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Users\Harry\Python\GWI_scrapers\SEC-scraper\"/>
    </mc:Choice>
  </mc:AlternateContent>
  <xr:revisionPtr revIDLastSave="0" documentId="13_ncr:1_{DBD62AF0-2886-404B-A06D-EC120C5F42D3}" xr6:coauthVersionLast="45" xr6:coauthVersionMax="45" xr10:uidLastSave="{00000000-0000-0000-0000-000000000000}"/>
  <bookViews>
    <workbookView xWindow="28680" yWindow="-120" windowWidth="29040" windowHeight="15840" tabRatio="798" xr2:uid="{00000000-000D-0000-FFFF-FFFF00000000}"/>
  </bookViews>
  <sheets>
    <sheet name="Companies" sheetId="6" r:id="rId1"/>
    <sheet name="Data - User Input - Annual" sheetId="2" r:id="rId2"/>
    <sheet name="Data - User Input - Segments" sheetId="5" r:id="rId3"/>
    <sheet name="Data - Water Revenues" sheetId="9" r:id="rId4"/>
    <sheet name="Data - Complete - New" sheetId="10" r:id="rId5"/>
    <sheet name="Data - Complete" sheetId="7" r:id="rId6"/>
    <sheet name="Lookup" sheetId="8" r:id="rId7"/>
    <sheet name="Data Sources" sheetId="11" r:id="rId8"/>
    <sheet name="Rough Work" sheetId="12" r:id="rId9"/>
  </sheets>
  <externalReferences>
    <externalReference r:id="rId10"/>
    <externalReference r:id="rId11"/>
  </externalReferences>
  <definedNames>
    <definedName name="_xlnm._FilterDatabase" localSheetId="0" hidden="1">Companies!$A$2:$AM$376</definedName>
    <definedName name="_xlnm._FilterDatabase" localSheetId="1" hidden="1">'Data - User Input - Annual'!$A$2:$AN$342</definedName>
    <definedName name="_xlnm._FilterDatabase" localSheetId="2" hidden="1">'Data - User Input - Segments'!$A$2:$BF$2</definedName>
    <definedName name="_xlnm._FilterDatabase" localSheetId="3" hidden="1">'Data - Water Revenues'!$A$2:$CH$348</definedName>
    <definedName name="_xlnm._FilterDatabase" localSheetId="6" hidden="1">Lookup!$A$2:$B$369</definedName>
    <definedName name="Data.Annual" localSheetId="3">OFFSET('[1]Data - User Input - Annual'!$A$2,0,0,COUNTA('[1]Data - User Input - Annual'!$A:$A)-1,COUNTA('[1]Data - User Input - Annual'!$2:$2))</definedName>
    <definedName name="Data.Annual">OFFSET('Data - User Input - Annual'!$A$2,0,0,COUNTA('Data - User Input - Annual'!$A:$A)-1,COUNTA('Data - User Input - Annual'!$2:$2))</definedName>
    <definedName name="Data.Annual.ID" localSheetId="3">OFFSET('Data - Water Revenues'!Data.Annual,0,0,,1)</definedName>
    <definedName name="Data.Annual.ID">OFFSET(Data.Annual,0,0,,1)</definedName>
    <definedName name="Data.Companies" localSheetId="3">OFFSET([1]Companies!$A$2,0,0,COUNTA([1]Companies!$A:$A)-1,COUNTA([1]Companies!$2:$2))</definedName>
    <definedName name="Data.Companies">OFFSET(Companies!$A$2,0,0,COUNTA(Companies!$A:$A)-1,COUNTA(Companies!$2:$2))</definedName>
    <definedName name="Data.Reuters">OFFSET('[2]Data - Reuters'!$A$6,0,0,COUNTA('[2]Data - Reuters'!$A:$A)-3,7)</definedName>
    <definedName name="Data.Reuters.Segments">OFFSET('[2]Data - Reuters - Segments'!$A$7,0,0,COUNTA('[2]Data - Reuters - Segments'!$A:$A)-2,7)</definedName>
    <definedName name="Data.Segments" localSheetId="3">OFFSET('[1]Data - User Input - Segments'!$A$2,0,0,COUNTA('[1]Data - User Input - Segments'!$A:$A)-1,COUNTA('[1]Data - User Input - Segments'!$2:$2))</definedName>
    <definedName name="Data.Segments">OFFSET('Data - User Input - Segments'!$A$2,0,0,COUNTA('Data - User Input - Segments'!$A:$A)-1,COUNTA('Data - User Input - Segments'!$2:$2))</definedName>
    <definedName name="Data.Segments.ID" localSheetId="3">OFFSET('Data - Water Revenues'!Data.Segments,0,0,,1)</definedName>
    <definedName name="Data.Segments.ID">OFFSET(Data.Segments,0,0,,1)</definedName>
    <definedName name="Data.User_Input">OFFSET('[2]Data - User Input'!$A$2,0,0,COUNTA('[2]Data - User Input'!$A:$A)-1,COUNTA('[2]Data - User Input'!$2:$2))</definedName>
    <definedName name="Data.Water_Revenues">OFFSET('Data - Water Revenues'!$A$2,0,0,COUNTA('Data - Water Revenues'!$A:$A)-1,COUNTA('Data - Water Revenues'!$2:$2))</definedName>
    <definedName name="Date.Reuters.Geography">OFFSET('[2]Data - Reuters - Geographies'!$A$7,0,0,COUNTA('[2]Data - Reuters - Geographies'!$A:$A)-2,7)</definedName>
    <definedName name="ExternalData_1" localSheetId="5" hidden="1">'Data - Complete'!$A$1:$K$9669</definedName>
    <definedName name="ExternalData_1" localSheetId="4" hidden="1">'Data - Complete - New'!$A$1:$N$10923</definedName>
    <definedName name="List.Size_Group">[2]Lookup!$P$3:$P$7</definedName>
    <definedName name="Lookup.FYEnd">Lookup!$A$2:$B$379</definedName>
    <definedName name="Summary.Companies">OFFSET('[2]Company Details'!$A$2,0,0,COUNTA('[2]Company Details'!$A:$A)-1,COUNTA('[2]Company Details'!$2:$2))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C2010" i="5" l="1"/>
  <c r="BF1858" i="5"/>
  <c r="BF1859" i="5"/>
  <c r="AS1801" i="5"/>
  <c r="AI1737" i="5"/>
  <c r="AS1737" i="5"/>
  <c r="AS1796" i="5"/>
  <c r="AS1797" i="5"/>
  <c r="AS1798" i="5"/>
  <c r="AS1799" i="5"/>
  <c r="AS1800" i="5"/>
  <c r="AS1676" i="5"/>
  <c r="BC1676" i="5"/>
  <c r="AS1677" i="5"/>
  <c r="BC1677" i="5"/>
  <c r="AS1678" i="5"/>
  <c r="BC1678" i="5"/>
  <c r="AS1679" i="5"/>
  <c r="BC1679" i="5"/>
  <c r="AS1680" i="5"/>
  <c r="BC1680" i="5"/>
  <c r="BC27" i="5"/>
  <c r="BC28" i="5"/>
  <c r="BC46" i="5"/>
  <c r="BC47" i="5"/>
  <c r="BC49" i="5"/>
  <c r="BC66" i="5"/>
  <c r="BC68" i="5"/>
  <c r="BC69" i="5"/>
  <c r="AS163" i="5"/>
  <c r="AS164" i="5"/>
  <c r="AS165" i="5"/>
  <c r="BF328" i="5"/>
  <c r="BF329" i="5" s="1"/>
  <c r="BF330" i="5" s="1"/>
  <c r="AS536" i="5"/>
  <c r="AS665" i="5"/>
  <c r="AJ21" i="2"/>
  <c r="AI57" i="2"/>
  <c r="AL57" i="2" s="1"/>
  <c r="AI73" i="2"/>
  <c r="AJ73" i="2"/>
  <c r="AI75" i="2"/>
  <c r="AK81" i="2"/>
  <c r="AI84" i="2"/>
  <c r="AL84" i="2" s="1"/>
  <c r="AJ84" i="2"/>
  <c r="AI85" i="2"/>
  <c r="AL87" i="2"/>
  <c r="AL88" i="2"/>
  <c r="AI91" i="2"/>
  <c r="AL91" i="2" s="1"/>
  <c r="AI92" i="2"/>
  <c r="AI103" i="2"/>
  <c r="AL103" i="2" s="1"/>
  <c r="AI104" i="2"/>
  <c r="AJ104" i="2"/>
  <c r="AI107" i="2"/>
  <c r="AL107" i="2" s="1"/>
  <c r="AK107" i="2"/>
  <c r="AI113" i="2"/>
  <c r="AL113" i="2" s="1"/>
  <c r="AI114" i="2"/>
  <c r="AL114" i="2" s="1"/>
  <c r="AI118" i="2"/>
  <c r="AJ118" i="2"/>
  <c r="AL118" i="2"/>
  <c r="AI121" i="2"/>
  <c r="AL121" i="2" s="1"/>
  <c r="AJ121" i="2"/>
  <c r="AI178" i="2"/>
  <c r="AJ178" i="2"/>
  <c r="AI181" i="2"/>
  <c r="AL181" i="2"/>
  <c r="AI183" i="2"/>
  <c r="AJ183" i="2"/>
  <c r="AK183" i="2"/>
  <c r="AL186" i="2"/>
  <c r="AI187" i="2"/>
  <c r="AL187" i="2" s="1"/>
  <c r="AJ189" i="2"/>
  <c r="AL189" i="2"/>
  <c r="AI194" i="2"/>
  <c r="AJ194" i="2"/>
  <c r="AK194" i="2"/>
  <c r="AJ195" i="2"/>
  <c r="AL196" i="2"/>
  <c r="AI197" i="2"/>
  <c r="AJ197" i="2"/>
  <c r="AI198" i="2"/>
  <c r="AJ198" i="2"/>
  <c r="AL200" i="2"/>
  <c r="AI201" i="2"/>
  <c r="AJ201" i="2"/>
  <c r="AJ227" i="2"/>
  <c r="AI239" i="2"/>
  <c r="AL239" i="2" s="1"/>
  <c r="AJ239" i="2"/>
  <c r="AJ246" i="2"/>
  <c r="AL246" i="2" s="1"/>
  <c r="AL269" i="2"/>
  <c r="AI286" i="2"/>
  <c r="AL286" i="2" s="1"/>
  <c r="AK286" i="2"/>
  <c r="AI287" i="2"/>
  <c r="AL287" i="2" s="1"/>
  <c r="AI289" i="2"/>
  <c r="AL289" i="2"/>
  <c r="AL304" i="2"/>
  <c r="AI306" i="2"/>
  <c r="AL306" i="2" s="1"/>
  <c r="AI313" i="2"/>
  <c r="AJ313" i="2"/>
  <c r="AI319" i="2"/>
  <c r="AL319" i="2" s="1"/>
  <c r="AJ321" i="2"/>
  <c r="AL321" i="2" s="1"/>
  <c r="AI322" i="2"/>
  <c r="AJ322" i="2"/>
  <c r="AI334" i="2"/>
  <c r="AL334" i="2" s="1"/>
  <c r="AI335" i="2"/>
  <c r="AL335" i="2" s="1"/>
  <c r="AL337" i="2"/>
  <c r="AI342" i="2"/>
  <c r="CB109" i="9"/>
  <c r="BU161" i="9"/>
  <c r="G205" i="9"/>
  <c r="CB234" i="9"/>
  <c r="BU253" i="9"/>
  <c r="CB262" i="9"/>
  <c r="BU274" i="9"/>
  <c r="CB274" i="9"/>
  <c r="BU276" i="9"/>
  <c r="CB296" i="9"/>
  <c r="BU311" i="9"/>
  <c r="BU331" i="9"/>
  <c r="BU335" i="9"/>
  <c r="CB335" i="9"/>
  <c r="CB346" i="9"/>
  <c r="BU347" i="9"/>
  <c r="BU350" i="9"/>
  <c r="CB350" i="9"/>
  <c r="AB201" i="2"/>
  <c r="AC201" i="2"/>
  <c r="AM201" i="2"/>
  <c r="AM202" i="2"/>
  <c r="AM203" i="2"/>
  <c r="AM204" i="2"/>
  <c r="AM205" i="2"/>
  <c r="AM206" i="2"/>
  <c r="AM207" i="2"/>
  <c r="AM208" i="2"/>
  <c r="AM209" i="2"/>
  <c r="AM210" i="2"/>
  <c r="AM211" i="2"/>
  <c r="AB212" i="2"/>
  <c r="AE212" i="2" s="1"/>
  <c r="AM212" i="2"/>
  <c r="AM213" i="2"/>
  <c r="AM214" i="2"/>
  <c r="AM215" i="2"/>
  <c r="AM216" i="2"/>
  <c r="AM217" i="2"/>
  <c r="AM218" i="2"/>
  <c r="AM219" i="2"/>
  <c r="AM220" i="2"/>
  <c r="AM221" i="2"/>
  <c r="AM222" i="2"/>
  <c r="AM223" i="2"/>
  <c r="AM224" i="2"/>
  <c r="AM225" i="2"/>
  <c r="AM226" i="2"/>
  <c r="AE227" i="2"/>
  <c r="AM227" i="2"/>
  <c r="AM228" i="2"/>
  <c r="AM229" i="2"/>
  <c r="AM230" i="2"/>
  <c r="AM231" i="2"/>
  <c r="AM232" i="2"/>
  <c r="AM233" i="2"/>
  <c r="AB234" i="2"/>
  <c r="AM234" i="2"/>
  <c r="AM235" i="2"/>
  <c r="AM236" i="2"/>
  <c r="AM237" i="2"/>
  <c r="AM238" i="2"/>
  <c r="AM239" i="2"/>
  <c r="AM240" i="2"/>
  <c r="AM241" i="2"/>
  <c r="AM242" i="2"/>
  <c r="AB243" i="2"/>
  <c r="AM243" i="2"/>
  <c r="AM244" i="2"/>
  <c r="AM245" i="2"/>
  <c r="AM246" i="2"/>
  <c r="AM247" i="2"/>
  <c r="AM248" i="2"/>
  <c r="AM249" i="2"/>
  <c r="AM250" i="2"/>
  <c r="AM251" i="2"/>
  <c r="V252" i="2"/>
  <c r="AM252" i="2"/>
  <c r="AM253" i="2"/>
  <c r="AM254" i="2"/>
  <c r="AM255" i="2"/>
  <c r="AM256" i="2"/>
  <c r="U257" i="2"/>
  <c r="X257" i="2"/>
  <c r="AM257" i="2"/>
  <c r="AM258" i="2"/>
  <c r="AM259" i="2"/>
  <c r="AM260" i="2"/>
  <c r="AM261" i="2"/>
  <c r="AM262" i="2"/>
  <c r="AM263" i="2"/>
  <c r="AM264" i="2"/>
  <c r="V265" i="2"/>
  <c r="X265" i="2"/>
  <c r="AC265" i="2"/>
  <c r="AE265" i="2" s="1"/>
  <c r="AM265" i="2"/>
  <c r="U266" i="2"/>
  <c r="V266" i="2"/>
  <c r="AB266" i="2"/>
  <c r="AC266" i="2"/>
  <c r="AM266" i="2"/>
  <c r="U267" i="2"/>
  <c r="V267" i="2"/>
  <c r="AB267" i="2"/>
  <c r="AC267" i="2"/>
  <c r="AM267" i="2"/>
  <c r="AM268" i="2"/>
  <c r="S269" i="2"/>
  <c r="U269" i="2"/>
  <c r="X269" i="2" s="1"/>
  <c r="AB269" i="2"/>
  <c r="AE269" i="2" s="1"/>
  <c r="AM269" i="2"/>
  <c r="V270" i="2"/>
  <c r="X270" i="2" s="1"/>
  <c r="AB270" i="2"/>
  <c r="AC270" i="2"/>
  <c r="AM270" i="2"/>
  <c r="U271" i="2"/>
  <c r="AB271" i="2"/>
  <c r="AM271" i="2"/>
  <c r="U272" i="2"/>
  <c r="V272" i="2"/>
  <c r="AB272" i="2"/>
  <c r="AE272" i="2"/>
  <c r="AM272" i="2"/>
  <c r="U273" i="2"/>
  <c r="V273" i="2"/>
  <c r="X273" i="2" s="1"/>
  <c r="AB273" i="2"/>
  <c r="AC273" i="2"/>
  <c r="AM273" i="2"/>
  <c r="AM274" i="2"/>
  <c r="AM275" i="2"/>
  <c r="U276" i="2"/>
  <c r="AB276" i="2"/>
  <c r="AM276" i="2"/>
  <c r="AM277" i="2"/>
  <c r="AM278" i="2"/>
  <c r="U279" i="2"/>
  <c r="X279" i="2" s="1"/>
  <c r="AB279" i="2"/>
  <c r="AE279" i="2" s="1"/>
  <c r="AM279" i="2"/>
  <c r="U280" i="2"/>
  <c r="AB280" i="2"/>
  <c r="AM280" i="2"/>
  <c r="U281" i="2"/>
  <c r="AB281" i="2"/>
  <c r="AE281" i="2" s="1"/>
  <c r="AM281" i="2"/>
  <c r="U282" i="2"/>
  <c r="X282" i="2" s="1"/>
  <c r="AB282" i="2"/>
  <c r="AE282" i="2" s="1"/>
  <c r="AM282" i="2"/>
  <c r="U283" i="2"/>
  <c r="X283" i="2"/>
  <c r="AB283" i="2"/>
  <c r="AE283" i="2" s="1"/>
  <c r="AM283" i="2"/>
  <c r="AM284" i="2"/>
  <c r="U285" i="2"/>
  <c r="X285" i="2" s="1"/>
  <c r="AM285" i="2"/>
  <c r="U286" i="2"/>
  <c r="V286" i="2"/>
  <c r="W286" i="2"/>
  <c r="X286" i="2" s="1"/>
  <c r="AB286" i="2"/>
  <c r="AE286" i="2" s="1"/>
  <c r="AD286" i="2"/>
  <c r="AM286" i="2"/>
  <c r="AB287" i="2"/>
  <c r="AM287" i="2"/>
  <c r="U288" i="2"/>
  <c r="X288" i="2"/>
  <c r="AB288" i="2"/>
  <c r="AD288" i="2"/>
  <c r="AM288" i="2"/>
  <c r="U289" i="2"/>
  <c r="X289" i="2" s="1"/>
  <c r="V289" i="2"/>
  <c r="AB289" i="2"/>
  <c r="AE289" i="2" s="1"/>
  <c r="AM289" i="2"/>
  <c r="U290" i="2"/>
  <c r="AB290" i="2"/>
  <c r="AM290" i="2"/>
  <c r="U291" i="2"/>
  <c r="AB291" i="2"/>
  <c r="AM291" i="2"/>
  <c r="U292" i="2"/>
  <c r="X292" i="2" s="1"/>
  <c r="AB292" i="2"/>
  <c r="AE292" i="2" s="1"/>
  <c r="AM292" i="2"/>
  <c r="AM293" i="2"/>
  <c r="U294" i="2"/>
  <c r="X294" i="2" s="1"/>
  <c r="AB294" i="2"/>
  <c r="AE294" i="2" s="1"/>
  <c r="AM294" i="2"/>
  <c r="U295" i="2"/>
  <c r="X295" i="2" s="1"/>
  <c r="AB295" i="2"/>
  <c r="AE295" i="2" s="1"/>
  <c r="AM295" i="2"/>
  <c r="AM296" i="2"/>
  <c r="AM297" i="2"/>
  <c r="AB302" i="2"/>
  <c r="AE304" i="2"/>
  <c r="X305" i="2"/>
  <c r="AE305" i="2"/>
  <c r="AB306" i="2"/>
  <c r="AE306" i="2"/>
  <c r="AB309" i="2"/>
  <c r="AB310" i="2"/>
  <c r="AE310" i="2" s="1"/>
  <c r="AB312" i="2"/>
  <c r="AB314" i="2"/>
  <c r="AC314" i="2"/>
  <c r="AB315" i="2"/>
  <c r="AB316" i="2"/>
  <c r="AB317" i="2"/>
  <c r="AE317" i="2" s="1"/>
  <c r="AB318" i="2"/>
  <c r="AC318" i="2"/>
  <c r="AB319" i="2"/>
  <c r="AE319" i="2" s="1"/>
  <c r="AB320" i="2"/>
  <c r="AE320" i="2" s="1"/>
  <c r="AC321" i="2"/>
  <c r="AE321" i="2" s="1"/>
  <c r="AB322" i="2"/>
  <c r="AC322" i="2"/>
  <c r="AB324" i="2"/>
  <c r="AE324" i="2" s="1"/>
  <c r="AC324" i="2"/>
  <c r="Z325" i="2"/>
  <c r="AB325" i="2"/>
  <c r="AC325" i="2"/>
  <c r="AC326" i="2"/>
  <c r="AE326" i="2" s="1"/>
  <c r="AB328" i="2"/>
  <c r="AE331" i="2"/>
  <c r="AB332" i="2"/>
  <c r="AE332" i="2" s="1"/>
  <c r="AE338" i="2"/>
  <c r="AE340" i="2"/>
  <c r="AL104" i="2" l="1"/>
  <c r="AE288" i="2"/>
  <c r="AE273" i="2"/>
  <c r="AE266" i="2"/>
  <c r="AE267" i="2"/>
  <c r="X267" i="2"/>
  <c r="AE318" i="2"/>
  <c r="AE270" i="2"/>
  <c r="AE314" i="2"/>
  <c r="X272" i="2"/>
  <c r="X266" i="2"/>
  <c r="AB50" i="2"/>
  <c r="AC50" i="2"/>
  <c r="AE50" i="2" s="1"/>
  <c r="AJ376" i="6" l="1"/>
  <c r="AM376" i="6" s="1"/>
  <c r="AJ375" i="6"/>
  <c r="AM375" i="6" s="1"/>
  <c r="AJ374" i="6"/>
  <c r="AM374" i="6" s="1"/>
  <c r="AJ373" i="6" l="1"/>
  <c r="AM373" i="6" s="1"/>
  <c r="AJ372" i="6"/>
  <c r="AM372" i="6" s="1"/>
  <c r="AJ371" i="6" l="1"/>
  <c r="AM371" i="6" s="1"/>
  <c r="AJ370" i="6"/>
  <c r="AM370" i="6" s="1"/>
  <c r="AJ369" i="6" l="1"/>
  <c r="AM369" i="6" s="1"/>
  <c r="AJ368" i="6" l="1"/>
  <c r="AM368" i="6" s="1"/>
  <c r="AJ367" i="6" l="1"/>
  <c r="AM367" i="6" s="1"/>
  <c r="CB4" i="9" l="1"/>
  <c r="AJ366" i="6" l="1"/>
  <c r="AM366" i="6" s="1"/>
  <c r="AJ357" i="6"/>
  <c r="AM357" i="6" s="1"/>
  <c r="AJ358" i="6"/>
  <c r="AM358" i="6" s="1"/>
  <c r="AJ359" i="6"/>
  <c r="AM359" i="6" s="1"/>
  <c r="AJ360" i="6"/>
  <c r="AM360" i="6" s="1"/>
  <c r="AJ365" i="6" l="1"/>
  <c r="AM365" i="6" s="1"/>
  <c r="BU53" i="9" l="1"/>
  <c r="AC45" i="2"/>
  <c r="AB45" i="2"/>
  <c r="AE45" i="2" l="1"/>
  <c r="AJ364" i="6"/>
  <c r="AM364" i="6" s="1"/>
  <c r="AJ363" i="6" l="1"/>
  <c r="AM363" i="6" s="1"/>
  <c r="AJ362" i="6" l="1"/>
  <c r="AM362" i="6" s="1"/>
  <c r="AB167" i="2" l="1"/>
  <c r="AE167" i="2" s="1"/>
  <c r="AC6" i="2" l="1"/>
  <c r="AB6" i="2"/>
  <c r="AE6" i="2" l="1"/>
  <c r="V50" i="2"/>
  <c r="U50" i="2"/>
  <c r="X50" i="2" l="1"/>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4" i="12"/>
  <c r="AJ361" i="6" l="1"/>
  <c r="AM361" i="6" s="1"/>
  <c r="AJ228" i="6" l="1"/>
  <c r="AJ356" i="6" l="1"/>
  <c r="AM356" i="6" s="1"/>
  <c r="AJ355" i="6"/>
  <c r="AM355" i="6" s="1"/>
  <c r="AJ354" i="6" l="1"/>
  <c r="AM354" i="6" s="1"/>
  <c r="AJ353" i="6"/>
  <c r="AM353" i="6" s="1"/>
  <c r="AJ352" i="6" l="1"/>
  <c r="AM352" i="6" s="1"/>
  <c r="AJ351" i="6" l="1"/>
  <c r="AM351" i="6" s="1"/>
  <c r="AJ350" i="6" l="1"/>
  <c r="AM350" i="6" s="1"/>
  <c r="AJ349" i="6" l="1"/>
  <c r="AM349" i="6" s="1"/>
  <c r="AJ348" i="6"/>
  <c r="AM348" i="6" s="1"/>
  <c r="X167" i="2" l="1"/>
  <c r="AJ339" i="6" l="1"/>
  <c r="AM339" i="6" s="1"/>
  <c r="AJ340" i="6"/>
  <c r="AM340" i="6" s="1"/>
  <c r="AJ341" i="6"/>
  <c r="AM341" i="6" s="1"/>
  <c r="AJ342" i="6"/>
  <c r="AM342" i="6" s="1"/>
  <c r="AJ343" i="6"/>
  <c r="AM343" i="6" s="1"/>
  <c r="AJ344" i="6"/>
  <c r="AM344" i="6" s="1"/>
  <c r="AJ345" i="6"/>
  <c r="AM345" i="6" s="1"/>
  <c r="AJ346" i="6"/>
  <c r="AM346" i="6" s="1"/>
  <c r="AJ347" i="6"/>
  <c r="AM347" i="6" s="1"/>
  <c r="AC188" i="2"/>
  <c r="AE138" i="2"/>
  <c r="X138" i="2"/>
  <c r="AE108" i="2"/>
  <c r="AD13" i="2"/>
  <c r="AB13" i="2"/>
  <c r="AB35" i="2"/>
  <c r="AJ77" i="6"/>
  <c r="AM77" i="6" s="1"/>
  <c r="AC49" i="2"/>
  <c r="AB49" i="2"/>
  <c r="AB34" i="2"/>
  <c r="AE34" i="2" s="1"/>
  <c r="AE193" i="2"/>
  <c r="AB86" i="2"/>
  <c r="AE86" i="2" s="1"/>
  <c r="U105" i="2"/>
  <c r="X105" i="2" s="1"/>
  <c r="X92" i="2"/>
  <c r="AM200" i="2"/>
  <c r="AM199" i="2"/>
  <c r="AM198" i="2"/>
  <c r="AM197" i="2"/>
  <c r="AM196" i="2"/>
  <c r="AM195" i="2"/>
  <c r="AM194" i="2"/>
  <c r="AM193" i="2"/>
  <c r="AM192" i="2"/>
  <c r="AM191" i="2"/>
  <c r="AM190" i="2"/>
  <c r="AM189" i="2"/>
  <c r="AM188" i="2"/>
  <c r="AM187" i="2"/>
  <c r="AM186" i="2"/>
  <c r="AM185" i="2"/>
  <c r="AM184" i="2"/>
  <c r="AM183" i="2"/>
  <c r="AM182" i="2"/>
  <c r="AM181" i="2"/>
  <c r="AM180" i="2"/>
  <c r="AM179" i="2"/>
  <c r="AM178" i="2"/>
  <c r="AM177" i="2"/>
  <c r="AM176" i="2"/>
  <c r="AM175" i="2"/>
  <c r="AM174" i="2"/>
  <c r="AM173" i="2"/>
  <c r="AM172" i="2"/>
  <c r="AM171" i="2"/>
  <c r="AM170" i="2"/>
  <c r="AM169" i="2"/>
  <c r="AM168" i="2"/>
  <c r="AM167" i="2"/>
  <c r="AM166" i="2"/>
  <c r="AM165" i="2"/>
  <c r="AM164" i="2"/>
  <c r="AM163" i="2"/>
  <c r="AM162" i="2"/>
  <c r="AM161" i="2"/>
  <c r="AM160" i="2"/>
  <c r="AM159" i="2"/>
  <c r="AM158" i="2"/>
  <c r="AM157" i="2"/>
  <c r="AM156" i="2"/>
  <c r="AM155" i="2"/>
  <c r="AM154" i="2"/>
  <c r="AM153" i="2"/>
  <c r="AM152" i="2"/>
  <c r="AM151" i="2"/>
  <c r="AM150" i="2"/>
  <c r="AM149" i="2"/>
  <c r="AM148" i="2"/>
  <c r="AM147" i="2"/>
  <c r="AM146" i="2"/>
  <c r="AM145" i="2"/>
  <c r="AM144" i="2"/>
  <c r="AM143" i="2"/>
  <c r="AM142" i="2"/>
  <c r="AM141" i="2"/>
  <c r="AM140" i="2"/>
  <c r="AM139" i="2"/>
  <c r="AM138" i="2"/>
  <c r="AM137" i="2"/>
  <c r="AM136" i="2"/>
  <c r="AM135" i="2"/>
  <c r="AM134" i="2"/>
  <c r="AM133" i="2"/>
  <c r="AM132" i="2"/>
  <c r="AM131" i="2"/>
  <c r="AM130" i="2"/>
  <c r="AM129" i="2"/>
  <c r="AM128" i="2"/>
  <c r="AM127" i="2"/>
  <c r="AM126" i="2"/>
  <c r="AM125" i="2"/>
  <c r="AM124" i="2"/>
  <c r="AM123" i="2"/>
  <c r="AM122" i="2"/>
  <c r="AM121" i="2"/>
  <c r="AM120" i="2"/>
  <c r="AM119" i="2"/>
  <c r="AM118" i="2"/>
  <c r="AM117" i="2"/>
  <c r="AM116" i="2"/>
  <c r="AM115" i="2"/>
  <c r="AM114" i="2"/>
  <c r="AM113" i="2"/>
  <c r="AM112" i="2"/>
  <c r="AM111" i="2"/>
  <c r="AM110" i="2"/>
  <c r="AM109" i="2"/>
  <c r="AM108" i="2"/>
  <c r="AM107" i="2"/>
  <c r="AM106" i="2"/>
  <c r="AM105" i="2"/>
  <c r="AM104" i="2"/>
  <c r="AM103" i="2"/>
  <c r="AM102" i="2"/>
  <c r="AM101" i="2"/>
  <c r="AM100" i="2"/>
  <c r="AM99" i="2"/>
  <c r="AM98" i="2"/>
  <c r="AM97" i="2"/>
  <c r="AM96" i="2"/>
  <c r="AM95" i="2"/>
  <c r="AM94" i="2"/>
  <c r="AM93" i="2"/>
  <c r="AM92" i="2"/>
  <c r="AM91" i="2"/>
  <c r="AM90" i="2"/>
  <c r="AM89" i="2"/>
  <c r="AM88" i="2"/>
  <c r="AM87" i="2"/>
  <c r="AM86" i="2"/>
  <c r="AM85" i="2"/>
  <c r="AM84" i="2"/>
  <c r="AM83" i="2"/>
  <c r="AM82" i="2"/>
  <c r="AM81" i="2"/>
  <c r="AM80" i="2"/>
  <c r="AM79" i="2"/>
  <c r="AM78" i="2"/>
  <c r="AM77" i="2"/>
  <c r="AM76" i="2"/>
  <c r="AM75" i="2"/>
  <c r="AM74" i="2"/>
  <c r="AM73" i="2"/>
  <c r="AM72" i="2"/>
  <c r="AM71" i="2"/>
  <c r="AM70" i="2"/>
  <c r="AM69" i="2"/>
  <c r="AM68" i="2"/>
  <c r="AM67" i="2"/>
  <c r="AM66" i="2"/>
  <c r="AM65" i="2"/>
  <c r="AM64" i="2"/>
  <c r="AM63" i="2"/>
  <c r="AM62" i="2"/>
  <c r="AM61" i="2"/>
  <c r="AM60" i="2"/>
  <c r="AM59" i="2"/>
  <c r="AM58" i="2"/>
  <c r="AM57" i="2"/>
  <c r="AM56" i="2"/>
  <c r="AM55" i="2"/>
  <c r="AM54" i="2"/>
  <c r="AM53" i="2"/>
  <c r="AM52" i="2"/>
  <c r="AM51" i="2"/>
  <c r="AM50" i="2"/>
  <c r="AM49" i="2"/>
  <c r="AM48" i="2"/>
  <c r="AM47" i="2"/>
  <c r="AM46" i="2"/>
  <c r="AM45" i="2"/>
  <c r="AM44" i="2"/>
  <c r="AM43" i="2"/>
  <c r="AM42" i="2"/>
  <c r="AM41" i="2"/>
  <c r="AM40" i="2"/>
  <c r="AM39" i="2"/>
  <c r="AM38" i="2"/>
  <c r="AM37" i="2"/>
  <c r="AM36" i="2"/>
  <c r="AM35" i="2"/>
  <c r="AM34" i="2"/>
  <c r="AM33" i="2"/>
  <c r="AM32" i="2"/>
  <c r="AM31" i="2"/>
  <c r="AM30" i="2"/>
  <c r="AM29" i="2"/>
  <c r="AM28" i="2"/>
  <c r="AM27" i="2"/>
  <c r="AM26" i="2"/>
  <c r="AM25" i="2"/>
  <c r="AM24" i="2"/>
  <c r="AM23" i="2"/>
  <c r="AM22" i="2"/>
  <c r="AM21" i="2"/>
  <c r="AM20" i="2"/>
  <c r="AM19" i="2"/>
  <c r="AM18" i="2"/>
  <c r="AM17" i="2"/>
  <c r="AM16" i="2"/>
  <c r="AM15" i="2"/>
  <c r="AM14" i="2"/>
  <c r="AM13" i="2"/>
  <c r="AM12" i="2"/>
  <c r="AM11" i="2"/>
  <c r="AM10" i="2"/>
  <c r="AM9" i="2"/>
  <c r="AM8" i="2"/>
  <c r="AM7" i="2"/>
  <c r="AM6" i="2"/>
  <c r="AM5" i="2"/>
  <c r="AM4" i="2"/>
  <c r="AM3" i="2"/>
  <c r="AB151" i="2"/>
  <c r="AE151" i="2" s="1"/>
  <c r="AB53" i="2"/>
  <c r="AE53" i="2" s="1"/>
  <c r="AC189" i="2"/>
  <c r="AB186" i="2"/>
  <c r="AB182" i="2"/>
  <c r="AE182" i="2" s="1"/>
  <c r="AB114" i="2"/>
  <c r="AB98" i="2"/>
  <c r="AC97" i="2"/>
  <c r="AD94" i="2"/>
  <c r="AA94" i="2"/>
  <c r="Z94" i="2"/>
  <c r="AB91" i="2"/>
  <c r="AE91" i="2" s="1"/>
  <c r="AB88" i="2"/>
  <c r="AB85" i="2"/>
  <c r="AB52" i="2"/>
  <c r="AC44" i="2"/>
  <c r="AB44" i="2"/>
  <c r="AE37" i="2"/>
  <c r="AB33" i="2"/>
  <c r="AE33" i="2" s="1"/>
  <c r="AC30" i="2"/>
  <c r="AE30" i="2" s="1"/>
  <c r="V30" i="2"/>
  <c r="AB28" i="2"/>
  <c r="AB15" i="2"/>
  <c r="AE15" i="2" s="1"/>
  <c r="AE14" i="2"/>
  <c r="AE13" i="2"/>
  <c r="AJ338" i="6"/>
  <c r="AM338" i="6" s="1"/>
  <c r="AJ337" i="6"/>
  <c r="AM337" i="6" s="1"/>
  <c r="AJ336" i="6"/>
  <c r="AM336" i="6" s="1"/>
  <c r="AJ335" i="6"/>
  <c r="AM335" i="6" s="1"/>
  <c r="AJ334" i="6"/>
  <c r="AM334" i="6" s="1"/>
  <c r="AJ333" i="6"/>
  <c r="AM333" i="6" s="1"/>
  <c r="AJ332" i="6"/>
  <c r="AM332" i="6" s="1"/>
  <c r="AJ331" i="6"/>
  <c r="AM331" i="6" s="1"/>
  <c r="AJ330" i="6"/>
  <c r="AM330" i="6" s="1"/>
  <c r="AJ329" i="6"/>
  <c r="AM329" i="6" s="1"/>
  <c r="AJ328" i="6"/>
  <c r="AM328" i="6" s="1"/>
  <c r="AJ327" i="6"/>
  <c r="AM327" i="6" s="1"/>
  <c r="AJ326" i="6"/>
  <c r="AM326" i="6" s="1"/>
  <c r="AJ325" i="6"/>
  <c r="AM325" i="6" s="1"/>
  <c r="AJ324" i="6"/>
  <c r="AM324" i="6" s="1"/>
  <c r="AJ323" i="6"/>
  <c r="AM323" i="6" s="1"/>
  <c r="AJ322" i="6"/>
  <c r="AM322" i="6" s="1"/>
  <c r="AJ321" i="6"/>
  <c r="AM321" i="6" s="1"/>
  <c r="AJ320" i="6"/>
  <c r="AM320" i="6" s="1"/>
  <c r="AJ319" i="6"/>
  <c r="AM319" i="6" s="1"/>
  <c r="AJ318" i="6"/>
  <c r="AM318" i="6" s="1"/>
  <c r="AJ317" i="6"/>
  <c r="AM317" i="6" s="1"/>
  <c r="AJ316" i="6"/>
  <c r="AM316" i="6" s="1"/>
  <c r="AJ315" i="6"/>
  <c r="AM315" i="6" s="1"/>
  <c r="AJ314" i="6"/>
  <c r="AM314" i="6" s="1"/>
  <c r="AJ313" i="6"/>
  <c r="AM313" i="6" s="1"/>
  <c r="AJ312" i="6"/>
  <c r="AM312" i="6" s="1"/>
  <c r="AJ311" i="6"/>
  <c r="AM311" i="6" s="1"/>
  <c r="AJ310" i="6"/>
  <c r="AM310" i="6" s="1"/>
  <c r="AJ309" i="6"/>
  <c r="AM309" i="6" s="1"/>
  <c r="AJ308" i="6"/>
  <c r="AM308" i="6" s="1"/>
  <c r="AJ307" i="6"/>
  <c r="AM307" i="6" s="1"/>
  <c r="AJ306" i="6"/>
  <c r="AM306" i="6" s="1"/>
  <c r="AJ305" i="6"/>
  <c r="AM305" i="6" s="1"/>
  <c r="AJ304" i="6"/>
  <c r="AM304" i="6" s="1"/>
  <c r="AJ303" i="6"/>
  <c r="AM303" i="6" s="1"/>
  <c r="AJ302" i="6"/>
  <c r="AM302" i="6" s="1"/>
  <c r="AJ301" i="6"/>
  <c r="AM301" i="6" s="1"/>
  <c r="AJ300" i="6"/>
  <c r="AM300" i="6" s="1"/>
  <c r="AJ299" i="6"/>
  <c r="AM299" i="6" s="1"/>
  <c r="AJ298" i="6"/>
  <c r="AM298" i="6" s="1"/>
  <c r="AJ297" i="6"/>
  <c r="AM297" i="6" s="1"/>
  <c r="AJ296" i="6"/>
  <c r="AM296" i="6" s="1"/>
  <c r="AJ295" i="6"/>
  <c r="AM295" i="6" s="1"/>
  <c r="AJ294" i="6"/>
  <c r="AM294" i="6" s="1"/>
  <c r="AJ293" i="6"/>
  <c r="AM293" i="6" s="1"/>
  <c r="AJ292" i="6"/>
  <c r="AM292" i="6" s="1"/>
  <c r="AJ291" i="6"/>
  <c r="AM291" i="6" s="1"/>
  <c r="AJ290" i="6"/>
  <c r="AM290" i="6" s="1"/>
  <c r="AJ289" i="6"/>
  <c r="AM289" i="6" s="1"/>
  <c r="AJ288" i="6"/>
  <c r="AM288" i="6" s="1"/>
  <c r="AJ287" i="6"/>
  <c r="AM287" i="6" s="1"/>
  <c r="AJ286" i="6"/>
  <c r="AM286" i="6" s="1"/>
  <c r="AJ285" i="6"/>
  <c r="AM285" i="6" s="1"/>
  <c r="AJ284" i="6"/>
  <c r="AM284" i="6" s="1"/>
  <c r="AJ283" i="6"/>
  <c r="AM283" i="6" s="1"/>
  <c r="AJ282" i="6"/>
  <c r="AM282" i="6" s="1"/>
  <c r="AJ281" i="6"/>
  <c r="AM281" i="6" s="1"/>
  <c r="AJ280" i="6"/>
  <c r="AM280" i="6" s="1"/>
  <c r="AJ279" i="6"/>
  <c r="AM279" i="6" s="1"/>
  <c r="AJ278" i="6"/>
  <c r="AM278" i="6" s="1"/>
  <c r="AJ277" i="6"/>
  <c r="AM277" i="6" s="1"/>
  <c r="AJ276" i="6"/>
  <c r="AM276" i="6" s="1"/>
  <c r="AJ275" i="6"/>
  <c r="AM275" i="6" s="1"/>
  <c r="AJ274" i="6"/>
  <c r="AM274" i="6" s="1"/>
  <c r="AJ273" i="6"/>
  <c r="AM273" i="6" s="1"/>
  <c r="AJ272" i="6"/>
  <c r="AM272" i="6" s="1"/>
  <c r="AJ271" i="6"/>
  <c r="AM271" i="6" s="1"/>
  <c r="AK270" i="6"/>
  <c r="AJ270" i="6"/>
  <c r="AJ269" i="6"/>
  <c r="AM269" i="6" s="1"/>
  <c r="AJ268" i="6"/>
  <c r="AM268" i="6" s="1"/>
  <c r="AJ267" i="6"/>
  <c r="AM267" i="6" s="1"/>
  <c r="AJ266" i="6"/>
  <c r="AM266" i="6" s="1"/>
  <c r="AJ265" i="6"/>
  <c r="AM265" i="6" s="1"/>
  <c r="AJ264" i="6"/>
  <c r="AM264" i="6" s="1"/>
  <c r="AJ263" i="6"/>
  <c r="AM263" i="6" s="1"/>
  <c r="AJ262" i="6"/>
  <c r="AM262" i="6" s="1"/>
  <c r="AJ261" i="6"/>
  <c r="AM261" i="6" s="1"/>
  <c r="AJ260" i="6"/>
  <c r="AM260" i="6" s="1"/>
  <c r="AJ259" i="6"/>
  <c r="AM259" i="6" s="1"/>
  <c r="AJ258" i="6"/>
  <c r="AM258" i="6" s="1"/>
  <c r="AJ257" i="6"/>
  <c r="AM257" i="6" s="1"/>
  <c r="AJ256" i="6"/>
  <c r="AM256" i="6" s="1"/>
  <c r="AJ255" i="6"/>
  <c r="AM255" i="6" s="1"/>
  <c r="AJ254" i="6"/>
  <c r="AM254" i="6" s="1"/>
  <c r="AJ253" i="6"/>
  <c r="AM253" i="6" s="1"/>
  <c r="AJ252" i="6"/>
  <c r="AM252" i="6" s="1"/>
  <c r="AJ251" i="6"/>
  <c r="AM251" i="6" s="1"/>
  <c r="AJ250" i="6"/>
  <c r="AM250" i="6" s="1"/>
  <c r="AJ249" i="6"/>
  <c r="AM249" i="6" s="1"/>
  <c r="AJ248" i="6"/>
  <c r="AM248" i="6" s="1"/>
  <c r="AJ247" i="6"/>
  <c r="AM247" i="6" s="1"/>
  <c r="AJ246" i="6"/>
  <c r="AM246" i="6" s="1"/>
  <c r="AJ245" i="6"/>
  <c r="AM245" i="6" s="1"/>
  <c r="AJ244" i="6"/>
  <c r="AM244" i="6" s="1"/>
  <c r="AJ243" i="6"/>
  <c r="AM243" i="6" s="1"/>
  <c r="AJ242" i="6"/>
  <c r="AM242" i="6" s="1"/>
  <c r="AJ241" i="6"/>
  <c r="AM241" i="6" s="1"/>
  <c r="AJ240" i="6"/>
  <c r="AM240" i="6" s="1"/>
  <c r="AJ239" i="6"/>
  <c r="AM239" i="6" s="1"/>
  <c r="AJ238" i="6"/>
  <c r="AM238" i="6" s="1"/>
  <c r="AJ237" i="6"/>
  <c r="AM237" i="6" s="1"/>
  <c r="AJ236" i="6"/>
  <c r="AM236" i="6" s="1"/>
  <c r="AJ235" i="6"/>
  <c r="AM235" i="6" s="1"/>
  <c r="AJ234" i="6"/>
  <c r="AM234" i="6" s="1"/>
  <c r="AJ233" i="6"/>
  <c r="AM233" i="6" s="1"/>
  <c r="AJ232" i="6"/>
  <c r="AM232" i="6" s="1"/>
  <c r="AJ231" i="6"/>
  <c r="AM231" i="6" s="1"/>
  <c r="AJ230" i="6"/>
  <c r="AM230" i="6" s="1"/>
  <c r="AJ229" i="6"/>
  <c r="AM229" i="6" s="1"/>
  <c r="AM228" i="6"/>
  <c r="AJ227" i="6"/>
  <c r="AM227" i="6" s="1"/>
  <c r="AJ226" i="6"/>
  <c r="AM226" i="6" s="1"/>
  <c r="AJ225" i="6"/>
  <c r="AM225" i="6" s="1"/>
  <c r="AJ224" i="6"/>
  <c r="AM224" i="6" s="1"/>
  <c r="AJ223" i="6"/>
  <c r="AM223" i="6" s="1"/>
  <c r="AJ222" i="6"/>
  <c r="AM222" i="6" s="1"/>
  <c r="AJ221" i="6"/>
  <c r="AM221" i="6" s="1"/>
  <c r="AJ220" i="6"/>
  <c r="AM220" i="6" s="1"/>
  <c r="AJ219" i="6"/>
  <c r="AM219" i="6" s="1"/>
  <c r="AJ218" i="6"/>
  <c r="AM218" i="6" s="1"/>
  <c r="AJ217" i="6"/>
  <c r="AM217" i="6" s="1"/>
  <c r="AJ216" i="6"/>
  <c r="AM216" i="6" s="1"/>
  <c r="AJ215" i="6"/>
  <c r="AM215" i="6" s="1"/>
  <c r="AJ214" i="6"/>
  <c r="AM214" i="6" s="1"/>
  <c r="AJ213" i="6"/>
  <c r="AM213" i="6" s="1"/>
  <c r="AJ212" i="6"/>
  <c r="AM212" i="6" s="1"/>
  <c r="AJ211" i="6"/>
  <c r="AM211" i="6" s="1"/>
  <c r="AJ210" i="6"/>
  <c r="AM210" i="6" s="1"/>
  <c r="AJ209" i="6"/>
  <c r="AM209" i="6" s="1"/>
  <c r="AJ208" i="6"/>
  <c r="AM208" i="6" s="1"/>
  <c r="AJ207" i="6"/>
  <c r="AM207" i="6" s="1"/>
  <c r="AJ206" i="6"/>
  <c r="AM206" i="6" s="1"/>
  <c r="AJ205" i="6"/>
  <c r="AM205" i="6" s="1"/>
  <c r="AJ204" i="6"/>
  <c r="AM204" i="6" s="1"/>
  <c r="AJ203" i="6"/>
  <c r="AM203" i="6" s="1"/>
  <c r="AJ202" i="6"/>
  <c r="AM202" i="6" s="1"/>
  <c r="AJ201" i="6"/>
  <c r="AM201" i="6" s="1"/>
  <c r="AJ200" i="6"/>
  <c r="AM200" i="6" s="1"/>
  <c r="AJ199" i="6"/>
  <c r="AM199" i="6" s="1"/>
  <c r="AJ198" i="6"/>
  <c r="AM198" i="6" s="1"/>
  <c r="AJ197" i="6"/>
  <c r="AM197" i="6" s="1"/>
  <c r="AJ196" i="6"/>
  <c r="AM196" i="6" s="1"/>
  <c r="AJ195" i="6"/>
  <c r="AM195" i="6" s="1"/>
  <c r="AJ194" i="6"/>
  <c r="AM194" i="6" s="1"/>
  <c r="AJ193" i="6"/>
  <c r="AM193" i="6" s="1"/>
  <c r="AJ192" i="6"/>
  <c r="AM192" i="6" s="1"/>
  <c r="AJ191" i="6"/>
  <c r="AM191" i="6" s="1"/>
  <c r="AJ190" i="6"/>
  <c r="AM190" i="6" s="1"/>
  <c r="AJ189" i="6"/>
  <c r="AM189" i="6" s="1"/>
  <c r="AJ188" i="6"/>
  <c r="AM188" i="6" s="1"/>
  <c r="AJ187" i="6"/>
  <c r="AM187" i="6" s="1"/>
  <c r="AJ186" i="6"/>
  <c r="AM186" i="6" s="1"/>
  <c r="AJ185" i="6"/>
  <c r="AM185" i="6" s="1"/>
  <c r="AJ184" i="6"/>
  <c r="AM184" i="6" s="1"/>
  <c r="AJ183" i="6"/>
  <c r="AM183" i="6" s="1"/>
  <c r="AJ182" i="6"/>
  <c r="AM182" i="6" s="1"/>
  <c r="AJ181" i="6"/>
  <c r="AM181" i="6" s="1"/>
  <c r="AJ180" i="6"/>
  <c r="AM180" i="6" s="1"/>
  <c r="AJ179" i="6"/>
  <c r="AM179" i="6" s="1"/>
  <c r="AJ178" i="6"/>
  <c r="AM178" i="6" s="1"/>
  <c r="AJ177" i="6"/>
  <c r="AM177" i="6" s="1"/>
  <c r="AJ176" i="6"/>
  <c r="AM176" i="6" s="1"/>
  <c r="AJ175" i="6"/>
  <c r="AM175" i="6" s="1"/>
  <c r="AK174" i="6"/>
  <c r="AJ174" i="6"/>
  <c r="AJ173" i="6"/>
  <c r="AM173" i="6" s="1"/>
  <c r="AJ172" i="6"/>
  <c r="AM172" i="6" s="1"/>
  <c r="AJ171" i="6"/>
  <c r="AM171" i="6" s="1"/>
  <c r="AJ170" i="6"/>
  <c r="AM170" i="6" s="1"/>
  <c r="AJ169" i="6"/>
  <c r="AM169" i="6" s="1"/>
  <c r="AJ168" i="6"/>
  <c r="AM168" i="6" s="1"/>
  <c r="AJ167" i="6"/>
  <c r="AM167" i="6" s="1"/>
  <c r="AJ166" i="6"/>
  <c r="AM166" i="6" s="1"/>
  <c r="AJ165" i="6"/>
  <c r="AM165" i="6" s="1"/>
  <c r="AJ164" i="6"/>
  <c r="AM164" i="6" s="1"/>
  <c r="AJ163" i="6"/>
  <c r="AM163" i="6" s="1"/>
  <c r="AJ162" i="6"/>
  <c r="AM162" i="6" s="1"/>
  <c r="AJ161" i="6"/>
  <c r="AM161" i="6" s="1"/>
  <c r="AJ160" i="6"/>
  <c r="AM160" i="6" s="1"/>
  <c r="AJ159" i="6"/>
  <c r="AM159" i="6" s="1"/>
  <c r="AJ158" i="6"/>
  <c r="AM158" i="6" s="1"/>
  <c r="AJ157" i="6"/>
  <c r="AM157" i="6" s="1"/>
  <c r="AJ156" i="6"/>
  <c r="AM156" i="6" s="1"/>
  <c r="AJ155" i="6"/>
  <c r="AM155" i="6" s="1"/>
  <c r="AJ154" i="6"/>
  <c r="AM154" i="6" s="1"/>
  <c r="AJ153" i="6"/>
  <c r="AM153" i="6" s="1"/>
  <c r="AJ152" i="6"/>
  <c r="AM152" i="6" s="1"/>
  <c r="AJ151" i="6"/>
  <c r="AM151" i="6" s="1"/>
  <c r="AJ150" i="6"/>
  <c r="AM150" i="6" s="1"/>
  <c r="AJ149" i="6"/>
  <c r="AM149" i="6" s="1"/>
  <c r="AJ148" i="6"/>
  <c r="AM148" i="6" s="1"/>
  <c r="AJ147" i="6"/>
  <c r="AM147" i="6" s="1"/>
  <c r="AJ146" i="6"/>
  <c r="AM146" i="6" s="1"/>
  <c r="AJ145" i="6"/>
  <c r="AM145" i="6" s="1"/>
  <c r="AJ144" i="6"/>
  <c r="AM144" i="6" s="1"/>
  <c r="AJ143" i="6"/>
  <c r="AM143" i="6" s="1"/>
  <c r="AJ142" i="6"/>
  <c r="AM142" i="6" s="1"/>
  <c r="AJ141" i="6"/>
  <c r="AM141" i="6" s="1"/>
  <c r="AJ140" i="6"/>
  <c r="AM140" i="6" s="1"/>
  <c r="AJ139" i="6"/>
  <c r="AM139" i="6" s="1"/>
  <c r="AJ138" i="6"/>
  <c r="AM138" i="6" s="1"/>
  <c r="AJ137" i="6"/>
  <c r="AM137" i="6" s="1"/>
  <c r="AJ136" i="6"/>
  <c r="AM136" i="6" s="1"/>
  <c r="AJ135" i="6"/>
  <c r="AM135" i="6" s="1"/>
  <c r="AJ134" i="6"/>
  <c r="AM134" i="6" s="1"/>
  <c r="AJ133" i="6"/>
  <c r="AM133" i="6" s="1"/>
  <c r="AJ132" i="6"/>
  <c r="AM132" i="6" s="1"/>
  <c r="AJ131" i="6"/>
  <c r="AM131" i="6" s="1"/>
  <c r="AJ130" i="6"/>
  <c r="AM130" i="6" s="1"/>
  <c r="AJ129" i="6"/>
  <c r="AM129" i="6" s="1"/>
  <c r="AJ128" i="6"/>
  <c r="AM128" i="6" s="1"/>
  <c r="AJ127" i="6"/>
  <c r="AM127" i="6" s="1"/>
  <c r="AJ126" i="6"/>
  <c r="AM126" i="6" s="1"/>
  <c r="AJ125" i="6"/>
  <c r="AM125" i="6" s="1"/>
  <c r="AJ124" i="6"/>
  <c r="AM124" i="6" s="1"/>
  <c r="AJ123" i="6"/>
  <c r="AM123" i="6" s="1"/>
  <c r="AJ122" i="6"/>
  <c r="AM122" i="6" s="1"/>
  <c r="AJ121" i="6"/>
  <c r="AM121" i="6" s="1"/>
  <c r="AJ120" i="6"/>
  <c r="AM120" i="6" s="1"/>
  <c r="AJ119" i="6"/>
  <c r="AM119" i="6" s="1"/>
  <c r="AJ118" i="6"/>
  <c r="AM118" i="6" s="1"/>
  <c r="AJ117" i="6"/>
  <c r="AM117" i="6" s="1"/>
  <c r="AJ116" i="6"/>
  <c r="AM116" i="6" s="1"/>
  <c r="AJ115" i="6"/>
  <c r="AM115" i="6" s="1"/>
  <c r="AJ114" i="6"/>
  <c r="AM114" i="6" s="1"/>
  <c r="AJ113" i="6"/>
  <c r="AM113" i="6" s="1"/>
  <c r="AJ112" i="6"/>
  <c r="AM112" i="6" s="1"/>
  <c r="AJ111" i="6"/>
  <c r="AM111" i="6" s="1"/>
  <c r="AJ110" i="6"/>
  <c r="AM110" i="6" s="1"/>
  <c r="AJ109" i="6"/>
  <c r="AM109" i="6" s="1"/>
  <c r="AJ108" i="6"/>
  <c r="AM108" i="6" s="1"/>
  <c r="AJ107" i="6"/>
  <c r="AM107" i="6" s="1"/>
  <c r="AJ106" i="6"/>
  <c r="AM106" i="6" s="1"/>
  <c r="AJ105" i="6"/>
  <c r="AM105" i="6" s="1"/>
  <c r="AJ104" i="6"/>
  <c r="AM104" i="6" s="1"/>
  <c r="AJ103" i="6"/>
  <c r="AM103" i="6" s="1"/>
  <c r="AJ102" i="6"/>
  <c r="AM102" i="6" s="1"/>
  <c r="AJ101" i="6"/>
  <c r="AM101" i="6" s="1"/>
  <c r="AJ100" i="6"/>
  <c r="AM100" i="6" s="1"/>
  <c r="AJ99" i="6"/>
  <c r="AM99" i="6" s="1"/>
  <c r="AJ98" i="6"/>
  <c r="AM98" i="6" s="1"/>
  <c r="AJ97" i="6"/>
  <c r="AM97" i="6" s="1"/>
  <c r="AJ96" i="6"/>
  <c r="AM96" i="6" s="1"/>
  <c r="AJ95" i="6"/>
  <c r="AM95" i="6" s="1"/>
  <c r="AJ94" i="6"/>
  <c r="AM94" i="6" s="1"/>
  <c r="AJ93" i="6"/>
  <c r="AM93" i="6" s="1"/>
  <c r="AJ92" i="6"/>
  <c r="AM92" i="6" s="1"/>
  <c r="AJ91" i="6"/>
  <c r="AM91" i="6" s="1"/>
  <c r="AJ90" i="6"/>
  <c r="AM90" i="6" s="1"/>
  <c r="AJ89" i="6"/>
  <c r="AM89" i="6" s="1"/>
  <c r="AJ88" i="6"/>
  <c r="AM88" i="6" s="1"/>
  <c r="AJ87" i="6"/>
  <c r="AM87" i="6" s="1"/>
  <c r="AJ86" i="6"/>
  <c r="AM86" i="6" s="1"/>
  <c r="AJ85" i="6"/>
  <c r="AM85" i="6" s="1"/>
  <c r="AJ84" i="6"/>
  <c r="AM84" i="6" s="1"/>
  <c r="AJ83" i="6"/>
  <c r="AM83" i="6" s="1"/>
  <c r="AJ82" i="6"/>
  <c r="AM82" i="6" s="1"/>
  <c r="AJ81" i="6"/>
  <c r="AM81" i="6" s="1"/>
  <c r="AJ80" i="6"/>
  <c r="AM80" i="6" s="1"/>
  <c r="AJ79" i="6"/>
  <c r="AM79" i="6" s="1"/>
  <c r="AJ78" i="6"/>
  <c r="AM78" i="6" s="1"/>
  <c r="AJ76" i="6"/>
  <c r="AM76" i="6" s="1"/>
  <c r="AJ75" i="6"/>
  <c r="AM75" i="6" s="1"/>
  <c r="AJ74" i="6"/>
  <c r="AM74" i="6" s="1"/>
  <c r="AJ73" i="6"/>
  <c r="AM73" i="6" s="1"/>
  <c r="AJ72" i="6"/>
  <c r="AM72" i="6" s="1"/>
  <c r="AJ71" i="6"/>
  <c r="AM71" i="6" s="1"/>
  <c r="AJ70" i="6"/>
  <c r="AM70" i="6" s="1"/>
  <c r="AJ69" i="6"/>
  <c r="AM69" i="6" s="1"/>
  <c r="AJ68" i="6"/>
  <c r="AM68" i="6" s="1"/>
  <c r="AJ67" i="6"/>
  <c r="AM67" i="6" s="1"/>
  <c r="AJ66" i="6"/>
  <c r="AM66" i="6" s="1"/>
  <c r="AJ65" i="6"/>
  <c r="AM65" i="6" s="1"/>
  <c r="AJ64" i="6"/>
  <c r="AM64" i="6" s="1"/>
  <c r="AJ63" i="6"/>
  <c r="AM63" i="6" s="1"/>
  <c r="AJ62" i="6"/>
  <c r="AM62" i="6" s="1"/>
  <c r="AJ61" i="6"/>
  <c r="AM61" i="6" s="1"/>
  <c r="AJ60" i="6"/>
  <c r="AM60" i="6" s="1"/>
  <c r="AJ59" i="6"/>
  <c r="AM59" i="6" s="1"/>
  <c r="AJ58" i="6"/>
  <c r="AM58" i="6" s="1"/>
  <c r="AJ57" i="6"/>
  <c r="AM57" i="6" s="1"/>
  <c r="AJ56" i="6"/>
  <c r="AM56" i="6" s="1"/>
  <c r="AJ55" i="6"/>
  <c r="AM55" i="6" s="1"/>
  <c r="AJ54" i="6"/>
  <c r="AM54" i="6" s="1"/>
  <c r="AJ53" i="6"/>
  <c r="AM53" i="6" s="1"/>
  <c r="AJ52" i="6"/>
  <c r="AM52" i="6" s="1"/>
  <c r="AJ51" i="6"/>
  <c r="AM51" i="6" s="1"/>
  <c r="AJ50" i="6"/>
  <c r="AM50" i="6" s="1"/>
  <c r="AJ49" i="6"/>
  <c r="AM49" i="6" s="1"/>
  <c r="AJ48" i="6"/>
  <c r="AM48" i="6" s="1"/>
  <c r="AJ47" i="6"/>
  <c r="AM47" i="6" s="1"/>
  <c r="AJ46" i="6"/>
  <c r="AM46" i="6" s="1"/>
  <c r="AJ45" i="6"/>
  <c r="AM45" i="6" s="1"/>
  <c r="AJ44" i="6"/>
  <c r="AM44" i="6" s="1"/>
  <c r="AJ43" i="6"/>
  <c r="AM43" i="6" s="1"/>
  <c r="AK42" i="6"/>
  <c r="AJ42" i="6"/>
  <c r="AJ41" i="6"/>
  <c r="AM41" i="6" s="1"/>
  <c r="AJ40" i="6"/>
  <c r="AM40" i="6" s="1"/>
  <c r="AJ39" i="6"/>
  <c r="AM39" i="6" s="1"/>
  <c r="AJ38" i="6"/>
  <c r="AM38" i="6" s="1"/>
  <c r="AJ37" i="6"/>
  <c r="AM37" i="6" s="1"/>
  <c r="AJ36" i="6"/>
  <c r="AM36" i="6" s="1"/>
  <c r="AJ35" i="6"/>
  <c r="AM35" i="6" s="1"/>
  <c r="AJ34" i="6"/>
  <c r="AM34" i="6" s="1"/>
  <c r="AJ33" i="6"/>
  <c r="AM33" i="6" s="1"/>
  <c r="AK32" i="6"/>
  <c r="AJ32" i="6"/>
  <c r="AJ31" i="6"/>
  <c r="AM31" i="6" s="1"/>
  <c r="AJ30" i="6"/>
  <c r="AM30" i="6" s="1"/>
  <c r="AJ29" i="6"/>
  <c r="AM29" i="6" s="1"/>
  <c r="AJ28" i="6"/>
  <c r="AM28" i="6" s="1"/>
  <c r="AJ27" i="6"/>
  <c r="AM27" i="6" s="1"/>
  <c r="AJ26" i="6"/>
  <c r="AM26" i="6" s="1"/>
  <c r="AJ25" i="6"/>
  <c r="AM25" i="6" s="1"/>
  <c r="AJ24" i="6"/>
  <c r="AM24" i="6" s="1"/>
  <c r="AJ23" i="6"/>
  <c r="AM23" i="6" s="1"/>
  <c r="AJ22" i="6"/>
  <c r="AM22" i="6" s="1"/>
  <c r="AJ21" i="6"/>
  <c r="AM21" i="6" s="1"/>
  <c r="AJ20" i="6"/>
  <c r="AM20" i="6" s="1"/>
  <c r="AJ19" i="6"/>
  <c r="AM19" i="6" s="1"/>
  <c r="AJ18" i="6"/>
  <c r="AM18" i="6" s="1"/>
  <c r="AJ17" i="6"/>
  <c r="AM17" i="6" s="1"/>
  <c r="AK16" i="6"/>
  <c r="AJ16" i="6"/>
  <c r="AJ15" i="6"/>
  <c r="AM15" i="6" s="1"/>
  <c r="AJ14" i="6"/>
  <c r="AM14" i="6" s="1"/>
  <c r="AJ13" i="6"/>
  <c r="AM13" i="6" s="1"/>
  <c r="AJ12" i="6"/>
  <c r="AM12" i="6" s="1"/>
  <c r="AJ11" i="6"/>
  <c r="AM11" i="6" s="1"/>
  <c r="AJ10" i="6"/>
  <c r="AM10" i="6" s="1"/>
  <c r="AJ9" i="6"/>
  <c r="AM9" i="6" s="1"/>
  <c r="AJ8" i="6"/>
  <c r="AM8" i="6" s="1"/>
  <c r="AJ7" i="6"/>
  <c r="AM7" i="6" s="1"/>
  <c r="AK6" i="6"/>
  <c r="AJ6" i="6"/>
  <c r="AJ5" i="6"/>
  <c r="AM5" i="6" s="1"/>
  <c r="AJ4" i="6"/>
  <c r="AM4" i="6" s="1"/>
  <c r="AJ3" i="6"/>
  <c r="AM3" i="6" s="1"/>
  <c r="AE44" i="2" l="1"/>
  <c r="AM174" i="6"/>
  <c r="AM6" i="6"/>
  <c r="AM32" i="6"/>
  <c r="AM270" i="6"/>
  <c r="AM16" i="6"/>
  <c r="AM42"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Roshan Sahu</author>
  </authors>
  <commentList>
    <comment ref="AG194" authorId="0" shapeId="0" xr:uid="{AE6168D3-05B2-40B6-850D-68F4E161620D}">
      <text>
        <r>
          <rPr>
            <b/>
            <sz val="9"/>
            <color indexed="81"/>
            <rFont val="Tahoma"/>
            <family val="2"/>
          </rPr>
          <t>Financial Costs-Financial Income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Roshan Sahu</author>
  </authors>
  <commentList>
    <comment ref="Z296" authorId="0" shapeId="0" xr:uid="{C7AD2126-93F1-41F8-9D18-9954BD0D16BB}">
      <text>
        <r>
          <rPr>
            <b/>
            <sz val="9"/>
            <color indexed="81"/>
            <rFont val="Tahoma"/>
            <family val="2"/>
          </rPr>
          <t>From Skanska Group Annual Report- USA Revenue. Skanska USA reported 7.3 billion USD on its webpage. https://www.usa.skanska.com/who-we-are/about-skanska/quick-facts-and-figures/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Roshan Sahu</author>
  </authors>
  <commentList>
    <comment ref="AS1016" authorId="0" shapeId="0" xr:uid="{8FF66493-CA59-46E4-B94F-955E56DE71C4}">
      <text>
        <r>
          <rPr>
            <b/>
            <sz val="9"/>
            <color indexed="81"/>
            <rFont val="Tahoma"/>
            <family val="2"/>
          </rPr>
          <t>PAGE 100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DATA_Annual" description="Connection to the 'DATA_Annual' query in the workbook." type="5" refreshedVersion="0" background="1">
    <dbPr connection="Provider=Microsoft.Mashup.OleDb.1;Data Source=$Workbook$;Location=DATA_Annual;Extended Properties=&quot;&quot;" command="SELECT * FROM [DATA_Annual]"/>
  </connection>
  <connection id="2" xr16:uid="{00000000-0015-0000-FFFF-FFFF01000000}" keepAlive="1" name="Query - DATA_Annual_Pivoted" description="Connection to the 'DATA_Annual_Pivoted' query in the workbook." type="5" refreshedVersion="0" background="1">
    <dbPr connection="Provider=Microsoft.Mashup.OleDb.1;Data Source=$Workbook$;Location=DATA_Annual_Pivoted;Extended Properties=&quot;&quot;" command="SELECT * FROM [DATA_Annual_Pivoted]"/>
  </connection>
  <connection id="3" xr16:uid="{30B90F69-D42C-4107-9EA4-859E0F5E9B41}" keepAlive="1" name="Query - DATA_CombHS" description="Connection to the 'DATA_CombHS' query in the workbook." type="5" refreshedVersion="6" background="1" saveData="1">
    <dbPr connection="Provider=Microsoft.Mashup.OleDb.1;Data Source=$Workbook$;Location=DATA_CombHS;Extended Properties=&quot;&quot;" command="SELECT * FROM [DATA_CombHS]"/>
  </connection>
  <connection id="4" xr16:uid="{00000000-0015-0000-FFFF-FFFF02000000}" keepAlive="1" name="Query - DATA_Combined" description="Connection to the 'DATA_Combined' query in the workbook." type="5" refreshedVersion="6" background="1" saveData="1">
    <dbPr connection="Provider=Microsoft.Mashup.OleDb.1;Data Source=$Workbook$;Location=DATA_Combined;Extended Properties=&quot;&quot;" command="SELECT * FROM [DATA_Combined]"/>
  </connection>
  <connection id="5" xr16:uid="{00000000-0015-0000-FFFF-FFFF03000000}" keepAlive="1" name="Query - DATA_Exchange_Rates" description="Connection to the 'DATA_Exchange_Rates' query in the workbook." type="5" refreshedVersion="0" background="1">
    <dbPr connection="Provider=Microsoft.Mashup.OleDb.1;Data Source=$Workbook$;Location=DATA_Exchange_Rates;Extended Properties=&quot;&quot;" command="SELECT * FROM [DATA_Exchange_Rates]"/>
  </connection>
  <connection id="6" xr16:uid="{00000000-0015-0000-FFFF-FFFF04000000}" keepAlive="1" name="Query - DATA_Segments" description="Connection to the 'DATA_Segments' query in the workbook." type="5" refreshedVersion="0" background="1">
    <dbPr connection="Provider=Microsoft.Mashup.OleDb.1;Data Source=$Workbook$;Location=DATA_Segments;Extended Properties=&quot;&quot;" command="SELECT * FROM [DATA_Segments]"/>
  </connection>
  <connection id="7" xr16:uid="{00000000-0015-0000-FFFF-FFFF05000000}" keepAlive="1" name="Query - DATA_Segments_Pivoted" description="Connection to the 'DATA_Segments_Pivoted' query in the workbook." type="5" refreshedVersion="0" background="1">
    <dbPr connection="Provider=Microsoft.Mashup.OleDb.1;Data Source=$Workbook$;Location=DATA_Segments_Pivoted;Extended Properties=&quot;&quot;" command="SELECT * FROM [DATA_Segments_Pivoted]"/>
  </connection>
  <connection id="8" xr16:uid="{B1C27B11-19F7-4ACA-B91F-07FCD5B05300}" keepAlive="1" name="Query - DATA_Water" description="Connection to the 'DATA_Water' query in the workbook." type="5" refreshedVersion="0" background="1">
    <dbPr connection="Provider=Microsoft.Mashup.OleDb.1;Data Source=$Workbook$;Location=DATA_Water;Extended Properties=&quot;&quot;" command="SELECT * FROM [DATA_Water]"/>
  </connection>
  <connection id="9" xr16:uid="{C2AFBF8A-C3D6-411D-AF2E-15D237B1805E}" keepAlive="1" name="Query - DATA_Water_Pivoted" description="Connection to the 'DATA_Water_Pivoted' query in the workbook." type="5" refreshedVersion="0" background="1">
    <dbPr connection="Provider=Microsoft.Mashup.OleDb.1;Data Source=$Workbook$;Location=DATA_Water_Pivoted;Extended Properties=&quot;&quot;" command="SELECT * FROM [DATA_Water_Pivoted]"/>
  </connection>
  <connection id="10" xr16:uid="{00000000-0015-0000-FFFF-FFFF06000000}" keepAlive="1" name="Query - LOOKUP_Companies" description="Connection to the 'LOOKUP_Companies' query in the workbook." type="5" refreshedVersion="0" background="1">
    <dbPr connection="Provider=Microsoft.Mashup.OleDb.1;Data Source=$Workbook$;Location=LOOKUP_Companies;Extended Properties=&quot;&quot;" command="SELECT * FROM [LOOKUP_Companies]"/>
  </connection>
  <connection id="11" xr16:uid="{EC9DF763-9D49-44F7-A684-3891D0D91285}" keepAlive="1" name="Query - Lookup_FYEnd" description="Connection to the 'Lookup_FYEnd' query in the workbook." type="5" refreshedVersion="0" background="1">
    <dbPr connection="Provider=Microsoft.Mashup.OleDb.1;Data Source=$Workbook$;Location=Lookup_FYEnd;Extended Properties=&quot;&quot;" command="SELECT * FROM [Lookup_FYEnd]"/>
  </connection>
</connections>
</file>

<file path=xl/sharedStrings.xml><?xml version="1.0" encoding="utf-8"?>
<sst xmlns="http://schemas.openxmlformats.org/spreadsheetml/2006/main" count="133478" uniqueCount="3662">
  <si>
    <t>Internal ID</t>
  </si>
  <si>
    <t>External ID</t>
  </si>
  <si>
    <t>Basic Information</t>
  </si>
  <si>
    <t>Spreadsheet ID</t>
  </si>
  <si>
    <t>WaterData ID</t>
  </si>
  <si>
    <t>Reuters ID</t>
  </si>
  <si>
    <t>Japan FSA ID</t>
  </si>
  <si>
    <t>SEC CIK ID</t>
  </si>
  <si>
    <t>CUSIP ID</t>
  </si>
  <si>
    <t>Ticker</t>
  </si>
  <si>
    <t>Company Name</t>
  </si>
  <si>
    <t>HQ Country</t>
  </si>
  <si>
    <t>Lead Entity</t>
  </si>
  <si>
    <t>Source Name</t>
  </si>
  <si>
    <t>URL</t>
  </si>
  <si>
    <t>Instructions</t>
  </si>
  <si>
    <t>Next Update</t>
  </si>
  <si>
    <t>Algerian Water Company</t>
  </si>
  <si>
    <t>Algeria</t>
  </si>
  <si>
    <t>n/a</t>
  </si>
  <si>
    <t>GHD Pty Ltd.</t>
  </si>
  <si>
    <t>Australia</t>
  </si>
  <si>
    <t>John Holland Group Pty Ltd.</t>
  </si>
  <si>
    <t>Osmoflo Pty Ltd.</t>
  </si>
  <si>
    <t>Trility Pty Ltd.</t>
  </si>
  <si>
    <t>Andritz AG</t>
  </si>
  <si>
    <t>Austria</t>
  </si>
  <si>
    <t>BWT AG</t>
  </si>
  <si>
    <t>E. Hawle Armaturenwerke GmbH</t>
  </si>
  <si>
    <t>Aliaxis Group SA</t>
  </si>
  <si>
    <t>Belgium</t>
  </si>
  <si>
    <t>Waterleau Group NV</t>
  </si>
  <si>
    <t>Aegea Saneamento e Participações SA</t>
  </si>
  <si>
    <t>Brazil</t>
  </si>
  <si>
    <t>BRK Ambiental</t>
  </si>
  <si>
    <t>Companhia Catarinense de Águas e Saneamento</t>
  </si>
  <si>
    <t>0001170858</t>
  </si>
  <si>
    <t>Companhia de Saneamento Basico do Estado de São Paulo</t>
  </si>
  <si>
    <t>Companhia de Saneamento de Minas Gerais</t>
  </si>
  <si>
    <t>Companhia de Saneamento do Paraná</t>
  </si>
  <si>
    <t>Companhia Estadual de Águas e Esgotos</t>
  </si>
  <si>
    <t>Iguá Saneamento, SA</t>
  </si>
  <si>
    <t>Saneamento de Goiás SA</t>
  </si>
  <si>
    <t>EPCOR Utilities, Inc.</t>
  </si>
  <si>
    <t>Canada</t>
  </si>
  <si>
    <t>H2O Innovation Inc.</t>
  </si>
  <si>
    <t>Hatch Ltd.</t>
  </si>
  <si>
    <t>Ovivo, Inc.</t>
  </si>
  <si>
    <t>Pure Technologies Ltd.</t>
  </si>
  <si>
    <t>SNC-Lavalin Group, Inc.</t>
  </si>
  <si>
    <t>Stantec Inc.</t>
  </si>
  <si>
    <t>WSP Global, Inc.</t>
  </si>
  <si>
    <t>0000928340</t>
  </si>
  <si>
    <t>Consolidated Water Co., Ltd.</t>
  </si>
  <si>
    <t>Cayman Islands</t>
  </si>
  <si>
    <t>Aguas Andinas, SA</t>
  </si>
  <si>
    <t>Chile</t>
  </si>
  <si>
    <t>ESSBIO S.A.</t>
  </si>
  <si>
    <t>Anhui Guozhen Environment Protection Technology Joint Stock Co., Ltd.</t>
  </si>
  <si>
    <t>China</t>
  </si>
  <si>
    <t>Beijing Capital Co., Ltd.</t>
  </si>
  <si>
    <t>Beijing Drainage Group Co., Ltd.</t>
  </si>
  <si>
    <t>Beijing Enterprises Water Group Ltd.</t>
  </si>
  <si>
    <t>Beijing Originwater Technology Co., Ltd.</t>
  </si>
  <si>
    <t>Beijing Water Business Doctor Co., Ltd.</t>
  </si>
  <si>
    <t>Chengdu Techcent Environment Co., Ltd.</t>
  </si>
  <si>
    <t>Chengdu Xingrong Environment Co., Ltd.</t>
  </si>
  <si>
    <t>China Everbright Water Ltd.</t>
  </si>
  <si>
    <t>China Gezhouba Water &amp; Power Group</t>
  </si>
  <si>
    <t>Chongqing Water Group</t>
  </si>
  <si>
    <t>CSD Water Service Co., Ltd.</t>
  </si>
  <si>
    <t>CT Environmental Group Ltd.</t>
  </si>
  <si>
    <t>General Water of China Co., Ltd.</t>
  </si>
  <si>
    <t>Golden State Environment Investment Corporation (GSEI)</t>
  </si>
  <si>
    <t>Grandblue Environment Co., Ltd.</t>
  </si>
  <si>
    <t>Hangzhou Water Treatment Technology Development Centre Co., Ltd.</t>
  </si>
  <si>
    <t>Heilongjiang Interchina Water Treatment Co., Ltd.</t>
  </si>
  <si>
    <t>Jiangxi Hongcheng Waterworks Co., Ltd.</t>
  </si>
  <si>
    <t>Kangda International Environmental Company Ltd.</t>
  </si>
  <si>
    <t>Nanjing CEC Environmental Protection Co., Ltd.</t>
  </si>
  <si>
    <t>Penyao Environmental Protection Co., Ltd.</t>
  </si>
  <si>
    <t>Poten Environment Group Co., Ltd.</t>
  </si>
  <si>
    <t>Qianjiang Water Resources Development Co., Ltd.</t>
  </si>
  <si>
    <t>Shanghai Chengtou Holding Co., Ltd.</t>
  </si>
  <si>
    <t>Shanghai Safbon Water Service Co., Ltd.</t>
  </si>
  <si>
    <t>Shenzhen Water Group Co., Ltd.</t>
  </si>
  <si>
    <t>Sound Global Ltd.</t>
  </si>
  <si>
    <t>Tianjin Capital Environmental Protection Group Co., Ltd.</t>
  </si>
  <si>
    <t>Tianjin Motimo Membrane Technology Co., Ltd.</t>
  </si>
  <si>
    <t>Tus-Sound Environmental Resources Co., Ltd.</t>
  </si>
  <si>
    <t>Wuhan Sanzhen Industry Holding Co., Ltd.</t>
  </si>
  <si>
    <t>Yunnan Water Investment Co., Ltd.</t>
  </si>
  <si>
    <t>Zhongshan Public Utilities Group Co., Ltd.</t>
  </si>
  <si>
    <t>AVK Holding AS</t>
  </si>
  <si>
    <t>Denmark</t>
  </si>
  <si>
    <t>COWI A/S</t>
  </si>
  <si>
    <t>Grundfos Holding AS</t>
  </si>
  <si>
    <t>Ridgewood Egypt for Infrastructure Ltd</t>
  </si>
  <si>
    <t>Egypt</t>
  </si>
  <si>
    <t>Tallinna Vesi AS</t>
  </si>
  <si>
    <t>Estonia</t>
  </si>
  <si>
    <t>Evac Group Oy</t>
  </si>
  <si>
    <t>Finland</t>
  </si>
  <si>
    <t>Kemira Oyj</t>
  </si>
  <si>
    <t>CTI-Orelis Group</t>
  </si>
  <si>
    <t>France</t>
  </si>
  <si>
    <t>Saint Gobain Pam SA</t>
  </si>
  <si>
    <t>Saur SAS</t>
  </si>
  <si>
    <t>Schneider Electric</t>
  </si>
  <si>
    <t>Suez SA</t>
  </si>
  <si>
    <t>Veolia</t>
  </si>
  <si>
    <t>Vinci Environnement SAS</t>
  </si>
  <si>
    <t>BASF Water Solutions</t>
  </si>
  <si>
    <t>Germany</t>
  </si>
  <si>
    <t>Diehl Metering GmbH</t>
  </si>
  <si>
    <t>Endress + Hauser</t>
  </si>
  <si>
    <t>Fichtner GmbH &amp; Co KG</t>
  </si>
  <si>
    <t>Gelsenwasser AG</t>
  </si>
  <si>
    <t>Huber SE</t>
  </si>
  <si>
    <t>KSB AG</t>
  </si>
  <si>
    <t>Lanxess AG</t>
  </si>
  <si>
    <t>Mainova AG</t>
  </si>
  <si>
    <t>MVV Energie</t>
  </si>
  <si>
    <t>Passavant Energy &amp; Environment GmbH</t>
  </si>
  <si>
    <t>Remondis SE &amp; Co KG</t>
  </si>
  <si>
    <t>Siemens AG</t>
  </si>
  <si>
    <t>Talis Management Holding GmbH</t>
  </si>
  <si>
    <t>Wilo</t>
  </si>
  <si>
    <t>Athens Water Supply and Sewerage Company</t>
  </si>
  <si>
    <t>Greece</t>
  </si>
  <si>
    <t>Thessaloniki Water Supply and Sewerage Company</t>
  </si>
  <si>
    <t>Cheung Kong Infrastructure Holdings</t>
  </si>
  <si>
    <t>Hong Kong SAR</t>
  </si>
  <si>
    <t>China Water Affairs Group Ltd.</t>
  </si>
  <si>
    <t>China Water Industry Group Ltd.</t>
  </si>
  <si>
    <t>Guangdong Investment Ltd.</t>
  </si>
  <si>
    <t>NWS Holdings Ltd.</t>
  </si>
  <si>
    <t>Earth Water Group</t>
  </si>
  <si>
    <t>India</t>
  </si>
  <si>
    <t>Hindustan Construction Company Ltd.</t>
  </si>
  <si>
    <t>Infrastructure Leasing &amp; Financial Services Ltd.</t>
  </si>
  <si>
    <t>Ion Exchange India Ltd.</t>
  </si>
  <si>
    <t>Jamshedpur Utilities and Services Company Ltd</t>
  </si>
  <si>
    <t>Jindal SAW Ltd.</t>
  </si>
  <si>
    <t>Larsen &amp; Toubro Ltd.</t>
  </si>
  <si>
    <t>SPML Infra Ltd.</t>
  </si>
  <si>
    <t>Tata Projects Ltd.</t>
  </si>
  <si>
    <t>VA Tech Wabag Ltd.</t>
  </si>
  <si>
    <t>Kayson Inc.</t>
  </si>
  <si>
    <t>Iran</t>
  </si>
  <si>
    <t>Amiad Water Systems Ltd.</t>
  </si>
  <si>
    <t>Israel</t>
  </si>
  <si>
    <t>Arad Group</t>
  </si>
  <si>
    <t>Fluence Corporation Ltd.</t>
  </si>
  <si>
    <t>IDE Technologies Ltd.</t>
  </si>
  <si>
    <t>Acea SpA</t>
  </si>
  <si>
    <t>Italy</t>
  </si>
  <si>
    <t>Hera SpA</t>
  </si>
  <si>
    <t>Industrie De Nora S.p.A.</t>
  </si>
  <si>
    <t>Iren SpA</t>
  </si>
  <si>
    <t>Italmatch Chemicals SpA</t>
  </si>
  <si>
    <t>E00877</t>
  </si>
  <si>
    <t>Asahi Kasei Corporation</t>
  </si>
  <si>
    <t>Japan</t>
  </si>
  <si>
    <t>E01542</t>
  </si>
  <si>
    <t>Ebara Corporation</t>
  </si>
  <si>
    <t>E01737</t>
  </si>
  <si>
    <t>Hitachi Ltd.</t>
  </si>
  <si>
    <t>E02124</t>
  </si>
  <si>
    <t>Hitachi Zosen Corporation</t>
  </si>
  <si>
    <t>E02497</t>
  </si>
  <si>
    <t>Itochu Corporation</t>
  </si>
  <si>
    <t>JFE Engineering Corp.</t>
  </si>
  <si>
    <t>E01700</t>
  </si>
  <si>
    <t>Kobelco Eco-Solutions Co., Ltd.</t>
  </si>
  <si>
    <t>E01267</t>
  </si>
  <si>
    <t>Kubota Corporation</t>
  </si>
  <si>
    <t>E01573</t>
  </si>
  <si>
    <t>Kurita Water Industries Ltd.</t>
  </si>
  <si>
    <t>E02498</t>
  </si>
  <si>
    <t>Marubeni Corporation</t>
  </si>
  <si>
    <t>E01744</t>
  </si>
  <si>
    <t>Meidensha Corporation</t>
  </si>
  <si>
    <t>E31064</t>
  </si>
  <si>
    <t>Metawater</t>
  </si>
  <si>
    <t>E02529</t>
  </si>
  <si>
    <t>Mitsubishi Corporation</t>
  </si>
  <si>
    <t>E02126</t>
  </si>
  <si>
    <t>Mitsubishi Heavy Industries Ltd.</t>
  </si>
  <si>
    <t>Mitsubishi Rayon Co., Ltd.</t>
  </si>
  <si>
    <t>E02513</t>
  </si>
  <si>
    <t>Mitsui &amp; Co., Ltd.</t>
  </si>
  <si>
    <t>Nihon Suido Consultants Co., Ltd.</t>
  </si>
  <si>
    <t>E00078</t>
  </si>
  <si>
    <t>Nippon Koei Co., Ltd.</t>
  </si>
  <si>
    <t>E01735</t>
  </si>
  <si>
    <t>Nomura Micro Science Co., Ltd.</t>
  </si>
  <si>
    <t>E01571</t>
  </si>
  <si>
    <t>Organo Corporation</t>
  </si>
  <si>
    <t>E01703</t>
  </si>
  <si>
    <t>Sasakura Engineering Co., Ltd.</t>
  </si>
  <si>
    <t>E02528</t>
  </si>
  <si>
    <t>Sumitomo Corporation</t>
  </si>
  <si>
    <t>Swing Corporation</t>
  </si>
  <si>
    <t>E00873</t>
  </si>
  <si>
    <t>Toray Industries, Inc.</t>
  </si>
  <si>
    <t>E01636</t>
  </si>
  <si>
    <t>Torishima Pump Manufacturing Co., Ltd.</t>
  </si>
  <si>
    <t>E01738</t>
  </si>
  <si>
    <t>Toshiba Corporation</t>
  </si>
  <si>
    <t>E01661</t>
  </si>
  <si>
    <t>Toyo Engineering Corporation</t>
  </si>
  <si>
    <t>E01537</t>
  </si>
  <si>
    <t>Tsukishima Kikai Co., Ltd.</t>
  </si>
  <si>
    <t>Kharafi National</t>
  </si>
  <si>
    <t>Kuwait</t>
  </si>
  <si>
    <t>Envirogen Group SA</t>
  </si>
  <si>
    <t>Luxembourg</t>
  </si>
  <si>
    <t>JAKS Resources Bhd</t>
  </si>
  <si>
    <t>Malaysia</t>
  </si>
  <si>
    <t>Malakoff Corporation Bhd.</t>
  </si>
  <si>
    <t>PBA Holdings Bhd</t>
  </si>
  <si>
    <t>Ranhill Holdings Bhd</t>
  </si>
  <si>
    <t>Salcon Bhd</t>
  </si>
  <si>
    <t>Atlatec SA de CV</t>
  </si>
  <si>
    <t>Mexico</t>
  </si>
  <si>
    <t>Arcadis NV</t>
  </si>
  <si>
    <t>Netherlands</t>
  </si>
  <si>
    <t>Nijhuis Industries</t>
  </si>
  <si>
    <t>Paques BV</t>
  </si>
  <si>
    <t>Royal Haskoning DHV Groep BV</t>
  </si>
  <si>
    <t>0000087347</t>
  </si>
  <si>
    <t>Schlumberger NV</t>
  </si>
  <si>
    <t>Tahal Group International B.V.</t>
  </si>
  <si>
    <t>Manila Water Company Inc.</t>
  </si>
  <si>
    <t>Philippines</t>
  </si>
  <si>
    <t>Maynilad Water Services, Inc.</t>
  </si>
  <si>
    <t>MetroPac Water Investments Corporation</t>
  </si>
  <si>
    <t>Qatar Electricity and Water Company</t>
  </si>
  <si>
    <t>Qatar</t>
  </si>
  <si>
    <t>Rosvodokanal Group</t>
  </si>
  <si>
    <t>Russia</t>
  </si>
  <si>
    <t>ACWA Holding</t>
  </si>
  <si>
    <t>Saudi Arabia</t>
  </si>
  <si>
    <t>ACWA Power</t>
  </si>
  <si>
    <t>Miahona</t>
  </si>
  <si>
    <t>Saudi Arabian Amiantit Co SJSC</t>
  </si>
  <si>
    <t>Wetico</t>
  </si>
  <si>
    <t>CITIC Envirotech Ltd.</t>
  </si>
  <si>
    <t>Singapore</t>
  </si>
  <si>
    <t>Hyflux Ltd.</t>
  </si>
  <si>
    <t>Moya Holdings Asia Ltd.</t>
  </si>
  <si>
    <t>Sembcorp Industries Ltd.</t>
  </si>
  <si>
    <t>Sembcorp Utilities Pte. Ltd.</t>
  </si>
  <si>
    <t>SIIC Environment Holdings Ltd.</t>
  </si>
  <si>
    <t>Doosan Heavy Industries &amp; Construction Co., Ltd.</t>
  </si>
  <si>
    <t>South Korea</t>
  </si>
  <si>
    <t>Environmental Management Co., Ltd.</t>
  </si>
  <si>
    <t>GS Engineering &amp; Construction Corp.</t>
  </si>
  <si>
    <t>HuvisWater</t>
  </si>
  <si>
    <t>Hyundai Engineering &amp; Construction Co., Ltd.</t>
  </si>
  <si>
    <t>K-Water</t>
  </si>
  <si>
    <t>LG Chem Ltd.</t>
  </si>
  <si>
    <t>LG Electronics, Inc.</t>
  </si>
  <si>
    <t>POSCO Engineering &amp; Construction Co., Ltd.</t>
  </si>
  <si>
    <t>Samsung Engineering Co., Ltd.</t>
  </si>
  <si>
    <t>Abengoa SA</t>
  </si>
  <si>
    <t>Spain</t>
  </si>
  <si>
    <t>Acciona Agua SA</t>
  </si>
  <si>
    <t>ACS, SA</t>
  </si>
  <si>
    <t>Cadagua SA</t>
  </si>
  <si>
    <t>FCC Aqualia, S.A.</t>
  </si>
  <si>
    <t>S.A. de Obras y Servicios, COPASA</t>
  </si>
  <si>
    <t>Sacyr SA</t>
  </si>
  <si>
    <t>Alfa Laval Process Technology</t>
  </si>
  <si>
    <t>Sweden</t>
  </si>
  <si>
    <t>Axel Johnson AB</t>
  </si>
  <si>
    <t>Sweco AB</t>
  </si>
  <si>
    <t>ABB Water Solutions</t>
  </si>
  <si>
    <t>Switzerland</t>
  </si>
  <si>
    <t>Aquarion AG</t>
  </si>
  <si>
    <t>GF Piping Systems</t>
  </si>
  <si>
    <t>Sulzer AG</t>
  </si>
  <si>
    <t>EastWater Group</t>
  </si>
  <si>
    <t>Thailand</t>
  </si>
  <si>
    <t>TTW PCL</t>
  </si>
  <si>
    <t>Abu Dhabi National Energy Company (Taqa)</t>
  </si>
  <si>
    <t>United Arab Emirates</t>
  </si>
  <si>
    <t>Metito Holdings Ltd.</t>
  </si>
  <si>
    <t>Affinity Water Ltd.</t>
  </si>
  <si>
    <t>United Kingdom</t>
  </si>
  <si>
    <t>Amec Foster Wheeler PLC</t>
  </si>
  <si>
    <t>Anglian Water Group</t>
  </si>
  <si>
    <t>Arup Group Ltd.</t>
  </si>
  <si>
    <t>Biwater</t>
  </si>
  <si>
    <t>Bristol Water</t>
  </si>
  <si>
    <t>BWA Water Additives</t>
  </si>
  <si>
    <t>Cardno Ltd.</t>
  </si>
  <si>
    <t>Dŵr Cymru Welsh Water</t>
  </si>
  <si>
    <t>Galliford Try PLC</t>
  </si>
  <si>
    <t>John Wood Group PLC</t>
  </si>
  <si>
    <t>Mott MacDonald Group Ltd.</t>
  </si>
  <si>
    <t>Northumbrian Water Group Ltd.</t>
  </si>
  <si>
    <t>Pennon Group plc</t>
  </si>
  <si>
    <t>Portsmouth Water</t>
  </si>
  <si>
    <t>Rotork plc</t>
  </si>
  <si>
    <t>Severn Trent PLC</t>
  </si>
  <si>
    <t>South East Water Ltd.</t>
  </si>
  <si>
    <t>South Staffordshire PLC</t>
  </si>
  <si>
    <t>Southern Water Services Ltd.</t>
  </si>
  <si>
    <t>Sutton and East Surrey Water</t>
  </si>
  <si>
    <t>Thames Water</t>
  </si>
  <si>
    <t>United Utilities Group plc</t>
  </si>
  <si>
    <t>Wessex Water</t>
  </si>
  <si>
    <t>Yorkshire Water</t>
  </si>
  <si>
    <t>3M Purification, Inc.</t>
  </si>
  <si>
    <t>United States</t>
  </si>
  <si>
    <t>0000091142</t>
  </si>
  <si>
    <t>A.O. Smith Corporation</t>
  </si>
  <si>
    <t>0001604028</t>
  </si>
  <si>
    <t>Advanced Drainage Systems, Inc.</t>
  </si>
  <si>
    <t>0000868857</t>
  </si>
  <si>
    <t>AECOM</t>
  </si>
  <si>
    <t>0000353020</t>
  </si>
  <si>
    <t>Aegion Corporation</t>
  </si>
  <si>
    <t>0001056903</t>
  </si>
  <si>
    <t>American States Water Company</t>
  </si>
  <si>
    <t>0000318819</t>
  </si>
  <si>
    <t>American Water</t>
  </si>
  <si>
    <t>0000078128</t>
  </si>
  <si>
    <t>Aqua America, Inc.</t>
  </si>
  <si>
    <t>Aquarion Water Company</t>
  </si>
  <si>
    <t>Aquatech International Corporation</t>
  </si>
  <si>
    <t>0001422841</t>
  </si>
  <si>
    <t>Aquaventure Holdings LLC</t>
  </si>
  <si>
    <t>0000863110</t>
  </si>
  <si>
    <t>Artesian Resources</t>
  </si>
  <si>
    <t>Barnard Construction Co., Inc.</t>
  </si>
  <si>
    <t>0001109189</t>
  </si>
  <si>
    <t>Basic Energy Services, Inc.</t>
  </si>
  <si>
    <t>Bentley Systems, Inc.</t>
  </si>
  <si>
    <t>Black &amp; Veatch</t>
  </si>
  <si>
    <t>Brown and Caldwell</t>
  </si>
  <si>
    <t>0000727273</t>
  </si>
  <si>
    <t>Cadiz, Inc.</t>
  </si>
  <si>
    <t>0000812701</t>
  </si>
  <si>
    <t>Calgon Carbon Corp.</t>
  </si>
  <si>
    <t>0001035201</t>
  </si>
  <si>
    <t>California Water Service Company</t>
  </si>
  <si>
    <t>Carollo Engineers Inc.</t>
  </si>
  <si>
    <t>CDM Smith, Inc.</t>
  </si>
  <si>
    <t>CH2M</t>
  </si>
  <si>
    <t>0000276209</t>
  </si>
  <si>
    <t>Connecticut Water Service, Inc.</t>
  </si>
  <si>
    <t>Core &amp; Main</t>
  </si>
  <si>
    <t>CST Industries, Inc.</t>
  </si>
  <si>
    <t>Culligan</t>
  </si>
  <si>
    <t>0000313616</t>
  </si>
  <si>
    <t>Danaher Corporation</t>
  </si>
  <si>
    <t>Dow Water &amp; Process Solutions</t>
  </si>
  <si>
    <t>0000031462</t>
  </si>
  <si>
    <t>Ecolab, Inc.</t>
  </si>
  <si>
    <t>0001421517</t>
  </si>
  <si>
    <t>Energy Recovery Inc.</t>
  </si>
  <si>
    <t>0001604643</t>
  </si>
  <si>
    <t>Evoqua Water Technologies, LLC</t>
  </si>
  <si>
    <t>0000030625</t>
  </si>
  <si>
    <t>Flowserve Corp</t>
  </si>
  <si>
    <t>0001124198</t>
  </si>
  <si>
    <t>Fluor Corporation</t>
  </si>
  <si>
    <t>0001678463</t>
  </si>
  <si>
    <t>Forterra, Inc.</t>
  </si>
  <si>
    <t>Garney Construction</t>
  </si>
  <si>
    <t>0001434728</t>
  </si>
  <si>
    <t>Global Water Resources, Inc.</t>
  </si>
  <si>
    <t>Hazen and Sawyer</t>
  </si>
  <si>
    <t>0001573097</t>
  </si>
  <si>
    <t>HD Supply Holdings, Inc.</t>
  </si>
  <si>
    <t>HDR Inc.</t>
  </si>
  <si>
    <t>Headworks International Inc.</t>
  </si>
  <si>
    <t>0000773840</t>
  </si>
  <si>
    <t>Honeywell International Inc.</t>
  </si>
  <si>
    <t>Hydranautics</t>
  </si>
  <si>
    <t>0000780571</t>
  </si>
  <si>
    <t>Itron, Inc.</t>
  </si>
  <si>
    <t>0000052988</t>
  </si>
  <si>
    <t>Jacobs Engineering Group Inc.</t>
  </si>
  <si>
    <t>0000886346</t>
  </si>
  <si>
    <t>Kadant Inc.</t>
  </si>
  <si>
    <t>Kiewit Corporation</t>
  </si>
  <si>
    <t>Koch Membrane Systems, Inc.</t>
  </si>
  <si>
    <t>0000888504</t>
  </si>
  <si>
    <t>Layne Christensen</t>
  </si>
  <si>
    <t>Liberty Utilities</t>
  </si>
  <si>
    <t>Marmon Water</t>
  </si>
  <si>
    <t>0001037646</t>
  </si>
  <si>
    <t>Mettler Toledo</t>
  </si>
  <si>
    <t>0000066004</t>
  </si>
  <si>
    <t>Middlesex Water Company</t>
  </si>
  <si>
    <t>0001350593</t>
  </si>
  <si>
    <t>Mueller Water Products</t>
  </si>
  <si>
    <t>0001021860</t>
  </si>
  <si>
    <t>National Oilwell Varco, Inc.</t>
  </si>
  <si>
    <t>Natural Systems Utilities, LLC</t>
  </si>
  <si>
    <t>0001403853</t>
  </si>
  <si>
    <t>Nuverra Environmental Solutions, Inc.</t>
  </si>
  <si>
    <t>0000077360</t>
  </si>
  <si>
    <t>Pentair plc</t>
  </si>
  <si>
    <t>Prosep, Inc.</t>
  </si>
  <si>
    <t>0001439288</t>
  </si>
  <si>
    <t>Rexnord Corporation</t>
  </si>
  <si>
    <t>0000766829</t>
  </si>
  <si>
    <t>San Jose Water Company</t>
  </si>
  <si>
    <t>0001693256</t>
  </si>
  <si>
    <t>Select Energy Services LLC</t>
  </si>
  <si>
    <t>Seven Seas Water Corporation</t>
  </si>
  <si>
    <t>Solenis LLC</t>
  </si>
  <si>
    <t>SouthWest Water Company</t>
  </si>
  <si>
    <t>0001641991</t>
  </si>
  <si>
    <t>SPX Flow, Inc.</t>
  </si>
  <si>
    <t>Suez Water Technologies &amp; Solutions</t>
  </si>
  <si>
    <t>0000831641</t>
  </si>
  <si>
    <t>Tetra Tech Inc.</t>
  </si>
  <si>
    <t>Triwater Holdings, LLC</t>
  </si>
  <si>
    <t>US Water Services, Inc.</t>
  </si>
  <si>
    <t>Utilities, Inc.</t>
  </si>
  <si>
    <t>0000795403</t>
  </si>
  <si>
    <t>Watts Water Technologies, Inc.</t>
  </si>
  <si>
    <t>XPV Water Partners</t>
  </si>
  <si>
    <t>0001524472</t>
  </si>
  <si>
    <t>Xylem, Inc.</t>
  </si>
  <si>
    <t>0000108985</t>
  </si>
  <si>
    <t>York Water Company</t>
  </si>
  <si>
    <t>Net income</t>
  </si>
  <si>
    <t>Depreciation and amortisation</t>
  </si>
  <si>
    <t>Income taxes</t>
  </si>
  <si>
    <t>EBITDA</t>
  </si>
  <si>
    <t>FY End</t>
  </si>
  <si>
    <t>Total revenues</t>
  </si>
  <si>
    <t>Interest expense</t>
  </si>
  <si>
    <t>Last Updated</t>
  </si>
  <si>
    <t>SEC 10-K Filing</t>
  </si>
  <si>
    <t>Consolidated statements of income: Total revenues</t>
  </si>
  <si>
    <t>Consolidated statements of income: Net income (loss)</t>
  </si>
  <si>
    <t>Consolidated statements of cash flows: Depreciation and amortization</t>
  </si>
  <si>
    <t>Consolidated statements of income: Provision for (benefit from) income taxes</t>
  </si>
  <si>
    <t>Consolidated statements of income: Interest expense - Interest income</t>
  </si>
  <si>
    <t>Segment Information</t>
  </si>
  <si>
    <t>Type</t>
  </si>
  <si>
    <t>Name</t>
  </si>
  <si>
    <t>Q1</t>
  </si>
  <si>
    <t>Q1 End</t>
  </si>
  <si>
    <t>Q2 End</t>
  </si>
  <si>
    <t>Q3 End</t>
  </si>
  <si>
    <t>Q4 End</t>
  </si>
  <si>
    <t>Segment</t>
  </si>
  <si>
    <t>Water</t>
  </si>
  <si>
    <t>Electrical</t>
  </si>
  <si>
    <t>Other</t>
  </si>
  <si>
    <t>U.S.</t>
  </si>
  <si>
    <t>Western Europe</t>
  </si>
  <si>
    <t>Indicator</t>
  </si>
  <si>
    <t>Currency</t>
  </si>
  <si>
    <t>USD</t>
  </si>
  <si>
    <t>Bahamas</t>
  </si>
  <si>
    <t>Indonesia</t>
  </si>
  <si>
    <t>Belize</t>
  </si>
  <si>
    <t>Revenues earned from management services agreement with OC-BVI</t>
  </si>
  <si>
    <t>Services</t>
  </si>
  <si>
    <t>Annual Information</t>
  </si>
  <si>
    <t>Available</t>
  </si>
  <si>
    <t>Q2</t>
  </si>
  <si>
    <t>Q3</t>
  </si>
  <si>
    <t>Q4</t>
  </si>
  <si>
    <t>FY</t>
  </si>
  <si>
    <t>Annual Information - Fields to Use</t>
  </si>
  <si>
    <t>Quarterly Information</t>
  </si>
  <si>
    <t>SEC 10-Q Filing</t>
  </si>
  <si>
    <t>https://www.sec.gov/cgi-bin/browse-edgar?action=getcompany&amp;CIK=0000077360&amp;type=10-Q</t>
  </si>
  <si>
    <t>Data Summary</t>
  </si>
  <si>
    <t>Next Update - Annual</t>
  </si>
  <si>
    <t>Next Update - Quarterly</t>
  </si>
  <si>
    <t>Revenues</t>
  </si>
  <si>
    <t>Geographies</t>
  </si>
  <si>
    <t>Indicator Data Type</t>
  </si>
  <si>
    <t>Category</t>
  </si>
  <si>
    <t>Period Type</t>
  </si>
  <si>
    <t>Period</t>
  </si>
  <si>
    <t>Period End Date</t>
  </si>
  <si>
    <t>Annual</t>
  </si>
  <si>
    <t>Interest expenses</t>
  </si>
  <si>
    <t>Income Taxes</t>
  </si>
  <si>
    <t>Revenues by Geographies</t>
  </si>
  <si>
    <t>Revenues by Segment</t>
  </si>
  <si>
    <t>Quarterly</t>
  </si>
  <si>
    <t>https://www.sec.gov/cgi-bin/browse-edgar?action=getcompany&amp;CIK=0000087347&amp;type=10-Q</t>
  </si>
  <si>
    <t>https://www.sec.gov/cgi-bin/browse-edgar?action=getcompany&amp;CIK=0000091142&amp;type=10-Q</t>
  </si>
  <si>
    <t>https://www.sec.gov/cgi-bin/browse-edgar?action=getcompany&amp;CIK=0001604028&amp;type=10-Q</t>
  </si>
  <si>
    <t>https://www.sec.gov/cgi-bin/browse-edgar?action=getcompany&amp;CIK=0000868857&amp;type=10-Q</t>
  </si>
  <si>
    <t>https://www.sec.gov/cgi-bin/browse-edgar?action=getcompany&amp;CIK=0000353020&amp;type=10-Q</t>
  </si>
  <si>
    <t>https://www.sec.gov/cgi-bin/browse-edgar?action=getcompany&amp;CIK=0001056903&amp;type=10-Q</t>
  </si>
  <si>
    <t>https://www.sec.gov/cgi-bin/browse-edgar?action=getcompany&amp;CIK=0000078128&amp;type=10-Q</t>
  </si>
  <si>
    <t>https://www.sec.gov/cgi-bin/browse-edgar?action=getcompany&amp;CIK=0001422841&amp;type=10-Q</t>
  </si>
  <si>
    <t>https://www.sec.gov/cgi-bin/browse-edgar?action=getcompany&amp;CIK=0000863110&amp;type=10-Q</t>
  </si>
  <si>
    <t>https://www.sec.gov/cgi-bin/browse-edgar?action=getcompany&amp;CIK=0001109189&amp;type=10-Q</t>
  </si>
  <si>
    <t>https://www.sec.gov/cgi-bin/browse-edgar?action=getcompany&amp;CIK=0000727273&amp;type=10-Q</t>
  </si>
  <si>
    <t>https://www.sec.gov/cgi-bin/browse-edgar?action=getcompany&amp;CIK=0000812701&amp;type=10-Q</t>
  </si>
  <si>
    <t>https://www.sec.gov/cgi-bin/browse-edgar?action=getcompany&amp;CIK=0001035201&amp;type=10-Q</t>
  </si>
  <si>
    <t>https://www.sec.gov/cgi-bin/browse-edgar?action=getcompany&amp;CIK=0000276209&amp;type=10-Q</t>
  </si>
  <si>
    <t>https://www.sec.gov/cgi-bin/browse-edgar?action=getcompany&amp;CIK=0000313616&amp;type=10-Q</t>
  </si>
  <si>
    <t>https://www.sec.gov/cgi-bin/browse-edgar?action=getcompany&amp;CIK=0000031462&amp;type=10-Q</t>
  </si>
  <si>
    <t>https://www.sec.gov/cgi-bin/browse-edgar?action=getcompany&amp;CIK=0001421517&amp;type=10-Q</t>
  </si>
  <si>
    <t>https://www.sec.gov/cgi-bin/browse-edgar?action=getcompany&amp;CIK=0001604643&amp;type=10-Q</t>
  </si>
  <si>
    <t>https://www.sec.gov/cgi-bin/browse-edgar?action=getcompany&amp;CIK=0000030625&amp;type=10-Q</t>
  </si>
  <si>
    <t>https://www.sec.gov/cgi-bin/browse-edgar?action=getcompany&amp;CIK=0001124198&amp;type=10-Q</t>
  </si>
  <si>
    <t>https://www.sec.gov/cgi-bin/browse-edgar?action=getcompany&amp;CIK=0001678463&amp;type=10-Q</t>
  </si>
  <si>
    <t>https://www.sec.gov/cgi-bin/browse-edgar?action=getcompany&amp;CIK=0001434728&amp;type=10-Q</t>
  </si>
  <si>
    <t>https://www.sec.gov/cgi-bin/browse-edgar?action=getcompany&amp;CIK=0001573097&amp;type=10-Q</t>
  </si>
  <si>
    <t>https://www.sec.gov/cgi-bin/browse-edgar?action=getcompany&amp;CIK=0000773840&amp;type=10-Q</t>
  </si>
  <si>
    <t>https://www.sec.gov/cgi-bin/browse-edgar?action=getcompany&amp;CIK=0000780571&amp;type=10-Q</t>
  </si>
  <si>
    <t>https://www.sec.gov/cgi-bin/browse-edgar?action=getcompany&amp;CIK=0000052988&amp;type=10-Q</t>
  </si>
  <si>
    <t>https://www.sec.gov/cgi-bin/browse-edgar?action=getcompany&amp;CIK=0000886346&amp;type=10-Q</t>
  </si>
  <si>
    <t>https://www.sec.gov/cgi-bin/browse-edgar?action=getcompany&amp;CIK=0000888504&amp;type=10-Q</t>
  </si>
  <si>
    <t>https://www.sec.gov/cgi-bin/browse-edgar?action=getcompany&amp;CIK=0001037646&amp;type=10-Q</t>
  </si>
  <si>
    <t>https://www.sec.gov/cgi-bin/browse-edgar?action=getcompany&amp;CIK=0000066004&amp;type=10-Q</t>
  </si>
  <si>
    <t>https://www.sec.gov/cgi-bin/browse-edgar?action=getcompany&amp;CIK=0001350593&amp;type=10-Q</t>
  </si>
  <si>
    <t>https://www.sec.gov/cgi-bin/browse-edgar?action=getcompany&amp;CIK=0001021860&amp;type=10-Q</t>
  </si>
  <si>
    <t>https://www.sec.gov/cgi-bin/browse-edgar?action=getcompany&amp;CIK=0001403853&amp;type=10-Q</t>
  </si>
  <si>
    <t>https://www.sec.gov/cgi-bin/browse-edgar?action=getcompany&amp;CIK=0001439288&amp;type=10-Q</t>
  </si>
  <si>
    <t>https://www.sec.gov/cgi-bin/browse-edgar?action=getcompany&amp;CIK=0000766829&amp;type=10-Q</t>
  </si>
  <si>
    <t>https://www.sec.gov/cgi-bin/browse-edgar?action=getcompany&amp;CIK=0001693256&amp;type=10-Q</t>
  </si>
  <si>
    <t>https://www.sec.gov/cgi-bin/browse-edgar?action=getcompany&amp;CIK=0001641991&amp;type=10-Q</t>
  </si>
  <si>
    <t>https://www.sec.gov/cgi-bin/browse-edgar?action=getcompany&amp;CIK=0000831641&amp;type=10-Q</t>
  </si>
  <si>
    <t>https://www.sec.gov/cgi-bin/browse-edgar?action=getcompany&amp;CIK=0000795403&amp;type=10-Q</t>
  </si>
  <si>
    <t>https://www.sec.gov/cgi-bin/browse-edgar?action=getcompany&amp;CIK=0001524472&amp;type=10-Q</t>
  </si>
  <si>
    <t>https://www.sec.gov/cgi-bin/browse-edgar?action=getcompany&amp;CIK=0000108985&amp;type=10-Q</t>
  </si>
  <si>
    <t/>
  </si>
  <si>
    <t>AED</t>
  </si>
  <si>
    <t>AUD</t>
  </si>
  <si>
    <t>BRL</t>
  </si>
  <si>
    <t>CAD</t>
  </si>
  <si>
    <t>CHF</t>
  </si>
  <si>
    <t>CLP</t>
  </si>
  <si>
    <t>CNY</t>
  </si>
  <si>
    <t>DKK</t>
  </si>
  <si>
    <t>EUR</t>
  </si>
  <si>
    <t>GBP</t>
  </si>
  <si>
    <t>HKD</t>
  </si>
  <si>
    <t>INR</t>
  </si>
  <si>
    <t>JPY</t>
  </si>
  <si>
    <t>KRW</t>
  </si>
  <si>
    <t>MYR</t>
  </si>
  <si>
    <t>PHP</t>
  </si>
  <si>
    <t>QAR</t>
  </si>
  <si>
    <t>RUB</t>
  </si>
  <si>
    <t>SAR</t>
  </si>
  <si>
    <t>SEK</t>
  </si>
  <si>
    <t>SGD</t>
  </si>
  <si>
    <t>THB</t>
  </si>
  <si>
    <t>Generation and Infrastrucutre</t>
  </si>
  <si>
    <t>Strategic Investments</t>
  </si>
  <si>
    <t>Sales and Services</t>
  </si>
  <si>
    <t>Other Activities</t>
  </si>
  <si>
    <t>Consolidation</t>
  </si>
  <si>
    <t>Other foreign</t>
  </si>
  <si>
    <t>Aerospace &amp; Technology</t>
  </si>
  <si>
    <t>Buildings &amp; Infrastructure</t>
  </si>
  <si>
    <t>Industrial</t>
  </si>
  <si>
    <t>Petroleum &amp; Chemicals</t>
  </si>
  <si>
    <t>Europe</t>
  </si>
  <si>
    <t>Asia</t>
  </si>
  <si>
    <t>South America/Mexico</t>
  </si>
  <si>
    <t>Middle East/Africa</t>
  </si>
  <si>
    <t>Management Support Services</t>
  </si>
  <si>
    <t>Design and Consulting Services</t>
  </si>
  <si>
    <t>Construction Services</t>
  </si>
  <si>
    <t>AECOM Capital (ACAP)</t>
  </si>
  <si>
    <t>Corporate</t>
  </si>
  <si>
    <t>Asia Pacific</t>
  </si>
  <si>
    <t>Energy Management</t>
  </si>
  <si>
    <t>Healthineers</t>
  </si>
  <si>
    <t>Financial Services (SFS)</t>
  </si>
  <si>
    <t>Power and Gas</t>
  </si>
  <si>
    <t>Mobility</t>
  </si>
  <si>
    <t>Wind Power and Renewables</t>
  </si>
  <si>
    <t>Building Technologies</t>
  </si>
  <si>
    <t>Digital factory</t>
  </si>
  <si>
    <t>Process Industries and Drives</t>
  </si>
  <si>
    <t>Reconciliation</t>
  </si>
  <si>
    <t>Eliminations</t>
  </si>
  <si>
    <t>The Americas</t>
  </si>
  <si>
    <t>Europe/C.I.S./Middle East/Africa</t>
  </si>
  <si>
    <t>Asia/Australia</t>
  </si>
  <si>
    <t>Infrastructure</t>
  </si>
  <si>
    <t>Technologies</t>
  </si>
  <si>
    <t>Other countries</t>
  </si>
  <si>
    <t>Project contracts revenues</t>
  </si>
  <si>
    <t>Revenues from sales of consumables</t>
  </si>
  <si>
    <t>Operation and maintenance revenues</t>
  </si>
  <si>
    <t>Roads</t>
  </si>
  <si>
    <t>Environment</t>
  </si>
  <si>
    <t>Logistics</t>
  </si>
  <si>
    <t>Facilities Management</t>
  </si>
  <si>
    <t>Construction &amp; Transport</t>
  </si>
  <si>
    <t>Aviation</t>
  </si>
  <si>
    <t>Elimination</t>
  </si>
  <si>
    <t>Hong Kong</t>
  </si>
  <si>
    <t>Mainland China</t>
  </si>
  <si>
    <t>Macau</t>
  </si>
  <si>
    <t>Housebuilding-linden homes</t>
  </si>
  <si>
    <t>Construction building</t>
  </si>
  <si>
    <t>Partnerships</t>
  </si>
  <si>
    <t>PPP Investments</t>
  </si>
  <si>
    <t>Intersegment Revenue</t>
  </si>
  <si>
    <t>Group/Central costs</t>
  </si>
  <si>
    <t>ID</t>
  </si>
  <si>
    <t>Asia Pacific Engineering and Environmental</t>
  </si>
  <si>
    <t>Americas Engineering and Environmental</t>
  </si>
  <si>
    <t>America</t>
  </si>
  <si>
    <t>Latin America</t>
  </si>
  <si>
    <t>Africa</t>
  </si>
  <si>
    <t>Other Countries</t>
  </si>
  <si>
    <t>Australia &amp; New Zealand</t>
  </si>
  <si>
    <t>Domestic Consulting</t>
  </si>
  <si>
    <t>Overseas Consulting</t>
  </si>
  <si>
    <t>Electric Business</t>
  </si>
  <si>
    <t>Real estate rental</t>
  </si>
  <si>
    <t>City Room Business</t>
  </si>
  <si>
    <t>Elimination &amp; Corporate</t>
  </si>
  <si>
    <t>Japan (Country)</t>
  </si>
  <si>
    <t>Energy system solution</t>
  </si>
  <si>
    <t>Infrastructure system solution</t>
  </si>
  <si>
    <t>Retail &amp; printing solution</t>
  </si>
  <si>
    <t>Storage &amp; device solution</t>
  </si>
  <si>
    <t>Industrial ICT solution</t>
  </si>
  <si>
    <t>Eliminations and Corporate</t>
  </si>
  <si>
    <t>Northern America</t>
  </si>
  <si>
    <t>City Water Supply operation and construction</t>
  </si>
  <si>
    <t>Sewage Treatment operation and construction</t>
  </si>
  <si>
    <t>Property Development and investment</t>
  </si>
  <si>
    <t>All other segments</t>
  </si>
  <si>
    <t>Iron and Steel products</t>
  </si>
  <si>
    <t>Waterways Logistics</t>
  </si>
  <si>
    <t>Others</t>
  </si>
  <si>
    <t>Electrical and Electronics</t>
  </si>
  <si>
    <t>IT and Technology Services</t>
  </si>
  <si>
    <t>Development Projects</t>
  </si>
  <si>
    <t>Power</t>
  </si>
  <si>
    <t>Heavy Engineering</t>
  </si>
  <si>
    <t>Hydrocarbon</t>
  </si>
  <si>
    <t>Financial Services</t>
  </si>
  <si>
    <t>Domestic</t>
  </si>
  <si>
    <t>Overseas.</t>
  </si>
  <si>
    <t>Rest of the world</t>
  </si>
  <si>
    <t>Unallocated</t>
  </si>
  <si>
    <t>Allied Products</t>
  </si>
  <si>
    <t>International</t>
  </si>
  <si>
    <t>Water and Sewerage</t>
  </si>
  <si>
    <t>Waste Management</t>
  </si>
  <si>
    <t>Intra-segment Trading</t>
  </si>
  <si>
    <t>Rest of European Union</t>
  </si>
  <si>
    <t>Regulated Water and Waste Water</t>
  </si>
  <si>
    <t>Business Services</t>
  </si>
  <si>
    <t>Engineering</t>
  </si>
  <si>
    <t>Chemicals</t>
  </si>
  <si>
    <t>Consumer Products</t>
  </si>
  <si>
    <t>Other Business</t>
  </si>
  <si>
    <t>Outside India</t>
  </si>
  <si>
    <t>Thailand (Country)</t>
  </si>
  <si>
    <t>Malaysia (Country)</t>
  </si>
  <si>
    <t>United States (Country)</t>
  </si>
  <si>
    <t>Power &amp; Motion Control</t>
  </si>
  <si>
    <t>Water Management</t>
  </si>
  <si>
    <t>Social Systems</t>
  </si>
  <si>
    <t>Industrial Systems</t>
  </si>
  <si>
    <t>Maintenance and service business</t>
  </si>
  <si>
    <t>Real Estate Business</t>
  </si>
  <si>
    <t>Water Environment Business</t>
  </si>
  <si>
    <t>Industry Business</t>
  </si>
  <si>
    <t>Other Foreign</t>
  </si>
  <si>
    <t>Housing</t>
  </si>
  <si>
    <t>Building Materials Business</t>
  </si>
  <si>
    <t>Critical care</t>
  </si>
  <si>
    <t>Fluid Business</t>
  </si>
  <si>
    <t>Engineering business</t>
  </si>
  <si>
    <t>Precision Electronic Business</t>
  </si>
  <si>
    <t>Information And Communication Systems Business</t>
  </si>
  <si>
    <t>Social and Industrial System</t>
  </si>
  <si>
    <t>Electronic equipment and systems</t>
  </si>
  <si>
    <t>Construction Machinery Business</t>
  </si>
  <si>
    <t>Highly Functional Materials Business</t>
  </si>
  <si>
    <t>Automotive Systems</t>
  </si>
  <si>
    <t>Life ecosystem</t>
  </si>
  <si>
    <t>Machinery Business</t>
  </si>
  <si>
    <t>Water treatment engineering business</t>
  </si>
  <si>
    <t>Equipment for Ships</t>
  </si>
  <si>
    <t>Equipment on Land</t>
  </si>
  <si>
    <t>Water Disposal Equipment</t>
  </si>
  <si>
    <t>Noise Reduction and Cryogenic Equipments</t>
  </si>
  <si>
    <t>Undetermined Geography</t>
  </si>
  <si>
    <t>China (Country)</t>
  </si>
  <si>
    <t>Middle East</t>
  </si>
  <si>
    <t>Fibers and Textiles</t>
  </si>
  <si>
    <t>Plastics and Chemicals</t>
  </si>
  <si>
    <t>IT-Related Products</t>
  </si>
  <si>
    <t>Carbon Fiber</t>
  </si>
  <si>
    <t>Environment &amp; Engineering</t>
  </si>
  <si>
    <t>Life Science</t>
  </si>
  <si>
    <t>Other Businesses</t>
  </si>
  <si>
    <t>Elimination and Corporate</t>
  </si>
  <si>
    <t>Europe/United States</t>
  </si>
  <si>
    <t>Transport Aircraft And Industrial Machinery</t>
  </si>
  <si>
    <t>Life Industry</t>
  </si>
  <si>
    <t>Material</t>
  </si>
  <si>
    <t>Energy and Metal Resource</t>
  </si>
  <si>
    <t>Utility and Plant</t>
  </si>
  <si>
    <t>Energy Business</t>
  </si>
  <si>
    <t>Metal Business</t>
  </si>
  <si>
    <t>Living Essentials</t>
  </si>
  <si>
    <t>Environment and Infrastructure</t>
  </si>
  <si>
    <t>Transportation</t>
  </si>
  <si>
    <t>Steel Products Business</t>
  </si>
  <si>
    <t>Metal Resources</t>
  </si>
  <si>
    <t>Machinery &amp; Infrastructure Projects</t>
  </si>
  <si>
    <t>Energy</t>
  </si>
  <si>
    <t>Capacity Driving of nest genetation business</t>
  </si>
  <si>
    <t>Americas</t>
  </si>
  <si>
    <t>Asia &amp; Oceania</t>
  </si>
  <si>
    <t>Consumer Industries</t>
  </si>
  <si>
    <t>Eliminations and Corporate Elimination</t>
  </si>
  <si>
    <t>Metal Products</t>
  </si>
  <si>
    <t>Transportantion and Construction Systems</t>
  </si>
  <si>
    <t>Chemical &amp; Resources</t>
  </si>
  <si>
    <t>Overseas Offices and Subsidiaries</t>
  </si>
  <si>
    <t>Media &amp; Life</t>
  </si>
  <si>
    <t>Environment Infrastructure</t>
  </si>
  <si>
    <t>Corporate and Eliminations</t>
  </si>
  <si>
    <t>Other North American Countries</t>
  </si>
  <si>
    <t>Engineering &amp; Construction</t>
  </si>
  <si>
    <t>Infrastrucure</t>
  </si>
  <si>
    <t>Real Estate</t>
  </si>
  <si>
    <t>Comprehensive Urban Development</t>
  </si>
  <si>
    <t>Chemicals &amp; Energy</t>
  </si>
  <si>
    <t>Food</t>
  </si>
  <si>
    <t>Machinery &amp; Energy</t>
  </si>
  <si>
    <t>Life company</t>
  </si>
  <si>
    <t>Information'Fanancial company</t>
  </si>
  <si>
    <t>United Kingdom (Country)</t>
  </si>
  <si>
    <t>Water Treatment Chemicals Business</t>
  </si>
  <si>
    <t>Water Treatment Equipment Business</t>
  </si>
  <si>
    <t>Water Process</t>
  </si>
  <si>
    <t>Waste Process</t>
  </si>
  <si>
    <t>Chemical &amp; Food Machinery</t>
  </si>
  <si>
    <t>Eliminations/Other</t>
  </si>
  <si>
    <t>Urban Water Environment</t>
  </si>
  <si>
    <t>Industrial Water System</t>
  </si>
  <si>
    <t>Plant Engineering</t>
  </si>
  <si>
    <t>Service Solutions Business</t>
  </si>
  <si>
    <t>China ex Hong Kong and Macau (Country)</t>
  </si>
  <si>
    <t>Water Supply</t>
  </si>
  <si>
    <t>Production and supply of gas</t>
  </si>
  <si>
    <t>Other operations</t>
  </si>
  <si>
    <t>Government Sewage Disposal</t>
  </si>
  <si>
    <t>Power and Process</t>
  </si>
  <si>
    <t>Environment &amp; Infrastructure</t>
  </si>
  <si>
    <t>Mining</t>
  </si>
  <si>
    <t>Northern Europe &amp; CIS</t>
  </si>
  <si>
    <t>Heat &amp; Electricity Generation</t>
  </si>
  <si>
    <t>Electricity Distribution</t>
  </si>
  <si>
    <t>Heat Distribution</t>
  </si>
  <si>
    <t>Gas Distribution</t>
  </si>
  <si>
    <t>Water Distribution</t>
  </si>
  <si>
    <t>Investments</t>
  </si>
  <si>
    <t>Other/Consolidation</t>
  </si>
  <si>
    <t>Installation Service</t>
  </si>
  <si>
    <t>Water Operation</t>
  </si>
  <si>
    <t>Passenger Shipping</t>
  </si>
  <si>
    <t>Market Lease Management Business and Other</t>
  </si>
  <si>
    <t>Industrial Wastewater Treatment</t>
  </si>
  <si>
    <t>Small Town Environmental Governance</t>
  </si>
  <si>
    <t>Industrial Water Treatment</t>
  </si>
  <si>
    <t>Thermal Insulation Pipe Manufacturing</t>
  </si>
  <si>
    <t>Solid Waste Treatment Services</t>
  </si>
  <si>
    <t>Financial Investment</t>
  </si>
  <si>
    <t>Other Foreigns</t>
  </si>
  <si>
    <t>Water Treatment</t>
  </si>
  <si>
    <t>Water Supply and Irrigation</t>
  </si>
  <si>
    <t>Environmental Projects</t>
  </si>
  <si>
    <t>Solid Waste Disposal</t>
  </si>
  <si>
    <t>Sanitation Services</t>
  </si>
  <si>
    <t>Municipal Construction</t>
  </si>
  <si>
    <t>Recycling Resources</t>
  </si>
  <si>
    <t>Foreign</t>
  </si>
  <si>
    <t>Machine Manufacturing</t>
  </si>
  <si>
    <t>Overseas</t>
  </si>
  <si>
    <t>Environmental protection and water treatment</t>
  </si>
  <si>
    <t>Municipal Industry</t>
  </si>
  <si>
    <t>Water Resources</t>
  </si>
  <si>
    <t>Mineral Services</t>
  </si>
  <si>
    <t>Inliner</t>
  </si>
  <si>
    <t>Heavy Civil</t>
  </si>
  <si>
    <t>UNALLOCATED CORPORATE EXPENSES</t>
  </si>
  <si>
    <t>Africa/Australia</t>
  </si>
  <si>
    <t>South America</t>
  </si>
  <si>
    <t>Supply of Industrial Water</t>
  </si>
  <si>
    <t>Provision of Waste Water Treatment Plants Operation Services</t>
  </si>
  <si>
    <t>Waste Water Project Construction and Operation Services</t>
  </si>
  <si>
    <t>Provision of Heating Services</t>
  </si>
  <si>
    <t>Provision of sludge and solid waste treatment services</t>
  </si>
  <si>
    <t>Provision of entrusted operation services</t>
  </si>
  <si>
    <t>Provision of hazardous waste treatment services</t>
  </si>
  <si>
    <t>Sewage Services</t>
  </si>
  <si>
    <t>Running Water Sales</t>
  </si>
  <si>
    <t>Project Construction</t>
  </si>
  <si>
    <t>Group Headquarters</t>
  </si>
  <si>
    <t>Internal Eliminations</t>
  </si>
  <si>
    <t>Urban Water Treatment</t>
  </si>
  <si>
    <t>Water Environment Comprehensive</t>
  </si>
  <si>
    <t>Rural Water Improvement</t>
  </si>
  <si>
    <t>Wastewater Treatment</t>
  </si>
  <si>
    <t>Water supply</t>
  </si>
  <si>
    <t>Construction and equipment sales</t>
  </si>
  <si>
    <t>Solid Waste Treatment</t>
  </si>
  <si>
    <t>Pumps segment</t>
  </si>
  <si>
    <t>Valves Segment</t>
  </si>
  <si>
    <t>Service Segment</t>
  </si>
  <si>
    <t>Reconcillation</t>
  </si>
  <si>
    <t>Sewage and reclaimed water treatment and construction</t>
  </si>
  <si>
    <t>Water distribution</t>
  </si>
  <si>
    <t>Technical and consultancy services</t>
  </si>
  <si>
    <t>Drainage Pipe &amp; Products</t>
  </si>
  <si>
    <t>Water Pipe &amp; Products</t>
  </si>
  <si>
    <t>Region Americas</t>
  </si>
  <si>
    <t>Elsewhere</t>
  </si>
  <si>
    <t>North America</t>
  </si>
  <si>
    <t>The Far East</t>
  </si>
  <si>
    <t>Hydropower generation</t>
  </si>
  <si>
    <t>Real estate</t>
  </si>
  <si>
    <t>Sewage Treatment</t>
  </si>
  <si>
    <t>Water Recycle</t>
  </si>
  <si>
    <t>Heating and Cooling</t>
  </si>
  <si>
    <t>Tap Water</t>
  </si>
  <si>
    <t>Environmental Protection Equipment</t>
  </si>
  <si>
    <t>Other Operating Income</t>
  </si>
  <si>
    <t>Provision of Water Supply and Sewage Treatment</t>
  </si>
  <si>
    <t>Exploitation and Sale of Renewable Energy</t>
  </si>
  <si>
    <t>Property Investment</t>
  </si>
  <si>
    <t>Toll Roads and Bridges</t>
  </si>
  <si>
    <t>Electric Power Generation</t>
  </si>
  <si>
    <t>Department Stores</t>
  </si>
  <si>
    <t>Hotel Operations and Management</t>
  </si>
  <si>
    <t>Property Investment and Development</t>
  </si>
  <si>
    <t>Sanitation</t>
  </si>
  <si>
    <t>Highway Fee</t>
  </si>
  <si>
    <t>Hotels and Restaurants</t>
  </si>
  <si>
    <t>Land Development</t>
  </si>
  <si>
    <t>Environment Protection</t>
  </si>
  <si>
    <t>Water and Garbage Disposal</t>
  </si>
  <si>
    <t>Other Operating Business</t>
  </si>
  <si>
    <t>Sewage treatment</t>
  </si>
  <si>
    <t>Water manufacturing and selling</t>
  </si>
  <si>
    <t>Pipe Installation</t>
  </si>
  <si>
    <t>Landfill Leachate Treatment</t>
  </si>
  <si>
    <t>Sludge disposal</t>
  </si>
  <si>
    <t>Intersegmant Eliminations</t>
  </si>
  <si>
    <t>Fluid Services</t>
  </si>
  <si>
    <t>Well Servicing</t>
  </si>
  <si>
    <t>Completion &amp; Remedial Services</t>
  </si>
  <si>
    <t>Contract Drilling</t>
  </si>
  <si>
    <t>Corporate and Other</t>
  </si>
  <si>
    <t>Investment in Power Assets</t>
  </si>
  <si>
    <t>Infrastructure Investments</t>
  </si>
  <si>
    <t>Infrastructure Related Business</t>
  </si>
  <si>
    <t>Gas Services</t>
  </si>
  <si>
    <t>Electricity Services</t>
  </si>
  <si>
    <t>Water Services</t>
  </si>
  <si>
    <t>Environmental Services</t>
  </si>
  <si>
    <t>Other Services</t>
  </si>
  <si>
    <t>Structure</t>
  </si>
  <si>
    <t>Canada &amp; Netherlands</t>
  </si>
  <si>
    <t>New Zealand</t>
  </si>
  <si>
    <t>Infrastructure related business</t>
  </si>
  <si>
    <t>Central America</t>
  </si>
  <si>
    <t>Advanced Intermediates</t>
  </si>
  <si>
    <t>Performance Chemicals</t>
  </si>
  <si>
    <t>ARLANXEO</t>
  </si>
  <si>
    <t>High Performance Materials</t>
  </si>
  <si>
    <t>Reconcilliation</t>
  </si>
  <si>
    <t>Energy - Generation</t>
  </si>
  <si>
    <t>Market</t>
  </si>
  <si>
    <t>Network Services</t>
  </si>
  <si>
    <t>Intercompany Eliminations</t>
  </si>
  <si>
    <t>Seven Seas</t>
  </si>
  <si>
    <t>Quench</t>
  </si>
  <si>
    <t>Asia-Pacific</t>
  </si>
  <si>
    <t>St. Maarten</t>
  </si>
  <si>
    <t>U.S. Virgin Islands</t>
  </si>
  <si>
    <t>Turks and Caicos</t>
  </si>
  <si>
    <t>Trinidad and Tobago</t>
  </si>
  <si>
    <t>Curacao</t>
  </si>
  <si>
    <t>British Virgin Islands</t>
  </si>
  <si>
    <t>All Other Countries</t>
  </si>
  <si>
    <t>Waste Treatment</t>
  </si>
  <si>
    <t>Gas Business</t>
  </si>
  <si>
    <t>Water service</t>
  </si>
  <si>
    <t>Special Equipment Manufacturing</t>
  </si>
  <si>
    <t>Facilities Maintenance</t>
  </si>
  <si>
    <t>Waterworks</t>
  </si>
  <si>
    <t>White Cap</t>
  </si>
  <si>
    <t>Corporate &amp; Other</t>
  </si>
  <si>
    <t>Generation</t>
  </si>
  <si>
    <t>Distribution</t>
  </si>
  <si>
    <t>Sales</t>
  </si>
  <si>
    <t>Public lighting</t>
  </si>
  <si>
    <t>Italian Water Services</t>
  </si>
  <si>
    <t>Water Activities</t>
  </si>
  <si>
    <t>Services/Rentals</t>
  </si>
  <si>
    <t>Sale of Products</t>
  </si>
  <si>
    <t>Construction Revenue</t>
  </si>
  <si>
    <t>Other Deductions</t>
  </si>
  <si>
    <t>Water Division</t>
  </si>
  <si>
    <t>Oil &amp; Gas</t>
  </si>
  <si>
    <t>Warter Supply and Waterworks</t>
  </si>
  <si>
    <t>Engineering Services</t>
  </si>
  <si>
    <t>Equipment Sales</t>
  </si>
  <si>
    <t>WWS</t>
  </si>
  <si>
    <t>Oman</t>
  </si>
  <si>
    <t>Austria/Germany</t>
  </si>
  <si>
    <t>France/Benelux/UK</t>
  </si>
  <si>
    <t>Scandinavia</t>
  </si>
  <si>
    <t>Italy/Spain</t>
  </si>
  <si>
    <t>Switzerland/Others</t>
  </si>
  <si>
    <t>Hydro Power</t>
  </si>
  <si>
    <t>Pulp and Paper</t>
  </si>
  <si>
    <t>Metals</t>
  </si>
  <si>
    <t>Separation</t>
  </si>
  <si>
    <t>Regulated</t>
  </si>
  <si>
    <t>Inter-segment Elimination</t>
  </si>
  <si>
    <t>Other Europe</t>
  </si>
  <si>
    <t>Oil &amp; Gas(Previously Hydrocarbons &amp; Chemicals)</t>
  </si>
  <si>
    <t>Mining and Metallurgy</t>
  </si>
  <si>
    <t>ICI</t>
  </si>
  <si>
    <t>Sulzer Pumps Equipment</t>
  </si>
  <si>
    <t>Sulzer Chemtech</t>
  </si>
  <si>
    <t>Sulzer Rotating Equipment Services</t>
  </si>
  <si>
    <t>Other and Consolidation</t>
  </si>
  <si>
    <t>Environment Related</t>
  </si>
  <si>
    <t>Headquarter</t>
  </si>
  <si>
    <t>Solar</t>
  </si>
  <si>
    <t>Transmission</t>
  </si>
  <si>
    <t>Cogeneration</t>
  </si>
  <si>
    <t>Water Europe</t>
  </si>
  <si>
    <t>Recycling and Recovery Europe</t>
  </si>
  <si>
    <t>East Zone</t>
  </si>
  <si>
    <t>Foreign Subsidiaries</t>
  </si>
  <si>
    <t>Domestic Subsidiaries</t>
  </si>
  <si>
    <t>Water Utilities</t>
  </si>
  <si>
    <t>Toll Operations</t>
  </si>
  <si>
    <t>Healthcare</t>
  </si>
  <si>
    <t>Power Distribution</t>
  </si>
  <si>
    <t>Rail</t>
  </si>
  <si>
    <t>Treatment</t>
  </si>
  <si>
    <t>Infrastructure Solutions</t>
  </si>
  <si>
    <t>Corrosion Protection</t>
  </si>
  <si>
    <t>Energy Services</t>
  </si>
  <si>
    <t>EMEIA</t>
  </si>
  <si>
    <t>APAC</t>
  </si>
  <si>
    <t>USA</t>
  </si>
  <si>
    <t>Great Britain</t>
  </si>
  <si>
    <t>Europe (excluding Spain)</t>
  </si>
  <si>
    <t>Iberoamerica</t>
  </si>
  <si>
    <t>Construction</t>
  </si>
  <si>
    <t>Industrial Services</t>
  </si>
  <si>
    <t>Corporate &amp; Adjustments</t>
  </si>
  <si>
    <t>Concessions</t>
  </si>
  <si>
    <t>Trading</t>
  </si>
  <si>
    <t>Property Development</t>
  </si>
  <si>
    <t>BOT</t>
  </si>
  <si>
    <t>Electric</t>
  </si>
  <si>
    <t>Natural Gas</t>
  </si>
  <si>
    <t>National Market</t>
  </si>
  <si>
    <t>European Union</t>
  </si>
  <si>
    <t>O.E.C.D. Countries</t>
  </si>
  <si>
    <t>Sri Lanka</t>
  </si>
  <si>
    <t>Vietnam</t>
  </si>
  <si>
    <t>United States/Canada</t>
  </si>
  <si>
    <t>Promotion</t>
  </si>
  <si>
    <t>Repsol YPF</t>
  </si>
  <si>
    <t>Holding</t>
  </si>
  <si>
    <t>Controls</t>
  </si>
  <si>
    <t>Fluid Systems</t>
  </si>
  <si>
    <t>Gears</t>
  </si>
  <si>
    <t>Instruments</t>
  </si>
  <si>
    <t>Intersegmental Elimination</t>
  </si>
  <si>
    <t>Manufacturing</t>
  </si>
  <si>
    <t>Investment</t>
  </si>
  <si>
    <t>Trading &amp; Manufacturing</t>
  </si>
  <si>
    <t>Portugal</t>
  </si>
  <si>
    <t>Ireland</t>
  </si>
  <si>
    <t>Angola</t>
  </si>
  <si>
    <t>Panama</t>
  </si>
  <si>
    <t>Togo</t>
  </si>
  <si>
    <t>Colombia</t>
  </si>
  <si>
    <t>Bolivia</t>
  </si>
  <si>
    <t>Cape Verde</t>
  </si>
  <si>
    <t>Rest of Europe</t>
  </si>
  <si>
    <t>Other Americas</t>
  </si>
  <si>
    <t>Activated Carbon and Service</t>
  </si>
  <si>
    <t>Equipment</t>
  </si>
  <si>
    <t>Consumer Health</t>
  </si>
  <si>
    <t>Buildings</t>
  </si>
  <si>
    <t>Energy &amp; Resources</t>
  </si>
  <si>
    <t>Municipal</t>
  </si>
  <si>
    <t>Utilities</t>
  </si>
  <si>
    <t>Urban Development</t>
  </si>
  <si>
    <t>Others/Corporate</t>
  </si>
  <si>
    <t>Marine</t>
  </si>
  <si>
    <t>Papermaking System</t>
  </si>
  <si>
    <t>Fiber based Products</t>
  </si>
  <si>
    <t>Wood Processing System</t>
  </si>
  <si>
    <t>MENA</t>
  </si>
  <si>
    <t>People's Republic of China</t>
  </si>
  <si>
    <t>Rest of the World</t>
  </si>
  <si>
    <t>Middle East &amp; Africa</t>
  </si>
  <si>
    <t>U.S.A</t>
  </si>
  <si>
    <t>Water Utility Services</t>
  </si>
  <si>
    <t>Real Estate Services</t>
  </si>
  <si>
    <t>All Other</t>
  </si>
  <si>
    <t>Water Supplies</t>
  </si>
  <si>
    <t>Waste Water Treatment</t>
  </si>
  <si>
    <t>Headquarters Business</t>
  </si>
  <si>
    <t>Tunnel Operating</t>
  </si>
  <si>
    <t>Environmental Engineering</t>
  </si>
  <si>
    <t>Eliminations/Adjustment</t>
  </si>
  <si>
    <t>Regulated Businesses</t>
  </si>
  <si>
    <t>Market-Based Operations</t>
  </si>
  <si>
    <t>Foreign Currency.</t>
  </si>
  <si>
    <t>Canada (Country)</t>
  </si>
  <si>
    <t>Operation &amp; Maintenance</t>
  </si>
  <si>
    <t>Asset Management</t>
  </si>
  <si>
    <t>Government Services</t>
  </si>
  <si>
    <t>Central America and South America</t>
  </si>
  <si>
    <t>Middle East and Africa</t>
  </si>
  <si>
    <t>Waste Treatment and Water Supply</t>
  </si>
  <si>
    <t>Waste Incineration</t>
  </si>
  <si>
    <t>Industry</t>
  </si>
  <si>
    <t>IT</t>
  </si>
  <si>
    <t>Corporate costs</t>
  </si>
  <si>
    <t>Whole/Retail Sales</t>
  </si>
  <si>
    <t>Electricity Production</t>
  </si>
  <si>
    <t>Apartment Building</t>
  </si>
  <si>
    <t>Combustion Motor</t>
  </si>
  <si>
    <t>Marine Engine</t>
  </si>
  <si>
    <t>Golf&amp;condominium</t>
  </si>
  <si>
    <t>Consolidation Adjustment</t>
  </si>
  <si>
    <t>CallisonRTKL</t>
  </si>
  <si>
    <t>Corporate and unallocated segments</t>
  </si>
  <si>
    <t>Raw Water Distribution Business</t>
  </si>
  <si>
    <t>Tap Water Distribution Business</t>
  </si>
  <si>
    <t>Waterworks Management Business</t>
  </si>
  <si>
    <t>Engineering services</t>
  </si>
  <si>
    <t>Othe Service Income</t>
  </si>
  <si>
    <t>Flow Control Division (FCD)</t>
  </si>
  <si>
    <t>Eliminations/All Other</t>
  </si>
  <si>
    <t>Water and Environment System</t>
  </si>
  <si>
    <t>Sweco Sweden</t>
  </si>
  <si>
    <t>Sweco Norway</t>
  </si>
  <si>
    <t>Sweco Finland</t>
  </si>
  <si>
    <t>Sweco Central &amp; Eastern Europe</t>
  </si>
  <si>
    <t>Sweco Netherland</t>
  </si>
  <si>
    <t>Sweco Western Europe</t>
  </si>
  <si>
    <t>Norway</t>
  </si>
  <si>
    <t>Lithuania</t>
  </si>
  <si>
    <t>Czech Republic</t>
  </si>
  <si>
    <t>Bulgaria</t>
  </si>
  <si>
    <t>Poland</t>
  </si>
  <si>
    <t>Oceania</t>
  </si>
  <si>
    <t>South and Central America</t>
  </si>
  <si>
    <t>Turkey</t>
  </si>
  <si>
    <t>UK</t>
  </si>
  <si>
    <t>Netherlands (Country)</t>
  </si>
  <si>
    <t>Paper</t>
  </si>
  <si>
    <t>Municipal &amp; Industrial</t>
  </si>
  <si>
    <t>Oil &amp; Mining</t>
  </si>
  <si>
    <t>Food and Beverage</t>
  </si>
  <si>
    <t>Power and Energy</t>
  </si>
  <si>
    <t>EMEA</t>
  </si>
  <si>
    <t>Sewage</t>
  </si>
  <si>
    <t>Rig Aftermarket</t>
  </si>
  <si>
    <t>Wellbore Technologies</t>
  </si>
  <si>
    <t>Completion &amp; Production Solutions</t>
  </si>
  <si>
    <t>Corporate/Eliminations</t>
  </si>
  <si>
    <t>Electricity</t>
  </si>
  <si>
    <t>Rest of World</t>
  </si>
  <si>
    <t>Inter-segment</t>
  </si>
  <si>
    <t>Chinese Operations</t>
  </si>
  <si>
    <t>Swiss Operations</t>
  </si>
  <si>
    <t>U.S. Operations</t>
  </si>
  <si>
    <t>Western European Operations</t>
  </si>
  <si>
    <t>Other Operations</t>
  </si>
  <si>
    <t>Eliminations &amp; Corporate</t>
  </si>
  <si>
    <t>Water Infrastructure</t>
  </si>
  <si>
    <t>Applied Water</t>
  </si>
  <si>
    <t>Inter-segments</t>
  </si>
  <si>
    <t>Non Water</t>
  </si>
  <si>
    <t>Environmental &amp; Applied Solutions</t>
  </si>
  <si>
    <t>Life sciences</t>
  </si>
  <si>
    <t>Dental</t>
  </si>
  <si>
    <t>Technical/ Electrical and Electronic Enclosures</t>
  </si>
  <si>
    <t>Flow &amp; Filtration Solutions</t>
  </si>
  <si>
    <t>Water Quality System</t>
  </si>
  <si>
    <t>Asia and other</t>
  </si>
  <si>
    <t>Waste Water Disposal</t>
  </si>
  <si>
    <t>Stormwater Treatment and Disposal service and fire hydrants</t>
  </si>
  <si>
    <t>Other Works and Services</t>
  </si>
  <si>
    <t>Overpollution Fee</t>
  </si>
  <si>
    <t>Construction service</t>
  </si>
  <si>
    <t>Aerospace Systems</t>
  </si>
  <si>
    <t>Performance Materials</t>
  </si>
  <si>
    <t>Safety and Productivity Solutions</t>
  </si>
  <si>
    <t>Home and Building Technologies</t>
  </si>
  <si>
    <t>Other International</t>
  </si>
  <si>
    <t>Construction/House Business</t>
  </si>
  <si>
    <t>Civil/Environment Business</t>
  </si>
  <si>
    <t>Plant/Strategy Business</t>
  </si>
  <si>
    <t>Other Foreign Countries</t>
  </si>
  <si>
    <t>Plant Construction Business</t>
  </si>
  <si>
    <t>Heavy Construction &amp; Residential Construction Business</t>
  </si>
  <si>
    <t>Infrastructures</t>
  </si>
  <si>
    <t>Electric Power</t>
  </si>
  <si>
    <t>Consolidation Adjustments</t>
  </si>
  <si>
    <t>Electric Equipments</t>
  </si>
  <si>
    <t>Common Segment</t>
  </si>
  <si>
    <t>Chemical Industry Segment</t>
  </si>
  <si>
    <t>Non-Chemical Industry segment</t>
  </si>
  <si>
    <t>China&amp; South-East Asia</t>
  </si>
  <si>
    <t>Other  Foreign</t>
  </si>
  <si>
    <t>Europe/Africa</t>
  </si>
  <si>
    <t>Metal Production</t>
  </si>
  <si>
    <t>Reservoir Characterization</t>
  </si>
  <si>
    <t>Drilling</t>
  </si>
  <si>
    <t>Production</t>
  </si>
  <si>
    <t>Cameron</t>
  </si>
  <si>
    <t>Europe/CIS/Africa</t>
  </si>
  <si>
    <t>Middle East&amp;Asia</t>
  </si>
  <si>
    <t>Pipe Manufacturing</t>
  </si>
  <si>
    <t>Europe &amp; Other Countries</t>
  </si>
  <si>
    <t>Home Entertainment</t>
  </si>
  <si>
    <t>Mobile Communications</t>
  </si>
  <si>
    <t>Home Appliance</t>
  </si>
  <si>
    <t>Innotek</t>
  </si>
  <si>
    <t>VC</t>
  </si>
  <si>
    <t>Intersegment Eliminations</t>
  </si>
  <si>
    <t>South America/Other Central American Countries</t>
  </si>
  <si>
    <t>Asia &amp; Asia-pacific</t>
  </si>
  <si>
    <t>Nuverra Environmental Solutions Inc.</t>
  </si>
  <si>
    <t>Companhia de Saneamento de Minas Gerais (COPASA)</t>
  </si>
  <si>
    <t>Aguas Andinas S.A.</t>
  </si>
  <si>
    <t>Industrial Finance, Logistics &amp; Development</t>
  </si>
  <si>
    <t>Oil,Gas &amp; Chemicals</t>
  </si>
  <si>
    <t>Energy, Chemicals &amp; Mining</t>
  </si>
  <si>
    <t>Industrial, Infrastructure &amp; Power</t>
  </si>
  <si>
    <t>Group wide, Eliminations, etc</t>
  </si>
  <si>
    <t>Asia ex-Japan,China,Korea</t>
  </si>
  <si>
    <t>Africa, Middle East, Asia and Southern Europe</t>
  </si>
  <si>
    <t>Europe, Middle East &amp; Africa</t>
  </si>
  <si>
    <t>http://www.johnholland.com.au/who-we-are/media-publications/</t>
  </si>
  <si>
    <t>https://www.suez.com/en/Finance/Financial-information/Results-and-key-figures</t>
  </si>
  <si>
    <t>http://www.talis-group.com/key-figures/</t>
  </si>
  <si>
    <t>http://www.spml.co.in/financials/annual-reports.htm</t>
  </si>
  <si>
    <t>https://www.acea.it/en/group/investor-relations/reports</t>
  </si>
  <si>
    <t>https://www.mrc.co.jp/english/corporate/financial.html</t>
  </si>
  <si>
    <t>http://www.nissuicon.co.jp/about/profile/</t>
  </si>
  <si>
    <t>https://www.kardan.nl/investors/financial-releases-presentations/annual-reports/annual-reports</t>
  </si>
  <si>
    <t>http://www.sembcorp.com/en/investor-relations/results-and-reports</t>
  </si>
  <si>
    <t>http://www.pennon-group.co.uk/investor-information/financial-reports-and-presentations</t>
  </si>
  <si>
    <t>http://www.south-staffordshire.com/publications_results.asp</t>
  </si>
  <si>
    <t>https://annualreport.southernwater.co.uk/</t>
  </si>
  <si>
    <t>http://www.garney.com/about/quick-facts/</t>
  </si>
  <si>
    <t>http://investors.aquaventure.com/sec-filings</t>
  </si>
  <si>
    <t>http://www.hitachizosen.co.jp/english/ir/news/216/12/245.html</t>
  </si>
  <si>
    <t>http://ir.delek-group.com/phoenix.zhtml?c=16695&amp;p=irol-reportsannual#</t>
  </si>
  <si>
    <t>https://www.globalwaterintel.com/news/215/44/envirogen-to-continue-growth-path-under-new-uk-owner</t>
  </si>
  <si>
    <t>http://aquarionme.com/wp-content/uploads/215/1/Aquarion-Annual-Report.pdf</t>
  </si>
  <si>
    <t>https://www.sec.gov/cgi-bin/browse-edgar?action=getcompany&amp;CIK=119189&amp;type=1-K</t>
  </si>
  <si>
    <t>https://www.sec.gov/cgi-bin/browse-edgar?action=getcompany&amp;CIK=1465264&amp;type=1-k&amp;dateb=&amp;owner=exclude&amp;count=4</t>
  </si>
  <si>
    <t>https://www.moodys.com/research/Moodys-assigns-a-B3-CFR-to-Culligan-for-LBO-Outlook--PR_35792</t>
  </si>
  <si>
    <t>https://www.sec.gov/cgi-bin/browse-edgar?action=getcompany&amp;CIK=1678463&amp;type=1-K</t>
  </si>
  <si>
    <t>https://www.sec.gov/cgi-bin/browse-edgar?action=getcompany&amp;CIK=157397&amp;type=1-K</t>
  </si>
  <si>
    <t>https://www.sec.gov/cgi-bin/browse-edgar?action=getcompany&amp;CIK=88854&amp;type=1-K</t>
  </si>
  <si>
    <t>http://www.sedar.com/DisplayCompanyDocuments.do?lang=EN&amp;issuerNo=14832#</t>
  </si>
  <si>
    <t>https://www.sec.gov/cgi-bin/browse-edgar?action=getcompany&amp;CIK=143853&amp;type=1-K</t>
  </si>
  <si>
    <t>https://www.sec.gov/cgi-bin/browse-edgar?action=getcompany&amp;CIK=1693256&amp;type=1-K</t>
  </si>
  <si>
    <t>http://www.jzcp.com/investor-relations/reports-and-accounts?year=216</t>
  </si>
  <si>
    <t>http://www.google.ca/finance?q=CVE:HEO&amp;fstype=ii&amp;ei=GUsKUpCpNpfWlgPpVg</t>
  </si>
  <si>
    <t>https://www.gelsenwasser.de/unternehmen/investoren/</t>
  </si>
  <si>
    <t>https://www.ksb.com/ksb-en/Investor-relations/Financial-Reports/Annual-Reports-Group/</t>
  </si>
  <si>
    <t>http://www.jindalsaw.com/financials.php</t>
  </si>
  <si>
    <t>http://www.kobelco-eco.co.jp/english/company/index.html</t>
  </si>
  <si>
    <t>http://www.sasakura.co.jp/ir/library.html</t>
  </si>
  <si>
    <t>http://ir.ch2m.com</t>
  </si>
  <si>
    <t>http://www.bwt-group.com/en/press/press-releases/Pages/BWT-announces-annual-results-216.aspx</t>
  </si>
  <si>
    <t>http://ir.iguasa.com.br/conteudo_en.asp?idioma=1&amp;conta=44&amp;tipo=5255</t>
  </si>
  <si>
    <t>http://www.ovivowater.com/document/investor-documentation-fy216/</t>
  </si>
  <si>
    <t>http://quicktake.morningstar.com/StockNet/SECDocuments.aspx?Symbol=6136&amp;Country=HKG</t>
  </si>
  <si>
    <t>http://webcache.googleusercontent.com/search?q=cache:nKUn4BXmLJIJ:www.fcc.es/documents/2131/842339/FY16_Report-en.pdf/2787e86-ed1b-488-9711-617eef8ac6+&amp;cd=1&amp;hl=en&amp;ct=clnk&amp;gl=uk</t>
  </si>
  <si>
    <t>Chemical</t>
  </si>
  <si>
    <t>Electronics</t>
  </si>
  <si>
    <t>Treatment of Domestic Sewage Operating</t>
  </si>
  <si>
    <t>EPC of Environmental Engineering</t>
  </si>
  <si>
    <t>Equipment Production and Sales</t>
  </si>
  <si>
    <t>Outside East Zone</t>
  </si>
  <si>
    <t>Service Concession Arrangements</t>
  </si>
  <si>
    <t>BT Arrangements</t>
  </si>
  <si>
    <t>Water Service Provision</t>
  </si>
  <si>
    <t>Sewage Service Provision</t>
  </si>
  <si>
    <t>Industial Sewage Disposal</t>
  </si>
  <si>
    <t>Energy - Infrastructure</t>
  </si>
  <si>
    <t>Water/Gas</t>
  </si>
  <si>
    <t>Foreign Countries</t>
  </si>
  <si>
    <t>Equity</t>
  </si>
  <si>
    <t>Consolidated Adjustment</t>
  </si>
  <si>
    <t>Continental Europe</t>
  </si>
  <si>
    <t>Slovakia</t>
  </si>
  <si>
    <t>Automation and Control</t>
  </si>
  <si>
    <t>Information Business</t>
  </si>
  <si>
    <t>Materials</t>
  </si>
  <si>
    <t>Turnkey Projects &amp; Services</t>
  </si>
  <si>
    <t>Equipment &amp; Fabrication</t>
  </si>
  <si>
    <t>O&amp;M</t>
  </si>
  <si>
    <t>The PRC</t>
  </si>
  <si>
    <t>Bangladesh</t>
  </si>
  <si>
    <t>Sale of consumable</t>
  </si>
  <si>
    <t>Manufacturingcontracts</t>
  </si>
  <si>
    <t>Tunisia</t>
  </si>
  <si>
    <t>Haiti (Country)</t>
  </si>
  <si>
    <t>Professional Services - Asia Pacific</t>
  </si>
  <si>
    <t>Professional Services - Americas</t>
  </si>
  <si>
    <t>Electronic Devices and Components</t>
  </si>
  <si>
    <t>Electronic&amp;Social Infrastructure</t>
  </si>
  <si>
    <t>Community Solution</t>
  </si>
  <si>
    <t>Life Style</t>
  </si>
  <si>
    <t>Concrete products &amp; Other</t>
  </si>
  <si>
    <t>Metallurgical &amp; Material Handling</t>
  </si>
  <si>
    <t>Severn trent Services</t>
  </si>
  <si>
    <t>Severn Trent Water</t>
  </si>
  <si>
    <t>Power Systems Business</t>
  </si>
  <si>
    <t>EPC Business</t>
  </si>
  <si>
    <t>IT Business</t>
  </si>
  <si>
    <t>Eliminations/Corporate</t>
  </si>
  <si>
    <t>Process Equipment Business</t>
  </si>
  <si>
    <t>Precision machinery business</t>
  </si>
  <si>
    <t>Foods</t>
  </si>
  <si>
    <t>Lifestyle</t>
  </si>
  <si>
    <t>Plant and Industrial machinery</t>
  </si>
  <si>
    <t>Finance, logistics and information &amp; Industrial System</t>
  </si>
  <si>
    <t>Overseas branches and subsidiaries and Branches</t>
  </si>
  <si>
    <t>Utility &amp; Infrastructure</t>
  </si>
  <si>
    <t>Life and Information</t>
  </si>
  <si>
    <t>Construction-Water plant</t>
  </si>
  <si>
    <t>Other Operation</t>
  </si>
  <si>
    <t>Management Contracts</t>
  </si>
  <si>
    <t>Project Contract and Design</t>
  </si>
  <si>
    <t>Landfill</t>
  </si>
  <si>
    <t>Water Sales</t>
  </si>
  <si>
    <t>Performance Polymers</t>
  </si>
  <si>
    <t>Northern Europe</t>
  </si>
  <si>
    <t>Photovoltaic</t>
  </si>
  <si>
    <t>Indonesia (Country)</t>
  </si>
  <si>
    <t>Bioenergy</t>
  </si>
  <si>
    <t>Emerging market .</t>
  </si>
  <si>
    <t>Brazil (Country)</t>
  </si>
  <si>
    <t>ChemSolutions</t>
  </si>
  <si>
    <t>Hotel Business</t>
  </si>
  <si>
    <t>Bricks</t>
  </si>
  <si>
    <t>Equity Investments</t>
  </si>
  <si>
    <t>Siemens Real Estate (SRE)</t>
  </si>
  <si>
    <t>Infrastructure &amp; Cities</t>
  </si>
  <si>
    <t>Corporate/Elimination</t>
  </si>
  <si>
    <t>Corporate items and Pensions</t>
  </si>
  <si>
    <t>Centrally Managed Portfolio Activities</t>
  </si>
  <si>
    <t>Anvil</t>
  </si>
  <si>
    <t>Oman (Country)</t>
  </si>
  <si>
    <t>Israel (Country)</t>
  </si>
  <si>
    <t>UK &amp; Africa</t>
  </si>
  <si>
    <t>Other segments</t>
  </si>
  <si>
    <t>Ovivo</t>
  </si>
  <si>
    <t>Pulp and Paper Group</t>
  </si>
  <si>
    <t>Financial Service</t>
  </si>
  <si>
    <t>Inter segment revenue</t>
  </si>
  <si>
    <t>Unallocable</t>
  </si>
  <si>
    <t>Pharmaceuticals And Medical Products</t>
  </si>
  <si>
    <t>Fiber Business</t>
  </si>
  <si>
    <t>Plants And Marine Infrastructure</t>
  </si>
  <si>
    <t>Corporate &amp; Eliminations</t>
  </si>
  <si>
    <t>European Union (Region)</t>
  </si>
  <si>
    <t>Digital Media</t>
  </si>
  <si>
    <t>Health Care</t>
  </si>
  <si>
    <t>Intersegment Eliminitions</t>
  </si>
  <si>
    <t>Pulp &amp; Paper</t>
  </si>
  <si>
    <t>Industry &amp; Water</t>
  </si>
  <si>
    <t>Annual report</t>
  </si>
  <si>
    <t>page 122 "Net profit for the period"</t>
  </si>
  <si>
    <t>page 122 "Revenue"</t>
  </si>
  <si>
    <t>https://www.kemira.com/company/investors/reports-and-presentations/</t>
  </si>
  <si>
    <t>https://www.arcadis.com/en/global/investors/publications-presentationsdownload-center/</t>
  </si>
  <si>
    <t>Financial Statements and Reports 2017 ARUP</t>
  </si>
  <si>
    <t>page 10</t>
  </si>
  <si>
    <t>Waste</t>
  </si>
  <si>
    <t>Operating and financial review - Condensed Interim Consolidated Financial Statements</t>
  </si>
  <si>
    <t>page 7</t>
  </si>
  <si>
    <t>https://www.veolia.com/en/operating-and-financial-review-condensed-interim-consolidated-financial-statements-year-ended-december-31-2017-unaudited-figures-0</t>
  </si>
  <si>
    <t>page 7 "Revenue"</t>
  </si>
  <si>
    <t>page 7 "Net income"</t>
  </si>
  <si>
    <t>Annual Report</t>
  </si>
  <si>
    <t>Unaudited Financial Statements For The Financial Year Ended 31 December 2017</t>
  </si>
  <si>
    <t>page 1</t>
  </si>
  <si>
    <t>http://investors.hyflux.com/newsroom/20180227_172044_600_6K15893K24UC4XXR.1.pdf</t>
  </si>
  <si>
    <t>page 1 "Revenue"</t>
  </si>
  <si>
    <t>page 1 "(Loss)/profit for the year"</t>
  </si>
  <si>
    <t>page 1 "Finance costs"</t>
  </si>
  <si>
    <t>page 1 "Depreciation, amortisation and impairment"</t>
  </si>
  <si>
    <t>page 1 "Tax credit/(expense)"</t>
  </si>
  <si>
    <t>page 28</t>
  </si>
  <si>
    <t>https://www.xylem.com/en-us/investors/financial-information/</t>
  </si>
  <si>
    <t>page 28 "Revenue"</t>
  </si>
  <si>
    <t>page 28 "Net income attributable to Xylem"</t>
  </si>
  <si>
    <t>Stantec 2017 Annual Report</t>
  </si>
  <si>
    <t>https://www.stantec.com/en/investors/stantec-financial-information</t>
  </si>
  <si>
    <t>page 33, 65</t>
  </si>
  <si>
    <t>http://investors.danaher.com/sec-filings</t>
  </si>
  <si>
    <t>page 33 "Sales"</t>
  </si>
  <si>
    <t>page 33 "net earnings"</t>
  </si>
  <si>
    <t>page 46 "interest expense"</t>
  </si>
  <si>
    <t>page 112 "Depreciation and amortisation"</t>
  </si>
  <si>
    <t>page 65 "income taxes"</t>
  </si>
  <si>
    <t>page 24 "Net sales"</t>
  </si>
  <si>
    <t>page 24 "Net income attributable to Ecolab"</t>
  </si>
  <si>
    <t>http://investor.ecolab.com/earnings-center/sec-filings</t>
  </si>
  <si>
    <t>page 24, 43, 38</t>
  </si>
  <si>
    <t>page 66</t>
  </si>
  <si>
    <t>http://ir.amwater.com/sec-filings</t>
  </si>
  <si>
    <t>page 66 "Operating revenues"</t>
  </si>
  <si>
    <t>page 66 "Income from continuing operations"</t>
  </si>
  <si>
    <t>page 79 "Depreciation and amortization"</t>
  </si>
  <si>
    <t>page 79 "Interest, net"</t>
  </si>
  <si>
    <t>page 79 "Provision for income taxes"</t>
  </si>
  <si>
    <t>page 74</t>
  </si>
  <si>
    <t>Unaudited Financial Statements and Dividend Announcement 2017</t>
  </si>
  <si>
    <t>http://infopub.sgx.com/Apps?A=COW_CorpAnnouncement_Content&amp;B=RSSAnnouncementToday&amp;F=N0VTWHHEIOXU3JY4&amp;H=15153ca0f4be59b895d82e476e5e8d7b468e2dfc428547b8e0961b7989e89116</t>
  </si>
  <si>
    <t>page 2 "Revenue"</t>
  </si>
  <si>
    <t>page 2 "Gross profit"</t>
  </si>
  <si>
    <t>page 2 "Finance costs"</t>
  </si>
  <si>
    <t>page 2 "Income tax expense"</t>
  </si>
  <si>
    <t>page 3 "Depreciation of plant and equipment"</t>
  </si>
  <si>
    <t>pages 1-3, 19</t>
  </si>
  <si>
    <t>http://www.sembcorp.com/en/investor-relations/results-and-reports/</t>
  </si>
  <si>
    <t>Unaudited results for the fourth quarter and full year ended Dec 31 2017</t>
  </si>
  <si>
    <t>page 2 "turnover"</t>
  </si>
  <si>
    <t>page 2 " tax credit/ expense"</t>
  </si>
  <si>
    <t>Rest of Asia</t>
  </si>
  <si>
    <t>pages 1-3, 25</t>
  </si>
  <si>
    <t>http://investor.fluor.com/financial-information/sec-filings?field_nir_sec_date_filed_value=2018&amp;field_nir_sec_cik_value=&amp;items_per_page=10&amp;page=1</t>
  </si>
  <si>
    <t>page 68 NET EARNINGS</t>
  </si>
  <si>
    <t>page 68 "total revenue"</t>
  </si>
  <si>
    <t>page 68 Interest expense</t>
  </si>
  <si>
    <t>112 Total depreciation and amortization of fixed assets</t>
  </si>
  <si>
    <t>Diversified Services</t>
  </si>
  <si>
    <t>page 81: GROSS REVENUES</t>
  </si>
  <si>
    <t>page 81: Net Income</t>
  </si>
  <si>
    <t>Annual Report page 81-83,</t>
  </si>
  <si>
    <t>Measurement and Control Solutions</t>
  </si>
  <si>
    <t>Greater China</t>
  </si>
  <si>
    <t>http://ttw.listedcompany.com/misc/FS/20171109-ttw-fs-3q2017-en.pdf</t>
  </si>
  <si>
    <t>pg 10 Total revenue</t>
  </si>
  <si>
    <t>pg 10 Profit for the year</t>
  </si>
  <si>
    <t>pg 10 Income tax expenses</t>
  </si>
  <si>
    <t>pg 10 Finance cos</t>
  </si>
  <si>
    <t>pg 12 Depreciation and amortisation</t>
  </si>
  <si>
    <t>http://disclosure.bursamalaysia.com/FileAccess/apbursaweb/download?id=199958&amp;name=EA_FR_ATTACHMENTS</t>
  </si>
  <si>
    <t>pg 4 revenue</t>
  </si>
  <si>
    <t>pg 4 Profit for the year</t>
  </si>
  <si>
    <t>pg 4 Income tax expense</t>
  </si>
  <si>
    <t>pg 7 Interest income</t>
  </si>
  <si>
    <t>pg 10 Depreciation and amortization</t>
  </si>
  <si>
    <t>http://investorcenter.slb.com/phoenix.zhtml?c=97513&amp;p=irol-news&amp;nyo=0</t>
  </si>
  <si>
    <t>Annual results</t>
  </si>
  <si>
    <t>pg 1</t>
  </si>
  <si>
    <t>pg 9 interest</t>
  </si>
  <si>
    <t>pg 9 tax expense</t>
  </si>
  <si>
    <t>pg 9 Depreciation and amortisation included in expenses</t>
  </si>
  <si>
    <t>https://www.last10k.com/sec-filings/nov#</t>
  </si>
  <si>
    <t>p26</t>
  </si>
  <si>
    <t>p26 Income (loss) from continuing operations</t>
  </si>
  <si>
    <t>Rig Technologies</t>
  </si>
  <si>
    <t>https://annual-report.georgfischer.com/17/en/gf-piping-systems-at-a-glance/</t>
  </si>
  <si>
    <t>p90</t>
  </si>
  <si>
    <t>https://kadantinc.gcs-web.com/sec-filings/sec-filing/10-k/0000886346-18-000018</t>
  </si>
  <si>
    <t>p22</t>
  </si>
  <si>
    <t>p51</t>
  </si>
  <si>
    <t>p54</t>
  </si>
  <si>
    <t>http://www.spxflow.com/en/investor-relations/financial-information/proxy-and-10k/</t>
  </si>
  <si>
    <t>https://www.kubota.com/report/pdf/index.html</t>
  </si>
  <si>
    <t>http://www.rotork.com/en/master-record/22775</t>
  </si>
  <si>
    <t>Full Year Results</t>
  </si>
  <si>
    <t>http://investors.wattswater.com/financials/annual-reports/default.aspx</t>
  </si>
  <si>
    <t>APMEA</t>
  </si>
  <si>
    <t>http://investor.honeywell.com/sec-filings</t>
  </si>
  <si>
    <t>https://www.fluencecorp.com/investor-news/</t>
  </si>
  <si>
    <t>pg 6 Operating revenue</t>
  </si>
  <si>
    <t>pg 6 Finance income (cost)</t>
  </si>
  <si>
    <t>pg 6 Loss for the year</t>
  </si>
  <si>
    <t>pg 6 Income tax expense</t>
  </si>
  <si>
    <t>pg 11 Segment Depreciation and amortisation expense</t>
  </si>
  <si>
    <t>p 21 Net sales</t>
  </si>
  <si>
    <t>p 21 Net earnings</t>
  </si>
  <si>
    <t xml:space="preserve">p 32 Interest expense </t>
  </si>
  <si>
    <t>p 32 Provision for income taxes</t>
  </si>
  <si>
    <t>p 33 Depreciation and amortization</t>
  </si>
  <si>
    <t>https://www.mt.com/us/en/home/site_content/investors.html?p=%2Fannual-reports</t>
  </si>
  <si>
    <t>p43 net sales</t>
  </si>
  <si>
    <t>p43 net earnings</t>
  </si>
  <si>
    <t>p43 interest expense</t>
  </si>
  <si>
    <t>p 43 amortization</t>
  </si>
  <si>
    <t>p43 Provision for taxes</t>
  </si>
  <si>
    <t>https://www.schneider-electric.com/en/about-us/investor-relations/regulatory-information/overview.jsp</t>
  </si>
  <si>
    <t>p6 Revenues</t>
  </si>
  <si>
    <t>p6 Net income (Group share)</t>
  </si>
  <si>
    <t>Europe, excl.france</t>
  </si>
  <si>
    <t>Global businesses</t>
  </si>
  <si>
    <t>https://lanxess.com/fileadmin/user_upload/Downloads/Annual_Reports_PDF/LXS_GB2017_E_web.pdf</t>
  </si>
  <si>
    <t>Annual report 2017</t>
  </si>
  <si>
    <t>Specialty Additives</t>
  </si>
  <si>
    <t>Investor relations --&gt; Annual reports --&gt; 2017 --&gt; page 2</t>
  </si>
  <si>
    <t>Middle East &amp; Africa (MEA)</t>
  </si>
  <si>
    <t>Asia Pacific excl. Greater China</t>
  </si>
  <si>
    <t>Asia Pacific (includes Australia)</t>
  </si>
  <si>
    <t>Europe Middle East (EME)</t>
  </si>
  <si>
    <t>Consolidated statements of income: "Gross Revenue", page 101</t>
  </si>
  <si>
    <t>Consolidated statements of income: "Net income for the year", page 101</t>
  </si>
  <si>
    <t>Reading is required to find more accurate segmental information, in the 2017 annual report pages 46-53 were used.</t>
  </si>
  <si>
    <t>Financial Summary 2017: "EBITDA", page 14</t>
  </si>
  <si>
    <t>Fluence Corp 2017 Results</t>
  </si>
  <si>
    <t>Interim Financial Report</t>
  </si>
  <si>
    <t>2017 Full Year Results: "Revenue", page 1</t>
  </si>
  <si>
    <t>Consolidated income statement: "Profit for the year", page 12</t>
  </si>
  <si>
    <t>WTS</t>
  </si>
  <si>
    <t>http://doc.irasia.com/listco/hk/bewg/annual/2017/res.pdf</t>
  </si>
  <si>
    <t>CONSOLIDATED STATEMENT OF PROFIT OR LOSS 'Income tax expense', page 2</t>
  </si>
  <si>
    <t>CONSOLIDATED STATEMENT OF PROFIT OR LOSS 'Profit for the year', page 2</t>
  </si>
  <si>
    <t>CHANGES IN ACCOUNTING POLICIES AND DISCLOSURES 'Total interest expense', page 13</t>
  </si>
  <si>
    <t>PROFIT FROM OPERATING ACTIVITIES, Sum of 'Depreciation', 'Amortisation of operating concessions', 'Amortisation of other intangible assets', page 12</t>
  </si>
  <si>
    <t>Final results for the year ended 31 December 2017</t>
  </si>
  <si>
    <t>Sewage and reclaimed water treatment services</t>
  </si>
  <si>
    <t>Construction services for the water environmental renovation</t>
  </si>
  <si>
    <t>Construction of BOT water projects</t>
  </si>
  <si>
    <t>Technical services and sale of machineries for the water environmental renovation</t>
  </si>
  <si>
    <t>Financial Year End</t>
  </si>
  <si>
    <t>Original Year End</t>
  </si>
  <si>
    <t>Year End to Use</t>
  </si>
  <si>
    <t>31/1</t>
  </si>
  <si>
    <t>31/01</t>
  </si>
  <si>
    <t>31/3</t>
  </si>
  <si>
    <t>31/03</t>
  </si>
  <si>
    <t>30/4</t>
  </si>
  <si>
    <t>30/04</t>
  </si>
  <si>
    <t>30/6</t>
  </si>
  <si>
    <t>30/06</t>
  </si>
  <si>
    <t>31/8</t>
  </si>
  <si>
    <t>31/08</t>
  </si>
  <si>
    <t>1/9</t>
  </si>
  <si>
    <t>26/9</t>
  </si>
  <si>
    <t>30/09</t>
  </si>
  <si>
    <t>27/9</t>
  </si>
  <si>
    <t>28/9</t>
  </si>
  <si>
    <t>29/9</t>
  </si>
  <si>
    <t>30/9</t>
  </si>
  <si>
    <t>1/10</t>
  </si>
  <si>
    <t>2/10</t>
  </si>
  <si>
    <t>3/10</t>
  </si>
  <si>
    <t>25/12</t>
  </si>
  <si>
    <t>31/12</t>
  </si>
  <si>
    <t>27/12</t>
  </si>
  <si>
    <t>28/12</t>
  </si>
  <si>
    <t>30/12</t>
  </si>
  <si>
    <t>1/2</t>
  </si>
  <si>
    <t>29/1</t>
  </si>
  <si>
    <t>1/12</t>
  </si>
  <si>
    <t>3/1</t>
  </si>
  <si>
    <t>2/1</t>
  </si>
  <si>
    <t>2/2</t>
  </si>
  <si>
    <t>28/2</t>
  </si>
  <si>
    <t>30/3</t>
  </si>
  <si>
    <t>Currency Country</t>
  </si>
  <si>
    <t>28/02</t>
  </si>
  <si>
    <t>Company</t>
  </si>
  <si>
    <t>Data [Original Currency]</t>
  </si>
  <si>
    <t>Data [USD]</t>
  </si>
  <si>
    <t>Consolidated annual accounts</t>
  </si>
  <si>
    <t>2.1.3. Resumen por Áreas, EBITDA, page 183</t>
  </si>
  <si>
    <t>28. INFORMACIÓN POR SEGMENTOS DE ACTIVIDAD, 'Importe neto de la cifra de negocios', page 120</t>
  </si>
  <si>
    <t>28. INFORMACIÓN POR SEGMENTOS DE ACTIVIDAD, 'Resultado atribuido a la sociedad dominante' or 'Contribución al resultado del Grupo FCC', page 120</t>
  </si>
  <si>
    <t>Planning and economics</t>
  </si>
  <si>
    <t>Water and environment</t>
  </si>
  <si>
    <t>Industry and energy</t>
  </si>
  <si>
    <t>Not distributed and eliminations</t>
  </si>
  <si>
    <t>Bridge, Tunnel, and Marine</t>
  </si>
  <si>
    <t>Other and emilinations</t>
  </si>
  <si>
    <t>https://www.cowi.com/about/annual-reports</t>
  </si>
  <si>
    <t>KEY FIGURES AND FINANCIAL RATIOS FOR THE COWI GROUP, 'Net turnover', page 5</t>
  </si>
  <si>
    <t>KEY FIGURES AND FINANCIAL RATIOS FOR THE COWI GROUP, 'Profit for the year', page 5</t>
  </si>
  <si>
    <t>KEY FIGURES AND FINANCIAL RATIOS FOR THE COWI GROUP, 'Operating profit before interest, tax, depreciation, amortisation (EBITDA)', page 5</t>
  </si>
  <si>
    <t>page 5, segmental information on page 15 in the notes</t>
  </si>
  <si>
    <t>Diehl Gruppe - Annual Report</t>
  </si>
  <si>
    <t>VI.Notes to the income statement, 'Corporate Division Metering', page 42</t>
  </si>
  <si>
    <t>Buckman Laboratories Inc.</t>
  </si>
  <si>
    <t>Sustainability Report</t>
  </si>
  <si>
    <t>https://www.buckman.com/images/stories/sustain/Buckman_GRI_Report_2016.pdf</t>
  </si>
  <si>
    <t>buckman.com -&gt; Sustainability -&gt; Download Sustainabiltiy Report</t>
  </si>
  <si>
    <t>Direct Water Treatment</t>
  </si>
  <si>
    <t>Secondary Markets</t>
  </si>
  <si>
    <t>Sub-Saharan Africa</t>
  </si>
  <si>
    <t>http://www.ebwater.com/attachment/201804061216431715885844_en.pdf</t>
  </si>
  <si>
    <t>2017 Annual Report</t>
  </si>
  <si>
    <t>Investor relations --&gt; Annual reports --&gt; 2017</t>
  </si>
  <si>
    <t>CONSOLIDATED STATEMENT OF PROFIT OR LOSS, 'Revenue', page 2</t>
  </si>
  <si>
    <t>CONSOLIDATED STATEMENT OF COMPREHENSIVE INCOME: 'Revenue', page 92</t>
  </si>
  <si>
    <t>CONSOLIDATED STATEMENT OF COMPREHENSIVE INCOME: 'Profit for the year', page 92</t>
  </si>
  <si>
    <t>CONSOLIDATED STATEMENT OF COMPREHENSIVE INCOME: 'Income tax expense', page 92</t>
  </si>
  <si>
    <t>CONSOLIDATED STATEMENT OF COMPREHENSIVE INCOME: 'Finance costs', page 92</t>
  </si>
  <si>
    <t>CONSOLIDATED STATEMENT OF CASH FLOWS: 'Depreciation of property, plant and equipment' added to 'Amortisation of intangible assets', page 99</t>
  </si>
  <si>
    <t>CONSOLIDATED STATEMENTS OF INCOME: Total revenues</t>
  </si>
  <si>
    <t>CONSOLIDATED STATEMENTS OF INCOME: Provision for income taxes</t>
  </si>
  <si>
    <t>CONSOLIDATED STATEMENTS OF CASH FLOWS: Depreciation + Amortization</t>
  </si>
  <si>
    <t>CONSOLIDATED STATEMENTS OF INCOME: Net income (loss)</t>
  </si>
  <si>
    <t>CONSOLIDATED STATEMENTS OF INCOME: Interest expense - Interest income</t>
  </si>
  <si>
    <t>https://www.sec.gov/cgi-bin/browse-edgar?action=getcompany&amp;CIK=0000928340&amp;type=10-Q&amp;dateb=&amp;owner=include&amp;count=100</t>
  </si>
  <si>
    <t>02/052018</t>
  </si>
  <si>
    <t>Water Revenue</t>
  </si>
  <si>
    <t>Sewage Revenue</t>
  </si>
  <si>
    <t>Service Revenue</t>
  </si>
  <si>
    <t>Solid Waste Revenue</t>
  </si>
  <si>
    <t>Services Provided to Municipal Governments</t>
  </si>
  <si>
    <t>Donations made by clients</t>
  </si>
  <si>
    <t>Other Revenue</t>
  </si>
  <si>
    <t>http://site.sanepar.com.br/sites/site.sanepar.com.br/files/management_and_sustainability_report2017_en_abr091.pdf</t>
  </si>
  <si>
    <t>OPERATING REVENUE: page 127</t>
  </si>
  <si>
    <t>SEGMENT REPORTING: Page 130</t>
  </si>
  <si>
    <t>Aguas Andinas Annual Report 2017</t>
  </si>
  <si>
    <t>https://www.aguasandinasinversionistas.cl/~/media/Files/A/Aguas-IR-v2/aguas-andinas-annual-report-2017.pdf</t>
  </si>
  <si>
    <t>Search: Aguas Andinas Investor Relations --&gt;Annual Reports -&gt; PDF -&gt; page 136</t>
  </si>
  <si>
    <t>Comprehensive consolidated income statements: page 136</t>
  </si>
  <si>
    <t>Comprehensive consolidated income statements: page 202</t>
  </si>
  <si>
    <t>page 76</t>
  </si>
  <si>
    <t>Quarterly Financial Reports</t>
  </si>
  <si>
    <t>Search: Tallinnavesi--&gt;Investor--&gt;Reports and presentations--&gt;Financial Reports</t>
  </si>
  <si>
    <t>https://tallinnavesi.ee/en/investor/reports/financial-reports/</t>
  </si>
  <si>
    <t>CONSOLIDATED STATEMENT OF COMPREHENSIVE INCOME: Page 76</t>
  </si>
  <si>
    <t>Annual Report 2017</t>
  </si>
  <si>
    <t>http://www.insage.com.my/Upload/Docs/JAKS/Jaks%202017%20-%20Annual%20Report.pdf#view=Full&amp;pagemode=bookmarks</t>
  </si>
  <si>
    <t>QUARTERLY REPORTS</t>
  </si>
  <si>
    <t>STATEMENTS OF PROFIT OR LOSS AND OTHER COMPREHENSIVE INCOME: Page 50</t>
  </si>
  <si>
    <t>Segment Information for the Financial Period: Page 8</t>
  </si>
  <si>
    <t>http://www.insage.com.my/ir/cmn/downloading.aspx?sFileName=18120000027204&amp;sReportType=AR</t>
  </si>
  <si>
    <t>STATEMENTS OF PROFIT OR LOSS AND OTHER COMPREHENSIVE INCOME: Page 49</t>
  </si>
  <si>
    <t>STATEMENTS OF CASH FLOWS: Page 53</t>
  </si>
  <si>
    <t>Financial Statistics: Page 12</t>
  </si>
  <si>
    <t>http://ir.chartnexus.com/malakoff/doc/ar2017.pdf</t>
  </si>
  <si>
    <t>Statements of Profit or Loss and Other Comprehensive Income: Page 127</t>
  </si>
  <si>
    <t>Statements of Cash Flows: Page 131</t>
  </si>
  <si>
    <t>http://www.insage.com.my/Upload/Docs/RANHILL/Ranhill-Holdings-Berhad-AR17.pdf#view=Full&amp;pagemode=bookmarks</t>
  </si>
  <si>
    <t>STATEMENTS OF COMPREHENSIVE INCOME: Page 78</t>
  </si>
  <si>
    <t>Investor Relation --&gt;Reports--&gt;Annual reports--&gt; ANNUAL REPORT 2017</t>
  </si>
  <si>
    <t>Statements of Cash Flows: Page 85</t>
  </si>
  <si>
    <t>Investor Relation --&gt;Company Reports--&gt;Annual reports--&gt; ANNUAL REPORT 2017</t>
  </si>
  <si>
    <t>http://ir.listedcompany.com/tracker.pl?type=5&amp;id=101606&amp;m=78f23fffc7099c0700a596eac6d1fbbfd50e4f45c546e6b5b453d6b80763320b&amp;redirect=http%3A%2F%2Fsalcon.listedcompany.com%2Fmisc%2Far2017.pdf</t>
  </si>
  <si>
    <t>Statements of profit or loss and other comprehensive income: 108</t>
  </si>
  <si>
    <t>Annual Report 2017--&gt; Page 57--&gt; CONSOLIDATED STATEMENT OF PROFIT OR LOSS AND OTHER COMPREHENSIVE INCOME</t>
  </si>
  <si>
    <t>https://www.qewc.com/qewc/en/index.php/reports/category/22-2017?download=52:annual-2017</t>
  </si>
  <si>
    <t xml:space="preserve"> CONSOLIDATED STATEMENT OF PROFIT OR LOSS AND OTHER COMPREHENSIVE INCOME: Page 57</t>
  </si>
  <si>
    <t>CONSOLIDATED STATEMENT OF
CASH FLOWS: Page 60</t>
  </si>
  <si>
    <t>Water and Sludge Treatment</t>
  </si>
  <si>
    <t>http://www.siicenv.com/media/1103/ar-2017.pdf</t>
  </si>
  <si>
    <t>CONSOLIDATED STATEMENT OF PROFIT OR LOSS: Page 117</t>
  </si>
  <si>
    <t>NOTES TO FINANCIAL STATEMENTS: Page 166</t>
  </si>
  <si>
    <t>CONSOLIDATED STATEMENT OF CASH FLOWS: Page 127</t>
  </si>
  <si>
    <t>Page 8</t>
  </si>
  <si>
    <t>http://www.doosanheavy.com/download/pdf/invest/audit_report/en/2017_Annual_Consolidated(en).pdf</t>
  </si>
  <si>
    <t>CONSOLIDATED STATEMENTS OF CASH FLOWS: Page 128</t>
  </si>
  <si>
    <t>http://www.gsenc.com/resource/download/Con_GSE&amp;C17.pdf</t>
  </si>
  <si>
    <t>Consolidated statements of profit or loss: Page 2</t>
  </si>
  <si>
    <t>2017 4Q Slides</t>
  </si>
  <si>
    <t>http://en.hdec.kr/Common/CMM/FileDownload.aspx?attidx=7936</t>
  </si>
  <si>
    <t>Income Statement (Cumulative): Slide 5</t>
  </si>
  <si>
    <t>Common and Others</t>
  </si>
  <si>
    <t>2017 4Q Report</t>
  </si>
  <si>
    <t>http://www.lgchem.com/upload/file/audit-report/2017_4Q_ConFS_ENG[0].PDF</t>
  </si>
  <si>
    <t>CONSOLIDATED FINANCIAL STATEMENTS Dec 2017 and 2016</t>
  </si>
  <si>
    <t>CONSOLIDATED FINANCIAL STATEMENTS Dec 2017 and 2016: Page 4</t>
  </si>
  <si>
    <t>http://www.lg.com/global/pdf/ir_report/2017_YE_Consolidated_English_Report_Final_secured_signed.pdf</t>
  </si>
  <si>
    <t>Page 4</t>
  </si>
  <si>
    <t>CONSOLIDATED STATEMENTS of Cash Flows: Page 7</t>
  </si>
  <si>
    <t xml:space="preserve"> Page 51--&gt;Notes to the CONSOLIDATED FINANCIAL STATEMENTS--&gt; Segment Information--&gt;Total depreciation and Amortization</t>
  </si>
  <si>
    <t>http://citicenvirotech.listedcompany.com/misc/ar2017.pdf; http://infopub.sgx.com/FileOpen/CiticEnvirotechAnnualReport216.ashx?App=Announcement&amp;FileID=447227</t>
  </si>
  <si>
    <t>Non-Hydrocarbon Segment</t>
  </si>
  <si>
    <t>Hydrocarbon Segment</t>
  </si>
  <si>
    <t>4Q 2017 Results</t>
  </si>
  <si>
    <t>http://www.samsungengineering.com/frontDownload/12126?type=cnt2</t>
  </si>
  <si>
    <t>Slide 7</t>
  </si>
  <si>
    <t>4Q 2017 Results: Slide 7</t>
  </si>
  <si>
    <t>https://www.acciona.com/media/3095038/informe-resultadosen.pdf</t>
  </si>
  <si>
    <t>Annual Report 2017: Page 7</t>
  </si>
  <si>
    <t>ECONOMIC - FINANCIAL REPORT 2017</t>
  </si>
  <si>
    <t>https://www.grupoacs.com/ficheros_editor/File/03_accionistas_inversores/03_informe_anual/2017/IEF_2017_EN.pdf</t>
  </si>
  <si>
    <t>Integrated annual report of ACS group--&gt;Page 118--&gt; Consolidated financial Statements
http://informe-anual.grupoacs.com/wp-content/uploads/2018/04/Integrated_Report_ACS_2017.pdf</t>
  </si>
  <si>
    <t>SWECO ANNUAL REPORT 2017</t>
  </si>
  <si>
    <t>http://www.sweco.se/globalassets/ir/2018/agm/sweco_ar17_final_eng_links.pdf</t>
  </si>
  <si>
    <t>SWECO ANNUAL REPORT 2017: Page 46</t>
  </si>
  <si>
    <t>Page 110</t>
  </si>
  <si>
    <t>http://eastw.listedcompany.com/misc/AR/20180405-eastw-ar2017-en.pdf</t>
  </si>
  <si>
    <t>Page 114</t>
  </si>
  <si>
    <t>Page 92</t>
  </si>
  <si>
    <t>https://americanstateswatercompany.gcs-web.com/static-files/2e2ec33f-b9c9-42fc-ad97-b2c152d890c5</t>
  </si>
  <si>
    <t>Page 67</t>
  </si>
  <si>
    <t>Other and Eliminations</t>
  </si>
  <si>
    <t>http://ir.aquaamerica.com/static-files/0a1e3735-941d-43bb-9c4c-71083f0dbcb2</t>
  </si>
  <si>
    <t>Page 9</t>
  </si>
  <si>
    <t>page 32</t>
  </si>
  <si>
    <t>Alternative Materials</t>
  </si>
  <si>
    <t>Advanced Water Purification</t>
  </si>
  <si>
    <t>http://services.corporate-ir.net/SEC/Document.Service?id=P3VybD1hSFIwY0RvdkwyRndhUzUwWlc1cmQybDZZWEprTG1OdmJTOWtiM2R1Ykc5aFpDNXdhSEEvWVdOMGFXOXVQVkJFUmlacGNHRm5aVDB4TWpBNU5qZzBNeVp6ZFdKemFXUTlOVGM9JnR5cGU9MiZmbj1DYWxnb25DYXJib25fMTBLXzIwMTgwMzAxLnBkZg==</t>
  </si>
  <si>
    <t>Page 47</t>
  </si>
  <si>
    <t>https://calwatergroup.gcs-web.com/static-files/398e40e0-edbb-42a8-a859-e81a0fd4dade</t>
  </si>
  <si>
    <t>Page 45</t>
  </si>
  <si>
    <t>Page 62</t>
  </si>
  <si>
    <t>http://phx.corporate-ir.net/External.File?item=UGFyZW50SUQ9NjkxNzMyfENoaWxkSUQ9NDAyNjM3fFR5cGU9MQ==&amp;t=1</t>
  </si>
  <si>
    <t>Page 65</t>
  </si>
  <si>
    <t>http://investors.itron.com/static-files/223a3bd1-16fa-4dcb-8cf4-4c045ccf7cb9</t>
  </si>
  <si>
    <t>Page 46</t>
  </si>
  <si>
    <t>Page 50</t>
  </si>
  <si>
    <t>Page 41</t>
  </si>
  <si>
    <t>Europe, Middle East, and Africa (EMEA)</t>
  </si>
  <si>
    <t>Page 42</t>
  </si>
  <si>
    <t>Page 44</t>
  </si>
  <si>
    <t>Landfill leachate treatment</t>
  </si>
  <si>
    <t>Other operating income</t>
  </si>
  <si>
    <t>http://www.600168.com.cn/downloadRepository/eb92303f-a3d9-4ae0-926a-022febe62534.pdf</t>
  </si>
  <si>
    <t>page 61</t>
  </si>
  <si>
    <t>page 5</t>
  </si>
  <si>
    <t>page 62</t>
  </si>
  <si>
    <t>https://argaamplus.s3.amazonaws.com/5b7c25e1-5c7b-4acd-a5ae-bfdce11e2125.pdf</t>
  </si>
  <si>
    <t>page 8</t>
  </si>
  <si>
    <t>page 12</t>
  </si>
  <si>
    <t>Rest of the world and consolidation</t>
  </si>
  <si>
    <t>Annual financial report ANDRITZ GROUP 2017</t>
  </si>
  <si>
    <t>https://www.andritz.com/resource/blob/257688/7c218ca7d1841f04c2f3f545a0139db4/andritz-financial-report-2017-en-data.pdf</t>
  </si>
  <si>
    <t>page 55</t>
  </si>
  <si>
    <t>Earning Release Q4 2017</t>
  </si>
  <si>
    <t>http://ri.aegea.com.br/wp-content/uploads/sites/33/2018/03/Aegea_ER_4Q17_vfinal.pdf</t>
  </si>
  <si>
    <t>page 20</t>
  </si>
  <si>
    <t>page 17</t>
  </si>
  <si>
    <t>page 21</t>
  </si>
  <si>
    <t>page 14</t>
  </si>
  <si>
    <t>page 15</t>
  </si>
  <si>
    <t>Distribution &amp; Transmission</t>
  </si>
  <si>
    <t>Intersegment Elimination</t>
  </si>
  <si>
    <t>EPCOR Annual Consolidated Financial Statements 2017</t>
  </si>
  <si>
    <t>https://www.epcor.com/about/Documents/EPCOR-FinancialStatements-2017.pdf</t>
  </si>
  <si>
    <t>page 2</t>
  </si>
  <si>
    <t>Atkins</t>
  </si>
  <si>
    <t>Capital</t>
  </si>
  <si>
    <t>Middle East- Saudi Arabia</t>
  </si>
  <si>
    <t>Other Middle East countries</t>
  </si>
  <si>
    <t>Asia Pacific-Others</t>
  </si>
  <si>
    <t>Europe - Others</t>
  </si>
  <si>
    <t>Investors page--&gt; Financial Information --&gt; Annual report--&gt; Scroll options on right side--&gt; Annual report 2017</t>
  </si>
  <si>
    <t>http://www.snclavalin.com/en/files/documents/2017-annual-snc-lavalin-annual-report_en.pdf</t>
  </si>
  <si>
    <t>Page 220</t>
  </si>
  <si>
    <t>Investors Page--&gt; FINANCIAL &amp; ANNUAL REPORTS--&gt; annual report 2017</t>
  </si>
  <si>
    <t>http://www.wsp-pb.com/en/Investors/Investors-Relations-Overview/Financial-Reports/Annual-Reports/</t>
  </si>
  <si>
    <t>Page 107</t>
  </si>
  <si>
    <t>Financial Statement 2017</t>
  </si>
  <si>
    <t>http://quicktake.morningstar.com/stocknet/secdocuments.aspx?symbol=essbio-a&amp;country=chl</t>
  </si>
  <si>
    <t>Download from MorningStar Essbio Archives</t>
  </si>
  <si>
    <t>Page 1</t>
  </si>
  <si>
    <t>https://www.grundfos.com/about-us/news-and-press/reports-magazines/annual-reports.html</t>
  </si>
  <si>
    <t>Page 17</t>
  </si>
  <si>
    <t>Page 23</t>
  </si>
  <si>
    <t>Innovative Materials</t>
  </si>
  <si>
    <t>Construction Products</t>
  </si>
  <si>
    <t>Building Distribution</t>
  </si>
  <si>
    <t>Other/Eliminations</t>
  </si>
  <si>
    <t>Other Western European countries</t>
  </si>
  <si>
    <t>Emerging countries and Asia</t>
  </si>
  <si>
    <t>Internal sales</t>
  </si>
  <si>
    <t>2017 CONSOLIDATED FINANCIAL STATEMENTS AND NOTES</t>
  </si>
  <si>
    <t>https://www.saint-gobain.com/en/full-year-2017-results</t>
  </si>
  <si>
    <t>Search "Saint Gobain Pam SA FULL-YEAR 2017 RESULTS 2017" --&gt; Consolidated Financial Statements for year ended 31 December 2017 with Audit Report - PDF</t>
  </si>
  <si>
    <t>Page 6</t>
  </si>
  <si>
    <t>Page 3</t>
  </si>
  <si>
    <t>2017 Consolidated Financial Statement</t>
  </si>
  <si>
    <t>Search Gelsenwasser Consolidated Financial Statement 2017</t>
  </si>
  <si>
    <t>Serach KSB Annual report 2017</t>
  </si>
  <si>
    <t>Page 93</t>
  </si>
  <si>
    <t>Page 96</t>
  </si>
  <si>
    <t>Canada and United States</t>
  </si>
  <si>
    <t>Search "Cheung Kong Infrastructure Holdings Annual report 2017"</t>
  </si>
  <si>
    <t>http://www.cki.com.hk/english/investor/annualReport/index.htm</t>
  </si>
  <si>
    <t>Page 94</t>
  </si>
  <si>
    <t>Page 119</t>
  </si>
  <si>
    <t>Page 150</t>
  </si>
  <si>
    <t>Page 98</t>
  </si>
  <si>
    <t>Go to English Version Wensite --&gt;Investor_Relations--&gt;Financial_Reports--&gt;Annual Report  2017</t>
  </si>
  <si>
    <t>http://chinawaterind.com/en/Investor_Relations/Financial_Reports/</t>
  </si>
  <si>
    <t>http://www.gdi.com.hk/en_US/investor-relations/financial-reports/</t>
  </si>
  <si>
    <t>Investors Relations--&gt; Financial Reports/ESG Reports</t>
  </si>
  <si>
    <t>Page 61</t>
  </si>
  <si>
    <t>Consolidated Financial Statements 2017</t>
  </si>
  <si>
    <t>Investor relations--&gt; Results and Presentations--&gt; Archive2017--&gt; Consolidated Financial Statements 2017</t>
  </si>
  <si>
    <t>http://eng.gruppohera.it/group/investor_relations/financial_results_presentations/archive/-2017/</t>
  </si>
  <si>
    <t>Page 117</t>
  </si>
  <si>
    <t>Page 7</t>
  </si>
  <si>
    <t>Investors Relations --&gt; FINANCIAL STATEMENTS AND PRESENTATIONS--&gt; Change year by drop down oprtion--&gt; 2017</t>
  </si>
  <si>
    <t>https://www.gruppoiren.it/bilanci-e-presentazioni</t>
  </si>
  <si>
    <t>Page 134</t>
  </si>
  <si>
    <t>Page 138</t>
  </si>
  <si>
    <t>Netting and adjustments</t>
  </si>
  <si>
    <t>Corporate Website--&gt; Results and Presentations--&gt; Annual report</t>
  </si>
  <si>
    <t>2017 Integrated Report</t>
  </si>
  <si>
    <t>https://www.manilawater.com/investor/results-and-presentations</t>
  </si>
  <si>
    <t>Manila Concession and Head Office</t>
  </si>
  <si>
    <t>Page 131</t>
  </si>
  <si>
    <t>Page 135</t>
  </si>
  <si>
    <t>Page 115</t>
  </si>
  <si>
    <t>South America (Except Brazil)</t>
  </si>
  <si>
    <t>Shareholders and Investors Page--&gt; Annual Report</t>
  </si>
  <si>
    <t>http://www.abengoa.com/web/en/accionistas_y_gobierno_corporativo/informes_anuales/2017/tomo2/</t>
  </si>
  <si>
    <t>Page 123</t>
  </si>
  <si>
    <t>Page 13</t>
  </si>
  <si>
    <t>Page 19</t>
  </si>
  <si>
    <t xml:space="preserve">Investors page </t>
  </si>
  <si>
    <t>https://www.alfalaval.com/investors/</t>
  </si>
  <si>
    <t>Page 72</t>
  </si>
  <si>
    <t>Page 73</t>
  </si>
  <si>
    <t>Page 70</t>
  </si>
  <si>
    <t>Financial results</t>
  </si>
  <si>
    <t>News and Press--&gt; Financial Information--&gt;Annual Report</t>
  </si>
  <si>
    <t>http://www.axeljohnson.se/om-axel-johnson/finansiell-information/</t>
  </si>
  <si>
    <t>Page 59</t>
  </si>
  <si>
    <t>Applicator Systems</t>
  </si>
  <si>
    <t>Europe, Middle East, Africa- Other Countries</t>
  </si>
  <si>
    <t>Americas-Other Countries</t>
  </si>
  <si>
    <t>Asia-Pacific-Other Countries</t>
  </si>
  <si>
    <t xml:space="preserve">Investors--&gt; Financial reporting--&gt; Annual Report </t>
  </si>
  <si>
    <t>https://www.sulzer.com/en/about-us/investors/financial-reporting</t>
  </si>
  <si>
    <t>Page 105</t>
  </si>
  <si>
    <t>Investors--&gt; Annual reports</t>
  </si>
  <si>
    <t>http://www.aegion.com/investor/annual-reports</t>
  </si>
  <si>
    <t>Page 69</t>
  </si>
  <si>
    <t>Peru</t>
  </si>
  <si>
    <t>Annual Report/SEC 10-K Filing</t>
  </si>
  <si>
    <t>Investors--&gt;Financial Reports--&gt; SEC Filings</t>
  </si>
  <si>
    <t>Page 83</t>
  </si>
  <si>
    <t>Page 85</t>
  </si>
  <si>
    <t>Page 64</t>
  </si>
  <si>
    <t>http://www.artesianwater.com/investor-relations/annual-report</t>
  </si>
  <si>
    <t>Page 34</t>
  </si>
  <si>
    <t>Water logistics</t>
  </si>
  <si>
    <t>Page 54</t>
  </si>
  <si>
    <t>Page 51</t>
  </si>
  <si>
    <t>Page 56</t>
  </si>
  <si>
    <t>http://www.cadizinc.com/sec-filings/</t>
  </si>
  <si>
    <t>Page 53</t>
  </si>
  <si>
    <t>Page 55</t>
  </si>
  <si>
    <t>Investors Annual report</t>
  </si>
  <si>
    <t>https://ir.ctwater.com/financials/annual-reports/default.aspx</t>
  </si>
  <si>
    <t>Page 82</t>
  </si>
  <si>
    <t>Investors--&gt; Annual Report</t>
  </si>
  <si>
    <t>http://ir.energyrecovery.com/phoenix.zhtml?c=221013&amp;p=irol-sec</t>
  </si>
  <si>
    <t>page 51</t>
  </si>
  <si>
    <t>page 54</t>
  </si>
  <si>
    <t>page 27</t>
  </si>
  <si>
    <t>Investors --&gt; SEC Filings</t>
  </si>
  <si>
    <t>https://www.gwresources.com/financials</t>
  </si>
  <si>
    <t>page 59</t>
  </si>
  <si>
    <t>Page 79</t>
  </si>
  <si>
    <t>InvestHome Page--&gt; Options on top--&gt; Annual Reports</t>
  </si>
  <si>
    <t>http://www.middlesexwater.com/</t>
  </si>
  <si>
    <t>page 36</t>
  </si>
  <si>
    <t>Page 38</t>
  </si>
  <si>
    <t>Page 5</t>
  </si>
  <si>
    <t>https://www.sec.gov/Archives/edgar/data/108985/000010898518000032/0000108985-18-000032-index.htm</t>
  </si>
  <si>
    <t>Denmark Turnover</t>
  </si>
  <si>
    <t>Abroad Turnover</t>
  </si>
  <si>
    <t>https://datacvr.virk.dk/data/?language=en-gb</t>
  </si>
  <si>
    <t>Search Company name on 'CVR på Virk' Denmark Company Registry</t>
  </si>
  <si>
    <t>Page 16</t>
  </si>
  <si>
    <t>English Website--&gt; Investors Relations--&gt; Financial Reports</t>
  </si>
  <si>
    <t>http://www.yunnanwater.cn/english/Relate/227.shtml</t>
  </si>
  <si>
    <t xml:space="preserve">page 2 </t>
  </si>
  <si>
    <t>Tianjin</t>
  </si>
  <si>
    <t>Hangzhou</t>
  </si>
  <si>
    <t>Download from MorningStar "Tianjin Capital Environmental Protection Group Co., Ltd." archives</t>
  </si>
  <si>
    <t>http://quicktake.morningstar.com/stocknet/secdocuments.aspx?symbol=600874&amp;country=chn</t>
  </si>
  <si>
    <t>page 111</t>
  </si>
  <si>
    <t>page 190</t>
  </si>
  <si>
    <t>http://www.kangdaep.com/Article/SList/70</t>
  </si>
  <si>
    <t>IR Page--&gt; Compaany Announcemnet and Circulars--&gt; Select respective year</t>
  </si>
  <si>
    <t>page 61, page 66</t>
  </si>
  <si>
    <t>Water Business</t>
  </si>
  <si>
    <t>Solid Waste Business</t>
  </si>
  <si>
    <t>Division offset</t>
  </si>
  <si>
    <t>Investors Relations--&gt; Announcement--&gt; Find Annual report</t>
  </si>
  <si>
    <t>http://www.grandblue.cn/Investor-dq.jsp?menu=4&amp;index=1</t>
  </si>
  <si>
    <t>page 127</t>
  </si>
  <si>
    <t>page 56</t>
  </si>
  <si>
    <t>Water services</t>
  </si>
  <si>
    <t>Sewage services</t>
  </si>
  <si>
    <t>Solid Waste</t>
  </si>
  <si>
    <t>annual report</t>
  </si>
  <si>
    <t>Investors Relations--&gt; Financial Statements</t>
  </si>
  <si>
    <t>http://www.copasa.com.br/ir/</t>
  </si>
  <si>
    <t>page 37</t>
  </si>
  <si>
    <t>page 34</t>
  </si>
  <si>
    <t>page 101</t>
  </si>
  <si>
    <t>FINANCIAL STATEMENT</t>
  </si>
  <si>
    <t>INVESTORS PAGE--&gt; Financial Information</t>
  </si>
  <si>
    <t>http://www.cedae.com.br/ricedae</t>
  </si>
  <si>
    <t>page 38</t>
  </si>
  <si>
    <t>BOT project construction and operation services</t>
  </si>
  <si>
    <t>Provision of Heating Services electricity generation</t>
  </si>
  <si>
    <t>annual report 2017</t>
  </si>
  <si>
    <t>Investors Relations--&gt; Financial reports</t>
  </si>
  <si>
    <t>http://en.chongto.com/?cat=38</t>
  </si>
  <si>
    <t>page 145</t>
  </si>
  <si>
    <t>Financial results Briefing Report 2017</t>
  </si>
  <si>
    <t>http://www.firstpacific.com/wp-content/uploads/2015/08/MPIC-FY-2017-Financial-Results-Presentation.pdf</t>
  </si>
  <si>
    <t>Tap water supply</t>
  </si>
  <si>
    <t>Environmental protection industry</t>
  </si>
  <si>
    <t>Sewage treatment services and pipes Network Engineering</t>
  </si>
  <si>
    <t>ANNUAL REPORT</t>
  </si>
  <si>
    <t>Investors Relations--&gt; Periodic Reports</t>
  </si>
  <si>
    <t>page 95</t>
  </si>
  <si>
    <t>page 96</t>
  </si>
  <si>
    <t>Construction and other sections</t>
  </si>
  <si>
    <t>Offset between divisions</t>
  </si>
  <si>
    <t>http://www.cncqsw.com/%E6%8A%95%E8%B5%84%E8%80%85%E5%85%B3%E7%B3%BB/%E5%AE%9A%E6%9C%9F%E6%8A%A5%E5%91%8A/tabid/64/Default.aspx</t>
  </si>
  <si>
    <t>page 84</t>
  </si>
  <si>
    <t>DART Report</t>
  </si>
  <si>
    <t>http://emc-env.com/ab-1222</t>
  </si>
  <si>
    <t>English Website--&gt; Company--&gt; Financial Information--&gt; Link available to redirect on Company's DART Page--&gt; Click one of the oprions in table--&gt; Separate Window will appear--&gt; Translate to english</t>
  </si>
  <si>
    <t>Investors Page--&gt; Finanacial Information--&gt; SEC Filings</t>
  </si>
  <si>
    <t>page 65</t>
  </si>
  <si>
    <t>page 69</t>
  </si>
  <si>
    <t>Page 106</t>
  </si>
  <si>
    <t>Shanghai Stock Exchange--&gt; Search 603903--&gt; Click Company Announcements--&gt; Find Report Press Release/News</t>
  </si>
  <si>
    <t>http://english.sse.com.cn/home/search/?webswd=%E4%B8%AD%E6%8C%81%E8%82%A1%E4%BB%BD</t>
  </si>
  <si>
    <t>page 91</t>
  </si>
  <si>
    <t>page 92</t>
  </si>
  <si>
    <t>page 60</t>
  </si>
  <si>
    <t>page 63</t>
  </si>
  <si>
    <t>page 110</t>
  </si>
  <si>
    <t>page 53</t>
  </si>
  <si>
    <t>page 78</t>
  </si>
  <si>
    <t>page 180</t>
  </si>
  <si>
    <t>page 108</t>
  </si>
  <si>
    <t>page 117</t>
  </si>
  <si>
    <t>page 83</t>
  </si>
  <si>
    <t>page 30</t>
  </si>
  <si>
    <t>page 29</t>
  </si>
  <si>
    <t>page 46</t>
  </si>
  <si>
    <t>Page 21</t>
  </si>
  <si>
    <t>Page F-6</t>
  </si>
  <si>
    <t>Page F-9</t>
  </si>
  <si>
    <t>PAGE 34</t>
  </si>
  <si>
    <t>PAGE 38</t>
  </si>
  <si>
    <t>PAGE 23-24</t>
  </si>
  <si>
    <t>PAGE 2</t>
  </si>
  <si>
    <t>PAGE 135</t>
  </si>
  <si>
    <t>Page 112</t>
  </si>
  <si>
    <t>Page 167</t>
  </si>
  <si>
    <t>page 134</t>
  </si>
  <si>
    <t>Page 58</t>
  </si>
  <si>
    <t>page 79</t>
  </si>
  <si>
    <t>page 82</t>
  </si>
  <si>
    <t>page 45</t>
  </si>
  <si>
    <t>Shanghai Stock Exchange--&gt; Search 600008--&gt; Click Company Announcements--&gt; Find Report Press Release/News</t>
  </si>
  <si>
    <t>http://english.sse.com.cn/home/search/?webswd=%E9%A6%96%E5%88%9B%E8%82%A1%E4%BB%BD</t>
  </si>
  <si>
    <t>page 102</t>
  </si>
  <si>
    <t>page 204</t>
  </si>
  <si>
    <t>page204</t>
  </si>
  <si>
    <t>Shanghai Stock Exchange--&gt; Search 600187--&gt; Click Company Announcements--&gt; Find Report Press Release/News</t>
  </si>
  <si>
    <t>page 150</t>
  </si>
  <si>
    <t>Shanghai Stock Exchange--&gt; Search 600283--&gt; Click Company Announcements--&gt; Find Report Press Release/News</t>
  </si>
  <si>
    <t>http://english.sse.com.cn/</t>
  </si>
  <si>
    <t>page 177</t>
  </si>
  <si>
    <t>page 77</t>
  </si>
  <si>
    <t>28/1</t>
  </si>
  <si>
    <t>Beijing Geoenviron Engineering &amp; Technology Inc.</t>
  </si>
  <si>
    <t>Website--&gt; News Section--&gt;Annual Report</t>
  </si>
  <si>
    <t>http://www.aliaxis.com/nc/news/news-item/aliaxis-annual-report-2017/</t>
  </si>
  <si>
    <t>page 35</t>
  </si>
  <si>
    <t>page 128</t>
  </si>
  <si>
    <t>page 93</t>
  </si>
  <si>
    <t>Company Announcemnets--&gt; Annual report</t>
  </si>
  <si>
    <t>http://www.gzep.com.cn/info.asp?base_id=5&amp;second_id=5001</t>
  </si>
  <si>
    <t>page 182</t>
  </si>
  <si>
    <t>SHANGHAI STOCK EXCHANGE--&gt; Search id "600461"--&gt; Company Announcements--&gt; Search "Financial"</t>
  </si>
  <si>
    <t>http://www.jxhcsy.com/mainpages/default.aspx</t>
  </si>
  <si>
    <t>page 136</t>
  </si>
  <si>
    <t>SHANGHAI STOCK EXCHANGE--&gt; Search id "603603"--&gt; Company Announcements--&gt; Search "Financial"</t>
  </si>
  <si>
    <t>www.poten.cn/en/</t>
  </si>
  <si>
    <t>page 139</t>
  </si>
  <si>
    <t>page 140</t>
  </si>
  <si>
    <t>page 250</t>
  </si>
  <si>
    <t>page 258</t>
  </si>
  <si>
    <t>Annual Report Summary</t>
  </si>
  <si>
    <t>Investors Page--&gt; Reports</t>
  </si>
  <si>
    <t>https://www.zpug.net/share001.html?shareTypeID=15419&amp;proTypeName=%E5%AE%9A%E6%9C%9F%E6%8A%A5%E5%91%8A</t>
  </si>
  <si>
    <t>-</t>
  </si>
  <si>
    <t>https://www.mainova.de/ueber_uns/investor_relations/jahresabschluss.html</t>
  </si>
  <si>
    <t>page 52</t>
  </si>
  <si>
    <t xml:space="preserve">page 52 </t>
  </si>
  <si>
    <t>page 58</t>
  </si>
  <si>
    <t>About Us--&gt; Facts &amp; Figures--&gt; Annual report</t>
  </si>
  <si>
    <t>https://wilo.com/en/About-Wilo/Facts-Figures/</t>
  </si>
  <si>
    <t>page 107</t>
  </si>
  <si>
    <t>https://www.eydap.gr/en/Investors/EconomicResults/</t>
  </si>
  <si>
    <t>page 104</t>
  </si>
  <si>
    <t>page 13</t>
  </si>
  <si>
    <t>http://www.eyath.gr/swift.jsp;jsessionid=0C434E487377760BFD541A6A56CE12F0?CMCCode=06060202&amp;extLang=LG</t>
  </si>
  <si>
    <t>page 31</t>
  </si>
  <si>
    <t>page 33</t>
  </si>
  <si>
    <t>page 47</t>
  </si>
  <si>
    <t>Investors Page--&gt; annual report</t>
  </si>
  <si>
    <t>http://www.hccindia.com/investors.php?page=investors</t>
  </si>
  <si>
    <t>financial results</t>
  </si>
  <si>
    <t>Investors Page--&gt; financial results</t>
  </si>
  <si>
    <t>https://www.ionindia.com/aboutUs/investorRelations.asp</t>
  </si>
  <si>
    <t>page 141</t>
  </si>
  <si>
    <t>http://www.wabagindia.com/sannual.aspx</t>
  </si>
  <si>
    <t>page 181</t>
  </si>
  <si>
    <t>Investors Page--&gt; Reports--&gt;annual report</t>
  </si>
  <si>
    <t>page 161</t>
  </si>
  <si>
    <t>page 164</t>
  </si>
  <si>
    <t>Financial Results Summary</t>
  </si>
  <si>
    <t>Investors Page--&gt; Financial Results</t>
  </si>
  <si>
    <t>http://www.asahi-kasei.co.jp/asahi/en/ir/library/financial_briefing/</t>
  </si>
  <si>
    <t>page 11</t>
  </si>
  <si>
    <t>Report of Consolidated Financial Results</t>
  </si>
  <si>
    <t>http://www.hitachizosen.co.jp/english/ir/</t>
  </si>
  <si>
    <t>Annual Financial statements</t>
  </si>
  <si>
    <t>Investors Page--&gt; Consolidated Financial Results</t>
  </si>
  <si>
    <t>https://www.itochu.co.jp/en/ir/index.html</t>
  </si>
  <si>
    <t>page 16</t>
  </si>
  <si>
    <t>http://www.jfe-holdings.co.jp/en/investor/zaimu/g-data/30/April2018-180426.pdf</t>
  </si>
  <si>
    <t>PAGE 15</t>
  </si>
  <si>
    <t>Corporate Profile--&gt; Annual Report</t>
  </si>
  <si>
    <t>Investor's relations page--&gt; Annual report</t>
  </si>
  <si>
    <t>https://www.marubeni.com/en/ir/finance/</t>
  </si>
  <si>
    <t>Financial Results</t>
  </si>
  <si>
    <t>http://www.meidensha.com/ir/index.html</t>
  </si>
  <si>
    <t>page 64</t>
  </si>
  <si>
    <t>Consolidated Financial Results</t>
  </si>
  <si>
    <t>IR Library--&gt; Financial Results</t>
  </si>
  <si>
    <t>https://www.mhi.com/finance/library/</t>
  </si>
  <si>
    <t>https://www.mitsui.com/jp/en/ir/library/index.html</t>
  </si>
  <si>
    <t>PAGE 19</t>
  </si>
  <si>
    <t>PAGE 21</t>
  </si>
  <si>
    <t>Financial Highlights</t>
  </si>
  <si>
    <t>https://www.nomura-nms.co.jp/english/ir/03.html</t>
  </si>
  <si>
    <t>Investors Page--&gt;Earnings Announcements and Presentations</t>
  </si>
  <si>
    <t>https://www.sumitomocorp.com/en/jp/ir/report</t>
  </si>
  <si>
    <t>PAGE 11</t>
  </si>
  <si>
    <t>PAGE 13</t>
  </si>
  <si>
    <t>Consolidated Results</t>
  </si>
  <si>
    <t>Investors Page--&gt;Financial Results</t>
  </si>
  <si>
    <t>http://www.toray.com/ir/library/lib_001.html#FY2017</t>
  </si>
  <si>
    <t>page1</t>
  </si>
  <si>
    <t>https://www.torishima.co.jp/en/ir/</t>
  </si>
  <si>
    <t>page 4</t>
  </si>
  <si>
    <t xml:space="preserve">Consolidated Financial Statements </t>
  </si>
  <si>
    <t>Investors Page--&gt;Financial Statements</t>
  </si>
  <si>
    <t>http://www.toyo-eng.com/jp/en/ir/library/account/</t>
  </si>
  <si>
    <t>Financial Information</t>
  </si>
  <si>
    <t>Investors Page--&gt;Financial Information</t>
  </si>
  <si>
    <t>https://www.tsk-g.co.jp/en/ir/finance.html</t>
  </si>
  <si>
    <t>Shareholders-and-investor-channel--&gt;financial-information--&gt;annual report</t>
  </si>
  <si>
    <t>http://www.sacyr.com/es_en/Channel/shareholders-and-investor-channel/financial-information/annual-financial-information/default.aspx</t>
  </si>
  <si>
    <t>page 175</t>
  </si>
  <si>
    <t>https://www.taqaglobal.com/investors/annual-reports/2017</t>
  </si>
  <si>
    <t>Accounts-UK Company House</t>
  </si>
  <si>
    <t>https://beta.companieshouse.gov.uk/company/05657343/filing-history</t>
  </si>
  <si>
    <t>page 9</t>
  </si>
  <si>
    <t>Investors Page--&gt; Results, Reports and Presentations--&gt;Annual Report</t>
  </si>
  <si>
    <t>page 114</t>
  </si>
  <si>
    <t>Investors Page--&gt;Investors News--&gt; Annual results</t>
  </si>
  <si>
    <t>https://www.severntrent.com/investors/investor-news/</t>
  </si>
  <si>
    <t>financial news</t>
  </si>
  <si>
    <t>Investor's page--&gt; Financial news --&gt;Latest financial news</t>
  </si>
  <si>
    <t>https://www.unitedutilities.com/corporate/investors/financial-news/latest-financial-news/</t>
  </si>
  <si>
    <t>Investors Page--&gt; Annual report</t>
  </si>
  <si>
    <t>http://investors.ads-pipe.com/annual-reports.aspx</t>
  </si>
  <si>
    <t>page F-5</t>
  </si>
  <si>
    <t>page F-7</t>
  </si>
  <si>
    <t>page 26</t>
  </si>
  <si>
    <t>Investors Page--&gt; SEC Filings</t>
  </si>
  <si>
    <t>http://investors.rexnordcorporation.com/sec-filings?field_nir_sec_form_group_target_id%5B%5D=471&amp;field_nir_sec_date_filed_value=2018&amp;items_per_page=10#views-exposed-form-widget-sec-filings-table</t>
  </si>
  <si>
    <t>page 43</t>
  </si>
  <si>
    <t>Beijing High Energy Times Environmental Technology Co., Ltd. 2017 Annual Report</t>
  </si>
  <si>
    <t>http://www.sse.com.cn/assortment/stock/list/info/announcement/index.shtml?productId=603588</t>
  </si>
  <si>
    <t xml:space="preserve">Europe </t>
  </si>
  <si>
    <t xml:space="preserve">Asia Pacific </t>
  </si>
  <si>
    <t xml:space="preserve">EMEA </t>
  </si>
  <si>
    <t>Building Services</t>
  </si>
  <si>
    <t>Water Management &amp; Industry</t>
  </si>
  <si>
    <t>VALORIZA</t>
  </si>
  <si>
    <t>Mozambique</t>
  </si>
  <si>
    <t>Uruguay</t>
  </si>
  <si>
    <t>Ecuador</t>
  </si>
  <si>
    <t>United States (US)</t>
  </si>
  <si>
    <t>Argentina</t>
  </si>
  <si>
    <t>Iceland</t>
  </si>
  <si>
    <t>Power and water generation – UAE</t>
  </si>
  <si>
    <t>Oil and gas – North America</t>
  </si>
  <si>
    <t>Oil and gas – Europe</t>
  </si>
  <si>
    <t>Oil and gas – Atrush</t>
  </si>
  <si>
    <t>Adjustments eliminations and unallocated</t>
  </si>
  <si>
    <t>UAE</t>
  </si>
  <si>
    <t>East Committee</t>
  </si>
  <si>
    <t>Central West Committee</t>
  </si>
  <si>
    <t>South Committee</t>
  </si>
  <si>
    <t>Commercial and Trading</t>
  </si>
  <si>
    <t>Abroad</t>
  </si>
  <si>
    <t>Purchase of electricity</t>
  </si>
  <si>
    <t>Homes</t>
  </si>
  <si>
    <t>Metals &amp; Minerals</t>
  </si>
  <si>
    <t>Energy &amp; Chemicals</t>
  </si>
  <si>
    <t>General Products &amp; Realty</t>
  </si>
  <si>
    <t>ICT &amp; Financial Business</t>
  </si>
  <si>
    <t>Food and Consumer Products</t>
  </si>
  <si>
    <t>Chemicals and Forest Products</t>
  </si>
  <si>
    <t>Energy and Metals</t>
  </si>
  <si>
    <t>Power Business and Plant</t>
  </si>
  <si>
    <t>Transportation and Industrial Machinary</t>
  </si>
  <si>
    <t>Iron &amp; Steel Products</t>
  </si>
  <si>
    <t>Mineral &amp; Metal resources</t>
  </si>
  <si>
    <t>Innovation and Corporate Development</t>
  </si>
  <si>
    <t>North America, Europe &amp; Others</t>
  </si>
  <si>
    <t>Performance Chemicals 803,310 724,648 7,564</t>
  </si>
  <si>
    <t>Petrochemicals</t>
  </si>
  <si>
    <t>Power/Railways etc.</t>
  </si>
  <si>
    <t>Chemicals/Fertilizers</t>
  </si>
  <si>
    <t>Pharmaceutical/Environmental/Industrial Facilities</t>
  </si>
  <si>
    <t>Non-household retail</t>
  </si>
  <si>
    <t>Water solutions</t>
  </si>
  <si>
    <t>Oilfield chemicals</t>
  </si>
  <si>
    <t>Wellsite services</t>
  </si>
  <si>
    <t>Power generation – other countries</t>
  </si>
  <si>
    <t>Pipes</t>
  </si>
  <si>
    <t>Other foreign countries</t>
  </si>
  <si>
    <t>Golden State Water Company Water Utility</t>
  </si>
  <si>
    <t>Golden State Water Company Water Electric</t>
  </si>
  <si>
    <t>American States Utility Services Contracts</t>
  </si>
  <si>
    <t>American States Water Company Parent</t>
  </si>
  <si>
    <t>Asia (excluding China)</t>
  </si>
  <si>
    <t>China excluding Hong Kong and Macau</t>
  </si>
  <si>
    <t>Other business</t>
  </si>
  <si>
    <t>Leather business</t>
  </si>
  <si>
    <t>Domestic revenue</t>
  </si>
  <si>
    <t>International development</t>
  </si>
  <si>
    <t>Membranes</t>
  </si>
  <si>
    <t>Real Estate Sales</t>
  </si>
  <si>
    <t>Retail water</t>
  </si>
  <si>
    <t>Bulk water</t>
  </si>
  <si>
    <t>Diagnostics</t>
  </si>
  <si>
    <t>Casting and forgings</t>
  </si>
  <si>
    <t>Asia excluding Japan</t>
  </si>
  <si>
    <t>Undetermined Geography (Others)</t>
  </si>
  <si>
    <t>Global Energy</t>
  </si>
  <si>
    <t>Global Industrial</t>
  </si>
  <si>
    <t>Global Institutional</t>
  </si>
  <si>
    <t>Industrial Product Division (IPD)</t>
  </si>
  <si>
    <t>Engineering Product Divison (EPD)</t>
  </si>
  <si>
    <t>Europe, Middle East, Africa</t>
  </si>
  <si>
    <t>Other regions</t>
  </si>
  <si>
    <t>Environment and plant business</t>
  </si>
  <si>
    <t>North America and Latin America</t>
  </si>
  <si>
    <t>Developed Europe excluding UK (Analytics)</t>
  </si>
  <si>
    <t>Textiles</t>
  </si>
  <si>
    <t>Armenia</t>
  </si>
  <si>
    <t>North America excluding the USA</t>
  </si>
  <si>
    <t>Europe/Africa/Middle East</t>
  </si>
  <si>
    <t>EMEA (excluding Germany)</t>
  </si>
  <si>
    <t>Asia (Excluding China &amp; South Korea)</t>
  </si>
  <si>
    <t>Information business &amp; material</t>
  </si>
  <si>
    <t>Petrochemical manufacturing</t>
  </si>
  <si>
    <t>Basic Materials &amp; Chemicals Division</t>
  </si>
  <si>
    <t>Energy Solutions Division</t>
  </si>
  <si>
    <t>IT &amp; Electronics Materials and Advanced Materials Divisions</t>
  </si>
  <si>
    <t>Life Sciences Division</t>
  </si>
  <si>
    <t>Local revenues</t>
  </si>
  <si>
    <t>Foreign revenues</t>
  </si>
  <si>
    <t>Regulated business</t>
  </si>
  <si>
    <t>Non-regulated business</t>
  </si>
  <si>
    <t>Defensive &amp; Universe</t>
  </si>
  <si>
    <t>Energy &amp; Environment</t>
  </si>
  <si>
    <t>Central and South America</t>
  </si>
  <si>
    <t>Machinery &amp; Equipment System</t>
  </si>
  <si>
    <t>Trading and Portfolio Management</t>
  </si>
  <si>
    <t>Rocky Mountains</t>
  </si>
  <si>
    <t>Northeast Division</t>
  </si>
  <si>
    <t>Southern Division</t>
  </si>
  <si>
    <t>Business and functional products</t>
  </si>
  <si>
    <t>Taiwan</t>
  </si>
  <si>
    <t>Southeastern Asia</t>
  </si>
  <si>
    <t>Developing countries</t>
  </si>
  <si>
    <t>Other developed countries</t>
  </si>
  <si>
    <t>Ras Laffan Power Co.</t>
  </si>
  <si>
    <t>Middle East/Other</t>
  </si>
  <si>
    <t>Asia excluding the Middle East</t>
  </si>
  <si>
    <t xml:space="preserve">Norway </t>
  </si>
  <si>
    <t>Sales deductions</t>
  </si>
  <si>
    <t>Financial Information--&gt;QUARTERLY AND ANNUAL RESULTS</t>
  </si>
  <si>
    <t>Ordinary activities</t>
  </si>
  <si>
    <t>Electric energy sales and services</t>
  </si>
  <si>
    <t>Sale of gas</t>
  </si>
  <si>
    <t>Electric energy incentives</t>
  </si>
  <si>
    <t>Foreign water management</t>
  </si>
  <si>
    <t>Refuse commissions and landfill management</t>
  </si>
  <si>
    <t>Customer services</t>
  </si>
  <si>
    <t>Connection fees</t>
  </si>
  <si>
    <t xml:space="preserve">Other </t>
  </si>
  <si>
    <t>Domestic Services</t>
  </si>
  <si>
    <t xml:space="preserve">Global </t>
  </si>
  <si>
    <t>Global Power Group &amp; Investment Services</t>
  </si>
  <si>
    <t>Corporate and other</t>
  </si>
  <si>
    <t xml:space="preserve">United Kingdom </t>
  </si>
  <si>
    <t xml:space="preserve">China </t>
  </si>
  <si>
    <t xml:space="preserve">Indonesia </t>
  </si>
  <si>
    <t>South Africa</t>
  </si>
  <si>
    <t xml:space="preserve">New Jersey </t>
  </si>
  <si>
    <t>Pennsylvania</t>
  </si>
  <si>
    <t>Illinois</t>
  </si>
  <si>
    <t>Missouri</t>
  </si>
  <si>
    <t>Indiana</t>
  </si>
  <si>
    <t>California</t>
  </si>
  <si>
    <t>West Virginia</t>
  </si>
  <si>
    <t>Market-based operations</t>
  </si>
  <si>
    <t>Irrigation</t>
  </si>
  <si>
    <t>Ballast Water</t>
  </si>
  <si>
    <t>http://www.amiad.com/financialReports.asp</t>
  </si>
  <si>
    <t>Annual reports</t>
  </si>
  <si>
    <t>Investors Page -&gt; Financial Reports</t>
  </si>
  <si>
    <t>Domestic Operations</t>
  </si>
  <si>
    <t>Other Adjustments &amp; Eliminations</t>
  </si>
  <si>
    <t>Power Systems</t>
  </si>
  <si>
    <t>Industry &amp; Infrastructure</t>
  </si>
  <si>
    <t>Aircraft, Defense &amp; Space</t>
  </si>
  <si>
    <t>https://www.mvv.de/en/investoren/publikationen/publikationen_1.jsp</t>
  </si>
  <si>
    <t>Service (right hand side bar)</t>
  </si>
  <si>
    <t>Intersegmental Sales/Eliminations</t>
  </si>
  <si>
    <t>Oil shale areas</t>
  </si>
  <si>
    <t>Natural gas shale areas</t>
  </si>
  <si>
    <t>New equipment</t>
  </si>
  <si>
    <t>Upgrading, parts and services</t>
  </si>
  <si>
    <t>Other Asia Pacific countries</t>
  </si>
  <si>
    <t>Other European countries</t>
  </si>
  <si>
    <t>Asia (excluding Japan)</t>
  </si>
  <si>
    <t>Middle East (excluding Qatar)</t>
  </si>
  <si>
    <t xml:space="preserve">Americas </t>
  </si>
  <si>
    <t xml:space="preserve">United States </t>
  </si>
  <si>
    <t xml:space="preserve">Property &amp; Buildings 
</t>
  </si>
  <si>
    <t xml:space="preserve">Energy &amp; Resources </t>
  </si>
  <si>
    <t xml:space="preserve">Transportation </t>
  </si>
  <si>
    <t>Financial Statements</t>
  </si>
  <si>
    <t>http://ir.brkambiental.com.br/conteudo_en.asp?idioma=1&amp;conta=44&amp;tipo=52899</t>
  </si>
  <si>
    <t>page 6</t>
  </si>
  <si>
    <t>ANNUAL REPORT 2017</t>
  </si>
  <si>
    <t>INVESTORS RELATTIONS--&gt; ANNUAL REPORT</t>
  </si>
  <si>
    <t>PAGE 7</t>
  </si>
  <si>
    <t>PAGE 9</t>
  </si>
  <si>
    <t>Investors Relations Page--&gt; Information Disclosure--&gt; Redirect on Other Site--&gt; Search Year</t>
  </si>
  <si>
    <t>http://www.cninfo.com.cn/information/companyinfo_n.html?fulltext?szcn300070</t>
  </si>
  <si>
    <t>page 103</t>
  </si>
  <si>
    <t>page 172</t>
  </si>
  <si>
    <t>Annual Financial Report 2017</t>
  </si>
  <si>
    <t>Chinese Website--&gt; Translate--&gt; Investors's Relations--&gt; Search Financial/Annual and year</t>
  </si>
  <si>
    <t>Company Website</t>
  </si>
  <si>
    <t>http://www.remondis-industrie-service.de/en/about-us/facts-figures/</t>
  </si>
  <si>
    <t>page 142</t>
  </si>
  <si>
    <t>page 18</t>
  </si>
  <si>
    <t>Auditor's Report</t>
  </si>
  <si>
    <t>IFRS Document</t>
  </si>
  <si>
    <t>Investors Page</t>
  </si>
  <si>
    <t>http://www.hitachi.com/IR-e/financial/pl/index.html</t>
  </si>
  <si>
    <t>Smart Life and Ecofriendly System</t>
  </si>
  <si>
    <t>Others (Logistics and Other Services)</t>
  </si>
  <si>
    <t>Financial Statement 2018</t>
  </si>
  <si>
    <t>Investors page</t>
  </si>
  <si>
    <t xml:space="preserve"> page 30</t>
  </si>
  <si>
    <t>ir PRESENTTAION</t>
  </si>
  <si>
    <t>Investo's Page</t>
  </si>
  <si>
    <t>https://www.organo.co.jp/english/ir/briefing/</t>
  </si>
  <si>
    <t>Financial report 2018</t>
  </si>
  <si>
    <t>Japanese Site--&gt; IR--&gt; Announcements</t>
  </si>
  <si>
    <t>http://english.kwater.or.kr/eng/about/sub02/kwaterPage.do?s_mid=1099</t>
  </si>
  <si>
    <t>F-5</t>
  </si>
  <si>
    <t>F-8</t>
  </si>
  <si>
    <t>Galfar Engineering and Contracting SAOG</t>
  </si>
  <si>
    <t>English Website--&gt; Investor's Desk</t>
  </si>
  <si>
    <t>http://www.galfar.com/</t>
  </si>
  <si>
    <t>PAGE 10</t>
  </si>
  <si>
    <t>COSAPI SA</t>
  </si>
  <si>
    <t>http://www.cosapi.com.pe/Site/Index.aspx?aID=1592</t>
  </si>
  <si>
    <t>Graña y Montero SAA</t>
  </si>
  <si>
    <t>Visit http://investorrelations.granaymontero.com.pe--&gt; relationship with investors--&gt; Financial statements</t>
  </si>
  <si>
    <t>http://www.granaymontero.com.pe/inicio</t>
  </si>
  <si>
    <t>page 3</t>
  </si>
  <si>
    <t>GS Inima Environment SA</t>
  </si>
  <si>
    <t>Company Website (EN)--&gt; The Company--&gt;Financial Data</t>
  </si>
  <si>
    <t>http://www.inima.es/</t>
  </si>
  <si>
    <t>Aqualter Groupe</t>
  </si>
  <si>
    <t>Webpage</t>
  </si>
  <si>
    <t>Nagarjuna Construction Company Limited</t>
  </si>
  <si>
    <t>Website--&gt;  INVESTOR PORTFOLIO</t>
  </si>
  <si>
    <t>http://ncclimited.com/</t>
  </si>
  <si>
    <t>Saipem</t>
  </si>
  <si>
    <t>Home PAGE--&gt; Documents (Top Right)--&gt; Annual Report</t>
  </si>
  <si>
    <t>http://www.saipem.com/sites/SAIPEM_en_IT/press/DOCUMENTS-saipem-documents.page</t>
  </si>
  <si>
    <t>page 106</t>
  </si>
  <si>
    <t>Queiroz Galvão SA</t>
  </si>
  <si>
    <t>Homepage (EN)--&gt; Communication--&gt; Financial Statements</t>
  </si>
  <si>
    <t>https://www.grupoqueirozgalvao.com.br/comunicacao/demonstracoes-financeiras/</t>
  </si>
  <si>
    <t>Bird Construction, Inc.</t>
  </si>
  <si>
    <t>Investor's Page</t>
  </si>
  <si>
    <t>http://www.bird.ca/Investors/overview.html</t>
  </si>
  <si>
    <t>SADE</t>
  </si>
  <si>
    <t>Company Website (EN)--&gt;About us &gt; Our key figures</t>
  </si>
  <si>
    <t>http://www.sade-cgth.fr/en/en/home.html</t>
  </si>
  <si>
    <t>German Company Register (https://www.unternehmensregister.de/ureg/index.html;jsessionid=D4FAF5B1350D63B6DA35CB6CB5ED5E65.web02-1</t>
  </si>
  <si>
    <t>http://www.ternois.eu/</t>
  </si>
  <si>
    <t>Dorsch Holding GmbH</t>
  </si>
  <si>
    <t>http://www.dorsch.de/de/leistungen/umwelt/</t>
  </si>
  <si>
    <t>Dr. Born - Dr. Ermel GmbH</t>
  </si>
  <si>
    <t>German Company Register (https://www.unternehmensregister.de/ureg/index.html;jsessionid=D4FAF5B1350D63B6DA35CB6CB5ED5E65.web02-1)--&gt;Dr. Born - Dr. Ermel GmbH</t>
  </si>
  <si>
    <t>http://born-ermel.eu/business-activities/waste-water.html</t>
  </si>
  <si>
    <t>Lahmeyer International GmbH</t>
  </si>
  <si>
    <t>http://www.lahmeyer.com/en/hydropower-water-resources.html</t>
  </si>
  <si>
    <t>Pöyry</t>
  </si>
  <si>
    <t>Homepage--&gt; Investors--&gt; Reports, presentations and webcasts</t>
  </si>
  <si>
    <t>http://www.poyry.com/investors/reports-presentations-and-webcasts</t>
  </si>
  <si>
    <t>PSE Engineering GmbH</t>
  </si>
  <si>
    <t>German Company Register (https://www.unternehmensregister.de/ureg/index.html;jsessionid=D4FAF5B1350D63B6DA35CB6CB5ED5E65.web02-1)--&gt;PSE Engineering GmbH</t>
  </si>
  <si>
    <t>https://www.unternehmensregister.de/ureg/result.html;jsessionid=D4FAF5B1350D63B6DA35CB6CB5ED5E65.web02-1?submitaction=showDocument&amp;id=19953803</t>
  </si>
  <si>
    <t>thyssenkrupp Uhde Chlorine Engineers GmbH</t>
  </si>
  <si>
    <t>German Company Register (https://www.unternehmensregister.de/ureg/index.html;jsessionid=D4FAF5B1350D63B6DA35CB6CB5ED5E65.web02-1)</t>
  </si>
  <si>
    <t>Jos Hansen &amp; Soehne GmbH</t>
  </si>
  <si>
    <t>EIL (Engineers India Limited)</t>
  </si>
  <si>
    <t>Investors Page--&gt; Reports and Results</t>
  </si>
  <si>
    <t>http://www.engineersindia.com/reports-and-results/m-149</t>
  </si>
  <si>
    <t>Gammon India Ltd.</t>
  </si>
  <si>
    <t>investors--&gt; Reports</t>
  </si>
  <si>
    <t>page 94</t>
  </si>
  <si>
    <t>Hindustan Dorr-Oliver Limited</t>
  </si>
  <si>
    <t>INVESTORS PAge--&gt; ANNUAL REPORT</t>
  </si>
  <si>
    <t>https://www.hdo.in/financials/annualReport.html</t>
  </si>
  <si>
    <t>PAGE 97</t>
  </si>
  <si>
    <t>PAGE 99</t>
  </si>
  <si>
    <t>Thermax Ltd.</t>
  </si>
  <si>
    <t>Thermax Global Site--&gt; Investors (Top side)--&gt; Annual Report</t>
  </si>
  <si>
    <t>https://www.thermaxglobal.com/investor-relations/thermax-annual-reports/</t>
  </si>
  <si>
    <t>PT Waskita Karya (Persero)</t>
  </si>
  <si>
    <t>https://www.waskita.co.id/pages/investor-relations/annualreport?lang=en</t>
  </si>
  <si>
    <t>page 509</t>
  </si>
  <si>
    <t>PT Wijaya Karya (Persero) Tbk.</t>
  </si>
  <si>
    <t>http://investor.wika.co.id/ar.html</t>
  </si>
  <si>
    <t>page 705</t>
  </si>
  <si>
    <t>Fisia Italimpianti SpA</t>
  </si>
  <si>
    <t>Salini Impregilo S.p.A. Annual Report</t>
  </si>
  <si>
    <t>Parsons Corporation</t>
  </si>
  <si>
    <t>Company Webpage</t>
  </si>
  <si>
    <t>Abouit--&gt; Financial Highlights--&gt; Facts &amp; Figures</t>
  </si>
  <si>
    <t>https://www.parsons.com/about/financial-highlights/</t>
  </si>
  <si>
    <t>Granite Construction Inc.</t>
  </si>
  <si>
    <t>SEC 10-K Report</t>
  </si>
  <si>
    <t>https://investor.graniteconstruction.com/financial-reports</t>
  </si>
  <si>
    <t>KBR Inc.</t>
  </si>
  <si>
    <t>Investors Page- Financial Reports</t>
  </si>
  <si>
    <t>http://investors.kbr.com/investors/financial-reports/annual-reports/default.aspx</t>
  </si>
  <si>
    <t>Skanska USA</t>
  </si>
  <si>
    <t>Investor's Page- Annual Reports</t>
  </si>
  <si>
    <t>https://group.skanska.com/investors/reports-publications/annual-reports/</t>
  </si>
  <si>
    <t>OMR</t>
  </si>
  <si>
    <t>PEN</t>
  </si>
  <si>
    <t>Nagarjuna Construction Company</t>
  </si>
  <si>
    <t>Drake and Scull International PJSC</t>
  </si>
  <si>
    <t>El Nasr Company for Buildings and Constraction</t>
  </si>
  <si>
    <t>EGP</t>
  </si>
  <si>
    <t>Société Egyptienne D’Entreprises (Moukhtar Ibrahim)</t>
  </si>
  <si>
    <t>Engineers India Ltd.</t>
  </si>
  <si>
    <t>IDR</t>
  </si>
  <si>
    <t>Odebrecht Peru Ingenieria y Construccion SAC</t>
  </si>
  <si>
    <t>Hiring</t>
  </si>
  <si>
    <t>Toll Collection</t>
  </si>
  <si>
    <t>Training</t>
  </si>
  <si>
    <t>Inter segments</t>
  </si>
  <si>
    <t>Cosapi Mining</t>
  </si>
  <si>
    <t>Engineering and Construction</t>
  </si>
  <si>
    <t>Petroleum and gas</t>
  </si>
  <si>
    <t>Metro</t>
  </si>
  <si>
    <t>Treatment of Water</t>
  </si>
  <si>
    <t>Civil</t>
  </si>
  <si>
    <t>Inter segment elimination</t>
  </si>
  <si>
    <t>Offshore E&amp;C</t>
  </si>
  <si>
    <t>Onshore E&amp;C</t>
  </si>
  <si>
    <t>Offshore Drilling</t>
  </si>
  <si>
    <t>Onshore Drilling</t>
  </si>
  <si>
    <t>Floaters</t>
  </si>
  <si>
    <t>Not allocated</t>
  </si>
  <si>
    <t>CIS</t>
  </si>
  <si>
    <t>Far East</t>
  </si>
  <si>
    <t>North Africa</t>
  </si>
  <si>
    <t>West Africa and Rest of Africa</t>
  </si>
  <si>
    <t>Civil Engineering</t>
  </si>
  <si>
    <t>Telecoms</t>
  </si>
  <si>
    <t>Regional Operations</t>
  </si>
  <si>
    <t>Management Consulting</t>
  </si>
  <si>
    <t>The Nordic countries (excluding Finland)</t>
  </si>
  <si>
    <t>Engineering, Procurement and Construction (EPC)</t>
  </si>
  <si>
    <t>Residential Development</t>
  </si>
  <si>
    <t>Commercial Property Development</t>
  </si>
  <si>
    <t>Infrastructure Development</t>
  </si>
  <si>
    <t>Reconciliation with IFRSs</t>
  </si>
  <si>
    <t>Central</t>
  </si>
  <si>
    <t>Other Areas</t>
  </si>
  <si>
    <t>Total Revenue</t>
  </si>
  <si>
    <t>Net income after tax</t>
  </si>
  <si>
    <t>http://www.cdxrec.com/investor_list/newsCategoryId=17.html</t>
  </si>
  <si>
    <t>Annual report 2018</t>
  </si>
  <si>
    <t>http://www.tatasteel.com/investors/integrated-reportannual-report/integrated-report-annual-accounts-2017-18-111th-year-and-related-documents/financial-statements-of-subsidiary-companies-fy-2017-18/</t>
  </si>
  <si>
    <t>http://investors.larsentoubro.com/upload/Quarterly/FY2018QuarterlyStandalone%20and%20Consolidated%20Results%202017-18-Q4.pdf</t>
  </si>
  <si>
    <t>https://www.tataprojects.com/images/download-files/TPLAR.pdf</t>
  </si>
  <si>
    <t>Tal Aviv Stock Exchange</t>
  </si>
  <si>
    <t>Search by Company name</t>
  </si>
  <si>
    <t>https://www.tase.co.il/Heb/General/Company/Pages/companyDetails.aspx?subDataType=0&amp;companyID=001219&amp;shareID=01091651</t>
  </si>
  <si>
    <t>http://www.italmatch.com/creare-benessere-condiviso/turnover-1998_2018/</t>
  </si>
  <si>
    <t>Annual Financial Report</t>
  </si>
  <si>
    <t>https://www.awg.com/reports/</t>
  </si>
  <si>
    <t>https://www.biwater.com/media/1720/biwater-full-accounts-2016-2017_final.pdf</t>
  </si>
  <si>
    <t>Annual report 17</t>
  </si>
  <si>
    <t>https://www.bristolwater.co.uk/about-us/performance/</t>
  </si>
  <si>
    <t>Annual Report 2018</t>
  </si>
  <si>
    <t>https://www.dwrcymru.com/en/Reading_Room_Library/Company-Reports.aspx</t>
  </si>
  <si>
    <t>https://www.nwl.co.uk/your-home/annual-performance-review.aspx</t>
  </si>
  <si>
    <t>page 86</t>
  </si>
  <si>
    <t>Annual report 17-18</t>
  </si>
  <si>
    <t>https://corporate.thameswater.co.uk/-/media/Site-Content/Thames-Water/Corporate/AboutUs/Investors/Annual-report/2018/2017-18-Annual-Report-and-Annual-Performance-Report.pdf</t>
  </si>
  <si>
    <t>https://www.wessexwater.co.uk/annualresults/#Engaged%20communities</t>
  </si>
  <si>
    <t>Annualo Report 2018</t>
  </si>
  <si>
    <t>https://www.yorkshirewater.com/reports</t>
  </si>
  <si>
    <t>page 124</t>
  </si>
  <si>
    <t>page 133</t>
  </si>
  <si>
    <t>page 179</t>
  </si>
  <si>
    <t>L&amp;T &amp; Others (Incl. Eliminations)</t>
  </si>
  <si>
    <t>Less:Inter segment revenue-Services</t>
  </si>
  <si>
    <t>http://www.cninfo.com.cn/information/companyinfo_n.html?financialreport?szcn300262</t>
  </si>
  <si>
    <t>Enter stock code 000826</t>
  </si>
  <si>
    <t>https://www.diehl.com/group/en/diehl-group/company/key-business-figures</t>
  </si>
  <si>
    <t>Diehl Meterings revenue is recorded as revenue from Diehl Gruppes 'metering' corporate division in the annual report, or use the key figures page</t>
  </si>
  <si>
    <t>page 8, there is a stand alone financial performance section for maynilad</t>
  </si>
  <si>
    <t>In the segmental reporting section there is an income statement for utilities</t>
  </si>
  <si>
    <t>Annual report splits revenues and costs by seven seas and quench</t>
  </si>
  <si>
    <t>31/10</t>
  </si>
  <si>
    <t>https://www.fisiait.com/en/about-us/financial-statements.html</t>
  </si>
  <si>
    <t>http://www.camara-alemana.org.pe/downloads/170921-3-Presentacion-FICHTNER.pdf</t>
  </si>
  <si>
    <t>Presenttaion</t>
  </si>
  <si>
    <t>Slide 3, Total Turnover 2016</t>
  </si>
  <si>
    <t>Investor's relations page--&gt; Financial Results</t>
  </si>
  <si>
    <t>https://www.n-koei.co.jp/english/ir/financial-highlights/</t>
  </si>
  <si>
    <t>Shareholder Information--&gt; Presentations</t>
  </si>
  <si>
    <t>http://www.cardno.com/en-au/InvestorCentre/Pages/Presentations.aspx?DocumentCategory=Presentation</t>
  </si>
  <si>
    <t>ANNUAL REPORT 2018</t>
  </si>
  <si>
    <t>page 126</t>
  </si>
  <si>
    <t>Page 129</t>
  </si>
  <si>
    <t>Periodic Reports</t>
  </si>
  <si>
    <t>http://www.waterbd.cn/news_list3/columnsId=97&amp;FrontColumns_navigation01-1390306073407FirstColumnId=97&amp;newsCategoryId=14.html</t>
  </si>
  <si>
    <t>page 168</t>
  </si>
  <si>
    <t>https://corporate.southeastwater.co.uk/news-info/publications/financial-reports</t>
  </si>
  <si>
    <t>Page 172</t>
  </si>
  <si>
    <t>Page 121</t>
  </si>
  <si>
    <t>Page 199</t>
  </si>
  <si>
    <t>Financial Performance</t>
  </si>
  <si>
    <t>Press release</t>
  </si>
  <si>
    <t>https://www.saur.com/wp-content/uploads/2018/07/Saur_Group_Acquisitions_EN_juillet_2018-1.pdf</t>
  </si>
  <si>
    <t>https://www.toshiba.co.jp/about/ir/en/pr/pr2018q1.htm</t>
  </si>
  <si>
    <t>page 22</t>
  </si>
  <si>
    <t>http://www.cninfo.com.cn/cninfo-new/disclosure/szse_gem/bulletin_detail/true/1204741958?announceTime=2018-04-24%2017:00</t>
  </si>
  <si>
    <t>page 99</t>
  </si>
  <si>
    <t>page 100</t>
  </si>
  <si>
    <t>page 170</t>
  </si>
  <si>
    <t>page 88</t>
  </si>
  <si>
    <t>Indicator Information</t>
  </si>
  <si>
    <t>Other estimates</t>
  </si>
  <si>
    <t>Data Type</t>
  </si>
  <si>
    <t>Roundest to the nearest million</t>
  </si>
  <si>
    <t>Size description</t>
  </si>
  <si>
    <t>Estimate</t>
  </si>
  <si>
    <t>Details</t>
  </si>
  <si>
    <t>Size Group Estimate</t>
  </si>
  <si>
    <t>Water Revenues</t>
  </si>
  <si>
    <t>Date Updated</t>
  </si>
  <si>
    <t>Notes</t>
  </si>
  <si>
    <t>GWI Estimate</t>
  </si>
  <si>
    <t>ENR Top 225 International Design Firms</t>
  </si>
  <si>
    <t>Reported</t>
  </si>
  <si>
    <t>Water &amp; Wastewater</t>
  </si>
  <si>
    <t>Assumed all revenues are water revenues</t>
  </si>
  <si>
    <t>http://www.bloomberg.com/research/stocks/private/snapshot.asp?privcapid=35441731</t>
  </si>
  <si>
    <t>http://www.bwt-group.com/en/investors/BWT-share/Pages/key-ratios.aspx</t>
  </si>
  <si>
    <t>Consolidated group sales</t>
  </si>
  <si>
    <t>http://www.bwt-group.com/en/press/press-releases/Pages/BWT-announces-annual-results-2016.aspx</t>
  </si>
  <si>
    <t>http://www.aegea.com.br/ri/english/download-center/?category=1&amp;sortby=date</t>
  </si>
  <si>
    <t>Assumed all revenues are water revenues: Financial statements: Total gross income</t>
  </si>
  <si>
    <t>All revenues are water revenues (Receita Operacional Liquida)</t>
  </si>
  <si>
    <t>100% water</t>
  </si>
  <si>
    <t>Net revenue</t>
  </si>
  <si>
    <t>All revenues are water revenues</t>
  </si>
  <si>
    <t>Igua Saneamento</t>
  </si>
  <si>
    <t>http://ir.iguasa.com.br/conteudo_en.asp?idioma=1&amp;conta=44&amp;tipo=52055</t>
  </si>
  <si>
    <t>100% of revenues are water revenues</t>
  </si>
  <si>
    <t>https://www.epcor.com/about/Documents/EPCOR-FinancialStatements-2014.pdf</t>
  </si>
  <si>
    <t>Water Services Revenues (p50)</t>
  </si>
  <si>
    <t>https://www.epcor.com/about/Documents/EPCOR-investor-presentation-july-2017.pdf</t>
  </si>
  <si>
    <t>Consolidated revenue * % to water services</t>
  </si>
  <si>
    <t>Assumed all revenue is water revenue: Reported</t>
  </si>
  <si>
    <t>Assumed 100% of revenues</t>
  </si>
  <si>
    <t>http://www.ovivowater.com/document/investor-documentation-fy2016/</t>
  </si>
  <si>
    <t>Management’s Discussion and Analysis</t>
  </si>
  <si>
    <t>https://puretechltd.investorroom.com/financial-reports</t>
  </si>
  <si>
    <t xml:space="preserve">Water and wastewater revenue make up 83% ot total revenue </t>
  </si>
  <si>
    <t>Estimated based on Atkins last revenues.</t>
  </si>
  <si>
    <t>http://www.stantec.com/content/dam/stantec/files/investor-relations/2016/2015-annual-report.pdf</t>
  </si>
  <si>
    <t>Annual report year ending 31/12/2015: gross revenue - 2877245000 Canadian $. 39% of this is in the infrastructure sector and approximate 27% of that (taken from pie chart) is in the water sector. So of the total about 10% is water revenue.</t>
  </si>
  <si>
    <t>https://www.globalwaterintel.com/news/2016/13/stantec-mwh-merger-creates-global-water-powerhouse</t>
  </si>
  <si>
    <t>GWI Water weighting 25/01/2016, 23% of pro-forma MWH-Stantec revenue rounded to nearest CND50 million</t>
  </si>
  <si>
    <t>ENR Top 200 Environment Firms</t>
  </si>
  <si>
    <t>http://www.snl.com/interactive/newlookandfeel/4580153/2015_CWCO_AnnualReport.pdf</t>
  </si>
  <si>
    <t>All revenue is water revenue</t>
  </si>
  <si>
    <t>All revenues are water revenue (Ingresos de actividades ordinarias)</t>
  </si>
  <si>
    <t>http://quicktake.morningstar.com/StockNet/SECDocuments.aspx?Symbol=300388&amp;Country=CHN</t>
  </si>
  <si>
    <t>All revenue is water revenue (?) revenue: 1,046,297,682.40 from http://www.gzep.com.cn/display.asp?id=686. In chinese yuan. Year ending 31/12/2015</t>
  </si>
  <si>
    <t>http://www.capitalwater.cn/html/Report/</t>
  </si>
  <si>
    <t>From yujia</t>
  </si>
  <si>
    <t>http://quicktake.morningstar.com/stocknet/secdocuments.aspx?symbol=300070&amp;country=chn</t>
  </si>
  <si>
    <t>All revenue is water revenue: Operating revenue</t>
  </si>
  <si>
    <t>http://quicktake.morningstar.com/stocknet/secdocuments.aspx?symbol=300055&amp;country=chn</t>
  </si>
  <si>
    <t>Industrial water treatment segment (工业水处理)</t>
  </si>
  <si>
    <t>Estimated based on 2015 annual report</t>
  </si>
  <si>
    <t>http://quicktake.morningstar.com/stocknet/secdocuments.aspx?symbol=000598&amp;country=chn</t>
  </si>
  <si>
    <t>Main business</t>
  </si>
  <si>
    <t>http://infopub.sgx.com/FileOpen/CEWL_AR2016_Full_Set_FINAL.ashx?App=Announcement&amp;FileID=446528</t>
  </si>
  <si>
    <t>http://en.chongto.com/wp-content/uploads/2016/04/Annual-Report-2015.pdf</t>
  </si>
  <si>
    <t>From () the revenue from 'water treatment services', 'sludge and solid waste services' and 'wastewater project construction services' is 1004863000 CYN. Without sludge and solid is 643531000 CYN.</t>
  </si>
  <si>
    <t>http://www.hkexnews.hk/listedco/listconews/SEHK/2017/0331/LTN20170331535.pdf</t>
  </si>
  <si>
    <t>Segments A + B + C + half of D</t>
  </si>
  <si>
    <t>http://quicktake.morningstar.com/stocknet/secdocuments.aspx?symbol=600323&amp;country=chn</t>
  </si>
  <si>
    <t>Water business (供水业务) + Water supply projects (供水工程安装)</t>
  </si>
  <si>
    <t>Water business (水务业务)</t>
  </si>
  <si>
    <t>http://quicktake.morningstar.com/stocknet/secdocuments.aspx?symbol=600461&amp;country=chn</t>
  </si>
  <si>
    <t>Assumed all revenue is water revenue</t>
  </si>
  <si>
    <t>Page 149 of annual report: Water sector (自来水板块) + Wastewater sector ( 污水板块)</t>
  </si>
  <si>
    <t>http://quicktake.morningstar.com/StockNet/SECDocuments.aspx?Symbol=600461&amp;Country=CHN</t>
  </si>
  <si>
    <t>http://quicktake.morningstar.com/StockNet/SECDocuments.aspx?Symbol=06136&amp;Country=HKG</t>
  </si>
  <si>
    <t>Yujia's estimate</t>
  </si>
  <si>
    <t>http://quicktake.morningstar.com/stocknet/secdocuments.aspx?symbol=600283&amp;country=chn</t>
  </si>
  <si>
    <t>Water supply and water treatment segment (水供给及水处理)</t>
  </si>
  <si>
    <t>http://quicktake.morningstar.com/StockNet/SECDocuments.aspx?Symbol=600649&amp;Country=chn</t>
  </si>
  <si>
    <t>其中：阳晨投资污水处理及BOT业务 "BOT Sewage treatment contracts"</t>
  </si>
  <si>
    <t>http://quicktake.morningstar.com/StockNet/SECDocuments.aspx?Symbol=300262&amp;Country=chn</t>
  </si>
  <si>
    <t>Estimate based on 2015 annual report</t>
  </si>
  <si>
    <t>http://soundglobal.todayir.com/html/ir_hk_presentation.php</t>
  </si>
  <si>
    <t>Total segment revenue (minus heating and cooling services and 'all other segments') (Processing of sewage water and construction of related facility + Water recycling and connection project + Tap water supplying + Sale of environmental protection equipment)</t>
  </si>
  <si>
    <t>All op. Income is water op. Income (http://chinext.cninfo.com.cn/finalpage/2016-04-12/1202164276.PDF)</t>
  </si>
  <si>
    <t>http://quicktake.morningstar.com/stocknet/secdocuments.aspx?symbol=000826&amp;country=chn</t>
  </si>
  <si>
    <t>Water service business (自来水业务) + Sewage treatment business (污水处理业务)</t>
  </si>
  <si>
    <t>http://eng.gruppohera.it/group/investor_relations/financial_results_presentations/archive/-2015/</t>
  </si>
  <si>
    <t>Integrated water cycle</t>
  </si>
  <si>
    <t>http://quicktake.morningstar.com/stocknet/secdocuments.aspx?symbol=06839&amp;country=hkg</t>
  </si>
  <si>
    <t>Annual report, 5. SEGMENT INFORMATION, Net revenues - All division except solid waste</t>
  </si>
  <si>
    <t>http://www.hkexnews.hk/listedco/listconews/SEHK/2017/0330/LTN20170330189.pdf</t>
  </si>
  <si>
    <t>http://www.grundfos.com/about-us/news-and-press/reports-magazines/annual-reports.html</t>
  </si>
  <si>
    <t>From annual report, assumed all revenues were water revenues</t>
  </si>
  <si>
    <t>51-200 employees from linkedin - how much water?</t>
  </si>
  <si>
    <t>https://www.tallinnavesi.ee/en/investor/reports/financial-reports/</t>
  </si>
  <si>
    <t>http://www.kemira.com/en/investors/reports-and-presentations/pages/default.aspx</t>
  </si>
  <si>
    <t>Assume 100% of revenues are water revenues</t>
  </si>
  <si>
    <t>http://www.saur.com/en/saur-group-publications/</t>
  </si>
  <si>
    <t>Annual Performance and Management report (International revenues + Water France revenues)</t>
  </si>
  <si>
    <t>http://www.suez-environnement.com/finance/results-publications/results/</t>
  </si>
  <si>
    <t>2015 Full Year Results presentation. % of revenues from water activties * Total revenues</t>
  </si>
  <si>
    <t>2016 Full Year Results Presentation. % of revenues from water activities (page 61) * Turnover (page 4)</t>
  </si>
  <si>
    <t>http://www.veolia.com/en/veolia-group/finance/analysts-and-investors</t>
  </si>
  <si>
    <t>Group results presentation, pro forma quarterly revenue by business</t>
  </si>
  <si>
    <t>2016 Annual Results presentation -Quarterly revenue by business (page 39)</t>
  </si>
  <si>
    <t>Sum of sales for water and wastewater</t>
  </si>
  <si>
    <t>Annual Report, Gelsenwasser Group - Entwicklung der Segmentergebnisse (Page 24)</t>
  </si>
  <si>
    <t>All revenues are water revenue</t>
  </si>
  <si>
    <t>http://annualreport2015.ksb.com/financial-statements/notes</t>
  </si>
  <si>
    <t>Pumps + Valves revenue</t>
  </si>
  <si>
    <t>Shouldn't this be Drake &amp; Skull international?</t>
  </si>
  <si>
    <t>From GWM2017</t>
  </si>
  <si>
    <t>http://www.wilo.com/wilo-group/facts-figures/annual-report/#.WfnbKVu0NQI</t>
  </si>
  <si>
    <t>Water management segment</t>
  </si>
  <si>
    <t>Estimated based on its share in revenues of subsidiary and affiliate companies, proportionate to its equity stakes.</t>
  </si>
  <si>
    <t>80% of Northumbrian Water's revenue + 4.75% of Southern Water's revenue</t>
  </si>
  <si>
    <t>http://quote.morningstar.com/stock-filing/Annual-Report/2017/3/31/t.aspx?t=XHKG:00855&amp;ft=&amp;d=e5ed9ff7710be3774569ddd41c65c409</t>
  </si>
  <si>
    <t>Water revenue</t>
  </si>
  <si>
    <t>City water supply business and sewage treatment and drainage business (Page 5)</t>
  </si>
  <si>
    <t>http://quicktake.morningstar.com/stocknet/secdocuments.aspx?symbol=01129&amp;country=hkg</t>
  </si>
  <si>
    <t>Provision of water supply, sewage treatment and construction services</t>
  </si>
  <si>
    <t>http://www.hkexnews.hk/listedco/listconews/SEHK/2017/0329/LTN201703291606.pdf</t>
  </si>
  <si>
    <t>Water resources segment</t>
  </si>
  <si>
    <t>50-200mn</t>
  </si>
  <si>
    <t>Service income</t>
  </si>
  <si>
    <t>Assumed to be 50% of SAW pipe division (which supplies oil/gas, water, slurry pipes) and 90% of DI pipes division</t>
  </si>
  <si>
    <t>Annual Report: Management Discussion and Analysis Report (Page 57), Industry wise sales</t>
  </si>
  <si>
    <t>infrastructure division</t>
  </si>
  <si>
    <t xml:space="preserve">http://www.spml.co.in/downloads/annual_report/SPML-AR-2015-16.pdf </t>
  </si>
  <si>
    <t>annual report. Water 73.12% of total turnover. Total turnover is 14591919000 INR</t>
  </si>
  <si>
    <t>http://www.spml.co.in/downloads/annual_report/SPML-Infra-Ltd-Annual-Report-2016-17.pdf</t>
  </si>
  <si>
    <t>Annual Report - Principal Business Activities of the Company (Page 45 of pdf)</t>
  </si>
  <si>
    <t>Check in india report (old one if it is not in the new one)</t>
  </si>
  <si>
    <t>http://ir.delek-group.com/phoenix.zhtml?c=160695&amp;p=irol-reportsannual</t>
  </si>
  <si>
    <t>From Delek Group annual report</t>
  </si>
  <si>
    <t>https://www.acea.it/en/gruppo/investor-relations/reports</t>
  </si>
  <si>
    <t>Page 181 of Annual Report. Notes to the consolidated income statement 1. Revenue from sales and services (Revenue from the Integrated Water Service + Revenue from Overseas Water Services)</t>
  </si>
  <si>
    <t>Page 161 of Annual Report. Notes to the consolidated income statement 1. Revenue from sales and services (Revenue from the Integrated Water Service + Revenue from Overseas Water Services)</t>
  </si>
  <si>
    <t>http://ir.gruppoiren.it/opencms/export/download/AltriDocumentiSocietariEN/Analyst_pres_FY_2015.pdf</t>
  </si>
  <si>
    <t>Water networks revenues from investor presentation</t>
  </si>
  <si>
    <t>http://www.ebara.com/en/about/ir/library/earnings/__icsFiles/afieldfile/2017/05/11/152.pdf</t>
  </si>
  <si>
    <t>Pumps + a bit of environmental engineering (which holds part of Swing Corp)</t>
  </si>
  <si>
    <t>All segment revenue is 9.7 billion yen for 2014. http://www.hitachi.com/IR-e/library/report/160523a.pdf</t>
  </si>
  <si>
    <t>http://www.hitachi.com/IR-e/library/report/160523a.pdf</t>
  </si>
  <si>
    <t>All segment revenue is 9.7 billion yen for 2014.</t>
  </si>
  <si>
    <t>http://www.hitachi.com/New/cnews/month/2017/05/170512/2016_Anpre.pdf</t>
  </si>
  <si>
    <t>https://www.globalwaterintel.com/global-water-intelligence-magazine/16/11/general/jfe-engineering-looks-beyond-asia-as-global-expansion-gathers-pace</t>
  </si>
  <si>
    <t xml:space="preserve">Water Treatment </t>
  </si>
  <si>
    <t>http://www.kobelco-eco.co.jp/ir/pdf/2017/2017_tanshin0427.pdf</t>
  </si>
  <si>
    <t>Water Treatment segment</t>
  </si>
  <si>
    <t>http://www.kubota-global.net/company/ir/financial/index.html</t>
  </si>
  <si>
    <t>Business and CSR Activities Report - Businees Overview by Reporting Segment (Water &amp; Environment)</t>
  </si>
  <si>
    <t>Water &amp; Environment segment</t>
  </si>
  <si>
    <t xml:space="preserve">In the Global Environmental &amp; Infrastructure Business Division </t>
  </si>
  <si>
    <t>sludge treatment is in the environment division and desalination is in the infrastructure division</t>
  </si>
  <si>
    <t>Net sales for 'Aqua' segment</t>
  </si>
  <si>
    <t>Financial indicators FY15 (http://www.nissuicon.co.jp/about/profile.html#03) total revenue is 165 bn yen of which 19% is water and 29% is wastewater revenue (all written in kanji in images)</t>
  </si>
  <si>
    <t>Financial indicators FY16</t>
  </si>
  <si>
    <t>ENR International Design Firms</t>
  </si>
  <si>
    <t>http://www.organo.co.jp/english/pdf/presentation03_2016.pdf</t>
  </si>
  <si>
    <t>Everything minus food processing part of Functional Products</t>
  </si>
  <si>
    <t>水処理装置事業 (Water treatment equipment business)</t>
  </si>
  <si>
    <t>http://www.sasakura.co.jp/ir/pdf/settle/201703.pdf</t>
  </si>
  <si>
    <t xml:space="preserve"> 水処理装置事業 For water industrial use + half of 船舶用機器事業 For Marine Use </t>
  </si>
  <si>
    <t>200mn-1bn</t>
  </si>
  <si>
    <t>http://www.mlit.go.jp/common/001027143.pdf</t>
  </si>
  <si>
    <t>Environment &amp; Engineering segment = water</t>
  </si>
  <si>
    <t>http://www.toray.com/ir/pdf/fin/fin_a084.pdf</t>
  </si>
  <si>
    <t>http://www.toyo-eng.com/jp/en/ir/highlight/</t>
  </si>
  <si>
    <t>Assumed to be part of 'others' segment, round to nearest 50 million.</t>
  </si>
  <si>
    <t>Water Environmental Business</t>
  </si>
  <si>
    <t>https://www.globalwaterintel.com/news/2015/44/envirogen-to-continue-growth-path-under-new-uk-owner</t>
  </si>
  <si>
    <t>Expected revenues</t>
  </si>
  <si>
    <t>&lt; 202.97 mn MYR from total revenue - electricity supply revenue</t>
  </si>
  <si>
    <t>Assumed all revenues are water revenues (Water pipe &amp; products + Drainage pipe &amp; products)</t>
  </si>
  <si>
    <t>http://www.insage.com.my/Upload/Docs/RANHILL/RANHILL_AR2015.pdf#view=Full&amp;pagemode=bookmarks</t>
  </si>
  <si>
    <t>Annual Report, 47. Segmental Information - Enviroment segment</t>
  </si>
  <si>
    <t>http://www.ranhill.com.my/investor-relations/</t>
  </si>
  <si>
    <t>http://salcon.listedcompany.com/ar.html</t>
  </si>
  <si>
    <t>Constructions + Concessions</t>
  </si>
  <si>
    <t>http://salcon.listedcompany.com/financials.html; http://salcon.listedcompany.com/misc/ar2015.pdf</t>
  </si>
  <si>
    <t>From last year - construction and concessions summed up. However we don't have the exact data as the annual report hasn't been published. However we know the change in revenue for contruction and concessions and so I have calculated the water revenues from this. There is a question as to whether construction+concessions is water though!</t>
  </si>
  <si>
    <t>https://www.arcadis.com/media/E/F/4/%7BEF45D8F7-4203-4B22-A343-0311C621061E%7DArcadis%20NV%20Annual%20Report%202015.pdf</t>
  </si>
  <si>
    <t>In the annual report under water revenues</t>
  </si>
  <si>
    <t>https://www.arcadis.com/media/1/3/0/%7B130B9E90-DA09-4E29-AF00-1A6059D2C3F7%7DArcadis%20NV%20Annual%20Report%202016.pdf</t>
  </si>
  <si>
    <t>Water Technology Segment</t>
  </si>
  <si>
    <t>Check with estimate in original North American Produced Water reportNB This is mainly from Cameron - Schlumberger sold its Water Services division</t>
  </si>
  <si>
    <t>this could be estimated - Maynilad and MetroPac together are 19098000000 phillipine pesos. Maynilad is 38% of operating profits. If similar for revenue then Maynilad ~14000mn and MetroPac~5000mn</t>
  </si>
  <si>
    <t>https://www.qewc.com/qewc/en/index.php/reports</t>
  </si>
  <si>
    <t>Sales of desalinated water</t>
  </si>
  <si>
    <t>10-50mn</t>
  </si>
  <si>
    <t>http://infopub.sgx.com/FileOpen/CiticEnvirotechAnnualReport2016.ashx?App=Announcement&amp;FileID=447227</t>
  </si>
  <si>
    <t>http://investors.hyflux.com/financials.html</t>
  </si>
  <si>
    <t>http://infopub.sgx.com/FileOpen/Moya_Holdings_Asia_Limited_Annual_Report%202016.ashx?App=Announcement&amp;FileID=448006</t>
  </si>
  <si>
    <t>http://www.sembcorp.com/en/media/177200/sci_fy2015_results-slides.pdf</t>
  </si>
  <si>
    <t>Sembcorp Utilities --&gt; Utilities turnover (Water only)</t>
  </si>
  <si>
    <t>Utilities turnover (Water only)</t>
  </si>
  <si>
    <t>http://www.siicenv.com/annuals.cfm</t>
  </si>
  <si>
    <t>Water purification treatment + Wastewater treatment</t>
  </si>
  <si>
    <t>Water treatment, water supply and waste incineration + Construction</t>
  </si>
  <si>
    <t>Water treatment, water supply + Construction</t>
  </si>
  <si>
    <t>http://quicktake.morningstar.com/StockNet/SECDocuments.aspx?Symbol=AWAEF&amp;Country=usa</t>
  </si>
  <si>
    <t>Construction' and 'Water and Sludge treatment and Water Supply' segments</t>
  </si>
  <si>
    <t>http://www.doosanheavy.com/en/invest/ir.do</t>
  </si>
  <si>
    <t>2016 Performance: DHIC_Sales (Page 6)</t>
  </si>
  <si>
    <t>part of IT Electronics (makes RO membranes) - overall 12.8% revenue - how much is water?</t>
  </si>
  <si>
    <t>We should check all the Koreans with Kyeong Choi</t>
  </si>
  <si>
    <t>http://www.abengoa.com/web/en/accionistas_y_gobierno_corporativo/informes_anuales/2015/tomo2/</t>
  </si>
  <si>
    <t>Annual Report Volume II - Section 5.1 Information by Business Segment, Segment Revenues</t>
  </si>
  <si>
    <t>http://www.abengoa.com/web/en/accionistas_y_gobierno_corporativo/informes_anuales/2016/tomo2/</t>
  </si>
  <si>
    <t>Annual report - taken from business segments.</t>
  </si>
  <si>
    <t>http://www.acciona-agua.com/about-us/financial-information/</t>
  </si>
  <si>
    <t>http://www.fcc.es/en/informes-anuales-acc</t>
  </si>
  <si>
    <t>Water management revenues from FCC financial statements</t>
  </si>
  <si>
    <t>http://webcache.googleusercontent.com/search?q=cache:nKUn4BXmLJIJ:www.fcc.es/documents/21301/842339/FY16_Report-en.pdf/02787e86-ed1b-4088-9711-617ee00f8ac6+&amp;cd=1&amp;hl=en&amp;ct=clnk&amp;gl=uk</t>
  </si>
  <si>
    <t>% of turnover in services segment for water is 19%</t>
  </si>
  <si>
    <t>IE's knowledge</t>
  </si>
  <si>
    <t>http://www.alfalaval.com/investors/Publications/</t>
  </si>
  <si>
    <t xml:space="preserve">4% of orders received in process technology division go to water/waste </t>
  </si>
  <si>
    <t xml:space="preserve">5% of orders received in process technology division go to water/waste </t>
  </si>
  <si>
    <t>https://www.sulzer.com/en/-/media/Documents/Corporate/Investors/Reports/2015/ar_2015/sulzer_annual_report_2015.pdf</t>
  </si>
  <si>
    <t>Water market segment</t>
  </si>
  <si>
    <t>http://investor.eastwater.com/financial_highlights.html</t>
  </si>
  <si>
    <t>http://ttw.listedcompany.com/misc/ar/20170328-ttw-ar2016-en.pdf</t>
  </si>
  <si>
    <t>Assumed all revenue is water revnue</t>
  </si>
  <si>
    <t>https://www.taqaglobal.com/investors/annual-reports/2015</t>
  </si>
  <si>
    <t>Revenue from electricity and water (Revenue from operating financial assets)</t>
  </si>
  <si>
    <t>GWI interview</t>
  </si>
  <si>
    <t>UK Regulated utility, assumed 100% of revenues are water revenues</t>
  </si>
  <si>
    <t>ENR International Design 100</t>
  </si>
  <si>
    <t>BWA Water Additives UK Ltd.</t>
  </si>
  <si>
    <t>https://beta.companieshouse.gov.uk/company/07661109/filing-history</t>
  </si>
  <si>
    <t>Annual Report: Water Revenues</t>
  </si>
  <si>
    <t>Annual Report: Water Revenues Page 130</t>
  </si>
  <si>
    <t>http://www.rotork.com/en/investors/index/financialinformation</t>
  </si>
  <si>
    <t>Water applications make up an 11.6% share of their end user market 0.116*546 = 63.3</t>
  </si>
  <si>
    <t>https://corporate.thameswater.co.uk/About-us/Our-investors/Annual-Report-2016-2017</t>
  </si>
  <si>
    <t>https://www.globalwaterintel.com/global-water-intelligence-magazine/18/8/general/a-o-smith-targets-accelerated-growth-in-key-point-of-use-water-treatment-markets</t>
  </si>
  <si>
    <t>Estimate from GWI article</t>
  </si>
  <si>
    <t>http://investors.aecom.com/phoenix.zhtml?c=131318&amp;p=irol-presentations</t>
  </si>
  <si>
    <t>Q4 Earnings presentation, with % of revenues from ENR</t>
  </si>
  <si>
    <t>http://www.aegion.com/Investors/Annual-Reports</t>
  </si>
  <si>
    <t>Infrastructure solutions segment</t>
  </si>
  <si>
    <t>http://phx.corporate-ir.net/phoenix.zhtml?c=87080&amp;p=irol-sec#14228682</t>
  </si>
  <si>
    <t>Water revenues + contracted services</t>
  </si>
  <si>
    <t>http://ir.amwater.com/CorporateProfile.aspx?iid=4004387</t>
  </si>
  <si>
    <t>Operating revenues from annual report</t>
  </si>
  <si>
    <t>http://ir.aquaamerica.com/sec.cfm?DocType=Annual&amp;Year=</t>
  </si>
  <si>
    <t>Consoldiated operating revenues</t>
  </si>
  <si>
    <t xml:space="preserve">Hoover syas 260 mill usd. http://www.hoovers.com/company-information/cs/revenue-financial.aquarion_water_company.99fa6be95570826c.html   Another article claims 157 Million us dollars in 2012 http://www.ct.gov/pura/cwp/view.asp?Q=532350&amp;A=4144. </t>
  </si>
  <si>
    <t>http://triblive.com/business/headlines/7477593-74/aquatech-company-sharma</t>
  </si>
  <si>
    <t>S-1 Securities Registration Statement</t>
  </si>
  <si>
    <t>Artesian Resources Corporation</t>
  </si>
  <si>
    <t>http://ir.basicenergyservices.com/phoenix.zhtml?c=130445&amp;p=irol-sec</t>
  </si>
  <si>
    <t>Fluid services segment</t>
  </si>
  <si>
    <t>http://ir.basicenergyservices.com/phoenix.zhtml?c=130445&amp;p=irol-sec&amp;control_symbol=</t>
  </si>
  <si>
    <t>Average of water and wastewater revenues from ENR Environment survey and ENR Design + Construction surveys</t>
  </si>
  <si>
    <t>Average of water and wastewater revenues from ENR Environment survey and ENR International Design survey</t>
  </si>
  <si>
    <t>http://phx.corporate-ir.net/phoenix.zhtml?c=89025&amp;p=irol-presentations</t>
  </si>
  <si>
    <t>September 2016 Investor's presentation. 2015 Revenue * % water + % wastewater pg26</t>
  </si>
  <si>
    <t>June 2017 Investor Presentation: Drinking water + environmental water</t>
  </si>
  <si>
    <t>http://calwater.mwnewsroom.com/Investor-Relations/Financial-Reports/SEC-Filings</t>
  </si>
  <si>
    <t>Total operating revenue</t>
  </si>
  <si>
    <t>Annual Report: Water segmentr gross revenues</t>
  </si>
  <si>
    <t>http://ir.ctwater.com/investors/financial-information/financial-summary/default.aspx</t>
  </si>
  <si>
    <t>Core &amp; Main (HD Supply Waterworks)</t>
  </si>
  <si>
    <t>https://www.moodys.com/research/Moodys-assigns-a-B3-CFR-to-Culligan-for-LBO-Outlook--PR_357092</t>
  </si>
  <si>
    <t>Weighting from GWI Index</t>
  </si>
  <si>
    <t>http://investors.danaher.com/sec-filings?s=127&amp;year=2016&amp;cat=1</t>
  </si>
  <si>
    <t>GWI estimate</t>
  </si>
  <si>
    <t>http://investor.ecolab.com/earnings-center/annual-reports</t>
  </si>
  <si>
    <t>Product revenue - Water</t>
  </si>
  <si>
    <t>Evoqua Water Technologies LLC</t>
  </si>
  <si>
    <t>http://ir.flowserve.com/phoenix.zhtml?c=79032&amp;p=IROL-secToc&amp;TOC=aHR0cDovL2FwaS50ZW5rd2l6YXJkLmNvbS9vdXRsaW5lLnhtbD9yZXBvPXRlbmsmaXBhZ2U9MTA3NTUzOTImc3Vic2lkPTU3&amp;ListAll=1&amp;sXBRL=1</t>
  </si>
  <si>
    <t>Water management + Power generation % of bookings for the year (Assuming that these categories are related to water)</t>
  </si>
  <si>
    <t>Water management + Power generation % of bookings for the year (Assuming that these categories are related to water). Emailed IR to get more accurate figure</t>
  </si>
  <si>
    <t>All revenue water revenue (http://www.garney.com/about/quick-facts/) FY15 data</t>
  </si>
  <si>
    <t>Waterworks revenues</t>
  </si>
  <si>
    <t>50-200 employees</t>
  </si>
  <si>
    <t>http://investors.itron.com/annuals-proxies.cfm</t>
  </si>
  <si>
    <t>Water meters revenue</t>
  </si>
  <si>
    <t>ENR Top 500 Design Firms + ENR Construction</t>
  </si>
  <si>
    <t>http://invest.jacobs.com/investors/default.aspx#eventsPage</t>
  </si>
  <si>
    <t>2016 Investor Day Presentation - Buildings &amp; Infrastructure Snapshot</t>
  </si>
  <si>
    <t>ENR Top 400 Contractors</t>
  </si>
  <si>
    <t>http://investor.laynechristensen.com/sec.cfm?DocType=Annual&amp;Year=&amp;FormatFilter=</t>
  </si>
  <si>
    <t>Revenues by product line (water systems + water treatment technologies + sewer rehabilitation + water and wastewater plant construction + pipeline construction + environmental and specialty drilling)</t>
  </si>
  <si>
    <t>http://www.sedar.com/DisplayCompanyDocuments.do?lang=EN&amp;issuerNo=00014832</t>
  </si>
  <si>
    <t>SEDAR Filings - Annual financial statements</t>
  </si>
  <si>
    <t>Marmon Group revenues ~ $8bn in 2014</t>
  </si>
  <si>
    <t>http://investors.middlesexwater.com/FinancialDocs</t>
  </si>
  <si>
    <t>http://ir.muellerwaterproducts.com/financial-information/sec-filings</t>
  </si>
  <si>
    <t xml:space="preserve">Mueller Technologies: 100% water related, Anvil 0% Water related, Mueller Co, 60% Water infrastructure repair/ replacement, 10% gas utilities, 30% residential, take 50% of this residential as water as its either water or gas. </t>
  </si>
  <si>
    <t>According to annual report, 60% of revenues in Infrastructure segment are frommunicipal water infrastructure spending. I assumed that 100% of revenues in Technologies segment were water-related.</t>
  </si>
  <si>
    <t>within completion and production solutions division</t>
  </si>
  <si>
    <t>Reuters Eikon</t>
  </si>
  <si>
    <t>http://www.pentair.com/en/investors</t>
  </si>
  <si>
    <t>Sum of Valves + Controls, Flow &amp; Filtration, Water Quality Systems</t>
  </si>
  <si>
    <t>http://www.pentair.com/en/investors/investor-detail-page?type=event&amp;id=5246407</t>
  </si>
  <si>
    <t>Slide 11 &amp; Slide 34 - January 2017 (Q4) Investor Presentation</t>
  </si>
  <si>
    <t>http://phx.corporate-ir.net/phoenix.zhtml?c=202367&amp;p=irol-IRHome#1</t>
  </si>
  <si>
    <t>http://www.sjwgroup.com/investor_relations/annual_reports</t>
  </si>
  <si>
    <t>S-1 Securities Registration Statement: Assumed all revenues were water revenues</t>
  </si>
  <si>
    <t>Aquaventure Holdings: S-1 Securities Registration Statement</t>
  </si>
  <si>
    <t>Check with Ian 70% is supposed to be paper</t>
  </si>
  <si>
    <t>I have estimated that around 25% of revenue might come from water</t>
  </si>
  <si>
    <t>Pro-forma estimate</t>
  </si>
  <si>
    <t>http://www.tetratech.com/en/sec-filings</t>
  </si>
  <si>
    <t>Percentage of firms revenues to water and wastewater projects from ENR Survey</t>
  </si>
  <si>
    <t>http://www.jzcp.com/investor-relations/reports-and-accounts?year=2016</t>
  </si>
  <si>
    <t>Turnover for water vertical in JZ Capital Partners annual report</t>
  </si>
  <si>
    <t>http://s21.q4cdn.com/944448432/files/doc_financials/annual/2015/wwt-annualreport-2015.pdf</t>
  </si>
  <si>
    <t>Excluding HVAC and gas products. Assumed 60% of Residential and commerical flow control products was relevant for water revenues</t>
  </si>
  <si>
    <t>http://s21.q4cdn.com/944448432/files/doc_financials/annual/d9a07e1a-4e08-45d1-8990-bc8a6708f4e4.pdf</t>
  </si>
  <si>
    <t>http://investors.xyleminc.com/</t>
  </si>
  <si>
    <t>Total revenues from annual report</t>
  </si>
  <si>
    <t>http://investors.xyleminc.com/phoenix.zhtml?c=247373&amp;p=irol-IRHome</t>
  </si>
  <si>
    <t>Q$ 2016 Earnings Presentation: Assumed all revenue is water revenue</t>
  </si>
  <si>
    <t>https://www.yorkwater.com/sec-filings</t>
  </si>
  <si>
    <t>Secret Presentation</t>
  </si>
  <si>
    <t>Pure play?</t>
  </si>
  <si>
    <t>Next Update - Water revenue</t>
  </si>
  <si>
    <t>http://ade.entreprise-dz.com/</t>
  </si>
  <si>
    <t>Is a pure play, homepage says they have annual turnover of 15 billion dinars</t>
  </si>
  <si>
    <t>To nearest million</t>
  </si>
  <si>
    <t>Water segment?</t>
  </si>
  <si>
    <t>Is a pure play, took total revenue</t>
  </si>
  <si>
    <t>Took segmentals</t>
  </si>
  <si>
    <t>Took segmental information</t>
  </si>
  <si>
    <t>http://www.hawle.at/fileadmin/media/252_unternehmenszertifikate/Hawle_Corporate_Social_Responsibility_Report.pdf</t>
  </si>
  <si>
    <t>Took 2017 range</t>
  </si>
  <si>
    <t>Took total revenues</t>
  </si>
  <si>
    <t>Took water and sewage segmental revenues</t>
  </si>
  <si>
    <t>Water and sewage</t>
  </si>
  <si>
    <t>Use total revenues</t>
  </si>
  <si>
    <t>Pure play</t>
  </si>
  <si>
    <t>Took water services segment plus 150m from US operations segment as this is listed as predominantly consisting of water operations</t>
  </si>
  <si>
    <t>https://www.stantec.com/content/dam/stantec/files/PDFAssets/2018/stn-2017-annual-report%20.pdf</t>
  </si>
  <si>
    <t>78% of Stantec's business relates to consulting services, 22% to construction. 22% of consulting services business is water related. Assume this is true also for the construction side.</t>
  </si>
  <si>
    <t>ENR Top 225 international design firms reports 2% of WSPs revenues can be attributed to water/sewer/waste market. Use this on total revenue</t>
  </si>
  <si>
    <t>Take water business segment</t>
  </si>
  <si>
    <t>Take water distribution segment</t>
  </si>
  <si>
    <t>Take water segment</t>
  </si>
  <si>
    <t>Assume entire business is water apart from that derived from leisure and energy business segments as stated on website. Leisure revenue is EUR79m, Energy division has 200 employees compared to Saurs total of 9000. Calculations follow from here.</t>
  </si>
  <si>
    <t>http://www.huviswater.com/eng/company/PrLibrary.asp#none</t>
  </si>
  <si>
    <t>Download company catalog in english</t>
  </si>
  <si>
    <t>Company Catalog</t>
  </si>
  <si>
    <t>Hyundai's water business is housed within its infrastructure segment which represents roughly 9.44% of total revenues. Within the infrastructure business they have 6 makes types of project of which water related projects are one. Comes out at 183756.77m KRW.</t>
  </si>
  <si>
    <t>Take the growth in the companies water and garbage disposal sector and apply it to Yujia's number from 2016</t>
  </si>
  <si>
    <t>3</t>
  </si>
  <si>
    <t>5</t>
  </si>
  <si>
    <t>4</t>
  </si>
  <si>
    <t>Add Industrial Water Treatement and Thermal Insulation Pipe Manufacturing business segments</t>
  </si>
  <si>
    <t>Not pure play, take Sewage treatment services and pipes Network Engineering and Tap water supply business segments</t>
  </si>
  <si>
    <t>Add water, wastewater, and BOT segments plus half of sludge and solid waste segment as for 2016</t>
  </si>
  <si>
    <t>GWi Estimate</t>
  </si>
  <si>
    <t>Use ratio of water segment to total revenue in 2016 and apply to 2017</t>
  </si>
  <si>
    <t>Huazhong</t>
  </si>
  <si>
    <t>North China</t>
  </si>
  <si>
    <t>South China</t>
  </si>
  <si>
    <t>East China</t>
  </si>
  <si>
    <t>Northwest China</t>
  </si>
  <si>
    <t>Southwest China</t>
  </si>
  <si>
    <t>Northeast China</t>
  </si>
  <si>
    <t>Add both water related business segments</t>
  </si>
  <si>
    <t>Take environment business sector</t>
  </si>
  <si>
    <t>All segments minus 'heating and cooling' and 'others'</t>
  </si>
  <si>
    <t>Add water and wastewater segments</t>
  </si>
  <si>
    <t>Add all divisions except solid waste</t>
  </si>
  <si>
    <t>has 6 primary business divisions, divide total revenue by 3 as 2 divsions are water related. Is slightly higher than our 2016 estimate</t>
  </si>
  <si>
    <t>Take water and environment segment</t>
  </si>
  <si>
    <t>Assume pure play</t>
  </si>
  <si>
    <t>https://www.suez.com/en/Finance/Financial-information/Financial-publications</t>
  </si>
  <si>
    <t>Suez 2017 FY results presentation PDF page 64. 52% of business revenues can be attributed to water activities</t>
  </si>
  <si>
    <t>Use water segment revenue</t>
  </si>
  <si>
    <t>34/46 of the companies products are water metering products. Apply this ratio to total revenue.</t>
  </si>
  <si>
    <t>https://www.globalwaterintel.com/global-water-intelligence-magazine/19/3/general/lanxess-puts-its-water-division-on-the-block</t>
  </si>
  <si>
    <t>Taken from editorial research</t>
  </si>
  <si>
    <t>https://www.mvv.de/media/en/media/downloads/investor_relations/geschaeftsjahr_2017/berichte_21/GB_2017_dt.pdf</t>
  </si>
  <si>
    <t>PDF page 82, take MVV water sales before energy taxes are applied.</t>
  </si>
  <si>
    <t>Take Water Management &amp; Industry segment</t>
  </si>
  <si>
    <t>http://www.chinawatergroup.com/pdfdown/LTN20180731037.pdf</t>
  </si>
  <si>
    <t>Take city water supply and sewage business segments</t>
  </si>
  <si>
    <t>Take Provision of Water Supply and Sewage Treatment segment</t>
  </si>
  <si>
    <t>Take water resources business segment</t>
  </si>
  <si>
    <t>8% of the companies order backlog are water related projects. Apply this to total revenue</t>
  </si>
  <si>
    <t>http://www.hccindia.com/hcc_admin/data_content/invester_pdf/HCC-Annual-Report-FY-2017-18.pdf</t>
  </si>
  <si>
    <t>Take service business segment revenue</t>
  </si>
  <si>
    <t>Service</t>
  </si>
  <si>
    <t>Un-allocated</t>
  </si>
  <si>
    <t>From Baz's interview with Larsen &amp; Toubro, can also be estimated using the annual report.</t>
  </si>
  <si>
    <t>Civil infrastructure and others</t>
  </si>
  <si>
    <t>SPML Annual Report 2017-18</t>
  </si>
  <si>
    <t>Use water and environment business segment. Could also use principal business activity percentages on PDF page 29.</t>
  </si>
  <si>
    <t>http://www.spml.co.in/downloads/annual_report/annual-report-2017-2018.pdf</t>
  </si>
  <si>
    <t>Add revenues from water services and foreign water management business segments</t>
  </si>
  <si>
    <t>Take water services business segment</t>
  </si>
  <si>
    <t>Use ratio of water revenue to total revenue from 2016.</t>
  </si>
  <si>
    <t>Steel</t>
  </si>
  <si>
    <t>Adjustments</t>
  </si>
  <si>
    <t>Used ratio of water revenue to total revenue for 2016 and applied to 2017.</t>
  </si>
  <si>
    <t>Take water and environment business segment</t>
  </si>
  <si>
    <t>Add business segments from URL. Two segments mention water services, denoted by 水道.</t>
  </si>
  <si>
    <t>ENR Top 225 International Design Firms, 17% of the firms revenues can be attributed to water and wastewater</t>
  </si>
  <si>
    <t>Water disposal equipment + equipment for ships business segments as in 2017</t>
  </si>
  <si>
    <t>Use environment and engineering segment</t>
  </si>
  <si>
    <t>Use environmental business segment</t>
  </si>
  <si>
    <t>As previous years added construction and concession business segment. Question remains whether this is all water related though</t>
  </si>
  <si>
    <t>https://www.arcadis.com/media/9/B/5/%7B9B50B6FF-4E72-4090-A93F-9438A64A9193%7DArcadis%20Annual%20Integrated%20Report%202017.pdf</t>
  </si>
  <si>
    <t>Use by expertise pie chart as a proxy to determine water revenues. 13% is water in this case.</t>
  </si>
  <si>
    <t>2017 Annual report</t>
  </si>
  <si>
    <t>https://www.royalhaskoningdhv.com/en-gb/about-us/publications-and-annual-reports/annual-report-archive</t>
  </si>
  <si>
    <t>Africa, Middle East and India (excl. SA)</t>
  </si>
  <si>
    <t>Asia Pacific (excl. ID)</t>
  </si>
  <si>
    <t>Continental Europe (excl. NL)</t>
  </si>
  <si>
    <t>Industry &amp; Buildings</t>
  </si>
  <si>
    <t>Transport &amp; Planning</t>
  </si>
  <si>
    <t>Maritime &amp; Aviation</t>
  </si>
  <si>
    <t>Use water business segment</t>
  </si>
  <si>
    <t>Same as 2016, add water supply, water and sludge treatment, and construction sectors</t>
  </si>
  <si>
    <t>http://www.poscoenc.com/eng/about/orders_sales.asp</t>
  </si>
  <si>
    <t>https://report.sulzer.com/app/uploads/sites/2/2018/02/Sulzer_Annual_Report_2017_de.pdf</t>
  </si>
  <si>
    <t>PDF page 9, 11% of revenues are water related</t>
  </si>
  <si>
    <t>Same as 2016, take revenue from operating financial assets</t>
  </si>
  <si>
    <t>Priority</t>
  </si>
  <si>
    <t>Got data from Ian, he spoke to the company</t>
  </si>
  <si>
    <t>Data from Ian</t>
  </si>
  <si>
    <t>Ians data</t>
  </si>
  <si>
    <t>Information from Ian</t>
  </si>
  <si>
    <t>Ian's data</t>
  </si>
  <si>
    <t>Add water and drainage business segments</t>
  </si>
  <si>
    <t>reported</t>
  </si>
  <si>
    <t xml:space="preserve">Infrastructure Solutions Segment deals mostly with Water and WW </t>
  </si>
  <si>
    <t>Annual Report 2017. Page 16</t>
  </si>
  <si>
    <t>pure play</t>
  </si>
  <si>
    <t>Global Inductrial segmnet covers most of the Water works</t>
  </si>
  <si>
    <t>Water Segment</t>
  </si>
  <si>
    <t>Water management booked 4 % of total business in 2017</t>
  </si>
  <si>
    <t>Estimated</t>
  </si>
  <si>
    <t>2018 IR Presenttaion suggests Water coveres approx 25% of Buildings &amp; Infrastructure Segmnet.</t>
  </si>
  <si>
    <t>https://spxflowinc.gcs-web.com/static-files/20c017cd-5f60-4a4f-a92f-edda97a68312</t>
  </si>
  <si>
    <t>Water comes under Industrial Segmnet ($692m). Page 62 suggest water was 11% of this segmnet.</t>
  </si>
  <si>
    <t>https://www.suez.com/-/media/SUEZ-GLOBAL/Files/Publication-Docs/PDF-English/Finance/SUEZ-2017-consolidated-financial-statements-2018-03-01-EN.PDF</t>
  </si>
  <si>
    <t>http://d18rn0p25nwr6d.cloudfront.net/CIK-0000795403/d2bc43f4-c678-45f3-8d68-88c1ec5704da.pdf</t>
  </si>
  <si>
    <t>68% sales covers Water Works. Page 4</t>
  </si>
  <si>
    <t>Approximate based on previous years</t>
  </si>
  <si>
    <t>https://docs.wixstatic.com/ugd/7a6713_5e35016cfd3f444099d7fcefa8ed964b.pdf</t>
  </si>
  <si>
    <t>Construct segmnet covers all the water works</t>
  </si>
  <si>
    <t>One of the business of Alfa Group. http://alfagroup.org/business/water-utilities/rosvodokanal-group/</t>
  </si>
  <si>
    <t xml:space="preserve">Assuming Municipal Segment was all Water works in 2017 (82% of S$353.6m) </t>
  </si>
  <si>
    <t>Operates in three states (NH, MA, CT). Revenues collected from annual returns filed in respective states Utility authorities. For 2017    7544652 (NH) 183170036 (CT) 15811343 (MA).
MA- https://www.mass.gov/info-details/find-a-water-company-annual-return
CT- http://www.dpuc.state.ct.us/DPUCUndocketed.nsf/411bd1cb6513945b85256d0300565bc1?OpenView&amp;Start=1&amp;Count=30&amp;Expand=1.1#1.1
NH- https://www.puc.nh.gov/    Search name of the compnay</t>
  </si>
  <si>
    <t>http://investors.algonquinpower.com/Cache/1500109471.PDF?Y=&amp;O=PDF&amp;D=&amp;FID=1500109471&amp;T=&amp;IID=4142273
page 24</t>
  </si>
  <si>
    <t>Water works revenues are reported in Integrated Report (74+114 mil Euro)</t>
  </si>
  <si>
    <t>13% of Revenue is from Water Business</t>
  </si>
  <si>
    <t>Took Orderbook as revenue</t>
  </si>
  <si>
    <t>http://www.gallifordtry.co.uk/~/media/Files/G/GallifordTry/presentation/2018/full-year-results-2018-presentation.pdf</t>
  </si>
  <si>
    <t>http://www.gallifordtry.co.uk/~/media/Files/G/GallifordTry/presentation/2017/full-year-results-2017-presentation.pdf</t>
  </si>
  <si>
    <t>Took as 5% of total revenue (Water sub-segmnet comes under Environment &amp; Infrastructure Solutions which is 13% of total Rev.)</t>
  </si>
  <si>
    <t>DI and Pig Iron Strategic Business Unit revenue taken as Water revenue (page 19, 2017-18 annual report). Compnay Overview suggest this segmnet products are for Water sector.</t>
  </si>
  <si>
    <t>http://www.jindalsaw.com/pdf/190-Saw-AR-2017-18-NET.PDF</t>
  </si>
  <si>
    <t>http://ncclimited.com/images/PDF/Investor_PPT.pdf</t>
  </si>
  <si>
    <t>Divisional Performance in IR Presentation, page 20</t>
  </si>
  <si>
    <t>20% of EPC segmnet (suggested in Corporate Presenttaion that Water was 20% of EPC segmnet)</t>
  </si>
  <si>
    <t>https://www.saneago.com.br/2016/investidores/demcontabil/2018/DR-1-ITR-2018.pdf</t>
  </si>
  <si>
    <t>2017 Revenue taken from ENR 400 assuming reported revenue is total business revenue. 26% was Water/WW.</t>
  </si>
  <si>
    <t>http://www.fortune-johnson.com/wp-content/uploads/2018/05/18-400-A.pdf</t>
  </si>
  <si>
    <t>25% of Activated Carbon and Service Segmnet Revenue plus Advanced Water Purification Segmnet Revenue</t>
  </si>
  <si>
    <t>2017 IR Presentation of Jacobs page 9 presented CH2M sector wise revenue until Q3. approx. 26% of Total revenue</t>
  </si>
  <si>
    <t>Q4 2017 presentation, slide 12</t>
  </si>
  <si>
    <t>http://newsroom.kiewit.com/wp-content/uploads/2018/07/A_Kiewit-Basics-Page-2018-1.pdf</t>
  </si>
  <si>
    <t>Building</t>
  </si>
  <si>
    <t>Oil, gas &amp; chemical</t>
  </si>
  <si>
    <t>Water/wastewater</t>
  </si>
  <si>
    <t>http://galfar.com/project/profile/4</t>
  </si>
  <si>
    <t>http://www.sade-cgth.fr/fr/en/about-us/ourkeyfigures.html</t>
  </si>
  <si>
    <t>http://www.aqualter.com/qui-sommes-nous/?lang=en</t>
  </si>
  <si>
    <t>http://informesanuales.sacyr.com/2017/assets/informe_integrado_ingles.pdf</t>
  </si>
  <si>
    <t>https://www.enr.com/ext/resources/static_pages/Top-600/Top-Lists/2018/Files/ENR0430_TOP500_Combined_R2.pdf; https://www.enr.com/ext/resources/static_pages/Top-600/Top-Lists/2018/Files/05212018_Top400PDF_Final.pdf</t>
  </si>
  <si>
    <t>Use ENR 2018. 2017 construction was revenue ($1775.3m - Contracts), water/WW was 11 % of it. 2017 design revenue was $1450.8m, 33% is water and sewage</t>
  </si>
  <si>
    <t>Add contruction and design revenues from both ENR reports</t>
  </si>
  <si>
    <t>ENR</t>
  </si>
  <si>
    <t>Design services</t>
  </si>
  <si>
    <t>Take design and construction revenues from ENR</t>
  </si>
  <si>
    <t>Use ENR top 500 design firms report</t>
  </si>
  <si>
    <t>https://www.enr.com/ext/resources/static_pages/Top-600/Top-Lists/2018/Files/ENR0430_TOP500_Combined_R2.pdf</t>
  </si>
  <si>
    <t>Sewer/Waste</t>
  </si>
  <si>
    <t>Magazine article</t>
  </si>
  <si>
    <t>https://www.globalwaterintel.com/global-water-intelligence-magazine/19/6/need-to-know/up-for-sale</t>
  </si>
  <si>
    <t>GWI</t>
  </si>
  <si>
    <t>Waterleau's Water, New Energy, and Waste business segments almost entirely comprise of water and sludge treatment solutions, these comprise of 29 brands. The company's Air Treatment business segment comprises of 14 brands. Use this ratio and apply to total revenue.</t>
  </si>
  <si>
    <t>Assume all revenue is water related</t>
  </si>
  <si>
    <t>Took segment data</t>
  </si>
  <si>
    <t>Water, Environment and Infrastructure (WEI)</t>
  </si>
  <si>
    <t>Resource Management and Energy (RME)</t>
  </si>
  <si>
    <t>Remediation and Construction Management (RCM)</t>
  </si>
  <si>
    <t>Based on Water and WW projects, approx 70% of business is Water. Total revenue (£176m) obtained from Kardan NV (parent company).</t>
  </si>
  <si>
    <t>https://evac.com/company/</t>
  </si>
  <si>
    <t>Assuming pure play. Compared with WD Water revenue.</t>
  </si>
  <si>
    <t>https://www.nws.com.hk/en/Investor-World/Financial-Reports</t>
  </si>
  <si>
    <t>page 115</t>
  </si>
  <si>
    <t>https://stakeholder.affinitywater.co.uk/investor-library.aspx</t>
  </si>
  <si>
    <t>https://www.bristolwater.co.uk/about-us/</t>
  </si>
  <si>
    <t>page 23</t>
  </si>
  <si>
    <t>page 24</t>
  </si>
  <si>
    <t>http://www.gallifordtry.co.uk/investors/reports-and-presentations/2018</t>
  </si>
  <si>
    <t>Investorors Page</t>
  </si>
  <si>
    <t>Investors--&gt; KEY FINANCIAL INFORMATION</t>
  </si>
  <si>
    <t>http://www.kobelco-eco.co.jp/english/company/pdf/ANNUALREPORT-20180830.pdf</t>
  </si>
  <si>
    <t>Water Treatment Associated Busines Segment</t>
  </si>
  <si>
    <t>Annual Financials Report</t>
  </si>
  <si>
    <t>Group Annual report</t>
  </si>
  <si>
    <t>https://www.mottmac.com/article/3430/report-and-accounts</t>
  </si>
  <si>
    <t>Europe and Africa</t>
  </si>
  <si>
    <t>Middle East and South Asia</t>
  </si>
  <si>
    <t>Asia Pacific and Australasia</t>
  </si>
  <si>
    <t>Consulting Services</t>
  </si>
  <si>
    <t>Building and Civil Engineering Contracting</t>
  </si>
  <si>
    <t>Suez Annual Report</t>
  </si>
  <si>
    <t>Water Europe revenue</t>
  </si>
  <si>
    <t>WTS (Water Technologies &amp; Solutions) segmnet Revenue taken as Water Revenue.</t>
  </si>
  <si>
    <t>WTS (Water Technologies &amp; Solutions) segmnet Revenue taken as Water Revenue. Value reported in Euros, Converted in USD</t>
  </si>
  <si>
    <t>DZD</t>
  </si>
  <si>
    <t>Maynilad and MWIC (both make Water Segment) income available. Percent of MWIC income used to estimate revenue from total Water revenue</t>
  </si>
  <si>
    <t>Roper Technologies, Inc.</t>
  </si>
  <si>
    <t>RF Technology and Software</t>
  </si>
  <si>
    <t>Medical &amp; Scientific Imaging</t>
  </si>
  <si>
    <t>Industrial Technology</t>
  </si>
  <si>
    <t>Energy Systems &amp; Controls</t>
  </si>
  <si>
    <t>Non-U.S.</t>
  </si>
  <si>
    <t>Franklin Electric Co., Inc.</t>
  </si>
  <si>
    <t>Took from WaterData</t>
  </si>
  <si>
    <t>Water Systems</t>
  </si>
  <si>
    <t>Fueling Systems</t>
  </si>
  <si>
    <t>Take ratio of 2016 water revenue to total rev and apply to 2017 total revenues</t>
  </si>
  <si>
    <t>1) PAM has 9,000 employees, Saint-Gobain a total of 170,000. 2017 revenue for Saint-Gobain is EUR 40,810 million. Using the employee ratio yields water revenue of EUR 2,161 million.  
2) The company states its pipes and valves etc business is conducted through its 'Construction Products' business segment. This is then split in to interior and exterior solutions which water falls in to exterior. Exterior segment has a 2017 revenue of EUR 5,527 million. 3 brands exist under this business segment of which one is PAM. Assuming they all roughly have similar revenues (which is a rough calculation) yields a water revenue estimate for PAM of EUR 1,842 million.
Hence I don't think EUR 2,000 million is a bad estimate.</t>
  </si>
  <si>
    <t>Magazine estimate</t>
  </si>
  <si>
    <t>Take half enviromental segment</t>
  </si>
  <si>
    <t>27/262 are related to water and wastewater, apply ration to total revenue</t>
  </si>
  <si>
    <t>4/1</t>
  </si>
  <si>
    <t>5/1</t>
  </si>
  <si>
    <t>6/1</t>
  </si>
  <si>
    <t>7/1</t>
  </si>
  <si>
    <t>8/1</t>
  </si>
  <si>
    <t>9/1</t>
  </si>
  <si>
    <t>10/1</t>
  </si>
  <si>
    <t>11/1</t>
  </si>
  <si>
    <t>12/1</t>
  </si>
  <si>
    <t>13/1</t>
  </si>
  <si>
    <t>14/1</t>
  </si>
  <si>
    <t>15/1</t>
  </si>
  <si>
    <t>16/1</t>
  </si>
  <si>
    <t>17/1</t>
  </si>
  <si>
    <t>18/1</t>
  </si>
  <si>
    <t>19/1</t>
  </si>
  <si>
    <t>Took as 60 % of Utilities and Services segment revenue (60m USD). Converted into OMR.</t>
  </si>
  <si>
    <t>1/5</t>
  </si>
  <si>
    <t>2/5</t>
  </si>
  <si>
    <t>3/5</t>
  </si>
  <si>
    <t>4/5</t>
  </si>
  <si>
    <t>5/5</t>
  </si>
  <si>
    <t>6/5</t>
  </si>
  <si>
    <t>7/5</t>
  </si>
  <si>
    <t>8/5</t>
  </si>
  <si>
    <t>9/5</t>
  </si>
  <si>
    <t>10/5</t>
  </si>
  <si>
    <t>11/5</t>
  </si>
  <si>
    <t>12/5</t>
  </si>
  <si>
    <t>13/5</t>
  </si>
  <si>
    <t>14/5</t>
  </si>
  <si>
    <t>15/5</t>
  </si>
  <si>
    <t>16/5</t>
  </si>
  <si>
    <t>17/5</t>
  </si>
  <si>
    <t>1/3</t>
  </si>
  <si>
    <t>2/3</t>
  </si>
  <si>
    <t>3/3</t>
  </si>
  <si>
    <t>4/3</t>
  </si>
  <si>
    <t>5/3</t>
  </si>
  <si>
    <t>6/3</t>
  </si>
  <si>
    <t>7/3</t>
  </si>
  <si>
    <t>8/3</t>
  </si>
  <si>
    <t>9/3</t>
  </si>
  <si>
    <t>10/3</t>
  </si>
  <si>
    <t>11/3</t>
  </si>
  <si>
    <t>12/3</t>
  </si>
  <si>
    <t>13/3</t>
  </si>
  <si>
    <t>14/3</t>
  </si>
  <si>
    <t>15/3</t>
  </si>
  <si>
    <t>16/3</t>
  </si>
  <si>
    <t>17/3</t>
  </si>
  <si>
    <t>18/3</t>
  </si>
  <si>
    <t>19/3</t>
  </si>
  <si>
    <t>20/3</t>
  </si>
  <si>
    <t>21/3</t>
  </si>
  <si>
    <t>22/3</t>
  </si>
  <si>
    <t>23/3</t>
  </si>
  <si>
    <t>24/3</t>
  </si>
  <si>
    <t>25/3</t>
  </si>
  <si>
    <t>26/3</t>
  </si>
  <si>
    <t>27/3</t>
  </si>
  <si>
    <t>28/3</t>
  </si>
  <si>
    <t>29/3</t>
  </si>
  <si>
    <t>1/1</t>
  </si>
  <si>
    <t>20/1</t>
  </si>
  <si>
    <t>21/1</t>
  </si>
  <si>
    <t>22/1</t>
  </si>
  <si>
    <t>23/1</t>
  </si>
  <si>
    <t>24/1</t>
  </si>
  <si>
    <t>25/1</t>
  </si>
  <si>
    <t>26/1</t>
  </si>
  <si>
    <t>27/1</t>
  </si>
  <si>
    <t>30/1</t>
  </si>
  <si>
    <t>3/2</t>
  </si>
  <si>
    <t>4/2</t>
  </si>
  <si>
    <t>5/2</t>
  </si>
  <si>
    <t>6/2</t>
  </si>
  <si>
    <t>7/2</t>
  </si>
  <si>
    <t>8/2</t>
  </si>
  <si>
    <t>9/2</t>
  </si>
  <si>
    <t>10/2</t>
  </si>
  <si>
    <t>11/2</t>
  </si>
  <si>
    <t>12/2</t>
  </si>
  <si>
    <t>13/2</t>
  </si>
  <si>
    <t>14/2</t>
  </si>
  <si>
    <t>15/2</t>
  </si>
  <si>
    <t>16/2</t>
  </si>
  <si>
    <t>17/2</t>
  </si>
  <si>
    <t>18/2</t>
  </si>
  <si>
    <t>19/2</t>
  </si>
  <si>
    <t>20/2</t>
  </si>
  <si>
    <t>21/2</t>
  </si>
  <si>
    <t>22/2</t>
  </si>
  <si>
    <t>23/2</t>
  </si>
  <si>
    <t>24/2</t>
  </si>
  <si>
    <t>25/2</t>
  </si>
  <si>
    <t>26/2</t>
  </si>
  <si>
    <t>27/2</t>
  </si>
  <si>
    <t>29/2</t>
  </si>
  <si>
    <t>29/12</t>
  </si>
  <si>
    <t>26/12</t>
  </si>
  <si>
    <t>2/12</t>
  </si>
  <si>
    <t>3/12</t>
  </si>
  <si>
    <t>4/12</t>
  </si>
  <si>
    <t>5/12</t>
  </si>
  <si>
    <t>6/12</t>
  </si>
  <si>
    <t>7/12</t>
  </si>
  <si>
    <t>8/12</t>
  </si>
  <si>
    <t>9/12</t>
  </si>
  <si>
    <t>10/12</t>
  </si>
  <si>
    <t>11/12</t>
  </si>
  <si>
    <t>12/12</t>
  </si>
  <si>
    <t>13/12</t>
  </si>
  <si>
    <t>14/12</t>
  </si>
  <si>
    <t>15/12</t>
  </si>
  <si>
    <t>16/12</t>
  </si>
  <si>
    <t>17/12</t>
  </si>
  <si>
    <t>18/12</t>
  </si>
  <si>
    <t>19/12</t>
  </si>
  <si>
    <t>20/12</t>
  </si>
  <si>
    <t>21/12</t>
  </si>
  <si>
    <t>22/12</t>
  </si>
  <si>
    <t>23/12</t>
  </si>
  <si>
    <t>24/12</t>
  </si>
  <si>
    <t>30/11</t>
  </si>
  <si>
    <t>4/10</t>
  </si>
  <si>
    <t>5/10</t>
  </si>
  <si>
    <t>6/10</t>
  </si>
  <si>
    <t>7/10</t>
  </si>
  <si>
    <t>8/10</t>
  </si>
  <si>
    <t>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</si>
  <si>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</si>
  <si>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</si>
  <si>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</si>
  <si>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</si>
  <si>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</si>
  <si>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</si>
  <si>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</si>
  <si>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</si>
  <si>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</si>
  <si>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</si>
  <si>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</si>
  <si>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</si>
  <si>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</si>
  <si>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</si>
  <si>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</si>
  <si>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</si>
  <si>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</si>
  <si>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</si>
  <si>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</si>
  <si>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</si>
  <si>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</si>
  <si>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1/11</t>
  </si>
  <si>
    <t>2/11</t>
  </si>
  <si>
    <t>3/11</t>
  </si>
  <si>
    <t>4/11</t>
  </si>
  <si>
    <t>5/11</t>
  </si>
  <si>
    <t>6/11</t>
  </si>
  <si>
    <t>7/11</t>
  </si>
  <si>
    <t>8/11</t>
  </si>
  <si>
    <t>9/11</t>
  </si>
  <si>
    <t>10/11</t>
  </si>
  <si>
    <t>11/11</t>
  </si>
  <si>
    <t>12/11</t>
  </si>
  <si>
    <t>13/11</t>
  </si>
  <si>
    <t>14/11</t>
  </si>
  <si>
    <t>15/11</t>
  </si>
  <si>
    <t>16/11</t>
  </si>
  <si>
    <t>17/11</t>
  </si>
  <si>
    <t>18/11</t>
  </si>
  <si>
    <t>19/11</t>
  </si>
  <si>
    <t>20/11</t>
  </si>
  <si>
    <t>21/11</t>
  </si>
  <si>
    <t>22/11</t>
  </si>
  <si>
    <t>23/11</t>
  </si>
  <si>
    <t>24/11</t>
  </si>
  <si>
    <t>25/11</t>
  </si>
  <si>
    <t>26/11</t>
  </si>
  <si>
    <t>27/11</t>
  </si>
  <si>
    <t>28/11</t>
  </si>
  <si>
    <t>29/11</t>
  </si>
  <si>
    <t>18/5</t>
  </si>
  <si>
    <t>19/5</t>
  </si>
  <si>
    <t>20/5</t>
  </si>
  <si>
    <t>21/5</t>
  </si>
  <si>
    <t>22/5</t>
  </si>
  <si>
    <t>23/5</t>
  </si>
  <si>
    <t>24/5</t>
  </si>
  <si>
    <t>25/5</t>
  </si>
  <si>
    <t>26/5</t>
  </si>
  <si>
    <t>27/5</t>
  </si>
  <si>
    <t>28/5</t>
  </si>
  <si>
    <t>29/5</t>
  </si>
  <si>
    <t>30/5</t>
  </si>
  <si>
    <t>31/5</t>
  </si>
  <si>
    <t>1/6</t>
  </si>
  <si>
    <t>2/6</t>
  </si>
  <si>
    <t>3/6</t>
  </si>
  <si>
    <t>4/6</t>
  </si>
  <si>
    <t>5/6</t>
  </si>
  <si>
    <t>6/6</t>
  </si>
  <si>
    <t>7/6</t>
  </si>
  <si>
    <t>8/6</t>
  </si>
  <si>
    <t>9/6</t>
  </si>
  <si>
    <t>10/6</t>
  </si>
  <si>
    <t>11/6</t>
  </si>
  <si>
    <t>12/6</t>
  </si>
  <si>
    <t>13/6</t>
  </si>
  <si>
    <t>14/6</t>
  </si>
  <si>
    <t>15/6</t>
  </si>
  <si>
    <t>16/6</t>
  </si>
  <si>
    <t>17/6</t>
  </si>
  <si>
    <t>18/6</t>
  </si>
  <si>
    <t>19/6</t>
  </si>
  <si>
    <t>20/6</t>
  </si>
  <si>
    <t>21/6</t>
  </si>
  <si>
    <t>22/6</t>
  </si>
  <si>
    <t>23/6</t>
  </si>
  <si>
    <t>24/6</t>
  </si>
  <si>
    <t>25/6</t>
  </si>
  <si>
    <t>26/6</t>
  </si>
  <si>
    <t>27/6</t>
  </si>
  <si>
    <t>28/6</t>
  </si>
  <si>
    <t>29/6</t>
  </si>
  <si>
    <t>31/05</t>
  </si>
  <si>
    <t>2/9</t>
  </si>
  <si>
    <t>3/9</t>
  </si>
  <si>
    <t>4/9</t>
  </si>
  <si>
    <t>5/9</t>
  </si>
  <si>
    <t>6/9</t>
  </si>
  <si>
    <t>7/9</t>
  </si>
  <si>
    <t>8/9</t>
  </si>
  <si>
    <t>9/9</t>
  </si>
  <si>
    <t>10/9</t>
  </si>
  <si>
    <t>11/9</t>
  </si>
  <si>
    <t>12/9</t>
  </si>
  <si>
    <t>13/9</t>
  </si>
  <si>
    <t>14/9</t>
  </si>
  <si>
    <t>15/9</t>
  </si>
  <si>
    <t>16/9</t>
  </si>
  <si>
    <t>17/9</t>
  </si>
  <si>
    <t>18/9</t>
  </si>
  <si>
    <t>19/9</t>
  </si>
  <si>
    <t>20/9</t>
  </si>
  <si>
    <t>21/9</t>
  </si>
  <si>
    <t>22/9</t>
  </si>
  <si>
    <t>23/9</t>
  </si>
  <si>
    <t>24/9</t>
  </si>
  <si>
    <t>25/9</t>
  </si>
  <si>
    <t>1/7</t>
  </si>
  <si>
    <t>2/7</t>
  </si>
  <si>
    <t>3/7</t>
  </si>
  <si>
    <t>4/7</t>
  </si>
  <si>
    <t>5/7</t>
  </si>
  <si>
    <t>6/7</t>
  </si>
  <si>
    <t>7/7</t>
  </si>
  <si>
    <t>8/7</t>
  </si>
  <si>
    <t>9/7</t>
  </si>
  <si>
    <t>10/7</t>
  </si>
  <si>
    <t>11/7</t>
  </si>
  <si>
    <t>12/7</t>
  </si>
  <si>
    <t>13/7</t>
  </si>
  <si>
    <t>14/7</t>
  </si>
  <si>
    <t>15/7</t>
  </si>
  <si>
    <t>16/7</t>
  </si>
  <si>
    <t>17/7</t>
  </si>
  <si>
    <t>18/7</t>
  </si>
  <si>
    <t>19/7</t>
  </si>
  <si>
    <t>20/7</t>
  </si>
  <si>
    <t>21/7</t>
  </si>
  <si>
    <t>22/7</t>
  </si>
  <si>
    <t>23/7</t>
  </si>
  <si>
    <t>24/7</t>
  </si>
  <si>
    <t>25/7</t>
  </si>
  <si>
    <t>26/7</t>
  </si>
  <si>
    <t>27/7</t>
  </si>
  <si>
    <t>28/7</t>
  </si>
  <si>
    <t>29/7</t>
  </si>
  <si>
    <t>30/7</t>
  </si>
  <si>
    <t>31/7</t>
  </si>
  <si>
    <t>1/8</t>
  </si>
  <si>
    <t>2/8</t>
  </si>
  <si>
    <t>3/8</t>
  </si>
  <si>
    <t>4/8</t>
  </si>
  <si>
    <t>5/8</t>
  </si>
  <si>
    <t>6/8</t>
  </si>
  <si>
    <t>7/8</t>
  </si>
  <si>
    <t>8/8</t>
  </si>
  <si>
    <t>9/8</t>
  </si>
  <si>
    <t>10/8</t>
  </si>
  <si>
    <t>11/8</t>
  </si>
  <si>
    <t>12/8</t>
  </si>
  <si>
    <t>13/8</t>
  </si>
  <si>
    <t>14/8</t>
  </si>
  <si>
    <t>15/8</t>
  </si>
  <si>
    <t>16/8</t>
  </si>
  <si>
    <t>17/8</t>
  </si>
  <si>
    <t>18/8</t>
  </si>
  <si>
    <t>19/8</t>
  </si>
  <si>
    <t>20/8</t>
  </si>
  <si>
    <t>21/8</t>
  </si>
  <si>
    <t>22/8</t>
  </si>
  <si>
    <t>23/8</t>
  </si>
  <si>
    <t>24/8</t>
  </si>
  <si>
    <t>25/8</t>
  </si>
  <si>
    <t>26/8</t>
  </si>
  <si>
    <t>27/8</t>
  </si>
  <si>
    <t>28/8</t>
  </si>
  <si>
    <t>29/8</t>
  </si>
  <si>
    <t>30/8</t>
  </si>
  <si>
    <t>31/07</t>
  </si>
  <si>
    <t>1/4</t>
  </si>
  <si>
    <t>2/4</t>
  </si>
  <si>
    <t>3/4</t>
  </si>
  <si>
    <t>4/4</t>
  </si>
  <si>
    <t>5/4</t>
  </si>
  <si>
    <t>6/4</t>
  </si>
  <si>
    <t>7/4</t>
  </si>
  <si>
    <t>8/4</t>
  </si>
  <si>
    <t>9/4</t>
  </si>
  <si>
    <t>10/4</t>
  </si>
  <si>
    <t>11/4</t>
  </si>
  <si>
    <t>12/4</t>
  </si>
  <si>
    <t>13/4</t>
  </si>
  <si>
    <t>14/4</t>
  </si>
  <si>
    <t>15/4</t>
  </si>
  <si>
    <t>16/4</t>
  </si>
  <si>
    <t>17/4</t>
  </si>
  <si>
    <t>18/4</t>
  </si>
  <si>
    <t>19/4</t>
  </si>
  <si>
    <t>20/4</t>
  </si>
  <si>
    <t>21/4</t>
  </si>
  <si>
    <t>22/4</t>
  </si>
  <si>
    <t>23/4</t>
  </si>
  <si>
    <t>24/4</t>
  </si>
  <si>
    <t>25/4</t>
  </si>
  <si>
    <t>26/4</t>
  </si>
  <si>
    <t>27/4</t>
  </si>
  <si>
    <t>28/4</t>
  </si>
  <si>
    <t>29/4</t>
  </si>
  <si>
    <t>Use ratio of water revenue to total revenue from 2017 and apply to 2018</t>
  </si>
  <si>
    <t>Use ratio of 2017 and 2018</t>
  </si>
  <si>
    <t>ENR Top 225 International Design Firms, 0.08 * 1247, then converted to SEK</t>
  </si>
  <si>
    <t>ENR Top 225 International Design Firms, 0.03 * 1255.4, then convert to GBP</t>
  </si>
  <si>
    <t>Mexichem, SAB de CV</t>
  </si>
  <si>
    <t>https://www.mexichem.com/sustainability/</t>
  </si>
  <si>
    <t>Financial and Sustainability Report 2017</t>
  </si>
  <si>
    <t>Home--&gt; Sustainability</t>
  </si>
  <si>
    <t>page 143</t>
  </si>
  <si>
    <t>page 146</t>
  </si>
  <si>
    <t>Vinyl</t>
  </si>
  <si>
    <t>Flúor</t>
  </si>
  <si>
    <t>Fluent</t>
  </si>
  <si>
    <t>Otros</t>
  </si>
  <si>
    <t>Controladora</t>
  </si>
  <si>
    <t>Eliminaciones</t>
  </si>
  <si>
    <t>Northwest Europe</t>
  </si>
  <si>
    <t>U.S.A.</t>
  </si>
  <si>
    <t>Southwest Europe</t>
  </si>
  <si>
    <t>Central and Eastern Europe</t>
  </si>
  <si>
    <t>Southeast Europe</t>
  </si>
  <si>
    <t>Venezuela</t>
  </si>
  <si>
    <t>Use ENR Reports (Design and Contractors)</t>
  </si>
  <si>
    <t>3M Purification falls under 3Ms industrial business segment which has revenues of $2.7 billion. Given the amount of product lines within this and estimates for previous years this range seems sensible</t>
  </si>
  <si>
    <t>Not a pure play, previous estimate is wrong</t>
  </si>
  <si>
    <t>http://www.ilfsindia.com/media/2022/annual-report-fy-2018.pdf</t>
  </si>
  <si>
    <t>homepage -&gt; investors -&gt; annual report</t>
  </si>
  <si>
    <t>Infrastructure Services</t>
  </si>
  <si>
    <t>Unallocated Revenue</t>
  </si>
  <si>
    <t>Inter Segment Eliminations</t>
  </si>
  <si>
    <t>2</t>
  </si>
  <si>
    <t>1</t>
  </si>
  <si>
    <t>Use ENR, Kayson had revenues of USD257.6 million in 2016, 10% of which water. Then apply 2016 revenue growth trend figures in this report for the companies water and wastewater division, 25%. https://www.kayson-ir.com/documents/English/RESUME_2017.pdf. Round up to $35 million</t>
  </si>
  <si>
    <t>Article quotes water revenue in 2015 as EUR 250 million, with the company aiming for EUR350 - 400 by 2020. Assume somewhere in the middle, around 300. https://www.globalwaterintel.com/global-water-intelligence-magazine/16/5/general/de-nora-builds-platform-growth-water</t>
  </si>
  <si>
    <t>https://www.ebara.co.jp/en/about/ir/library/annual-report/index.html</t>
  </si>
  <si>
    <t>Integrated Report 2017</t>
  </si>
  <si>
    <t>Estimated for Finance to 2030 report</t>
  </si>
  <si>
    <t>Applied company revenue growth to 2017 estimate, rounded to nearest 50 million</t>
  </si>
  <si>
    <t>Use ENR top international design firms</t>
  </si>
  <si>
    <t>Apply Xylems revenue growth rate to pures previous water revenue and round to nearest 50 million</t>
  </si>
  <si>
    <t>Total revenues only around 23 million EUR and easily less than half is water related</t>
  </si>
  <si>
    <t>Total revenue not really high enough + company is not a pure play</t>
  </si>
  <si>
    <t>Less than half is water related and revenue is meagre</t>
  </si>
  <si>
    <t>https://www.endress.com/en/Endress-Hauser-group/endresshauser-at-a-glance/financial-results</t>
  </si>
  <si>
    <t>Africa, Middle East</t>
  </si>
  <si>
    <t>Apply Endress's growth in revenues to the previous estimate and round to the nearest 50 m as before</t>
  </si>
  <si>
    <t>Assumed is same as 2016, which was to the nearest 50 million</t>
  </si>
  <si>
    <t>Water revenue in 2015 was reported as EUR 113 million ($123 million), assume that it still lies within the 50m - 200m range.</t>
  </si>
  <si>
    <t>Jain Irrigation Systems Ltd.</t>
  </si>
  <si>
    <t>http://www.nseprimeir.com/z_JISLJALEQS/index.aspx?value=3cYDU7170mvM600MSHCcMw==</t>
  </si>
  <si>
    <t>Home Page---&gt; Investors</t>
  </si>
  <si>
    <t>page 267</t>
  </si>
  <si>
    <t>page 268</t>
  </si>
  <si>
    <t>Other Business Division</t>
  </si>
  <si>
    <t>Hi-tech Agri Input Product Division</t>
  </si>
  <si>
    <t>Plastic Division</t>
  </si>
  <si>
    <t>Agro Processing Division</t>
  </si>
  <si>
    <t>Took sum of Hi-tech Agri Input Product Division and Plastic Division revenues</t>
  </si>
  <si>
    <t>Taken from magazine articles</t>
  </si>
  <si>
    <t>Estimation from Finance to 2030 report</t>
  </si>
  <si>
    <t>Take percentage of water revenue to utilities segment revenue from 2016 and apply to 2017 segment</t>
  </si>
  <si>
    <t>Railway works</t>
  </si>
  <si>
    <t>Highway works</t>
  </si>
  <si>
    <t>Hydraulic and environmental works</t>
  </si>
  <si>
    <t>Building construction and other projects</t>
  </si>
  <si>
    <t>Take Hydraulic and environmental works segment revenue</t>
  </si>
  <si>
    <t>Most of the company's revenue is water related</t>
  </si>
  <si>
    <t>https://www.enr.com/ext/resources/static_pages/Top-600/Top-Lists/2018/Files/ENRREVISE12018-T200lowres.pdf</t>
  </si>
  <si>
    <t>ENR 2018 Top 200 Environmental Firms 1-100</t>
  </si>
  <si>
    <t>Wastewater treatment</t>
  </si>
  <si>
    <t>Environmental management</t>
  </si>
  <si>
    <t>Environmental science</t>
  </si>
  <si>
    <t>ENR Top 200 Environment Firms, take water and wastewater treatment segments</t>
  </si>
  <si>
    <t>ENR Top 200 Environment Firms, use water and wastewater treatment segments</t>
  </si>
  <si>
    <t>https://www.enr.com/toplists/2018-Top-200-Environmental-Firms-1</t>
  </si>
  <si>
    <t>USD137 million reported in 2016, guess 150 million to nearest 50 million</t>
  </si>
  <si>
    <t>Take Direct Water Treatment business segment</t>
  </si>
  <si>
    <t>Technology &amp; Consulting</t>
  </si>
  <si>
    <t>Non-stategic Business</t>
  </si>
  <si>
    <t>Chemtrade Logistics Income Fund</t>
  </si>
  <si>
    <t>Investor's page--&gt; Reports</t>
  </si>
  <si>
    <t>http://www.chemtradelogistics.com/main/investors/</t>
  </si>
  <si>
    <t>Page 37</t>
  </si>
  <si>
    <t>page 39</t>
  </si>
  <si>
    <t xml:space="preserve">Sulphur Products &amp; Performance Chemicals (SPPC) </t>
  </si>
  <si>
    <t xml:space="preserve">Water Solutions &amp; Specialty Chemicals (WSSC) </t>
  </si>
  <si>
    <t>Electrochemicals (EC)</t>
  </si>
  <si>
    <t>Corporate (Corp)</t>
  </si>
  <si>
    <t>REPORTED</t>
  </si>
  <si>
    <t>http://www.chemtradelogistics.com/main/wp-content/uploads/CHEUN_2017AR_Full.pdf</t>
  </si>
  <si>
    <t>WSSC Segment Revenue</t>
  </si>
  <si>
    <t>Valmont Industries, Inc.</t>
  </si>
  <si>
    <t>http://www.valmont.com/financial-information</t>
  </si>
  <si>
    <t>Engineered Support Structures segment</t>
  </si>
  <si>
    <t>Utility Support Structures segment</t>
  </si>
  <si>
    <t>Coatings segment</t>
  </si>
  <si>
    <t>Irrigation segment</t>
  </si>
  <si>
    <t>http://www.valmont.com/financial-information/financial-reports-and-filings</t>
  </si>
  <si>
    <t>Irrigation Segmnet Revenue</t>
  </si>
  <si>
    <t>IDEXX Laboratories, Inc.</t>
  </si>
  <si>
    <t>Investor's page--&gt; SEC filings</t>
  </si>
  <si>
    <t>https://www.idexx.com/en/about-idexx/investors/sec-filings-archive/</t>
  </si>
  <si>
    <t>Companion Animal Group (CAG)</t>
  </si>
  <si>
    <t>Livestock, Poultry and Dairy (LPD)</t>
  </si>
  <si>
    <t>Water (water quality products)</t>
  </si>
  <si>
    <t>Annual Report - Segment revenue--&gt; Water Revenue</t>
  </si>
  <si>
    <t>IDEX Corporation</t>
  </si>
  <si>
    <t>Investor's page-&gt; SEC Filings</t>
  </si>
  <si>
    <t>http://investors.idexcorp.com/financial-information/sec-filings?field_nir_sec_form_group_target_id%5B%5D=471#views-exposed-form-widget-sec-filings-table</t>
  </si>
  <si>
    <t>page 19 of PDF</t>
  </si>
  <si>
    <t>Fluid &amp; Metering Technologies</t>
  </si>
  <si>
    <t>Health &amp; Science Technologies</t>
  </si>
  <si>
    <t>Fire &amp; Safety/Diversified Products</t>
  </si>
  <si>
    <t>North America, excluding U.S.</t>
  </si>
  <si>
    <t>Annual Report 2017--&gt;Page 2. Water is 20% of Fluid &amp; Metering Technologies Segment</t>
  </si>
  <si>
    <t>http://investors.idexcorp.com/static-files/9837d362-48af-473d-84ef-3260c5d2bb80</t>
  </si>
  <si>
    <t>Coway Co., Ltd.</t>
  </si>
  <si>
    <t>Investors's Page--&gt; financial Statements</t>
  </si>
  <si>
    <t>http://www.cowayir.co.kr/financial/statement.asp</t>
  </si>
  <si>
    <t>Based on GWI article</t>
  </si>
  <si>
    <t>https://www.globalwaterintel.com/global-water-intelligence-magazine/16/5/general/danaher-counts-synergies-pall-buy</t>
  </si>
  <si>
    <t>Halma plc</t>
  </si>
  <si>
    <t>https://www.halma.com/investors/reports-and-presentations/archive/2018</t>
  </si>
  <si>
    <t>Page 143</t>
  </si>
  <si>
    <t>Inter-segmental sales</t>
  </si>
  <si>
    <t>Process Safety</t>
  </si>
  <si>
    <t>Infrastructure Safety</t>
  </si>
  <si>
    <t>Medical</t>
  </si>
  <si>
    <t>Environmental &amp; Analysis</t>
  </si>
  <si>
    <t>United States of America</t>
  </si>
  <si>
    <t>Mainland Europe</t>
  </si>
  <si>
    <t>Africa, Near and Middle East</t>
  </si>
  <si>
    <t>https://www.halma.com/~/media/Files/H/Halma-V4/investors/2018-Halma-annual-report.pdf</t>
  </si>
  <si>
    <t>Refer page 147 of Annual report 2017-18. Estimated based on 'Carrying amount of goodwill' allocated to Water sub-segmnet which is approxinately 50% of total allocattion to this segment. Water Revenue was taken as 50% of Revenue of 'Environmental &amp; Analysis'. Additionally, around 10% of 'Process Safety' segmnet produces Water/WW sector products. 10% of 'Process Safety' revenue was also added in it.</t>
  </si>
  <si>
    <t>Costain Group PLC</t>
  </si>
  <si>
    <t>https://www.costain.com/investors/</t>
  </si>
  <si>
    <t>page 112</t>
  </si>
  <si>
    <t>Natural Resources</t>
  </si>
  <si>
    <t>Alcaidesa</t>
  </si>
  <si>
    <t>Central costs</t>
  </si>
  <si>
    <t>United Kingdom (UK)</t>
  </si>
  <si>
    <t>https://www.costain.com/what-we-do/</t>
  </si>
  <si>
    <t>Took 50% of Natural resources segment which comprises Oil/Gas and Water and Services. Water is reported as one of the strong market for Costain (refer annual report 2017)</t>
  </si>
  <si>
    <t>Grupo Rotoplas, S.A.B. de C.V.</t>
  </si>
  <si>
    <t>https://rotoplas.com/investors/financial-information/</t>
  </si>
  <si>
    <t>MXN</t>
  </si>
  <si>
    <t>page 9 of integrated report 2017</t>
  </si>
  <si>
    <t>Operates as Water Solutions provider, hence, all revenue taken as water revenue</t>
  </si>
  <si>
    <t>https://rotoplas.com/investors/rtp_resources/eng/annual-report/2017/AR_Rotoplas_2017_FINAL.pdf</t>
  </si>
  <si>
    <t>Annual Results 2018</t>
  </si>
  <si>
    <t>https://www.h2oinnovation.com/h2o-innovation-group/investors/financial-results/</t>
  </si>
  <si>
    <t>Revenues from specialty products and services</t>
  </si>
  <si>
    <t>https://www.h2oinnovation.com/wp-content/uploads/2018/09/HEO_Annual-Report_FYE-2018_ENG_AMENDED_LR.pdf</t>
  </si>
  <si>
    <t>GEA Group AG</t>
  </si>
  <si>
    <t>https://www.gea.com/en/investor-relations/index.jsp</t>
  </si>
  <si>
    <t>page 130</t>
  </si>
  <si>
    <t>page 2 of PDF</t>
  </si>
  <si>
    <t>Business Area Equipment (BA-E)</t>
  </si>
  <si>
    <t>Business Area Solutions (BA-S)</t>
  </si>
  <si>
    <t>ACH &amp; Eastern Europe</t>
  </si>
  <si>
    <t>Western Europe, Middle East &amp; Africa</t>
  </si>
  <si>
    <t>North and Central Europe</t>
  </si>
  <si>
    <t>Latin Amarica</t>
  </si>
  <si>
    <t>North Amaerica</t>
  </si>
  <si>
    <t>https://investors.uponor.com/financial-information/annual-quarterly-data/annual-data</t>
  </si>
  <si>
    <t>Russian Federation</t>
  </si>
  <si>
    <t>Building Solutions</t>
  </si>
  <si>
    <t>https://investors.uponor.com/sites/default/files/reports/Uponor%20roadshow%20presentation%20January%202018.pdf</t>
  </si>
  <si>
    <t>took Plumbing segment as watre revenue. Other segments also have water sub-segmnets but hard to estimate.</t>
  </si>
  <si>
    <t>Uponor Oyj</t>
  </si>
  <si>
    <t>Waters Corporation</t>
  </si>
  <si>
    <t>SEC Filings-10K</t>
  </si>
  <si>
    <t>Investors's Page--&gt;SEC Filings</t>
  </si>
  <si>
    <t>http://www.waters.com/waters/en_US/SEC-Filings/nav.htm?cid=134619465&amp;locale=en_US</t>
  </si>
  <si>
    <t>Waters instrument systems</t>
  </si>
  <si>
    <t>Chemistry consumables</t>
  </si>
  <si>
    <t>TA instrument systems</t>
  </si>
  <si>
    <t>Waters service</t>
  </si>
  <si>
    <t>TA service</t>
  </si>
  <si>
    <t>Asia Other</t>
  </si>
  <si>
    <t>Lindsay Corporation</t>
  </si>
  <si>
    <t>Infrastructure segment</t>
  </si>
  <si>
    <t>Estimated as =100% of Irrigation + 20% of Infrastructure segmnet</t>
  </si>
  <si>
    <t>The Crane Company</t>
  </si>
  <si>
    <t>http://app.quotemedia.com/data/downloadFiling?ref=12085699&amp;type=PDF&amp;symbol=CR&amp;companyName=Crane+Company&amp;formType=10-K&amp;formDescription=Annual+report+with+a+comprehensive+overview+of+the+company&amp;dateFiled=2018-02-27</t>
  </si>
  <si>
    <t>page 42</t>
  </si>
  <si>
    <t>page 44</t>
  </si>
  <si>
    <t>Fluid Handling</t>
  </si>
  <si>
    <t>Payment &amp; Merchandising Technologies</t>
  </si>
  <si>
    <t>Aerospace &amp; Electronics</t>
  </si>
  <si>
    <t>Engineered Materials</t>
  </si>
  <si>
    <t xml:space="preserve">Other international </t>
  </si>
  <si>
    <t>https://www.craneco.com/sites/craneco.investorhq.businesswire.com/files/event/additional/03_Fluid_Handling.pdf</t>
  </si>
  <si>
    <t>Copied from LGIM Sheet</t>
  </si>
  <si>
    <t>Parker Hannifin Corporation</t>
  </si>
  <si>
    <t>http://phx.corporate-ir.net/phoenix.zhtml?c=97464&amp;p=irol-irhome</t>
  </si>
  <si>
    <t>Diversified Industrial Segment- North America</t>
  </si>
  <si>
    <t>Diversified Industrial Segment- International</t>
  </si>
  <si>
    <t>Aerospace Systems Segment</t>
  </si>
  <si>
    <t>Sekisui Chemical Co., Ltd.</t>
  </si>
  <si>
    <t>https://www.sekisuichemical.com/ir/library/financial_report/__icsFiles/afieldfile/2018/08/31/financial_2018.pdf</t>
  </si>
  <si>
    <t>page 80</t>
  </si>
  <si>
    <t>Urban infrastructure and environmental products</t>
  </si>
  <si>
    <t>High performance plastics</t>
  </si>
  <si>
    <t>https://www.waterplc.com/userfiles/file/Annual%20report%202018%20hyperlinked%20web%20version.pdf</t>
  </si>
  <si>
    <t>Organisation type</t>
  </si>
  <si>
    <t>Private sector / Publicly listed</t>
  </si>
  <si>
    <t>Private sector / Private company</t>
  </si>
  <si>
    <t>Private sector / Subsidiary of large company</t>
  </si>
  <si>
    <t>Private sector / Family-owned</t>
  </si>
  <si>
    <t>Public sector / State-owned company</t>
  </si>
  <si>
    <t>Private sector / Private equity backed</t>
  </si>
  <si>
    <t>Private sector / Employee-owned</t>
  </si>
  <si>
    <t>Public sector / Unknown, Public</t>
  </si>
  <si>
    <t>Private sector / Private foundation</t>
  </si>
  <si>
    <t>Private sector / Division of larger company</t>
  </si>
  <si>
    <t>Availability</t>
  </si>
  <si>
    <t>Data Source</t>
  </si>
  <si>
    <t>Company Website/WTP</t>
  </si>
  <si>
    <t>Not Available</t>
  </si>
  <si>
    <t>ENR/Third Party</t>
  </si>
  <si>
    <t>WTP= WatchThatPage Tracker</t>
  </si>
  <si>
    <t>Check Manually</t>
  </si>
  <si>
    <t>FINANCIAL TABLES</t>
  </si>
  <si>
    <t>http://www.lindsayir.com/Financial_Tables</t>
  </si>
  <si>
    <t>Page 118</t>
  </si>
  <si>
    <t>Page 165</t>
  </si>
  <si>
    <t>http://ir.cwco.com/Cache/392637132.pdf</t>
  </si>
  <si>
    <t>"Last Updated" Date Correct (RS)</t>
  </si>
  <si>
    <t>http://investors.pentair.com/investor-relations/news-releases/news-release-details/2018/Pentair-Reports-Fourth-Quarter-and-Full-Year-2017-Results/default.aspx</t>
  </si>
  <si>
    <t>http://www.sabesp.com.br/sabesp/filesmng.nsf/A1B861F1BC780F2B8325825E0017B6EE/$File/SBSP3_4Q17_v2.pdf</t>
  </si>
  <si>
    <t>DEM RESULTS 2017</t>
  </si>
  <si>
    <t>Investors Section--&gt; FINANCIAL INFORMATION--&gt; DEM Results</t>
  </si>
  <si>
    <t xml:space="preserve">	Quarter 4 Report</t>
  </si>
  <si>
    <t>https://tallinnavesi.ee/investor/aruanded/finantsaruanded/</t>
  </si>
  <si>
    <t>Financial Statements Bulletin 2017</t>
  </si>
  <si>
    <t>pages 4 (37)</t>
  </si>
  <si>
    <t>Previous Date</t>
  </si>
  <si>
    <t>New Date</t>
  </si>
  <si>
    <t>IR Presentation</t>
  </si>
  <si>
    <t>https://www.gruppo.acea.it/content/dam/aceafoundation/pdf/gruppo/investitori/2018/presentation-2017-results.pdf</t>
  </si>
  <si>
    <t>http://ir.kurita.co.jp/en/reports/financial_news_releases/index.html</t>
  </si>
  <si>
    <t>Brief financial results</t>
  </si>
  <si>
    <t>Investor's relations page--&gt; IR Library--&gt;Brief financial results</t>
  </si>
  <si>
    <t>http://www.metawater.co.jp/eng/ir/library/library01.html</t>
  </si>
  <si>
    <t>Grundfos Website--&gt; Search Annual Report</t>
  </si>
  <si>
    <t>FINANCIAL STATEMENTS 2018</t>
  </si>
  <si>
    <t>https://www.portsmouthwater.co.uk/about-us/accounts/</t>
  </si>
  <si>
    <t>Our company--&gt; Financial Statements</t>
  </si>
  <si>
    <t>http://investor.aosmith.com/sec-filings</t>
  </si>
  <si>
    <t>https://www.sjwgroup.com/investor_relations/sec_filings</t>
  </si>
  <si>
    <t>http://www.alfagroup.org/business/water-utilities/rosvodokanal-group/
http://www.rosvodokanal.ru/investors/</t>
  </si>
  <si>
    <t>Alfa Group Website</t>
  </si>
  <si>
    <t>Last Modified by</t>
  </si>
  <si>
    <t>SEC 8-K Filing</t>
  </si>
  <si>
    <t>Q4 Results</t>
  </si>
  <si>
    <t>https://www.siemens.com/investor/pool/en/investor_relations/financial_publications/speeches_and_presentations/q42018/2018-q4-earnings-release-e.pdf</t>
  </si>
  <si>
    <t>Siemens Gamesa Renewable Energy</t>
  </si>
  <si>
    <t>page 10 of pdf</t>
  </si>
  <si>
    <t>page 12 of pdf</t>
  </si>
  <si>
    <t>page 9 of pdf</t>
  </si>
  <si>
    <t>41% of rev. (as per 2017 data)</t>
  </si>
  <si>
    <t>http://phx.corporate-ir.net/External.File?item=UGFyZW50SUQ9NzAxNDk0fENoaWxkSUQ9NDEzMTg2fFR5cGU9MQ==&amp;t=1</t>
  </si>
  <si>
    <t>Financial Report 2017</t>
  </si>
  <si>
    <t>http://investors.aecom.com/phoenix.zhtml?c=131318&amp;p=irol-newsArticle&amp;ID=2376660</t>
  </si>
  <si>
    <t>http://phx.corporate-ir.net/External.File?item=UGFyZW50SUQ9NzAxNzY2fENoaWxkSUQ9NDEzNTI1fFR5cGU9MQ==&amp;t=1</t>
  </si>
  <si>
    <t>Q4 Presenttaion Slides, Slide 15</t>
  </si>
  <si>
    <t>Germany Company Register</t>
  </si>
  <si>
    <t>https://www.unternehmensregister.de/ureg/?submitaction=language&amp;language=en</t>
  </si>
  <si>
    <t>37% PROJECTS ARE WATER</t>
  </si>
  <si>
    <t>Shanghai Stock Exchange</t>
  </si>
  <si>
    <t>Shenzhen Stock Exchange</t>
  </si>
  <si>
    <t>Operates in three states (NH, MA, CT). Revenues collected from annual returns filed in respective states Utility authorities. For 2017    7544652 (NH) 183170036 (CT) 15811343 (MA).
MA- https://www.mass.gov/info-details/find-a-water-company-annual-return
CT- http://www.dpuc.state.ct.us/DPUCUndocketed.nsf/411bd1cb6513945b85256d0300565bc1?OpenView&amp;Start=1&amp;Count=30&amp;Expand=1.1#1.1
NH- https://www.puc.nh.gov/    Search by company name</t>
  </si>
  <si>
    <t>http://www.copasagroup.com/wp-content/uploads/2018/09/AnnualReport2017.pdf</t>
  </si>
  <si>
    <t>page 81</t>
  </si>
  <si>
    <t>Take Hydraulic and environmental works segment revenue, page 69</t>
  </si>
  <si>
    <t>https://beta.companieshouse.gov.uk/company/01312454/filing-history</t>
  </si>
  <si>
    <t>100% of revenues are water revenues. Refer Annual report</t>
  </si>
  <si>
    <t>Asset Solutions EAAA</t>
  </si>
  <si>
    <t>Asset Solutions Americas</t>
  </si>
  <si>
    <t>Specialist Technical Solutions</t>
  </si>
  <si>
    <t>Environment &amp; Infrastructure Solutions</t>
  </si>
  <si>
    <t>Investment Services</t>
  </si>
  <si>
    <t>http://invest.jacobs.com/investors/SEC-Filings/SEC-Filings-Details/default.aspx?FilingId=13073148</t>
  </si>
  <si>
    <t>Energy, Chemicals and Resources</t>
  </si>
  <si>
    <t>Taken as 25% of Buildings &amp; Infrastructure Segmnet.</t>
  </si>
  <si>
    <t>Trimble Inc.</t>
  </si>
  <si>
    <t>10-K</t>
  </si>
  <si>
    <t>http://investor.trimble.com/financial-information/sec-filings?field_nir_sec_form_group_target_id%5B%5D=491&amp;field_nir_sec_date_filed_value=&amp;items_per_page=10#views-exposed-form-widget-sec-filings-table</t>
  </si>
  <si>
    <t>Investors's Page</t>
  </si>
  <si>
    <t>Resources and Utilities</t>
  </si>
  <si>
    <t>Geospatial</t>
  </si>
  <si>
    <t>Buildings and Infrastructure</t>
  </si>
  <si>
    <t>Other non-US countries</t>
  </si>
  <si>
    <t>PICO Holdings, Inc.</t>
  </si>
  <si>
    <t>http://investors.picoholdings.com/static-files/c58f6f4e-aab5-4656-ab9f-15a0b37305a7</t>
  </si>
  <si>
    <t>All revenue are water</t>
  </si>
  <si>
    <t>http://investors.picoholdings.com/static-files/61baf97f-60bb-4410-8469-6c39440ca40c</t>
  </si>
  <si>
    <t>Eurofins Scientific</t>
  </si>
  <si>
    <t>https://www.eurofins.com/investor-relations/</t>
  </si>
  <si>
    <t>Benelux</t>
  </si>
  <si>
    <t>Nordic Region</t>
  </si>
  <si>
    <t>UK and Ireland</t>
  </si>
  <si>
    <t>https://aqua.evoqua.com/press-release/evoqua-water-technologies-reports-fourth-quarter-and-full-year-2018-results</t>
  </si>
  <si>
    <t>All revenues are water</t>
  </si>
  <si>
    <t>http://www.cninfo.com.cn/new/disclosure/stock?orgId=9900026534&amp;stockCode=300664</t>
  </si>
  <si>
    <t>page 166</t>
  </si>
  <si>
    <t>Howden Group</t>
  </si>
  <si>
    <t>Parent Company Annual Report</t>
  </si>
  <si>
    <t>http://ir.colfaxcorp.com/static-files/ba895339-eed2-4316-a8e4-bc156b78bd02</t>
  </si>
  <si>
    <t xml:space="preserve">Air and Gas Handling' Segmnet Revenue </t>
  </si>
  <si>
    <t>Page 88</t>
  </si>
  <si>
    <t>http://www.drakescull.com/internethome/annualreport</t>
  </si>
  <si>
    <t>http://www.egyco-egypt.com/DepDetails.aspx?ID=208</t>
  </si>
  <si>
    <t>http://www.moukhtar.com/site/ar/investor/annual.asp</t>
  </si>
  <si>
    <t>Government Services Group (GSG)</t>
  </si>
  <si>
    <t>Commercial / International Services Group (CIG)</t>
  </si>
  <si>
    <t>https://communications.ghd.com/annualreview/2018/ghd-at-a-glance.html</t>
  </si>
  <si>
    <t>18% of Total Revenue</t>
  </si>
  <si>
    <t>Annual Rebiew 2018</t>
  </si>
  <si>
    <t>https://www.ghd.com/en/about-us/publications.aspx</t>
  </si>
  <si>
    <t>Audit Report 2018</t>
  </si>
  <si>
    <t>http://www.gammonindia.com/investors/financial-results.htm</t>
  </si>
  <si>
    <t>page 19</t>
  </si>
  <si>
    <t>https://www.huber.co.uk/about-huber/our-parent-company.html?L=0</t>
  </si>
  <si>
    <t>Ians data/ UK subsidiary reported group turnover</t>
  </si>
  <si>
    <t>Modern Water plc</t>
  </si>
  <si>
    <t>https://www.modernwater.com/investors/financial-results</t>
  </si>
  <si>
    <t>https://www.modernwater.com/pdf/180328%20MW%202017%20ANNUAL%20REPORT%20FINAL%20-%20for%20Website.pdf</t>
  </si>
  <si>
    <t>Brite-Tech Berhad</t>
  </si>
  <si>
    <t>https://www.brite-tech.com/investor-relations-annual-report.htm</t>
  </si>
  <si>
    <t>page 48</t>
  </si>
  <si>
    <t xml:space="preserve">Environmental Products and Services </t>
  </si>
  <si>
    <t>System Equipment and Ancillary Products</t>
  </si>
  <si>
    <t xml:space="preserve">Eliminations </t>
  </si>
  <si>
    <t>https://www.brite-tech.com/investor-relations-annual-report.htm#</t>
  </si>
  <si>
    <t>ENVEA Group</t>
  </si>
  <si>
    <t>EURONEXT Website</t>
  </si>
  <si>
    <t>https://www.euronext.com/fr/products/equities/FR0010278762-ALXP/company-information</t>
  </si>
  <si>
    <t>Phoslock Environmental Technologies Limited</t>
  </si>
  <si>
    <t>http://www.phoslock.com.au/site/Investors/Annual-Reports</t>
  </si>
  <si>
    <t>Australia/NZ</t>
  </si>
  <si>
    <t>Europe/UK</t>
  </si>
  <si>
    <t>US / Canada / Brazil</t>
  </si>
  <si>
    <t xml:space="preserve">Clean TeQ Holdings Ltd. </t>
  </si>
  <si>
    <t>https://www.cleanteq.com/investors/annual-reports/</t>
  </si>
  <si>
    <t>Annual Report Segmnet Revenue</t>
  </si>
  <si>
    <t>annual report 2018</t>
  </si>
  <si>
    <t>page 125</t>
  </si>
  <si>
    <t>https://www.mvv.de/media/de/media/downloads/investor_relations/geschaeftsjahr_2018/berichte_22/GB_2018_dt.pdf</t>
  </si>
  <si>
    <t>Trade and Portfolio Management</t>
  </si>
  <si>
    <t>Praxair Technology</t>
  </si>
  <si>
    <t>https://www.praxair.com/investor-relations</t>
  </si>
  <si>
    <t>Surface Technologies</t>
  </si>
  <si>
    <t>Cembrane A/S</t>
  </si>
  <si>
    <t>Private Sector / Private Company</t>
  </si>
  <si>
    <t>https://datacvr.virk.dk/data/visenhed?enhedstype=virksomhed&amp;id=36422289&amp;soeg=Cembrane&amp;type=Alle&amp;language=en-gb</t>
  </si>
  <si>
    <t>OriginClear</t>
  </si>
  <si>
    <t>https://www.irpass.com/profiles/investor/pdfview.aspx?m=secpdf&amp;c=1419793&amp;ID=000121390018004615/0001213900-18-004615&amp;b=2207</t>
  </si>
  <si>
    <t>https://www.originclear.com/investing/sec-filings</t>
  </si>
  <si>
    <t>Mycelx Technologies Corporation</t>
  </si>
  <si>
    <t>https://www.mycelx.com/investors/introduction</t>
  </si>
  <si>
    <t>Eaton Corporation</t>
  </si>
  <si>
    <t>http://www.eaton.com/fr/en-gb/company/investor-relations/sec-filings.html</t>
  </si>
  <si>
    <t>Electrical Products</t>
  </si>
  <si>
    <t>Electrical Systems and Services</t>
  </si>
  <si>
    <t>Hydraulics</t>
  </si>
  <si>
    <t>Aerospace</t>
  </si>
  <si>
    <t>Venhicle</t>
  </si>
  <si>
    <t>Stock Exchnage News</t>
  </si>
  <si>
    <t>Honk Kong Exchnage</t>
  </si>
  <si>
    <t>http://www3.hkexnews.hk/listedco/listconews/sehk/2018/1220/LTN201812201106.pdf</t>
  </si>
  <si>
    <t>Unitika Ltd</t>
  </si>
  <si>
    <t>Financial Statement</t>
  </si>
  <si>
    <t>https://www.unitika.co.jp/e/ir/accounts/</t>
  </si>
  <si>
    <t>Polymers</t>
  </si>
  <si>
    <t>Advanced Materials</t>
  </si>
  <si>
    <t>Fibers &amp; textiles</t>
  </si>
  <si>
    <t>https://www.saneago.com.br/2016/investidores.html</t>
  </si>
  <si>
    <t>HAWLE-CORPORATE SOCIAL RESPONSIBILITY REPORT</t>
  </si>
  <si>
    <t>Search for Turnover</t>
  </si>
  <si>
    <t>https://www.hawle.at/fileadmin/media/252_unternehmenszertifikate/Hawle_Corporate_Social_Responsibility_Report.pdf</t>
  </si>
  <si>
    <t>Considering 60% rev of Infrastructure and 100% of Technology Segmnets</t>
  </si>
  <si>
    <t>Asia Pacific Region-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</si>
</sst>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0000000E+00"/>
    <numFmt numFmtId="165" formatCode="#,##0.0"/>
    <numFmt numFmtId="166" formatCode="#,##0.000000"/>
  </numFmts>
  <fonts count="12" x14ac:knownFonts="1">
    <font>
      <sz val="10.5"/>
      <color theme="1"/>
      <name val="Calibri"/>
      <family val="2"/>
      <scheme val="minor"/>
    </font>
    <font>
      <sz val="11"/>
      <color theme="1"/>
      <name val="Calibri"/>
      <family val="2"/>
      <scheme val="minor"/>
    </font>
    <font>
      <sz val="11"/>
      <color theme="1"/>
      <name val="Calibri"/>
      <family val="2"/>
      <scheme val="minor"/>
    </font>
    <font>
      <sz val="10.5"/>
      <color theme="1"/>
      <name val="Calibri"/>
      <family val="2"/>
      <scheme val="minor"/>
    </font>
    <font>
      <b/>
      <sz val="10.5"/>
      <color theme="1"/>
      <name val="Calibri"/>
      <family val="2"/>
      <scheme val="minor"/>
    </font>
    <font>
      <u/>
      <sz val="10.5"/>
      <color theme="10"/>
      <name val="Calibri"/>
      <family val="2"/>
      <scheme val="minor"/>
    </font>
    <font>
      <sz val="10.5"/>
      <name val="Calibri"/>
      <family val="2"/>
      <scheme val="minor"/>
    </font>
    <font>
      <b/>
      <sz val="11"/>
      <color theme="1"/>
      <name val="Calibri"/>
      <family val="2"/>
      <scheme val="minor"/>
    </font>
    <font>
      <b/>
      <sz val="9"/>
      <color indexed="81"/>
      <name val="Tahoma"/>
      <family val="2"/>
    </font>
    <font>
      <sz val="9"/>
      <color rgb="FF333333"/>
      <name val="Microsoft YaHei"/>
      <family val="2"/>
    </font>
    <font>
      <b/>
      <sz val="10.5"/>
      <name val="Calibri"/>
      <family val="2"/>
      <scheme val="minor"/>
    </font>
    <font>
      <sz val="10.5"/>
      <color rgb="FFFF0000"/>
      <name val="Calibri"/>
      <family val="2"/>
      <scheme val="minor"/>
    </font>
  </fonts>
  <fills count="13">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7" tint="0.39997558519241921"/>
        <bgColor indexed="64"/>
      </patternFill>
    </fill>
  </fills>
  <borders count="1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bottom/>
      <diagonal/>
    </border>
    <border>
      <left/>
      <right/>
      <top style="thin">
        <color auto="1"/>
      </top>
      <bottom/>
      <diagonal/>
    </border>
    <border>
      <left/>
      <right style="thin">
        <color auto="1"/>
      </right>
      <top style="thin">
        <color auto="1"/>
      </top>
      <bottom/>
      <diagonal/>
    </border>
    <border>
      <left/>
      <right style="thin">
        <color auto="1"/>
      </right>
      <top/>
      <bottom style="thin">
        <color auto="1"/>
      </bottom>
      <diagonal/>
    </border>
    <border>
      <left style="hair">
        <color auto="1"/>
      </left>
      <right style="hair">
        <color auto="1"/>
      </right>
      <top style="thin">
        <color auto="1"/>
      </top>
      <bottom style="hair">
        <color auto="1"/>
      </bottom>
      <diagonal/>
    </border>
    <border>
      <left style="hair">
        <color auto="1"/>
      </left>
      <right/>
      <top style="thin">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style="hair">
        <color auto="1"/>
      </left>
      <right style="hair">
        <color auto="1"/>
      </right>
      <top style="hair">
        <color auto="1"/>
      </top>
      <bottom/>
      <diagonal/>
    </border>
    <border>
      <left style="hair">
        <color auto="1"/>
      </left>
      <right/>
      <top style="hair">
        <color auto="1"/>
      </top>
      <bottom/>
      <diagonal/>
    </border>
  </borders>
  <cellStyleXfs count="5">
    <xf numFmtId="0" fontId="0" fillId="0" borderId="0"/>
    <xf numFmtId="0" fontId="3" fillId="0" borderId="0"/>
    <xf numFmtId="0" fontId="5" fillId="0" borderId="0" applyNumberFormat="0" applyFill="0" applyBorder="0" applyAlignment="0" applyProtection="0"/>
    <xf numFmtId="0" fontId="2" fillId="0" borderId="0"/>
    <xf numFmtId="2" fontId="3" fillId="0" borderId="0"/>
  </cellStyleXfs>
  <cellXfs count="126">
    <xf numFmtId="0" fontId="0" fillId="0" borderId="0" xfId="0"/>
    <xf numFmtId="0" fontId="4" fillId="2" borderId="1" xfId="0" applyFont="1" applyFill="1" applyBorder="1"/>
    <xf numFmtId="0" fontId="4" fillId="3" borderId="1" xfId="0" applyFont="1" applyFill="1" applyBorder="1"/>
    <xf numFmtId="0" fontId="4" fillId="4" borderId="1" xfId="0" applyFont="1" applyFill="1" applyBorder="1"/>
    <xf numFmtId="0" fontId="4" fillId="5" borderId="1" xfId="0" applyFont="1" applyFill="1" applyBorder="1"/>
    <xf numFmtId="1" fontId="0" fillId="0" borderId="0" xfId="0" applyNumberFormat="1"/>
    <xf numFmtId="0" fontId="0" fillId="0" borderId="0" xfId="1" applyFont="1"/>
    <xf numFmtId="0" fontId="0" fillId="0" borderId="0" xfId="0" quotePrefix="1"/>
    <xf numFmtId="1" fontId="0" fillId="0" borderId="0" xfId="0" quotePrefix="1" applyNumberFormat="1"/>
    <xf numFmtId="3" fontId="0" fillId="0" borderId="0" xfId="0" applyNumberFormat="1"/>
    <xf numFmtId="14" fontId="0" fillId="0" borderId="0" xfId="0" applyNumberFormat="1"/>
    <xf numFmtId="0" fontId="4" fillId="6" borderId="1" xfId="0" applyFont="1" applyFill="1" applyBorder="1"/>
    <xf numFmtId="0" fontId="4" fillId="7" borderId="1" xfId="0" applyFont="1" applyFill="1" applyBorder="1"/>
    <xf numFmtId="0" fontId="4" fillId="6" borderId="1" xfId="0" applyFont="1" applyFill="1" applyBorder="1" applyAlignment="1">
      <alignment wrapText="1"/>
    </xf>
    <xf numFmtId="0" fontId="4" fillId="3" borderId="1" xfId="0" applyFont="1" applyFill="1" applyBorder="1" applyAlignment="1">
      <alignment wrapText="1"/>
    </xf>
    <xf numFmtId="0" fontId="4" fillId="7" borderId="1" xfId="0" applyFont="1" applyFill="1" applyBorder="1" applyAlignment="1">
      <alignment wrapText="1"/>
    </xf>
    <xf numFmtId="0" fontId="4" fillId="5" borderId="1" xfId="0" applyFont="1" applyFill="1" applyBorder="1" applyAlignment="1">
      <alignment wrapText="1"/>
    </xf>
    <xf numFmtId="0" fontId="4" fillId="3" borderId="0" xfId="0" applyFont="1" applyFill="1" applyAlignment="1">
      <alignment wrapText="1"/>
    </xf>
    <xf numFmtId="0" fontId="4" fillId="6" borderId="0" xfId="0" applyFont="1" applyFill="1"/>
    <xf numFmtId="0" fontId="4" fillId="5" borderId="0" xfId="0" applyFont="1" applyFill="1"/>
    <xf numFmtId="0" fontId="4" fillId="5" borderId="2" xfId="0" applyFont="1" applyFill="1" applyBorder="1" applyAlignment="1">
      <alignment wrapText="1"/>
    </xf>
    <xf numFmtId="0" fontId="4" fillId="7" borderId="0" xfId="0" applyFont="1" applyFill="1" applyAlignment="1">
      <alignment wrapText="1"/>
    </xf>
    <xf numFmtId="0" fontId="7" fillId="8" borderId="1" xfId="0" applyFont="1" applyFill="1" applyBorder="1"/>
    <xf numFmtId="16" fontId="0" fillId="0" borderId="0" xfId="0" quotePrefix="1" applyNumberFormat="1"/>
    <xf numFmtId="0" fontId="0" fillId="7" borderId="0" xfId="0" applyFill="1"/>
    <xf numFmtId="14" fontId="0" fillId="7" borderId="0" xfId="0" applyNumberFormat="1" applyFill="1"/>
    <xf numFmtId="3" fontId="0" fillId="0" borderId="0" xfId="0" applyNumberFormat="1" applyAlignment="1">
      <alignment wrapText="1"/>
    </xf>
    <xf numFmtId="0" fontId="0" fillId="0" borderId="0" xfId="0" applyAlignment="1">
      <alignment wrapText="1"/>
    </xf>
    <xf numFmtId="3" fontId="6" fillId="0" borderId="0" xfId="0" applyNumberFormat="1" applyFont="1"/>
    <xf numFmtId="3" fontId="0" fillId="0" borderId="0" xfId="0" applyNumberFormat="1" applyAlignment="1">
      <alignment vertical="center" wrapText="1"/>
    </xf>
    <xf numFmtId="0" fontId="2" fillId="0" borderId="0" xfId="3"/>
    <xf numFmtId="14" fontId="2" fillId="0" borderId="0" xfId="3" applyNumberFormat="1"/>
    <xf numFmtId="164" fontId="0" fillId="0" borderId="0" xfId="0" applyNumberFormat="1"/>
    <xf numFmtId="0" fontId="6" fillId="0" borderId="0" xfId="0" applyFont="1"/>
    <xf numFmtId="43" fontId="0" fillId="0" borderId="0" xfId="0" applyNumberFormat="1" applyAlignment="1">
      <alignment horizontal="left"/>
    </xf>
    <xf numFmtId="0" fontId="4" fillId="7" borderId="0" xfId="0" applyFont="1" applyFill="1" applyAlignment="1">
      <alignment horizontal="center"/>
    </xf>
    <xf numFmtId="165" fontId="0" fillId="0" borderId="0" xfId="0" applyNumberFormat="1"/>
    <xf numFmtId="14" fontId="0" fillId="0" borderId="0" xfId="0" applyNumberFormat="1" applyAlignment="1">
      <alignment wrapText="1"/>
    </xf>
    <xf numFmtId="4" fontId="9" fillId="0" borderId="0" xfId="0" applyNumberFormat="1" applyFont="1"/>
    <xf numFmtId="2" fontId="7" fillId="9" borderId="0" xfId="4" applyFont="1" applyFill="1" applyAlignment="1">
      <alignment horizontal="center"/>
    </xf>
    <xf numFmtId="2" fontId="3" fillId="0" borderId="0" xfId="4"/>
    <xf numFmtId="2" fontId="7" fillId="3" borderId="1" xfId="4" applyFont="1" applyFill="1" applyBorder="1" applyAlignment="1">
      <alignment wrapText="1"/>
    </xf>
    <xf numFmtId="2" fontId="7" fillId="9" borderId="1" xfId="4" applyFont="1" applyFill="1" applyBorder="1" applyAlignment="1">
      <alignment wrapText="1"/>
    </xf>
    <xf numFmtId="2" fontId="7" fillId="7" borderId="1" xfId="4" applyFont="1" applyFill="1" applyBorder="1" applyAlignment="1">
      <alignment wrapText="1"/>
    </xf>
    <xf numFmtId="2" fontId="7" fillId="5" borderId="1" xfId="4" applyFont="1" applyFill="1" applyBorder="1" applyAlignment="1">
      <alignment wrapText="1"/>
    </xf>
    <xf numFmtId="2" fontId="7" fillId="5" borderId="6" xfId="4" applyFont="1" applyFill="1" applyBorder="1" applyAlignment="1">
      <alignment wrapText="1"/>
    </xf>
    <xf numFmtId="2" fontId="7" fillId="6" borderId="0" xfId="4" applyFont="1" applyFill="1" applyAlignment="1">
      <alignment wrapText="1"/>
    </xf>
    <xf numFmtId="14" fontId="7" fillId="6" borderId="0" xfId="4" applyNumberFormat="1" applyFont="1" applyFill="1" applyAlignment="1">
      <alignment wrapText="1"/>
    </xf>
    <xf numFmtId="2" fontId="7" fillId="6" borderId="3" xfId="4" applyFont="1" applyFill="1" applyBorder="1" applyAlignment="1">
      <alignment wrapText="1"/>
    </xf>
    <xf numFmtId="2" fontId="7" fillId="5" borderId="0" xfId="4" applyFont="1" applyFill="1" applyAlignment="1">
      <alignment wrapText="1"/>
    </xf>
    <xf numFmtId="14" fontId="7" fillId="5" borderId="0" xfId="4" applyNumberFormat="1" applyFont="1" applyFill="1" applyAlignment="1">
      <alignment wrapText="1"/>
    </xf>
    <xf numFmtId="2" fontId="7" fillId="5" borderId="3" xfId="4" applyFont="1" applyFill="1" applyBorder="1" applyAlignment="1">
      <alignment wrapText="1"/>
    </xf>
    <xf numFmtId="165" fontId="3" fillId="0" borderId="7" xfId="4" applyNumberFormat="1" applyBorder="1"/>
    <xf numFmtId="14" fontId="3" fillId="0" borderId="7" xfId="4" applyNumberFormat="1" applyBorder="1"/>
    <xf numFmtId="49" fontId="3" fillId="0" borderId="7" xfId="4" applyNumberFormat="1" applyBorder="1"/>
    <xf numFmtId="49" fontId="3" fillId="0" borderId="8" xfId="4" applyNumberFormat="1" applyBorder="1"/>
    <xf numFmtId="2" fontId="3" fillId="0" borderId="9" xfId="4" applyBorder="1"/>
    <xf numFmtId="14" fontId="3" fillId="0" borderId="9" xfId="4" applyNumberFormat="1" applyBorder="1"/>
    <xf numFmtId="1" fontId="3" fillId="0" borderId="0" xfId="4" applyNumberFormat="1"/>
    <xf numFmtId="165" fontId="3" fillId="0" borderId="9" xfId="4" applyNumberFormat="1" applyBorder="1"/>
    <xf numFmtId="49" fontId="3" fillId="0" borderId="9" xfId="4" applyNumberFormat="1" applyBorder="1"/>
    <xf numFmtId="49" fontId="3" fillId="0" borderId="10" xfId="4" applyNumberFormat="1" applyBorder="1"/>
    <xf numFmtId="2" fontId="0" fillId="0" borderId="0" xfId="4" applyFont="1"/>
    <xf numFmtId="49" fontId="0" fillId="0" borderId="10" xfId="4" applyNumberFormat="1" applyFont="1" applyBorder="1"/>
    <xf numFmtId="2" fontId="3" fillId="0" borderId="9" xfId="4" applyBorder="1" applyProtection="1">
      <protection locked="0"/>
    </xf>
    <xf numFmtId="3" fontId="3" fillId="0" borderId="9" xfId="4" applyNumberFormat="1" applyBorder="1" applyProtection="1">
      <protection locked="0"/>
    </xf>
    <xf numFmtId="3" fontId="3" fillId="0" borderId="10" xfId="4" applyNumberFormat="1" applyBorder="1" applyProtection="1">
      <protection locked="0"/>
    </xf>
    <xf numFmtId="2" fontId="3" fillId="0" borderId="0" xfId="4" applyProtection="1">
      <protection locked="0"/>
    </xf>
    <xf numFmtId="11" fontId="3" fillId="0" borderId="0" xfId="4" applyNumberFormat="1" applyProtection="1">
      <protection locked="0"/>
    </xf>
    <xf numFmtId="3" fontId="3" fillId="0" borderId="0" xfId="4" applyNumberFormat="1" applyProtection="1">
      <protection locked="0"/>
    </xf>
    <xf numFmtId="2" fontId="3" fillId="0" borderId="0" xfId="4" applyAlignment="1" applyProtection="1">
      <alignment horizontal="center"/>
      <protection locked="0"/>
    </xf>
    <xf numFmtId="165" fontId="3" fillId="0" borderId="11" xfId="4" applyNumberFormat="1" applyBorder="1"/>
    <xf numFmtId="14" fontId="3" fillId="0" borderId="11" xfId="4" applyNumberFormat="1" applyBorder="1"/>
    <xf numFmtId="49" fontId="3" fillId="0" borderId="11" xfId="4" applyNumberFormat="1" applyBorder="1"/>
    <xf numFmtId="49" fontId="3" fillId="0" borderId="12" xfId="4" applyNumberFormat="1" applyBorder="1"/>
    <xf numFmtId="49" fontId="0" fillId="0" borderId="12" xfId="4" applyNumberFormat="1" applyFont="1" applyBorder="1"/>
    <xf numFmtId="3" fontId="3" fillId="0" borderId="11" xfId="4" applyNumberFormat="1" applyBorder="1" applyProtection="1">
      <protection locked="0"/>
    </xf>
    <xf numFmtId="3" fontId="3" fillId="0" borderId="12" xfId="4" applyNumberFormat="1" applyBorder="1" applyProtection="1">
      <protection locked="0"/>
    </xf>
    <xf numFmtId="14" fontId="3" fillId="0" borderId="0" xfId="4" applyNumberFormat="1"/>
    <xf numFmtId="0" fontId="10" fillId="10" borderId="0" xfId="0" applyFont="1" applyFill="1"/>
    <xf numFmtId="2" fontId="0" fillId="0" borderId="9" xfId="4" applyFont="1" applyBorder="1"/>
    <xf numFmtId="0" fontId="3" fillId="0" borderId="9" xfId="4" applyNumberFormat="1" applyBorder="1"/>
    <xf numFmtId="14" fontId="0" fillId="0" borderId="9" xfId="4" applyNumberFormat="1" applyFont="1" applyBorder="1"/>
    <xf numFmtId="1" fontId="7" fillId="6" borderId="0" xfId="4" applyNumberFormat="1" applyFont="1" applyFill="1" applyAlignment="1">
      <alignment wrapText="1"/>
    </xf>
    <xf numFmtId="1" fontId="3" fillId="0" borderId="9" xfId="4" applyNumberFormat="1" applyBorder="1"/>
    <xf numFmtId="1" fontId="0" fillId="0" borderId="9" xfId="4" applyNumberFormat="1" applyFont="1" applyBorder="1"/>
    <xf numFmtId="4" fontId="0" fillId="0" borderId="0" xfId="0" applyNumberFormat="1"/>
    <xf numFmtId="0" fontId="4" fillId="4" borderId="0" xfId="0" applyFont="1" applyFill="1" applyAlignment="1">
      <alignment horizontal="center"/>
    </xf>
    <xf numFmtId="14" fontId="0" fillId="0" borderId="0" xfId="4" applyNumberFormat="1" applyFont="1"/>
    <xf numFmtId="0" fontId="4" fillId="4" borderId="0" xfId="0" applyFont="1" applyFill="1"/>
    <xf numFmtId="2" fontId="5" fillId="0" borderId="9" xfId="2" applyNumberFormat="1" applyBorder="1"/>
    <xf numFmtId="0" fontId="0" fillId="6" borderId="0" xfId="0" applyFill="1"/>
    <xf numFmtId="2" fontId="0" fillId="0" borderId="9" xfId="4" applyFont="1" applyBorder="1" applyAlignment="1">
      <alignment wrapText="1"/>
    </xf>
    <xf numFmtId="0" fontId="0" fillId="11" borderId="0" xfId="0" applyFill="1"/>
    <xf numFmtId="2" fontId="5" fillId="0" borderId="0" xfId="2" applyNumberFormat="1"/>
    <xf numFmtId="2" fontId="3" fillId="0" borderId="0" xfId="2" applyNumberFormat="1" applyFont="1"/>
    <xf numFmtId="0" fontId="5" fillId="0" borderId="0" xfId="2"/>
    <xf numFmtId="0" fontId="0" fillId="0" borderId="0" xfId="4" applyNumberFormat="1" applyFont="1"/>
    <xf numFmtId="166" fontId="0" fillId="0" borderId="0" xfId="0" applyNumberFormat="1"/>
    <xf numFmtId="0" fontId="6" fillId="0" borderId="0" xfId="2" applyFont="1"/>
    <xf numFmtId="0" fontId="4" fillId="5" borderId="0" xfId="0" applyFont="1" applyFill="1" applyAlignment="1">
      <alignment horizontal="center"/>
    </xf>
    <xf numFmtId="0" fontId="0" fillId="0" borderId="0" xfId="0" applyAlignment="1">
      <alignment horizontal="left" vertical="top"/>
    </xf>
    <xf numFmtId="0" fontId="0" fillId="0" borderId="0" xfId="0" applyAlignment="1">
      <alignment horizontal="right"/>
    </xf>
    <xf numFmtId="14" fontId="11" fillId="12" borderId="0" xfId="0" applyNumberFormat="1" applyFont="1" applyFill="1"/>
    <xf numFmtId="14" fontId="0" fillId="11" borderId="0" xfId="0" applyNumberFormat="1" applyFill="1"/>
    <xf numFmtId="0" fontId="4" fillId="6" borderId="0" xfId="0" applyFont="1" applyFill="1" applyAlignment="1">
      <alignment wrapText="1"/>
    </xf>
    <xf numFmtId="0" fontId="1" fillId="0" borderId="0" xfId="3" applyFont="1"/>
    <xf numFmtId="0" fontId="3" fillId="0" borderId="0" xfId="4" applyNumberFormat="1"/>
    <xf numFmtId="0" fontId="4" fillId="3" borderId="0" xfId="0" applyFont="1" applyFill="1" applyAlignment="1">
      <alignment horizontal="center"/>
    </xf>
    <xf numFmtId="0" fontId="4" fillId="2" borderId="0" xfId="0" applyFont="1" applyFill="1" applyAlignment="1">
      <alignment horizontal="center"/>
    </xf>
    <xf numFmtId="0" fontId="4" fillId="4" borderId="0" xfId="0" applyFont="1" applyFill="1" applyAlignment="1">
      <alignment horizontal="center"/>
    </xf>
    <xf numFmtId="0" fontId="4" fillId="7" borderId="0" xfId="0" applyFont="1" applyFill="1" applyAlignment="1">
      <alignment horizontal="center"/>
    </xf>
    <xf numFmtId="0" fontId="4" fillId="5" borderId="0" xfId="0" applyFont="1" applyFill="1" applyAlignment="1">
      <alignment horizontal="center"/>
    </xf>
    <xf numFmtId="0" fontId="4" fillId="6" borderId="0" xfId="0" applyFont="1" applyFill="1" applyAlignment="1">
      <alignment horizontal="center"/>
    </xf>
    <xf numFmtId="0" fontId="10" fillId="10" borderId="0" xfId="0" applyFont="1" applyFill="1" applyAlignment="1">
      <alignment horizontal="center"/>
    </xf>
    <xf numFmtId="0" fontId="0" fillId="0" borderId="0" xfId="0" applyAlignment="1">
      <alignment horizontal="center"/>
    </xf>
    <xf numFmtId="0" fontId="4" fillId="5" borderId="2" xfId="0" applyFont="1" applyFill="1" applyBorder="1" applyAlignment="1">
      <alignment horizontal="center"/>
    </xf>
    <xf numFmtId="1" fontId="4" fillId="6" borderId="4" xfId="4" applyNumberFormat="1" applyFont="1" applyFill="1" applyBorder="1" applyAlignment="1">
      <alignment horizontal="center"/>
    </xf>
    <xf numFmtId="1" fontId="4" fillId="6" borderId="5" xfId="4" applyNumberFormat="1" applyFont="1" applyFill="1" applyBorder="1" applyAlignment="1">
      <alignment horizontal="center"/>
    </xf>
    <xf numFmtId="1" fontId="4" fillId="5" borderId="4" xfId="4" applyNumberFormat="1" applyFont="1" applyFill="1" applyBorder="1" applyAlignment="1">
      <alignment horizontal="center"/>
    </xf>
    <xf numFmtId="1" fontId="4" fillId="5" borderId="5" xfId="4" applyNumberFormat="1" applyFont="1" applyFill="1" applyBorder="1" applyAlignment="1">
      <alignment horizontal="center"/>
    </xf>
    <xf numFmtId="2" fontId="7" fillId="3" borderId="0" xfId="4" applyFont="1" applyFill="1" applyAlignment="1">
      <alignment horizontal="center"/>
    </xf>
    <xf numFmtId="2" fontId="7" fillId="9" borderId="0" xfId="4" applyFont="1" applyFill="1" applyAlignment="1">
      <alignment horizontal="center"/>
    </xf>
    <xf numFmtId="2" fontId="7" fillId="7" borderId="0" xfId="4" applyFont="1" applyFill="1" applyAlignment="1">
      <alignment horizontal="center"/>
    </xf>
    <xf numFmtId="2" fontId="7" fillId="7" borderId="3" xfId="4" applyFont="1" applyFill="1" applyBorder="1" applyAlignment="1">
      <alignment horizontal="center"/>
    </xf>
    <xf numFmtId="0" fontId="4" fillId="8" borderId="0" xfId="0" applyFont="1" applyFill="1" applyAlignment="1">
      <alignment horizontal="center"/>
    </xf>
  </cellXfs>
  <cellStyles count="5">
    <cellStyle name="Hyperlink" xfId="2" builtinId="8"/>
    <cellStyle name="Normal" xfId="0" builtinId="0"/>
    <cellStyle name="Normal 2" xfId="3" xr:uid="{00000000-0005-0000-0000-000032000000}"/>
    <cellStyle name="Normal 3" xfId="1" xr:uid="{00000000-0005-0000-0000-000002000000}"/>
    <cellStyle name="Normal 4" xfId="4" xr:uid="{81CCEBAA-6F6A-46B6-8E03-7AB7A275BC85}"/>
  </cellStyles>
  <dxfs count="68">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5050"/>
      <color rgb="FFFF99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Z:\Harry\Water%20Data\Admin%20interface%20improvements\Testing\Financial%20spreadsheet%20+%20water%20rev\Financial_Data_New_Tes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All%20Reports\WaterData\Content\Companies\Master_Revenu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ies"/>
      <sheetName val="Data - User Input - Annual"/>
      <sheetName val="Data - User Input - Segments"/>
      <sheetName val="Data - Water Revenues"/>
      <sheetName val="Data - Complete - New"/>
      <sheetName val="Data - Complete"/>
      <sheetName val="Lookup"/>
    </sheetNames>
    <sheetDataSet>
      <sheetData sheetId="0">
        <row r="1">
          <cell r="A1" t="str">
            <v>Internal ID</v>
          </cell>
        </row>
        <row r="2">
          <cell r="A2" t="str">
            <v>Spreadsheet ID</v>
          </cell>
          <cell r="B2" t="str">
            <v>WaterData ID</v>
          </cell>
          <cell r="C2" t="str">
            <v>Reuters ID</v>
          </cell>
          <cell r="D2" t="str">
            <v>Japan FSA ID</v>
          </cell>
          <cell r="E2" t="str">
            <v>SEC CIK ID</v>
          </cell>
          <cell r="F2" t="str">
            <v>CUSIP ID</v>
          </cell>
          <cell r="G2" t="str">
            <v>Ticker</v>
          </cell>
          <cell r="H2" t="str">
            <v>Company Name</v>
          </cell>
          <cell r="I2" t="str">
            <v>HQ Country</v>
          </cell>
          <cell r="J2" t="str">
            <v>Currency Country</v>
          </cell>
          <cell r="K2" t="str">
            <v>Lead Entity</v>
          </cell>
          <cell r="L2" t="str">
            <v>Available</v>
          </cell>
          <cell r="M2" t="str">
            <v>Source Name</v>
          </cell>
          <cell r="N2" t="str">
            <v>Instructions</v>
          </cell>
          <cell r="O2" t="str">
            <v>URL</v>
          </cell>
          <cell r="P2" t="str">
            <v>Last Updated</v>
          </cell>
          <cell r="Q2" t="str">
            <v>Available</v>
          </cell>
          <cell r="R2" t="str">
            <v>Source Name</v>
          </cell>
          <cell r="S2" t="str">
            <v>Instructions</v>
          </cell>
          <cell r="T2" t="str">
            <v>URL</v>
          </cell>
          <cell r="U2" t="str">
            <v>Last Updated</v>
          </cell>
          <cell r="V2" t="str">
            <v>Available</v>
          </cell>
          <cell r="W2" t="str">
            <v>Pure play?</v>
          </cell>
          <cell r="X2" t="str">
            <v>Total revenues</v>
          </cell>
          <cell r="Y2" t="str">
            <v>Net income</v>
          </cell>
          <cell r="Z2" t="str">
            <v>Interest expense</v>
          </cell>
          <cell r="AA2" t="str">
            <v>Depreciation and amortisation</v>
          </cell>
          <cell r="AB2" t="str">
            <v>Income taxes</v>
          </cell>
          <cell r="AC2" t="str">
            <v>EBITDA</v>
          </cell>
          <cell r="AD2" t="str">
            <v>Next Update - Annual</v>
          </cell>
          <cell r="AE2" t="str">
            <v>Next Update - Quarterly</v>
          </cell>
          <cell r="AF2" t="str">
            <v>Next Update</v>
          </cell>
        </row>
        <row r="3">
          <cell r="A3">
            <v>1158</v>
          </cell>
        </row>
        <row r="4">
          <cell r="A4">
            <v>1573</v>
          </cell>
        </row>
        <row r="5">
          <cell r="A5">
            <v>2</v>
          </cell>
        </row>
        <row r="6">
          <cell r="A6">
            <v>1303</v>
          </cell>
        </row>
        <row r="7">
          <cell r="A7">
            <v>1105</v>
          </cell>
        </row>
        <row r="8">
          <cell r="A8">
            <v>1558</v>
          </cell>
        </row>
        <row r="9">
          <cell r="A9">
            <v>711</v>
          </cell>
        </row>
        <row r="10">
          <cell r="A10">
            <v>8354</v>
          </cell>
        </row>
        <row r="11">
          <cell r="A11">
            <v>8063</v>
          </cell>
        </row>
        <row r="12">
          <cell r="A12">
            <v>473482</v>
          </cell>
        </row>
        <row r="13">
          <cell r="A13">
            <v>8172</v>
          </cell>
        </row>
        <row r="14">
          <cell r="A14">
            <v>11486</v>
          </cell>
        </row>
        <row r="15">
          <cell r="A15">
            <v>730</v>
          </cell>
        </row>
        <row r="16">
          <cell r="A16">
            <v>972</v>
          </cell>
        </row>
        <row r="17">
          <cell r="A17">
            <v>8528</v>
          </cell>
        </row>
        <row r="18">
          <cell r="A18">
            <v>535</v>
          </cell>
        </row>
        <row r="19">
          <cell r="A19">
            <v>526</v>
          </cell>
        </row>
        <row r="20">
          <cell r="A20">
            <v>533</v>
          </cell>
        </row>
        <row r="21">
          <cell r="A21">
            <v>2042</v>
          </cell>
        </row>
        <row r="22">
          <cell r="A22">
            <v>525</v>
          </cell>
        </row>
        <row r="23">
          <cell r="A23">
            <v>889</v>
          </cell>
        </row>
        <row r="24">
          <cell r="A24">
            <v>2062</v>
          </cell>
        </row>
        <row r="25">
          <cell r="A25">
            <v>544</v>
          </cell>
        </row>
        <row r="26">
          <cell r="A26">
            <v>1345</v>
          </cell>
        </row>
        <row r="27">
          <cell r="A27">
            <v>1349</v>
          </cell>
        </row>
        <row r="28">
          <cell r="A28">
            <v>1560</v>
          </cell>
        </row>
        <row r="29">
          <cell r="A29">
            <v>8115</v>
          </cell>
        </row>
        <row r="30">
          <cell r="A30">
            <v>1716</v>
          </cell>
        </row>
        <row r="31">
          <cell r="A31">
            <v>1733</v>
          </cell>
        </row>
        <row r="32">
          <cell r="A32">
            <v>1875</v>
          </cell>
        </row>
        <row r="33">
          <cell r="A33">
            <v>546</v>
          </cell>
        </row>
        <row r="34">
          <cell r="A34">
            <v>547</v>
          </cell>
        </row>
        <row r="35">
          <cell r="A35">
            <v>1003</v>
          </cell>
        </row>
        <row r="36">
          <cell r="A36">
            <v>1057</v>
          </cell>
        </row>
        <row r="37">
          <cell r="A37">
            <v>713</v>
          </cell>
        </row>
        <row r="38">
          <cell r="A38">
            <v>746</v>
          </cell>
        </row>
        <row r="39">
          <cell r="A39">
            <v>1060</v>
          </cell>
        </row>
        <row r="40">
          <cell r="A40">
            <v>1061</v>
          </cell>
        </row>
        <row r="41">
          <cell r="A41">
            <v>10113</v>
          </cell>
        </row>
        <row r="42">
          <cell r="A42">
            <v>1129</v>
          </cell>
        </row>
        <row r="43">
          <cell r="A43">
            <v>1131</v>
          </cell>
        </row>
        <row r="44">
          <cell r="A44">
            <v>8680</v>
          </cell>
        </row>
        <row r="45">
          <cell r="A45">
            <v>717</v>
          </cell>
        </row>
        <row r="46">
          <cell r="A46">
            <v>13357</v>
          </cell>
        </row>
        <row r="47">
          <cell r="A47">
            <v>1171</v>
          </cell>
        </row>
        <row r="48">
          <cell r="A48">
            <v>1301</v>
          </cell>
        </row>
        <row r="49">
          <cell r="A49">
            <v>13206</v>
          </cell>
        </row>
        <row r="50">
          <cell r="A50">
            <v>1318</v>
          </cell>
        </row>
        <row r="51">
          <cell r="A51">
            <v>12384</v>
          </cell>
        </row>
        <row r="52">
          <cell r="A52">
            <v>1243</v>
          </cell>
        </row>
        <row r="53">
          <cell r="A53">
            <v>1407</v>
          </cell>
        </row>
        <row r="54">
          <cell r="A54">
            <v>1421</v>
          </cell>
        </row>
        <row r="55">
          <cell r="A55">
            <v>1509</v>
          </cell>
        </row>
        <row r="56">
          <cell r="A56">
            <v>1575</v>
          </cell>
        </row>
        <row r="57">
          <cell r="A57">
            <v>1582</v>
          </cell>
        </row>
        <row r="58">
          <cell r="A58">
            <v>1137</v>
          </cell>
        </row>
        <row r="59">
          <cell r="A59">
            <v>771</v>
          </cell>
        </row>
        <row r="60">
          <cell r="A60">
            <v>1700</v>
          </cell>
        </row>
        <row r="61">
          <cell r="A61">
            <v>1998</v>
          </cell>
        </row>
        <row r="62">
          <cell r="A62">
            <v>1723</v>
          </cell>
        </row>
        <row r="63">
          <cell r="A63">
            <v>716</v>
          </cell>
        </row>
        <row r="64">
          <cell r="A64">
            <v>1793</v>
          </cell>
        </row>
        <row r="65">
          <cell r="A65">
            <v>8876</v>
          </cell>
        </row>
        <row r="66">
          <cell r="A66">
            <v>1882</v>
          </cell>
        </row>
        <row r="67">
          <cell r="A67">
            <v>1883</v>
          </cell>
        </row>
        <row r="68">
          <cell r="A68">
            <v>1885</v>
          </cell>
        </row>
        <row r="69">
          <cell r="A69">
            <v>8061</v>
          </cell>
        </row>
        <row r="70">
          <cell r="A70">
            <v>1169</v>
          </cell>
        </row>
        <row r="71">
          <cell r="A71">
            <v>8072</v>
          </cell>
        </row>
        <row r="72">
          <cell r="A72">
            <v>11630</v>
          </cell>
        </row>
        <row r="73">
          <cell r="A73">
            <v>1969</v>
          </cell>
        </row>
        <row r="74">
          <cell r="A74">
            <v>10540</v>
          </cell>
        </row>
        <row r="75">
          <cell r="A75">
            <v>8075</v>
          </cell>
        </row>
        <row r="76">
          <cell r="A76">
            <v>3153483</v>
          </cell>
        </row>
        <row r="77">
          <cell r="A77">
            <v>8139</v>
          </cell>
        </row>
        <row r="78">
          <cell r="A78">
            <v>874</v>
          </cell>
        </row>
        <row r="79">
          <cell r="A79">
            <v>8082</v>
          </cell>
        </row>
        <row r="80">
          <cell r="A80">
            <v>718</v>
          </cell>
        </row>
        <row r="81">
          <cell r="A81">
            <v>779</v>
          </cell>
        </row>
        <row r="82">
          <cell r="A82">
            <v>1849</v>
          </cell>
        </row>
        <row r="83">
          <cell r="A83">
            <v>8147</v>
          </cell>
        </row>
        <row r="84">
          <cell r="A84">
            <v>8448</v>
          </cell>
        </row>
        <row r="85">
          <cell r="A85">
            <v>13243</v>
          </cell>
        </row>
        <row r="86">
          <cell r="A86">
            <v>1265</v>
          </cell>
        </row>
        <row r="87">
          <cell r="A87">
            <v>1908</v>
          </cell>
        </row>
        <row r="88">
          <cell r="A88">
            <v>1363</v>
          </cell>
        </row>
        <row r="89">
          <cell r="A89">
            <v>8077</v>
          </cell>
        </row>
        <row r="90">
          <cell r="A90">
            <v>8104</v>
          </cell>
        </row>
        <row r="91">
          <cell r="A91">
            <v>3393</v>
          </cell>
        </row>
        <row r="92">
          <cell r="A92">
            <v>3557</v>
          </cell>
        </row>
        <row r="93">
          <cell r="A93">
            <v>1201</v>
          </cell>
        </row>
        <row r="94">
          <cell r="A94">
            <v>1623</v>
          </cell>
        </row>
        <row r="95">
          <cell r="A95">
            <v>1703</v>
          </cell>
        </row>
        <row r="96">
          <cell r="A96">
            <v>8182</v>
          </cell>
        </row>
        <row r="97">
          <cell r="A97">
            <v>8086</v>
          </cell>
        </row>
        <row r="98">
          <cell r="A98">
            <v>2056</v>
          </cell>
        </row>
        <row r="99">
          <cell r="A99">
            <v>2057</v>
          </cell>
        </row>
        <row r="100">
          <cell r="A100">
            <v>13281</v>
          </cell>
        </row>
        <row r="101">
          <cell r="A101">
            <v>1132</v>
          </cell>
        </row>
        <row r="102">
          <cell r="A102">
            <v>1134</v>
          </cell>
        </row>
        <row r="103">
          <cell r="A103">
            <v>1341</v>
          </cell>
        </row>
        <row r="104">
          <cell r="A104">
            <v>719</v>
          </cell>
        </row>
        <row r="105">
          <cell r="A105">
            <v>1207</v>
          </cell>
        </row>
        <row r="106">
          <cell r="A106">
            <v>1355</v>
          </cell>
        </row>
        <row r="107">
          <cell r="A107">
            <v>1384</v>
          </cell>
        </row>
        <row r="108">
          <cell r="A108">
            <v>1392</v>
          </cell>
        </row>
        <row r="109">
          <cell r="A109">
            <v>12436</v>
          </cell>
        </row>
        <row r="110">
          <cell r="A110">
            <v>1408</v>
          </cell>
        </row>
        <row r="111">
          <cell r="A111">
            <v>908</v>
          </cell>
        </row>
        <row r="112">
          <cell r="A112">
            <v>1730</v>
          </cell>
        </row>
        <row r="113">
          <cell r="A113">
            <v>1783</v>
          </cell>
        </row>
        <row r="114">
          <cell r="A114">
            <v>881</v>
          </cell>
        </row>
        <row r="115">
          <cell r="A115">
            <v>900</v>
          </cell>
        </row>
        <row r="116">
          <cell r="A116">
            <v>8203</v>
          </cell>
        </row>
        <row r="117">
          <cell r="A117">
            <v>13290</v>
          </cell>
        </row>
        <row r="118">
          <cell r="A118">
            <v>13480</v>
          </cell>
        </row>
        <row r="119">
          <cell r="A119">
            <v>1374</v>
          </cell>
        </row>
        <row r="120">
          <cell r="A120">
            <v>785</v>
          </cell>
        </row>
        <row r="121">
          <cell r="A121">
            <v>2047</v>
          </cell>
        </row>
        <row r="122">
          <cell r="A122">
            <v>10319</v>
          </cell>
        </row>
        <row r="123">
          <cell r="A123">
            <v>794</v>
          </cell>
        </row>
        <row r="124">
          <cell r="A124">
            <v>8199</v>
          </cell>
        </row>
        <row r="125">
          <cell r="A125">
            <v>8096</v>
          </cell>
        </row>
        <row r="126">
          <cell r="A126">
            <v>8069</v>
          </cell>
        </row>
        <row r="127">
          <cell r="A127">
            <v>1357</v>
          </cell>
        </row>
        <row r="128">
          <cell r="A128">
            <v>1358</v>
          </cell>
        </row>
        <row r="129">
          <cell r="A129">
            <v>10965</v>
          </cell>
        </row>
        <row r="130">
          <cell r="A130">
            <v>882</v>
          </cell>
        </row>
        <row r="131">
          <cell r="A131">
            <v>1431</v>
          </cell>
        </row>
        <row r="132">
          <cell r="A132">
            <v>8176</v>
          </cell>
        </row>
        <row r="133">
          <cell r="A133">
            <v>1437</v>
          </cell>
        </row>
        <row r="134">
          <cell r="A134">
            <v>780</v>
          </cell>
        </row>
        <row r="135">
          <cell r="A135">
            <v>1463</v>
          </cell>
        </row>
        <row r="136">
          <cell r="A136">
            <v>8078</v>
          </cell>
        </row>
        <row r="137">
          <cell r="A137">
            <v>11237</v>
          </cell>
        </row>
        <row r="138">
          <cell r="A138">
            <v>1475</v>
          </cell>
        </row>
        <row r="139">
          <cell r="A139">
            <v>8120</v>
          </cell>
        </row>
        <row r="140">
          <cell r="A140">
            <v>9059</v>
          </cell>
        </row>
        <row r="141">
          <cell r="A141">
            <v>1521</v>
          </cell>
        </row>
        <row r="142">
          <cell r="A142">
            <v>1522</v>
          </cell>
        </row>
        <row r="143">
          <cell r="A143">
            <v>1531</v>
          </cell>
        </row>
        <row r="144">
          <cell r="A144">
            <v>1554</v>
          </cell>
        </row>
        <row r="145">
          <cell r="A145">
            <v>1660</v>
          </cell>
        </row>
        <row r="146">
          <cell r="A146">
            <v>9044</v>
          </cell>
        </row>
        <row r="147">
          <cell r="A147">
            <v>838</v>
          </cell>
        </row>
        <row r="148">
          <cell r="A148">
            <v>1796</v>
          </cell>
        </row>
        <row r="149">
          <cell r="A149">
            <v>8175</v>
          </cell>
        </row>
        <row r="150">
          <cell r="A150">
            <v>8437</v>
          </cell>
        </row>
        <row r="151">
          <cell r="A151">
            <v>1801</v>
          </cell>
        </row>
        <row r="152">
          <cell r="A152">
            <v>12064</v>
          </cell>
        </row>
        <row r="153">
          <cell r="A153">
            <v>831</v>
          </cell>
        </row>
        <row r="154">
          <cell r="A154">
            <v>1232</v>
          </cell>
        </row>
        <row r="155">
          <cell r="A155">
            <v>1401</v>
          </cell>
        </row>
        <row r="156">
          <cell r="A156">
            <v>9045</v>
          </cell>
        </row>
        <row r="157">
          <cell r="A157">
            <v>8111</v>
          </cell>
        </row>
        <row r="158">
          <cell r="A158">
            <v>1618</v>
          </cell>
        </row>
        <row r="159">
          <cell r="A159">
            <v>1650</v>
          </cell>
        </row>
        <row r="160">
          <cell r="A160">
            <v>863</v>
          </cell>
        </row>
        <row r="161">
          <cell r="A161">
            <v>1027</v>
          </cell>
        </row>
        <row r="162">
          <cell r="A162">
            <v>13162</v>
          </cell>
        </row>
        <row r="163">
          <cell r="A163">
            <v>8103</v>
          </cell>
        </row>
        <row r="164">
          <cell r="A164">
            <v>1630</v>
          </cell>
        </row>
        <row r="165">
          <cell r="A165">
            <v>8122</v>
          </cell>
        </row>
        <row r="166">
          <cell r="A166">
            <v>1779</v>
          </cell>
        </row>
        <row r="167">
          <cell r="A167">
            <v>513</v>
          </cell>
        </row>
        <row r="168">
          <cell r="A168">
            <v>514</v>
          </cell>
        </row>
        <row r="169">
          <cell r="A169">
            <v>12566</v>
          </cell>
        </row>
        <row r="170">
          <cell r="A170">
            <v>329</v>
          </cell>
        </row>
        <row r="171">
          <cell r="A171">
            <v>8516</v>
          </cell>
        </row>
        <row r="172">
          <cell r="A172">
            <v>959</v>
          </cell>
        </row>
        <row r="173">
          <cell r="A173">
            <v>8492</v>
          </cell>
        </row>
        <row r="174">
          <cell r="A174">
            <v>8493</v>
          </cell>
        </row>
        <row r="175">
          <cell r="A175">
            <v>1663</v>
          </cell>
        </row>
        <row r="176">
          <cell r="A176">
            <v>1858</v>
          </cell>
        </row>
        <row r="177">
          <cell r="A177">
            <v>1141</v>
          </cell>
        </row>
        <row r="178">
          <cell r="A178">
            <v>1364</v>
          </cell>
        </row>
        <row r="179">
          <cell r="A179">
            <v>764</v>
          </cell>
        </row>
        <row r="180">
          <cell r="A180">
            <v>836</v>
          </cell>
        </row>
        <row r="181">
          <cell r="A181">
            <v>835</v>
          </cell>
        </row>
        <row r="182">
          <cell r="A182">
            <v>1698</v>
          </cell>
        </row>
        <row r="183">
          <cell r="A183">
            <v>1188</v>
          </cell>
        </row>
        <row r="184">
          <cell r="A184">
            <v>12823</v>
          </cell>
        </row>
        <row r="185">
          <cell r="A185">
            <v>1333</v>
          </cell>
        </row>
        <row r="186">
          <cell r="A186">
            <v>10832</v>
          </cell>
        </row>
        <row r="187">
          <cell r="A187">
            <v>1370</v>
          </cell>
        </row>
        <row r="188">
          <cell r="A188">
            <v>1434</v>
          </cell>
        </row>
        <row r="189">
          <cell r="A189">
            <v>8219</v>
          </cell>
        </row>
        <row r="190">
          <cell r="A190">
            <v>11108</v>
          </cell>
        </row>
        <row r="191">
          <cell r="A191">
            <v>1580</v>
          </cell>
        </row>
        <row r="192">
          <cell r="A192">
            <v>8092</v>
          </cell>
        </row>
        <row r="193">
          <cell r="A193">
            <v>928</v>
          </cell>
        </row>
        <row r="194">
          <cell r="A194">
            <v>802</v>
          </cell>
        </row>
        <row r="195">
          <cell r="A195">
            <v>855</v>
          </cell>
        </row>
        <row r="196">
          <cell r="A196">
            <v>846</v>
          </cell>
        </row>
        <row r="197">
          <cell r="A197">
            <v>886</v>
          </cell>
        </row>
        <row r="198">
          <cell r="A198">
            <v>1163483</v>
          </cell>
        </row>
        <row r="199">
          <cell r="A199">
            <v>1643</v>
          </cell>
        </row>
        <row r="200">
          <cell r="A200">
            <v>13335</v>
          </cell>
        </row>
        <row r="201">
          <cell r="A201">
            <v>9847</v>
          </cell>
        </row>
        <row r="202">
          <cell r="A202">
            <v>1770</v>
          </cell>
        </row>
        <row r="203">
          <cell r="A203">
            <v>8057</v>
          </cell>
        </row>
        <row r="204">
          <cell r="A204">
            <v>1012</v>
          </cell>
        </row>
        <row r="205">
          <cell r="A205">
            <v>8141</v>
          </cell>
        </row>
        <row r="206">
          <cell r="A206">
            <v>8083</v>
          </cell>
        </row>
        <row r="207">
          <cell r="A207">
            <v>1978</v>
          </cell>
        </row>
        <row r="208">
          <cell r="A208">
            <v>8110</v>
          </cell>
        </row>
        <row r="209">
          <cell r="A209">
            <v>8112</v>
          </cell>
        </row>
        <row r="210">
          <cell r="A210">
            <v>1465</v>
          </cell>
        </row>
        <row r="211">
          <cell r="A211">
            <v>1890</v>
          </cell>
        </row>
        <row r="212">
          <cell r="A212">
            <v>992</v>
          </cell>
        </row>
        <row r="213">
          <cell r="A213">
            <v>8059</v>
          </cell>
        </row>
        <row r="214">
          <cell r="A214">
            <v>1035</v>
          </cell>
        </row>
        <row r="215">
          <cell r="A215">
            <v>828</v>
          </cell>
        </row>
        <row r="216">
          <cell r="A216">
            <v>1896</v>
          </cell>
        </row>
        <row r="217">
          <cell r="A217">
            <v>8196</v>
          </cell>
        </row>
        <row r="218">
          <cell r="A218">
            <v>10059</v>
          </cell>
        </row>
        <row r="219">
          <cell r="A219">
            <v>1891</v>
          </cell>
        </row>
        <row r="220">
          <cell r="A220">
            <v>1276</v>
          </cell>
        </row>
        <row r="221">
          <cell r="A221">
            <v>2343483</v>
          </cell>
        </row>
        <row r="222">
          <cell r="A222">
            <v>1494</v>
          </cell>
        </row>
        <row r="223">
          <cell r="A223">
            <v>11344</v>
          </cell>
        </row>
        <row r="224">
          <cell r="A224">
            <v>8081</v>
          </cell>
        </row>
        <row r="225">
          <cell r="A225">
            <v>1897</v>
          </cell>
        </row>
        <row r="226">
          <cell r="A226">
            <v>8186</v>
          </cell>
        </row>
        <row r="227">
          <cell r="A227">
            <v>1683</v>
          </cell>
        </row>
        <row r="228">
          <cell r="A228">
            <v>1892</v>
          </cell>
        </row>
        <row r="229">
          <cell r="A229">
            <v>11834</v>
          </cell>
        </row>
        <row r="230">
          <cell r="A230">
            <v>1889</v>
          </cell>
        </row>
        <row r="231">
          <cell r="A231">
            <v>1898</v>
          </cell>
        </row>
        <row r="232">
          <cell r="A232">
            <v>500</v>
          </cell>
        </row>
        <row r="233">
          <cell r="A233">
            <v>8084</v>
          </cell>
        </row>
        <row r="234">
          <cell r="A234">
            <v>505</v>
          </cell>
        </row>
        <row r="235">
          <cell r="A235">
            <v>506</v>
          </cell>
        </row>
        <row r="236">
          <cell r="A236">
            <v>13308</v>
          </cell>
        </row>
        <row r="237">
          <cell r="A237">
            <v>223482</v>
          </cell>
        </row>
        <row r="238">
          <cell r="A238">
            <v>8114</v>
          </cell>
        </row>
        <row r="239">
          <cell r="A239">
            <v>962</v>
          </cell>
        </row>
        <row r="240">
          <cell r="A240">
            <v>974</v>
          </cell>
        </row>
        <row r="241">
          <cell r="A241">
            <v>1933</v>
          </cell>
        </row>
        <row r="242">
          <cell r="A242">
            <v>8058</v>
          </cell>
        </row>
        <row r="243">
          <cell r="A243">
            <v>8060</v>
          </cell>
        </row>
        <row r="244">
          <cell r="A244">
            <v>9777</v>
          </cell>
        </row>
        <row r="245">
          <cell r="A245">
            <v>1014</v>
          </cell>
        </row>
        <row r="246">
          <cell r="A246">
            <v>8329</v>
          </cell>
        </row>
        <row r="247">
          <cell r="A247">
            <v>8116</v>
          </cell>
        </row>
        <row r="248">
          <cell r="A248">
            <v>1055</v>
          </cell>
        </row>
        <row r="249">
          <cell r="A249">
            <v>8430</v>
          </cell>
        </row>
        <row r="250">
          <cell r="A250">
            <v>8485</v>
          </cell>
        </row>
        <row r="251">
          <cell r="A251">
            <v>1080</v>
          </cell>
        </row>
        <row r="252">
          <cell r="A252">
            <v>1094</v>
          </cell>
        </row>
        <row r="253">
          <cell r="A253">
            <v>8118</v>
          </cell>
        </row>
        <row r="254">
          <cell r="A254">
            <v>8064</v>
          </cell>
        </row>
        <row r="255">
          <cell r="A255">
            <v>1920</v>
          </cell>
        </row>
        <row r="256">
          <cell r="A256">
            <v>1102</v>
          </cell>
        </row>
        <row r="257">
          <cell r="A257">
            <v>1106</v>
          </cell>
        </row>
        <row r="258">
          <cell r="A258">
            <v>1114</v>
          </cell>
        </row>
        <row r="259">
          <cell r="A259">
            <v>5288</v>
          </cell>
        </row>
        <row r="260">
          <cell r="A260">
            <v>8073</v>
          </cell>
        </row>
        <row r="261">
          <cell r="A261">
            <v>10274</v>
          </cell>
        </row>
        <row r="262">
          <cell r="A262">
            <v>8067</v>
          </cell>
        </row>
        <row r="263">
          <cell r="A263">
            <v>1174</v>
          </cell>
        </row>
        <row r="264">
          <cell r="A264">
            <v>8068</v>
          </cell>
        </row>
        <row r="265">
          <cell r="A265">
            <v>8070</v>
          </cell>
        </row>
        <row r="266">
          <cell r="A266">
            <v>8113</v>
          </cell>
        </row>
        <row r="267">
          <cell r="A267">
            <v>1246</v>
          </cell>
        </row>
        <row r="268">
          <cell r="A268">
            <v>8071</v>
          </cell>
        </row>
        <row r="269">
          <cell r="A269">
            <v>1269</v>
          </cell>
        </row>
        <row r="270">
          <cell r="A270">
            <v>5753483</v>
          </cell>
        </row>
        <row r="271">
          <cell r="A271">
            <v>1279</v>
          </cell>
        </row>
        <row r="272">
          <cell r="A272">
            <v>8119</v>
          </cell>
        </row>
        <row r="273">
          <cell r="A273">
            <v>1352</v>
          </cell>
        </row>
        <row r="274">
          <cell r="A274">
            <v>5763483</v>
          </cell>
        </row>
        <row r="275">
          <cell r="A275">
            <v>1354</v>
          </cell>
        </row>
        <row r="276">
          <cell r="A276">
            <v>8394</v>
          </cell>
        </row>
        <row r="277">
          <cell r="A277">
            <v>8327</v>
          </cell>
        </row>
        <row r="278">
          <cell r="A278">
            <v>8215</v>
          </cell>
        </row>
        <row r="279">
          <cell r="A279">
            <v>8074</v>
          </cell>
        </row>
        <row r="280">
          <cell r="A280">
            <v>1395</v>
          </cell>
        </row>
        <row r="281">
          <cell r="A281">
            <v>8163</v>
          </cell>
        </row>
        <row r="282">
          <cell r="A282">
            <v>1427</v>
          </cell>
        </row>
        <row r="283">
          <cell r="A283">
            <v>8153</v>
          </cell>
        </row>
        <row r="284">
          <cell r="A284">
            <v>1441</v>
          </cell>
        </row>
        <row r="285">
          <cell r="A285">
            <v>2019</v>
          </cell>
        </row>
        <row r="286">
          <cell r="A286">
            <v>8326</v>
          </cell>
        </row>
        <row r="287">
          <cell r="A287">
            <v>483482</v>
          </cell>
        </row>
        <row r="288">
          <cell r="A288">
            <v>1935</v>
          </cell>
        </row>
        <row r="289">
          <cell r="A289">
            <v>8079</v>
          </cell>
        </row>
        <row r="290">
          <cell r="A290">
            <v>8129</v>
          </cell>
        </row>
        <row r="291">
          <cell r="A291">
            <v>9743</v>
          </cell>
        </row>
        <row r="292">
          <cell r="A292">
            <v>8080</v>
          </cell>
        </row>
        <row r="293">
          <cell r="A293">
            <v>8405</v>
          </cell>
        </row>
        <row r="294">
          <cell r="A294">
            <v>8090</v>
          </cell>
        </row>
        <row r="295">
          <cell r="A295">
            <v>2044</v>
          </cell>
        </row>
        <row r="296">
          <cell r="A296">
            <v>8429</v>
          </cell>
        </row>
        <row r="297">
          <cell r="A297">
            <v>8342</v>
          </cell>
        </row>
        <row r="298">
          <cell r="A298">
            <v>8190</v>
          </cell>
        </row>
        <row r="299">
          <cell r="A299">
            <v>1917</v>
          </cell>
        </row>
        <row r="300">
          <cell r="A300">
            <v>8174</v>
          </cell>
        </row>
        <row r="301">
          <cell r="A301">
            <v>1299</v>
          </cell>
        </row>
        <row r="302">
          <cell r="A302">
            <v>1788</v>
          </cell>
        </row>
        <row r="303">
          <cell r="A303">
            <v>12062</v>
          </cell>
        </row>
        <row r="304">
          <cell r="A304">
            <v>8195</v>
          </cell>
        </row>
        <row r="305">
          <cell r="A305">
            <v>8594</v>
          </cell>
        </row>
        <row r="306">
          <cell r="A306">
            <v>8189</v>
          </cell>
        </row>
        <row r="307">
          <cell r="A307">
            <v>12298</v>
          </cell>
        </row>
        <row r="308">
          <cell r="A308">
            <v>8087</v>
          </cell>
        </row>
        <row r="309">
          <cell r="A309">
            <v>2043</v>
          </cell>
        </row>
        <row r="310">
          <cell r="A310">
            <v>8192</v>
          </cell>
        </row>
        <row r="311">
          <cell r="A311">
            <v>1059</v>
          </cell>
        </row>
        <row r="312">
          <cell r="A312">
            <v>920</v>
          </cell>
        </row>
        <row r="313">
          <cell r="A313">
            <v>1164</v>
          </cell>
        </row>
        <row r="314">
          <cell r="A314">
            <v>1317</v>
          </cell>
        </row>
        <row r="315">
          <cell r="A315">
            <v>1334</v>
          </cell>
        </row>
        <row r="316">
          <cell r="A316">
            <v>1518</v>
          </cell>
        </row>
        <row r="317">
          <cell r="A317">
            <v>1649</v>
          </cell>
        </row>
        <row r="318">
          <cell r="A318">
            <v>1612</v>
          </cell>
        </row>
        <row r="319">
          <cell r="A319">
            <v>9957</v>
          </cell>
        </row>
        <row r="320">
          <cell r="A320">
            <v>13046</v>
          </cell>
        </row>
        <row r="321">
          <cell r="A321">
            <v>1010</v>
          </cell>
        </row>
        <row r="322">
          <cell r="A322">
            <v>1194</v>
          </cell>
        </row>
        <row r="323">
          <cell r="A323">
            <v>1197</v>
          </cell>
        </row>
        <row r="324">
          <cell r="A324">
            <v>1227</v>
          </cell>
        </row>
        <row r="325">
          <cell r="A325">
            <v>1583</v>
          </cell>
        </row>
        <row r="326">
          <cell r="A326">
            <v>1593</v>
          </cell>
        </row>
        <row r="327">
          <cell r="A327">
            <v>6443485</v>
          </cell>
        </row>
        <row r="328">
          <cell r="A328">
            <v>1412</v>
          </cell>
        </row>
        <row r="329">
          <cell r="A329">
            <v>1229</v>
          </cell>
        </row>
        <row r="330">
          <cell r="A330">
            <v>1277</v>
          </cell>
        </row>
        <row r="331">
          <cell r="A331">
            <v>1394</v>
          </cell>
        </row>
        <row r="332">
          <cell r="A332">
            <v>1792</v>
          </cell>
        </row>
        <row r="333">
          <cell r="A333">
            <v>1605</v>
          </cell>
        </row>
        <row r="334">
          <cell r="A334">
            <v>1606</v>
          </cell>
        </row>
        <row r="335">
          <cell r="A335">
            <v>1652</v>
          </cell>
        </row>
        <row r="336">
          <cell r="A336">
            <v>1567</v>
          </cell>
        </row>
        <row r="337">
          <cell r="A337">
            <v>1319</v>
          </cell>
        </row>
        <row r="338">
          <cell r="A338">
            <v>1422</v>
          </cell>
        </row>
        <row r="339">
          <cell r="A339">
            <v>1710</v>
          </cell>
        </row>
        <row r="340">
          <cell r="A340">
            <v>1198</v>
          </cell>
        </row>
        <row r="341">
          <cell r="A341">
            <v>1216</v>
          </cell>
        </row>
        <row r="342">
          <cell r="A342">
            <v>1516</v>
          </cell>
        </row>
        <row r="343">
          <cell r="A343">
            <v>1551</v>
          </cell>
        </row>
      </sheetData>
      <sheetData sheetId="1">
        <row r="1">
          <cell r="A1" t="str">
            <v>Basic Information</v>
          </cell>
        </row>
        <row r="2">
          <cell r="A2" t="str">
            <v>Spreadsheet ID</v>
          </cell>
          <cell r="B2" t="str">
            <v>Company Name</v>
          </cell>
          <cell r="C2" t="str">
            <v>Currency</v>
          </cell>
          <cell r="D2" t="str">
            <v>FY End</v>
          </cell>
          <cell r="E2" t="str">
            <v>Total Revenue</v>
          </cell>
          <cell r="F2" t="str">
            <v>Net income</v>
          </cell>
          <cell r="G2" t="str">
            <v>Interest expense</v>
          </cell>
          <cell r="H2" t="str">
            <v>Depreciation and amortisation</v>
          </cell>
          <cell r="I2" t="str">
            <v>Income taxes</v>
          </cell>
          <cell r="J2" t="str">
            <v>EBITDA</v>
          </cell>
          <cell r="K2" t="str">
            <v>FY End</v>
          </cell>
          <cell r="L2" t="str">
            <v>Total Revenue</v>
          </cell>
          <cell r="M2" t="str">
            <v>Net income</v>
          </cell>
          <cell r="N2" t="str">
            <v>Interest expense</v>
          </cell>
          <cell r="O2" t="str">
            <v>Depreciation and amortisation</v>
          </cell>
          <cell r="P2" t="str">
            <v>Income taxes</v>
          </cell>
          <cell r="Q2" t="str">
            <v>EBITDA</v>
          </cell>
          <cell r="R2" t="str">
            <v>FY End</v>
          </cell>
          <cell r="S2" t="str">
            <v>Total Revenue</v>
          </cell>
          <cell r="T2" t="str">
            <v>Net income</v>
          </cell>
          <cell r="U2" t="str">
            <v>Interest expense</v>
          </cell>
          <cell r="V2" t="str">
            <v>Depreciation and amortisation</v>
          </cell>
          <cell r="W2" t="str">
            <v>Income taxes</v>
          </cell>
          <cell r="X2" t="str">
            <v>EBITDA</v>
          </cell>
          <cell r="Y2" t="str">
            <v>FY End</v>
          </cell>
          <cell r="Z2" t="str">
            <v>Total Revenue</v>
          </cell>
          <cell r="AA2" t="str">
            <v>Net income</v>
          </cell>
          <cell r="AB2" t="str">
            <v>Interest expense</v>
          </cell>
          <cell r="AC2" t="str">
            <v>Depreciation and amortisation</v>
          </cell>
          <cell r="AD2" t="str">
            <v>Income taxes</v>
          </cell>
          <cell r="AE2" t="str">
            <v>EBITDA</v>
          </cell>
          <cell r="AF2" t="str">
            <v>FY End</v>
          </cell>
          <cell r="AG2" t="str">
            <v>Total Revenue</v>
          </cell>
          <cell r="AH2" t="str">
            <v>Net income</v>
          </cell>
          <cell r="AI2" t="str">
            <v>Interest expense</v>
          </cell>
          <cell r="AJ2" t="str">
            <v>Depreciation and amortisation</v>
          </cell>
          <cell r="AK2" t="str">
            <v>Income taxes</v>
          </cell>
          <cell r="AL2" t="str">
            <v>EBITDA</v>
          </cell>
        </row>
        <row r="3">
          <cell r="A3">
            <v>1573</v>
          </cell>
        </row>
        <row r="4">
          <cell r="A4">
            <v>1158</v>
          </cell>
        </row>
        <row r="5">
          <cell r="A5">
            <v>1303</v>
          </cell>
        </row>
        <row r="6">
          <cell r="A6">
            <v>1105</v>
          </cell>
        </row>
        <row r="7">
          <cell r="A7">
            <v>1558</v>
          </cell>
        </row>
        <row r="8">
          <cell r="A8">
            <v>8354</v>
          </cell>
        </row>
        <row r="9">
          <cell r="A9">
            <v>8063</v>
          </cell>
        </row>
        <row r="10">
          <cell r="A10">
            <v>8172</v>
          </cell>
        </row>
        <row r="11">
          <cell r="A11">
            <v>730</v>
          </cell>
        </row>
        <row r="12">
          <cell r="A12">
            <v>972</v>
          </cell>
        </row>
        <row r="13">
          <cell r="A13">
            <v>8528</v>
          </cell>
        </row>
        <row r="14">
          <cell r="A14">
            <v>535</v>
          </cell>
        </row>
        <row r="15">
          <cell r="A15">
            <v>526</v>
          </cell>
        </row>
        <row r="16">
          <cell r="A16">
            <v>533</v>
          </cell>
        </row>
        <row r="17">
          <cell r="A17">
            <v>2042</v>
          </cell>
        </row>
        <row r="18">
          <cell r="A18">
            <v>525</v>
          </cell>
        </row>
        <row r="19">
          <cell r="A19">
            <v>889</v>
          </cell>
        </row>
        <row r="20">
          <cell r="A20">
            <v>544</v>
          </cell>
        </row>
        <row r="21">
          <cell r="A21">
            <v>1345</v>
          </cell>
        </row>
        <row r="22">
          <cell r="A22">
            <v>1349</v>
          </cell>
        </row>
        <row r="23">
          <cell r="A23">
            <v>1560</v>
          </cell>
        </row>
        <row r="24">
          <cell r="A24">
            <v>8115</v>
          </cell>
        </row>
        <row r="25">
          <cell r="A25">
            <v>1716</v>
          </cell>
        </row>
        <row r="26">
          <cell r="A26">
            <v>1733</v>
          </cell>
        </row>
        <row r="27">
          <cell r="A27">
            <v>1875</v>
          </cell>
        </row>
        <row r="28">
          <cell r="A28">
            <v>546</v>
          </cell>
        </row>
        <row r="29">
          <cell r="A29">
            <v>547</v>
          </cell>
        </row>
        <row r="30">
          <cell r="A30">
            <v>1003</v>
          </cell>
        </row>
        <row r="31">
          <cell r="A31">
            <v>1057</v>
          </cell>
        </row>
        <row r="32">
          <cell r="A32">
            <v>746</v>
          </cell>
        </row>
        <row r="33">
          <cell r="A33">
            <v>1060</v>
          </cell>
        </row>
        <row r="34">
          <cell r="A34">
            <v>1061</v>
          </cell>
        </row>
        <row r="35">
          <cell r="A35">
            <v>10113</v>
          </cell>
        </row>
        <row r="36">
          <cell r="A36">
            <v>1129</v>
          </cell>
        </row>
        <row r="37">
          <cell r="A37">
            <v>1131</v>
          </cell>
        </row>
        <row r="38">
          <cell r="A38">
            <v>717</v>
          </cell>
        </row>
        <row r="39">
          <cell r="A39">
            <v>13357</v>
          </cell>
        </row>
        <row r="40">
          <cell r="A40">
            <v>1171</v>
          </cell>
        </row>
        <row r="41">
          <cell r="A41">
            <v>1318</v>
          </cell>
        </row>
        <row r="42">
          <cell r="A42">
            <v>1243</v>
          </cell>
        </row>
        <row r="43">
          <cell r="A43">
            <v>1407</v>
          </cell>
        </row>
        <row r="44">
          <cell r="A44">
            <v>1421</v>
          </cell>
        </row>
        <row r="45">
          <cell r="A45">
            <v>1575</v>
          </cell>
        </row>
        <row r="46">
          <cell r="A46">
            <v>1582</v>
          </cell>
        </row>
        <row r="47">
          <cell r="A47">
            <v>1137</v>
          </cell>
        </row>
        <row r="48">
          <cell r="A48">
            <v>771</v>
          </cell>
        </row>
        <row r="49">
          <cell r="A49">
            <v>1700</v>
          </cell>
        </row>
        <row r="50">
          <cell r="A50">
            <v>1723</v>
          </cell>
        </row>
        <row r="51">
          <cell r="A51">
            <v>716</v>
          </cell>
        </row>
        <row r="52">
          <cell r="A52">
            <v>1793</v>
          </cell>
        </row>
        <row r="53">
          <cell r="A53">
            <v>8876</v>
          </cell>
        </row>
        <row r="54">
          <cell r="A54">
            <v>1882</v>
          </cell>
        </row>
        <row r="55">
          <cell r="A55">
            <v>1883</v>
          </cell>
        </row>
        <row r="56">
          <cell r="A56">
            <v>1885</v>
          </cell>
        </row>
        <row r="57">
          <cell r="A57">
            <v>8061</v>
          </cell>
        </row>
        <row r="58">
          <cell r="A58">
            <v>8072</v>
          </cell>
        </row>
        <row r="59">
          <cell r="A59">
            <v>1969</v>
          </cell>
        </row>
        <row r="60">
          <cell r="A60">
            <v>10540</v>
          </cell>
        </row>
        <row r="61">
          <cell r="A61">
            <v>8075</v>
          </cell>
        </row>
        <row r="62">
          <cell r="A62">
            <v>8139</v>
          </cell>
        </row>
        <row r="63">
          <cell r="A63">
            <v>874</v>
          </cell>
        </row>
        <row r="64">
          <cell r="A64">
            <v>8082</v>
          </cell>
        </row>
        <row r="65">
          <cell r="A65">
            <v>718</v>
          </cell>
        </row>
        <row r="66">
          <cell r="A66">
            <v>779</v>
          </cell>
        </row>
        <row r="67">
          <cell r="A67">
            <v>1265</v>
          </cell>
        </row>
        <row r="68">
          <cell r="A68">
            <v>1908</v>
          </cell>
        </row>
        <row r="69">
          <cell r="A69">
            <v>1363</v>
          </cell>
        </row>
        <row r="70">
          <cell r="A70">
            <v>8077</v>
          </cell>
        </row>
        <row r="71">
          <cell r="A71">
            <v>8104</v>
          </cell>
        </row>
        <row r="72">
          <cell r="A72">
            <v>3393</v>
          </cell>
        </row>
        <row r="73">
          <cell r="A73">
            <v>3557</v>
          </cell>
        </row>
        <row r="74">
          <cell r="A74">
            <v>1623</v>
          </cell>
        </row>
        <row r="75">
          <cell r="A75">
            <v>1703</v>
          </cell>
        </row>
        <row r="76">
          <cell r="A76">
            <v>8182</v>
          </cell>
        </row>
        <row r="77">
          <cell r="A77">
            <v>8086</v>
          </cell>
        </row>
        <row r="78">
          <cell r="A78">
            <v>2056</v>
          </cell>
        </row>
        <row r="79">
          <cell r="A79">
            <v>2057</v>
          </cell>
        </row>
        <row r="80">
          <cell r="A80">
            <v>13281</v>
          </cell>
        </row>
        <row r="81">
          <cell r="A81">
            <v>1132</v>
          </cell>
        </row>
        <row r="82">
          <cell r="A82">
            <v>1134</v>
          </cell>
        </row>
        <row r="83">
          <cell r="A83">
            <v>1341</v>
          </cell>
        </row>
        <row r="84">
          <cell r="A84">
            <v>719</v>
          </cell>
        </row>
        <row r="85">
          <cell r="A85">
            <v>1355</v>
          </cell>
        </row>
        <row r="86">
          <cell r="A86">
            <v>1392</v>
          </cell>
        </row>
        <row r="87">
          <cell r="A87">
            <v>12436</v>
          </cell>
        </row>
        <row r="88">
          <cell r="A88">
            <v>1408</v>
          </cell>
        </row>
        <row r="89">
          <cell r="A89">
            <v>908</v>
          </cell>
        </row>
        <row r="90">
          <cell r="A90">
            <v>1730</v>
          </cell>
        </row>
        <row r="91">
          <cell r="A91">
            <v>1783</v>
          </cell>
        </row>
        <row r="92">
          <cell r="A92">
            <v>881</v>
          </cell>
        </row>
        <row r="93">
          <cell r="A93">
            <v>8203</v>
          </cell>
        </row>
        <row r="94">
          <cell r="A94">
            <v>13290</v>
          </cell>
        </row>
        <row r="95">
          <cell r="A95">
            <v>13480</v>
          </cell>
        </row>
        <row r="96">
          <cell r="A96">
            <v>1374</v>
          </cell>
        </row>
        <row r="97">
          <cell r="A97">
            <v>785</v>
          </cell>
        </row>
        <row r="98">
          <cell r="A98">
            <v>2047</v>
          </cell>
        </row>
        <row r="99">
          <cell r="A99">
            <v>794</v>
          </cell>
        </row>
        <row r="100">
          <cell r="A100">
            <v>8199</v>
          </cell>
        </row>
        <row r="101">
          <cell r="A101">
            <v>8096</v>
          </cell>
        </row>
        <row r="102">
          <cell r="A102">
            <v>8069</v>
          </cell>
        </row>
        <row r="103">
          <cell r="A103">
            <v>1357</v>
          </cell>
        </row>
        <row r="104">
          <cell r="A104">
            <v>1358</v>
          </cell>
        </row>
        <row r="105">
          <cell r="A105">
            <v>10965</v>
          </cell>
        </row>
        <row r="106">
          <cell r="A106">
            <v>882</v>
          </cell>
        </row>
        <row r="107">
          <cell r="A107">
            <v>1431</v>
          </cell>
        </row>
        <row r="108">
          <cell r="A108">
            <v>8176</v>
          </cell>
        </row>
        <row r="109">
          <cell r="A109">
            <v>1437</v>
          </cell>
        </row>
        <row r="110">
          <cell r="A110">
            <v>780</v>
          </cell>
        </row>
        <row r="111">
          <cell r="A111">
            <v>1463</v>
          </cell>
        </row>
        <row r="112">
          <cell r="A112">
            <v>8078</v>
          </cell>
        </row>
        <row r="113">
          <cell r="A113">
            <v>11237</v>
          </cell>
        </row>
        <row r="114">
          <cell r="A114">
            <v>1475</v>
          </cell>
        </row>
        <row r="115">
          <cell r="A115">
            <v>8120</v>
          </cell>
        </row>
        <row r="116">
          <cell r="A116">
            <v>9059</v>
          </cell>
        </row>
        <row r="117">
          <cell r="A117">
            <v>1521</v>
          </cell>
        </row>
        <row r="118">
          <cell r="A118">
            <v>1522</v>
          </cell>
        </row>
        <row r="119">
          <cell r="A119">
            <v>1531</v>
          </cell>
        </row>
        <row r="120">
          <cell r="A120">
            <v>1554</v>
          </cell>
        </row>
        <row r="121">
          <cell r="A121">
            <v>1660</v>
          </cell>
        </row>
        <row r="122">
          <cell r="A122">
            <v>9044</v>
          </cell>
        </row>
        <row r="123">
          <cell r="A123">
            <v>838</v>
          </cell>
        </row>
        <row r="124">
          <cell r="A124">
            <v>1796</v>
          </cell>
        </row>
        <row r="125">
          <cell r="A125">
            <v>8175</v>
          </cell>
        </row>
        <row r="126">
          <cell r="A126">
            <v>8437</v>
          </cell>
        </row>
        <row r="127">
          <cell r="A127">
            <v>1801</v>
          </cell>
        </row>
        <row r="128">
          <cell r="A128">
            <v>12064</v>
          </cell>
        </row>
        <row r="129">
          <cell r="A129">
            <v>1232</v>
          </cell>
        </row>
        <row r="130">
          <cell r="A130">
            <v>1401</v>
          </cell>
        </row>
        <row r="131">
          <cell r="A131">
            <v>9045</v>
          </cell>
        </row>
        <row r="132">
          <cell r="A132">
            <v>8111</v>
          </cell>
        </row>
        <row r="133">
          <cell r="A133">
            <v>1618</v>
          </cell>
        </row>
        <row r="134">
          <cell r="A134">
            <v>1650</v>
          </cell>
        </row>
        <row r="135">
          <cell r="A135">
            <v>1027</v>
          </cell>
        </row>
        <row r="136">
          <cell r="A136">
            <v>13162</v>
          </cell>
        </row>
        <row r="137">
          <cell r="A137">
            <v>8103</v>
          </cell>
        </row>
        <row r="138">
          <cell r="A138">
            <v>1630</v>
          </cell>
        </row>
        <row r="139">
          <cell r="A139">
            <v>8122</v>
          </cell>
        </row>
        <row r="140">
          <cell r="A140">
            <v>1779</v>
          </cell>
        </row>
        <row r="141">
          <cell r="A141">
            <v>513</v>
          </cell>
        </row>
        <row r="142">
          <cell r="A142">
            <v>514</v>
          </cell>
        </row>
        <row r="143">
          <cell r="A143">
            <v>12566</v>
          </cell>
        </row>
        <row r="144">
          <cell r="A144">
            <v>329</v>
          </cell>
        </row>
        <row r="145">
          <cell r="A145">
            <v>8516</v>
          </cell>
        </row>
        <row r="146">
          <cell r="A146">
            <v>1663</v>
          </cell>
        </row>
        <row r="147">
          <cell r="A147">
            <v>1141</v>
          </cell>
        </row>
        <row r="148">
          <cell r="A148">
            <v>1364</v>
          </cell>
        </row>
        <row r="149">
          <cell r="A149">
            <v>764</v>
          </cell>
        </row>
        <row r="150">
          <cell r="A150">
            <v>836</v>
          </cell>
        </row>
        <row r="151">
          <cell r="A151">
            <v>835</v>
          </cell>
        </row>
        <row r="152">
          <cell r="A152">
            <v>1698</v>
          </cell>
        </row>
        <row r="153">
          <cell r="A153">
            <v>1188</v>
          </cell>
        </row>
        <row r="154">
          <cell r="A154">
            <v>12823</v>
          </cell>
        </row>
        <row r="155">
          <cell r="A155">
            <v>1333</v>
          </cell>
        </row>
        <row r="156">
          <cell r="A156">
            <v>10832</v>
          </cell>
        </row>
        <row r="157">
          <cell r="A157">
            <v>1370</v>
          </cell>
        </row>
        <row r="158">
          <cell r="A158">
            <v>1434</v>
          </cell>
        </row>
        <row r="159">
          <cell r="A159">
            <v>8219</v>
          </cell>
        </row>
        <row r="160">
          <cell r="A160">
            <v>11108</v>
          </cell>
        </row>
        <row r="161">
          <cell r="A161">
            <v>8092</v>
          </cell>
        </row>
        <row r="162">
          <cell r="A162">
            <v>928</v>
          </cell>
        </row>
        <row r="163">
          <cell r="A163">
            <v>802</v>
          </cell>
        </row>
        <row r="164">
          <cell r="A164">
            <v>855</v>
          </cell>
        </row>
        <row r="165">
          <cell r="A165">
            <v>846</v>
          </cell>
        </row>
        <row r="166">
          <cell r="A166">
            <v>886</v>
          </cell>
        </row>
        <row r="167">
          <cell r="A167">
            <v>1163483</v>
          </cell>
        </row>
        <row r="168">
          <cell r="A168">
            <v>1643</v>
          </cell>
        </row>
        <row r="169">
          <cell r="A169">
            <v>13335</v>
          </cell>
        </row>
        <row r="170">
          <cell r="A170">
            <v>9847</v>
          </cell>
        </row>
        <row r="171">
          <cell r="A171">
            <v>1770</v>
          </cell>
        </row>
        <row r="172">
          <cell r="A172">
            <v>1012</v>
          </cell>
        </row>
        <row r="173">
          <cell r="A173">
            <v>8141</v>
          </cell>
        </row>
        <row r="174">
          <cell r="A174">
            <v>8083</v>
          </cell>
        </row>
        <row r="175">
          <cell r="A175">
            <v>1978</v>
          </cell>
        </row>
        <row r="176">
          <cell r="A176">
            <v>8110</v>
          </cell>
        </row>
        <row r="177">
          <cell r="A177">
            <v>8112</v>
          </cell>
        </row>
        <row r="178">
          <cell r="A178">
            <v>1890</v>
          </cell>
        </row>
        <row r="179">
          <cell r="A179">
            <v>992</v>
          </cell>
        </row>
        <row r="180">
          <cell r="A180">
            <v>8059</v>
          </cell>
        </row>
        <row r="181">
          <cell r="A181">
            <v>1035</v>
          </cell>
        </row>
        <row r="182">
          <cell r="A182">
            <v>828</v>
          </cell>
        </row>
        <row r="183">
          <cell r="A183">
            <v>1896</v>
          </cell>
        </row>
        <row r="184">
          <cell r="A184">
            <v>8196</v>
          </cell>
        </row>
        <row r="185">
          <cell r="A185">
            <v>10059</v>
          </cell>
        </row>
        <row r="186">
          <cell r="A186">
            <v>1891</v>
          </cell>
        </row>
        <row r="187">
          <cell r="A187">
            <v>1276</v>
          </cell>
        </row>
        <row r="188">
          <cell r="A188">
            <v>1494</v>
          </cell>
        </row>
        <row r="189">
          <cell r="A189">
            <v>11344</v>
          </cell>
        </row>
        <row r="190">
          <cell r="A190">
            <v>8081</v>
          </cell>
        </row>
        <row r="191">
          <cell r="A191">
            <v>1897</v>
          </cell>
        </row>
        <row r="192">
          <cell r="A192">
            <v>8186</v>
          </cell>
        </row>
        <row r="193">
          <cell r="A193">
            <v>1683</v>
          </cell>
        </row>
        <row r="194">
          <cell r="A194">
            <v>1892</v>
          </cell>
        </row>
        <row r="195">
          <cell r="A195">
            <v>11834</v>
          </cell>
        </row>
        <row r="196">
          <cell r="A196">
            <v>1889</v>
          </cell>
        </row>
        <row r="197">
          <cell r="A197">
            <v>1898</v>
          </cell>
        </row>
        <row r="198">
          <cell r="A198">
            <v>500</v>
          </cell>
        </row>
        <row r="199">
          <cell r="A199">
            <v>8084</v>
          </cell>
        </row>
        <row r="200">
          <cell r="A200">
            <v>505</v>
          </cell>
        </row>
        <row r="201">
          <cell r="A201">
            <v>506</v>
          </cell>
        </row>
        <row r="202">
          <cell r="A202">
            <v>223482</v>
          </cell>
        </row>
        <row r="203">
          <cell r="A203">
            <v>8114</v>
          </cell>
        </row>
        <row r="204">
          <cell r="A204">
            <v>962</v>
          </cell>
        </row>
        <row r="205">
          <cell r="A205">
            <v>974</v>
          </cell>
        </row>
        <row r="206">
          <cell r="A206">
            <v>1933</v>
          </cell>
        </row>
        <row r="207">
          <cell r="A207">
            <v>8058</v>
          </cell>
        </row>
        <row r="208">
          <cell r="A208">
            <v>8060</v>
          </cell>
        </row>
        <row r="209">
          <cell r="A209">
            <v>1014</v>
          </cell>
        </row>
        <row r="210">
          <cell r="A210">
            <v>8329</v>
          </cell>
        </row>
        <row r="211">
          <cell r="A211">
            <v>8116</v>
          </cell>
        </row>
        <row r="212">
          <cell r="A212">
            <v>8430</v>
          </cell>
        </row>
        <row r="213">
          <cell r="A213">
            <v>1080</v>
          </cell>
        </row>
        <row r="214">
          <cell r="A214">
            <v>1094</v>
          </cell>
        </row>
        <row r="215">
          <cell r="A215">
            <v>8118</v>
          </cell>
        </row>
        <row r="216">
          <cell r="A216">
            <v>8064</v>
          </cell>
        </row>
        <row r="217">
          <cell r="A217">
            <v>1920</v>
          </cell>
        </row>
        <row r="218">
          <cell r="A218">
            <v>1102</v>
          </cell>
        </row>
        <row r="219">
          <cell r="A219">
            <v>1106</v>
          </cell>
        </row>
        <row r="220">
          <cell r="A220">
            <v>1114</v>
          </cell>
        </row>
        <row r="221">
          <cell r="A221">
            <v>5288</v>
          </cell>
        </row>
        <row r="222">
          <cell r="A222">
            <v>8073</v>
          </cell>
        </row>
        <row r="223">
          <cell r="A223">
            <v>8067</v>
          </cell>
        </row>
        <row r="224">
          <cell r="A224">
            <v>1174</v>
          </cell>
        </row>
        <row r="225">
          <cell r="A225">
            <v>8070</v>
          </cell>
        </row>
        <row r="226">
          <cell r="A226">
            <v>8113</v>
          </cell>
        </row>
        <row r="227">
          <cell r="A227">
            <v>1246</v>
          </cell>
        </row>
        <row r="228">
          <cell r="A228">
            <v>8071</v>
          </cell>
        </row>
        <row r="229">
          <cell r="A229">
            <v>1269</v>
          </cell>
        </row>
        <row r="230">
          <cell r="A230">
            <v>5753483</v>
          </cell>
        </row>
        <row r="231">
          <cell r="A231">
            <v>1279</v>
          </cell>
        </row>
        <row r="232">
          <cell r="A232">
            <v>8119</v>
          </cell>
        </row>
        <row r="233">
          <cell r="A233">
            <v>1352</v>
          </cell>
        </row>
        <row r="234">
          <cell r="A234">
            <v>5763483</v>
          </cell>
        </row>
        <row r="235">
          <cell r="A235">
            <v>1354</v>
          </cell>
        </row>
        <row r="236">
          <cell r="A236">
            <v>8327</v>
          </cell>
        </row>
        <row r="237">
          <cell r="A237">
            <v>8215</v>
          </cell>
        </row>
        <row r="238">
          <cell r="A238">
            <v>8074</v>
          </cell>
        </row>
        <row r="239">
          <cell r="A239">
            <v>1395</v>
          </cell>
        </row>
        <row r="240">
          <cell r="A240">
            <v>8163</v>
          </cell>
        </row>
        <row r="241">
          <cell r="A241">
            <v>1427</v>
          </cell>
        </row>
        <row r="242">
          <cell r="A242">
            <v>1441</v>
          </cell>
        </row>
        <row r="243">
          <cell r="A243">
            <v>2019</v>
          </cell>
        </row>
        <row r="244">
          <cell r="A244">
            <v>483482</v>
          </cell>
        </row>
        <row r="245">
          <cell r="A245">
            <v>1935</v>
          </cell>
        </row>
        <row r="246">
          <cell r="A246">
            <v>8079</v>
          </cell>
        </row>
        <row r="247">
          <cell r="A247">
            <v>8129</v>
          </cell>
        </row>
        <row r="248">
          <cell r="A248">
            <v>9743</v>
          </cell>
        </row>
        <row r="249">
          <cell r="A249">
            <v>8080</v>
          </cell>
        </row>
        <row r="250">
          <cell r="A250">
            <v>8090</v>
          </cell>
        </row>
        <row r="251">
          <cell r="A251">
            <v>2044</v>
          </cell>
        </row>
        <row r="252">
          <cell r="A252">
            <v>8429</v>
          </cell>
        </row>
        <row r="253">
          <cell r="A253">
            <v>8342</v>
          </cell>
        </row>
        <row r="254">
          <cell r="A254">
            <v>1917</v>
          </cell>
        </row>
        <row r="255">
          <cell r="A255">
            <v>8174</v>
          </cell>
        </row>
        <row r="256">
          <cell r="A256">
            <v>1299</v>
          </cell>
        </row>
        <row r="257">
          <cell r="A257">
            <v>1788</v>
          </cell>
        </row>
        <row r="258">
          <cell r="A258">
            <v>12062</v>
          </cell>
        </row>
        <row r="259">
          <cell r="A259">
            <v>8189</v>
          </cell>
        </row>
        <row r="260">
          <cell r="A260">
            <v>8087</v>
          </cell>
        </row>
        <row r="261">
          <cell r="A261">
            <v>2043</v>
          </cell>
        </row>
        <row r="262">
          <cell r="A262">
            <v>1169</v>
          </cell>
        </row>
        <row r="263">
          <cell r="A263">
            <v>8448</v>
          </cell>
        </row>
        <row r="264">
          <cell r="A264">
            <v>8192</v>
          </cell>
        </row>
        <row r="265">
          <cell r="A265">
            <v>920</v>
          </cell>
        </row>
        <row r="266">
          <cell r="A266">
            <v>1164</v>
          </cell>
        </row>
        <row r="267">
          <cell r="A267">
            <v>1317</v>
          </cell>
        </row>
        <row r="268">
          <cell r="A268">
            <v>1334</v>
          </cell>
        </row>
        <row r="269">
          <cell r="A269">
            <v>1518</v>
          </cell>
        </row>
        <row r="270">
          <cell r="A270">
            <v>1198</v>
          </cell>
        </row>
        <row r="271">
          <cell r="A271">
            <v>1649</v>
          </cell>
        </row>
        <row r="272">
          <cell r="A272">
            <v>1612</v>
          </cell>
        </row>
        <row r="273">
          <cell r="A273">
            <v>9957</v>
          </cell>
        </row>
        <row r="274">
          <cell r="A274">
            <v>1059</v>
          </cell>
        </row>
        <row r="275">
          <cell r="A275">
            <v>1216</v>
          </cell>
        </row>
        <row r="276">
          <cell r="A276">
            <v>1516</v>
          </cell>
        </row>
        <row r="277">
          <cell r="A277">
            <v>13046</v>
          </cell>
        </row>
        <row r="278">
          <cell r="A278">
            <v>1010</v>
          </cell>
        </row>
        <row r="279">
          <cell r="A279">
            <v>1194</v>
          </cell>
        </row>
        <row r="280">
          <cell r="A280">
            <v>1197</v>
          </cell>
        </row>
        <row r="281">
          <cell r="A281">
            <v>1227</v>
          </cell>
        </row>
        <row r="282">
          <cell r="A282">
            <v>1583</v>
          </cell>
        </row>
        <row r="283">
          <cell r="A283">
            <v>1593</v>
          </cell>
        </row>
        <row r="284">
          <cell r="A284">
            <v>6443485</v>
          </cell>
        </row>
        <row r="285">
          <cell r="A285">
            <v>1412</v>
          </cell>
        </row>
        <row r="286">
          <cell r="A286">
            <v>1229</v>
          </cell>
        </row>
        <row r="287">
          <cell r="A287">
            <v>1277</v>
          </cell>
        </row>
        <row r="288">
          <cell r="A288">
            <v>1394</v>
          </cell>
        </row>
        <row r="289">
          <cell r="A289">
            <v>1792</v>
          </cell>
        </row>
        <row r="290">
          <cell r="A290">
            <v>1605</v>
          </cell>
        </row>
        <row r="291">
          <cell r="A291">
            <v>1606</v>
          </cell>
        </row>
        <row r="292">
          <cell r="A292">
            <v>1652</v>
          </cell>
        </row>
        <row r="293">
          <cell r="A293">
            <v>1567</v>
          </cell>
        </row>
        <row r="294">
          <cell r="A294">
            <v>1319</v>
          </cell>
        </row>
        <row r="295">
          <cell r="A295">
            <v>1422</v>
          </cell>
        </row>
        <row r="296">
          <cell r="A296">
            <v>1710</v>
          </cell>
        </row>
        <row r="297">
          <cell r="A297">
            <v>1551</v>
          </cell>
        </row>
      </sheetData>
      <sheetData sheetId="2">
        <row r="1">
          <cell r="A1" t="str">
            <v>Basic Information</v>
          </cell>
        </row>
        <row r="2">
          <cell r="A2" t="str">
            <v>Spreadsheet ID</v>
          </cell>
          <cell r="B2" t="str">
            <v>Company Name</v>
          </cell>
          <cell r="C2" t="str">
            <v>Currency</v>
          </cell>
          <cell r="D2" t="str">
            <v>Indicator</v>
          </cell>
          <cell r="E2" t="str">
            <v>Type</v>
          </cell>
          <cell r="F2" t="str">
            <v>Name</v>
          </cell>
          <cell r="G2" t="str">
            <v>Q1</v>
          </cell>
          <cell r="H2" t="str">
            <v>Q1 End</v>
          </cell>
          <cell r="I2" t="str">
            <v>Q2</v>
          </cell>
          <cell r="J2" t="str">
            <v>Q2 End</v>
          </cell>
          <cell r="K2" t="str">
            <v>Q3</v>
          </cell>
          <cell r="L2" t="str">
            <v>Q3 End</v>
          </cell>
          <cell r="M2" t="str">
            <v>Q4</v>
          </cell>
          <cell r="N2" t="str">
            <v>Q4 End</v>
          </cell>
          <cell r="O2" t="str">
            <v>FY</v>
          </cell>
          <cell r="P2" t="str">
            <v>FY End</v>
          </cell>
          <cell r="Q2" t="str">
            <v>Q1</v>
          </cell>
          <cell r="R2" t="str">
            <v>Q1 End</v>
          </cell>
          <cell r="S2" t="str">
            <v>Q2</v>
          </cell>
          <cell r="T2" t="str">
            <v>Q2 End</v>
          </cell>
          <cell r="U2" t="str">
            <v>Q3</v>
          </cell>
          <cell r="V2" t="str">
            <v>Q3 End</v>
          </cell>
          <cell r="W2" t="str">
            <v>Q4</v>
          </cell>
          <cell r="X2" t="str">
            <v>Q4 End</v>
          </cell>
          <cell r="Y2" t="str">
            <v>FY</v>
          </cell>
          <cell r="Z2" t="str">
            <v>FY End</v>
          </cell>
          <cell r="AA2" t="str">
            <v>Q1</v>
          </cell>
          <cell r="AB2" t="str">
            <v>Q1 End</v>
          </cell>
          <cell r="AC2" t="str">
            <v>Q2</v>
          </cell>
          <cell r="AD2" t="str">
            <v>Q2 End</v>
          </cell>
          <cell r="AE2" t="str">
            <v>Q3</v>
          </cell>
          <cell r="AF2" t="str">
            <v>Q3 End</v>
          </cell>
          <cell r="AG2" t="str">
            <v>Q4</v>
          </cell>
          <cell r="AH2" t="str">
            <v>Q4 End</v>
          </cell>
          <cell r="AI2" t="str">
            <v>FY</v>
          </cell>
          <cell r="AJ2" t="str">
            <v>FY End</v>
          </cell>
          <cell r="AK2" t="str">
            <v>Q1</v>
          </cell>
          <cell r="AL2" t="str">
            <v>Q1 End</v>
          </cell>
          <cell r="AM2" t="str">
            <v>Q2</v>
          </cell>
          <cell r="AN2" t="str">
            <v>Q2 End</v>
          </cell>
          <cell r="AO2" t="str">
            <v>Q3</v>
          </cell>
          <cell r="AP2" t="str">
            <v>Q3 End</v>
          </cell>
          <cell r="AQ2" t="str">
            <v>Q4</v>
          </cell>
          <cell r="AR2" t="str">
            <v>Q4 End</v>
          </cell>
          <cell r="AS2" t="str">
            <v>FY</v>
          </cell>
          <cell r="AT2" t="str">
            <v>FY End</v>
          </cell>
          <cell r="AU2" t="str">
            <v>Q1</v>
          </cell>
          <cell r="AV2" t="str">
            <v>Q1 End</v>
          </cell>
          <cell r="AW2" t="str">
            <v>Q2</v>
          </cell>
          <cell r="AX2" t="str">
            <v>Q2 End</v>
          </cell>
          <cell r="AY2" t="str">
            <v>Q3</v>
          </cell>
          <cell r="AZ2" t="str">
            <v>Q3 End</v>
          </cell>
          <cell r="BA2" t="str">
            <v>Q4</v>
          </cell>
          <cell r="BB2" t="str">
            <v>Q4 End</v>
          </cell>
          <cell r="BC2" t="str">
            <v>FY</v>
          </cell>
          <cell r="BD2" t="str">
            <v>FY End</v>
          </cell>
        </row>
        <row r="3">
          <cell r="A3">
            <v>1573</v>
          </cell>
        </row>
        <row r="4">
          <cell r="A4">
            <v>1573</v>
          </cell>
        </row>
        <row r="5">
          <cell r="A5">
            <v>1573</v>
          </cell>
        </row>
        <row r="6">
          <cell r="A6">
            <v>1573</v>
          </cell>
        </row>
        <row r="7">
          <cell r="A7">
            <v>1573</v>
          </cell>
        </row>
        <row r="8">
          <cell r="A8">
            <v>1573</v>
          </cell>
        </row>
        <row r="9">
          <cell r="A9">
            <v>1573</v>
          </cell>
        </row>
        <row r="10">
          <cell r="A10">
            <v>1158</v>
          </cell>
        </row>
        <row r="11">
          <cell r="A11">
            <v>1158</v>
          </cell>
        </row>
        <row r="12">
          <cell r="A12">
            <v>1158</v>
          </cell>
        </row>
        <row r="13">
          <cell r="A13">
            <v>1158</v>
          </cell>
        </row>
        <row r="14">
          <cell r="A14">
            <v>1158</v>
          </cell>
        </row>
        <row r="15">
          <cell r="A15">
            <v>1158</v>
          </cell>
        </row>
        <row r="16">
          <cell r="A16">
            <v>1158</v>
          </cell>
        </row>
        <row r="17">
          <cell r="A17">
            <v>1158</v>
          </cell>
        </row>
        <row r="18">
          <cell r="A18">
            <v>1158</v>
          </cell>
        </row>
        <row r="19">
          <cell r="A19">
            <v>1158</v>
          </cell>
        </row>
        <row r="20">
          <cell r="A20">
            <v>3557</v>
          </cell>
        </row>
        <row r="21">
          <cell r="A21">
            <v>3557</v>
          </cell>
        </row>
        <row r="22">
          <cell r="A22">
            <v>3557</v>
          </cell>
        </row>
        <row r="23">
          <cell r="A23">
            <v>3557</v>
          </cell>
        </row>
        <row r="24">
          <cell r="A24">
            <v>3557</v>
          </cell>
        </row>
        <row r="25">
          <cell r="A25">
            <v>3557</v>
          </cell>
        </row>
        <row r="26">
          <cell r="A26">
            <v>3557</v>
          </cell>
        </row>
        <row r="27">
          <cell r="A27">
            <v>3557</v>
          </cell>
        </row>
        <row r="28">
          <cell r="A28">
            <v>3557</v>
          </cell>
        </row>
        <row r="29">
          <cell r="A29">
            <v>1395</v>
          </cell>
        </row>
        <row r="30">
          <cell r="A30">
            <v>1395</v>
          </cell>
        </row>
        <row r="31">
          <cell r="A31">
            <v>1395</v>
          </cell>
        </row>
        <row r="32">
          <cell r="A32">
            <v>1395</v>
          </cell>
        </row>
        <row r="33">
          <cell r="A33">
            <v>1395</v>
          </cell>
        </row>
        <row r="34">
          <cell r="A34">
            <v>1395</v>
          </cell>
        </row>
        <row r="35">
          <cell r="A35">
            <v>1395</v>
          </cell>
        </row>
        <row r="36">
          <cell r="A36">
            <v>1395</v>
          </cell>
        </row>
        <row r="37">
          <cell r="A37">
            <v>1395</v>
          </cell>
        </row>
        <row r="38">
          <cell r="A38">
            <v>1395</v>
          </cell>
        </row>
        <row r="39">
          <cell r="A39">
            <v>1395</v>
          </cell>
        </row>
        <row r="40">
          <cell r="A40">
            <v>1395</v>
          </cell>
        </row>
        <row r="41">
          <cell r="A41">
            <v>962</v>
          </cell>
        </row>
        <row r="42">
          <cell r="A42">
            <v>962</v>
          </cell>
        </row>
        <row r="43">
          <cell r="A43">
            <v>962</v>
          </cell>
        </row>
        <row r="44">
          <cell r="A44">
            <v>962</v>
          </cell>
        </row>
        <row r="45">
          <cell r="A45">
            <v>962</v>
          </cell>
        </row>
        <row r="46">
          <cell r="A46">
            <v>962</v>
          </cell>
        </row>
        <row r="47">
          <cell r="A47">
            <v>962</v>
          </cell>
        </row>
        <row r="48">
          <cell r="A48">
            <v>962</v>
          </cell>
        </row>
        <row r="49">
          <cell r="A49">
            <v>962</v>
          </cell>
        </row>
        <row r="50">
          <cell r="A50">
            <v>962</v>
          </cell>
        </row>
        <row r="51">
          <cell r="A51">
            <v>1703</v>
          </cell>
        </row>
        <row r="52">
          <cell r="A52">
            <v>1703</v>
          </cell>
        </row>
        <row r="53">
          <cell r="A53">
            <v>1703</v>
          </cell>
        </row>
        <row r="54">
          <cell r="A54">
            <v>1703</v>
          </cell>
        </row>
        <row r="55">
          <cell r="A55">
            <v>1703</v>
          </cell>
        </row>
        <row r="56">
          <cell r="A56">
            <v>1703</v>
          </cell>
        </row>
        <row r="57">
          <cell r="A57">
            <v>1703</v>
          </cell>
        </row>
        <row r="58">
          <cell r="A58">
            <v>1703</v>
          </cell>
        </row>
        <row r="59">
          <cell r="A59">
            <v>1703</v>
          </cell>
        </row>
        <row r="60">
          <cell r="A60">
            <v>1703</v>
          </cell>
        </row>
        <row r="61">
          <cell r="A61">
            <v>1788</v>
          </cell>
        </row>
        <row r="62">
          <cell r="A62">
            <v>1788</v>
          </cell>
        </row>
        <row r="63">
          <cell r="A63">
            <v>1788</v>
          </cell>
        </row>
        <row r="64">
          <cell r="A64">
            <v>1788</v>
          </cell>
        </row>
        <row r="65">
          <cell r="A65">
            <v>1703</v>
          </cell>
        </row>
        <row r="66">
          <cell r="A66">
            <v>1703</v>
          </cell>
        </row>
        <row r="67">
          <cell r="A67">
            <v>1703</v>
          </cell>
        </row>
        <row r="68">
          <cell r="A68">
            <v>1703</v>
          </cell>
        </row>
        <row r="69">
          <cell r="A69">
            <v>1703</v>
          </cell>
        </row>
        <row r="70">
          <cell r="A70">
            <v>1788</v>
          </cell>
        </row>
        <row r="71">
          <cell r="A71">
            <v>1788</v>
          </cell>
        </row>
        <row r="72">
          <cell r="A72">
            <v>8079</v>
          </cell>
        </row>
        <row r="73">
          <cell r="A73">
            <v>8079</v>
          </cell>
        </row>
        <row r="74">
          <cell r="A74">
            <v>8079</v>
          </cell>
        </row>
        <row r="75">
          <cell r="A75">
            <v>8079</v>
          </cell>
        </row>
        <row r="76">
          <cell r="A76">
            <v>8079</v>
          </cell>
        </row>
        <row r="77">
          <cell r="A77">
            <v>8079</v>
          </cell>
        </row>
        <row r="78">
          <cell r="A78">
            <v>8079</v>
          </cell>
        </row>
        <row r="79">
          <cell r="A79">
            <v>1345</v>
          </cell>
        </row>
        <row r="80">
          <cell r="A80">
            <v>1345</v>
          </cell>
        </row>
        <row r="81">
          <cell r="A81">
            <v>1345</v>
          </cell>
        </row>
        <row r="82">
          <cell r="A82">
            <v>719</v>
          </cell>
        </row>
        <row r="83">
          <cell r="A83">
            <v>719</v>
          </cell>
        </row>
        <row r="84">
          <cell r="A84">
            <v>719</v>
          </cell>
        </row>
        <row r="85">
          <cell r="A85">
            <v>719</v>
          </cell>
        </row>
        <row r="86">
          <cell r="A86">
            <v>719</v>
          </cell>
        </row>
        <row r="87">
          <cell r="A87">
            <v>719</v>
          </cell>
        </row>
        <row r="88">
          <cell r="A88">
            <v>719</v>
          </cell>
        </row>
        <row r="89">
          <cell r="A89">
            <v>719</v>
          </cell>
        </row>
        <row r="90">
          <cell r="A90">
            <v>719</v>
          </cell>
        </row>
        <row r="91">
          <cell r="A91">
            <v>719</v>
          </cell>
        </row>
        <row r="92">
          <cell r="A92">
            <v>719</v>
          </cell>
        </row>
        <row r="93">
          <cell r="A93">
            <v>1276</v>
          </cell>
        </row>
        <row r="94">
          <cell r="A94">
            <v>1276</v>
          </cell>
        </row>
        <row r="95">
          <cell r="A95">
            <v>1276</v>
          </cell>
        </row>
        <row r="96">
          <cell r="A96">
            <v>1276</v>
          </cell>
        </row>
        <row r="97">
          <cell r="A97">
            <v>1276</v>
          </cell>
        </row>
        <row r="98">
          <cell r="A98">
            <v>1276</v>
          </cell>
        </row>
        <row r="99">
          <cell r="A99">
            <v>1276</v>
          </cell>
        </row>
        <row r="100">
          <cell r="A100">
            <v>10059</v>
          </cell>
        </row>
        <row r="101">
          <cell r="A101">
            <v>10059</v>
          </cell>
        </row>
        <row r="102">
          <cell r="A102">
            <v>10059</v>
          </cell>
        </row>
        <row r="103">
          <cell r="A103">
            <v>10059</v>
          </cell>
        </row>
        <row r="104">
          <cell r="A104">
            <v>10059</v>
          </cell>
        </row>
        <row r="105">
          <cell r="A105">
            <v>10059</v>
          </cell>
        </row>
        <row r="106">
          <cell r="A106">
            <v>10059</v>
          </cell>
        </row>
        <row r="107">
          <cell r="A107">
            <v>10059</v>
          </cell>
        </row>
        <row r="108">
          <cell r="A108">
            <v>10059</v>
          </cell>
        </row>
        <row r="109">
          <cell r="A109">
            <v>10059</v>
          </cell>
        </row>
        <row r="110">
          <cell r="A110">
            <v>10059</v>
          </cell>
        </row>
        <row r="111">
          <cell r="A111">
            <v>10059</v>
          </cell>
        </row>
        <row r="112">
          <cell r="A112">
            <v>10059</v>
          </cell>
        </row>
        <row r="113">
          <cell r="A113">
            <v>10059</v>
          </cell>
        </row>
        <row r="114">
          <cell r="A114">
            <v>1522</v>
          </cell>
        </row>
        <row r="115">
          <cell r="A115">
            <v>1522</v>
          </cell>
        </row>
        <row r="116">
          <cell r="A116">
            <v>1522</v>
          </cell>
        </row>
        <row r="117">
          <cell r="A117">
            <v>1522</v>
          </cell>
        </row>
        <row r="118">
          <cell r="A118">
            <v>1522</v>
          </cell>
        </row>
        <row r="119">
          <cell r="A119">
            <v>1522</v>
          </cell>
        </row>
        <row r="120">
          <cell r="A120">
            <v>1522</v>
          </cell>
        </row>
        <row r="121">
          <cell r="A121">
            <v>1522</v>
          </cell>
        </row>
        <row r="122">
          <cell r="A122">
            <v>1522</v>
          </cell>
        </row>
        <row r="123">
          <cell r="A123">
            <v>1522</v>
          </cell>
        </row>
        <row r="124">
          <cell r="A124">
            <v>1522</v>
          </cell>
        </row>
        <row r="125">
          <cell r="A125">
            <v>1522</v>
          </cell>
        </row>
        <row r="126">
          <cell r="A126">
            <v>1522</v>
          </cell>
        </row>
        <row r="127">
          <cell r="A127">
            <v>1522</v>
          </cell>
        </row>
        <row r="128">
          <cell r="A128">
            <v>8437</v>
          </cell>
        </row>
        <row r="129">
          <cell r="A129">
            <v>8437</v>
          </cell>
        </row>
        <row r="130">
          <cell r="A130">
            <v>8437</v>
          </cell>
        </row>
        <row r="131">
          <cell r="A131">
            <v>8437</v>
          </cell>
        </row>
        <row r="132">
          <cell r="A132">
            <v>8437</v>
          </cell>
        </row>
        <row r="133">
          <cell r="A133">
            <v>8437</v>
          </cell>
        </row>
        <row r="134">
          <cell r="A134">
            <v>8437</v>
          </cell>
        </row>
        <row r="135">
          <cell r="A135">
            <v>8437</v>
          </cell>
        </row>
        <row r="136">
          <cell r="A136">
            <v>8437</v>
          </cell>
        </row>
        <row r="137">
          <cell r="A137">
            <v>8437</v>
          </cell>
        </row>
        <row r="138">
          <cell r="A138">
            <v>8437</v>
          </cell>
        </row>
        <row r="139">
          <cell r="A139">
            <v>8437</v>
          </cell>
        </row>
        <row r="140">
          <cell r="A140">
            <v>1132</v>
          </cell>
        </row>
        <row r="141">
          <cell r="A141">
            <v>1132</v>
          </cell>
        </row>
        <row r="142">
          <cell r="A142">
            <v>1132</v>
          </cell>
        </row>
        <row r="143">
          <cell r="A143">
            <v>1132</v>
          </cell>
        </row>
        <row r="144">
          <cell r="A144">
            <v>1132</v>
          </cell>
        </row>
        <row r="145">
          <cell r="A145">
            <v>1408</v>
          </cell>
        </row>
        <row r="146">
          <cell r="A146">
            <v>1408</v>
          </cell>
        </row>
        <row r="147">
          <cell r="A147">
            <v>1408</v>
          </cell>
        </row>
        <row r="148">
          <cell r="A148">
            <v>1408</v>
          </cell>
        </row>
        <row r="149">
          <cell r="A149">
            <v>908</v>
          </cell>
        </row>
        <row r="150">
          <cell r="A150">
            <v>908</v>
          </cell>
        </row>
        <row r="151">
          <cell r="A151">
            <v>908</v>
          </cell>
        </row>
        <row r="152">
          <cell r="A152">
            <v>908</v>
          </cell>
        </row>
        <row r="153">
          <cell r="A153">
            <v>908</v>
          </cell>
        </row>
        <row r="154">
          <cell r="A154">
            <v>908</v>
          </cell>
        </row>
        <row r="155">
          <cell r="A155">
            <v>908</v>
          </cell>
        </row>
        <row r="156">
          <cell r="A156">
            <v>908</v>
          </cell>
        </row>
        <row r="157">
          <cell r="A157">
            <v>908</v>
          </cell>
        </row>
        <row r="158">
          <cell r="A158">
            <v>908</v>
          </cell>
        </row>
        <row r="159">
          <cell r="A159">
            <v>1408</v>
          </cell>
        </row>
        <row r="160">
          <cell r="A160">
            <v>1408</v>
          </cell>
        </row>
        <row r="161">
          <cell r="A161">
            <v>908</v>
          </cell>
        </row>
        <row r="162">
          <cell r="A162">
            <v>908</v>
          </cell>
        </row>
        <row r="163">
          <cell r="A163">
            <v>881</v>
          </cell>
        </row>
        <row r="164">
          <cell r="A164">
            <v>881</v>
          </cell>
        </row>
        <row r="165">
          <cell r="A165">
            <v>881</v>
          </cell>
        </row>
        <row r="166">
          <cell r="A166">
            <v>8114</v>
          </cell>
        </row>
        <row r="167">
          <cell r="A167">
            <v>8114</v>
          </cell>
        </row>
        <row r="168">
          <cell r="A168">
            <v>8114</v>
          </cell>
        </row>
        <row r="169">
          <cell r="A169">
            <v>8114</v>
          </cell>
        </row>
        <row r="170">
          <cell r="A170">
            <v>8081</v>
          </cell>
        </row>
        <row r="171">
          <cell r="A171">
            <v>8081</v>
          </cell>
        </row>
        <row r="172">
          <cell r="A172">
            <v>8081</v>
          </cell>
        </row>
        <row r="173">
          <cell r="A173">
            <v>8081</v>
          </cell>
        </row>
        <row r="174">
          <cell r="A174">
            <v>8081</v>
          </cell>
        </row>
        <row r="175">
          <cell r="A175">
            <v>8081</v>
          </cell>
        </row>
        <row r="176">
          <cell r="A176">
            <v>8081</v>
          </cell>
        </row>
        <row r="177">
          <cell r="A177">
            <v>8081</v>
          </cell>
        </row>
        <row r="178">
          <cell r="A178">
            <v>1683</v>
          </cell>
        </row>
        <row r="179">
          <cell r="A179">
            <v>1683</v>
          </cell>
        </row>
        <row r="180">
          <cell r="A180">
            <v>1683</v>
          </cell>
        </row>
        <row r="181">
          <cell r="A181">
            <v>1683</v>
          </cell>
        </row>
        <row r="182">
          <cell r="A182">
            <v>1392</v>
          </cell>
        </row>
        <row r="183">
          <cell r="A183">
            <v>1392</v>
          </cell>
        </row>
        <row r="184">
          <cell r="A184">
            <v>1392</v>
          </cell>
        </row>
        <row r="185">
          <cell r="A185">
            <v>1392</v>
          </cell>
        </row>
        <row r="186">
          <cell r="A186">
            <v>1392</v>
          </cell>
        </row>
        <row r="187">
          <cell r="A187">
            <v>1392</v>
          </cell>
        </row>
        <row r="188">
          <cell r="A188">
            <v>1683</v>
          </cell>
        </row>
        <row r="189">
          <cell r="A189">
            <v>1683</v>
          </cell>
        </row>
        <row r="190">
          <cell r="A190">
            <v>1683</v>
          </cell>
        </row>
        <row r="191">
          <cell r="A191">
            <v>1392</v>
          </cell>
        </row>
        <row r="192">
          <cell r="A192">
            <v>1392</v>
          </cell>
        </row>
        <row r="193">
          <cell r="A193">
            <v>1801</v>
          </cell>
        </row>
        <row r="194">
          <cell r="A194">
            <v>1801</v>
          </cell>
        </row>
        <row r="195">
          <cell r="A195">
            <v>1801</v>
          </cell>
        </row>
        <row r="196">
          <cell r="A196">
            <v>1801</v>
          </cell>
        </row>
        <row r="197">
          <cell r="A197">
            <v>1801</v>
          </cell>
        </row>
        <row r="198">
          <cell r="A198">
            <v>8090</v>
          </cell>
        </row>
        <row r="199">
          <cell r="A199">
            <v>8090</v>
          </cell>
        </row>
        <row r="200">
          <cell r="A200">
            <v>8090</v>
          </cell>
        </row>
        <row r="201">
          <cell r="A201">
            <v>8090</v>
          </cell>
        </row>
        <row r="202">
          <cell r="A202">
            <v>8090</v>
          </cell>
        </row>
        <row r="203">
          <cell r="A203">
            <v>1463</v>
          </cell>
        </row>
        <row r="204">
          <cell r="A204">
            <v>1463</v>
          </cell>
        </row>
        <row r="205">
          <cell r="A205">
            <v>1463</v>
          </cell>
        </row>
        <row r="206">
          <cell r="A206">
            <v>1463</v>
          </cell>
        </row>
        <row r="207">
          <cell r="A207">
            <v>1463</v>
          </cell>
        </row>
        <row r="208">
          <cell r="A208">
            <v>1463</v>
          </cell>
        </row>
        <row r="209">
          <cell r="A209">
            <v>1531</v>
          </cell>
        </row>
        <row r="210">
          <cell r="A210">
            <v>1531</v>
          </cell>
        </row>
        <row r="211">
          <cell r="A211">
            <v>1531</v>
          </cell>
        </row>
        <row r="212">
          <cell r="A212">
            <v>1531</v>
          </cell>
        </row>
        <row r="213">
          <cell r="A213">
            <v>12064</v>
          </cell>
        </row>
        <row r="214">
          <cell r="A214">
            <v>12064</v>
          </cell>
        </row>
        <row r="215">
          <cell r="A215">
            <v>12064</v>
          </cell>
        </row>
        <row r="216">
          <cell r="A216">
            <v>12064</v>
          </cell>
        </row>
        <row r="217">
          <cell r="A217">
            <v>1463</v>
          </cell>
        </row>
        <row r="218">
          <cell r="A218">
            <v>1463</v>
          </cell>
        </row>
        <row r="219">
          <cell r="A219">
            <v>1463</v>
          </cell>
        </row>
        <row r="220">
          <cell r="A220">
            <v>1531</v>
          </cell>
        </row>
        <row r="221">
          <cell r="A221">
            <v>1531</v>
          </cell>
        </row>
        <row r="222">
          <cell r="A222">
            <v>1531</v>
          </cell>
        </row>
        <row r="223">
          <cell r="A223">
            <v>12064</v>
          </cell>
        </row>
        <row r="224">
          <cell r="A224">
            <v>12064</v>
          </cell>
        </row>
        <row r="225">
          <cell r="A225">
            <v>12064</v>
          </cell>
        </row>
        <row r="226">
          <cell r="A226">
            <v>8096</v>
          </cell>
        </row>
        <row r="227">
          <cell r="A227">
            <v>8096</v>
          </cell>
        </row>
        <row r="228">
          <cell r="A228">
            <v>8096</v>
          </cell>
        </row>
        <row r="229">
          <cell r="A229">
            <v>8096</v>
          </cell>
        </row>
        <row r="230">
          <cell r="A230">
            <v>8096</v>
          </cell>
        </row>
        <row r="231">
          <cell r="A231">
            <v>8069</v>
          </cell>
        </row>
        <row r="232">
          <cell r="A232">
            <v>8069</v>
          </cell>
        </row>
        <row r="233">
          <cell r="A233">
            <v>8069</v>
          </cell>
        </row>
        <row r="234">
          <cell r="A234">
            <v>8069</v>
          </cell>
        </row>
        <row r="235">
          <cell r="A235">
            <v>8069</v>
          </cell>
        </row>
        <row r="236">
          <cell r="A236">
            <v>1357</v>
          </cell>
        </row>
        <row r="237">
          <cell r="A237">
            <v>1357</v>
          </cell>
        </row>
        <row r="238">
          <cell r="A238">
            <v>1357</v>
          </cell>
        </row>
        <row r="239">
          <cell r="A239">
            <v>1357</v>
          </cell>
        </row>
        <row r="240">
          <cell r="A240">
            <v>1357</v>
          </cell>
        </row>
        <row r="241">
          <cell r="A241">
            <v>1357</v>
          </cell>
        </row>
        <row r="242">
          <cell r="A242">
            <v>1357</v>
          </cell>
        </row>
        <row r="243">
          <cell r="A243">
            <v>1357</v>
          </cell>
        </row>
        <row r="244">
          <cell r="A244">
            <v>1357</v>
          </cell>
        </row>
        <row r="245">
          <cell r="A245">
            <v>1357</v>
          </cell>
        </row>
        <row r="246">
          <cell r="A246">
            <v>1358</v>
          </cell>
        </row>
        <row r="247">
          <cell r="A247">
            <v>1358</v>
          </cell>
        </row>
        <row r="248">
          <cell r="A248">
            <v>1358</v>
          </cell>
        </row>
        <row r="249">
          <cell r="A249">
            <v>1358</v>
          </cell>
        </row>
        <row r="250">
          <cell r="A250">
            <v>1358</v>
          </cell>
        </row>
        <row r="251">
          <cell r="A251">
            <v>1554</v>
          </cell>
        </row>
        <row r="252">
          <cell r="A252">
            <v>1554</v>
          </cell>
        </row>
        <row r="253">
          <cell r="A253">
            <v>1660</v>
          </cell>
        </row>
        <row r="254">
          <cell r="A254">
            <v>1660</v>
          </cell>
        </row>
        <row r="255">
          <cell r="A255">
            <v>1660</v>
          </cell>
        </row>
        <row r="256">
          <cell r="A256">
            <v>1660</v>
          </cell>
        </row>
        <row r="257">
          <cell r="A257">
            <v>1660</v>
          </cell>
        </row>
        <row r="258">
          <cell r="A258">
            <v>8096</v>
          </cell>
        </row>
        <row r="259">
          <cell r="A259">
            <v>8096</v>
          </cell>
        </row>
        <row r="260">
          <cell r="A260">
            <v>8096</v>
          </cell>
        </row>
        <row r="261">
          <cell r="A261">
            <v>8069</v>
          </cell>
        </row>
        <row r="262">
          <cell r="A262">
            <v>8069</v>
          </cell>
        </row>
        <row r="263">
          <cell r="A263">
            <v>8069</v>
          </cell>
        </row>
        <row r="264">
          <cell r="A264">
            <v>8069</v>
          </cell>
        </row>
        <row r="265">
          <cell r="A265">
            <v>1357</v>
          </cell>
        </row>
        <row r="266">
          <cell r="A266">
            <v>1357</v>
          </cell>
        </row>
        <row r="267">
          <cell r="A267">
            <v>1357</v>
          </cell>
        </row>
        <row r="268">
          <cell r="A268">
            <v>1357</v>
          </cell>
        </row>
        <row r="269">
          <cell r="A269">
            <v>1357</v>
          </cell>
        </row>
        <row r="270">
          <cell r="A270">
            <v>1358</v>
          </cell>
        </row>
        <row r="271">
          <cell r="A271">
            <v>1358</v>
          </cell>
        </row>
        <row r="272">
          <cell r="A272">
            <v>1358</v>
          </cell>
        </row>
        <row r="273">
          <cell r="A273">
            <v>1358</v>
          </cell>
        </row>
        <row r="274">
          <cell r="A274">
            <v>1358</v>
          </cell>
        </row>
        <row r="275">
          <cell r="A275">
            <v>1358</v>
          </cell>
        </row>
        <row r="276">
          <cell r="A276">
            <v>1554</v>
          </cell>
        </row>
        <row r="277">
          <cell r="A277">
            <v>1554</v>
          </cell>
        </row>
        <row r="278">
          <cell r="A278">
            <v>1554</v>
          </cell>
        </row>
        <row r="279">
          <cell r="A279">
            <v>1554</v>
          </cell>
        </row>
        <row r="280">
          <cell r="A280">
            <v>1554</v>
          </cell>
        </row>
        <row r="281">
          <cell r="A281">
            <v>1660</v>
          </cell>
        </row>
        <row r="282">
          <cell r="A282">
            <v>1660</v>
          </cell>
        </row>
        <row r="283">
          <cell r="A283">
            <v>1660</v>
          </cell>
        </row>
        <row r="284">
          <cell r="A284">
            <v>1660</v>
          </cell>
        </row>
        <row r="285">
          <cell r="A285">
            <v>8175</v>
          </cell>
        </row>
        <row r="286">
          <cell r="A286">
            <v>8175</v>
          </cell>
        </row>
        <row r="287">
          <cell r="A287">
            <v>8175</v>
          </cell>
        </row>
        <row r="288">
          <cell r="A288">
            <v>8175</v>
          </cell>
        </row>
        <row r="289">
          <cell r="A289">
            <v>1796</v>
          </cell>
        </row>
        <row r="290">
          <cell r="A290">
            <v>1796</v>
          </cell>
        </row>
        <row r="291">
          <cell r="A291">
            <v>1796</v>
          </cell>
        </row>
        <row r="292">
          <cell r="A292">
            <v>1796</v>
          </cell>
        </row>
        <row r="293">
          <cell r="A293">
            <v>1796</v>
          </cell>
        </row>
        <row r="294">
          <cell r="A294">
            <v>1796</v>
          </cell>
        </row>
        <row r="295">
          <cell r="A295">
            <v>1796</v>
          </cell>
        </row>
        <row r="296">
          <cell r="A296">
            <v>1796</v>
          </cell>
        </row>
        <row r="297">
          <cell r="A297">
            <v>1796</v>
          </cell>
        </row>
        <row r="298">
          <cell r="A298">
            <v>1796</v>
          </cell>
        </row>
        <row r="299">
          <cell r="A299">
            <v>1796</v>
          </cell>
        </row>
        <row r="300">
          <cell r="A300">
            <v>1796</v>
          </cell>
        </row>
        <row r="301">
          <cell r="A301">
            <v>1796</v>
          </cell>
        </row>
        <row r="302">
          <cell r="A302">
            <v>780</v>
          </cell>
        </row>
        <row r="303">
          <cell r="A303">
            <v>780</v>
          </cell>
        </row>
        <row r="304">
          <cell r="A304">
            <v>780</v>
          </cell>
        </row>
        <row r="305">
          <cell r="A305">
            <v>780</v>
          </cell>
        </row>
        <row r="306">
          <cell r="A306">
            <v>780</v>
          </cell>
        </row>
        <row r="307">
          <cell r="A307">
            <v>780</v>
          </cell>
        </row>
        <row r="308">
          <cell r="A308">
            <v>11237</v>
          </cell>
        </row>
        <row r="309">
          <cell r="A309">
            <v>11237</v>
          </cell>
        </row>
        <row r="310">
          <cell r="A310">
            <v>11237</v>
          </cell>
        </row>
        <row r="311">
          <cell r="A311">
            <v>11237</v>
          </cell>
        </row>
        <row r="312">
          <cell r="A312">
            <v>11237</v>
          </cell>
        </row>
        <row r="313">
          <cell r="A313">
            <v>11237</v>
          </cell>
        </row>
        <row r="314">
          <cell r="A314">
            <v>11237</v>
          </cell>
        </row>
        <row r="315">
          <cell r="A315">
            <v>11237</v>
          </cell>
        </row>
        <row r="316">
          <cell r="A316">
            <v>11237</v>
          </cell>
        </row>
        <row r="317">
          <cell r="A317">
            <v>1475</v>
          </cell>
        </row>
        <row r="318">
          <cell r="A318">
            <v>1475</v>
          </cell>
        </row>
        <row r="319">
          <cell r="A319">
            <v>1475</v>
          </cell>
        </row>
        <row r="320">
          <cell r="A320">
            <v>1475</v>
          </cell>
        </row>
        <row r="321">
          <cell r="A321">
            <v>1475</v>
          </cell>
        </row>
        <row r="322">
          <cell r="A322">
            <v>1475</v>
          </cell>
        </row>
        <row r="323">
          <cell r="A323">
            <v>1475</v>
          </cell>
        </row>
        <row r="324">
          <cell r="A324">
            <v>1475</v>
          </cell>
        </row>
        <row r="325">
          <cell r="A325">
            <v>1475</v>
          </cell>
        </row>
        <row r="326">
          <cell r="A326">
            <v>9059</v>
          </cell>
        </row>
        <row r="327">
          <cell r="A327">
            <v>9059</v>
          </cell>
        </row>
        <row r="328">
          <cell r="A328">
            <v>9059</v>
          </cell>
        </row>
        <row r="329">
          <cell r="A329">
            <v>9059</v>
          </cell>
        </row>
        <row r="330">
          <cell r="A330">
            <v>9059</v>
          </cell>
        </row>
        <row r="331">
          <cell r="A331">
            <v>9059</v>
          </cell>
        </row>
        <row r="332">
          <cell r="A332">
            <v>9059</v>
          </cell>
        </row>
        <row r="333">
          <cell r="A333">
            <v>9059</v>
          </cell>
        </row>
        <row r="334">
          <cell r="A334">
            <v>9059</v>
          </cell>
        </row>
        <row r="335">
          <cell r="A335">
            <v>9059</v>
          </cell>
        </row>
        <row r="336">
          <cell r="A336">
            <v>9059</v>
          </cell>
        </row>
        <row r="337">
          <cell r="A337">
            <v>9059</v>
          </cell>
        </row>
        <row r="338">
          <cell r="A338">
            <v>9044</v>
          </cell>
        </row>
        <row r="339">
          <cell r="A339">
            <v>9044</v>
          </cell>
        </row>
        <row r="340">
          <cell r="A340">
            <v>9044</v>
          </cell>
        </row>
        <row r="341">
          <cell r="A341">
            <v>9044</v>
          </cell>
        </row>
        <row r="342">
          <cell r="A342">
            <v>9044</v>
          </cell>
        </row>
        <row r="343">
          <cell r="A343">
            <v>9044</v>
          </cell>
        </row>
        <row r="344">
          <cell r="A344">
            <v>9044</v>
          </cell>
        </row>
        <row r="345">
          <cell r="A345">
            <v>780</v>
          </cell>
        </row>
        <row r="346">
          <cell r="A346">
            <v>780</v>
          </cell>
        </row>
        <row r="347">
          <cell r="A347">
            <v>780</v>
          </cell>
        </row>
        <row r="348">
          <cell r="A348">
            <v>780</v>
          </cell>
        </row>
        <row r="349">
          <cell r="A349">
            <v>11237</v>
          </cell>
        </row>
        <row r="350">
          <cell r="A350">
            <v>11237</v>
          </cell>
        </row>
        <row r="351">
          <cell r="A351">
            <v>11237</v>
          </cell>
        </row>
        <row r="352">
          <cell r="A352">
            <v>11237</v>
          </cell>
        </row>
        <row r="353">
          <cell r="A353">
            <v>1475</v>
          </cell>
        </row>
        <row r="354">
          <cell r="A354">
            <v>1475</v>
          </cell>
        </row>
        <row r="355">
          <cell r="A355">
            <v>1475</v>
          </cell>
        </row>
        <row r="356">
          <cell r="A356">
            <v>1475</v>
          </cell>
        </row>
        <row r="357">
          <cell r="A357">
            <v>1475</v>
          </cell>
        </row>
        <row r="358">
          <cell r="A358">
            <v>1475</v>
          </cell>
        </row>
        <row r="359">
          <cell r="A359">
            <v>1475</v>
          </cell>
        </row>
        <row r="360">
          <cell r="A360">
            <v>1475</v>
          </cell>
        </row>
        <row r="361">
          <cell r="A361">
            <v>9059</v>
          </cell>
        </row>
        <row r="362">
          <cell r="A362">
            <v>9059</v>
          </cell>
        </row>
        <row r="363">
          <cell r="A363">
            <v>9059</v>
          </cell>
        </row>
        <row r="364">
          <cell r="A364">
            <v>9059</v>
          </cell>
        </row>
        <row r="365">
          <cell r="A365">
            <v>9059</v>
          </cell>
        </row>
        <row r="366">
          <cell r="A366">
            <v>9044</v>
          </cell>
        </row>
        <row r="367">
          <cell r="A367">
            <v>9044</v>
          </cell>
        </row>
        <row r="368">
          <cell r="A368">
            <v>9044</v>
          </cell>
        </row>
        <row r="369">
          <cell r="A369">
            <v>9044</v>
          </cell>
        </row>
        <row r="370">
          <cell r="A370">
            <v>9044</v>
          </cell>
        </row>
        <row r="371">
          <cell r="A371">
            <v>9044</v>
          </cell>
        </row>
        <row r="372">
          <cell r="A372">
            <v>1355</v>
          </cell>
        </row>
        <row r="373">
          <cell r="A373">
            <v>1355</v>
          </cell>
        </row>
        <row r="374">
          <cell r="A374">
            <v>1355</v>
          </cell>
        </row>
        <row r="375">
          <cell r="A375">
            <v>1355</v>
          </cell>
        </row>
        <row r="376">
          <cell r="A376">
            <v>1355</v>
          </cell>
        </row>
        <row r="377">
          <cell r="A377">
            <v>1355</v>
          </cell>
        </row>
        <row r="378">
          <cell r="A378">
            <v>10965</v>
          </cell>
        </row>
        <row r="379">
          <cell r="A379">
            <v>10965</v>
          </cell>
        </row>
        <row r="380">
          <cell r="A380">
            <v>10965</v>
          </cell>
        </row>
        <row r="381">
          <cell r="A381">
            <v>10965</v>
          </cell>
        </row>
        <row r="382">
          <cell r="A382">
            <v>10965</v>
          </cell>
        </row>
        <row r="383">
          <cell r="A383">
            <v>10965</v>
          </cell>
        </row>
        <row r="384">
          <cell r="A384">
            <v>10965</v>
          </cell>
        </row>
        <row r="385">
          <cell r="A385">
            <v>10965</v>
          </cell>
        </row>
        <row r="386">
          <cell r="A386">
            <v>10965</v>
          </cell>
        </row>
        <row r="387">
          <cell r="A387">
            <v>10965</v>
          </cell>
        </row>
        <row r="388">
          <cell r="A388">
            <v>10965</v>
          </cell>
        </row>
        <row r="389">
          <cell r="A389">
            <v>10965</v>
          </cell>
        </row>
        <row r="390">
          <cell r="A390">
            <v>10965</v>
          </cell>
        </row>
        <row r="391">
          <cell r="A391">
            <v>10965</v>
          </cell>
        </row>
        <row r="392">
          <cell r="A392">
            <v>1437</v>
          </cell>
        </row>
        <row r="393">
          <cell r="A393">
            <v>1437</v>
          </cell>
        </row>
        <row r="394">
          <cell r="A394">
            <v>1437</v>
          </cell>
        </row>
        <row r="395">
          <cell r="A395">
            <v>1437</v>
          </cell>
        </row>
        <row r="396">
          <cell r="A396">
            <v>1437</v>
          </cell>
        </row>
        <row r="397">
          <cell r="A397">
            <v>1437</v>
          </cell>
        </row>
        <row r="398">
          <cell r="A398">
            <v>1437</v>
          </cell>
        </row>
        <row r="399">
          <cell r="A399">
            <v>1437</v>
          </cell>
        </row>
        <row r="400">
          <cell r="A400">
            <v>1431</v>
          </cell>
        </row>
        <row r="401">
          <cell r="A401">
            <v>1431</v>
          </cell>
        </row>
        <row r="402">
          <cell r="A402">
            <v>1431</v>
          </cell>
        </row>
        <row r="403">
          <cell r="A403">
            <v>1431</v>
          </cell>
        </row>
        <row r="404">
          <cell r="A404">
            <v>1582</v>
          </cell>
        </row>
        <row r="405">
          <cell r="A405">
            <v>1582</v>
          </cell>
        </row>
        <row r="406">
          <cell r="A406">
            <v>1582</v>
          </cell>
        </row>
        <row r="407">
          <cell r="A407">
            <v>8078</v>
          </cell>
        </row>
        <row r="408">
          <cell r="A408">
            <v>8078</v>
          </cell>
        </row>
        <row r="409">
          <cell r="A409">
            <v>1582</v>
          </cell>
        </row>
        <row r="410">
          <cell r="A410">
            <v>1582</v>
          </cell>
        </row>
        <row r="411">
          <cell r="A411">
            <v>1407</v>
          </cell>
        </row>
        <row r="412">
          <cell r="A412">
            <v>1407</v>
          </cell>
        </row>
        <row r="413">
          <cell r="A413">
            <v>1407</v>
          </cell>
        </row>
        <row r="414">
          <cell r="A414">
            <v>1700</v>
          </cell>
        </row>
        <row r="415">
          <cell r="A415">
            <v>992</v>
          </cell>
        </row>
        <row r="416">
          <cell r="A416">
            <v>992</v>
          </cell>
        </row>
        <row r="417">
          <cell r="A417">
            <v>992</v>
          </cell>
        </row>
        <row r="418">
          <cell r="A418">
            <v>992</v>
          </cell>
        </row>
        <row r="419">
          <cell r="A419">
            <v>992</v>
          </cell>
        </row>
        <row r="420">
          <cell r="A420">
            <v>992</v>
          </cell>
        </row>
        <row r="421">
          <cell r="A421">
            <v>1407</v>
          </cell>
        </row>
        <row r="422">
          <cell r="A422">
            <v>1700</v>
          </cell>
        </row>
        <row r="423">
          <cell r="A423">
            <v>992</v>
          </cell>
        </row>
        <row r="424">
          <cell r="A424">
            <v>992</v>
          </cell>
        </row>
        <row r="425">
          <cell r="A425">
            <v>992</v>
          </cell>
        </row>
        <row r="426">
          <cell r="A426">
            <v>992</v>
          </cell>
        </row>
        <row r="427">
          <cell r="A427">
            <v>992</v>
          </cell>
        </row>
        <row r="428">
          <cell r="A428">
            <v>992</v>
          </cell>
        </row>
        <row r="429">
          <cell r="A429">
            <v>3393</v>
          </cell>
        </row>
        <row r="430">
          <cell r="A430">
            <v>3393</v>
          </cell>
        </row>
        <row r="431">
          <cell r="A431">
            <v>3393</v>
          </cell>
        </row>
        <row r="432">
          <cell r="A432">
            <v>3393</v>
          </cell>
        </row>
        <row r="433">
          <cell r="A433">
            <v>3393</v>
          </cell>
        </row>
        <row r="434">
          <cell r="A434">
            <v>3393</v>
          </cell>
        </row>
        <row r="435">
          <cell r="A435">
            <v>3393</v>
          </cell>
        </row>
        <row r="436">
          <cell r="A436">
            <v>1885</v>
          </cell>
        </row>
        <row r="437">
          <cell r="A437">
            <v>1885</v>
          </cell>
        </row>
        <row r="438">
          <cell r="A438">
            <v>1885</v>
          </cell>
        </row>
        <row r="439">
          <cell r="A439">
            <v>1885</v>
          </cell>
        </row>
        <row r="440">
          <cell r="A440">
            <v>1885</v>
          </cell>
        </row>
        <row r="441">
          <cell r="A441">
            <v>1885</v>
          </cell>
        </row>
        <row r="442">
          <cell r="A442">
            <v>1003</v>
          </cell>
        </row>
        <row r="443">
          <cell r="A443">
            <v>1003</v>
          </cell>
        </row>
        <row r="444">
          <cell r="A444">
            <v>1003</v>
          </cell>
        </row>
        <row r="445">
          <cell r="A445">
            <v>1003</v>
          </cell>
        </row>
        <row r="446">
          <cell r="A446">
            <v>1061</v>
          </cell>
        </row>
        <row r="447">
          <cell r="A447">
            <v>1061</v>
          </cell>
        </row>
        <row r="448">
          <cell r="A448">
            <v>1061</v>
          </cell>
        </row>
        <row r="449">
          <cell r="A449">
            <v>1061</v>
          </cell>
        </row>
        <row r="450">
          <cell r="A450">
            <v>1061</v>
          </cell>
        </row>
        <row r="451">
          <cell r="A451">
            <v>1003</v>
          </cell>
        </row>
        <row r="452">
          <cell r="A452">
            <v>1003</v>
          </cell>
        </row>
        <row r="453">
          <cell r="A453">
            <v>1061</v>
          </cell>
        </row>
        <row r="454">
          <cell r="A454">
            <v>8876</v>
          </cell>
        </row>
        <row r="455">
          <cell r="A455">
            <v>8876</v>
          </cell>
        </row>
        <row r="456">
          <cell r="A456">
            <v>8876</v>
          </cell>
        </row>
        <row r="457">
          <cell r="A457">
            <v>8876</v>
          </cell>
        </row>
        <row r="458">
          <cell r="A458">
            <v>8876</v>
          </cell>
        </row>
        <row r="459">
          <cell r="A459">
            <v>8876</v>
          </cell>
        </row>
        <row r="460">
          <cell r="A460">
            <v>8876</v>
          </cell>
        </row>
        <row r="461">
          <cell r="A461">
            <v>8876</v>
          </cell>
        </row>
        <row r="462">
          <cell r="A462">
            <v>8876</v>
          </cell>
        </row>
        <row r="463">
          <cell r="A463">
            <v>8876</v>
          </cell>
        </row>
        <row r="464">
          <cell r="A464">
            <v>10113</v>
          </cell>
        </row>
        <row r="465">
          <cell r="A465">
            <v>10113</v>
          </cell>
        </row>
        <row r="466">
          <cell r="A466">
            <v>10113</v>
          </cell>
        </row>
        <row r="467">
          <cell r="A467">
            <v>8080</v>
          </cell>
        </row>
        <row r="468">
          <cell r="A468">
            <v>8080</v>
          </cell>
        </row>
        <row r="469">
          <cell r="A469">
            <v>8080</v>
          </cell>
        </row>
        <row r="470">
          <cell r="A470">
            <v>8080</v>
          </cell>
        </row>
        <row r="471">
          <cell r="A471">
            <v>8080</v>
          </cell>
        </row>
        <row r="472">
          <cell r="A472">
            <v>8080</v>
          </cell>
        </row>
        <row r="473">
          <cell r="A473">
            <v>1060</v>
          </cell>
        </row>
        <row r="474">
          <cell r="A474">
            <v>1060</v>
          </cell>
        </row>
        <row r="475">
          <cell r="A475">
            <v>1060</v>
          </cell>
        </row>
        <row r="476">
          <cell r="A476">
            <v>1441</v>
          </cell>
        </row>
        <row r="477">
          <cell r="A477">
            <v>1441</v>
          </cell>
        </row>
        <row r="478">
          <cell r="A478">
            <v>1441</v>
          </cell>
        </row>
        <row r="479">
          <cell r="A479">
            <v>1441</v>
          </cell>
        </row>
        <row r="480">
          <cell r="A480">
            <v>1441</v>
          </cell>
        </row>
        <row r="481">
          <cell r="A481">
            <v>1441</v>
          </cell>
        </row>
        <row r="482">
          <cell r="A482">
            <v>1441</v>
          </cell>
        </row>
        <row r="483">
          <cell r="A483">
            <v>1441</v>
          </cell>
        </row>
        <row r="484">
          <cell r="A484">
            <v>1441</v>
          </cell>
        </row>
        <row r="485">
          <cell r="A485">
            <v>1441</v>
          </cell>
        </row>
        <row r="486">
          <cell r="A486">
            <v>1441</v>
          </cell>
        </row>
        <row r="487">
          <cell r="A487">
            <v>1171</v>
          </cell>
        </row>
        <row r="488">
          <cell r="A488">
            <v>1171</v>
          </cell>
        </row>
        <row r="489">
          <cell r="A489">
            <v>1171</v>
          </cell>
        </row>
        <row r="490">
          <cell r="A490">
            <v>1171</v>
          </cell>
        </row>
        <row r="491">
          <cell r="A491">
            <v>1171</v>
          </cell>
        </row>
        <row r="492">
          <cell r="A492">
            <v>1171</v>
          </cell>
        </row>
        <row r="493">
          <cell r="A493">
            <v>1171</v>
          </cell>
        </row>
        <row r="494">
          <cell r="A494">
            <v>1171</v>
          </cell>
        </row>
        <row r="495">
          <cell r="A495">
            <v>1908</v>
          </cell>
        </row>
        <row r="496">
          <cell r="A496">
            <v>1908</v>
          </cell>
        </row>
        <row r="497">
          <cell r="A497">
            <v>1908</v>
          </cell>
        </row>
        <row r="498">
          <cell r="A498">
            <v>717</v>
          </cell>
        </row>
        <row r="499">
          <cell r="A499">
            <v>717</v>
          </cell>
        </row>
        <row r="500">
          <cell r="A500">
            <v>717</v>
          </cell>
        </row>
        <row r="501">
          <cell r="A501">
            <v>717</v>
          </cell>
        </row>
        <row r="502">
          <cell r="A502">
            <v>717</v>
          </cell>
        </row>
        <row r="503">
          <cell r="A503">
            <v>1421</v>
          </cell>
        </row>
        <row r="504">
          <cell r="A504">
            <v>1421</v>
          </cell>
        </row>
        <row r="505">
          <cell r="A505">
            <v>1421</v>
          </cell>
        </row>
        <row r="506">
          <cell r="A506">
            <v>1883</v>
          </cell>
        </row>
        <row r="507">
          <cell r="A507">
            <v>1883</v>
          </cell>
        </row>
        <row r="508">
          <cell r="A508">
            <v>1883</v>
          </cell>
        </row>
        <row r="509">
          <cell r="A509">
            <v>1883</v>
          </cell>
        </row>
        <row r="510">
          <cell r="A510">
            <v>1883</v>
          </cell>
        </row>
        <row r="511">
          <cell r="A511">
            <v>8077</v>
          </cell>
        </row>
        <row r="512">
          <cell r="A512">
            <v>8077</v>
          </cell>
        </row>
        <row r="513">
          <cell r="A513">
            <v>8077</v>
          </cell>
        </row>
        <row r="514">
          <cell r="A514">
            <v>8077</v>
          </cell>
        </row>
        <row r="515">
          <cell r="A515">
            <v>746</v>
          </cell>
        </row>
        <row r="516">
          <cell r="A516">
            <v>746</v>
          </cell>
        </row>
        <row r="517">
          <cell r="A517">
            <v>746</v>
          </cell>
        </row>
        <row r="518">
          <cell r="A518">
            <v>746</v>
          </cell>
        </row>
        <row r="519">
          <cell r="A519">
            <v>746</v>
          </cell>
        </row>
        <row r="520">
          <cell r="A520">
            <v>746</v>
          </cell>
        </row>
        <row r="521">
          <cell r="A521">
            <v>746</v>
          </cell>
        </row>
        <row r="522">
          <cell r="A522">
            <v>5753483</v>
          </cell>
        </row>
        <row r="523">
          <cell r="A523">
            <v>5753483</v>
          </cell>
        </row>
        <row r="524">
          <cell r="A524">
            <v>5753483</v>
          </cell>
        </row>
        <row r="525">
          <cell r="A525">
            <v>717</v>
          </cell>
        </row>
        <row r="526">
          <cell r="A526">
            <v>1421</v>
          </cell>
        </row>
        <row r="527">
          <cell r="A527">
            <v>8077</v>
          </cell>
        </row>
        <row r="528">
          <cell r="A528">
            <v>8077</v>
          </cell>
        </row>
        <row r="529">
          <cell r="A529">
            <v>8077</v>
          </cell>
        </row>
        <row r="530">
          <cell r="A530">
            <v>8077</v>
          </cell>
        </row>
        <row r="531">
          <cell r="A531">
            <v>746</v>
          </cell>
        </row>
        <row r="532">
          <cell r="A532">
            <v>746</v>
          </cell>
        </row>
        <row r="533">
          <cell r="A533">
            <v>8203</v>
          </cell>
        </row>
        <row r="534">
          <cell r="A534">
            <v>8203</v>
          </cell>
        </row>
        <row r="535">
          <cell r="A535">
            <v>8203</v>
          </cell>
        </row>
        <row r="536">
          <cell r="A536">
            <v>8203</v>
          </cell>
        </row>
        <row r="537">
          <cell r="A537">
            <v>8203</v>
          </cell>
        </row>
        <row r="538">
          <cell r="A538">
            <v>8203</v>
          </cell>
        </row>
        <row r="539">
          <cell r="A539">
            <v>8203</v>
          </cell>
        </row>
        <row r="540">
          <cell r="A540">
            <v>8203</v>
          </cell>
        </row>
        <row r="541">
          <cell r="A541">
            <v>8203</v>
          </cell>
        </row>
        <row r="542">
          <cell r="A542">
            <v>8203</v>
          </cell>
        </row>
        <row r="543">
          <cell r="A543">
            <v>8203</v>
          </cell>
        </row>
        <row r="544">
          <cell r="A544">
            <v>8203</v>
          </cell>
        </row>
        <row r="545">
          <cell r="A545">
            <v>8203</v>
          </cell>
        </row>
        <row r="546">
          <cell r="A546">
            <v>5753483</v>
          </cell>
        </row>
        <row r="547">
          <cell r="A547">
            <v>5753483</v>
          </cell>
        </row>
        <row r="548">
          <cell r="A548">
            <v>5753483</v>
          </cell>
        </row>
        <row r="549">
          <cell r="A549">
            <v>1137</v>
          </cell>
        </row>
        <row r="550">
          <cell r="A550">
            <v>1137</v>
          </cell>
        </row>
        <row r="551">
          <cell r="A551">
            <v>716</v>
          </cell>
        </row>
        <row r="552">
          <cell r="A552">
            <v>716</v>
          </cell>
        </row>
        <row r="553">
          <cell r="A553">
            <v>716</v>
          </cell>
        </row>
        <row r="554">
          <cell r="A554">
            <v>716</v>
          </cell>
        </row>
        <row r="555">
          <cell r="A555">
            <v>716</v>
          </cell>
        </row>
        <row r="556">
          <cell r="A556">
            <v>716</v>
          </cell>
        </row>
        <row r="557">
          <cell r="A557">
            <v>1134</v>
          </cell>
        </row>
        <row r="558">
          <cell r="A558">
            <v>1134</v>
          </cell>
        </row>
        <row r="559">
          <cell r="A559">
            <v>1341</v>
          </cell>
        </row>
        <row r="560">
          <cell r="A560">
            <v>1341</v>
          </cell>
        </row>
        <row r="561">
          <cell r="A561">
            <v>1341</v>
          </cell>
        </row>
        <row r="562">
          <cell r="A562">
            <v>1341</v>
          </cell>
        </row>
        <row r="563">
          <cell r="A563">
            <v>1341</v>
          </cell>
        </row>
        <row r="564">
          <cell r="A564">
            <v>1341</v>
          </cell>
        </row>
        <row r="565">
          <cell r="A565">
            <v>1341</v>
          </cell>
        </row>
        <row r="566">
          <cell r="A566">
            <v>1341</v>
          </cell>
        </row>
        <row r="567">
          <cell r="A567">
            <v>1341</v>
          </cell>
        </row>
        <row r="568">
          <cell r="A568">
            <v>1137</v>
          </cell>
        </row>
        <row r="569">
          <cell r="A569">
            <v>1341</v>
          </cell>
        </row>
        <row r="570">
          <cell r="A570">
            <v>1341</v>
          </cell>
        </row>
        <row r="571">
          <cell r="A571">
            <v>526</v>
          </cell>
        </row>
        <row r="572">
          <cell r="A572">
            <v>526</v>
          </cell>
        </row>
        <row r="573">
          <cell r="A573">
            <v>1057</v>
          </cell>
        </row>
        <row r="574">
          <cell r="A574">
            <v>1057</v>
          </cell>
        </row>
        <row r="575">
          <cell r="A575">
            <v>1057</v>
          </cell>
        </row>
        <row r="576">
          <cell r="A576">
            <v>1057</v>
          </cell>
        </row>
        <row r="577">
          <cell r="A577">
            <v>1057</v>
          </cell>
        </row>
        <row r="578">
          <cell r="A578">
            <v>1057</v>
          </cell>
        </row>
        <row r="579">
          <cell r="A579">
            <v>1057</v>
          </cell>
        </row>
        <row r="580">
          <cell r="A580">
            <v>1129</v>
          </cell>
        </row>
        <row r="581">
          <cell r="A581">
            <v>1129</v>
          </cell>
        </row>
        <row r="582">
          <cell r="A582">
            <v>1129</v>
          </cell>
        </row>
        <row r="583">
          <cell r="A583">
            <v>1129</v>
          </cell>
        </row>
        <row r="584">
          <cell r="A584">
            <v>1129</v>
          </cell>
        </row>
        <row r="585">
          <cell r="A585">
            <v>1129</v>
          </cell>
        </row>
        <row r="586">
          <cell r="A586">
            <v>1129</v>
          </cell>
        </row>
        <row r="587">
          <cell r="A587">
            <v>1057</v>
          </cell>
        </row>
        <row r="588">
          <cell r="A588">
            <v>1057</v>
          </cell>
        </row>
        <row r="589">
          <cell r="A589">
            <v>1129</v>
          </cell>
        </row>
        <row r="590">
          <cell r="A590">
            <v>8430</v>
          </cell>
        </row>
        <row r="591">
          <cell r="A591">
            <v>8430</v>
          </cell>
        </row>
        <row r="592">
          <cell r="A592">
            <v>8430</v>
          </cell>
        </row>
        <row r="593">
          <cell r="A593">
            <v>8430</v>
          </cell>
        </row>
        <row r="594">
          <cell r="A594">
            <v>8430</v>
          </cell>
        </row>
        <row r="595">
          <cell r="A595">
            <v>13281</v>
          </cell>
        </row>
        <row r="596">
          <cell r="A596">
            <v>13281</v>
          </cell>
        </row>
        <row r="597">
          <cell r="A597">
            <v>13281</v>
          </cell>
        </row>
        <row r="598">
          <cell r="A598">
            <v>13281</v>
          </cell>
        </row>
        <row r="599">
          <cell r="A599">
            <v>2047</v>
          </cell>
        </row>
        <row r="600">
          <cell r="A600">
            <v>2047</v>
          </cell>
        </row>
        <row r="601">
          <cell r="A601">
            <v>2047</v>
          </cell>
        </row>
        <row r="602">
          <cell r="A602">
            <v>2047</v>
          </cell>
        </row>
        <row r="603">
          <cell r="A603">
            <v>2047</v>
          </cell>
        </row>
        <row r="604">
          <cell r="A604">
            <v>2047</v>
          </cell>
        </row>
        <row r="605">
          <cell r="A605">
            <v>13281</v>
          </cell>
        </row>
        <row r="606">
          <cell r="A606">
            <v>13281</v>
          </cell>
        </row>
        <row r="607">
          <cell r="A607">
            <v>13281</v>
          </cell>
        </row>
        <row r="608">
          <cell r="A608">
            <v>13281</v>
          </cell>
        </row>
        <row r="609">
          <cell r="A609">
            <v>13281</v>
          </cell>
        </row>
        <row r="610">
          <cell r="A610">
            <v>13281</v>
          </cell>
        </row>
        <row r="611">
          <cell r="A611">
            <v>13281</v>
          </cell>
        </row>
        <row r="612">
          <cell r="A612">
            <v>13290</v>
          </cell>
        </row>
        <row r="613">
          <cell r="A613">
            <v>13290</v>
          </cell>
        </row>
        <row r="614">
          <cell r="A614">
            <v>13290</v>
          </cell>
        </row>
        <row r="615">
          <cell r="A615">
            <v>13290</v>
          </cell>
        </row>
        <row r="616">
          <cell r="A616">
            <v>13290</v>
          </cell>
        </row>
        <row r="617">
          <cell r="A617">
            <v>13290</v>
          </cell>
        </row>
        <row r="618">
          <cell r="A618">
            <v>8104</v>
          </cell>
        </row>
        <row r="619">
          <cell r="A619">
            <v>8104</v>
          </cell>
        </row>
        <row r="620">
          <cell r="A620">
            <v>8104</v>
          </cell>
        </row>
        <row r="621">
          <cell r="A621">
            <v>8104</v>
          </cell>
        </row>
        <row r="622">
          <cell r="A622">
            <v>8104</v>
          </cell>
        </row>
        <row r="623">
          <cell r="A623">
            <v>8104</v>
          </cell>
        </row>
        <row r="624">
          <cell r="A624">
            <v>794</v>
          </cell>
        </row>
        <row r="625">
          <cell r="A625">
            <v>794</v>
          </cell>
        </row>
        <row r="626">
          <cell r="A626">
            <v>794</v>
          </cell>
        </row>
        <row r="627">
          <cell r="A627">
            <v>794</v>
          </cell>
        </row>
        <row r="628">
          <cell r="A628">
            <v>794</v>
          </cell>
        </row>
        <row r="629">
          <cell r="A629">
            <v>794</v>
          </cell>
        </row>
        <row r="630">
          <cell r="A630">
            <v>8329</v>
          </cell>
        </row>
        <row r="631">
          <cell r="A631">
            <v>8329</v>
          </cell>
        </row>
        <row r="632">
          <cell r="A632">
            <v>8104</v>
          </cell>
        </row>
        <row r="633">
          <cell r="A633">
            <v>8104</v>
          </cell>
        </row>
        <row r="634">
          <cell r="A634">
            <v>8104</v>
          </cell>
        </row>
        <row r="635">
          <cell r="A635">
            <v>8104</v>
          </cell>
        </row>
        <row r="636">
          <cell r="A636">
            <v>8104</v>
          </cell>
        </row>
        <row r="637">
          <cell r="A637">
            <v>8329</v>
          </cell>
        </row>
        <row r="638">
          <cell r="A638">
            <v>8329</v>
          </cell>
        </row>
        <row r="639">
          <cell r="A639">
            <v>8329</v>
          </cell>
        </row>
        <row r="640">
          <cell r="A640">
            <v>8329</v>
          </cell>
        </row>
        <row r="641">
          <cell r="A641">
            <v>8329</v>
          </cell>
        </row>
        <row r="642">
          <cell r="A642">
            <v>8329</v>
          </cell>
        </row>
        <row r="643">
          <cell r="A643">
            <v>8329</v>
          </cell>
        </row>
        <row r="644">
          <cell r="A644">
            <v>8329</v>
          </cell>
        </row>
        <row r="645">
          <cell r="A645">
            <v>1158</v>
          </cell>
        </row>
        <row r="646">
          <cell r="A646">
            <v>1318</v>
          </cell>
        </row>
        <row r="647">
          <cell r="A647">
            <v>1318</v>
          </cell>
        </row>
        <row r="648">
          <cell r="A648">
            <v>1318</v>
          </cell>
        </row>
        <row r="649">
          <cell r="A649">
            <v>1793</v>
          </cell>
        </row>
        <row r="650">
          <cell r="A650">
            <v>5763483</v>
          </cell>
        </row>
        <row r="651">
          <cell r="A651">
            <v>5763483</v>
          </cell>
        </row>
        <row r="652">
          <cell r="A652">
            <v>5763483</v>
          </cell>
        </row>
        <row r="653">
          <cell r="A653">
            <v>5763483</v>
          </cell>
        </row>
        <row r="654">
          <cell r="A654">
            <v>1318</v>
          </cell>
        </row>
        <row r="655">
          <cell r="A655">
            <v>1793</v>
          </cell>
        </row>
        <row r="656">
          <cell r="A656">
            <v>1793</v>
          </cell>
        </row>
        <row r="657">
          <cell r="A657">
            <v>785</v>
          </cell>
        </row>
        <row r="658">
          <cell r="A658">
            <v>785</v>
          </cell>
        </row>
        <row r="659">
          <cell r="A659">
            <v>785</v>
          </cell>
        </row>
        <row r="660">
          <cell r="A660">
            <v>785</v>
          </cell>
        </row>
        <row r="661">
          <cell r="A661">
            <v>785</v>
          </cell>
        </row>
        <row r="662">
          <cell r="A662">
            <v>785</v>
          </cell>
        </row>
        <row r="663">
          <cell r="A663">
            <v>785</v>
          </cell>
        </row>
        <row r="664">
          <cell r="A664">
            <v>785</v>
          </cell>
        </row>
        <row r="665">
          <cell r="A665">
            <v>785</v>
          </cell>
        </row>
        <row r="666">
          <cell r="A666">
            <v>785</v>
          </cell>
        </row>
        <row r="667">
          <cell r="A667">
            <v>785</v>
          </cell>
        </row>
        <row r="668">
          <cell r="A668">
            <v>5288</v>
          </cell>
        </row>
        <row r="669">
          <cell r="A669">
            <v>5288</v>
          </cell>
        </row>
        <row r="670">
          <cell r="A670">
            <v>5288</v>
          </cell>
        </row>
        <row r="671">
          <cell r="A671">
            <v>533</v>
          </cell>
        </row>
        <row r="672">
          <cell r="A672">
            <v>533</v>
          </cell>
        </row>
        <row r="673">
          <cell r="A673">
            <v>533</v>
          </cell>
        </row>
        <row r="674">
          <cell r="A674">
            <v>533</v>
          </cell>
        </row>
        <row r="675">
          <cell r="A675">
            <v>8115</v>
          </cell>
        </row>
        <row r="676">
          <cell r="A676">
            <v>8115</v>
          </cell>
        </row>
        <row r="677">
          <cell r="A677">
            <v>8115</v>
          </cell>
        </row>
        <row r="678">
          <cell r="A678">
            <v>1243</v>
          </cell>
        </row>
        <row r="679">
          <cell r="A679">
            <v>1243</v>
          </cell>
        </row>
        <row r="680">
          <cell r="A680">
            <v>1243</v>
          </cell>
        </row>
        <row r="681">
          <cell r="A681">
            <v>1243</v>
          </cell>
        </row>
        <row r="682">
          <cell r="A682">
            <v>8115</v>
          </cell>
        </row>
        <row r="683">
          <cell r="A683">
            <v>8115</v>
          </cell>
        </row>
        <row r="684">
          <cell r="A684">
            <v>8115</v>
          </cell>
        </row>
        <row r="685">
          <cell r="A685">
            <v>8115</v>
          </cell>
        </row>
        <row r="686">
          <cell r="A686">
            <v>8115</v>
          </cell>
        </row>
        <row r="687">
          <cell r="A687">
            <v>1243</v>
          </cell>
        </row>
        <row r="688">
          <cell r="A688">
            <v>8113</v>
          </cell>
        </row>
        <row r="689">
          <cell r="A689">
            <v>8113</v>
          </cell>
        </row>
        <row r="690">
          <cell r="A690">
            <v>8113</v>
          </cell>
        </row>
        <row r="691">
          <cell r="A691">
            <v>8113</v>
          </cell>
        </row>
        <row r="692">
          <cell r="A692">
            <v>8113</v>
          </cell>
        </row>
        <row r="693">
          <cell r="A693">
            <v>8113</v>
          </cell>
        </row>
        <row r="694">
          <cell r="A694">
            <v>8113</v>
          </cell>
        </row>
        <row r="695">
          <cell r="A695">
            <v>8113</v>
          </cell>
        </row>
        <row r="696">
          <cell r="A696">
            <v>8113</v>
          </cell>
        </row>
        <row r="697">
          <cell r="A697">
            <v>8113</v>
          </cell>
        </row>
        <row r="698">
          <cell r="A698">
            <v>8113</v>
          </cell>
        </row>
        <row r="699">
          <cell r="A699">
            <v>8063</v>
          </cell>
        </row>
        <row r="700">
          <cell r="A700">
            <v>8063</v>
          </cell>
        </row>
        <row r="701">
          <cell r="A701">
            <v>8063</v>
          </cell>
        </row>
        <row r="702">
          <cell r="A702">
            <v>8063</v>
          </cell>
        </row>
        <row r="703">
          <cell r="A703">
            <v>8063</v>
          </cell>
        </row>
        <row r="704">
          <cell r="A704">
            <v>8063</v>
          </cell>
        </row>
        <row r="705">
          <cell r="A705">
            <v>8063</v>
          </cell>
        </row>
        <row r="706">
          <cell r="A706">
            <v>8063</v>
          </cell>
        </row>
        <row r="707">
          <cell r="A707">
            <v>8063</v>
          </cell>
        </row>
        <row r="708">
          <cell r="A708">
            <v>8063</v>
          </cell>
        </row>
        <row r="709">
          <cell r="A709">
            <v>8063</v>
          </cell>
        </row>
        <row r="710">
          <cell r="A710">
            <v>8354</v>
          </cell>
        </row>
        <row r="711">
          <cell r="A711">
            <v>8354</v>
          </cell>
        </row>
        <row r="712">
          <cell r="A712">
            <v>8354</v>
          </cell>
        </row>
        <row r="713">
          <cell r="A713">
            <v>8354</v>
          </cell>
        </row>
        <row r="714">
          <cell r="A714">
            <v>1935</v>
          </cell>
        </row>
        <row r="715">
          <cell r="A715">
            <v>1935</v>
          </cell>
        </row>
        <row r="716">
          <cell r="A716">
            <v>1935</v>
          </cell>
        </row>
        <row r="717">
          <cell r="A717">
            <v>8354</v>
          </cell>
        </row>
        <row r="718">
          <cell r="A718">
            <v>8354</v>
          </cell>
        </row>
        <row r="719">
          <cell r="A719">
            <v>8354</v>
          </cell>
        </row>
        <row r="720">
          <cell r="A720">
            <v>8354</v>
          </cell>
        </row>
        <row r="721">
          <cell r="A721">
            <v>8354</v>
          </cell>
        </row>
        <row r="722">
          <cell r="A722">
            <v>8354</v>
          </cell>
        </row>
        <row r="723">
          <cell r="A723">
            <v>1716</v>
          </cell>
        </row>
        <row r="724">
          <cell r="A724">
            <v>1716</v>
          </cell>
        </row>
        <row r="725">
          <cell r="A725">
            <v>1716</v>
          </cell>
        </row>
        <row r="726">
          <cell r="A726">
            <v>1716</v>
          </cell>
        </row>
        <row r="727">
          <cell r="A727">
            <v>1716</v>
          </cell>
        </row>
        <row r="728">
          <cell r="A728">
            <v>1716</v>
          </cell>
        </row>
        <row r="729">
          <cell r="A729">
            <v>1716</v>
          </cell>
        </row>
        <row r="730">
          <cell r="A730">
            <v>1716</v>
          </cell>
        </row>
        <row r="731">
          <cell r="A731">
            <v>1716</v>
          </cell>
        </row>
        <row r="732">
          <cell r="A732">
            <v>1716</v>
          </cell>
        </row>
        <row r="733">
          <cell r="A733">
            <v>1716</v>
          </cell>
        </row>
        <row r="734">
          <cell r="A734">
            <v>1716</v>
          </cell>
        </row>
        <row r="735">
          <cell r="A735">
            <v>1716</v>
          </cell>
        </row>
        <row r="736">
          <cell r="A736">
            <v>1716</v>
          </cell>
        </row>
        <row r="737">
          <cell r="A737">
            <v>1716</v>
          </cell>
        </row>
        <row r="738">
          <cell r="A738">
            <v>8083</v>
          </cell>
        </row>
        <row r="739">
          <cell r="A739">
            <v>8083</v>
          </cell>
        </row>
        <row r="740">
          <cell r="A740">
            <v>8083</v>
          </cell>
        </row>
        <row r="741">
          <cell r="A741">
            <v>8083</v>
          </cell>
        </row>
        <row r="742">
          <cell r="A742">
            <v>771</v>
          </cell>
        </row>
        <row r="743">
          <cell r="A743">
            <v>771</v>
          </cell>
        </row>
        <row r="744">
          <cell r="A744">
            <v>771</v>
          </cell>
        </row>
        <row r="745">
          <cell r="A745">
            <v>771</v>
          </cell>
        </row>
        <row r="746">
          <cell r="A746">
            <v>928</v>
          </cell>
        </row>
        <row r="747">
          <cell r="A747">
            <v>928</v>
          </cell>
        </row>
        <row r="748">
          <cell r="A748">
            <v>928</v>
          </cell>
        </row>
        <row r="749">
          <cell r="A749">
            <v>928</v>
          </cell>
        </row>
        <row r="750">
          <cell r="A750">
            <v>928</v>
          </cell>
        </row>
        <row r="751">
          <cell r="A751">
            <v>718</v>
          </cell>
        </row>
        <row r="752">
          <cell r="A752">
            <v>718</v>
          </cell>
        </row>
        <row r="753">
          <cell r="A753">
            <v>718</v>
          </cell>
        </row>
        <row r="754">
          <cell r="A754">
            <v>718</v>
          </cell>
        </row>
        <row r="755">
          <cell r="A755">
            <v>718</v>
          </cell>
        </row>
        <row r="756">
          <cell r="A756">
            <v>718</v>
          </cell>
        </row>
        <row r="757">
          <cell r="A757">
            <v>513</v>
          </cell>
        </row>
        <row r="758">
          <cell r="A758">
            <v>513</v>
          </cell>
        </row>
        <row r="759">
          <cell r="A759">
            <v>513</v>
          </cell>
        </row>
        <row r="760">
          <cell r="A760">
            <v>12566</v>
          </cell>
        </row>
        <row r="761">
          <cell r="A761">
            <v>12566</v>
          </cell>
        </row>
        <row r="762">
          <cell r="A762">
            <v>12566</v>
          </cell>
        </row>
        <row r="763">
          <cell r="A763">
            <v>12566</v>
          </cell>
        </row>
        <row r="764">
          <cell r="A764">
            <v>12566</v>
          </cell>
        </row>
        <row r="765">
          <cell r="A765">
            <v>12566</v>
          </cell>
        </row>
        <row r="766">
          <cell r="A766">
            <v>1141</v>
          </cell>
        </row>
        <row r="767">
          <cell r="A767">
            <v>1141</v>
          </cell>
        </row>
        <row r="768">
          <cell r="A768">
            <v>1141</v>
          </cell>
        </row>
        <row r="769">
          <cell r="A769">
            <v>1141</v>
          </cell>
        </row>
        <row r="770">
          <cell r="A770">
            <v>974</v>
          </cell>
        </row>
        <row r="771">
          <cell r="A771">
            <v>974</v>
          </cell>
        </row>
        <row r="772">
          <cell r="A772">
            <v>974</v>
          </cell>
        </row>
        <row r="773">
          <cell r="A773">
            <v>1875</v>
          </cell>
        </row>
        <row r="774">
          <cell r="A774">
            <v>1875</v>
          </cell>
        </row>
        <row r="775">
          <cell r="A775">
            <v>1875</v>
          </cell>
        </row>
        <row r="776">
          <cell r="A776">
            <v>1875</v>
          </cell>
        </row>
        <row r="777">
          <cell r="A777">
            <v>8083</v>
          </cell>
        </row>
        <row r="778">
          <cell r="A778">
            <v>8083</v>
          </cell>
        </row>
        <row r="779">
          <cell r="A779">
            <v>8083</v>
          </cell>
        </row>
        <row r="780">
          <cell r="A780">
            <v>8083</v>
          </cell>
        </row>
        <row r="781">
          <cell r="A781">
            <v>8083</v>
          </cell>
        </row>
        <row r="782">
          <cell r="A782">
            <v>8083</v>
          </cell>
        </row>
        <row r="783">
          <cell r="A783">
            <v>8083</v>
          </cell>
        </row>
        <row r="784">
          <cell r="A784">
            <v>771</v>
          </cell>
        </row>
        <row r="785">
          <cell r="A785">
            <v>928</v>
          </cell>
        </row>
        <row r="786">
          <cell r="A786">
            <v>928</v>
          </cell>
        </row>
        <row r="787">
          <cell r="A787">
            <v>928</v>
          </cell>
        </row>
        <row r="788">
          <cell r="A788">
            <v>928</v>
          </cell>
        </row>
        <row r="789">
          <cell r="A789">
            <v>928</v>
          </cell>
        </row>
        <row r="790">
          <cell r="A790">
            <v>928</v>
          </cell>
        </row>
        <row r="791">
          <cell r="A791">
            <v>718</v>
          </cell>
        </row>
        <row r="792">
          <cell r="A792">
            <v>718</v>
          </cell>
        </row>
        <row r="793">
          <cell r="A793">
            <v>718</v>
          </cell>
        </row>
        <row r="794">
          <cell r="A794">
            <v>1141</v>
          </cell>
        </row>
        <row r="795">
          <cell r="A795">
            <v>1141</v>
          </cell>
        </row>
        <row r="796">
          <cell r="A796">
            <v>1141</v>
          </cell>
        </row>
        <row r="797">
          <cell r="A797">
            <v>1141</v>
          </cell>
        </row>
        <row r="798">
          <cell r="A798">
            <v>974</v>
          </cell>
        </row>
        <row r="799">
          <cell r="A799">
            <v>974</v>
          </cell>
        </row>
        <row r="800">
          <cell r="A800">
            <v>974</v>
          </cell>
        </row>
        <row r="801">
          <cell r="A801">
            <v>974</v>
          </cell>
        </row>
        <row r="802">
          <cell r="A802">
            <v>855</v>
          </cell>
        </row>
        <row r="803">
          <cell r="A803">
            <v>855</v>
          </cell>
        </row>
        <row r="804">
          <cell r="A804">
            <v>855</v>
          </cell>
        </row>
        <row r="805">
          <cell r="A805">
            <v>855</v>
          </cell>
        </row>
        <row r="806">
          <cell r="A806">
            <v>855</v>
          </cell>
        </row>
        <row r="807">
          <cell r="A807">
            <v>1618</v>
          </cell>
        </row>
        <row r="808">
          <cell r="A808">
            <v>1618</v>
          </cell>
        </row>
        <row r="809">
          <cell r="A809">
            <v>1618</v>
          </cell>
        </row>
        <row r="810">
          <cell r="A810">
            <v>1618</v>
          </cell>
        </row>
        <row r="811">
          <cell r="A811">
            <v>1650</v>
          </cell>
        </row>
        <row r="812">
          <cell r="A812">
            <v>1650</v>
          </cell>
        </row>
        <row r="813">
          <cell r="A813">
            <v>1650</v>
          </cell>
        </row>
        <row r="814">
          <cell r="A814">
            <v>1650</v>
          </cell>
        </row>
        <row r="815">
          <cell r="A815">
            <v>764</v>
          </cell>
        </row>
        <row r="816">
          <cell r="A816">
            <v>764</v>
          </cell>
        </row>
        <row r="817">
          <cell r="A817">
            <v>8074</v>
          </cell>
        </row>
        <row r="818">
          <cell r="A818">
            <v>8074</v>
          </cell>
        </row>
        <row r="819">
          <cell r="A819">
            <v>8074</v>
          </cell>
        </row>
        <row r="820">
          <cell r="A820">
            <v>855</v>
          </cell>
        </row>
        <row r="821">
          <cell r="A821">
            <v>855</v>
          </cell>
        </row>
        <row r="822">
          <cell r="A822">
            <v>855</v>
          </cell>
        </row>
        <row r="823">
          <cell r="A823">
            <v>855</v>
          </cell>
        </row>
        <row r="824">
          <cell r="A824">
            <v>855</v>
          </cell>
        </row>
        <row r="825">
          <cell r="A825">
            <v>1650</v>
          </cell>
        </row>
        <row r="826">
          <cell r="A826">
            <v>1650</v>
          </cell>
        </row>
        <row r="827">
          <cell r="A827">
            <v>1650</v>
          </cell>
        </row>
        <row r="828">
          <cell r="A828">
            <v>1650</v>
          </cell>
        </row>
        <row r="829">
          <cell r="A829">
            <v>1650</v>
          </cell>
        </row>
        <row r="830">
          <cell r="A830">
            <v>1650</v>
          </cell>
        </row>
        <row r="831">
          <cell r="A831">
            <v>1650</v>
          </cell>
        </row>
        <row r="832">
          <cell r="A832">
            <v>764</v>
          </cell>
        </row>
        <row r="833">
          <cell r="A833">
            <v>764</v>
          </cell>
        </row>
        <row r="834">
          <cell r="A834">
            <v>8074</v>
          </cell>
        </row>
        <row r="835">
          <cell r="A835">
            <v>8074</v>
          </cell>
        </row>
        <row r="836">
          <cell r="A836">
            <v>8074</v>
          </cell>
        </row>
        <row r="837">
          <cell r="A837">
            <v>1643</v>
          </cell>
        </row>
        <row r="838">
          <cell r="A838">
            <v>1643</v>
          </cell>
        </row>
        <row r="839">
          <cell r="A839">
            <v>1643</v>
          </cell>
        </row>
        <row r="840">
          <cell r="A840">
            <v>1643</v>
          </cell>
        </row>
        <row r="841">
          <cell r="A841">
            <v>1643</v>
          </cell>
        </row>
        <row r="842">
          <cell r="A842">
            <v>1643</v>
          </cell>
        </row>
        <row r="843">
          <cell r="A843">
            <v>1643</v>
          </cell>
        </row>
        <row r="844">
          <cell r="A844">
            <v>1643</v>
          </cell>
        </row>
        <row r="845">
          <cell r="A845">
            <v>8186</v>
          </cell>
        </row>
        <row r="846">
          <cell r="A846">
            <v>8186</v>
          </cell>
        </row>
        <row r="847">
          <cell r="A847">
            <v>8186</v>
          </cell>
        </row>
        <row r="848">
          <cell r="A848">
            <v>8186</v>
          </cell>
        </row>
        <row r="849">
          <cell r="A849">
            <v>8186</v>
          </cell>
        </row>
        <row r="850">
          <cell r="A850">
            <v>8186</v>
          </cell>
        </row>
        <row r="851">
          <cell r="A851">
            <v>1401</v>
          </cell>
        </row>
        <row r="852">
          <cell r="A852">
            <v>1401</v>
          </cell>
        </row>
        <row r="853">
          <cell r="A853">
            <v>1401</v>
          </cell>
        </row>
        <row r="854">
          <cell r="A854">
            <v>1401</v>
          </cell>
        </row>
        <row r="855">
          <cell r="A855">
            <v>1401</v>
          </cell>
        </row>
        <row r="856">
          <cell r="A856">
            <v>1401</v>
          </cell>
        </row>
        <row r="857">
          <cell r="A857">
            <v>1401</v>
          </cell>
        </row>
        <row r="858">
          <cell r="A858">
            <v>1401</v>
          </cell>
        </row>
        <row r="859">
          <cell r="A859">
            <v>1643</v>
          </cell>
        </row>
        <row r="860">
          <cell r="A860">
            <v>1643</v>
          </cell>
        </row>
        <row r="861">
          <cell r="A861">
            <v>1643</v>
          </cell>
        </row>
        <row r="862">
          <cell r="A862">
            <v>1643</v>
          </cell>
        </row>
        <row r="863">
          <cell r="A863">
            <v>1643</v>
          </cell>
        </row>
        <row r="864">
          <cell r="A864">
            <v>1643</v>
          </cell>
        </row>
        <row r="865">
          <cell r="A865">
            <v>1643</v>
          </cell>
        </row>
        <row r="866">
          <cell r="A866">
            <v>1643</v>
          </cell>
        </row>
        <row r="867">
          <cell r="A867">
            <v>1643</v>
          </cell>
        </row>
        <row r="868">
          <cell r="A868">
            <v>1643</v>
          </cell>
        </row>
        <row r="869">
          <cell r="A869">
            <v>1643</v>
          </cell>
        </row>
        <row r="870">
          <cell r="A870">
            <v>1643</v>
          </cell>
        </row>
        <row r="871">
          <cell r="A871">
            <v>1643</v>
          </cell>
        </row>
        <row r="872">
          <cell r="A872">
            <v>1643</v>
          </cell>
        </row>
        <row r="873">
          <cell r="A873">
            <v>1643</v>
          </cell>
        </row>
        <row r="874">
          <cell r="A874">
            <v>1643</v>
          </cell>
        </row>
        <row r="875">
          <cell r="A875">
            <v>1643</v>
          </cell>
        </row>
        <row r="876">
          <cell r="A876">
            <v>8186</v>
          </cell>
        </row>
        <row r="877">
          <cell r="A877">
            <v>8186</v>
          </cell>
        </row>
        <row r="878">
          <cell r="A878">
            <v>8186</v>
          </cell>
        </row>
        <row r="879">
          <cell r="A879">
            <v>8186</v>
          </cell>
        </row>
        <row r="880">
          <cell r="A880">
            <v>8186</v>
          </cell>
        </row>
        <row r="881">
          <cell r="A881">
            <v>8186</v>
          </cell>
        </row>
        <row r="882">
          <cell r="A882">
            <v>779</v>
          </cell>
        </row>
        <row r="883">
          <cell r="A883">
            <v>779</v>
          </cell>
        </row>
        <row r="884">
          <cell r="A884">
            <v>779</v>
          </cell>
        </row>
        <row r="885">
          <cell r="A885">
            <v>779</v>
          </cell>
        </row>
        <row r="886">
          <cell r="A886">
            <v>779</v>
          </cell>
        </row>
        <row r="887">
          <cell r="A887">
            <v>8064</v>
          </cell>
        </row>
        <row r="888">
          <cell r="A888">
            <v>8064</v>
          </cell>
        </row>
        <row r="889">
          <cell r="A889">
            <v>8064</v>
          </cell>
        </row>
        <row r="890">
          <cell r="A890">
            <v>8064</v>
          </cell>
        </row>
        <row r="891">
          <cell r="A891">
            <v>8064</v>
          </cell>
        </row>
        <row r="892">
          <cell r="A892">
            <v>8064</v>
          </cell>
        </row>
        <row r="893">
          <cell r="A893">
            <v>8064</v>
          </cell>
        </row>
        <row r="894">
          <cell r="A894">
            <v>8064</v>
          </cell>
        </row>
        <row r="895">
          <cell r="A895">
            <v>8064</v>
          </cell>
        </row>
        <row r="896">
          <cell r="A896">
            <v>8064</v>
          </cell>
        </row>
        <row r="897">
          <cell r="A897">
            <v>8064</v>
          </cell>
        </row>
        <row r="898">
          <cell r="A898">
            <v>8064</v>
          </cell>
        </row>
        <row r="899">
          <cell r="A899">
            <v>8064</v>
          </cell>
        </row>
        <row r="900">
          <cell r="A900">
            <v>8064</v>
          </cell>
        </row>
        <row r="901">
          <cell r="A901">
            <v>8064</v>
          </cell>
        </row>
        <row r="902">
          <cell r="A902">
            <v>8064</v>
          </cell>
        </row>
        <row r="903">
          <cell r="A903">
            <v>8064</v>
          </cell>
        </row>
        <row r="904">
          <cell r="A904">
            <v>8064</v>
          </cell>
        </row>
        <row r="905">
          <cell r="A905">
            <v>8064</v>
          </cell>
        </row>
        <row r="906">
          <cell r="A906">
            <v>8064</v>
          </cell>
        </row>
        <row r="907">
          <cell r="A907">
            <v>1733</v>
          </cell>
        </row>
        <row r="908">
          <cell r="A908">
            <v>1733</v>
          </cell>
        </row>
        <row r="909">
          <cell r="A909">
            <v>1733</v>
          </cell>
        </row>
        <row r="910">
          <cell r="A910">
            <v>1733</v>
          </cell>
        </row>
        <row r="911">
          <cell r="A911">
            <v>1733</v>
          </cell>
        </row>
        <row r="912">
          <cell r="A912">
            <v>1733</v>
          </cell>
        </row>
        <row r="913">
          <cell r="A913">
            <v>1364</v>
          </cell>
        </row>
        <row r="914">
          <cell r="A914">
            <v>1364</v>
          </cell>
        </row>
        <row r="915">
          <cell r="A915">
            <v>1364</v>
          </cell>
        </row>
        <row r="916">
          <cell r="A916">
            <v>836</v>
          </cell>
        </row>
        <row r="917">
          <cell r="A917">
            <v>836</v>
          </cell>
        </row>
        <row r="918">
          <cell r="A918">
            <v>836</v>
          </cell>
        </row>
        <row r="919">
          <cell r="A919">
            <v>836</v>
          </cell>
        </row>
        <row r="920">
          <cell r="A920">
            <v>836</v>
          </cell>
        </row>
        <row r="921">
          <cell r="A921">
            <v>1933</v>
          </cell>
        </row>
        <row r="922">
          <cell r="A922">
            <v>1933</v>
          </cell>
        </row>
        <row r="923">
          <cell r="A923">
            <v>1933</v>
          </cell>
        </row>
        <row r="924">
          <cell r="A924">
            <v>1933</v>
          </cell>
        </row>
        <row r="925">
          <cell r="A925">
            <v>8163</v>
          </cell>
        </row>
        <row r="926">
          <cell r="A926">
            <v>8163</v>
          </cell>
        </row>
        <row r="927">
          <cell r="A927">
            <v>8163</v>
          </cell>
        </row>
        <row r="928">
          <cell r="A928">
            <v>1733</v>
          </cell>
        </row>
        <row r="929">
          <cell r="A929">
            <v>1733</v>
          </cell>
        </row>
        <row r="930">
          <cell r="A930">
            <v>1733</v>
          </cell>
        </row>
        <row r="931">
          <cell r="A931">
            <v>1364</v>
          </cell>
        </row>
        <row r="932">
          <cell r="A932">
            <v>1364</v>
          </cell>
        </row>
        <row r="933">
          <cell r="A933">
            <v>1364</v>
          </cell>
        </row>
        <row r="934">
          <cell r="A934">
            <v>1364</v>
          </cell>
        </row>
        <row r="935">
          <cell r="A935">
            <v>836</v>
          </cell>
        </row>
        <row r="936">
          <cell r="A936">
            <v>836</v>
          </cell>
        </row>
        <row r="937">
          <cell r="A937">
            <v>836</v>
          </cell>
        </row>
        <row r="938">
          <cell r="A938">
            <v>836</v>
          </cell>
        </row>
        <row r="939">
          <cell r="A939">
            <v>836</v>
          </cell>
        </row>
        <row r="940">
          <cell r="A940">
            <v>836</v>
          </cell>
        </row>
        <row r="941">
          <cell r="A941">
            <v>836</v>
          </cell>
        </row>
        <row r="942">
          <cell r="A942">
            <v>836</v>
          </cell>
        </row>
        <row r="943">
          <cell r="A943">
            <v>836</v>
          </cell>
        </row>
        <row r="944">
          <cell r="A944">
            <v>836</v>
          </cell>
        </row>
        <row r="945">
          <cell r="A945">
            <v>8163</v>
          </cell>
        </row>
        <row r="946">
          <cell r="A946">
            <v>8163</v>
          </cell>
        </row>
        <row r="947">
          <cell r="A947">
            <v>8163</v>
          </cell>
        </row>
        <row r="948">
          <cell r="A948">
            <v>8060</v>
          </cell>
        </row>
        <row r="949">
          <cell r="A949">
            <v>8060</v>
          </cell>
        </row>
        <row r="950">
          <cell r="A950">
            <v>8060</v>
          </cell>
        </row>
        <row r="951">
          <cell r="A951">
            <v>2044</v>
          </cell>
        </row>
        <row r="952">
          <cell r="A952">
            <v>2044</v>
          </cell>
        </row>
        <row r="953">
          <cell r="A953">
            <v>2044</v>
          </cell>
        </row>
        <row r="954">
          <cell r="A954">
            <v>13357</v>
          </cell>
        </row>
        <row r="955">
          <cell r="A955">
            <v>1882</v>
          </cell>
        </row>
        <row r="956">
          <cell r="A956">
            <v>1882</v>
          </cell>
        </row>
        <row r="957">
          <cell r="A957">
            <v>1882</v>
          </cell>
        </row>
        <row r="958">
          <cell r="A958">
            <v>1882</v>
          </cell>
        </row>
        <row r="959">
          <cell r="A959">
            <v>1882</v>
          </cell>
        </row>
        <row r="960">
          <cell r="A960">
            <v>1882</v>
          </cell>
        </row>
        <row r="961">
          <cell r="A961">
            <v>8058</v>
          </cell>
        </row>
        <row r="962">
          <cell r="A962">
            <v>8058</v>
          </cell>
        </row>
        <row r="963">
          <cell r="A963">
            <v>8058</v>
          </cell>
        </row>
        <row r="964">
          <cell r="A964">
            <v>8058</v>
          </cell>
        </row>
        <row r="965">
          <cell r="A965">
            <v>8058</v>
          </cell>
        </row>
        <row r="966">
          <cell r="A966">
            <v>8058</v>
          </cell>
        </row>
        <row r="967">
          <cell r="A967">
            <v>8058</v>
          </cell>
        </row>
        <row r="968">
          <cell r="A968">
            <v>8058</v>
          </cell>
        </row>
        <row r="969">
          <cell r="A969">
            <v>8058</v>
          </cell>
        </row>
        <row r="970">
          <cell r="A970">
            <v>8058</v>
          </cell>
        </row>
        <row r="971">
          <cell r="A971">
            <v>8058</v>
          </cell>
        </row>
        <row r="972">
          <cell r="A972">
            <v>8058</v>
          </cell>
        </row>
        <row r="973">
          <cell r="A973">
            <v>8070</v>
          </cell>
        </row>
        <row r="974">
          <cell r="A974">
            <v>8070</v>
          </cell>
        </row>
        <row r="975">
          <cell r="A975">
            <v>8070</v>
          </cell>
        </row>
        <row r="976">
          <cell r="A976">
            <v>8070</v>
          </cell>
        </row>
        <row r="977">
          <cell r="A977">
            <v>8070</v>
          </cell>
        </row>
        <row r="978">
          <cell r="A978">
            <v>1882</v>
          </cell>
        </row>
        <row r="979">
          <cell r="A979">
            <v>8070</v>
          </cell>
        </row>
        <row r="980">
          <cell r="A980">
            <v>8070</v>
          </cell>
        </row>
        <row r="981">
          <cell r="A981">
            <v>8070</v>
          </cell>
        </row>
        <row r="982">
          <cell r="A982">
            <v>8070</v>
          </cell>
        </row>
        <row r="983">
          <cell r="A983">
            <v>8070</v>
          </cell>
        </row>
        <row r="984">
          <cell r="A984">
            <v>8070</v>
          </cell>
        </row>
        <row r="985">
          <cell r="A985">
            <v>8070</v>
          </cell>
        </row>
        <row r="986">
          <cell r="A986">
            <v>9045</v>
          </cell>
        </row>
        <row r="987">
          <cell r="A987">
            <v>9045</v>
          </cell>
        </row>
        <row r="988">
          <cell r="A988">
            <v>9045</v>
          </cell>
        </row>
        <row r="989">
          <cell r="A989">
            <v>9045</v>
          </cell>
        </row>
        <row r="990">
          <cell r="A990">
            <v>9045</v>
          </cell>
        </row>
        <row r="991">
          <cell r="A991">
            <v>9045</v>
          </cell>
        </row>
        <row r="992">
          <cell r="A992">
            <v>9045</v>
          </cell>
        </row>
        <row r="993">
          <cell r="A993">
            <v>9045</v>
          </cell>
        </row>
        <row r="994">
          <cell r="A994">
            <v>9045</v>
          </cell>
        </row>
        <row r="995">
          <cell r="A995">
            <v>1269</v>
          </cell>
        </row>
        <row r="996">
          <cell r="A996">
            <v>1269</v>
          </cell>
        </row>
        <row r="997">
          <cell r="A997">
            <v>1269</v>
          </cell>
        </row>
        <row r="998">
          <cell r="A998">
            <v>1269</v>
          </cell>
        </row>
        <row r="999">
          <cell r="A999">
            <v>1269</v>
          </cell>
        </row>
        <row r="1000">
          <cell r="A1000">
            <v>1269</v>
          </cell>
        </row>
        <row r="1001">
          <cell r="A1001">
            <v>1269</v>
          </cell>
        </row>
        <row r="1002">
          <cell r="A1002">
            <v>1269</v>
          </cell>
        </row>
        <row r="1003">
          <cell r="A1003">
            <v>1269</v>
          </cell>
        </row>
        <row r="1004">
          <cell r="A1004">
            <v>1269</v>
          </cell>
        </row>
        <row r="1005">
          <cell r="A1005">
            <v>1698</v>
          </cell>
        </row>
        <row r="1006">
          <cell r="A1006">
            <v>1698</v>
          </cell>
        </row>
        <row r="1007">
          <cell r="A1007">
            <v>1698</v>
          </cell>
        </row>
        <row r="1008">
          <cell r="A1008">
            <v>1698</v>
          </cell>
        </row>
        <row r="1009">
          <cell r="A1009">
            <v>1698</v>
          </cell>
        </row>
        <row r="1010">
          <cell r="A1010">
            <v>1698</v>
          </cell>
        </row>
        <row r="1011">
          <cell r="A1011">
            <v>8082</v>
          </cell>
        </row>
        <row r="1012">
          <cell r="A1012">
            <v>8082</v>
          </cell>
        </row>
        <row r="1013">
          <cell r="A1013">
            <v>8082</v>
          </cell>
        </row>
        <row r="1014">
          <cell r="A1014">
            <v>8082</v>
          </cell>
        </row>
        <row r="1015">
          <cell r="A1015">
            <v>8082</v>
          </cell>
        </row>
        <row r="1016">
          <cell r="A1016">
            <v>1188</v>
          </cell>
        </row>
        <row r="1017">
          <cell r="A1017">
            <v>1188</v>
          </cell>
        </row>
        <row r="1018">
          <cell r="A1018">
            <v>1188</v>
          </cell>
        </row>
        <row r="1019">
          <cell r="A1019">
            <v>1188</v>
          </cell>
        </row>
        <row r="1020">
          <cell r="A1020">
            <v>1188</v>
          </cell>
        </row>
        <row r="1021">
          <cell r="A1021">
            <v>1188</v>
          </cell>
        </row>
        <row r="1022">
          <cell r="A1022">
            <v>1188</v>
          </cell>
        </row>
        <row r="1023">
          <cell r="A1023">
            <v>1188</v>
          </cell>
        </row>
        <row r="1024">
          <cell r="A1024">
            <v>1188</v>
          </cell>
        </row>
        <row r="1025">
          <cell r="A1025">
            <v>1188</v>
          </cell>
        </row>
        <row r="1026">
          <cell r="A1026">
            <v>1188</v>
          </cell>
        </row>
        <row r="1027">
          <cell r="A1027">
            <v>1027</v>
          </cell>
        </row>
        <row r="1028">
          <cell r="A1028">
            <v>1027</v>
          </cell>
        </row>
        <row r="1029">
          <cell r="A1029">
            <v>1027</v>
          </cell>
        </row>
        <row r="1030">
          <cell r="A1030">
            <v>1027</v>
          </cell>
        </row>
        <row r="1031">
          <cell r="A1031">
            <v>1027</v>
          </cell>
        </row>
        <row r="1032">
          <cell r="A1032">
            <v>1027</v>
          </cell>
        </row>
        <row r="1033">
          <cell r="A1033">
            <v>1978</v>
          </cell>
        </row>
        <row r="1034">
          <cell r="A1034">
            <v>1978</v>
          </cell>
        </row>
        <row r="1035">
          <cell r="A1035">
            <v>1978</v>
          </cell>
        </row>
        <row r="1036">
          <cell r="A1036">
            <v>1978</v>
          </cell>
        </row>
        <row r="1037">
          <cell r="A1037">
            <v>1978</v>
          </cell>
        </row>
        <row r="1038">
          <cell r="A1038">
            <v>1978</v>
          </cell>
        </row>
        <row r="1039">
          <cell r="A1039">
            <v>8071</v>
          </cell>
        </row>
        <row r="1040">
          <cell r="A1040">
            <v>8071</v>
          </cell>
        </row>
        <row r="1041">
          <cell r="A1041">
            <v>8071</v>
          </cell>
        </row>
        <row r="1042">
          <cell r="A1042">
            <v>8071</v>
          </cell>
        </row>
        <row r="1043">
          <cell r="A1043">
            <v>1698</v>
          </cell>
        </row>
        <row r="1044">
          <cell r="A1044">
            <v>1698</v>
          </cell>
        </row>
        <row r="1045">
          <cell r="A1045">
            <v>8082</v>
          </cell>
        </row>
        <row r="1046">
          <cell r="A1046">
            <v>8082</v>
          </cell>
        </row>
        <row r="1047">
          <cell r="A1047">
            <v>8082</v>
          </cell>
        </row>
        <row r="1048">
          <cell r="A1048">
            <v>8082</v>
          </cell>
        </row>
        <row r="1049">
          <cell r="A1049">
            <v>8082</v>
          </cell>
        </row>
        <row r="1050">
          <cell r="A1050">
            <v>8082</v>
          </cell>
        </row>
        <row r="1051">
          <cell r="A1051">
            <v>8082</v>
          </cell>
        </row>
        <row r="1052">
          <cell r="A1052">
            <v>1188</v>
          </cell>
        </row>
        <row r="1053">
          <cell r="A1053">
            <v>1188</v>
          </cell>
        </row>
        <row r="1054">
          <cell r="A1054">
            <v>1188</v>
          </cell>
        </row>
        <row r="1055">
          <cell r="A1055">
            <v>1188</v>
          </cell>
        </row>
        <row r="1056">
          <cell r="A1056">
            <v>1188</v>
          </cell>
        </row>
        <row r="1057">
          <cell r="A1057">
            <v>1188</v>
          </cell>
        </row>
        <row r="1058">
          <cell r="A1058">
            <v>1188</v>
          </cell>
        </row>
        <row r="1059">
          <cell r="A1059">
            <v>8071</v>
          </cell>
        </row>
        <row r="1060">
          <cell r="A1060">
            <v>8071</v>
          </cell>
        </row>
        <row r="1061">
          <cell r="A1061">
            <v>8071</v>
          </cell>
        </row>
        <row r="1062">
          <cell r="A1062">
            <v>8071</v>
          </cell>
        </row>
        <row r="1063">
          <cell r="A1063">
            <v>8176</v>
          </cell>
        </row>
        <row r="1064">
          <cell r="A1064">
            <v>8176</v>
          </cell>
        </row>
        <row r="1065">
          <cell r="A1065">
            <v>8176</v>
          </cell>
        </row>
        <row r="1066">
          <cell r="A1066">
            <v>8176</v>
          </cell>
        </row>
        <row r="1067">
          <cell r="A1067">
            <v>1770</v>
          </cell>
        </row>
        <row r="1068">
          <cell r="A1068">
            <v>1770</v>
          </cell>
        </row>
        <row r="1069">
          <cell r="A1069">
            <v>1770</v>
          </cell>
        </row>
        <row r="1070">
          <cell r="A1070">
            <v>1770</v>
          </cell>
        </row>
        <row r="1071">
          <cell r="A1071">
            <v>1770</v>
          </cell>
        </row>
        <row r="1072">
          <cell r="A1072">
            <v>1770</v>
          </cell>
        </row>
        <row r="1073">
          <cell r="A1073">
            <v>1770</v>
          </cell>
        </row>
        <row r="1074">
          <cell r="A1074">
            <v>1770</v>
          </cell>
        </row>
        <row r="1075">
          <cell r="A1075">
            <v>1770</v>
          </cell>
        </row>
        <row r="1076">
          <cell r="A1076">
            <v>8176</v>
          </cell>
        </row>
        <row r="1077">
          <cell r="A1077">
            <v>8176</v>
          </cell>
        </row>
        <row r="1078">
          <cell r="A1078">
            <v>8176</v>
          </cell>
        </row>
        <row r="1079">
          <cell r="A1079">
            <v>8176</v>
          </cell>
        </row>
        <row r="1080">
          <cell r="A1080">
            <v>8176</v>
          </cell>
        </row>
        <row r="1081">
          <cell r="A1081">
            <v>8176</v>
          </cell>
        </row>
        <row r="1082">
          <cell r="A1082">
            <v>1770</v>
          </cell>
        </row>
        <row r="1083">
          <cell r="A1083">
            <v>1770</v>
          </cell>
        </row>
        <row r="1084">
          <cell r="A1084">
            <v>1770</v>
          </cell>
        </row>
        <row r="1085">
          <cell r="A1085">
            <v>1770</v>
          </cell>
        </row>
        <row r="1086">
          <cell r="A1086">
            <v>1770</v>
          </cell>
        </row>
        <row r="1087">
          <cell r="A1087">
            <v>1770</v>
          </cell>
        </row>
        <row r="1088">
          <cell r="A1088">
            <v>1770</v>
          </cell>
        </row>
        <row r="1089">
          <cell r="A1089">
            <v>1770</v>
          </cell>
        </row>
        <row r="1090">
          <cell r="A1090">
            <v>1770</v>
          </cell>
        </row>
        <row r="1091">
          <cell r="A1091">
            <v>1770</v>
          </cell>
        </row>
        <row r="1092">
          <cell r="A1092">
            <v>1770</v>
          </cell>
        </row>
        <row r="1093">
          <cell r="A1093">
            <v>1770</v>
          </cell>
        </row>
        <row r="1094">
          <cell r="A1094">
            <v>1770</v>
          </cell>
        </row>
        <row r="1095">
          <cell r="A1095">
            <v>1770</v>
          </cell>
        </row>
        <row r="1096">
          <cell r="A1096">
            <v>1770</v>
          </cell>
        </row>
        <row r="1097">
          <cell r="A1097">
            <v>1770</v>
          </cell>
        </row>
        <row r="1098">
          <cell r="A1098">
            <v>1770</v>
          </cell>
        </row>
        <row r="1099">
          <cell r="A1099">
            <v>1770</v>
          </cell>
        </row>
        <row r="1100">
          <cell r="A1100">
            <v>1770</v>
          </cell>
        </row>
        <row r="1101">
          <cell r="A1101">
            <v>1770</v>
          </cell>
        </row>
        <row r="1102">
          <cell r="A1102">
            <v>1770</v>
          </cell>
        </row>
        <row r="1103">
          <cell r="A1103">
            <v>1770</v>
          </cell>
        </row>
        <row r="1104">
          <cell r="A1104">
            <v>1770</v>
          </cell>
        </row>
        <row r="1105">
          <cell r="A1105">
            <v>8189</v>
          </cell>
        </row>
        <row r="1106">
          <cell r="A1106">
            <v>8189</v>
          </cell>
        </row>
        <row r="1107">
          <cell r="A1107">
            <v>8189</v>
          </cell>
        </row>
        <row r="1108">
          <cell r="A1108">
            <v>8189</v>
          </cell>
        </row>
        <row r="1109">
          <cell r="A1109">
            <v>8189</v>
          </cell>
        </row>
        <row r="1110">
          <cell r="A1110">
            <v>8189</v>
          </cell>
        </row>
        <row r="1111">
          <cell r="A1111">
            <v>8075</v>
          </cell>
        </row>
        <row r="1112">
          <cell r="A1112">
            <v>8075</v>
          </cell>
        </row>
        <row r="1113">
          <cell r="A1113">
            <v>8075</v>
          </cell>
        </row>
        <row r="1114">
          <cell r="A1114">
            <v>8075</v>
          </cell>
        </row>
        <row r="1115">
          <cell r="A1115">
            <v>8075</v>
          </cell>
        </row>
        <row r="1116">
          <cell r="A1116">
            <v>8174</v>
          </cell>
        </row>
        <row r="1117">
          <cell r="A1117">
            <v>8174</v>
          </cell>
        </row>
        <row r="1118">
          <cell r="A1118">
            <v>8174</v>
          </cell>
        </row>
        <row r="1119">
          <cell r="A1119">
            <v>8075</v>
          </cell>
        </row>
        <row r="1120">
          <cell r="A1120">
            <v>8075</v>
          </cell>
        </row>
        <row r="1121">
          <cell r="A1121">
            <v>8075</v>
          </cell>
        </row>
        <row r="1122">
          <cell r="A1122">
            <v>8075</v>
          </cell>
        </row>
        <row r="1123">
          <cell r="A1123">
            <v>8174</v>
          </cell>
        </row>
        <row r="1124">
          <cell r="A1124">
            <v>8174</v>
          </cell>
        </row>
        <row r="1125">
          <cell r="A1125">
            <v>8174</v>
          </cell>
        </row>
        <row r="1126">
          <cell r="A1126">
            <v>8174</v>
          </cell>
        </row>
        <row r="1127">
          <cell r="A1127">
            <v>8174</v>
          </cell>
        </row>
        <row r="1128">
          <cell r="A1128">
            <v>8174</v>
          </cell>
        </row>
        <row r="1129">
          <cell r="A1129">
            <v>8174</v>
          </cell>
        </row>
        <row r="1130">
          <cell r="A1130">
            <v>2042</v>
          </cell>
        </row>
        <row r="1131">
          <cell r="A1131">
            <v>2042</v>
          </cell>
        </row>
        <row r="1132">
          <cell r="A1132">
            <v>2042</v>
          </cell>
        </row>
        <row r="1133">
          <cell r="A1133">
            <v>2042</v>
          </cell>
        </row>
        <row r="1134">
          <cell r="A1134">
            <v>2042</v>
          </cell>
        </row>
        <row r="1135">
          <cell r="A1135">
            <v>2042</v>
          </cell>
        </row>
        <row r="1136">
          <cell r="A1136">
            <v>2042</v>
          </cell>
        </row>
        <row r="1137">
          <cell r="A1137">
            <v>2042</v>
          </cell>
        </row>
        <row r="1138">
          <cell r="A1138">
            <v>2042</v>
          </cell>
        </row>
        <row r="1139">
          <cell r="A1139">
            <v>8129</v>
          </cell>
        </row>
        <row r="1140">
          <cell r="A1140">
            <v>8129</v>
          </cell>
        </row>
        <row r="1141">
          <cell r="A1141">
            <v>8129</v>
          </cell>
        </row>
        <row r="1142">
          <cell r="A1142">
            <v>8129</v>
          </cell>
        </row>
        <row r="1143">
          <cell r="A1143">
            <v>8129</v>
          </cell>
        </row>
        <row r="1144">
          <cell r="A1144">
            <v>8129</v>
          </cell>
        </row>
        <row r="1145">
          <cell r="A1145">
            <v>8129</v>
          </cell>
        </row>
        <row r="1146">
          <cell r="A1146">
            <v>8129</v>
          </cell>
        </row>
        <row r="1147">
          <cell r="A1147">
            <v>8129</v>
          </cell>
        </row>
        <row r="1148">
          <cell r="A1148">
            <v>8129</v>
          </cell>
        </row>
        <row r="1149">
          <cell r="A1149">
            <v>8129</v>
          </cell>
        </row>
        <row r="1150">
          <cell r="A1150">
            <v>8129</v>
          </cell>
        </row>
        <row r="1151">
          <cell r="A1151">
            <v>8129</v>
          </cell>
        </row>
        <row r="1152">
          <cell r="A1152">
            <v>8129</v>
          </cell>
        </row>
        <row r="1153">
          <cell r="A1153">
            <v>8129</v>
          </cell>
        </row>
        <row r="1154">
          <cell r="A1154">
            <v>8129</v>
          </cell>
        </row>
        <row r="1155">
          <cell r="A1155">
            <v>329</v>
          </cell>
        </row>
        <row r="1156">
          <cell r="A1156">
            <v>329</v>
          </cell>
        </row>
        <row r="1157">
          <cell r="A1157">
            <v>329</v>
          </cell>
        </row>
        <row r="1158">
          <cell r="A1158">
            <v>223482</v>
          </cell>
        </row>
        <row r="1159">
          <cell r="A1159">
            <v>223482</v>
          </cell>
        </row>
        <row r="1160">
          <cell r="A1160">
            <v>223482</v>
          </cell>
        </row>
        <row r="1161">
          <cell r="A1161">
            <v>483482</v>
          </cell>
        </row>
        <row r="1162">
          <cell r="A1162">
            <v>483482</v>
          </cell>
        </row>
        <row r="1163">
          <cell r="A1163">
            <v>483482</v>
          </cell>
        </row>
        <row r="1164">
          <cell r="A1164">
            <v>483482</v>
          </cell>
        </row>
        <row r="1165">
          <cell r="A1165">
            <v>483482</v>
          </cell>
        </row>
        <row r="1166">
          <cell r="A1166">
            <v>483482</v>
          </cell>
        </row>
        <row r="1167">
          <cell r="A1167">
            <v>8087</v>
          </cell>
        </row>
        <row r="1168">
          <cell r="A1168">
            <v>8087</v>
          </cell>
        </row>
        <row r="1169">
          <cell r="A1169">
            <v>8087</v>
          </cell>
        </row>
        <row r="1170">
          <cell r="A1170">
            <v>223482</v>
          </cell>
        </row>
        <row r="1171">
          <cell r="A1171">
            <v>223482</v>
          </cell>
        </row>
        <row r="1172">
          <cell r="A1172">
            <v>223482</v>
          </cell>
        </row>
        <row r="1173">
          <cell r="A1173">
            <v>223482</v>
          </cell>
        </row>
        <row r="1174">
          <cell r="A1174">
            <v>483482</v>
          </cell>
        </row>
        <row r="1175">
          <cell r="A1175">
            <v>483482</v>
          </cell>
        </row>
        <row r="1176">
          <cell r="A1176">
            <v>483482</v>
          </cell>
        </row>
        <row r="1177">
          <cell r="A1177">
            <v>483482</v>
          </cell>
        </row>
        <row r="1178">
          <cell r="A1178">
            <v>483482</v>
          </cell>
        </row>
        <row r="1179">
          <cell r="A1179">
            <v>483482</v>
          </cell>
        </row>
        <row r="1180">
          <cell r="A1180">
            <v>483482</v>
          </cell>
        </row>
        <row r="1181">
          <cell r="A1181">
            <v>483482</v>
          </cell>
        </row>
        <row r="1182">
          <cell r="A1182">
            <v>483482</v>
          </cell>
        </row>
        <row r="1183">
          <cell r="A1183">
            <v>8087</v>
          </cell>
        </row>
        <row r="1184">
          <cell r="A1184">
            <v>8087</v>
          </cell>
        </row>
        <row r="1185">
          <cell r="A1185">
            <v>8087</v>
          </cell>
        </row>
        <row r="1186">
          <cell r="A1186">
            <v>8087</v>
          </cell>
        </row>
        <row r="1187">
          <cell r="A1187">
            <v>546</v>
          </cell>
        </row>
        <row r="1188">
          <cell r="A1188">
            <v>546</v>
          </cell>
        </row>
        <row r="1189">
          <cell r="A1189">
            <v>546</v>
          </cell>
        </row>
        <row r="1190">
          <cell r="A1190">
            <v>1174</v>
          </cell>
        </row>
        <row r="1191">
          <cell r="A1191">
            <v>1174</v>
          </cell>
        </row>
        <row r="1192">
          <cell r="A1192">
            <v>1174</v>
          </cell>
        </row>
        <row r="1193">
          <cell r="A1193">
            <v>1174</v>
          </cell>
        </row>
        <row r="1194">
          <cell r="A1194">
            <v>1573</v>
          </cell>
        </row>
        <row r="1195">
          <cell r="A1195">
            <v>1573</v>
          </cell>
        </row>
        <row r="1196">
          <cell r="A1196">
            <v>1573</v>
          </cell>
        </row>
        <row r="1197">
          <cell r="A1197">
            <v>1174</v>
          </cell>
        </row>
        <row r="1198">
          <cell r="A1198">
            <v>1174</v>
          </cell>
        </row>
        <row r="1199">
          <cell r="A1199">
            <v>1174</v>
          </cell>
        </row>
        <row r="1200">
          <cell r="A1200">
            <v>1174</v>
          </cell>
        </row>
        <row r="1201">
          <cell r="A1201">
            <v>1174</v>
          </cell>
        </row>
        <row r="1202">
          <cell r="A1202">
            <v>1573</v>
          </cell>
        </row>
        <row r="1203">
          <cell r="A1203">
            <v>1573</v>
          </cell>
        </row>
        <row r="1204">
          <cell r="A1204">
            <v>1573</v>
          </cell>
        </row>
        <row r="1205">
          <cell r="A1205">
            <v>1573</v>
          </cell>
        </row>
        <row r="1206">
          <cell r="A1206">
            <v>1969</v>
          </cell>
        </row>
        <row r="1207">
          <cell r="A1207">
            <v>1969</v>
          </cell>
        </row>
        <row r="1208">
          <cell r="A1208">
            <v>1969</v>
          </cell>
        </row>
        <row r="1209">
          <cell r="A1209">
            <v>1969</v>
          </cell>
        </row>
        <row r="1210">
          <cell r="A1210">
            <v>1969</v>
          </cell>
        </row>
        <row r="1211">
          <cell r="A1211">
            <v>1969</v>
          </cell>
        </row>
        <row r="1212">
          <cell r="A1212">
            <v>8327</v>
          </cell>
        </row>
        <row r="1213">
          <cell r="A1213">
            <v>8327</v>
          </cell>
        </row>
        <row r="1214">
          <cell r="A1214">
            <v>8327</v>
          </cell>
        </row>
        <row r="1215">
          <cell r="A1215">
            <v>8327</v>
          </cell>
        </row>
        <row r="1216">
          <cell r="A1216">
            <v>8327</v>
          </cell>
        </row>
        <row r="1217">
          <cell r="A1217">
            <v>8327</v>
          </cell>
        </row>
        <row r="1218">
          <cell r="A1218">
            <v>8327</v>
          </cell>
        </row>
        <row r="1219">
          <cell r="A1219">
            <v>1370</v>
          </cell>
        </row>
        <row r="1220">
          <cell r="A1220">
            <v>1370</v>
          </cell>
        </row>
        <row r="1221">
          <cell r="A1221">
            <v>1370</v>
          </cell>
        </row>
        <row r="1222">
          <cell r="A1222">
            <v>1370</v>
          </cell>
        </row>
        <row r="1223">
          <cell r="A1223">
            <v>1370</v>
          </cell>
        </row>
        <row r="1224">
          <cell r="A1224">
            <v>1370</v>
          </cell>
        </row>
        <row r="1225">
          <cell r="A1225">
            <v>1370</v>
          </cell>
        </row>
        <row r="1226">
          <cell r="A1226">
            <v>1370</v>
          </cell>
        </row>
        <row r="1227">
          <cell r="A1227">
            <v>1370</v>
          </cell>
        </row>
        <row r="1228">
          <cell r="A1228">
            <v>1370</v>
          </cell>
        </row>
        <row r="1229">
          <cell r="A1229">
            <v>1333</v>
          </cell>
        </row>
        <row r="1230">
          <cell r="A1230">
            <v>1333</v>
          </cell>
        </row>
        <row r="1231">
          <cell r="A1231">
            <v>1333</v>
          </cell>
        </row>
        <row r="1232">
          <cell r="A1232">
            <v>1333</v>
          </cell>
        </row>
        <row r="1233">
          <cell r="A1233">
            <v>1333</v>
          </cell>
        </row>
        <row r="1234">
          <cell r="A1234">
            <v>1333</v>
          </cell>
        </row>
        <row r="1235">
          <cell r="A1235">
            <v>8219</v>
          </cell>
        </row>
        <row r="1236">
          <cell r="A1236">
            <v>8219</v>
          </cell>
        </row>
        <row r="1237">
          <cell r="A1237">
            <v>8219</v>
          </cell>
        </row>
        <row r="1238">
          <cell r="A1238">
            <v>8219</v>
          </cell>
        </row>
        <row r="1239">
          <cell r="A1239">
            <v>8219</v>
          </cell>
        </row>
        <row r="1240">
          <cell r="A1240">
            <v>8092</v>
          </cell>
        </row>
        <row r="1241">
          <cell r="A1241">
            <v>8092</v>
          </cell>
        </row>
        <row r="1242">
          <cell r="A1242">
            <v>8092</v>
          </cell>
        </row>
        <row r="1243">
          <cell r="A1243">
            <v>8092</v>
          </cell>
        </row>
        <row r="1244">
          <cell r="A1244">
            <v>1333</v>
          </cell>
        </row>
        <row r="1245">
          <cell r="A1245">
            <v>1333</v>
          </cell>
        </row>
        <row r="1246">
          <cell r="A1246">
            <v>1333</v>
          </cell>
        </row>
        <row r="1247">
          <cell r="A1247">
            <v>1333</v>
          </cell>
        </row>
        <row r="1248">
          <cell r="A1248">
            <v>1333</v>
          </cell>
        </row>
        <row r="1249">
          <cell r="A1249">
            <v>8219</v>
          </cell>
        </row>
        <row r="1250">
          <cell r="A1250">
            <v>8219</v>
          </cell>
        </row>
        <row r="1251">
          <cell r="A1251">
            <v>8219</v>
          </cell>
        </row>
        <row r="1252">
          <cell r="A1252">
            <v>8219</v>
          </cell>
        </row>
        <row r="1253">
          <cell r="A1253">
            <v>8219</v>
          </cell>
        </row>
        <row r="1254">
          <cell r="A1254">
            <v>8219</v>
          </cell>
        </row>
        <row r="1255">
          <cell r="A1255">
            <v>8219</v>
          </cell>
        </row>
        <row r="1256">
          <cell r="A1256">
            <v>8219</v>
          </cell>
        </row>
        <row r="1257">
          <cell r="A1257">
            <v>8219</v>
          </cell>
        </row>
        <row r="1258">
          <cell r="A1258">
            <v>8219</v>
          </cell>
        </row>
        <row r="1259">
          <cell r="A1259">
            <v>8219</v>
          </cell>
        </row>
        <row r="1260">
          <cell r="A1260">
            <v>8092</v>
          </cell>
        </row>
        <row r="1261">
          <cell r="A1261">
            <v>8092</v>
          </cell>
        </row>
        <row r="1262">
          <cell r="A1262">
            <v>8092</v>
          </cell>
        </row>
        <row r="1263">
          <cell r="A1263">
            <v>8092</v>
          </cell>
        </row>
        <row r="1264">
          <cell r="A1264">
            <v>8092</v>
          </cell>
        </row>
        <row r="1265">
          <cell r="A1265">
            <v>1582</v>
          </cell>
        </row>
        <row r="1266">
          <cell r="A1266">
            <v>8122</v>
          </cell>
        </row>
        <row r="1267">
          <cell r="A1267">
            <v>8122</v>
          </cell>
        </row>
        <row r="1268">
          <cell r="A1268">
            <v>8122</v>
          </cell>
        </row>
        <row r="1269">
          <cell r="A1269">
            <v>8122</v>
          </cell>
        </row>
        <row r="1270">
          <cell r="A1270">
            <v>8122</v>
          </cell>
        </row>
        <row r="1271">
          <cell r="A1271">
            <v>8122</v>
          </cell>
        </row>
        <row r="1272">
          <cell r="A1272">
            <v>8122</v>
          </cell>
        </row>
        <row r="1273">
          <cell r="A1273">
            <v>8122</v>
          </cell>
        </row>
        <row r="1274">
          <cell r="A1274">
            <v>8122</v>
          </cell>
        </row>
        <row r="1275">
          <cell r="A1275">
            <v>8122</v>
          </cell>
        </row>
        <row r="1276">
          <cell r="A1276">
            <v>1663</v>
          </cell>
        </row>
        <row r="1277">
          <cell r="A1277">
            <v>1663</v>
          </cell>
        </row>
        <row r="1278">
          <cell r="A1278">
            <v>1663</v>
          </cell>
        </row>
        <row r="1279">
          <cell r="A1279">
            <v>1663</v>
          </cell>
        </row>
        <row r="1280">
          <cell r="A1280">
            <v>11108</v>
          </cell>
        </row>
        <row r="1281">
          <cell r="A1281">
            <v>11108</v>
          </cell>
        </row>
        <row r="1282">
          <cell r="A1282">
            <v>11108</v>
          </cell>
        </row>
        <row r="1283">
          <cell r="A1283">
            <v>11108</v>
          </cell>
        </row>
        <row r="1284">
          <cell r="A1284">
            <v>11108</v>
          </cell>
        </row>
        <row r="1285">
          <cell r="A1285">
            <v>11108</v>
          </cell>
        </row>
        <row r="1286">
          <cell r="A1286">
            <v>11108</v>
          </cell>
        </row>
        <row r="1287">
          <cell r="A1287">
            <v>11108</v>
          </cell>
        </row>
        <row r="1288">
          <cell r="A1288">
            <v>11108</v>
          </cell>
        </row>
        <row r="1289">
          <cell r="A1289">
            <v>11108</v>
          </cell>
        </row>
        <row r="1290">
          <cell r="A1290">
            <v>11108</v>
          </cell>
        </row>
        <row r="1291">
          <cell r="A1291">
            <v>11108</v>
          </cell>
        </row>
        <row r="1292">
          <cell r="A1292">
            <v>11108</v>
          </cell>
        </row>
        <row r="1293">
          <cell r="A1293">
            <v>11108</v>
          </cell>
        </row>
        <row r="1294">
          <cell r="A1294">
            <v>11108</v>
          </cell>
        </row>
        <row r="1295">
          <cell r="A1295">
            <v>3557</v>
          </cell>
        </row>
        <row r="1296">
          <cell r="A1296">
            <v>1345</v>
          </cell>
        </row>
        <row r="1297">
          <cell r="A1297">
            <v>1345</v>
          </cell>
        </row>
        <row r="1298">
          <cell r="A1298">
            <v>1345</v>
          </cell>
        </row>
        <row r="1299">
          <cell r="A1299">
            <v>1345</v>
          </cell>
        </row>
        <row r="1300">
          <cell r="A1300">
            <v>1345</v>
          </cell>
        </row>
        <row r="1301">
          <cell r="A1301">
            <v>1345</v>
          </cell>
        </row>
        <row r="1302">
          <cell r="A1302">
            <v>1345</v>
          </cell>
        </row>
        <row r="1303">
          <cell r="A1303">
            <v>1345</v>
          </cell>
        </row>
        <row r="1304">
          <cell r="A1304">
            <v>1345</v>
          </cell>
        </row>
        <row r="1305">
          <cell r="A1305">
            <v>1345</v>
          </cell>
        </row>
        <row r="1306">
          <cell r="A1306">
            <v>1345</v>
          </cell>
        </row>
        <row r="1307">
          <cell r="A1307">
            <v>1345</v>
          </cell>
        </row>
        <row r="1308">
          <cell r="A1308">
            <v>1560</v>
          </cell>
        </row>
        <row r="1309">
          <cell r="A1309">
            <v>1560</v>
          </cell>
        </row>
        <row r="1310">
          <cell r="A1310">
            <v>1560</v>
          </cell>
        </row>
        <row r="1311">
          <cell r="A1311">
            <v>1560</v>
          </cell>
        </row>
        <row r="1312">
          <cell r="A1312">
            <v>1560</v>
          </cell>
        </row>
        <row r="1313">
          <cell r="A1313">
            <v>1357</v>
          </cell>
        </row>
        <row r="1314">
          <cell r="A1314">
            <v>1660</v>
          </cell>
        </row>
        <row r="1315">
          <cell r="A1315">
            <v>1660</v>
          </cell>
        </row>
        <row r="1316">
          <cell r="A1316">
            <v>8096</v>
          </cell>
        </row>
        <row r="1317">
          <cell r="A1317">
            <v>8096</v>
          </cell>
        </row>
        <row r="1318">
          <cell r="A1318">
            <v>1355</v>
          </cell>
        </row>
        <row r="1319">
          <cell r="A1319">
            <v>1355</v>
          </cell>
        </row>
        <row r="1320">
          <cell r="A1320">
            <v>1003</v>
          </cell>
        </row>
        <row r="1321">
          <cell r="A1321">
            <v>1003</v>
          </cell>
        </row>
        <row r="1322">
          <cell r="A1322">
            <v>1003</v>
          </cell>
        </row>
        <row r="1323">
          <cell r="A1323">
            <v>1003</v>
          </cell>
        </row>
        <row r="1324">
          <cell r="A1324">
            <v>513</v>
          </cell>
        </row>
        <row r="1325">
          <cell r="A1325">
            <v>1421</v>
          </cell>
        </row>
        <row r="1326">
          <cell r="A1326">
            <v>1421</v>
          </cell>
        </row>
        <row r="1327">
          <cell r="A1327">
            <v>1421</v>
          </cell>
        </row>
        <row r="1328">
          <cell r="A1328">
            <v>2057</v>
          </cell>
        </row>
        <row r="1329">
          <cell r="A1329">
            <v>2057</v>
          </cell>
        </row>
        <row r="1330">
          <cell r="A1330">
            <v>746</v>
          </cell>
        </row>
        <row r="1331">
          <cell r="A1331">
            <v>1700</v>
          </cell>
        </row>
        <row r="1332">
          <cell r="A1332">
            <v>794</v>
          </cell>
        </row>
        <row r="1333">
          <cell r="A1333">
            <v>794</v>
          </cell>
        </row>
        <row r="1334">
          <cell r="A1334">
            <v>785</v>
          </cell>
        </row>
        <row r="1335">
          <cell r="A1335">
            <v>8063</v>
          </cell>
        </row>
        <row r="1336">
          <cell r="A1336">
            <v>12566</v>
          </cell>
        </row>
        <row r="1337">
          <cell r="A1337">
            <v>1643</v>
          </cell>
        </row>
        <row r="1338">
          <cell r="A1338">
            <v>1643</v>
          </cell>
        </row>
        <row r="1339">
          <cell r="A1339">
            <v>8064</v>
          </cell>
        </row>
        <row r="1340">
          <cell r="A1340">
            <v>8064</v>
          </cell>
        </row>
        <row r="1341">
          <cell r="A1341">
            <v>1027</v>
          </cell>
        </row>
        <row r="1342">
          <cell r="A1342">
            <v>1027</v>
          </cell>
        </row>
        <row r="1343">
          <cell r="A1343">
            <v>1770</v>
          </cell>
        </row>
        <row r="1344">
          <cell r="A1344">
            <v>8327</v>
          </cell>
        </row>
        <row r="1345">
          <cell r="A1345">
            <v>1370</v>
          </cell>
        </row>
        <row r="1346">
          <cell r="A1346">
            <v>8219</v>
          </cell>
        </row>
        <row r="1347">
          <cell r="A1347">
            <v>8219</v>
          </cell>
        </row>
        <row r="1348">
          <cell r="A1348">
            <v>1723</v>
          </cell>
        </row>
        <row r="1349">
          <cell r="A1349">
            <v>1723</v>
          </cell>
        </row>
        <row r="1350">
          <cell r="A1350">
            <v>1723</v>
          </cell>
        </row>
        <row r="1351">
          <cell r="A1351">
            <v>1723</v>
          </cell>
        </row>
        <row r="1352">
          <cell r="A1352">
            <v>1723</v>
          </cell>
        </row>
        <row r="1353">
          <cell r="A1353">
            <v>1723</v>
          </cell>
        </row>
        <row r="1354">
          <cell r="A1354">
            <v>1723</v>
          </cell>
        </row>
        <row r="1355">
          <cell r="A1355">
            <v>1788</v>
          </cell>
        </row>
        <row r="1356">
          <cell r="A1356">
            <v>962</v>
          </cell>
        </row>
        <row r="1357">
          <cell r="A1357">
            <v>1345</v>
          </cell>
        </row>
        <row r="1358">
          <cell r="A1358">
            <v>1345</v>
          </cell>
        </row>
        <row r="1359">
          <cell r="A1359">
            <v>1345</v>
          </cell>
        </row>
        <row r="1360">
          <cell r="A1360">
            <v>1345</v>
          </cell>
        </row>
        <row r="1361">
          <cell r="A1361">
            <v>1345</v>
          </cell>
        </row>
        <row r="1362">
          <cell r="A1362">
            <v>10059</v>
          </cell>
        </row>
        <row r="1363">
          <cell r="A1363">
            <v>10059</v>
          </cell>
        </row>
        <row r="1364">
          <cell r="A1364">
            <v>10059</v>
          </cell>
        </row>
        <row r="1365">
          <cell r="A1365">
            <v>8437</v>
          </cell>
        </row>
        <row r="1366">
          <cell r="A1366">
            <v>8437</v>
          </cell>
        </row>
        <row r="1367">
          <cell r="A1367">
            <v>8437</v>
          </cell>
        </row>
        <row r="1368">
          <cell r="A1368">
            <v>8437</v>
          </cell>
        </row>
        <row r="1369">
          <cell r="A1369">
            <v>1132</v>
          </cell>
        </row>
        <row r="1370">
          <cell r="A1370">
            <v>908</v>
          </cell>
        </row>
        <row r="1371">
          <cell r="A1371">
            <v>1683</v>
          </cell>
        </row>
        <row r="1372">
          <cell r="A1372">
            <v>1683</v>
          </cell>
        </row>
        <row r="1373">
          <cell r="A1373">
            <v>1357</v>
          </cell>
        </row>
        <row r="1374">
          <cell r="A1374">
            <v>1801</v>
          </cell>
        </row>
        <row r="1375">
          <cell r="A1375">
            <v>1801</v>
          </cell>
        </row>
        <row r="1376">
          <cell r="A1376">
            <v>1801</v>
          </cell>
        </row>
        <row r="1377">
          <cell r="A1377">
            <v>1801</v>
          </cell>
        </row>
        <row r="1378">
          <cell r="A1378">
            <v>1801</v>
          </cell>
        </row>
        <row r="1379">
          <cell r="A1379">
            <v>1883</v>
          </cell>
        </row>
        <row r="1380">
          <cell r="A1380">
            <v>1554</v>
          </cell>
        </row>
        <row r="1381">
          <cell r="A1381">
            <v>1358</v>
          </cell>
        </row>
        <row r="1382">
          <cell r="A1382">
            <v>1358</v>
          </cell>
        </row>
        <row r="1383">
          <cell r="A1383">
            <v>1358</v>
          </cell>
        </row>
        <row r="1384">
          <cell r="A1384">
            <v>780</v>
          </cell>
        </row>
        <row r="1385">
          <cell r="A1385">
            <v>780</v>
          </cell>
        </row>
        <row r="1386">
          <cell r="A1386">
            <v>780</v>
          </cell>
        </row>
        <row r="1387">
          <cell r="A1387">
            <v>780</v>
          </cell>
        </row>
        <row r="1388">
          <cell r="A1388">
            <v>780</v>
          </cell>
        </row>
        <row r="1389">
          <cell r="A1389">
            <v>780</v>
          </cell>
        </row>
        <row r="1390">
          <cell r="A1390">
            <v>780</v>
          </cell>
        </row>
        <row r="1391">
          <cell r="A1391">
            <v>780</v>
          </cell>
        </row>
        <row r="1392">
          <cell r="A1392">
            <v>780</v>
          </cell>
        </row>
        <row r="1393">
          <cell r="A1393">
            <v>10965</v>
          </cell>
        </row>
        <row r="1394">
          <cell r="A1394">
            <v>10113</v>
          </cell>
        </row>
        <row r="1395">
          <cell r="A1395">
            <v>1057</v>
          </cell>
        </row>
        <row r="1396">
          <cell r="A1396">
            <v>1057</v>
          </cell>
        </row>
        <row r="1397">
          <cell r="A1397">
            <v>1243</v>
          </cell>
        </row>
        <row r="1398">
          <cell r="A1398">
            <v>513</v>
          </cell>
        </row>
        <row r="1399">
          <cell r="A1399">
            <v>1700</v>
          </cell>
        </row>
        <row r="1400">
          <cell r="A1400">
            <v>771</v>
          </cell>
        </row>
        <row r="1401">
          <cell r="A1401">
            <v>771</v>
          </cell>
        </row>
        <row r="1402">
          <cell r="A1402">
            <v>547</v>
          </cell>
        </row>
        <row r="1403">
          <cell r="A1403">
            <v>547</v>
          </cell>
        </row>
        <row r="1404">
          <cell r="A1404">
            <v>547</v>
          </cell>
        </row>
        <row r="1405">
          <cell r="A1405">
            <v>526</v>
          </cell>
        </row>
        <row r="1406">
          <cell r="A1406">
            <v>526</v>
          </cell>
        </row>
        <row r="1407">
          <cell r="A1407">
            <v>1318</v>
          </cell>
        </row>
        <row r="1408">
          <cell r="A1408">
            <v>1318</v>
          </cell>
        </row>
        <row r="1409">
          <cell r="A1409">
            <v>1318</v>
          </cell>
        </row>
        <row r="1410">
          <cell r="A1410">
            <v>1793</v>
          </cell>
        </row>
        <row r="1411">
          <cell r="A1411">
            <v>1793</v>
          </cell>
        </row>
        <row r="1412">
          <cell r="A1412">
            <v>8104</v>
          </cell>
        </row>
        <row r="1413">
          <cell r="A1413">
            <v>1875</v>
          </cell>
        </row>
        <row r="1414">
          <cell r="A1414">
            <v>1875</v>
          </cell>
        </row>
        <row r="1415">
          <cell r="A1415">
            <v>1875</v>
          </cell>
        </row>
        <row r="1416">
          <cell r="A1416">
            <v>1875</v>
          </cell>
        </row>
        <row r="1417">
          <cell r="A1417">
            <v>1875</v>
          </cell>
        </row>
        <row r="1418">
          <cell r="A1418">
            <v>1875</v>
          </cell>
        </row>
        <row r="1419">
          <cell r="A1419">
            <v>785</v>
          </cell>
        </row>
        <row r="1420">
          <cell r="A1420">
            <v>8354</v>
          </cell>
        </row>
        <row r="1421">
          <cell r="A1421">
            <v>8354</v>
          </cell>
        </row>
        <row r="1422">
          <cell r="A1422">
            <v>855</v>
          </cell>
        </row>
        <row r="1423">
          <cell r="A1423">
            <v>855</v>
          </cell>
        </row>
        <row r="1424">
          <cell r="A1424">
            <v>855</v>
          </cell>
        </row>
        <row r="1425">
          <cell r="A1425">
            <v>855</v>
          </cell>
        </row>
        <row r="1426">
          <cell r="A1426">
            <v>855</v>
          </cell>
        </row>
        <row r="1427">
          <cell r="A1427">
            <v>855</v>
          </cell>
        </row>
        <row r="1428">
          <cell r="A1428">
            <v>855</v>
          </cell>
        </row>
        <row r="1429">
          <cell r="A1429">
            <v>855</v>
          </cell>
        </row>
        <row r="1430">
          <cell r="A1430">
            <v>855</v>
          </cell>
        </row>
        <row r="1431">
          <cell r="A1431">
            <v>855</v>
          </cell>
        </row>
        <row r="1432">
          <cell r="A1432">
            <v>855</v>
          </cell>
        </row>
        <row r="1433">
          <cell r="A1433">
            <v>855</v>
          </cell>
        </row>
        <row r="1434">
          <cell r="A1434">
            <v>855</v>
          </cell>
        </row>
        <row r="1435">
          <cell r="A1435">
            <v>855</v>
          </cell>
        </row>
        <row r="1436">
          <cell r="A1436">
            <v>855</v>
          </cell>
        </row>
        <row r="1437">
          <cell r="A1437">
            <v>855</v>
          </cell>
        </row>
        <row r="1438">
          <cell r="A1438">
            <v>855</v>
          </cell>
        </row>
        <row r="1439">
          <cell r="A1439">
            <v>855</v>
          </cell>
        </row>
        <row r="1440">
          <cell r="A1440">
            <v>855</v>
          </cell>
        </row>
        <row r="1441">
          <cell r="A1441">
            <v>1364</v>
          </cell>
        </row>
        <row r="1442">
          <cell r="A1442">
            <v>928</v>
          </cell>
        </row>
        <row r="1443">
          <cell r="A1443">
            <v>1027</v>
          </cell>
        </row>
        <row r="1444">
          <cell r="A1444">
            <v>1027</v>
          </cell>
        </row>
        <row r="1445">
          <cell r="A1445">
            <v>1027</v>
          </cell>
        </row>
        <row r="1446">
          <cell r="A1446">
            <v>1027</v>
          </cell>
        </row>
        <row r="1447">
          <cell r="A1447">
            <v>8064</v>
          </cell>
        </row>
        <row r="1448">
          <cell r="A1448">
            <v>8064</v>
          </cell>
        </row>
        <row r="1449">
          <cell r="A1449">
            <v>1770</v>
          </cell>
        </row>
        <row r="1450">
          <cell r="A1450">
            <v>8075</v>
          </cell>
        </row>
        <row r="1451">
          <cell r="A1451">
            <v>483482</v>
          </cell>
        </row>
        <row r="1452">
          <cell r="A1452">
            <v>1333</v>
          </cell>
        </row>
        <row r="1453">
          <cell r="A1453">
            <v>1333</v>
          </cell>
        </row>
        <row r="1454">
          <cell r="A1454">
            <v>1333</v>
          </cell>
        </row>
        <row r="1455">
          <cell r="A1455">
            <v>5753483</v>
          </cell>
        </row>
        <row r="1456">
          <cell r="A1456">
            <v>1703</v>
          </cell>
        </row>
        <row r="1457">
          <cell r="A1457">
            <v>1703</v>
          </cell>
        </row>
        <row r="1458">
          <cell r="A1458">
            <v>1703</v>
          </cell>
        </row>
        <row r="1459">
          <cell r="A1459">
            <v>1703</v>
          </cell>
        </row>
        <row r="1460">
          <cell r="A1460">
            <v>1703</v>
          </cell>
        </row>
        <row r="1461">
          <cell r="A1461">
            <v>1703</v>
          </cell>
        </row>
        <row r="1462">
          <cell r="A1462">
            <v>1703</v>
          </cell>
        </row>
        <row r="1463">
          <cell r="A1463">
            <v>8079</v>
          </cell>
        </row>
        <row r="1464">
          <cell r="A1464">
            <v>1345</v>
          </cell>
        </row>
        <row r="1465">
          <cell r="A1465">
            <v>1345</v>
          </cell>
        </row>
        <row r="1466">
          <cell r="A1466">
            <v>1345</v>
          </cell>
        </row>
        <row r="1467">
          <cell r="A1467">
            <v>10059</v>
          </cell>
        </row>
        <row r="1468">
          <cell r="A1468">
            <v>10059</v>
          </cell>
        </row>
        <row r="1469">
          <cell r="A1469">
            <v>10059</v>
          </cell>
        </row>
        <row r="1470">
          <cell r="A1470">
            <v>10059</v>
          </cell>
        </row>
        <row r="1471">
          <cell r="A1471">
            <v>1560</v>
          </cell>
        </row>
        <row r="1472">
          <cell r="A1472">
            <v>1560</v>
          </cell>
        </row>
        <row r="1473">
          <cell r="A1473">
            <v>1560</v>
          </cell>
        </row>
        <row r="1474">
          <cell r="A1474">
            <v>1560</v>
          </cell>
        </row>
        <row r="1475">
          <cell r="A1475">
            <v>1560</v>
          </cell>
        </row>
        <row r="1476">
          <cell r="A1476">
            <v>908</v>
          </cell>
        </row>
        <row r="1477">
          <cell r="A1477">
            <v>881</v>
          </cell>
        </row>
        <row r="1478">
          <cell r="A1478">
            <v>1408</v>
          </cell>
        </row>
        <row r="1479">
          <cell r="A1479">
            <v>1660</v>
          </cell>
        </row>
        <row r="1480">
          <cell r="A1480">
            <v>1801</v>
          </cell>
        </row>
        <row r="1481">
          <cell r="A1481">
            <v>1801</v>
          </cell>
        </row>
        <row r="1482">
          <cell r="A1482">
            <v>8176</v>
          </cell>
        </row>
        <row r="1483">
          <cell r="A1483">
            <v>8096</v>
          </cell>
        </row>
        <row r="1484">
          <cell r="A1484">
            <v>8096</v>
          </cell>
        </row>
        <row r="1485">
          <cell r="A1485">
            <v>780</v>
          </cell>
        </row>
        <row r="1486">
          <cell r="A1486">
            <v>780</v>
          </cell>
        </row>
        <row r="1487">
          <cell r="A1487">
            <v>1358</v>
          </cell>
        </row>
        <row r="1488">
          <cell r="A1488">
            <v>8437</v>
          </cell>
        </row>
        <row r="1489">
          <cell r="A1489">
            <v>8437</v>
          </cell>
        </row>
        <row r="1490">
          <cell r="A1490">
            <v>1441</v>
          </cell>
        </row>
        <row r="1491">
          <cell r="A1491">
            <v>1437</v>
          </cell>
        </row>
        <row r="1492">
          <cell r="A1492">
            <v>779</v>
          </cell>
        </row>
        <row r="1493">
          <cell r="A1493">
            <v>779</v>
          </cell>
        </row>
        <row r="1494">
          <cell r="A1494">
            <v>779</v>
          </cell>
        </row>
        <row r="1495">
          <cell r="A1495">
            <v>1169</v>
          </cell>
        </row>
        <row r="1496">
          <cell r="A1496">
            <v>1169</v>
          </cell>
        </row>
        <row r="1497">
          <cell r="A1497">
            <v>1169</v>
          </cell>
        </row>
        <row r="1498">
          <cell r="A1498">
            <v>1169</v>
          </cell>
        </row>
        <row r="1499">
          <cell r="A1499">
            <v>1169</v>
          </cell>
        </row>
        <row r="1500">
          <cell r="A1500">
            <v>1169</v>
          </cell>
        </row>
        <row r="1501">
          <cell r="A1501">
            <v>1169</v>
          </cell>
        </row>
        <row r="1502">
          <cell r="A1502">
            <v>1169</v>
          </cell>
        </row>
        <row r="1503">
          <cell r="A1503">
            <v>1169</v>
          </cell>
        </row>
        <row r="1504">
          <cell r="A1504">
            <v>1169</v>
          </cell>
        </row>
        <row r="1505">
          <cell r="A1505">
            <v>1169</v>
          </cell>
        </row>
        <row r="1506">
          <cell r="A1506">
            <v>8192</v>
          </cell>
        </row>
        <row r="1507">
          <cell r="A1507">
            <v>8192</v>
          </cell>
        </row>
        <row r="1508">
          <cell r="A1508">
            <v>8192</v>
          </cell>
        </row>
        <row r="1509">
          <cell r="A1509">
            <v>8192</v>
          </cell>
        </row>
        <row r="1510">
          <cell r="A1510">
            <v>8192</v>
          </cell>
        </row>
        <row r="1511">
          <cell r="A1511">
            <v>8192</v>
          </cell>
        </row>
        <row r="1512">
          <cell r="A1512">
            <v>8192</v>
          </cell>
        </row>
        <row r="1513">
          <cell r="A1513">
            <v>8192</v>
          </cell>
        </row>
        <row r="1514">
          <cell r="A1514">
            <v>8192</v>
          </cell>
        </row>
        <row r="1515">
          <cell r="A1515">
            <v>8064</v>
          </cell>
        </row>
        <row r="1516">
          <cell r="A1516">
            <v>8064</v>
          </cell>
        </row>
        <row r="1517">
          <cell r="A1517">
            <v>8064</v>
          </cell>
        </row>
        <row r="1518">
          <cell r="A1518">
            <v>8064</v>
          </cell>
        </row>
        <row r="1519">
          <cell r="A1519">
            <v>8074</v>
          </cell>
        </row>
        <row r="1520">
          <cell r="A1520">
            <v>1882</v>
          </cell>
        </row>
        <row r="1521">
          <cell r="A1521">
            <v>1882</v>
          </cell>
        </row>
        <row r="1522">
          <cell r="A1522">
            <v>1663</v>
          </cell>
        </row>
        <row r="1523">
          <cell r="A1523">
            <v>1663</v>
          </cell>
        </row>
        <row r="1524">
          <cell r="A1524">
            <v>1663</v>
          </cell>
        </row>
        <row r="1525">
          <cell r="A1525">
            <v>1663</v>
          </cell>
        </row>
        <row r="1526">
          <cell r="A1526">
            <v>8354</v>
          </cell>
        </row>
        <row r="1527">
          <cell r="A1527">
            <v>544</v>
          </cell>
        </row>
        <row r="1528">
          <cell r="A1528">
            <v>544</v>
          </cell>
        </row>
        <row r="1529">
          <cell r="A1529">
            <v>544</v>
          </cell>
        </row>
        <row r="1530">
          <cell r="A1530">
            <v>544</v>
          </cell>
        </row>
        <row r="1531">
          <cell r="A1531">
            <v>544</v>
          </cell>
        </row>
        <row r="1532">
          <cell r="A1532">
            <v>544</v>
          </cell>
        </row>
        <row r="1533">
          <cell r="A1533">
            <v>1716</v>
          </cell>
        </row>
        <row r="1534">
          <cell r="A1534">
            <v>1716</v>
          </cell>
        </row>
        <row r="1535">
          <cell r="A1535">
            <v>1716</v>
          </cell>
        </row>
        <row r="1536">
          <cell r="A1536">
            <v>1716</v>
          </cell>
        </row>
        <row r="1537">
          <cell r="A1537">
            <v>1716</v>
          </cell>
        </row>
        <row r="1538">
          <cell r="A1538">
            <v>1716</v>
          </cell>
        </row>
        <row r="1539">
          <cell r="A1539">
            <v>1716</v>
          </cell>
        </row>
        <row r="1540">
          <cell r="A1540">
            <v>8139</v>
          </cell>
        </row>
        <row r="1541">
          <cell r="A1541">
            <v>8139</v>
          </cell>
        </row>
        <row r="1542">
          <cell r="A1542">
            <v>8139</v>
          </cell>
        </row>
        <row r="1543">
          <cell r="A1543">
            <v>8139</v>
          </cell>
        </row>
        <row r="1544">
          <cell r="A1544">
            <v>8139</v>
          </cell>
        </row>
        <row r="1545">
          <cell r="A1545">
            <v>8139</v>
          </cell>
        </row>
        <row r="1546">
          <cell r="A1546">
            <v>8139</v>
          </cell>
        </row>
        <row r="1547">
          <cell r="A1547">
            <v>8139</v>
          </cell>
        </row>
        <row r="1548">
          <cell r="A1548">
            <v>8139</v>
          </cell>
        </row>
        <row r="1549">
          <cell r="A1549">
            <v>13281</v>
          </cell>
        </row>
        <row r="1550">
          <cell r="A1550">
            <v>13281</v>
          </cell>
        </row>
        <row r="1551">
          <cell r="A1551">
            <v>1341</v>
          </cell>
        </row>
        <row r="1552">
          <cell r="A1552">
            <v>794</v>
          </cell>
        </row>
        <row r="1553">
          <cell r="A1553">
            <v>794</v>
          </cell>
        </row>
        <row r="1554">
          <cell r="A1554">
            <v>513</v>
          </cell>
        </row>
        <row r="1555">
          <cell r="A1555">
            <v>928</v>
          </cell>
        </row>
        <row r="1556">
          <cell r="A1556">
            <v>8083</v>
          </cell>
        </row>
        <row r="1557">
          <cell r="A1557">
            <v>8083</v>
          </cell>
        </row>
        <row r="1558">
          <cell r="A1558">
            <v>8083</v>
          </cell>
        </row>
        <row r="1559">
          <cell r="A1559">
            <v>8083</v>
          </cell>
        </row>
        <row r="1560">
          <cell r="A1560">
            <v>8083</v>
          </cell>
        </row>
        <row r="1561">
          <cell r="A1561">
            <v>8329</v>
          </cell>
        </row>
        <row r="1562">
          <cell r="A1562">
            <v>8430</v>
          </cell>
        </row>
        <row r="1563">
          <cell r="A1563">
            <v>8061</v>
          </cell>
        </row>
        <row r="1564">
          <cell r="A1564">
            <v>8061</v>
          </cell>
        </row>
        <row r="1565">
          <cell r="A1565">
            <v>716</v>
          </cell>
        </row>
        <row r="1566">
          <cell r="A1566">
            <v>716</v>
          </cell>
        </row>
        <row r="1567">
          <cell r="A1567">
            <v>716</v>
          </cell>
        </row>
        <row r="1568">
          <cell r="A1568">
            <v>716</v>
          </cell>
        </row>
        <row r="1569">
          <cell r="A1569">
            <v>1243</v>
          </cell>
        </row>
        <row r="1570">
          <cell r="A1570">
            <v>1243</v>
          </cell>
        </row>
        <row r="1571">
          <cell r="A1571">
            <v>1243</v>
          </cell>
        </row>
        <row r="1572">
          <cell r="A1572">
            <v>1243</v>
          </cell>
        </row>
        <row r="1573">
          <cell r="A1573">
            <v>533</v>
          </cell>
        </row>
        <row r="1574">
          <cell r="A1574">
            <v>533</v>
          </cell>
        </row>
        <row r="1575">
          <cell r="A1575">
            <v>533</v>
          </cell>
        </row>
        <row r="1576">
          <cell r="A1576">
            <v>533</v>
          </cell>
        </row>
        <row r="1577">
          <cell r="A1577">
            <v>1171</v>
          </cell>
        </row>
        <row r="1578">
          <cell r="A1578">
            <v>1171</v>
          </cell>
        </row>
        <row r="1579">
          <cell r="A1579">
            <v>1129</v>
          </cell>
        </row>
        <row r="1580">
          <cell r="A1580">
            <v>1129</v>
          </cell>
        </row>
        <row r="1581">
          <cell r="A1581">
            <v>1129</v>
          </cell>
        </row>
        <row r="1582">
          <cell r="A1582">
            <v>1129</v>
          </cell>
        </row>
        <row r="1583">
          <cell r="A1583">
            <v>717</v>
          </cell>
        </row>
        <row r="1584">
          <cell r="A1584">
            <v>717</v>
          </cell>
        </row>
        <row r="1585">
          <cell r="A1585">
            <v>717</v>
          </cell>
        </row>
        <row r="1586">
          <cell r="A1586">
            <v>717</v>
          </cell>
        </row>
        <row r="1587">
          <cell r="A1587">
            <v>8086</v>
          </cell>
        </row>
        <row r="1588">
          <cell r="A1588">
            <v>8086</v>
          </cell>
        </row>
        <row r="1589">
          <cell r="A1589">
            <v>8086</v>
          </cell>
        </row>
        <row r="1590">
          <cell r="A1590">
            <v>8086</v>
          </cell>
        </row>
        <row r="1591">
          <cell r="A1591">
            <v>8086</v>
          </cell>
        </row>
        <row r="1592">
          <cell r="A1592">
            <v>8086</v>
          </cell>
        </row>
        <row r="1593">
          <cell r="A1593">
            <v>1643</v>
          </cell>
        </row>
        <row r="1594">
          <cell r="A1594">
            <v>1643</v>
          </cell>
        </row>
        <row r="1595">
          <cell r="A1595">
            <v>1643</v>
          </cell>
        </row>
        <row r="1596">
          <cell r="A1596">
            <v>1643</v>
          </cell>
        </row>
        <row r="1597">
          <cell r="A1597">
            <v>1643</v>
          </cell>
        </row>
        <row r="1598">
          <cell r="A1598">
            <v>1643</v>
          </cell>
        </row>
        <row r="1599">
          <cell r="A1599">
            <v>1643</v>
          </cell>
        </row>
        <row r="1600">
          <cell r="A1600">
            <v>1643</v>
          </cell>
        </row>
        <row r="1601">
          <cell r="A1601">
            <v>1643</v>
          </cell>
        </row>
        <row r="1602">
          <cell r="A1602">
            <v>1643</v>
          </cell>
        </row>
        <row r="1603">
          <cell r="A1603">
            <v>1643</v>
          </cell>
        </row>
        <row r="1604">
          <cell r="A1604">
            <v>1643</v>
          </cell>
        </row>
        <row r="1605">
          <cell r="A1605">
            <v>1643</v>
          </cell>
        </row>
        <row r="1606">
          <cell r="A1606">
            <v>1643</v>
          </cell>
        </row>
        <row r="1607">
          <cell r="A1607">
            <v>1643</v>
          </cell>
        </row>
        <row r="1608">
          <cell r="A1608">
            <v>1643</v>
          </cell>
        </row>
        <row r="1609">
          <cell r="A1609">
            <v>1643</v>
          </cell>
        </row>
        <row r="1610">
          <cell r="A1610">
            <v>1643</v>
          </cell>
        </row>
        <row r="1611">
          <cell r="A1611">
            <v>1643</v>
          </cell>
        </row>
        <row r="1612">
          <cell r="A1612">
            <v>8112</v>
          </cell>
        </row>
        <row r="1613">
          <cell r="A1613">
            <v>8112</v>
          </cell>
        </row>
        <row r="1614">
          <cell r="A1614">
            <v>8112</v>
          </cell>
        </row>
        <row r="1615">
          <cell r="A1615">
            <v>8112</v>
          </cell>
        </row>
        <row r="1616">
          <cell r="A1616">
            <v>8112</v>
          </cell>
        </row>
        <row r="1617">
          <cell r="A1617">
            <v>8112</v>
          </cell>
        </row>
        <row r="1618">
          <cell r="A1618">
            <v>8112</v>
          </cell>
        </row>
        <row r="1619">
          <cell r="A1619">
            <v>8112</v>
          </cell>
        </row>
        <row r="1620">
          <cell r="A1620">
            <v>8112</v>
          </cell>
        </row>
        <row r="1621">
          <cell r="A1621">
            <v>8112</v>
          </cell>
        </row>
        <row r="1622">
          <cell r="A1622">
            <v>8112</v>
          </cell>
        </row>
        <row r="1623">
          <cell r="A1623">
            <v>889</v>
          </cell>
        </row>
        <row r="1624">
          <cell r="A1624">
            <v>889</v>
          </cell>
        </row>
        <row r="1625">
          <cell r="A1625">
            <v>889</v>
          </cell>
        </row>
        <row r="1626">
          <cell r="A1626">
            <v>889</v>
          </cell>
        </row>
        <row r="1627">
          <cell r="A1627">
            <v>889</v>
          </cell>
        </row>
        <row r="1628">
          <cell r="A1628">
            <v>785</v>
          </cell>
        </row>
        <row r="1629">
          <cell r="A1629">
            <v>785</v>
          </cell>
        </row>
        <row r="1630">
          <cell r="A1630">
            <v>785</v>
          </cell>
        </row>
        <row r="1631">
          <cell r="A1631">
            <v>785</v>
          </cell>
        </row>
        <row r="1632">
          <cell r="A1632">
            <v>785</v>
          </cell>
        </row>
        <row r="1633">
          <cell r="A1633">
            <v>785</v>
          </cell>
        </row>
        <row r="1634">
          <cell r="A1634">
            <v>785</v>
          </cell>
        </row>
        <row r="1635">
          <cell r="A1635">
            <v>785</v>
          </cell>
        </row>
        <row r="1636">
          <cell r="A1636">
            <v>785</v>
          </cell>
        </row>
        <row r="1637">
          <cell r="A1637">
            <v>785</v>
          </cell>
        </row>
        <row r="1638">
          <cell r="A1638">
            <v>785</v>
          </cell>
        </row>
        <row r="1639">
          <cell r="A1639">
            <v>785</v>
          </cell>
        </row>
        <row r="1640">
          <cell r="A1640">
            <v>785</v>
          </cell>
        </row>
        <row r="1641">
          <cell r="A1641">
            <v>8096</v>
          </cell>
        </row>
        <row r="1642">
          <cell r="A1642">
            <v>8096</v>
          </cell>
        </row>
        <row r="1643">
          <cell r="A1643">
            <v>8096</v>
          </cell>
        </row>
        <row r="1644">
          <cell r="A1644">
            <v>8096</v>
          </cell>
        </row>
        <row r="1645">
          <cell r="A1645">
            <v>10965</v>
          </cell>
        </row>
        <row r="1646">
          <cell r="A1646">
            <v>10965</v>
          </cell>
        </row>
        <row r="1647">
          <cell r="A1647">
            <v>10965</v>
          </cell>
        </row>
        <row r="1648">
          <cell r="A1648">
            <v>10965</v>
          </cell>
        </row>
        <row r="1649">
          <cell r="A1649">
            <v>10965</v>
          </cell>
        </row>
        <row r="1650">
          <cell r="A1650">
            <v>780</v>
          </cell>
        </row>
        <row r="1651">
          <cell r="A1651">
            <v>780</v>
          </cell>
        </row>
        <row r="1652">
          <cell r="A1652">
            <v>780</v>
          </cell>
        </row>
        <row r="1653">
          <cell r="A1653">
            <v>780</v>
          </cell>
        </row>
        <row r="1654">
          <cell r="A1654">
            <v>780</v>
          </cell>
        </row>
        <row r="1655">
          <cell r="A1655">
            <v>780</v>
          </cell>
        </row>
        <row r="1656">
          <cell r="A1656">
            <v>9059</v>
          </cell>
        </row>
        <row r="1657">
          <cell r="A1657">
            <v>9059</v>
          </cell>
        </row>
        <row r="1658">
          <cell r="A1658">
            <v>9059</v>
          </cell>
        </row>
        <row r="1659">
          <cell r="A1659">
            <v>9059</v>
          </cell>
        </row>
        <row r="1660">
          <cell r="A1660">
            <v>1796</v>
          </cell>
        </row>
        <row r="1661">
          <cell r="A1661">
            <v>1796</v>
          </cell>
        </row>
        <row r="1662">
          <cell r="A1662">
            <v>1796</v>
          </cell>
        </row>
        <row r="1663">
          <cell r="A1663">
            <v>1801</v>
          </cell>
        </row>
        <row r="1664">
          <cell r="A1664">
            <v>1801</v>
          </cell>
        </row>
        <row r="1665">
          <cell r="A1665">
            <v>1801</v>
          </cell>
        </row>
        <row r="1666">
          <cell r="A1666">
            <v>1801</v>
          </cell>
        </row>
        <row r="1667">
          <cell r="A1667">
            <v>1801</v>
          </cell>
        </row>
        <row r="1668">
          <cell r="A1668">
            <v>1801</v>
          </cell>
        </row>
        <row r="1669">
          <cell r="A1669">
            <v>1801</v>
          </cell>
        </row>
        <row r="1670">
          <cell r="A1670">
            <v>1801</v>
          </cell>
        </row>
        <row r="1671">
          <cell r="A1671">
            <v>8081</v>
          </cell>
        </row>
        <row r="1672">
          <cell r="A1672">
            <v>8081</v>
          </cell>
        </row>
        <row r="1673">
          <cell r="A1673">
            <v>8081</v>
          </cell>
        </row>
        <row r="1674">
          <cell r="A1674">
            <v>8429</v>
          </cell>
        </row>
        <row r="1675">
          <cell r="A1675">
            <v>8429</v>
          </cell>
        </row>
        <row r="1676">
          <cell r="A1676">
            <v>8429</v>
          </cell>
        </row>
        <row r="1677">
          <cell r="A1677">
            <v>1303</v>
          </cell>
        </row>
        <row r="1678">
          <cell r="A1678">
            <v>1303</v>
          </cell>
        </row>
        <row r="1679">
          <cell r="A1679">
            <v>1303</v>
          </cell>
        </row>
        <row r="1680">
          <cell r="A1680">
            <v>1303</v>
          </cell>
        </row>
        <row r="1681">
          <cell r="A1681">
            <v>1303</v>
          </cell>
        </row>
        <row r="1682">
          <cell r="A1682">
            <v>1357</v>
          </cell>
        </row>
        <row r="1683">
          <cell r="A1683">
            <v>1357</v>
          </cell>
        </row>
        <row r="1684">
          <cell r="A1684">
            <v>920</v>
          </cell>
        </row>
        <row r="1685">
          <cell r="A1685">
            <v>920</v>
          </cell>
        </row>
        <row r="1686">
          <cell r="A1686">
            <v>920</v>
          </cell>
        </row>
        <row r="1687">
          <cell r="A1687">
            <v>920</v>
          </cell>
        </row>
        <row r="1688">
          <cell r="A1688">
            <v>920</v>
          </cell>
        </row>
        <row r="1689">
          <cell r="A1689">
            <v>920</v>
          </cell>
        </row>
        <row r="1690">
          <cell r="A1690">
            <v>1164</v>
          </cell>
        </row>
        <row r="1691">
          <cell r="A1691">
            <v>1164</v>
          </cell>
        </row>
        <row r="1692">
          <cell r="A1692">
            <v>1164</v>
          </cell>
        </row>
        <row r="1693">
          <cell r="A1693">
            <v>1164</v>
          </cell>
        </row>
        <row r="1694">
          <cell r="A1694">
            <v>1317</v>
          </cell>
        </row>
        <row r="1695">
          <cell r="A1695">
            <v>1317</v>
          </cell>
        </row>
        <row r="1696">
          <cell r="A1696">
            <v>1317</v>
          </cell>
        </row>
        <row r="1697">
          <cell r="A1697">
            <v>1317</v>
          </cell>
        </row>
        <row r="1698">
          <cell r="A1698">
            <v>1317</v>
          </cell>
        </row>
        <row r="1699">
          <cell r="A1699">
            <v>1317</v>
          </cell>
        </row>
        <row r="1700">
          <cell r="A1700">
            <v>1317</v>
          </cell>
        </row>
        <row r="1701">
          <cell r="A1701">
            <v>1317</v>
          </cell>
        </row>
        <row r="1702">
          <cell r="A1702">
            <v>1317</v>
          </cell>
        </row>
        <row r="1703">
          <cell r="A1703">
            <v>1518</v>
          </cell>
        </row>
        <row r="1704">
          <cell r="A1704">
            <v>1518</v>
          </cell>
        </row>
        <row r="1705">
          <cell r="A1705">
            <v>1198</v>
          </cell>
        </row>
        <row r="1706">
          <cell r="A1706">
            <v>1198</v>
          </cell>
        </row>
        <row r="1707">
          <cell r="A1707">
            <v>1198</v>
          </cell>
        </row>
        <row r="1708">
          <cell r="A1708">
            <v>1198</v>
          </cell>
        </row>
        <row r="1709">
          <cell r="A1709">
            <v>1198</v>
          </cell>
        </row>
        <row r="1710">
          <cell r="A1710">
            <v>1198</v>
          </cell>
        </row>
        <row r="1711">
          <cell r="A1711">
            <v>1198</v>
          </cell>
        </row>
        <row r="1712">
          <cell r="A1712">
            <v>1649</v>
          </cell>
        </row>
        <row r="1713">
          <cell r="A1713">
            <v>1649</v>
          </cell>
        </row>
        <row r="1714">
          <cell r="A1714">
            <v>1649</v>
          </cell>
        </row>
        <row r="1715">
          <cell r="A1715">
            <v>1649</v>
          </cell>
        </row>
        <row r="1716">
          <cell r="A1716">
            <v>1649</v>
          </cell>
        </row>
        <row r="1717">
          <cell r="A1717">
            <v>1649</v>
          </cell>
        </row>
        <row r="1718">
          <cell r="A1718">
            <v>1649</v>
          </cell>
        </row>
        <row r="1719">
          <cell r="A1719">
            <v>1649</v>
          </cell>
        </row>
        <row r="1720">
          <cell r="A1720">
            <v>1649</v>
          </cell>
        </row>
        <row r="1721">
          <cell r="A1721">
            <v>1649</v>
          </cell>
        </row>
        <row r="1722">
          <cell r="A1722">
            <v>1649</v>
          </cell>
        </row>
        <row r="1723">
          <cell r="A1723">
            <v>1649</v>
          </cell>
        </row>
        <row r="1724">
          <cell r="A1724">
            <v>1649</v>
          </cell>
        </row>
        <row r="1725">
          <cell r="A1725">
            <v>1649</v>
          </cell>
        </row>
        <row r="1726">
          <cell r="A1726">
            <v>13046</v>
          </cell>
        </row>
        <row r="1727">
          <cell r="A1727">
            <v>13046</v>
          </cell>
        </row>
        <row r="1728">
          <cell r="A1728">
            <v>13046</v>
          </cell>
        </row>
        <row r="1729">
          <cell r="A1729">
            <v>13046</v>
          </cell>
        </row>
        <row r="1730">
          <cell r="A1730">
            <v>13046</v>
          </cell>
        </row>
        <row r="1731">
          <cell r="A1731">
            <v>13046</v>
          </cell>
        </row>
        <row r="1732">
          <cell r="A1732">
            <v>13046</v>
          </cell>
        </row>
        <row r="1733">
          <cell r="A1733">
            <v>1583</v>
          </cell>
        </row>
        <row r="1734">
          <cell r="A1734">
            <v>1583</v>
          </cell>
        </row>
        <row r="1735">
          <cell r="A1735">
            <v>1583</v>
          </cell>
        </row>
        <row r="1736">
          <cell r="A1736">
            <v>1583</v>
          </cell>
        </row>
        <row r="1737">
          <cell r="A1737">
            <v>1583</v>
          </cell>
        </row>
        <row r="1738">
          <cell r="A1738">
            <v>1583</v>
          </cell>
        </row>
        <row r="1739">
          <cell r="A1739">
            <v>1583</v>
          </cell>
        </row>
        <row r="1740">
          <cell r="A1740">
            <v>1583</v>
          </cell>
        </row>
        <row r="1741">
          <cell r="A1741">
            <v>1583</v>
          </cell>
        </row>
        <row r="1742">
          <cell r="A1742">
            <v>1583</v>
          </cell>
        </row>
        <row r="1743">
          <cell r="A1743">
            <v>1583</v>
          </cell>
        </row>
        <row r="1744">
          <cell r="A1744">
            <v>1583</v>
          </cell>
        </row>
        <row r="1745">
          <cell r="A1745">
            <v>1394</v>
          </cell>
        </row>
        <row r="1746">
          <cell r="A1746">
            <v>1394</v>
          </cell>
        </row>
        <row r="1747">
          <cell r="A1747">
            <v>1394</v>
          </cell>
        </row>
        <row r="1748">
          <cell r="A1748">
            <v>1710</v>
          </cell>
        </row>
        <row r="1749">
          <cell r="A1749">
            <v>1710</v>
          </cell>
        </row>
        <row r="1750">
          <cell r="A1750">
            <v>1710</v>
          </cell>
        </row>
        <row r="1751">
          <cell r="A1751">
            <v>1710</v>
          </cell>
        </row>
        <row r="1752">
          <cell r="A1752">
            <v>1710</v>
          </cell>
        </row>
        <row r="1753">
          <cell r="A1753">
            <v>1710</v>
          </cell>
        </row>
        <row r="1754">
          <cell r="A1754">
            <v>1710</v>
          </cell>
        </row>
        <row r="1755">
          <cell r="A1755">
            <v>1710</v>
          </cell>
        </row>
        <row r="1756">
          <cell r="A1756">
            <v>1710</v>
          </cell>
        </row>
        <row r="1757">
          <cell r="A1757">
            <v>1710</v>
          </cell>
        </row>
        <row r="1758">
          <cell r="A1758">
            <v>908</v>
          </cell>
        </row>
        <row r="1759">
          <cell r="A1759">
            <v>1783</v>
          </cell>
        </row>
        <row r="1760">
          <cell r="A1760">
            <v>1783</v>
          </cell>
        </row>
        <row r="1761">
          <cell r="A1761">
            <v>1783</v>
          </cell>
        </row>
        <row r="1762">
          <cell r="A1762">
            <v>1783</v>
          </cell>
        </row>
      </sheetData>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ompany Details"/>
      <sheetName val="Data - Water Revenues"/>
      <sheetName val="Data - User Input"/>
      <sheetName val="PT_Rates"/>
      <sheetName val="Data - Complete"/>
      <sheetName val="Data - Reuters"/>
      <sheetName val="Data - Reuters - Segments"/>
      <sheetName val="Data - Reuters - Geographies"/>
      <sheetName val="Lookup"/>
      <sheetName val="PT_DATA_Complete"/>
      <sheetName val="PT_DATA_Maximum"/>
    </sheetNames>
    <sheetDataSet>
      <sheetData sheetId="0"/>
      <sheetData sheetId="1">
        <row r="1">
          <cell r="A1" t="str">
            <v>Company ID</v>
          </cell>
        </row>
        <row r="2">
          <cell r="A2" t="str">
            <v>Spreadsheet ID</v>
          </cell>
          <cell r="B2" t="str">
            <v>WaterData ID</v>
          </cell>
          <cell r="C2" t="str">
            <v>Reuters ID</v>
          </cell>
          <cell r="D2" t="str">
            <v>Full Company Name</v>
          </cell>
          <cell r="E2" t="str">
            <v>Country</v>
          </cell>
          <cell r="F2" t="str">
            <v>Currency Country</v>
          </cell>
          <cell r="G2" t="str">
            <v>Lead Entity</v>
          </cell>
          <cell r="H2" t="str">
            <v>Use Reuters</v>
          </cell>
          <cell r="I2" t="str">
            <v>Reuters Data</v>
          </cell>
          <cell r="J2" t="str">
            <v>Financial Data</v>
          </cell>
          <cell r="K2" t="str">
            <v>From User Input</v>
          </cell>
          <cell r="L2" t="str">
            <v>From Reuters</v>
          </cell>
          <cell r="M2" t="str">
            <v>Water Revenues</v>
          </cell>
          <cell r="N2" t="str">
            <v>Water EBITDA</v>
          </cell>
          <cell r="O2" t="str">
            <v>Financial Data</v>
          </cell>
          <cell r="P2" t="str">
            <v>Water Revenues</v>
          </cell>
          <cell r="Q2" t="str">
            <v>Water EBITDA</v>
          </cell>
          <cell r="R2" t="str">
            <v>Financial Data</v>
          </cell>
          <cell r="S2" t="str">
            <v>All Data</v>
          </cell>
          <cell r="T2" t="str">
            <v>Use Reuters Segment</v>
          </cell>
          <cell r="U2" t="str">
            <v>Available</v>
          </cell>
          <cell r="V2" t="str">
            <v>Use Reuters Geography</v>
          </cell>
          <cell r="W2" t="str">
            <v>Available</v>
          </cell>
        </row>
        <row r="3">
          <cell r="A3">
            <v>13308</v>
          </cell>
        </row>
        <row r="4">
          <cell r="A4">
            <v>223482</v>
          </cell>
        </row>
        <row r="5">
          <cell r="A5">
            <v>8057</v>
          </cell>
        </row>
        <row r="6">
          <cell r="A6">
            <v>928</v>
          </cell>
        </row>
        <row r="7">
          <cell r="A7">
            <v>8112</v>
          </cell>
        </row>
        <row r="8">
          <cell r="A8">
            <v>802</v>
          </cell>
        </row>
        <row r="9">
          <cell r="A9">
            <v>785</v>
          </cell>
        </row>
        <row r="10">
          <cell r="A10">
            <v>855</v>
          </cell>
        </row>
        <row r="11">
          <cell r="A11">
            <v>959</v>
          </cell>
        </row>
        <row r="12">
          <cell r="A12">
            <v>8492</v>
          </cell>
        </row>
        <row r="13">
          <cell r="A13">
            <v>8114</v>
          </cell>
        </row>
        <row r="14">
          <cell r="A14">
            <v>962</v>
          </cell>
        </row>
        <row r="15">
          <cell r="A15">
            <v>972</v>
          </cell>
        </row>
        <row r="16">
          <cell r="A16">
            <v>974</v>
          </cell>
        </row>
        <row r="17">
          <cell r="A17">
            <v>1890</v>
          </cell>
        </row>
        <row r="18">
          <cell r="A18">
            <v>546</v>
          </cell>
        </row>
        <row r="19">
          <cell r="A19">
            <v>13335</v>
          </cell>
        </row>
        <row r="20">
          <cell r="A20">
            <v>2</v>
          </cell>
        </row>
        <row r="21">
          <cell r="A21">
            <v>8172</v>
          </cell>
        </row>
        <row r="22">
          <cell r="A22">
            <v>992</v>
          </cell>
        </row>
        <row r="23">
          <cell r="A23">
            <v>1933</v>
          </cell>
        </row>
        <row r="24">
          <cell r="A24">
            <v>8058</v>
          </cell>
        </row>
        <row r="25">
          <cell r="A25">
            <v>8203</v>
          </cell>
        </row>
        <row r="26">
          <cell r="A26">
            <v>8354</v>
          </cell>
        </row>
        <row r="27">
          <cell r="A27">
            <v>8059</v>
          </cell>
        </row>
        <row r="28">
          <cell r="A28">
            <v>1003</v>
          </cell>
        </row>
        <row r="29">
          <cell r="A29">
            <v>8060</v>
          </cell>
        </row>
        <row r="30">
          <cell r="A30">
            <v>1012</v>
          </cell>
        </row>
        <row r="31">
          <cell r="A31">
            <v>9777</v>
          </cell>
        </row>
        <row r="32">
          <cell r="A32">
            <v>1014</v>
          </cell>
        </row>
        <row r="33">
          <cell r="A33">
            <v>8329</v>
          </cell>
        </row>
        <row r="34">
          <cell r="A34">
            <v>13290</v>
          </cell>
        </row>
        <row r="35">
          <cell r="A35">
            <v>1027</v>
          </cell>
        </row>
        <row r="36">
          <cell r="A36">
            <v>1035</v>
          </cell>
        </row>
        <row r="37">
          <cell r="A37">
            <v>8096</v>
          </cell>
        </row>
        <row r="38">
          <cell r="A38">
            <v>2056</v>
          </cell>
        </row>
        <row r="39">
          <cell r="A39">
            <v>863</v>
          </cell>
        </row>
        <row r="40">
          <cell r="A40">
            <v>8061</v>
          </cell>
        </row>
        <row r="41">
          <cell r="A41">
            <v>9847</v>
          </cell>
        </row>
        <row r="42">
          <cell r="A42">
            <v>1055</v>
          </cell>
        </row>
        <row r="43">
          <cell r="A43">
            <v>8147</v>
          </cell>
        </row>
        <row r="44">
          <cell r="A44">
            <v>8430</v>
          </cell>
        </row>
        <row r="45">
          <cell r="A45">
            <v>1057</v>
          </cell>
        </row>
        <row r="46">
          <cell r="A46">
            <v>713</v>
          </cell>
        </row>
        <row r="47">
          <cell r="A47">
            <v>746</v>
          </cell>
        </row>
        <row r="48">
          <cell r="A48">
            <v>1060</v>
          </cell>
        </row>
        <row r="49">
          <cell r="A49">
            <v>1061</v>
          </cell>
        </row>
        <row r="50">
          <cell r="A50">
            <v>8485</v>
          </cell>
        </row>
        <row r="51">
          <cell r="A51">
            <v>828</v>
          </cell>
        </row>
        <row r="52">
          <cell r="A52">
            <v>1080</v>
          </cell>
        </row>
        <row r="53">
          <cell r="A53">
            <v>1896</v>
          </cell>
        </row>
        <row r="54">
          <cell r="A54">
            <v>8528</v>
          </cell>
        </row>
        <row r="55">
          <cell r="A55">
            <v>1094</v>
          </cell>
        </row>
        <row r="56">
          <cell r="A56">
            <v>8196</v>
          </cell>
        </row>
        <row r="57">
          <cell r="A57">
            <v>8063</v>
          </cell>
        </row>
        <row r="58">
          <cell r="A58">
            <v>889</v>
          </cell>
        </row>
        <row r="59">
          <cell r="A59">
            <v>846</v>
          </cell>
        </row>
        <row r="60">
          <cell r="A60">
            <v>8064</v>
          </cell>
        </row>
        <row r="61">
          <cell r="A61">
            <v>1920</v>
          </cell>
        </row>
        <row r="62">
          <cell r="A62">
            <v>10059</v>
          </cell>
        </row>
        <row r="63">
          <cell r="A63">
            <v>1102</v>
          </cell>
        </row>
        <row r="64">
          <cell r="A64">
            <v>1106</v>
          </cell>
        </row>
        <row r="65">
          <cell r="A65">
            <v>1114</v>
          </cell>
        </row>
        <row r="66">
          <cell r="A66">
            <v>10113</v>
          </cell>
        </row>
        <row r="67">
          <cell r="A67">
            <v>1129</v>
          </cell>
        </row>
        <row r="68">
          <cell r="A68">
            <v>13281</v>
          </cell>
        </row>
        <row r="69">
          <cell r="A69">
            <v>1131</v>
          </cell>
        </row>
        <row r="70">
          <cell r="A70">
            <v>8680</v>
          </cell>
        </row>
        <row r="71">
          <cell r="A71">
            <v>1132</v>
          </cell>
        </row>
        <row r="72">
          <cell r="A72">
            <v>1134</v>
          </cell>
        </row>
        <row r="73">
          <cell r="A73">
            <v>717</v>
          </cell>
        </row>
        <row r="74">
          <cell r="A74">
            <v>1141</v>
          </cell>
        </row>
        <row r="75">
          <cell r="A75">
            <v>535</v>
          </cell>
        </row>
        <row r="76">
          <cell r="A76">
            <v>526</v>
          </cell>
        </row>
        <row r="77">
          <cell r="A77">
            <v>533</v>
          </cell>
        </row>
        <row r="78">
          <cell r="A78">
            <v>2042</v>
          </cell>
        </row>
        <row r="79">
          <cell r="A79">
            <v>525</v>
          </cell>
        </row>
        <row r="80">
          <cell r="A80">
            <v>5288</v>
          </cell>
        </row>
        <row r="81">
          <cell r="A81">
            <v>1158</v>
          </cell>
        </row>
        <row r="82">
          <cell r="A82">
            <v>8073</v>
          </cell>
        </row>
        <row r="83">
          <cell r="A83">
            <v>1169</v>
          </cell>
        </row>
        <row r="84">
          <cell r="A84">
            <v>13357</v>
          </cell>
        </row>
        <row r="85">
          <cell r="A85">
            <v>10274</v>
          </cell>
        </row>
        <row r="86">
          <cell r="A86">
            <v>1171</v>
          </cell>
        </row>
        <row r="87">
          <cell r="A87">
            <v>8067</v>
          </cell>
        </row>
        <row r="88">
          <cell r="A88">
            <v>1174</v>
          </cell>
        </row>
        <row r="89">
          <cell r="A89">
            <v>8448</v>
          </cell>
        </row>
        <row r="90">
          <cell r="A90">
            <v>1188</v>
          </cell>
        </row>
        <row r="91">
          <cell r="A91">
            <v>8068</v>
          </cell>
        </row>
        <row r="92">
          <cell r="A92">
            <v>1891</v>
          </cell>
        </row>
        <row r="93">
          <cell r="A93">
            <v>473482</v>
          </cell>
        </row>
        <row r="94">
          <cell r="A94">
            <v>1207</v>
          </cell>
        </row>
        <row r="95">
          <cell r="A95">
            <v>1978</v>
          </cell>
        </row>
        <row r="96">
          <cell r="A96">
            <v>8069</v>
          </cell>
        </row>
        <row r="97">
          <cell r="A97">
            <v>8070</v>
          </cell>
        </row>
        <row r="98">
          <cell r="A98">
            <v>13243</v>
          </cell>
        </row>
        <row r="99">
          <cell r="A99">
            <v>8113</v>
          </cell>
        </row>
        <row r="100">
          <cell r="A100">
            <v>1232</v>
          </cell>
        </row>
        <row r="101">
          <cell r="A101">
            <v>12823</v>
          </cell>
        </row>
        <row r="102">
          <cell r="A102">
            <v>544</v>
          </cell>
        </row>
        <row r="103">
          <cell r="A103">
            <v>547</v>
          </cell>
        </row>
        <row r="104">
          <cell r="A104">
            <v>10540</v>
          </cell>
        </row>
        <row r="105">
          <cell r="A105">
            <v>1246</v>
          </cell>
        </row>
        <row r="106">
          <cell r="A106">
            <v>886</v>
          </cell>
        </row>
        <row r="107">
          <cell r="A107">
            <v>1265</v>
          </cell>
        </row>
        <row r="108">
          <cell r="A108">
            <v>8071</v>
          </cell>
        </row>
        <row r="109">
          <cell r="A109">
            <v>13480</v>
          </cell>
        </row>
        <row r="110">
          <cell r="A110">
            <v>1269</v>
          </cell>
        </row>
        <row r="111">
          <cell r="A111">
            <v>1276</v>
          </cell>
        </row>
        <row r="112">
          <cell r="A112">
            <v>1279</v>
          </cell>
        </row>
        <row r="113">
          <cell r="A113">
            <v>1908</v>
          </cell>
        </row>
        <row r="114">
          <cell r="A114">
            <v>1301</v>
          </cell>
        </row>
        <row r="115">
          <cell r="A115">
            <v>8141</v>
          </cell>
        </row>
        <row r="116">
          <cell r="A116">
            <v>1303</v>
          </cell>
        </row>
        <row r="117">
          <cell r="A117">
            <v>13206</v>
          </cell>
        </row>
        <row r="118">
          <cell r="A118">
            <v>1318</v>
          </cell>
        </row>
        <row r="119">
          <cell r="A119">
            <v>8072</v>
          </cell>
        </row>
        <row r="120">
          <cell r="A120">
            <v>1333</v>
          </cell>
        </row>
        <row r="121">
          <cell r="A121">
            <v>1341</v>
          </cell>
        </row>
        <row r="122">
          <cell r="A122">
            <v>1345</v>
          </cell>
        </row>
        <row r="123">
          <cell r="A123">
            <v>12384</v>
          </cell>
        </row>
        <row r="124">
          <cell r="A124">
            <v>1349</v>
          </cell>
        </row>
        <row r="125">
          <cell r="A125">
            <v>1352</v>
          </cell>
        </row>
        <row r="126">
          <cell r="A126">
            <v>1354</v>
          </cell>
        </row>
        <row r="127">
          <cell r="A127">
            <v>8394</v>
          </cell>
        </row>
        <row r="128">
          <cell r="A128">
            <v>1243</v>
          </cell>
        </row>
        <row r="129">
          <cell r="A129">
            <v>2047</v>
          </cell>
        </row>
        <row r="130">
          <cell r="A130">
            <v>1355</v>
          </cell>
        </row>
        <row r="131">
          <cell r="A131">
            <v>1357</v>
          </cell>
        </row>
        <row r="132">
          <cell r="A132">
            <v>1358</v>
          </cell>
        </row>
        <row r="133">
          <cell r="A133">
            <v>8327</v>
          </cell>
        </row>
        <row r="134">
          <cell r="A134">
            <v>1363</v>
          </cell>
        </row>
        <row r="135">
          <cell r="A135">
            <v>10832</v>
          </cell>
        </row>
        <row r="136">
          <cell r="A136">
            <v>8215</v>
          </cell>
        </row>
        <row r="137">
          <cell r="A137">
            <v>1364</v>
          </cell>
        </row>
        <row r="138">
          <cell r="A138">
            <v>1370</v>
          </cell>
        </row>
        <row r="139">
          <cell r="A139">
            <v>1374</v>
          </cell>
        </row>
        <row r="140">
          <cell r="A140">
            <v>10319</v>
          </cell>
        </row>
        <row r="141">
          <cell r="A141">
            <v>1384</v>
          </cell>
        </row>
        <row r="142">
          <cell r="A142">
            <v>1392</v>
          </cell>
        </row>
        <row r="143">
          <cell r="A143">
            <v>794</v>
          </cell>
        </row>
        <row r="144">
          <cell r="A144">
            <v>8199</v>
          </cell>
        </row>
        <row r="145">
          <cell r="A145">
            <v>10965</v>
          </cell>
        </row>
        <row r="146">
          <cell r="A146">
            <v>8074</v>
          </cell>
        </row>
        <row r="147">
          <cell r="A147">
            <v>1395</v>
          </cell>
        </row>
        <row r="148">
          <cell r="A148">
            <v>12436</v>
          </cell>
        </row>
        <row r="149">
          <cell r="A149">
            <v>882</v>
          </cell>
        </row>
        <row r="150">
          <cell r="A150">
            <v>1407</v>
          </cell>
        </row>
        <row r="151">
          <cell r="A151">
            <v>1408</v>
          </cell>
        </row>
        <row r="152">
          <cell r="A152">
            <v>1105</v>
          </cell>
        </row>
        <row r="153">
          <cell r="A153">
            <v>8163</v>
          </cell>
        </row>
        <row r="154">
          <cell r="A154">
            <v>1421</v>
          </cell>
        </row>
        <row r="155">
          <cell r="A155">
            <v>900</v>
          </cell>
        </row>
        <row r="156">
          <cell r="A156">
            <v>8075</v>
          </cell>
        </row>
        <row r="157">
          <cell r="A157">
            <v>831</v>
          </cell>
        </row>
        <row r="158">
          <cell r="A158">
            <v>1427</v>
          </cell>
        </row>
        <row r="159">
          <cell r="A159">
            <v>1431</v>
          </cell>
        </row>
        <row r="160">
          <cell r="A160">
            <v>8153</v>
          </cell>
        </row>
        <row r="161">
          <cell r="A161">
            <v>8077</v>
          </cell>
        </row>
        <row r="162">
          <cell r="A162">
            <v>8176</v>
          </cell>
        </row>
        <row r="163">
          <cell r="A163">
            <v>1437</v>
          </cell>
        </row>
        <row r="164">
          <cell r="A164">
            <v>1434</v>
          </cell>
        </row>
        <row r="165">
          <cell r="A165">
            <v>8104</v>
          </cell>
        </row>
        <row r="166">
          <cell r="A166">
            <v>908</v>
          </cell>
        </row>
        <row r="167">
          <cell r="A167">
            <v>1441</v>
          </cell>
        </row>
        <row r="168">
          <cell r="A168">
            <v>8219</v>
          </cell>
        </row>
        <row r="169">
          <cell r="A169">
            <v>11108</v>
          </cell>
        </row>
        <row r="170">
          <cell r="A170">
            <v>2019</v>
          </cell>
        </row>
        <row r="171">
          <cell r="A171">
            <v>3393</v>
          </cell>
        </row>
        <row r="172">
          <cell r="A172">
            <v>9045</v>
          </cell>
        </row>
        <row r="173">
          <cell r="A173">
            <v>513</v>
          </cell>
        </row>
        <row r="174">
          <cell r="A174">
            <v>8326</v>
          </cell>
        </row>
        <row r="175">
          <cell r="A175">
            <v>780</v>
          </cell>
        </row>
        <row r="176">
          <cell r="A176">
            <v>514</v>
          </cell>
        </row>
        <row r="177">
          <cell r="A177">
            <v>1463</v>
          </cell>
        </row>
        <row r="178">
          <cell r="A178">
            <v>8078</v>
          </cell>
        </row>
        <row r="179">
          <cell r="A179">
            <v>1465</v>
          </cell>
        </row>
        <row r="180">
          <cell r="A180">
            <v>12566</v>
          </cell>
        </row>
        <row r="181">
          <cell r="A181">
            <v>483482</v>
          </cell>
        </row>
        <row r="182">
          <cell r="A182">
            <v>8493</v>
          </cell>
        </row>
        <row r="183">
          <cell r="A183">
            <v>1935</v>
          </cell>
        </row>
        <row r="184">
          <cell r="A184">
            <v>11237</v>
          </cell>
        </row>
        <row r="185">
          <cell r="A185">
            <v>1475</v>
          </cell>
        </row>
        <row r="186">
          <cell r="A186">
            <v>8120</v>
          </cell>
        </row>
        <row r="187">
          <cell r="A187">
            <v>9059</v>
          </cell>
        </row>
        <row r="188">
          <cell r="A188">
            <v>1494</v>
          </cell>
        </row>
        <row r="189">
          <cell r="A189">
            <v>764</v>
          </cell>
        </row>
        <row r="190">
          <cell r="A190">
            <v>8079</v>
          </cell>
        </row>
        <row r="191">
          <cell r="A191">
            <v>3557</v>
          </cell>
        </row>
        <row r="192">
          <cell r="A192">
            <v>1509</v>
          </cell>
        </row>
        <row r="193">
          <cell r="A193">
            <v>8129</v>
          </cell>
        </row>
        <row r="194">
          <cell r="A194">
            <v>9743</v>
          </cell>
        </row>
        <row r="195">
          <cell r="A195">
            <v>1521</v>
          </cell>
        </row>
        <row r="196">
          <cell r="A196">
            <v>13162</v>
          </cell>
        </row>
        <row r="197">
          <cell r="A197">
            <v>1522</v>
          </cell>
        </row>
        <row r="198">
          <cell r="A198">
            <v>1531</v>
          </cell>
        </row>
        <row r="199">
          <cell r="A199">
            <v>11344</v>
          </cell>
        </row>
        <row r="200">
          <cell r="A200">
            <v>8080</v>
          </cell>
        </row>
        <row r="201">
          <cell r="A201">
            <v>719</v>
          </cell>
        </row>
        <row r="202">
          <cell r="A202">
            <v>1554</v>
          </cell>
        </row>
        <row r="203">
          <cell r="A203">
            <v>1558</v>
          </cell>
        </row>
        <row r="204">
          <cell r="A204">
            <v>1560</v>
          </cell>
        </row>
        <row r="205">
          <cell r="A205">
            <v>8103</v>
          </cell>
        </row>
        <row r="206">
          <cell r="A206">
            <v>1201</v>
          </cell>
        </row>
        <row r="207">
          <cell r="A207">
            <v>8081</v>
          </cell>
        </row>
        <row r="208">
          <cell r="A208">
            <v>1573</v>
          </cell>
        </row>
        <row r="209">
          <cell r="A209">
            <v>1575</v>
          </cell>
        </row>
        <row r="210">
          <cell r="A210">
            <v>11486</v>
          </cell>
        </row>
        <row r="211">
          <cell r="A211">
            <v>1897</v>
          </cell>
        </row>
        <row r="212">
          <cell r="A212">
            <v>1580</v>
          </cell>
        </row>
        <row r="213">
          <cell r="A213">
            <v>1582</v>
          </cell>
        </row>
        <row r="214">
          <cell r="A214">
            <v>8405</v>
          </cell>
        </row>
        <row r="215">
          <cell r="A215">
            <v>8115</v>
          </cell>
        </row>
        <row r="216">
          <cell r="A216">
            <v>329</v>
          </cell>
        </row>
        <row r="217">
          <cell r="A217">
            <v>1137</v>
          </cell>
        </row>
        <row r="218">
          <cell r="A218">
            <v>1618</v>
          </cell>
        </row>
        <row r="219">
          <cell r="A219">
            <v>1623</v>
          </cell>
        </row>
        <row r="220">
          <cell r="A220">
            <v>8090</v>
          </cell>
        </row>
        <row r="221">
          <cell r="A221">
            <v>11630</v>
          </cell>
        </row>
        <row r="222">
          <cell r="A222">
            <v>8516</v>
          </cell>
        </row>
        <row r="223">
          <cell r="A223">
            <v>8186</v>
          </cell>
        </row>
        <row r="224">
          <cell r="A224">
            <v>1630</v>
          </cell>
        </row>
        <row r="225">
          <cell r="A225">
            <v>1163483</v>
          </cell>
        </row>
        <row r="226">
          <cell r="A226">
            <v>1643</v>
          </cell>
        </row>
        <row r="227">
          <cell r="A227">
            <v>8139</v>
          </cell>
        </row>
        <row r="228">
          <cell r="A228">
            <v>1650</v>
          </cell>
        </row>
        <row r="229">
          <cell r="A229">
            <v>8092</v>
          </cell>
        </row>
        <row r="230">
          <cell r="A230">
            <v>2044</v>
          </cell>
        </row>
        <row r="231">
          <cell r="A231">
            <v>1660</v>
          </cell>
        </row>
        <row r="232">
          <cell r="A232">
            <v>1663</v>
          </cell>
        </row>
        <row r="233">
          <cell r="A233">
            <v>874</v>
          </cell>
        </row>
        <row r="234">
          <cell r="A234">
            <v>8122</v>
          </cell>
        </row>
        <row r="235">
          <cell r="A235">
            <v>8082</v>
          </cell>
        </row>
        <row r="236">
          <cell r="A236">
            <v>8429</v>
          </cell>
        </row>
        <row r="237">
          <cell r="A237">
            <v>835</v>
          </cell>
        </row>
        <row r="238">
          <cell r="A238">
            <v>8342</v>
          </cell>
        </row>
        <row r="239">
          <cell r="A239">
            <v>1683</v>
          </cell>
        </row>
        <row r="240">
          <cell r="A240">
            <v>771</v>
          </cell>
        </row>
        <row r="241">
          <cell r="A241">
            <v>1700</v>
          </cell>
        </row>
        <row r="242">
          <cell r="A242">
            <v>1703</v>
          </cell>
        </row>
        <row r="243">
          <cell r="A243">
            <v>1698</v>
          </cell>
        </row>
        <row r="244">
          <cell r="A244">
            <v>1716</v>
          </cell>
        </row>
        <row r="245">
          <cell r="A245">
            <v>8190</v>
          </cell>
        </row>
        <row r="246">
          <cell r="A246">
            <v>1723</v>
          </cell>
        </row>
        <row r="247">
          <cell r="A247">
            <v>1892</v>
          </cell>
        </row>
        <row r="248">
          <cell r="A248">
            <v>11834</v>
          </cell>
        </row>
        <row r="249">
          <cell r="A249">
            <v>1889</v>
          </cell>
        </row>
        <row r="250">
          <cell r="A250">
            <v>1917</v>
          </cell>
        </row>
        <row r="251">
          <cell r="A251">
            <v>1730</v>
          </cell>
        </row>
        <row r="252">
          <cell r="A252">
            <v>8174</v>
          </cell>
        </row>
        <row r="253">
          <cell r="A253">
            <v>1733</v>
          </cell>
        </row>
        <row r="254">
          <cell r="A254">
            <v>718</v>
          </cell>
        </row>
        <row r="255">
          <cell r="A255">
            <v>1299</v>
          </cell>
        </row>
        <row r="256">
          <cell r="A256">
            <v>8083</v>
          </cell>
        </row>
        <row r="257">
          <cell r="A257">
            <v>9044</v>
          </cell>
        </row>
        <row r="258">
          <cell r="A258">
            <v>1898</v>
          </cell>
        </row>
        <row r="259">
          <cell r="A259">
            <v>1770</v>
          </cell>
        </row>
        <row r="260">
          <cell r="A260">
            <v>838</v>
          </cell>
        </row>
        <row r="261">
          <cell r="A261">
            <v>1779</v>
          </cell>
        </row>
        <row r="262">
          <cell r="A262">
            <v>8182</v>
          </cell>
        </row>
        <row r="263">
          <cell r="A263">
            <v>1969</v>
          </cell>
        </row>
        <row r="264">
          <cell r="A264">
            <v>1783</v>
          </cell>
        </row>
        <row r="265">
          <cell r="A265">
            <v>1788</v>
          </cell>
        </row>
        <row r="266">
          <cell r="A266">
            <v>500</v>
          </cell>
        </row>
        <row r="267">
          <cell r="A267">
            <v>2057</v>
          </cell>
        </row>
        <row r="268">
          <cell r="A268">
            <v>716</v>
          </cell>
        </row>
        <row r="269">
          <cell r="A269">
            <v>1793</v>
          </cell>
        </row>
        <row r="270">
          <cell r="A270">
            <v>1796</v>
          </cell>
        </row>
        <row r="271">
          <cell r="A271">
            <v>8175</v>
          </cell>
        </row>
        <row r="272">
          <cell r="A272">
            <v>8437</v>
          </cell>
        </row>
        <row r="273">
          <cell r="A273">
            <v>1801</v>
          </cell>
        </row>
        <row r="274">
          <cell r="A274">
            <v>711</v>
          </cell>
        </row>
        <row r="275">
          <cell r="A275">
            <v>12062</v>
          </cell>
        </row>
        <row r="276">
          <cell r="A276">
            <v>12064</v>
          </cell>
        </row>
        <row r="277">
          <cell r="A277">
            <v>8110</v>
          </cell>
        </row>
        <row r="278">
          <cell r="A278">
            <v>8876</v>
          </cell>
        </row>
        <row r="279">
          <cell r="A279">
            <v>8084</v>
          </cell>
        </row>
        <row r="280">
          <cell r="A280">
            <v>8195</v>
          </cell>
        </row>
        <row r="281">
          <cell r="A281">
            <v>8594</v>
          </cell>
        </row>
        <row r="282">
          <cell r="A282">
            <v>881</v>
          </cell>
        </row>
        <row r="283">
          <cell r="A283">
            <v>779</v>
          </cell>
        </row>
        <row r="284">
          <cell r="A284">
            <v>1849</v>
          </cell>
        </row>
        <row r="285">
          <cell r="A285">
            <v>730</v>
          </cell>
        </row>
        <row r="286">
          <cell r="A286">
            <v>8189</v>
          </cell>
        </row>
        <row r="287">
          <cell r="A287">
            <v>505</v>
          </cell>
        </row>
        <row r="288">
          <cell r="A288">
            <v>1858</v>
          </cell>
        </row>
        <row r="289">
          <cell r="A289">
            <v>8086</v>
          </cell>
        </row>
        <row r="290">
          <cell r="A290">
            <v>1875</v>
          </cell>
        </row>
        <row r="291">
          <cell r="A291">
            <v>1882</v>
          </cell>
        </row>
        <row r="292">
          <cell r="A292">
            <v>12298</v>
          </cell>
        </row>
        <row r="293">
          <cell r="A293">
            <v>8087</v>
          </cell>
        </row>
        <row r="294">
          <cell r="A294">
            <v>2043</v>
          </cell>
        </row>
        <row r="295">
          <cell r="A295">
            <v>506</v>
          </cell>
        </row>
        <row r="296">
          <cell r="A296">
            <v>1883</v>
          </cell>
        </row>
        <row r="297">
          <cell r="A297">
            <v>1885</v>
          </cell>
        </row>
        <row r="298">
          <cell r="A298">
            <v>8116</v>
          </cell>
        </row>
        <row r="299">
          <cell r="A299">
            <v>8118</v>
          </cell>
        </row>
        <row r="300">
          <cell r="A300">
            <v>8119</v>
          </cell>
        </row>
        <row r="301">
          <cell r="A301">
            <v>-1</v>
          </cell>
        </row>
        <row r="302">
          <cell r="A302">
            <v>1401</v>
          </cell>
        </row>
        <row r="303">
          <cell r="A303">
            <v>8111</v>
          </cell>
        </row>
        <row r="304">
          <cell r="A304">
            <v>836</v>
          </cell>
        </row>
        <row r="305">
          <cell r="A305">
            <v>-2</v>
          </cell>
        </row>
      </sheetData>
      <sheetData sheetId="2"/>
      <sheetData sheetId="3">
        <row r="1">
          <cell r="A1" t="str">
            <v>Basic Information</v>
          </cell>
        </row>
        <row r="2">
          <cell r="A2" t="str">
            <v>Spreadsheet ID</v>
          </cell>
          <cell r="B2" t="str">
            <v>Company Name</v>
          </cell>
          <cell r="C2" t="str">
            <v>Source Name</v>
          </cell>
          <cell r="D2" t="str">
            <v>Notes</v>
          </cell>
          <cell r="E2" t="str">
            <v>URL</v>
          </cell>
          <cell r="F2" t="str">
            <v>Indicator</v>
          </cell>
          <cell r="G2" t="str">
            <v>Currency</v>
          </cell>
          <cell r="H2" t="str">
            <v>Data</v>
          </cell>
          <cell r="I2" t="str">
            <v>FY End</v>
          </cell>
          <cell r="J2" t="str">
            <v>Date Published</v>
          </cell>
          <cell r="K2" t="str">
            <v>Data</v>
          </cell>
          <cell r="L2" t="str">
            <v>FY End</v>
          </cell>
          <cell r="M2" t="str">
            <v>Date Published</v>
          </cell>
          <cell r="N2" t="str">
            <v>Data</v>
          </cell>
          <cell r="O2" t="str">
            <v>FY End</v>
          </cell>
          <cell r="P2" t="str">
            <v>Date Published</v>
          </cell>
          <cell r="Q2" t="str">
            <v>Data</v>
          </cell>
          <cell r="R2" t="str">
            <v>FY End</v>
          </cell>
          <cell r="S2" t="str">
            <v>Date Published</v>
          </cell>
          <cell r="T2" t="str">
            <v>Data</v>
          </cell>
          <cell r="U2" t="str">
            <v>FY End</v>
          </cell>
          <cell r="V2" t="str">
            <v>Date Published</v>
          </cell>
          <cell r="W2" t="str">
            <v>Data</v>
          </cell>
          <cell r="X2" t="str">
            <v>FY End</v>
          </cell>
          <cell r="Y2" t="str">
            <v>Date Published</v>
          </cell>
          <cell r="Z2" t="str">
            <v>Data</v>
          </cell>
          <cell r="AA2" t="str">
            <v>FY End</v>
          </cell>
          <cell r="AB2" t="str">
            <v>Date Published</v>
          </cell>
          <cell r="AC2" t="str">
            <v>Data</v>
          </cell>
          <cell r="AD2" t="str">
            <v>FY End</v>
          </cell>
          <cell r="AE2" t="str">
            <v>Date Published</v>
          </cell>
          <cell r="AF2" t="str">
            <v>Data</v>
          </cell>
          <cell r="AG2" t="str">
            <v>FY End</v>
          </cell>
          <cell r="AH2" t="str">
            <v>Date Published</v>
          </cell>
          <cell r="AI2" t="str">
            <v>Data</v>
          </cell>
          <cell r="AJ2" t="str">
            <v>FY End</v>
          </cell>
          <cell r="AK2" t="str">
            <v>Date Published</v>
          </cell>
          <cell r="AL2" t="str">
            <v>Data</v>
          </cell>
          <cell r="AM2" t="str">
            <v>FY End</v>
          </cell>
          <cell r="AN2" t="str">
            <v>Date Published</v>
          </cell>
          <cell r="AO2" t="str">
            <v>Data</v>
          </cell>
          <cell r="AP2" t="str">
            <v>FY End</v>
          </cell>
          <cell r="AQ2" t="str">
            <v>Date Published</v>
          </cell>
          <cell r="AR2" t="str">
            <v>Data</v>
          </cell>
          <cell r="AS2" t="str">
            <v>FY End</v>
          </cell>
          <cell r="AT2" t="str">
            <v>Date Published</v>
          </cell>
          <cell r="AU2" t="str">
            <v>Data</v>
          </cell>
          <cell r="AV2" t="str">
            <v>FY End</v>
          </cell>
          <cell r="AW2" t="str">
            <v>Date Published</v>
          </cell>
        </row>
        <row r="3">
          <cell r="A3">
            <v>1896</v>
          </cell>
        </row>
        <row r="4">
          <cell r="A4">
            <v>1896</v>
          </cell>
        </row>
        <row r="5">
          <cell r="A5">
            <v>1896</v>
          </cell>
        </row>
        <row r="6">
          <cell r="A6">
            <v>526</v>
          </cell>
        </row>
        <row r="7">
          <cell r="A7">
            <v>526</v>
          </cell>
        </row>
        <row r="8">
          <cell r="A8">
            <v>526</v>
          </cell>
        </row>
        <row r="9">
          <cell r="A9">
            <v>835</v>
          </cell>
        </row>
        <row r="10">
          <cell r="A10">
            <v>835</v>
          </cell>
        </row>
        <row r="11">
          <cell r="A11">
            <v>1299</v>
          </cell>
        </row>
        <row r="12">
          <cell r="A12">
            <v>802</v>
          </cell>
        </row>
        <row r="13">
          <cell r="A13">
            <v>802</v>
          </cell>
        </row>
        <row r="14">
          <cell r="A14">
            <v>802</v>
          </cell>
        </row>
        <row r="15">
          <cell r="A15">
            <v>8072</v>
          </cell>
        </row>
        <row r="16">
          <cell r="A16">
            <v>8072</v>
          </cell>
        </row>
        <row r="17">
          <cell r="A17">
            <v>718</v>
          </cell>
        </row>
        <row r="18">
          <cell r="A18">
            <v>718</v>
          </cell>
        </row>
        <row r="19">
          <cell r="A19">
            <v>718</v>
          </cell>
        </row>
        <row r="20">
          <cell r="A20">
            <v>1374</v>
          </cell>
        </row>
        <row r="21">
          <cell r="A21">
            <v>1374</v>
          </cell>
        </row>
        <row r="22">
          <cell r="A22">
            <v>1374</v>
          </cell>
        </row>
        <row r="23">
          <cell r="A23">
            <v>500</v>
          </cell>
        </row>
        <row r="24">
          <cell r="A24">
            <v>500</v>
          </cell>
        </row>
        <row r="25">
          <cell r="A25">
            <v>500</v>
          </cell>
        </row>
        <row r="26">
          <cell r="A26">
            <v>8059</v>
          </cell>
        </row>
        <row r="27">
          <cell r="A27">
            <v>8059</v>
          </cell>
        </row>
        <row r="28">
          <cell r="A28">
            <v>8059</v>
          </cell>
        </row>
        <row r="29">
          <cell r="A29">
            <v>505</v>
          </cell>
        </row>
        <row r="30">
          <cell r="A30">
            <v>505</v>
          </cell>
        </row>
        <row r="31">
          <cell r="A31">
            <v>505</v>
          </cell>
        </row>
        <row r="32">
          <cell r="A32">
            <v>1889</v>
          </cell>
        </row>
        <row r="33">
          <cell r="A33">
            <v>1889</v>
          </cell>
        </row>
        <row r="34">
          <cell r="A34">
            <v>1889</v>
          </cell>
        </row>
        <row r="35">
          <cell r="A35">
            <v>8067</v>
          </cell>
        </row>
        <row r="36">
          <cell r="A36">
            <v>882</v>
          </cell>
        </row>
        <row r="37">
          <cell r="A37">
            <v>882</v>
          </cell>
        </row>
        <row r="38">
          <cell r="A38">
            <v>882</v>
          </cell>
        </row>
        <row r="39">
          <cell r="A39">
            <v>972</v>
          </cell>
        </row>
        <row r="40">
          <cell r="A40">
            <v>972</v>
          </cell>
        </row>
        <row r="41">
          <cell r="A41">
            <v>972</v>
          </cell>
        </row>
        <row r="42">
          <cell r="A42">
            <v>1303</v>
          </cell>
        </row>
        <row r="43">
          <cell r="A43">
            <v>1279</v>
          </cell>
        </row>
        <row r="44">
          <cell r="A44">
            <v>2019</v>
          </cell>
        </row>
        <row r="45">
          <cell r="A45">
            <v>8081</v>
          </cell>
        </row>
        <row r="46">
          <cell r="A46">
            <v>8081</v>
          </cell>
        </row>
        <row r="47">
          <cell r="A47">
            <v>8081</v>
          </cell>
        </row>
        <row r="48">
          <cell r="A48">
            <v>8342</v>
          </cell>
        </row>
        <row r="49">
          <cell r="A49">
            <v>8342</v>
          </cell>
        </row>
        <row r="50">
          <cell r="A50">
            <v>8429</v>
          </cell>
        </row>
        <row r="51">
          <cell r="A51">
            <v>8429</v>
          </cell>
        </row>
        <row r="52">
          <cell r="A52">
            <v>8429</v>
          </cell>
        </row>
        <row r="53">
          <cell r="A53">
            <v>11834</v>
          </cell>
        </row>
        <row r="54">
          <cell r="A54">
            <v>11834</v>
          </cell>
        </row>
        <row r="55">
          <cell r="A55">
            <v>11834</v>
          </cell>
        </row>
        <row r="56">
          <cell r="A56">
            <v>12062</v>
          </cell>
        </row>
        <row r="57">
          <cell r="A57">
            <v>12062</v>
          </cell>
        </row>
        <row r="58">
          <cell r="A58">
            <v>785</v>
          </cell>
        </row>
        <row r="59">
          <cell r="A59">
            <v>785</v>
          </cell>
        </row>
        <row r="60">
          <cell r="A60">
            <v>785</v>
          </cell>
        </row>
        <row r="61">
          <cell r="A61">
            <v>1730</v>
          </cell>
        </row>
        <row r="62">
          <cell r="A62">
            <v>1730</v>
          </cell>
        </row>
        <row r="63">
          <cell r="A63">
            <v>1730</v>
          </cell>
        </row>
        <row r="64">
          <cell r="A64">
            <v>886</v>
          </cell>
        </row>
        <row r="65">
          <cell r="A65">
            <v>886</v>
          </cell>
        </row>
        <row r="66">
          <cell r="A66">
            <v>886</v>
          </cell>
        </row>
        <row r="67">
          <cell r="A67">
            <v>1434</v>
          </cell>
        </row>
        <row r="68">
          <cell r="A68">
            <v>1434</v>
          </cell>
        </row>
        <row r="69">
          <cell r="A69">
            <v>506</v>
          </cell>
        </row>
        <row r="70">
          <cell r="A70">
            <v>506</v>
          </cell>
        </row>
        <row r="71">
          <cell r="A71">
            <v>506</v>
          </cell>
        </row>
        <row r="72">
          <cell r="A72">
            <v>1897</v>
          </cell>
        </row>
        <row r="73">
          <cell r="A73">
            <v>1897</v>
          </cell>
        </row>
        <row r="74">
          <cell r="A74">
            <v>1897</v>
          </cell>
        </row>
        <row r="75">
          <cell r="A75">
            <v>11344</v>
          </cell>
        </row>
        <row r="76">
          <cell r="A76">
            <v>11344</v>
          </cell>
        </row>
        <row r="77">
          <cell r="A77">
            <v>11344</v>
          </cell>
        </row>
        <row r="78">
          <cell r="A78">
            <v>1891</v>
          </cell>
        </row>
        <row r="79">
          <cell r="A79">
            <v>1891</v>
          </cell>
        </row>
        <row r="80">
          <cell r="A80">
            <v>1891</v>
          </cell>
        </row>
        <row r="81">
          <cell r="A81">
            <v>828</v>
          </cell>
        </row>
        <row r="82">
          <cell r="A82">
            <v>828</v>
          </cell>
        </row>
        <row r="83">
          <cell r="A83">
            <v>1188</v>
          </cell>
        </row>
        <row r="84">
          <cell r="A84">
            <v>1188</v>
          </cell>
        </row>
        <row r="85">
          <cell r="A85">
            <v>1188</v>
          </cell>
        </row>
        <row r="86">
          <cell r="A86">
            <v>1174</v>
          </cell>
        </row>
        <row r="87">
          <cell r="A87">
            <v>1174</v>
          </cell>
        </row>
        <row r="88">
          <cell r="A88">
            <v>1174</v>
          </cell>
        </row>
        <row r="89">
          <cell r="A89">
            <v>8063</v>
          </cell>
        </row>
        <row r="90">
          <cell r="A90">
            <v>8063</v>
          </cell>
        </row>
        <row r="91">
          <cell r="A91">
            <v>8063</v>
          </cell>
        </row>
        <row r="92">
          <cell r="A92">
            <v>794</v>
          </cell>
        </row>
        <row r="93">
          <cell r="A93">
            <v>794</v>
          </cell>
        </row>
        <row r="94">
          <cell r="A94">
            <v>794</v>
          </cell>
        </row>
        <row r="95">
          <cell r="A95">
            <v>1027</v>
          </cell>
        </row>
        <row r="96">
          <cell r="A96">
            <v>1027</v>
          </cell>
        </row>
        <row r="97">
          <cell r="A97">
            <v>1027</v>
          </cell>
        </row>
        <row r="98">
          <cell r="A98">
            <v>1623</v>
          </cell>
        </row>
        <row r="99">
          <cell r="A99">
            <v>2047</v>
          </cell>
        </row>
        <row r="100">
          <cell r="A100">
            <v>2047</v>
          </cell>
        </row>
        <row r="101">
          <cell r="A101">
            <v>2047</v>
          </cell>
        </row>
        <row r="102">
          <cell r="A102">
            <v>13281</v>
          </cell>
        </row>
        <row r="103">
          <cell r="A103">
            <v>13281</v>
          </cell>
        </row>
        <row r="104">
          <cell r="A104">
            <v>1643</v>
          </cell>
        </row>
        <row r="105">
          <cell r="A105">
            <v>1643</v>
          </cell>
        </row>
        <row r="106">
          <cell r="A106">
            <v>1643</v>
          </cell>
        </row>
        <row r="107">
          <cell r="A107">
            <v>8196</v>
          </cell>
        </row>
        <row r="108">
          <cell r="A108">
            <v>8196</v>
          </cell>
        </row>
        <row r="109">
          <cell r="A109">
            <v>8182</v>
          </cell>
        </row>
        <row r="110">
          <cell r="A110">
            <v>12436</v>
          </cell>
        </row>
        <row r="111">
          <cell r="A111">
            <v>12436</v>
          </cell>
        </row>
        <row r="112">
          <cell r="A112">
            <v>1558</v>
          </cell>
        </row>
        <row r="113">
          <cell r="A113">
            <v>1105</v>
          </cell>
        </row>
        <row r="114">
          <cell r="A114">
            <v>1105</v>
          </cell>
        </row>
        <row r="115">
          <cell r="A115">
            <v>1163483</v>
          </cell>
        </row>
        <row r="116">
          <cell r="A116">
            <v>10540</v>
          </cell>
        </row>
        <row r="117">
          <cell r="A117">
            <v>1779</v>
          </cell>
        </row>
        <row r="118">
          <cell r="A118">
            <v>8516</v>
          </cell>
        </row>
        <row r="119">
          <cell r="A119">
            <v>514</v>
          </cell>
        </row>
        <row r="120">
          <cell r="A120">
            <v>8112</v>
          </cell>
        </row>
        <row r="121">
          <cell r="A121">
            <v>8112</v>
          </cell>
        </row>
        <row r="122">
          <cell r="A122">
            <v>8112</v>
          </cell>
        </row>
        <row r="123">
          <cell r="A123">
            <v>1232</v>
          </cell>
        </row>
        <row r="124">
          <cell r="A124">
            <v>1232</v>
          </cell>
        </row>
        <row r="125">
          <cell r="A125">
            <v>1246</v>
          </cell>
        </row>
        <row r="126">
          <cell r="A126">
            <v>1246</v>
          </cell>
        </row>
        <row r="127">
          <cell r="A127">
            <v>13335</v>
          </cell>
        </row>
        <row r="128">
          <cell r="A128">
            <v>1363</v>
          </cell>
        </row>
        <row r="129">
          <cell r="A129">
            <v>1363</v>
          </cell>
        </row>
        <row r="130">
          <cell r="A130">
            <v>8120</v>
          </cell>
        </row>
        <row r="131">
          <cell r="A131">
            <v>13162</v>
          </cell>
        </row>
        <row r="132">
          <cell r="A132">
            <v>13162</v>
          </cell>
        </row>
        <row r="133">
          <cell r="A133">
            <v>12823</v>
          </cell>
        </row>
        <row r="134">
          <cell r="A134">
            <v>1106</v>
          </cell>
        </row>
        <row r="135">
          <cell r="A135">
            <v>1265</v>
          </cell>
        </row>
        <row r="136">
          <cell r="A136">
            <v>1349</v>
          </cell>
        </row>
        <row r="137">
          <cell r="A137">
            <v>1352</v>
          </cell>
        </row>
        <row r="138">
          <cell r="A138">
            <v>1354</v>
          </cell>
        </row>
        <row r="139">
          <cell r="A139">
            <v>1427</v>
          </cell>
        </row>
        <row r="140">
          <cell r="A140">
            <v>1094</v>
          </cell>
        </row>
        <row r="141">
          <cell r="A141">
            <v>1102</v>
          </cell>
        </row>
        <row r="142">
          <cell r="A142">
            <v>1080</v>
          </cell>
        </row>
        <row r="143">
          <cell r="A143">
            <v>1012</v>
          </cell>
        </row>
        <row r="144">
          <cell r="A144">
            <v>8086</v>
          </cell>
        </row>
        <row r="145">
          <cell r="A145">
            <v>8086</v>
          </cell>
        </row>
        <row r="146">
          <cell r="A146">
            <v>8073</v>
          </cell>
        </row>
        <row r="147">
          <cell r="A147">
            <v>8073</v>
          </cell>
        </row>
        <row r="148">
          <cell r="A148">
            <v>8141</v>
          </cell>
        </row>
        <row r="149">
          <cell r="A149">
            <v>8141</v>
          </cell>
        </row>
        <row r="150">
          <cell r="A150">
            <v>1521</v>
          </cell>
        </row>
        <row r="151">
          <cell r="A151">
            <v>8139</v>
          </cell>
        </row>
        <row r="152">
          <cell r="A152">
            <v>525</v>
          </cell>
        </row>
        <row r="153">
          <cell r="A153">
            <v>525</v>
          </cell>
        </row>
      </sheetData>
      <sheetData sheetId="4"/>
      <sheetData sheetId="5"/>
      <sheetData sheetId="6">
        <row r="2">
          <cell r="A2" t="str">
            <v>Start year</v>
          </cell>
        </row>
        <row r="3">
          <cell r="A3" t="str">
            <v>End year</v>
          </cell>
        </row>
        <row r="4">
          <cell r="A4" t="str">
            <v>Updated</v>
          </cell>
        </row>
        <row r="6">
          <cell r="A6" t="str">
            <v>Lookup ID</v>
          </cell>
        </row>
        <row r="7">
          <cell r="A7" t="str">
            <v>4295908678</v>
          </cell>
        </row>
        <row r="8">
          <cell r="A8" t="str">
            <v>4295908678</v>
          </cell>
        </row>
        <row r="9">
          <cell r="A9" t="str">
            <v>4295908678</v>
          </cell>
        </row>
        <row r="10">
          <cell r="A10" t="str">
            <v>4295908678</v>
          </cell>
        </row>
        <row r="11">
          <cell r="A11" t="str">
            <v>4295908678</v>
          </cell>
        </row>
        <row r="12">
          <cell r="A12" t="str">
            <v>4295908678</v>
          </cell>
        </row>
        <row r="13">
          <cell r="A13" t="str">
            <v>4295908678</v>
          </cell>
        </row>
        <row r="14">
          <cell r="A14" t="str">
            <v>4295908678</v>
          </cell>
        </row>
        <row r="15">
          <cell r="A15" t="str">
            <v>4295908678</v>
          </cell>
        </row>
        <row r="16">
          <cell r="A16" t="str">
            <v>4295908678</v>
          </cell>
        </row>
        <row r="17">
          <cell r="A17" t="str">
            <v>4295908678</v>
          </cell>
        </row>
        <row r="18">
          <cell r="A18" t="str">
            <v>4295908678</v>
          </cell>
        </row>
        <row r="19">
          <cell r="A19" t="str">
            <v>4295908678</v>
          </cell>
        </row>
        <row r="20">
          <cell r="A20" t="str">
            <v>4295908678</v>
          </cell>
        </row>
        <row r="21">
          <cell r="A21" t="str">
            <v>4295908678</v>
          </cell>
        </row>
        <row r="22">
          <cell r="A22" t="str">
            <v>4295908678</v>
          </cell>
        </row>
        <row r="23">
          <cell r="A23" t="str">
            <v>4295908678</v>
          </cell>
        </row>
        <row r="24">
          <cell r="A24" t="str">
            <v>4295908678</v>
          </cell>
        </row>
        <row r="25">
          <cell r="A25" t="str">
            <v>4295908678</v>
          </cell>
        </row>
        <row r="26">
          <cell r="A26" t="str">
            <v>4295908678</v>
          </cell>
        </row>
        <row r="27">
          <cell r="A27" t="str">
            <v>4295908678</v>
          </cell>
        </row>
        <row r="28">
          <cell r="A28" t="str">
            <v>4295908678</v>
          </cell>
        </row>
        <row r="29">
          <cell r="A29" t="str">
            <v>4295908678</v>
          </cell>
        </row>
        <row r="30">
          <cell r="A30" t="str">
            <v>4295908678</v>
          </cell>
        </row>
        <row r="31">
          <cell r="A31" t="str">
            <v>4295908678</v>
          </cell>
        </row>
        <row r="32">
          <cell r="A32" t="str">
            <v>4295908678</v>
          </cell>
        </row>
        <row r="33">
          <cell r="A33" t="str">
            <v>4295908678</v>
          </cell>
        </row>
        <row r="34">
          <cell r="A34" t="str">
            <v>4295908678</v>
          </cell>
        </row>
        <row r="35">
          <cell r="A35" t="str">
            <v>4295908678</v>
          </cell>
        </row>
        <row r="36">
          <cell r="A36" t="str">
            <v>4295908678</v>
          </cell>
        </row>
        <row r="37">
          <cell r="A37" t="str">
            <v>4295908678</v>
          </cell>
        </row>
        <row r="38">
          <cell r="A38" t="str">
            <v>4295908678</v>
          </cell>
        </row>
        <row r="39">
          <cell r="A39" t="str">
            <v>4295908678</v>
          </cell>
        </row>
        <row r="40">
          <cell r="A40" t="str">
            <v>4295908678</v>
          </cell>
        </row>
        <row r="41">
          <cell r="A41" t="str">
            <v>4295908678</v>
          </cell>
        </row>
        <row r="42">
          <cell r="A42" t="str">
            <v>4295908678</v>
          </cell>
        </row>
        <row r="43">
          <cell r="A43" t="str">
            <v>4295889415</v>
          </cell>
        </row>
        <row r="44">
          <cell r="A44" t="str">
            <v>4295889415</v>
          </cell>
        </row>
        <row r="45">
          <cell r="A45" t="str">
            <v>4295889415</v>
          </cell>
        </row>
        <row r="46">
          <cell r="A46" t="str">
            <v>4295889415</v>
          </cell>
        </row>
        <row r="47">
          <cell r="A47" t="str">
            <v>4295889415</v>
          </cell>
        </row>
        <row r="48">
          <cell r="A48" t="str">
            <v>4295889415</v>
          </cell>
        </row>
        <row r="49">
          <cell r="A49" t="str">
            <v>4295889415</v>
          </cell>
        </row>
        <row r="50">
          <cell r="A50" t="str">
            <v>4295889415</v>
          </cell>
        </row>
        <row r="51">
          <cell r="A51" t="str">
            <v>4295889415</v>
          </cell>
        </row>
        <row r="52">
          <cell r="A52" t="str">
            <v>4295889415</v>
          </cell>
        </row>
        <row r="53">
          <cell r="A53" t="str">
            <v>4295889415</v>
          </cell>
        </row>
        <row r="54">
          <cell r="A54" t="str">
            <v>4295889415</v>
          </cell>
        </row>
        <row r="55">
          <cell r="A55" t="str">
            <v>4295889415</v>
          </cell>
        </row>
        <row r="56">
          <cell r="A56" t="str">
            <v>4295889415</v>
          </cell>
        </row>
        <row r="57">
          <cell r="A57" t="str">
            <v>4295889415</v>
          </cell>
        </row>
        <row r="58">
          <cell r="A58" t="str">
            <v>4295889415</v>
          </cell>
        </row>
        <row r="59">
          <cell r="A59" t="str">
            <v>4295889415</v>
          </cell>
        </row>
        <row r="60">
          <cell r="A60" t="str">
            <v>4295889415</v>
          </cell>
        </row>
        <row r="61">
          <cell r="A61" t="str">
            <v>4295889415</v>
          </cell>
        </row>
        <row r="62">
          <cell r="A62" t="str">
            <v>4295889415</v>
          </cell>
        </row>
        <row r="63">
          <cell r="A63" t="str">
            <v>4295889415</v>
          </cell>
        </row>
        <row r="64">
          <cell r="A64" t="str">
            <v>4295889415</v>
          </cell>
        </row>
        <row r="65">
          <cell r="A65" t="str">
            <v>4295889415</v>
          </cell>
        </row>
        <row r="66">
          <cell r="A66" t="str">
            <v>4295889415</v>
          </cell>
        </row>
        <row r="67">
          <cell r="A67" t="str">
            <v>4295889415</v>
          </cell>
        </row>
        <row r="68">
          <cell r="A68" t="str">
            <v>4295889415</v>
          </cell>
        </row>
        <row r="69">
          <cell r="A69" t="str">
            <v>4295889415</v>
          </cell>
        </row>
        <row r="70">
          <cell r="A70" t="str">
            <v>4295889415</v>
          </cell>
        </row>
        <row r="71">
          <cell r="A71" t="str">
            <v>4295889415</v>
          </cell>
        </row>
        <row r="72">
          <cell r="A72" t="str">
            <v>4295889415</v>
          </cell>
        </row>
        <row r="73">
          <cell r="A73" t="str">
            <v>4295889415</v>
          </cell>
        </row>
        <row r="74">
          <cell r="A74" t="str">
            <v>4295889415</v>
          </cell>
        </row>
        <row r="75">
          <cell r="A75" t="str">
            <v>4295889415</v>
          </cell>
        </row>
        <row r="76">
          <cell r="A76" t="str">
            <v>4295889415</v>
          </cell>
        </row>
        <row r="77">
          <cell r="A77" t="str">
            <v>4295889415</v>
          </cell>
        </row>
        <row r="78">
          <cell r="A78" t="str">
            <v>4295889415</v>
          </cell>
        </row>
        <row r="79">
          <cell r="A79" t="str">
            <v>4295889547</v>
          </cell>
        </row>
        <row r="80">
          <cell r="A80" t="str">
            <v>4295889547</v>
          </cell>
        </row>
        <row r="81">
          <cell r="A81" t="str">
            <v>4295889547</v>
          </cell>
        </row>
        <row r="82">
          <cell r="A82" t="str">
            <v>4295889547</v>
          </cell>
        </row>
        <row r="83">
          <cell r="A83" t="str">
            <v>4295889547</v>
          </cell>
        </row>
        <row r="84">
          <cell r="A84" t="str">
            <v>4295889547</v>
          </cell>
        </row>
        <row r="85">
          <cell r="A85" t="str">
            <v>4295889547</v>
          </cell>
        </row>
        <row r="86">
          <cell r="A86" t="str">
            <v>4295889547</v>
          </cell>
        </row>
        <row r="87">
          <cell r="A87" t="str">
            <v>4295889547</v>
          </cell>
        </row>
        <row r="88">
          <cell r="A88" t="str">
            <v>4295889547</v>
          </cell>
        </row>
        <row r="89">
          <cell r="A89" t="str">
            <v>4295889547</v>
          </cell>
        </row>
        <row r="90">
          <cell r="A90" t="str">
            <v>4295889547</v>
          </cell>
        </row>
        <row r="91">
          <cell r="A91" t="str">
            <v>4295889547</v>
          </cell>
        </row>
        <row r="92">
          <cell r="A92" t="str">
            <v>4295889547</v>
          </cell>
        </row>
        <row r="93">
          <cell r="A93" t="str">
            <v>4295889547</v>
          </cell>
        </row>
        <row r="94">
          <cell r="A94" t="str">
            <v>4295889547</v>
          </cell>
        </row>
        <row r="95">
          <cell r="A95" t="str">
            <v>4295889547</v>
          </cell>
        </row>
        <row r="96">
          <cell r="A96" t="str">
            <v>4295889547</v>
          </cell>
        </row>
        <row r="97">
          <cell r="A97" t="str">
            <v>4295889547</v>
          </cell>
        </row>
        <row r="98">
          <cell r="A98" t="str">
            <v>4295889547</v>
          </cell>
        </row>
        <row r="99">
          <cell r="A99" t="str">
            <v>4295889547</v>
          </cell>
        </row>
        <row r="100">
          <cell r="A100" t="str">
            <v>4295889547</v>
          </cell>
        </row>
        <row r="101">
          <cell r="A101" t="str">
            <v>4295889547</v>
          </cell>
        </row>
        <row r="102">
          <cell r="A102" t="str">
            <v>4295889547</v>
          </cell>
        </row>
        <row r="103">
          <cell r="A103" t="str">
            <v>4295889547</v>
          </cell>
        </row>
        <row r="104">
          <cell r="A104" t="str">
            <v>4295889547</v>
          </cell>
        </row>
        <row r="105">
          <cell r="A105" t="str">
            <v>4295889547</v>
          </cell>
        </row>
        <row r="106">
          <cell r="A106" t="str">
            <v>4295889547</v>
          </cell>
        </row>
        <row r="107">
          <cell r="A107" t="str">
            <v>4295889547</v>
          </cell>
        </row>
        <row r="108">
          <cell r="A108" t="str">
            <v>4295889547</v>
          </cell>
        </row>
        <row r="109">
          <cell r="A109" t="str">
            <v>4295889547</v>
          </cell>
        </row>
        <row r="110">
          <cell r="A110" t="str">
            <v>4295889547</v>
          </cell>
        </row>
        <row r="111">
          <cell r="A111" t="str">
            <v>4295889547</v>
          </cell>
        </row>
        <row r="112">
          <cell r="A112" t="str">
            <v>4295889547</v>
          </cell>
        </row>
        <row r="113">
          <cell r="A113" t="str">
            <v>4295889547</v>
          </cell>
        </row>
        <row r="114">
          <cell r="A114" t="str">
            <v>4295889547</v>
          </cell>
        </row>
        <row r="115">
          <cell r="A115" t="str">
            <v>4296035567</v>
          </cell>
        </row>
        <row r="116">
          <cell r="A116" t="str">
            <v>4296035567</v>
          </cell>
        </row>
        <row r="117">
          <cell r="A117" t="str">
            <v>4296035567</v>
          </cell>
        </row>
        <row r="118">
          <cell r="A118" t="str">
            <v>4296035567</v>
          </cell>
        </row>
        <row r="119">
          <cell r="A119" t="str">
            <v>4296035567</v>
          </cell>
        </row>
        <row r="120">
          <cell r="A120" t="str">
            <v>4296035567</v>
          </cell>
        </row>
        <row r="121">
          <cell r="A121" t="str">
            <v>4296035567</v>
          </cell>
        </row>
        <row r="122">
          <cell r="A122" t="str">
            <v>4296035567</v>
          </cell>
        </row>
        <row r="123">
          <cell r="A123" t="str">
            <v>4296035567</v>
          </cell>
        </row>
        <row r="124">
          <cell r="A124" t="str">
            <v>4296035567</v>
          </cell>
        </row>
        <row r="125">
          <cell r="A125" t="str">
            <v>4296035567</v>
          </cell>
        </row>
        <row r="126">
          <cell r="A126" t="str">
            <v>4296035567</v>
          </cell>
        </row>
        <row r="127">
          <cell r="A127" t="str">
            <v>4296035567</v>
          </cell>
        </row>
        <row r="128">
          <cell r="A128" t="str">
            <v>4296035567</v>
          </cell>
        </row>
        <row r="129">
          <cell r="A129" t="str">
            <v>4296035567</v>
          </cell>
        </row>
        <row r="130">
          <cell r="A130" t="str">
            <v>4296035567</v>
          </cell>
        </row>
        <row r="131">
          <cell r="A131" t="str">
            <v>4296035567</v>
          </cell>
        </row>
        <row r="132">
          <cell r="A132" t="str">
            <v>4296035567</v>
          </cell>
        </row>
        <row r="133">
          <cell r="A133" t="str">
            <v>4296035567</v>
          </cell>
        </row>
        <row r="134">
          <cell r="A134" t="str">
            <v>4296035567</v>
          </cell>
        </row>
        <row r="135">
          <cell r="A135" t="str">
            <v>4296035567</v>
          </cell>
        </row>
        <row r="136">
          <cell r="A136" t="str">
            <v>4296035567</v>
          </cell>
        </row>
        <row r="137">
          <cell r="A137" t="str">
            <v>4296035567</v>
          </cell>
        </row>
        <row r="138">
          <cell r="A138" t="str">
            <v>4296035567</v>
          </cell>
        </row>
        <row r="139">
          <cell r="A139" t="str">
            <v>4296035567</v>
          </cell>
        </row>
        <row r="140">
          <cell r="A140" t="str">
            <v>4296035567</v>
          </cell>
        </row>
        <row r="141">
          <cell r="A141" t="str">
            <v>4296035567</v>
          </cell>
        </row>
        <row r="142">
          <cell r="A142" t="str">
            <v>4295903417</v>
          </cell>
        </row>
        <row r="143">
          <cell r="A143" t="str">
            <v>4295903417</v>
          </cell>
        </row>
        <row r="144">
          <cell r="A144" t="str">
            <v>4295903417</v>
          </cell>
        </row>
        <row r="145">
          <cell r="A145" t="str">
            <v>4295903417</v>
          </cell>
        </row>
        <row r="146">
          <cell r="A146" t="str">
            <v>4295903417</v>
          </cell>
        </row>
        <row r="147">
          <cell r="A147" t="str">
            <v>4295903417</v>
          </cell>
        </row>
        <row r="148">
          <cell r="A148" t="str">
            <v>4295903417</v>
          </cell>
        </row>
        <row r="149">
          <cell r="A149" t="str">
            <v>4295903417</v>
          </cell>
        </row>
        <row r="150">
          <cell r="A150" t="str">
            <v>4295903417</v>
          </cell>
        </row>
        <row r="151">
          <cell r="A151" t="str">
            <v>4295903417</v>
          </cell>
        </row>
        <row r="152">
          <cell r="A152" t="str">
            <v>4295903417</v>
          </cell>
        </row>
        <row r="153">
          <cell r="A153" t="str">
            <v>4295903417</v>
          </cell>
        </row>
        <row r="154">
          <cell r="A154" t="str">
            <v>4295903417</v>
          </cell>
        </row>
        <row r="155">
          <cell r="A155" t="str">
            <v>4295903417</v>
          </cell>
        </row>
        <row r="156">
          <cell r="A156" t="str">
            <v>4295903417</v>
          </cell>
        </row>
        <row r="157">
          <cell r="A157" t="str">
            <v>4295903417</v>
          </cell>
        </row>
        <row r="158">
          <cell r="A158" t="str">
            <v>4295903417</v>
          </cell>
        </row>
        <row r="159">
          <cell r="A159" t="str">
            <v>4295903417</v>
          </cell>
        </row>
        <row r="160">
          <cell r="A160" t="str">
            <v>4295903417</v>
          </cell>
        </row>
        <row r="161">
          <cell r="A161" t="str">
            <v>4295903417</v>
          </cell>
        </row>
        <row r="162">
          <cell r="A162" t="str">
            <v>4295903417</v>
          </cell>
        </row>
        <row r="163">
          <cell r="A163" t="str">
            <v>4295903417</v>
          </cell>
        </row>
        <row r="164">
          <cell r="A164" t="str">
            <v>4295903417</v>
          </cell>
        </row>
        <row r="165">
          <cell r="A165" t="str">
            <v>4295903417</v>
          </cell>
        </row>
        <row r="166">
          <cell r="A166" t="str">
            <v>4295903417</v>
          </cell>
        </row>
        <row r="167">
          <cell r="A167" t="str">
            <v>4295903417</v>
          </cell>
        </row>
        <row r="168">
          <cell r="A168" t="str">
            <v>4295903417</v>
          </cell>
        </row>
        <row r="169">
          <cell r="A169" t="str">
            <v>4295903417</v>
          </cell>
        </row>
        <row r="170">
          <cell r="A170" t="str">
            <v>4295903417</v>
          </cell>
        </row>
        <row r="171">
          <cell r="A171" t="str">
            <v>4295903417</v>
          </cell>
        </row>
        <row r="172">
          <cell r="A172" t="str">
            <v>4295903417</v>
          </cell>
        </row>
        <row r="173">
          <cell r="A173" t="str">
            <v>4295903417</v>
          </cell>
        </row>
        <row r="174">
          <cell r="A174" t="str">
            <v>4295903417</v>
          </cell>
        </row>
        <row r="175">
          <cell r="A175" t="str">
            <v>4295903417</v>
          </cell>
        </row>
        <row r="176">
          <cell r="A176" t="str">
            <v>4295903417</v>
          </cell>
        </row>
        <row r="177">
          <cell r="A177" t="str">
            <v>4295903417</v>
          </cell>
        </row>
        <row r="178">
          <cell r="A178" t="str">
            <v>4295903417</v>
          </cell>
        </row>
        <row r="179">
          <cell r="A179" t="str">
            <v>4295903417</v>
          </cell>
        </row>
        <row r="180">
          <cell r="A180" t="str">
            <v>4295903417</v>
          </cell>
        </row>
        <row r="181">
          <cell r="A181" t="str">
            <v>5036203422</v>
          </cell>
        </row>
        <row r="182">
          <cell r="A182" t="str">
            <v>5036203422</v>
          </cell>
        </row>
        <row r="183">
          <cell r="A183" t="str">
            <v>5036203422</v>
          </cell>
        </row>
        <row r="184">
          <cell r="A184" t="str">
            <v>5036203422</v>
          </cell>
        </row>
        <row r="185">
          <cell r="A185" t="str">
            <v>5036203422</v>
          </cell>
        </row>
        <row r="186">
          <cell r="A186" t="str">
            <v>5036203422</v>
          </cell>
        </row>
        <row r="187">
          <cell r="A187" t="str">
            <v>5036203422</v>
          </cell>
        </row>
        <row r="188">
          <cell r="A188" t="str">
            <v>5036203422</v>
          </cell>
        </row>
        <row r="189">
          <cell r="A189" t="str">
            <v>5036203422</v>
          </cell>
        </row>
        <row r="190">
          <cell r="A190" t="str">
            <v>5036203422</v>
          </cell>
        </row>
        <row r="191">
          <cell r="A191" t="str">
            <v>5036203422</v>
          </cell>
        </row>
        <row r="192">
          <cell r="A192" t="str">
            <v>5036203422</v>
          </cell>
        </row>
        <row r="193">
          <cell r="A193" t="str">
            <v>5036203422</v>
          </cell>
        </row>
        <row r="194">
          <cell r="A194" t="str">
            <v>5036203422</v>
          </cell>
        </row>
        <row r="195">
          <cell r="A195" t="str">
            <v>5036203422</v>
          </cell>
        </row>
        <row r="196">
          <cell r="A196" t="str">
            <v>5036203422</v>
          </cell>
        </row>
        <row r="197">
          <cell r="A197" t="str">
            <v>5036203422</v>
          </cell>
        </row>
        <row r="198">
          <cell r="A198" t="str">
            <v>5036203422</v>
          </cell>
        </row>
        <row r="199">
          <cell r="A199" t="str">
            <v>5036203422</v>
          </cell>
        </row>
        <row r="200">
          <cell r="A200" t="str">
            <v>5036203422</v>
          </cell>
        </row>
        <row r="201">
          <cell r="A201" t="str">
            <v>5036203422</v>
          </cell>
        </row>
        <row r="202">
          <cell r="A202" t="str">
            <v>5036203422</v>
          </cell>
        </row>
        <row r="203">
          <cell r="A203" t="str">
            <v>5036203422</v>
          </cell>
        </row>
        <row r="204">
          <cell r="A204" t="str">
            <v>5036203422</v>
          </cell>
        </row>
        <row r="205">
          <cell r="A205" t="str">
            <v>5036203422</v>
          </cell>
        </row>
        <row r="206">
          <cell r="A206" t="str">
            <v>5036203422</v>
          </cell>
        </row>
        <row r="207">
          <cell r="A207" t="str">
            <v>5036203422</v>
          </cell>
        </row>
        <row r="208">
          <cell r="A208" t="str">
            <v>5036203422</v>
          </cell>
        </row>
        <row r="209">
          <cell r="A209" t="str">
            <v>5036203422</v>
          </cell>
        </row>
        <row r="210">
          <cell r="A210" t="str">
            <v>5036203422</v>
          </cell>
        </row>
        <row r="211">
          <cell r="A211" t="str">
            <v>5036203422</v>
          </cell>
        </row>
        <row r="212">
          <cell r="A212" t="str">
            <v>5036203422</v>
          </cell>
        </row>
        <row r="213">
          <cell r="A213" t="str">
            <v>5036203422</v>
          </cell>
        </row>
        <row r="214">
          <cell r="A214" t="str">
            <v>5036203422</v>
          </cell>
        </row>
        <row r="215">
          <cell r="A215" t="str">
            <v>5036203422</v>
          </cell>
        </row>
        <row r="216">
          <cell r="A216" t="str">
            <v>5036203422</v>
          </cell>
        </row>
        <row r="217">
          <cell r="A217" t="str">
            <v>4295898465</v>
          </cell>
        </row>
        <row r="218">
          <cell r="A218" t="str">
            <v>4295898465</v>
          </cell>
        </row>
        <row r="219">
          <cell r="A219" t="str">
            <v>4295898465</v>
          </cell>
        </row>
        <row r="220">
          <cell r="A220" t="str">
            <v>4295898465</v>
          </cell>
        </row>
        <row r="221">
          <cell r="A221" t="str">
            <v>4295898465</v>
          </cell>
        </row>
        <row r="222">
          <cell r="A222" t="str">
            <v>4295898465</v>
          </cell>
        </row>
        <row r="223">
          <cell r="A223" t="str">
            <v>4295898465</v>
          </cell>
        </row>
        <row r="224">
          <cell r="A224" t="str">
            <v>4295898465</v>
          </cell>
        </row>
        <row r="225">
          <cell r="A225" t="str">
            <v>4295898465</v>
          </cell>
        </row>
        <row r="226">
          <cell r="A226" t="str">
            <v>4295898465</v>
          </cell>
        </row>
        <row r="227">
          <cell r="A227" t="str">
            <v>4295898465</v>
          </cell>
        </row>
        <row r="228">
          <cell r="A228" t="str">
            <v>4295898465</v>
          </cell>
        </row>
        <row r="229">
          <cell r="A229" t="str">
            <v>4295898465</v>
          </cell>
        </row>
        <row r="230">
          <cell r="A230" t="str">
            <v>4295898465</v>
          </cell>
        </row>
        <row r="231">
          <cell r="A231" t="str">
            <v>4295898465</v>
          </cell>
        </row>
        <row r="232">
          <cell r="A232" t="str">
            <v>4295898465</v>
          </cell>
        </row>
        <row r="233">
          <cell r="A233" t="str">
            <v>4295898465</v>
          </cell>
        </row>
        <row r="234">
          <cell r="A234" t="str">
            <v>4295898465</v>
          </cell>
        </row>
        <row r="235">
          <cell r="A235" t="str">
            <v>4295898465</v>
          </cell>
        </row>
        <row r="236">
          <cell r="A236" t="str">
            <v>4295898465</v>
          </cell>
        </row>
        <row r="237">
          <cell r="A237" t="str">
            <v>4295898465</v>
          </cell>
        </row>
        <row r="238">
          <cell r="A238" t="str">
            <v>4295898465</v>
          </cell>
        </row>
        <row r="239">
          <cell r="A239" t="str">
            <v>4295898465</v>
          </cell>
        </row>
        <row r="240">
          <cell r="A240" t="str">
            <v>4295898465</v>
          </cell>
        </row>
        <row r="241">
          <cell r="A241" t="str">
            <v>4295898465</v>
          </cell>
        </row>
        <row r="242">
          <cell r="A242" t="str">
            <v>4295898465</v>
          </cell>
        </row>
        <row r="243">
          <cell r="A243" t="str">
            <v>4295898465</v>
          </cell>
        </row>
        <row r="244">
          <cell r="A244" t="str">
            <v>4295863433</v>
          </cell>
        </row>
        <row r="245">
          <cell r="A245" t="str">
            <v>4295863433</v>
          </cell>
        </row>
        <row r="246">
          <cell r="A246" t="str">
            <v>4295863433</v>
          </cell>
        </row>
        <row r="247">
          <cell r="A247" t="str">
            <v>4295863433</v>
          </cell>
        </row>
        <row r="248">
          <cell r="A248" t="str">
            <v>4295863433</v>
          </cell>
        </row>
        <row r="249">
          <cell r="A249" t="str">
            <v>4295863433</v>
          </cell>
        </row>
        <row r="250">
          <cell r="A250" t="str">
            <v>4295863433</v>
          </cell>
        </row>
        <row r="251">
          <cell r="A251" t="str">
            <v>4295863433</v>
          </cell>
        </row>
        <row r="252">
          <cell r="A252" t="str">
            <v>4295863433</v>
          </cell>
        </row>
        <row r="253">
          <cell r="A253" t="str">
            <v>4295863433</v>
          </cell>
        </row>
        <row r="254">
          <cell r="A254" t="str">
            <v>4295863433</v>
          </cell>
        </row>
        <row r="255">
          <cell r="A255" t="str">
            <v>4295863433</v>
          </cell>
        </row>
        <row r="256">
          <cell r="A256" t="str">
            <v>4295863433</v>
          </cell>
        </row>
        <row r="257">
          <cell r="A257" t="str">
            <v>4295863433</v>
          </cell>
        </row>
        <row r="258">
          <cell r="A258" t="str">
            <v>4295863433</v>
          </cell>
        </row>
        <row r="259">
          <cell r="A259" t="str">
            <v>4295863433</v>
          </cell>
        </row>
        <row r="260">
          <cell r="A260" t="str">
            <v>4295863433</v>
          </cell>
        </row>
        <row r="261">
          <cell r="A261" t="str">
            <v>4295863433</v>
          </cell>
        </row>
        <row r="262">
          <cell r="A262" t="str">
            <v>4295863433</v>
          </cell>
        </row>
        <row r="263">
          <cell r="A263" t="str">
            <v>4295863433</v>
          </cell>
        </row>
        <row r="264">
          <cell r="A264" t="str">
            <v>4295863433</v>
          </cell>
        </row>
        <row r="265">
          <cell r="A265" t="str">
            <v>4295863433</v>
          </cell>
        </row>
        <row r="266">
          <cell r="A266" t="str">
            <v>4295863433</v>
          </cell>
        </row>
        <row r="267">
          <cell r="A267" t="str">
            <v>4295863433</v>
          </cell>
        </row>
        <row r="268">
          <cell r="A268" t="str">
            <v>4295863433</v>
          </cell>
        </row>
        <row r="269">
          <cell r="A269" t="str">
            <v>4295863433</v>
          </cell>
        </row>
        <row r="270">
          <cell r="A270" t="str">
            <v>4295863433</v>
          </cell>
        </row>
        <row r="271">
          <cell r="A271" t="str">
            <v>4295863433</v>
          </cell>
        </row>
        <row r="272">
          <cell r="A272" t="str">
            <v>4295863433</v>
          </cell>
        </row>
        <row r="273">
          <cell r="A273" t="str">
            <v>4295863433</v>
          </cell>
        </row>
        <row r="274">
          <cell r="A274" t="str">
            <v>4295863433</v>
          </cell>
        </row>
        <row r="275">
          <cell r="A275" t="str">
            <v>4295863433</v>
          </cell>
        </row>
        <row r="276">
          <cell r="A276" t="str">
            <v>4295863433</v>
          </cell>
        </row>
        <row r="277">
          <cell r="A277" t="str">
            <v>4295863433</v>
          </cell>
        </row>
        <row r="278">
          <cell r="A278" t="str">
            <v>4295863433</v>
          </cell>
        </row>
        <row r="279">
          <cell r="A279" t="str">
            <v>4295863433</v>
          </cell>
        </row>
        <row r="280">
          <cell r="A280" t="str">
            <v>5037319185</v>
          </cell>
        </row>
        <row r="281">
          <cell r="A281" t="str">
            <v>5037319185</v>
          </cell>
        </row>
        <row r="282">
          <cell r="A282" t="str">
            <v>5037319185</v>
          </cell>
        </row>
        <row r="283">
          <cell r="A283" t="str">
            <v>5037319185</v>
          </cell>
        </row>
        <row r="284">
          <cell r="A284" t="str">
            <v>5037319185</v>
          </cell>
        </row>
        <row r="285">
          <cell r="A285" t="str">
            <v>5037319185</v>
          </cell>
        </row>
        <row r="286">
          <cell r="A286" t="str">
            <v>5037319185</v>
          </cell>
        </row>
        <row r="287">
          <cell r="A287" t="str">
            <v>5037319185</v>
          </cell>
        </row>
        <row r="288">
          <cell r="A288" t="str">
            <v>5037319185</v>
          </cell>
        </row>
        <row r="289">
          <cell r="A289" t="str">
            <v>5037319185</v>
          </cell>
        </row>
        <row r="290">
          <cell r="A290" t="str">
            <v>5037319185</v>
          </cell>
        </row>
        <row r="291">
          <cell r="A291" t="str">
            <v>5037319185</v>
          </cell>
        </row>
        <row r="292">
          <cell r="A292" t="str">
            <v>5037319185</v>
          </cell>
        </row>
        <row r="293">
          <cell r="A293" t="str">
            <v>5037319185</v>
          </cell>
        </row>
        <row r="294">
          <cell r="A294" t="str">
            <v>5037319185</v>
          </cell>
        </row>
        <row r="295">
          <cell r="A295" t="str">
            <v>4295894471</v>
          </cell>
        </row>
        <row r="296">
          <cell r="A296" t="str">
            <v>4295894471</v>
          </cell>
        </row>
        <row r="297">
          <cell r="A297" t="str">
            <v>4295894471</v>
          </cell>
        </row>
        <row r="298">
          <cell r="A298" t="str">
            <v>4295894471</v>
          </cell>
        </row>
        <row r="299">
          <cell r="A299" t="str">
            <v>4295894471</v>
          </cell>
        </row>
        <row r="300">
          <cell r="A300" t="str">
            <v>4295894471</v>
          </cell>
        </row>
        <row r="301">
          <cell r="A301" t="str">
            <v>4295894471</v>
          </cell>
        </row>
        <row r="302">
          <cell r="A302" t="str">
            <v>4295894471</v>
          </cell>
        </row>
        <row r="303">
          <cell r="A303" t="str">
            <v>4295894471</v>
          </cell>
        </row>
        <row r="304">
          <cell r="A304" t="str">
            <v>4295894471</v>
          </cell>
        </row>
        <row r="305">
          <cell r="A305" t="str">
            <v>4295894471</v>
          </cell>
        </row>
        <row r="306">
          <cell r="A306" t="str">
            <v>4295894471</v>
          </cell>
        </row>
        <row r="307">
          <cell r="A307" t="str">
            <v>4295894471</v>
          </cell>
        </row>
        <row r="308">
          <cell r="A308" t="str">
            <v>4295894471</v>
          </cell>
        </row>
        <row r="309">
          <cell r="A309" t="str">
            <v>4295894471</v>
          </cell>
        </row>
        <row r="310">
          <cell r="A310" t="str">
            <v>4295894471</v>
          </cell>
        </row>
        <row r="311">
          <cell r="A311" t="str">
            <v>4295894471</v>
          </cell>
        </row>
        <row r="312">
          <cell r="A312" t="str">
            <v>4295894471</v>
          </cell>
        </row>
        <row r="313">
          <cell r="A313" t="str">
            <v>4295894471</v>
          </cell>
        </row>
        <row r="314">
          <cell r="A314" t="str">
            <v>4295894471</v>
          </cell>
        </row>
        <row r="315">
          <cell r="A315" t="str">
            <v>4295894471</v>
          </cell>
        </row>
        <row r="316">
          <cell r="A316" t="str">
            <v>4295894471</v>
          </cell>
        </row>
        <row r="317">
          <cell r="A317" t="str">
            <v>4295894471</v>
          </cell>
        </row>
        <row r="318">
          <cell r="A318" t="str">
            <v>4295894471</v>
          </cell>
        </row>
        <row r="319">
          <cell r="A319" t="str">
            <v>4295894471</v>
          </cell>
        </row>
        <row r="320">
          <cell r="A320" t="str">
            <v>4295894471</v>
          </cell>
        </row>
        <row r="321">
          <cell r="A321" t="str">
            <v>4295894471</v>
          </cell>
        </row>
        <row r="322">
          <cell r="A322" t="str">
            <v>4295894471</v>
          </cell>
        </row>
        <row r="323">
          <cell r="A323" t="str">
            <v>4295894471</v>
          </cell>
        </row>
        <row r="324">
          <cell r="A324" t="str">
            <v>4295894471</v>
          </cell>
        </row>
        <row r="325">
          <cell r="A325" t="str">
            <v>4295894471</v>
          </cell>
        </row>
        <row r="326">
          <cell r="A326" t="str">
            <v>4295894471</v>
          </cell>
        </row>
        <row r="327">
          <cell r="A327" t="str">
            <v>4295894471</v>
          </cell>
        </row>
        <row r="328">
          <cell r="A328" t="str">
            <v>4295894471</v>
          </cell>
        </row>
        <row r="329">
          <cell r="A329" t="str">
            <v>4295894471</v>
          </cell>
        </row>
        <row r="330">
          <cell r="A330" t="str">
            <v>4295894471</v>
          </cell>
        </row>
        <row r="331">
          <cell r="A331" t="str">
            <v>4295903344</v>
          </cell>
        </row>
        <row r="332">
          <cell r="A332" t="str">
            <v>4295903344</v>
          </cell>
        </row>
        <row r="333">
          <cell r="A333" t="str">
            <v>4295903344</v>
          </cell>
        </row>
        <row r="334">
          <cell r="A334" t="str">
            <v>4295903344</v>
          </cell>
        </row>
        <row r="335">
          <cell r="A335" t="str">
            <v>4295903344</v>
          </cell>
        </row>
        <row r="336">
          <cell r="A336" t="str">
            <v>4295903344</v>
          </cell>
        </row>
        <row r="337">
          <cell r="A337" t="str">
            <v>4295903344</v>
          </cell>
        </row>
        <row r="338">
          <cell r="A338" t="str">
            <v>4295903344</v>
          </cell>
        </row>
        <row r="339">
          <cell r="A339" t="str">
            <v>4295903344</v>
          </cell>
        </row>
        <row r="340">
          <cell r="A340" t="str">
            <v>4295903344</v>
          </cell>
        </row>
        <row r="341">
          <cell r="A341" t="str">
            <v>4295903344</v>
          </cell>
        </row>
        <row r="342">
          <cell r="A342" t="str">
            <v>4295903344</v>
          </cell>
        </row>
        <row r="343">
          <cell r="A343" t="str">
            <v>4295903344</v>
          </cell>
        </row>
        <row r="344">
          <cell r="A344" t="str">
            <v>4295903344</v>
          </cell>
        </row>
        <row r="345">
          <cell r="A345" t="str">
            <v>4295903344</v>
          </cell>
        </row>
        <row r="346">
          <cell r="A346" t="str">
            <v>4295903344</v>
          </cell>
        </row>
        <row r="347">
          <cell r="A347" t="str">
            <v>4295903344</v>
          </cell>
        </row>
        <row r="348">
          <cell r="A348" t="str">
            <v>4295903344</v>
          </cell>
        </row>
        <row r="349">
          <cell r="A349" t="str">
            <v>4295903344</v>
          </cell>
        </row>
        <row r="350">
          <cell r="A350" t="str">
            <v>4295903344</v>
          </cell>
        </row>
        <row r="351">
          <cell r="A351" t="str">
            <v>4295903344</v>
          </cell>
        </row>
        <row r="352">
          <cell r="A352" t="str">
            <v>4295903344</v>
          </cell>
        </row>
        <row r="353">
          <cell r="A353" t="str">
            <v>4295903344</v>
          </cell>
        </row>
        <row r="354">
          <cell r="A354" t="str">
            <v>4295903344</v>
          </cell>
        </row>
        <row r="355">
          <cell r="A355" t="str">
            <v>4295903344</v>
          </cell>
        </row>
        <row r="356">
          <cell r="A356" t="str">
            <v>4295903344</v>
          </cell>
        </row>
        <row r="357">
          <cell r="A357" t="str">
            <v>4295903344</v>
          </cell>
        </row>
        <row r="358">
          <cell r="A358" t="str">
            <v>4295903344</v>
          </cell>
        </row>
        <row r="359">
          <cell r="A359" t="str">
            <v>4295903344</v>
          </cell>
        </row>
        <row r="360">
          <cell r="A360" t="str">
            <v>4295903344</v>
          </cell>
        </row>
        <row r="361">
          <cell r="A361" t="str">
            <v>4295903344</v>
          </cell>
        </row>
        <row r="362">
          <cell r="A362" t="str">
            <v>4295903344</v>
          </cell>
        </row>
        <row r="363">
          <cell r="A363" t="str">
            <v>4295903344</v>
          </cell>
        </row>
        <row r="364">
          <cell r="A364" t="str">
            <v>4295903344</v>
          </cell>
        </row>
        <row r="365">
          <cell r="A365" t="str">
            <v>4295903344</v>
          </cell>
        </row>
        <row r="366">
          <cell r="A366" t="str">
            <v>4295903344</v>
          </cell>
        </row>
        <row r="367">
          <cell r="A367" t="str">
            <v>4295903347</v>
          </cell>
        </row>
        <row r="368">
          <cell r="A368" t="str">
            <v>4295903347</v>
          </cell>
        </row>
        <row r="369">
          <cell r="A369" t="str">
            <v>4295903347</v>
          </cell>
        </row>
        <row r="370">
          <cell r="A370" t="str">
            <v>4295903347</v>
          </cell>
        </row>
        <row r="371">
          <cell r="A371" t="str">
            <v>4295903347</v>
          </cell>
        </row>
        <row r="372">
          <cell r="A372" t="str">
            <v>4295903347</v>
          </cell>
        </row>
        <row r="373">
          <cell r="A373" t="str">
            <v>4295903347</v>
          </cell>
        </row>
        <row r="374">
          <cell r="A374" t="str">
            <v>4295903347</v>
          </cell>
        </row>
        <row r="375">
          <cell r="A375" t="str">
            <v>4295903347</v>
          </cell>
        </row>
        <row r="376">
          <cell r="A376" t="str">
            <v>4295903347</v>
          </cell>
        </row>
        <row r="377">
          <cell r="A377" t="str">
            <v>4295903347</v>
          </cell>
        </row>
        <row r="378">
          <cell r="A378" t="str">
            <v>4295903347</v>
          </cell>
        </row>
        <row r="379">
          <cell r="A379" t="str">
            <v>4295903347</v>
          </cell>
        </row>
        <row r="380">
          <cell r="A380" t="str">
            <v>4295903347</v>
          </cell>
        </row>
        <row r="381">
          <cell r="A381" t="str">
            <v>4295903347</v>
          </cell>
        </row>
        <row r="382">
          <cell r="A382" t="str">
            <v>4295903347</v>
          </cell>
        </row>
        <row r="383">
          <cell r="A383" t="str">
            <v>4295903347</v>
          </cell>
        </row>
        <row r="384">
          <cell r="A384" t="str">
            <v>4295903347</v>
          </cell>
        </row>
        <row r="385">
          <cell r="A385" t="str">
            <v>4295903347</v>
          </cell>
        </row>
        <row r="386">
          <cell r="A386" t="str">
            <v>4295903347</v>
          </cell>
        </row>
        <row r="387">
          <cell r="A387" t="str">
            <v>4295903347</v>
          </cell>
        </row>
        <row r="388">
          <cell r="A388" t="str">
            <v>4295903347</v>
          </cell>
        </row>
        <row r="389">
          <cell r="A389" t="str">
            <v>4295903347</v>
          </cell>
        </row>
        <row r="390">
          <cell r="A390" t="str">
            <v>4295903347</v>
          </cell>
        </row>
        <row r="391">
          <cell r="A391" t="str">
            <v>4295903347</v>
          </cell>
        </row>
        <row r="392">
          <cell r="A392" t="str">
            <v>4295903347</v>
          </cell>
        </row>
        <row r="393">
          <cell r="A393" t="str">
            <v>4295903347</v>
          </cell>
        </row>
        <row r="394">
          <cell r="A394" t="str">
            <v>4295903347</v>
          </cell>
        </row>
        <row r="395">
          <cell r="A395" t="str">
            <v>4295903347</v>
          </cell>
        </row>
        <row r="396">
          <cell r="A396" t="str">
            <v>4295903347</v>
          </cell>
        </row>
        <row r="397">
          <cell r="A397" t="str">
            <v>4295903347</v>
          </cell>
        </row>
        <row r="398">
          <cell r="A398" t="str">
            <v>4295903347</v>
          </cell>
        </row>
        <row r="399">
          <cell r="A399" t="str">
            <v>4295903347</v>
          </cell>
        </row>
        <row r="400">
          <cell r="A400" t="str">
            <v>4295903347</v>
          </cell>
        </row>
        <row r="401">
          <cell r="A401" t="str">
            <v>4295903347</v>
          </cell>
        </row>
        <row r="402">
          <cell r="A402" t="str">
            <v>4295903347</v>
          </cell>
        </row>
        <row r="403">
          <cell r="A403" t="str">
            <v>4295875213</v>
          </cell>
        </row>
        <row r="404">
          <cell r="A404" t="str">
            <v>4295875213</v>
          </cell>
        </row>
        <row r="405">
          <cell r="A405" t="str">
            <v>4295875213</v>
          </cell>
        </row>
        <row r="406">
          <cell r="A406" t="str">
            <v>4295875213</v>
          </cell>
        </row>
        <row r="407">
          <cell r="A407" t="str">
            <v>4295875213</v>
          </cell>
        </row>
        <row r="408">
          <cell r="A408" t="str">
            <v>4295875213</v>
          </cell>
        </row>
        <row r="409">
          <cell r="A409" t="str">
            <v>4295875213</v>
          </cell>
        </row>
        <row r="410">
          <cell r="A410" t="str">
            <v>4295875213</v>
          </cell>
        </row>
        <row r="411">
          <cell r="A411" t="str">
            <v>4295875213</v>
          </cell>
        </row>
        <row r="412">
          <cell r="A412" t="str">
            <v>4295875213</v>
          </cell>
        </row>
        <row r="413">
          <cell r="A413" t="str">
            <v>4295875213</v>
          </cell>
        </row>
        <row r="414">
          <cell r="A414" t="str">
            <v>4295875213</v>
          </cell>
        </row>
        <row r="415">
          <cell r="A415" t="str">
            <v>4295875213</v>
          </cell>
        </row>
        <row r="416">
          <cell r="A416" t="str">
            <v>4295875213</v>
          </cell>
        </row>
        <row r="417">
          <cell r="A417" t="str">
            <v>4295875213</v>
          </cell>
        </row>
        <row r="418">
          <cell r="A418" t="str">
            <v>4295875213</v>
          </cell>
        </row>
        <row r="419">
          <cell r="A419" t="str">
            <v>4295875213</v>
          </cell>
        </row>
        <row r="420">
          <cell r="A420" t="str">
            <v>4295875213</v>
          </cell>
        </row>
        <row r="421">
          <cell r="A421" t="str">
            <v>4295875213</v>
          </cell>
        </row>
        <row r="422">
          <cell r="A422" t="str">
            <v>4295875213</v>
          </cell>
        </row>
        <row r="423">
          <cell r="A423" t="str">
            <v>4295875213</v>
          </cell>
        </row>
        <row r="424">
          <cell r="A424" t="str">
            <v>4295875213</v>
          </cell>
        </row>
        <row r="425">
          <cell r="A425" t="str">
            <v>4295875213</v>
          </cell>
        </row>
        <row r="426">
          <cell r="A426" t="str">
            <v>4295875213</v>
          </cell>
        </row>
        <row r="427">
          <cell r="A427" t="str">
            <v>4295875213</v>
          </cell>
        </row>
        <row r="428">
          <cell r="A428" t="str">
            <v>4295875213</v>
          </cell>
        </row>
        <row r="429">
          <cell r="A429" t="str">
            <v>4295875213</v>
          </cell>
        </row>
        <row r="430">
          <cell r="A430" t="str">
            <v>4295875213</v>
          </cell>
        </row>
        <row r="431">
          <cell r="A431" t="str">
            <v>4295875213</v>
          </cell>
        </row>
        <row r="432">
          <cell r="A432" t="str">
            <v>4295875213</v>
          </cell>
        </row>
        <row r="433">
          <cell r="A433" t="str">
            <v>4295875213</v>
          </cell>
        </row>
        <row r="434">
          <cell r="A434" t="str">
            <v>4295875213</v>
          </cell>
        </row>
        <row r="435">
          <cell r="A435" t="str">
            <v>4295875213</v>
          </cell>
        </row>
        <row r="436">
          <cell r="A436" t="str">
            <v>4295875213</v>
          </cell>
        </row>
        <row r="437">
          <cell r="A437" t="str">
            <v>4295875213</v>
          </cell>
        </row>
        <row r="438">
          <cell r="A438" t="str">
            <v>4295875213</v>
          </cell>
        </row>
        <row r="439">
          <cell r="A439" t="str">
            <v>4295859121</v>
          </cell>
        </row>
        <row r="440">
          <cell r="A440" t="str">
            <v>4295859121</v>
          </cell>
        </row>
        <row r="441">
          <cell r="A441" t="str">
            <v>4295859121</v>
          </cell>
        </row>
        <row r="442">
          <cell r="A442" t="str">
            <v>4295859121</v>
          </cell>
        </row>
        <row r="443">
          <cell r="A443" t="str">
            <v>4295859121</v>
          </cell>
        </row>
        <row r="444">
          <cell r="A444" t="str">
            <v>4295859121</v>
          </cell>
        </row>
        <row r="445">
          <cell r="A445" t="str">
            <v>4295859121</v>
          </cell>
        </row>
        <row r="446">
          <cell r="A446" t="str">
            <v>4295859121</v>
          </cell>
        </row>
        <row r="447">
          <cell r="A447" t="str">
            <v>4295859121</v>
          </cell>
        </row>
        <row r="448">
          <cell r="A448" t="str">
            <v>4295859121</v>
          </cell>
        </row>
        <row r="449">
          <cell r="A449" t="str">
            <v>4295859121</v>
          </cell>
        </row>
        <row r="450">
          <cell r="A450" t="str">
            <v>4295859121</v>
          </cell>
        </row>
        <row r="451">
          <cell r="A451" t="str">
            <v>4295859121</v>
          </cell>
        </row>
        <row r="452">
          <cell r="A452" t="str">
            <v>4295859121</v>
          </cell>
        </row>
        <row r="453">
          <cell r="A453" t="str">
            <v>4295859121</v>
          </cell>
        </row>
        <row r="454">
          <cell r="A454" t="str">
            <v>4295859121</v>
          </cell>
        </row>
        <row r="455">
          <cell r="A455" t="str">
            <v>4295859121</v>
          </cell>
        </row>
        <row r="456">
          <cell r="A456" t="str">
            <v>4295859121</v>
          </cell>
        </row>
        <row r="457">
          <cell r="A457" t="str">
            <v>4295859121</v>
          </cell>
        </row>
        <row r="458">
          <cell r="A458" t="str">
            <v>4295859121</v>
          </cell>
        </row>
        <row r="459">
          <cell r="A459" t="str">
            <v>4295859121</v>
          </cell>
        </row>
        <row r="460">
          <cell r="A460" t="str">
            <v>4295859121</v>
          </cell>
        </row>
        <row r="461">
          <cell r="A461" t="str">
            <v>4295859121</v>
          </cell>
        </row>
        <row r="462">
          <cell r="A462" t="str">
            <v>4295859121</v>
          </cell>
        </row>
        <row r="463">
          <cell r="A463" t="str">
            <v>4295859121</v>
          </cell>
        </row>
        <row r="464">
          <cell r="A464" t="str">
            <v>4295859121</v>
          </cell>
        </row>
        <row r="465">
          <cell r="A465" t="str">
            <v>4295859121</v>
          </cell>
        </row>
        <row r="466">
          <cell r="A466" t="str">
            <v>4295859121</v>
          </cell>
        </row>
        <row r="467">
          <cell r="A467" t="str">
            <v>4295859121</v>
          </cell>
        </row>
        <row r="468">
          <cell r="A468" t="str">
            <v>4295859121</v>
          </cell>
        </row>
        <row r="469">
          <cell r="A469" t="str">
            <v>4295859121</v>
          </cell>
        </row>
        <row r="470">
          <cell r="A470" t="str">
            <v>4295859121</v>
          </cell>
        </row>
        <row r="471">
          <cell r="A471" t="str">
            <v>4295859121</v>
          </cell>
        </row>
        <row r="472">
          <cell r="A472" t="str">
            <v>4295859121</v>
          </cell>
        </row>
        <row r="473">
          <cell r="A473" t="str">
            <v>4295859121</v>
          </cell>
        </row>
        <row r="474">
          <cell r="A474" t="str">
            <v>4295859121</v>
          </cell>
        </row>
        <row r="475">
          <cell r="A475" t="str">
            <v>5000544789</v>
          </cell>
        </row>
        <row r="476">
          <cell r="A476" t="str">
            <v>5000544789</v>
          </cell>
        </row>
        <row r="477">
          <cell r="A477" t="str">
            <v>5000544789</v>
          </cell>
        </row>
        <row r="478">
          <cell r="A478" t="str">
            <v>5000544789</v>
          </cell>
        </row>
        <row r="479">
          <cell r="A479" t="str">
            <v>5000544789</v>
          </cell>
        </row>
        <row r="480">
          <cell r="A480" t="str">
            <v>5000544789</v>
          </cell>
        </row>
        <row r="481">
          <cell r="A481" t="str">
            <v>5000544789</v>
          </cell>
        </row>
        <row r="482">
          <cell r="A482" t="str">
            <v>5000544789</v>
          </cell>
        </row>
        <row r="483">
          <cell r="A483" t="str">
            <v>5000544789</v>
          </cell>
        </row>
        <row r="484">
          <cell r="A484" t="str">
            <v>5000544789</v>
          </cell>
        </row>
        <row r="485">
          <cell r="A485" t="str">
            <v>5000544789</v>
          </cell>
        </row>
        <row r="486">
          <cell r="A486" t="str">
            <v>5000544789</v>
          </cell>
        </row>
        <row r="487">
          <cell r="A487" t="str">
            <v>5000544789</v>
          </cell>
        </row>
        <row r="488">
          <cell r="A488" t="str">
            <v>5000544789</v>
          </cell>
        </row>
        <row r="489">
          <cell r="A489" t="str">
            <v>5000544789</v>
          </cell>
        </row>
        <row r="490">
          <cell r="A490" t="str">
            <v>5000544789</v>
          </cell>
        </row>
        <row r="491">
          <cell r="A491" t="str">
            <v>5000544789</v>
          </cell>
        </row>
        <row r="492">
          <cell r="A492" t="str">
            <v>5000544789</v>
          </cell>
        </row>
        <row r="493">
          <cell r="A493" t="str">
            <v>5000544789</v>
          </cell>
        </row>
        <row r="494">
          <cell r="A494" t="str">
            <v>5000544789</v>
          </cell>
        </row>
        <row r="495">
          <cell r="A495" t="str">
            <v>5000544789</v>
          </cell>
        </row>
        <row r="496">
          <cell r="A496" t="str">
            <v>4295904724</v>
          </cell>
        </row>
        <row r="497">
          <cell r="A497" t="str">
            <v>4295904724</v>
          </cell>
        </row>
        <row r="498">
          <cell r="A498" t="str">
            <v>4295904724</v>
          </cell>
        </row>
        <row r="499">
          <cell r="A499" t="str">
            <v>4295904724</v>
          </cell>
        </row>
        <row r="500">
          <cell r="A500" t="str">
            <v>4295904724</v>
          </cell>
        </row>
        <row r="501">
          <cell r="A501" t="str">
            <v>4295904724</v>
          </cell>
        </row>
        <row r="502">
          <cell r="A502" t="str">
            <v>4295904724</v>
          </cell>
        </row>
        <row r="503">
          <cell r="A503" t="str">
            <v>4295904724</v>
          </cell>
        </row>
        <row r="504">
          <cell r="A504" t="str">
            <v>4295904724</v>
          </cell>
        </row>
        <row r="505">
          <cell r="A505" t="str">
            <v>4295904724</v>
          </cell>
        </row>
        <row r="506">
          <cell r="A506" t="str">
            <v>4295904724</v>
          </cell>
        </row>
        <row r="507">
          <cell r="A507" t="str">
            <v>4295904724</v>
          </cell>
        </row>
        <row r="508">
          <cell r="A508" t="str">
            <v>4295904724</v>
          </cell>
        </row>
        <row r="509">
          <cell r="A509" t="str">
            <v>4295904724</v>
          </cell>
        </row>
        <row r="510">
          <cell r="A510" t="str">
            <v>4295904724</v>
          </cell>
        </row>
        <row r="511">
          <cell r="A511" t="str">
            <v>4295904724</v>
          </cell>
        </row>
        <row r="512">
          <cell r="A512" t="str">
            <v>4295904724</v>
          </cell>
        </row>
        <row r="513">
          <cell r="A513" t="str">
            <v>4295904724</v>
          </cell>
        </row>
        <row r="514">
          <cell r="A514" t="str">
            <v>4295904724</v>
          </cell>
        </row>
        <row r="515">
          <cell r="A515" t="str">
            <v>4295904724</v>
          </cell>
        </row>
        <row r="516">
          <cell r="A516" t="str">
            <v>4295904724</v>
          </cell>
        </row>
        <row r="517">
          <cell r="A517" t="str">
            <v>4295904724</v>
          </cell>
        </row>
        <row r="518">
          <cell r="A518" t="str">
            <v>4295904724</v>
          </cell>
        </row>
        <row r="519">
          <cell r="A519" t="str">
            <v>4295904724</v>
          </cell>
        </row>
        <row r="520">
          <cell r="A520" t="str">
            <v>4295904724</v>
          </cell>
        </row>
        <row r="521">
          <cell r="A521" t="str">
            <v>4295904724</v>
          </cell>
        </row>
        <row r="522">
          <cell r="A522" t="str">
            <v>4295904724</v>
          </cell>
        </row>
        <row r="523">
          <cell r="A523" t="str">
            <v>4295904724</v>
          </cell>
        </row>
        <row r="524">
          <cell r="A524" t="str">
            <v>4295904724</v>
          </cell>
        </row>
        <row r="525">
          <cell r="A525" t="str">
            <v>4295904724</v>
          </cell>
        </row>
        <row r="526">
          <cell r="A526" t="str">
            <v>4295904724</v>
          </cell>
        </row>
        <row r="527">
          <cell r="A527" t="str">
            <v>4295904724</v>
          </cell>
        </row>
        <row r="528">
          <cell r="A528" t="str">
            <v>4295904724</v>
          </cell>
        </row>
        <row r="529">
          <cell r="A529" t="str">
            <v>4295904724</v>
          </cell>
        </row>
        <row r="530">
          <cell r="A530" t="str">
            <v>4295904724</v>
          </cell>
        </row>
        <row r="531">
          <cell r="A531" t="str">
            <v>4295904724</v>
          </cell>
        </row>
        <row r="532">
          <cell r="A532" t="str">
            <v>4296390342</v>
          </cell>
        </row>
        <row r="533">
          <cell r="A533" t="str">
            <v>4296390342</v>
          </cell>
        </row>
        <row r="534">
          <cell r="A534" t="str">
            <v>4296390342</v>
          </cell>
        </row>
        <row r="535">
          <cell r="A535" t="str">
            <v>4296390342</v>
          </cell>
        </row>
        <row r="536">
          <cell r="A536" t="str">
            <v>4296390342</v>
          </cell>
        </row>
        <row r="537">
          <cell r="A537" t="str">
            <v>4296390342</v>
          </cell>
        </row>
        <row r="538">
          <cell r="A538" t="str">
            <v>4296390342</v>
          </cell>
        </row>
        <row r="539">
          <cell r="A539" t="str">
            <v>4296390342</v>
          </cell>
        </row>
        <row r="540">
          <cell r="A540" t="str">
            <v>4297947290</v>
          </cell>
        </row>
        <row r="541">
          <cell r="A541" t="str">
            <v>4297947290</v>
          </cell>
        </row>
        <row r="542">
          <cell r="A542" t="str">
            <v>4297947290</v>
          </cell>
        </row>
        <row r="543">
          <cell r="A543" t="str">
            <v>4297947290</v>
          </cell>
        </row>
        <row r="544">
          <cell r="A544" t="str">
            <v>4297947290</v>
          </cell>
        </row>
        <row r="545">
          <cell r="A545" t="str">
            <v>4297947290</v>
          </cell>
        </row>
        <row r="546">
          <cell r="A546" t="str">
            <v>4297947290</v>
          </cell>
        </row>
        <row r="547">
          <cell r="A547" t="str">
            <v>4297947290</v>
          </cell>
        </row>
        <row r="548">
          <cell r="A548" t="str">
            <v>4297947290</v>
          </cell>
        </row>
        <row r="549">
          <cell r="A549" t="str">
            <v>4297947290</v>
          </cell>
        </row>
        <row r="550">
          <cell r="A550" t="str">
            <v>4297947290</v>
          </cell>
        </row>
        <row r="551">
          <cell r="A551" t="str">
            <v>4297947290</v>
          </cell>
        </row>
        <row r="552">
          <cell r="A552" t="str">
            <v>4297947290</v>
          </cell>
        </row>
        <row r="553">
          <cell r="A553" t="str">
            <v>4297947290</v>
          </cell>
        </row>
        <row r="554">
          <cell r="A554" t="str">
            <v>4297947290</v>
          </cell>
        </row>
        <row r="555">
          <cell r="A555" t="str">
            <v>4295875168</v>
          </cell>
        </row>
        <row r="556">
          <cell r="A556" t="str">
            <v>4295875168</v>
          </cell>
        </row>
        <row r="557">
          <cell r="A557" t="str">
            <v>4295875168</v>
          </cell>
        </row>
        <row r="558">
          <cell r="A558" t="str">
            <v>4295875168</v>
          </cell>
        </row>
        <row r="559">
          <cell r="A559" t="str">
            <v>4295875168</v>
          </cell>
        </row>
        <row r="560">
          <cell r="A560" t="str">
            <v>4295875168</v>
          </cell>
        </row>
        <row r="561">
          <cell r="A561" t="str">
            <v>4295875168</v>
          </cell>
        </row>
        <row r="562">
          <cell r="A562" t="str">
            <v>4295875168</v>
          </cell>
        </row>
        <row r="563">
          <cell r="A563" t="str">
            <v>4295875168</v>
          </cell>
        </row>
        <row r="564">
          <cell r="A564" t="str">
            <v>4295875168</v>
          </cell>
        </row>
        <row r="565">
          <cell r="A565" t="str">
            <v>4295875168</v>
          </cell>
        </row>
        <row r="566">
          <cell r="A566" t="str">
            <v>4295875168</v>
          </cell>
        </row>
        <row r="567">
          <cell r="A567" t="str">
            <v>4295875168</v>
          </cell>
        </row>
        <row r="568">
          <cell r="A568" t="str">
            <v>4295875168</v>
          </cell>
        </row>
        <row r="569">
          <cell r="A569" t="str">
            <v>4295875168</v>
          </cell>
        </row>
        <row r="570">
          <cell r="A570" t="str">
            <v>4295875168</v>
          </cell>
        </row>
        <row r="571">
          <cell r="A571" t="str">
            <v>4295875168</v>
          </cell>
        </row>
        <row r="572">
          <cell r="A572" t="str">
            <v>4295875168</v>
          </cell>
        </row>
        <row r="573">
          <cell r="A573" t="str">
            <v>4295875168</v>
          </cell>
        </row>
        <row r="574">
          <cell r="A574" t="str">
            <v>4295875168</v>
          </cell>
        </row>
        <row r="575">
          <cell r="A575" t="str">
            <v>4295875168</v>
          </cell>
        </row>
        <row r="576">
          <cell r="A576" t="str">
            <v>4295875168</v>
          </cell>
        </row>
        <row r="577">
          <cell r="A577" t="str">
            <v>4295875168</v>
          </cell>
        </row>
        <row r="578">
          <cell r="A578" t="str">
            <v>4295875168</v>
          </cell>
        </row>
        <row r="579">
          <cell r="A579" t="str">
            <v>4295875168</v>
          </cell>
        </row>
        <row r="580">
          <cell r="A580" t="str">
            <v>4295875168</v>
          </cell>
        </row>
        <row r="581">
          <cell r="A581" t="str">
            <v>4295875168</v>
          </cell>
        </row>
        <row r="582">
          <cell r="A582" t="str">
            <v>4295875168</v>
          </cell>
        </row>
        <row r="583">
          <cell r="A583" t="str">
            <v>4295875168</v>
          </cell>
        </row>
        <row r="584">
          <cell r="A584" t="str">
            <v>4295875168</v>
          </cell>
        </row>
        <row r="585">
          <cell r="A585" t="str">
            <v>4295875168</v>
          </cell>
        </row>
        <row r="586">
          <cell r="A586" t="str">
            <v>4295875168</v>
          </cell>
        </row>
        <row r="587">
          <cell r="A587" t="str">
            <v>4295875168</v>
          </cell>
        </row>
        <row r="588">
          <cell r="A588" t="str">
            <v>4295875168</v>
          </cell>
        </row>
        <row r="589">
          <cell r="A589" t="str">
            <v>4295875168</v>
          </cell>
        </row>
        <row r="590">
          <cell r="A590" t="str">
            <v>4295875168</v>
          </cell>
        </row>
        <row r="591">
          <cell r="A591" t="str">
            <v>4297330450</v>
          </cell>
        </row>
        <row r="592">
          <cell r="A592" t="str">
            <v>4297330450</v>
          </cell>
        </row>
        <row r="593">
          <cell r="A593" t="str">
            <v>4297330450</v>
          </cell>
        </row>
        <row r="594">
          <cell r="A594" t="str">
            <v>4297330450</v>
          </cell>
        </row>
        <row r="595">
          <cell r="A595" t="str">
            <v>4297330450</v>
          </cell>
        </row>
        <row r="596">
          <cell r="A596" t="str">
            <v>4297330450</v>
          </cell>
        </row>
        <row r="597">
          <cell r="A597" t="str">
            <v>4297330450</v>
          </cell>
        </row>
        <row r="598">
          <cell r="A598" t="str">
            <v>4297330450</v>
          </cell>
        </row>
        <row r="599">
          <cell r="A599" t="str">
            <v>4297330450</v>
          </cell>
        </row>
        <row r="600">
          <cell r="A600" t="str">
            <v>4297330450</v>
          </cell>
        </row>
        <row r="601">
          <cell r="A601" t="str">
            <v>4297330450</v>
          </cell>
        </row>
        <row r="602">
          <cell r="A602" t="str">
            <v>4297330450</v>
          </cell>
        </row>
        <row r="603">
          <cell r="A603" t="str">
            <v>4297330450</v>
          </cell>
        </row>
        <row r="604">
          <cell r="A604" t="str">
            <v>4297330450</v>
          </cell>
        </row>
        <row r="605">
          <cell r="A605" t="str">
            <v>4297330450</v>
          </cell>
        </row>
        <row r="606">
          <cell r="A606" t="str">
            <v>4297330450</v>
          </cell>
        </row>
        <row r="607">
          <cell r="A607" t="str">
            <v>4297330450</v>
          </cell>
        </row>
        <row r="608">
          <cell r="A608" t="str">
            <v>4297330450</v>
          </cell>
        </row>
        <row r="609">
          <cell r="A609" t="str">
            <v>4297330450</v>
          </cell>
        </row>
        <row r="610">
          <cell r="A610" t="str">
            <v>4297330450</v>
          </cell>
        </row>
        <row r="611">
          <cell r="A611" t="str">
            <v>4297330450</v>
          </cell>
        </row>
        <row r="612">
          <cell r="A612" t="str">
            <v>4297330450</v>
          </cell>
        </row>
        <row r="613">
          <cell r="A613" t="str">
            <v>4297330450</v>
          </cell>
        </row>
        <row r="614">
          <cell r="A614" t="str">
            <v>4297330450</v>
          </cell>
        </row>
        <row r="615">
          <cell r="A615" t="str">
            <v>4295877330</v>
          </cell>
        </row>
        <row r="616">
          <cell r="A616" t="str">
            <v>4295877330</v>
          </cell>
        </row>
        <row r="617">
          <cell r="A617" t="str">
            <v>4295877330</v>
          </cell>
        </row>
        <row r="618">
          <cell r="A618" t="str">
            <v>4295877330</v>
          </cell>
        </row>
        <row r="619">
          <cell r="A619" t="str">
            <v>4295877330</v>
          </cell>
        </row>
        <row r="620">
          <cell r="A620" t="str">
            <v>4295877330</v>
          </cell>
        </row>
        <row r="621">
          <cell r="A621" t="str">
            <v>4295877330</v>
          </cell>
        </row>
        <row r="622">
          <cell r="A622" t="str">
            <v>4295877330</v>
          </cell>
        </row>
        <row r="623">
          <cell r="A623" t="str">
            <v>4295877330</v>
          </cell>
        </row>
        <row r="624">
          <cell r="A624" t="str">
            <v>4295877330</v>
          </cell>
        </row>
        <row r="625">
          <cell r="A625" t="str">
            <v>4295877330</v>
          </cell>
        </row>
        <row r="626">
          <cell r="A626" t="str">
            <v>4295877330</v>
          </cell>
        </row>
        <row r="627">
          <cell r="A627" t="str">
            <v>4295877330</v>
          </cell>
        </row>
        <row r="628">
          <cell r="A628" t="str">
            <v>4295877330</v>
          </cell>
        </row>
        <row r="629">
          <cell r="A629" t="str">
            <v>4295877330</v>
          </cell>
        </row>
        <row r="630">
          <cell r="A630" t="str">
            <v>4295877330</v>
          </cell>
        </row>
        <row r="631">
          <cell r="A631" t="str">
            <v>4295877330</v>
          </cell>
        </row>
        <row r="632">
          <cell r="A632" t="str">
            <v>4295877330</v>
          </cell>
        </row>
        <row r="633">
          <cell r="A633" t="str">
            <v>4295877330</v>
          </cell>
        </row>
        <row r="634">
          <cell r="A634" t="str">
            <v>4295877330</v>
          </cell>
        </row>
        <row r="635">
          <cell r="A635" t="str">
            <v>4295877330</v>
          </cell>
        </row>
        <row r="636">
          <cell r="A636" t="str">
            <v>4295877330</v>
          </cell>
        </row>
        <row r="637">
          <cell r="A637" t="str">
            <v>4295877330</v>
          </cell>
        </row>
        <row r="638">
          <cell r="A638" t="str">
            <v>4295877330</v>
          </cell>
        </row>
        <row r="639">
          <cell r="A639" t="str">
            <v>4295877330</v>
          </cell>
        </row>
        <row r="640">
          <cell r="A640" t="str">
            <v>4295877330</v>
          </cell>
        </row>
        <row r="641">
          <cell r="A641" t="str">
            <v>4295877330</v>
          </cell>
        </row>
        <row r="642">
          <cell r="A642" t="str">
            <v>4295877330</v>
          </cell>
        </row>
        <row r="643">
          <cell r="A643" t="str">
            <v>4295877330</v>
          </cell>
        </row>
        <row r="644">
          <cell r="A644" t="str">
            <v>4295877330</v>
          </cell>
        </row>
        <row r="645">
          <cell r="A645" t="str">
            <v>4295877330</v>
          </cell>
        </row>
        <row r="646">
          <cell r="A646" t="str">
            <v>4295877330</v>
          </cell>
        </row>
        <row r="647">
          <cell r="A647" t="str">
            <v>4295877330</v>
          </cell>
        </row>
        <row r="648">
          <cell r="A648" t="str">
            <v>4295877330</v>
          </cell>
        </row>
        <row r="649">
          <cell r="A649" t="str">
            <v>4295877330</v>
          </cell>
        </row>
        <row r="650">
          <cell r="A650" t="str">
            <v>4295877330</v>
          </cell>
        </row>
        <row r="651">
          <cell r="A651" t="str">
            <v>4295877330</v>
          </cell>
        </row>
        <row r="652">
          <cell r="A652" t="str">
            <v>4295877330</v>
          </cell>
        </row>
        <row r="653">
          <cell r="A653" t="str">
            <v>4295877330</v>
          </cell>
        </row>
        <row r="654">
          <cell r="A654" t="str">
            <v>4295877330</v>
          </cell>
        </row>
        <row r="655">
          <cell r="A655" t="str">
            <v>4295877330</v>
          </cell>
        </row>
        <row r="656">
          <cell r="A656" t="str">
            <v>4295877330</v>
          </cell>
        </row>
        <row r="657">
          <cell r="A657" t="str">
            <v>4295877330</v>
          </cell>
        </row>
        <row r="658">
          <cell r="A658" t="str">
            <v>4295877330</v>
          </cell>
        </row>
        <row r="659">
          <cell r="A659" t="str">
            <v>4295877330</v>
          </cell>
        </row>
        <row r="660">
          <cell r="A660" t="str">
            <v>4295877330</v>
          </cell>
        </row>
        <row r="661">
          <cell r="A661" t="str">
            <v>4295877330</v>
          </cell>
        </row>
        <row r="662">
          <cell r="A662" t="str">
            <v>4295877330</v>
          </cell>
        </row>
        <row r="663">
          <cell r="A663" t="str">
            <v>4295877330</v>
          </cell>
        </row>
        <row r="664">
          <cell r="A664" t="str">
            <v>4295877330</v>
          </cell>
        </row>
        <row r="665">
          <cell r="A665" t="str">
            <v>4295877330</v>
          </cell>
        </row>
        <row r="666">
          <cell r="A666" t="str">
            <v>4295877330</v>
          </cell>
        </row>
        <row r="667">
          <cell r="A667" t="str">
            <v>4295877330</v>
          </cell>
        </row>
        <row r="668">
          <cell r="A668" t="str">
            <v>4295877330</v>
          </cell>
        </row>
        <row r="669">
          <cell r="A669" t="str">
            <v>4295877330</v>
          </cell>
        </row>
        <row r="670">
          <cell r="A670" t="str">
            <v>4295877330</v>
          </cell>
        </row>
        <row r="671">
          <cell r="A671" t="str">
            <v>4295877330</v>
          </cell>
        </row>
        <row r="672">
          <cell r="A672" t="str">
            <v>4295877330</v>
          </cell>
        </row>
        <row r="673">
          <cell r="A673" t="str">
            <v>4295877330</v>
          </cell>
        </row>
        <row r="674">
          <cell r="A674" t="str">
            <v>4295877330</v>
          </cell>
        </row>
        <row r="675">
          <cell r="A675" t="str">
            <v>4295877330</v>
          </cell>
        </row>
        <row r="676">
          <cell r="A676" t="str">
            <v>4295877330</v>
          </cell>
        </row>
        <row r="677">
          <cell r="A677" t="str">
            <v>4295877330</v>
          </cell>
        </row>
        <row r="678">
          <cell r="A678" t="str">
            <v>4295877330</v>
          </cell>
        </row>
        <row r="679">
          <cell r="A679" t="str">
            <v>4295877330</v>
          </cell>
        </row>
        <row r="680">
          <cell r="A680" t="str">
            <v>4295877330</v>
          </cell>
        </row>
        <row r="681">
          <cell r="A681" t="str">
            <v>4295877330</v>
          </cell>
        </row>
        <row r="682">
          <cell r="A682" t="str">
            <v>4295877330</v>
          </cell>
        </row>
        <row r="683">
          <cell r="A683" t="str">
            <v>4295877330</v>
          </cell>
        </row>
        <row r="684">
          <cell r="A684" t="str">
            <v>4295877330</v>
          </cell>
        </row>
        <row r="685">
          <cell r="A685" t="str">
            <v>4295877330</v>
          </cell>
        </row>
        <row r="686">
          <cell r="A686" t="str">
            <v>4295877330</v>
          </cell>
        </row>
        <row r="687">
          <cell r="A687" t="str">
            <v>4295870587</v>
          </cell>
        </row>
        <row r="688">
          <cell r="A688" t="str">
            <v>4295870587</v>
          </cell>
        </row>
        <row r="689">
          <cell r="A689" t="str">
            <v>4295870587</v>
          </cell>
        </row>
        <row r="690">
          <cell r="A690" t="str">
            <v>4295870587</v>
          </cell>
        </row>
        <row r="691">
          <cell r="A691" t="str">
            <v>4295870587</v>
          </cell>
        </row>
        <row r="692">
          <cell r="A692" t="str">
            <v>4295870587</v>
          </cell>
        </row>
        <row r="693">
          <cell r="A693" t="str">
            <v>4295870587</v>
          </cell>
        </row>
        <row r="694">
          <cell r="A694" t="str">
            <v>4295870587</v>
          </cell>
        </row>
        <row r="695">
          <cell r="A695" t="str">
            <v>4295870587</v>
          </cell>
        </row>
        <row r="696">
          <cell r="A696" t="str">
            <v>4295870587</v>
          </cell>
        </row>
        <row r="697">
          <cell r="A697" t="str">
            <v>4295870587</v>
          </cell>
        </row>
        <row r="698">
          <cell r="A698" t="str">
            <v>4295870587</v>
          </cell>
        </row>
        <row r="699">
          <cell r="A699" t="str">
            <v>4295870587</v>
          </cell>
        </row>
        <row r="700">
          <cell r="A700" t="str">
            <v>4295870587</v>
          </cell>
        </row>
        <row r="701">
          <cell r="A701" t="str">
            <v>4295870587</v>
          </cell>
        </row>
        <row r="702">
          <cell r="A702" t="str">
            <v>4295870587</v>
          </cell>
        </row>
        <row r="703">
          <cell r="A703" t="str">
            <v>4295870587</v>
          </cell>
        </row>
        <row r="704">
          <cell r="A704" t="str">
            <v>4295870587</v>
          </cell>
        </row>
        <row r="705">
          <cell r="A705" t="str">
            <v>4295870587</v>
          </cell>
        </row>
        <row r="706">
          <cell r="A706" t="str">
            <v>4295870587</v>
          </cell>
        </row>
        <row r="707">
          <cell r="A707" t="str">
            <v>4295870587</v>
          </cell>
        </row>
        <row r="708">
          <cell r="A708" t="str">
            <v>4295870587</v>
          </cell>
        </row>
        <row r="709">
          <cell r="A709" t="str">
            <v>4295870587</v>
          </cell>
        </row>
        <row r="710">
          <cell r="A710" t="str">
            <v>4295870587</v>
          </cell>
        </row>
        <row r="711">
          <cell r="A711" t="str">
            <v>4295870587</v>
          </cell>
        </row>
        <row r="712">
          <cell r="A712" t="str">
            <v>4295870587</v>
          </cell>
        </row>
        <row r="713">
          <cell r="A713" t="str">
            <v>4295870587</v>
          </cell>
        </row>
        <row r="714">
          <cell r="A714" t="str">
            <v>4295870587</v>
          </cell>
        </row>
        <row r="715">
          <cell r="A715" t="str">
            <v>4295870587</v>
          </cell>
        </row>
        <row r="716">
          <cell r="A716" t="str">
            <v>4295870587</v>
          </cell>
        </row>
        <row r="717">
          <cell r="A717" t="str">
            <v>4295870587</v>
          </cell>
        </row>
        <row r="718">
          <cell r="A718" t="str">
            <v>4295870587</v>
          </cell>
        </row>
        <row r="719">
          <cell r="A719" t="str">
            <v>4295870587</v>
          </cell>
        </row>
        <row r="720">
          <cell r="A720" t="str">
            <v>4295870587</v>
          </cell>
        </row>
        <row r="721">
          <cell r="A721" t="str">
            <v>4295870587</v>
          </cell>
        </row>
        <row r="722">
          <cell r="A722" t="str">
            <v>4295870587</v>
          </cell>
        </row>
        <row r="723">
          <cell r="A723" t="str">
            <v>4297997147</v>
          </cell>
        </row>
        <row r="724">
          <cell r="A724" t="str">
            <v>4297997147</v>
          </cell>
        </row>
        <row r="725">
          <cell r="A725" t="str">
            <v>4297997147</v>
          </cell>
        </row>
        <row r="726">
          <cell r="A726" t="str">
            <v>4297997147</v>
          </cell>
        </row>
        <row r="727">
          <cell r="A727" t="str">
            <v>4297997147</v>
          </cell>
        </row>
        <row r="728">
          <cell r="A728" t="str">
            <v>4297997147</v>
          </cell>
        </row>
        <row r="729">
          <cell r="A729" t="str">
            <v>4297997147</v>
          </cell>
        </row>
        <row r="730">
          <cell r="A730" t="str">
            <v>4297997147</v>
          </cell>
        </row>
        <row r="731">
          <cell r="A731" t="str">
            <v>4297997147</v>
          </cell>
        </row>
        <row r="732">
          <cell r="A732" t="str">
            <v>4297997147</v>
          </cell>
        </row>
        <row r="733">
          <cell r="A733" t="str">
            <v>4297997147</v>
          </cell>
        </row>
        <row r="734">
          <cell r="A734" t="str">
            <v>4297997147</v>
          </cell>
        </row>
        <row r="735">
          <cell r="A735" t="str">
            <v>4297997147</v>
          </cell>
        </row>
        <row r="736">
          <cell r="A736" t="str">
            <v>4297997147</v>
          </cell>
        </row>
        <row r="737">
          <cell r="A737" t="str">
            <v>4297997147</v>
          </cell>
        </row>
        <row r="738">
          <cell r="A738" t="str">
            <v>4295890429</v>
          </cell>
        </row>
        <row r="739">
          <cell r="A739" t="str">
            <v>4295890429</v>
          </cell>
        </row>
        <row r="740">
          <cell r="A740" t="str">
            <v>4295890429</v>
          </cell>
        </row>
        <row r="741">
          <cell r="A741" t="str">
            <v>4295890429</v>
          </cell>
        </row>
        <row r="742">
          <cell r="A742" t="str">
            <v>4295890429</v>
          </cell>
        </row>
        <row r="743">
          <cell r="A743" t="str">
            <v>4295890429</v>
          </cell>
        </row>
        <row r="744">
          <cell r="A744" t="str">
            <v>4295890429</v>
          </cell>
        </row>
        <row r="745">
          <cell r="A745" t="str">
            <v>4295890429</v>
          </cell>
        </row>
        <row r="746">
          <cell r="A746" t="str">
            <v>4295890429</v>
          </cell>
        </row>
        <row r="747">
          <cell r="A747" t="str">
            <v>4295890429</v>
          </cell>
        </row>
        <row r="748">
          <cell r="A748" t="str">
            <v>4295890429</v>
          </cell>
        </row>
        <row r="749">
          <cell r="A749" t="str">
            <v>4295890429</v>
          </cell>
        </row>
        <row r="750">
          <cell r="A750" t="str">
            <v>4295890429</v>
          </cell>
        </row>
        <row r="751">
          <cell r="A751" t="str">
            <v>4295890429</v>
          </cell>
        </row>
        <row r="752">
          <cell r="A752" t="str">
            <v>4295890429</v>
          </cell>
        </row>
        <row r="753">
          <cell r="A753" t="str">
            <v>4295890429</v>
          </cell>
        </row>
        <row r="754">
          <cell r="A754" t="str">
            <v>4295890429</v>
          </cell>
        </row>
        <row r="755">
          <cell r="A755" t="str">
            <v>4295890429</v>
          </cell>
        </row>
        <row r="756">
          <cell r="A756" t="str">
            <v>4295890429</v>
          </cell>
        </row>
        <row r="757">
          <cell r="A757" t="str">
            <v>4295890429</v>
          </cell>
        </row>
        <row r="758">
          <cell r="A758" t="str">
            <v>4295890429</v>
          </cell>
        </row>
        <row r="759">
          <cell r="A759" t="str">
            <v>4295890429</v>
          </cell>
        </row>
        <row r="760">
          <cell r="A760" t="str">
            <v>4295899990</v>
          </cell>
        </row>
        <row r="761">
          <cell r="A761" t="str">
            <v>4295899990</v>
          </cell>
        </row>
        <row r="762">
          <cell r="A762" t="str">
            <v>4295899990</v>
          </cell>
        </row>
        <row r="763">
          <cell r="A763" t="str">
            <v>4295899990</v>
          </cell>
        </row>
        <row r="764">
          <cell r="A764" t="str">
            <v>4295899990</v>
          </cell>
        </row>
        <row r="765">
          <cell r="A765" t="str">
            <v>4295899990</v>
          </cell>
        </row>
        <row r="766">
          <cell r="A766" t="str">
            <v>4295899990</v>
          </cell>
        </row>
        <row r="767">
          <cell r="A767" t="str">
            <v>4295899990</v>
          </cell>
        </row>
        <row r="768">
          <cell r="A768" t="str">
            <v>4295899990</v>
          </cell>
        </row>
        <row r="769">
          <cell r="A769" t="str">
            <v>4295899990</v>
          </cell>
        </row>
        <row r="770">
          <cell r="A770" t="str">
            <v>4295899990</v>
          </cell>
        </row>
        <row r="771">
          <cell r="A771" t="str">
            <v>4295899990</v>
          </cell>
        </row>
        <row r="772">
          <cell r="A772" t="str">
            <v>4295899990</v>
          </cell>
        </row>
        <row r="773">
          <cell r="A773" t="str">
            <v>4295899990</v>
          </cell>
        </row>
        <row r="774">
          <cell r="A774" t="str">
            <v>4295899990</v>
          </cell>
        </row>
        <row r="775">
          <cell r="A775" t="str">
            <v>4295899990</v>
          </cell>
        </row>
        <row r="776">
          <cell r="A776" t="str">
            <v>4295899990</v>
          </cell>
        </row>
        <row r="777">
          <cell r="A777" t="str">
            <v>4295899990</v>
          </cell>
        </row>
        <row r="778">
          <cell r="A778" t="str">
            <v>4295899990</v>
          </cell>
        </row>
        <row r="779">
          <cell r="A779" t="str">
            <v>4295899990</v>
          </cell>
        </row>
        <row r="780">
          <cell r="A780" t="str">
            <v>4295899990</v>
          </cell>
        </row>
        <row r="781">
          <cell r="A781" t="str">
            <v>4295899990</v>
          </cell>
        </row>
        <row r="782">
          <cell r="A782" t="str">
            <v>4295899990</v>
          </cell>
        </row>
        <row r="783">
          <cell r="A783" t="str">
            <v>4295899990</v>
          </cell>
        </row>
        <row r="784">
          <cell r="A784" t="str">
            <v>4295899990</v>
          </cell>
        </row>
        <row r="785">
          <cell r="A785" t="str">
            <v>4295899990</v>
          </cell>
        </row>
        <row r="786">
          <cell r="A786" t="str">
            <v>4295899990</v>
          </cell>
        </row>
        <row r="787">
          <cell r="A787" t="str">
            <v>4295899990</v>
          </cell>
        </row>
        <row r="788">
          <cell r="A788" t="str">
            <v>4295899990</v>
          </cell>
        </row>
        <row r="789">
          <cell r="A789" t="str">
            <v>4295899990</v>
          </cell>
        </row>
        <row r="790">
          <cell r="A790" t="str">
            <v>4295899990</v>
          </cell>
        </row>
        <row r="791">
          <cell r="A791" t="str">
            <v>4295899990</v>
          </cell>
        </row>
        <row r="792">
          <cell r="A792" t="str">
            <v>4295899990</v>
          </cell>
        </row>
        <row r="793">
          <cell r="A793" t="str">
            <v>4295899990</v>
          </cell>
        </row>
        <row r="794">
          <cell r="A794" t="str">
            <v>4295899990</v>
          </cell>
        </row>
        <row r="795">
          <cell r="A795" t="str">
            <v>4295899990</v>
          </cell>
        </row>
        <row r="796">
          <cell r="A796" t="str">
            <v>4295865239</v>
          </cell>
        </row>
        <row r="797">
          <cell r="A797" t="str">
            <v>4295865239</v>
          </cell>
        </row>
        <row r="798">
          <cell r="A798" t="str">
            <v>4295865239</v>
          </cell>
        </row>
        <row r="799">
          <cell r="A799" t="str">
            <v>4295865239</v>
          </cell>
        </row>
        <row r="800">
          <cell r="A800" t="str">
            <v>4295865239</v>
          </cell>
        </row>
        <row r="801">
          <cell r="A801" t="str">
            <v>4295865239</v>
          </cell>
        </row>
        <row r="802">
          <cell r="A802" t="str">
            <v>4295865239</v>
          </cell>
        </row>
        <row r="803">
          <cell r="A803" t="str">
            <v>4295865239</v>
          </cell>
        </row>
        <row r="804">
          <cell r="A804" t="str">
            <v>4295865239</v>
          </cell>
        </row>
        <row r="805">
          <cell r="A805" t="str">
            <v>4295865239</v>
          </cell>
        </row>
        <row r="806">
          <cell r="A806" t="str">
            <v>4295865239</v>
          </cell>
        </row>
        <row r="807">
          <cell r="A807" t="str">
            <v>4295865239</v>
          </cell>
        </row>
        <row r="808">
          <cell r="A808" t="str">
            <v>4295865239</v>
          </cell>
        </row>
        <row r="809">
          <cell r="A809" t="str">
            <v>4295865239</v>
          </cell>
        </row>
        <row r="810">
          <cell r="A810" t="str">
            <v>4295865239</v>
          </cell>
        </row>
        <row r="811">
          <cell r="A811" t="str">
            <v>4295865239</v>
          </cell>
        </row>
        <row r="812">
          <cell r="A812" t="str">
            <v>4295865239</v>
          </cell>
        </row>
        <row r="813">
          <cell r="A813" t="str">
            <v>4295865239</v>
          </cell>
        </row>
        <row r="814">
          <cell r="A814" t="str">
            <v>4295865239</v>
          </cell>
        </row>
        <row r="815">
          <cell r="A815" t="str">
            <v>4295865239</v>
          </cell>
        </row>
        <row r="816">
          <cell r="A816" t="str">
            <v>4295865239</v>
          </cell>
        </row>
        <row r="817">
          <cell r="A817" t="str">
            <v>4295865239</v>
          </cell>
        </row>
        <row r="818">
          <cell r="A818" t="str">
            <v>4295865239</v>
          </cell>
        </row>
        <row r="819">
          <cell r="A819" t="str">
            <v>4295865239</v>
          </cell>
        </row>
        <row r="820">
          <cell r="A820" t="str">
            <v>4295865239</v>
          </cell>
        </row>
        <row r="821">
          <cell r="A821" t="str">
            <v>4295865239</v>
          </cell>
        </row>
        <row r="822">
          <cell r="A822" t="str">
            <v>4295865239</v>
          </cell>
        </row>
        <row r="823">
          <cell r="A823" t="str">
            <v>4295865239</v>
          </cell>
        </row>
        <row r="824">
          <cell r="A824" t="str">
            <v>4295865239</v>
          </cell>
        </row>
        <row r="825">
          <cell r="A825" t="str">
            <v>4295865239</v>
          </cell>
        </row>
        <row r="826">
          <cell r="A826" t="str">
            <v>4295865239</v>
          </cell>
        </row>
        <row r="827">
          <cell r="A827" t="str">
            <v>4295865239</v>
          </cell>
        </row>
        <row r="828">
          <cell r="A828" t="str">
            <v>4295865239</v>
          </cell>
        </row>
        <row r="829">
          <cell r="A829" t="str">
            <v>4295865239</v>
          </cell>
        </row>
        <row r="830">
          <cell r="A830" t="str">
            <v>4295865239</v>
          </cell>
        </row>
        <row r="831">
          <cell r="A831" t="str">
            <v>4295865239</v>
          </cell>
        </row>
        <row r="832">
          <cell r="A832" t="str">
            <v>4298155123</v>
          </cell>
        </row>
        <row r="833">
          <cell r="A833" t="str">
            <v>4298155123</v>
          </cell>
        </row>
        <row r="834">
          <cell r="A834" t="str">
            <v>4298155123</v>
          </cell>
        </row>
        <row r="835">
          <cell r="A835" t="str">
            <v>4298155123</v>
          </cell>
        </row>
        <row r="836">
          <cell r="A836" t="str">
            <v>4298155123</v>
          </cell>
        </row>
        <row r="837">
          <cell r="A837" t="str">
            <v>4298155123</v>
          </cell>
        </row>
        <row r="838">
          <cell r="A838" t="str">
            <v>4295871682</v>
          </cell>
        </row>
        <row r="839">
          <cell r="A839" t="str">
            <v>4295871682</v>
          </cell>
        </row>
        <row r="840">
          <cell r="A840" t="str">
            <v>4295871682</v>
          </cell>
        </row>
        <row r="841">
          <cell r="A841" t="str">
            <v>4295871682</v>
          </cell>
        </row>
        <row r="842">
          <cell r="A842" t="str">
            <v>4295871682</v>
          </cell>
        </row>
        <row r="843">
          <cell r="A843" t="str">
            <v>4295871682</v>
          </cell>
        </row>
        <row r="844">
          <cell r="A844" t="str">
            <v>4295871682</v>
          </cell>
        </row>
        <row r="845">
          <cell r="A845" t="str">
            <v>4295871682</v>
          </cell>
        </row>
        <row r="846">
          <cell r="A846" t="str">
            <v>4295871682</v>
          </cell>
        </row>
        <row r="847">
          <cell r="A847" t="str">
            <v>4295871682</v>
          </cell>
        </row>
        <row r="848">
          <cell r="A848" t="str">
            <v>4295871682</v>
          </cell>
        </row>
        <row r="849">
          <cell r="A849" t="str">
            <v>4295871682</v>
          </cell>
        </row>
        <row r="850">
          <cell r="A850" t="str">
            <v>4295871682</v>
          </cell>
        </row>
        <row r="851">
          <cell r="A851" t="str">
            <v>4295871682</v>
          </cell>
        </row>
        <row r="852">
          <cell r="A852" t="str">
            <v>4295871682</v>
          </cell>
        </row>
        <row r="853">
          <cell r="A853" t="str">
            <v>4295871682</v>
          </cell>
        </row>
        <row r="854">
          <cell r="A854" t="str">
            <v>4295871682</v>
          </cell>
        </row>
        <row r="855">
          <cell r="A855" t="str">
            <v>4295871682</v>
          </cell>
        </row>
        <row r="856">
          <cell r="A856" t="str">
            <v>4295871682</v>
          </cell>
        </row>
        <row r="857">
          <cell r="A857" t="str">
            <v>4295871682</v>
          </cell>
        </row>
        <row r="858">
          <cell r="A858" t="str">
            <v>4295871682</v>
          </cell>
        </row>
        <row r="859">
          <cell r="A859" t="str">
            <v>4295871682</v>
          </cell>
        </row>
        <row r="860">
          <cell r="A860" t="str">
            <v>4295871682</v>
          </cell>
        </row>
        <row r="861">
          <cell r="A861" t="str">
            <v>4295871682</v>
          </cell>
        </row>
        <row r="862">
          <cell r="A862" t="str">
            <v>4295871682</v>
          </cell>
        </row>
        <row r="863">
          <cell r="A863" t="str">
            <v>4295871682</v>
          </cell>
        </row>
        <row r="864">
          <cell r="A864" t="str">
            <v>4295871682</v>
          </cell>
        </row>
        <row r="865">
          <cell r="A865" t="str">
            <v>4295871682</v>
          </cell>
        </row>
        <row r="866">
          <cell r="A866" t="str">
            <v>4295871682</v>
          </cell>
        </row>
        <row r="867">
          <cell r="A867" t="str">
            <v>4295871682</v>
          </cell>
        </row>
        <row r="868">
          <cell r="A868" t="str">
            <v>4295871682</v>
          </cell>
        </row>
        <row r="869">
          <cell r="A869" t="str">
            <v>4295871682</v>
          </cell>
        </row>
        <row r="870">
          <cell r="A870" t="str">
            <v>4295871682</v>
          </cell>
        </row>
        <row r="871">
          <cell r="A871" t="str">
            <v>4295871682</v>
          </cell>
        </row>
        <row r="872">
          <cell r="A872" t="str">
            <v>4295871682</v>
          </cell>
        </row>
        <row r="873">
          <cell r="A873" t="str">
            <v>4295871682</v>
          </cell>
        </row>
        <row r="874">
          <cell r="A874" t="str">
            <v>5000685130</v>
          </cell>
        </row>
        <row r="875">
          <cell r="A875" t="str">
            <v>5000685130</v>
          </cell>
        </row>
        <row r="876">
          <cell r="A876" t="str">
            <v>5000685130</v>
          </cell>
        </row>
        <row r="877">
          <cell r="A877" t="str">
            <v>5000685130</v>
          </cell>
        </row>
        <row r="878">
          <cell r="A878" t="str">
            <v>5000685130</v>
          </cell>
        </row>
        <row r="879">
          <cell r="A879" t="str">
            <v>5000685130</v>
          </cell>
        </row>
        <row r="880">
          <cell r="A880" t="str">
            <v>5000685130</v>
          </cell>
        </row>
        <row r="881">
          <cell r="A881" t="str">
            <v>5000685130</v>
          </cell>
        </row>
        <row r="882">
          <cell r="A882" t="str">
            <v>5000685130</v>
          </cell>
        </row>
        <row r="883">
          <cell r="A883" t="str">
            <v>5000685130</v>
          </cell>
        </row>
        <row r="884">
          <cell r="A884" t="str">
            <v>5000685130</v>
          </cell>
        </row>
        <row r="885">
          <cell r="A885" t="str">
            <v>5000685130</v>
          </cell>
        </row>
        <row r="886">
          <cell r="A886" t="str">
            <v>5000685130</v>
          </cell>
        </row>
        <row r="887">
          <cell r="A887" t="str">
            <v>5000685130</v>
          </cell>
        </row>
        <row r="888">
          <cell r="A888" t="str">
            <v>5000685130</v>
          </cell>
        </row>
        <row r="889">
          <cell r="A889" t="str">
            <v>5000685130</v>
          </cell>
        </row>
        <row r="890">
          <cell r="A890" t="str">
            <v>5000685130</v>
          </cell>
        </row>
        <row r="891">
          <cell r="A891" t="str">
            <v>5000685130</v>
          </cell>
        </row>
        <row r="892">
          <cell r="A892" t="str">
            <v>5000685130</v>
          </cell>
        </row>
        <row r="893">
          <cell r="A893" t="str">
            <v>5000685130</v>
          </cell>
        </row>
        <row r="894">
          <cell r="A894" t="str">
            <v>5000685130</v>
          </cell>
        </row>
        <row r="895">
          <cell r="A895" t="str">
            <v>5000685130</v>
          </cell>
        </row>
        <row r="896">
          <cell r="A896" t="str">
            <v>5000685130</v>
          </cell>
        </row>
        <row r="897">
          <cell r="A897" t="str">
            <v>5000685130</v>
          </cell>
        </row>
        <row r="898">
          <cell r="A898" t="str">
            <v>5000685130</v>
          </cell>
        </row>
        <row r="899">
          <cell r="A899" t="str">
            <v>5000685130</v>
          </cell>
        </row>
        <row r="900">
          <cell r="A900" t="str">
            <v>5000685130</v>
          </cell>
        </row>
        <row r="901">
          <cell r="A901" t="str">
            <v>5000685130</v>
          </cell>
        </row>
        <row r="902">
          <cell r="A902" t="str">
            <v>5000685130</v>
          </cell>
        </row>
        <row r="903">
          <cell r="A903" t="str">
            <v>5000685130</v>
          </cell>
        </row>
        <row r="904">
          <cell r="A904" t="str">
            <v>5000685130</v>
          </cell>
        </row>
        <row r="905">
          <cell r="A905" t="str">
            <v>5000685130</v>
          </cell>
        </row>
        <row r="906">
          <cell r="A906" t="str">
            <v>5000685130</v>
          </cell>
        </row>
        <row r="907">
          <cell r="A907" t="str">
            <v>5000634746</v>
          </cell>
        </row>
        <row r="908">
          <cell r="A908" t="str">
            <v>5000634746</v>
          </cell>
        </row>
        <row r="909">
          <cell r="A909" t="str">
            <v>5000634746</v>
          </cell>
        </row>
        <row r="910">
          <cell r="A910" t="str">
            <v>5000634746</v>
          </cell>
        </row>
        <row r="911">
          <cell r="A911" t="str">
            <v>5000634746</v>
          </cell>
        </row>
        <row r="912">
          <cell r="A912" t="str">
            <v>5000634746</v>
          </cell>
        </row>
        <row r="913">
          <cell r="A913" t="str">
            <v>5000634746</v>
          </cell>
        </row>
        <row r="914">
          <cell r="A914" t="str">
            <v>5000634746</v>
          </cell>
        </row>
        <row r="915">
          <cell r="A915" t="str">
            <v>5000634746</v>
          </cell>
        </row>
        <row r="916">
          <cell r="A916" t="str">
            <v>5000634746</v>
          </cell>
        </row>
        <row r="917">
          <cell r="A917" t="str">
            <v>5000634746</v>
          </cell>
        </row>
        <row r="918">
          <cell r="A918" t="str">
            <v>5000634746</v>
          </cell>
        </row>
        <row r="919">
          <cell r="A919" t="str">
            <v>5000634746</v>
          </cell>
        </row>
        <row r="920">
          <cell r="A920" t="str">
            <v>5000634746</v>
          </cell>
        </row>
        <row r="921">
          <cell r="A921" t="str">
            <v>5000634746</v>
          </cell>
        </row>
        <row r="922">
          <cell r="A922" t="str">
            <v>5000634746</v>
          </cell>
        </row>
        <row r="923">
          <cell r="A923" t="str">
            <v>5000634746</v>
          </cell>
        </row>
        <row r="924">
          <cell r="A924" t="str">
            <v>5000634746</v>
          </cell>
        </row>
        <row r="925">
          <cell r="A925" t="str">
            <v>5000634746</v>
          </cell>
        </row>
        <row r="926">
          <cell r="A926" t="str">
            <v>5000634746</v>
          </cell>
        </row>
        <row r="927">
          <cell r="A927" t="str">
            <v>5000634746</v>
          </cell>
        </row>
        <row r="928">
          <cell r="A928" t="str">
            <v>5000634746</v>
          </cell>
        </row>
        <row r="929">
          <cell r="A929" t="str">
            <v>5000634746</v>
          </cell>
        </row>
        <row r="930">
          <cell r="A930" t="str">
            <v>5000634746</v>
          </cell>
        </row>
        <row r="931">
          <cell r="A931" t="str">
            <v>5000634746</v>
          </cell>
        </row>
        <row r="932">
          <cell r="A932" t="str">
            <v>5000634746</v>
          </cell>
        </row>
        <row r="933">
          <cell r="A933" t="str">
            <v>5000634746</v>
          </cell>
        </row>
        <row r="934">
          <cell r="A934" t="str">
            <v>5000634746</v>
          </cell>
        </row>
        <row r="935">
          <cell r="A935" t="str">
            <v>5000634746</v>
          </cell>
        </row>
        <row r="936">
          <cell r="A936" t="str">
            <v>5000634746</v>
          </cell>
        </row>
        <row r="937">
          <cell r="A937" t="str">
            <v>5000634746</v>
          </cell>
        </row>
        <row r="938">
          <cell r="A938" t="str">
            <v>5000634746</v>
          </cell>
        </row>
        <row r="939">
          <cell r="A939" t="str">
            <v>5000634746</v>
          </cell>
        </row>
        <row r="940">
          <cell r="A940" t="str">
            <v>5000464068</v>
          </cell>
        </row>
        <row r="941">
          <cell r="A941" t="str">
            <v>5000464068</v>
          </cell>
        </row>
        <row r="942">
          <cell r="A942" t="str">
            <v>5000464068</v>
          </cell>
        </row>
        <row r="943">
          <cell r="A943" t="str">
            <v>5000464068</v>
          </cell>
        </row>
        <row r="944">
          <cell r="A944" t="str">
            <v>5000464068</v>
          </cell>
        </row>
        <row r="945">
          <cell r="A945" t="str">
            <v>5000464068</v>
          </cell>
        </row>
        <row r="946">
          <cell r="A946" t="str">
            <v>5000464068</v>
          </cell>
        </row>
        <row r="947">
          <cell r="A947" t="str">
            <v>5000464068</v>
          </cell>
        </row>
        <row r="948">
          <cell r="A948" t="str">
            <v>5000900098</v>
          </cell>
        </row>
        <row r="949">
          <cell r="A949" t="str">
            <v>5000900098</v>
          </cell>
        </row>
        <row r="950">
          <cell r="A950" t="str">
            <v>5000900098</v>
          </cell>
        </row>
        <row r="951">
          <cell r="A951" t="str">
            <v>5000900098</v>
          </cell>
        </row>
        <row r="952">
          <cell r="A952" t="str">
            <v>5000900098</v>
          </cell>
        </row>
        <row r="953">
          <cell r="A953" t="str">
            <v>5000900098</v>
          </cell>
        </row>
        <row r="954">
          <cell r="A954" t="str">
            <v>5000900098</v>
          </cell>
        </row>
        <row r="955">
          <cell r="A955" t="str">
            <v>5000900098</v>
          </cell>
        </row>
        <row r="956">
          <cell r="A956" t="str">
            <v>5000900098</v>
          </cell>
        </row>
        <row r="957">
          <cell r="A957" t="str">
            <v>5000900098</v>
          </cell>
        </row>
        <row r="958">
          <cell r="A958" t="str">
            <v>5000900098</v>
          </cell>
        </row>
        <row r="959">
          <cell r="A959" t="str">
            <v>5000900098</v>
          </cell>
        </row>
        <row r="960">
          <cell r="A960" t="str">
            <v>5000900098</v>
          </cell>
        </row>
        <row r="961">
          <cell r="A961" t="str">
            <v>5000900098</v>
          </cell>
        </row>
        <row r="962">
          <cell r="A962" t="str">
            <v>5000900098</v>
          </cell>
        </row>
        <row r="963">
          <cell r="A963" t="str">
            <v>5000900098</v>
          </cell>
        </row>
        <row r="964">
          <cell r="A964" t="str">
            <v>5000900098</v>
          </cell>
        </row>
        <row r="965">
          <cell r="A965" t="str">
            <v>5000900098</v>
          </cell>
        </row>
        <row r="966">
          <cell r="A966" t="str">
            <v>5000900098</v>
          </cell>
        </row>
        <row r="967">
          <cell r="A967" t="str">
            <v>5000900098</v>
          </cell>
        </row>
        <row r="968">
          <cell r="A968" t="str">
            <v>5000900098</v>
          </cell>
        </row>
        <row r="969">
          <cell r="A969" t="str">
            <v>5000900098</v>
          </cell>
        </row>
        <row r="970">
          <cell r="A970" t="str">
            <v>5000900098</v>
          </cell>
        </row>
        <row r="971">
          <cell r="A971" t="str">
            <v>5000900098</v>
          </cell>
        </row>
        <row r="972">
          <cell r="A972" t="str">
            <v>5000900098</v>
          </cell>
        </row>
        <row r="973">
          <cell r="A973" t="str">
            <v>5000900098</v>
          </cell>
        </row>
        <row r="974">
          <cell r="A974" t="str">
            <v>5000900098</v>
          </cell>
        </row>
        <row r="975">
          <cell r="A975" t="str">
            <v>5000900098</v>
          </cell>
        </row>
        <row r="976">
          <cell r="A976" t="str">
            <v>5000900098</v>
          </cell>
        </row>
        <row r="977">
          <cell r="A977" t="str">
            <v>5000900098</v>
          </cell>
        </row>
        <row r="978">
          <cell r="A978" t="str">
            <v>5000900098</v>
          </cell>
        </row>
        <row r="979">
          <cell r="A979" t="str">
            <v>5000900098</v>
          </cell>
        </row>
        <row r="980">
          <cell r="A980" t="str">
            <v>5000900098</v>
          </cell>
        </row>
        <row r="981">
          <cell r="A981" t="str">
            <v>4297385533</v>
          </cell>
        </row>
        <row r="982">
          <cell r="A982" t="str">
            <v>4297385533</v>
          </cell>
        </row>
        <row r="983">
          <cell r="A983" t="str">
            <v>4297385533</v>
          </cell>
        </row>
        <row r="984">
          <cell r="A984" t="str">
            <v>4297385533</v>
          </cell>
        </row>
        <row r="985">
          <cell r="A985" t="str">
            <v>4297385533</v>
          </cell>
        </row>
        <row r="986">
          <cell r="A986" t="str">
            <v>4297385533</v>
          </cell>
        </row>
        <row r="987">
          <cell r="A987" t="str">
            <v>4297385533</v>
          </cell>
        </row>
        <row r="988">
          <cell r="A988" t="str">
            <v>4297385533</v>
          </cell>
        </row>
        <row r="989">
          <cell r="A989" t="str">
            <v>4297385533</v>
          </cell>
        </row>
        <row r="990">
          <cell r="A990" t="str">
            <v>4297385533</v>
          </cell>
        </row>
        <row r="991">
          <cell r="A991" t="str">
            <v>4297385533</v>
          </cell>
        </row>
        <row r="992">
          <cell r="A992" t="str">
            <v>4297385533</v>
          </cell>
        </row>
        <row r="993">
          <cell r="A993" t="str">
            <v>4297385533</v>
          </cell>
        </row>
        <row r="994">
          <cell r="A994" t="str">
            <v>4297385533</v>
          </cell>
        </row>
        <row r="995">
          <cell r="A995" t="str">
            <v>4297385533</v>
          </cell>
        </row>
        <row r="996">
          <cell r="A996" t="str">
            <v>4295903689</v>
          </cell>
        </row>
        <row r="997">
          <cell r="A997" t="str">
            <v>4295903689</v>
          </cell>
        </row>
        <row r="998">
          <cell r="A998" t="str">
            <v>4295903689</v>
          </cell>
        </row>
        <row r="999">
          <cell r="A999" t="str">
            <v>4295903689</v>
          </cell>
        </row>
        <row r="1000">
          <cell r="A1000" t="str">
            <v>4295903689</v>
          </cell>
        </row>
        <row r="1001">
          <cell r="A1001" t="str">
            <v>4295903689</v>
          </cell>
        </row>
        <row r="1002">
          <cell r="A1002" t="str">
            <v>4295903689</v>
          </cell>
        </row>
        <row r="1003">
          <cell r="A1003" t="str">
            <v>4295903689</v>
          </cell>
        </row>
        <row r="1004">
          <cell r="A1004" t="str">
            <v>4295903689</v>
          </cell>
        </row>
        <row r="1005">
          <cell r="A1005" t="str">
            <v>4295903689</v>
          </cell>
        </row>
        <row r="1006">
          <cell r="A1006" t="str">
            <v>4295903689</v>
          </cell>
        </row>
        <row r="1007">
          <cell r="A1007" t="str">
            <v>4295903689</v>
          </cell>
        </row>
        <row r="1008">
          <cell r="A1008" t="str">
            <v>4295903689</v>
          </cell>
        </row>
        <row r="1009">
          <cell r="A1009" t="str">
            <v>4295903689</v>
          </cell>
        </row>
        <row r="1010">
          <cell r="A1010" t="str">
            <v>4295903689</v>
          </cell>
        </row>
        <row r="1011">
          <cell r="A1011" t="str">
            <v>4295903689</v>
          </cell>
        </row>
        <row r="1012">
          <cell r="A1012" t="str">
            <v>4295903689</v>
          </cell>
        </row>
        <row r="1013">
          <cell r="A1013" t="str">
            <v>4295903689</v>
          </cell>
        </row>
        <row r="1014">
          <cell r="A1014" t="str">
            <v>4295903689</v>
          </cell>
        </row>
        <row r="1015">
          <cell r="A1015" t="str">
            <v>4295903689</v>
          </cell>
        </row>
        <row r="1016">
          <cell r="A1016" t="str">
            <v>4295903689</v>
          </cell>
        </row>
        <row r="1017">
          <cell r="A1017" t="str">
            <v>4295903689</v>
          </cell>
        </row>
        <row r="1018">
          <cell r="A1018" t="str">
            <v>4295903689</v>
          </cell>
        </row>
        <row r="1019">
          <cell r="A1019" t="str">
            <v>4295903689</v>
          </cell>
        </row>
        <row r="1020">
          <cell r="A1020" t="str">
            <v>4295903689</v>
          </cell>
        </row>
        <row r="1021">
          <cell r="A1021" t="str">
            <v>4295903689</v>
          </cell>
        </row>
        <row r="1022">
          <cell r="A1022" t="str">
            <v>4295903689</v>
          </cell>
        </row>
        <row r="1023">
          <cell r="A1023" t="str">
            <v>4295903689</v>
          </cell>
        </row>
        <row r="1024">
          <cell r="A1024" t="str">
            <v>4295903689</v>
          </cell>
        </row>
        <row r="1025">
          <cell r="A1025" t="str">
            <v>4295903689</v>
          </cell>
        </row>
        <row r="1026">
          <cell r="A1026" t="str">
            <v>4295903689</v>
          </cell>
        </row>
        <row r="1027">
          <cell r="A1027" t="str">
            <v>4295903689</v>
          </cell>
        </row>
        <row r="1028">
          <cell r="A1028" t="str">
            <v>4295903689</v>
          </cell>
        </row>
        <row r="1029">
          <cell r="A1029" t="str">
            <v>4295903689</v>
          </cell>
        </row>
        <row r="1030">
          <cell r="A1030" t="str">
            <v>4295903689</v>
          </cell>
        </row>
        <row r="1031">
          <cell r="A1031" t="str">
            <v>4295903689</v>
          </cell>
        </row>
        <row r="1032">
          <cell r="A1032" t="str">
            <v>4295903643</v>
          </cell>
        </row>
        <row r="1033">
          <cell r="A1033" t="str">
            <v>4295903643</v>
          </cell>
        </row>
        <row r="1034">
          <cell r="A1034" t="str">
            <v>4295903643</v>
          </cell>
        </row>
        <row r="1035">
          <cell r="A1035" t="str">
            <v>4295903643</v>
          </cell>
        </row>
        <row r="1036">
          <cell r="A1036" t="str">
            <v>4295903643</v>
          </cell>
        </row>
        <row r="1037">
          <cell r="A1037" t="str">
            <v>4295903643</v>
          </cell>
        </row>
        <row r="1038">
          <cell r="A1038" t="str">
            <v>4295903643</v>
          </cell>
        </row>
        <row r="1039">
          <cell r="A1039" t="str">
            <v>4295903643</v>
          </cell>
        </row>
        <row r="1040">
          <cell r="A1040" t="str">
            <v>4295903643</v>
          </cell>
        </row>
        <row r="1041">
          <cell r="A1041" t="str">
            <v>4295903643</v>
          </cell>
        </row>
        <row r="1042">
          <cell r="A1042" t="str">
            <v>4295903643</v>
          </cell>
        </row>
        <row r="1043">
          <cell r="A1043" t="str">
            <v>4295903643</v>
          </cell>
        </row>
        <row r="1044">
          <cell r="A1044" t="str">
            <v>4295903643</v>
          </cell>
        </row>
        <row r="1045">
          <cell r="A1045" t="str">
            <v>4295903643</v>
          </cell>
        </row>
        <row r="1046">
          <cell r="A1046" t="str">
            <v>4295903643</v>
          </cell>
        </row>
        <row r="1047">
          <cell r="A1047" t="str">
            <v>4295903643</v>
          </cell>
        </row>
        <row r="1048">
          <cell r="A1048" t="str">
            <v>4295903643</v>
          </cell>
        </row>
        <row r="1049">
          <cell r="A1049" t="str">
            <v>4295903643</v>
          </cell>
        </row>
        <row r="1050">
          <cell r="A1050" t="str">
            <v>4295903643</v>
          </cell>
        </row>
        <row r="1051">
          <cell r="A1051" t="str">
            <v>4295903643</v>
          </cell>
        </row>
        <row r="1052">
          <cell r="A1052" t="str">
            <v>4295903643</v>
          </cell>
        </row>
        <row r="1053">
          <cell r="A1053" t="str">
            <v>4295903643</v>
          </cell>
        </row>
        <row r="1054">
          <cell r="A1054" t="str">
            <v>4295903643</v>
          </cell>
        </row>
        <row r="1055">
          <cell r="A1055" t="str">
            <v>4295903643</v>
          </cell>
        </row>
        <row r="1056">
          <cell r="A1056" t="str">
            <v>4295903643</v>
          </cell>
        </row>
        <row r="1057">
          <cell r="A1057" t="str">
            <v>4295903643</v>
          </cell>
        </row>
        <row r="1058">
          <cell r="A1058" t="str">
            <v>4295903643</v>
          </cell>
        </row>
        <row r="1059">
          <cell r="A1059" t="str">
            <v>4295903643</v>
          </cell>
        </row>
        <row r="1060">
          <cell r="A1060" t="str">
            <v>4295903643</v>
          </cell>
        </row>
        <row r="1061">
          <cell r="A1061" t="str">
            <v>4295903643</v>
          </cell>
        </row>
        <row r="1062">
          <cell r="A1062" t="str">
            <v>4295903643</v>
          </cell>
        </row>
        <row r="1063">
          <cell r="A1063" t="str">
            <v>4295903643</v>
          </cell>
        </row>
        <row r="1064">
          <cell r="A1064" t="str">
            <v>4295903643</v>
          </cell>
        </row>
        <row r="1065">
          <cell r="A1065" t="str">
            <v>4295903643</v>
          </cell>
        </row>
        <row r="1066">
          <cell r="A1066" t="str">
            <v>4295903643</v>
          </cell>
        </row>
        <row r="1067">
          <cell r="A1067" t="str">
            <v>4295903643</v>
          </cell>
        </row>
        <row r="1068">
          <cell r="A1068" t="str">
            <v>4295857351</v>
          </cell>
        </row>
        <row r="1069">
          <cell r="A1069" t="str">
            <v>4295857351</v>
          </cell>
        </row>
        <row r="1070">
          <cell r="A1070" t="str">
            <v>4295857351</v>
          </cell>
        </row>
        <row r="1071">
          <cell r="A1071" t="str">
            <v>4295857351</v>
          </cell>
        </row>
        <row r="1072">
          <cell r="A1072" t="str">
            <v>4295857351</v>
          </cell>
        </row>
        <row r="1073">
          <cell r="A1073" t="str">
            <v>4295857351</v>
          </cell>
        </row>
        <row r="1074">
          <cell r="A1074" t="str">
            <v>4295857351</v>
          </cell>
        </row>
        <row r="1075">
          <cell r="A1075" t="str">
            <v>4295857351</v>
          </cell>
        </row>
        <row r="1076">
          <cell r="A1076" t="str">
            <v>4295857351</v>
          </cell>
        </row>
        <row r="1077">
          <cell r="A1077" t="str">
            <v>4295857351</v>
          </cell>
        </row>
        <row r="1078">
          <cell r="A1078" t="str">
            <v>4295857351</v>
          </cell>
        </row>
        <row r="1079">
          <cell r="A1079" t="str">
            <v>4295857351</v>
          </cell>
        </row>
        <row r="1080">
          <cell r="A1080" t="str">
            <v>4295857351</v>
          </cell>
        </row>
        <row r="1081">
          <cell r="A1081" t="str">
            <v>4295857351</v>
          </cell>
        </row>
        <row r="1082">
          <cell r="A1082" t="str">
            <v>4295857351</v>
          </cell>
        </row>
        <row r="1083">
          <cell r="A1083" t="str">
            <v>4295857351</v>
          </cell>
        </row>
        <row r="1084">
          <cell r="A1084" t="str">
            <v>4295857351</v>
          </cell>
        </row>
        <row r="1085">
          <cell r="A1085" t="str">
            <v>4295857351</v>
          </cell>
        </row>
        <row r="1086">
          <cell r="A1086" t="str">
            <v>4295857351</v>
          </cell>
        </row>
        <row r="1087">
          <cell r="A1087" t="str">
            <v>4295857351</v>
          </cell>
        </row>
        <row r="1088">
          <cell r="A1088" t="str">
            <v>4295857351</v>
          </cell>
        </row>
        <row r="1089">
          <cell r="A1089" t="str">
            <v>4295857351</v>
          </cell>
        </row>
        <row r="1090">
          <cell r="A1090" t="str">
            <v>4295857351</v>
          </cell>
        </row>
        <row r="1091">
          <cell r="A1091" t="str">
            <v>4295857351</v>
          </cell>
        </row>
        <row r="1092">
          <cell r="A1092" t="str">
            <v>4295857351</v>
          </cell>
        </row>
        <row r="1093">
          <cell r="A1093" t="str">
            <v>4295857351</v>
          </cell>
        </row>
        <row r="1094">
          <cell r="A1094" t="str">
            <v>4295857351</v>
          </cell>
        </row>
        <row r="1095">
          <cell r="A1095" t="str">
            <v>4295857351</v>
          </cell>
        </row>
        <row r="1096">
          <cell r="A1096" t="str">
            <v>4295857351</v>
          </cell>
        </row>
        <row r="1097">
          <cell r="A1097" t="str">
            <v>4295857351</v>
          </cell>
        </row>
        <row r="1098">
          <cell r="A1098" t="str">
            <v>4295857351</v>
          </cell>
        </row>
        <row r="1099">
          <cell r="A1099" t="str">
            <v>4295857351</v>
          </cell>
        </row>
        <row r="1100">
          <cell r="A1100" t="str">
            <v>4295857351</v>
          </cell>
        </row>
        <row r="1101">
          <cell r="A1101" t="str">
            <v>4295857351</v>
          </cell>
        </row>
        <row r="1102">
          <cell r="A1102" t="str">
            <v>4295857351</v>
          </cell>
        </row>
        <row r="1103">
          <cell r="A1103" t="str">
            <v>4295857351</v>
          </cell>
        </row>
        <row r="1104">
          <cell r="A1104" t="str">
            <v>4295857351</v>
          </cell>
        </row>
        <row r="1105">
          <cell r="A1105" t="str">
            <v>4295857351</v>
          </cell>
        </row>
        <row r="1106">
          <cell r="A1106" t="str">
            <v>4295857351</v>
          </cell>
        </row>
        <row r="1107">
          <cell r="A1107" t="str">
            <v>5037348626</v>
          </cell>
        </row>
        <row r="1108">
          <cell r="A1108" t="str">
            <v>5037348626</v>
          </cell>
        </row>
        <row r="1109">
          <cell r="A1109" t="str">
            <v>5037348626</v>
          </cell>
        </row>
        <row r="1110">
          <cell r="A1110" t="str">
            <v>5037348626</v>
          </cell>
        </row>
        <row r="1111">
          <cell r="A1111" t="str">
            <v>5037348626</v>
          </cell>
        </row>
        <row r="1112">
          <cell r="A1112" t="str">
            <v>5037348626</v>
          </cell>
        </row>
        <row r="1113">
          <cell r="A1113" t="str">
            <v>5037348626</v>
          </cell>
        </row>
        <row r="1114">
          <cell r="A1114" t="str">
            <v>5037348626</v>
          </cell>
        </row>
        <row r="1115">
          <cell r="A1115" t="str">
            <v>5037348626</v>
          </cell>
        </row>
        <row r="1116">
          <cell r="A1116" t="str">
            <v>5037348626</v>
          </cell>
        </row>
        <row r="1117">
          <cell r="A1117" t="str">
            <v>5037348626</v>
          </cell>
        </row>
        <row r="1118">
          <cell r="A1118" t="str">
            <v>5037348626</v>
          </cell>
        </row>
        <row r="1119">
          <cell r="A1119" t="str">
            <v>5037348626</v>
          </cell>
        </row>
        <row r="1120">
          <cell r="A1120" t="str">
            <v>5037348626</v>
          </cell>
        </row>
        <row r="1121">
          <cell r="A1121" t="str">
            <v>5037348626</v>
          </cell>
        </row>
        <row r="1122">
          <cell r="A1122" t="str">
            <v>5037348626</v>
          </cell>
        </row>
        <row r="1123">
          <cell r="A1123" t="str">
            <v>5037348626</v>
          </cell>
        </row>
        <row r="1124">
          <cell r="A1124" t="str">
            <v>5037348626</v>
          </cell>
        </row>
        <row r="1125">
          <cell r="A1125" t="str">
            <v>5037348626</v>
          </cell>
        </row>
        <row r="1126">
          <cell r="A1126" t="str">
            <v>5037348626</v>
          </cell>
        </row>
        <row r="1127">
          <cell r="A1127" t="str">
            <v>5037348626</v>
          </cell>
        </row>
        <row r="1128">
          <cell r="A1128" t="str">
            <v>5037348626</v>
          </cell>
        </row>
        <row r="1129">
          <cell r="A1129" t="str">
            <v>5037348626</v>
          </cell>
        </row>
        <row r="1130">
          <cell r="A1130" t="str">
            <v>5037348626</v>
          </cell>
        </row>
        <row r="1131">
          <cell r="A1131" t="str">
            <v>5037348626</v>
          </cell>
        </row>
        <row r="1132">
          <cell r="A1132" t="str">
            <v>5037348626</v>
          </cell>
        </row>
        <row r="1133">
          <cell r="A1133" t="str">
            <v>5037348626</v>
          </cell>
        </row>
        <row r="1134">
          <cell r="A1134" t="str">
            <v>5037348626</v>
          </cell>
        </row>
        <row r="1135">
          <cell r="A1135" t="str">
            <v>5037348626</v>
          </cell>
        </row>
        <row r="1136">
          <cell r="A1136" t="str">
            <v>5037348626</v>
          </cell>
        </row>
        <row r="1137">
          <cell r="A1137" t="str">
            <v>5037348626</v>
          </cell>
        </row>
        <row r="1138">
          <cell r="A1138" t="str">
            <v>5037348626</v>
          </cell>
        </row>
        <row r="1139">
          <cell r="A1139" t="str">
            <v>5037348626</v>
          </cell>
        </row>
        <row r="1140">
          <cell r="A1140" t="str">
            <v>5037348626</v>
          </cell>
        </row>
        <row r="1141">
          <cell r="A1141" t="str">
            <v>5037348626</v>
          </cell>
        </row>
        <row r="1142">
          <cell r="A1142" t="str">
            <v>5037348626</v>
          </cell>
        </row>
        <row r="1143">
          <cell r="A1143" t="str">
            <v>5000504255</v>
          </cell>
        </row>
        <row r="1144">
          <cell r="A1144" t="str">
            <v>5000504255</v>
          </cell>
        </row>
        <row r="1145">
          <cell r="A1145" t="str">
            <v>5000504255</v>
          </cell>
        </row>
        <row r="1146">
          <cell r="A1146" t="str">
            <v>5000504255</v>
          </cell>
        </row>
        <row r="1147">
          <cell r="A1147" t="str">
            <v>5000504255</v>
          </cell>
        </row>
        <row r="1148">
          <cell r="A1148" t="str">
            <v>5000504255</v>
          </cell>
        </row>
        <row r="1149">
          <cell r="A1149" t="str">
            <v>5000504255</v>
          </cell>
        </row>
        <row r="1150">
          <cell r="A1150" t="str">
            <v>5000504255</v>
          </cell>
        </row>
        <row r="1151">
          <cell r="A1151" t="str">
            <v>5000504255</v>
          </cell>
        </row>
        <row r="1152">
          <cell r="A1152" t="str">
            <v>5000504255</v>
          </cell>
        </row>
        <row r="1153">
          <cell r="A1153" t="str">
            <v>5000504255</v>
          </cell>
        </row>
        <row r="1154">
          <cell r="A1154" t="str">
            <v>5000504255</v>
          </cell>
        </row>
        <row r="1155">
          <cell r="A1155" t="str">
            <v>5000504255</v>
          </cell>
        </row>
        <row r="1156">
          <cell r="A1156" t="str">
            <v>5000504255</v>
          </cell>
        </row>
        <row r="1157">
          <cell r="A1157" t="str">
            <v>5000504255</v>
          </cell>
        </row>
        <row r="1158">
          <cell r="A1158" t="str">
            <v>5000504255</v>
          </cell>
        </row>
        <row r="1159">
          <cell r="A1159" t="str">
            <v>5000504255</v>
          </cell>
        </row>
        <row r="1160">
          <cell r="A1160" t="str">
            <v>5000504255</v>
          </cell>
        </row>
        <row r="1161">
          <cell r="A1161" t="str">
            <v>5000504255</v>
          </cell>
        </row>
        <row r="1162">
          <cell r="A1162" t="str">
            <v>5000504255</v>
          </cell>
        </row>
        <row r="1163">
          <cell r="A1163" t="str">
            <v>5000504255</v>
          </cell>
        </row>
        <row r="1164">
          <cell r="A1164" t="str">
            <v>5000504255</v>
          </cell>
        </row>
        <row r="1165">
          <cell r="A1165" t="str">
            <v>5000504255</v>
          </cell>
        </row>
        <row r="1166">
          <cell r="A1166" t="str">
            <v>5000504255</v>
          </cell>
        </row>
        <row r="1167">
          <cell r="A1167" t="str">
            <v>4295863738</v>
          </cell>
        </row>
        <row r="1168">
          <cell r="A1168" t="str">
            <v>4295863738</v>
          </cell>
        </row>
        <row r="1169">
          <cell r="A1169" t="str">
            <v>4295863738</v>
          </cell>
        </row>
        <row r="1170">
          <cell r="A1170" t="str">
            <v>4295863738</v>
          </cell>
        </row>
        <row r="1171">
          <cell r="A1171" t="str">
            <v>4295863738</v>
          </cell>
        </row>
        <row r="1172">
          <cell r="A1172" t="str">
            <v>4295863738</v>
          </cell>
        </row>
        <row r="1173">
          <cell r="A1173" t="str">
            <v>4295863738</v>
          </cell>
        </row>
        <row r="1174">
          <cell r="A1174" t="str">
            <v>4295863738</v>
          </cell>
        </row>
        <row r="1175">
          <cell r="A1175" t="str">
            <v>4295863738</v>
          </cell>
        </row>
        <row r="1176">
          <cell r="A1176" t="str">
            <v>4295863738</v>
          </cell>
        </row>
        <row r="1177">
          <cell r="A1177" t="str">
            <v>4295863738</v>
          </cell>
        </row>
        <row r="1178">
          <cell r="A1178" t="str">
            <v>4295863738</v>
          </cell>
        </row>
        <row r="1179">
          <cell r="A1179" t="str">
            <v>4295863738</v>
          </cell>
        </row>
        <row r="1180">
          <cell r="A1180" t="str">
            <v>4295863738</v>
          </cell>
        </row>
        <row r="1181">
          <cell r="A1181" t="str">
            <v>4295863738</v>
          </cell>
        </row>
        <row r="1182">
          <cell r="A1182" t="str">
            <v>4295863738</v>
          </cell>
        </row>
        <row r="1183">
          <cell r="A1183" t="str">
            <v>4295863738</v>
          </cell>
        </row>
        <row r="1184">
          <cell r="A1184" t="str">
            <v>4295863738</v>
          </cell>
        </row>
        <row r="1185">
          <cell r="A1185" t="str">
            <v>4295863738</v>
          </cell>
        </row>
        <row r="1186">
          <cell r="A1186" t="str">
            <v>4295863738</v>
          </cell>
        </row>
        <row r="1187">
          <cell r="A1187" t="str">
            <v>4295863738</v>
          </cell>
        </row>
        <row r="1188">
          <cell r="A1188" t="str">
            <v>4295863738</v>
          </cell>
        </row>
        <row r="1189">
          <cell r="A1189" t="str">
            <v>4295863738</v>
          </cell>
        </row>
        <row r="1190">
          <cell r="A1190" t="str">
            <v>4295863738</v>
          </cell>
        </row>
        <row r="1191">
          <cell r="A1191" t="str">
            <v>4295863738</v>
          </cell>
        </row>
        <row r="1192">
          <cell r="A1192" t="str">
            <v>4295863738</v>
          </cell>
        </row>
        <row r="1193">
          <cell r="A1193" t="str">
            <v>4295863738</v>
          </cell>
        </row>
        <row r="1194">
          <cell r="A1194" t="str">
            <v>4295863738</v>
          </cell>
        </row>
        <row r="1195">
          <cell r="A1195" t="str">
            <v>4295863738</v>
          </cell>
        </row>
        <row r="1196">
          <cell r="A1196" t="str">
            <v>4295863738</v>
          </cell>
        </row>
        <row r="1197">
          <cell r="A1197" t="str">
            <v>4295863738</v>
          </cell>
        </row>
        <row r="1198">
          <cell r="A1198" t="str">
            <v>4295863738</v>
          </cell>
        </row>
        <row r="1199">
          <cell r="A1199" t="str">
            <v>4295863738</v>
          </cell>
        </row>
        <row r="1200">
          <cell r="A1200" t="str">
            <v>4295863738</v>
          </cell>
        </row>
        <row r="1201">
          <cell r="A1201" t="str">
            <v>4295863738</v>
          </cell>
        </row>
        <row r="1202">
          <cell r="A1202" t="str">
            <v>4295863738</v>
          </cell>
        </row>
        <row r="1203">
          <cell r="A1203" t="str">
            <v>4295865188</v>
          </cell>
        </row>
        <row r="1204">
          <cell r="A1204" t="str">
            <v>4295865188</v>
          </cell>
        </row>
        <row r="1205">
          <cell r="A1205" t="str">
            <v>4295865188</v>
          </cell>
        </row>
        <row r="1206">
          <cell r="A1206" t="str">
            <v>4295865188</v>
          </cell>
        </row>
        <row r="1207">
          <cell r="A1207" t="str">
            <v>4295865188</v>
          </cell>
        </row>
        <row r="1208">
          <cell r="A1208" t="str">
            <v>4295865188</v>
          </cell>
        </row>
        <row r="1209">
          <cell r="A1209" t="str">
            <v>4295865188</v>
          </cell>
        </row>
        <row r="1210">
          <cell r="A1210" t="str">
            <v>4295865188</v>
          </cell>
        </row>
        <row r="1211">
          <cell r="A1211" t="str">
            <v>4295865188</v>
          </cell>
        </row>
        <row r="1212">
          <cell r="A1212" t="str">
            <v>4295865188</v>
          </cell>
        </row>
        <row r="1213">
          <cell r="A1213" t="str">
            <v>4295865188</v>
          </cell>
        </row>
        <row r="1214">
          <cell r="A1214" t="str">
            <v>4295865188</v>
          </cell>
        </row>
        <row r="1215">
          <cell r="A1215" t="str">
            <v>4295865188</v>
          </cell>
        </row>
        <row r="1216">
          <cell r="A1216" t="str">
            <v>4295865188</v>
          </cell>
        </row>
        <row r="1217">
          <cell r="A1217" t="str">
            <v>4295865188</v>
          </cell>
        </row>
        <row r="1218">
          <cell r="A1218" t="str">
            <v>4295865188</v>
          </cell>
        </row>
        <row r="1219">
          <cell r="A1219" t="str">
            <v>4295865188</v>
          </cell>
        </row>
        <row r="1220">
          <cell r="A1220" t="str">
            <v>4295865188</v>
          </cell>
        </row>
        <row r="1221">
          <cell r="A1221" t="str">
            <v>4295865188</v>
          </cell>
        </row>
        <row r="1222">
          <cell r="A1222" t="str">
            <v>4295865188</v>
          </cell>
        </row>
        <row r="1223">
          <cell r="A1223" t="str">
            <v>4295865188</v>
          </cell>
        </row>
        <row r="1224">
          <cell r="A1224" t="str">
            <v>4295865188</v>
          </cell>
        </row>
        <row r="1225">
          <cell r="A1225" t="str">
            <v>4295865188</v>
          </cell>
        </row>
        <row r="1226">
          <cell r="A1226" t="str">
            <v>4295865188</v>
          </cell>
        </row>
        <row r="1227">
          <cell r="A1227" t="str">
            <v>4295865188</v>
          </cell>
        </row>
        <row r="1228">
          <cell r="A1228" t="str">
            <v>4295865188</v>
          </cell>
        </row>
        <row r="1229">
          <cell r="A1229" t="str">
            <v>4295865188</v>
          </cell>
        </row>
        <row r="1230">
          <cell r="A1230" t="str">
            <v>4295865188</v>
          </cell>
        </row>
        <row r="1231">
          <cell r="A1231" t="str">
            <v>4295865188</v>
          </cell>
        </row>
        <row r="1232">
          <cell r="A1232" t="str">
            <v>4295865188</v>
          </cell>
        </row>
        <row r="1233">
          <cell r="A1233" t="str">
            <v>4295865188</v>
          </cell>
        </row>
        <row r="1234">
          <cell r="A1234" t="str">
            <v>4295865188</v>
          </cell>
        </row>
        <row r="1235">
          <cell r="A1235" t="str">
            <v>4295865188</v>
          </cell>
        </row>
        <row r="1236">
          <cell r="A1236" t="str">
            <v>4295865188</v>
          </cell>
        </row>
        <row r="1237">
          <cell r="A1237" t="str">
            <v>4295865188</v>
          </cell>
        </row>
        <row r="1238">
          <cell r="A1238" t="str">
            <v>4295865188</v>
          </cell>
        </row>
        <row r="1239">
          <cell r="A1239" t="str">
            <v>4295871611</v>
          </cell>
        </row>
        <row r="1240">
          <cell r="A1240" t="str">
            <v>4295871611</v>
          </cell>
        </row>
        <row r="1241">
          <cell r="A1241" t="str">
            <v>4295871611</v>
          </cell>
        </row>
        <row r="1242">
          <cell r="A1242" t="str">
            <v>4295871611</v>
          </cell>
        </row>
        <row r="1243">
          <cell r="A1243" t="str">
            <v>4295871611</v>
          </cell>
        </row>
        <row r="1244">
          <cell r="A1244" t="str">
            <v>4295871611</v>
          </cell>
        </row>
        <row r="1245">
          <cell r="A1245" t="str">
            <v>4295871611</v>
          </cell>
        </row>
        <row r="1246">
          <cell r="A1246" t="str">
            <v>4295871611</v>
          </cell>
        </row>
        <row r="1247">
          <cell r="A1247" t="str">
            <v>4295871611</v>
          </cell>
        </row>
        <row r="1248">
          <cell r="A1248" t="str">
            <v>4295871611</v>
          </cell>
        </row>
        <row r="1249">
          <cell r="A1249" t="str">
            <v>4295871611</v>
          </cell>
        </row>
        <row r="1250">
          <cell r="A1250" t="str">
            <v>4295871611</v>
          </cell>
        </row>
        <row r="1251">
          <cell r="A1251" t="str">
            <v>4295871611</v>
          </cell>
        </row>
        <row r="1252">
          <cell r="A1252" t="str">
            <v>4295871611</v>
          </cell>
        </row>
        <row r="1253">
          <cell r="A1253" t="str">
            <v>4295871611</v>
          </cell>
        </row>
        <row r="1254">
          <cell r="A1254" t="str">
            <v>4295871611</v>
          </cell>
        </row>
        <row r="1255">
          <cell r="A1255" t="str">
            <v>4295871611</v>
          </cell>
        </row>
        <row r="1256">
          <cell r="A1256" t="str">
            <v>4295871611</v>
          </cell>
        </row>
        <row r="1257">
          <cell r="A1257" t="str">
            <v>4295871611</v>
          </cell>
        </row>
        <row r="1258">
          <cell r="A1258" t="str">
            <v>4295871611</v>
          </cell>
        </row>
        <row r="1259">
          <cell r="A1259" t="str">
            <v>4295871611</v>
          </cell>
        </row>
        <row r="1260">
          <cell r="A1260" t="str">
            <v>4295871611</v>
          </cell>
        </row>
        <row r="1261">
          <cell r="A1261" t="str">
            <v>4295871611</v>
          </cell>
        </row>
        <row r="1262">
          <cell r="A1262" t="str">
            <v>4295871611</v>
          </cell>
        </row>
        <row r="1263">
          <cell r="A1263" t="str">
            <v>4295871611</v>
          </cell>
        </row>
        <row r="1264">
          <cell r="A1264" t="str">
            <v>4295871611</v>
          </cell>
        </row>
        <row r="1265">
          <cell r="A1265" t="str">
            <v>4295871611</v>
          </cell>
        </row>
        <row r="1266">
          <cell r="A1266" t="str">
            <v>4295871611</v>
          </cell>
        </row>
        <row r="1267">
          <cell r="A1267" t="str">
            <v>4295871611</v>
          </cell>
        </row>
        <row r="1268">
          <cell r="A1268" t="str">
            <v>4295871611</v>
          </cell>
        </row>
        <row r="1269">
          <cell r="A1269" t="str">
            <v>4295871611</v>
          </cell>
        </row>
        <row r="1270">
          <cell r="A1270" t="str">
            <v>4295871611</v>
          </cell>
        </row>
        <row r="1271">
          <cell r="A1271" t="str">
            <v>4295871611</v>
          </cell>
        </row>
        <row r="1272">
          <cell r="A1272" t="str">
            <v>4295871611</v>
          </cell>
        </row>
        <row r="1273">
          <cell r="A1273" t="str">
            <v>4295871611</v>
          </cell>
        </row>
        <row r="1274">
          <cell r="A1274" t="str">
            <v>4295871611</v>
          </cell>
        </row>
        <row r="1275">
          <cell r="A1275" t="str">
            <v>4295871611</v>
          </cell>
        </row>
        <row r="1276">
          <cell r="A1276" t="str">
            <v>4295871611</v>
          </cell>
        </row>
        <row r="1277">
          <cell r="A1277" t="str">
            <v>4295871611</v>
          </cell>
        </row>
        <row r="1278">
          <cell r="A1278" t="str">
            <v>4295871468</v>
          </cell>
        </row>
        <row r="1279">
          <cell r="A1279" t="str">
            <v>4295871468</v>
          </cell>
        </row>
        <row r="1280">
          <cell r="A1280" t="str">
            <v>4295871468</v>
          </cell>
        </row>
        <row r="1281">
          <cell r="A1281" t="str">
            <v>4295871468</v>
          </cell>
        </row>
        <row r="1282">
          <cell r="A1282" t="str">
            <v>4295871468</v>
          </cell>
        </row>
        <row r="1283">
          <cell r="A1283" t="str">
            <v>4295871468</v>
          </cell>
        </row>
        <row r="1284">
          <cell r="A1284" t="str">
            <v>4295871468</v>
          </cell>
        </row>
        <row r="1285">
          <cell r="A1285" t="str">
            <v>4295871468</v>
          </cell>
        </row>
        <row r="1286">
          <cell r="A1286" t="str">
            <v>4295871468</v>
          </cell>
        </row>
        <row r="1287">
          <cell r="A1287" t="str">
            <v>4295871468</v>
          </cell>
        </row>
        <row r="1288">
          <cell r="A1288" t="str">
            <v>4295871468</v>
          </cell>
        </row>
        <row r="1289">
          <cell r="A1289" t="str">
            <v>4295871468</v>
          </cell>
        </row>
        <row r="1290">
          <cell r="A1290" t="str">
            <v>4295871468</v>
          </cell>
        </row>
        <row r="1291">
          <cell r="A1291" t="str">
            <v>4295871468</v>
          </cell>
        </row>
        <row r="1292">
          <cell r="A1292" t="str">
            <v>4295871468</v>
          </cell>
        </row>
        <row r="1293">
          <cell r="A1293" t="str">
            <v>4295871468</v>
          </cell>
        </row>
        <row r="1294">
          <cell r="A1294" t="str">
            <v>4295871468</v>
          </cell>
        </row>
        <row r="1295">
          <cell r="A1295" t="str">
            <v>4295871468</v>
          </cell>
        </row>
        <row r="1296">
          <cell r="A1296" t="str">
            <v>4295871468</v>
          </cell>
        </row>
        <row r="1297">
          <cell r="A1297" t="str">
            <v>4295871468</v>
          </cell>
        </row>
        <row r="1298">
          <cell r="A1298" t="str">
            <v>4295871468</v>
          </cell>
        </row>
        <row r="1299">
          <cell r="A1299" t="str">
            <v>4295871468</v>
          </cell>
        </row>
        <row r="1300">
          <cell r="A1300" t="str">
            <v>4295871468</v>
          </cell>
        </row>
        <row r="1301">
          <cell r="A1301" t="str">
            <v>4295871468</v>
          </cell>
        </row>
        <row r="1302">
          <cell r="A1302" t="str">
            <v>4295871468</v>
          </cell>
        </row>
        <row r="1303">
          <cell r="A1303" t="str">
            <v>4295871468</v>
          </cell>
        </row>
        <row r="1304">
          <cell r="A1304" t="str">
            <v>4295871468</v>
          </cell>
        </row>
        <row r="1305">
          <cell r="A1305" t="str">
            <v>4295871468</v>
          </cell>
        </row>
        <row r="1306">
          <cell r="A1306" t="str">
            <v>4295871468</v>
          </cell>
        </row>
        <row r="1307">
          <cell r="A1307" t="str">
            <v>4295871468</v>
          </cell>
        </row>
        <row r="1308">
          <cell r="A1308" t="str">
            <v>4295871468</v>
          </cell>
        </row>
        <row r="1309">
          <cell r="A1309" t="str">
            <v>4295871468</v>
          </cell>
        </row>
        <row r="1310">
          <cell r="A1310" t="str">
            <v>4295871468</v>
          </cell>
        </row>
        <row r="1311">
          <cell r="A1311" t="str">
            <v>4295871468</v>
          </cell>
        </row>
        <row r="1312">
          <cell r="A1312" t="str">
            <v>4295871468</v>
          </cell>
        </row>
        <row r="1313">
          <cell r="A1313" t="str">
            <v>4295871468</v>
          </cell>
        </row>
        <row r="1314">
          <cell r="A1314" t="str">
            <v>5000064360</v>
          </cell>
        </row>
        <row r="1315">
          <cell r="A1315" t="str">
            <v>5000064360</v>
          </cell>
        </row>
        <row r="1316">
          <cell r="A1316" t="str">
            <v>5000064360</v>
          </cell>
        </row>
        <row r="1317">
          <cell r="A1317" t="str">
            <v>5000064360</v>
          </cell>
        </row>
        <row r="1318">
          <cell r="A1318" t="str">
            <v>5000064360</v>
          </cell>
        </row>
        <row r="1319">
          <cell r="A1319" t="str">
            <v>5000064360</v>
          </cell>
        </row>
        <row r="1320">
          <cell r="A1320" t="str">
            <v>5000064360</v>
          </cell>
        </row>
        <row r="1321">
          <cell r="A1321" t="str">
            <v>5000064360</v>
          </cell>
        </row>
        <row r="1322">
          <cell r="A1322" t="str">
            <v>5000064360</v>
          </cell>
        </row>
        <row r="1323">
          <cell r="A1323" t="str">
            <v>5000064360</v>
          </cell>
        </row>
        <row r="1324">
          <cell r="A1324" t="str">
            <v>5000064360</v>
          </cell>
        </row>
        <row r="1325">
          <cell r="A1325" t="str">
            <v>5000064360</v>
          </cell>
        </row>
        <row r="1326">
          <cell r="A1326" t="str">
            <v>5000064360</v>
          </cell>
        </row>
        <row r="1327">
          <cell r="A1327" t="str">
            <v>5000064360</v>
          </cell>
        </row>
        <row r="1328">
          <cell r="A1328" t="str">
            <v>5000064360</v>
          </cell>
        </row>
        <row r="1329">
          <cell r="A1329" t="str">
            <v>5000064360</v>
          </cell>
        </row>
        <row r="1330">
          <cell r="A1330" t="str">
            <v>5000064360</v>
          </cell>
        </row>
        <row r="1331">
          <cell r="A1331" t="str">
            <v>5000064360</v>
          </cell>
        </row>
        <row r="1332">
          <cell r="A1332" t="str">
            <v>5000064360</v>
          </cell>
        </row>
        <row r="1333">
          <cell r="A1333" t="str">
            <v>5000064360</v>
          </cell>
        </row>
        <row r="1334">
          <cell r="A1334" t="str">
            <v>5000064360</v>
          </cell>
        </row>
        <row r="1335">
          <cell r="A1335" t="str">
            <v>5000064360</v>
          </cell>
        </row>
        <row r="1336">
          <cell r="A1336" t="str">
            <v>5000064360</v>
          </cell>
        </row>
        <row r="1337">
          <cell r="A1337" t="str">
            <v>5000064360</v>
          </cell>
        </row>
        <row r="1338">
          <cell r="A1338" t="str">
            <v>5000064360</v>
          </cell>
        </row>
        <row r="1339">
          <cell r="A1339" t="str">
            <v>5000064360</v>
          </cell>
        </row>
        <row r="1340">
          <cell r="A1340" t="str">
            <v>5000064360</v>
          </cell>
        </row>
        <row r="1341">
          <cell r="A1341" t="str">
            <v>5000064360</v>
          </cell>
        </row>
        <row r="1342">
          <cell r="A1342" t="str">
            <v>5000064360</v>
          </cell>
        </row>
        <row r="1343">
          <cell r="A1343" t="str">
            <v>5000064360</v>
          </cell>
        </row>
        <row r="1344">
          <cell r="A1344" t="str">
            <v>5000064360</v>
          </cell>
        </row>
        <row r="1345">
          <cell r="A1345" t="str">
            <v>5000064360</v>
          </cell>
        </row>
        <row r="1346">
          <cell r="A1346" t="str">
            <v>5000064360</v>
          </cell>
        </row>
        <row r="1347">
          <cell r="A1347" t="str">
            <v>4295887419</v>
          </cell>
        </row>
        <row r="1348">
          <cell r="A1348" t="str">
            <v>4295887419</v>
          </cell>
        </row>
        <row r="1349">
          <cell r="A1349" t="str">
            <v>4295887419</v>
          </cell>
        </row>
        <row r="1350">
          <cell r="A1350" t="str">
            <v>4295887419</v>
          </cell>
        </row>
        <row r="1351">
          <cell r="A1351" t="str">
            <v>4295887419</v>
          </cell>
        </row>
        <row r="1352">
          <cell r="A1352" t="str">
            <v>4295887419</v>
          </cell>
        </row>
        <row r="1353">
          <cell r="A1353" t="str">
            <v>4295887419</v>
          </cell>
        </row>
        <row r="1354">
          <cell r="A1354" t="str">
            <v>4295887419</v>
          </cell>
        </row>
        <row r="1355">
          <cell r="A1355" t="str">
            <v>4295887419</v>
          </cell>
        </row>
        <row r="1356">
          <cell r="A1356" t="str">
            <v>4295887419</v>
          </cell>
        </row>
        <row r="1357">
          <cell r="A1357" t="str">
            <v>4295887419</v>
          </cell>
        </row>
        <row r="1358">
          <cell r="A1358" t="str">
            <v>4295887419</v>
          </cell>
        </row>
        <row r="1359">
          <cell r="A1359" t="str">
            <v>4295887419</v>
          </cell>
        </row>
        <row r="1360">
          <cell r="A1360" t="str">
            <v>4295887419</v>
          </cell>
        </row>
        <row r="1361">
          <cell r="A1361" t="str">
            <v>4295887419</v>
          </cell>
        </row>
        <row r="1362">
          <cell r="A1362" t="str">
            <v>4295887419</v>
          </cell>
        </row>
        <row r="1363">
          <cell r="A1363" t="str">
            <v>4295887419</v>
          </cell>
        </row>
        <row r="1364">
          <cell r="A1364" t="str">
            <v>4295887419</v>
          </cell>
        </row>
        <row r="1365">
          <cell r="A1365" t="str">
            <v>4295887419</v>
          </cell>
        </row>
        <row r="1366">
          <cell r="A1366" t="str">
            <v>4295887419</v>
          </cell>
        </row>
        <row r="1367">
          <cell r="A1367" t="str">
            <v>4295887419</v>
          </cell>
        </row>
        <row r="1368">
          <cell r="A1368" t="str">
            <v>4295887419</v>
          </cell>
        </row>
        <row r="1369">
          <cell r="A1369" t="str">
            <v>4295887419</v>
          </cell>
        </row>
        <row r="1370">
          <cell r="A1370" t="str">
            <v>4295887419</v>
          </cell>
        </row>
        <row r="1371">
          <cell r="A1371" t="str">
            <v>4295887419</v>
          </cell>
        </row>
        <row r="1372">
          <cell r="A1372" t="str">
            <v>4295887419</v>
          </cell>
        </row>
        <row r="1373">
          <cell r="A1373" t="str">
            <v>4295887419</v>
          </cell>
        </row>
        <row r="1374">
          <cell r="A1374" t="str">
            <v>4295887419</v>
          </cell>
        </row>
        <row r="1375">
          <cell r="A1375" t="str">
            <v>4295887419</v>
          </cell>
        </row>
        <row r="1376">
          <cell r="A1376" t="str">
            <v>4295887419</v>
          </cell>
        </row>
        <row r="1377">
          <cell r="A1377" t="str">
            <v>4295887419</v>
          </cell>
        </row>
        <row r="1378">
          <cell r="A1378" t="str">
            <v>4295887419</v>
          </cell>
        </row>
        <row r="1379">
          <cell r="A1379" t="str">
            <v>4295887419</v>
          </cell>
        </row>
        <row r="1380">
          <cell r="A1380" t="str">
            <v>4295887419</v>
          </cell>
        </row>
        <row r="1381">
          <cell r="A1381" t="str">
            <v>4295887419</v>
          </cell>
        </row>
        <row r="1382">
          <cell r="A1382" t="str">
            <v>4295887419</v>
          </cell>
        </row>
        <row r="1383">
          <cell r="A1383" t="str">
            <v>4296558877</v>
          </cell>
        </row>
        <row r="1384">
          <cell r="A1384" t="str">
            <v>4296558877</v>
          </cell>
        </row>
        <row r="1385">
          <cell r="A1385" t="str">
            <v>4296558877</v>
          </cell>
        </row>
        <row r="1386">
          <cell r="A1386" t="str">
            <v>4296558877</v>
          </cell>
        </row>
        <row r="1387">
          <cell r="A1387" t="str">
            <v>4296558877</v>
          </cell>
        </row>
        <row r="1388">
          <cell r="A1388" t="str">
            <v>4296558877</v>
          </cell>
        </row>
        <row r="1389">
          <cell r="A1389" t="str">
            <v>4296558877</v>
          </cell>
        </row>
        <row r="1390">
          <cell r="A1390" t="str">
            <v>4296558877</v>
          </cell>
        </row>
        <row r="1391">
          <cell r="A1391" t="str">
            <v>4296558877</v>
          </cell>
        </row>
        <row r="1392">
          <cell r="A1392" t="str">
            <v>4296558877</v>
          </cell>
        </row>
        <row r="1393">
          <cell r="A1393" t="str">
            <v>4296558877</v>
          </cell>
        </row>
        <row r="1394">
          <cell r="A1394" t="str">
            <v>4296558877</v>
          </cell>
        </row>
        <row r="1395">
          <cell r="A1395" t="str">
            <v>4296558877</v>
          </cell>
        </row>
        <row r="1396">
          <cell r="A1396" t="str">
            <v>4296558877</v>
          </cell>
        </row>
        <row r="1397">
          <cell r="A1397" t="str">
            <v>4296558877</v>
          </cell>
        </row>
        <row r="1398">
          <cell r="A1398" t="str">
            <v>4296558877</v>
          </cell>
        </row>
        <row r="1399">
          <cell r="A1399" t="str">
            <v>4296558877</v>
          </cell>
        </row>
        <row r="1400">
          <cell r="A1400" t="str">
            <v>4296558877</v>
          </cell>
        </row>
        <row r="1401">
          <cell r="A1401" t="str">
            <v>4296558877</v>
          </cell>
        </row>
        <row r="1402">
          <cell r="A1402" t="str">
            <v>4296558877</v>
          </cell>
        </row>
        <row r="1403">
          <cell r="A1403" t="str">
            <v>4296558877</v>
          </cell>
        </row>
        <row r="1404">
          <cell r="A1404" t="str">
            <v>4296558877</v>
          </cell>
        </row>
        <row r="1405">
          <cell r="A1405" t="str">
            <v>4296558877</v>
          </cell>
        </row>
        <row r="1406">
          <cell r="A1406" t="str">
            <v>4296558877</v>
          </cell>
        </row>
        <row r="1407">
          <cell r="A1407" t="str">
            <v>4296558877</v>
          </cell>
        </row>
        <row r="1408">
          <cell r="A1408" t="str">
            <v>4296558877</v>
          </cell>
        </row>
        <row r="1409">
          <cell r="A1409" t="str">
            <v>4296558877</v>
          </cell>
        </row>
        <row r="1410">
          <cell r="A1410" t="str">
            <v>4296558877</v>
          </cell>
        </row>
        <row r="1411">
          <cell r="A1411" t="str">
            <v>4296558877</v>
          </cell>
        </row>
        <row r="1412">
          <cell r="A1412" t="str">
            <v>4296558877</v>
          </cell>
        </row>
        <row r="1413">
          <cell r="A1413" t="str">
            <v>4296558877</v>
          </cell>
        </row>
        <row r="1414">
          <cell r="A1414" t="str">
            <v>4296558877</v>
          </cell>
        </row>
        <row r="1415">
          <cell r="A1415" t="str">
            <v>4296558877</v>
          </cell>
        </row>
        <row r="1416">
          <cell r="A1416" t="str">
            <v>4296558877</v>
          </cell>
        </row>
        <row r="1417">
          <cell r="A1417" t="str">
            <v>4296558877</v>
          </cell>
        </row>
        <row r="1418">
          <cell r="A1418" t="str">
            <v>4296558877</v>
          </cell>
        </row>
        <row r="1419">
          <cell r="A1419" t="str">
            <v>4296558877</v>
          </cell>
        </row>
        <row r="1420">
          <cell r="A1420" t="str">
            <v>4296558877</v>
          </cell>
        </row>
        <row r="1421">
          <cell r="A1421" t="str">
            <v>4296558877</v>
          </cell>
        </row>
        <row r="1422">
          <cell r="A1422" t="str">
            <v>4296558877</v>
          </cell>
        </row>
        <row r="1423">
          <cell r="A1423" t="str">
            <v>4296558877</v>
          </cell>
        </row>
        <row r="1424">
          <cell r="A1424" t="str">
            <v>4296558877</v>
          </cell>
        </row>
        <row r="1425">
          <cell r="A1425" t="str">
            <v>4296558877</v>
          </cell>
        </row>
        <row r="1426">
          <cell r="A1426" t="str">
            <v>4296558877</v>
          </cell>
        </row>
        <row r="1427">
          <cell r="A1427" t="str">
            <v>4296558877</v>
          </cell>
        </row>
        <row r="1428">
          <cell r="A1428" t="str">
            <v>4296558877</v>
          </cell>
        </row>
        <row r="1429">
          <cell r="A1429" t="str">
            <v>4296558877</v>
          </cell>
        </row>
        <row r="1430">
          <cell r="A1430" t="str">
            <v>4296558877</v>
          </cell>
        </row>
        <row r="1431">
          <cell r="A1431" t="str">
            <v>4296558877</v>
          </cell>
        </row>
        <row r="1432">
          <cell r="A1432" t="str">
            <v>4296558877</v>
          </cell>
        </row>
        <row r="1433">
          <cell r="A1433" t="str">
            <v>4296558877</v>
          </cell>
        </row>
        <row r="1434">
          <cell r="A1434" t="str">
            <v>4296558877</v>
          </cell>
        </row>
        <row r="1435">
          <cell r="A1435" t="str">
            <v>4296558877</v>
          </cell>
        </row>
        <row r="1436">
          <cell r="A1436" t="str">
            <v>4296558877</v>
          </cell>
        </row>
        <row r="1437">
          <cell r="A1437" t="str">
            <v>4296558877</v>
          </cell>
        </row>
        <row r="1438">
          <cell r="A1438" t="str">
            <v>4296558877</v>
          </cell>
        </row>
        <row r="1439">
          <cell r="A1439" t="str">
            <v>4296558877</v>
          </cell>
        </row>
        <row r="1440">
          <cell r="A1440" t="str">
            <v>4296558877</v>
          </cell>
        </row>
        <row r="1441">
          <cell r="A1441" t="str">
            <v>4296558877</v>
          </cell>
        </row>
        <row r="1442">
          <cell r="A1442" t="str">
            <v>4296558877</v>
          </cell>
        </row>
        <row r="1443">
          <cell r="A1443" t="str">
            <v>4296558877</v>
          </cell>
        </row>
        <row r="1444">
          <cell r="A1444" t="str">
            <v>4296558877</v>
          </cell>
        </row>
        <row r="1445">
          <cell r="A1445" t="str">
            <v>4296558877</v>
          </cell>
        </row>
        <row r="1446">
          <cell r="A1446" t="str">
            <v>4296558877</v>
          </cell>
        </row>
        <row r="1447">
          <cell r="A1447" t="str">
            <v>4296558877</v>
          </cell>
        </row>
        <row r="1448">
          <cell r="A1448" t="str">
            <v>4296558877</v>
          </cell>
        </row>
        <row r="1449">
          <cell r="A1449" t="str">
            <v>4295860318</v>
          </cell>
        </row>
        <row r="1450">
          <cell r="A1450" t="str">
            <v>4295860318</v>
          </cell>
        </row>
        <row r="1451">
          <cell r="A1451" t="str">
            <v>4295860318</v>
          </cell>
        </row>
        <row r="1452">
          <cell r="A1452" t="str">
            <v>4295860318</v>
          </cell>
        </row>
        <row r="1453">
          <cell r="A1453" t="str">
            <v>4295860318</v>
          </cell>
        </row>
        <row r="1454">
          <cell r="A1454" t="str">
            <v>4295860318</v>
          </cell>
        </row>
        <row r="1455">
          <cell r="A1455" t="str">
            <v>4295860318</v>
          </cell>
        </row>
        <row r="1456">
          <cell r="A1456" t="str">
            <v>4295860318</v>
          </cell>
        </row>
        <row r="1457">
          <cell r="A1457" t="str">
            <v>4295860318</v>
          </cell>
        </row>
        <row r="1458">
          <cell r="A1458" t="str">
            <v>4295860318</v>
          </cell>
        </row>
        <row r="1459">
          <cell r="A1459" t="str">
            <v>4295860318</v>
          </cell>
        </row>
        <row r="1460">
          <cell r="A1460" t="str">
            <v>4295860318</v>
          </cell>
        </row>
        <row r="1461">
          <cell r="A1461" t="str">
            <v>4295860318</v>
          </cell>
        </row>
        <row r="1462">
          <cell r="A1462" t="str">
            <v>4295860318</v>
          </cell>
        </row>
        <row r="1463">
          <cell r="A1463" t="str">
            <v>4295860318</v>
          </cell>
        </row>
        <row r="1464">
          <cell r="A1464" t="str">
            <v>4295860318</v>
          </cell>
        </row>
        <row r="1465">
          <cell r="A1465" t="str">
            <v>4295860318</v>
          </cell>
        </row>
        <row r="1466">
          <cell r="A1466" t="str">
            <v>4295860318</v>
          </cell>
        </row>
        <row r="1467">
          <cell r="A1467" t="str">
            <v>4295860318</v>
          </cell>
        </row>
        <row r="1468">
          <cell r="A1468" t="str">
            <v>4295860318</v>
          </cell>
        </row>
        <row r="1469">
          <cell r="A1469" t="str">
            <v>4295860318</v>
          </cell>
        </row>
        <row r="1470">
          <cell r="A1470" t="str">
            <v>4295860318</v>
          </cell>
        </row>
        <row r="1471">
          <cell r="A1471" t="str">
            <v>4295860318</v>
          </cell>
        </row>
        <row r="1472">
          <cell r="A1472" t="str">
            <v>4295860318</v>
          </cell>
        </row>
        <row r="1473">
          <cell r="A1473" t="str">
            <v>4295860318</v>
          </cell>
        </row>
        <row r="1474">
          <cell r="A1474" t="str">
            <v>4295860318</v>
          </cell>
        </row>
        <row r="1475">
          <cell r="A1475" t="str">
            <v>4295860318</v>
          </cell>
        </row>
        <row r="1476">
          <cell r="A1476" t="str">
            <v>4295860318</v>
          </cell>
        </row>
        <row r="1477">
          <cell r="A1477" t="str">
            <v>4295860318</v>
          </cell>
        </row>
        <row r="1478">
          <cell r="A1478" t="str">
            <v>4295860318</v>
          </cell>
        </row>
        <row r="1479">
          <cell r="A1479" t="str">
            <v>4295860318</v>
          </cell>
        </row>
        <row r="1480">
          <cell r="A1480" t="str">
            <v>4295860318</v>
          </cell>
        </row>
        <row r="1481">
          <cell r="A1481" t="str">
            <v>4295860318</v>
          </cell>
        </row>
        <row r="1482">
          <cell r="A1482" t="str">
            <v>4295860318</v>
          </cell>
        </row>
        <row r="1483">
          <cell r="A1483" t="str">
            <v>4295860318</v>
          </cell>
        </row>
        <row r="1484">
          <cell r="A1484" t="str">
            <v>4295860318</v>
          </cell>
        </row>
        <row r="1485">
          <cell r="A1485" t="str">
            <v>4295860284</v>
          </cell>
        </row>
        <row r="1486">
          <cell r="A1486" t="str">
            <v>4295860284</v>
          </cell>
        </row>
        <row r="1487">
          <cell r="A1487" t="str">
            <v>4295860284</v>
          </cell>
        </row>
        <row r="1488">
          <cell r="A1488" t="str">
            <v>4295860284</v>
          </cell>
        </row>
        <row r="1489">
          <cell r="A1489" t="str">
            <v>4295860284</v>
          </cell>
        </row>
        <row r="1490">
          <cell r="A1490" t="str">
            <v>4295860284</v>
          </cell>
        </row>
        <row r="1491">
          <cell r="A1491" t="str">
            <v>4295860284</v>
          </cell>
        </row>
        <row r="1492">
          <cell r="A1492" t="str">
            <v>4295860284</v>
          </cell>
        </row>
        <row r="1493">
          <cell r="A1493" t="str">
            <v>4295860284</v>
          </cell>
        </row>
        <row r="1494">
          <cell r="A1494" t="str">
            <v>4295860284</v>
          </cell>
        </row>
        <row r="1495">
          <cell r="A1495" t="str">
            <v>4295860284</v>
          </cell>
        </row>
        <row r="1496">
          <cell r="A1496" t="str">
            <v>4295860284</v>
          </cell>
        </row>
        <row r="1497">
          <cell r="A1497" t="str">
            <v>4295860284</v>
          </cell>
        </row>
        <row r="1498">
          <cell r="A1498" t="str">
            <v>4295860284</v>
          </cell>
        </row>
        <row r="1499">
          <cell r="A1499" t="str">
            <v>4295860284</v>
          </cell>
        </row>
        <row r="1500">
          <cell r="A1500" t="str">
            <v>4295860284</v>
          </cell>
        </row>
        <row r="1501">
          <cell r="A1501" t="str">
            <v>4295860284</v>
          </cell>
        </row>
        <row r="1502">
          <cell r="A1502" t="str">
            <v>4295860284</v>
          </cell>
        </row>
        <row r="1503">
          <cell r="A1503" t="str">
            <v>4295860284</v>
          </cell>
        </row>
        <row r="1504">
          <cell r="A1504" t="str">
            <v>4295860284</v>
          </cell>
        </row>
        <row r="1505">
          <cell r="A1505" t="str">
            <v>4295860284</v>
          </cell>
        </row>
        <row r="1506">
          <cell r="A1506" t="str">
            <v>4295860284</v>
          </cell>
        </row>
        <row r="1507">
          <cell r="A1507" t="str">
            <v>4295860284</v>
          </cell>
        </row>
        <row r="1508">
          <cell r="A1508" t="str">
            <v>4295860284</v>
          </cell>
        </row>
        <row r="1509">
          <cell r="A1509" t="str">
            <v>4295860284</v>
          </cell>
        </row>
        <row r="1510">
          <cell r="A1510" t="str">
            <v>4295860284</v>
          </cell>
        </row>
        <row r="1511">
          <cell r="A1511" t="str">
            <v>4295860284</v>
          </cell>
        </row>
        <row r="1512">
          <cell r="A1512" t="str">
            <v>4295860284</v>
          </cell>
        </row>
        <row r="1513">
          <cell r="A1513" t="str">
            <v>4295860284</v>
          </cell>
        </row>
        <row r="1514">
          <cell r="A1514" t="str">
            <v>4295860284</v>
          </cell>
        </row>
        <row r="1515">
          <cell r="A1515" t="str">
            <v>4295860284</v>
          </cell>
        </row>
        <row r="1516">
          <cell r="A1516" t="str">
            <v>4295860284</v>
          </cell>
        </row>
        <row r="1517">
          <cell r="A1517" t="str">
            <v>4295860284</v>
          </cell>
        </row>
        <row r="1518">
          <cell r="A1518" t="str">
            <v>4295860284</v>
          </cell>
        </row>
        <row r="1519">
          <cell r="A1519" t="str">
            <v>4295860284</v>
          </cell>
        </row>
        <row r="1520">
          <cell r="A1520" t="str">
            <v>4295860284</v>
          </cell>
        </row>
        <row r="1521">
          <cell r="A1521" t="str">
            <v>4295906041</v>
          </cell>
        </row>
        <row r="1522">
          <cell r="A1522" t="str">
            <v>4295906041</v>
          </cell>
        </row>
        <row r="1523">
          <cell r="A1523" t="str">
            <v>4295906041</v>
          </cell>
        </row>
        <row r="1524">
          <cell r="A1524" t="str">
            <v>4295906041</v>
          </cell>
        </row>
        <row r="1525">
          <cell r="A1525" t="str">
            <v>4295906041</v>
          </cell>
        </row>
        <row r="1526">
          <cell r="A1526" t="str">
            <v>4295906041</v>
          </cell>
        </row>
        <row r="1527">
          <cell r="A1527" t="str">
            <v>4295906041</v>
          </cell>
        </row>
        <row r="1528">
          <cell r="A1528" t="str">
            <v>4295906041</v>
          </cell>
        </row>
        <row r="1529">
          <cell r="A1529" t="str">
            <v>4295906041</v>
          </cell>
        </row>
        <row r="1530">
          <cell r="A1530" t="str">
            <v>4295906041</v>
          </cell>
        </row>
        <row r="1531">
          <cell r="A1531" t="str">
            <v>4295906041</v>
          </cell>
        </row>
        <row r="1532">
          <cell r="A1532" t="str">
            <v>4295906041</v>
          </cell>
        </row>
        <row r="1533">
          <cell r="A1533" t="str">
            <v>4295906041</v>
          </cell>
        </row>
        <row r="1534">
          <cell r="A1534" t="str">
            <v>4295906041</v>
          </cell>
        </row>
        <row r="1535">
          <cell r="A1535" t="str">
            <v>4295906041</v>
          </cell>
        </row>
        <row r="1536">
          <cell r="A1536" t="str">
            <v>4295906041</v>
          </cell>
        </row>
        <row r="1537">
          <cell r="A1537" t="str">
            <v>4295906041</v>
          </cell>
        </row>
        <row r="1538">
          <cell r="A1538" t="str">
            <v>4295906041</v>
          </cell>
        </row>
        <row r="1539">
          <cell r="A1539" t="str">
            <v>4295906041</v>
          </cell>
        </row>
        <row r="1540">
          <cell r="A1540" t="str">
            <v>4295906041</v>
          </cell>
        </row>
        <row r="1541">
          <cell r="A1541" t="str">
            <v>4295906041</v>
          </cell>
        </row>
        <row r="1542">
          <cell r="A1542" t="str">
            <v>4295906041</v>
          </cell>
        </row>
        <row r="1543">
          <cell r="A1543" t="str">
            <v>4295906041</v>
          </cell>
        </row>
        <row r="1544">
          <cell r="A1544" t="str">
            <v>4295906041</v>
          </cell>
        </row>
        <row r="1545">
          <cell r="A1545" t="str">
            <v>4295906041</v>
          </cell>
        </row>
        <row r="1546">
          <cell r="A1546" t="str">
            <v>4295906041</v>
          </cell>
        </row>
        <row r="1547">
          <cell r="A1547" t="str">
            <v>4295906041</v>
          </cell>
        </row>
        <row r="1548">
          <cell r="A1548" t="str">
            <v>4295906041</v>
          </cell>
        </row>
        <row r="1549">
          <cell r="A1549" t="str">
            <v>4295906041</v>
          </cell>
        </row>
        <row r="1550">
          <cell r="A1550" t="str">
            <v>4295906041</v>
          </cell>
        </row>
        <row r="1551">
          <cell r="A1551" t="str">
            <v>4295906041</v>
          </cell>
        </row>
        <row r="1552">
          <cell r="A1552" t="str">
            <v>4295906041</v>
          </cell>
        </row>
        <row r="1553">
          <cell r="A1553" t="str">
            <v>4295906041</v>
          </cell>
        </row>
        <row r="1554">
          <cell r="A1554" t="str">
            <v>4295906041</v>
          </cell>
        </row>
        <row r="1555">
          <cell r="A1555" t="str">
            <v>4295906041</v>
          </cell>
        </row>
        <row r="1556">
          <cell r="A1556" t="str">
            <v>4295906041</v>
          </cell>
        </row>
        <row r="1557">
          <cell r="A1557" t="str">
            <v>4295863314</v>
          </cell>
        </row>
        <row r="1558">
          <cell r="A1558" t="str">
            <v>4295863314</v>
          </cell>
        </row>
        <row r="1559">
          <cell r="A1559" t="str">
            <v>4295863314</v>
          </cell>
        </row>
        <row r="1560">
          <cell r="A1560" t="str">
            <v>4295863314</v>
          </cell>
        </row>
        <row r="1561">
          <cell r="A1561" t="str">
            <v>4295863314</v>
          </cell>
        </row>
        <row r="1562">
          <cell r="A1562" t="str">
            <v>4295863314</v>
          </cell>
        </row>
        <row r="1563">
          <cell r="A1563" t="str">
            <v>4295863314</v>
          </cell>
        </row>
        <row r="1564">
          <cell r="A1564" t="str">
            <v>4295863314</v>
          </cell>
        </row>
        <row r="1565">
          <cell r="A1565" t="str">
            <v>4295863314</v>
          </cell>
        </row>
        <row r="1566">
          <cell r="A1566" t="str">
            <v>4295863314</v>
          </cell>
        </row>
        <row r="1567">
          <cell r="A1567" t="str">
            <v>4295863314</v>
          </cell>
        </row>
        <row r="1568">
          <cell r="A1568" t="str">
            <v>4295863314</v>
          </cell>
        </row>
        <row r="1569">
          <cell r="A1569" t="str">
            <v>4295863314</v>
          </cell>
        </row>
        <row r="1570">
          <cell r="A1570" t="str">
            <v>4295863314</v>
          </cell>
        </row>
        <row r="1571">
          <cell r="A1571" t="str">
            <v>4295863314</v>
          </cell>
        </row>
        <row r="1572">
          <cell r="A1572" t="str">
            <v>4295863314</v>
          </cell>
        </row>
        <row r="1573">
          <cell r="A1573" t="str">
            <v>4295863314</v>
          </cell>
        </row>
        <row r="1574">
          <cell r="A1574" t="str">
            <v>4295863314</v>
          </cell>
        </row>
        <row r="1575">
          <cell r="A1575" t="str">
            <v>4295863314</v>
          </cell>
        </row>
        <row r="1576">
          <cell r="A1576" t="str">
            <v>4295863314</v>
          </cell>
        </row>
        <row r="1577">
          <cell r="A1577" t="str">
            <v>4295863314</v>
          </cell>
        </row>
        <row r="1578">
          <cell r="A1578" t="str">
            <v>4295863314</v>
          </cell>
        </row>
        <row r="1579">
          <cell r="A1579" t="str">
            <v>4295863314</v>
          </cell>
        </row>
        <row r="1580">
          <cell r="A1580" t="str">
            <v>4295863314</v>
          </cell>
        </row>
        <row r="1581">
          <cell r="A1581" t="str">
            <v>4295863314</v>
          </cell>
        </row>
        <row r="1582">
          <cell r="A1582" t="str">
            <v>4295863314</v>
          </cell>
        </row>
        <row r="1583">
          <cell r="A1583" t="str">
            <v>4295863314</v>
          </cell>
        </row>
        <row r="1584">
          <cell r="A1584" t="str">
            <v>4295863314</v>
          </cell>
        </row>
        <row r="1585">
          <cell r="A1585" t="str">
            <v>4295863314</v>
          </cell>
        </row>
        <row r="1586">
          <cell r="A1586" t="str">
            <v>4295863314</v>
          </cell>
        </row>
        <row r="1587">
          <cell r="A1587" t="str">
            <v>4295863314</v>
          </cell>
        </row>
        <row r="1588">
          <cell r="A1588" t="str">
            <v>4295863314</v>
          </cell>
        </row>
        <row r="1589">
          <cell r="A1589" t="str">
            <v>4295863314</v>
          </cell>
        </row>
        <row r="1590">
          <cell r="A1590" t="str">
            <v>4295863314</v>
          </cell>
        </row>
        <row r="1591">
          <cell r="A1591" t="str">
            <v>4295863314</v>
          </cell>
        </row>
        <row r="1592">
          <cell r="A1592" t="str">
            <v>4295863314</v>
          </cell>
        </row>
        <row r="1593">
          <cell r="A1593" t="str">
            <v>4296088349</v>
          </cell>
        </row>
        <row r="1594">
          <cell r="A1594" t="str">
            <v>4296088349</v>
          </cell>
        </row>
        <row r="1595">
          <cell r="A1595" t="str">
            <v>4296088349</v>
          </cell>
        </row>
        <row r="1596">
          <cell r="A1596" t="str">
            <v>4296088349</v>
          </cell>
        </row>
        <row r="1597">
          <cell r="A1597" t="str">
            <v>4296088349</v>
          </cell>
        </row>
        <row r="1598">
          <cell r="A1598" t="str">
            <v>4296088349</v>
          </cell>
        </row>
        <row r="1599">
          <cell r="A1599" t="str">
            <v>4296088349</v>
          </cell>
        </row>
        <row r="1600">
          <cell r="A1600" t="str">
            <v>4296088349</v>
          </cell>
        </row>
        <row r="1601">
          <cell r="A1601" t="str">
            <v>4296088349</v>
          </cell>
        </row>
        <row r="1602">
          <cell r="A1602" t="str">
            <v>4296088349</v>
          </cell>
        </row>
        <row r="1603">
          <cell r="A1603" t="str">
            <v>4296088349</v>
          </cell>
        </row>
        <row r="1604">
          <cell r="A1604" t="str">
            <v>4296088349</v>
          </cell>
        </row>
        <row r="1605">
          <cell r="A1605" t="str">
            <v>4296088349</v>
          </cell>
        </row>
        <row r="1606">
          <cell r="A1606" t="str">
            <v>4296088349</v>
          </cell>
        </row>
        <row r="1607">
          <cell r="A1607" t="str">
            <v>4296088349</v>
          </cell>
        </row>
        <row r="1608">
          <cell r="A1608" t="str">
            <v>5046318443</v>
          </cell>
        </row>
        <row r="1609">
          <cell r="A1609" t="str">
            <v>5046318443</v>
          </cell>
        </row>
        <row r="1610">
          <cell r="A1610" t="str">
            <v>5046318443</v>
          </cell>
        </row>
        <row r="1611">
          <cell r="A1611" t="str">
            <v>5046318443</v>
          </cell>
        </row>
        <row r="1612">
          <cell r="A1612" t="str">
            <v>5046318443</v>
          </cell>
        </row>
        <row r="1613">
          <cell r="A1613" t="str">
            <v>5046318443</v>
          </cell>
        </row>
        <row r="1614">
          <cell r="A1614" t="str">
            <v>5046318443</v>
          </cell>
        </row>
        <row r="1615">
          <cell r="A1615" t="str">
            <v>5046318443</v>
          </cell>
        </row>
        <row r="1616">
          <cell r="A1616" t="str">
            <v>5046318443</v>
          </cell>
        </row>
        <row r="1617">
          <cell r="A1617" t="str">
            <v>5046318443</v>
          </cell>
        </row>
        <row r="1618">
          <cell r="A1618" t="str">
            <v>5046318443</v>
          </cell>
        </row>
        <row r="1619">
          <cell r="A1619" t="str">
            <v>5046318443</v>
          </cell>
        </row>
        <row r="1620">
          <cell r="A1620" t="str">
            <v>5046318443</v>
          </cell>
        </row>
        <row r="1621">
          <cell r="A1621" t="str">
            <v>5046318443</v>
          </cell>
        </row>
        <row r="1622">
          <cell r="A1622" t="str">
            <v>5046318443</v>
          </cell>
        </row>
        <row r="1623">
          <cell r="A1623" t="str">
            <v>5046318443</v>
          </cell>
        </row>
        <row r="1624">
          <cell r="A1624" t="str">
            <v>5046318443</v>
          </cell>
        </row>
        <row r="1625">
          <cell r="A1625" t="str">
            <v>5046318443</v>
          </cell>
        </row>
        <row r="1626">
          <cell r="A1626" t="str">
            <v>5046318443</v>
          </cell>
        </row>
        <row r="1627">
          <cell r="A1627" t="str">
            <v>5046318443</v>
          </cell>
        </row>
        <row r="1628">
          <cell r="A1628" t="str">
            <v>5046318443</v>
          </cell>
        </row>
        <row r="1629">
          <cell r="A1629" t="str">
            <v>5046318443</v>
          </cell>
        </row>
        <row r="1630">
          <cell r="A1630" t="str">
            <v>5046318443</v>
          </cell>
        </row>
        <row r="1631">
          <cell r="A1631" t="str">
            <v>5046318443</v>
          </cell>
        </row>
        <row r="1632">
          <cell r="A1632" t="str">
            <v>5035173342</v>
          </cell>
        </row>
        <row r="1633">
          <cell r="A1633" t="str">
            <v>5035173342</v>
          </cell>
        </row>
        <row r="1634">
          <cell r="A1634" t="str">
            <v>5035173342</v>
          </cell>
        </row>
        <row r="1635">
          <cell r="A1635" t="str">
            <v>5035173342</v>
          </cell>
        </row>
        <row r="1636">
          <cell r="A1636" t="str">
            <v>5035173342</v>
          </cell>
        </row>
        <row r="1637">
          <cell r="A1637" t="str">
            <v>5035173342</v>
          </cell>
        </row>
        <row r="1638">
          <cell r="A1638" t="str">
            <v>5035173342</v>
          </cell>
        </row>
        <row r="1639">
          <cell r="A1639" t="str">
            <v>5035173342</v>
          </cell>
        </row>
        <row r="1640">
          <cell r="A1640" t="str">
            <v>5035173342</v>
          </cell>
        </row>
        <row r="1641">
          <cell r="A1641" t="str">
            <v>5035173342</v>
          </cell>
        </row>
        <row r="1642">
          <cell r="A1642" t="str">
            <v>5035173342</v>
          </cell>
        </row>
        <row r="1643">
          <cell r="A1643" t="str">
            <v>5035173342</v>
          </cell>
        </row>
        <row r="1644">
          <cell r="A1644" t="str">
            <v>5035173342</v>
          </cell>
        </row>
        <row r="1645">
          <cell r="A1645" t="str">
            <v>5035173342</v>
          </cell>
        </row>
        <row r="1646">
          <cell r="A1646" t="str">
            <v>5035173342</v>
          </cell>
        </row>
        <row r="1647">
          <cell r="A1647" t="str">
            <v>5035173342</v>
          </cell>
        </row>
        <row r="1648">
          <cell r="A1648" t="str">
            <v>5035173342</v>
          </cell>
        </row>
        <row r="1649">
          <cell r="A1649" t="str">
            <v>5035173342</v>
          </cell>
        </row>
        <row r="1650">
          <cell r="A1650" t="str">
            <v>5035173342</v>
          </cell>
        </row>
        <row r="1651">
          <cell r="A1651" t="str">
            <v>5035173342</v>
          </cell>
        </row>
        <row r="1652">
          <cell r="A1652" t="str">
            <v>5035173342</v>
          </cell>
        </row>
        <row r="1653">
          <cell r="A1653" t="str">
            <v>5035173342</v>
          </cell>
        </row>
        <row r="1654">
          <cell r="A1654" t="str">
            <v>5035173342</v>
          </cell>
        </row>
        <row r="1655">
          <cell r="A1655" t="str">
            <v>5035173342</v>
          </cell>
        </row>
        <row r="1656">
          <cell r="A1656" t="str">
            <v>5035173342</v>
          </cell>
        </row>
        <row r="1657">
          <cell r="A1657" t="str">
            <v>5035173342</v>
          </cell>
        </row>
        <row r="1658">
          <cell r="A1658" t="str">
            <v>5035173342</v>
          </cell>
        </row>
        <row r="1659">
          <cell r="A1659" t="str">
            <v>5035173342</v>
          </cell>
        </row>
        <row r="1660">
          <cell r="A1660" t="str">
            <v>5035173342</v>
          </cell>
        </row>
        <row r="1661">
          <cell r="A1661" t="str">
            <v>5035173342</v>
          </cell>
        </row>
        <row r="1662">
          <cell r="A1662" t="str">
            <v>4295893152</v>
          </cell>
        </row>
        <row r="1663">
          <cell r="A1663" t="str">
            <v>4295893152</v>
          </cell>
        </row>
        <row r="1664">
          <cell r="A1664" t="str">
            <v>4295893152</v>
          </cell>
        </row>
        <row r="1665">
          <cell r="A1665" t="str">
            <v>4295893152</v>
          </cell>
        </row>
        <row r="1666">
          <cell r="A1666" t="str">
            <v>4295893152</v>
          </cell>
        </row>
        <row r="1667">
          <cell r="A1667" t="str">
            <v>4295893152</v>
          </cell>
        </row>
        <row r="1668">
          <cell r="A1668" t="str">
            <v>4295893152</v>
          </cell>
        </row>
        <row r="1669">
          <cell r="A1669" t="str">
            <v>4295893152</v>
          </cell>
        </row>
        <row r="1670">
          <cell r="A1670" t="str">
            <v>4295893152</v>
          </cell>
        </row>
        <row r="1671">
          <cell r="A1671" t="str">
            <v>4295893152</v>
          </cell>
        </row>
        <row r="1672">
          <cell r="A1672" t="str">
            <v>4295893152</v>
          </cell>
        </row>
        <row r="1673">
          <cell r="A1673" t="str">
            <v>4295893152</v>
          </cell>
        </row>
        <row r="1674">
          <cell r="A1674" t="str">
            <v>4295893152</v>
          </cell>
        </row>
        <row r="1675">
          <cell r="A1675" t="str">
            <v>4295893152</v>
          </cell>
        </row>
        <row r="1676">
          <cell r="A1676" t="str">
            <v>4295893152</v>
          </cell>
        </row>
        <row r="1677">
          <cell r="A1677" t="str">
            <v>4295893152</v>
          </cell>
        </row>
        <row r="1678">
          <cell r="A1678" t="str">
            <v>4295893152</v>
          </cell>
        </row>
        <row r="1679">
          <cell r="A1679" t="str">
            <v>4295893152</v>
          </cell>
        </row>
        <row r="1680">
          <cell r="A1680" t="str">
            <v>4295893152</v>
          </cell>
        </row>
        <row r="1681">
          <cell r="A1681" t="str">
            <v>4295893152</v>
          </cell>
        </row>
        <row r="1682">
          <cell r="A1682" t="str">
            <v>4295893152</v>
          </cell>
        </row>
        <row r="1683">
          <cell r="A1683" t="str">
            <v>4295893152</v>
          </cell>
        </row>
        <row r="1684">
          <cell r="A1684" t="str">
            <v>4295893152</v>
          </cell>
        </row>
        <row r="1685">
          <cell r="A1685" t="str">
            <v>4295893152</v>
          </cell>
        </row>
        <row r="1686">
          <cell r="A1686" t="str">
            <v>4295893152</v>
          </cell>
        </row>
        <row r="1687">
          <cell r="A1687" t="str">
            <v>4295893152</v>
          </cell>
        </row>
        <row r="1688">
          <cell r="A1688" t="str">
            <v>4295893152</v>
          </cell>
        </row>
        <row r="1689">
          <cell r="A1689" t="str">
            <v>4295893152</v>
          </cell>
        </row>
        <row r="1690">
          <cell r="A1690" t="str">
            <v>4295893152</v>
          </cell>
        </row>
        <row r="1691">
          <cell r="A1691" t="str">
            <v>4295893152</v>
          </cell>
        </row>
        <row r="1692">
          <cell r="A1692" t="str">
            <v>4295893152</v>
          </cell>
        </row>
        <row r="1693">
          <cell r="A1693" t="str">
            <v>4295893152</v>
          </cell>
        </row>
        <row r="1694">
          <cell r="A1694" t="str">
            <v>4295893152</v>
          </cell>
        </row>
        <row r="1695">
          <cell r="A1695" t="str">
            <v>4295893152</v>
          </cell>
        </row>
        <row r="1696">
          <cell r="A1696" t="str">
            <v>4295893152</v>
          </cell>
        </row>
        <row r="1697">
          <cell r="A1697" t="str">
            <v>4295893152</v>
          </cell>
        </row>
        <row r="1698">
          <cell r="A1698" t="str">
            <v>4295880502</v>
          </cell>
        </row>
        <row r="1699">
          <cell r="A1699" t="str">
            <v>4295880502</v>
          </cell>
        </row>
        <row r="1700">
          <cell r="A1700" t="str">
            <v>4295880502</v>
          </cell>
        </row>
        <row r="1701">
          <cell r="A1701" t="str">
            <v>4295880502</v>
          </cell>
        </row>
        <row r="1702">
          <cell r="A1702" t="str">
            <v>4295880502</v>
          </cell>
        </row>
        <row r="1703">
          <cell r="A1703" t="str">
            <v>4295880502</v>
          </cell>
        </row>
        <row r="1704">
          <cell r="A1704" t="str">
            <v>4295880502</v>
          </cell>
        </row>
        <row r="1705">
          <cell r="A1705" t="str">
            <v>4295880502</v>
          </cell>
        </row>
        <row r="1706">
          <cell r="A1706" t="str">
            <v>4295880502</v>
          </cell>
        </row>
        <row r="1707">
          <cell r="A1707" t="str">
            <v>4295880502</v>
          </cell>
        </row>
        <row r="1708">
          <cell r="A1708" t="str">
            <v>4295880502</v>
          </cell>
        </row>
        <row r="1709">
          <cell r="A1709" t="str">
            <v>4295880502</v>
          </cell>
        </row>
        <row r="1710">
          <cell r="A1710" t="str">
            <v>4295880502</v>
          </cell>
        </row>
        <row r="1711">
          <cell r="A1711" t="str">
            <v>4295880502</v>
          </cell>
        </row>
        <row r="1712">
          <cell r="A1712" t="str">
            <v>4295880502</v>
          </cell>
        </row>
        <row r="1713">
          <cell r="A1713" t="str">
            <v>4295880502</v>
          </cell>
        </row>
        <row r="1714">
          <cell r="A1714" t="str">
            <v>4295880502</v>
          </cell>
        </row>
        <row r="1715">
          <cell r="A1715" t="str">
            <v>4295880502</v>
          </cell>
        </row>
        <row r="1716">
          <cell r="A1716" t="str">
            <v>4295880502</v>
          </cell>
        </row>
        <row r="1717">
          <cell r="A1717" t="str">
            <v>4295880502</v>
          </cell>
        </row>
        <row r="1718">
          <cell r="A1718" t="str">
            <v>4295880502</v>
          </cell>
        </row>
        <row r="1719">
          <cell r="A1719" t="str">
            <v>4295880502</v>
          </cell>
        </row>
        <row r="1720">
          <cell r="A1720" t="str">
            <v>4295880502</v>
          </cell>
        </row>
        <row r="1721">
          <cell r="A1721" t="str">
            <v>4295880502</v>
          </cell>
        </row>
        <row r="1722">
          <cell r="A1722" t="str">
            <v>4295880502</v>
          </cell>
        </row>
        <row r="1723">
          <cell r="A1723" t="str">
            <v>4295880502</v>
          </cell>
        </row>
        <row r="1724">
          <cell r="A1724" t="str">
            <v>4295880502</v>
          </cell>
        </row>
        <row r="1725">
          <cell r="A1725" t="str">
            <v>4295880502</v>
          </cell>
        </row>
        <row r="1726">
          <cell r="A1726" t="str">
            <v>4295880502</v>
          </cell>
        </row>
        <row r="1727">
          <cell r="A1727" t="str">
            <v>4295880502</v>
          </cell>
        </row>
        <row r="1728">
          <cell r="A1728" t="str">
            <v>4295880502</v>
          </cell>
        </row>
        <row r="1729">
          <cell r="A1729" t="str">
            <v>4295880502</v>
          </cell>
        </row>
        <row r="1730">
          <cell r="A1730" t="str">
            <v>4295880502</v>
          </cell>
        </row>
        <row r="1731">
          <cell r="A1731" t="str">
            <v>4295880502</v>
          </cell>
        </row>
        <row r="1732">
          <cell r="A1732" t="str">
            <v>4295880502</v>
          </cell>
        </row>
        <row r="1733">
          <cell r="A1733" t="str">
            <v>4295880502</v>
          </cell>
        </row>
        <row r="1734">
          <cell r="A1734" t="str">
            <v>4295880502</v>
          </cell>
        </row>
        <row r="1735">
          <cell r="A1735" t="str">
            <v>4295880502</v>
          </cell>
        </row>
        <row r="1736">
          <cell r="A1736" t="str">
            <v>4295880502</v>
          </cell>
        </row>
        <row r="1737">
          <cell r="A1737" t="str">
            <v>4295880502</v>
          </cell>
        </row>
        <row r="1738">
          <cell r="A1738" t="str">
            <v>4295880502</v>
          </cell>
        </row>
        <row r="1739">
          <cell r="A1739" t="str">
            <v>4295880502</v>
          </cell>
        </row>
        <row r="1740">
          <cell r="A1740" t="str">
            <v>4295880502</v>
          </cell>
        </row>
        <row r="1741">
          <cell r="A1741" t="str">
            <v>4295880502</v>
          </cell>
        </row>
        <row r="1742">
          <cell r="A1742" t="str">
            <v>4295880502</v>
          </cell>
        </row>
        <row r="1743">
          <cell r="A1743" t="str">
            <v>4295880502</v>
          </cell>
        </row>
        <row r="1744">
          <cell r="A1744" t="str">
            <v>4295880502</v>
          </cell>
        </row>
        <row r="1745">
          <cell r="A1745" t="str">
            <v>4295880502</v>
          </cell>
        </row>
        <row r="1746">
          <cell r="A1746" t="str">
            <v>4295880502</v>
          </cell>
        </row>
        <row r="1747">
          <cell r="A1747" t="str">
            <v>4295880502</v>
          </cell>
        </row>
        <row r="1748">
          <cell r="A1748" t="str">
            <v>4295880502</v>
          </cell>
        </row>
        <row r="1749">
          <cell r="A1749" t="str">
            <v>4295880502</v>
          </cell>
        </row>
        <row r="1750">
          <cell r="A1750" t="str">
            <v>4295880502</v>
          </cell>
        </row>
        <row r="1751">
          <cell r="A1751" t="str">
            <v>4295880502</v>
          </cell>
        </row>
        <row r="1752">
          <cell r="A1752" t="str">
            <v>4295880502</v>
          </cell>
        </row>
        <row r="1753">
          <cell r="A1753" t="str">
            <v>4295880502</v>
          </cell>
        </row>
        <row r="1754">
          <cell r="A1754" t="str">
            <v>4295880502</v>
          </cell>
        </row>
        <row r="1755">
          <cell r="A1755" t="str">
            <v>4295880502</v>
          </cell>
        </row>
        <row r="1756">
          <cell r="A1756" t="str">
            <v>4295880502</v>
          </cell>
        </row>
        <row r="1757">
          <cell r="A1757" t="str">
            <v>4295880502</v>
          </cell>
        </row>
        <row r="1758">
          <cell r="A1758" t="str">
            <v>4295880502</v>
          </cell>
        </row>
        <row r="1759">
          <cell r="A1759" t="str">
            <v>4295880502</v>
          </cell>
        </row>
        <row r="1760">
          <cell r="A1760" t="str">
            <v>4295880502</v>
          </cell>
        </row>
        <row r="1761">
          <cell r="A1761" t="str">
            <v>4295880502</v>
          </cell>
        </row>
        <row r="1762">
          <cell r="A1762" t="str">
            <v>4295880502</v>
          </cell>
        </row>
        <row r="1763">
          <cell r="A1763" t="str">
            <v>4295880502</v>
          </cell>
        </row>
        <row r="1764">
          <cell r="A1764" t="str">
            <v>4295880502</v>
          </cell>
        </row>
        <row r="1765">
          <cell r="A1765" t="str">
            <v>4295880502</v>
          </cell>
        </row>
        <row r="1766">
          <cell r="A1766" t="str">
            <v>4295880502</v>
          </cell>
        </row>
        <row r="1767">
          <cell r="A1767" t="str">
            <v>4295880502</v>
          </cell>
        </row>
        <row r="1768">
          <cell r="A1768" t="str">
            <v>4295880502</v>
          </cell>
        </row>
        <row r="1769">
          <cell r="A1769" t="str">
            <v>4295880502</v>
          </cell>
        </row>
        <row r="1770">
          <cell r="A1770" t="str">
            <v>4295903916</v>
          </cell>
        </row>
        <row r="1771">
          <cell r="A1771" t="str">
            <v>4295903916</v>
          </cell>
        </row>
        <row r="1772">
          <cell r="A1772" t="str">
            <v>4295903916</v>
          </cell>
        </row>
        <row r="1773">
          <cell r="A1773" t="str">
            <v>4295903916</v>
          </cell>
        </row>
        <row r="1774">
          <cell r="A1774" t="str">
            <v>4295903916</v>
          </cell>
        </row>
        <row r="1775">
          <cell r="A1775" t="str">
            <v>4295903916</v>
          </cell>
        </row>
        <row r="1776">
          <cell r="A1776" t="str">
            <v>4295903916</v>
          </cell>
        </row>
        <row r="1777">
          <cell r="A1777" t="str">
            <v>4295903916</v>
          </cell>
        </row>
        <row r="1778">
          <cell r="A1778" t="str">
            <v>4295903916</v>
          </cell>
        </row>
        <row r="1779">
          <cell r="A1779" t="str">
            <v>4295903916</v>
          </cell>
        </row>
        <row r="1780">
          <cell r="A1780" t="str">
            <v>4295903916</v>
          </cell>
        </row>
        <row r="1781">
          <cell r="A1781" t="str">
            <v>4295903916</v>
          </cell>
        </row>
        <row r="1782">
          <cell r="A1782" t="str">
            <v>4295903916</v>
          </cell>
        </row>
        <row r="1783">
          <cell r="A1783" t="str">
            <v>4295903916</v>
          </cell>
        </row>
        <row r="1784">
          <cell r="A1784" t="str">
            <v>4295903916</v>
          </cell>
        </row>
        <row r="1785">
          <cell r="A1785" t="str">
            <v>4295903916</v>
          </cell>
        </row>
        <row r="1786">
          <cell r="A1786" t="str">
            <v>4295903916</v>
          </cell>
        </row>
        <row r="1787">
          <cell r="A1787" t="str">
            <v>4295903916</v>
          </cell>
        </row>
        <row r="1788">
          <cell r="A1788" t="str">
            <v>4295903916</v>
          </cell>
        </row>
        <row r="1789">
          <cell r="A1789" t="str">
            <v>4295903916</v>
          </cell>
        </row>
        <row r="1790">
          <cell r="A1790" t="str">
            <v>4295903916</v>
          </cell>
        </row>
        <row r="1791">
          <cell r="A1791" t="str">
            <v>4295903916</v>
          </cell>
        </row>
        <row r="1792">
          <cell r="A1792" t="str">
            <v>4295903916</v>
          </cell>
        </row>
        <row r="1793">
          <cell r="A1793" t="str">
            <v>4295903916</v>
          </cell>
        </row>
        <row r="1794">
          <cell r="A1794" t="str">
            <v>4295903916</v>
          </cell>
        </row>
        <row r="1795">
          <cell r="A1795" t="str">
            <v>4295903916</v>
          </cell>
        </row>
        <row r="1796">
          <cell r="A1796" t="str">
            <v>4295903916</v>
          </cell>
        </row>
        <row r="1797">
          <cell r="A1797" t="str">
            <v>4295903916</v>
          </cell>
        </row>
        <row r="1798">
          <cell r="A1798" t="str">
            <v>4295903916</v>
          </cell>
        </row>
        <row r="1799">
          <cell r="A1799" t="str">
            <v>4295903916</v>
          </cell>
        </row>
        <row r="1800">
          <cell r="A1800" t="str">
            <v>4295903916</v>
          </cell>
        </row>
        <row r="1801">
          <cell r="A1801" t="str">
            <v>4295903916</v>
          </cell>
        </row>
        <row r="1802">
          <cell r="A1802" t="str">
            <v>4295903916</v>
          </cell>
        </row>
        <row r="1803">
          <cell r="A1803" t="str">
            <v>4295903916</v>
          </cell>
        </row>
        <row r="1804">
          <cell r="A1804" t="str">
            <v>4295903916</v>
          </cell>
        </row>
        <row r="1805">
          <cell r="A1805" t="str">
            <v>4295903916</v>
          </cell>
        </row>
        <row r="1806">
          <cell r="A1806" t="str">
            <v>4298052454</v>
          </cell>
        </row>
        <row r="1807">
          <cell r="A1807" t="str">
            <v>4298052454</v>
          </cell>
        </row>
        <row r="1808">
          <cell r="A1808" t="str">
            <v>4298052454</v>
          </cell>
        </row>
        <row r="1809">
          <cell r="A1809" t="str">
            <v>4298052454</v>
          </cell>
        </row>
        <row r="1810">
          <cell r="A1810" t="str">
            <v>4298052454</v>
          </cell>
        </row>
        <row r="1811">
          <cell r="A1811" t="str">
            <v>4298052454</v>
          </cell>
        </row>
        <row r="1812">
          <cell r="A1812" t="str">
            <v>4298052454</v>
          </cell>
        </row>
        <row r="1813">
          <cell r="A1813" t="str">
            <v>4298052454</v>
          </cell>
        </row>
        <row r="1814">
          <cell r="A1814" t="str">
            <v>4298052454</v>
          </cell>
        </row>
        <row r="1815">
          <cell r="A1815" t="str">
            <v>4298052454</v>
          </cell>
        </row>
        <row r="1816">
          <cell r="A1816" t="str">
            <v>4298052454</v>
          </cell>
        </row>
        <row r="1817">
          <cell r="A1817" t="str">
            <v>4298052454</v>
          </cell>
        </row>
        <row r="1818">
          <cell r="A1818" t="str">
            <v>4298052454</v>
          </cell>
        </row>
        <row r="1819">
          <cell r="A1819" t="str">
            <v>4298052454</v>
          </cell>
        </row>
        <row r="1820">
          <cell r="A1820" t="str">
            <v>4298052454</v>
          </cell>
        </row>
        <row r="1821">
          <cell r="A1821" t="str">
            <v>4298052454</v>
          </cell>
        </row>
        <row r="1822">
          <cell r="A1822" t="str">
            <v>4298052454</v>
          </cell>
        </row>
        <row r="1823">
          <cell r="A1823" t="str">
            <v>4298052454</v>
          </cell>
        </row>
        <row r="1824">
          <cell r="A1824" t="str">
            <v>4298052454</v>
          </cell>
        </row>
        <row r="1825">
          <cell r="A1825" t="str">
            <v>4298052454</v>
          </cell>
        </row>
        <row r="1826">
          <cell r="A1826" t="str">
            <v>4298052454</v>
          </cell>
        </row>
        <row r="1827">
          <cell r="A1827" t="str">
            <v>4298052454</v>
          </cell>
        </row>
        <row r="1828">
          <cell r="A1828" t="str">
            <v>4298052454</v>
          </cell>
        </row>
        <row r="1829">
          <cell r="A1829" t="str">
            <v>4298052454</v>
          </cell>
        </row>
        <row r="1830">
          <cell r="A1830" t="str">
            <v>4298052454</v>
          </cell>
        </row>
        <row r="1831">
          <cell r="A1831" t="str">
            <v>4298052454</v>
          </cell>
        </row>
        <row r="1832">
          <cell r="A1832" t="str">
            <v>4298052454</v>
          </cell>
        </row>
        <row r="1833">
          <cell r="A1833" t="str">
            <v>4298052454</v>
          </cell>
        </row>
        <row r="1834">
          <cell r="A1834" t="str">
            <v>4298052454</v>
          </cell>
        </row>
        <row r="1835">
          <cell r="A1835" t="str">
            <v>4298052454</v>
          </cell>
        </row>
        <row r="1836">
          <cell r="A1836" t="str">
            <v>4298052454</v>
          </cell>
        </row>
        <row r="1837">
          <cell r="A1837" t="str">
            <v>4298052454</v>
          </cell>
        </row>
        <row r="1838">
          <cell r="A1838" t="str">
            <v>4298052454</v>
          </cell>
        </row>
        <row r="1839">
          <cell r="A1839" t="str">
            <v>4298052454</v>
          </cell>
        </row>
        <row r="1840">
          <cell r="A1840" t="str">
            <v>4298052454</v>
          </cell>
        </row>
        <row r="1841">
          <cell r="A1841" t="str">
            <v>4298052454</v>
          </cell>
        </row>
        <row r="1842">
          <cell r="A1842" t="str">
            <v>4296011063</v>
          </cell>
        </row>
        <row r="1843">
          <cell r="A1843" t="str">
            <v>4296011063</v>
          </cell>
        </row>
        <row r="1844">
          <cell r="A1844" t="str">
            <v>4296011063</v>
          </cell>
        </row>
        <row r="1845">
          <cell r="A1845" t="str">
            <v>4296011063</v>
          </cell>
        </row>
        <row r="1846">
          <cell r="A1846" t="str">
            <v>4296011063</v>
          </cell>
        </row>
        <row r="1847">
          <cell r="A1847" t="str">
            <v>4296011063</v>
          </cell>
        </row>
        <row r="1848">
          <cell r="A1848" t="str">
            <v>4296011063</v>
          </cell>
        </row>
        <row r="1849">
          <cell r="A1849" t="str">
            <v>4296011063</v>
          </cell>
        </row>
        <row r="1850">
          <cell r="A1850" t="str">
            <v>4296011063</v>
          </cell>
        </row>
        <row r="1851">
          <cell r="A1851" t="str">
            <v>4296011063</v>
          </cell>
        </row>
        <row r="1852">
          <cell r="A1852" t="str">
            <v>4296011063</v>
          </cell>
        </row>
        <row r="1853">
          <cell r="A1853" t="str">
            <v>4296011063</v>
          </cell>
        </row>
        <row r="1854">
          <cell r="A1854" t="str">
            <v>4296011063</v>
          </cell>
        </row>
        <row r="1855">
          <cell r="A1855" t="str">
            <v>4296011063</v>
          </cell>
        </row>
        <row r="1856">
          <cell r="A1856" t="str">
            <v>4296011063</v>
          </cell>
        </row>
        <row r="1857">
          <cell r="A1857" t="str">
            <v>4296011063</v>
          </cell>
        </row>
        <row r="1858">
          <cell r="A1858" t="str">
            <v>4296011063</v>
          </cell>
        </row>
        <row r="1859">
          <cell r="A1859" t="str">
            <v>4296011063</v>
          </cell>
        </row>
        <row r="1860">
          <cell r="A1860" t="str">
            <v>4296011063</v>
          </cell>
        </row>
        <row r="1861">
          <cell r="A1861" t="str">
            <v>4296011063</v>
          </cell>
        </row>
        <row r="1862">
          <cell r="A1862" t="str">
            <v>4296011063</v>
          </cell>
        </row>
        <row r="1863">
          <cell r="A1863" t="str">
            <v>4296011063</v>
          </cell>
        </row>
        <row r="1864">
          <cell r="A1864" t="str">
            <v>4296011063</v>
          </cell>
        </row>
        <row r="1865">
          <cell r="A1865" t="str">
            <v>4296011063</v>
          </cell>
        </row>
        <row r="1866">
          <cell r="A1866" t="str">
            <v>4296011063</v>
          </cell>
        </row>
        <row r="1867">
          <cell r="A1867" t="str">
            <v>4296011063</v>
          </cell>
        </row>
        <row r="1868">
          <cell r="A1868" t="str">
            <v>4296011063</v>
          </cell>
        </row>
        <row r="1869">
          <cell r="A1869" t="str">
            <v>5001427744</v>
          </cell>
        </row>
        <row r="1870">
          <cell r="A1870" t="str">
            <v>5001427744</v>
          </cell>
        </row>
        <row r="1871">
          <cell r="A1871" t="str">
            <v>5001427744</v>
          </cell>
        </row>
        <row r="1872">
          <cell r="A1872" t="str">
            <v>5001427744</v>
          </cell>
        </row>
        <row r="1873">
          <cell r="A1873" t="str">
            <v>5001427744</v>
          </cell>
        </row>
        <row r="1874">
          <cell r="A1874" t="str">
            <v>5001427744</v>
          </cell>
        </row>
        <row r="1875">
          <cell r="A1875" t="str">
            <v>5001427744</v>
          </cell>
        </row>
        <row r="1876">
          <cell r="A1876" t="str">
            <v>5001427744</v>
          </cell>
        </row>
        <row r="1877">
          <cell r="A1877" t="str">
            <v>5001427744</v>
          </cell>
        </row>
        <row r="1878">
          <cell r="A1878" t="str">
            <v>5001427744</v>
          </cell>
        </row>
        <row r="1879">
          <cell r="A1879" t="str">
            <v>5001427744</v>
          </cell>
        </row>
        <row r="1880">
          <cell r="A1880" t="str">
            <v>5001427744</v>
          </cell>
        </row>
        <row r="1881">
          <cell r="A1881" t="str">
            <v>5001427744</v>
          </cell>
        </row>
        <row r="1882">
          <cell r="A1882" t="str">
            <v>5001427744</v>
          </cell>
        </row>
        <row r="1883">
          <cell r="A1883" t="str">
            <v>5001427744</v>
          </cell>
        </row>
        <row r="1884">
          <cell r="A1884" t="str">
            <v>5001427744</v>
          </cell>
        </row>
        <row r="1885">
          <cell r="A1885" t="str">
            <v>5001427744</v>
          </cell>
        </row>
        <row r="1886">
          <cell r="A1886" t="str">
            <v>5001427744</v>
          </cell>
        </row>
        <row r="1887">
          <cell r="A1887" t="str">
            <v>5001427744</v>
          </cell>
        </row>
        <row r="1888">
          <cell r="A1888" t="str">
            <v>5001427744</v>
          </cell>
        </row>
        <row r="1889">
          <cell r="A1889" t="str">
            <v>5001427744</v>
          </cell>
        </row>
        <row r="1890">
          <cell r="A1890" t="str">
            <v>5001427744</v>
          </cell>
        </row>
        <row r="1891">
          <cell r="A1891" t="str">
            <v>5001427744</v>
          </cell>
        </row>
        <row r="1892">
          <cell r="A1892" t="str">
            <v>5001427744</v>
          </cell>
        </row>
        <row r="1893">
          <cell r="A1893" t="str">
            <v>5001427744</v>
          </cell>
        </row>
        <row r="1894">
          <cell r="A1894" t="str">
            <v>5001427744</v>
          </cell>
        </row>
        <row r="1895">
          <cell r="A1895" t="str">
            <v>5001427744</v>
          </cell>
        </row>
        <row r="1896">
          <cell r="A1896" t="str">
            <v>5001427744</v>
          </cell>
        </row>
        <row r="1897">
          <cell r="A1897" t="str">
            <v>5001427744</v>
          </cell>
        </row>
        <row r="1898">
          <cell r="A1898" t="str">
            <v>5001427744</v>
          </cell>
        </row>
        <row r="1899">
          <cell r="A1899" t="str">
            <v>5001427744</v>
          </cell>
        </row>
        <row r="1900">
          <cell r="A1900" t="str">
            <v>5001427744</v>
          </cell>
        </row>
        <row r="1901">
          <cell r="A1901" t="str">
            <v>5001427744</v>
          </cell>
        </row>
        <row r="1902">
          <cell r="A1902" t="str">
            <v>5001427744</v>
          </cell>
        </row>
        <row r="1903">
          <cell r="A1903" t="str">
            <v>5001427744</v>
          </cell>
        </row>
        <row r="1904">
          <cell r="A1904" t="str">
            <v>5001427744</v>
          </cell>
        </row>
        <row r="1905">
          <cell r="A1905" t="str">
            <v>4295904011</v>
          </cell>
        </row>
        <row r="1906">
          <cell r="A1906" t="str">
            <v>4295904011</v>
          </cell>
        </row>
        <row r="1907">
          <cell r="A1907" t="str">
            <v>4295904011</v>
          </cell>
        </row>
        <row r="1908">
          <cell r="A1908" t="str">
            <v>4295904011</v>
          </cell>
        </row>
        <row r="1909">
          <cell r="A1909" t="str">
            <v>4295904011</v>
          </cell>
        </row>
        <row r="1910">
          <cell r="A1910" t="str">
            <v>4295904011</v>
          </cell>
        </row>
        <row r="1911">
          <cell r="A1911" t="str">
            <v>4295904011</v>
          </cell>
        </row>
        <row r="1912">
          <cell r="A1912" t="str">
            <v>4295904011</v>
          </cell>
        </row>
        <row r="1913">
          <cell r="A1913" t="str">
            <v>4295904011</v>
          </cell>
        </row>
        <row r="1914">
          <cell r="A1914" t="str">
            <v>4295904011</v>
          </cell>
        </row>
        <row r="1915">
          <cell r="A1915" t="str">
            <v>4295904011</v>
          </cell>
        </row>
        <row r="1916">
          <cell r="A1916" t="str">
            <v>4295904011</v>
          </cell>
        </row>
        <row r="1917">
          <cell r="A1917" t="str">
            <v>4295904011</v>
          </cell>
        </row>
        <row r="1918">
          <cell r="A1918" t="str">
            <v>4295904011</v>
          </cell>
        </row>
        <row r="1919">
          <cell r="A1919" t="str">
            <v>4295904011</v>
          </cell>
        </row>
        <row r="1920">
          <cell r="A1920" t="str">
            <v>4295904011</v>
          </cell>
        </row>
        <row r="1921">
          <cell r="A1921" t="str">
            <v>4295904011</v>
          </cell>
        </row>
        <row r="1922">
          <cell r="A1922" t="str">
            <v>4295904011</v>
          </cell>
        </row>
        <row r="1923">
          <cell r="A1923" t="str">
            <v>4295904011</v>
          </cell>
        </row>
        <row r="1924">
          <cell r="A1924" t="str">
            <v>4295904011</v>
          </cell>
        </row>
        <row r="1925">
          <cell r="A1925" t="str">
            <v>4295904011</v>
          </cell>
        </row>
        <row r="1926">
          <cell r="A1926" t="str">
            <v>4295904011</v>
          </cell>
        </row>
        <row r="1927">
          <cell r="A1927" t="str">
            <v>4295904011</v>
          </cell>
        </row>
        <row r="1928">
          <cell r="A1928" t="str">
            <v>4295904011</v>
          </cell>
        </row>
        <row r="1929">
          <cell r="A1929" t="str">
            <v>4295904011</v>
          </cell>
        </row>
        <row r="1930">
          <cell r="A1930" t="str">
            <v>4295904011</v>
          </cell>
        </row>
        <row r="1931">
          <cell r="A1931" t="str">
            <v>4295904011</v>
          </cell>
        </row>
        <row r="1932">
          <cell r="A1932" t="str">
            <v>4295904011</v>
          </cell>
        </row>
        <row r="1933">
          <cell r="A1933" t="str">
            <v>4295904011</v>
          </cell>
        </row>
        <row r="1934">
          <cell r="A1934" t="str">
            <v>4295904011</v>
          </cell>
        </row>
        <row r="1935">
          <cell r="A1935" t="str">
            <v>4295904011</v>
          </cell>
        </row>
        <row r="1936">
          <cell r="A1936" t="str">
            <v>4295904011</v>
          </cell>
        </row>
        <row r="1937">
          <cell r="A1937" t="str">
            <v>4295904011</v>
          </cell>
        </row>
        <row r="1938">
          <cell r="A1938" t="str">
            <v>4295904011</v>
          </cell>
        </row>
        <row r="1939">
          <cell r="A1939" t="str">
            <v>4295904011</v>
          </cell>
        </row>
        <row r="1940">
          <cell r="A1940" t="str">
            <v>4295904011</v>
          </cell>
        </row>
        <row r="1941">
          <cell r="A1941" t="str">
            <v>4295858503</v>
          </cell>
        </row>
        <row r="1942">
          <cell r="A1942" t="str">
            <v>4295858503</v>
          </cell>
        </row>
        <row r="1943">
          <cell r="A1943" t="str">
            <v>4295858503</v>
          </cell>
        </row>
        <row r="1944">
          <cell r="A1944" t="str">
            <v>4295858503</v>
          </cell>
        </row>
        <row r="1945">
          <cell r="A1945" t="str">
            <v>4295858503</v>
          </cell>
        </row>
        <row r="1946">
          <cell r="A1946" t="str">
            <v>4295858503</v>
          </cell>
        </row>
        <row r="1947">
          <cell r="A1947" t="str">
            <v>4295858503</v>
          </cell>
        </row>
        <row r="1948">
          <cell r="A1948" t="str">
            <v>4295858503</v>
          </cell>
        </row>
        <row r="1949">
          <cell r="A1949" t="str">
            <v>4295858503</v>
          </cell>
        </row>
        <row r="1950">
          <cell r="A1950" t="str">
            <v>4295858503</v>
          </cell>
        </row>
        <row r="1951">
          <cell r="A1951" t="str">
            <v>4295858503</v>
          </cell>
        </row>
        <row r="1952">
          <cell r="A1952" t="str">
            <v>4295858503</v>
          </cell>
        </row>
        <row r="1953">
          <cell r="A1953" t="str">
            <v>4295858503</v>
          </cell>
        </row>
        <row r="1954">
          <cell r="A1954" t="str">
            <v>4295858503</v>
          </cell>
        </row>
        <row r="1955">
          <cell r="A1955" t="str">
            <v>4295858503</v>
          </cell>
        </row>
        <row r="1956">
          <cell r="A1956" t="str">
            <v>4295858503</v>
          </cell>
        </row>
        <row r="1957">
          <cell r="A1957" t="str">
            <v>4295858503</v>
          </cell>
        </row>
        <row r="1958">
          <cell r="A1958" t="str">
            <v>4295858503</v>
          </cell>
        </row>
        <row r="1959">
          <cell r="A1959" t="str">
            <v>4295858503</v>
          </cell>
        </row>
        <row r="1960">
          <cell r="A1960" t="str">
            <v>4295858503</v>
          </cell>
        </row>
        <row r="1961">
          <cell r="A1961" t="str">
            <v>4295858503</v>
          </cell>
        </row>
        <row r="1962">
          <cell r="A1962" t="str">
            <v>4295858503</v>
          </cell>
        </row>
        <row r="1963">
          <cell r="A1963" t="str">
            <v>4295858503</v>
          </cell>
        </row>
        <row r="1964">
          <cell r="A1964" t="str">
            <v>4295858503</v>
          </cell>
        </row>
        <row r="1965">
          <cell r="A1965" t="str">
            <v>4295858503</v>
          </cell>
        </row>
        <row r="1966">
          <cell r="A1966" t="str">
            <v>4295858503</v>
          </cell>
        </row>
        <row r="1967">
          <cell r="A1967" t="str">
            <v>4295858503</v>
          </cell>
        </row>
        <row r="1968">
          <cell r="A1968" t="str">
            <v>4295858503</v>
          </cell>
        </row>
        <row r="1969">
          <cell r="A1969" t="str">
            <v>4295858503</v>
          </cell>
        </row>
        <row r="1970">
          <cell r="A1970" t="str">
            <v>4295858503</v>
          </cell>
        </row>
        <row r="1971">
          <cell r="A1971" t="str">
            <v>4295858503</v>
          </cell>
        </row>
        <row r="1972">
          <cell r="A1972" t="str">
            <v>4295858503</v>
          </cell>
        </row>
        <row r="1973">
          <cell r="A1973" t="str">
            <v>4295858503</v>
          </cell>
        </row>
        <row r="1974">
          <cell r="A1974" t="str">
            <v>4295858503</v>
          </cell>
        </row>
        <row r="1975">
          <cell r="A1975" t="str">
            <v>4295858503</v>
          </cell>
        </row>
        <row r="1976">
          <cell r="A1976" t="str">
            <v>4295858503</v>
          </cell>
        </row>
        <row r="1977">
          <cell r="A1977" t="str">
            <v>4295899290</v>
          </cell>
        </row>
        <row r="1978">
          <cell r="A1978" t="str">
            <v>4295899290</v>
          </cell>
        </row>
        <row r="1979">
          <cell r="A1979" t="str">
            <v>4295899290</v>
          </cell>
        </row>
        <row r="1980">
          <cell r="A1980" t="str">
            <v>4295899290</v>
          </cell>
        </row>
        <row r="1981">
          <cell r="A1981" t="str">
            <v>4295899290</v>
          </cell>
        </row>
        <row r="1982">
          <cell r="A1982" t="str">
            <v>4295899290</v>
          </cell>
        </row>
        <row r="1983">
          <cell r="A1983" t="str">
            <v>4295899290</v>
          </cell>
        </row>
        <row r="1984">
          <cell r="A1984" t="str">
            <v>4295899290</v>
          </cell>
        </row>
        <row r="1985">
          <cell r="A1985" t="str">
            <v>4295899290</v>
          </cell>
        </row>
        <row r="1986">
          <cell r="A1986" t="str">
            <v>4295899290</v>
          </cell>
        </row>
        <row r="1987">
          <cell r="A1987" t="str">
            <v>4295899290</v>
          </cell>
        </row>
        <row r="1988">
          <cell r="A1988" t="str">
            <v>4295899290</v>
          </cell>
        </row>
        <row r="1989">
          <cell r="A1989" t="str">
            <v>4295899290</v>
          </cell>
        </row>
        <row r="1990">
          <cell r="A1990" t="str">
            <v>4295899290</v>
          </cell>
        </row>
        <row r="1991">
          <cell r="A1991" t="str">
            <v>4295899290</v>
          </cell>
        </row>
        <row r="1992">
          <cell r="A1992" t="str">
            <v>4295899290</v>
          </cell>
        </row>
        <row r="1993">
          <cell r="A1993" t="str">
            <v>4295899290</v>
          </cell>
        </row>
        <row r="1994">
          <cell r="A1994" t="str">
            <v>4295899290</v>
          </cell>
        </row>
        <row r="1995">
          <cell r="A1995" t="str">
            <v>4295899290</v>
          </cell>
        </row>
        <row r="1996">
          <cell r="A1996" t="str">
            <v>4295899290</v>
          </cell>
        </row>
        <row r="1997">
          <cell r="A1997" t="str">
            <v>4295899290</v>
          </cell>
        </row>
        <row r="1998">
          <cell r="A1998" t="str">
            <v>4295899290</v>
          </cell>
        </row>
        <row r="1999">
          <cell r="A1999" t="str">
            <v>4295899290</v>
          </cell>
        </row>
        <row r="2000">
          <cell r="A2000" t="str">
            <v>4295899290</v>
          </cell>
        </row>
        <row r="2001">
          <cell r="A2001" t="str">
            <v>4295899290</v>
          </cell>
        </row>
        <row r="2002">
          <cell r="A2002" t="str">
            <v>4295899290</v>
          </cell>
        </row>
        <row r="2003">
          <cell r="A2003" t="str">
            <v>4295899290</v>
          </cell>
        </row>
        <row r="2004">
          <cell r="A2004" t="str">
            <v>4295899290</v>
          </cell>
        </row>
        <row r="2005">
          <cell r="A2005" t="str">
            <v>4295899290</v>
          </cell>
        </row>
        <row r="2006">
          <cell r="A2006" t="str">
            <v>4295899290</v>
          </cell>
        </row>
        <row r="2007">
          <cell r="A2007" t="str">
            <v>4295899290</v>
          </cell>
        </row>
        <row r="2008">
          <cell r="A2008" t="str">
            <v>4295899290</v>
          </cell>
        </row>
        <row r="2009">
          <cell r="A2009" t="str">
            <v>4295899290</v>
          </cell>
        </row>
        <row r="2010">
          <cell r="A2010" t="str">
            <v>4295899290</v>
          </cell>
        </row>
        <row r="2011">
          <cell r="A2011" t="str">
            <v>4295899290</v>
          </cell>
        </row>
        <row r="2012">
          <cell r="A2012" t="str">
            <v>4295899290</v>
          </cell>
        </row>
        <row r="2013">
          <cell r="A2013" t="str">
            <v>4295895712</v>
          </cell>
        </row>
        <row r="2014">
          <cell r="A2014" t="str">
            <v>4295895712</v>
          </cell>
        </row>
        <row r="2015">
          <cell r="A2015" t="str">
            <v>4295895712</v>
          </cell>
        </row>
        <row r="2016">
          <cell r="A2016" t="str">
            <v>4295895712</v>
          </cell>
        </row>
        <row r="2017">
          <cell r="A2017" t="str">
            <v>4295895712</v>
          </cell>
        </row>
        <row r="2018">
          <cell r="A2018" t="str">
            <v>4295895712</v>
          </cell>
        </row>
        <row r="2019">
          <cell r="A2019" t="str">
            <v>4295895712</v>
          </cell>
        </row>
        <row r="2020">
          <cell r="A2020" t="str">
            <v>4295895712</v>
          </cell>
        </row>
        <row r="2021">
          <cell r="A2021" t="str">
            <v>4295895712</v>
          </cell>
        </row>
        <row r="2022">
          <cell r="A2022" t="str">
            <v>4295895712</v>
          </cell>
        </row>
        <row r="2023">
          <cell r="A2023" t="str">
            <v>4295895712</v>
          </cell>
        </row>
        <row r="2024">
          <cell r="A2024" t="str">
            <v>4295895712</v>
          </cell>
        </row>
        <row r="2025">
          <cell r="A2025" t="str">
            <v>4295895712</v>
          </cell>
        </row>
        <row r="2026">
          <cell r="A2026" t="str">
            <v>4295895712</v>
          </cell>
        </row>
        <row r="2027">
          <cell r="A2027" t="str">
            <v>4295895712</v>
          </cell>
        </row>
        <row r="2028">
          <cell r="A2028" t="str">
            <v>4295895712</v>
          </cell>
        </row>
        <row r="2029">
          <cell r="A2029" t="str">
            <v>4295895712</v>
          </cell>
        </row>
        <row r="2030">
          <cell r="A2030" t="str">
            <v>4295895712</v>
          </cell>
        </row>
        <row r="2031">
          <cell r="A2031" t="str">
            <v>4295895712</v>
          </cell>
        </row>
        <row r="2032">
          <cell r="A2032" t="str">
            <v>4295895712</v>
          </cell>
        </row>
        <row r="2033">
          <cell r="A2033" t="str">
            <v>4295895712</v>
          </cell>
        </row>
        <row r="2034">
          <cell r="A2034" t="str">
            <v>4295895712</v>
          </cell>
        </row>
        <row r="2035">
          <cell r="A2035" t="str">
            <v>4295895712</v>
          </cell>
        </row>
        <row r="2036">
          <cell r="A2036" t="str">
            <v>4295895712</v>
          </cell>
        </row>
        <row r="2037">
          <cell r="A2037" t="str">
            <v>4295895712</v>
          </cell>
        </row>
        <row r="2038">
          <cell r="A2038" t="str">
            <v>4295895712</v>
          </cell>
        </row>
        <row r="2039">
          <cell r="A2039" t="str">
            <v>4295895712</v>
          </cell>
        </row>
        <row r="2040">
          <cell r="A2040" t="str">
            <v>4295895712</v>
          </cell>
        </row>
        <row r="2041">
          <cell r="A2041" t="str">
            <v>4295895712</v>
          </cell>
        </row>
        <row r="2042">
          <cell r="A2042" t="str">
            <v>4295895712</v>
          </cell>
        </row>
        <row r="2043">
          <cell r="A2043" t="str">
            <v>4295895712</v>
          </cell>
        </row>
        <row r="2044">
          <cell r="A2044" t="str">
            <v>4295895712</v>
          </cell>
        </row>
        <row r="2045">
          <cell r="A2045" t="str">
            <v>4295895712</v>
          </cell>
        </row>
        <row r="2046">
          <cell r="A2046" t="str">
            <v>4295895712</v>
          </cell>
        </row>
        <row r="2047">
          <cell r="A2047" t="str">
            <v>4295895712</v>
          </cell>
        </row>
        <row r="2048">
          <cell r="A2048" t="str">
            <v>4295895712</v>
          </cell>
        </row>
        <row r="2049">
          <cell r="A2049" t="str">
            <v>4295895712</v>
          </cell>
        </row>
        <row r="2050">
          <cell r="A2050" t="str">
            <v>4295895712</v>
          </cell>
        </row>
        <row r="2051">
          <cell r="A2051" t="str">
            <v>4295895712</v>
          </cell>
        </row>
        <row r="2052">
          <cell r="A2052" t="str">
            <v>4295868943</v>
          </cell>
        </row>
        <row r="2053">
          <cell r="A2053" t="str">
            <v>4295868943</v>
          </cell>
        </row>
        <row r="2054">
          <cell r="A2054" t="str">
            <v>4295868943</v>
          </cell>
        </row>
        <row r="2055">
          <cell r="A2055" t="str">
            <v>4295868943</v>
          </cell>
        </row>
        <row r="2056">
          <cell r="A2056" t="str">
            <v>4295868943</v>
          </cell>
        </row>
        <row r="2057">
          <cell r="A2057" t="str">
            <v>4295868943</v>
          </cell>
        </row>
        <row r="2058">
          <cell r="A2058" t="str">
            <v>4295868943</v>
          </cell>
        </row>
        <row r="2059">
          <cell r="A2059" t="str">
            <v>4295868943</v>
          </cell>
        </row>
        <row r="2060">
          <cell r="A2060" t="str">
            <v>4295868943</v>
          </cell>
        </row>
        <row r="2061">
          <cell r="A2061" t="str">
            <v>4295868943</v>
          </cell>
        </row>
        <row r="2062">
          <cell r="A2062" t="str">
            <v>4295868943</v>
          </cell>
        </row>
        <row r="2063">
          <cell r="A2063" t="str">
            <v>4295868943</v>
          </cell>
        </row>
        <row r="2064">
          <cell r="A2064" t="str">
            <v>4295868943</v>
          </cell>
        </row>
        <row r="2065">
          <cell r="A2065" t="str">
            <v>4295868943</v>
          </cell>
        </row>
        <row r="2066">
          <cell r="A2066" t="str">
            <v>4295868943</v>
          </cell>
        </row>
        <row r="2067">
          <cell r="A2067" t="str">
            <v>4295868943</v>
          </cell>
        </row>
        <row r="2068">
          <cell r="A2068" t="str">
            <v>4295868943</v>
          </cell>
        </row>
        <row r="2069">
          <cell r="A2069" t="str">
            <v>4295868943</v>
          </cell>
        </row>
        <row r="2070">
          <cell r="A2070" t="str">
            <v>4295868943</v>
          </cell>
        </row>
        <row r="2071">
          <cell r="A2071" t="str">
            <v>4295868943</v>
          </cell>
        </row>
        <row r="2072">
          <cell r="A2072" t="str">
            <v>4295868943</v>
          </cell>
        </row>
        <row r="2073">
          <cell r="A2073" t="str">
            <v>4295868943</v>
          </cell>
        </row>
        <row r="2074">
          <cell r="A2074" t="str">
            <v>4295868943</v>
          </cell>
        </row>
        <row r="2075">
          <cell r="A2075" t="str">
            <v>4295868943</v>
          </cell>
        </row>
        <row r="2076">
          <cell r="A2076" t="str">
            <v>4295868943</v>
          </cell>
        </row>
        <row r="2077">
          <cell r="A2077" t="str">
            <v>4295868943</v>
          </cell>
        </row>
        <row r="2078">
          <cell r="A2078" t="str">
            <v>4295868943</v>
          </cell>
        </row>
        <row r="2079">
          <cell r="A2079" t="str">
            <v>4295868943</v>
          </cell>
        </row>
        <row r="2080">
          <cell r="A2080" t="str">
            <v>4295868943</v>
          </cell>
        </row>
        <row r="2081">
          <cell r="A2081" t="str">
            <v>4295868943</v>
          </cell>
        </row>
        <row r="2082">
          <cell r="A2082" t="str">
            <v>4295868943</v>
          </cell>
        </row>
        <row r="2083">
          <cell r="A2083" t="str">
            <v>4295868943</v>
          </cell>
        </row>
        <row r="2084">
          <cell r="A2084" t="str">
            <v>4295868943</v>
          </cell>
        </row>
        <row r="2085">
          <cell r="A2085" t="str">
            <v>4295868943</v>
          </cell>
        </row>
        <row r="2086">
          <cell r="A2086" t="str">
            <v>4295868943</v>
          </cell>
        </row>
        <row r="2087">
          <cell r="A2087" t="str">
            <v>4295868943</v>
          </cell>
        </row>
        <row r="2088">
          <cell r="A2088" t="str">
            <v>4295865196</v>
          </cell>
        </row>
        <row r="2089">
          <cell r="A2089" t="str">
            <v>4295865196</v>
          </cell>
        </row>
        <row r="2090">
          <cell r="A2090" t="str">
            <v>4295865196</v>
          </cell>
        </row>
        <row r="2091">
          <cell r="A2091" t="str">
            <v>4295865196</v>
          </cell>
        </row>
        <row r="2092">
          <cell r="A2092" t="str">
            <v>4295865196</v>
          </cell>
        </row>
        <row r="2093">
          <cell r="A2093" t="str">
            <v>4295865196</v>
          </cell>
        </row>
        <row r="2094">
          <cell r="A2094" t="str">
            <v>4295865196</v>
          </cell>
        </row>
        <row r="2095">
          <cell r="A2095" t="str">
            <v>4295865196</v>
          </cell>
        </row>
        <row r="2096">
          <cell r="A2096" t="str">
            <v>4295865196</v>
          </cell>
        </row>
        <row r="2097">
          <cell r="A2097" t="str">
            <v>4295865196</v>
          </cell>
        </row>
        <row r="2098">
          <cell r="A2098" t="str">
            <v>4295865196</v>
          </cell>
        </row>
        <row r="2099">
          <cell r="A2099" t="str">
            <v>4295865196</v>
          </cell>
        </row>
        <row r="2100">
          <cell r="A2100" t="str">
            <v>4295865196</v>
          </cell>
        </row>
        <row r="2101">
          <cell r="A2101" t="str">
            <v>4295865196</v>
          </cell>
        </row>
        <row r="2102">
          <cell r="A2102" t="str">
            <v>4295865196</v>
          </cell>
        </row>
        <row r="2103">
          <cell r="A2103" t="str">
            <v>4295865196</v>
          </cell>
        </row>
        <row r="2104">
          <cell r="A2104" t="str">
            <v>4295865196</v>
          </cell>
        </row>
        <row r="2105">
          <cell r="A2105" t="str">
            <v>4295865196</v>
          </cell>
        </row>
        <row r="2106">
          <cell r="A2106" t="str">
            <v>4295865196</v>
          </cell>
        </row>
        <row r="2107">
          <cell r="A2107" t="str">
            <v>4295865196</v>
          </cell>
        </row>
        <row r="2108">
          <cell r="A2108" t="str">
            <v>4295865196</v>
          </cell>
        </row>
        <row r="2109">
          <cell r="A2109" t="str">
            <v>4295865196</v>
          </cell>
        </row>
        <row r="2110">
          <cell r="A2110" t="str">
            <v>4295865196</v>
          </cell>
        </row>
        <row r="2111">
          <cell r="A2111" t="str">
            <v>4295865196</v>
          </cell>
        </row>
        <row r="2112">
          <cell r="A2112" t="str">
            <v>4295865196</v>
          </cell>
        </row>
        <row r="2113">
          <cell r="A2113" t="str">
            <v>4295865196</v>
          </cell>
        </row>
        <row r="2114">
          <cell r="A2114" t="str">
            <v>4295865196</v>
          </cell>
        </row>
        <row r="2115">
          <cell r="A2115" t="str">
            <v>4295865196</v>
          </cell>
        </row>
        <row r="2116">
          <cell r="A2116" t="str">
            <v>4295865196</v>
          </cell>
        </row>
        <row r="2117">
          <cell r="A2117" t="str">
            <v>4295865196</v>
          </cell>
        </row>
        <row r="2118">
          <cell r="A2118" t="str">
            <v>4295865196</v>
          </cell>
        </row>
        <row r="2119">
          <cell r="A2119" t="str">
            <v>4295865196</v>
          </cell>
        </row>
        <row r="2120">
          <cell r="A2120" t="str">
            <v>4295865196</v>
          </cell>
        </row>
        <row r="2121">
          <cell r="A2121" t="str">
            <v>4295865196</v>
          </cell>
        </row>
        <row r="2122">
          <cell r="A2122" t="str">
            <v>4295865196</v>
          </cell>
        </row>
        <row r="2123">
          <cell r="A2123" t="str">
            <v>4295865196</v>
          </cell>
        </row>
        <row r="2124">
          <cell r="A2124" t="str">
            <v>4295881161</v>
          </cell>
        </row>
        <row r="2125">
          <cell r="A2125" t="str">
            <v>4295881161</v>
          </cell>
        </row>
        <row r="2126">
          <cell r="A2126" t="str">
            <v>4295881161</v>
          </cell>
        </row>
        <row r="2127">
          <cell r="A2127" t="str">
            <v>4295881161</v>
          </cell>
        </row>
        <row r="2128">
          <cell r="A2128" t="str">
            <v>4295881161</v>
          </cell>
        </row>
        <row r="2129">
          <cell r="A2129" t="str">
            <v>4295881161</v>
          </cell>
        </row>
        <row r="2130">
          <cell r="A2130" t="str">
            <v>4295881161</v>
          </cell>
        </row>
        <row r="2131">
          <cell r="A2131" t="str">
            <v>4295881161</v>
          </cell>
        </row>
        <row r="2132">
          <cell r="A2132" t="str">
            <v>4295881161</v>
          </cell>
        </row>
        <row r="2133">
          <cell r="A2133" t="str">
            <v>4295881161</v>
          </cell>
        </row>
        <row r="2134">
          <cell r="A2134" t="str">
            <v>4295881161</v>
          </cell>
        </row>
        <row r="2135">
          <cell r="A2135" t="str">
            <v>4295881161</v>
          </cell>
        </row>
        <row r="2136">
          <cell r="A2136" t="str">
            <v>4295881161</v>
          </cell>
        </row>
        <row r="2137">
          <cell r="A2137" t="str">
            <v>4295881161</v>
          </cell>
        </row>
        <row r="2138">
          <cell r="A2138" t="str">
            <v>4295881161</v>
          </cell>
        </row>
        <row r="2139">
          <cell r="A2139" t="str">
            <v>4295881161</v>
          </cell>
        </row>
        <row r="2140">
          <cell r="A2140" t="str">
            <v>4295881161</v>
          </cell>
        </row>
        <row r="2141">
          <cell r="A2141" t="str">
            <v>4295881161</v>
          </cell>
        </row>
        <row r="2142">
          <cell r="A2142" t="str">
            <v>4295881161</v>
          </cell>
        </row>
        <row r="2143">
          <cell r="A2143" t="str">
            <v>4295881161</v>
          </cell>
        </row>
        <row r="2144">
          <cell r="A2144" t="str">
            <v>4295881161</v>
          </cell>
        </row>
        <row r="2145">
          <cell r="A2145" t="str">
            <v>4295881161</v>
          </cell>
        </row>
        <row r="2146">
          <cell r="A2146" t="str">
            <v>4295881161</v>
          </cell>
        </row>
        <row r="2147">
          <cell r="A2147" t="str">
            <v>4295881161</v>
          </cell>
        </row>
        <row r="2148">
          <cell r="A2148" t="str">
            <v>4295881161</v>
          </cell>
        </row>
        <row r="2149">
          <cell r="A2149" t="str">
            <v>4295881161</v>
          </cell>
        </row>
        <row r="2150">
          <cell r="A2150" t="str">
            <v>4295881161</v>
          </cell>
        </row>
        <row r="2151">
          <cell r="A2151" t="str">
            <v>4295881161</v>
          </cell>
        </row>
        <row r="2152">
          <cell r="A2152" t="str">
            <v>4295881161</v>
          </cell>
        </row>
        <row r="2153">
          <cell r="A2153" t="str">
            <v>4295881161</v>
          </cell>
        </row>
        <row r="2154">
          <cell r="A2154" t="str">
            <v>4295881161</v>
          </cell>
        </row>
        <row r="2155">
          <cell r="A2155" t="str">
            <v>4295881161</v>
          </cell>
        </row>
        <row r="2156">
          <cell r="A2156" t="str">
            <v>4295881161</v>
          </cell>
        </row>
        <row r="2157">
          <cell r="A2157" t="str">
            <v>4295881161</v>
          </cell>
        </row>
        <row r="2158">
          <cell r="A2158" t="str">
            <v>4295881161</v>
          </cell>
        </row>
        <row r="2159">
          <cell r="A2159" t="str">
            <v>4295881161</v>
          </cell>
        </row>
        <row r="2160">
          <cell r="A2160" t="str">
            <v>4295871335</v>
          </cell>
        </row>
        <row r="2161">
          <cell r="A2161" t="str">
            <v>4295871335</v>
          </cell>
        </row>
        <row r="2162">
          <cell r="A2162" t="str">
            <v>4295871335</v>
          </cell>
        </row>
        <row r="2163">
          <cell r="A2163" t="str">
            <v>4295871335</v>
          </cell>
        </row>
        <row r="2164">
          <cell r="A2164" t="str">
            <v>4295871335</v>
          </cell>
        </row>
        <row r="2165">
          <cell r="A2165" t="str">
            <v>4295871335</v>
          </cell>
        </row>
        <row r="2166">
          <cell r="A2166" t="str">
            <v>4295871335</v>
          </cell>
        </row>
        <row r="2167">
          <cell r="A2167" t="str">
            <v>4295871335</v>
          </cell>
        </row>
        <row r="2168">
          <cell r="A2168" t="str">
            <v>4295871335</v>
          </cell>
        </row>
        <row r="2169">
          <cell r="A2169" t="str">
            <v>4295871335</v>
          </cell>
        </row>
        <row r="2170">
          <cell r="A2170" t="str">
            <v>4295871335</v>
          </cell>
        </row>
        <row r="2171">
          <cell r="A2171" t="str">
            <v>4295871335</v>
          </cell>
        </row>
        <row r="2172">
          <cell r="A2172" t="str">
            <v>4295871335</v>
          </cell>
        </row>
        <row r="2173">
          <cell r="A2173" t="str">
            <v>4295871335</v>
          </cell>
        </row>
        <row r="2174">
          <cell r="A2174" t="str">
            <v>4295871335</v>
          </cell>
        </row>
        <row r="2175">
          <cell r="A2175" t="str">
            <v>4295871335</v>
          </cell>
        </row>
        <row r="2176">
          <cell r="A2176" t="str">
            <v>4295871335</v>
          </cell>
        </row>
        <row r="2177">
          <cell r="A2177" t="str">
            <v>4295871335</v>
          </cell>
        </row>
        <row r="2178">
          <cell r="A2178" t="str">
            <v>4295871335</v>
          </cell>
        </row>
        <row r="2179">
          <cell r="A2179" t="str">
            <v>4295871335</v>
          </cell>
        </row>
        <row r="2180">
          <cell r="A2180" t="str">
            <v>4295871335</v>
          </cell>
        </row>
        <row r="2181">
          <cell r="A2181" t="str">
            <v>4295871335</v>
          </cell>
        </row>
        <row r="2182">
          <cell r="A2182" t="str">
            <v>4295871335</v>
          </cell>
        </row>
        <row r="2183">
          <cell r="A2183" t="str">
            <v>4295871335</v>
          </cell>
        </row>
        <row r="2184">
          <cell r="A2184" t="str">
            <v>4295871335</v>
          </cell>
        </row>
        <row r="2185">
          <cell r="A2185" t="str">
            <v>4295871335</v>
          </cell>
        </row>
        <row r="2186">
          <cell r="A2186" t="str">
            <v>4295871335</v>
          </cell>
        </row>
        <row r="2187">
          <cell r="A2187" t="str">
            <v>4295871335</v>
          </cell>
        </row>
        <row r="2188">
          <cell r="A2188" t="str">
            <v>4295871335</v>
          </cell>
        </row>
        <row r="2189">
          <cell r="A2189" t="str">
            <v>4295871335</v>
          </cell>
        </row>
        <row r="2190">
          <cell r="A2190" t="str">
            <v>4295871335</v>
          </cell>
        </row>
        <row r="2191">
          <cell r="A2191" t="str">
            <v>4295871335</v>
          </cell>
        </row>
        <row r="2192">
          <cell r="A2192" t="str">
            <v>4295871335</v>
          </cell>
        </row>
        <row r="2193">
          <cell r="A2193" t="str">
            <v>4295871335</v>
          </cell>
        </row>
        <row r="2194">
          <cell r="A2194" t="str">
            <v>4295871335</v>
          </cell>
        </row>
        <row r="2195">
          <cell r="A2195" t="str">
            <v>4295871335</v>
          </cell>
        </row>
        <row r="2196">
          <cell r="A2196" t="str">
            <v>4295860551</v>
          </cell>
        </row>
        <row r="2197">
          <cell r="A2197" t="str">
            <v>4295860551</v>
          </cell>
        </row>
        <row r="2198">
          <cell r="A2198" t="str">
            <v>4295860551</v>
          </cell>
        </row>
        <row r="2199">
          <cell r="A2199" t="str">
            <v>4295860551</v>
          </cell>
        </row>
        <row r="2200">
          <cell r="A2200" t="str">
            <v>4295860551</v>
          </cell>
        </row>
        <row r="2201">
          <cell r="A2201" t="str">
            <v>4295860551</v>
          </cell>
        </row>
        <row r="2202">
          <cell r="A2202" t="str">
            <v>4295860551</v>
          </cell>
        </row>
        <row r="2203">
          <cell r="A2203" t="str">
            <v>4295860551</v>
          </cell>
        </row>
        <row r="2204">
          <cell r="A2204" t="str">
            <v>4295860551</v>
          </cell>
        </row>
        <row r="2205">
          <cell r="A2205" t="str">
            <v>4295860551</v>
          </cell>
        </row>
        <row r="2206">
          <cell r="A2206" t="str">
            <v>4295860551</v>
          </cell>
        </row>
        <row r="2207">
          <cell r="A2207" t="str">
            <v>4295860551</v>
          </cell>
        </row>
        <row r="2208">
          <cell r="A2208" t="str">
            <v>4295860551</v>
          </cell>
        </row>
        <row r="2209">
          <cell r="A2209" t="str">
            <v>4295860551</v>
          </cell>
        </row>
        <row r="2210">
          <cell r="A2210" t="str">
            <v>4295860551</v>
          </cell>
        </row>
        <row r="2211">
          <cell r="A2211" t="str">
            <v>4295860551</v>
          </cell>
        </row>
        <row r="2212">
          <cell r="A2212" t="str">
            <v>4295860551</v>
          </cell>
        </row>
        <row r="2213">
          <cell r="A2213" t="str">
            <v>4295860551</v>
          </cell>
        </row>
        <row r="2214">
          <cell r="A2214" t="str">
            <v>4295860551</v>
          </cell>
        </row>
        <row r="2215">
          <cell r="A2215" t="str">
            <v>4295860551</v>
          </cell>
        </row>
        <row r="2216">
          <cell r="A2216" t="str">
            <v>4295860551</v>
          </cell>
        </row>
        <row r="2217">
          <cell r="A2217" t="str">
            <v>4295860551</v>
          </cell>
        </row>
        <row r="2218">
          <cell r="A2218" t="str">
            <v>4295860551</v>
          </cell>
        </row>
        <row r="2219">
          <cell r="A2219" t="str">
            <v>4295860551</v>
          </cell>
        </row>
        <row r="2220">
          <cell r="A2220" t="str">
            <v>4295860551</v>
          </cell>
        </row>
        <row r="2221">
          <cell r="A2221" t="str">
            <v>4295860551</v>
          </cell>
        </row>
        <row r="2222">
          <cell r="A2222" t="str">
            <v>4295860551</v>
          </cell>
        </row>
        <row r="2223">
          <cell r="A2223" t="str">
            <v>4295860551</v>
          </cell>
        </row>
        <row r="2224">
          <cell r="A2224" t="str">
            <v>4295860551</v>
          </cell>
        </row>
        <row r="2225">
          <cell r="A2225" t="str">
            <v>4295860551</v>
          </cell>
        </row>
        <row r="2226">
          <cell r="A2226" t="str">
            <v>4295860551</v>
          </cell>
        </row>
        <row r="2227">
          <cell r="A2227" t="str">
            <v>4295860551</v>
          </cell>
        </row>
        <row r="2228">
          <cell r="A2228" t="str">
            <v>4295860551</v>
          </cell>
        </row>
        <row r="2229">
          <cell r="A2229" t="str">
            <v>4295860551</v>
          </cell>
        </row>
        <row r="2230">
          <cell r="A2230" t="str">
            <v>4295860551</v>
          </cell>
        </row>
        <row r="2231">
          <cell r="A2231" t="str">
            <v>4295860551</v>
          </cell>
        </row>
        <row r="2232">
          <cell r="A2232" t="str">
            <v>4295860551</v>
          </cell>
        </row>
        <row r="2233">
          <cell r="A2233" t="str">
            <v>4295860551</v>
          </cell>
        </row>
        <row r="2234">
          <cell r="A2234" t="str">
            <v>4295860551</v>
          </cell>
        </row>
        <row r="2235">
          <cell r="A2235" t="str">
            <v>4296160158</v>
          </cell>
        </row>
        <row r="2236">
          <cell r="A2236" t="str">
            <v>4296160158</v>
          </cell>
        </row>
        <row r="2237">
          <cell r="A2237" t="str">
            <v>4296160158</v>
          </cell>
        </row>
        <row r="2238">
          <cell r="A2238" t="str">
            <v>4296160158</v>
          </cell>
        </row>
        <row r="2239">
          <cell r="A2239" t="str">
            <v>4296160158</v>
          </cell>
        </row>
        <row r="2240">
          <cell r="A2240" t="str">
            <v>4296160158</v>
          </cell>
        </row>
        <row r="2241">
          <cell r="A2241" t="str">
            <v>4295864520</v>
          </cell>
        </row>
        <row r="2242">
          <cell r="A2242" t="str">
            <v>4295864520</v>
          </cell>
        </row>
        <row r="2243">
          <cell r="A2243" t="str">
            <v>4295864520</v>
          </cell>
        </row>
        <row r="2244">
          <cell r="A2244" t="str">
            <v>4295864520</v>
          </cell>
        </row>
        <row r="2245">
          <cell r="A2245" t="str">
            <v>4295864520</v>
          </cell>
        </row>
        <row r="2246">
          <cell r="A2246" t="str">
            <v>4295864520</v>
          </cell>
        </row>
        <row r="2247">
          <cell r="A2247" t="str">
            <v>4295864520</v>
          </cell>
        </row>
        <row r="2248">
          <cell r="A2248" t="str">
            <v>4295864520</v>
          </cell>
        </row>
        <row r="2249">
          <cell r="A2249" t="str">
            <v>4295864520</v>
          </cell>
        </row>
        <row r="2250">
          <cell r="A2250" t="str">
            <v>4295864520</v>
          </cell>
        </row>
        <row r="2251">
          <cell r="A2251" t="str">
            <v>4295864520</v>
          </cell>
        </row>
        <row r="2252">
          <cell r="A2252" t="str">
            <v>4295864520</v>
          </cell>
        </row>
        <row r="2253">
          <cell r="A2253" t="str">
            <v>4295864520</v>
          </cell>
        </row>
        <row r="2254">
          <cell r="A2254" t="str">
            <v>4295864520</v>
          </cell>
        </row>
        <row r="2255">
          <cell r="A2255" t="str">
            <v>4295864520</v>
          </cell>
        </row>
        <row r="2256">
          <cell r="A2256" t="str">
            <v>4295864520</v>
          </cell>
        </row>
        <row r="2257">
          <cell r="A2257" t="str">
            <v>4295864520</v>
          </cell>
        </row>
        <row r="2258">
          <cell r="A2258" t="str">
            <v>4295864520</v>
          </cell>
        </row>
        <row r="2259">
          <cell r="A2259" t="str">
            <v>4295864520</v>
          </cell>
        </row>
        <row r="2260">
          <cell r="A2260" t="str">
            <v>4295864520</v>
          </cell>
        </row>
        <row r="2261">
          <cell r="A2261" t="str">
            <v>4295864520</v>
          </cell>
        </row>
        <row r="2262">
          <cell r="A2262" t="str">
            <v>4295864520</v>
          </cell>
        </row>
        <row r="2263">
          <cell r="A2263" t="str">
            <v>4295864520</v>
          </cell>
        </row>
        <row r="2264">
          <cell r="A2264" t="str">
            <v>4295864520</v>
          </cell>
        </row>
        <row r="2265">
          <cell r="A2265" t="str">
            <v>4295864520</v>
          </cell>
        </row>
        <row r="2266">
          <cell r="A2266" t="str">
            <v>4295864520</v>
          </cell>
        </row>
        <row r="2267">
          <cell r="A2267" t="str">
            <v>4295864520</v>
          </cell>
        </row>
        <row r="2268">
          <cell r="A2268" t="str">
            <v>4295864520</v>
          </cell>
        </row>
        <row r="2269">
          <cell r="A2269" t="str">
            <v>4295864520</v>
          </cell>
        </row>
        <row r="2270">
          <cell r="A2270" t="str">
            <v>4295864520</v>
          </cell>
        </row>
        <row r="2271">
          <cell r="A2271" t="str">
            <v>4295864520</v>
          </cell>
        </row>
        <row r="2272">
          <cell r="A2272" t="str">
            <v>4295864520</v>
          </cell>
        </row>
        <row r="2273">
          <cell r="A2273" t="str">
            <v>4295864520</v>
          </cell>
        </row>
        <row r="2274">
          <cell r="A2274" t="str">
            <v>4295864520</v>
          </cell>
        </row>
        <row r="2275">
          <cell r="A2275" t="str">
            <v>4295864520</v>
          </cell>
        </row>
        <row r="2276">
          <cell r="A2276" t="str">
            <v>4295864520</v>
          </cell>
        </row>
        <row r="2277">
          <cell r="A2277" t="str">
            <v>4295873563</v>
          </cell>
        </row>
        <row r="2278">
          <cell r="A2278" t="str">
            <v>4295873563</v>
          </cell>
        </row>
        <row r="2279">
          <cell r="A2279" t="str">
            <v>4295873563</v>
          </cell>
        </row>
        <row r="2280">
          <cell r="A2280" t="str">
            <v>4295873563</v>
          </cell>
        </row>
        <row r="2281">
          <cell r="A2281" t="str">
            <v>4295873563</v>
          </cell>
        </row>
        <row r="2282">
          <cell r="A2282" t="str">
            <v>4295873563</v>
          </cell>
        </row>
        <row r="2283">
          <cell r="A2283" t="str">
            <v>4295873563</v>
          </cell>
        </row>
        <row r="2284">
          <cell r="A2284" t="str">
            <v>4295873563</v>
          </cell>
        </row>
        <row r="2285">
          <cell r="A2285" t="str">
            <v>4295873563</v>
          </cell>
        </row>
        <row r="2286">
          <cell r="A2286" t="str">
            <v>4295873563</v>
          </cell>
        </row>
        <row r="2287">
          <cell r="A2287" t="str">
            <v>4295873563</v>
          </cell>
        </row>
        <row r="2288">
          <cell r="A2288" t="str">
            <v>4295873563</v>
          </cell>
        </row>
        <row r="2289">
          <cell r="A2289" t="str">
            <v>4295873563</v>
          </cell>
        </row>
        <row r="2290">
          <cell r="A2290" t="str">
            <v>4295873563</v>
          </cell>
        </row>
        <row r="2291">
          <cell r="A2291" t="str">
            <v>4295873563</v>
          </cell>
        </row>
        <row r="2292">
          <cell r="A2292" t="str">
            <v>4295873563</v>
          </cell>
        </row>
        <row r="2293">
          <cell r="A2293" t="str">
            <v>4295873563</v>
          </cell>
        </row>
        <row r="2294">
          <cell r="A2294" t="str">
            <v>4295873563</v>
          </cell>
        </row>
        <row r="2295">
          <cell r="A2295" t="str">
            <v>4295873563</v>
          </cell>
        </row>
        <row r="2296">
          <cell r="A2296" t="str">
            <v>4295873563</v>
          </cell>
        </row>
        <row r="2297">
          <cell r="A2297" t="str">
            <v>4295873563</v>
          </cell>
        </row>
        <row r="2298">
          <cell r="A2298" t="str">
            <v>4295873563</v>
          </cell>
        </row>
        <row r="2299">
          <cell r="A2299" t="str">
            <v>4295873563</v>
          </cell>
        </row>
        <row r="2300">
          <cell r="A2300" t="str">
            <v>4295873563</v>
          </cell>
        </row>
        <row r="2301">
          <cell r="A2301" t="str">
            <v>4295873563</v>
          </cell>
        </row>
        <row r="2302">
          <cell r="A2302" t="str">
            <v>4295873563</v>
          </cell>
        </row>
        <row r="2303">
          <cell r="A2303" t="str">
            <v>4295873563</v>
          </cell>
        </row>
        <row r="2304">
          <cell r="A2304" t="str">
            <v>4295873563</v>
          </cell>
        </row>
        <row r="2305">
          <cell r="A2305" t="str">
            <v>4295873563</v>
          </cell>
        </row>
        <row r="2306">
          <cell r="A2306" t="str">
            <v>4295873563</v>
          </cell>
        </row>
        <row r="2307">
          <cell r="A2307" t="str">
            <v>4295873563</v>
          </cell>
        </row>
        <row r="2308">
          <cell r="A2308" t="str">
            <v>4295873563</v>
          </cell>
        </row>
        <row r="2309">
          <cell r="A2309" t="str">
            <v>4295873563</v>
          </cell>
        </row>
        <row r="2310">
          <cell r="A2310" t="str">
            <v>4295873563</v>
          </cell>
        </row>
        <row r="2311">
          <cell r="A2311" t="str">
            <v>4295873563</v>
          </cell>
        </row>
        <row r="2312">
          <cell r="A2312" t="str">
            <v>4295873563</v>
          </cell>
        </row>
        <row r="2313">
          <cell r="A2313" t="str">
            <v>4295873563</v>
          </cell>
        </row>
        <row r="2314">
          <cell r="A2314" t="str">
            <v>4295873563</v>
          </cell>
        </row>
        <row r="2315">
          <cell r="A2315" t="str">
            <v>4295873563</v>
          </cell>
        </row>
        <row r="2316">
          <cell r="A2316" t="str">
            <v>4295877325</v>
          </cell>
        </row>
        <row r="2317">
          <cell r="A2317" t="str">
            <v>4295877325</v>
          </cell>
        </row>
        <row r="2318">
          <cell r="A2318" t="str">
            <v>4295877325</v>
          </cell>
        </row>
        <row r="2319">
          <cell r="A2319" t="str">
            <v>4295877325</v>
          </cell>
        </row>
        <row r="2320">
          <cell r="A2320" t="str">
            <v>4295877325</v>
          </cell>
        </row>
        <row r="2321">
          <cell r="A2321" t="str">
            <v>4295877325</v>
          </cell>
        </row>
        <row r="2322">
          <cell r="A2322" t="str">
            <v>4295877325</v>
          </cell>
        </row>
        <row r="2323">
          <cell r="A2323" t="str">
            <v>4295877325</v>
          </cell>
        </row>
        <row r="2324">
          <cell r="A2324" t="str">
            <v>4295877325</v>
          </cell>
        </row>
        <row r="2325">
          <cell r="A2325" t="str">
            <v>4295877325</v>
          </cell>
        </row>
        <row r="2326">
          <cell r="A2326" t="str">
            <v>4295877325</v>
          </cell>
        </row>
        <row r="2327">
          <cell r="A2327" t="str">
            <v>4295877325</v>
          </cell>
        </row>
        <row r="2328">
          <cell r="A2328" t="str">
            <v>4295877325</v>
          </cell>
        </row>
        <row r="2329">
          <cell r="A2329" t="str">
            <v>4295877325</v>
          </cell>
        </row>
        <row r="2330">
          <cell r="A2330" t="str">
            <v>4295877325</v>
          </cell>
        </row>
        <row r="2331">
          <cell r="A2331" t="str">
            <v>4295877325</v>
          </cell>
        </row>
        <row r="2332">
          <cell r="A2332" t="str">
            <v>4295877325</v>
          </cell>
        </row>
        <row r="2333">
          <cell r="A2333" t="str">
            <v>4295877325</v>
          </cell>
        </row>
        <row r="2334">
          <cell r="A2334" t="str">
            <v>4295877325</v>
          </cell>
        </row>
        <row r="2335">
          <cell r="A2335" t="str">
            <v>4295877325</v>
          </cell>
        </row>
        <row r="2336">
          <cell r="A2336" t="str">
            <v>4295877325</v>
          </cell>
        </row>
        <row r="2337">
          <cell r="A2337" t="str">
            <v>4295877325</v>
          </cell>
        </row>
        <row r="2338">
          <cell r="A2338" t="str">
            <v>4295877325</v>
          </cell>
        </row>
        <row r="2339">
          <cell r="A2339" t="str">
            <v>4295877325</v>
          </cell>
        </row>
        <row r="2340">
          <cell r="A2340" t="str">
            <v>4295877325</v>
          </cell>
        </row>
        <row r="2341">
          <cell r="A2341" t="str">
            <v>4295877325</v>
          </cell>
        </row>
        <row r="2342">
          <cell r="A2342" t="str">
            <v>4295877325</v>
          </cell>
        </row>
        <row r="2343">
          <cell r="A2343" t="str">
            <v>4295877325</v>
          </cell>
        </row>
        <row r="2344">
          <cell r="A2344" t="str">
            <v>4295877325</v>
          </cell>
        </row>
        <row r="2345">
          <cell r="A2345" t="str">
            <v>4295877325</v>
          </cell>
        </row>
        <row r="2346">
          <cell r="A2346" t="str">
            <v>4295877325</v>
          </cell>
        </row>
        <row r="2347">
          <cell r="A2347" t="str">
            <v>4295877325</v>
          </cell>
        </row>
        <row r="2348">
          <cell r="A2348" t="str">
            <v>4295877325</v>
          </cell>
        </row>
        <row r="2349">
          <cell r="A2349" t="str">
            <v>4295877325</v>
          </cell>
        </row>
        <row r="2350">
          <cell r="A2350" t="str">
            <v>4295877325</v>
          </cell>
        </row>
        <row r="2351">
          <cell r="A2351" t="str">
            <v>4295877325</v>
          </cell>
        </row>
        <row r="2352">
          <cell r="A2352" t="str">
            <v>4295877325</v>
          </cell>
        </row>
        <row r="2353">
          <cell r="A2353" t="str">
            <v>4295877325</v>
          </cell>
        </row>
        <row r="2354">
          <cell r="A2354" t="str">
            <v>4295877325</v>
          </cell>
        </row>
        <row r="2355">
          <cell r="A2355" t="str">
            <v>4295877325</v>
          </cell>
        </row>
        <row r="2356">
          <cell r="A2356" t="str">
            <v>4295877325</v>
          </cell>
        </row>
        <row r="2357">
          <cell r="A2357" t="str">
            <v>4295877325</v>
          </cell>
        </row>
        <row r="2358">
          <cell r="A2358" t="str">
            <v>4295877325</v>
          </cell>
        </row>
        <row r="2359">
          <cell r="A2359" t="str">
            <v>4295877325</v>
          </cell>
        </row>
        <row r="2360">
          <cell r="A2360" t="str">
            <v>4295877325</v>
          </cell>
        </row>
        <row r="2361">
          <cell r="A2361" t="str">
            <v>4295877325</v>
          </cell>
        </row>
        <row r="2362">
          <cell r="A2362" t="str">
            <v>4295877325</v>
          </cell>
        </row>
        <row r="2363">
          <cell r="A2363" t="str">
            <v>4295877325</v>
          </cell>
        </row>
        <row r="2364">
          <cell r="A2364" t="str">
            <v>4295877325</v>
          </cell>
        </row>
        <row r="2365">
          <cell r="A2365" t="str">
            <v>4295877325</v>
          </cell>
        </row>
        <row r="2366">
          <cell r="A2366" t="str">
            <v>4295877325</v>
          </cell>
        </row>
        <row r="2367">
          <cell r="A2367" t="str">
            <v>4295877325</v>
          </cell>
        </row>
        <row r="2368">
          <cell r="A2368" t="str">
            <v>4295877325</v>
          </cell>
        </row>
        <row r="2369">
          <cell r="A2369" t="str">
            <v>4295877325</v>
          </cell>
        </row>
        <row r="2370">
          <cell r="A2370" t="str">
            <v>4295877325</v>
          </cell>
        </row>
        <row r="2371">
          <cell r="A2371" t="str">
            <v>4295877325</v>
          </cell>
        </row>
        <row r="2372">
          <cell r="A2372" t="str">
            <v>4295877325</v>
          </cell>
        </row>
        <row r="2373">
          <cell r="A2373" t="str">
            <v>4295877325</v>
          </cell>
        </row>
        <row r="2374">
          <cell r="A2374" t="str">
            <v>4295877325</v>
          </cell>
        </row>
        <row r="2375">
          <cell r="A2375" t="str">
            <v>4295877325</v>
          </cell>
        </row>
        <row r="2376">
          <cell r="A2376" t="str">
            <v>4295877325</v>
          </cell>
        </row>
        <row r="2377">
          <cell r="A2377" t="str">
            <v>4295877325</v>
          </cell>
        </row>
        <row r="2378">
          <cell r="A2378" t="str">
            <v>4295877325</v>
          </cell>
        </row>
        <row r="2379">
          <cell r="A2379" t="str">
            <v>4295877325</v>
          </cell>
        </row>
        <row r="2380">
          <cell r="A2380" t="str">
            <v>4295877325</v>
          </cell>
        </row>
        <row r="2381">
          <cell r="A2381" t="str">
            <v>4295877325</v>
          </cell>
        </row>
        <row r="2382">
          <cell r="A2382" t="str">
            <v>4295877325</v>
          </cell>
        </row>
        <row r="2383">
          <cell r="A2383" t="str">
            <v>4295877325</v>
          </cell>
        </row>
        <row r="2384">
          <cell r="A2384" t="str">
            <v>4295877325</v>
          </cell>
        </row>
        <row r="2385">
          <cell r="A2385" t="str">
            <v>4295877325</v>
          </cell>
        </row>
        <row r="2386">
          <cell r="A2386" t="str">
            <v>4295877325</v>
          </cell>
        </row>
        <row r="2387">
          <cell r="A2387" t="str">
            <v>4295877325</v>
          </cell>
        </row>
        <row r="2388">
          <cell r="A2388" t="str">
            <v>4295877383</v>
          </cell>
        </row>
        <row r="2389">
          <cell r="A2389" t="str">
            <v>4295877383</v>
          </cell>
        </row>
        <row r="2390">
          <cell r="A2390" t="str">
            <v>4295877383</v>
          </cell>
        </row>
        <row r="2391">
          <cell r="A2391" t="str">
            <v>4295877383</v>
          </cell>
        </row>
        <row r="2392">
          <cell r="A2392" t="str">
            <v>4295877383</v>
          </cell>
        </row>
        <row r="2393">
          <cell r="A2393" t="str">
            <v>4295877383</v>
          </cell>
        </row>
        <row r="2394">
          <cell r="A2394" t="str">
            <v>4295877383</v>
          </cell>
        </row>
        <row r="2395">
          <cell r="A2395" t="str">
            <v>4295877383</v>
          </cell>
        </row>
        <row r="2396">
          <cell r="A2396" t="str">
            <v>4295877383</v>
          </cell>
        </row>
        <row r="2397">
          <cell r="A2397" t="str">
            <v>4295877383</v>
          </cell>
        </row>
        <row r="2398">
          <cell r="A2398" t="str">
            <v>4295877383</v>
          </cell>
        </row>
        <row r="2399">
          <cell r="A2399" t="str">
            <v>4295877383</v>
          </cell>
        </row>
        <row r="2400">
          <cell r="A2400" t="str">
            <v>4295877383</v>
          </cell>
        </row>
        <row r="2401">
          <cell r="A2401" t="str">
            <v>4295877383</v>
          </cell>
        </row>
        <row r="2402">
          <cell r="A2402" t="str">
            <v>4295877383</v>
          </cell>
        </row>
        <row r="2403">
          <cell r="A2403" t="str">
            <v>4295877383</v>
          </cell>
        </row>
        <row r="2404">
          <cell r="A2404" t="str">
            <v>4295877383</v>
          </cell>
        </row>
        <row r="2405">
          <cell r="A2405" t="str">
            <v>4295877383</v>
          </cell>
        </row>
        <row r="2406">
          <cell r="A2406" t="str">
            <v>4295877383</v>
          </cell>
        </row>
        <row r="2407">
          <cell r="A2407" t="str">
            <v>4295877383</v>
          </cell>
        </row>
        <row r="2408">
          <cell r="A2408" t="str">
            <v>4295877383</v>
          </cell>
        </row>
        <row r="2409">
          <cell r="A2409" t="str">
            <v>4295877383</v>
          </cell>
        </row>
        <row r="2410">
          <cell r="A2410" t="str">
            <v>4295877383</v>
          </cell>
        </row>
        <row r="2411">
          <cell r="A2411" t="str">
            <v>4295877383</v>
          </cell>
        </row>
        <row r="2412">
          <cell r="A2412" t="str">
            <v>4295877383</v>
          </cell>
        </row>
        <row r="2413">
          <cell r="A2413" t="str">
            <v>4295877383</v>
          </cell>
        </row>
        <row r="2414">
          <cell r="A2414" t="str">
            <v>4295877383</v>
          </cell>
        </row>
        <row r="2415">
          <cell r="A2415" t="str">
            <v>4295877383</v>
          </cell>
        </row>
        <row r="2416">
          <cell r="A2416" t="str">
            <v>4295877383</v>
          </cell>
        </row>
        <row r="2417">
          <cell r="A2417" t="str">
            <v>4295877383</v>
          </cell>
        </row>
        <row r="2418">
          <cell r="A2418" t="str">
            <v>4295877383</v>
          </cell>
        </row>
        <row r="2419">
          <cell r="A2419" t="str">
            <v>4295877383</v>
          </cell>
        </row>
        <row r="2420">
          <cell r="A2420" t="str">
            <v>4295877383</v>
          </cell>
        </row>
        <row r="2421">
          <cell r="A2421" t="str">
            <v>4295877383</v>
          </cell>
        </row>
        <row r="2422">
          <cell r="A2422" t="str">
            <v>4295877383</v>
          </cell>
        </row>
        <row r="2423">
          <cell r="A2423" t="str">
            <v>4295877383</v>
          </cell>
        </row>
        <row r="2424">
          <cell r="A2424" t="str">
            <v>4295877383</v>
          </cell>
        </row>
        <row r="2425">
          <cell r="A2425" t="str">
            <v>4295877383</v>
          </cell>
        </row>
        <row r="2426">
          <cell r="A2426" t="str">
            <v>4295877383</v>
          </cell>
        </row>
        <row r="2427">
          <cell r="A2427" t="str">
            <v>4295877383</v>
          </cell>
        </row>
        <row r="2428">
          <cell r="A2428" t="str">
            <v>4295877383</v>
          </cell>
        </row>
        <row r="2429">
          <cell r="A2429" t="str">
            <v>4295877383</v>
          </cell>
        </row>
        <row r="2430">
          <cell r="A2430" t="str">
            <v>4295877383</v>
          </cell>
        </row>
        <row r="2431">
          <cell r="A2431" t="str">
            <v>4295877383</v>
          </cell>
        </row>
        <row r="2432">
          <cell r="A2432" t="str">
            <v>4295877383</v>
          </cell>
        </row>
        <row r="2433">
          <cell r="A2433" t="str">
            <v>4295877383</v>
          </cell>
        </row>
        <row r="2434">
          <cell r="A2434" t="str">
            <v>4295877383</v>
          </cell>
        </row>
        <row r="2435">
          <cell r="A2435" t="str">
            <v>4295877383</v>
          </cell>
        </row>
        <row r="2436">
          <cell r="A2436" t="str">
            <v>4295877383</v>
          </cell>
        </row>
        <row r="2437">
          <cell r="A2437" t="str">
            <v>4295877383</v>
          </cell>
        </row>
        <row r="2438">
          <cell r="A2438" t="str">
            <v>4295877383</v>
          </cell>
        </row>
        <row r="2439">
          <cell r="A2439" t="str">
            <v>4295877383</v>
          </cell>
        </row>
        <row r="2440">
          <cell r="A2440" t="str">
            <v>4295877383</v>
          </cell>
        </row>
        <row r="2441">
          <cell r="A2441" t="str">
            <v>4295877383</v>
          </cell>
        </row>
        <row r="2442">
          <cell r="A2442" t="str">
            <v>4295877383</v>
          </cell>
        </row>
        <row r="2443">
          <cell r="A2443" t="str">
            <v>4295877383</v>
          </cell>
        </row>
        <row r="2444">
          <cell r="A2444" t="str">
            <v>4295877383</v>
          </cell>
        </row>
        <row r="2445">
          <cell r="A2445" t="str">
            <v>4295877383</v>
          </cell>
        </row>
        <row r="2446">
          <cell r="A2446" t="str">
            <v>4295877383</v>
          </cell>
        </row>
        <row r="2447">
          <cell r="A2447" t="str">
            <v>4295877383</v>
          </cell>
        </row>
        <row r="2448">
          <cell r="A2448" t="str">
            <v>4295877383</v>
          </cell>
        </row>
        <row r="2449">
          <cell r="A2449" t="str">
            <v>4295877383</v>
          </cell>
        </row>
        <row r="2450">
          <cell r="A2450" t="str">
            <v>4295877383</v>
          </cell>
        </row>
        <row r="2451">
          <cell r="A2451" t="str">
            <v>4295877383</v>
          </cell>
        </row>
        <row r="2452">
          <cell r="A2452" t="str">
            <v>4295877383</v>
          </cell>
        </row>
        <row r="2453">
          <cell r="A2453" t="str">
            <v>4295877383</v>
          </cell>
        </row>
        <row r="2454">
          <cell r="A2454" t="str">
            <v>4295877383</v>
          </cell>
        </row>
        <row r="2455">
          <cell r="A2455" t="str">
            <v>4295877383</v>
          </cell>
        </row>
        <row r="2456">
          <cell r="A2456" t="str">
            <v>4295877383</v>
          </cell>
        </row>
        <row r="2457">
          <cell r="A2457" t="str">
            <v>4295877383</v>
          </cell>
        </row>
        <row r="2458">
          <cell r="A2458" t="str">
            <v>4295877383</v>
          </cell>
        </row>
        <row r="2459">
          <cell r="A2459" t="str">
            <v>4295877383</v>
          </cell>
        </row>
        <row r="2460">
          <cell r="A2460" t="str">
            <v>4295912155</v>
          </cell>
        </row>
        <row r="2461">
          <cell r="A2461" t="str">
            <v>4295912155</v>
          </cell>
        </row>
        <row r="2462">
          <cell r="A2462" t="str">
            <v>4295912155</v>
          </cell>
        </row>
        <row r="2463">
          <cell r="A2463" t="str">
            <v>4295912155</v>
          </cell>
        </row>
        <row r="2464">
          <cell r="A2464" t="str">
            <v>4295912155</v>
          </cell>
        </row>
        <row r="2465">
          <cell r="A2465" t="str">
            <v>4295912155</v>
          </cell>
        </row>
        <row r="2466">
          <cell r="A2466" t="str">
            <v>4295912155</v>
          </cell>
        </row>
        <row r="2467">
          <cell r="A2467" t="str">
            <v>4295912155</v>
          </cell>
        </row>
        <row r="2468">
          <cell r="A2468" t="str">
            <v>4295912155</v>
          </cell>
        </row>
        <row r="2469">
          <cell r="A2469" t="str">
            <v>4295912155</v>
          </cell>
        </row>
        <row r="2470">
          <cell r="A2470" t="str">
            <v>4295912155</v>
          </cell>
        </row>
        <row r="2471">
          <cell r="A2471" t="str">
            <v>4295912155</v>
          </cell>
        </row>
        <row r="2472">
          <cell r="A2472" t="str">
            <v>4295912155</v>
          </cell>
        </row>
        <row r="2473">
          <cell r="A2473" t="str">
            <v>4295912155</v>
          </cell>
        </row>
        <row r="2474">
          <cell r="A2474" t="str">
            <v>4295912155</v>
          </cell>
        </row>
        <row r="2475">
          <cell r="A2475" t="str">
            <v>4295912155</v>
          </cell>
        </row>
        <row r="2476">
          <cell r="A2476" t="str">
            <v>4295912155</v>
          </cell>
        </row>
        <row r="2477">
          <cell r="A2477" t="str">
            <v>4295912155</v>
          </cell>
        </row>
        <row r="2478">
          <cell r="A2478" t="str">
            <v>4295912155</v>
          </cell>
        </row>
        <row r="2479">
          <cell r="A2479" t="str">
            <v>4295912155</v>
          </cell>
        </row>
        <row r="2480">
          <cell r="A2480" t="str">
            <v>4295912155</v>
          </cell>
        </row>
        <row r="2481">
          <cell r="A2481" t="str">
            <v>4295912155</v>
          </cell>
        </row>
        <row r="2482">
          <cell r="A2482" t="str">
            <v>4295912155</v>
          </cell>
        </row>
        <row r="2483">
          <cell r="A2483" t="str">
            <v>4295912155</v>
          </cell>
        </row>
        <row r="2484">
          <cell r="A2484" t="str">
            <v>4295912155</v>
          </cell>
        </row>
        <row r="2485">
          <cell r="A2485" t="str">
            <v>4295912155</v>
          </cell>
        </row>
        <row r="2486">
          <cell r="A2486" t="str">
            <v>4295912155</v>
          </cell>
        </row>
        <row r="2487">
          <cell r="A2487" t="str">
            <v>4295912155</v>
          </cell>
        </row>
        <row r="2488">
          <cell r="A2488" t="str">
            <v>4295912155</v>
          </cell>
        </row>
        <row r="2489">
          <cell r="A2489" t="str">
            <v>4295912155</v>
          </cell>
        </row>
        <row r="2490">
          <cell r="A2490" t="str">
            <v>4295912155</v>
          </cell>
        </row>
        <row r="2491">
          <cell r="A2491" t="str">
            <v>4295912155</v>
          </cell>
        </row>
        <row r="2492">
          <cell r="A2492" t="str">
            <v>4295912155</v>
          </cell>
        </row>
        <row r="2493">
          <cell r="A2493" t="str">
            <v>4295912155</v>
          </cell>
        </row>
        <row r="2494">
          <cell r="A2494" t="str">
            <v>4295912155</v>
          </cell>
        </row>
        <row r="2495">
          <cell r="A2495" t="str">
            <v>4295912155</v>
          </cell>
        </row>
        <row r="2496">
          <cell r="A2496" t="str">
            <v>5001427484</v>
          </cell>
        </row>
        <row r="2497">
          <cell r="A2497" t="str">
            <v>5001427484</v>
          </cell>
        </row>
        <row r="2498">
          <cell r="A2498" t="str">
            <v>5001427484</v>
          </cell>
        </row>
        <row r="2499">
          <cell r="A2499" t="str">
            <v>5001427484</v>
          </cell>
        </row>
        <row r="2500">
          <cell r="A2500" t="str">
            <v>5001427484</v>
          </cell>
        </row>
        <row r="2501">
          <cell r="A2501" t="str">
            <v>5001427484</v>
          </cell>
        </row>
        <row r="2502">
          <cell r="A2502" t="str">
            <v>5001427484</v>
          </cell>
        </row>
        <row r="2503">
          <cell r="A2503" t="str">
            <v>5001427484</v>
          </cell>
        </row>
        <row r="2504">
          <cell r="A2504" t="str">
            <v>5001427484</v>
          </cell>
        </row>
        <row r="2505">
          <cell r="A2505" t="str">
            <v>5001427484</v>
          </cell>
        </row>
        <row r="2506">
          <cell r="A2506" t="str">
            <v>5001427484</v>
          </cell>
        </row>
        <row r="2507">
          <cell r="A2507" t="str">
            <v>5001427484</v>
          </cell>
        </row>
        <row r="2508">
          <cell r="A2508" t="str">
            <v>4296767925</v>
          </cell>
        </row>
        <row r="2509">
          <cell r="A2509" t="str">
            <v>4296767925</v>
          </cell>
        </row>
        <row r="2510">
          <cell r="A2510" t="str">
            <v>4296767925</v>
          </cell>
        </row>
        <row r="2511">
          <cell r="A2511" t="str">
            <v>4296767925</v>
          </cell>
        </row>
        <row r="2512">
          <cell r="A2512" t="str">
            <v>4296767925</v>
          </cell>
        </row>
        <row r="2513">
          <cell r="A2513" t="str">
            <v>4296767925</v>
          </cell>
        </row>
        <row r="2514">
          <cell r="A2514" t="str">
            <v>4295888031</v>
          </cell>
        </row>
        <row r="2515">
          <cell r="A2515" t="str">
            <v>4295888031</v>
          </cell>
        </row>
        <row r="2516">
          <cell r="A2516" t="str">
            <v>4295888031</v>
          </cell>
        </row>
        <row r="2517">
          <cell r="A2517" t="str">
            <v>4295888031</v>
          </cell>
        </row>
        <row r="2518">
          <cell r="A2518" t="str">
            <v>4295888031</v>
          </cell>
        </row>
        <row r="2519">
          <cell r="A2519" t="str">
            <v>4295888031</v>
          </cell>
        </row>
        <row r="2520">
          <cell r="A2520" t="str">
            <v>4295888031</v>
          </cell>
        </row>
        <row r="2521">
          <cell r="A2521" t="str">
            <v>4295888031</v>
          </cell>
        </row>
        <row r="2522">
          <cell r="A2522" t="str">
            <v>4295888031</v>
          </cell>
        </row>
        <row r="2523">
          <cell r="A2523" t="str">
            <v>4295888031</v>
          </cell>
        </row>
        <row r="2524">
          <cell r="A2524" t="str">
            <v>4295888031</v>
          </cell>
        </row>
        <row r="2525">
          <cell r="A2525" t="str">
            <v>4295888031</v>
          </cell>
        </row>
        <row r="2526">
          <cell r="A2526" t="str">
            <v>4295888031</v>
          </cell>
        </row>
        <row r="2527">
          <cell r="A2527" t="str">
            <v>4295888031</v>
          </cell>
        </row>
        <row r="2528">
          <cell r="A2528" t="str">
            <v>4295888031</v>
          </cell>
        </row>
        <row r="2529">
          <cell r="A2529" t="str">
            <v>4295888031</v>
          </cell>
        </row>
        <row r="2530">
          <cell r="A2530" t="str">
            <v>4295888031</v>
          </cell>
        </row>
        <row r="2531">
          <cell r="A2531" t="str">
            <v>4295888031</v>
          </cell>
        </row>
        <row r="2532">
          <cell r="A2532" t="str">
            <v>4295888031</v>
          </cell>
        </row>
        <row r="2533">
          <cell r="A2533" t="str">
            <v>4295888031</v>
          </cell>
        </row>
        <row r="2534">
          <cell r="A2534" t="str">
            <v>4295888031</v>
          </cell>
        </row>
        <row r="2535">
          <cell r="A2535" t="str">
            <v>4295888031</v>
          </cell>
        </row>
        <row r="2536">
          <cell r="A2536" t="str">
            <v>4295888031</v>
          </cell>
        </row>
        <row r="2537">
          <cell r="A2537" t="str">
            <v>4295888031</v>
          </cell>
        </row>
        <row r="2538">
          <cell r="A2538" t="str">
            <v>4295888031</v>
          </cell>
        </row>
        <row r="2539">
          <cell r="A2539" t="str">
            <v>4295888031</v>
          </cell>
        </row>
        <row r="2540">
          <cell r="A2540" t="str">
            <v>4295888031</v>
          </cell>
        </row>
        <row r="2541">
          <cell r="A2541" t="str">
            <v>4295888031</v>
          </cell>
        </row>
        <row r="2542">
          <cell r="A2542" t="str">
            <v>4295888031</v>
          </cell>
        </row>
        <row r="2543">
          <cell r="A2543" t="str">
            <v>4295888031</v>
          </cell>
        </row>
        <row r="2544">
          <cell r="A2544" t="str">
            <v>4295888031</v>
          </cell>
        </row>
        <row r="2545">
          <cell r="A2545" t="str">
            <v>4295888031</v>
          </cell>
        </row>
        <row r="2546">
          <cell r="A2546" t="str">
            <v>4295888031</v>
          </cell>
        </row>
        <row r="2547">
          <cell r="A2547" t="str">
            <v>4295888031</v>
          </cell>
        </row>
        <row r="2548">
          <cell r="A2548" t="str">
            <v>4295888031</v>
          </cell>
        </row>
        <row r="2549">
          <cell r="A2549" t="str">
            <v>4295888031</v>
          </cell>
        </row>
        <row r="2550">
          <cell r="A2550" t="str">
            <v>4295881554</v>
          </cell>
        </row>
        <row r="2551">
          <cell r="A2551" t="str">
            <v>4295881554</v>
          </cell>
        </row>
        <row r="2552">
          <cell r="A2552" t="str">
            <v>4295881554</v>
          </cell>
        </row>
        <row r="2553">
          <cell r="A2553" t="str">
            <v>4295881554</v>
          </cell>
        </row>
        <row r="2554">
          <cell r="A2554" t="str">
            <v>4295881554</v>
          </cell>
        </row>
        <row r="2555">
          <cell r="A2555" t="str">
            <v>4295881554</v>
          </cell>
        </row>
        <row r="2556">
          <cell r="A2556" t="str">
            <v>4295881554</v>
          </cell>
        </row>
        <row r="2557">
          <cell r="A2557" t="str">
            <v>4295881554</v>
          </cell>
        </row>
        <row r="2558">
          <cell r="A2558" t="str">
            <v>4295881554</v>
          </cell>
        </row>
        <row r="2559">
          <cell r="A2559" t="str">
            <v>4295881554</v>
          </cell>
        </row>
        <row r="2560">
          <cell r="A2560" t="str">
            <v>4295881554</v>
          </cell>
        </row>
        <row r="2561">
          <cell r="A2561" t="str">
            <v>4295881554</v>
          </cell>
        </row>
        <row r="2562">
          <cell r="A2562" t="str">
            <v>4295881554</v>
          </cell>
        </row>
        <row r="2563">
          <cell r="A2563" t="str">
            <v>4295881554</v>
          </cell>
        </row>
        <row r="2564">
          <cell r="A2564" t="str">
            <v>4295881554</v>
          </cell>
        </row>
        <row r="2565">
          <cell r="A2565" t="str">
            <v>4295881554</v>
          </cell>
        </row>
        <row r="2566">
          <cell r="A2566" t="str">
            <v>4295881554</v>
          </cell>
        </row>
        <row r="2567">
          <cell r="A2567" t="str">
            <v>4295881554</v>
          </cell>
        </row>
        <row r="2568">
          <cell r="A2568" t="str">
            <v>4295881554</v>
          </cell>
        </row>
        <row r="2569">
          <cell r="A2569" t="str">
            <v>4295881554</v>
          </cell>
        </row>
        <row r="2570">
          <cell r="A2570" t="str">
            <v>4295881554</v>
          </cell>
        </row>
        <row r="2571">
          <cell r="A2571" t="str">
            <v>4295881554</v>
          </cell>
        </row>
        <row r="2572">
          <cell r="A2572" t="str">
            <v>4295881554</v>
          </cell>
        </row>
        <row r="2573">
          <cell r="A2573" t="str">
            <v>4295881554</v>
          </cell>
        </row>
        <row r="2574">
          <cell r="A2574" t="str">
            <v>4295881554</v>
          </cell>
        </row>
        <row r="2575">
          <cell r="A2575" t="str">
            <v>4295881554</v>
          </cell>
        </row>
        <row r="2576">
          <cell r="A2576" t="str">
            <v>4295881554</v>
          </cell>
        </row>
        <row r="2577">
          <cell r="A2577" t="str">
            <v>4295881554</v>
          </cell>
        </row>
        <row r="2578">
          <cell r="A2578" t="str">
            <v>4295881554</v>
          </cell>
        </row>
        <row r="2579">
          <cell r="A2579" t="str">
            <v>4295881554</v>
          </cell>
        </row>
        <row r="2580">
          <cell r="A2580" t="str">
            <v>4295881554</v>
          </cell>
        </row>
        <row r="2581">
          <cell r="A2581" t="str">
            <v>4295881554</v>
          </cell>
        </row>
        <row r="2582">
          <cell r="A2582" t="str">
            <v>4295881554</v>
          </cell>
        </row>
        <row r="2583">
          <cell r="A2583" t="str">
            <v>4295881554</v>
          </cell>
        </row>
        <row r="2584">
          <cell r="A2584" t="str">
            <v>4295881554</v>
          </cell>
        </row>
        <row r="2585">
          <cell r="A2585" t="str">
            <v>4295881554</v>
          </cell>
        </row>
        <row r="2586">
          <cell r="A2586" t="str">
            <v>5000750808</v>
          </cell>
        </row>
        <row r="2587">
          <cell r="A2587" t="str">
            <v>5000750808</v>
          </cell>
        </row>
        <row r="2588">
          <cell r="A2588" t="str">
            <v>5000750808</v>
          </cell>
        </row>
        <row r="2589">
          <cell r="A2589" t="str">
            <v>5000750808</v>
          </cell>
        </row>
        <row r="2590">
          <cell r="A2590" t="str">
            <v>5000750808</v>
          </cell>
        </row>
        <row r="2591">
          <cell r="A2591" t="str">
            <v>5000750808</v>
          </cell>
        </row>
        <row r="2592">
          <cell r="A2592" t="str">
            <v>5000750808</v>
          </cell>
        </row>
        <row r="2593">
          <cell r="A2593" t="str">
            <v>5000750808</v>
          </cell>
        </row>
        <row r="2594">
          <cell r="A2594" t="str">
            <v>5000750808</v>
          </cell>
        </row>
        <row r="2595">
          <cell r="A2595" t="str">
            <v>5000750808</v>
          </cell>
        </row>
        <row r="2596">
          <cell r="A2596" t="str">
            <v>5000750808</v>
          </cell>
        </row>
        <row r="2597">
          <cell r="A2597" t="str">
            <v>5000750808</v>
          </cell>
        </row>
        <row r="2598">
          <cell r="A2598" t="str">
            <v>4295872238</v>
          </cell>
        </row>
        <row r="2599">
          <cell r="A2599" t="str">
            <v>4295872238</v>
          </cell>
        </row>
        <row r="2600">
          <cell r="A2600" t="str">
            <v>4295872238</v>
          </cell>
        </row>
        <row r="2601">
          <cell r="A2601" t="str">
            <v>4295872238</v>
          </cell>
        </row>
        <row r="2602">
          <cell r="A2602" t="str">
            <v>4295872238</v>
          </cell>
        </row>
        <row r="2603">
          <cell r="A2603" t="str">
            <v>4295872238</v>
          </cell>
        </row>
        <row r="2604">
          <cell r="A2604" t="str">
            <v>4295872238</v>
          </cell>
        </row>
        <row r="2605">
          <cell r="A2605" t="str">
            <v>4295872238</v>
          </cell>
        </row>
        <row r="2606">
          <cell r="A2606" t="str">
            <v>4295872238</v>
          </cell>
        </row>
        <row r="2607">
          <cell r="A2607" t="str">
            <v>4295872238</v>
          </cell>
        </row>
        <row r="2608">
          <cell r="A2608" t="str">
            <v>4295872238</v>
          </cell>
        </row>
        <row r="2609">
          <cell r="A2609" t="str">
            <v>4295872238</v>
          </cell>
        </row>
        <row r="2610">
          <cell r="A2610" t="str">
            <v>4295872238</v>
          </cell>
        </row>
        <row r="2611">
          <cell r="A2611" t="str">
            <v>4295872238</v>
          </cell>
        </row>
        <row r="2612">
          <cell r="A2612" t="str">
            <v>4295872238</v>
          </cell>
        </row>
        <row r="2613">
          <cell r="A2613" t="str">
            <v>4295872238</v>
          </cell>
        </row>
        <row r="2614">
          <cell r="A2614" t="str">
            <v>4295872238</v>
          </cell>
        </row>
        <row r="2615">
          <cell r="A2615" t="str">
            <v>4295872238</v>
          </cell>
        </row>
        <row r="2616">
          <cell r="A2616" t="str">
            <v>4295872238</v>
          </cell>
        </row>
        <row r="2617">
          <cell r="A2617" t="str">
            <v>4295872238</v>
          </cell>
        </row>
        <row r="2618">
          <cell r="A2618" t="str">
            <v>4295872238</v>
          </cell>
        </row>
        <row r="2619">
          <cell r="A2619" t="str">
            <v>4295872238</v>
          </cell>
        </row>
        <row r="2620">
          <cell r="A2620" t="str">
            <v>4295872238</v>
          </cell>
        </row>
        <row r="2621">
          <cell r="A2621" t="str">
            <v>4295872238</v>
          </cell>
        </row>
        <row r="2622">
          <cell r="A2622" t="str">
            <v>4295872238</v>
          </cell>
        </row>
        <row r="2623">
          <cell r="A2623" t="str">
            <v>4295872238</v>
          </cell>
        </row>
        <row r="2624">
          <cell r="A2624" t="str">
            <v>4295872238</v>
          </cell>
        </row>
        <row r="2625">
          <cell r="A2625" t="str">
            <v>4295872238</v>
          </cell>
        </row>
        <row r="2626">
          <cell r="A2626" t="str">
            <v>4295872238</v>
          </cell>
        </row>
        <row r="2627">
          <cell r="A2627" t="str">
            <v>4295872238</v>
          </cell>
        </row>
        <row r="2628">
          <cell r="A2628" t="str">
            <v>4295872238</v>
          </cell>
        </row>
        <row r="2629">
          <cell r="A2629" t="str">
            <v>4295872238</v>
          </cell>
        </row>
        <row r="2630">
          <cell r="A2630" t="str">
            <v>4295872238</v>
          </cell>
        </row>
        <row r="2631">
          <cell r="A2631" t="str">
            <v>4295872238</v>
          </cell>
        </row>
        <row r="2632">
          <cell r="A2632" t="str">
            <v>4295872238</v>
          </cell>
        </row>
        <row r="2633">
          <cell r="A2633" t="str">
            <v>4295872238</v>
          </cell>
        </row>
        <row r="2634">
          <cell r="A2634" t="str">
            <v>4295872238</v>
          </cell>
        </row>
        <row r="2635">
          <cell r="A2635" t="str">
            <v>4295872238</v>
          </cell>
        </row>
        <row r="2636">
          <cell r="A2636" t="str">
            <v>4295872238</v>
          </cell>
        </row>
        <row r="2637">
          <cell r="A2637" t="str">
            <v>4296524217</v>
          </cell>
        </row>
        <row r="2638">
          <cell r="A2638" t="str">
            <v>4296524217</v>
          </cell>
        </row>
        <row r="2639">
          <cell r="A2639" t="str">
            <v>4296524217</v>
          </cell>
        </row>
        <row r="2640">
          <cell r="A2640" t="str">
            <v>4296524217</v>
          </cell>
        </row>
        <row r="2641">
          <cell r="A2641" t="str">
            <v>4296524217</v>
          </cell>
        </row>
        <row r="2642">
          <cell r="A2642" t="str">
            <v>4296524217</v>
          </cell>
        </row>
        <row r="2643">
          <cell r="A2643" t="str">
            <v>4296524217</v>
          </cell>
        </row>
        <row r="2644">
          <cell r="A2644" t="str">
            <v>4296524217</v>
          </cell>
        </row>
        <row r="2645">
          <cell r="A2645" t="str">
            <v>4296524217</v>
          </cell>
        </row>
        <row r="2646">
          <cell r="A2646" t="str">
            <v>4296524217</v>
          </cell>
        </row>
        <row r="2647">
          <cell r="A2647" t="str">
            <v>4296524217</v>
          </cell>
        </row>
        <row r="2648">
          <cell r="A2648" t="str">
            <v>4296524217</v>
          </cell>
        </row>
        <row r="2649">
          <cell r="A2649" t="str">
            <v>4296524217</v>
          </cell>
        </row>
        <row r="2650">
          <cell r="A2650" t="str">
            <v>4296524217</v>
          </cell>
        </row>
        <row r="2651">
          <cell r="A2651" t="str">
            <v>4296524217</v>
          </cell>
        </row>
        <row r="2652">
          <cell r="A2652" t="str">
            <v>4295880516</v>
          </cell>
        </row>
        <row r="2653">
          <cell r="A2653" t="str">
            <v>4295880516</v>
          </cell>
        </row>
        <row r="2654">
          <cell r="A2654" t="str">
            <v>4295880516</v>
          </cell>
        </row>
        <row r="2655">
          <cell r="A2655" t="str">
            <v>4295880516</v>
          </cell>
        </row>
        <row r="2656">
          <cell r="A2656" t="str">
            <v>4295880516</v>
          </cell>
        </row>
        <row r="2657">
          <cell r="A2657" t="str">
            <v>4295880516</v>
          </cell>
        </row>
        <row r="2658">
          <cell r="A2658" t="str">
            <v>4295880516</v>
          </cell>
        </row>
        <row r="2659">
          <cell r="A2659" t="str">
            <v>4295880516</v>
          </cell>
        </row>
        <row r="2660">
          <cell r="A2660" t="str">
            <v>4295880516</v>
          </cell>
        </row>
        <row r="2661">
          <cell r="A2661" t="str">
            <v>4295880516</v>
          </cell>
        </row>
        <row r="2662">
          <cell r="A2662" t="str">
            <v>4295880516</v>
          </cell>
        </row>
        <row r="2663">
          <cell r="A2663" t="str">
            <v>4295880516</v>
          </cell>
        </row>
        <row r="2664">
          <cell r="A2664" t="str">
            <v>4295880516</v>
          </cell>
        </row>
        <row r="2665">
          <cell r="A2665" t="str">
            <v>4295880516</v>
          </cell>
        </row>
        <row r="2666">
          <cell r="A2666" t="str">
            <v>4295880516</v>
          </cell>
        </row>
        <row r="2667">
          <cell r="A2667" t="str">
            <v>4295880516</v>
          </cell>
        </row>
        <row r="2668">
          <cell r="A2668" t="str">
            <v>4295880516</v>
          </cell>
        </row>
        <row r="2669">
          <cell r="A2669" t="str">
            <v>4295880516</v>
          </cell>
        </row>
        <row r="2670">
          <cell r="A2670" t="str">
            <v>4295880516</v>
          </cell>
        </row>
        <row r="2671">
          <cell r="A2671" t="str">
            <v>4295880516</v>
          </cell>
        </row>
        <row r="2672">
          <cell r="A2672" t="str">
            <v>4295880516</v>
          </cell>
        </row>
        <row r="2673">
          <cell r="A2673" t="str">
            <v>4295880516</v>
          </cell>
        </row>
        <row r="2674">
          <cell r="A2674" t="str">
            <v>4295880516</v>
          </cell>
        </row>
        <row r="2675">
          <cell r="A2675" t="str">
            <v>4295880516</v>
          </cell>
        </row>
        <row r="2676">
          <cell r="A2676" t="str">
            <v>4295880516</v>
          </cell>
        </row>
        <row r="2677">
          <cell r="A2677" t="str">
            <v>4295880516</v>
          </cell>
        </row>
        <row r="2678">
          <cell r="A2678" t="str">
            <v>4295880516</v>
          </cell>
        </row>
        <row r="2679">
          <cell r="A2679" t="str">
            <v>4295880516</v>
          </cell>
        </row>
        <row r="2680">
          <cell r="A2680" t="str">
            <v>4295880516</v>
          </cell>
        </row>
        <row r="2681">
          <cell r="A2681" t="str">
            <v>4295880516</v>
          </cell>
        </row>
        <row r="2682">
          <cell r="A2682" t="str">
            <v>4295880516</v>
          </cell>
        </row>
        <row r="2683">
          <cell r="A2683" t="str">
            <v>4295880516</v>
          </cell>
        </row>
        <row r="2684">
          <cell r="A2684" t="str">
            <v>4295880516</v>
          </cell>
        </row>
        <row r="2685">
          <cell r="A2685" t="str">
            <v>4295880516</v>
          </cell>
        </row>
        <row r="2686">
          <cell r="A2686" t="str">
            <v>4295880516</v>
          </cell>
        </row>
        <row r="2687">
          <cell r="A2687" t="str">
            <v>4295880516</v>
          </cell>
        </row>
        <row r="2688">
          <cell r="A2688" t="str">
            <v>4295880516</v>
          </cell>
        </row>
        <row r="2689">
          <cell r="A2689" t="str">
            <v>4295880516</v>
          </cell>
        </row>
        <row r="2690">
          <cell r="A2690" t="str">
            <v>4295880516</v>
          </cell>
        </row>
        <row r="2691">
          <cell r="A2691" t="str">
            <v>4295880516</v>
          </cell>
        </row>
        <row r="2692">
          <cell r="A2692" t="str">
            <v>4295880516</v>
          </cell>
        </row>
        <row r="2693">
          <cell r="A2693" t="str">
            <v>4295880516</v>
          </cell>
        </row>
        <row r="2694">
          <cell r="A2694" t="str">
            <v>4295880516</v>
          </cell>
        </row>
        <row r="2695">
          <cell r="A2695" t="str">
            <v>4295880516</v>
          </cell>
        </row>
        <row r="2696">
          <cell r="A2696" t="str">
            <v>4295880516</v>
          </cell>
        </row>
        <row r="2697">
          <cell r="A2697" t="str">
            <v>4295880516</v>
          </cell>
        </row>
        <row r="2698">
          <cell r="A2698" t="str">
            <v>4295880516</v>
          </cell>
        </row>
        <row r="2699">
          <cell r="A2699" t="str">
            <v>4295880516</v>
          </cell>
        </row>
        <row r="2700">
          <cell r="A2700" t="str">
            <v>4295880516</v>
          </cell>
        </row>
        <row r="2701">
          <cell r="A2701" t="str">
            <v>4295880516</v>
          </cell>
        </row>
        <row r="2702">
          <cell r="A2702" t="str">
            <v>4295880516</v>
          </cell>
        </row>
        <row r="2703">
          <cell r="A2703" t="str">
            <v>4295880516</v>
          </cell>
        </row>
        <row r="2704">
          <cell r="A2704" t="str">
            <v>4295880516</v>
          </cell>
        </row>
        <row r="2705">
          <cell r="A2705" t="str">
            <v>4295880516</v>
          </cell>
        </row>
        <row r="2706">
          <cell r="A2706" t="str">
            <v>4295880516</v>
          </cell>
        </row>
        <row r="2707">
          <cell r="A2707" t="str">
            <v>4295880516</v>
          </cell>
        </row>
        <row r="2708">
          <cell r="A2708" t="str">
            <v>4295880516</v>
          </cell>
        </row>
        <row r="2709">
          <cell r="A2709" t="str">
            <v>4295880516</v>
          </cell>
        </row>
        <row r="2710">
          <cell r="A2710" t="str">
            <v>4295880516</v>
          </cell>
        </row>
        <row r="2711">
          <cell r="A2711" t="str">
            <v>4295880516</v>
          </cell>
        </row>
        <row r="2712">
          <cell r="A2712" t="str">
            <v>4295880516</v>
          </cell>
        </row>
        <row r="2713">
          <cell r="A2713" t="str">
            <v>4295880516</v>
          </cell>
        </row>
        <row r="2714">
          <cell r="A2714" t="str">
            <v>4295880516</v>
          </cell>
        </row>
        <row r="2715">
          <cell r="A2715" t="str">
            <v>4295880516</v>
          </cell>
        </row>
        <row r="2716">
          <cell r="A2716" t="str">
            <v>4295880516</v>
          </cell>
        </row>
        <row r="2717">
          <cell r="A2717" t="str">
            <v>4295880516</v>
          </cell>
        </row>
        <row r="2718">
          <cell r="A2718" t="str">
            <v>4295880516</v>
          </cell>
        </row>
        <row r="2719">
          <cell r="A2719" t="str">
            <v>4295880516</v>
          </cell>
        </row>
        <row r="2720">
          <cell r="A2720" t="str">
            <v>4295880516</v>
          </cell>
        </row>
        <row r="2721">
          <cell r="A2721" t="str">
            <v>4295880516</v>
          </cell>
        </row>
        <row r="2722">
          <cell r="A2722" t="str">
            <v>4295880516</v>
          </cell>
        </row>
        <row r="2723">
          <cell r="A2723" t="str">
            <v>4295880516</v>
          </cell>
        </row>
        <row r="2724">
          <cell r="A2724" t="str">
            <v>4295906877</v>
          </cell>
        </row>
        <row r="2725">
          <cell r="A2725" t="str">
            <v>4295906877</v>
          </cell>
        </row>
        <row r="2726">
          <cell r="A2726" t="str">
            <v>4295906877</v>
          </cell>
        </row>
        <row r="2727">
          <cell r="A2727" t="str">
            <v>4295906877</v>
          </cell>
        </row>
        <row r="2728">
          <cell r="A2728" t="str">
            <v>4295906877</v>
          </cell>
        </row>
        <row r="2729">
          <cell r="A2729" t="str">
            <v>4295906877</v>
          </cell>
        </row>
        <row r="2730">
          <cell r="A2730" t="str">
            <v>4295906877</v>
          </cell>
        </row>
        <row r="2731">
          <cell r="A2731" t="str">
            <v>4295906877</v>
          </cell>
        </row>
        <row r="2732">
          <cell r="A2732" t="str">
            <v>4295906877</v>
          </cell>
        </row>
        <row r="2733">
          <cell r="A2733" t="str">
            <v>4295906877</v>
          </cell>
        </row>
        <row r="2734">
          <cell r="A2734" t="str">
            <v>4295906877</v>
          </cell>
        </row>
        <row r="2735">
          <cell r="A2735" t="str">
            <v>4295906877</v>
          </cell>
        </row>
        <row r="2736">
          <cell r="A2736" t="str">
            <v>4295906877</v>
          </cell>
        </row>
        <row r="2737">
          <cell r="A2737" t="str">
            <v>4295906877</v>
          </cell>
        </row>
        <row r="2738">
          <cell r="A2738" t="str">
            <v>4295906877</v>
          </cell>
        </row>
        <row r="2739">
          <cell r="A2739" t="str">
            <v>4295906877</v>
          </cell>
        </row>
        <row r="2740">
          <cell r="A2740" t="str">
            <v>4295906877</v>
          </cell>
        </row>
        <row r="2741">
          <cell r="A2741" t="str">
            <v>4295906877</v>
          </cell>
        </row>
        <row r="2742">
          <cell r="A2742" t="str">
            <v>4295906877</v>
          </cell>
        </row>
        <row r="2743">
          <cell r="A2743" t="str">
            <v>4295906877</v>
          </cell>
        </row>
        <row r="2744">
          <cell r="A2744" t="str">
            <v>4295906877</v>
          </cell>
        </row>
        <row r="2745">
          <cell r="A2745" t="str">
            <v>4295906877</v>
          </cell>
        </row>
        <row r="2746">
          <cell r="A2746" t="str">
            <v>4295906877</v>
          </cell>
        </row>
        <row r="2747">
          <cell r="A2747" t="str">
            <v>4295906877</v>
          </cell>
        </row>
        <row r="2748">
          <cell r="A2748" t="str">
            <v>4295906877</v>
          </cell>
        </row>
        <row r="2749">
          <cell r="A2749" t="str">
            <v>4295906877</v>
          </cell>
        </row>
        <row r="2750">
          <cell r="A2750" t="str">
            <v>4295906877</v>
          </cell>
        </row>
        <row r="2751">
          <cell r="A2751" t="str">
            <v>4295906877</v>
          </cell>
        </row>
        <row r="2752">
          <cell r="A2752" t="str">
            <v>4295906877</v>
          </cell>
        </row>
        <row r="2753">
          <cell r="A2753" t="str">
            <v>4295906877</v>
          </cell>
        </row>
        <row r="2754">
          <cell r="A2754" t="str">
            <v>4295906877</v>
          </cell>
        </row>
        <row r="2755">
          <cell r="A2755" t="str">
            <v>4295906877</v>
          </cell>
        </row>
        <row r="2756">
          <cell r="A2756" t="str">
            <v>4295906877</v>
          </cell>
        </row>
        <row r="2757">
          <cell r="A2757" t="str">
            <v>4295906877</v>
          </cell>
        </row>
        <row r="2758">
          <cell r="A2758" t="str">
            <v>4295906877</v>
          </cell>
        </row>
        <row r="2759">
          <cell r="A2759" t="str">
            <v>4295906877</v>
          </cell>
        </row>
        <row r="2760">
          <cell r="A2760" t="str">
            <v>4295904340</v>
          </cell>
        </row>
        <row r="2761">
          <cell r="A2761" t="str">
            <v>4295904340</v>
          </cell>
        </row>
        <row r="2762">
          <cell r="A2762" t="str">
            <v>4295904340</v>
          </cell>
        </row>
        <row r="2763">
          <cell r="A2763" t="str">
            <v>4295904340</v>
          </cell>
        </row>
        <row r="2764">
          <cell r="A2764" t="str">
            <v>4295904340</v>
          </cell>
        </row>
        <row r="2765">
          <cell r="A2765" t="str">
            <v>4295904340</v>
          </cell>
        </row>
        <row r="2766">
          <cell r="A2766" t="str">
            <v>4295904340</v>
          </cell>
        </row>
        <row r="2767">
          <cell r="A2767" t="str">
            <v>4295904340</v>
          </cell>
        </row>
        <row r="2768">
          <cell r="A2768" t="str">
            <v>4295904340</v>
          </cell>
        </row>
        <row r="2769">
          <cell r="A2769" t="str">
            <v>4295904340</v>
          </cell>
        </row>
        <row r="2770">
          <cell r="A2770" t="str">
            <v>4295904340</v>
          </cell>
        </row>
        <row r="2771">
          <cell r="A2771" t="str">
            <v>4295904340</v>
          </cell>
        </row>
        <row r="2772">
          <cell r="A2772" t="str">
            <v>4295904340</v>
          </cell>
        </row>
        <row r="2773">
          <cell r="A2773" t="str">
            <v>4295904340</v>
          </cell>
        </row>
        <row r="2774">
          <cell r="A2774" t="str">
            <v>4295904340</v>
          </cell>
        </row>
        <row r="2775">
          <cell r="A2775" t="str">
            <v>4295904340</v>
          </cell>
        </row>
        <row r="2776">
          <cell r="A2776" t="str">
            <v>4295904340</v>
          </cell>
        </row>
        <row r="2777">
          <cell r="A2777" t="str">
            <v>4295904340</v>
          </cell>
        </row>
        <row r="2778">
          <cell r="A2778" t="str">
            <v>4295904340</v>
          </cell>
        </row>
        <row r="2779">
          <cell r="A2779" t="str">
            <v>4295904340</v>
          </cell>
        </row>
        <row r="2780">
          <cell r="A2780" t="str">
            <v>4295904340</v>
          </cell>
        </row>
        <row r="2781">
          <cell r="A2781" t="str">
            <v>4295904340</v>
          </cell>
        </row>
        <row r="2782">
          <cell r="A2782" t="str">
            <v>4295904340</v>
          </cell>
        </row>
        <row r="2783">
          <cell r="A2783" t="str">
            <v>4295904340</v>
          </cell>
        </row>
        <row r="2784">
          <cell r="A2784" t="str">
            <v>4295904340</v>
          </cell>
        </row>
        <row r="2785">
          <cell r="A2785" t="str">
            <v>4295904340</v>
          </cell>
        </row>
        <row r="2786">
          <cell r="A2786" t="str">
            <v>4295904340</v>
          </cell>
        </row>
        <row r="2787">
          <cell r="A2787" t="str">
            <v>4295904340</v>
          </cell>
        </row>
        <row r="2788">
          <cell r="A2788" t="str">
            <v>4295904340</v>
          </cell>
        </row>
        <row r="2789">
          <cell r="A2789" t="str">
            <v>4295904340</v>
          </cell>
        </row>
        <row r="2790">
          <cell r="A2790" t="str">
            <v>4295904340</v>
          </cell>
        </row>
        <row r="2791">
          <cell r="A2791" t="str">
            <v>4295904340</v>
          </cell>
        </row>
        <row r="2792">
          <cell r="A2792" t="str">
            <v>4295904340</v>
          </cell>
        </row>
        <row r="2793">
          <cell r="A2793" t="str">
            <v>4295904340</v>
          </cell>
        </row>
        <row r="2794">
          <cell r="A2794" t="str">
            <v>4295904340</v>
          </cell>
        </row>
        <row r="2795">
          <cell r="A2795" t="str">
            <v>4295904340</v>
          </cell>
        </row>
        <row r="2796">
          <cell r="A2796" t="str">
            <v>4295904340</v>
          </cell>
        </row>
        <row r="2797">
          <cell r="A2797" t="str">
            <v>4295904340</v>
          </cell>
        </row>
        <row r="2798">
          <cell r="A2798" t="str">
            <v>4295904340</v>
          </cell>
        </row>
        <row r="2799">
          <cell r="A2799" t="str">
            <v>4295865581</v>
          </cell>
        </row>
        <row r="2800">
          <cell r="A2800" t="str">
            <v>4295865581</v>
          </cell>
        </row>
        <row r="2801">
          <cell r="A2801" t="str">
            <v>4295865581</v>
          </cell>
        </row>
        <row r="2802">
          <cell r="A2802" t="str">
            <v>4295865581</v>
          </cell>
        </row>
        <row r="2803">
          <cell r="A2803" t="str">
            <v>4295865581</v>
          </cell>
        </row>
        <row r="2804">
          <cell r="A2804" t="str">
            <v>4295865581</v>
          </cell>
        </row>
        <row r="2805">
          <cell r="A2805" t="str">
            <v>4295865581</v>
          </cell>
        </row>
        <row r="2806">
          <cell r="A2806" t="str">
            <v>4295865581</v>
          </cell>
        </row>
        <row r="2807">
          <cell r="A2807" t="str">
            <v>4295865581</v>
          </cell>
        </row>
        <row r="2808">
          <cell r="A2808" t="str">
            <v>4295865581</v>
          </cell>
        </row>
        <row r="2809">
          <cell r="A2809" t="str">
            <v>4295865581</v>
          </cell>
        </row>
        <row r="2810">
          <cell r="A2810" t="str">
            <v>4295865581</v>
          </cell>
        </row>
        <row r="2811">
          <cell r="A2811" t="str">
            <v>4295865581</v>
          </cell>
        </row>
        <row r="2812">
          <cell r="A2812" t="str">
            <v>4295865581</v>
          </cell>
        </row>
        <row r="2813">
          <cell r="A2813" t="str">
            <v>4295865581</v>
          </cell>
        </row>
        <row r="2814">
          <cell r="A2814" t="str">
            <v>4295865581</v>
          </cell>
        </row>
        <row r="2815">
          <cell r="A2815" t="str">
            <v>4295865581</v>
          </cell>
        </row>
        <row r="2816">
          <cell r="A2816" t="str">
            <v>4295865581</v>
          </cell>
        </row>
        <row r="2817">
          <cell r="A2817" t="str">
            <v>4295865581</v>
          </cell>
        </row>
        <row r="2818">
          <cell r="A2818" t="str">
            <v>4295865581</v>
          </cell>
        </row>
        <row r="2819">
          <cell r="A2819" t="str">
            <v>4295865581</v>
          </cell>
        </row>
        <row r="2820">
          <cell r="A2820" t="str">
            <v>4295865581</v>
          </cell>
        </row>
        <row r="2821">
          <cell r="A2821" t="str">
            <v>4295865581</v>
          </cell>
        </row>
        <row r="2822">
          <cell r="A2822" t="str">
            <v>4295865581</v>
          </cell>
        </row>
        <row r="2823">
          <cell r="A2823" t="str">
            <v>4295865581</v>
          </cell>
        </row>
        <row r="2824">
          <cell r="A2824" t="str">
            <v>4295865581</v>
          </cell>
        </row>
        <row r="2825">
          <cell r="A2825" t="str">
            <v>4295865581</v>
          </cell>
        </row>
        <row r="2826">
          <cell r="A2826" t="str">
            <v>4295865581</v>
          </cell>
        </row>
        <row r="2827">
          <cell r="A2827" t="str">
            <v>4295865581</v>
          </cell>
        </row>
        <row r="2828">
          <cell r="A2828" t="str">
            <v>4295865581</v>
          </cell>
        </row>
        <row r="2829">
          <cell r="A2829" t="str">
            <v>4295865581</v>
          </cell>
        </row>
        <row r="2830">
          <cell r="A2830" t="str">
            <v>4295865581</v>
          </cell>
        </row>
        <row r="2831">
          <cell r="A2831" t="str">
            <v>4295865581</v>
          </cell>
        </row>
        <row r="2832">
          <cell r="A2832" t="str">
            <v>4295865581</v>
          </cell>
        </row>
        <row r="2833">
          <cell r="A2833" t="str">
            <v>4295865581</v>
          </cell>
        </row>
        <row r="2834">
          <cell r="A2834" t="str">
            <v>4295865581</v>
          </cell>
        </row>
        <row r="2835">
          <cell r="A2835" t="str">
            <v>4295872686</v>
          </cell>
        </row>
        <row r="2836">
          <cell r="A2836" t="str">
            <v>4295872686</v>
          </cell>
        </row>
        <row r="2837">
          <cell r="A2837" t="str">
            <v>4295872686</v>
          </cell>
        </row>
        <row r="2838">
          <cell r="A2838" t="str">
            <v>4295872686</v>
          </cell>
        </row>
        <row r="2839">
          <cell r="A2839" t="str">
            <v>4295872686</v>
          </cell>
        </row>
        <row r="2840">
          <cell r="A2840" t="str">
            <v>4295872686</v>
          </cell>
        </row>
        <row r="2841">
          <cell r="A2841" t="str">
            <v>4295872686</v>
          </cell>
        </row>
        <row r="2842">
          <cell r="A2842" t="str">
            <v>4295872686</v>
          </cell>
        </row>
        <row r="2843">
          <cell r="A2843" t="str">
            <v>4295872686</v>
          </cell>
        </row>
        <row r="2844">
          <cell r="A2844" t="str">
            <v>4295872686</v>
          </cell>
        </row>
        <row r="2845">
          <cell r="A2845" t="str">
            <v>4295872686</v>
          </cell>
        </row>
        <row r="2846">
          <cell r="A2846" t="str">
            <v>4295872686</v>
          </cell>
        </row>
        <row r="2847">
          <cell r="A2847" t="str">
            <v>4295872686</v>
          </cell>
        </row>
        <row r="2848">
          <cell r="A2848" t="str">
            <v>4295872686</v>
          </cell>
        </row>
        <row r="2849">
          <cell r="A2849" t="str">
            <v>4295872686</v>
          </cell>
        </row>
        <row r="2850">
          <cell r="A2850" t="str">
            <v>4295872686</v>
          </cell>
        </row>
        <row r="2851">
          <cell r="A2851" t="str">
            <v>4295872686</v>
          </cell>
        </row>
        <row r="2852">
          <cell r="A2852" t="str">
            <v>4295872686</v>
          </cell>
        </row>
        <row r="2853">
          <cell r="A2853" t="str">
            <v>4295872686</v>
          </cell>
        </row>
        <row r="2854">
          <cell r="A2854" t="str">
            <v>4295872686</v>
          </cell>
        </row>
        <row r="2855">
          <cell r="A2855" t="str">
            <v>4295872686</v>
          </cell>
        </row>
        <row r="2856">
          <cell r="A2856" t="str">
            <v>4295872686</v>
          </cell>
        </row>
        <row r="2857">
          <cell r="A2857" t="str">
            <v>4295872686</v>
          </cell>
        </row>
        <row r="2858">
          <cell r="A2858" t="str">
            <v>4295872686</v>
          </cell>
        </row>
        <row r="2859">
          <cell r="A2859" t="str">
            <v>4295872686</v>
          </cell>
        </row>
        <row r="2860">
          <cell r="A2860" t="str">
            <v>4295872686</v>
          </cell>
        </row>
        <row r="2861">
          <cell r="A2861" t="str">
            <v>4295872686</v>
          </cell>
        </row>
        <row r="2862">
          <cell r="A2862" t="str">
            <v>4295872686</v>
          </cell>
        </row>
        <row r="2863">
          <cell r="A2863" t="str">
            <v>4295872686</v>
          </cell>
        </row>
        <row r="2864">
          <cell r="A2864" t="str">
            <v>4295872686</v>
          </cell>
        </row>
        <row r="2865">
          <cell r="A2865" t="str">
            <v>4295872686</v>
          </cell>
        </row>
        <row r="2866">
          <cell r="A2866" t="str">
            <v>4295872686</v>
          </cell>
        </row>
        <row r="2867">
          <cell r="A2867" t="str">
            <v>4295872686</v>
          </cell>
        </row>
        <row r="2868">
          <cell r="A2868" t="str">
            <v>4295872686</v>
          </cell>
        </row>
        <row r="2869">
          <cell r="A2869" t="str">
            <v>4295872686</v>
          </cell>
        </row>
        <row r="2870">
          <cell r="A2870" t="str">
            <v>4295872686</v>
          </cell>
        </row>
        <row r="2871">
          <cell r="A2871" t="str">
            <v>4295872686</v>
          </cell>
        </row>
        <row r="2872">
          <cell r="A2872" t="str">
            <v>4295872686</v>
          </cell>
        </row>
        <row r="2873">
          <cell r="A2873" t="str">
            <v>4295872686</v>
          </cell>
        </row>
        <row r="2874">
          <cell r="A2874" t="str">
            <v>4295905071</v>
          </cell>
        </row>
        <row r="2875">
          <cell r="A2875" t="str">
            <v>4295905071</v>
          </cell>
        </row>
        <row r="2876">
          <cell r="A2876" t="str">
            <v>4295905071</v>
          </cell>
        </row>
        <row r="2877">
          <cell r="A2877" t="str">
            <v>4295905071</v>
          </cell>
        </row>
        <row r="2878">
          <cell r="A2878" t="str">
            <v>4295905071</v>
          </cell>
        </row>
        <row r="2879">
          <cell r="A2879" t="str">
            <v>4295905071</v>
          </cell>
        </row>
        <row r="2880">
          <cell r="A2880" t="str">
            <v>4295905071</v>
          </cell>
        </row>
        <row r="2881">
          <cell r="A2881" t="str">
            <v>4295905071</v>
          </cell>
        </row>
        <row r="2882">
          <cell r="A2882" t="str">
            <v>4295905071</v>
          </cell>
        </row>
        <row r="2883">
          <cell r="A2883" t="str">
            <v>4295905071</v>
          </cell>
        </row>
        <row r="2884">
          <cell r="A2884" t="str">
            <v>4295905071</v>
          </cell>
        </row>
        <row r="2885">
          <cell r="A2885" t="str">
            <v>4295905071</v>
          </cell>
        </row>
        <row r="2886">
          <cell r="A2886" t="str">
            <v>4295905071</v>
          </cell>
        </row>
        <row r="2887">
          <cell r="A2887" t="str">
            <v>4295905071</v>
          </cell>
        </row>
        <row r="2888">
          <cell r="A2888" t="str">
            <v>4295905071</v>
          </cell>
        </row>
        <row r="2889">
          <cell r="A2889" t="str">
            <v>4295905071</v>
          </cell>
        </row>
        <row r="2890">
          <cell r="A2890" t="str">
            <v>4295905071</v>
          </cell>
        </row>
        <row r="2891">
          <cell r="A2891" t="str">
            <v>4295905071</v>
          </cell>
        </row>
        <row r="2892">
          <cell r="A2892" t="str">
            <v>4295905071</v>
          </cell>
        </row>
        <row r="2893">
          <cell r="A2893" t="str">
            <v>4295905071</v>
          </cell>
        </row>
        <row r="2894">
          <cell r="A2894" t="str">
            <v>4295905071</v>
          </cell>
        </row>
        <row r="2895">
          <cell r="A2895" t="str">
            <v>4295905071</v>
          </cell>
        </row>
        <row r="2896">
          <cell r="A2896" t="str">
            <v>4295905071</v>
          </cell>
        </row>
        <row r="2897">
          <cell r="A2897" t="str">
            <v>4295905071</v>
          </cell>
        </row>
        <row r="2898">
          <cell r="A2898" t="str">
            <v>4295905071</v>
          </cell>
        </row>
        <row r="2899">
          <cell r="A2899" t="str">
            <v>4295905071</v>
          </cell>
        </row>
        <row r="2900">
          <cell r="A2900" t="str">
            <v>4295905071</v>
          </cell>
        </row>
        <row r="2901">
          <cell r="A2901" t="str">
            <v>4295905071</v>
          </cell>
        </row>
        <row r="2902">
          <cell r="A2902" t="str">
            <v>4295905071</v>
          </cell>
        </row>
        <row r="2903">
          <cell r="A2903" t="str">
            <v>4295905071</v>
          </cell>
        </row>
        <row r="2904">
          <cell r="A2904" t="str">
            <v>4295905071</v>
          </cell>
        </row>
        <row r="2905">
          <cell r="A2905" t="str">
            <v>4295905071</v>
          </cell>
        </row>
        <row r="2906">
          <cell r="A2906" t="str">
            <v>4295905071</v>
          </cell>
        </row>
        <row r="2907">
          <cell r="A2907" t="str">
            <v>4295905071</v>
          </cell>
        </row>
        <row r="2908">
          <cell r="A2908" t="str">
            <v>4295905071</v>
          </cell>
        </row>
        <row r="2909">
          <cell r="A2909" t="str">
            <v>4295905071</v>
          </cell>
        </row>
        <row r="2910">
          <cell r="A2910" t="str">
            <v>5042953650</v>
          </cell>
        </row>
        <row r="2911">
          <cell r="A2911" t="str">
            <v>5042953650</v>
          </cell>
        </row>
        <row r="2912">
          <cell r="A2912" t="str">
            <v>5042953650</v>
          </cell>
        </row>
        <row r="2913">
          <cell r="A2913" t="str">
            <v>5042953650</v>
          </cell>
        </row>
        <row r="2914">
          <cell r="A2914" t="str">
            <v>5042953650</v>
          </cell>
        </row>
        <row r="2915">
          <cell r="A2915" t="str">
            <v>5042953650</v>
          </cell>
        </row>
        <row r="2916">
          <cell r="A2916" t="str">
            <v>5042953650</v>
          </cell>
        </row>
        <row r="2917">
          <cell r="A2917" t="str">
            <v>5042953650</v>
          </cell>
        </row>
        <row r="2918">
          <cell r="A2918" t="str">
            <v>5042953650</v>
          </cell>
        </row>
        <row r="2919">
          <cell r="A2919" t="str">
            <v>5042953650</v>
          </cell>
        </row>
        <row r="2920">
          <cell r="A2920" t="str">
            <v>5042953650</v>
          </cell>
        </row>
        <row r="2921">
          <cell r="A2921" t="str">
            <v>5042953650</v>
          </cell>
        </row>
        <row r="2922">
          <cell r="A2922" t="str">
            <v>5042953650</v>
          </cell>
        </row>
        <row r="2923">
          <cell r="A2923" t="str">
            <v>5042953650</v>
          </cell>
        </row>
        <row r="2924">
          <cell r="A2924" t="str">
            <v>5042953650</v>
          </cell>
        </row>
        <row r="2925">
          <cell r="A2925" t="str">
            <v>5042953650</v>
          </cell>
        </row>
        <row r="2926">
          <cell r="A2926" t="str">
            <v>5042953650</v>
          </cell>
        </row>
        <row r="2927">
          <cell r="A2927" t="str">
            <v>5042953650</v>
          </cell>
        </row>
        <row r="2928">
          <cell r="A2928" t="str">
            <v>5042953650</v>
          </cell>
        </row>
        <row r="2929">
          <cell r="A2929" t="str">
            <v>5042953650</v>
          </cell>
        </row>
        <row r="2930">
          <cell r="A2930" t="str">
            <v>5042953650</v>
          </cell>
        </row>
        <row r="2931">
          <cell r="A2931" t="str">
            <v>5037283233</v>
          </cell>
        </row>
        <row r="2932">
          <cell r="A2932" t="str">
            <v>5037283233</v>
          </cell>
        </row>
        <row r="2933">
          <cell r="A2933" t="str">
            <v>5037283233</v>
          </cell>
        </row>
        <row r="2934">
          <cell r="A2934" t="str">
            <v>5037283233</v>
          </cell>
        </row>
        <row r="2935">
          <cell r="A2935" t="str">
            <v>5037283233</v>
          </cell>
        </row>
        <row r="2936">
          <cell r="A2936" t="str">
            <v>5037283233</v>
          </cell>
        </row>
        <row r="2937">
          <cell r="A2937" t="str">
            <v>4295866550</v>
          </cell>
        </row>
        <row r="2938">
          <cell r="A2938" t="str">
            <v>4295866550</v>
          </cell>
        </row>
        <row r="2939">
          <cell r="A2939" t="str">
            <v>4295866550</v>
          </cell>
        </row>
        <row r="2940">
          <cell r="A2940" t="str">
            <v>4295866550</v>
          </cell>
        </row>
        <row r="2941">
          <cell r="A2941" t="str">
            <v>4295866550</v>
          </cell>
        </row>
        <row r="2942">
          <cell r="A2942" t="str">
            <v>4295866550</v>
          </cell>
        </row>
        <row r="2943">
          <cell r="A2943" t="str">
            <v>4295866550</v>
          </cell>
        </row>
        <row r="2944">
          <cell r="A2944" t="str">
            <v>4295866550</v>
          </cell>
        </row>
        <row r="2945">
          <cell r="A2945" t="str">
            <v>4295866550</v>
          </cell>
        </row>
        <row r="2946">
          <cell r="A2946" t="str">
            <v>4295866550</v>
          </cell>
        </row>
        <row r="2947">
          <cell r="A2947" t="str">
            <v>4295866550</v>
          </cell>
        </row>
        <row r="2948">
          <cell r="A2948" t="str">
            <v>4295866550</v>
          </cell>
        </row>
        <row r="2949">
          <cell r="A2949" t="str">
            <v>4295866550</v>
          </cell>
        </row>
        <row r="2950">
          <cell r="A2950" t="str">
            <v>4295866550</v>
          </cell>
        </row>
        <row r="2951">
          <cell r="A2951" t="str">
            <v>4295866550</v>
          </cell>
        </row>
        <row r="2952">
          <cell r="A2952" t="str">
            <v>4295866550</v>
          </cell>
        </row>
        <row r="2953">
          <cell r="A2953" t="str">
            <v>4295866550</v>
          </cell>
        </row>
        <row r="2954">
          <cell r="A2954" t="str">
            <v>4295866550</v>
          </cell>
        </row>
        <row r="2955">
          <cell r="A2955" t="str">
            <v>4295866550</v>
          </cell>
        </row>
        <row r="2956">
          <cell r="A2956" t="str">
            <v>4295866550</v>
          </cell>
        </row>
        <row r="2957">
          <cell r="A2957" t="str">
            <v>4295866550</v>
          </cell>
        </row>
        <row r="2958">
          <cell r="A2958" t="str">
            <v>4295866550</v>
          </cell>
        </row>
        <row r="2959">
          <cell r="A2959" t="str">
            <v>4295866550</v>
          </cell>
        </row>
        <row r="2960">
          <cell r="A2960" t="str">
            <v>4295866550</v>
          </cell>
        </row>
        <row r="2961">
          <cell r="A2961" t="str">
            <v>4295866550</v>
          </cell>
        </row>
        <row r="2962">
          <cell r="A2962" t="str">
            <v>4295866550</v>
          </cell>
        </row>
        <row r="2963">
          <cell r="A2963" t="str">
            <v>4295866550</v>
          </cell>
        </row>
        <row r="2964">
          <cell r="A2964" t="str">
            <v>4295866550</v>
          </cell>
        </row>
        <row r="2965">
          <cell r="A2965" t="str">
            <v>4295866550</v>
          </cell>
        </row>
        <row r="2966">
          <cell r="A2966" t="str">
            <v>4295866550</v>
          </cell>
        </row>
        <row r="2967">
          <cell r="A2967" t="str">
            <v>4295866550</v>
          </cell>
        </row>
        <row r="2968">
          <cell r="A2968" t="str">
            <v>4295866550</v>
          </cell>
        </row>
        <row r="2969">
          <cell r="A2969" t="str">
            <v>4295866550</v>
          </cell>
        </row>
        <row r="2970">
          <cell r="A2970" t="str">
            <v>4295866550</v>
          </cell>
        </row>
        <row r="2971">
          <cell r="A2971" t="str">
            <v>4295866550</v>
          </cell>
        </row>
        <row r="2972">
          <cell r="A2972" t="str">
            <v>4295866550</v>
          </cell>
        </row>
        <row r="2973">
          <cell r="A2973" t="str">
            <v>4295879842</v>
          </cell>
        </row>
        <row r="2974">
          <cell r="A2974" t="str">
            <v>4295879842</v>
          </cell>
        </row>
        <row r="2975">
          <cell r="A2975" t="str">
            <v>4295879842</v>
          </cell>
        </row>
        <row r="2976">
          <cell r="A2976" t="str">
            <v>4295879842</v>
          </cell>
        </row>
        <row r="2977">
          <cell r="A2977" t="str">
            <v>4295879842</v>
          </cell>
        </row>
        <row r="2978">
          <cell r="A2978" t="str">
            <v>4295879842</v>
          </cell>
        </row>
        <row r="2979">
          <cell r="A2979" t="str">
            <v>4295879842</v>
          </cell>
        </row>
        <row r="2980">
          <cell r="A2980" t="str">
            <v>4295879842</v>
          </cell>
        </row>
        <row r="2981">
          <cell r="A2981" t="str">
            <v>4295879842</v>
          </cell>
        </row>
        <row r="2982">
          <cell r="A2982" t="str">
            <v>4295879842</v>
          </cell>
        </row>
        <row r="2983">
          <cell r="A2983" t="str">
            <v>4295879842</v>
          </cell>
        </row>
        <row r="2984">
          <cell r="A2984" t="str">
            <v>4295879842</v>
          </cell>
        </row>
        <row r="2985">
          <cell r="A2985" t="str">
            <v>4295879842</v>
          </cell>
        </row>
        <row r="2986">
          <cell r="A2986" t="str">
            <v>4295879842</v>
          </cell>
        </row>
        <row r="2987">
          <cell r="A2987" t="str">
            <v>4295879842</v>
          </cell>
        </row>
        <row r="2988">
          <cell r="A2988" t="str">
            <v>4295879842</v>
          </cell>
        </row>
        <row r="2989">
          <cell r="A2989" t="str">
            <v>4295879842</v>
          </cell>
        </row>
        <row r="2990">
          <cell r="A2990" t="str">
            <v>4295879842</v>
          </cell>
        </row>
        <row r="2991">
          <cell r="A2991" t="str">
            <v>4295879842</v>
          </cell>
        </row>
        <row r="2992">
          <cell r="A2992" t="str">
            <v>4295879842</v>
          </cell>
        </row>
        <row r="2993">
          <cell r="A2993" t="str">
            <v>4295879842</v>
          </cell>
        </row>
        <row r="2994">
          <cell r="A2994" t="str">
            <v>4295879842</v>
          </cell>
        </row>
        <row r="2995">
          <cell r="A2995" t="str">
            <v>4295879842</v>
          </cell>
        </row>
        <row r="2996">
          <cell r="A2996" t="str">
            <v>4295879842</v>
          </cell>
        </row>
        <row r="2997">
          <cell r="A2997" t="str">
            <v>4295879842</v>
          </cell>
        </row>
        <row r="2998">
          <cell r="A2998" t="str">
            <v>4295879842</v>
          </cell>
        </row>
        <row r="2999">
          <cell r="A2999" t="str">
            <v>4295879842</v>
          </cell>
        </row>
        <row r="3000">
          <cell r="A3000" t="str">
            <v>4295879842</v>
          </cell>
        </row>
        <row r="3001">
          <cell r="A3001" t="str">
            <v>4295879842</v>
          </cell>
        </row>
        <row r="3002">
          <cell r="A3002" t="str">
            <v>4295879842</v>
          </cell>
        </row>
        <row r="3003">
          <cell r="A3003" t="str">
            <v>4295879842</v>
          </cell>
        </row>
        <row r="3004">
          <cell r="A3004" t="str">
            <v>4295879842</v>
          </cell>
        </row>
        <row r="3005">
          <cell r="A3005" t="str">
            <v>4295879842</v>
          </cell>
        </row>
        <row r="3006">
          <cell r="A3006" t="str">
            <v>4295879842</v>
          </cell>
        </row>
        <row r="3007">
          <cell r="A3007" t="str">
            <v>4295879842</v>
          </cell>
        </row>
        <row r="3008">
          <cell r="A3008" t="str">
            <v>4295879842</v>
          </cell>
        </row>
        <row r="3009">
          <cell r="A3009" t="str">
            <v>4295879842</v>
          </cell>
        </row>
        <row r="3010">
          <cell r="A3010" t="str">
            <v>4295879842</v>
          </cell>
        </row>
        <row r="3011">
          <cell r="A3011" t="str">
            <v>4295879842</v>
          </cell>
        </row>
        <row r="3012">
          <cell r="A3012" t="str">
            <v>4295879842</v>
          </cell>
        </row>
        <row r="3013">
          <cell r="A3013" t="str">
            <v>4295879842</v>
          </cell>
        </row>
        <row r="3014">
          <cell r="A3014" t="str">
            <v>4295879842</v>
          </cell>
        </row>
        <row r="3015">
          <cell r="A3015" t="str">
            <v>4295879842</v>
          </cell>
        </row>
        <row r="3016">
          <cell r="A3016" t="str">
            <v>4295879842</v>
          </cell>
        </row>
        <row r="3017">
          <cell r="A3017" t="str">
            <v>4295879842</v>
          </cell>
        </row>
        <row r="3018">
          <cell r="A3018" t="str">
            <v>4295879842</v>
          </cell>
        </row>
        <row r="3019">
          <cell r="A3019" t="str">
            <v>4295879842</v>
          </cell>
        </row>
        <row r="3020">
          <cell r="A3020" t="str">
            <v>4295879842</v>
          </cell>
        </row>
        <row r="3021">
          <cell r="A3021" t="str">
            <v>4295879842</v>
          </cell>
        </row>
        <row r="3022">
          <cell r="A3022" t="str">
            <v>4295879842</v>
          </cell>
        </row>
        <row r="3023">
          <cell r="A3023" t="str">
            <v>4295879842</v>
          </cell>
        </row>
        <row r="3024">
          <cell r="A3024" t="str">
            <v>4295879842</v>
          </cell>
        </row>
        <row r="3025">
          <cell r="A3025" t="str">
            <v>4295879842</v>
          </cell>
        </row>
        <row r="3026">
          <cell r="A3026" t="str">
            <v>4295879842</v>
          </cell>
        </row>
        <row r="3027">
          <cell r="A3027" t="str">
            <v>4295879842</v>
          </cell>
        </row>
        <row r="3028">
          <cell r="A3028" t="str">
            <v>4295879842</v>
          </cell>
        </row>
        <row r="3029">
          <cell r="A3029" t="str">
            <v>4295879842</v>
          </cell>
        </row>
        <row r="3030">
          <cell r="A3030" t="str">
            <v>4295879842</v>
          </cell>
        </row>
        <row r="3031">
          <cell r="A3031" t="str">
            <v>4295879842</v>
          </cell>
        </row>
        <row r="3032">
          <cell r="A3032" t="str">
            <v>4295879842</v>
          </cell>
        </row>
        <row r="3033">
          <cell r="A3033" t="str">
            <v>4295879842</v>
          </cell>
        </row>
        <row r="3034">
          <cell r="A3034" t="str">
            <v>4295879842</v>
          </cell>
        </row>
        <row r="3035">
          <cell r="A3035" t="str">
            <v>4295879842</v>
          </cell>
        </row>
        <row r="3036">
          <cell r="A3036" t="str">
            <v>4295879842</v>
          </cell>
        </row>
        <row r="3037">
          <cell r="A3037" t="str">
            <v>4295879842</v>
          </cell>
        </row>
        <row r="3038">
          <cell r="A3038" t="str">
            <v>4295879842</v>
          </cell>
        </row>
        <row r="3039">
          <cell r="A3039" t="str">
            <v>4295879842</v>
          </cell>
        </row>
        <row r="3040">
          <cell r="A3040" t="str">
            <v>4295879842</v>
          </cell>
        </row>
        <row r="3041">
          <cell r="A3041" t="str">
            <v>4295879842</v>
          </cell>
        </row>
        <row r="3042">
          <cell r="A3042" t="str">
            <v>4295879842</v>
          </cell>
        </row>
        <row r="3043">
          <cell r="A3043" t="str">
            <v>4295879842</v>
          </cell>
        </row>
        <row r="3044">
          <cell r="A3044" t="str">
            <v>4295879842</v>
          </cell>
        </row>
        <row r="3045">
          <cell r="A3045" t="str">
            <v>4295869105</v>
          </cell>
        </row>
        <row r="3046">
          <cell r="A3046" t="str">
            <v>4295869105</v>
          </cell>
        </row>
        <row r="3047">
          <cell r="A3047" t="str">
            <v>4295869105</v>
          </cell>
        </row>
        <row r="3048">
          <cell r="A3048" t="str">
            <v>4295869105</v>
          </cell>
        </row>
        <row r="3049">
          <cell r="A3049" t="str">
            <v>4295869105</v>
          </cell>
        </row>
        <row r="3050">
          <cell r="A3050" t="str">
            <v>4295869105</v>
          </cell>
        </row>
        <row r="3051">
          <cell r="A3051" t="str">
            <v>4295869105</v>
          </cell>
        </row>
        <row r="3052">
          <cell r="A3052" t="str">
            <v>4295869105</v>
          </cell>
        </row>
        <row r="3053">
          <cell r="A3053" t="str">
            <v>4295869105</v>
          </cell>
        </row>
        <row r="3054">
          <cell r="A3054" t="str">
            <v>4295869105</v>
          </cell>
        </row>
        <row r="3055">
          <cell r="A3055" t="str">
            <v>4295869105</v>
          </cell>
        </row>
        <row r="3056">
          <cell r="A3056" t="str">
            <v>4295869105</v>
          </cell>
        </row>
        <row r="3057">
          <cell r="A3057" t="str">
            <v>4295869105</v>
          </cell>
        </row>
        <row r="3058">
          <cell r="A3058" t="str">
            <v>4295869105</v>
          </cell>
        </row>
        <row r="3059">
          <cell r="A3059" t="str">
            <v>4295869105</v>
          </cell>
        </row>
        <row r="3060">
          <cell r="A3060" t="str">
            <v>4295869105</v>
          </cell>
        </row>
        <row r="3061">
          <cell r="A3061" t="str">
            <v>4295869105</v>
          </cell>
        </row>
        <row r="3062">
          <cell r="A3062" t="str">
            <v>4295869105</v>
          </cell>
        </row>
        <row r="3063">
          <cell r="A3063" t="str">
            <v>4295869105</v>
          </cell>
        </row>
        <row r="3064">
          <cell r="A3064" t="str">
            <v>4295869105</v>
          </cell>
        </row>
        <row r="3065">
          <cell r="A3065" t="str">
            <v>4295869105</v>
          </cell>
        </row>
        <row r="3066">
          <cell r="A3066" t="str">
            <v>4295869105</v>
          </cell>
        </row>
        <row r="3067">
          <cell r="A3067" t="str">
            <v>4295869105</v>
          </cell>
        </row>
        <row r="3068">
          <cell r="A3068" t="str">
            <v>4295869105</v>
          </cell>
        </row>
        <row r="3069">
          <cell r="A3069" t="str">
            <v>4295869105</v>
          </cell>
        </row>
        <row r="3070">
          <cell r="A3070" t="str">
            <v>4295869105</v>
          </cell>
        </row>
        <row r="3071">
          <cell r="A3071" t="str">
            <v>4295869105</v>
          </cell>
        </row>
        <row r="3072">
          <cell r="A3072" t="str">
            <v>4295869105</v>
          </cell>
        </row>
        <row r="3073">
          <cell r="A3073" t="str">
            <v>4295869105</v>
          </cell>
        </row>
        <row r="3074">
          <cell r="A3074" t="str">
            <v>4295869105</v>
          </cell>
        </row>
        <row r="3075">
          <cell r="A3075" t="str">
            <v>4295869105</v>
          </cell>
        </row>
        <row r="3076">
          <cell r="A3076" t="str">
            <v>4295869105</v>
          </cell>
        </row>
        <row r="3077">
          <cell r="A3077" t="str">
            <v>4295869105</v>
          </cell>
        </row>
        <row r="3078">
          <cell r="A3078" t="str">
            <v>4295869105</v>
          </cell>
        </row>
        <row r="3079">
          <cell r="A3079" t="str">
            <v>4295869105</v>
          </cell>
        </row>
        <row r="3080">
          <cell r="A3080" t="str">
            <v>4295869105</v>
          </cell>
        </row>
        <row r="3081">
          <cell r="A3081" t="str">
            <v>4295877395</v>
          </cell>
        </row>
        <row r="3082">
          <cell r="A3082" t="str">
            <v>4295877395</v>
          </cell>
        </row>
        <row r="3083">
          <cell r="A3083" t="str">
            <v>4295877395</v>
          </cell>
        </row>
        <row r="3084">
          <cell r="A3084" t="str">
            <v>4295877395</v>
          </cell>
        </row>
        <row r="3085">
          <cell r="A3085" t="str">
            <v>4295877395</v>
          </cell>
        </row>
        <row r="3086">
          <cell r="A3086" t="str">
            <v>4295877395</v>
          </cell>
        </row>
        <row r="3087">
          <cell r="A3087" t="str">
            <v>4295877395</v>
          </cell>
        </row>
        <row r="3088">
          <cell r="A3088" t="str">
            <v>4295877395</v>
          </cell>
        </row>
        <row r="3089">
          <cell r="A3089" t="str">
            <v>4295877395</v>
          </cell>
        </row>
        <row r="3090">
          <cell r="A3090" t="str">
            <v>4295877395</v>
          </cell>
        </row>
        <row r="3091">
          <cell r="A3091" t="str">
            <v>4295877395</v>
          </cell>
        </row>
        <row r="3092">
          <cell r="A3092" t="str">
            <v>4295877395</v>
          </cell>
        </row>
        <row r="3093">
          <cell r="A3093" t="str">
            <v>4295877395</v>
          </cell>
        </row>
        <row r="3094">
          <cell r="A3094" t="str">
            <v>4295877395</v>
          </cell>
        </row>
        <row r="3095">
          <cell r="A3095" t="str">
            <v>4295877395</v>
          </cell>
        </row>
        <row r="3096">
          <cell r="A3096" t="str">
            <v>4295877395</v>
          </cell>
        </row>
        <row r="3097">
          <cell r="A3097" t="str">
            <v>4295877395</v>
          </cell>
        </row>
        <row r="3098">
          <cell r="A3098" t="str">
            <v>4295877395</v>
          </cell>
        </row>
        <row r="3099">
          <cell r="A3099" t="str">
            <v>4295877395</v>
          </cell>
        </row>
        <row r="3100">
          <cell r="A3100" t="str">
            <v>4295877395</v>
          </cell>
        </row>
        <row r="3101">
          <cell r="A3101" t="str">
            <v>4295877395</v>
          </cell>
        </row>
        <row r="3102">
          <cell r="A3102" t="str">
            <v>4295877395</v>
          </cell>
        </row>
        <row r="3103">
          <cell r="A3103" t="str">
            <v>4295877395</v>
          </cell>
        </row>
        <row r="3104">
          <cell r="A3104" t="str">
            <v>4295877395</v>
          </cell>
        </row>
        <row r="3105">
          <cell r="A3105" t="str">
            <v>4295877395</v>
          </cell>
        </row>
        <row r="3106">
          <cell r="A3106" t="str">
            <v>4295877395</v>
          </cell>
        </row>
        <row r="3107">
          <cell r="A3107" t="str">
            <v>4295877395</v>
          </cell>
        </row>
        <row r="3108">
          <cell r="A3108" t="str">
            <v>4295877395</v>
          </cell>
        </row>
        <row r="3109">
          <cell r="A3109" t="str">
            <v>4295877395</v>
          </cell>
        </row>
        <row r="3110">
          <cell r="A3110" t="str">
            <v>4295877395</v>
          </cell>
        </row>
        <row r="3111">
          <cell r="A3111" t="str">
            <v>4295877395</v>
          </cell>
        </row>
        <row r="3112">
          <cell r="A3112" t="str">
            <v>4295877395</v>
          </cell>
        </row>
        <row r="3113">
          <cell r="A3113" t="str">
            <v>4295877395</v>
          </cell>
        </row>
        <row r="3114">
          <cell r="A3114" t="str">
            <v>4295877395</v>
          </cell>
        </row>
        <row r="3115">
          <cell r="A3115" t="str">
            <v>4295877395</v>
          </cell>
        </row>
        <row r="3116">
          <cell r="A3116" t="str">
            <v>4295877395</v>
          </cell>
        </row>
        <row r="3117">
          <cell r="A3117" t="str">
            <v>4295877395</v>
          </cell>
        </row>
        <row r="3118">
          <cell r="A3118" t="str">
            <v>4295877395</v>
          </cell>
        </row>
        <row r="3119">
          <cell r="A3119" t="str">
            <v>4295877395</v>
          </cell>
        </row>
        <row r="3120">
          <cell r="A3120" t="str">
            <v>4295877395</v>
          </cell>
        </row>
        <row r="3121">
          <cell r="A3121" t="str">
            <v>4295877395</v>
          </cell>
        </row>
        <row r="3122">
          <cell r="A3122" t="str">
            <v>4295877395</v>
          </cell>
        </row>
        <row r="3123">
          <cell r="A3123" t="str">
            <v>4295877395</v>
          </cell>
        </row>
        <row r="3124">
          <cell r="A3124" t="str">
            <v>4295877395</v>
          </cell>
        </row>
        <row r="3125">
          <cell r="A3125" t="str">
            <v>4295877395</v>
          </cell>
        </row>
        <row r="3126">
          <cell r="A3126" t="str">
            <v>4295877395</v>
          </cell>
        </row>
        <row r="3127">
          <cell r="A3127" t="str">
            <v>4295877395</v>
          </cell>
        </row>
        <row r="3128">
          <cell r="A3128" t="str">
            <v>4295877395</v>
          </cell>
        </row>
        <row r="3129">
          <cell r="A3129" t="str">
            <v>4295877395</v>
          </cell>
        </row>
        <row r="3130">
          <cell r="A3130" t="str">
            <v>4295877395</v>
          </cell>
        </row>
        <row r="3131">
          <cell r="A3131" t="str">
            <v>4295877395</v>
          </cell>
        </row>
        <row r="3132">
          <cell r="A3132" t="str">
            <v>4295877395</v>
          </cell>
        </row>
        <row r="3133">
          <cell r="A3133" t="str">
            <v>4295877395</v>
          </cell>
        </row>
        <row r="3134">
          <cell r="A3134" t="str">
            <v>4295877395</v>
          </cell>
        </row>
        <row r="3135">
          <cell r="A3135" t="str">
            <v>4295877395</v>
          </cell>
        </row>
        <row r="3136">
          <cell r="A3136" t="str">
            <v>4295877395</v>
          </cell>
        </row>
        <row r="3137">
          <cell r="A3137" t="str">
            <v>4295877395</v>
          </cell>
        </row>
        <row r="3138">
          <cell r="A3138" t="str">
            <v>4295877395</v>
          </cell>
        </row>
        <row r="3139">
          <cell r="A3139" t="str">
            <v>4295877395</v>
          </cell>
        </row>
        <row r="3140">
          <cell r="A3140" t="str">
            <v>4295877395</v>
          </cell>
        </row>
        <row r="3141">
          <cell r="A3141" t="str">
            <v>4295877395</v>
          </cell>
        </row>
        <row r="3142">
          <cell r="A3142" t="str">
            <v>4295877395</v>
          </cell>
        </row>
        <row r="3143">
          <cell r="A3143" t="str">
            <v>4295877395</v>
          </cell>
        </row>
        <row r="3144">
          <cell r="A3144" t="str">
            <v>4295877395</v>
          </cell>
        </row>
        <row r="3145">
          <cell r="A3145" t="str">
            <v>4295877395</v>
          </cell>
        </row>
        <row r="3146">
          <cell r="A3146" t="str">
            <v>4295877395</v>
          </cell>
        </row>
        <row r="3147">
          <cell r="A3147" t="str">
            <v>4295876904</v>
          </cell>
        </row>
        <row r="3148">
          <cell r="A3148" t="str">
            <v>4295876904</v>
          </cell>
        </row>
        <row r="3149">
          <cell r="A3149" t="str">
            <v>4295876904</v>
          </cell>
        </row>
        <row r="3150">
          <cell r="A3150" t="str">
            <v>4295876904</v>
          </cell>
        </row>
        <row r="3151">
          <cell r="A3151" t="str">
            <v>4295876904</v>
          </cell>
        </row>
        <row r="3152">
          <cell r="A3152" t="str">
            <v>4295876904</v>
          </cell>
        </row>
        <row r="3153">
          <cell r="A3153" t="str">
            <v>4295876904</v>
          </cell>
        </row>
        <row r="3154">
          <cell r="A3154" t="str">
            <v>4295876904</v>
          </cell>
        </row>
        <row r="3155">
          <cell r="A3155" t="str">
            <v>4295876904</v>
          </cell>
        </row>
        <row r="3156">
          <cell r="A3156" t="str">
            <v>4295876904</v>
          </cell>
        </row>
        <row r="3157">
          <cell r="A3157" t="str">
            <v>4295876904</v>
          </cell>
        </row>
        <row r="3158">
          <cell r="A3158" t="str">
            <v>4295876904</v>
          </cell>
        </row>
        <row r="3159">
          <cell r="A3159" t="str">
            <v>4295876904</v>
          </cell>
        </row>
        <row r="3160">
          <cell r="A3160" t="str">
            <v>4295876904</v>
          </cell>
        </row>
        <row r="3161">
          <cell r="A3161" t="str">
            <v>4295876904</v>
          </cell>
        </row>
        <row r="3162">
          <cell r="A3162" t="str">
            <v>4295876904</v>
          </cell>
        </row>
        <row r="3163">
          <cell r="A3163" t="str">
            <v>4295876904</v>
          </cell>
        </row>
        <row r="3164">
          <cell r="A3164" t="str">
            <v>4295876904</v>
          </cell>
        </row>
        <row r="3165">
          <cell r="A3165" t="str">
            <v>4295876904</v>
          </cell>
        </row>
        <row r="3166">
          <cell r="A3166" t="str">
            <v>4295876904</v>
          </cell>
        </row>
        <row r="3167">
          <cell r="A3167" t="str">
            <v>4295876904</v>
          </cell>
        </row>
        <row r="3168">
          <cell r="A3168" t="str">
            <v>4295876904</v>
          </cell>
        </row>
        <row r="3169">
          <cell r="A3169" t="str">
            <v>4295876904</v>
          </cell>
        </row>
        <row r="3170">
          <cell r="A3170" t="str">
            <v>4295876904</v>
          </cell>
        </row>
        <row r="3171">
          <cell r="A3171" t="str">
            <v>4295876904</v>
          </cell>
        </row>
        <row r="3172">
          <cell r="A3172" t="str">
            <v>4295876904</v>
          </cell>
        </row>
        <row r="3173">
          <cell r="A3173" t="str">
            <v>4295876904</v>
          </cell>
        </row>
        <row r="3174">
          <cell r="A3174" t="str">
            <v>4295876904</v>
          </cell>
        </row>
        <row r="3175">
          <cell r="A3175" t="str">
            <v>4295876904</v>
          </cell>
        </row>
        <row r="3176">
          <cell r="A3176" t="str">
            <v>4295876904</v>
          </cell>
        </row>
        <row r="3177">
          <cell r="A3177" t="str">
            <v>4295876904</v>
          </cell>
        </row>
        <row r="3178">
          <cell r="A3178" t="str">
            <v>4295876904</v>
          </cell>
        </row>
        <row r="3179">
          <cell r="A3179" t="str">
            <v>4295876904</v>
          </cell>
        </row>
        <row r="3180">
          <cell r="A3180" t="str">
            <v>4295876904</v>
          </cell>
        </row>
        <row r="3181">
          <cell r="A3181" t="str">
            <v>4295876904</v>
          </cell>
        </row>
        <row r="3182">
          <cell r="A3182" t="str">
            <v>4295876904</v>
          </cell>
        </row>
        <row r="3183">
          <cell r="A3183" t="str">
            <v>4295876904</v>
          </cell>
        </row>
        <row r="3184">
          <cell r="A3184" t="str">
            <v>4295876904</v>
          </cell>
        </row>
        <row r="3185">
          <cell r="A3185" t="str">
            <v>4295876904</v>
          </cell>
        </row>
        <row r="3186">
          <cell r="A3186" t="str">
            <v>4295876904</v>
          </cell>
        </row>
        <row r="3187">
          <cell r="A3187" t="str">
            <v>4295876904</v>
          </cell>
        </row>
        <row r="3188">
          <cell r="A3188" t="str">
            <v>4295876904</v>
          </cell>
        </row>
        <row r="3189">
          <cell r="A3189" t="str">
            <v>4295876904</v>
          </cell>
        </row>
        <row r="3190">
          <cell r="A3190" t="str">
            <v>4295876904</v>
          </cell>
        </row>
        <row r="3191">
          <cell r="A3191" t="str">
            <v>4295876904</v>
          </cell>
        </row>
        <row r="3192">
          <cell r="A3192" t="str">
            <v>4295876904</v>
          </cell>
        </row>
        <row r="3193">
          <cell r="A3193" t="str">
            <v>4295876904</v>
          </cell>
        </row>
        <row r="3194">
          <cell r="A3194" t="str">
            <v>4295876904</v>
          </cell>
        </row>
        <row r="3195">
          <cell r="A3195" t="str">
            <v>4295876904</v>
          </cell>
        </row>
        <row r="3196">
          <cell r="A3196" t="str">
            <v>4295876904</v>
          </cell>
        </row>
        <row r="3197">
          <cell r="A3197" t="str">
            <v>4295876904</v>
          </cell>
        </row>
        <row r="3198">
          <cell r="A3198" t="str">
            <v>4295876904</v>
          </cell>
        </row>
        <row r="3199">
          <cell r="A3199" t="str">
            <v>4295876904</v>
          </cell>
        </row>
        <row r="3200">
          <cell r="A3200" t="str">
            <v>4295876904</v>
          </cell>
        </row>
        <row r="3201">
          <cell r="A3201" t="str">
            <v>4295876904</v>
          </cell>
        </row>
        <row r="3202">
          <cell r="A3202" t="str">
            <v>4295876904</v>
          </cell>
        </row>
        <row r="3203">
          <cell r="A3203" t="str">
            <v>4295876904</v>
          </cell>
        </row>
        <row r="3204">
          <cell r="A3204" t="str">
            <v>4295876904</v>
          </cell>
        </row>
        <row r="3205">
          <cell r="A3205" t="str">
            <v>4295876904</v>
          </cell>
        </row>
        <row r="3206">
          <cell r="A3206" t="str">
            <v>4295876904</v>
          </cell>
        </row>
        <row r="3207">
          <cell r="A3207" t="str">
            <v>4295876904</v>
          </cell>
        </row>
        <row r="3208">
          <cell r="A3208" t="str">
            <v>4295876904</v>
          </cell>
        </row>
        <row r="3209">
          <cell r="A3209" t="str">
            <v>4295876904</v>
          </cell>
        </row>
        <row r="3210">
          <cell r="A3210" t="str">
            <v>4295876904</v>
          </cell>
        </row>
        <row r="3211">
          <cell r="A3211" t="str">
            <v>4295876904</v>
          </cell>
        </row>
        <row r="3212">
          <cell r="A3212" t="str">
            <v>4295876904</v>
          </cell>
        </row>
        <row r="3213">
          <cell r="A3213" t="str">
            <v>4295876904</v>
          </cell>
        </row>
        <row r="3214">
          <cell r="A3214" t="str">
            <v>4295876904</v>
          </cell>
        </row>
        <row r="3215">
          <cell r="A3215" t="str">
            <v>4295876904</v>
          </cell>
        </row>
        <row r="3216">
          <cell r="A3216" t="str">
            <v>4295876904</v>
          </cell>
        </row>
        <row r="3217">
          <cell r="A3217" t="str">
            <v>4295876904</v>
          </cell>
        </row>
        <row r="3218">
          <cell r="A3218" t="str">
            <v>4295876904</v>
          </cell>
        </row>
        <row r="3219">
          <cell r="A3219" t="str">
            <v>4295870205</v>
          </cell>
        </row>
        <row r="3220">
          <cell r="A3220" t="str">
            <v>4295870205</v>
          </cell>
        </row>
        <row r="3221">
          <cell r="A3221" t="str">
            <v>4295870205</v>
          </cell>
        </row>
        <row r="3222">
          <cell r="A3222" t="str">
            <v>4295870205</v>
          </cell>
        </row>
        <row r="3223">
          <cell r="A3223" t="str">
            <v>4295870205</v>
          </cell>
        </row>
        <row r="3224">
          <cell r="A3224" t="str">
            <v>4295870205</v>
          </cell>
        </row>
        <row r="3225">
          <cell r="A3225" t="str">
            <v>4295870205</v>
          </cell>
        </row>
        <row r="3226">
          <cell r="A3226" t="str">
            <v>4295870205</v>
          </cell>
        </row>
        <row r="3227">
          <cell r="A3227" t="str">
            <v>4295870205</v>
          </cell>
        </row>
        <row r="3228">
          <cell r="A3228" t="str">
            <v>4295870205</v>
          </cell>
        </row>
        <row r="3229">
          <cell r="A3229" t="str">
            <v>4295870205</v>
          </cell>
        </row>
        <row r="3230">
          <cell r="A3230" t="str">
            <v>4295870205</v>
          </cell>
        </row>
        <row r="3231">
          <cell r="A3231" t="str">
            <v>4295870205</v>
          </cell>
        </row>
        <row r="3232">
          <cell r="A3232" t="str">
            <v>4295870205</v>
          </cell>
        </row>
        <row r="3233">
          <cell r="A3233" t="str">
            <v>4295870205</v>
          </cell>
        </row>
        <row r="3234">
          <cell r="A3234" t="str">
            <v>4295870205</v>
          </cell>
        </row>
        <row r="3235">
          <cell r="A3235" t="str">
            <v>4295870205</v>
          </cell>
        </row>
        <row r="3236">
          <cell r="A3236" t="str">
            <v>4295870205</v>
          </cell>
        </row>
        <row r="3237">
          <cell r="A3237" t="str">
            <v>4295870205</v>
          </cell>
        </row>
        <row r="3238">
          <cell r="A3238" t="str">
            <v>4295870205</v>
          </cell>
        </row>
        <row r="3239">
          <cell r="A3239" t="str">
            <v>4295870205</v>
          </cell>
        </row>
        <row r="3240">
          <cell r="A3240" t="str">
            <v>4295870205</v>
          </cell>
        </row>
        <row r="3241">
          <cell r="A3241" t="str">
            <v>4295870205</v>
          </cell>
        </row>
        <row r="3242">
          <cell r="A3242" t="str">
            <v>4295870205</v>
          </cell>
        </row>
        <row r="3243">
          <cell r="A3243" t="str">
            <v>4295870205</v>
          </cell>
        </row>
        <row r="3244">
          <cell r="A3244" t="str">
            <v>4295870205</v>
          </cell>
        </row>
        <row r="3245">
          <cell r="A3245" t="str">
            <v>4295870205</v>
          </cell>
        </row>
        <row r="3246">
          <cell r="A3246" t="str">
            <v>4295870205</v>
          </cell>
        </row>
        <row r="3247">
          <cell r="A3247" t="str">
            <v>4295870205</v>
          </cell>
        </row>
        <row r="3248">
          <cell r="A3248" t="str">
            <v>4295870205</v>
          </cell>
        </row>
        <row r="3249">
          <cell r="A3249" t="str">
            <v>4295870205</v>
          </cell>
        </row>
        <row r="3250">
          <cell r="A3250" t="str">
            <v>4295870205</v>
          </cell>
        </row>
        <row r="3251">
          <cell r="A3251" t="str">
            <v>4295870205</v>
          </cell>
        </row>
        <row r="3252">
          <cell r="A3252" t="str">
            <v>4295870205</v>
          </cell>
        </row>
        <row r="3253">
          <cell r="A3253" t="str">
            <v>4295870205</v>
          </cell>
        </row>
        <row r="3254">
          <cell r="A3254" t="str">
            <v>4295870205</v>
          </cell>
        </row>
        <row r="3255">
          <cell r="A3255" t="str">
            <v>4295872412</v>
          </cell>
        </row>
        <row r="3256">
          <cell r="A3256" t="str">
            <v>4295872412</v>
          </cell>
        </row>
        <row r="3257">
          <cell r="A3257" t="str">
            <v>4295872412</v>
          </cell>
        </row>
        <row r="3258">
          <cell r="A3258" t="str">
            <v>4295872412</v>
          </cell>
        </row>
        <row r="3259">
          <cell r="A3259" t="str">
            <v>4295872412</v>
          </cell>
        </row>
        <row r="3260">
          <cell r="A3260" t="str">
            <v>4295872412</v>
          </cell>
        </row>
        <row r="3261">
          <cell r="A3261" t="str">
            <v>4295872412</v>
          </cell>
        </row>
        <row r="3262">
          <cell r="A3262" t="str">
            <v>4295872412</v>
          </cell>
        </row>
        <row r="3263">
          <cell r="A3263" t="str">
            <v>4295872412</v>
          </cell>
        </row>
        <row r="3264">
          <cell r="A3264" t="str">
            <v>4295872412</v>
          </cell>
        </row>
        <row r="3265">
          <cell r="A3265" t="str">
            <v>4295872412</v>
          </cell>
        </row>
        <row r="3266">
          <cell r="A3266" t="str">
            <v>4295872412</v>
          </cell>
        </row>
        <row r="3267">
          <cell r="A3267" t="str">
            <v>4295872412</v>
          </cell>
        </row>
        <row r="3268">
          <cell r="A3268" t="str">
            <v>4295872412</v>
          </cell>
        </row>
        <row r="3269">
          <cell r="A3269" t="str">
            <v>4295872412</v>
          </cell>
        </row>
        <row r="3270">
          <cell r="A3270" t="str">
            <v>4295872412</v>
          </cell>
        </row>
        <row r="3271">
          <cell r="A3271" t="str">
            <v>4295872412</v>
          </cell>
        </row>
        <row r="3272">
          <cell r="A3272" t="str">
            <v>4295872412</v>
          </cell>
        </row>
        <row r="3273">
          <cell r="A3273" t="str">
            <v>4295872412</v>
          </cell>
        </row>
        <row r="3274">
          <cell r="A3274" t="str">
            <v>4295872412</v>
          </cell>
        </row>
        <row r="3275">
          <cell r="A3275" t="str">
            <v>4295872412</v>
          </cell>
        </row>
        <row r="3276">
          <cell r="A3276" t="str">
            <v>4295872412</v>
          </cell>
        </row>
        <row r="3277">
          <cell r="A3277" t="str">
            <v>4295872412</v>
          </cell>
        </row>
        <row r="3278">
          <cell r="A3278" t="str">
            <v>4295872412</v>
          </cell>
        </row>
        <row r="3279">
          <cell r="A3279" t="str">
            <v>4295872412</v>
          </cell>
        </row>
        <row r="3280">
          <cell r="A3280" t="str">
            <v>4295872412</v>
          </cell>
        </row>
        <row r="3281">
          <cell r="A3281" t="str">
            <v>4295872412</v>
          </cell>
        </row>
        <row r="3282">
          <cell r="A3282" t="str">
            <v>4295872412</v>
          </cell>
        </row>
        <row r="3283">
          <cell r="A3283" t="str">
            <v>4295872412</v>
          </cell>
        </row>
        <row r="3284">
          <cell r="A3284" t="str">
            <v>4295872412</v>
          </cell>
        </row>
        <row r="3285">
          <cell r="A3285" t="str">
            <v>4295872412</v>
          </cell>
        </row>
        <row r="3286">
          <cell r="A3286" t="str">
            <v>4295872412</v>
          </cell>
        </row>
        <row r="3287">
          <cell r="A3287" t="str">
            <v>4295872412</v>
          </cell>
        </row>
        <row r="3288">
          <cell r="A3288" t="str">
            <v>4295872412</v>
          </cell>
        </row>
        <row r="3289">
          <cell r="A3289" t="str">
            <v>4295872412</v>
          </cell>
        </row>
        <row r="3290">
          <cell r="A3290" t="str">
            <v>4295872412</v>
          </cell>
        </row>
        <row r="3291">
          <cell r="A3291" t="str">
            <v>4295872412</v>
          </cell>
        </row>
        <row r="3292">
          <cell r="A3292" t="str">
            <v>4295872412</v>
          </cell>
        </row>
        <row r="3293">
          <cell r="A3293" t="str">
            <v>4295872412</v>
          </cell>
        </row>
        <row r="3294">
          <cell r="A3294" t="str">
            <v>4295906979</v>
          </cell>
        </row>
        <row r="3295">
          <cell r="A3295" t="str">
            <v>4295906979</v>
          </cell>
        </row>
        <row r="3296">
          <cell r="A3296" t="str">
            <v>4295906979</v>
          </cell>
        </row>
        <row r="3297">
          <cell r="A3297" t="str">
            <v>4295906979</v>
          </cell>
        </row>
        <row r="3298">
          <cell r="A3298" t="str">
            <v>4295906979</v>
          </cell>
        </row>
        <row r="3299">
          <cell r="A3299" t="str">
            <v>4295906979</v>
          </cell>
        </row>
        <row r="3300">
          <cell r="A3300" t="str">
            <v>4295906979</v>
          </cell>
        </row>
        <row r="3301">
          <cell r="A3301" t="str">
            <v>4295906979</v>
          </cell>
        </row>
        <row r="3302">
          <cell r="A3302" t="str">
            <v>4295906979</v>
          </cell>
        </row>
        <row r="3303">
          <cell r="A3303" t="str">
            <v>4295906979</v>
          </cell>
        </row>
        <row r="3304">
          <cell r="A3304" t="str">
            <v>4295906979</v>
          </cell>
        </row>
        <row r="3305">
          <cell r="A3305" t="str">
            <v>4295906979</v>
          </cell>
        </row>
        <row r="3306">
          <cell r="A3306" t="str">
            <v>4295906979</v>
          </cell>
        </row>
        <row r="3307">
          <cell r="A3307" t="str">
            <v>4295906979</v>
          </cell>
        </row>
        <row r="3308">
          <cell r="A3308" t="str">
            <v>4295906979</v>
          </cell>
        </row>
        <row r="3309">
          <cell r="A3309" t="str">
            <v>4295906979</v>
          </cell>
        </row>
        <row r="3310">
          <cell r="A3310" t="str">
            <v>4295906979</v>
          </cell>
        </row>
        <row r="3311">
          <cell r="A3311" t="str">
            <v>4295906979</v>
          </cell>
        </row>
        <row r="3312">
          <cell r="A3312" t="str">
            <v>4295906979</v>
          </cell>
        </row>
        <row r="3313">
          <cell r="A3313" t="str">
            <v>4295906979</v>
          </cell>
        </row>
        <row r="3314">
          <cell r="A3314" t="str">
            <v>4295906979</v>
          </cell>
        </row>
        <row r="3315">
          <cell r="A3315" t="str">
            <v>4295906979</v>
          </cell>
        </row>
        <row r="3316">
          <cell r="A3316" t="str">
            <v>4295906979</v>
          </cell>
        </row>
        <row r="3317">
          <cell r="A3317" t="str">
            <v>4295906979</v>
          </cell>
        </row>
        <row r="3318">
          <cell r="A3318" t="str">
            <v>4295906979</v>
          </cell>
        </row>
        <row r="3319">
          <cell r="A3319" t="str">
            <v>4295906979</v>
          </cell>
        </row>
        <row r="3320">
          <cell r="A3320" t="str">
            <v>4295906979</v>
          </cell>
        </row>
        <row r="3321">
          <cell r="A3321" t="str">
            <v>4295906979</v>
          </cell>
        </row>
        <row r="3322">
          <cell r="A3322" t="str">
            <v>4295906979</v>
          </cell>
        </row>
        <row r="3323">
          <cell r="A3323" t="str">
            <v>4295906979</v>
          </cell>
        </row>
        <row r="3324">
          <cell r="A3324" t="str">
            <v>4295906979</v>
          </cell>
        </row>
        <row r="3325">
          <cell r="A3325" t="str">
            <v>4295906979</v>
          </cell>
        </row>
        <row r="3326">
          <cell r="A3326" t="str">
            <v>4295906979</v>
          </cell>
        </row>
        <row r="3327">
          <cell r="A3327" t="str">
            <v>4295906979</v>
          </cell>
        </row>
        <row r="3328">
          <cell r="A3328" t="str">
            <v>4295906979</v>
          </cell>
        </row>
        <row r="3329">
          <cell r="A3329" t="str">
            <v>4295906979</v>
          </cell>
        </row>
        <row r="3330">
          <cell r="A3330" t="str">
            <v>4295906979</v>
          </cell>
        </row>
        <row r="3331">
          <cell r="A3331" t="str">
            <v>4295906979</v>
          </cell>
        </row>
        <row r="3332">
          <cell r="A3332" t="str">
            <v>4295906979</v>
          </cell>
        </row>
        <row r="3333">
          <cell r="A3333" t="str">
            <v>4295882004</v>
          </cell>
        </row>
        <row r="3334">
          <cell r="A3334" t="str">
            <v>4295882004</v>
          </cell>
        </row>
        <row r="3335">
          <cell r="A3335" t="str">
            <v>4295882004</v>
          </cell>
        </row>
        <row r="3336">
          <cell r="A3336" t="str">
            <v>4295882004</v>
          </cell>
        </row>
        <row r="3337">
          <cell r="A3337" t="str">
            <v>4295882004</v>
          </cell>
        </row>
        <row r="3338">
          <cell r="A3338" t="str">
            <v>4295882004</v>
          </cell>
        </row>
        <row r="3339">
          <cell r="A3339" t="str">
            <v>4295882004</v>
          </cell>
        </row>
        <row r="3340">
          <cell r="A3340" t="str">
            <v>4295882004</v>
          </cell>
        </row>
        <row r="3341">
          <cell r="A3341" t="str">
            <v>4295882004</v>
          </cell>
        </row>
        <row r="3342">
          <cell r="A3342" t="str">
            <v>4295882004</v>
          </cell>
        </row>
        <row r="3343">
          <cell r="A3343" t="str">
            <v>4295882004</v>
          </cell>
        </row>
        <row r="3344">
          <cell r="A3344" t="str">
            <v>4295882004</v>
          </cell>
        </row>
        <row r="3345">
          <cell r="A3345" t="str">
            <v>4295882004</v>
          </cell>
        </row>
        <row r="3346">
          <cell r="A3346" t="str">
            <v>4295882004</v>
          </cell>
        </row>
        <row r="3347">
          <cell r="A3347" t="str">
            <v>4295882004</v>
          </cell>
        </row>
        <row r="3348">
          <cell r="A3348" t="str">
            <v>4295882004</v>
          </cell>
        </row>
        <row r="3349">
          <cell r="A3349" t="str">
            <v>4295882004</v>
          </cell>
        </row>
        <row r="3350">
          <cell r="A3350" t="str">
            <v>4295882004</v>
          </cell>
        </row>
        <row r="3351">
          <cell r="A3351" t="str">
            <v>4295882004</v>
          </cell>
        </row>
        <row r="3352">
          <cell r="A3352" t="str">
            <v>4295882004</v>
          </cell>
        </row>
        <row r="3353">
          <cell r="A3353" t="str">
            <v>4295882004</v>
          </cell>
        </row>
        <row r="3354">
          <cell r="A3354" t="str">
            <v>4295882004</v>
          </cell>
        </row>
        <row r="3355">
          <cell r="A3355" t="str">
            <v>4295882004</v>
          </cell>
        </row>
        <row r="3356">
          <cell r="A3356" t="str">
            <v>4295882004</v>
          </cell>
        </row>
        <row r="3357">
          <cell r="A3357" t="str">
            <v>4295882004</v>
          </cell>
        </row>
        <row r="3358">
          <cell r="A3358" t="str">
            <v>4295882004</v>
          </cell>
        </row>
        <row r="3359">
          <cell r="A3359" t="str">
            <v>4295882004</v>
          </cell>
        </row>
        <row r="3360">
          <cell r="A3360" t="str">
            <v>4295882004</v>
          </cell>
        </row>
        <row r="3361">
          <cell r="A3361" t="str">
            <v>4295882004</v>
          </cell>
        </row>
        <row r="3362">
          <cell r="A3362" t="str">
            <v>4295882004</v>
          </cell>
        </row>
        <row r="3363">
          <cell r="A3363" t="str">
            <v>4295882004</v>
          </cell>
        </row>
        <row r="3364">
          <cell r="A3364" t="str">
            <v>4295882004</v>
          </cell>
        </row>
        <row r="3365">
          <cell r="A3365" t="str">
            <v>4295882004</v>
          </cell>
        </row>
        <row r="3366">
          <cell r="A3366" t="str">
            <v>4295882004</v>
          </cell>
        </row>
        <row r="3367">
          <cell r="A3367" t="str">
            <v>4295882004</v>
          </cell>
        </row>
        <row r="3368">
          <cell r="A3368" t="str">
            <v>4295882004</v>
          </cell>
        </row>
        <row r="3369">
          <cell r="A3369" t="str">
            <v>4295881987</v>
          </cell>
        </row>
        <row r="3370">
          <cell r="A3370" t="str">
            <v>4295881987</v>
          </cell>
        </row>
        <row r="3371">
          <cell r="A3371" t="str">
            <v>4295881987</v>
          </cell>
        </row>
        <row r="3372">
          <cell r="A3372" t="str">
            <v>4295881987</v>
          </cell>
        </row>
        <row r="3373">
          <cell r="A3373" t="str">
            <v>4295881987</v>
          </cell>
        </row>
        <row r="3374">
          <cell r="A3374" t="str">
            <v>4295881987</v>
          </cell>
        </row>
        <row r="3375">
          <cell r="A3375" t="str">
            <v>4295881987</v>
          </cell>
        </row>
        <row r="3376">
          <cell r="A3376" t="str">
            <v>4295881987</v>
          </cell>
        </row>
        <row r="3377">
          <cell r="A3377" t="str">
            <v>4295881987</v>
          </cell>
        </row>
        <row r="3378">
          <cell r="A3378" t="str">
            <v>4295881987</v>
          </cell>
        </row>
        <row r="3379">
          <cell r="A3379" t="str">
            <v>4295881987</v>
          </cell>
        </row>
        <row r="3380">
          <cell r="A3380" t="str">
            <v>4295881987</v>
          </cell>
        </row>
        <row r="3381">
          <cell r="A3381" t="str">
            <v>4295881987</v>
          </cell>
        </row>
        <row r="3382">
          <cell r="A3382" t="str">
            <v>4295881987</v>
          </cell>
        </row>
        <row r="3383">
          <cell r="A3383" t="str">
            <v>4295881987</v>
          </cell>
        </row>
        <row r="3384">
          <cell r="A3384" t="str">
            <v>4295881987</v>
          </cell>
        </row>
        <row r="3385">
          <cell r="A3385" t="str">
            <v>4295881987</v>
          </cell>
        </row>
        <row r="3386">
          <cell r="A3386" t="str">
            <v>4295881987</v>
          </cell>
        </row>
        <row r="3387">
          <cell r="A3387" t="str">
            <v>4295881987</v>
          </cell>
        </row>
        <row r="3388">
          <cell r="A3388" t="str">
            <v>4295881987</v>
          </cell>
        </row>
        <row r="3389">
          <cell r="A3389" t="str">
            <v>4295881987</v>
          </cell>
        </row>
        <row r="3390">
          <cell r="A3390" t="str">
            <v>4295881987</v>
          </cell>
        </row>
        <row r="3391">
          <cell r="A3391" t="str">
            <v>4295881987</v>
          </cell>
        </row>
        <row r="3392">
          <cell r="A3392" t="str">
            <v>4295881987</v>
          </cell>
        </row>
        <row r="3393">
          <cell r="A3393" t="str">
            <v>4295881987</v>
          </cell>
        </row>
        <row r="3394">
          <cell r="A3394" t="str">
            <v>4295881987</v>
          </cell>
        </row>
        <row r="3395">
          <cell r="A3395" t="str">
            <v>4295881987</v>
          </cell>
        </row>
        <row r="3396">
          <cell r="A3396" t="str">
            <v>4295881987</v>
          </cell>
        </row>
        <row r="3397">
          <cell r="A3397" t="str">
            <v>4295881987</v>
          </cell>
        </row>
        <row r="3398">
          <cell r="A3398" t="str">
            <v>4295881987</v>
          </cell>
        </row>
        <row r="3399">
          <cell r="A3399" t="str">
            <v>4295881987</v>
          </cell>
        </row>
        <row r="3400">
          <cell r="A3400" t="str">
            <v>4295881987</v>
          </cell>
        </row>
        <row r="3401">
          <cell r="A3401" t="str">
            <v>4295881987</v>
          </cell>
        </row>
        <row r="3402">
          <cell r="A3402" t="str">
            <v>4295881987</v>
          </cell>
        </row>
        <row r="3403">
          <cell r="A3403" t="str">
            <v>4295881987</v>
          </cell>
        </row>
        <row r="3404">
          <cell r="A3404" t="str">
            <v>4295881987</v>
          </cell>
        </row>
        <row r="3405">
          <cell r="A3405" t="str">
            <v>4295869544</v>
          </cell>
        </row>
        <row r="3406">
          <cell r="A3406" t="str">
            <v>4295869544</v>
          </cell>
        </row>
        <row r="3407">
          <cell r="A3407" t="str">
            <v>4295869544</v>
          </cell>
        </row>
        <row r="3408">
          <cell r="A3408" t="str">
            <v>4295869544</v>
          </cell>
        </row>
        <row r="3409">
          <cell r="A3409" t="str">
            <v>4295869544</v>
          </cell>
        </row>
        <row r="3410">
          <cell r="A3410" t="str">
            <v>4295869544</v>
          </cell>
        </row>
        <row r="3411">
          <cell r="A3411" t="str">
            <v>4295869544</v>
          </cell>
        </row>
        <row r="3412">
          <cell r="A3412" t="str">
            <v>4295869544</v>
          </cell>
        </row>
        <row r="3413">
          <cell r="A3413" t="str">
            <v>4295869544</v>
          </cell>
        </row>
        <row r="3414">
          <cell r="A3414" t="str">
            <v>4295869544</v>
          </cell>
        </row>
        <row r="3415">
          <cell r="A3415" t="str">
            <v>4295869544</v>
          </cell>
        </row>
        <row r="3416">
          <cell r="A3416" t="str">
            <v>4295869544</v>
          </cell>
        </row>
        <row r="3417">
          <cell r="A3417" t="str">
            <v>4295869544</v>
          </cell>
        </row>
        <row r="3418">
          <cell r="A3418" t="str">
            <v>4295869544</v>
          </cell>
        </row>
        <row r="3419">
          <cell r="A3419" t="str">
            <v>4295869544</v>
          </cell>
        </row>
        <row r="3420">
          <cell r="A3420" t="str">
            <v>4295869544</v>
          </cell>
        </row>
        <row r="3421">
          <cell r="A3421" t="str">
            <v>4295869544</v>
          </cell>
        </row>
        <row r="3422">
          <cell r="A3422" t="str">
            <v>4295869544</v>
          </cell>
        </row>
        <row r="3423">
          <cell r="A3423" t="str">
            <v>4295869544</v>
          </cell>
        </row>
        <row r="3424">
          <cell r="A3424" t="str">
            <v>4295869544</v>
          </cell>
        </row>
        <row r="3425">
          <cell r="A3425" t="str">
            <v>4295869544</v>
          </cell>
        </row>
        <row r="3426">
          <cell r="A3426" t="str">
            <v>4295869544</v>
          </cell>
        </row>
        <row r="3427">
          <cell r="A3427" t="str">
            <v>4295869544</v>
          </cell>
        </row>
        <row r="3428">
          <cell r="A3428" t="str">
            <v>4295869544</v>
          </cell>
        </row>
        <row r="3429">
          <cell r="A3429" t="str">
            <v>4295869544</v>
          </cell>
        </row>
        <row r="3430">
          <cell r="A3430" t="str">
            <v>4295869544</v>
          </cell>
        </row>
        <row r="3431">
          <cell r="A3431" t="str">
            <v>4295869544</v>
          </cell>
        </row>
        <row r="3432">
          <cell r="A3432" t="str">
            <v>4295869544</v>
          </cell>
        </row>
        <row r="3433">
          <cell r="A3433" t="str">
            <v>4295869544</v>
          </cell>
        </row>
        <row r="3434">
          <cell r="A3434" t="str">
            <v>4295869544</v>
          </cell>
        </row>
        <row r="3435">
          <cell r="A3435" t="str">
            <v>4295869544</v>
          </cell>
        </row>
        <row r="3436">
          <cell r="A3436" t="str">
            <v>4295869544</v>
          </cell>
        </row>
        <row r="3437">
          <cell r="A3437" t="str">
            <v>4295869544</v>
          </cell>
        </row>
        <row r="3438">
          <cell r="A3438" t="str">
            <v>4295869544</v>
          </cell>
        </row>
        <row r="3439">
          <cell r="A3439" t="str">
            <v>4295869544</v>
          </cell>
        </row>
        <row r="3440">
          <cell r="A3440" t="str">
            <v>4295869544</v>
          </cell>
        </row>
        <row r="3441">
          <cell r="A3441" t="str">
            <v>4295883143</v>
          </cell>
        </row>
        <row r="3442">
          <cell r="A3442" t="str">
            <v>4295883143</v>
          </cell>
        </row>
        <row r="3443">
          <cell r="A3443" t="str">
            <v>4295883143</v>
          </cell>
        </row>
        <row r="3444">
          <cell r="A3444" t="str">
            <v>4295883143</v>
          </cell>
        </row>
        <row r="3445">
          <cell r="A3445" t="str">
            <v>4295883143</v>
          </cell>
        </row>
        <row r="3446">
          <cell r="A3446" t="str">
            <v>4295883143</v>
          </cell>
        </row>
        <row r="3447">
          <cell r="A3447" t="str">
            <v>4295883143</v>
          </cell>
        </row>
        <row r="3448">
          <cell r="A3448" t="str">
            <v>4295883143</v>
          </cell>
        </row>
        <row r="3449">
          <cell r="A3449" t="str">
            <v>4295883143</v>
          </cell>
        </row>
        <row r="3450">
          <cell r="A3450" t="str">
            <v>4295883143</v>
          </cell>
        </row>
        <row r="3451">
          <cell r="A3451" t="str">
            <v>4295883143</v>
          </cell>
        </row>
        <row r="3452">
          <cell r="A3452" t="str">
            <v>4295883143</v>
          </cell>
        </row>
        <row r="3453">
          <cell r="A3453" t="str">
            <v>4295883143</v>
          </cell>
        </row>
        <row r="3454">
          <cell r="A3454" t="str">
            <v>4295883143</v>
          </cell>
        </row>
        <row r="3455">
          <cell r="A3455" t="str">
            <v>4295883143</v>
          </cell>
        </row>
        <row r="3456">
          <cell r="A3456" t="str">
            <v>4295883143</v>
          </cell>
        </row>
        <row r="3457">
          <cell r="A3457" t="str">
            <v>4295883143</v>
          </cell>
        </row>
        <row r="3458">
          <cell r="A3458" t="str">
            <v>4295883143</v>
          </cell>
        </row>
        <row r="3459">
          <cell r="A3459" t="str">
            <v>4295883143</v>
          </cell>
        </row>
        <row r="3460">
          <cell r="A3460" t="str">
            <v>4295883143</v>
          </cell>
        </row>
        <row r="3461">
          <cell r="A3461" t="str">
            <v>4295883143</v>
          </cell>
        </row>
        <row r="3462">
          <cell r="A3462" t="str">
            <v>4295883143</v>
          </cell>
        </row>
        <row r="3463">
          <cell r="A3463" t="str">
            <v>4295883143</v>
          </cell>
        </row>
        <row r="3464">
          <cell r="A3464" t="str">
            <v>4295883143</v>
          </cell>
        </row>
        <row r="3465">
          <cell r="A3465" t="str">
            <v>4295883143</v>
          </cell>
        </row>
        <row r="3466">
          <cell r="A3466" t="str">
            <v>4295883143</v>
          </cell>
        </row>
        <row r="3467">
          <cell r="A3467" t="str">
            <v>4295883143</v>
          </cell>
        </row>
        <row r="3468">
          <cell r="A3468" t="str">
            <v>4295883143</v>
          </cell>
        </row>
        <row r="3469">
          <cell r="A3469" t="str">
            <v>4295883143</v>
          </cell>
        </row>
        <row r="3470">
          <cell r="A3470" t="str">
            <v>4295883143</v>
          </cell>
        </row>
        <row r="3471">
          <cell r="A3471" t="str">
            <v>4295883143</v>
          </cell>
        </row>
        <row r="3472">
          <cell r="A3472" t="str">
            <v>4295883143</v>
          </cell>
        </row>
        <row r="3473">
          <cell r="A3473" t="str">
            <v>4295883143</v>
          </cell>
        </row>
        <row r="3474">
          <cell r="A3474" t="str">
            <v>4295883143</v>
          </cell>
        </row>
        <row r="3475">
          <cell r="A3475" t="str">
            <v>4295883143</v>
          </cell>
        </row>
        <row r="3476">
          <cell r="A3476" t="str">
            <v>4295883143</v>
          </cell>
        </row>
        <row r="3477">
          <cell r="A3477" t="str">
            <v>4295886319</v>
          </cell>
        </row>
        <row r="3478">
          <cell r="A3478" t="str">
            <v>4295886319</v>
          </cell>
        </row>
        <row r="3479">
          <cell r="A3479" t="str">
            <v>4295886319</v>
          </cell>
        </row>
        <row r="3480">
          <cell r="A3480" t="str">
            <v>4295886319</v>
          </cell>
        </row>
        <row r="3481">
          <cell r="A3481" t="str">
            <v>4295886319</v>
          </cell>
        </row>
        <row r="3482">
          <cell r="A3482" t="str">
            <v>4295886319</v>
          </cell>
        </row>
        <row r="3483">
          <cell r="A3483" t="str">
            <v>4295886319</v>
          </cell>
        </row>
        <row r="3484">
          <cell r="A3484" t="str">
            <v>4295886319</v>
          </cell>
        </row>
        <row r="3485">
          <cell r="A3485" t="str">
            <v>4295886319</v>
          </cell>
        </row>
        <row r="3486">
          <cell r="A3486" t="str">
            <v>4295886319</v>
          </cell>
        </row>
        <row r="3487">
          <cell r="A3487" t="str">
            <v>4295886319</v>
          </cell>
        </row>
        <row r="3488">
          <cell r="A3488" t="str">
            <v>4295886319</v>
          </cell>
        </row>
        <row r="3489">
          <cell r="A3489" t="str">
            <v>4295886319</v>
          </cell>
        </row>
        <row r="3490">
          <cell r="A3490" t="str">
            <v>4295886319</v>
          </cell>
        </row>
        <row r="3491">
          <cell r="A3491" t="str">
            <v>4295886319</v>
          </cell>
        </row>
        <row r="3492">
          <cell r="A3492" t="str">
            <v>4295886319</v>
          </cell>
        </row>
        <row r="3493">
          <cell r="A3493" t="str">
            <v>4295886319</v>
          </cell>
        </row>
        <row r="3494">
          <cell r="A3494" t="str">
            <v>4295886319</v>
          </cell>
        </row>
        <row r="3495">
          <cell r="A3495" t="str">
            <v>4295886319</v>
          </cell>
        </row>
        <row r="3496">
          <cell r="A3496" t="str">
            <v>4295886319</v>
          </cell>
        </row>
        <row r="3497">
          <cell r="A3497" t="str">
            <v>4295886319</v>
          </cell>
        </row>
        <row r="3498">
          <cell r="A3498" t="str">
            <v>4295886319</v>
          </cell>
        </row>
        <row r="3499">
          <cell r="A3499" t="str">
            <v>4295886319</v>
          </cell>
        </row>
        <row r="3500">
          <cell r="A3500" t="str">
            <v>4295886319</v>
          </cell>
        </row>
        <row r="3501">
          <cell r="A3501" t="str">
            <v>4295886319</v>
          </cell>
        </row>
        <row r="3502">
          <cell r="A3502" t="str">
            <v>4295886319</v>
          </cell>
        </row>
        <row r="3503">
          <cell r="A3503" t="str">
            <v>4295886319</v>
          </cell>
        </row>
        <row r="3504">
          <cell r="A3504" t="str">
            <v>4295886319</v>
          </cell>
        </row>
        <row r="3505">
          <cell r="A3505" t="str">
            <v>4295886319</v>
          </cell>
        </row>
        <row r="3506">
          <cell r="A3506" t="str">
            <v>4295886319</v>
          </cell>
        </row>
        <row r="3507">
          <cell r="A3507" t="str">
            <v>4295886319</v>
          </cell>
        </row>
        <row r="3508">
          <cell r="A3508" t="str">
            <v>4295886319</v>
          </cell>
        </row>
        <row r="3509">
          <cell r="A3509" t="str">
            <v>4295886319</v>
          </cell>
        </row>
        <row r="3510">
          <cell r="A3510" t="str">
            <v>4295886319</v>
          </cell>
        </row>
        <row r="3511">
          <cell r="A3511" t="str">
            <v>4295886319</v>
          </cell>
        </row>
        <row r="3512">
          <cell r="A3512" t="str">
            <v>4295886319</v>
          </cell>
        </row>
        <row r="3513">
          <cell r="A3513" t="str">
            <v>4295880543</v>
          </cell>
        </row>
        <row r="3514">
          <cell r="A3514" t="str">
            <v>4295880543</v>
          </cell>
        </row>
        <row r="3515">
          <cell r="A3515" t="str">
            <v>4295880543</v>
          </cell>
        </row>
        <row r="3516">
          <cell r="A3516" t="str">
            <v>4295880543</v>
          </cell>
        </row>
        <row r="3517">
          <cell r="A3517" t="str">
            <v>4295880543</v>
          </cell>
        </row>
        <row r="3518">
          <cell r="A3518" t="str">
            <v>4295880543</v>
          </cell>
        </row>
        <row r="3519">
          <cell r="A3519" t="str">
            <v>4295880543</v>
          </cell>
        </row>
        <row r="3520">
          <cell r="A3520" t="str">
            <v>4295880543</v>
          </cell>
        </row>
        <row r="3521">
          <cell r="A3521" t="str">
            <v>4295880543</v>
          </cell>
        </row>
        <row r="3522">
          <cell r="A3522" t="str">
            <v>4295880543</v>
          </cell>
        </row>
        <row r="3523">
          <cell r="A3523" t="str">
            <v>4295880543</v>
          </cell>
        </row>
        <row r="3524">
          <cell r="A3524" t="str">
            <v>4295880543</v>
          </cell>
        </row>
        <row r="3525">
          <cell r="A3525" t="str">
            <v>4295880543</v>
          </cell>
        </row>
        <row r="3526">
          <cell r="A3526" t="str">
            <v>4295880543</v>
          </cell>
        </row>
        <row r="3527">
          <cell r="A3527" t="str">
            <v>4295880543</v>
          </cell>
        </row>
        <row r="3528">
          <cell r="A3528" t="str">
            <v>4295880543</v>
          </cell>
        </row>
        <row r="3529">
          <cell r="A3529" t="str">
            <v>4295880543</v>
          </cell>
        </row>
        <row r="3530">
          <cell r="A3530" t="str">
            <v>4295880543</v>
          </cell>
        </row>
        <row r="3531">
          <cell r="A3531" t="str">
            <v>4295880543</v>
          </cell>
        </row>
        <row r="3532">
          <cell r="A3532" t="str">
            <v>4295880543</v>
          </cell>
        </row>
        <row r="3533">
          <cell r="A3533" t="str">
            <v>4295880543</v>
          </cell>
        </row>
        <row r="3534">
          <cell r="A3534" t="str">
            <v>4295880543</v>
          </cell>
        </row>
        <row r="3535">
          <cell r="A3535" t="str">
            <v>4295880543</v>
          </cell>
        </row>
        <row r="3536">
          <cell r="A3536" t="str">
            <v>4295880543</v>
          </cell>
        </row>
        <row r="3537">
          <cell r="A3537" t="str">
            <v>4295880543</v>
          </cell>
        </row>
        <row r="3538">
          <cell r="A3538" t="str">
            <v>4295880543</v>
          </cell>
        </row>
        <row r="3539">
          <cell r="A3539" t="str">
            <v>4295880543</v>
          </cell>
        </row>
        <row r="3540">
          <cell r="A3540" t="str">
            <v>4295880543</v>
          </cell>
        </row>
        <row r="3541">
          <cell r="A3541" t="str">
            <v>4295880543</v>
          </cell>
        </row>
        <row r="3542">
          <cell r="A3542" t="str">
            <v>4295880543</v>
          </cell>
        </row>
        <row r="3543">
          <cell r="A3543" t="str">
            <v>4295880543</v>
          </cell>
        </row>
        <row r="3544">
          <cell r="A3544" t="str">
            <v>4295880543</v>
          </cell>
        </row>
        <row r="3545">
          <cell r="A3545" t="str">
            <v>4295880543</v>
          </cell>
        </row>
        <row r="3546">
          <cell r="A3546" t="str">
            <v>4295880543</v>
          </cell>
        </row>
        <row r="3547">
          <cell r="A3547" t="str">
            <v>4295880543</v>
          </cell>
        </row>
        <row r="3548">
          <cell r="A3548" t="str">
            <v>4295880543</v>
          </cell>
        </row>
        <row r="3549">
          <cell r="A3549" t="str">
            <v>4295880543</v>
          </cell>
        </row>
        <row r="3550">
          <cell r="A3550" t="str">
            <v>4295880543</v>
          </cell>
        </row>
        <row r="3551">
          <cell r="A3551" t="str">
            <v>4295880543</v>
          </cell>
        </row>
        <row r="3552">
          <cell r="A3552" t="str">
            <v>4295880543</v>
          </cell>
        </row>
        <row r="3553">
          <cell r="A3553" t="str">
            <v>4295880543</v>
          </cell>
        </row>
        <row r="3554">
          <cell r="A3554" t="str">
            <v>4295880543</v>
          </cell>
        </row>
        <row r="3555">
          <cell r="A3555" t="str">
            <v>4295880543</v>
          </cell>
        </row>
        <row r="3556">
          <cell r="A3556" t="str">
            <v>4295880543</v>
          </cell>
        </row>
        <row r="3557">
          <cell r="A3557" t="str">
            <v>4295880543</v>
          </cell>
        </row>
        <row r="3558">
          <cell r="A3558" t="str">
            <v>4295880543</v>
          </cell>
        </row>
        <row r="3559">
          <cell r="A3559" t="str">
            <v>4295880543</v>
          </cell>
        </row>
        <row r="3560">
          <cell r="A3560" t="str">
            <v>4295880543</v>
          </cell>
        </row>
        <row r="3561">
          <cell r="A3561" t="str">
            <v>4295880543</v>
          </cell>
        </row>
        <row r="3562">
          <cell r="A3562" t="str">
            <v>4295880543</v>
          </cell>
        </row>
        <row r="3563">
          <cell r="A3563" t="str">
            <v>4295880543</v>
          </cell>
        </row>
        <row r="3564">
          <cell r="A3564" t="str">
            <v>4295880543</v>
          </cell>
        </row>
        <row r="3565">
          <cell r="A3565" t="str">
            <v>4295880543</v>
          </cell>
        </row>
        <row r="3566">
          <cell r="A3566" t="str">
            <v>4295880543</v>
          </cell>
        </row>
        <row r="3567">
          <cell r="A3567" t="str">
            <v>4295880543</v>
          </cell>
        </row>
        <row r="3568">
          <cell r="A3568" t="str">
            <v>4295880543</v>
          </cell>
        </row>
        <row r="3569">
          <cell r="A3569" t="str">
            <v>4295880543</v>
          </cell>
        </row>
        <row r="3570">
          <cell r="A3570" t="str">
            <v>4295880543</v>
          </cell>
        </row>
        <row r="3571">
          <cell r="A3571" t="str">
            <v>4295880543</v>
          </cell>
        </row>
        <row r="3572">
          <cell r="A3572" t="str">
            <v>4295880543</v>
          </cell>
        </row>
        <row r="3573">
          <cell r="A3573" t="str">
            <v>4295880543</v>
          </cell>
        </row>
        <row r="3574">
          <cell r="A3574" t="str">
            <v>4295880543</v>
          </cell>
        </row>
        <row r="3575">
          <cell r="A3575" t="str">
            <v>4295880543</v>
          </cell>
        </row>
        <row r="3576">
          <cell r="A3576" t="str">
            <v>4295880543</v>
          </cell>
        </row>
        <row r="3577">
          <cell r="A3577" t="str">
            <v>4295880543</v>
          </cell>
        </row>
        <row r="3578">
          <cell r="A3578" t="str">
            <v>4295880543</v>
          </cell>
        </row>
        <row r="3579">
          <cell r="A3579" t="str">
            <v>4295880543</v>
          </cell>
        </row>
        <row r="3580">
          <cell r="A3580" t="str">
            <v>4295880543</v>
          </cell>
        </row>
        <row r="3581">
          <cell r="A3581" t="str">
            <v>4295880543</v>
          </cell>
        </row>
        <row r="3582">
          <cell r="A3582" t="str">
            <v>4295880543</v>
          </cell>
        </row>
        <row r="3583">
          <cell r="A3583" t="str">
            <v>4295880543</v>
          </cell>
        </row>
        <row r="3584">
          <cell r="A3584" t="str">
            <v>4295880543</v>
          </cell>
        </row>
        <row r="3585">
          <cell r="A3585" t="str">
            <v>4295880720</v>
          </cell>
        </row>
        <row r="3586">
          <cell r="A3586" t="str">
            <v>4295880720</v>
          </cell>
        </row>
        <row r="3587">
          <cell r="A3587" t="str">
            <v>4295880720</v>
          </cell>
        </row>
        <row r="3588">
          <cell r="A3588" t="str">
            <v>4295880720</v>
          </cell>
        </row>
        <row r="3589">
          <cell r="A3589" t="str">
            <v>4295880720</v>
          </cell>
        </row>
        <row r="3590">
          <cell r="A3590" t="str">
            <v>4295880720</v>
          </cell>
        </row>
        <row r="3591">
          <cell r="A3591" t="str">
            <v>4295880720</v>
          </cell>
        </row>
        <row r="3592">
          <cell r="A3592" t="str">
            <v>4295880720</v>
          </cell>
        </row>
        <row r="3593">
          <cell r="A3593" t="str">
            <v>4295880720</v>
          </cell>
        </row>
        <row r="3594">
          <cell r="A3594" t="str">
            <v>4295880720</v>
          </cell>
        </row>
        <row r="3595">
          <cell r="A3595" t="str">
            <v>4295880720</v>
          </cell>
        </row>
        <row r="3596">
          <cell r="A3596" t="str">
            <v>4295880720</v>
          </cell>
        </row>
        <row r="3597">
          <cell r="A3597" t="str">
            <v>4295880720</v>
          </cell>
        </row>
        <row r="3598">
          <cell r="A3598" t="str">
            <v>4295880720</v>
          </cell>
        </row>
        <row r="3599">
          <cell r="A3599" t="str">
            <v>4295880720</v>
          </cell>
        </row>
        <row r="3600">
          <cell r="A3600" t="str">
            <v>4295880720</v>
          </cell>
        </row>
        <row r="3601">
          <cell r="A3601" t="str">
            <v>4295880720</v>
          </cell>
        </row>
        <row r="3602">
          <cell r="A3602" t="str">
            <v>4295880720</v>
          </cell>
        </row>
        <row r="3603">
          <cell r="A3603" t="str">
            <v>4295880720</v>
          </cell>
        </row>
        <row r="3604">
          <cell r="A3604" t="str">
            <v>4295880720</v>
          </cell>
        </row>
        <row r="3605">
          <cell r="A3605" t="str">
            <v>4295880720</v>
          </cell>
        </row>
        <row r="3606">
          <cell r="A3606" t="str">
            <v>4295880720</v>
          </cell>
        </row>
        <row r="3607">
          <cell r="A3607" t="str">
            <v>4295880720</v>
          </cell>
        </row>
        <row r="3608">
          <cell r="A3608" t="str">
            <v>4295880720</v>
          </cell>
        </row>
        <row r="3609">
          <cell r="A3609" t="str">
            <v>4295880720</v>
          </cell>
        </row>
        <row r="3610">
          <cell r="A3610" t="str">
            <v>4295880720</v>
          </cell>
        </row>
        <row r="3611">
          <cell r="A3611" t="str">
            <v>4295880720</v>
          </cell>
        </row>
        <row r="3612">
          <cell r="A3612" t="str">
            <v>4295880720</v>
          </cell>
        </row>
        <row r="3613">
          <cell r="A3613" t="str">
            <v>4295880720</v>
          </cell>
        </row>
        <row r="3614">
          <cell r="A3614" t="str">
            <v>4295880720</v>
          </cell>
        </row>
        <row r="3615">
          <cell r="A3615" t="str">
            <v>4295880720</v>
          </cell>
        </row>
        <row r="3616">
          <cell r="A3616" t="str">
            <v>4295880720</v>
          </cell>
        </row>
        <row r="3617">
          <cell r="A3617" t="str">
            <v>4295880720</v>
          </cell>
        </row>
        <row r="3618">
          <cell r="A3618" t="str">
            <v>4295880720</v>
          </cell>
        </row>
        <row r="3619">
          <cell r="A3619" t="str">
            <v>4295880720</v>
          </cell>
        </row>
        <row r="3620">
          <cell r="A3620" t="str">
            <v>4295880720</v>
          </cell>
        </row>
        <row r="3621">
          <cell r="A3621" t="str">
            <v>4295880720</v>
          </cell>
        </row>
        <row r="3622">
          <cell r="A3622" t="str">
            <v>4295880720</v>
          </cell>
        </row>
        <row r="3623">
          <cell r="A3623" t="str">
            <v>4295880720</v>
          </cell>
        </row>
        <row r="3624">
          <cell r="A3624" t="str">
            <v>4295880720</v>
          </cell>
        </row>
        <row r="3625">
          <cell r="A3625" t="str">
            <v>4295880720</v>
          </cell>
        </row>
        <row r="3626">
          <cell r="A3626" t="str">
            <v>4295880720</v>
          </cell>
        </row>
        <row r="3627">
          <cell r="A3627" t="str">
            <v>4295880720</v>
          </cell>
        </row>
        <row r="3628">
          <cell r="A3628" t="str">
            <v>4295880720</v>
          </cell>
        </row>
        <row r="3629">
          <cell r="A3629" t="str">
            <v>4295880720</v>
          </cell>
        </row>
        <row r="3630">
          <cell r="A3630" t="str">
            <v>4295880720</v>
          </cell>
        </row>
        <row r="3631">
          <cell r="A3631" t="str">
            <v>4295880720</v>
          </cell>
        </row>
        <row r="3632">
          <cell r="A3632" t="str">
            <v>4295880720</v>
          </cell>
        </row>
        <row r="3633">
          <cell r="A3633" t="str">
            <v>4295880720</v>
          </cell>
        </row>
        <row r="3634">
          <cell r="A3634" t="str">
            <v>4295880720</v>
          </cell>
        </row>
        <row r="3635">
          <cell r="A3635" t="str">
            <v>4295880720</v>
          </cell>
        </row>
        <row r="3636">
          <cell r="A3636" t="str">
            <v>4295880720</v>
          </cell>
        </row>
        <row r="3637">
          <cell r="A3637" t="str">
            <v>4295880720</v>
          </cell>
        </row>
        <row r="3638">
          <cell r="A3638" t="str">
            <v>4295880720</v>
          </cell>
        </row>
        <row r="3639">
          <cell r="A3639" t="str">
            <v>4295880720</v>
          </cell>
        </row>
        <row r="3640">
          <cell r="A3640" t="str">
            <v>4295880720</v>
          </cell>
        </row>
        <row r="3641">
          <cell r="A3641" t="str">
            <v>4295880720</v>
          </cell>
        </row>
        <row r="3642">
          <cell r="A3642" t="str">
            <v>4295880720</v>
          </cell>
        </row>
        <row r="3643">
          <cell r="A3643" t="str">
            <v>4295880720</v>
          </cell>
        </row>
        <row r="3644">
          <cell r="A3644" t="str">
            <v>4295880720</v>
          </cell>
        </row>
        <row r="3645">
          <cell r="A3645" t="str">
            <v>4295880720</v>
          </cell>
        </row>
        <row r="3646">
          <cell r="A3646" t="str">
            <v>4295880720</v>
          </cell>
        </row>
        <row r="3647">
          <cell r="A3647" t="str">
            <v>4295880720</v>
          </cell>
        </row>
        <row r="3648">
          <cell r="A3648" t="str">
            <v>4295880720</v>
          </cell>
        </row>
        <row r="3649">
          <cell r="A3649" t="str">
            <v>4295880720</v>
          </cell>
        </row>
        <row r="3650">
          <cell r="A3650" t="str">
            <v>4295880720</v>
          </cell>
        </row>
        <row r="3651">
          <cell r="A3651" t="str">
            <v>4295880720</v>
          </cell>
        </row>
        <row r="3652">
          <cell r="A3652" t="str">
            <v>4295880720</v>
          </cell>
        </row>
        <row r="3653">
          <cell r="A3653" t="str">
            <v>4295880720</v>
          </cell>
        </row>
        <row r="3654">
          <cell r="A3654" t="str">
            <v>4295880720</v>
          </cell>
        </row>
        <row r="3655">
          <cell r="A3655" t="str">
            <v>4295880720</v>
          </cell>
        </row>
        <row r="3656">
          <cell r="A3656" t="str">
            <v>4295880720</v>
          </cell>
        </row>
        <row r="3657">
          <cell r="A3657" t="str">
            <v>4298100297</v>
          </cell>
        </row>
        <row r="3658">
          <cell r="A3658" t="str">
            <v>4298100297</v>
          </cell>
        </row>
        <row r="3659">
          <cell r="A3659" t="str">
            <v>4298100297</v>
          </cell>
        </row>
        <row r="3660">
          <cell r="A3660" t="str">
            <v>4298100297</v>
          </cell>
        </row>
        <row r="3661">
          <cell r="A3661" t="str">
            <v>4298100297</v>
          </cell>
        </row>
        <row r="3662">
          <cell r="A3662" t="str">
            <v>4298100297</v>
          </cell>
        </row>
        <row r="3663">
          <cell r="A3663" t="str">
            <v>4298100297</v>
          </cell>
        </row>
        <row r="3664">
          <cell r="A3664" t="str">
            <v>4298100297</v>
          </cell>
        </row>
        <row r="3665">
          <cell r="A3665" t="str">
            <v>4298100297</v>
          </cell>
        </row>
        <row r="3666">
          <cell r="A3666" t="str">
            <v>4298100297</v>
          </cell>
        </row>
        <row r="3667">
          <cell r="A3667" t="str">
            <v>4298100297</v>
          </cell>
        </row>
        <row r="3668">
          <cell r="A3668" t="str">
            <v>4298100297</v>
          </cell>
        </row>
        <row r="3669">
          <cell r="A3669" t="str">
            <v>4298100297</v>
          </cell>
        </row>
        <row r="3670">
          <cell r="A3670" t="str">
            <v>4298100297</v>
          </cell>
        </row>
        <row r="3671">
          <cell r="A3671" t="str">
            <v>4298100297</v>
          </cell>
        </row>
        <row r="3672">
          <cell r="A3672" t="str">
            <v>4298100297</v>
          </cell>
        </row>
        <row r="3673">
          <cell r="A3673" t="str">
            <v>4298100297</v>
          </cell>
        </row>
        <row r="3674">
          <cell r="A3674" t="str">
            <v>4298100297</v>
          </cell>
        </row>
        <row r="3675">
          <cell r="A3675" t="str">
            <v>4298100297</v>
          </cell>
        </row>
        <row r="3676">
          <cell r="A3676" t="str">
            <v>4298100297</v>
          </cell>
        </row>
        <row r="3677">
          <cell r="A3677" t="str">
            <v>4298100297</v>
          </cell>
        </row>
        <row r="3678">
          <cell r="A3678" t="str">
            <v>4298100297</v>
          </cell>
        </row>
        <row r="3679">
          <cell r="A3679" t="str">
            <v>4298100297</v>
          </cell>
        </row>
        <row r="3680">
          <cell r="A3680" t="str">
            <v>4298100297</v>
          </cell>
        </row>
        <row r="3681">
          <cell r="A3681" t="str">
            <v>4298100297</v>
          </cell>
        </row>
        <row r="3682">
          <cell r="A3682" t="str">
            <v>4298100297</v>
          </cell>
        </row>
        <row r="3683">
          <cell r="A3683" t="str">
            <v>4298100297</v>
          </cell>
        </row>
        <row r="3684">
          <cell r="A3684" t="str">
            <v>5000043149</v>
          </cell>
        </row>
        <row r="3685">
          <cell r="A3685" t="str">
            <v>5000043149</v>
          </cell>
        </row>
        <row r="3686">
          <cell r="A3686" t="str">
            <v>5000043149</v>
          </cell>
        </row>
        <row r="3687">
          <cell r="A3687" t="str">
            <v>5000043149</v>
          </cell>
        </row>
        <row r="3688">
          <cell r="A3688" t="str">
            <v>5000043149</v>
          </cell>
        </row>
        <row r="3689">
          <cell r="A3689" t="str">
            <v>5000043149</v>
          </cell>
        </row>
        <row r="3690">
          <cell r="A3690" t="str">
            <v>5000043149</v>
          </cell>
        </row>
        <row r="3691">
          <cell r="A3691" t="str">
            <v>5000043149</v>
          </cell>
        </row>
        <row r="3692">
          <cell r="A3692" t="str">
            <v>5000043149</v>
          </cell>
        </row>
        <row r="3693">
          <cell r="A3693" t="str">
            <v>5000043149</v>
          </cell>
        </row>
        <row r="3694">
          <cell r="A3694" t="str">
            <v>5000043149</v>
          </cell>
        </row>
        <row r="3695">
          <cell r="A3695" t="str">
            <v>5000043149</v>
          </cell>
        </row>
        <row r="3696">
          <cell r="A3696" t="str">
            <v>5000043149</v>
          </cell>
        </row>
        <row r="3697">
          <cell r="A3697" t="str">
            <v>5000043149</v>
          </cell>
        </row>
        <row r="3698">
          <cell r="A3698" t="str">
            <v>5000043149</v>
          </cell>
        </row>
        <row r="3699">
          <cell r="A3699" t="str">
            <v>5000043149</v>
          </cell>
        </row>
        <row r="3700">
          <cell r="A3700" t="str">
            <v>5000043149</v>
          </cell>
        </row>
        <row r="3701">
          <cell r="A3701" t="str">
            <v>5000043149</v>
          </cell>
        </row>
        <row r="3702">
          <cell r="A3702" t="str">
            <v>5000043149</v>
          </cell>
        </row>
        <row r="3703">
          <cell r="A3703" t="str">
            <v>5000043149</v>
          </cell>
        </row>
        <row r="3704">
          <cell r="A3704" t="str">
            <v>5000043149</v>
          </cell>
        </row>
        <row r="3705">
          <cell r="A3705" t="str">
            <v>5000043149</v>
          </cell>
        </row>
        <row r="3706">
          <cell r="A3706" t="str">
            <v>5000043149</v>
          </cell>
        </row>
        <row r="3707">
          <cell r="A3707" t="str">
            <v>5000043149</v>
          </cell>
        </row>
        <row r="3708">
          <cell r="A3708" t="str">
            <v>5000043149</v>
          </cell>
        </row>
        <row r="3709">
          <cell r="A3709" t="str">
            <v>5000043149</v>
          </cell>
        </row>
        <row r="3710">
          <cell r="A3710" t="str">
            <v>5000043149</v>
          </cell>
        </row>
        <row r="3711">
          <cell r="A3711" t="str">
            <v>5000043149</v>
          </cell>
        </row>
        <row r="3712">
          <cell r="A3712" t="str">
            <v>5000043149</v>
          </cell>
        </row>
        <row r="3713">
          <cell r="A3713" t="str">
            <v>5000043149</v>
          </cell>
        </row>
        <row r="3714">
          <cell r="A3714" t="str">
            <v>5000043149</v>
          </cell>
        </row>
        <row r="3715">
          <cell r="A3715" t="str">
            <v>5000043149</v>
          </cell>
        </row>
        <row r="3716">
          <cell r="A3716" t="str">
            <v>5000043149</v>
          </cell>
        </row>
        <row r="3717">
          <cell r="A3717" t="str">
            <v>5000043149</v>
          </cell>
        </row>
        <row r="3718">
          <cell r="A3718" t="str">
            <v>5000043149</v>
          </cell>
        </row>
        <row r="3719">
          <cell r="A3719" t="str">
            <v>5000043149</v>
          </cell>
        </row>
        <row r="3720">
          <cell r="A3720" t="str">
            <v>4295904529</v>
          </cell>
        </row>
        <row r="3721">
          <cell r="A3721" t="str">
            <v>4295904529</v>
          </cell>
        </row>
        <row r="3722">
          <cell r="A3722" t="str">
            <v>4295904529</v>
          </cell>
        </row>
        <row r="3723">
          <cell r="A3723" t="str">
            <v>4295904529</v>
          </cell>
        </row>
        <row r="3724">
          <cell r="A3724" t="str">
            <v>4295904529</v>
          </cell>
        </row>
        <row r="3725">
          <cell r="A3725" t="str">
            <v>4295904529</v>
          </cell>
        </row>
        <row r="3726">
          <cell r="A3726" t="str">
            <v>4295904529</v>
          </cell>
        </row>
        <row r="3727">
          <cell r="A3727" t="str">
            <v>4295904529</v>
          </cell>
        </row>
        <row r="3728">
          <cell r="A3728" t="str">
            <v>4295904529</v>
          </cell>
        </row>
        <row r="3729">
          <cell r="A3729" t="str">
            <v>4295904529</v>
          </cell>
        </row>
        <row r="3730">
          <cell r="A3730" t="str">
            <v>4295904529</v>
          </cell>
        </row>
        <row r="3731">
          <cell r="A3731" t="str">
            <v>4295904529</v>
          </cell>
        </row>
        <row r="3732">
          <cell r="A3732" t="str">
            <v>4295904529</v>
          </cell>
        </row>
        <row r="3733">
          <cell r="A3733" t="str">
            <v>4295904529</v>
          </cell>
        </row>
        <row r="3734">
          <cell r="A3734" t="str">
            <v>4295904529</v>
          </cell>
        </row>
        <row r="3735">
          <cell r="A3735" t="str">
            <v>4295904529</v>
          </cell>
        </row>
        <row r="3736">
          <cell r="A3736" t="str">
            <v>4295904529</v>
          </cell>
        </row>
        <row r="3737">
          <cell r="A3737" t="str">
            <v>4295904529</v>
          </cell>
        </row>
        <row r="3738">
          <cell r="A3738" t="str">
            <v>4295904529</v>
          </cell>
        </row>
        <row r="3739">
          <cell r="A3739" t="str">
            <v>4295904529</v>
          </cell>
        </row>
        <row r="3740">
          <cell r="A3740" t="str">
            <v>4295904529</v>
          </cell>
        </row>
        <row r="3741">
          <cell r="A3741" t="str">
            <v>4295904529</v>
          </cell>
        </row>
        <row r="3742">
          <cell r="A3742" t="str">
            <v>4295904529</v>
          </cell>
        </row>
        <row r="3743">
          <cell r="A3743" t="str">
            <v>4295904529</v>
          </cell>
        </row>
        <row r="3744">
          <cell r="A3744" t="str">
            <v>4295904529</v>
          </cell>
        </row>
        <row r="3745">
          <cell r="A3745" t="str">
            <v>4295904529</v>
          </cell>
        </row>
        <row r="3746">
          <cell r="A3746" t="str">
            <v>4295904529</v>
          </cell>
        </row>
        <row r="3747">
          <cell r="A3747" t="str">
            <v>4295904529</v>
          </cell>
        </row>
        <row r="3748">
          <cell r="A3748" t="str">
            <v>4295904529</v>
          </cell>
        </row>
        <row r="3749">
          <cell r="A3749" t="str">
            <v>4295904529</v>
          </cell>
        </row>
        <row r="3750">
          <cell r="A3750" t="str">
            <v>4295904529</v>
          </cell>
        </row>
        <row r="3751">
          <cell r="A3751" t="str">
            <v>4295904529</v>
          </cell>
        </row>
        <row r="3752">
          <cell r="A3752" t="str">
            <v>4295904529</v>
          </cell>
        </row>
        <row r="3753">
          <cell r="A3753" t="str">
            <v>4295904529</v>
          </cell>
        </row>
        <row r="3754">
          <cell r="A3754" t="str">
            <v>4295904529</v>
          </cell>
        </row>
        <row r="3755">
          <cell r="A3755" t="str">
            <v>4295904529</v>
          </cell>
        </row>
        <row r="3756">
          <cell r="A3756" t="str">
            <v>4295907184</v>
          </cell>
        </row>
        <row r="3757">
          <cell r="A3757" t="str">
            <v>4295907184</v>
          </cell>
        </row>
        <row r="3758">
          <cell r="A3758" t="str">
            <v>4295907184</v>
          </cell>
        </row>
        <row r="3759">
          <cell r="A3759" t="str">
            <v>4295907184</v>
          </cell>
        </row>
        <row r="3760">
          <cell r="A3760" t="str">
            <v>4295907184</v>
          </cell>
        </row>
        <row r="3761">
          <cell r="A3761" t="str">
            <v>4295907184</v>
          </cell>
        </row>
        <row r="3762">
          <cell r="A3762" t="str">
            <v>4295907184</v>
          </cell>
        </row>
        <row r="3763">
          <cell r="A3763" t="str">
            <v>4295907184</v>
          </cell>
        </row>
        <row r="3764">
          <cell r="A3764" t="str">
            <v>4295907184</v>
          </cell>
        </row>
        <row r="3765">
          <cell r="A3765" t="str">
            <v>4295907184</v>
          </cell>
        </row>
        <row r="3766">
          <cell r="A3766" t="str">
            <v>4295907184</v>
          </cell>
        </row>
        <row r="3767">
          <cell r="A3767" t="str">
            <v>4295907184</v>
          </cell>
        </row>
        <row r="3768">
          <cell r="A3768" t="str">
            <v>4295907184</v>
          </cell>
        </row>
        <row r="3769">
          <cell r="A3769" t="str">
            <v>4295907184</v>
          </cell>
        </row>
        <row r="3770">
          <cell r="A3770" t="str">
            <v>4295907184</v>
          </cell>
        </row>
        <row r="3771">
          <cell r="A3771" t="str">
            <v>4295907184</v>
          </cell>
        </row>
        <row r="3772">
          <cell r="A3772" t="str">
            <v>4295907184</v>
          </cell>
        </row>
        <row r="3773">
          <cell r="A3773" t="str">
            <v>4295907184</v>
          </cell>
        </row>
        <row r="3774">
          <cell r="A3774" t="str">
            <v>4295907184</v>
          </cell>
        </row>
        <row r="3775">
          <cell r="A3775" t="str">
            <v>4295907184</v>
          </cell>
        </row>
        <row r="3776">
          <cell r="A3776" t="str">
            <v>4295907184</v>
          </cell>
        </row>
        <row r="3777">
          <cell r="A3777" t="str">
            <v>4295907184</v>
          </cell>
        </row>
        <row r="3778">
          <cell r="A3778" t="str">
            <v>4295907184</v>
          </cell>
        </row>
        <row r="3779">
          <cell r="A3779" t="str">
            <v>4295907184</v>
          </cell>
        </row>
        <row r="3780">
          <cell r="A3780" t="str">
            <v>4295907184</v>
          </cell>
        </row>
        <row r="3781">
          <cell r="A3781" t="str">
            <v>4295907184</v>
          </cell>
        </row>
        <row r="3782">
          <cell r="A3782" t="str">
            <v>4295907184</v>
          </cell>
        </row>
        <row r="3783">
          <cell r="A3783" t="str">
            <v>4295907184</v>
          </cell>
        </row>
        <row r="3784">
          <cell r="A3784" t="str">
            <v>4295907184</v>
          </cell>
        </row>
        <row r="3785">
          <cell r="A3785" t="str">
            <v>4295907184</v>
          </cell>
        </row>
        <row r="3786">
          <cell r="A3786" t="str">
            <v>4295907184</v>
          </cell>
        </row>
        <row r="3787">
          <cell r="A3787" t="str">
            <v>4295907184</v>
          </cell>
        </row>
        <row r="3788">
          <cell r="A3788" t="str">
            <v>4295907184</v>
          </cell>
        </row>
        <row r="3789">
          <cell r="A3789" t="str">
            <v>4295907184</v>
          </cell>
        </row>
        <row r="3790">
          <cell r="A3790" t="str">
            <v>4295907184</v>
          </cell>
        </row>
        <row r="3791">
          <cell r="A3791" t="str">
            <v>4295907184</v>
          </cell>
        </row>
        <row r="3792">
          <cell r="A3792" t="str">
            <v>4295880570</v>
          </cell>
        </row>
        <row r="3793">
          <cell r="A3793" t="str">
            <v>4295880570</v>
          </cell>
        </row>
        <row r="3794">
          <cell r="A3794" t="str">
            <v>4295880570</v>
          </cell>
        </row>
        <row r="3795">
          <cell r="A3795" t="str">
            <v>4295880570</v>
          </cell>
        </row>
        <row r="3796">
          <cell r="A3796" t="str">
            <v>4295880570</v>
          </cell>
        </row>
        <row r="3797">
          <cell r="A3797" t="str">
            <v>4295880570</v>
          </cell>
        </row>
        <row r="3798">
          <cell r="A3798" t="str">
            <v>4295880570</v>
          </cell>
        </row>
        <row r="3799">
          <cell r="A3799" t="str">
            <v>4295880570</v>
          </cell>
        </row>
        <row r="3800">
          <cell r="A3800" t="str">
            <v>4295880570</v>
          </cell>
        </row>
        <row r="3801">
          <cell r="A3801" t="str">
            <v>4295880570</v>
          </cell>
        </row>
        <row r="3802">
          <cell r="A3802" t="str">
            <v>4295880570</v>
          </cell>
        </row>
        <row r="3803">
          <cell r="A3803" t="str">
            <v>4295880570</v>
          </cell>
        </row>
        <row r="3804">
          <cell r="A3804" t="str">
            <v>4295880570</v>
          </cell>
        </row>
        <row r="3805">
          <cell r="A3805" t="str">
            <v>4295880570</v>
          </cell>
        </row>
        <row r="3806">
          <cell r="A3806" t="str">
            <v>4295880570</v>
          </cell>
        </row>
        <row r="3807">
          <cell r="A3807" t="str">
            <v>4295880570</v>
          </cell>
        </row>
        <row r="3808">
          <cell r="A3808" t="str">
            <v>4295880570</v>
          </cell>
        </row>
        <row r="3809">
          <cell r="A3809" t="str">
            <v>4295880570</v>
          </cell>
        </row>
        <row r="3810">
          <cell r="A3810" t="str">
            <v>4295880570</v>
          </cell>
        </row>
        <row r="3811">
          <cell r="A3811" t="str">
            <v>4295880570</v>
          </cell>
        </row>
        <row r="3812">
          <cell r="A3812" t="str">
            <v>4295880570</v>
          </cell>
        </row>
        <row r="3813">
          <cell r="A3813" t="str">
            <v>4295880570</v>
          </cell>
        </row>
        <row r="3814">
          <cell r="A3814" t="str">
            <v>4295880570</v>
          </cell>
        </row>
        <row r="3815">
          <cell r="A3815" t="str">
            <v>4295880570</v>
          </cell>
        </row>
        <row r="3816">
          <cell r="A3816" t="str">
            <v>4295880570</v>
          </cell>
        </row>
        <row r="3817">
          <cell r="A3817" t="str">
            <v>4295880570</v>
          </cell>
        </row>
        <row r="3818">
          <cell r="A3818" t="str">
            <v>4295880570</v>
          </cell>
        </row>
        <row r="3819">
          <cell r="A3819" t="str">
            <v>4295880570</v>
          </cell>
        </row>
        <row r="3820">
          <cell r="A3820" t="str">
            <v>4295880570</v>
          </cell>
        </row>
        <row r="3821">
          <cell r="A3821" t="str">
            <v>4295880570</v>
          </cell>
        </row>
        <row r="3822">
          <cell r="A3822" t="str">
            <v>4295880570</v>
          </cell>
        </row>
        <row r="3823">
          <cell r="A3823" t="str">
            <v>4295880570</v>
          </cell>
        </row>
        <row r="3824">
          <cell r="A3824" t="str">
            <v>4295880570</v>
          </cell>
        </row>
        <row r="3825">
          <cell r="A3825" t="str">
            <v>4295880570</v>
          </cell>
        </row>
        <row r="3826">
          <cell r="A3826" t="str">
            <v>4295880570</v>
          </cell>
        </row>
        <row r="3827">
          <cell r="A3827" t="str">
            <v>4295880570</v>
          </cell>
        </row>
        <row r="3828">
          <cell r="A3828" t="str">
            <v>4295880570</v>
          </cell>
        </row>
        <row r="3829">
          <cell r="A3829" t="str">
            <v>4295880570</v>
          </cell>
        </row>
        <row r="3830">
          <cell r="A3830" t="str">
            <v>4295880570</v>
          </cell>
        </row>
        <row r="3831">
          <cell r="A3831" t="str">
            <v>4295880570</v>
          </cell>
        </row>
        <row r="3832">
          <cell r="A3832" t="str">
            <v>4295880570</v>
          </cell>
        </row>
        <row r="3833">
          <cell r="A3833" t="str">
            <v>4295880570</v>
          </cell>
        </row>
        <row r="3834">
          <cell r="A3834" t="str">
            <v>4295880570</v>
          </cell>
        </row>
        <row r="3835">
          <cell r="A3835" t="str">
            <v>4295880570</v>
          </cell>
        </row>
        <row r="3836">
          <cell r="A3836" t="str">
            <v>4295880570</v>
          </cell>
        </row>
        <row r="3837">
          <cell r="A3837" t="str">
            <v>4295880570</v>
          </cell>
        </row>
        <row r="3838">
          <cell r="A3838" t="str">
            <v>4295880570</v>
          </cell>
        </row>
        <row r="3839">
          <cell r="A3839" t="str">
            <v>4295880570</v>
          </cell>
        </row>
        <row r="3840">
          <cell r="A3840" t="str">
            <v>4295880570</v>
          </cell>
        </row>
        <row r="3841">
          <cell r="A3841" t="str">
            <v>4295880570</v>
          </cell>
        </row>
        <row r="3842">
          <cell r="A3842" t="str">
            <v>4295880570</v>
          </cell>
        </row>
        <row r="3843">
          <cell r="A3843" t="str">
            <v>4295880570</v>
          </cell>
        </row>
        <row r="3844">
          <cell r="A3844" t="str">
            <v>4295880570</v>
          </cell>
        </row>
        <row r="3845">
          <cell r="A3845" t="str">
            <v>4295880570</v>
          </cell>
        </row>
        <row r="3846">
          <cell r="A3846" t="str">
            <v>4295880570</v>
          </cell>
        </row>
        <row r="3847">
          <cell r="A3847" t="str">
            <v>4295880570</v>
          </cell>
        </row>
        <row r="3848">
          <cell r="A3848" t="str">
            <v>4295880570</v>
          </cell>
        </row>
        <row r="3849">
          <cell r="A3849" t="str">
            <v>4295880570</v>
          </cell>
        </row>
        <row r="3850">
          <cell r="A3850" t="str">
            <v>4295880570</v>
          </cell>
        </row>
        <row r="3851">
          <cell r="A3851" t="str">
            <v>4295880570</v>
          </cell>
        </row>
        <row r="3852">
          <cell r="A3852" t="str">
            <v>4295880570</v>
          </cell>
        </row>
        <row r="3853">
          <cell r="A3853" t="str">
            <v>4295880570</v>
          </cell>
        </row>
        <row r="3854">
          <cell r="A3854" t="str">
            <v>4295880570</v>
          </cell>
        </row>
        <row r="3855">
          <cell r="A3855" t="str">
            <v>4295880570</v>
          </cell>
        </row>
        <row r="3856">
          <cell r="A3856" t="str">
            <v>4295880570</v>
          </cell>
        </row>
        <row r="3857">
          <cell r="A3857" t="str">
            <v>4295880570</v>
          </cell>
        </row>
        <row r="3858">
          <cell r="A3858" t="str">
            <v>4295880570</v>
          </cell>
        </row>
        <row r="3859">
          <cell r="A3859" t="str">
            <v>4295880570</v>
          </cell>
        </row>
        <row r="3860">
          <cell r="A3860" t="str">
            <v>4295880570</v>
          </cell>
        </row>
        <row r="3861">
          <cell r="A3861" t="str">
            <v>4295880570</v>
          </cell>
        </row>
        <row r="3862">
          <cell r="A3862" t="str">
            <v>4295880570</v>
          </cell>
        </row>
        <row r="3863">
          <cell r="A3863" t="str">
            <v>4295880570</v>
          </cell>
        </row>
        <row r="3864">
          <cell r="A3864" t="str">
            <v>4295877302</v>
          </cell>
        </row>
        <row r="3865">
          <cell r="A3865" t="str">
            <v>4295877302</v>
          </cell>
        </row>
        <row r="3866">
          <cell r="A3866" t="str">
            <v>4295877302</v>
          </cell>
        </row>
        <row r="3867">
          <cell r="A3867" t="str">
            <v>4295877302</v>
          </cell>
        </row>
        <row r="3868">
          <cell r="A3868" t="str">
            <v>4295877302</v>
          </cell>
        </row>
        <row r="3869">
          <cell r="A3869" t="str">
            <v>4295877302</v>
          </cell>
        </row>
        <row r="3870">
          <cell r="A3870" t="str">
            <v>4295877302</v>
          </cell>
        </row>
        <row r="3871">
          <cell r="A3871" t="str">
            <v>4295877302</v>
          </cell>
        </row>
        <row r="3872">
          <cell r="A3872" t="str">
            <v>4295877302</v>
          </cell>
        </row>
        <row r="3873">
          <cell r="A3873" t="str">
            <v>4295877302</v>
          </cell>
        </row>
        <row r="3874">
          <cell r="A3874" t="str">
            <v>4295877302</v>
          </cell>
        </row>
        <row r="3875">
          <cell r="A3875" t="str">
            <v>4295877302</v>
          </cell>
        </row>
        <row r="3876">
          <cell r="A3876" t="str">
            <v>4295877302</v>
          </cell>
        </row>
        <row r="3877">
          <cell r="A3877" t="str">
            <v>4295877302</v>
          </cell>
        </row>
        <row r="3878">
          <cell r="A3878" t="str">
            <v>4295877302</v>
          </cell>
        </row>
        <row r="3879">
          <cell r="A3879" t="str">
            <v>4295877302</v>
          </cell>
        </row>
        <row r="3880">
          <cell r="A3880" t="str">
            <v>4295877302</v>
          </cell>
        </row>
        <row r="3881">
          <cell r="A3881" t="str">
            <v>4295877302</v>
          </cell>
        </row>
        <row r="3882">
          <cell r="A3882" t="str">
            <v>4295877302</v>
          </cell>
        </row>
        <row r="3883">
          <cell r="A3883" t="str">
            <v>4295877302</v>
          </cell>
        </row>
        <row r="3884">
          <cell r="A3884" t="str">
            <v>4295877302</v>
          </cell>
        </row>
        <row r="3885">
          <cell r="A3885" t="str">
            <v>4295877302</v>
          </cell>
        </row>
        <row r="3886">
          <cell r="A3886" t="str">
            <v>4295877302</v>
          </cell>
        </row>
        <row r="3887">
          <cell r="A3887" t="str">
            <v>4295877302</v>
          </cell>
        </row>
        <row r="3888">
          <cell r="A3888" t="str">
            <v>4295877302</v>
          </cell>
        </row>
        <row r="3889">
          <cell r="A3889" t="str">
            <v>4295877302</v>
          </cell>
        </row>
        <row r="3890">
          <cell r="A3890" t="str">
            <v>4295877302</v>
          </cell>
        </row>
        <row r="3891">
          <cell r="A3891" t="str">
            <v>4295877302</v>
          </cell>
        </row>
        <row r="3892">
          <cell r="A3892" t="str">
            <v>4295877302</v>
          </cell>
        </row>
        <row r="3893">
          <cell r="A3893" t="str">
            <v>4295877302</v>
          </cell>
        </row>
        <row r="3894">
          <cell r="A3894" t="str">
            <v>4295877302</v>
          </cell>
        </row>
        <row r="3895">
          <cell r="A3895" t="str">
            <v>4295877302</v>
          </cell>
        </row>
        <row r="3896">
          <cell r="A3896" t="str">
            <v>4295877302</v>
          </cell>
        </row>
        <row r="3897">
          <cell r="A3897" t="str">
            <v>4295877302</v>
          </cell>
        </row>
        <row r="3898">
          <cell r="A3898" t="str">
            <v>4295877302</v>
          </cell>
        </row>
        <row r="3899">
          <cell r="A3899" t="str">
            <v>4295877302</v>
          </cell>
        </row>
        <row r="3900">
          <cell r="A3900" t="str">
            <v>4295877302</v>
          </cell>
        </row>
        <row r="3901">
          <cell r="A3901" t="str">
            <v>4295877302</v>
          </cell>
        </row>
        <row r="3902">
          <cell r="A3902" t="str">
            <v>4295877302</v>
          </cell>
        </row>
        <row r="3903">
          <cell r="A3903" t="str">
            <v>4295877302</v>
          </cell>
        </row>
        <row r="3904">
          <cell r="A3904" t="str">
            <v>4295877302</v>
          </cell>
        </row>
        <row r="3905">
          <cell r="A3905" t="str">
            <v>4295877302</v>
          </cell>
        </row>
        <row r="3906">
          <cell r="A3906" t="str">
            <v>4295877302</v>
          </cell>
        </row>
        <row r="3907">
          <cell r="A3907" t="str">
            <v>4295877302</v>
          </cell>
        </row>
        <row r="3908">
          <cell r="A3908" t="str">
            <v>4295877302</v>
          </cell>
        </row>
        <row r="3909">
          <cell r="A3909" t="str">
            <v>4295877302</v>
          </cell>
        </row>
        <row r="3910">
          <cell r="A3910" t="str">
            <v>4295877302</v>
          </cell>
        </row>
        <row r="3911">
          <cell r="A3911" t="str">
            <v>4295877302</v>
          </cell>
        </row>
        <row r="3912">
          <cell r="A3912" t="str">
            <v>4295877302</v>
          </cell>
        </row>
        <row r="3913">
          <cell r="A3913" t="str">
            <v>4295877302</v>
          </cell>
        </row>
        <row r="3914">
          <cell r="A3914" t="str">
            <v>4295877302</v>
          </cell>
        </row>
        <row r="3915">
          <cell r="A3915" t="str">
            <v>4295877302</v>
          </cell>
        </row>
        <row r="3916">
          <cell r="A3916" t="str">
            <v>4295877302</v>
          </cell>
        </row>
        <row r="3917">
          <cell r="A3917" t="str">
            <v>4295877302</v>
          </cell>
        </row>
        <row r="3918">
          <cell r="A3918" t="str">
            <v>4295877302</v>
          </cell>
        </row>
        <row r="3919">
          <cell r="A3919" t="str">
            <v>4295877302</v>
          </cell>
        </row>
        <row r="3920">
          <cell r="A3920" t="str">
            <v>4295877302</v>
          </cell>
        </row>
        <row r="3921">
          <cell r="A3921" t="str">
            <v>4295877302</v>
          </cell>
        </row>
        <row r="3922">
          <cell r="A3922" t="str">
            <v>4295877302</v>
          </cell>
        </row>
        <row r="3923">
          <cell r="A3923" t="str">
            <v>4295877302</v>
          </cell>
        </row>
        <row r="3924">
          <cell r="A3924" t="str">
            <v>4295877302</v>
          </cell>
        </row>
        <row r="3925">
          <cell r="A3925" t="str">
            <v>4295877302</v>
          </cell>
        </row>
        <row r="3926">
          <cell r="A3926" t="str">
            <v>4295877302</v>
          </cell>
        </row>
        <row r="3927">
          <cell r="A3927" t="str">
            <v>4295877302</v>
          </cell>
        </row>
        <row r="3928">
          <cell r="A3928" t="str">
            <v>4295877302</v>
          </cell>
        </row>
        <row r="3929">
          <cell r="A3929" t="str">
            <v>4295877302</v>
          </cell>
        </row>
        <row r="3930">
          <cell r="A3930" t="str">
            <v>4295877302</v>
          </cell>
        </row>
        <row r="3931">
          <cell r="A3931" t="str">
            <v>4295877302</v>
          </cell>
        </row>
        <row r="3932">
          <cell r="A3932" t="str">
            <v>4295877302</v>
          </cell>
        </row>
        <row r="3933">
          <cell r="A3933" t="str">
            <v>4295877302</v>
          </cell>
        </row>
        <row r="3934">
          <cell r="A3934" t="str">
            <v>4295877302</v>
          </cell>
        </row>
        <row r="3935">
          <cell r="A3935" t="str">
            <v>4295877302</v>
          </cell>
        </row>
        <row r="3936">
          <cell r="A3936" t="str">
            <v>4295877426</v>
          </cell>
        </row>
        <row r="3937">
          <cell r="A3937" t="str">
            <v>4295877426</v>
          </cell>
        </row>
        <row r="3938">
          <cell r="A3938" t="str">
            <v>4295877426</v>
          </cell>
        </row>
        <row r="3939">
          <cell r="A3939" t="str">
            <v>4295877426</v>
          </cell>
        </row>
        <row r="3940">
          <cell r="A3940" t="str">
            <v>4295877426</v>
          </cell>
        </row>
        <row r="3941">
          <cell r="A3941" t="str">
            <v>4295877426</v>
          </cell>
        </row>
        <row r="3942">
          <cell r="A3942" t="str">
            <v>4295877426</v>
          </cell>
        </row>
        <row r="3943">
          <cell r="A3943" t="str">
            <v>4295877426</v>
          </cell>
        </row>
        <row r="3944">
          <cell r="A3944" t="str">
            <v>4295877426</v>
          </cell>
        </row>
        <row r="3945">
          <cell r="A3945" t="str">
            <v>4295877426</v>
          </cell>
        </row>
        <row r="3946">
          <cell r="A3946" t="str">
            <v>4295877426</v>
          </cell>
        </row>
        <row r="3947">
          <cell r="A3947" t="str">
            <v>4295877426</v>
          </cell>
        </row>
        <row r="3948">
          <cell r="A3948" t="str">
            <v>4295877426</v>
          </cell>
        </row>
        <row r="3949">
          <cell r="A3949" t="str">
            <v>4295877426</v>
          </cell>
        </row>
        <row r="3950">
          <cell r="A3950" t="str">
            <v>4295877426</v>
          </cell>
        </row>
        <row r="3951">
          <cell r="A3951" t="str">
            <v>4295877426</v>
          </cell>
        </row>
        <row r="3952">
          <cell r="A3952" t="str">
            <v>4295877426</v>
          </cell>
        </row>
        <row r="3953">
          <cell r="A3953" t="str">
            <v>4295877426</v>
          </cell>
        </row>
        <row r="3954">
          <cell r="A3954" t="str">
            <v>4295877426</v>
          </cell>
        </row>
        <row r="3955">
          <cell r="A3955" t="str">
            <v>4295877426</v>
          </cell>
        </row>
        <row r="3956">
          <cell r="A3956" t="str">
            <v>4295877426</v>
          </cell>
        </row>
        <row r="3957">
          <cell r="A3957" t="str">
            <v>4295877426</v>
          </cell>
        </row>
        <row r="3958">
          <cell r="A3958" t="str">
            <v>4295877426</v>
          </cell>
        </row>
        <row r="3959">
          <cell r="A3959" t="str">
            <v>4295877426</v>
          </cell>
        </row>
        <row r="3960">
          <cell r="A3960" t="str">
            <v>4295877426</v>
          </cell>
        </row>
        <row r="3961">
          <cell r="A3961" t="str">
            <v>4295877426</v>
          </cell>
        </row>
        <row r="3962">
          <cell r="A3962" t="str">
            <v>4295877426</v>
          </cell>
        </row>
        <row r="3963">
          <cell r="A3963" t="str">
            <v>4295877426</v>
          </cell>
        </row>
        <row r="3964">
          <cell r="A3964" t="str">
            <v>4295877426</v>
          </cell>
        </row>
        <row r="3965">
          <cell r="A3965" t="str">
            <v>4295877426</v>
          </cell>
        </row>
        <row r="3966">
          <cell r="A3966" t="str">
            <v>4295877426</v>
          </cell>
        </row>
        <row r="3967">
          <cell r="A3967" t="str">
            <v>4295877426</v>
          </cell>
        </row>
        <row r="3968">
          <cell r="A3968" t="str">
            <v>4295877426</v>
          </cell>
        </row>
        <row r="3969">
          <cell r="A3969" t="str">
            <v>4295877426</v>
          </cell>
        </row>
        <row r="3970">
          <cell r="A3970" t="str">
            <v>4295877426</v>
          </cell>
        </row>
        <row r="3971">
          <cell r="A3971" t="str">
            <v>4295877426</v>
          </cell>
        </row>
        <row r="3972">
          <cell r="A3972" t="str">
            <v>4295877426</v>
          </cell>
        </row>
        <row r="3973">
          <cell r="A3973" t="str">
            <v>4295877426</v>
          </cell>
        </row>
        <row r="3974">
          <cell r="A3974" t="str">
            <v>4295877426</v>
          </cell>
        </row>
        <row r="3975">
          <cell r="A3975" t="str">
            <v>4295880574</v>
          </cell>
        </row>
        <row r="3976">
          <cell r="A3976" t="str">
            <v>4295880574</v>
          </cell>
        </row>
        <row r="3977">
          <cell r="A3977" t="str">
            <v>4295880574</v>
          </cell>
        </row>
        <row r="3978">
          <cell r="A3978" t="str">
            <v>4295880574</v>
          </cell>
        </row>
        <row r="3979">
          <cell r="A3979" t="str">
            <v>4295880574</v>
          </cell>
        </row>
        <row r="3980">
          <cell r="A3980" t="str">
            <v>4295880574</v>
          </cell>
        </row>
        <row r="3981">
          <cell r="A3981" t="str">
            <v>4295880574</v>
          </cell>
        </row>
        <row r="3982">
          <cell r="A3982" t="str">
            <v>4295880574</v>
          </cell>
        </row>
        <row r="3983">
          <cell r="A3983" t="str">
            <v>4295880574</v>
          </cell>
        </row>
        <row r="3984">
          <cell r="A3984" t="str">
            <v>4295880574</v>
          </cell>
        </row>
        <row r="3985">
          <cell r="A3985" t="str">
            <v>4295880574</v>
          </cell>
        </row>
        <row r="3986">
          <cell r="A3986" t="str">
            <v>4295880574</v>
          </cell>
        </row>
        <row r="3987">
          <cell r="A3987" t="str">
            <v>4295880574</v>
          </cell>
        </row>
        <row r="3988">
          <cell r="A3988" t="str">
            <v>4295880574</v>
          </cell>
        </row>
        <row r="3989">
          <cell r="A3989" t="str">
            <v>4295880574</v>
          </cell>
        </row>
        <row r="3990">
          <cell r="A3990" t="str">
            <v>4295880574</v>
          </cell>
        </row>
        <row r="3991">
          <cell r="A3991" t="str">
            <v>4295880574</v>
          </cell>
        </row>
        <row r="3992">
          <cell r="A3992" t="str">
            <v>4295880574</v>
          </cell>
        </row>
        <row r="3993">
          <cell r="A3993" t="str">
            <v>4295880574</v>
          </cell>
        </row>
        <row r="3994">
          <cell r="A3994" t="str">
            <v>4295880574</v>
          </cell>
        </row>
        <row r="3995">
          <cell r="A3995" t="str">
            <v>4295880574</v>
          </cell>
        </row>
        <row r="3996">
          <cell r="A3996" t="str">
            <v>4295880574</v>
          </cell>
        </row>
        <row r="3997">
          <cell r="A3997" t="str">
            <v>4295880574</v>
          </cell>
        </row>
        <row r="3998">
          <cell r="A3998" t="str">
            <v>4295880574</v>
          </cell>
        </row>
        <row r="3999">
          <cell r="A3999" t="str">
            <v>4295880574</v>
          </cell>
        </row>
        <row r="4000">
          <cell r="A4000" t="str">
            <v>4295880574</v>
          </cell>
        </row>
        <row r="4001">
          <cell r="A4001" t="str">
            <v>4295880574</v>
          </cell>
        </row>
        <row r="4002">
          <cell r="A4002" t="str">
            <v>4295880574</v>
          </cell>
        </row>
        <row r="4003">
          <cell r="A4003" t="str">
            <v>4295880574</v>
          </cell>
        </row>
        <row r="4004">
          <cell r="A4004" t="str">
            <v>4295880574</v>
          </cell>
        </row>
        <row r="4005">
          <cell r="A4005" t="str">
            <v>4295880574</v>
          </cell>
        </row>
        <row r="4006">
          <cell r="A4006" t="str">
            <v>4295880574</v>
          </cell>
        </row>
        <row r="4007">
          <cell r="A4007" t="str">
            <v>4295880574</v>
          </cell>
        </row>
        <row r="4008">
          <cell r="A4008" t="str">
            <v>4295880574</v>
          </cell>
        </row>
        <row r="4009">
          <cell r="A4009" t="str">
            <v>4295880574</v>
          </cell>
        </row>
        <row r="4010">
          <cell r="A4010" t="str">
            <v>4295880574</v>
          </cell>
        </row>
        <row r="4011">
          <cell r="A4011" t="str">
            <v>4295880574</v>
          </cell>
        </row>
        <row r="4012">
          <cell r="A4012" t="str">
            <v>4295880574</v>
          </cell>
        </row>
        <row r="4013">
          <cell r="A4013" t="str">
            <v>4295880574</v>
          </cell>
        </row>
        <row r="4014">
          <cell r="A4014" t="str">
            <v>4295880574</v>
          </cell>
        </row>
        <row r="4015">
          <cell r="A4015" t="str">
            <v>4295880574</v>
          </cell>
        </row>
        <row r="4016">
          <cell r="A4016" t="str">
            <v>4295880574</v>
          </cell>
        </row>
        <row r="4017">
          <cell r="A4017" t="str">
            <v>4295880574</v>
          </cell>
        </row>
        <row r="4018">
          <cell r="A4018" t="str">
            <v>4295880574</v>
          </cell>
        </row>
        <row r="4019">
          <cell r="A4019" t="str">
            <v>4295880574</v>
          </cell>
        </row>
        <row r="4020">
          <cell r="A4020" t="str">
            <v>4295880574</v>
          </cell>
        </row>
        <row r="4021">
          <cell r="A4021" t="str">
            <v>4295880574</v>
          </cell>
        </row>
        <row r="4022">
          <cell r="A4022" t="str">
            <v>4295880574</v>
          </cell>
        </row>
        <row r="4023">
          <cell r="A4023" t="str">
            <v>4295880574</v>
          </cell>
        </row>
        <row r="4024">
          <cell r="A4024" t="str">
            <v>4295880574</v>
          </cell>
        </row>
        <row r="4025">
          <cell r="A4025" t="str">
            <v>4295880574</v>
          </cell>
        </row>
        <row r="4026">
          <cell r="A4026" t="str">
            <v>4295880574</v>
          </cell>
        </row>
        <row r="4027">
          <cell r="A4027" t="str">
            <v>4295880574</v>
          </cell>
        </row>
        <row r="4028">
          <cell r="A4028" t="str">
            <v>4295880574</v>
          </cell>
        </row>
        <row r="4029">
          <cell r="A4029" t="str">
            <v>4295880574</v>
          </cell>
        </row>
        <row r="4030">
          <cell r="A4030" t="str">
            <v>4295880574</v>
          </cell>
        </row>
        <row r="4031">
          <cell r="A4031" t="str">
            <v>4295880574</v>
          </cell>
        </row>
        <row r="4032">
          <cell r="A4032" t="str">
            <v>4295880574</v>
          </cell>
        </row>
        <row r="4033">
          <cell r="A4033" t="str">
            <v>4295880574</v>
          </cell>
        </row>
        <row r="4034">
          <cell r="A4034" t="str">
            <v>4295880574</v>
          </cell>
        </row>
        <row r="4035">
          <cell r="A4035" t="str">
            <v>4295880574</v>
          </cell>
        </row>
        <row r="4036">
          <cell r="A4036" t="str">
            <v>4295880574</v>
          </cell>
        </row>
        <row r="4037">
          <cell r="A4037" t="str">
            <v>4295880574</v>
          </cell>
        </row>
        <row r="4038">
          <cell r="A4038" t="str">
            <v>4295880574</v>
          </cell>
        </row>
        <row r="4039">
          <cell r="A4039" t="str">
            <v>4295880574</v>
          </cell>
        </row>
        <row r="4040">
          <cell r="A4040" t="str">
            <v>4295880574</v>
          </cell>
        </row>
        <row r="4041">
          <cell r="A4041" t="str">
            <v>4295880574</v>
          </cell>
        </row>
        <row r="4042">
          <cell r="A4042" t="str">
            <v>4295880574</v>
          </cell>
        </row>
        <row r="4043">
          <cell r="A4043" t="str">
            <v>4295880574</v>
          </cell>
        </row>
        <row r="4044">
          <cell r="A4044" t="str">
            <v>4295880574</v>
          </cell>
        </row>
        <row r="4045">
          <cell r="A4045" t="str">
            <v>4295880574</v>
          </cell>
        </row>
        <row r="4046">
          <cell r="A4046" t="str">
            <v>4295880574</v>
          </cell>
        </row>
        <row r="4047">
          <cell r="A4047" t="str">
            <v>4295897188</v>
          </cell>
        </row>
        <row r="4048">
          <cell r="A4048" t="str">
            <v>4295897188</v>
          </cell>
        </row>
        <row r="4049">
          <cell r="A4049" t="str">
            <v>4295897188</v>
          </cell>
        </row>
        <row r="4050">
          <cell r="A4050" t="str">
            <v>4295897188</v>
          </cell>
        </row>
        <row r="4051">
          <cell r="A4051" t="str">
            <v>4295897188</v>
          </cell>
        </row>
        <row r="4052">
          <cell r="A4052" t="str">
            <v>4295897188</v>
          </cell>
        </row>
        <row r="4053">
          <cell r="A4053" t="str">
            <v>4295897188</v>
          </cell>
        </row>
        <row r="4054">
          <cell r="A4054" t="str">
            <v>4295897188</v>
          </cell>
        </row>
        <row r="4055">
          <cell r="A4055" t="str">
            <v>4295897188</v>
          </cell>
        </row>
        <row r="4056">
          <cell r="A4056" t="str">
            <v>4295897188</v>
          </cell>
        </row>
        <row r="4057">
          <cell r="A4057" t="str">
            <v>4295897188</v>
          </cell>
        </row>
        <row r="4058">
          <cell r="A4058" t="str">
            <v>4295897188</v>
          </cell>
        </row>
        <row r="4059">
          <cell r="A4059" t="str">
            <v>4295897188</v>
          </cell>
        </row>
        <row r="4060">
          <cell r="A4060" t="str">
            <v>4295897188</v>
          </cell>
        </row>
        <row r="4061">
          <cell r="A4061" t="str">
            <v>4295897188</v>
          </cell>
        </row>
        <row r="4062">
          <cell r="A4062" t="str">
            <v>4295897188</v>
          </cell>
        </row>
        <row r="4063">
          <cell r="A4063" t="str">
            <v>4295897188</v>
          </cell>
        </row>
        <row r="4064">
          <cell r="A4064" t="str">
            <v>4295897188</v>
          </cell>
        </row>
        <row r="4065">
          <cell r="A4065" t="str">
            <v>4295897188</v>
          </cell>
        </row>
        <row r="4066">
          <cell r="A4066" t="str">
            <v>4295897188</v>
          </cell>
        </row>
        <row r="4067">
          <cell r="A4067" t="str">
            <v>4295897188</v>
          </cell>
        </row>
        <row r="4068">
          <cell r="A4068" t="str">
            <v>4295897188</v>
          </cell>
        </row>
        <row r="4069">
          <cell r="A4069" t="str">
            <v>4295897188</v>
          </cell>
        </row>
        <row r="4070">
          <cell r="A4070" t="str">
            <v>4295897188</v>
          </cell>
        </row>
        <row r="4071">
          <cell r="A4071" t="str">
            <v>5040185835</v>
          </cell>
        </row>
        <row r="4072">
          <cell r="A4072" t="str">
            <v>5040185835</v>
          </cell>
        </row>
        <row r="4073">
          <cell r="A4073" t="str">
            <v>5040185835</v>
          </cell>
        </row>
        <row r="4074">
          <cell r="A4074" t="str">
            <v>5040185835</v>
          </cell>
        </row>
        <row r="4075">
          <cell r="A4075" t="str">
            <v>5040185835</v>
          </cell>
        </row>
        <row r="4076">
          <cell r="A4076" t="str">
            <v>5040185835</v>
          </cell>
        </row>
        <row r="4077">
          <cell r="A4077" t="str">
            <v>5040185835</v>
          </cell>
        </row>
        <row r="4078">
          <cell r="A4078" t="str">
            <v>5040185835</v>
          </cell>
        </row>
        <row r="4079">
          <cell r="A4079" t="str">
            <v>5040185835</v>
          </cell>
        </row>
        <row r="4080">
          <cell r="A4080" t="str">
            <v>5040185835</v>
          </cell>
        </row>
        <row r="4081">
          <cell r="A4081" t="str">
            <v>5040185835</v>
          </cell>
        </row>
        <row r="4082">
          <cell r="A4082" t="str">
            <v>5040185835</v>
          </cell>
        </row>
        <row r="4083">
          <cell r="A4083" t="str">
            <v>5040185835</v>
          </cell>
        </row>
        <row r="4084">
          <cell r="A4084" t="str">
            <v>5040185835</v>
          </cell>
        </row>
        <row r="4085">
          <cell r="A4085" t="str">
            <v>5040185835</v>
          </cell>
        </row>
        <row r="4086">
          <cell r="A4086" t="str">
            <v>5040185835</v>
          </cell>
        </row>
        <row r="4087">
          <cell r="A4087" t="str">
            <v>5040185835</v>
          </cell>
        </row>
        <row r="4088">
          <cell r="A4088" t="str">
            <v>5040185835</v>
          </cell>
        </row>
        <row r="4089">
          <cell r="A4089" t="str">
            <v>5040185835</v>
          </cell>
        </row>
        <row r="4090">
          <cell r="A4090" t="str">
            <v>5040185835</v>
          </cell>
        </row>
        <row r="4091">
          <cell r="A4091" t="str">
            <v>5040185835</v>
          </cell>
        </row>
        <row r="4092">
          <cell r="A4092" t="str">
            <v>5040185835</v>
          </cell>
        </row>
        <row r="4093">
          <cell r="A4093" t="str">
            <v>5040185835</v>
          </cell>
        </row>
        <row r="4094">
          <cell r="A4094" t="str">
            <v>5040185835</v>
          </cell>
        </row>
        <row r="4095">
          <cell r="A4095" t="str">
            <v>5040185835</v>
          </cell>
        </row>
        <row r="4096">
          <cell r="A4096" t="str">
            <v>5040185835</v>
          </cell>
        </row>
        <row r="4097">
          <cell r="A4097" t="str">
            <v>5040185835</v>
          </cell>
        </row>
        <row r="4098">
          <cell r="A4098" t="str">
            <v>5040185835</v>
          </cell>
        </row>
        <row r="4099">
          <cell r="A4099" t="str">
            <v>5040185835</v>
          </cell>
        </row>
        <row r="4100">
          <cell r="A4100" t="str">
            <v>5040185835</v>
          </cell>
        </row>
        <row r="4101">
          <cell r="A4101" t="str">
            <v>5040185835</v>
          </cell>
        </row>
        <row r="4102">
          <cell r="A4102" t="str">
            <v>5040185835</v>
          </cell>
        </row>
        <row r="4103">
          <cell r="A4103" t="str">
            <v>5040185835</v>
          </cell>
        </row>
        <row r="4104">
          <cell r="A4104" t="str">
            <v>5040185835</v>
          </cell>
        </row>
        <row r="4105">
          <cell r="A4105" t="str">
            <v>5040185835</v>
          </cell>
        </row>
        <row r="4106">
          <cell r="A4106" t="str">
            <v>5040185835</v>
          </cell>
        </row>
        <row r="4107">
          <cell r="A4107" t="str">
            <v>4297289506</v>
          </cell>
        </row>
        <row r="4108">
          <cell r="A4108" t="str">
            <v>4297289506</v>
          </cell>
        </row>
        <row r="4109">
          <cell r="A4109" t="str">
            <v>4297289506</v>
          </cell>
        </row>
        <row r="4110">
          <cell r="A4110" t="str">
            <v>4297289506</v>
          </cell>
        </row>
        <row r="4111">
          <cell r="A4111" t="str">
            <v>4297289506</v>
          </cell>
        </row>
        <row r="4112">
          <cell r="A4112" t="str">
            <v>4297289506</v>
          </cell>
        </row>
        <row r="4113">
          <cell r="A4113" t="str">
            <v>4297289506</v>
          </cell>
        </row>
        <row r="4114">
          <cell r="A4114" t="str">
            <v>4297289506</v>
          </cell>
        </row>
        <row r="4115">
          <cell r="A4115" t="str">
            <v>4297289506</v>
          </cell>
        </row>
        <row r="4116">
          <cell r="A4116" t="str">
            <v>4297289506</v>
          </cell>
        </row>
        <row r="4117">
          <cell r="A4117" t="str">
            <v>4297289506</v>
          </cell>
        </row>
        <row r="4118">
          <cell r="A4118" t="str">
            <v>4297289506</v>
          </cell>
        </row>
        <row r="4119">
          <cell r="A4119" t="str">
            <v>4297289506</v>
          </cell>
        </row>
        <row r="4120">
          <cell r="A4120" t="str">
            <v>4297289506</v>
          </cell>
        </row>
        <row r="4121">
          <cell r="A4121" t="str">
            <v>4297289506</v>
          </cell>
        </row>
        <row r="4122">
          <cell r="A4122" t="str">
            <v>4297289506</v>
          </cell>
        </row>
        <row r="4123">
          <cell r="A4123" t="str">
            <v>4297289506</v>
          </cell>
        </row>
        <row r="4124">
          <cell r="A4124" t="str">
            <v>4297289506</v>
          </cell>
        </row>
        <row r="4125">
          <cell r="A4125" t="str">
            <v>4297289506</v>
          </cell>
        </row>
        <row r="4126">
          <cell r="A4126" t="str">
            <v>4297289506</v>
          </cell>
        </row>
        <row r="4127">
          <cell r="A4127" t="str">
            <v>4297289506</v>
          </cell>
        </row>
        <row r="4128">
          <cell r="A4128" t="str">
            <v>4297289506</v>
          </cell>
        </row>
        <row r="4129">
          <cell r="A4129" t="str">
            <v>4297289506</v>
          </cell>
        </row>
        <row r="4130">
          <cell r="A4130" t="str">
            <v>4297289506</v>
          </cell>
        </row>
        <row r="4131">
          <cell r="A4131" t="str">
            <v>4297289506</v>
          </cell>
        </row>
        <row r="4132">
          <cell r="A4132" t="str">
            <v>4297289506</v>
          </cell>
        </row>
        <row r="4133">
          <cell r="A4133" t="str">
            <v>4297289506</v>
          </cell>
        </row>
        <row r="4134">
          <cell r="A4134" t="str">
            <v>4297289506</v>
          </cell>
        </row>
        <row r="4135">
          <cell r="A4135" t="str">
            <v>4297289506</v>
          </cell>
        </row>
        <row r="4136">
          <cell r="A4136" t="str">
            <v>4297289506</v>
          </cell>
        </row>
        <row r="4137">
          <cell r="A4137" t="str">
            <v>4297289506</v>
          </cell>
        </row>
        <row r="4138">
          <cell r="A4138" t="str">
            <v>4297289506</v>
          </cell>
        </row>
        <row r="4139">
          <cell r="A4139" t="str">
            <v>4297289506</v>
          </cell>
        </row>
        <row r="4140">
          <cell r="A4140" t="str">
            <v>4297289506</v>
          </cell>
        </row>
        <row r="4141">
          <cell r="A4141" t="str">
            <v>4297289506</v>
          </cell>
        </row>
        <row r="4142">
          <cell r="A4142" t="str">
            <v>4297289506</v>
          </cell>
        </row>
        <row r="4143">
          <cell r="A4143" t="str">
            <v>4297289506</v>
          </cell>
        </row>
        <row r="4144">
          <cell r="A4144" t="str">
            <v>4297289506</v>
          </cell>
        </row>
        <row r="4145">
          <cell r="A4145" t="str">
            <v>4297289506</v>
          </cell>
        </row>
        <row r="4146">
          <cell r="A4146" t="str">
            <v>4297289506</v>
          </cell>
        </row>
        <row r="4147">
          <cell r="A4147" t="str">
            <v>4297289506</v>
          </cell>
        </row>
        <row r="4148">
          <cell r="A4148" t="str">
            <v>4297289506</v>
          </cell>
        </row>
        <row r="4149">
          <cell r="A4149" t="str">
            <v>4297289506</v>
          </cell>
        </row>
        <row r="4150">
          <cell r="A4150" t="str">
            <v>4297289506</v>
          </cell>
        </row>
        <row r="4151">
          <cell r="A4151" t="str">
            <v>4297289506</v>
          </cell>
        </row>
        <row r="4152">
          <cell r="A4152" t="str">
            <v>4297289506</v>
          </cell>
        </row>
        <row r="4153">
          <cell r="A4153" t="str">
            <v>4297289506</v>
          </cell>
        </row>
        <row r="4154">
          <cell r="A4154" t="str">
            <v>4297289506</v>
          </cell>
        </row>
        <row r="4155">
          <cell r="A4155" t="str">
            <v>4297289506</v>
          </cell>
        </row>
        <row r="4156">
          <cell r="A4156" t="str">
            <v>4297289506</v>
          </cell>
        </row>
        <row r="4157">
          <cell r="A4157" t="str">
            <v>4297289506</v>
          </cell>
        </row>
        <row r="4158">
          <cell r="A4158" t="str">
            <v>4297289506</v>
          </cell>
        </row>
        <row r="4159">
          <cell r="A4159" t="str">
            <v>4297289506</v>
          </cell>
        </row>
        <row r="4160">
          <cell r="A4160" t="str">
            <v>4297289506</v>
          </cell>
        </row>
        <row r="4161">
          <cell r="A4161" t="str">
            <v>4297289506</v>
          </cell>
        </row>
        <row r="4162">
          <cell r="A4162" t="str">
            <v>4297289506</v>
          </cell>
        </row>
        <row r="4163">
          <cell r="A4163" t="str">
            <v>4297289506</v>
          </cell>
        </row>
        <row r="4164">
          <cell r="A4164" t="str">
            <v>4297289506</v>
          </cell>
        </row>
        <row r="4165">
          <cell r="A4165" t="str">
            <v>4297289506</v>
          </cell>
        </row>
        <row r="4166">
          <cell r="A4166" t="str">
            <v>4297289506</v>
          </cell>
        </row>
        <row r="4167">
          <cell r="A4167" t="str">
            <v>4297289506</v>
          </cell>
        </row>
        <row r="4168">
          <cell r="A4168" t="str">
            <v>4297289506</v>
          </cell>
        </row>
        <row r="4169">
          <cell r="A4169" t="str">
            <v>4297289506</v>
          </cell>
        </row>
        <row r="4170">
          <cell r="A4170" t="str">
            <v>4297289506</v>
          </cell>
        </row>
        <row r="4171">
          <cell r="A4171" t="str">
            <v>4297289506</v>
          </cell>
        </row>
        <row r="4172">
          <cell r="A4172" t="str">
            <v>4297289506</v>
          </cell>
        </row>
        <row r="4173">
          <cell r="A4173" t="str">
            <v>4297289506</v>
          </cell>
        </row>
        <row r="4174">
          <cell r="A4174" t="str">
            <v>4297289506</v>
          </cell>
        </row>
        <row r="4175">
          <cell r="A4175" t="str">
            <v>4297289506</v>
          </cell>
        </row>
        <row r="4176">
          <cell r="A4176" t="str">
            <v>4297289506</v>
          </cell>
        </row>
        <row r="4177">
          <cell r="A4177" t="str">
            <v>4297289506</v>
          </cell>
        </row>
        <row r="4178">
          <cell r="A4178" t="str">
            <v>4297289506</v>
          </cell>
        </row>
        <row r="4179">
          <cell r="A4179" t="str">
            <v>4295869756</v>
          </cell>
        </row>
        <row r="4180">
          <cell r="A4180" t="str">
            <v>4295869756</v>
          </cell>
        </row>
        <row r="4181">
          <cell r="A4181" t="str">
            <v>4295869756</v>
          </cell>
        </row>
        <row r="4182">
          <cell r="A4182" t="str">
            <v>4295869756</v>
          </cell>
        </row>
        <row r="4183">
          <cell r="A4183" t="str">
            <v>4295869756</v>
          </cell>
        </row>
        <row r="4184">
          <cell r="A4184" t="str">
            <v>4295869756</v>
          </cell>
        </row>
        <row r="4185">
          <cell r="A4185" t="str">
            <v>4295869756</v>
          </cell>
        </row>
        <row r="4186">
          <cell r="A4186" t="str">
            <v>4295869756</v>
          </cell>
        </row>
        <row r="4187">
          <cell r="A4187" t="str">
            <v>4295869756</v>
          </cell>
        </row>
        <row r="4188">
          <cell r="A4188" t="str">
            <v>4295869756</v>
          </cell>
        </row>
        <row r="4189">
          <cell r="A4189" t="str">
            <v>4295869756</v>
          </cell>
        </row>
        <row r="4190">
          <cell r="A4190" t="str">
            <v>4295869756</v>
          </cell>
        </row>
        <row r="4191">
          <cell r="A4191" t="str">
            <v>4295869756</v>
          </cell>
        </row>
        <row r="4192">
          <cell r="A4192" t="str">
            <v>4295869756</v>
          </cell>
        </row>
        <row r="4193">
          <cell r="A4193" t="str">
            <v>4295869756</v>
          </cell>
        </row>
        <row r="4194">
          <cell r="A4194" t="str">
            <v>4295869756</v>
          </cell>
        </row>
        <row r="4195">
          <cell r="A4195" t="str">
            <v>4295869756</v>
          </cell>
        </row>
        <row r="4196">
          <cell r="A4196" t="str">
            <v>4295869756</v>
          </cell>
        </row>
        <row r="4197">
          <cell r="A4197" t="str">
            <v>4295869756</v>
          </cell>
        </row>
        <row r="4198">
          <cell r="A4198" t="str">
            <v>4295869756</v>
          </cell>
        </row>
        <row r="4199">
          <cell r="A4199" t="str">
            <v>4295869756</v>
          </cell>
        </row>
        <row r="4200">
          <cell r="A4200" t="str">
            <v>4295869756</v>
          </cell>
        </row>
        <row r="4201">
          <cell r="A4201" t="str">
            <v>4295869756</v>
          </cell>
        </row>
        <row r="4202">
          <cell r="A4202" t="str">
            <v>4295869756</v>
          </cell>
        </row>
        <row r="4203">
          <cell r="A4203" t="str">
            <v>4295869756</v>
          </cell>
        </row>
        <row r="4204">
          <cell r="A4204" t="str">
            <v>4295869756</v>
          </cell>
        </row>
        <row r="4205">
          <cell r="A4205" t="str">
            <v>4295869756</v>
          </cell>
        </row>
        <row r="4206">
          <cell r="A4206" t="str">
            <v>4295869756</v>
          </cell>
        </row>
        <row r="4207">
          <cell r="A4207" t="str">
            <v>4295869756</v>
          </cell>
        </row>
        <row r="4208">
          <cell r="A4208" t="str">
            <v>4295869756</v>
          </cell>
        </row>
        <row r="4209">
          <cell r="A4209" t="str">
            <v>4295869756</v>
          </cell>
        </row>
        <row r="4210">
          <cell r="A4210" t="str">
            <v>4295869756</v>
          </cell>
        </row>
        <row r="4211">
          <cell r="A4211" t="str">
            <v>4295869756</v>
          </cell>
        </row>
        <row r="4212">
          <cell r="A4212" t="str">
            <v>4295869756</v>
          </cell>
        </row>
        <row r="4213">
          <cell r="A4213" t="str">
            <v>4295869756</v>
          </cell>
        </row>
        <row r="4214">
          <cell r="A4214" t="str">
            <v>4295869756</v>
          </cell>
        </row>
        <row r="4215">
          <cell r="A4215" t="str">
            <v>4295869756</v>
          </cell>
        </row>
        <row r="4216">
          <cell r="A4216" t="str">
            <v>4295869756</v>
          </cell>
        </row>
        <row r="4217">
          <cell r="A4217" t="str">
            <v>4295869756</v>
          </cell>
        </row>
        <row r="4218">
          <cell r="A4218" t="str">
            <v>5046910919</v>
          </cell>
        </row>
        <row r="4219">
          <cell r="A4219" t="str">
            <v>5046910919</v>
          </cell>
        </row>
        <row r="4220">
          <cell r="A4220" t="str">
            <v>5046910919</v>
          </cell>
        </row>
        <row r="4221">
          <cell r="A4221" t="str">
            <v>5046910919</v>
          </cell>
        </row>
        <row r="4222">
          <cell r="A4222" t="str">
            <v>5046910919</v>
          </cell>
        </row>
        <row r="4223">
          <cell r="A4223" t="str">
            <v>5046910919</v>
          </cell>
        </row>
        <row r="4224">
          <cell r="A4224" t="str">
            <v>4295904589</v>
          </cell>
        </row>
        <row r="4225">
          <cell r="A4225" t="str">
            <v>4295904589</v>
          </cell>
        </row>
        <row r="4226">
          <cell r="A4226" t="str">
            <v>4295904589</v>
          </cell>
        </row>
        <row r="4227">
          <cell r="A4227" t="str">
            <v>4295904589</v>
          </cell>
        </row>
        <row r="4228">
          <cell r="A4228" t="str">
            <v>4295904589</v>
          </cell>
        </row>
        <row r="4229">
          <cell r="A4229" t="str">
            <v>4295904589</v>
          </cell>
        </row>
        <row r="4230">
          <cell r="A4230" t="str">
            <v>4295904589</v>
          </cell>
        </row>
        <row r="4231">
          <cell r="A4231" t="str">
            <v>4295904589</v>
          </cell>
        </row>
        <row r="4232">
          <cell r="A4232" t="str">
            <v>4295904589</v>
          </cell>
        </row>
        <row r="4233">
          <cell r="A4233" t="str">
            <v>4295904589</v>
          </cell>
        </row>
        <row r="4234">
          <cell r="A4234" t="str">
            <v>4295904589</v>
          </cell>
        </row>
        <row r="4235">
          <cell r="A4235" t="str">
            <v>4295904589</v>
          </cell>
        </row>
        <row r="4236">
          <cell r="A4236" t="str">
            <v>4295904589</v>
          </cell>
        </row>
        <row r="4237">
          <cell r="A4237" t="str">
            <v>4295904589</v>
          </cell>
        </row>
        <row r="4238">
          <cell r="A4238" t="str">
            <v>4295904589</v>
          </cell>
        </row>
        <row r="4239">
          <cell r="A4239" t="str">
            <v>4295904589</v>
          </cell>
        </row>
        <row r="4240">
          <cell r="A4240" t="str">
            <v>4295904589</v>
          </cell>
        </row>
        <row r="4241">
          <cell r="A4241" t="str">
            <v>4295904589</v>
          </cell>
        </row>
        <row r="4242">
          <cell r="A4242" t="str">
            <v>4295904589</v>
          </cell>
        </row>
        <row r="4243">
          <cell r="A4243" t="str">
            <v>4295904589</v>
          </cell>
        </row>
        <row r="4244">
          <cell r="A4244" t="str">
            <v>4295904589</v>
          </cell>
        </row>
        <row r="4245">
          <cell r="A4245" t="str">
            <v>4295904589</v>
          </cell>
        </row>
        <row r="4246">
          <cell r="A4246" t="str">
            <v>4295904589</v>
          </cell>
        </row>
        <row r="4247">
          <cell r="A4247" t="str">
            <v>4295904589</v>
          </cell>
        </row>
        <row r="4248">
          <cell r="A4248" t="str">
            <v>4295904589</v>
          </cell>
        </row>
        <row r="4249">
          <cell r="A4249" t="str">
            <v>4295904589</v>
          </cell>
        </row>
        <row r="4250">
          <cell r="A4250" t="str">
            <v>4295904589</v>
          </cell>
        </row>
        <row r="4251">
          <cell r="A4251" t="str">
            <v>4295904589</v>
          </cell>
        </row>
        <row r="4252">
          <cell r="A4252" t="str">
            <v>4295904589</v>
          </cell>
        </row>
        <row r="4253">
          <cell r="A4253" t="str">
            <v>4295904589</v>
          </cell>
        </row>
        <row r="4254">
          <cell r="A4254" t="str">
            <v>4295904589</v>
          </cell>
        </row>
        <row r="4255">
          <cell r="A4255" t="str">
            <v>4295904589</v>
          </cell>
        </row>
        <row r="4256">
          <cell r="A4256" t="str">
            <v>4295904589</v>
          </cell>
        </row>
        <row r="4257">
          <cell r="A4257" t="str">
            <v>4295904589</v>
          </cell>
        </row>
        <row r="4258">
          <cell r="A4258" t="str">
            <v>4295904589</v>
          </cell>
        </row>
        <row r="4259">
          <cell r="A4259" t="str">
            <v>4295904589</v>
          </cell>
        </row>
        <row r="4260">
          <cell r="A4260" t="str">
            <v>5037142959</v>
          </cell>
        </row>
        <row r="4261">
          <cell r="A4261" t="str">
            <v>5037142959</v>
          </cell>
        </row>
        <row r="4262">
          <cell r="A4262" t="str">
            <v>5037142959</v>
          </cell>
        </row>
        <row r="4263">
          <cell r="A4263" t="str">
            <v>5037142959</v>
          </cell>
        </row>
        <row r="4264">
          <cell r="A4264" t="str">
            <v>5037142959</v>
          </cell>
        </row>
        <row r="4265">
          <cell r="A4265" t="str">
            <v>5037142959</v>
          </cell>
        </row>
        <row r="4266">
          <cell r="A4266" t="str">
            <v>4296402124</v>
          </cell>
        </row>
        <row r="4267">
          <cell r="A4267" t="str">
            <v>4296402124</v>
          </cell>
        </row>
        <row r="4268">
          <cell r="A4268" t="str">
            <v>4296402124</v>
          </cell>
        </row>
        <row r="4269">
          <cell r="A4269" t="str">
            <v>4296402124</v>
          </cell>
        </row>
        <row r="4270">
          <cell r="A4270" t="str">
            <v>4296402124</v>
          </cell>
        </row>
        <row r="4271">
          <cell r="A4271" t="str">
            <v>4296402124</v>
          </cell>
        </row>
        <row r="4272">
          <cell r="A4272" t="str">
            <v>4296525628</v>
          </cell>
        </row>
        <row r="4273">
          <cell r="A4273" t="str">
            <v>4296525628</v>
          </cell>
        </row>
        <row r="4274">
          <cell r="A4274" t="str">
            <v>4296525628</v>
          </cell>
        </row>
        <row r="4275">
          <cell r="A4275" t="str">
            <v>4296525628</v>
          </cell>
        </row>
        <row r="4276">
          <cell r="A4276" t="str">
            <v>4296525628</v>
          </cell>
        </row>
        <row r="4277">
          <cell r="A4277" t="str">
            <v>4296525628</v>
          </cell>
        </row>
        <row r="4278">
          <cell r="A4278" t="str">
            <v>4295877835</v>
          </cell>
        </row>
        <row r="4279">
          <cell r="A4279" t="str">
            <v>4295877835</v>
          </cell>
        </row>
        <row r="4280">
          <cell r="A4280" t="str">
            <v>4295877835</v>
          </cell>
        </row>
        <row r="4281">
          <cell r="A4281" t="str">
            <v>4295877835</v>
          </cell>
        </row>
        <row r="4282">
          <cell r="A4282" t="str">
            <v>4295877835</v>
          </cell>
        </row>
        <row r="4283">
          <cell r="A4283" t="str">
            <v>4295877835</v>
          </cell>
        </row>
        <row r="4284">
          <cell r="A4284" t="str">
            <v>4295877835</v>
          </cell>
        </row>
        <row r="4285">
          <cell r="A4285" t="str">
            <v>4295877835</v>
          </cell>
        </row>
        <row r="4286">
          <cell r="A4286" t="str">
            <v>4295877835</v>
          </cell>
        </row>
        <row r="4287">
          <cell r="A4287" t="str">
            <v>4295877835</v>
          </cell>
        </row>
        <row r="4288">
          <cell r="A4288" t="str">
            <v>4295877835</v>
          </cell>
        </row>
        <row r="4289">
          <cell r="A4289" t="str">
            <v>4295877835</v>
          </cell>
        </row>
        <row r="4290">
          <cell r="A4290" t="str">
            <v>4295877835</v>
          </cell>
        </row>
        <row r="4291">
          <cell r="A4291" t="str">
            <v>4295877835</v>
          </cell>
        </row>
        <row r="4292">
          <cell r="A4292" t="str">
            <v>4295877835</v>
          </cell>
        </row>
        <row r="4293">
          <cell r="A4293" t="str">
            <v>4295877835</v>
          </cell>
        </row>
        <row r="4294">
          <cell r="A4294" t="str">
            <v>4295877835</v>
          </cell>
        </row>
        <row r="4295">
          <cell r="A4295" t="str">
            <v>4295877835</v>
          </cell>
        </row>
        <row r="4296">
          <cell r="A4296" t="str">
            <v>4295877835</v>
          </cell>
        </row>
        <row r="4297">
          <cell r="A4297" t="str">
            <v>4295877835</v>
          </cell>
        </row>
        <row r="4298">
          <cell r="A4298" t="str">
            <v>4295877835</v>
          </cell>
        </row>
        <row r="4299">
          <cell r="A4299" t="str">
            <v>4295877835</v>
          </cell>
        </row>
        <row r="4300">
          <cell r="A4300" t="str">
            <v>4295877835</v>
          </cell>
        </row>
        <row r="4301">
          <cell r="A4301" t="str">
            <v>4295877835</v>
          </cell>
        </row>
        <row r="4302">
          <cell r="A4302" t="str">
            <v>4295877835</v>
          </cell>
        </row>
        <row r="4303">
          <cell r="A4303" t="str">
            <v>4295877835</v>
          </cell>
        </row>
        <row r="4304">
          <cell r="A4304" t="str">
            <v>4295877835</v>
          </cell>
        </row>
        <row r="4305">
          <cell r="A4305" t="str">
            <v>4295877835</v>
          </cell>
        </row>
        <row r="4306">
          <cell r="A4306" t="str">
            <v>4295877835</v>
          </cell>
        </row>
        <row r="4307">
          <cell r="A4307" t="str">
            <v>4295877835</v>
          </cell>
        </row>
        <row r="4308">
          <cell r="A4308" t="str">
            <v>4295877835</v>
          </cell>
        </row>
        <row r="4309">
          <cell r="A4309" t="str">
            <v>4295877835</v>
          </cell>
        </row>
        <row r="4310">
          <cell r="A4310" t="str">
            <v>4295877835</v>
          </cell>
        </row>
        <row r="4311">
          <cell r="A4311" t="str">
            <v>4295877835</v>
          </cell>
        </row>
        <row r="4312">
          <cell r="A4312" t="str">
            <v>4295877835</v>
          </cell>
        </row>
        <row r="4313">
          <cell r="A4313" t="str">
            <v>4295877835</v>
          </cell>
        </row>
        <row r="4314">
          <cell r="A4314" t="str">
            <v>4295877835</v>
          </cell>
        </row>
        <row r="4315">
          <cell r="A4315" t="str">
            <v>4295877835</v>
          </cell>
        </row>
        <row r="4316">
          <cell r="A4316" t="str">
            <v>4295877835</v>
          </cell>
        </row>
        <row r="4317">
          <cell r="A4317" t="str">
            <v>4295877835</v>
          </cell>
        </row>
        <row r="4318">
          <cell r="A4318" t="str">
            <v>4295877835</v>
          </cell>
        </row>
        <row r="4319">
          <cell r="A4319" t="str">
            <v>4295877835</v>
          </cell>
        </row>
        <row r="4320">
          <cell r="A4320" t="str">
            <v>4295877835</v>
          </cell>
        </row>
        <row r="4321">
          <cell r="A4321" t="str">
            <v>4295877835</v>
          </cell>
        </row>
        <row r="4322">
          <cell r="A4322" t="str">
            <v>4295877835</v>
          </cell>
        </row>
        <row r="4323">
          <cell r="A4323" t="str">
            <v>4295877835</v>
          </cell>
        </row>
        <row r="4324">
          <cell r="A4324" t="str">
            <v>4295877835</v>
          </cell>
        </row>
        <row r="4325">
          <cell r="A4325" t="str">
            <v>4295877835</v>
          </cell>
        </row>
        <row r="4326">
          <cell r="A4326" t="str">
            <v>4295877835</v>
          </cell>
        </row>
        <row r="4327">
          <cell r="A4327" t="str">
            <v>4295877835</v>
          </cell>
        </row>
        <row r="4328">
          <cell r="A4328" t="str">
            <v>4295877835</v>
          </cell>
        </row>
        <row r="4329">
          <cell r="A4329" t="str">
            <v>4295877835</v>
          </cell>
        </row>
        <row r="4330">
          <cell r="A4330" t="str">
            <v>4295877835</v>
          </cell>
        </row>
        <row r="4331">
          <cell r="A4331" t="str">
            <v>4295877835</v>
          </cell>
        </row>
        <row r="4332">
          <cell r="A4332" t="str">
            <v>4295877835</v>
          </cell>
        </row>
        <row r="4333">
          <cell r="A4333" t="str">
            <v>4295877835</v>
          </cell>
        </row>
        <row r="4334">
          <cell r="A4334" t="str">
            <v>4295877835</v>
          </cell>
        </row>
        <row r="4335">
          <cell r="A4335" t="str">
            <v>4295877835</v>
          </cell>
        </row>
        <row r="4336">
          <cell r="A4336" t="str">
            <v>4295877835</v>
          </cell>
        </row>
        <row r="4337">
          <cell r="A4337" t="str">
            <v>4295877835</v>
          </cell>
        </row>
        <row r="4338">
          <cell r="A4338" t="str">
            <v>4295877835</v>
          </cell>
        </row>
        <row r="4339">
          <cell r="A4339" t="str">
            <v>4295877835</v>
          </cell>
        </row>
        <row r="4340">
          <cell r="A4340" t="str">
            <v>4295877835</v>
          </cell>
        </row>
        <row r="4341">
          <cell r="A4341" t="str">
            <v>4295877835</v>
          </cell>
        </row>
        <row r="4342">
          <cell r="A4342" t="str">
            <v>4295877835</v>
          </cell>
        </row>
        <row r="4343">
          <cell r="A4343" t="str">
            <v>4295877835</v>
          </cell>
        </row>
        <row r="4344">
          <cell r="A4344" t="str">
            <v>4295877835</v>
          </cell>
        </row>
        <row r="4345">
          <cell r="A4345" t="str">
            <v>4295877835</v>
          </cell>
        </row>
        <row r="4346">
          <cell r="A4346" t="str">
            <v>4295877835</v>
          </cell>
        </row>
        <row r="4347">
          <cell r="A4347" t="str">
            <v>4295877835</v>
          </cell>
        </row>
        <row r="4348">
          <cell r="A4348" t="str">
            <v>4295877835</v>
          </cell>
        </row>
        <row r="4349">
          <cell r="A4349" t="str">
            <v>4295877835</v>
          </cell>
        </row>
        <row r="4350">
          <cell r="A4350" t="str">
            <v>4295880213</v>
          </cell>
        </row>
        <row r="4351">
          <cell r="A4351" t="str">
            <v>4295880213</v>
          </cell>
        </row>
        <row r="4352">
          <cell r="A4352" t="str">
            <v>4295880213</v>
          </cell>
        </row>
        <row r="4353">
          <cell r="A4353" t="str">
            <v>4295880213</v>
          </cell>
        </row>
        <row r="4354">
          <cell r="A4354" t="str">
            <v>4295880213</v>
          </cell>
        </row>
        <row r="4355">
          <cell r="A4355" t="str">
            <v>4295880213</v>
          </cell>
        </row>
        <row r="4356">
          <cell r="A4356" t="str">
            <v>4295880213</v>
          </cell>
        </row>
        <row r="4357">
          <cell r="A4357" t="str">
            <v>4295880213</v>
          </cell>
        </row>
        <row r="4358">
          <cell r="A4358" t="str">
            <v>4295880213</v>
          </cell>
        </row>
        <row r="4359">
          <cell r="A4359" t="str">
            <v>4295880213</v>
          </cell>
        </row>
        <row r="4360">
          <cell r="A4360" t="str">
            <v>4295880213</v>
          </cell>
        </row>
        <row r="4361">
          <cell r="A4361" t="str">
            <v>4295880213</v>
          </cell>
        </row>
        <row r="4362">
          <cell r="A4362" t="str">
            <v>4295880213</v>
          </cell>
        </row>
        <row r="4363">
          <cell r="A4363" t="str">
            <v>4295880213</v>
          </cell>
        </row>
        <row r="4364">
          <cell r="A4364" t="str">
            <v>4295880213</v>
          </cell>
        </row>
        <row r="4365">
          <cell r="A4365" t="str">
            <v>4295880213</v>
          </cell>
        </row>
        <row r="4366">
          <cell r="A4366" t="str">
            <v>4295880213</v>
          </cell>
        </row>
        <row r="4367">
          <cell r="A4367" t="str">
            <v>4295880213</v>
          </cell>
        </row>
        <row r="4368">
          <cell r="A4368" t="str">
            <v>4295880213</v>
          </cell>
        </row>
        <row r="4369">
          <cell r="A4369" t="str">
            <v>4295880213</v>
          </cell>
        </row>
        <row r="4370">
          <cell r="A4370" t="str">
            <v>4295880213</v>
          </cell>
        </row>
        <row r="4371">
          <cell r="A4371" t="str">
            <v>4295880213</v>
          </cell>
        </row>
        <row r="4372">
          <cell r="A4372" t="str">
            <v>4295880213</v>
          </cell>
        </row>
        <row r="4373">
          <cell r="A4373" t="str">
            <v>4295880213</v>
          </cell>
        </row>
        <row r="4374">
          <cell r="A4374" t="str">
            <v>4295880213</v>
          </cell>
        </row>
        <row r="4375">
          <cell r="A4375" t="str">
            <v>4295880213</v>
          </cell>
        </row>
        <row r="4376">
          <cell r="A4376" t="str">
            <v>4295880213</v>
          </cell>
        </row>
        <row r="4377">
          <cell r="A4377" t="str">
            <v>4295880213</v>
          </cell>
        </row>
        <row r="4378">
          <cell r="A4378" t="str">
            <v>4295880213</v>
          </cell>
        </row>
        <row r="4379">
          <cell r="A4379" t="str">
            <v>4295880213</v>
          </cell>
        </row>
        <row r="4380">
          <cell r="A4380" t="str">
            <v>4295880213</v>
          </cell>
        </row>
        <row r="4381">
          <cell r="A4381" t="str">
            <v>4295880213</v>
          </cell>
        </row>
        <row r="4382">
          <cell r="A4382" t="str">
            <v>4295880213</v>
          </cell>
        </row>
        <row r="4383">
          <cell r="A4383" t="str">
            <v>4295880213</v>
          </cell>
        </row>
        <row r="4384">
          <cell r="A4384" t="str">
            <v>4295880213</v>
          </cell>
        </row>
        <row r="4385">
          <cell r="A4385" t="str">
            <v>4295880213</v>
          </cell>
        </row>
        <row r="4386">
          <cell r="A4386" t="str">
            <v>4295880213</v>
          </cell>
        </row>
        <row r="4387">
          <cell r="A4387" t="str">
            <v>4295880213</v>
          </cell>
        </row>
        <row r="4388">
          <cell r="A4388" t="str">
            <v>4295880213</v>
          </cell>
        </row>
        <row r="4389">
          <cell r="A4389" t="str">
            <v>4295880213</v>
          </cell>
        </row>
        <row r="4390">
          <cell r="A4390" t="str">
            <v>4295880213</v>
          </cell>
        </row>
        <row r="4391">
          <cell r="A4391" t="str">
            <v>4295880213</v>
          </cell>
        </row>
        <row r="4392">
          <cell r="A4392" t="str">
            <v>4295880213</v>
          </cell>
        </row>
        <row r="4393">
          <cell r="A4393" t="str">
            <v>4295880213</v>
          </cell>
        </row>
        <row r="4394">
          <cell r="A4394" t="str">
            <v>4295880213</v>
          </cell>
        </row>
        <row r="4395">
          <cell r="A4395" t="str">
            <v>4295880213</v>
          </cell>
        </row>
        <row r="4396">
          <cell r="A4396" t="str">
            <v>4295880213</v>
          </cell>
        </row>
        <row r="4397">
          <cell r="A4397" t="str">
            <v>4295880213</v>
          </cell>
        </row>
        <row r="4398">
          <cell r="A4398" t="str">
            <v>4295880213</v>
          </cell>
        </row>
        <row r="4399">
          <cell r="A4399" t="str">
            <v>4295880213</v>
          </cell>
        </row>
        <row r="4400">
          <cell r="A4400" t="str">
            <v>4295880213</v>
          </cell>
        </row>
        <row r="4401">
          <cell r="A4401" t="str">
            <v>4295880213</v>
          </cell>
        </row>
        <row r="4402">
          <cell r="A4402" t="str">
            <v>4295880213</v>
          </cell>
        </row>
        <row r="4403">
          <cell r="A4403" t="str">
            <v>4295880213</v>
          </cell>
        </row>
        <row r="4404">
          <cell r="A4404" t="str">
            <v>4295880213</v>
          </cell>
        </row>
        <row r="4405">
          <cell r="A4405" t="str">
            <v>4295880213</v>
          </cell>
        </row>
        <row r="4406">
          <cell r="A4406" t="str">
            <v>4295880213</v>
          </cell>
        </row>
        <row r="4407">
          <cell r="A4407" t="str">
            <v>4295880213</v>
          </cell>
        </row>
        <row r="4408">
          <cell r="A4408" t="str">
            <v>4295880213</v>
          </cell>
        </row>
        <row r="4409">
          <cell r="A4409" t="str">
            <v>4295880213</v>
          </cell>
        </row>
        <row r="4410">
          <cell r="A4410" t="str">
            <v>4295880213</v>
          </cell>
        </row>
        <row r="4411">
          <cell r="A4411" t="str">
            <v>4295880213</v>
          </cell>
        </row>
        <row r="4412">
          <cell r="A4412" t="str">
            <v>4295880213</v>
          </cell>
        </row>
        <row r="4413">
          <cell r="A4413" t="str">
            <v>4295880213</v>
          </cell>
        </row>
        <row r="4414">
          <cell r="A4414" t="str">
            <v>4295880213</v>
          </cell>
        </row>
        <row r="4415">
          <cell r="A4415" t="str">
            <v>4295880213</v>
          </cell>
        </row>
        <row r="4416">
          <cell r="A4416" t="str">
            <v>4295899734</v>
          </cell>
        </row>
        <row r="4417">
          <cell r="A4417" t="str">
            <v>4295899734</v>
          </cell>
        </row>
        <row r="4418">
          <cell r="A4418" t="str">
            <v>4295899734</v>
          </cell>
        </row>
        <row r="4419">
          <cell r="A4419" t="str">
            <v>4295899734</v>
          </cell>
        </row>
        <row r="4420">
          <cell r="A4420" t="str">
            <v>4295899734</v>
          </cell>
        </row>
        <row r="4421">
          <cell r="A4421" t="str">
            <v>4295899734</v>
          </cell>
        </row>
        <row r="4422">
          <cell r="A4422" t="str">
            <v>4295899734</v>
          </cell>
        </row>
        <row r="4423">
          <cell r="A4423" t="str">
            <v>4295899734</v>
          </cell>
        </row>
        <row r="4424">
          <cell r="A4424" t="str">
            <v>4295899734</v>
          </cell>
        </row>
        <row r="4425">
          <cell r="A4425" t="str">
            <v>4295899734</v>
          </cell>
        </row>
        <row r="4426">
          <cell r="A4426" t="str">
            <v>4295899734</v>
          </cell>
        </row>
        <row r="4427">
          <cell r="A4427" t="str">
            <v>4295899734</v>
          </cell>
        </row>
        <row r="4428">
          <cell r="A4428" t="str">
            <v>4295899734</v>
          </cell>
        </row>
        <row r="4429">
          <cell r="A4429" t="str">
            <v>4295899734</v>
          </cell>
        </row>
        <row r="4430">
          <cell r="A4430" t="str">
            <v>4295899734</v>
          </cell>
        </row>
        <row r="4431">
          <cell r="A4431" t="str">
            <v>4295899734</v>
          </cell>
        </row>
        <row r="4432">
          <cell r="A4432" t="str">
            <v>4295899734</v>
          </cell>
        </row>
        <row r="4433">
          <cell r="A4433" t="str">
            <v>4295899734</v>
          </cell>
        </row>
        <row r="4434">
          <cell r="A4434" t="str">
            <v>4295899734</v>
          </cell>
        </row>
        <row r="4435">
          <cell r="A4435" t="str">
            <v>4295899734</v>
          </cell>
        </row>
        <row r="4436">
          <cell r="A4436" t="str">
            <v>4295899734</v>
          </cell>
        </row>
        <row r="4437">
          <cell r="A4437" t="str">
            <v>4295899734</v>
          </cell>
        </row>
        <row r="4438">
          <cell r="A4438" t="str">
            <v>4295899734</v>
          </cell>
        </row>
        <row r="4439">
          <cell r="A4439" t="str">
            <v>4295899734</v>
          </cell>
        </row>
        <row r="4440">
          <cell r="A4440" t="str">
            <v>4295899734</v>
          </cell>
        </row>
        <row r="4441">
          <cell r="A4441" t="str">
            <v>4295899734</v>
          </cell>
        </row>
        <row r="4442">
          <cell r="A4442" t="str">
            <v>4295899734</v>
          </cell>
        </row>
        <row r="4443">
          <cell r="A4443" t="str">
            <v>4295899734</v>
          </cell>
        </row>
        <row r="4444">
          <cell r="A4444" t="str">
            <v>4295899734</v>
          </cell>
        </row>
        <row r="4445">
          <cell r="A4445" t="str">
            <v>4295899734</v>
          </cell>
        </row>
        <row r="4446">
          <cell r="A4446" t="str">
            <v>4295899734</v>
          </cell>
        </row>
        <row r="4447">
          <cell r="A4447" t="str">
            <v>4295899734</v>
          </cell>
        </row>
        <row r="4448">
          <cell r="A4448" t="str">
            <v>4295899734</v>
          </cell>
        </row>
        <row r="4449">
          <cell r="A4449" t="str">
            <v>4295871291</v>
          </cell>
        </row>
        <row r="4450">
          <cell r="A4450" t="str">
            <v>4295871291</v>
          </cell>
        </row>
        <row r="4451">
          <cell r="A4451" t="str">
            <v>4295871291</v>
          </cell>
        </row>
        <row r="4452">
          <cell r="A4452" t="str">
            <v>4295871291</v>
          </cell>
        </row>
        <row r="4453">
          <cell r="A4453" t="str">
            <v>4295871291</v>
          </cell>
        </row>
        <row r="4454">
          <cell r="A4454" t="str">
            <v>4295871291</v>
          </cell>
        </row>
        <row r="4455">
          <cell r="A4455" t="str">
            <v>4295871291</v>
          </cell>
        </row>
        <row r="4456">
          <cell r="A4456" t="str">
            <v>4295871291</v>
          </cell>
        </row>
        <row r="4457">
          <cell r="A4457" t="str">
            <v>4295871291</v>
          </cell>
        </row>
        <row r="4458">
          <cell r="A4458" t="str">
            <v>4295871291</v>
          </cell>
        </row>
        <row r="4459">
          <cell r="A4459" t="str">
            <v>4295871291</v>
          </cell>
        </row>
        <row r="4460">
          <cell r="A4460" t="str">
            <v>4295871291</v>
          </cell>
        </row>
        <row r="4461">
          <cell r="A4461" t="str">
            <v>4295871291</v>
          </cell>
        </row>
        <row r="4462">
          <cell r="A4462" t="str">
            <v>4295871291</v>
          </cell>
        </row>
        <row r="4463">
          <cell r="A4463" t="str">
            <v>4295871291</v>
          </cell>
        </row>
        <row r="4464">
          <cell r="A4464" t="str">
            <v>4295871291</v>
          </cell>
        </row>
        <row r="4465">
          <cell r="A4465" t="str">
            <v>4295871291</v>
          </cell>
        </row>
        <row r="4466">
          <cell r="A4466" t="str">
            <v>4295871291</v>
          </cell>
        </row>
        <row r="4467">
          <cell r="A4467" t="str">
            <v>4295871291</v>
          </cell>
        </row>
        <row r="4468">
          <cell r="A4468" t="str">
            <v>4295871291</v>
          </cell>
        </row>
        <row r="4469">
          <cell r="A4469" t="str">
            <v>4295871291</v>
          </cell>
        </row>
        <row r="4470">
          <cell r="A4470" t="str">
            <v>4295871291</v>
          </cell>
        </row>
        <row r="4471">
          <cell r="A4471" t="str">
            <v>4295871291</v>
          </cell>
        </row>
        <row r="4472">
          <cell r="A4472" t="str">
            <v>4295871291</v>
          </cell>
        </row>
        <row r="4473">
          <cell r="A4473" t="str">
            <v>4295871291</v>
          </cell>
        </row>
        <row r="4474">
          <cell r="A4474" t="str">
            <v>4295871291</v>
          </cell>
        </row>
        <row r="4475">
          <cell r="A4475" t="str">
            <v>4295871291</v>
          </cell>
        </row>
        <row r="4476">
          <cell r="A4476" t="str">
            <v>4295871291</v>
          </cell>
        </row>
        <row r="4477">
          <cell r="A4477" t="str">
            <v>4295871291</v>
          </cell>
        </row>
        <row r="4478">
          <cell r="A4478" t="str">
            <v>4295871291</v>
          </cell>
        </row>
        <row r="4479">
          <cell r="A4479" t="str">
            <v>4295871291</v>
          </cell>
        </row>
        <row r="4480">
          <cell r="A4480" t="str">
            <v>4295871291</v>
          </cell>
        </row>
        <row r="4481">
          <cell r="A4481" t="str">
            <v>4295871291</v>
          </cell>
        </row>
        <row r="4482">
          <cell r="A4482" t="str">
            <v>4295871291</v>
          </cell>
        </row>
        <row r="4483">
          <cell r="A4483" t="str">
            <v>4295871291</v>
          </cell>
        </row>
        <row r="4484">
          <cell r="A4484" t="str">
            <v>4295871291</v>
          </cell>
        </row>
        <row r="4485">
          <cell r="A4485" t="str">
            <v>4295871291</v>
          </cell>
        </row>
        <row r="4486">
          <cell r="A4486" t="str">
            <v>4295871291</v>
          </cell>
        </row>
        <row r="4487">
          <cell r="A4487" t="str">
            <v>4295871291</v>
          </cell>
        </row>
        <row r="4488">
          <cell r="A4488" t="str">
            <v>4295878730</v>
          </cell>
        </row>
        <row r="4489">
          <cell r="A4489" t="str">
            <v>4295878730</v>
          </cell>
        </row>
        <row r="4490">
          <cell r="A4490" t="str">
            <v>4295878730</v>
          </cell>
        </row>
        <row r="4491">
          <cell r="A4491" t="str">
            <v>4295878730</v>
          </cell>
        </row>
        <row r="4492">
          <cell r="A4492" t="str">
            <v>4295878730</v>
          </cell>
        </row>
        <row r="4493">
          <cell r="A4493" t="str">
            <v>4295878730</v>
          </cell>
        </row>
        <row r="4494">
          <cell r="A4494" t="str">
            <v>4295878730</v>
          </cell>
        </row>
        <row r="4495">
          <cell r="A4495" t="str">
            <v>4295878730</v>
          </cell>
        </row>
        <row r="4496">
          <cell r="A4496" t="str">
            <v>4295878730</v>
          </cell>
        </row>
        <row r="4497">
          <cell r="A4497" t="str">
            <v>4295878730</v>
          </cell>
        </row>
        <row r="4498">
          <cell r="A4498" t="str">
            <v>4295878730</v>
          </cell>
        </row>
        <row r="4499">
          <cell r="A4499" t="str">
            <v>4295878730</v>
          </cell>
        </row>
        <row r="4500">
          <cell r="A4500" t="str">
            <v>4295878730</v>
          </cell>
        </row>
        <row r="4501">
          <cell r="A4501" t="str">
            <v>4295878730</v>
          </cell>
        </row>
        <row r="4502">
          <cell r="A4502" t="str">
            <v>4295878730</v>
          </cell>
        </row>
        <row r="4503">
          <cell r="A4503" t="str">
            <v>4295878730</v>
          </cell>
        </row>
        <row r="4504">
          <cell r="A4504" t="str">
            <v>4295878730</v>
          </cell>
        </row>
        <row r="4505">
          <cell r="A4505" t="str">
            <v>4295878730</v>
          </cell>
        </row>
        <row r="4506">
          <cell r="A4506" t="str">
            <v>4295878730</v>
          </cell>
        </row>
        <row r="4507">
          <cell r="A4507" t="str">
            <v>4295878730</v>
          </cell>
        </row>
        <row r="4508">
          <cell r="A4508" t="str">
            <v>4295878730</v>
          </cell>
        </row>
        <row r="4509">
          <cell r="A4509" t="str">
            <v>4295878730</v>
          </cell>
        </row>
        <row r="4510">
          <cell r="A4510" t="str">
            <v>4295878730</v>
          </cell>
        </row>
        <row r="4511">
          <cell r="A4511" t="str">
            <v>4295878730</v>
          </cell>
        </row>
        <row r="4512">
          <cell r="A4512" t="str">
            <v>4295878730</v>
          </cell>
        </row>
        <row r="4513">
          <cell r="A4513" t="str">
            <v>4295878730</v>
          </cell>
        </row>
        <row r="4514">
          <cell r="A4514" t="str">
            <v>4295878730</v>
          </cell>
        </row>
        <row r="4515">
          <cell r="A4515" t="str">
            <v>4295878730</v>
          </cell>
        </row>
        <row r="4516">
          <cell r="A4516" t="str">
            <v>4295878730</v>
          </cell>
        </row>
        <row r="4517">
          <cell r="A4517" t="str">
            <v>4295878730</v>
          </cell>
        </row>
        <row r="4518">
          <cell r="A4518" t="str">
            <v>4295878730</v>
          </cell>
        </row>
        <row r="4519">
          <cell r="A4519" t="str">
            <v>4295878730</v>
          </cell>
        </row>
        <row r="4520">
          <cell r="A4520" t="str">
            <v>4295878730</v>
          </cell>
        </row>
        <row r="4521">
          <cell r="A4521" t="str">
            <v>4295878730</v>
          </cell>
        </row>
        <row r="4522">
          <cell r="A4522" t="str">
            <v>4295878730</v>
          </cell>
        </row>
        <row r="4523">
          <cell r="A4523" t="str">
            <v>4295878730</v>
          </cell>
        </row>
        <row r="4524">
          <cell r="A4524" t="str">
            <v>4295878730</v>
          </cell>
        </row>
        <row r="4525">
          <cell r="A4525" t="str">
            <v>4295878730</v>
          </cell>
        </row>
        <row r="4526">
          <cell r="A4526" t="str">
            <v>4295878730</v>
          </cell>
        </row>
        <row r="4527">
          <cell r="A4527" t="str">
            <v>4295878730</v>
          </cell>
        </row>
        <row r="4528">
          <cell r="A4528" t="str">
            <v>4295878730</v>
          </cell>
        </row>
        <row r="4529">
          <cell r="A4529" t="str">
            <v>4295878730</v>
          </cell>
        </row>
        <row r="4530">
          <cell r="A4530" t="str">
            <v>4295878730</v>
          </cell>
        </row>
        <row r="4531">
          <cell r="A4531" t="str">
            <v>4295878730</v>
          </cell>
        </row>
        <row r="4532">
          <cell r="A4532" t="str">
            <v>4295878730</v>
          </cell>
        </row>
        <row r="4533">
          <cell r="A4533" t="str">
            <v>4295878730</v>
          </cell>
        </row>
        <row r="4534">
          <cell r="A4534" t="str">
            <v>4295878730</v>
          </cell>
        </row>
        <row r="4535">
          <cell r="A4535" t="str">
            <v>4295878730</v>
          </cell>
        </row>
        <row r="4536">
          <cell r="A4536" t="str">
            <v>4295878730</v>
          </cell>
        </row>
        <row r="4537">
          <cell r="A4537" t="str">
            <v>4295878730</v>
          </cell>
        </row>
        <row r="4538">
          <cell r="A4538" t="str">
            <v>4295878730</v>
          </cell>
        </row>
        <row r="4539">
          <cell r="A4539" t="str">
            <v>4295878730</v>
          </cell>
        </row>
        <row r="4540">
          <cell r="A4540" t="str">
            <v>4295878730</v>
          </cell>
        </row>
        <row r="4541">
          <cell r="A4541" t="str">
            <v>4295878730</v>
          </cell>
        </row>
        <row r="4542">
          <cell r="A4542" t="str">
            <v>4295878730</v>
          </cell>
        </row>
        <row r="4543">
          <cell r="A4543" t="str">
            <v>4295878730</v>
          </cell>
        </row>
        <row r="4544">
          <cell r="A4544" t="str">
            <v>4295878730</v>
          </cell>
        </row>
        <row r="4545">
          <cell r="A4545" t="str">
            <v>4295878730</v>
          </cell>
        </row>
        <row r="4546">
          <cell r="A4546" t="str">
            <v>4295878730</v>
          </cell>
        </row>
        <row r="4547">
          <cell r="A4547" t="str">
            <v>4295878730</v>
          </cell>
        </row>
        <row r="4548">
          <cell r="A4548" t="str">
            <v>4295878730</v>
          </cell>
        </row>
        <row r="4549">
          <cell r="A4549" t="str">
            <v>4295878730</v>
          </cell>
        </row>
        <row r="4550">
          <cell r="A4550" t="str">
            <v>4295878730</v>
          </cell>
        </row>
        <row r="4551">
          <cell r="A4551" t="str">
            <v>4295878730</v>
          </cell>
        </row>
        <row r="4552">
          <cell r="A4552" t="str">
            <v>4295878730</v>
          </cell>
        </row>
        <row r="4553">
          <cell r="A4553" t="str">
            <v>4295878730</v>
          </cell>
        </row>
        <row r="4554">
          <cell r="A4554" t="str">
            <v>4295878730</v>
          </cell>
        </row>
        <row r="4555">
          <cell r="A4555" t="str">
            <v>4295878730</v>
          </cell>
        </row>
        <row r="4556">
          <cell r="A4556" t="str">
            <v>4295878730</v>
          </cell>
        </row>
        <row r="4557">
          <cell r="A4557" t="str">
            <v>4295878730</v>
          </cell>
        </row>
        <row r="4558">
          <cell r="A4558" t="str">
            <v>4295878730</v>
          </cell>
        </row>
        <row r="4559">
          <cell r="A4559" t="str">
            <v>4295878730</v>
          </cell>
        </row>
        <row r="4560">
          <cell r="A4560" t="str">
            <v>4295862897</v>
          </cell>
        </row>
        <row r="4561">
          <cell r="A4561" t="str">
            <v>4295862897</v>
          </cell>
        </row>
        <row r="4562">
          <cell r="A4562" t="str">
            <v>4295862897</v>
          </cell>
        </row>
        <row r="4563">
          <cell r="A4563" t="str">
            <v>4295862897</v>
          </cell>
        </row>
        <row r="4564">
          <cell r="A4564" t="str">
            <v>4295862897</v>
          </cell>
        </row>
        <row r="4565">
          <cell r="A4565" t="str">
            <v>4295862897</v>
          </cell>
        </row>
        <row r="4566">
          <cell r="A4566" t="str">
            <v>4295862897</v>
          </cell>
        </row>
        <row r="4567">
          <cell r="A4567" t="str">
            <v>4295862897</v>
          </cell>
        </row>
        <row r="4568">
          <cell r="A4568" t="str">
            <v>4295862897</v>
          </cell>
        </row>
        <row r="4569">
          <cell r="A4569" t="str">
            <v>4295862897</v>
          </cell>
        </row>
        <row r="4570">
          <cell r="A4570" t="str">
            <v>4295862897</v>
          </cell>
        </row>
        <row r="4571">
          <cell r="A4571" t="str">
            <v>4295862897</v>
          </cell>
        </row>
        <row r="4572">
          <cell r="A4572" t="str">
            <v>4295862897</v>
          </cell>
        </row>
        <row r="4573">
          <cell r="A4573" t="str">
            <v>4295862897</v>
          </cell>
        </row>
        <row r="4574">
          <cell r="A4574" t="str">
            <v>4295862897</v>
          </cell>
        </row>
        <row r="4575">
          <cell r="A4575" t="str">
            <v>4295862897</v>
          </cell>
        </row>
        <row r="4576">
          <cell r="A4576" t="str">
            <v>4295862897</v>
          </cell>
        </row>
        <row r="4577">
          <cell r="A4577" t="str">
            <v>4295862897</v>
          </cell>
        </row>
        <row r="4578">
          <cell r="A4578" t="str">
            <v>4295862897</v>
          </cell>
        </row>
        <row r="4579">
          <cell r="A4579" t="str">
            <v>4295862897</v>
          </cell>
        </row>
        <row r="4580">
          <cell r="A4580" t="str">
            <v>4295862897</v>
          </cell>
        </row>
        <row r="4581">
          <cell r="A4581" t="str">
            <v>4295862897</v>
          </cell>
        </row>
        <row r="4582">
          <cell r="A4582" t="str">
            <v>4295862897</v>
          </cell>
        </row>
        <row r="4583">
          <cell r="A4583" t="str">
            <v>4295862897</v>
          </cell>
        </row>
        <row r="4584">
          <cell r="A4584" t="str">
            <v>4295862897</v>
          </cell>
        </row>
        <row r="4585">
          <cell r="A4585" t="str">
            <v>4295862897</v>
          </cell>
        </row>
        <row r="4586">
          <cell r="A4586" t="str">
            <v>4295862897</v>
          </cell>
        </row>
        <row r="4587">
          <cell r="A4587" t="str">
            <v>4295862897</v>
          </cell>
        </row>
        <row r="4588">
          <cell r="A4588" t="str">
            <v>4295862897</v>
          </cell>
        </row>
        <row r="4589">
          <cell r="A4589" t="str">
            <v>4295862897</v>
          </cell>
        </row>
        <row r="4590">
          <cell r="A4590" t="str">
            <v>4295862897</v>
          </cell>
        </row>
        <row r="4591">
          <cell r="A4591" t="str">
            <v>4295862897</v>
          </cell>
        </row>
        <row r="4592">
          <cell r="A4592" t="str">
            <v>4295862897</v>
          </cell>
        </row>
        <row r="4593">
          <cell r="A4593" t="str">
            <v>4295862897</v>
          </cell>
        </row>
        <row r="4594">
          <cell r="A4594" t="str">
            <v>4295862897</v>
          </cell>
        </row>
        <row r="4595">
          <cell r="A4595" t="str">
            <v>4295862897</v>
          </cell>
        </row>
        <row r="4596">
          <cell r="A4596" t="str">
            <v>5037341054</v>
          </cell>
        </row>
        <row r="4597">
          <cell r="A4597" t="str">
            <v>5037341054</v>
          </cell>
        </row>
        <row r="4598">
          <cell r="A4598" t="str">
            <v>5037341054</v>
          </cell>
        </row>
        <row r="4599">
          <cell r="A4599" t="str">
            <v>5037341054</v>
          </cell>
        </row>
        <row r="4600">
          <cell r="A4600" t="str">
            <v>5037341054</v>
          </cell>
        </row>
        <row r="4601">
          <cell r="A4601" t="str">
            <v>5037341054</v>
          </cell>
        </row>
        <row r="4602">
          <cell r="A4602" t="str">
            <v>5037341054</v>
          </cell>
        </row>
        <row r="4603">
          <cell r="A4603" t="str">
            <v>5037341054</v>
          </cell>
        </row>
        <row r="4604">
          <cell r="A4604" t="str">
            <v>5037341054</v>
          </cell>
        </row>
        <row r="4605">
          <cell r="A4605" t="str">
            <v>5037341054</v>
          </cell>
        </row>
        <row r="4606">
          <cell r="A4606" t="str">
            <v>5037341054</v>
          </cell>
        </row>
        <row r="4607">
          <cell r="A4607" t="str">
            <v>5037341054</v>
          </cell>
        </row>
        <row r="4608">
          <cell r="A4608" t="str">
            <v>5037341054</v>
          </cell>
        </row>
        <row r="4609">
          <cell r="A4609" t="str">
            <v>5037341054</v>
          </cell>
        </row>
        <row r="4610">
          <cell r="A4610" t="str">
            <v>5037341054</v>
          </cell>
        </row>
        <row r="4611">
          <cell r="A4611" t="str">
            <v>5040925358</v>
          </cell>
        </row>
        <row r="4612">
          <cell r="A4612" t="str">
            <v>5040925358</v>
          </cell>
        </row>
        <row r="4613">
          <cell r="A4613" t="str">
            <v>5040925358</v>
          </cell>
        </row>
        <row r="4614">
          <cell r="A4614" t="str">
            <v>5040925358</v>
          </cell>
        </row>
        <row r="4615">
          <cell r="A4615" t="str">
            <v>5040925358</v>
          </cell>
        </row>
        <row r="4616">
          <cell r="A4616" t="str">
            <v>5040925358</v>
          </cell>
        </row>
        <row r="4617">
          <cell r="A4617" t="str">
            <v>5040925358</v>
          </cell>
        </row>
        <row r="4618">
          <cell r="A4618" t="str">
            <v>5040925358</v>
          </cell>
        </row>
        <row r="4619">
          <cell r="A4619" t="str">
            <v>5040925358</v>
          </cell>
        </row>
        <row r="4620">
          <cell r="A4620" t="str">
            <v>5040925358</v>
          </cell>
        </row>
        <row r="4621">
          <cell r="A4621" t="str">
            <v>5040925358</v>
          </cell>
        </row>
        <row r="4622">
          <cell r="A4622" t="str">
            <v>5040925358</v>
          </cell>
        </row>
        <row r="4623">
          <cell r="A4623" t="str">
            <v>5040925358</v>
          </cell>
        </row>
        <row r="4624">
          <cell r="A4624" t="str">
            <v>5040925358</v>
          </cell>
        </row>
        <row r="4625">
          <cell r="A4625" t="str">
            <v>5040925358</v>
          </cell>
        </row>
        <row r="4626">
          <cell r="A4626" t="str">
            <v>5040925358</v>
          </cell>
        </row>
        <row r="4627">
          <cell r="A4627" t="str">
            <v>5040925358</v>
          </cell>
        </row>
        <row r="4628">
          <cell r="A4628" t="str">
            <v>5040925358</v>
          </cell>
        </row>
        <row r="4629">
          <cell r="A4629" t="str">
            <v>5040925358</v>
          </cell>
        </row>
        <row r="4630">
          <cell r="A4630" t="str">
            <v>5040925358</v>
          </cell>
        </row>
        <row r="4631">
          <cell r="A4631" t="str">
            <v>5040925358</v>
          </cell>
        </row>
        <row r="4632">
          <cell r="A4632" t="str">
            <v>5040925358</v>
          </cell>
        </row>
        <row r="4633">
          <cell r="A4633" t="str">
            <v>5040925358</v>
          </cell>
        </row>
        <row r="4634">
          <cell r="A4634" t="str">
            <v>5040925358</v>
          </cell>
        </row>
        <row r="4635">
          <cell r="A4635" t="str">
            <v>5040925358</v>
          </cell>
        </row>
        <row r="4636">
          <cell r="A4636" t="str">
            <v>5040925358</v>
          </cell>
        </row>
        <row r="4637">
          <cell r="A4637" t="str">
            <v>5040925358</v>
          </cell>
        </row>
        <row r="4638">
          <cell r="A4638" t="str">
            <v>5040925358</v>
          </cell>
        </row>
        <row r="4639">
          <cell r="A4639" t="str">
            <v>5040925358</v>
          </cell>
        </row>
        <row r="4640">
          <cell r="A4640" t="str">
            <v>5040925358</v>
          </cell>
        </row>
        <row r="4641">
          <cell r="A4641" t="str">
            <v>5040925358</v>
          </cell>
        </row>
        <row r="4642">
          <cell r="A4642" t="str">
            <v>5040925358</v>
          </cell>
        </row>
        <row r="4643">
          <cell r="A4643" t="str">
            <v>5040925358</v>
          </cell>
        </row>
        <row r="4644">
          <cell r="A4644" t="str">
            <v>5040925358</v>
          </cell>
        </row>
        <row r="4645">
          <cell r="A4645" t="str">
            <v>5040925358</v>
          </cell>
        </row>
        <row r="4646">
          <cell r="A4646" t="str">
            <v>5040925358</v>
          </cell>
        </row>
        <row r="4647">
          <cell r="A4647" t="str">
            <v>4296108591</v>
          </cell>
        </row>
        <row r="4648">
          <cell r="A4648" t="str">
            <v>4296108591</v>
          </cell>
        </row>
        <row r="4649">
          <cell r="A4649" t="str">
            <v>4296108591</v>
          </cell>
        </row>
        <row r="4650">
          <cell r="A4650" t="str">
            <v>4296108591</v>
          </cell>
        </row>
        <row r="4651">
          <cell r="A4651" t="str">
            <v>4296108591</v>
          </cell>
        </row>
        <row r="4652">
          <cell r="A4652" t="str">
            <v>4296108591</v>
          </cell>
        </row>
        <row r="4653">
          <cell r="A4653" t="str">
            <v>5043339590</v>
          </cell>
        </row>
        <row r="4654">
          <cell r="A4654" t="str">
            <v>5043339590</v>
          </cell>
        </row>
        <row r="4655">
          <cell r="A4655" t="str">
            <v>5043339590</v>
          </cell>
        </row>
        <row r="4656">
          <cell r="A4656" t="str">
            <v>5043339590</v>
          </cell>
        </row>
        <row r="4657">
          <cell r="A4657" t="str">
            <v>5043339590</v>
          </cell>
        </row>
        <row r="4658">
          <cell r="A4658" t="str">
            <v>5043339590</v>
          </cell>
        </row>
        <row r="4659">
          <cell r="A4659" t="str">
            <v>5043339590</v>
          </cell>
        </row>
        <row r="4660">
          <cell r="A4660" t="str">
            <v>5043339590</v>
          </cell>
        </row>
        <row r="4661">
          <cell r="A4661" t="str">
            <v>5043339590</v>
          </cell>
        </row>
        <row r="4662">
          <cell r="A4662" t="str">
            <v>5043339590</v>
          </cell>
        </row>
        <row r="4663">
          <cell r="A4663" t="str">
            <v>5043339590</v>
          </cell>
        </row>
        <row r="4664">
          <cell r="A4664" t="str">
            <v>5043339590</v>
          </cell>
        </row>
        <row r="4665">
          <cell r="A4665" t="str">
            <v>5043339590</v>
          </cell>
        </row>
        <row r="4666">
          <cell r="A4666" t="str">
            <v>5043339590</v>
          </cell>
        </row>
        <row r="4667">
          <cell r="A4667" t="str">
            <v>5043339590</v>
          </cell>
        </row>
        <row r="4668">
          <cell r="A4668" t="str">
            <v>4295862813</v>
          </cell>
        </row>
        <row r="4669">
          <cell r="A4669" t="str">
            <v>4295862813</v>
          </cell>
        </row>
        <row r="4670">
          <cell r="A4670" t="str">
            <v>4295862813</v>
          </cell>
        </row>
        <row r="4671">
          <cell r="A4671" t="str">
            <v>4295862813</v>
          </cell>
        </row>
        <row r="4672">
          <cell r="A4672" t="str">
            <v>4295862813</v>
          </cell>
        </row>
        <row r="4673">
          <cell r="A4673" t="str">
            <v>4295862813</v>
          </cell>
        </row>
        <row r="4674">
          <cell r="A4674" t="str">
            <v>4295862813</v>
          </cell>
        </row>
        <row r="4675">
          <cell r="A4675" t="str">
            <v>4295862813</v>
          </cell>
        </row>
        <row r="4676">
          <cell r="A4676" t="str">
            <v>4295862813</v>
          </cell>
        </row>
        <row r="4677">
          <cell r="A4677" t="str">
            <v>4295862813</v>
          </cell>
        </row>
        <row r="4678">
          <cell r="A4678" t="str">
            <v>4295862813</v>
          </cell>
        </row>
        <row r="4679">
          <cell r="A4679" t="str">
            <v>4295862813</v>
          </cell>
        </row>
        <row r="4680">
          <cell r="A4680" t="str">
            <v>4295862813</v>
          </cell>
        </row>
        <row r="4681">
          <cell r="A4681" t="str">
            <v>4295862813</v>
          </cell>
        </row>
        <row r="4682">
          <cell r="A4682" t="str">
            <v>4295862813</v>
          </cell>
        </row>
        <row r="4683">
          <cell r="A4683" t="str">
            <v>4295862813</v>
          </cell>
        </row>
        <row r="4684">
          <cell r="A4684" t="str">
            <v>4295862813</v>
          </cell>
        </row>
        <row r="4685">
          <cell r="A4685" t="str">
            <v>4295862813</v>
          </cell>
        </row>
        <row r="4686">
          <cell r="A4686" t="str">
            <v>4295862813</v>
          </cell>
        </row>
        <row r="4687">
          <cell r="A4687" t="str">
            <v>4295862813</v>
          </cell>
        </row>
        <row r="4688">
          <cell r="A4688" t="str">
            <v>4295862813</v>
          </cell>
        </row>
        <row r="4689">
          <cell r="A4689" t="str">
            <v>4295862813</v>
          </cell>
        </row>
        <row r="4690">
          <cell r="A4690" t="str">
            <v>4295862813</v>
          </cell>
        </row>
        <row r="4691">
          <cell r="A4691" t="str">
            <v>4295862813</v>
          </cell>
        </row>
        <row r="4692">
          <cell r="A4692" t="str">
            <v>4295862813</v>
          </cell>
        </row>
        <row r="4693">
          <cell r="A4693" t="str">
            <v>4295862813</v>
          </cell>
        </row>
        <row r="4694">
          <cell r="A4694" t="str">
            <v>4295862813</v>
          </cell>
        </row>
        <row r="4695">
          <cell r="A4695" t="str">
            <v>4295862813</v>
          </cell>
        </row>
        <row r="4696">
          <cell r="A4696" t="str">
            <v>4295862813</v>
          </cell>
        </row>
        <row r="4697">
          <cell r="A4697" t="str">
            <v>4295862813</v>
          </cell>
        </row>
        <row r="4698">
          <cell r="A4698" t="str">
            <v>4295862813</v>
          </cell>
        </row>
        <row r="4699">
          <cell r="A4699" t="str">
            <v>4295862813</v>
          </cell>
        </row>
        <row r="4700">
          <cell r="A4700" t="str">
            <v>4295862813</v>
          </cell>
        </row>
        <row r="4701">
          <cell r="A4701" t="str">
            <v>4295862813</v>
          </cell>
        </row>
        <row r="4702">
          <cell r="A4702" t="str">
            <v>4295862813</v>
          </cell>
        </row>
        <row r="4703">
          <cell r="A4703" t="str">
            <v>4295862813</v>
          </cell>
        </row>
        <row r="4704">
          <cell r="A4704" t="str">
            <v>4295886931</v>
          </cell>
        </row>
        <row r="4705">
          <cell r="A4705" t="str">
            <v>4295886931</v>
          </cell>
        </row>
        <row r="4706">
          <cell r="A4706" t="str">
            <v>4295886931</v>
          </cell>
        </row>
        <row r="4707">
          <cell r="A4707" t="str">
            <v>4295886931</v>
          </cell>
        </row>
        <row r="4708">
          <cell r="A4708" t="str">
            <v>4295886931</v>
          </cell>
        </row>
        <row r="4709">
          <cell r="A4709" t="str">
            <v>4295886931</v>
          </cell>
        </row>
        <row r="4710">
          <cell r="A4710" t="str">
            <v>4295886931</v>
          </cell>
        </row>
        <row r="4711">
          <cell r="A4711" t="str">
            <v>4295886931</v>
          </cell>
        </row>
        <row r="4712">
          <cell r="A4712" t="str">
            <v>4295886931</v>
          </cell>
        </row>
        <row r="4713">
          <cell r="A4713" t="str">
            <v>4295886931</v>
          </cell>
        </row>
        <row r="4714">
          <cell r="A4714" t="str">
            <v>4295886931</v>
          </cell>
        </row>
        <row r="4715">
          <cell r="A4715" t="str">
            <v>4295886931</v>
          </cell>
        </row>
        <row r="4716">
          <cell r="A4716" t="str">
            <v>4295886931</v>
          </cell>
        </row>
        <row r="4717">
          <cell r="A4717" t="str">
            <v>4295886931</v>
          </cell>
        </row>
        <row r="4718">
          <cell r="A4718" t="str">
            <v>4295886931</v>
          </cell>
        </row>
        <row r="4719">
          <cell r="A4719" t="str">
            <v>4295886931</v>
          </cell>
        </row>
        <row r="4720">
          <cell r="A4720" t="str">
            <v>4295886931</v>
          </cell>
        </row>
        <row r="4721">
          <cell r="A4721" t="str">
            <v>4295886931</v>
          </cell>
        </row>
        <row r="4722">
          <cell r="A4722" t="str">
            <v>4295886931</v>
          </cell>
        </row>
        <row r="4723">
          <cell r="A4723" t="str">
            <v>4295886931</v>
          </cell>
        </row>
        <row r="4724">
          <cell r="A4724" t="str">
            <v>4295886931</v>
          </cell>
        </row>
        <row r="4725">
          <cell r="A4725" t="str">
            <v>4295886931</v>
          </cell>
        </row>
        <row r="4726">
          <cell r="A4726" t="str">
            <v>4295886931</v>
          </cell>
        </row>
        <row r="4727">
          <cell r="A4727" t="str">
            <v>4295886931</v>
          </cell>
        </row>
        <row r="4728">
          <cell r="A4728" t="str">
            <v>4295886931</v>
          </cell>
        </row>
        <row r="4729">
          <cell r="A4729" t="str">
            <v>4295886931</v>
          </cell>
        </row>
        <row r="4730">
          <cell r="A4730" t="str">
            <v>4295886931</v>
          </cell>
        </row>
        <row r="4731">
          <cell r="A4731" t="str">
            <v>4295886931</v>
          </cell>
        </row>
        <row r="4732">
          <cell r="A4732" t="str">
            <v>4295886931</v>
          </cell>
        </row>
        <row r="4733">
          <cell r="A4733" t="str">
            <v>4295886931</v>
          </cell>
        </row>
        <row r="4734">
          <cell r="A4734" t="str">
            <v>4295886931</v>
          </cell>
        </row>
        <row r="4735">
          <cell r="A4735" t="str">
            <v>4295886931</v>
          </cell>
        </row>
        <row r="4736">
          <cell r="A4736" t="str">
            <v>4295886931</v>
          </cell>
        </row>
        <row r="4737">
          <cell r="A4737" t="str">
            <v>4295886931</v>
          </cell>
        </row>
        <row r="4738">
          <cell r="A4738" t="str">
            <v>4295886931</v>
          </cell>
        </row>
        <row r="4739">
          <cell r="A4739" t="str">
            <v>4295886931</v>
          </cell>
        </row>
        <row r="4740">
          <cell r="A4740" t="str">
            <v>4295864304</v>
          </cell>
        </row>
        <row r="4741">
          <cell r="A4741" t="str">
            <v>4295864304</v>
          </cell>
        </row>
        <row r="4742">
          <cell r="A4742" t="str">
            <v>4295864304</v>
          </cell>
        </row>
        <row r="4743">
          <cell r="A4743" t="str">
            <v>4295864304</v>
          </cell>
        </row>
        <row r="4744">
          <cell r="A4744" t="str">
            <v>4295864304</v>
          </cell>
        </row>
        <row r="4745">
          <cell r="A4745" t="str">
            <v>4295864304</v>
          </cell>
        </row>
        <row r="4746">
          <cell r="A4746" t="str">
            <v>4295864304</v>
          </cell>
        </row>
        <row r="4747">
          <cell r="A4747" t="str">
            <v>4295864304</v>
          </cell>
        </row>
        <row r="4748">
          <cell r="A4748" t="str">
            <v>4295864304</v>
          </cell>
        </row>
        <row r="4749">
          <cell r="A4749" t="str">
            <v>4295864304</v>
          </cell>
        </row>
        <row r="4750">
          <cell r="A4750" t="str">
            <v>4295864304</v>
          </cell>
        </row>
        <row r="4751">
          <cell r="A4751" t="str">
            <v>4295864304</v>
          </cell>
        </row>
        <row r="4752">
          <cell r="A4752" t="str">
            <v>4295864304</v>
          </cell>
        </row>
        <row r="4753">
          <cell r="A4753" t="str">
            <v>4295864304</v>
          </cell>
        </row>
        <row r="4754">
          <cell r="A4754" t="str">
            <v>4295864304</v>
          </cell>
        </row>
        <row r="4755">
          <cell r="A4755" t="str">
            <v>4295864304</v>
          </cell>
        </row>
        <row r="4756">
          <cell r="A4756" t="str">
            <v>4295864304</v>
          </cell>
        </row>
        <row r="4757">
          <cell r="A4757" t="str">
            <v>4295864304</v>
          </cell>
        </row>
        <row r="4758">
          <cell r="A4758" t="str">
            <v>4295864304</v>
          </cell>
        </row>
        <row r="4759">
          <cell r="A4759" t="str">
            <v>4295864304</v>
          </cell>
        </row>
        <row r="4760">
          <cell r="A4760" t="str">
            <v>4295864304</v>
          </cell>
        </row>
        <row r="4761">
          <cell r="A4761" t="str">
            <v>4295864304</v>
          </cell>
        </row>
        <row r="4762">
          <cell r="A4762" t="str">
            <v>4295864304</v>
          </cell>
        </row>
        <row r="4763">
          <cell r="A4763" t="str">
            <v>4295864304</v>
          </cell>
        </row>
        <row r="4764">
          <cell r="A4764" t="str">
            <v>4295864304</v>
          </cell>
        </row>
        <row r="4765">
          <cell r="A4765" t="str">
            <v>4295864304</v>
          </cell>
        </row>
        <row r="4766">
          <cell r="A4766" t="str">
            <v>4295864304</v>
          </cell>
        </row>
        <row r="4767">
          <cell r="A4767" t="str">
            <v>4295864304</v>
          </cell>
        </row>
        <row r="4768">
          <cell r="A4768" t="str">
            <v>4295864304</v>
          </cell>
        </row>
        <row r="4769">
          <cell r="A4769" t="str">
            <v>4295864304</v>
          </cell>
        </row>
        <row r="4770">
          <cell r="A4770" t="str">
            <v>4295864304</v>
          </cell>
        </row>
        <row r="4771">
          <cell r="A4771" t="str">
            <v>4295864304</v>
          </cell>
        </row>
        <row r="4772">
          <cell r="A4772" t="str">
            <v>4295864304</v>
          </cell>
        </row>
        <row r="4773">
          <cell r="A4773" t="str">
            <v>4295864304</v>
          </cell>
        </row>
        <row r="4774">
          <cell r="A4774" t="str">
            <v>4295864304</v>
          </cell>
        </row>
        <row r="4775">
          <cell r="A4775" t="str">
            <v>4295864304</v>
          </cell>
        </row>
        <row r="4776">
          <cell r="A4776" t="str">
            <v>5046435876</v>
          </cell>
        </row>
        <row r="4777">
          <cell r="A4777" t="str">
            <v>5046435876</v>
          </cell>
        </row>
        <row r="4778">
          <cell r="A4778" t="str">
            <v>5046435876</v>
          </cell>
        </row>
        <row r="4779">
          <cell r="A4779" t="str">
            <v>5046435876</v>
          </cell>
        </row>
        <row r="4780">
          <cell r="A4780" t="str">
            <v>5046435876</v>
          </cell>
        </row>
        <row r="4781">
          <cell r="A4781" t="str">
            <v>5046435876</v>
          </cell>
        </row>
        <row r="4782">
          <cell r="A4782" t="str">
            <v>5046435876</v>
          </cell>
        </row>
        <row r="4783">
          <cell r="A4783" t="str">
            <v>5046435876</v>
          </cell>
        </row>
        <row r="4784">
          <cell r="A4784" t="str">
            <v>5046435876</v>
          </cell>
        </row>
        <row r="4785">
          <cell r="A4785" t="str">
            <v>5046435876</v>
          </cell>
        </row>
        <row r="4786">
          <cell r="A4786" t="str">
            <v>5046435876</v>
          </cell>
        </row>
        <row r="4787">
          <cell r="A4787" t="str">
            <v>5046435876</v>
          </cell>
        </row>
        <row r="4788">
          <cell r="A4788" t="str">
            <v>5046435876</v>
          </cell>
        </row>
        <row r="4789">
          <cell r="A4789" t="str">
            <v>5046435876</v>
          </cell>
        </row>
        <row r="4790">
          <cell r="A4790" t="str">
            <v>5046435876</v>
          </cell>
        </row>
        <row r="4791">
          <cell r="A4791" t="str">
            <v>5046435876</v>
          </cell>
        </row>
        <row r="4792">
          <cell r="A4792" t="str">
            <v>5046435876</v>
          </cell>
        </row>
        <row r="4793">
          <cell r="A4793" t="str">
            <v>5046435876</v>
          </cell>
        </row>
        <row r="4794">
          <cell r="A4794" t="str">
            <v>5046435876</v>
          </cell>
        </row>
        <row r="4795">
          <cell r="A4795" t="str">
            <v>5046435876</v>
          </cell>
        </row>
        <row r="4796">
          <cell r="A4796" t="str">
            <v>5046435876</v>
          </cell>
        </row>
        <row r="4797">
          <cell r="A4797" t="str">
            <v>5046435876</v>
          </cell>
        </row>
        <row r="4798">
          <cell r="A4798" t="str">
            <v>5046435876</v>
          </cell>
        </row>
        <row r="4799">
          <cell r="A4799" t="str">
            <v>5046435876</v>
          </cell>
        </row>
        <row r="4800">
          <cell r="A4800" t="str">
            <v>5046435876</v>
          </cell>
        </row>
        <row r="4801">
          <cell r="A4801" t="str">
            <v>5046435876</v>
          </cell>
        </row>
        <row r="4802">
          <cell r="A4802" t="str">
            <v>5046435876</v>
          </cell>
        </row>
        <row r="4803">
          <cell r="A4803" t="str">
            <v>5046435876</v>
          </cell>
        </row>
        <row r="4804">
          <cell r="A4804" t="str">
            <v>5046435876</v>
          </cell>
        </row>
        <row r="4805">
          <cell r="A4805" t="str">
            <v>5046435876</v>
          </cell>
        </row>
        <row r="4806">
          <cell r="A4806" t="str">
            <v>5046435876</v>
          </cell>
        </row>
        <row r="4807">
          <cell r="A4807" t="str">
            <v>5046435876</v>
          </cell>
        </row>
        <row r="4808">
          <cell r="A4808" t="str">
            <v>5046435876</v>
          </cell>
        </row>
        <row r="4809">
          <cell r="A4809" t="str">
            <v>5046435876</v>
          </cell>
        </row>
        <row r="4810">
          <cell r="A4810" t="str">
            <v>5046435876</v>
          </cell>
        </row>
        <row r="4811">
          <cell r="A4811" t="str">
            <v>5046435876</v>
          </cell>
        </row>
        <row r="4812">
          <cell r="A4812" t="str">
            <v>4298040855</v>
          </cell>
        </row>
        <row r="4813">
          <cell r="A4813" t="str">
            <v>4298040855</v>
          </cell>
        </row>
        <row r="4814">
          <cell r="A4814" t="str">
            <v>4298040855</v>
          </cell>
        </row>
        <row r="4815">
          <cell r="A4815" t="str">
            <v>4298040855</v>
          </cell>
        </row>
        <row r="4816">
          <cell r="A4816" t="str">
            <v>4298040855</v>
          </cell>
        </row>
        <row r="4817">
          <cell r="A4817" t="str">
            <v>4298040855</v>
          </cell>
        </row>
        <row r="4818">
          <cell r="A4818" t="str">
            <v>4298040855</v>
          </cell>
        </row>
        <row r="4819">
          <cell r="A4819" t="str">
            <v>4298040855</v>
          </cell>
        </row>
        <row r="4820">
          <cell r="A4820" t="str">
            <v>4298040855</v>
          </cell>
        </row>
        <row r="4821">
          <cell r="A4821" t="str">
            <v>4298040855</v>
          </cell>
        </row>
        <row r="4822">
          <cell r="A4822" t="str">
            <v>4298040855</v>
          </cell>
        </row>
        <row r="4823">
          <cell r="A4823" t="str">
            <v>4298040855</v>
          </cell>
        </row>
        <row r="4824">
          <cell r="A4824" t="str">
            <v>4298040855</v>
          </cell>
        </row>
        <row r="4825">
          <cell r="A4825" t="str">
            <v>4298040855</v>
          </cell>
        </row>
        <row r="4826">
          <cell r="A4826" t="str">
            <v>4298040855</v>
          </cell>
        </row>
        <row r="4827">
          <cell r="A4827" t="str">
            <v>4298040855</v>
          </cell>
        </row>
        <row r="4828">
          <cell r="A4828" t="str">
            <v>4298040855</v>
          </cell>
        </row>
        <row r="4829">
          <cell r="A4829" t="str">
            <v>4298040855</v>
          </cell>
        </row>
        <row r="4830">
          <cell r="A4830" t="str">
            <v>4298040855</v>
          </cell>
        </row>
        <row r="4831">
          <cell r="A4831" t="str">
            <v>4298040855</v>
          </cell>
        </row>
        <row r="4832">
          <cell r="A4832" t="str">
            <v>4298040855</v>
          </cell>
        </row>
        <row r="4833">
          <cell r="A4833" t="str">
            <v>4298040855</v>
          </cell>
        </row>
        <row r="4834">
          <cell r="A4834" t="str">
            <v>4298040855</v>
          </cell>
        </row>
        <row r="4835">
          <cell r="A4835" t="str">
            <v>4298040855</v>
          </cell>
        </row>
        <row r="4836">
          <cell r="A4836" t="str">
            <v>4298040855</v>
          </cell>
        </row>
        <row r="4837">
          <cell r="A4837" t="str">
            <v>4298040855</v>
          </cell>
        </row>
        <row r="4838">
          <cell r="A4838" t="str">
            <v>4298040855</v>
          </cell>
        </row>
        <row r="4839">
          <cell r="A4839" t="str">
            <v>4298040855</v>
          </cell>
        </row>
        <row r="4840">
          <cell r="A4840" t="str">
            <v>4298040855</v>
          </cell>
        </row>
        <row r="4841">
          <cell r="A4841" t="str">
            <v>4298040855</v>
          </cell>
        </row>
        <row r="4842">
          <cell r="A4842" t="str">
            <v>4298040855</v>
          </cell>
        </row>
        <row r="4843">
          <cell r="A4843" t="str">
            <v>4298040855</v>
          </cell>
        </row>
        <row r="4844">
          <cell r="A4844" t="str">
            <v>4298040855</v>
          </cell>
        </row>
        <row r="4845">
          <cell r="A4845" t="str">
            <v>4298040855</v>
          </cell>
        </row>
        <row r="4846">
          <cell r="A4846" t="str">
            <v>4298040855</v>
          </cell>
        </row>
        <row r="4847">
          <cell r="A4847" t="str">
            <v>4298040855</v>
          </cell>
        </row>
        <row r="4848">
          <cell r="A4848" t="str">
            <v>4295894064</v>
          </cell>
        </row>
        <row r="4849">
          <cell r="A4849" t="str">
            <v>4295894064</v>
          </cell>
        </row>
        <row r="4850">
          <cell r="A4850" t="str">
            <v>4295894064</v>
          </cell>
        </row>
        <row r="4851">
          <cell r="A4851" t="str">
            <v>4295894064</v>
          </cell>
        </row>
        <row r="4852">
          <cell r="A4852" t="str">
            <v>4295894064</v>
          </cell>
        </row>
        <row r="4853">
          <cell r="A4853" t="str">
            <v>4295894064</v>
          </cell>
        </row>
        <row r="4854">
          <cell r="A4854" t="str">
            <v>4295894064</v>
          </cell>
        </row>
        <row r="4855">
          <cell r="A4855" t="str">
            <v>4295894064</v>
          </cell>
        </row>
        <row r="4856">
          <cell r="A4856" t="str">
            <v>4295894064</v>
          </cell>
        </row>
        <row r="4857">
          <cell r="A4857" t="str">
            <v>4295894064</v>
          </cell>
        </row>
        <row r="4858">
          <cell r="A4858" t="str">
            <v>4295894064</v>
          </cell>
        </row>
        <row r="4859">
          <cell r="A4859" t="str">
            <v>4295894064</v>
          </cell>
        </row>
        <row r="4860">
          <cell r="A4860" t="str">
            <v>4295894064</v>
          </cell>
        </row>
        <row r="4861">
          <cell r="A4861" t="str">
            <v>4295894064</v>
          </cell>
        </row>
        <row r="4862">
          <cell r="A4862" t="str">
            <v>4295894064</v>
          </cell>
        </row>
        <row r="4863">
          <cell r="A4863" t="str">
            <v>4295894064</v>
          </cell>
        </row>
        <row r="4864">
          <cell r="A4864" t="str">
            <v>4295894064</v>
          </cell>
        </row>
        <row r="4865">
          <cell r="A4865" t="str">
            <v>4295894064</v>
          </cell>
        </row>
        <row r="4866">
          <cell r="A4866" t="str">
            <v>4295894064</v>
          </cell>
        </row>
        <row r="4867">
          <cell r="A4867" t="str">
            <v>4295894064</v>
          </cell>
        </row>
        <row r="4868">
          <cell r="A4868" t="str">
            <v>4295894064</v>
          </cell>
        </row>
        <row r="4869">
          <cell r="A4869" t="str">
            <v>4295894064</v>
          </cell>
        </row>
        <row r="4870">
          <cell r="A4870" t="str">
            <v>4295894064</v>
          </cell>
        </row>
        <row r="4871">
          <cell r="A4871" t="str">
            <v>4295894064</v>
          </cell>
        </row>
        <row r="4872">
          <cell r="A4872" t="str">
            <v>4295894064</v>
          </cell>
        </row>
        <row r="4873">
          <cell r="A4873" t="str">
            <v>4295894064</v>
          </cell>
        </row>
        <row r="4874">
          <cell r="A4874" t="str">
            <v>4295894064</v>
          </cell>
        </row>
        <row r="4875">
          <cell r="A4875" t="str">
            <v>4295894064</v>
          </cell>
        </row>
        <row r="4876">
          <cell r="A4876" t="str">
            <v>4295894064</v>
          </cell>
        </row>
        <row r="4877">
          <cell r="A4877" t="str">
            <v>4295894064</v>
          </cell>
        </row>
        <row r="4878">
          <cell r="A4878" t="str">
            <v>4295894064</v>
          </cell>
        </row>
        <row r="4879">
          <cell r="A4879" t="str">
            <v>4295894064</v>
          </cell>
        </row>
        <row r="4880">
          <cell r="A4880" t="str">
            <v>4295894064</v>
          </cell>
        </row>
        <row r="4881">
          <cell r="A4881" t="str">
            <v>4295894064</v>
          </cell>
        </row>
        <row r="4882">
          <cell r="A4882" t="str">
            <v>4295894064</v>
          </cell>
        </row>
        <row r="4883">
          <cell r="A4883" t="str">
            <v>4295894064</v>
          </cell>
        </row>
        <row r="4884">
          <cell r="A4884" t="str">
            <v>5037951316</v>
          </cell>
        </row>
        <row r="4885">
          <cell r="A4885" t="str">
            <v>5037951316</v>
          </cell>
        </row>
        <row r="4886">
          <cell r="A4886" t="str">
            <v>5037951316</v>
          </cell>
        </row>
        <row r="4887">
          <cell r="A4887" t="str">
            <v>5037951316</v>
          </cell>
        </row>
        <row r="4888">
          <cell r="A4888" t="str">
            <v>5037951316</v>
          </cell>
        </row>
        <row r="4889">
          <cell r="A4889" t="str">
            <v>5037951316</v>
          </cell>
        </row>
        <row r="4890">
          <cell r="A4890" t="str">
            <v>4295867557</v>
          </cell>
        </row>
        <row r="4891">
          <cell r="A4891" t="str">
            <v>4295867557</v>
          </cell>
        </row>
        <row r="4892">
          <cell r="A4892" t="str">
            <v>4295867557</v>
          </cell>
        </row>
        <row r="4893">
          <cell r="A4893" t="str">
            <v>4295867557</v>
          </cell>
        </row>
        <row r="4894">
          <cell r="A4894" t="str">
            <v>4295867557</v>
          </cell>
        </row>
        <row r="4895">
          <cell r="A4895" t="str">
            <v>4295867557</v>
          </cell>
        </row>
        <row r="4896">
          <cell r="A4896" t="str">
            <v>4295867557</v>
          </cell>
        </row>
        <row r="4897">
          <cell r="A4897" t="str">
            <v>4295867557</v>
          </cell>
        </row>
        <row r="4898">
          <cell r="A4898" t="str">
            <v>4295867557</v>
          </cell>
        </row>
        <row r="4899">
          <cell r="A4899" t="str">
            <v>4295883036</v>
          </cell>
        </row>
        <row r="4900">
          <cell r="A4900" t="str">
            <v>4295883036</v>
          </cell>
        </row>
        <row r="4901">
          <cell r="A4901" t="str">
            <v>4295883036</v>
          </cell>
        </row>
        <row r="4902">
          <cell r="A4902" t="str">
            <v>4295883036</v>
          </cell>
        </row>
        <row r="4903">
          <cell r="A4903" t="str">
            <v>4295883036</v>
          </cell>
        </row>
        <row r="4904">
          <cell r="A4904" t="str">
            <v>4295883036</v>
          </cell>
        </row>
        <row r="4905">
          <cell r="A4905" t="str">
            <v>4295883036</v>
          </cell>
        </row>
        <row r="4906">
          <cell r="A4906" t="str">
            <v>4295883036</v>
          </cell>
        </row>
        <row r="4907">
          <cell r="A4907" t="str">
            <v>4295883036</v>
          </cell>
        </row>
        <row r="4908">
          <cell r="A4908" t="str">
            <v>4295883036</v>
          </cell>
        </row>
        <row r="4909">
          <cell r="A4909" t="str">
            <v>4295883036</v>
          </cell>
        </row>
        <row r="4910">
          <cell r="A4910" t="str">
            <v>4295883036</v>
          </cell>
        </row>
        <row r="4911">
          <cell r="A4911" t="str">
            <v>4295883036</v>
          </cell>
        </row>
        <row r="4912">
          <cell r="A4912" t="str">
            <v>4295883036</v>
          </cell>
        </row>
        <row r="4913">
          <cell r="A4913" t="str">
            <v>4295883036</v>
          </cell>
        </row>
        <row r="4914">
          <cell r="A4914" t="str">
            <v>4295883036</v>
          </cell>
        </row>
        <row r="4915">
          <cell r="A4915" t="str">
            <v>4295883036</v>
          </cell>
        </row>
        <row r="4916">
          <cell r="A4916" t="str">
            <v>4295883036</v>
          </cell>
        </row>
        <row r="4917">
          <cell r="A4917" t="str">
            <v>4295883036</v>
          </cell>
        </row>
        <row r="4918">
          <cell r="A4918" t="str">
            <v>4295883036</v>
          </cell>
        </row>
        <row r="4919">
          <cell r="A4919" t="str">
            <v>4295883036</v>
          </cell>
        </row>
        <row r="4920">
          <cell r="A4920" t="str">
            <v>4295883036</v>
          </cell>
        </row>
        <row r="4921">
          <cell r="A4921" t="str">
            <v>4295883036</v>
          </cell>
        </row>
        <row r="4922">
          <cell r="A4922" t="str">
            <v>4295883036</v>
          </cell>
        </row>
        <row r="4923">
          <cell r="A4923" t="str">
            <v>4295883036</v>
          </cell>
        </row>
        <row r="4924">
          <cell r="A4924" t="str">
            <v>4295883036</v>
          </cell>
        </row>
        <row r="4925">
          <cell r="A4925" t="str">
            <v>4295883036</v>
          </cell>
        </row>
        <row r="4926">
          <cell r="A4926" t="str">
            <v>4295883036</v>
          </cell>
        </row>
        <row r="4927">
          <cell r="A4927" t="str">
            <v>4295883036</v>
          </cell>
        </row>
        <row r="4928">
          <cell r="A4928" t="str">
            <v>4295883036</v>
          </cell>
        </row>
        <row r="4929">
          <cell r="A4929" t="str">
            <v>4295883036</v>
          </cell>
        </row>
        <row r="4930">
          <cell r="A4930" t="str">
            <v>4295883036</v>
          </cell>
        </row>
        <row r="4931">
          <cell r="A4931" t="str">
            <v>4295883036</v>
          </cell>
        </row>
        <row r="4932">
          <cell r="A4932" t="str">
            <v>4295883036</v>
          </cell>
        </row>
        <row r="4933">
          <cell r="A4933" t="str">
            <v>4295883036</v>
          </cell>
        </row>
        <row r="4934">
          <cell r="A4934" t="str">
            <v>4295883036</v>
          </cell>
        </row>
        <row r="4935">
          <cell r="A4935" t="str">
            <v>4295881614</v>
          </cell>
        </row>
        <row r="4936">
          <cell r="A4936" t="str">
            <v>4295881614</v>
          </cell>
        </row>
        <row r="4937">
          <cell r="A4937" t="str">
            <v>4295881614</v>
          </cell>
        </row>
        <row r="4938">
          <cell r="A4938" t="str">
            <v>4295881614</v>
          </cell>
        </row>
        <row r="4939">
          <cell r="A4939" t="str">
            <v>4295881614</v>
          </cell>
        </row>
        <row r="4940">
          <cell r="A4940" t="str">
            <v>4295881614</v>
          </cell>
        </row>
        <row r="4941">
          <cell r="A4941" t="str">
            <v>4295881614</v>
          </cell>
        </row>
        <row r="4942">
          <cell r="A4942" t="str">
            <v>4295881614</v>
          </cell>
        </row>
        <row r="4943">
          <cell r="A4943" t="str">
            <v>4295881614</v>
          </cell>
        </row>
        <row r="4944">
          <cell r="A4944" t="str">
            <v>4295881614</v>
          </cell>
        </row>
        <row r="4945">
          <cell r="A4945" t="str">
            <v>4295881614</v>
          </cell>
        </row>
        <row r="4946">
          <cell r="A4946" t="str">
            <v>4295881614</v>
          </cell>
        </row>
        <row r="4947">
          <cell r="A4947" t="str">
            <v>4295881614</v>
          </cell>
        </row>
        <row r="4948">
          <cell r="A4948" t="str">
            <v>4295881614</v>
          </cell>
        </row>
        <row r="4949">
          <cell r="A4949" t="str">
            <v>4295881614</v>
          </cell>
        </row>
        <row r="4950">
          <cell r="A4950" t="str">
            <v>4295881614</v>
          </cell>
        </row>
        <row r="4951">
          <cell r="A4951" t="str">
            <v>4295881614</v>
          </cell>
        </row>
        <row r="4952">
          <cell r="A4952" t="str">
            <v>4295881614</v>
          </cell>
        </row>
        <row r="4953">
          <cell r="A4953" t="str">
            <v>4295881614</v>
          </cell>
        </row>
        <row r="4954">
          <cell r="A4954" t="str">
            <v>4295881614</v>
          </cell>
        </row>
        <row r="4955">
          <cell r="A4955" t="str">
            <v>4295881614</v>
          </cell>
        </row>
        <row r="4956">
          <cell r="A4956" t="str">
            <v>4295881614</v>
          </cell>
        </row>
        <row r="4957">
          <cell r="A4957" t="str">
            <v>4295881614</v>
          </cell>
        </row>
        <row r="4958">
          <cell r="A4958" t="str">
            <v>4295881614</v>
          </cell>
        </row>
        <row r="4959">
          <cell r="A4959" t="str">
            <v>4295881614</v>
          </cell>
        </row>
        <row r="4960">
          <cell r="A4960" t="str">
            <v>4295881614</v>
          </cell>
        </row>
        <row r="4961">
          <cell r="A4961" t="str">
            <v>4295881614</v>
          </cell>
        </row>
        <row r="4962">
          <cell r="A4962" t="str">
            <v>4295881614</v>
          </cell>
        </row>
        <row r="4963">
          <cell r="A4963" t="str">
            <v>4295881614</v>
          </cell>
        </row>
        <row r="4964">
          <cell r="A4964" t="str">
            <v>4295881614</v>
          </cell>
        </row>
        <row r="4965">
          <cell r="A4965" t="str">
            <v>4295881614</v>
          </cell>
        </row>
        <row r="4966">
          <cell r="A4966" t="str">
            <v>4295881614</v>
          </cell>
        </row>
        <row r="4967">
          <cell r="A4967" t="str">
            <v>4295881614</v>
          </cell>
        </row>
        <row r="4968">
          <cell r="A4968" t="str">
            <v>4295881614</v>
          </cell>
        </row>
        <row r="4969">
          <cell r="A4969" t="str">
            <v>4295881614</v>
          </cell>
        </row>
        <row r="4970">
          <cell r="A4970" t="str">
            <v>4295881614</v>
          </cell>
        </row>
        <row r="4971">
          <cell r="A4971" t="str">
            <v>4295904862</v>
          </cell>
        </row>
        <row r="4972">
          <cell r="A4972" t="str">
            <v>4295904862</v>
          </cell>
        </row>
        <row r="4973">
          <cell r="A4973" t="str">
            <v>4295904862</v>
          </cell>
        </row>
        <row r="4974">
          <cell r="A4974" t="str">
            <v>4295904862</v>
          </cell>
        </row>
        <row r="4975">
          <cell r="A4975" t="str">
            <v>4295904862</v>
          </cell>
        </row>
        <row r="4976">
          <cell r="A4976" t="str">
            <v>4295904862</v>
          </cell>
        </row>
        <row r="4977">
          <cell r="A4977" t="str">
            <v>4295904862</v>
          </cell>
        </row>
        <row r="4978">
          <cell r="A4978" t="str">
            <v>4295904862</v>
          </cell>
        </row>
        <row r="4979">
          <cell r="A4979" t="str">
            <v>4295904862</v>
          </cell>
        </row>
        <row r="4980">
          <cell r="A4980" t="str">
            <v>4295904862</v>
          </cell>
        </row>
        <row r="4981">
          <cell r="A4981" t="str">
            <v>4295904862</v>
          </cell>
        </row>
        <row r="4982">
          <cell r="A4982" t="str">
            <v>4295904862</v>
          </cell>
        </row>
        <row r="4983">
          <cell r="A4983" t="str">
            <v>4295904862</v>
          </cell>
        </row>
        <row r="4984">
          <cell r="A4984" t="str">
            <v>4295904862</v>
          </cell>
        </row>
        <row r="4985">
          <cell r="A4985" t="str">
            <v>4295904862</v>
          </cell>
        </row>
        <row r="4986">
          <cell r="A4986" t="str">
            <v>4295904862</v>
          </cell>
        </row>
        <row r="4987">
          <cell r="A4987" t="str">
            <v>4295904862</v>
          </cell>
        </row>
        <row r="4988">
          <cell r="A4988" t="str">
            <v>4295904862</v>
          </cell>
        </row>
        <row r="4989">
          <cell r="A4989" t="str">
            <v>4295904862</v>
          </cell>
        </row>
        <row r="4990">
          <cell r="A4990" t="str">
            <v>4295904862</v>
          </cell>
        </row>
        <row r="4991">
          <cell r="A4991" t="str">
            <v>4295904862</v>
          </cell>
        </row>
        <row r="4992">
          <cell r="A4992" t="str">
            <v>4295904862</v>
          </cell>
        </row>
        <row r="4993">
          <cell r="A4993" t="str">
            <v>4295904862</v>
          </cell>
        </row>
        <row r="4994">
          <cell r="A4994" t="str">
            <v>4295904862</v>
          </cell>
        </row>
        <row r="4995">
          <cell r="A4995" t="str">
            <v>4295904862</v>
          </cell>
        </row>
        <row r="4996">
          <cell r="A4996" t="str">
            <v>4295904862</v>
          </cell>
        </row>
        <row r="4997">
          <cell r="A4997" t="str">
            <v>4295904862</v>
          </cell>
        </row>
        <row r="4998">
          <cell r="A4998" t="str">
            <v>4295904862</v>
          </cell>
        </row>
        <row r="4999">
          <cell r="A4999" t="str">
            <v>4295904862</v>
          </cell>
        </row>
        <row r="5000">
          <cell r="A5000" t="str">
            <v>4295904862</v>
          </cell>
        </row>
        <row r="5001">
          <cell r="A5001" t="str">
            <v>4295904862</v>
          </cell>
        </row>
        <row r="5002">
          <cell r="A5002" t="str">
            <v>4295904862</v>
          </cell>
        </row>
        <row r="5003">
          <cell r="A5003" t="str">
            <v>4295904862</v>
          </cell>
        </row>
        <row r="5004">
          <cell r="A5004" t="str">
            <v>4295904862</v>
          </cell>
        </row>
        <row r="5005">
          <cell r="A5005" t="str">
            <v>4295904862</v>
          </cell>
        </row>
        <row r="5006">
          <cell r="A5006" t="str">
            <v>4295904862</v>
          </cell>
        </row>
        <row r="5007">
          <cell r="A5007" t="str">
            <v>4295877028</v>
          </cell>
        </row>
        <row r="5008">
          <cell r="A5008" t="str">
            <v>4295877028</v>
          </cell>
        </row>
        <row r="5009">
          <cell r="A5009" t="str">
            <v>4295877028</v>
          </cell>
        </row>
        <row r="5010">
          <cell r="A5010" t="str">
            <v>4295877028</v>
          </cell>
        </row>
        <row r="5011">
          <cell r="A5011" t="str">
            <v>4295877028</v>
          </cell>
        </row>
        <row r="5012">
          <cell r="A5012" t="str">
            <v>4295877028</v>
          </cell>
        </row>
        <row r="5013">
          <cell r="A5013" t="str">
            <v>4295877028</v>
          </cell>
        </row>
        <row r="5014">
          <cell r="A5014" t="str">
            <v>4295877028</v>
          </cell>
        </row>
        <row r="5015">
          <cell r="A5015" t="str">
            <v>4295877028</v>
          </cell>
        </row>
        <row r="5016">
          <cell r="A5016" t="str">
            <v>4295877028</v>
          </cell>
        </row>
        <row r="5017">
          <cell r="A5017" t="str">
            <v>4295877028</v>
          </cell>
        </row>
        <row r="5018">
          <cell r="A5018" t="str">
            <v>4295877028</v>
          </cell>
        </row>
        <row r="5019">
          <cell r="A5019" t="str">
            <v>4295877028</v>
          </cell>
        </row>
        <row r="5020">
          <cell r="A5020" t="str">
            <v>4295877028</v>
          </cell>
        </row>
        <row r="5021">
          <cell r="A5021" t="str">
            <v>4295877028</v>
          </cell>
        </row>
        <row r="5022">
          <cell r="A5022" t="str">
            <v>4295877028</v>
          </cell>
        </row>
        <row r="5023">
          <cell r="A5023" t="str">
            <v>4295877028</v>
          </cell>
        </row>
        <row r="5024">
          <cell r="A5024" t="str">
            <v>4295877028</v>
          </cell>
        </row>
        <row r="5025">
          <cell r="A5025" t="str">
            <v>4295877028</v>
          </cell>
        </row>
        <row r="5026">
          <cell r="A5026" t="str">
            <v>4295877028</v>
          </cell>
        </row>
        <row r="5027">
          <cell r="A5027" t="str">
            <v>4295877028</v>
          </cell>
        </row>
        <row r="5028">
          <cell r="A5028" t="str">
            <v>4295877028</v>
          </cell>
        </row>
        <row r="5029">
          <cell r="A5029" t="str">
            <v>4295877028</v>
          </cell>
        </row>
        <row r="5030">
          <cell r="A5030" t="str">
            <v>4295877028</v>
          </cell>
        </row>
        <row r="5031">
          <cell r="A5031" t="str">
            <v>4295877028</v>
          </cell>
        </row>
        <row r="5032">
          <cell r="A5032" t="str">
            <v>4295877028</v>
          </cell>
        </row>
        <row r="5033">
          <cell r="A5033" t="str">
            <v>4295877028</v>
          </cell>
        </row>
        <row r="5034">
          <cell r="A5034" t="str">
            <v>4295877028</v>
          </cell>
        </row>
        <row r="5035">
          <cell r="A5035" t="str">
            <v>4295877028</v>
          </cell>
        </row>
        <row r="5036">
          <cell r="A5036" t="str">
            <v>4295877028</v>
          </cell>
        </row>
        <row r="5037">
          <cell r="A5037" t="str">
            <v>4295877028</v>
          </cell>
        </row>
        <row r="5038">
          <cell r="A5038" t="str">
            <v>4295877028</v>
          </cell>
        </row>
        <row r="5039">
          <cell r="A5039" t="str">
            <v>4295877028</v>
          </cell>
        </row>
        <row r="5040">
          <cell r="A5040" t="str">
            <v>4295877028</v>
          </cell>
        </row>
        <row r="5041">
          <cell r="A5041" t="str">
            <v>4295877028</v>
          </cell>
        </row>
        <row r="5042">
          <cell r="A5042" t="str">
            <v>4295877028</v>
          </cell>
        </row>
        <row r="5043">
          <cell r="A5043" t="str">
            <v>4295877028</v>
          </cell>
        </row>
        <row r="5044">
          <cell r="A5044" t="str">
            <v>4295877028</v>
          </cell>
        </row>
        <row r="5045">
          <cell r="A5045" t="str">
            <v>4295877028</v>
          </cell>
        </row>
        <row r="5046">
          <cell r="A5046" t="str">
            <v>4295877028</v>
          </cell>
        </row>
        <row r="5047">
          <cell r="A5047" t="str">
            <v>4295877028</v>
          </cell>
        </row>
        <row r="5048">
          <cell r="A5048" t="str">
            <v>4295877028</v>
          </cell>
        </row>
        <row r="5049">
          <cell r="A5049" t="str">
            <v>4295877028</v>
          </cell>
        </row>
        <row r="5050">
          <cell r="A5050" t="str">
            <v>4295877028</v>
          </cell>
        </row>
        <row r="5051">
          <cell r="A5051" t="str">
            <v>4295877028</v>
          </cell>
        </row>
        <row r="5052">
          <cell r="A5052" t="str">
            <v>4295877028</v>
          </cell>
        </row>
        <row r="5053">
          <cell r="A5053" t="str">
            <v>4295877028</v>
          </cell>
        </row>
        <row r="5054">
          <cell r="A5054" t="str">
            <v>4295877028</v>
          </cell>
        </row>
        <row r="5055">
          <cell r="A5055" t="str">
            <v>4295877028</v>
          </cell>
        </row>
        <row r="5056">
          <cell r="A5056" t="str">
            <v>4295877028</v>
          </cell>
        </row>
        <row r="5057">
          <cell r="A5057" t="str">
            <v>4295877028</v>
          </cell>
        </row>
        <row r="5058">
          <cell r="A5058" t="str">
            <v>4295877028</v>
          </cell>
        </row>
        <row r="5059">
          <cell r="A5059" t="str">
            <v>4295877028</v>
          </cell>
        </row>
        <row r="5060">
          <cell r="A5060" t="str">
            <v>4295877028</v>
          </cell>
        </row>
        <row r="5061">
          <cell r="A5061" t="str">
            <v>4295877028</v>
          </cell>
        </row>
        <row r="5062">
          <cell r="A5062" t="str">
            <v>4295877028</v>
          </cell>
        </row>
        <row r="5063">
          <cell r="A5063" t="str">
            <v>4295877028</v>
          </cell>
        </row>
        <row r="5064">
          <cell r="A5064" t="str">
            <v>4295877028</v>
          </cell>
        </row>
        <row r="5065">
          <cell r="A5065" t="str">
            <v>4295877028</v>
          </cell>
        </row>
        <row r="5066">
          <cell r="A5066" t="str">
            <v>4295877028</v>
          </cell>
        </row>
        <row r="5067">
          <cell r="A5067" t="str">
            <v>4295877028</v>
          </cell>
        </row>
        <row r="5068">
          <cell r="A5068" t="str">
            <v>4295877028</v>
          </cell>
        </row>
        <row r="5069">
          <cell r="A5069" t="str">
            <v>4295877028</v>
          </cell>
        </row>
        <row r="5070">
          <cell r="A5070" t="str">
            <v>4295877028</v>
          </cell>
        </row>
        <row r="5071">
          <cell r="A5071" t="str">
            <v>4295877028</v>
          </cell>
        </row>
        <row r="5072">
          <cell r="A5072" t="str">
            <v>4295877028</v>
          </cell>
        </row>
        <row r="5073">
          <cell r="A5073" t="str">
            <v>4295877028</v>
          </cell>
        </row>
        <row r="5074">
          <cell r="A5074" t="str">
            <v>4295877028</v>
          </cell>
        </row>
        <row r="5075">
          <cell r="A5075" t="str">
            <v>4295877028</v>
          </cell>
        </row>
        <row r="5076">
          <cell r="A5076" t="str">
            <v>4295877028</v>
          </cell>
        </row>
        <row r="5077">
          <cell r="A5077" t="str">
            <v>4295877028</v>
          </cell>
        </row>
        <row r="5078">
          <cell r="A5078" t="str">
            <v>4295877028</v>
          </cell>
        </row>
        <row r="5079">
          <cell r="A5079" t="str">
            <v>4295887290</v>
          </cell>
        </row>
        <row r="5080">
          <cell r="A5080" t="str">
            <v>4295887290</v>
          </cell>
        </row>
        <row r="5081">
          <cell r="A5081" t="str">
            <v>4295887290</v>
          </cell>
        </row>
        <row r="5082">
          <cell r="A5082" t="str">
            <v>4295887290</v>
          </cell>
        </row>
        <row r="5083">
          <cell r="A5083" t="str">
            <v>4295887290</v>
          </cell>
        </row>
        <row r="5084">
          <cell r="A5084" t="str">
            <v>4295887290</v>
          </cell>
        </row>
        <row r="5085">
          <cell r="A5085" t="str">
            <v>4295887290</v>
          </cell>
        </row>
        <row r="5086">
          <cell r="A5086" t="str">
            <v>4295887290</v>
          </cell>
        </row>
        <row r="5087">
          <cell r="A5087" t="str">
            <v>4295887290</v>
          </cell>
        </row>
        <row r="5088">
          <cell r="A5088" t="str">
            <v>4295887290</v>
          </cell>
        </row>
        <row r="5089">
          <cell r="A5089" t="str">
            <v>4295887290</v>
          </cell>
        </row>
        <row r="5090">
          <cell r="A5090" t="str">
            <v>4295887290</v>
          </cell>
        </row>
        <row r="5091">
          <cell r="A5091" t="str">
            <v>4295887290</v>
          </cell>
        </row>
        <row r="5092">
          <cell r="A5092" t="str">
            <v>4295887290</v>
          </cell>
        </row>
        <row r="5093">
          <cell r="A5093" t="str">
            <v>4295887290</v>
          </cell>
        </row>
        <row r="5094">
          <cell r="A5094" t="str">
            <v>4295887290</v>
          </cell>
        </row>
        <row r="5095">
          <cell r="A5095" t="str">
            <v>4295887290</v>
          </cell>
        </row>
        <row r="5096">
          <cell r="A5096" t="str">
            <v>4295887290</v>
          </cell>
        </row>
        <row r="5097">
          <cell r="A5097" t="str">
            <v>4295887290</v>
          </cell>
        </row>
        <row r="5098">
          <cell r="A5098" t="str">
            <v>4295887290</v>
          </cell>
        </row>
        <row r="5099">
          <cell r="A5099" t="str">
            <v>4295887290</v>
          </cell>
        </row>
        <row r="5100">
          <cell r="A5100" t="str">
            <v>4295887290</v>
          </cell>
        </row>
        <row r="5101">
          <cell r="A5101" t="str">
            <v>4295887290</v>
          </cell>
        </row>
        <row r="5102">
          <cell r="A5102" t="str">
            <v>4295887290</v>
          </cell>
        </row>
        <row r="5103">
          <cell r="A5103" t="str">
            <v>4295887290</v>
          </cell>
        </row>
        <row r="5104">
          <cell r="A5104" t="str">
            <v>4295887290</v>
          </cell>
        </row>
        <row r="5105">
          <cell r="A5105" t="str">
            <v>4295887290</v>
          </cell>
        </row>
        <row r="5106">
          <cell r="A5106" t="str">
            <v>4295887290</v>
          </cell>
        </row>
        <row r="5107">
          <cell r="A5107" t="str">
            <v>4295887290</v>
          </cell>
        </row>
        <row r="5108">
          <cell r="A5108" t="str">
            <v>4295887290</v>
          </cell>
        </row>
        <row r="5109">
          <cell r="A5109" t="str">
            <v>4295887290</v>
          </cell>
        </row>
        <row r="5110">
          <cell r="A5110" t="str">
            <v>4295887290</v>
          </cell>
        </row>
        <row r="5111">
          <cell r="A5111" t="str">
            <v>4295887290</v>
          </cell>
        </row>
        <row r="5112">
          <cell r="A5112" t="str">
            <v>4295887290</v>
          </cell>
        </row>
        <row r="5113">
          <cell r="A5113" t="str">
            <v>4295887290</v>
          </cell>
        </row>
        <row r="5114">
          <cell r="A5114" t="str">
            <v>4295887290</v>
          </cell>
        </row>
        <row r="5115">
          <cell r="A5115" t="str">
            <v>4296689679</v>
          </cell>
        </row>
        <row r="5116">
          <cell r="A5116" t="str">
            <v>4296689679</v>
          </cell>
        </row>
        <row r="5117">
          <cell r="A5117" t="str">
            <v>4296689679</v>
          </cell>
        </row>
        <row r="5118">
          <cell r="A5118" t="str">
            <v>4296689679</v>
          </cell>
        </row>
        <row r="5119">
          <cell r="A5119" t="str">
            <v>4296689679</v>
          </cell>
        </row>
        <row r="5120">
          <cell r="A5120" t="str">
            <v>4296689679</v>
          </cell>
        </row>
        <row r="5121">
          <cell r="A5121" t="str">
            <v>4296689679</v>
          </cell>
        </row>
        <row r="5122">
          <cell r="A5122" t="str">
            <v>4296689679</v>
          </cell>
        </row>
        <row r="5123">
          <cell r="A5123" t="str">
            <v>4296689679</v>
          </cell>
        </row>
        <row r="5124">
          <cell r="A5124" t="str">
            <v>4296689679</v>
          </cell>
        </row>
        <row r="5125">
          <cell r="A5125" t="str">
            <v>4296689679</v>
          </cell>
        </row>
        <row r="5126">
          <cell r="A5126" t="str">
            <v>4296689679</v>
          </cell>
        </row>
        <row r="5127">
          <cell r="A5127" t="str">
            <v>4296689679</v>
          </cell>
        </row>
        <row r="5128">
          <cell r="A5128" t="str">
            <v>4296689679</v>
          </cell>
        </row>
        <row r="5129">
          <cell r="A5129" t="str">
            <v>4296689679</v>
          </cell>
        </row>
        <row r="5130">
          <cell r="A5130" t="str">
            <v>4295904888</v>
          </cell>
        </row>
        <row r="5131">
          <cell r="A5131" t="str">
            <v>4295904888</v>
          </cell>
        </row>
        <row r="5132">
          <cell r="A5132" t="str">
            <v>4295904888</v>
          </cell>
        </row>
        <row r="5133">
          <cell r="A5133" t="str">
            <v>4295904888</v>
          </cell>
        </row>
        <row r="5134">
          <cell r="A5134" t="str">
            <v>4295904888</v>
          </cell>
        </row>
        <row r="5135">
          <cell r="A5135" t="str">
            <v>4295904888</v>
          </cell>
        </row>
        <row r="5136">
          <cell r="A5136" t="str">
            <v>4295904888</v>
          </cell>
        </row>
        <row r="5137">
          <cell r="A5137" t="str">
            <v>4295904888</v>
          </cell>
        </row>
        <row r="5138">
          <cell r="A5138" t="str">
            <v>4295904888</v>
          </cell>
        </row>
        <row r="5139">
          <cell r="A5139" t="str">
            <v>4295904888</v>
          </cell>
        </row>
        <row r="5140">
          <cell r="A5140" t="str">
            <v>4295904888</v>
          </cell>
        </row>
        <row r="5141">
          <cell r="A5141" t="str">
            <v>4295904888</v>
          </cell>
        </row>
        <row r="5142">
          <cell r="A5142" t="str">
            <v>4295904888</v>
          </cell>
        </row>
        <row r="5143">
          <cell r="A5143" t="str">
            <v>4295904888</v>
          </cell>
        </row>
        <row r="5144">
          <cell r="A5144" t="str">
            <v>4295904888</v>
          </cell>
        </row>
        <row r="5145">
          <cell r="A5145" t="str">
            <v>4295904888</v>
          </cell>
        </row>
        <row r="5146">
          <cell r="A5146" t="str">
            <v>4295904888</v>
          </cell>
        </row>
        <row r="5147">
          <cell r="A5147" t="str">
            <v>4295904888</v>
          </cell>
        </row>
        <row r="5148">
          <cell r="A5148" t="str">
            <v>4295904888</v>
          </cell>
        </row>
        <row r="5149">
          <cell r="A5149" t="str">
            <v>4295904888</v>
          </cell>
        </row>
        <row r="5150">
          <cell r="A5150" t="str">
            <v>4295904888</v>
          </cell>
        </row>
        <row r="5151">
          <cell r="A5151" t="str">
            <v>4295904888</v>
          </cell>
        </row>
        <row r="5152">
          <cell r="A5152" t="str">
            <v>4295904888</v>
          </cell>
        </row>
        <row r="5153">
          <cell r="A5153" t="str">
            <v>4295904888</v>
          </cell>
        </row>
        <row r="5154">
          <cell r="A5154" t="str">
            <v>4295904888</v>
          </cell>
        </row>
        <row r="5155">
          <cell r="A5155" t="str">
            <v>4295904888</v>
          </cell>
        </row>
        <row r="5156">
          <cell r="A5156" t="str">
            <v>4295904888</v>
          </cell>
        </row>
        <row r="5157">
          <cell r="A5157" t="str">
            <v>4295904888</v>
          </cell>
        </row>
        <row r="5158">
          <cell r="A5158" t="str">
            <v>4295904888</v>
          </cell>
        </row>
        <row r="5159">
          <cell r="A5159" t="str">
            <v>4295904888</v>
          </cell>
        </row>
        <row r="5160">
          <cell r="A5160" t="str">
            <v>4295904888</v>
          </cell>
        </row>
        <row r="5161">
          <cell r="A5161" t="str">
            <v>4295904888</v>
          </cell>
        </row>
        <row r="5162">
          <cell r="A5162" t="str">
            <v>4295904888</v>
          </cell>
        </row>
        <row r="5163">
          <cell r="A5163" t="str">
            <v>4295904888</v>
          </cell>
        </row>
        <row r="5164">
          <cell r="A5164" t="str">
            <v>4295904888</v>
          </cell>
        </row>
        <row r="5165">
          <cell r="A5165" t="str">
            <v>4295904888</v>
          </cell>
        </row>
        <row r="5166">
          <cell r="A5166" t="str">
            <v>4295866940</v>
          </cell>
        </row>
        <row r="5167">
          <cell r="A5167" t="str">
            <v>4295866940</v>
          </cell>
        </row>
        <row r="5168">
          <cell r="A5168" t="str">
            <v>4295866940</v>
          </cell>
        </row>
        <row r="5169">
          <cell r="A5169" t="str">
            <v>4295866940</v>
          </cell>
        </row>
        <row r="5170">
          <cell r="A5170" t="str">
            <v>4295866940</v>
          </cell>
        </row>
        <row r="5171">
          <cell r="A5171" t="str">
            <v>4295866940</v>
          </cell>
        </row>
        <row r="5172">
          <cell r="A5172" t="str">
            <v>4295866940</v>
          </cell>
        </row>
        <row r="5173">
          <cell r="A5173" t="str">
            <v>4295866940</v>
          </cell>
        </row>
        <row r="5174">
          <cell r="A5174" t="str">
            <v>4295866940</v>
          </cell>
        </row>
        <row r="5175">
          <cell r="A5175" t="str">
            <v>4295866940</v>
          </cell>
        </row>
        <row r="5176">
          <cell r="A5176" t="str">
            <v>4295866940</v>
          </cell>
        </row>
        <row r="5177">
          <cell r="A5177" t="str">
            <v>4295866940</v>
          </cell>
        </row>
        <row r="5178">
          <cell r="A5178" t="str">
            <v>4295866940</v>
          </cell>
        </row>
        <row r="5179">
          <cell r="A5179" t="str">
            <v>4295866940</v>
          </cell>
        </row>
        <row r="5180">
          <cell r="A5180" t="str">
            <v>4295866940</v>
          </cell>
        </row>
        <row r="5181">
          <cell r="A5181" t="str">
            <v>4295866940</v>
          </cell>
        </row>
        <row r="5182">
          <cell r="A5182" t="str">
            <v>4295866940</v>
          </cell>
        </row>
        <row r="5183">
          <cell r="A5183" t="str">
            <v>4295866940</v>
          </cell>
        </row>
        <row r="5184">
          <cell r="A5184" t="str">
            <v>4295866940</v>
          </cell>
        </row>
        <row r="5185">
          <cell r="A5185" t="str">
            <v>4295866940</v>
          </cell>
        </row>
        <row r="5186">
          <cell r="A5186" t="str">
            <v>4295866940</v>
          </cell>
        </row>
        <row r="5187">
          <cell r="A5187" t="str">
            <v>4295866940</v>
          </cell>
        </row>
        <row r="5188">
          <cell r="A5188" t="str">
            <v>4295866940</v>
          </cell>
        </row>
        <row r="5189">
          <cell r="A5189" t="str">
            <v>4295866940</v>
          </cell>
        </row>
        <row r="5190">
          <cell r="A5190" t="str">
            <v>4295866940</v>
          </cell>
        </row>
        <row r="5191">
          <cell r="A5191" t="str">
            <v>4295866940</v>
          </cell>
        </row>
        <row r="5192">
          <cell r="A5192" t="str">
            <v>4295866940</v>
          </cell>
        </row>
        <row r="5193">
          <cell r="A5193" t="str">
            <v>4295866940</v>
          </cell>
        </row>
        <row r="5194">
          <cell r="A5194" t="str">
            <v>4295866940</v>
          </cell>
        </row>
        <row r="5195">
          <cell r="A5195" t="str">
            <v>4295866940</v>
          </cell>
        </row>
        <row r="5196">
          <cell r="A5196" t="str">
            <v>4295866940</v>
          </cell>
        </row>
        <row r="5197">
          <cell r="A5197" t="str">
            <v>4295866940</v>
          </cell>
        </row>
        <row r="5198">
          <cell r="A5198" t="str">
            <v>4295866940</v>
          </cell>
        </row>
        <row r="5199">
          <cell r="A5199" t="str">
            <v>4295866940</v>
          </cell>
        </row>
        <row r="5200">
          <cell r="A5200" t="str">
            <v>4295866940</v>
          </cell>
        </row>
        <row r="5201">
          <cell r="A5201" t="str">
            <v>4295866940</v>
          </cell>
        </row>
        <row r="5202">
          <cell r="A5202" t="str">
            <v>4295896619</v>
          </cell>
        </row>
        <row r="5203">
          <cell r="A5203" t="str">
            <v>4295896619</v>
          </cell>
        </row>
        <row r="5204">
          <cell r="A5204" t="str">
            <v>4295896619</v>
          </cell>
        </row>
        <row r="5205">
          <cell r="A5205" t="str">
            <v>4295896619</v>
          </cell>
        </row>
        <row r="5206">
          <cell r="A5206" t="str">
            <v>4295896619</v>
          </cell>
        </row>
        <row r="5207">
          <cell r="A5207" t="str">
            <v>4295896619</v>
          </cell>
        </row>
        <row r="5208">
          <cell r="A5208" t="str">
            <v>4295896619</v>
          </cell>
        </row>
        <row r="5209">
          <cell r="A5209" t="str">
            <v>4295896619</v>
          </cell>
        </row>
        <row r="5210">
          <cell r="A5210" t="str">
            <v>4295896619</v>
          </cell>
        </row>
        <row r="5211">
          <cell r="A5211" t="str">
            <v>4295896619</v>
          </cell>
        </row>
        <row r="5212">
          <cell r="A5212" t="str">
            <v>4295896619</v>
          </cell>
        </row>
        <row r="5213">
          <cell r="A5213" t="str">
            <v>4295896619</v>
          </cell>
        </row>
        <row r="5214">
          <cell r="A5214" t="str">
            <v>4295896619</v>
          </cell>
        </row>
        <row r="5215">
          <cell r="A5215" t="str">
            <v>4295896619</v>
          </cell>
        </row>
        <row r="5216">
          <cell r="A5216" t="str">
            <v>4295896619</v>
          </cell>
        </row>
        <row r="5217">
          <cell r="A5217" t="str">
            <v>4295896619</v>
          </cell>
        </row>
        <row r="5218">
          <cell r="A5218" t="str">
            <v>4295896619</v>
          </cell>
        </row>
        <row r="5219">
          <cell r="A5219" t="str">
            <v>4295896619</v>
          </cell>
        </row>
        <row r="5220">
          <cell r="A5220" t="str">
            <v>4295896619</v>
          </cell>
        </row>
        <row r="5221">
          <cell r="A5221" t="str">
            <v>4295896619</v>
          </cell>
        </row>
        <row r="5222">
          <cell r="A5222" t="str">
            <v>4295896619</v>
          </cell>
        </row>
        <row r="5223">
          <cell r="A5223" t="str">
            <v>4295896619</v>
          </cell>
        </row>
        <row r="5224">
          <cell r="A5224" t="str">
            <v>4295896619</v>
          </cell>
        </row>
        <row r="5225">
          <cell r="A5225" t="str">
            <v>4295896619</v>
          </cell>
        </row>
        <row r="5226">
          <cell r="A5226" t="str">
            <v>4295896619</v>
          </cell>
        </row>
        <row r="5227">
          <cell r="A5227" t="str">
            <v>4295896619</v>
          </cell>
        </row>
        <row r="5228">
          <cell r="A5228" t="str">
            <v>4295896619</v>
          </cell>
        </row>
        <row r="5229">
          <cell r="A5229" t="str">
            <v>4295896619</v>
          </cell>
        </row>
        <row r="5230">
          <cell r="A5230" t="str">
            <v>4295896619</v>
          </cell>
        </row>
        <row r="5231">
          <cell r="A5231" t="str">
            <v>4295896619</v>
          </cell>
        </row>
        <row r="5232">
          <cell r="A5232" t="str">
            <v>4295896619</v>
          </cell>
        </row>
        <row r="5233">
          <cell r="A5233" t="str">
            <v>4295896619</v>
          </cell>
        </row>
        <row r="5234">
          <cell r="A5234" t="str">
            <v>4295896619</v>
          </cell>
        </row>
        <row r="5235">
          <cell r="A5235" t="str">
            <v>4295896619</v>
          </cell>
        </row>
        <row r="5236">
          <cell r="A5236" t="str">
            <v>4295896619</v>
          </cell>
        </row>
        <row r="5237">
          <cell r="A5237" t="str">
            <v>4295896619</v>
          </cell>
        </row>
        <row r="5238">
          <cell r="A5238" t="str">
            <v>4295896619</v>
          </cell>
        </row>
        <row r="5239">
          <cell r="A5239" t="str">
            <v>4295896619</v>
          </cell>
        </row>
        <row r="5240">
          <cell r="A5240" t="str">
            <v>4295896619</v>
          </cell>
        </row>
        <row r="5241">
          <cell r="A5241" t="str">
            <v>4295863946</v>
          </cell>
        </row>
        <row r="5242">
          <cell r="A5242" t="str">
            <v>4295863946</v>
          </cell>
        </row>
        <row r="5243">
          <cell r="A5243" t="str">
            <v>4295863946</v>
          </cell>
        </row>
        <row r="5244">
          <cell r="A5244" t="str">
            <v>4295863946</v>
          </cell>
        </row>
        <row r="5245">
          <cell r="A5245" t="str">
            <v>4295863946</v>
          </cell>
        </row>
        <row r="5246">
          <cell r="A5246" t="str">
            <v>4295863946</v>
          </cell>
        </row>
        <row r="5247">
          <cell r="A5247" t="str">
            <v>4295863946</v>
          </cell>
        </row>
        <row r="5248">
          <cell r="A5248" t="str">
            <v>4295863946</v>
          </cell>
        </row>
        <row r="5249">
          <cell r="A5249" t="str">
            <v>4295863946</v>
          </cell>
        </row>
        <row r="5250">
          <cell r="A5250" t="str">
            <v>4295863946</v>
          </cell>
        </row>
        <row r="5251">
          <cell r="A5251" t="str">
            <v>4295863946</v>
          </cell>
        </row>
        <row r="5252">
          <cell r="A5252" t="str">
            <v>4295863946</v>
          </cell>
        </row>
        <row r="5253">
          <cell r="A5253" t="str">
            <v>4295863946</v>
          </cell>
        </row>
        <row r="5254">
          <cell r="A5254" t="str">
            <v>4295863946</v>
          </cell>
        </row>
        <row r="5255">
          <cell r="A5255" t="str">
            <v>4295863946</v>
          </cell>
        </row>
        <row r="5256">
          <cell r="A5256" t="str">
            <v>4295863946</v>
          </cell>
        </row>
        <row r="5257">
          <cell r="A5257" t="str">
            <v>4295863946</v>
          </cell>
        </row>
        <row r="5258">
          <cell r="A5258" t="str">
            <v>4295863946</v>
          </cell>
        </row>
        <row r="5259">
          <cell r="A5259" t="str">
            <v>4295863946</v>
          </cell>
        </row>
        <row r="5260">
          <cell r="A5260" t="str">
            <v>4295863946</v>
          </cell>
        </row>
        <row r="5261">
          <cell r="A5261" t="str">
            <v>4295863946</v>
          </cell>
        </row>
        <row r="5262">
          <cell r="A5262" t="str">
            <v>4295863946</v>
          </cell>
        </row>
        <row r="5263">
          <cell r="A5263" t="str">
            <v>4295863946</v>
          </cell>
        </row>
        <row r="5264">
          <cell r="A5264" t="str">
            <v>4295863946</v>
          </cell>
        </row>
        <row r="5265">
          <cell r="A5265" t="str">
            <v>4295863946</v>
          </cell>
        </row>
        <row r="5266">
          <cell r="A5266" t="str">
            <v>4295863946</v>
          </cell>
        </row>
        <row r="5267">
          <cell r="A5267" t="str">
            <v>4295863946</v>
          </cell>
        </row>
        <row r="5268">
          <cell r="A5268" t="str">
            <v>4295863946</v>
          </cell>
        </row>
        <row r="5269">
          <cell r="A5269" t="str">
            <v>4295863946</v>
          </cell>
        </row>
        <row r="5270">
          <cell r="A5270" t="str">
            <v>4295863946</v>
          </cell>
        </row>
        <row r="5271">
          <cell r="A5271" t="str">
            <v>4295863946</v>
          </cell>
        </row>
        <row r="5272">
          <cell r="A5272" t="str">
            <v>4295863946</v>
          </cell>
        </row>
        <row r="5273">
          <cell r="A5273" t="str">
            <v>4295863946</v>
          </cell>
        </row>
        <row r="5274">
          <cell r="A5274" t="str">
            <v>4295863946</v>
          </cell>
        </row>
        <row r="5275">
          <cell r="A5275" t="str">
            <v>4295863946</v>
          </cell>
        </row>
        <row r="5276">
          <cell r="A5276" t="str">
            <v>4295863946</v>
          </cell>
        </row>
        <row r="5277">
          <cell r="A5277" t="str">
            <v>5035422281</v>
          </cell>
        </row>
        <row r="5278">
          <cell r="A5278" t="str">
            <v>5035422281</v>
          </cell>
        </row>
        <row r="5279">
          <cell r="A5279" t="str">
            <v>5035422281</v>
          </cell>
        </row>
        <row r="5280">
          <cell r="A5280" t="str">
            <v>5035422281</v>
          </cell>
        </row>
        <row r="5281">
          <cell r="A5281" t="str">
            <v>5035422281</v>
          </cell>
        </row>
        <row r="5282">
          <cell r="A5282" t="str">
            <v>5035422281</v>
          </cell>
        </row>
        <row r="5283">
          <cell r="A5283" t="str">
            <v>5035422281</v>
          </cell>
        </row>
        <row r="5284">
          <cell r="A5284" t="str">
            <v>5035422281</v>
          </cell>
        </row>
        <row r="5285">
          <cell r="A5285" t="str">
            <v>5035422281</v>
          </cell>
        </row>
        <row r="5286">
          <cell r="A5286" t="str">
            <v>5035422281</v>
          </cell>
        </row>
        <row r="5287">
          <cell r="A5287" t="str">
            <v>5035422281</v>
          </cell>
        </row>
        <row r="5288">
          <cell r="A5288" t="str">
            <v>5035422281</v>
          </cell>
        </row>
        <row r="5289">
          <cell r="A5289" t="str">
            <v>5035422281</v>
          </cell>
        </row>
        <row r="5290">
          <cell r="A5290" t="str">
            <v>5035422281</v>
          </cell>
        </row>
        <row r="5291">
          <cell r="A5291" t="str">
            <v>5035422281</v>
          </cell>
        </row>
        <row r="5292">
          <cell r="A5292" t="str">
            <v>5035422281</v>
          </cell>
        </row>
        <row r="5293">
          <cell r="A5293" t="str">
            <v>5035422281</v>
          </cell>
        </row>
        <row r="5294">
          <cell r="A5294" t="str">
            <v>5035422281</v>
          </cell>
        </row>
        <row r="5295">
          <cell r="A5295" t="str">
            <v>5035422281</v>
          </cell>
        </row>
        <row r="5296">
          <cell r="A5296" t="str">
            <v>5035422281</v>
          </cell>
        </row>
        <row r="5297">
          <cell r="A5297" t="str">
            <v>5035422281</v>
          </cell>
        </row>
        <row r="5298">
          <cell r="A5298" t="str">
            <v>5035422281</v>
          </cell>
        </row>
        <row r="5299">
          <cell r="A5299" t="str">
            <v>5035422281</v>
          </cell>
        </row>
        <row r="5300">
          <cell r="A5300" t="str">
            <v>5035422281</v>
          </cell>
        </row>
        <row r="5301">
          <cell r="A5301" t="str">
            <v>5035422281</v>
          </cell>
        </row>
        <row r="5302">
          <cell r="A5302" t="str">
            <v>5035422281</v>
          </cell>
        </row>
        <row r="5303">
          <cell r="A5303" t="str">
            <v>5035422281</v>
          </cell>
        </row>
        <row r="5304">
          <cell r="A5304" t="str">
            <v>5035422281</v>
          </cell>
        </row>
        <row r="5305">
          <cell r="A5305" t="str">
            <v>5035422281</v>
          </cell>
        </row>
        <row r="5306">
          <cell r="A5306" t="str">
            <v>5035422281</v>
          </cell>
        </row>
        <row r="5307">
          <cell r="A5307" t="str">
            <v>4295869238</v>
          </cell>
        </row>
        <row r="5308">
          <cell r="A5308" t="str">
            <v>4295869238</v>
          </cell>
        </row>
        <row r="5309">
          <cell r="A5309" t="str">
            <v>4295869238</v>
          </cell>
        </row>
        <row r="5310">
          <cell r="A5310" t="str">
            <v>4295869238</v>
          </cell>
        </row>
        <row r="5311">
          <cell r="A5311" t="str">
            <v>4295869238</v>
          </cell>
        </row>
        <row r="5312">
          <cell r="A5312" t="str">
            <v>4295869238</v>
          </cell>
        </row>
        <row r="5313">
          <cell r="A5313" t="str">
            <v>4295869238</v>
          </cell>
        </row>
        <row r="5314">
          <cell r="A5314" t="str">
            <v>4295869238</v>
          </cell>
        </row>
        <row r="5315">
          <cell r="A5315" t="str">
            <v>4295869238</v>
          </cell>
        </row>
        <row r="5316">
          <cell r="A5316" t="str">
            <v>4295869238</v>
          </cell>
        </row>
        <row r="5317">
          <cell r="A5317" t="str">
            <v>4295869238</v>
          </cell>
        </row>
        <row r="5318">
          <cell r="A5318" t="str">
            <v>4295869238</v>
          </cell>
        </row>
        <row r="5319">
          <cell r="A5319" t="str">
            <v>4295869238</v>
          </cell>
        </row>
        <row r="5320">
          <cell r="A5320" t="str">
            <v>4295869238</v>
          </cell>
        </row>
        <row r="5321">
          <cell r="A5321" t="str">
            <v>4295869238</v>
          </cell>
        </row>
        <row r="5322">
          <cell r="A5322" t="str">
            <v>4295869238</v>
          </cell>
        </row>
        <row r="5323">
          <cell r="A5323" t="str">
            <v>4295869238</v>
          </cell>
        </row>
        <row r="5324">
          <cell r="A5324" t="str">
            <v>4295869238</v>
          </cell>
        </row>
        <row r="5325">
          <cell r="A5325" t="str">
            <v>4295869238</v>
          </cell>
        </row>
        <row r="5326">
          <cell r="A5326" t="str">
            <v>4295869238</v>
          </cell>
        </row>
        <row r="5327">
          <cell r="A5327" t="str">
            <v>4295869238</v>
          </cell>
        </row>
        <row r="5328">
          <cell r="A5328" t="str">
            <v>4295869238</v>
          </cell>
        </row>
        <row r="5329">
          <cell r="A5329" t="str">
            <v>4295869238</v>
          </cell>
        </row>
        <row r="5330">
          <cell r="A5330" t="str">
            <v>4295869238</v>
          </cell>
        </row>
        <row r="5331">
          <cell r="A5331" t="str">
            <v>4295869238</v>
          </cell>
        </row>
        <row r="5332">
          <cell r="A5332" t="str">
            <v>4295869238</v>
          </cell>
        </row>
        <row r="5333">
          <cell r="A5333" t="str">
            <v>4295869238</v>
          </cell>
        </row>
        <row r="5334">
          <cell r="A5334" t="str">
            <v>4295869238</v>
          </cell>
        </row>
        <row r="5335">
          <cell r="A5335" t="str">
            <v>4295869238</v>
          </cell>
        </row>
        <row r="5336">
          <cell r="A5336" t="str">
            <v>4295869238</v>
          </cell>
        </row>
        <row r="5337">
          <cell r="A5337" t="str">
            <v>4295869238</v>
          </cell>
        </row>
        <row r="5338">
          <cell r="A5338" t="str">
            <v>4295869238</v>
          </cell>
        </row>
        <row r="5339">
          <cell r="A5339" t="str">
            <v>4295869238</v>
          </cell>
        </row>
        <row r="5340">
          <cell r="A5340" t="str">
            <v>4295869238</v>
          </cell>
        </row>
        <row r="5341">
          <cell r="A5341" t="str">
            <v>4295869238</v>
          </cell>
        </row>
        <row r="5342">
          <cell r="A5342" t="str">
            <v>4295869238</v>
          </cell>
        </row>
        <row r="5343">
          <cell r="A5343" t="str">
            <v>4295869238</v>
          </cell>
        </row>
        <row r="5344">
          <cell r="A5344" t="str">
            <v>4295869238</v>
          </cell>
        </row>
        <row r="5345">
          <cell r="A5345" t="str">
            <v>4295869238</v>
          </cell>
        </row>
        <row r="5346">
          <cell r="A5346" t="str">
            <v>4295888190</v>
          </cell>
        </row>
        <row r="5347">
          <cell r="A5347" t="str">
            <v>4295888190</v>
          </cell>
        </row>
        <row r="5348">
          <cell r="A5348" t="str">
            <v>4295888190</v>
          </cell>
        </row>
        <row r="5349">
          <cell r="A5349" t="str">
            <v>4295888190</v>
          </cell>
        </row>
        <row r="5350">
          <cell r="A5350" t="str">
            <v>4295888190</v>
          </cell>
        </row>
        <row r="5351">
          <cell r="A5351" t="str">
            <v>4295888190</v>
          </cell>
        </row>
        <row r="5352">
          <cell r="A5352" t="str">
            <v>4295888190</v>
          </cell>
        </row>
        <row r="5353">
          <cell r="A5353" t="str">
            <v>4295888190</v>
          </cell>
        </row>
        <row r="5354">
          <cell r="A5354" t="str">
            <v>4295888190</v>
          </cell>
        </row>
        <row r="5355">
          <cell r="A5355" t="str">
            <v>4295888190</v>
          </cell>
        </row>
        <row r="5356">
          <cell r="A5356" t="str">
            <v>4295888190</v>
          </cell>
        </row>
        <row r="5357">
          <cell r="A5357" t="str">
            <v>4295888190</v>
          </cell>
        </row>
        <row r="5358">
          <cell r="A5358" t="str">
            <v>4295888190</v>
          </cell>
        </row>
        <row r="5359">
          <cell r="A5359" t="str">
            <v>4295888190</v>
          </cell>
        </row>
        <row r="5360">
          <cell r="A5360" t="str">
            <v>4295888190</v>
          </cell>
        </row>
        <row r="5361">
          <cell r="A5361" t="str">
            <v>4295888190</v>
          </cell>
        </row>
        <row r="5362">
          <cell r="A5362" t="str">
            <v>4295888190</v>
          </cell>
        </row>
        <row r="5363">
          <cell r="A5363" t="str">
            <v>4295888190</v>
          </cell>
        </row>
        <row r="5364">
          <cell r="A5364" t="str">
            <v>4295888190</v>
          </cell>
        </row>
        <row r="5365">
          <cell r="A5365" t="str">
            <v>4295888190</v>
          </cell>
        </row>
        <row r="5366">
          <cell r="A5366" t="str">
            <v>4295888190</v>
          </cell>
        </row>
        <row r="5367">
          <cell r="A5367" t="str">
            <v>4295888190</v>
          </cell>
        </row>
        <row r="5368">
          <cell r="A5368" t="str">
            <v>4295888190</v>
          </cell>
        </row>
        <row r="5369">
          <cell r="A5369" t="str">
            <v>4295888190</v>
          </cell>
        </row>
        <row r="5370">
          <cell r="A5370" t="str">
            <v>4295888190</v>
          </cell>
        </row>
        <row r="5371">
          <cell r="A5371" t="str">
            <v>4295888190</v>
          </cell>
        </row>
        <row r="5372">
          <cell r="A5372" t="str">
            <v>4295888190</v>
          </cell>
        </row>
        <row r="5373">
          <cell r="A5373" t="str">
            <v>4295888190</v>
          </cell>
        </row>
        <row r="5374">
          <cell r="A5374" t="str">
            <v>4295888190</v>
          </cell>
        </row>
        <row r="5375">
          <cell r="A5375" t="str">
            <v>4295888190</v>
          </cell>
        </row>
        <row r="5376">
          <cell r="A5376" t="str">
            <v>4295888190</v>
          </cell>
        </row>
        <row r="5377">
          <cell r="A5377" t="str">
            <v>4295888190</v>
          </cell>
        </row>
        <row r="5378">
          <cell r="A5378" t="str">
            <v>4295888190</v>
          </cell>
        </row>
        <row r="5379">
          <cell r="A5379" t="str">
            <v>4295888190</v>
          </cell>
        </row>
        <row r="5380">
          <cell r="A5380" t="str">
            <v>4295888190</v>
          </cell>
        </row>
        <row r="5381">
          <cell r="A5381" t="str">
            <v>4295888190</v>
          </cell>
        </row>
        <row r="5382">
          <cell r="A5382" t="str">
            <v>4295861243</v>
          </cell>
        </row>
        <row r="5383">
          <cell r="A5383" t="str">
            <v>4295861243</v>
          </cell>
        </row>
        <row r="5384">
          <cell r="A5384" t="str">
            <v>4295861243</v>
          </cell>
        </row>
        <row r="5385">
          <cell r="A5385" t="str">
            <v>4295861243</v>
          </cell>
        </row>
        <row r="5386">
          <cell r="A5386" t="str">
            <v>4295861243</v>
          </cell>
        </row>
        <row r="5387">
          <cell r="A5387" t="str">
            <v>4295861243</v>
          </cell>
        </row>
        <row r="5388">
          <cell r="A5388" t="str">
            <v>4295861243</v>
          </cell>
        </row>
        <row r="5389">
          <cell r="A5389" t="str">
            <v>4295861243</v>
          </cell>
        </row>
        <row r="5390">
          <cell r="A5390" t="str">
            <v>4295861243</v>
          </cell>
        </row>
        <row r="5391">
          <cell r="A5391" t="str">
            <v>4295861243</v>
          </cell>
        </row>
        <row r="5392">
          <cell r="A5392" t="str">
            <v>4295861243</v>
          </cell>
        </row>
        <row r="5393">
          <cell r="A5393" t="str">
            <v>4295861243</v>
          </cell>
        </row>
        <row r="5394">
          <cell r="A5394" t="str">
            <v>4295861243</v>
          </cell>
        </row>
        <row r="5395">
          <cell r="A5395" t="str">
            <v>4295861243</v>
          </cell>
        </row>
        <row r="5396">
          <cell r="A5396" t="str">
            <v>4295861243</v>
          </cell>
        </row>
        <row r="5397">
          <cell r="A5397" t="str">
            <v>4295861243</v>
          </cell>
        </row>
        <row r="5398">
          <cell r="A5398" t="str">
            <v>4295861243</v>
          </cell>
        </row>
        <row r="5399">
          <cell r="A5399" t="str">
            <v>4295861243</v>
          </cell>
        </row>
        <row r="5400">
          <cell r="A5400" t="str">
            <v>4295861243</v>
          </cell>
        </row>
        <row r="5401">
          <cell r="A5401" t="str">
            <v>4295861243</v>
          </cell>
        </row>
        <row r="5402">
          <cell r="A5402" t="str">
            <v>4295861243</v>
          </cell>
        </row>
        <row r="5403">
          <cell r="A5403" t="str">
            <v>4295861243</v>
          </cell>
        </row>
        <row r="5404">
          <cell r="A5404" t="str">
            <v>4295861243</v>
          </cell>
        </row>
        <row r="5405">
          <cell r="A5405" t="str">
            <v>4295861243</v>
          </cell>
        </row>
        <row r="5406">
          <cell r="A5406" t="str">
            <v>4295861243</v>
          </cell>
        </row>
        <row r="5407">
          <cell r="A5407" t="str">
            <v>4295861243</v>
          </cell>
        </row>
        <row r="5408">
          <cell r="A5408" t="str">
            <v>4295861243</v>
          </cell>
        </row>
        <row r="5409">
          <cell r="A5409" t="str">
            <v>4295861243</v>
          </cell>
        </row>
        <row r="5410">
          <cell r="A5410" t="str">
            <v>4295861243</v>
          </cell>
        </row>
        <row r="5411">
          <cell r="A5411" t="str">
            <v>4295861243</v>
          </cell>
        </row>
        <row r="5412">
          <cell r="A5412" t="str">
            <v>4295861243</v>
          </cell>
        </row>
        <row r="5413">
          <cell r="A5413" t="str">
            <v>4295861243</v>
          </cell>
        </row>
        <row r="5414">
          <cell r="A5414" t="str">
            <v>4295861243</v>
          </cell>
        </row>
        <row r="5415">
          <cell r="A5415" t="str">
            <v>4295861243</v>
          </cell>
        </row>
        <row r="5416">
          <cell r="A5416" t="str">
            <v>4295861243</v>
          </cell>
        </row>
        <row r="5417">
          <cell r="A5417" t="str">
            <v>4295861243</v>
          </cell>
        </row>
        <row r="5418">
          <cell r="A5418" t="str">
            <v>4295864882</v>
          </cell>
        </row>
        <row r="5419">
          <cell r="A5419" t="str">
            <v>4295864882</v>
          </cell>
        </row>
        <row r="5420">
          <cell r="A5420" t="str">
            <v>4295864882</v>
          </cell>
        </row>
        <row r="5421">
          <cell r="A5421" t="str">
            <v>4295864882</v>
          </cell>
        </row>
        <row r="5422">
          <cell r="A5422" t="str">
            <v>4295864882</v>
          </cell>
        </row>
        <row r="5423">
          <cell r="A5423" t="str">
            <v>4295864882</v>
          </cell>
        </row>
        <row r="5424">
          <cell r="A5424" t="str">
            <v>4295864882</v>
          </cell>
        </row>
        <row r="5425">
          <cell r="A5425" t="str">
            <v>4295864882</v>
          </cell>
        </row>
        <row r="5426">
          <cell r="A5426" t="str">
            <v>4295864882</v>
          </cell>
        </row>
        <row r="5427">
          <cell r="A5427" t="str">
            <v>4295864882</v>
          </cell>
        </row>
        <row r="5428">
          <cell r="A5428" t="str">
            <v>4295864882</v>
          </cell>
        </row>
        <row r="5429">
          <cell r="A5429" t="str">
            <v>4295864882</v>
          </cell>
        </row>
        <row r="5430">
          <cell r="A5430" t="str">
            <v>4295864882</v>
          </cell>
        </row>
        <row r="5431">
          <cell r="A5431" t="str">
            <v>4295864882</v>
          </cell>
        </row>
        <row r="5432">
          <cell r="A5432" t="str">
            <v>4295864882</v>
          </cell>
        </row>
        <row r="5433">
          <cell r="A5433" t="str">
            <v>4295864882</v>
          </cell>
        </row>
        <row r="5434">
          <cell r="A5434" t="str">
            <v>4295864882</v>
          </cell>
        </row>
        <row r="5435">
          <cell r="A5435" t="str">
            <v>4295864882</v>
          </cell>
        </row>
        <row r="5436">
          <cell r="A5436" t="str">
            <v>4295864882</v>
          </cell>
        </row>
        <row r="5437">
          <cell r="A5437" t="str">
            <v>4295864882</v>
          </cell>
        </row>
        <row r="5438">
          <cell r="A5438" t="str">
            <v>4295864882</v>
          </cell>
        </row>
        <row r="5439">
          <cell r="A5439" t="str">
            <v>4295864882</v>
          </cell>
        </row>
        <row r="5440">
          <cell r="A5440" t="str">
            <v>4295864882</v>
          </cell>
        </row>
        <row r="5441">
          <cell r="A5441" t="str">
            <v>4295864882</v>
          </cell>
        </row>
        <row r="5442">
          <cell r="A5442" t="str">
            <v>4295864882</v>
          </cell>
        </row>
        <row r="5443">
          <cell r="A5443" t="str">
            <v>4295864882</v>
          </cell>
        </row>
        <row r="5444">
          <cell r="A5444" t="str">
            <v>4295864882</v>
          </cell>
        </row>
        <row r="5445">
          <cell r="A5445" t="str">
            <v>4295864882</v>
          </cell>
        </row>
        <row r="5446">
          <cell r="A5446" t="str">
            <v>4295864882</v>
          </cell>
        </row>
        <row r="5447">
          <cell r="A5447" t="str">
            <v>4295864882</v>
          </cell>
        </row>
        <row r="5448">
          <cell r="A5448" t="str">
            <v>4295864882</v>
          </cell>
        </row>
        <row r="5449">
          <cell r="A5449" t="str">
            <v>4295864882</v>
          </cell>
        </row>
        <row r="5450">
          <cell r="A5450" t="str">
            <v>4295864882</v>
          </cell>
        </row>
        <row r="5451">
          <cell r="A5451" t="str">
            <v>4295898541</v>
          </cell>
        </row>
        <row r="5452">
          <cell r="A5452" t="str">
            <v>4295898541</v>
          </cell>
        </row>
        <row r="5453">
          <cell r="A5453" t="str">
            <v>4295898541</v>
          </cell>
        </row>
        <row r="5454">
          <cell r="A5454" t="str">
            <v>4295898541</v>
          </cell>
        </row>
        <row r="5455">
          <cell r="A5455" t="str">
            <v>4295898541</v>
          </cell>
        </row>
        <row r="5456">
          <cell r="A5456" t="str">
            <v>4295898541</v>
          </cell>
        </row>
        <row r="5457">
          <cell r="A5457" t="str">
            <v>4295898541</v>
          </cell>
        </row>
        <row r="5458">
          <cell r="A5458" t="str">
            <v>4295898541</v>
          </cell>
        </row>
        <row r="5459">
          <cell r="A5459" t="str">
            <v>4295898541</v>
          </cell>
        </row>
        <row r="5460">
          <cell r="A5460" t="str">
            <v>4295898541</v>
          </cell>
        </row>
        <row r="5461">
          <cell r="A5461" t="str">
            <v>4295898541</v>
          </cell>
        </row>
        <row r="5462">
          <cell r="A5462" t="str">
            <v>4295898541</v>
          </cell>
        </row>
        <row r="5463">
          <cell r="A5463" t="str">
            <v>4295898541</v>
          </cell>
        </row>
        <row r="5464">
          <cell r="A5464" t="str">
            <v>4295898541</v>
          </cell>
        </row>
        <row r="5465">
          <cell r="A5465" t="str">
            <v>4295898541</v>
          </cell>
        </row>
        <row r="5466">
          <cell r="A5466" t="str">
            <v>4295898541</v>
          </cell>
        </row>
        <row r="5467">
          <cell r="A5467" t="str">
            <v>4295898541</v>
          </cell>
        </row>
        <row r="5468">
          <cell r="A5468" t="str">
            <v>4295898541</v>
          </cell>
        </row>
        <row r="5469">
          <cell r="A5469" t="str">
            <v>4295898541</v>
          </cell>
        </row>
        <row r="5470">
          <cell r="A5470" t="str">
            <v>4295898541</v>
          </cell>
        </row>
        <row r="5471">
          <cell r="A5471" t="str">
            <v>4295898541</v>
          </cell>
        </row>
        <row r="5472">
          <cell r="A5472" t="str">
            <v>4295898541</v>
          </cell>
        </row>
        <row r="5473">
          <cell r="A5473" t="str">
            <v>4295898541</v>
          </cell>
        </row>
        <row r="5474">
          <cell r="A5474" t="str">
            <v>4295898541</v>
          </cell>
        </row>
        <row r="5475">
          <cell r="A5475" t="str">
            <v>4295898541</v>
          </cell>
        </row>
        <row r="5476">
          <cell r="A5476" t="str">
            <v>4295898541</v>
          </cell>
        </row>
        <row r="5477">
          <cell r="A5477" t="str">
            <v>4295898541</v>
          </cell>
        </row>
        <row r="5478">
          <cell r="A5478" t="str">
            <v>4295907975</v>
          </cell>
        </row>
        <row r="5479">
          <cell r="A5479" t="str">
            <v>4295907975</v>
          </cell>
        </row>
        <row r="5480">
          <cell r="A5480" t="str">
            <v>4295907975</v>
          </cell>
        </row>
        <row r="5481">
          <cell r="A5481" t="str">
            <v>4295907975</v>
          </cell>
        </row>
        <row r="5482">
          <cell r="A5482" t="str">
            <v>4295907975</v>
          </cell>
        </row>
        <row r="5483">
          <cell r="A5483" t="str">
            <v>4295907975</v>
          </cell>
        </row>
        <row r="5484">
          <cell r="A5484" t="str">
            <v>4295907975</v>
          </cell>
        </row>
        <row r="5485">
          <cell r="A5485" t="str">
            <v>4295907975</v>
          </cell>
        </row>
        <row r="5486">
          <cell r="A5486" t="str">
            <v>4295907975</v>
          </cell>
        </row>
        <row r="5487">
          <cell r="A5487" t="str">
            <v>4295907975</v>
          </cell>
        </row>
        <row r="5488">
          <cell r="A5488" t="str">
            <v>4295907975</v>
          </cell>
        </row>
        <row r="5489">
          <cell r="A5489" t="str">
            <v>4295907975</v>
          </cell>
        </row>
        <row r="5490">
          <cell r="A5490" t="str">
            <v>4295907975</v>
          </cell>
        </row>
        <row r="5491">
          <cell r="A5491" t="str">
            <v>4295907975</v>
          </cell>
        </row>
        <row r="5492">
          <cell r="A5492" t="str">
            <v>4295907975</v>
          </cell>
        </row>
        <row r="5493">
          <cell r="A5493" t="str">
            <v>5045512961</v>
          </cell>
        </row>
        <row r="5494">
          <cell r="A5494" t="str">
            <v>5045512961</v>
          </cell>
        </row>
        <row r="5495">
          <cell r="A5495" t="str">
            <v>5045512961</v>
          </cell>
        </row>
        <row r="5496">
          <cell r="A5496" t="str">
            <v>5045512961</v>
          </cell>
        </row>
        <row r="5497">
          <cell r="A5497" t="str">
            <v>5045512961</v>
          </cell>
        </row>
        <row r="5498">
          <cell r="A5498" t="str">
            <v>5045512961</v>
          </cell>
        </row>
        <row r="5499">
          <cell r="A5499" t="str">
            <v>5045512961</v>
          </cell>
        </row>
        <row r="5500">
          <cell r="A5500" t="str">
            <v>5045512961</v>
          </cell>
        </row>
        <row r="5501">
          <cell r="A5501" t="str">
            <v>5045512961</v>
          </cell>
        </row>
        <row r="5502">
          <cell r="A5502" t="str">
            <v>5045512961</v>
          </cell>
        </row>
        <row r="5503">
          <cell r="A5503" t="str">
            <v>5045512961</v>
          </cell>
        </row>
        <row r="5504">
          <cell r="A5504" t="str">
            <v>5045512961</v>
          </cell>
        </row>
        <row r="5505">
          <cell r="A5505" t="str">
            <v>5045512961</v>
          </cell>
        </row>
        <row r="5506">
          <cell r="A5506" t="str">
            <v>5045512961</v>
          </cell>
        </row>
        <row r="5507">
          <cell r="A5507" t="str">
            <v>5045512961</v>
          </cell>
        </row>
        <row r="5508">
          <cell r="A5508" t="str">
            <v>5045512961</v>
          </cell>
        </row>
        <row r="5509">
          <cell r="A5509" t="str">
            <v>5045512961</v>
          </cell>
        </row>
        <row r="5510">
          <cell r="A5510" t="str">
            <v>5045512961</v>
          </cell>
        </row>
        <row r="5511">
          <cell r="A5511" t="str">
            <v>5045512961</v>
          </cell>
        </row>
        <row r="5512">
          <cell r="A5512" t="str">
            <v>5045512961</v>
          </cell>
        </row>
        <row r="5513">
          <cell r="A5513" t="str">
            <v>5045512961</v>
          </cell>
        </row>
        <row r="5514">
          <cell r="A5514" t="str">
            <v>5045512961</v>
          </cell>
        </row>
        <row r="5515">
          <cell r="A5515" t="str">
            <v>5045512961</v>
          </cell>
        </row>
        <row r="5516">
          <cell r="A5516" t="str">
            <v>5045512961</v>
          </cell>
        </row>
        <row r="5517">
          <cell r="A5517" t="str">
            <v>4295860866</v>
          </cell>
        </row>
        <row r="5518">
          <cell r="A5518" t="str">
            <v>4295860866</v>
          </cell>
        </row>
        <row r="5519">
          <cell r="A5519" t="str">
            <v>4295860866</v>
          </cell>
        </row>
        <row r="5520">
          <cell r="A5520" t="str">
            <v>4295860866</v>
          </cell>
        </row>
        <row r="5521">
          <cell r="A5521" t="str">
            <v>4295860866</v>
          </cell>
        </row>
        <row r="5522">
          <cell r="A5522" t="str">
            <v>4295860866</v>
          </cell>
        </row>
        <row r="5523">
          <cell r="A5523" t="str">
            <v>4295860866</v>
          </cell>
        </row>
        <row r="5524">
          <cell r="A5524" t="str">
            <v>4295860866</v>
          </cell>
        </row>
        <row r="5525">
          <cell r="A5525" t="str">
            <v>4295860866</v>
          </cell>
        </row>
        <row r="5526">
          <cell r="A5526" t="str">
            <v>4295860866</v>
          </cell>
        </row>
        <row r="5527">
          <cell r="A5527" t="str">
            <v>4295860866</v>
          </cell>
        </row>
        <row r="5528">
          <cell r="A5528" t="str">
            <v>4295860866</v>
          </cell>
        </row>
        <row r="5529">
          <cell r="A5529" t="str">
            <v>4295860866</v>
          </cell>
        </row>
        <row r="5530">
          <cell r="A5530" t="str">
            <v>4295860866</v>
          </cell>
        </row>
        <row r="5531">
          <cell r="A5531" t="str">
            <v>4295860866</v>
          </cell>
        </row>
        <row r="5532">
          <cell r="A5532" t="str">
            <v>4295860866</v>
          </cell>
        </row>
        <row r="5533">
          <cell r="A5533" t="str">
            <v>4295860866</v>
          </cell>
        </row>
        <row r="5534">
          <cell r="A5534" t="str">
            <v>4295860866</v>
          </cell>
        </row>
        <row r="5535">
          <cell r="A5535" t="str">
            <v>4295860866</v>
          </cell>
        </row>
        <row r="5536">
          <cell r="A5536" t="str">
            <v>4295860866</v>
          </cell>
        </row>
        <row r="5537">
          <cell r="A5537" t="str">
            <v>4295860866</v>
          </cell>
        </row>
        <row r="5538">
          <cell r="A5538" t="str">
            <v>4295860866</v>
          </cell>
        </row>
        <row r="5539">
          <cell r="A5539" t="str">
            <v>4295860866</v>
          </cell>
        </row>
        <row r="5540">
          <cell r="A5540" t="str">
            <v>4295860866</v>
          </cell>
        </row>
        <row r="5541">
          <cell r="A5541" t="str">
            <v>4295860866</v>
          </cell>
        </row>
        <row r="5542">
          <cell r="A5542" t="str">
            <v>4295860866</v>
          </cell>
        </row>
        <row r="5543">
          <cell r="A5543" t="str">
            <v>4295860866</v>
          </cell>
        </row>
        <row r="5544">
          <cell r="A5544" t="str">
            <v>4295860866</v>
          </cell>
        </row>
        <row r="5545">
          <cell r="A5545" t="str">
            <v>4295860866</v>
          </cell>
        </row>
        <row r="5546">
          <cell r="A5546" t="str">
            <v>4295860866</v>
          </cell>
        </row>
        <row r="5547">
          <cell r="A5547" t="str">
            <v>4295860866</v>
          </cell>
        </row>
        <row r="5548">
          <cell r="A5548" t="str">
            <v>4295860866</v>
          </cell>
        </row>
        <row r="5549">
          <cell r="A5549" t="str">
            <v>4295860866</v>
          </cell>
        </row>
        <row r="5550">
          <cell r="A5550" t="str">
            <v>4295860866</v>
          </cell>
        </row>
        <row r="5551">
          <cell r="A5551" t="str">
            <v>4295860866</v>
          </cell>
        </row>
        <row r="5552">
          <cell r="A5552" t="str">
            <v>4295860866</v>
          </cell>
        </row>
        <row r="5553">
          <cell r="A5553" t="str">
            <v>4295890585</v>
          </cell>
        </row>
        <row r="5554">
          <cell r="A5554" t="str">
            <v>4295890585</v>
          </cell>
        </row>
        <row r="5555">
          <cell r="A5555" t="str">
            <v>4295890585</v>
          </cell>
        </row>
        <row r="5556">
          <cell r="A5556" t="str">
            <v>4295890585</v>
          </cell>
        </row>
        <row r="5557">
          <cell r="A5557" t="str">
            <v>4295890585</v>
          </cell>
        </row>
        <row r="5558">
          <cell r="A5558" t="str">
            <v>4295890585</v>
          </cell>
        </row>
        <row r="5559">
          <cell r="A5559" t="str">
            <v>4295890585</v>
          </cell>
        </row>
        <row r="5560">
          <cell r="A5560" t="str">
            <v>4295890585</v>
          </cell>
        </row>
        <row r="5561">
          <cell r="A5561" t="str">
            <v>4295890585</v>
          </cell>
        </row>
        <row r="5562">
          <cell r="A5562" t="str">
            <v>4295890585</v>
          </cell>
        </row>
        <row r="5563">
          <cell r="A5563" t="str">
            <v>4295890585</v>
          </cell>
        </row>
        <row r="5564">
          <cell r="A5564" t="str">
            <v>4295890585</v>
          </cell>
        </row>
        <row r="5565">
          <cell r="A5565" t="str">
            <v>4295890585</v>
          </cell>
        </row>
        <row r="5566">
          <cell r="A5566" t="str">
            <v>4295890585</v>
          </cell>
        </row>
        <row r="5567">
          <cell r="A5567" t="str">
            <v>4295890585</v>
          </cell>
        </row>
        <row r="5568">
          <cell r="A5568" t="str">
            <v>4295890585</v>
          </cell>
        </row>
        <row r="5569">
          <cell r="A5569" t="str">
            <v>4295890585</v>
          </cell>
        </row>
        <row r="5570">
          <cell r="A5570" t="str">
            <v>4295890585</v>
          </cell>
        </row>
        <row r="5571">
          <cell r="A5571" t="str">
            <v>4295890585</v>
          </cell>
        </row>
        <row r="5572">
          <cell r="A5572" t="str">
            <v>4295890585</v>
          </cell>
        </row>
        <row r="5573">
          <cell r="A5573" t="str">
            <v>4295890585</v>
          </cell>
        </row>
        <row r="5574">
          <cell r="A5574" t="str">
            <v>4295890585</v>
          </cell>
        </row>
        <row r="5575">
          <cell r="A5575" t="str">
            <v>4295890585</v>
          </cell>
        </row>
        <row r="5576">
          <cell r="A5576" t="str">
            <v>4295890585</v>
          </cell>
        </row>
        <row r="5577">
          <cell r="A5577" t="str">
            <v>4295890585</v>
          </cell>
        </row>
        <row r="5578">
          <cell r="A5578" t="str">
            <v>4295890585</v>
          </cell>
        </row>
        <row r="5579">
          <cell r="A5579" t="str">
            <v>4295890585</v>
          </cell>
        </row>
        <row r="5580">
          <cell r="A5580" t="str">
            <v>4295890585</v>
          </cell>
        </row>
        <row r="5581">
          <cell r="A5581" t="str">
            <v>4295890585</v>
          </cell>
        </row>
        <row r="5582">
          <cell r="A5582" t="str">
            <v>4295890585</v>
          </cell>
        </row>
        <row r="5583">
          <cell r="A5583" t="str">
            <v>4295890585</v>
          </cell>
        </row>
        <row r="5584">
          <cell r="A5584" t="str">
            <v>4295890585</v>
          </cell>
        </row>
        <row r="5585">
          <cell r="A5585" t="str">
            <v>4295890585</v>
          </cell>
        </row>
        <row r="5586">
          <cell r="A5586" t="str">
            <v>4295890585</v>
          </cell>
        </row>
        <row r="5587">
          <cell r="A5587" t="str">
            <v>4295890585</v>
          </cell>
        </row>
        <row r="5588">
          <cell r="A5588" t="str">
            <v>4295890585</v>
          </cell>
        </row>
        <row r="5589">
          <cell r="A5589" t="str">
            <v>5000000997</v>
          </cell>
        </row>
        <row r="5590">
          <cell r="A5590" t="str">
            <v>5000000997</v>
          </cell>
        </row>
        <row r="5591">
          <cell r="A5591" t="str">
            <v>5000000997</v>
          </cell>
        </row>
        <row r="5592">
          <cell r="A5592" t="str">
            <v>5000000997</v>
          </cell>
        </row>
        <row r="5593">
          <cell r="A5593" t="str">
            <v>5000000997</v>
          </cell>
        </row>
        <row r="5594">
          <cell r="A5594" t="str">
            <v>5000000997</v>
          </cell>
        </row>
        <row r="5595">
          <cell r="A5595" t="str">
            <v>5000000997</v>
          </cell>
        </row>
        <row r="5596">
          <cell r="A5596" t="str">
            <v>5000000997</v>
          </cell>
        </row>
        <row r="5597">
          <cell r="A5597" t="str">
            <v>5000000997</v>
          </cell>
        </row>
        <row r="5598">
          <cell r="A5598" t="str">
            <v>5000000997</v>
          </cell>
        </row>
        <row r="5599">
          <cell r="A5599" t="str">
            <v>5000000997</v>
          </cell>
        </row>
        <row r="5600">
          <cell r="A5600" t="str">
            <v>5000000997</v>
          </cell>
        </row>
        <row r="5601">
          <cell r="A5601" t="str">
            <v>5000000997</v>
          </cell>
        </row>
        <row r="5602">
          <cell r="A5602" t="str">
            <v>5000000997</v>
          </cell>
        </row>
        <row r="5603">
          <cell r="A5603" t="str">
            <v>5000000997</v>
          </cell>
        </row>
        <row r="5604">
          <cell r="A5604" t="str">
            <v>5000000997</v>
          </cell>
        </row>
        <row r="5605">
          <cell r="A5605" t="str">
            <v>5000000997</v>
          </cell>
        </row>
        <row r="5606">
          <cell r="A5606" t="str">
            <v>5000000997</v>
          </cell>
        </row>
        <row r="5607">
          <cell r="A5607" t="str">
            <v>5000000997</v>
          </cell>
        </row>
        <row r="5608">
          <cell r="A5608" t="str">
            <v>5000000997</v>
          </cell>
        </row>
        <row r="5609">
          <cell r="A5609" t="str">
            <v>5000000997</v>
          </cell>
        </row>
        <row r="5610">
          <cell r="A5610" t="str">
            <v>5000000997</v>
          </cell>
        </row>
        <row r="5611">
          <cell r="A5611" t="str">
            <v>5000000997</v>
          </cell>
        </row>
        <row r="5612">
          <cell r="A5612" t="str">
            <v>5000000997</v>
          </cell>
        </row>
        <row r="5613">
          <cell r="A5613" t="str">
            <v>5000000997</v>
          </cell>
        </row>
        <row r="5614">
          <cell r="A5614" t="str">
            <v>5000000997</v>
          </cell>
        </row>
        <row r="5615">
          <cell r="A5615" t="str">
            <v>5000000997</v>
          </cell>
        </row>
        <row r="5616">
          <cell r="A5616" t="str">
            <v>5000000997</v>
          </cell>
        </row>
        <row r="5617">
          <cell r="A5617" t="str">
            <v>5000000997</v>
          </cell>
        </row>
        <row r="5618">
          <cell r="A5618" t="str">
            <v>5000000997</v>
          </cell>
        </row>
        <row r="5619">
          <cell r="A5619" t="str">
            <v>5000000997</v>
          </cell>
        </row>
        <row r="5620">
          <cell r="A5620" t="str">
            <v>5000000997</v>
          </cell>
        </row>
        <row r="5621">
          <cell r="A5621" t="str">
            <v>5000000997</v>
          </cell>
        </row>
        <row r="5622">
          <cell r="A5622" t="str">
            <v>5000000997</v>
          </cell>
        </row>
        <row r="5623">
          <cell r="A5623" t="str">
            <v>5000000997</v>
          </cell>
        </row>
        <row r="5624">
          <cell r="A5624" t="str">
            <v>5000000997</v>
          </cell>
        </row>
        <row r="5625">
          <cell r="A5625" t="str">
            <v>5000000997</v>
          </cell>
        </row>
        <row r="5626">
          <cell r="A5626" t="str">
            <v>5000000997</v>
          </cell>
        </row>
        <row r="5627">
          <cell r="A5627" t="str">
            <v>5000000997</v>
          </cell>
        </row>
        <row r="5628">
          <cell r="A5628" t="str">
            <v>5000000997</v>
          </cell>
        </row>
        <row r="5629">
          <cell r="A5629" t="str">
            <v>5000000997</v>
          </cell>
        </row>
        <row r="5630">
          <cell r="A5630" t="str">
            <v>5000000997</v>
          </cell>
        </row>
        <row r="5631">
          <cell r="A5631" t="str">
            <v>5000000997</v>
          </cell>
        </row>
        <row r="5632">
          <cell r="A5632" t="str">
            <v>5000000997</v>
          </cell>
        </row>
        <row r="5633">
          <cell r="A5633" t="str">
            <v>5000000997</v>
          </cell>
        </row>
        <row r="5634">
          <cell r="A5634" t="str">
            <v>5000000997</v>
          </cell>
        </row>
        <row r="5635">
          <cell r="A5635" t="str">
            <v>5000000997</v>
          </cell>
        </row>
        <row r="5636">
          <cell r="A5636" t="str">
            <v>5000000997</v>
          </cell>
        </row>
        <row r="5637">
          <cell r="A5637" t="str">
            <v>5000000997</v>
          </cell>
        </row>
        <row r="5638">
          <cell r="A5638" t="str">
            <v>5000000997</v>
          </cell>
        </row>
        <row r="5639">
          <cell r="A5639" t="str">
            <v>5000000997</v>
          </cell>
        </row>
        <row r="5640">
          <cell r="A5640" t="str">
            <v>5000000997</v>
          </cell>
        </row>
        <row r="5641">
          <cell r="A5641" t="str">
            <v>5000000997</v>
          </cell>
        </row>
        <row r="5642">
          <cell r="A5642" t="str">
            <v>5000000997</v>
          </cell>
        </row>
        <row r="5643">
          <cell r="A5643" t="str">
            <v>5000000997</v>
          </cell>
        </row>
        <row r="5644">
          <cell r="A5644" t="str">
            <v>5000000997</v>
          </cell>
        </row>
        <row r="5645">
          <cell r="A5645" t="str">
            <v>5000000997</v>
          </cell>
        </row>
        <row r="5646">
          <cell r="A5646" t="str">
            <v>5000000997</v>
          </cell>
        </row>
        <row r="5647">
          <cell r="A5647" t="str">
            <v>5000000997</v>
          </cell>
        </row>
        <row r="5648">
          <cell r="A5648" t="str">
            <v>5000000997</v>
          </cell>
        </row>
        <row r="5649">
          <cell r="A5649" t="str">
            <v>5000000997</v>
          </cell>
        </row>
        <row r="5650">
          <cell r="A5650" t="str">
            <v>5000000997</v>
          </cell>
        </row>
        <row r="5651">
          <cell r="A5651" t="str">
            <v>5000000997</v>
          </cell>
        </row>
        <row r="5652">
          <cell r="A5652" t="str">
            <v>5000000997</v>
          </cell>
        </row>
        <row r="5653">
          <cell r="A5653" t="str">
            <v>5000000997</v>
          </cell>
        </row>
        <row r="5654">
          <cell r="A5654" t="str">
            <v>5000000997</v>
          </cell>
        </row>
        <row r="5655">
          <cell r="A5655" t="str">
            <v>5000000997</v>
          </cell>
        </row>
        <row r="5656">
          <cell r="A5656" t="str">
            <v>5000000997</v>
          </cell>
        </row>
        <row r="5657">
          <cell r="A5657" t="str">
            <v>5000000997</v>
          </cell>
        </row>
        <row r="5658">
          <cell r="A5658" t="str">
            <v>5000000997</v>
          </cell>
        </row>
        <row r="5659">
          <cell r="A5659" t="str">
            <v>5000000997</v>
          </cell>
        </row>
        <row r="5660">
          <cell r="A5660" t="str">
            <v>5000000997</v>
          </cell>
        </row>
        <row r="5661">
          <cell r="A5661" t="str">
            <v>4296444360</v>
          </cell>
        </row>
        <row r="5662">
          <cell r="A5662" t="str">
            <v>4296444360</v>
          </cell>
        </row>
        <row r="5663">
          <cell r="A5663" t="str">
            <v>4296444360</v>
          </cell>
        </row>
        <row r="5664">
          <cell r="A5664" t="str">
            <v>4296444360</v>
          </cell>
        </row>
        <row r="5665">
          <cell r="A5665" t="str">
            <v>4296444360</v>
          </cell>
        </row>
        <row r="5666">
          <cell r="A5666" t="str">
            <v>4296444360</v>
          </cell>
        </row>
        <row r="5667">
          <cell r="A5667" t="str">
            <v>4296444360</v>
          </cell>
        </row>
        <row r="5668">
          <cell r="A5668" t="str">
            <v>4296444360</v>
          </cell>
        </row>
        <row r="5669">
          <cell r="A5669" t="str">
            <v>4296444360</v>
          </cell>
        </row>
        <row r="5670">
          <cell r="A5670" t="str">
            <v>4296444360</v>
          </cell>
        </row>
        <row r="5671">
          <cell r="A5671" t="str">
            <v>4296444360</v>
          </cell>
        </row>
        <row r="5672">
          <cell r="A5672" t="str">
            <v>4296444360</v>
          </cell>
        </row>
        <row r="5673">
          <cell r="A5673" t="str">
            <v>4296444360</v>
          </cell>
        </row>
        <row r="5674">
          <cell r="A5674" t="str">
            <v>4296444360</v>
          </cell>
        </row>
        <row r="5675">
          <cell r="A5675" t="str">
            <v>4296444360</v>
          </cell>
        </row>
        <row r="5676">
          <cell r="A5676" t="str">
            <v>4295890196</v>
          </cell>
        </row>
        <row r="5677">
          <cell r="A5677" t="str">
            <v>4295890196</v>
          </cell>
        </row>
        <row r="5678">
          <cell r="A5678" t="str">
            <v>4295890196</v>
          </cell>
        </row>
        <row r="5679">
          <cell r="A5679" t="str">
            <v>4295890196</v>
          </cell>
        </row>
        <row r="5680">
          <cell r="A5680" t="str">
            <v>4295890196</v>
          </cell>
        </row>
        <row r="5681">
          <cell r="A5681" t="str">
            <v>4295890196</v>
          </cell>
        </row>
        <row r="5682">
          <cell r="A5682" t="str">
            <v>4295890196</v>
          </cell>
        </row>
        <row r="5683">
          <cell r="A5683" t="str">
            <v>4295890196</v>
          </cell>
        </row>
        <row r="5684">
          <cell r="A5684" t="str">
            <v>4295890196</v>
          </cell>
        </row>
        <row r="5685">
          <cell r="A5685" t="str">
            <v>4295890196</v>
          </cell>
        </row>
        <row r="5686">
          <cell r="A5686" t="str">
            <v>4295890196</v>
          </cell>
        </row>
        <row r="5687">
          <cell r="A5687" t="str">
            <v>4295890196</v>
          </cell>
        </row>
        <row r="5688">
          <cell r="A5688" t="str">
            <v>4295890196</v>
          </cell>
        </row>
        <row r="5689">
          <cell r="A5689" t="str">
            <v>4295890196</v>
          </cell>
        </row>
        <row r="5690">
          <cell r="A5690" t="str">
            <v>4295890196</v>
          </cell>
        </row>
        <row r="5691">
          <cell r="A5691" t="str">
            <v>4295890196</v>
          </cell>
        </row>
        <row r="5692">
          <cell r="A5692" t="str">
            <v>4295890196</v>
          </cell>
        </row>
        <row r="5693">
          <cell r="A5693" t="str">
            <v>4295890196</v>
          </cell>
        </row>
        <row r="5694">
          <cell r="A5694" t="str">
            <v>4295890196</v>
          </cell>
        </row>
        <row r="5695">
          <cell r="A5695" t="str">
            <v>4295890196</v>
          </cell>
        </row>
        <row r="5696">
          <cell r="A5696" t="str">
            <v>4295890196</v>
          </cell>
        </row>
        <row r="5697">
          <cell r="A5697" t="str">
            <v>4295890196</v>
          </cell>
        </row>
        <row r="5698">
          <cell r="A5698" t="str">
            <v>4295890196</v>
          </cell>
        </row>
        <row r="5699">
          <cell r="A5699" t="str">
            <v>4295890196</v>
          </cell>
        </row>
        <row r="5700">
          <cell r="A5700" t="str">
            <v>4295890196</v>
          </cell>
        </row>
        <row r="5701">
          <cell r="A5701" t="str">
            <v>4295890196</v>
          </cell>
        </row>
        <row r="5702">
          <cell r="A5702" t="str">
            <v>4295890196</v>
          </cell>
        </row>
        <row r="5703">
          <cell r="A5703" t="str">
            <v>4295890196</v>
          </cell>
        </row>
        <row r="5704">
          <cell r="A5704" t="str">
            <v>4295890196</v>
          </cell>
        </row>
        <row r="5705">
          <cell r="A5705" t="str">
            <v>4295890196</v>
          </cell>
        </row>
        <row r="5706">
          <cell r="A5706" t="str">
            <v>4295890196</v>
          </cell>
        </row>
        <row r="5707">
          <cell r="A5707" t="str">
            <v>4295890196</v>
          </cell>
        </row>
        <row r="5708">
          <cell r="A5708" t="str">
            <v>4295890196</v>
          </cell>
        </row>
        <row r="5709">
          <cell r="A5709" t="str">
            <v>4295890196</v>
          </cell>
        </row>
        <row r="5710">
          <cell r="A5710" t="str">
            <v>4295890196</v>
          </cell>
        </row>
        <row r="5711">
          <cell r="A5711" t="str">
            <v>4295890196</v>
          </cell>
        </row>
        <row r="5712">
          <cell r="A5712" t="str">
            <v>5035948516</v>
          </cell>
        </row>
        <row r="5713">
          <cell r="A5713" t="str">
            <v>5035948516</v>
          </cell>
        </row>
        <row r="5714">
          <cell r="A5714" t="str">
            <v>5035948516</v>
          </cell>
        </row>
        <row r="5715">
          <cell r="A5715" t="str">
            <v>5035948516</v>
          </cell>
        </row>
        <row r="5716">
          <cell r="A5716" t="str">
            <v>5035948516</v>
          </cell>
        </row>
        <row r="5717">
          <cell r="A5717" t="str">
            <v>5035948516</v>
          </cell>
        </row>
        <row r="5718">
          <cell r="A5718" t="str">
            <v>4295866307</v>
          </cell>
        </row>
        <row r="5719">
          <cell r="A5719" t="str">
            <v>4295866307</v>
          </cell>
        </row>
        <row r="5720">
          <cell r="A5720" t="str">
            <v>4295866307</v>
          </cell>
        </row>
        <row r="5721">
          <cell r="A5721" t="str">
            <v>4295866307</v>
          </cell>
        </row>
        <row r="5722">
          <cell r="A5722" t="str">
            <v>4295866307</v>
          </cell>
        </row>
        <row r="5723">
          <cell r="A5723" t="str">
            <v>4295866307</v>
          </cell>
        </row>
        <row r="5724">
          <cell r="A5724" t="str">
            <v>4295866307</v>
          </cell>
        </row>
        <row r="5725">
          <cell r="A5725" t="str">
            <v>4295866307</v>
          </cell>
        </row>
        <row r="5726">
          <cell r="A5726" t="str">
            <v>4295866307</v>
          </cell>
        </row>
        <row r="5727">
          <cell r="A5727" t="str">
            <v>4295866307</v>
          </cell>
        </row>
        <row r="5728">
          <cell r="A5728" t="str">
            <v>4295866307</v>
          </cell>
        </row>
        <row r="5729">
          <cell r="A5729" t="str">
            <v>4295866307</v>
          </cell>
        </row>
        <row r="5730">
          <cell r="A5730" t="str">
            <v>4295866307</v>
          </cell>
        </row>
        <row r="5731">
          <cell r="A5731" t="str">
            <v>4295866307</v>
          </cell>
        </row>
        <row r="5732">
          <cell r="A5732" t="str">
            <v>4295866307</v>
          </cell>
        </row>
        <row r="5733">
          <cell r="A5733" t="str">
            <v>4295866307</v>
          </cell>
        </row>
        <row r="5734">
          <cell r="A5734" t="str">
            <v>4295866307</v>
          </cell>
        </row>
        <row r="5735">
          <cell r="A5735" t="str">
            <v>4295866307</v>
          </cell>
        </row>
        <row r="5736">
          <cell r="A5736" t="str">
            <v>4295866307</v>
          </cell>
        </row>
        <row r="5737">
          <cell r="A5737" t="str">
            <v>4295866307</v>
          </cell>
        </row>
        <row r="5738">
          <cell r="A5738" t="str">
            <v>4295866307</v>
          </cell>
        </row>
        <row r="5739">
          <cell r="A5739" t="str">
            <v>4295866307</v>
          </cell>
        </row>
        <row r="5740">
          <cell r="A5740" t="str">
            <v>4295866307</v>
          </cell>
        </row>
        <row r="5741">
          <cell r="A5741" t="str">
            <v>4295866307</v>
          </cell>
        </row>
        <row r="5742">
          <cell r="A5742" t="str">
            <v>4295866307</v>
          </cell>
        </row>
        <row r="5743">
          <cell r="A5743" t="str">
            <v>4295866307</v>
          </cell>
        </row>
        <row r="5744">
          <cell r="A5744" t="str">
            <v>4295866307</v>
          </cell>
        </row>
        <row r="5745">
          <cell r="A5745" t="str">
            <v>4295866307</v>
          </cell>
        </row>
        <row r="5746">
          <cell r="A5746" t="str">
            <v>4295866307</v>
          </cell>
        </row>
        <row r="5747">
          <cell r="A5747" t="str">
            <v>4295866307</v>
          </cell>
        </row>
        <row r="5748">
          <cell r="A5748" t="str">
            <v>4295866307</v>
          </cell>
        </row>
        <row r="5749">
          <cell r="A5749" t="str">
            <v>4295866307</v>
          </cell>
        </row>
        <row r="5750">
          <cell r="A5750" t="str">
            <v>4295866307</v>
          </cell>
        </row>
        <row r="5751">
          <cell r="A5751" t="str">
            <v>4295866307</v>
          </cell>
        </row>
        <row r="5752">
          <cell r="A5752" t="str">
            <v>4295866307</v>
          </cell>
        </row>
        <row r="5753">
          <cell r="A5753" t="str">
            <v>4295866307</v>
          </cell>
        </row>
        <row r="5754">
          <cell r="A5754" t="str">
            <v>5000043876</v>
          </cell>
        </row>
        <row r="5755">
          <cell r="A5755" t="str">
            <v>5000043876</v>
          </cell>
        </row>
        <row r="5756">
          <cell r="A5756" t="str">
            <v>5000043876</v>
          </cell>
        </row>
        <row r="5757">
          <cell r="A5757" t="str">
            <v>5000043876</v>
          </cell>
        </row>
        <row r="5758">
          <cell r="A5758" t="str">
            <v>5000043876</v>
          </cell>
        </row>
        <row r="5759">
          <cell r="A5759" t="str">
            <v>5000043876</v>
          </cell>
        </row>
        <row r="5760">
          <cell r="A5760" t="str">
            <v>4295908132</v>
          </cell>
        </row>
        <row r="5761">
          <cell r="A5761" t="str">
            <v>4295908132</v>
          </cell>
        </row>
        <row r="5762">
          <cell r="A5762" t="str">
            <v>4295908132</v>
          </cell>
        </row>
        <row r="5763">
          <cell r="A5763" t="str">
            <v>4295908132</v>
          </cell>
        </row>
        <row r="5764">
          <cell r="A5764" t="str">
            <v>4295908132</v>
          </cell>
        </row>
        <row r="5765">
          <cell r="A5765" t="str">
            <v>4295908132</v>
          </cell>
        </row>
        <row r="5766">
          <cell r="A5766" t="str">
            <v>4295908132</v>
          </cell>
        </row>
        <row r="5767">
          <cell r="A5767" t="str">
            <v>4295908132</v>
          </cell>
        </row>
        <row r="5768">
          <cell r="A5768" t="str">
            <v>4295908132</v>
          </cell>
        </row>
        <row r="5769">
          <cell r="A5769" t="str">
            <v>4295908132</v>
          </cell>
        </row>
        <row r="5770">
          <cell r="A5770" t="str">
            <v>4295908132</v>
          </cell>
        </row>
        <row r="5771">
          <cell r="A5771" t="str">
            <v>4295908132</v>
          </cell>
        </row>
        <row r="5772">
          <cell r="A5772" t="str">
            <v>4295908132</v>
          </cell>
        </row>
        <row r="5773">
          <cell r="A5773" t="str">
            <v>4295908132</v>
          </cell>
        </row>
        <row r="5774">
          <cell r="A5774" t="str">
            <v>4295908132</v>
          </cell>
        </row>
        <row r="5775">
          <cell r="A5775" t="str">
            <v>4295908132</v>
          </cell>
        </row>
        <row r="5776">
          <cell r="A5776" t="str">
            <v>4295908132</v>
          </cell>
        </row>
        <row r="5777">
          <cell r="A5777" t="str">
            <v>4295908132</v>
          </cell>
        </row>
        <row r="5778">
          <cell r="A5778" t="str">
            <v>4295908132</v>
          </cell>
        </row>
        <row r="5779">
          <cell r="A5779" t="str">
            <v>4295908132</v>
          </cell>
        </row>
        <row r="5780">
          <cell r="A5780" t="str">
            <v>4295908132</v>
          </cell>
        </row>
        <row r="5781">
          <cell r="A5781" t="str">
            <v>4295908132</v>
          </cell>
        </row>
        <row r="5782">
          <cell r="A5782" t="str">
            <v>4295908132</v>
          </cell>
        </row>
        <row r="5783">
          <cell r="A5783" t="str">
            <v>4295908132</v>
          </cell>
        </row>
        <row r="5784">
          <cell r="A5784" t="str">
            <v>4295908132</v>
          </cell>
        </row>
        <row r="5785">
          <cell r="A5785" t="str">
            <v>4295908132</v>
          </cell>
        </row>
        <row r="5786">
          <cell r="A5786" t="str">
            <v>4295908132</v>
          </cell>
        </row>
        <row r="5787">
          <cell r="A5787" t="str">
            <v>4295908132</v>
          </cell>
        </row>
        <row r="5788">
          <cell r="A5788" t="str">
            <v>4295908132</v>
          </cell>
        </row>
        <row r="5789">
          <cell r="A5789" t="str">
            <v>4295908132</v>
          </cell>
        </row>
        <row r="5790">
          <cell r="A5790" t="str">
            <v>4295908132</v>
          </cell>
        </row>
        <row r="5791">
          <cell r="A5791" t="str">
            <v>4295908132</v>
          </cell>
        </row>
        <row r="5792">
          <cell r="A5792" t="str">
            <v>4295908132</v>
          </cell>
        </row>
        <row r="5793">
          <cell r="A5793" t="str">
            <v>4295908132</v>
          </cell>
        </row>
        <row r="5794">
          <cell r="A5794" t="str">
            <v>4295908132</v>
          </cell>
        </row>
        <row r="5795">
          <cell r="A5795" t="str">
            <v>4295908132</v>
          </cell>
        </row>
        <row r="5796">
          <cell r="A5796" t="str">
            <v>4295908132</v>
          </cell>
        </row>
        <row r="5797">
          <cell r="A5797" t="str">
            <v>4295908132</v>
          </cell>
        </row>
        <row r="5798">
          <cell r="A5798" t="str">
            <v>4295908132</v>
          </cell>
        </row>
        <row r="5799">
          <cell r="A5799" t="str">
            <v>4295870749</v>
          </cell>
        </row>
        <row r="5800">
          <cell r="A5800" t="str">
            <v>4295870749</v>
          </cell>
        </row>
        <row r="5801">
          <cell r="A5801" t="str">
            <v>4295870749</v>
          </cell>
        </row>
        <row r="5802">
          <cell r="A5802" t="str">
            <v>4295870749</v>
          </cell>
        </row>
        <row r="5803">
          <cell r="A5803" t="str">
            <v>4295870749</v>
          </cell>
        </row>
        <row r="5804">
          <cell r="A5804" t="str">
            <v>4295870749</v>
          </cell>
        </row>
        <row r="5805">
          <cell r="A5805" t="str">
            <v>4295870749</v>
          </cell>
        </row>
        <row r="5806">
          <cell r="A5806" t="str">
            <v>4295870749</v>
          </cell>
        </row>
        <row r="5807">
          <cell r="A5807" t="str">
            <v>4295870749</v>
          </cell>
        </row>
        <row r="5808">
          <cell r="A5808" t="str">
            <v>4295870749</v>
          </cell>
        </row>
        <row r="5809">
          <cell r="A5809" t="str">
            <v>4295870749</v>
          </cell>
        </row>
        <row r="5810">
          <cell r="A5810" t="str">
            <v>4295870749</v>
          </cell>
        </row>
        <row r="5811">
          <cell r="A5811" t="str">
            <v>4295870749</v>
          </cell>
        </row>
        <row r="5812">
          <cell r="A5812" t="str">
            <v>4295870749</v>
          </cell>
        </row>
        <row r="5813">
          <cell r="A5813" t="str">
            <v>4295870749</v>
          </cell>
        </row>
        <row r="5814">
          <cell r="A5814" t="str">
            <v>4295870749</v>
          </cell>
        </row>
        <row r="5815">
          <cell r="A5815" t="str">
            <v>4295870749</v>
          </cell>
        </row>
        <row r="5816">
          <cell r="A5816" t="str">
            <v>4295870749</v>
          </cell>
        </row>
        <row r="5817">
          <cell r="A5817" t="str">
            <v>4295870749</v>
          </cell>
        </row>
        <row r="5818">
          <cell r="A5818" t="str">
            <v>4295870749</v>
          </cell>
        </row>
        <row r="5819">
          <cell r="A5819" t="str">
            <v>4295870749</v>
          </cell>
        </row>
        <row r="5820">
          <cell r="A5820" t="str">
            <v>4295870749</v>
          </cell>
        </row>
        <row r="5821">
          <cell r="A5821" t="str">
            <v>4295870749</v>
          </cell>
        </row>
        <row r="5822">
          <cell r="A5822" t="str">
            <v>4295870749</v>
          </cell>
        </row>
        <row r="5823">
          <cell r="A5823" t="str">
            <v>4295870749</v>
          </cell>
        </row>
        <row r="5824">
          <cell r="A5824" t="str">
            <v>4295870749</v>
          </cell>
        </row>
        <row r="5825">
          <cell r="A5825" t="str">
            <v>4295870749</v>
          </cell>
        </row>
        <row r="5826">
          <cell r="A5826" t="str">
            <v>4295870749</v>
          </cell>
        </row>
        <row r="5827">
          <cell r="A5827" t="str">
            <v>4295870749</v>
          </cell>
        </row>
        <row r="5828">
          <cell r="A5828" t="str">
            <v>4295870749</v>
          </cell>
        </row>
        <row r="5829">
          <cell r="A5829" t="str">
            <v>4295870749</v>
          </cell>
        </row>
        <row r="5830">
          <cell r="A5830" t="str">
            <v>4295870749</v>
          </cell>
        </row>
        <row r="5831">
          <cell r="A5831" t="str">
            <v>4295870749</v>
          </cell>
        </row>
        <row r="5832">
          <cell r="A5832" t="str">
            <v>4295870749</v>
          </cell>
        </row>
        <row r="5833">
          <cell r="A5833" t="str">
            <v>4295870749</v>
          </cell>
        </row>
        <row r="5834">
          <cell r="A5834" t="str">
            <v>4295870749</v>
          </cell>
        </row>
        <row r="5835">
          <cell r="A5835" t="str">
            <v>4295864326</v>
          </cell>
        </row>
        <row r="5836">
          <cell r="A5836" t="str">
            <v>4295864326</v>
          </cell>
        </row>
        <row r="5837">
          <cell r="A5837" t="str">
            <v>4295864326</v>
          </cell>
        </row>
        <row r="5838">
          <cell r="A5838" t="str">
            <v>4295864326</v>
          </cell>
        </row>
        <row r="5839">
          <cell r="A5839" t="str">
            <v>4295864326</v>
          </cell>
        </row>
        <row r="5840">
          <cell r="A5840" t="str">
            <v>4295864326</v>
          </cell>
        </row>
        <row r="5841">
          <cell r="A5841" t="str">
            <v>4295864326</v>
          </cell>
        </row>
        <row r="5842">
          <cell r="A5842" t="str">
            <v>4295864326</v>
          </cell>
        </row>
        <row r="5843">
          <cell r="A5843" t="str">
            <v>4295864326</v>
          </cell>
        </row>
        <row r="5844">
          <cell r="A5844" t="str">
            <v>4295864326</v>
          </cell>
        </row>
        <row r="5845">
          <cell r="A5845" t="str">
            <v>4295864326</v>
          </cell>
        </row>
        <row r="5846">
          <cell r="A5846" t="str">
            <v>4295864326</v>
          </cell>
        </row>
        <row r="5847">
          <cell r="A5847" t="str">
            <v>4295864326</v>
          </cell>
        </row>
        <row r="5848">
          <cell r="A5848" t="str">
            <v>4295864326</v>
          </cell>
        </row>
        <row r="5849">
          <cell r="A5849" t="str">
            <v>4295864326</v>
          </cell>
        </row>
        <row r="5850">
          <cell r="A5850" t="str">
            <v>4295864326</v>
          </cell>
        </row>
        <row r="5851">
          <cell r="A5851" t="str">
            <v>4295864326</v>
          </cell>
        </row>
        <row r="5852">
          <cell r="A5852" t="str">
            <v>4295864326</v>
          </cell>
        </row>
        <row r="5853">
          <cell r="A5853" t="str">
            <v>4295864326</v>
          </cell>
        </row>
        <row r="5854">
          <cell r="A5854" t="str">
            <v>4295864326</v>
          </cell>
        </row>
        <row r="5855">
          <cell r="A5855" t="str">
            <v>4295864326</v>
          </cell>
        </row>
        <row r="5856">
          <cell r="A5856" t="str">
            <v>4295864326</v>
          </cell>
        </row>
        <row r="5857">
          <cell r="A5857" t="str">
            <v>4295864326</v>
          </cell>
        </row>
        <row r="5858">
          <cell r="A5858" t="str">
            <v>4295864326</v>
          </cell>
        </row>
        <row r="5859">
          <cell r="A5859" t="str">
            <v>4295864326</v>
          </cell>
        </row>
        <row r="5860">
          <cell r="A5860" t="str">
            <v>4295864326</v>
          </cell>
        </row>
        <row r="5861">
          <cell r="A5861" t="str">
            <v>4295864326</v>
          </cell>
        </row>
        <row r="5862">
          <cell r="A5862" t="str">
            <v>4295864326</v>
          </cell>
        </row>
        <row r="5863">
          <cell r="A5863" t="str">
            <v>4295864326</v>
          </cell>
        </row>
        <row r="5864">
          <cell r="A5864" t="str">
            <v>4295864326</v>
          </cell>
        </row>
        <row r="5865">
          <cell r="A5865" t="str">
            <v>4295864326</v>
          </cell>
        </row>
        <row r="5866">
          <cell r="A5866" t="str">
            <v>4295864326</v>
          </cell>
        </row>
        <row r="5867">
          <cell r="A5867" t="str">
            <v>4295864326</v>
          </cell>
        </row>
        <row r="5868">
          <cell r="A5868" t="str">
            <v>4295864326</v>
          </cell>
        </row>
        <row r="5869">
          <cell r="A5869" t="str">
            <v>4295864326</v>
          </cell>
        </row>
        <row r="5870">
          <cell r="A5870" t="str">
            <v>4295864326</v>
          </cell>
        </row>
        <row r="5871">
          <cell r="A5871" t="str">
            <v>5037341453</v>
          </cell>
        </row>
        <row r="5872">
          <cell r="A5872" t="str">
            <v>5037341453</v>
          </cell>
        </row>
        <row r="5873">
          <cell r="A5873" t="str">
            <v>5037341453</v>
          </cell>
        </row>
        <row r="5874">
          <cell r="A5874" t="str">
            <v>5037341453</v>
          </cell>
        </row>
        <row r="5875">
          <cell r="A5875" t="str">
            <v>5037341453</v>
          </cell>
        </row>
        <row r="5876">
          <cell r="A5876" t="str">
            <v>5037341453</v>
          </cell>
        </row>
        <row r="5877">
          <cell r="A5877" t="str">
            <v>5037341453</v>
          </cell>
        </row>
        <row r="5878">
          <cell r="A5878" t="str">
            <v>5037341453</v>
          </cell>
        </row>
        <row r="5879">
          <cell r="A5879" t="str">
            <v>5037341453</v>
          </cell>
        </row>
        <row r="5880">
          <cell r="A5880" t="str">
            <v>5037341453</v>
          </cell>
        </row>
        <row r="5881">
          <cell r="A5881" t="str">
            <v>5037341453</v>
          </cell>
        </row>
        <row r="5882">
          <cell r="A5882" t="str">
            <v>5037341453</v>
          </cell>
        </row>
        <row r="5883">
          <cell r="A5883" t="str">
            <v>5037341453</v>
          </cell>
        </row>
        <row r="5884">
          <cell r="A5884" t="str">
            <v>5037341453</v>
          </cell>
        </row>
        <row r="5885">
          <cell r="A5885" t="str">
            <v>5037341453</v>
          </cell>
        </row>
        <row r="5886">
          <cell r="A5886" t="str">
            <v>5037341453</v>
          </cell>
        </row>
        <row r="5887">
          <cell r="A5887" t="str">
            <v>5037341453</v>
          </cell>
        </row>
        <row r="5888">
          <cell r="A5888" t="str">
            <v>5037341453</v>
          </cell>
        </row>
        <row r="5889">
          <cell r="A5889" t="str">
            <v>5037341453</v>
          </cell>
        </row>
        <row r="5890">
          <cell r="A5890" t="str">
            <v>5037341453</v>
          </cell>
        </row>
        <row r="5891">
          <cell r="A5891" t="str">
            <v>5037341453</v>
          </cell>
        </row>
        <row r="5892">
          <cell r="A5892" t="str">
            <v>5037341453</v>
          </cell>
        </row>
        <row r="5893">
          <cell r="A5893" t="str">
            <v>5037341453</v>
          </cell>
        </row>
        <row r="5894">
          <cell r="A5894" t="str">
            <v>5037341453</v>
          </cell>
        </row>
        <row r="5895">
          <cell r="A5895" t="str">
            <v>5037341453</v>
          </cell>
        </row>
        <row r="5896">
          <cell r="A5896" t="str">
            <v>5037341453</v>
          </cell>
        </row>
        <row r="5897">
          <cell r="A5897" t="str">
            <v>5037341453</v>
          </cell>
        </row>
        <row r="5898">
          <cell r="A5898" t="str">
            <v>4295877338</v>
          </cell>
        </row>
        <row r="5899">
          <cell r="A5899" t="str">
            <v>4295877338</v>
          </cell>
        </row>
        <row r="5900">
          <cell r="A5900" t="str">
            <v>4295877338</v>
          </cell>
        </row>
        <row r="5901">
          <cell r="A5901" t="str">
            <v>4295877338</v>
          </cell>
        </row>
        <row r="5902">
          <cell r="A5902" t="str">
            <v>4295877338</v>
          </cell>
        </row>
        <row r="5903">
          <cell r="A5903" t="str">
            <v>4295877338</v>
          </cell>
        </row>
        <row r="5904">
          <cell r="A5904" t="str">
            <v>4295877338</v>
          </cell>
        </row>
        <row r="5905">
          <cell r="A5905" t="str">
            <v>4295877338</v>
          </cell>
        </row>
        <row r="5906">
          <cell r="A5906" t="str">
            <v>4295877338</v>
          </cell>
        </row>
        <row r="5907">
          <cell r="A5907" t="str">
            <v>4295877338</v>
          </cell>
        </row>
        <row r="5908">
          <cell r="A5908" t="str">
            <v>4295877338</v>
          </cell>
        </row>
        <row r="5909">
          <cell r="A5909" t="str">
            <v>4295877338</v>
          </cell>
        </row>
        <row r="5910">
          <cell r="A5910" t="str">
            <v>4295877338</v>
          </cell>
        </row>
        <row r="5911">
          <cell r="A5911" t="str">
            <v>4295877338</v>
          </cell>
        </row>
        <row r="5912">
          <cell r="A5912" t="str">
            <v>4295877338</v>
          </cell>
        </row>
        <row r="5913">
          <cell r="A5913" t="str">
            <v>4295877338</v>
          </cell>
        </row>
        <row r="5914">
          <cell r="A5914" t="str">
            <v>4295877338</v>
          </cell>
        </row>
        <row r="5915">
          <cell r="A5915" t="str">
            <v>4295877338</v>
          </cell>
        </row>
        <row r="5916">
          <cell r="A5916" t="str">
            <v>4295877338</v>
          </cell>
        </row>
        <row r="5917">
          <cell r="A5917" t="str">
            <v>4295877338</v>
          </cell>
        </row>
        <row r="5918">
          <cell r="A5918" t="str">
            <v>4295877338</v>
          </cell>
        </row>
        <row r="5919">
          <cell r="A5919" t="str">
            <v>4295877338</v>
          </cell>
        </row>
        <row r="5920">
          <cell r="A5920" t="str">
            <v>4295877338</v>
          </cell>
        </row>
        <row r="5921">
          <cell r="A5921" t="str">
            <v>4295877338</v>
          </cell>
        </row>
        <row r="5922">
          <cell r="A5922" t="str">
            <v>4295877338</v>
          </cell>
        </row>
        <row r="5923">
          <cell r="A5923" t="str">
            <v>4295877338</v>
          </cell>
        </row>
        <row r="5924">
          <cell r="A5924" t="str">
            <v>4295877338</v>
          </cell>
        </row>
        <row r="5925">
          <cell r="A5925" t="str">
            <v>4295877338</v>
          </cell>
        </row>
        <row r="5926">
          <cell r="A5926" t="str">
            <v>4295877338</v>
          </cell>
        </row>
        <row r="5927">
          <cell r="A5927" t="str">
            <v>4295877338</v>
          </cell>
        </row>
        <row r="5928">
          <cell r="A5928" t="str">
            <v>4295877338</v>
          </cell>
        </row>
        <row r="5929">
          <cell r="A5929" t="str">
            <v>4295877338</v>
          </cell>
        </row>
        <row r="5930">
          <cell r="A5930" t="str">
            <v>4295877338</v>
          </cell>
        </row>
        <row r="5931">
          <cell r="A5931" t="str">
            <v>4295877338</v>
          </cell>
        </row>
        <row r="5932">
          <cell r="A5932" t="str">
            <v>4295877338</v>
          </cell>
        </row>
        <row r="5933">
          <cell r="A5933" t="str">
            <v>4295877338</v>
          </cell>
        </row>
        <row r="5934">
          <cell r="A5934" t="str">
            <v>4295877338</v>
          </cell>
        </row>
        <row r="5935">
          <cell r="A5935" t="str">
            <v>4295877338</v>
          </cell>
        </row>
        <row r="5936">
          <cell r="A5936" t="str">
            <v>4295877338</v>
          </cell>
        </row>
        <row r="5937">
          <cell r="A5937" t="str">
            <v>4295877338</v>
          </cell>
        </row>
        <row r="5938">
          <cell r="A5938" t="str">
            <v>4295877338</v>
          </cell>
        </row>
        <row r="5939">
          <cell r="A5939" t="str">
            <v>4295877338</v>
          </cell>
        </row>
        <row r="5940">
          <cell r="A5940" t="str">
            <v>4295877338</v>
          </cell>
        </row>
        <row r="5941">
          <cell r="A5941" t="str">
            <v>4295877338</v>
          </cell>
        </row>
        <row r="5942">
          <cell r="A5942" t="str">
            <v>4295877338</v>
          </cell>
        </row>
        <row r="5943">
          <cell r="A5943" t="str">
            <v>4295877338</v>
          </cell>
        </row>
        <row r="5944">
          <cell r="A5944" t="str">
            <v>4295877338</v>
          </cell>
        </row>
        <row r="5945">
          <cell r="A5945" t="str">
            <v>4295877338</v>
          </cell>
        </row>
        <row r="5946">
          <cell r="A5946" t="str">
            <v>4295877338</v>
          </cell>
        </row>
        <row r="5947">
          <cell r="A5947" t="str">
            <v>4295877338</v>
          </cell>
        </row>
        <row r="5948">
          <cell r="A5948" t="str">
            <v>4295877338</v>
          </cell>
        </row>
        <row r="5949">
          <cell r="A5949" t="str">
            <v>4295877338</v>
          </cell>
        </row>
        <row r="5950">
          <cell r="A5950" t="str">
            <v>4295877338</v>
          </cell>
        </row>
        <row r="5951">
          <cell r="A5951" t="str">
            <v>4295877338</v>
          </cell>
        </row>
        <row r="5952">
          <cell r="A5952" t="str">
            <v>4295877338</v>
          </cell>
        </row>
        <row r="5953">
          <cell r="A5953" t="str">
            <v>4295877338</v>
          </cell>
        </row>
        <row r="5954">
          <cell r="A5954" t="str">
            <v>4295877338</v>
          </cell>
        </row>
        <row r="5955">
          <cell r="A5955" t="str">
            <v>4295877338</v>
          </cell>
        </row>
        <row r="5956">
          <cell r="A5956" t="str">
            <v>4295877338</v>
          </cell>
        </row>
        <row r="5957">
          <cell r="A5957" t="str">
            <v>4295877338</v>
          </cell>
        </row>
        <row r="5958">
          <cell r="A5958" t="str">
            <v>4295877338</v>
          </cell>
        </row>
        <row r="5959">
          <cell r="A5959" t="str">
            <v>4295877338</v>
          </cell>
        </row>
        <row r="5960">
          <cell r="A5960" t="str">
            <v>4295877338</v>
          </cell>
        </row>
        <row r="5961">
          <cell r="A5961" t="str">
            <v>4295877338</v>
          </cell>
        </row>
        <row r="5962">
          <cell r="A5962" t="str">
            <v>4295877338</v>
          </cell>
        </row>
        <row r="5963">
          <cell r="A5963" t="str">
            <v>4295877338</v>
          </cell>
        </row>
        <row r="5964">
          <cell r="A5964" t="str">
            <v>4295877338</v>
          </cell>
        </row>
        <row r="5965">
          <cell r="A5965" t="str">
            <v>4295877338</v>
          </cell>
        </row>
        <row r="5966">
          <cell r="A5966" t="str">
            <v>4295877338</v>
          </cell>
        </row>
        <row r="5967">
          <cell r="A5967" t="str">
            <v>4295877338</v>
          </cell>
        </row>
        <row r="5968">
          <cell r="A5968" t="str">
            <v>4295877338</v>
          </cell>
        </row>
        <row r="5969">
          <cell r="A5969" t="str">
            <v>4295877338</v>
          </cell>
        </row>
        <row r="5970">
          <cell r="A5970" t="str">
            <v>4295878508</v>
          </cell>
        </row>
        <row r="5971">
          <cell r="A5971" t="str">
            <v>4295878508</v>
          </cell>
        </row>
        <row r="5972">
          <cell r="A5972" t="str">
            <v>4295878508</v>
          </cell>
        </row>
        <row r="5973">
          <cell r="A5973" t="str">
            <v>4295878508</v>
          </cell>
        </row>
        <row r="5974">
          <cell r="A5974" t="str">
            <v>4295878508</v>
          </cell>
        </row>
        <row r="5975">
          <cell r="A5975" t="str">
            <v>4295878508</v>
          </cell>
        </row>
        <row r="5976">
          <cell r="A5976" t="str">
            <v>4295878508</v>
          </cell>
        </row>
        <row r="5977">
          <cell r="A5977" t="str">
            <v>4295878508</v>
          </cell>
        </row>
        <row r="5978">
          <cell r="A5978" t="str">
            <v>4295878508</v>
          </cell>
        </row>
        <row r="5979">
          <cell r="A5979" t="str">
            <v>4295878508</v>
          </cell>
        </row>
        <row r="5980">
          <cell r="A5980" t="str">
            <v>4295878508</v>
          </cell>
        </row>
        <row r="5981">
          <cell r="A5981" t="str">
            <v>4295878508</v>
          </cell>
        </row>
        <row r="5982">
          <cell r="A5982" t="str">
            <v>4295878508</v>
          </cell>
        </row>
        <row r="5983">
          <cell r="A5983" t="str">
            <v>4295878508</v>
          </cell>
        </row>
        <row r="5984">
          <cell r="A5984" t="str">
            <v>4295878508</v>
          </cell>
        </row>
        <row r="5985">
          <cell r="A5985" t="str">
            <v>4295878508</v>
          </cell>
        </row>
        <row r="5986">
          <cell r="A5986" t="str">
            <v>4295878508</v>
          </cell>
        </row>
        <row r="5987">
          <cell r="A5987" t="str">
            <v>4295878508</v>
          </cell>
        </row>
        <row r="5988">
          <cell r="A5988" t="str">
            <v>4295878508</v>
          </cell>
        </row>
        <row r="5989">
          <cell r="A5989" t="str">
            <v>4295878508</v>
          </cell>
        </row>
        <row r="5990">
          <cell r="A5990" t="str">
            <v>4295878508</v>
          </cell>
        </row>
        <row r="5991">
          <cell r="A5991" t="str">
            <v>4295878508</v>
          </cell>
        </row>
        <row r="5992">
          <cell r="A5992" t="str">
            <v>4295878508</v>
          </cell>
        </row>
        <row r="5993">
          <cell r="A5993" t="str">
            <v>4295878508</v>
          </cell>
        </row>
        <row r="5994">
          <cell r="A5994" t="str">
            <v>4295878508</v>
          </cell>
        </row>
        <row r="5995">
          <cell r="A5995" t="str">
            <v>4295878508</v>
          </cell>
        </row>
        <row r="5996">
          <cell r="A5996" t="str">
            <v>4295878508</v>
          </cell>
        </row>
        <row r="5997">
          <cell r="A5997" t="str">
            <v>4295878508</v>
          </cell>
        </row>
        <row r="5998">
          <cell r="A5998" t="str">
            <v>4295878508</v>
          </cell>
        </row>
        <row r="5999">
          <cell r="A5999" t="str">
            <v>4295878508</v>
          </cell>
        </row>
        <row r="6000">
          <cell r="A6000" t="str">
            <v>4295878508</v>
          </cell>
        </row>
        <row r="6001">
          <cell r="A6001" t="str">
            <v>4295878508</v>
          </cell>
        </row>
        <row r="6002">
          <cell r="A6002" t="str">
            <v>4295878508</v>
          </cell>
        </row>
        <row r="6003">
          <cell r="A6003" t="str">
            <v>4295878508</v>
          </cell>
        </row>
        <row r="6004">
          <cell r="A6004" t="str">
            <v>4295878508</v>
          </cell>
        </row>
        <row r="6005">
          <cell r="A6005" t="str">
            <v>4295878508</v>
          </cell>
        </row>
        <row r="6006">
          <cell r="A6006" t="str">
            <v>4295878508</v>
          </cell>
        </row>
        <row r="6007">
          <cell r="A6007" t="str">
            <v>4295878508</v>
          </cell>
        </row>
        <row r="6008">
          <cell r="A6008" t="str">
            <v>4295878508</v>
          </cell>
        </row>
        <row r="6009">
          <cell r="A6009" t="str">
            <v>4295878508</v>
          </cell>
        </row>
        <row r="6010">
          <cell r="A6010" t="str">
            <v>4295878508</v>
          </cell>
        </row>
        <row r="6011">
          <cell r="A6011" t="str">
            <v>4295878508</v>
          </cell>
        </row>
        <row r="6012">
          <cell r="A6012" t="str">
            <v>4295878508</v>
          </cell>
        </row>
        <row r="6013">
          <cell r="A6013" t="str">
            <v>4295878508</v>
          </cell>
        </row>
        <row r="6014">
          <cell r="A6014" t="str">
            <v>4295878508</v>
          </cell>
        </row>
        <row r="6015">
          <cell r="A6015" t="str">
            <v>4295878508</v>
          </cell>
        </row>
        <row r="6016">
          <cell r="A6016" t="str">
            <v>4295878508</v>
          </cell>
        </row>
        <row r="6017">
          <cell r="A6017" t="str">
            <v>4295878508</v>
          </cell>
        </row>
        <row r="6018">
          <cell r="A6018" t="str">
            <v>4295878508</v>
          </cell>
        </row>
        <row r="6019">
          <cell r="A6019" t="str">
            <v>4295878508</v>
          </cell>
        </row>
        <row r="6020">
          <cell r="A6020" t="str">
            <v>4295878508</v>
          </cell>
        </row>
        <row r="6021">
          <cell r="A6021" t="str">
            <v>4295878508</v>
          </cell>
        </row>
        <row r="6022">
          <cell r="A6022" t="str">
            <v>4295878508</v>
          </cell>
        </row>
        <row r="6023">
          <cell r="A6023" t="str">
            <v>4295878508</v>
          </cell>
        </row>
        <row r="6024">
          <cell r="A6024" t="str">
            <v>4295878508</v>
          </cell>
        </row>
        <row r="6025">
          <cell r="A6025" t="str">
            <v>4295878508</v>
          </cell>
        </row>
        <row r="6026">
          <cell r="A6026" t="str">
            <v>4295878508</v>
          </cell>
        </row>
        <row r="6027">
          <cell r="A6027" t="str">
            <v>4295878508</v>
          </cell>
        </row>
        <row r="6028">
          <cell r="A6028" t="str">
            <v>4295878508</v>
          </cell>
        </row>
        <row r="6029">
          <cell r="A6029" t="str">
            <v>4295878508</v>
          </cell>
        </row>
        <row r="6030">
          <cell r="A6030" t="str">
            <v>4295878508</v>
          </cell>
        </row>
        <row r="6031">
          <cell r="A6031" t="str">
            <v>4295878508</v>
          </cell>
        </row>
        <row r="6032">
          <cell r="A6032" t="str">
            <v>4295878508</v>
          </cell>
        </row>
        <row r="6033">
          <cell r="A6033" t="str">
            <v>4295878508</v>
          </cell>
        </row>
        <row r="6034">
          <cell r="A6034" t="str">
            <v>4295878508</v>
          </cell>
        </row>
        <row r="6035">
          <cell r="A6035" t="str">
            <v>4295878508</v>
          </cell>
        </row>
        <row r="6036">
          <cell r="A6036" t="str">
            <v>4295878508</v>
          </cell>
        </row>
        <row r="6037">
          <cell r="A6037" t="str">
            <v>4295878508</v>
          </cell>
        </row>
        <row r="6038">
          <cell r="A6038" t="str">
            <v>4295878508</v>
          </cell>
        </row>
        <row r="6039">
          <cell r="A6039" t="str">
            <v>4295878508</v>
          </cell>
        </row>
        <row r="6040">
          <cell r="A6040" t="str">
            <v>4295878508</v>
          </cell>
        </row>
        <row r="6041">
          <cell r="A6041" t="str">
            <v>4295878508</v>
          </cell>
        </row>
        <row r="6042">
          <cell r="A6042" t="str">
            <v>4295877311</v>
          </cell>
        </row>
        <row r="6043">
          <cell r="A6043" t="str">
            <v>4295877311</v>
          </cell>
        </row>
        <row r="6044">
          <cell r="A6044" t="str">
            <v>4295877311</v>
          </cell>
        </row>
        <row r="6045">
          <cell r="A6045" t="str">
            <v>4295877311</v>
          </cell>
        </row>
        <row r="6046">
          <cell r="A6046" t="str">
            <v>4295877311</v>
          </cell>
        </row>
        <row r="6047">
          <cell r="A6047" t="str">
            <v>4295877311</v>
          </cell>
        </row>
        <row r="6048">
          <cell r="A6048" t="str">
            <v>4295877311</v>
          </cell>
        </row>
        <row r="6049">
          <cell r="A6049" t="str">
            <v>4295877311</v>
          </cell>
        </row>
        <row r="6050">
          <cell r="A6050" t="str">
            <v>4295877311</v>
          </cell>
        </row>
        <row r="6051">
          <cell r="A6051" t="str">
            <v>4295877311</v>
          </cell>
        </row>
        <row r="6052">
          <cell r="A6052" t="str">
            <v>4295877311</v>
          </cell>
        </row>
        <row r="6053">
          <cell r="A6053" t="str">
            <v>4295877311</v>
          </cell>
        </row>
        <row r="6054">
          <cell r="A6054" t="str">
            <v>4295877311</v>
          </cell>
        </row>
        <row r="6055">
          <cell r="A6055" t="str">
            <v>4295877311</v>
          </cell>
        </row>
        <row r="6056">
          <cell r="A6056" t="str">
            <v>4295877311</v>
          </cell>
        </row>
        <row r="6057">
          <cell r="A6057" t="str">
            <v>4295877311</v>
          </cell>
        </row>
        <row r="6058">
          <cell r="A6058" t="str">
            <v>4295877311</v>
          </cell>
        </row>
        <row r="6059">
          <cell r="A6059" t="str">
            <v>4295877311</v>
          </cell>
        </row>
        <row r="6060">
          <cell r="A6060" t="str">
            <v>4295877311</v>
          </cell>
        </row>
        <row r="6061">
          <cell r="A6061" t="str">
            <v>4295877311</v>
          </cell>
        </row>
        <row r="6062">
          <cell r="A6062" t="str">
            <v>4295877311</v>
          </cell>
        </row>
        <row r="6063">
          <cell r="A6063" t="str">
            <v>4295877311</v>
          </cell>
        </row>
        <row r="6064">
          <cell r="A6064" t="str">
            <v>4295877311</v>
          </cell>
        </row>
        <row r="6065">
          <cell r="A6065" t="str">
            <v>4295877311</v>
          </cell>
        </row>
        <row r="6066">
          <cell r="A6066" t="str">
            <v>4295877311</v>
          </cell>
        </row>
        <row r="6067">
          <cell r="A6067" t="str">
            <v>4295877311</v>
          </cell>
        </row>
        <row r="6068">
          <cell r="A6068" t="str">
            <v>4295877311</v>
          </cell>
        </row>
        <row r="6069">
          <cell r="A6069" t="str">
            <v>4295877311</v>
          </cell>
        </row>
        <row r="6070">
          <cell r="A6070" t="str">
            <v>4295877311</v>
          </cell>
        </row>
        <row r="6071">
          <cell r="A6071" t="str">
            <v>4295877311</v>
          </cell>
        </row>
        <row r="6072">
          <cell r="A6072" t="str">
            <v>4295877311</v>
          </cell>
        </row>
        <row r="6073">
          <cell r="A6073" t="str">
            <v>4295877311</v>
          </cell>
        </row>
        <row r="6074">
          <cell r="A6074" t="str">
            <v>4295877311</v>
          </cell>
        </row>
        <row r="6075">
          <cell r="A6075" t="str">
            <v>4295877311</v>
          </cell>
        </row>
        <row r="6076">
          <cell r="A6076" t="str">
            <v>4295877311</v>
          </cell>
        </row>
        <row r="6077">
          <cell r="A6077" t="str">
            <v>4295877311</v>
          </cell>
        </row>
        <row r="6078">
          <cell r="A6078" t="str">
            <v>4295877311</v>
          </cell>
        </row>
        <row r="6079">
          <cell r="A6079" t="str">
            <v>4295877311</v>
          </cell>
        </row>
        <row r="6080">
          <cell r="A6080" t="str">
            <v>4295877311</v>
          </cell>
        </row>
        <row r="6081">
          <cell r="A6081" t="str">
            <v>4295877311</v>
          </cell>
        </row>
        <row r="6082">
          <cell r="A6082" t="str">
            <v>4295877311</v>
          </cell>
        </row>
        <row r="6083">
          <cell r="A6083" t="str">
            <v>4295877311</v>
          </cell>
        </row>
        <row r="6084">
          <cell r="A6084" t="str">
            <v>4295877311</v>
          </cell>
        </row>
        <row r="6085">
          <cell r="A6085" t="str">
            <v>4295877311</v>
          </cell>
        </row>
        <row r="6086">
          <cell r="A6086" t="str">
            <v>4295877311</v>
          </cell>
        </row>
        <row r="6087">
          <cell r="A6087" t="str">
            <v>4295877311</v>
          </cell>
        </row>
        <row r="6088">
          <cell r="A6088" t="str">
            <v>4295877311</v>
          </cell>
        </row>
        <row r="6089">
          <cell r="A6089" t="str">
            <v>4295877311</v>
          </cell>
        </row>
        <row r="6090">
          <cell r="A6090" t="str">
            <v>4295877311</v>
          </cell>
        </row>
        <row r="6091">
          <cell r="A6091" t="str">
            <v>4295877311</v>
          </cell>
        </row>
        <row r="6092">
          <cell r="A6092" t="str">
            <v>4295877311</v>
          </cell>
        </row>
        <row r="6093">
          <cell r="A6093" t="str">
            <v>4295877311</v>
          </cell>
        </row>
        <row r="6094">
          <cell r="A6094" t="str">
            <v>4295877311</v>
          </cell>
        </row>
        <row r="6095">
          <cell r="A6095" t="str">
            <v>4295877311</v>
          </cell>
        </row>
        <row r="6096">
          <cell r="A6096" t="str">
            <v>4295877311</v>
          </cell>
        </row>
        <row r="6097">
          <cell r="A6097" t="str">
            <v>4295877311</v>
          </cell>
        </row>
        <row r="6098">
          <cell r="A6098" t="str">
            <v>4295877311</v>
          </cell>
        </row>
        <row r="6099">
          <cell r="A6099" t="str">
            <v>4295877311</v>
          </cell>
        </row>
        <row r="6100">
          <cell r="A6100" t="str">
            <v>4295877311</v>
          </cell>
        </row>
        <row r="6101">
          <cell r="A6101" t="str">
            <v>4295877311</v>
          </cell>
        </row>
        <row r="6102">
          <cell r="A6102" t="str">
            <v>4295877311</v>
          </cell>
        </row>
        <row r="6103">
          <cell r="A6103" t="str">
            <v>4295877311</v>
          </cell>
        </row>
        <row r="6104">
          <cell r="A6104" t="str">
            <v>4295877311</v>
          </cell>
        </row>
        <row r="6105">
          <cell r="A6105" t="str">
            <v>4295877311</v>
          </cell>
        </row>
        <row r="6106">
          <cell r="A6106" t="str">
            <v>4295877311</v>
          </cell>
        </row>
        <row r="6107">
          <cell r="A6107" t="str">
            <v>4295877311</v>
          </cell>
        </row>
        <row r="6108">
          <cell r="A6108" t="str">
            <v>4295877311</v>
          </cell>
        </row>
        <row r="6109">
          <cell r="A6109" t="str">
            <v>4295877311</v>
          </cell>
        </row>
        <row r="6110">
          <cell r="A6110" t="str">
            <v>4295877311</v>
          </cell>
        </row>
        <row r="6111">
          <cell r="A6111" t="str">
            <v>4295877311</v>
          </cell>
        </row>
        <row r="6112">
          <cell r="A6112" t="str">
            <v>4295877311</v>
          </cell>
        </row>
        <row r="6113">
          <cell r="A6113" t="str">
            <v>4295877311</v>
          </cell>
        </row>
        <row r="6114">
          <cell r="A6114" t="str">
            <v>4295876952</v>
          </cell>
        </row>
        <row r="6115">
          <cell r="A6115" t="str">
            <v>4295876952</v>
          </cell>
        </row>
        <row r="6116">
          <cell r="A6116" t="str">
            <v>4295876952</v>
          </cell>
        </row>
        <row r="6117">
          <cell r="A6117" t="str">
            <v>4295876952</v>
          </cell>
        </row>
        <row r="6118">
          <cell r="A6118" t="str">
            <v>4295876952</v>
          </cell>
        </row>
        <row r="6119">
          <cell r="A6119" t="str">
            <v>4295876952</v>
          </cell>
        </row>
        <row r="6120">
          <cell r="A6120" t="str">
            <v>4295876952</v>
          </cell>
        </row>
        <row r="6121">
          <cell r="A6121" t="str">
            <v>4295876952</v>
          </cell>
        </row>
        <row r="6122">
          <cell r="A6122" t="str">
            <v>4295876952</v>
          </cell>
        </row>
        <row r="6123">
          <cell r="A6123" t="str">
            <v>4295876952</v>
          </cell>
        </row>
        <row r="6124">
          <cell r="A6124" t="str">
            <v>4295876952</v>
          </cell>
        </row>
        <row r="6125">
          <cell r="A6125" t="str">
            <v>4295876952</v>
          </cell>
        </row>
        <row r="6126">
          <cell r="A6126" t="str">
            <v>4295876952</v>
          </cell>
        </row>
        <row r="6127">
          <cell r="A6127" t="str">
            <v>4295876952</v>
          </cell>
        </row>
        <row r="6128">
          <cell r="A6128" t="str">
            <v>4295876952</v>
          </cell>
        </row>
        <row r="6129">
          <cell r="A6129" t="str">
            <v>4295876952</v>
          </cell>
        </row>
        <row r="6130">
          <cell r="A6130" t="str">
            <v>4295876952</v>
          </cell>
        </row>
        <row r="6131">
          <cell r="A6131" t="str">
            <v>4295876952</v>
          </cell>
        </row>
        <row r="6132">
          <cell r="A6132" t="str">
            <v>4295876952</v>
          </cell>
        </row>
        <row r="6133">
          <cell r="A6133" t="str">
            <v>4295876952</v>
          </cell>
        </row>
        <row r="6134">
          <cell r="A6134" t="str">
            <v>4295876952</v>
          </cell>
        </row>
        <row r="6135">
          <cell r="A6135" t="str">
            <v>4295876952</v>
          </cell>
        </row>
        <row r="6136">
          <cell r="A6136" t="str">
            <v>4295876952</v>
          </cell>
        </row>
        <row r="6137">
          <cell r="A6137" t="str">
            <v>4295876952</v>
          </cell>
        </row>
        <row r="6138">
          <cell r="A6138" t="str">
            <v>4295876952</v>
          </cell>
        </row>
        <row r="6139">
          <cell r="A6139" t="str">
            <v>4295876952</v>
          </cell>
        </row>
        <row r="6140">
          <cell r="A6140" t="str">
            <v>4295876952</v>
          </cell>
        </row>
        <row r="6141">
          <cell r="A6141" t="str">
            <v>4295876952</v>
          </cell>
        </row>
        <row r="6142">
          <cell r="A6142" t="str">
            <v>4295876952</v>
          </cell>
        </row>
        <row r="6143">
          <cell r="A6143" t="str">
            <v>4295876952</v>
          </cell>
        </row>
        <row r="6144">
          <cell r="A6144" t="str">
            <v>4295876952</v>
          </cell>
        </row>
        <row r="6145">
          <cell r="A6145" t="str">
            <v>4295876952</v>
          </cell>
        </row>
        <row r="6146">
          <cell r="A6146" t="str">
            <v>4295876952</v>
          </cell>
        </row>
        <row r="6147">
          <cell r="A6147" t="str">
            <v>4295876952</v>
          </cell>
        </row>
        <row r="6148">
          <cell r="A6148" t="str">
            <v>4295876952</v>
          </cell>
        </row>
        <row r="6149">
          <cell r="A6149" t="str">
            <v>4295876952</v>
          </cell>
        </row>
        <row r="6150">
          <cell r="A6150" t="str">
            <v>4295876952</v>
          </cell>
        </row>
        <row r="6151">
          <cell r="A6151" t="str">
            <v>4295876952</v>
          </cell>
        </row>
        <row r="6152">
          <cell r="A6152" t="str">
            <v>4295876952</v>
          </cell>
        </row>
        <row r="6153">
          <cell r="A6153" t="str">
            <v>4295876952</v>
          </cell>
        </row>
        <row r="6154">
          <cell r="A6154" t="str">
            <v>4295876952</v>
          </cell>
        </row>
        <row r="6155">
          <cell r="A6155" t="str">
            <v>4295876952</v>
          </cell>
        </row>
        <row r="6156">
          <cell r="A6156" t="str">
            <v>4295876952</v>
          </cell>
        </row>
        <row r="6157">
          <cell r="A6157" t="str">
            <v>4295876952</v>
          </cell>
        </row>
        <row r="6158">
          <cell r="A6158" t="str">
            <v>4295876952</v>
          </cell>
        </row>
        <row r="6159">
          <cell r="A6159" t="str">
            <v>4295876952</v>
          </cell>
        </row>
        <row r="6160">
          <cell r="A6160" t="str">
            <v>4295876952</v>
          </cell>
        </row>
        <row r="6161">
          <cell r="A6161" t="str">
            <v>4295876952</v>
          </cell>
        </row>
        <row r="6162">
          <cell r="A6162" t="str">
            <v>4295876952</v>
          </cell>
        </row>
        <row r="6163">
          <cell r="A6163" t="str">
            <v>4295876952</v>
          </cell>
        </row>
        <row r="6164">
          <cell r="A6164" t="str">
            <v>4295876952</v>
          </cell>
        </row>
        <row r="6165">
          <cell r="A6165" t="str">
            <v>4295876952</v>
          </cell>
        </row>
        <row r="6166">
          <cell r="A6166" t="str">
            <v>4295876952</v>
          </cell>
        </row>
        <row r="6167">
          <cell r="A6167" t="str">
            <v>4295876952</v>
          </cell>
        </row>
        <row r="6168">
          <cell r="A6168" t="str">
            <v>4295876952</v>
          </cell>
        </row>
        <row r="6169">
          <cell r="A6169" t="str">
            <v>4295876952</v>
          </cell>
        </row>
        <row r="6170">
          <cell r="A6170" t="str">
            <v>4295876952</v>
          </cell>
        </row>
        <row r="6171">
          <cell r="A6171" t="str">
            <v>4295876952</v>
          </cell>
        </row>
        <row r="6172">
          <cell r="A6172" t="str">
            <v>4295876952</v>
          </cell>
        </row>
        <row r="6173">
          <cell r="A6173" t="str">
            <v>4295876952</v>
          </cell>
        </row>
        <row r="6174">
          <cell r="A6174" t="str">
            <v>4295876952</v>
          </cell>
        </row>
        <row r="6175">
          <cell r="A6175" t="str">
            <v>4295876952</v>
          </cell>
        </row>
        <row r="6176">
          <cell r="A6176" t="str">
            <v>4295876952</v>
          </cell>
        </row>
        <row r="6177">
          <cell r="A6177" t="str">
            <v>4295876952</v>
          </cell>
        </row>
        <row r="6178">
          <cell r="A6178" t="str">
            <v>4295876952</v>
          </cell>
        </row>
        <row r="6179">
          <cell r="A6179" t="str">
            <v>4295876952</v>
          </cell>
        </row>
        <row r="6180">
          <cell r="A6180" t="str">
            <v>4295876952</v>
          </cell>
        </row>
        <row r="6181">
          <cell r="A6181" t="str">
            <v>4295876952</v>
          </cell>
        </row>
        <row r="6182">
          <cell r="A6182" t="str">
            <v>4295876952</v>
          </cell>
        </row>
        <row r="6183">
          <cell r="A6183" t="str">
            <v>4295876952</v>
          </cell>
        </row>
        <row r="6184">
          <cell r="A6184" t="str">
            <v>4295876952</v>
          </cell>
        </row>
        <row r="6185">
          <cell r="A6185" t="str">
            <v>4295876952</v>
          </cell>
        </row>
        <row r="6186">
          <cell r="A6186" t="str">
            <v>4295878529</v>
          </cell>
        </row>
        <row r="6187">
          <cell r="A6187" t="str">
            <v>4295878529</v>
          </cell>
        </row>
        <row r="6188">
          <cell r="A6188" t="str">
            <v>4295878529</v>
          </cell>
        </row>
        <row r="6189">
          <cell r="A6189" t="str">
            <v>4295878529</v>
          </cell>
        </row>
        <row r="6190">
          <cell r="A6190" t="str">
            <v>4295878529</v>
          </cell>
        </row>
        <row r="6191">
          <cell r="A6191" t="str">
            <v>4295878529</v>
          </cell>
        </row>
        <row r="6192">
          <cell r="A6192" t="str">
            <v>4295878529</v>
          </cell>
        </row>
        <row r="6193">
          <cell r="A6193" t="str">
            <v>4295878529</v>
          </cell>
        </row>
        <row r="6194">
          <cell r="A6194" t="str">
            <v>4295878529</v>
          </cell>
        </row>
        <row r="6195">
          <cell r="A6195" t="str">
            <v>4295878529</v>
          </cell>
        </row>
        <row r="6196">
          <cell r="A6196" t="str">
            <v>4295878529</v>
          </cell>
        </row>
        <row r="6197">
          <cell r="A6197" t="str">
            <v>4295878529</v>
          </cell>
        </row>
        <row r="6198">
          <cell r="A6198" t="str">
            <v>4295878529</v>
          </cell>
        </row>
        <row r="6199">
          <cell r="A6199" t="str">
            <v>4295878529</v>
          </cell>
        </row>
        <row r="6200">
          <cell r="A6200" t="str">
            <v>4295878529</v>
          </cell>
        </row>
        <row r="6201">
          <cell r="A6201" t="str">
            <v>4295878529</v>
          </cell>
        </row>
        <row r="6202">
          <cell r="A6202" t="str">
            <v>4295878529</v>
          </cell>
        </row>
        <row r="6203">
          <cell r="A6203" t="str">
            <v>4295878529</v>
          </cell>
        </row>
        <row r="6204">
          <cell r="A6204" t="str">
            <v>4295878529</v>
          </cell>
        </row>
        <row r="6205">
          <cell r="A6205" t="str">
            <v>4295878529</v>
          </cell>
        </row>
        <row r="6206">
          <cell r="A6206" t="str">
            <v>4295878529</v>
          </cell>
        </row>
        <row r="6207">
          <cell r="A6207" t="str">
            <v>4295878529</v>
          </cell>
        </row>
        <row r="6208">
          <cell r="A6208" t="str">
            <v>4295878529</v>
          </cell>
        </row>
        <row r="6209">
          <cell r="A6209" t="str">
            <v>4295878529</v>
          </cell>
        </row>
        <row r="6210">
          <cell r="A6210" t="str">
            <v>4295878529</v>
          </cell>
        </row>
        <row r="6211">
          <cell r="A6211" t="str">
            <v>4295878529</v>
          </cell>
        </row>
        <row r="6212">
          <cell r="A6212" t="str">
            <v>4295878529</v>
          </cell>
        </row>
        <row r="6213">
          <cell r="A6213" t="str">
            <v>4295878529</v>
          </cell>
        </row>
        <row r="6214">
          <cell r="A6214" t="str">
            <v>4295878529</v>
          </cell>
        </row>
        <row r="6215">
          <cell r="A6215" t="str">
            <v>4295878529</v>
          </cell>
        </row>
        <row r="6216">
          <cell r="A6216" t="str">
            <v>4295878529</v>
          </cell>
        </row>
        <row r="6217">
          <cell r="A6217" t="str">
            <v>4295878529</v>
          </cell>
        </row>
        <row r="6218">
          <cell r="A6218" t="str">
            <v>4295878529</v>
          </cell>
        </row>
        <row r="6219">
          <cell r="A6219" t="str">
            <v>4295878529</v>
          </cell>
        </row>
        <row r="6220">
          <cell r="A6220" t="str">
            <v>4295878529</v>
          </cell>
        </row>
        <row r="6221">
          <cell r="A6221" t="str">
            <v>4295878529</v>
          </cell>
        </row>
        <row r="6222">
          <cell r="A6222" t="str">
            <v>4295878529</v>
          </cell>
        </row>
        <row r="6223">
          <cell r="A6223" t="str">
            <v>4295878529</v>
          </cell>
        </row>
        <row r="6224">
          <cell r="A6224" t="str">
            <v>4295878529</v>
          </cell>
        </row>
        <row r="6225">
          <cell r="A6225" t="str">
            <v>4295878529</v>
          </cell>
        </row>
        <row r="6226">
          <cell r="A6226" t="str">
            <v>4295878529</v>
          </cell>
        </row>
        <row r="6227">
          <cell r="A6227" t="str">
            <v>4295878529</v>
          </cell>
        </row>
        <row r="6228">
          <cell r="A6228" t="str">
            <v>4295878529</v>
          </cell>
        </row>
        <row r="6229">
          <cell r="A6229" t="str">
            <v>4295878529</v>
          </cell>
        </row>
        <row r="6230">
          <cell r="A6230" t="str">
            <v>4295878529</v>
          </cell>
        </row>
        <row r="6231">
          <cell r="A6231" t="str">
            <v>4295878529</v>
          </cell>
        </row>
        <row r="6232">
          <cell r="A6232" t="str">
            <v>4295878529</v>
          </cell>
        </row>
        <row r="6233">
          <cell r="A6233" t="str">
            <v>4295878529</v>
          </cell>
        </row>
        <row r="6234">
          <cell r="A6234" t="str">
            <v>4295878529</v>
          </cell>
        </row>
        <row r="6235">
          <cell r="A6235" t="str">
            <v>4295878529</v>
          </cell>
        </row>
        <row r="6236">
          <cell r="A6236" t="str">
            <v>4295878529</v>
          </cell>
        </row>
        <row r="6237">
          <cell r="A6237" t="str">
            <v>4295878529</v>
          </cell>
        </row>
        <row r="6238">
          <cell r="A6238" t="str">
            <v>4295878529</v>
          </cell>
        </row>
        <row r="6239">
          <cell r="A6239" t="str">
            <v>4295878529</v>
          </cell>
        </row>
        <row r="6240">
          <cell r="A6240" t="str">
            <v>4295878529</v>
          </cell>
        </row>
        <row r="6241">
          <cell r="A6241" t="str">
            <v>4295878529</v>
          </cell>
        </row>
        <row r="6242">
          <cell r="A6242" t="str">
            <v>4295878529</v>
          </cell>
        </row>
        <row r="6243">
          <cell r="A6243" t="str">
            <v>4295878529</v>
          </cell>
        </row>
        <row r="6244">
          <cell r="A6244" t="str">
            <v>4295878529</v>
          </cell>
        </row>
        <row r="6245">
          <cell r="A6245" t="str">
            <v>4295878529</v>
          </cell>
        </row>
        <row r="6246">
          <cell r="A6246" t="str">
            <v>4295878529</v>
          </cell>
        </row>
        <row r="6247">
          <cell r="A6247" t="str">
            <v>4295878529</v>
          </cell>
        </row>
        <row r="6248">
          <cell r="A6248" t="str">
            <v>4295878529</v>
          </cell>
        </row>
        <row r="6249">
          <cell r="A6249" t="str">
            <v>4295878529</v>
          </cell>
        </row>
        <row r="6250">
          <cell r="A6250" t="str">
            <v>4295878529</v>
          </cell>
        </row>
        <row r="6251">
          <cell r="A6251" t="str">
            <v>4295878529</v>
          </cell>
        </row>
        <row r="6252">
          <cell r="A6252" t="str">
            <v>4295878529</v>
          </cell>
        </row>
        <row r="6253">
          <cell r="A6253" t="str">
            <v>4295878529</v>
          </cell>
        </row>
        <row r="6254">
          <cell r="A6254" t="str">
            <v>4295878529</v>
          </cell>
        </row>
        <row r="6255">
          <cell r="A6255" t="str">
            <v>4295878529</v>
          </cell>
        </row>
        <row r="6256">
          <cell r="A6256" t="str">
            <v>4295878529</v>
          </cell>
        </row>
        <row r="6257">
          <cell r="A6257" t="str">
            <v>4295878529</v>
          </cell>
        </row>
        <row r="6258">
          <cell r="A6258" t="str">
            <v>4298008635</v>
          </cell>
        </row>
        <row r="6259">
          <cell r="A6259" t="str">
            <v>4298008635</v>
          </cell>
        </row>
        <row r="6260">
          <cell r="A6260" t="str">
            <v>4298008635</v>
          </cell>
        </row>
        <row r="6261">
          <cell r="A6261" t="str">
            <v>4298008635</v>
          </cell>
        </row>
        <row r="6262">
          <cell r="A6262" t="str">
            <v>4298008635</v>
          </cell>
        </row>
        <row r="6263">
          <cell r="A6263" t="str">
            <v>4298008635</v>
          </cell>
        </row>
        <row r="6264">
          <cell r="A6264" t="str">
            <v>4298008635</v>
          </cell>
        </row>
        <row r="6265">
          <cell r="A6265" t="str">
            <v>4298008635</v>
          </cell>
        </row>
        <row r="6266">
          <cell r="A6266" t="str">
            <v>4298008635</v>
          </cell>
        </row>
        <row r="6267">
          <cell r="A6267" t="str">
            <v>4298008635</v>
          </cell>
        </row>
        <row r="6268">
          <cell r="A6268" t="str">
            <v>4298008635</v>
          </cell>
        </row>
        <row r="6269">
          <cell r="A6269" t="str">
            <v>4298008635</v>
          </cell>
        </row>
        <row r="6270">
          <cell r="A6270" t="str">
            <v>4298008635</v>
          </cell>
        </row>
        <row r="6271">
          <cell r="A6271" t="str">
            <v>4298008635</v>
          </cell>
        </row>
        <row r="6272">
          <cell r="A6272" t="str">
            <v>4298008635</v>
          </cell>
        </row>
        <row r="6273">
          <cell r="A6273" t="str">
            <v>4298008635</v>
          </cell>
        </row>
        <row r="6274">
          <cell r="A6274" t="str">
            <v>4298008635</v>
          </cell>
        </row>
        <row r="6275">
          <cell r="A6275" t="str">
            <v>4298008635</v>
          </cell>
        </row>
        <row r="6276">
          <cell r="A6276" t="str">
            <v>4298008635</v>
          </cell>
        </row>
        <row r="6277">
          <cell r="A6277" t="str">
            <v>4298008635</v>
          </cell>
        </row>
        <row r="6278">
          <cell r="A6278" t="str">
            <v>4298008635</v>
          </cell>
        </row>
        <row r="6279">
          <cell r="A6279" t="str">
            <v>4298008635</v>
          </cell>
        </row>
        <row r="6280">
          <cell r="A6280" t="str">
            <v>4298008635</v>
          </cell>
        </row>
        <row r="6281">
          <cell r="A6281" t="str">
            <v>4298008635</v>
          </cell>
        </row>
        <row r="6282">
          <cell r="A6282" t="str">
            <v>4298008635</v>
          </cell>
        </row>
        <row r="6283">
          <cell r="A6283" t="str">
            <v>4298008635</v>
          </cell>
        </row>
        <row r="6284">
          <cell r="A6284" t="str">
            <v>4298008635</v>
          </cell>
        </row>
        <row r="6285">
          <cell r="A6285" t="str">
            <v>4298008635</v>
          </cell>
        </row>
        <row r="6286">
          <cell r="A6286" t="str">
            <v>4298008635</v>
          </cell>
        </row>
        <row r="6287">
          <cell r="A6287" t="str">
            <v>4298008635</v>
          </cell>
        </row>
        <row r="6288">
          <cell r="A6288" t="str">
            <v>4298008635</v>
          </cell>
        </row>
        <row r="6289">
          <cell r="A6289" t="str">
            <v>4298008635</v>
          </cell>
        </row>
        <row r="6290">
          <cell r="A6290" t="str">
            <v>4298008635</v>
          </cell>
        </row>
        <row r="6291">
          <cell r="A6291" t="str">
            <v>4298008635</v>
          </cell>
        </row>
        <row r="6292">
          <cell r="A6292" t="str">
            <v>4298008635</v>
          </cell>
        </row>
        <row r="6293">
          <cell r="A6293" t="str">
            <v>4298008635</v>
          </cell>
        </row>
        <row r="6294">
          <cell r="A6294" t="str">
            <v>4295864457</v>
          </cell>
        </row>
        <row r="6295">
          <cell r="A6295" t="str">
            <v>4295864457</v>
          </cell>
        </row>
        <row r="6296">
          <cell r="A6296" t="str">
            <v>4295864457</v>
          </cell>
        </row>
        <row r="6297">
          <cell r="A6297" t="str">
            <v>4295864457</v>
          </cell>
        </row>
        <row r="6298">
          <cell r="A6298" t="str">
            <v>4295864457</v>
          </cell>
        </row>
        <row r="6299">
          <cell r="A6299" t="str">
            <v>4295864457</v>
          </cell>
        </row>
        <row r="6300">
          <cell r="A6300" t="str">
            <v>4295864457</v>
          </cell>
        </row>
        <row r="6301">
          <cell r="A6301" t="str">
            <v>4295864457</v>
          </cell>
        </row>
        <row r="6302">
          <cell r="A6302" t="str">
            <v>4295864457</v>
          </cell>
        </row>
        <row r="6303">
          <cell r="A6303" t="str">
            <v>4295864457</v>
          </cell>
        </row>
        <row r="6304">
          <cell r="A6304" t="str">
            <v>4295864457</v>
          </cell>
        </row>
        <row r="6305">
          <cell r="A6305" t="str">
            <v>4295864457</v>
          </cell>
        </row>
        <row r="6306">
          <cell r="A6306" t="str">
            <v>4295864457</v>
          </cell>
        </row>
        <row r="6307">
          <cell r="A6307" t="str">
            <v>4295864457</v>
          </cell>
        </row>
        <row r="6308">
          <cell r="A6308" t="str">
            <v>4295864457</v>
          </cell>
        </row>
        <row r="6309">
          <cell r="A6309" t="str">
            <v>4295864457</v>
          </cell>
        </row>
        <row r="6310">
          <cell r="A6310" t="str">
            <v>4295864457</v>
          </cell>
        </row>
        <row r="6311">
          <cell r="A6311" t="str">
            <v>4295864457</v>
          </cell>
        </row>
        <row r="6312">
          <cell r="A6312" t="str">
            <v>4295864457</v>
          </cell>
        </row>
        <row r="6313">
          <cell r="A6313" t="str">
            <v>4295864457</v>
          </cell>
        </row>
        <row r="6314">
          <cell r="A6314" t="str">
            <v>4295864457</v>
          </cell>
        </row>
        <row r="6315">
          <cell r="A6315" t="str">
            <v>4295864457</v>
          </cell>
        </row>
        <row r="6316">
          <cell r="A6316" t="str">
            <v>4295864457</v>
          </cell>
        </row>
        <row r="6317">
          <cell r="A6317" t="str">
            <v>4295864457</v>
          </cell>
        </row>
        <row r="6318">
          <cell r="A6318" t="str">
            <v>4295864457</v>
          </cell>
        </row>
        <row r="6319">
          <cell r="A6319" t="str">
            <v>4295864457</v>
          </cell>
        </row>
        <row r="6320">
          <cell r="A6320" t="str">
            <v>4295864457</v>
          </cell>
        </row>
        <row r="6321">
          <cell r="A6321" t="str">
            <v>4295864457</v>
          </cell>
        </row>
        <row r="6322">
          <cell r="A6322" t="str">
            <v>4295864457</v>
          </cell>
        </row>
        <row r="6323">
          <cell r="A6323" t="str">
            <v>4295864457</v>
          </cell>
        </row>
        <row r="6324">
          <cell r="A6324" t="str">
            <v>4295864457</v>
          </cell>
        </row>
        <row r="6325">
          <cell r="A6325" t="str">
            <v>4295864457</v>
          </cell>
        </row>
        <row r="6326">
          <cell r="A6326" t="str">
            <v>4295864457</v>
          </cell>
        </row>
        <row r="6327">
          <cell r="A6327" t="str">
            <v>4295864457</v>
          </cell>
        </row>
        <row r="6328">
          <cell r="A6328" t="str">
            <v>4295864457</v>
          </cell>
        </row>
        <row r="6329">
          <cell r="A6329" t="str">
            <v>4295864457</v>
          </cell>
        </row>
        <row r="6330">
          <cell r="A6330" t="str">
            <v>5000039682</v>
          </cell>
        </row>
        <row r="6331">
          <cell r="A6331" t="str">
            <v>5000039682</v>
          </cell>
        </row>
        <row r="6332">
          <cell r="A6332" t="str">
            <v>5000039682</v>
          </cell>
        </row>
        <row r="6333">
          <cell r="A6333" t="str">
            <v>5000039682</v>
          </cell>
        </row>
        <row r="6334">
          <cell r="A6334" t="str">
            <v>5000039682</v>
          </cell>
        </row>
        <row r="6335">
          <cell r="A6335" t="str">
            <v>5000039682</v>
          </cell>
        </row>
        <row r="6336">
          <cell r="A6336" t="str">
            <v>5000039682</v>
          </cell>
        </row>
        <row r="6337">
          <cell r="A6337" t="str">
            <v>5000039682</v>
          </cell>
        </row>
        <row r="6338">
          <cell r="A6338" t="str">
            <v>5000039682</v>
          </cell>
        </row>
        <row r="6339">
          <cell r="A6339" t="str">
            <v>5000039682</v>
          </cell>
        </row>
        <row r="6340">
          <cell r="A6340" t="str">
            <v>5000039682</v>
          </cell>
        </row>
        <row r="6341">
          <cell r="A6341" t="str">
            <v>5000039682</v>
          </cell>
        </row>
        <row r="6342">
          <cell r="A6342" t="str">
            <v>5000039682</v>
          </cell>
        </row>
        <row r="6343">
          <cell r="A6343" t="str">
            <v>5000039682</v>
          </cell>
        </row>
        <row r="6344">
          <cell r="A6344" t="str">
            <v>5000039682</v>
          </cell>
        </row>
        <row r="6345">
          <cell r="A6345" t="str">
            <v>5000039682</v>
          </cell>
        </row>
        <row r="6346">
          <cell r="A6346" t="str">
            <v>5000039682</v>
          </cell>
        </row>
        <row r="6347">
          <cell r="A6347" t="str">
            <v>5000039682</v>
          </cell>
        </row>
        <row r="6348">
          <cell r="A6348" t="str">
            <v>5000039682</v>
          </cell>
        </row>
        <row r="6349">
          <cell r="A6349" t="str">
            <v>5000039682</v>
          </cell>
        </row>
        <row r="6350">
          <cell r="A6350" t="str">
            <v>5000039682</v>
          </cell>
        </row>
        <row r="6351">
          <cell r="A6351" t="str">
            <v>5000039682</v>
          </cell>
        </row>
        <row r="6352">
          <cell r="A6352" t="str">
            <v>5000039682</v>
          </cell>
        </row>
        <row r="6353">
          <cell r="A6353" t="str">
            <v>5000039682</v>
          </cell>
        </row>
        <row r="6354">
          <cell r="A6354" t="str">
            <v>5000039682</v>
          </cell>
        </row>
        <row r="6355">
          <cell r="A6355" t="str">
            <v>5000039682</v>
          </cell>
        </row>
        <row r="6356">
          <cell r="A6356" t="str">
            <v>5000039682</v>
          </cell>
        </row>
        <row r="6357">
          <cell r="A6357" t="str">
            <v>5000039682</v>
          </cell>
        </row>
        <row r="6358">
          <cell r="A6358" t="str">
            <v>5000039682</v>
          </cell>
        </row>
        <row r="6359">
          <cell r="A6359" t="str">
            <v>5000039682</v>
          </cell>
        </row>
        <row r="6360">
          <cell r="A6360" t="str">
            <v>5000039682</v>
          </cell>
        </row>
        <row r="6361">
          <cell r="A6361" t="str">
            <v>5000039682</v>
          </cell>
        </row>
        <row r="6362">
          <cell r="A6362" t="str">
            <v>5000039682</v>
          </cell>
        </row>
        <row r="6363">
          <cell r="A6363" t="str">
            <v>5000039682</v>
          </cell>
        </row>
        <row r="6364">
          <cell r="A6364" t="str">
            <v>5000039682</v>
          </cell>
        </row>
        <row r="6365">
          <cell r="A6365" t="str">
            <v>5000039682</v>
          </cell>
        </row>
        <row r="6366">
          <cell r="A6366" t="str">
            <v>5000039682</v>
          </cell>
        </row>
        <row r="6367">
          <cell r="A6367" t="str">
            <v>5000039682</v>
          </cell>
        </row>
        <row r="6368">
          <cell r="A6368" t="str">
            <v>5000039682</v>
          </cell>
        </row>
        <row r="6369">
          <cell r="A6369" t="str">
            <v>5001407236</v>
          </cell>
        </row>
        <row r="6370">
          <cell r="A6370" t="str">
            <v>5001407236</v>
          </cell>
        </row>
        <row r="6371">
          <cell r="A6371" t="str">
            <v>5001407236</v>
          </cell>
        </row>
        <row r="6372">
          <cell r="A6372" t="str">
            <v>5001407236</v>
          </cell>
        </row>
        <row r="6373">
          <cell r="A6373" t="str">
            <v>5001407236</v>
          </cell>
        </row>
        <row r="6374">
          <cell r="A6374" t="str">
            <v>5001407236</v>
          </cell>
        </row>
        <row r="6375">
          <cell r="A6375" t="str">
            <v>4296501109</v>
          </cell>
        </row>
        <row r="6376">
          <cell r="A6376" t="str">
            <v>4296501109</v>
          </cell>
        </row>
        <row r="6377">
          <cell r="A6377" t="str">
            <v>4296501109</v>
          </cell>
        </row>
        <row r="6378">
          <cell r="A6378" t="str">
            <v>4296501109</v>
          </cell>
        </row>
        <row r="6379">
          <cell r="A6379" t="str">
            <v>4296501109</v>
          </cell>
        </row>
        <row r="6380">
          <cell r="A6380" t="str">
            <v>4296501109</v>
          </cell>
        </row>
        <row r="6381">
          <cell r="A6381" t="str">
            <v>4296031869</v>
          </cell>
        </row>
        <row r="6382">
          <cell r="A6382" t="str">
            <v>4296031869</v>
          </cell>
        </row>
        <row r="6383">
          <cell r="A6383" t="str">
            <v>4296031869</v>
          </cell>
        </row>
        <row r="6384">
          <cell r="A6384" t="str">
            <v>4296031869</v>
          </cell>
        </row>
        <row r="6385">
          <cell r="A6385" t="str">
            <v>4296031869</v>
          </cell>
        </row>
        <row r="6386">
          <cell r="A6386" t="str">
            <v>4296031869</v>
          </cell>
        </row>
        <row r="6387">
          <cell r="A6387" t="str">
            <v>4296031869</v>
          </cell>
        </row>
        <row r="6388">
          <cell r="A6388" t="str">
            <v>4296031869</v>
          </cell>
        </row>
        <row r="6389">
          <cell r="A6389" t="str">
            <v>4296031869</v>
          </cell>
        </row>
        <row r="6390">
          <cell r="A6390" t="str">
            <v>4296031869</v>
          </cell>
        </row>
        <row r="6391">
          <cell r="A6391" t="str">
            <v>4296031869</v>
          </cell>
        </row>
        <row r="6392">
          <cell r="A6392" t="str">
            <v>4296031869</v>
          </cell>
        </row>
        <row r="6393">
          <cell r="A6393" t="str">
            <v>4296031869</v>
          </cell>
        </row>
        <row r="6394">
          <cell r="A6394" t="str">
            <v>4296031869</v>
          </cell>
        </row>
        <row r="6395">
          <cell r="A6395" t="str">
            <v>4296031869</v>
          </cell>
        </row>
        <row r="6396">
          <cell r="A6396" t="str">
            <v>4296031869</v>
          </cell>
        </row>
        <row r="6397">
          <cell r="A6397" t="str">
            <v>4296031869</v>
          </cell>
        </row>
        <row r="6398">
          <cell r="A6398" t="str">
            <v>4296031869</v>
          </cell>
        </row>
        <row r="6399">
          <cell r="A6399" t="str">
            <v>4296031869</v>
          </cell>
        </row>
        <row r="6400">
          <cell r="A6400" t="str">
            <v>4296031869</v>
          </cell>
        </row>
        <row r="6401">
          <cell r="A6401" t="str">
            <v>4296031869</v>
          </cell>
        </row>
        <row r="6402">
          <cell r="A6402" t="str">
            <v>4296031869</v>
          </cell>
        </row>
        <row r="6403">
          <cell r="A6403" t="str">
            <v>4296031869</v>
          </cell>
        </row>
        <row r="6404">
          <cell r="A6404" t="str">
            <v>4296031869</v>
          </cell>
        </row>
        <row r="6405">
          <cell r="A6405" t="str">
            <v>4296031869</v>
          </cell>
        </row>
        <row r="6406">
          <cell r="A6406" t="str">
            <v>4296031869</v>
          </cell>
        </row>
        <row r="6407">
          <cell r="A6407" t="str">
            <v>4296031869</v>
          </cell>
        </row>
        <row r="6408">
          <cell r="A6408" t="str">
            <v>4296031869</v>
          </cell>
        </row>
        <row r="6409">
          <cell r="A6409" t="str">
            <v>4296031869</v>
          </cell>
        </row>
        <row r="6410">
          <cell r="A6410" t="str">
            <v>4296031869</v>
          </cell>
        </row>
        <row r="6411">
          <cell r="A6411" t="str">
            <v>4296031869</v>
          </cell>
        </row>
        <row r="6412">
          <cell r="A6412" t="str">
            <v>4296031869</v>
          </cell>
        </row>
        <row r="6413">
          <cell r="A6413" t="str">
            <v>4296031869</v>
          </cell>
        </row>
        <row r="6414">
          <cell r="A6414" t="str">
            <v>4296031869</v>
          </cell>
        </row>
        <row r="6415">
          <cell r="A6415" t="str">
            <v>4296031869</v>
          </cell>
        </row>
        <row r="6416">
          <cell r="A6416" t="str">
            <v>4296031869</v>
          </cell>
        </row>
        <row r="6417">
          <cell r="A6417" t="str">
            <v>4296031869</v>
          </cell>
        </row>
        <row r="6418">
          <cell r="A6418" t="str">
            <v>4296031869</v>
          </cell>
        </row>
        <row r="6419">
          <cell r="A6419" t="str">
            <v>4296031869</v>
          </cell>
        </row>
        <row r="6420">
          <cell r="A6420" t="str">
            <v>4295867473</v>
          </cell>
        </row>
        <row r="6421">
          <cell r="A6421" t="str">
            <v>4295867473</v>
          </cell>
        </row>
        <row r="6422">
          <cell r="A6422" t="str">
            <v>4295867473</v>
          </cell>
        </row>
        <row r="6423">
          <cell r="A6423" t="str">
            <v>4295867473</v>
          </cell>
        </row>
        <row r="6424">
          <cell r="A6424" t="str">
            <v>4295867473</v>
          </cell>
        </row>
        <row r="6425">
          <cell r="A6425" t="str">
            <v>4295867473</v>
          </cell>
        </row>
        <row r="6426">
          <cell r="A6426" t="str">
            <v>4295867473</v>
          </cell>
        </row>
        <row r="6427">
          <cell r="A6427" t="str">
            <v>4295867473</v>
          </cell>
        </row>
        <row r="6428">
          <cell r="A6428" t="str">
            <v>4295867473</v>
          </cell>
        </row>
        <row r="6429">
          <cell r="A6429" t="str">
            <v>4295867473</v>
          </cell>
        </row>
        <row r="6430">
          <cell r="A6430" t="str">
            <v>4295867473</v>
          </cell>
        </row>
        <row r="6431">
          <cell r="A6431" t="str">
            <v>4295867473</v>
          </cell>
        </row>
        <row r="6432">
          <cell r="A6432" t="str">
            <v>4295867473</v>
          </cell>
        </row>
        <row r="6433">
          <cell r="A6433" t="str">
            <v>4295867473</v>
          </cell>
        </row>
        <row r="6434">
          <cell r="A6434" t="str">
            <v>4295867473</v>
          </cell>
        </row>
        <row r="6435">
          <cell r="A6435" t="str">
            <v>4295867473</v>
          </cell>
        </row>
        <row r="6436">
          <cell r="A6436" t="str">
            <v>4295867473</v>
          </cell>
        </row>
        <row r="6437">
          <cell r="A6437" t="str">
            <v>4295867473</v>
          </cell>
        </row>
        <row r="6438">
          <cell r="A6438" t="str">
            <v>4295867473</v>
          </cell>
        </row>
        <row r="6439">
          <cell r="A6439" t="str">
            <v>4295867473</v>
          </cell>
        </row>
        <row r="6440">
          <cell r="A6440" t="str">
            <v>4295867473</v>
          </cell>
        </row>
        <row r="6441">
          <cell r="A6441" t="str">
            <v>4295867473</v>
          </cell>
        </row>
        <row r="6442">
          <cell r="A6442" t="str">
            <v>4295867473</v>
          </cell>
        </row>
        <row r="6443">
          <cell r="A6443" t="str">
            <v>4295867473</v>
          </cell>
        </row>
        <row r="6444">
          <cell r="A6444" t="str">
            <v>4295867473</v>
          </cell>
        </row>
        <row r="6445">
          <cell r="A6445" t="str">
            <v>4295867473</v>
          </cell>
        </row>
        <row r="6446">
          <cell r="A6446" t="str">
            <v>4295867473</v>
          </cell>
        </row>
        <row r="6447">
          <cell r="A6447" t="str">
            <v>4295867473</v>
          </cell>
        </row>
        <row r="6448">
          <cell r="A6448" t="str">
            <v>4295867473</v>
          </cell>
        </row>
        <row r="6449">
          <cell r="A6449" t="str">
            <v>4295867473</v>
          </cell>
        </row>
        <row r="6450">
          <cell r="A6450" t="str">
            <v>4295867473</v>
          </cell>
        </row>
        <row r="6451">
          <cell r="A6451" t="str">
            <v>4295867473</v>
          </cell>
        </row>
        <row r="6452">
          <cell r="A6452" t="str">
            <v>4295867473</v>
          </cell>
        </row>
        <row r="6453">
          <cell r="A6453" t="str">
            <v>4295867473</v>
          </cell>
        </row>
        <row r="6454">
          <cell r="A6454" t="str">
            <v>4295867473</v>
          </cell>
        </row>
        <row r="6455">
          <cell r="A6455" t="str">
            <v>4295867473</v>
          </cell>
        </row>
        <row r="6456">
          <cell r="A6456" t="str">
            <v>4296769245</v>
          </cell>
        </row>
        <row r="6457">
          <cell r="A6457" t="str">
            <v>4296769245</v>
          </cell>
        </row>
        <row r="6458">
          <cell r="A6458" t="str">
            <v>4296769245</v>
          </cell>
        </row>
        <row r="6459">
          <cell r="A6459" t="str">
            <v>4296769245</v>
          </cell>
        </row>
        <row r="6460">
          <cell r="A6460" t="str">
            <v>4296769245</v>
          </cell>
        </row>
        <row r="6461">
          <cell r="A6461" t="str">
            <v>4296769245</v>
          </cell>
        </row>
        <row r="6462">
          <cell r="A6462" t="str">
            <v>4296853929</v>
          </cell>
        </row>
        <row r="6463">
          <cell r="A6463" t="str">
            <v>4296853929</v>
          </cell>
        </row>
        <row r="6464">
          <cell r="A6464" t="str">
            <v>4296853929</v>
          </cell>
        </row>
        <row r="6465">
          <cell r="A6465" t="str">
            <v>4296853929</v>
          </cell>
        </row>
        <row r="6466">
          <cell r="A6466" t="str">
            <v>4296853929</v>
          </cell>
        </row>
        <row r="6467">
          <cell r="A6467" t="str">
            <v>4296853929</v>
          </cell>
        </row>
        <row r="6468">
          <cell r="A6468" t="str">
            <v>4296853929</v>
          </cell>
        </row>
        <row r="6469">
          <cell r="A6469" t="str">
            <v>4296853929</v>
          </cell>
        </row>
        <row r="6470">
          <cell r="A6470" t="str">
            <v>4296853929</v>
          </cell>
        </row>
        <row r="6471">
          <cell r="A6471" t="str">
            <v>4296853929</v>
          </cell>
        </row>
        <row r="6472">
          <cell r="A6472" t="str">
            <v>4296853929</v>
          </cell>
        </row>
        <row r="6473">
          <cell r="A6473" t="str">
            <v>4296853929</v>
          </cell>
        </row>
        <row r="6474">
          <cell r="A6474" t="str">
            <v>4296853929</v>
          </cell>
        </row>
        <row r="6475">
          <cell r="A6475" t="str">
            <v>4296853929</v>
          </cell>
        </row>
        <row r="6476">
          <cell r="A6476" t="str">
            <v>4296853929</v>
          </cell>
        </row>
        <row r="6477">
          <cell r="A6477" t="str">
            <v>4295905316</v>
          </cell>
        </row>
        <row r="6478">
          <cell r="A6478" t="str">
            <v>4295905316</v>
          </cell>
        </row>
        <row r="6479">
          <cell r="A6479" t="str">
            <v>4295905316</v>
          </cell>
        </row>
        <row r="6480">
          <cell r="A6480" t="str">
            <v>4295905316</v>
          </cell>
        </row>
        <row r="6481">
          <cell r="A6481" t="str">
            <v>4295905316</v>
          </cell>
        </row>
        <row r="6482">
          <cell r="A6482" t="str">
            <v>4295905316</v>
          </cell>
        </row>
        <row r="6483">
          <cell r="A6483" t="str">
            <v>4295905316</v>
          </cell>
        </row>
        <row r="6484">
          <cell r="A6484" t="str">
            <v>4295905316</v>
          </cell>
        </row>
        <row r="6485">
          <cell r="A6485" t="str">
            <v>4295905316</v>
          </cell>
        </row>
        <row r="6486">
          <cell r="A6486" t="str">
            <v>4295905316</v>
          </cell>
        </row>
        <row r="6487">
          <cell r="A6487" t="str">
            <v>4295905316</v>
          </cell>
        </row>
        <row r="6488">
          <cell r="A6488" t="str">
            <v>4295905316</v>
          </cell>
        </row>
        <row r="6489">
          <cell r="A6489" t="str">
            <v>4295905316</v>
          </cell>
        </row>
        <row r="6490">
          <cell r="A6490" t="str">
            <v>4295905316</v>
          </cell>
        </row>
        <row r="6491">
          <cell r="A6491" t="str">
            <v>4295905316</v>
          </cell>
        </row>
        <row r="6492">
          <cell r="A6492" t="str">
            <v>4295905316</v>
          </cell>
        </row>
        <row r="6493">
          <cell r="A6493" t="str">
            <v>4295905316</v>
          </cell>
        </row>
        <row r="6494">
          <cell r="A6494" t="str">
            <v>4295905316</v>
          </cell>
        </row>
        <row r="6495">
          <cell r="A6495" t="str">
            <v>4295905316</v>
          </cell>
        </row>
        <row r="6496">
          <cell r="A6496" t="str">
            <v>4295905316</v>
          </cell>
        </row>
        <row r="6497">
          <cell r="A6497" t="str">
            <v>4295905316</v>
          </cell>
        </row>
        <row r="6498">
          <cell r="A6498" t="str">
            <v>4295905316</v>
          </cell>
        </row>
        <row r="6499">
          <cell r="A6499" t="str">
            <v>4295905316</v>
          </cell>
        </row>
        <row r="6500">
          <cell r="A6500" t="str">
            <v>4295905316</v>
          </cell>
        </row>
        <row r="6501">
          <cell r="A6501" t="str">
            <v>4295905316</v>
          </cell>
        </row>
        <row r="6502">
          <cell r="A6502" t="str">
            <v>4295905316</v>
          </cell>
        </row>
        <row r="6503">
          <cell r="A6503" t="str">
            <v>4295905316</v>
          </cell>
        </row>
        <row r="6504">
          <cell r="A6504" t="str">
            <v>4295905316</v>
          </cell>
        </row>
        <row r="6505">
          <cell r="A6505" t="str">
            <v>4295905316</v>
          </cell>
        </row>
        <row r="6506">
          <cell r="A6506" t="str">
            <v>4295905316</v>
          </cell>
        </row>
        <row r="6507">
          <cell r="A6507" t="str">
            <v>4295905316</v>
          </cell>
        </row>
        <row r="6508">
          <cell r="A6508" t="str">
            <v>4295905316</v>
          </cell>
        </row>
        <row r="6509">
          <cell r="A6509" t="str">
            <v>4295905316</v>
          </cell>
        </row>
        <row r="6510">
          <cell r="A6510" t="str">
            <v>4295905316</v>
          </cell>
        </row>
        <row r="6511">
          <cell r="A6511" t="str">
            <v>4295905316</v>
          </cell>
        </row>
        <row r="6512">
          <cell r="A6512" t="str">
            <v>4295905316</v>
          </cell>
        </row>
        <row r="6513">
          <cell r="A6513" t="str">
            <v>5040932239</v>
          </cell>
        </row>
        <row r="6514">
          <cell r="A6514" t="str">
            <v>5040932239</v>
          </cell>
        </row>
        <row r="6515">
          <cell r="A6515" t="str">
            <v>5040932239</v>
          </cell>
        </row>
        <row r="6516">
          <cell r="A6516" t="str">
            <v>5040932239</v>
          </cell>
        </row>
        <row r="6517">
          <cell r="A6517" t="str">
            <v>5040932239</v>
          </cell>
        </row>
        <row r="6518">
          <cell r="A6518" t="str">
            <v>5040932239</v>
          </cell>
        </row>
        <row r="6519">
          <cell r="A6519" t="str">
            <v>5040932239</v>
          </cell>
        </row>
        <row r="6520">
          <cell r="A6520" t="str">
            <v>5040932239</v>
          </cell>
        </row>
        <row r="6521">
          <cell r="A6521" t="str">
            <v>5040932239</v>
          </cell>
        </row>
        <row r="6522">
          <cell r="A6522" t="str">
            <v>5040932239</v>
          </cell>
        </row>
        <row r="6523">
          <cell r="A6523" t="str">
            <v>5040932239</v>
          </cell>
        </row>
        <row r="6524">
          <cell r="A6524" t="str">
            <v>5040932239</v>
          </cell>
        </row>
        <row r="6525">
          <cell r="A6525" t="str">
            <v>5040932239</v>
          </cell>
        </row>
        <row r="6526">
          <cell r="A6526" t="str">
            <v>5040932239</v>
          </cell>
        </row>
        <row r="6527">
          <cell r="A6527" t="str">
            <v>5040932239</v>
          </cell>
        </row>
        <row r="6528">
          <cell r="A6528" t="str">
            <v>5040932239</v>
          </cell>
        </row>
        <row r="6529">
          <cell r="A6529" t="str">
            <v>5040932239</v>
          </cell>
        </row>
        <row r="6530">
          <cell r="A6530" t="str">
            <v>5040932239</v>
          </cell>
        </row>
        <row r="6531">
          <cell r="A6531" t="str">
            <v>5040932239</v>
          </cell>
        </row>
        <row r="6532">
          <cell r="A6532" t="str">
            <v>5040932239</v>
          </cell>
        </row>
        <row r="6533">
          <cell r="A6533" t="str">
            <v>5040932239</v>
          </cell>
        </row>
        <row r="6534">
          <cell r="A6534" t="str">
            <v>5040932239</v>
          </cell>
        </row>
        <row r="6535">
          <cell r="A6535" t="str">
            <v>5040932239</v>
          </cell>
        </row>
        <row r="6536">
          <cell r="A6536" t="str">
            <v>5040932239</v>
          </cell>
        </row>
        <row r="6537">
          <cell r="A6537" t="str">
            <v>5040932239</v>
          </cell>
        </row>
        <row r="6538">
          <cell r="A6538" t="str">
            <v>5040932239</v>
          </cell>
        </row>
        <row r="6539">
          <cell r="A6539" t="str">
            <v>5040932239</v>
          </cell>
        </row>
        <row r="6540">
          <cell r="A6540" t="str">
            <v>5040932239</v>
          </cell>
        </row>
        <row r="6541">
          <cell r="A6541" t="str">
            <v>5040932239</v>
          </cell>
        </row>
        <row r="6542">
          <cell r="A6542" t="str">
            <v>5040932239</v>
          </cell>
        </row>
        <row r="6543">
          <cell r="A6543" t="str">
            <v>5040932239</v>
          </cell>
        </row>
        <row r="6544">
          <cell r="A6544" t="str">
            <v>5040932239</v>
          </cell>
        </row>
        <row r="6545">
          <cell r="A6545" t="str">
            <v>5040932239</v>
          </cell>
        </row>
        <row r="6546">
          <cell r="A6546" t="str">
            <v>5040932239</v>
          </cell>
        </row>
        <row r="6547">
          <cell r="A6547" t="str">
            <v>5040932239</v>
          </cell>
        </row>
        <row r="6548">
          <cell r="A6548" t="str">
            <v>5040932239</v>
          </cell>
        </row>
        <row r="6549">
          <cell r="A6549" t="str">
            <v>4295864497</v>
          </cell>
        </row>
        <row r="6550">
          <cell r="A6550" t="str">
            <v>4295864497</v>
          </cell>
        </row>
        <row r="6551">
          <cell r="A6551" t="str">
            <v>4295864497</v>
          </cell>
        </row>
        <row r="6552">
          <cell r="A6552" t="str">
            <v>4295864497</v>
          </cell>
        </row>
        <row r="6553">
          <cell r="A6553" t="str">
            <v>4295864497</v>
          </cell>
        </row>
        <row r="6554">
          <cell r="A6554" t="str">
            <v>4295864497</v>
          </cell>
        </row>
        <row r="6555">
          <cell r="A6555" t="str">
            <v>4295864497</v>
          </cell>
        </row>
        <row r="6556">
          <cell r="A6556" t="str">
            <v>4295864497</v>
          </cell>
        </row>
        <row r="6557">
          <cell r="A6557" t="str">
            <v>4295864497</v>
          </cell>
        </row>
        <row r="6558">
          <cell r="A6558" t="str">
            <v>4295864497</v>
          </cell>
        </row>
        <row r="6559">
          <cell r="A6559" t="str">
            <v>4295864497</v>
          </cell>
        </row>
        <row r="6560">
          <cell r="A6560" t="str">
            <v>4295864497</v>
          </cell>
        </row>
        <row r="6561">
          <cell r="A6561" t="str">
            <v>4295864497</v>
          </cell>
        </row>
        <row r="6562">
          <cell r="A6562" t="str">
            <v>4295864497</v>
          </cell>
        </row>
        <row r="6563">
          <cell r="A6563" t="str">
            <v>4295864497</v>
          </cell>
        </row>
        <row r="6564">
          <cell r="A6564" t="str">
            <v>4295864497</v>
          </cell>
        </row>
        <row r="6565">
          <cell r="A6565" t="str">
            <v>4295864497</v>
          </cell>
        </row>
        <row r="6566">
          <cell r="A6566" t="str">
            <v>4295864497</v>
          </cell>
        </row>
        <row r="6567">
          <cell r="A6567" t="str">
            <v>4295864497</v>
          </cell>
        </row>
        <row r="6568">
          <cell r="A6568" t="str">
            <v>4295864497</v>
          </cell>
        </row>
        <row r="6569">
          <cell r="A6569" t="str">
            <v>4295864497</v>
          </cell>
        </row>
        <row r="6570">
          <cell r="A6570" t="str">
            <v>4295864497</v>
          </cell>
        </row>
        <row r="6571">
          <cell r="A6571" t="str">
            <v>4295864497</v>
          </cell>
        </row>
        <row r="6572">
          <cell r="A6572" t="str">
            <v>4295864497</v>
          </cell>
        </row>
        <row r="6573">
          <cell r="A6573" t="str">
            <v>4295864497</v>
          </cell>
        </row>
        <row r="6574">
          <cell r="A6574" t="str">
            <v>4295864497</v>
          </cell>
        </row>
        <row r="6575">
          <cell r="A6575" t="str">
            <v>4295864497</v>
          </cell>
        </row>
        <row r="6576">
          <cell r="A6576" t="str">
            <v>4295864497</v>
          </cell>
        </row>
        <row r="6577">
          <cell r="A6577" t="str">
            <v>4295864497</v>
          </cell>
        </row>
        <row r="6578">
          <cell r="A6578" t="str">
            <v>4295864497</v>
          </cell>
        </row>
        <row r="6579">
          <cell r="A6579" t="str">
            <v>4295864497</v>
          </cell>
        </row>
        <row r="6580">
          <cell r="A6580" t="str">
            <v>4295864497</v>
          </cell>
        </row>
        <row r="6581">
          <cell r="A6581" t="str">
            <v>4295864497</v>
          </cell>
        </row>
        <row r="6582">
          <cell r="A6582" t="str">
            <v>4295864497</v>
          </cell>
        </row>
        <row r="6583">
          <cell r="A6583" t="str">
            <v>4295864497</v>
          </cell>
        </row>
        <row r="6584">
          <cell r="A6584" t="str">
            <v>4295864497</v>
          </cell>
        </row>
        <row r="6585">
          <cell r="A6585" t="str">
            <v>5035774320</v>
          </cell>
        </row>
        <row r="6586">
          <cell r="A6586" t="str">
            <v>5035774320</v>
          </cell>
        </row>
        <row r="6587">
          <cell r="A6587" t="str">
            <v>5035774320</v>
          </cell>
        </row>
        <row r="6588">
          <cell r="A6588" t="str">
            <v>5035774320</v>
          </cell>
        </row>
        <row r="6589">
          <cell r="A6589" t="str">
            <v>5035774320</v>
          </cell>
        </row>
        <row r="6590">
          <cell r="A6590" t="str">
            <v>5035774320</v>
          </cell>
        </row>
        <row r="6591">
          <cell r="A6591" t="str">
            <v>5035774320</v>
          </cell>
        </row>
        <row r="6592">
          <cell r="A6592" t="str">
            <v>5035774320</v>
          </cell>
        </row>
        <row r="6593">
          <cell r="A6593" t="str">
            <v>5035774320</v>
          </cell>
        </row>
        <row r="6594">
          <cell r="A6594" t="str">
            <v>5035774320</v>
          </cell>
        </row>
        <row r="6595">
          <cell r="A6595" t="str">
            <v>5035774320</v>
          </cell>
        </row>
        <row r="6596">
          <cell r="A6596" t="str">
            <v>5035774320</v>
          </cell>
        </row>
        <row r="6597">
          <cell r="A6597" t="str">
            <v>5035774320</v>
          </cell>
        </row>
        <row r="6598">
          <cell r="A6598" t="str">
            <v>5035774320</v>
          </cell>
        </row>
        <row r="6599">
          <cell r="A6599" t="str">
            <v>5035774320</v>
          </cell>
        </row>
        <row r="6600">
          <cell r="A6600" t="str">
            <v>5035774320</v>
          </cell>
        </row>
        <row r="6601">
          <cell r="A6601" t="str">
            <v>5035774320</v>
          </cell>
        </row>
        <row r="6602">
          <cell r="A6602" t="str">
            <v>5035774320</v>
          </cell>
        </row>
        <row r="6603">
          <cell r="A6603" t="str">
            <v>5035774320</v>
          </cell>
        </row>
        <row r="6604">
          <cell r="A6604" t="str">
            <v>5035774320</v>
          </cell>
        </row>
        <row r="6605">
          <cell r="A6605" t="str">
            <v>5035774320</v>
          </cell>
        </row>
        <row r="6606">
          <cell r="A6606" t="str">
            <v>5035774320</v>
          </cell>
        </row>
        <row r="6607">
          <cell r="A6607" t="str">
            <v>5035774320</v>
          </cell>
        </row>
        <row r="6608">
          <cell r="A6608" t="str">
            <v>5035774320</v>
          </cell>
        </row>
        <row r="6609">
          <cell r="A6609" t="str">
            <v>5035774320</v>
          </cell>
        </row>
        <row r="6610">
          <cell r="A6610" t="str">
            <v>5035774320</v>
          </cell>
        </row>
        <row r="6611">
          <cell r="A6611" t="str">
            <v>5035774320</v>
          </cell>
        </row>
        <row r="6612">
          <cell r="A6612" t="str">
            <v>5035774320</v>
          </cell>
        </row>
        <row r="6613">
          <cell r="A6613" t="str">
            <v>5035774320</v>
          </cell>
        </row>
        <row r="6614">
          <cell r="A6614" t="str">
            <v>5035774320</v>
          </cell>
        </row>
        <row r="6615">
          <cell r="A6615" t="str">
            <v>5035774320</v>
          </cell>
        </row>
        <row r="6616">
          <cell r="A6616" t="str">
            <v>5035774320</v>
          </cell>
        </row>
        <row r="6617">
          <cell r="A6617" t="str">
            <v>5035774320</v>
          </cell>
        </row>
        <row r="6618">
          <cell r="A6618" t="str">
            <v>5035774320</v>
          </cell>
        </row>
        <row r="6619">
          <cell r="A6619" t="str">
            <v>5035774320</v>
          </cell>
        </row>
        <row r="6620">
          <cell r="A6620" t="str">
            <v>5035774320</v>
          </cell>
        </row>
        <row r="6621">
          <cell r="A6621" t="str">
            <v>4295915481</v>
          </cell>
        </row>
        <row r="6622">
          <cell r="A6622" t="str">
            <v>4295915481</v>
          </cell>
        </row>
        <row r="6623">
          <cell r="A6623" t="str">
            <v>4295915481</v>
          </cell>
        </row>
        <row r="6624">
          <cell r="A6624" t="str">
            <v>4295915481</v>
          </cell>
        </row>
        <row r="6625">
          <cell r="A6625" t="str">
            <v>4295915481</v>
          </cell>
        </row>
        <row r="6626">
          <cell r="A6626" t="str">
            <v>4295915481</v>
          </cell>
        </row>
        <row r="6627">
          <cell r="A6627" t="str">
            <v>4295915481</v>
          </cell>
        </row>
        <row r="6628">
          <cell r="A6628" t="str">
            <v>4295915481</v>
          </cell>
        </row>
        <row r="6629">
          <cell r="A6629" t="str">
            <v>4295915481</v>
          </cell>
        </row>
        <row r="6630">
          <cell r="A6630" t="str">
            <v>4295915481</v>
          </cell>
        </row>
        <row r="6631">
          <cell r="A6631" t="str">
            <v>4295915481</v>
          </cell>
        </row>
        <row r="6632">
          <cell r="A6632" t="str">
            <v>4295915481</v>
          </cell>
        </row>
        <row r="6633">
          <cell r="A6633" t="str">
            <v>4295915481</v>
          </cell>
        </row>
        <row r="6634">
          <cell r="A6634" t="str">
            <v>4295915481</v>
          </cell>
        </row>
        <row r="6635">
          <cell r="A6635" t="str">
            <v>4295915481</v>
          </cell>
        </row>
        <row r="6636">
          <cell r="A6636" t="str">
            <v>4295915481</v>
          </cell>
        </row>
        <row r="6637">
          <cell r="A6637" t="str">
            <v>4295915481</v>
          </cell>
        </row>
        <row r="6638">
          <cell r="A6638" t="str">
            <v>4295915481</v>
          </cell>
        </row>
        <row r="6639">
          <cell r="A6639" t="str">
            <v>4295915481</v>
          </cell>
        </row>
        <row r="6640">
          <cell r="A6640" t="str">
            <v>4295915481</v>
          </cell>
        </row>
        <row r="6641">
          <cell r="A6641" t="str">
            <v>4295915481</v>
          </cell>
        </row>
        <row r="6642">
          <cell r="A6642" t="str">
            <v>4295915481</v>
          </cell>
        </row>
        <row r="6643">
          <cell r="A6643" t="str">
            <v>4295915481</v>
          </cell>
        </row>
        <row r="6644">
          <cell r="A6644" t="str">
            <v>4295915481</v>
          </cell>
        </row>
        <row r="6645">
          <cell r="A6645" t="str">
            <v>4295915481</v>
          </cell>
        </row>
        <row r="6646">
          <cell r="A6646" t="str">
            <v>4295915481</v>
          </cell>
        </row>
        <row r="6647">
          <cell r="A6647" t="str">
            <v>4295915481</v>
          </cell>
        </row>
        <row r="6648">
          <cell r="A6648" t="str">
            <v>4295915481</v>
          </cell>
        </row>
        <row r="6649">
          <cell r="A6649" t="str">
            <v>4295915481</v>
          </cell>
        </row>
        <row r="6650">
          <cell r="A6650" t="str">
            <v>4295915481</v>
          </cell>
        </row>
        <row r="6651">
          <cell r="A6651" t="str">
            <v>4295915481</v>
          </cell>
        </row>
        <row r="6652">
          <cell r="A6652" t="str">
            <v>4295915481</v>
          </cell>
        </row>
        <row r="6653">
          <cell r="A6653" t="str">
            <v>4295915481</v>
          </cell>
        </row>
        <row r="6654">
          <cell r="A6654" t="str">
            <v>4295915481</v>
          </cell>
        </row>
        <row r="6655">
          <cell r="A6655" t="str">
            <v>4295915481</v>
          </cell>
        </row>
        <row r="6656">
          <cell r="A6656" t="str">
            <v>4295915481</v>
          </cell>
        </row>
        <row r="6657">
          <cell r="A6657" t="str">
            <v>5036349319</v>
          </cell>
        </row>
        <row r="6658">
          <cell r="A6658" t="str">
            <v>5036349319</v>
          </cell>
        </row>
        <row r="6659">
          <cell r="A6659" t="str">
            <v>5036349319</v>
          </cell>
        </row>
        <row r="6660">
          <cell r="A6660" t="str">
            <v>5036349319</v>
          </cell>
        </row>
        <row r="6661">
          <cell r="A6661" t="str">
            <v>5036349319</v>
          </cell>
        </row>
        <row r="6662">
          <cell r="A6662" t="str">
            <v>5036349319</v>
          </cell>
        </row>
        <row r="6663">
          <cell r="A6663" t="str">
            <v>5036349319</v>
          </cell>
        </row>
        <row r="6664">
          <cell r="A6664" t="str">
            <v>5036349319</v>
          </cell>
        </row>
        <row r="6665">
          <cell r="A6665" t="str">
            <v>5036349319</v>
          </cell>
        </row>
        <row r="6666">
          <cell r="A6666" t="str">
            <v>5036349319</v>
          </cell>
        </row>
        <row r="6667">
          <cell r="A6667" t="str">
            <v>5036349319</v>
          </cell>
        </row>
        <row r="6668">
          <cell r="A6668" t="str">
            <v>5036349319</v>
          </cell>
        </row>
        <row r="6669">
          <cell r="A6669" t="str">
            <v>5036349319</v>
          </cell>
        </row>
        <row r="6670">
          <cell r="A6670" t="str">
            <v>5036349319</v>
          </cell>
        </row>
        <row r="6671">
          <cell r="A6671" t="str">
            <v>5036349319</v>
          </cell>
        </row>
        <row r="6672">
          <cell r="A6672" t="str">
            <v>5036349319</v>
          </cell>
        </row>
        <row r="6673">
          <cell r="A6673" t="str">
            <v>5036349319</v>
          </cell>
        </row>
        <row r="6674">
          <cell r="A6674" t="str">
            <v>5036349319</v>
          </cell>
        </row>
        <row r="6675">
          <cell r="A6675" t="str">
            <v>4295863764</v>
          </cell>
        </row>
        <row r="6676">
          <cell r="A6676" t="str">
            <v>4295863764</v>
          </cell>
        </row>
        <row r="6677">
          <cell r="A6677" t="str">
            <v>4295863764</v>
          </cell>
        </row>
        <row r="6678">
          <cell r="A6678" t="str">
            <v>4295863764</v>
          </cell>
        </row>
        <row r="6679">
          <cell r="A6679" t="str">
            <v>4295863764</v>
          </cell>
        </row>
        <row r="6680">
          <cell r="A6680" t="str">
            <v>4295863764</v>
          </cell>
        </row>
        <row r="6681">
          <cell r="A6681" t="str">
            <v>4295863764</v>
          </cell>
        </row>
        <row r="6682">
          <cell r="A6682" t="str">
            <v>4295863764</v>
          </cell>
        </row>
        <row r="6683">
          <cell r="A6683" t="str">
            <v>4295863764</v>
          </cell>
        </row>
        <row r="6684">
          <cell r="A6684" t="str">
            <v>4295863764</v>
          </cell>
        </row>
        <row r="6685">
          <cell r="A6685" t="str">
            <v>4295863764</v>
          </cell>
        </row>
        <row r="6686">
          <cell r="A6686" t="str">
            <v>4295863764</v>
          </cell>
        </row>
        <row r="6687">
          <cell r="A6687" t="str">
            <v>4295863764</v>
          </cell>
        </row>
        <row r="6688">
          <cell r="A6688" t="str">
            <v>4295863764</v>
          </cell>
        </row>
        <row r="6689">
          <cell r="A6689" t="str">
            <v>4295863764</v>
          </cell>
        </row>
        <row r="6690">
          <cell r="A6690" t="str">
            <v>4295863764</v>
          </cell>
        </row>
        <row r="6691">
          <cell r="A6691" t="str">
            <v>4295863764</v>
          </cell>
        </row>
        <row r="6692">
          <cell r="A6692" t="str">
            <v>4295863764</v>
          </cell>
        </row>
        <row r="6693">
          <cell r="A6693" t="str">
            <v>4295863764</v>
          </cell>
        </row>
        <row r="6694">
          <cell r="A6694" t="str">
            <v>4295863764</v>
          </cell>
        </row>
        <row r="6695">
          <cell r="A6695" t="str">
            <v>4295863764</v>
          </cell>
        </row>
        <row r="6696">
          <cell r="A6696" t="str">
            <v>4295863764</v>
          </cell>
        </row>
        <row r="6697">
          <cell r="A6697" t="str">
            <v>4295863764</v>
          </cell>
        </row>
        <row r="6698">
          <cell r="A6698" t="str">
            <v>4295863764</v>
          </cell>
        </row>
        <row r="6699">
          <cell r="A6699" t="str">
            <v>4295863764</v>
          </cell>
        </row>
        <row r="6700">
          <cell r="A6700" t="str">
            <v>4295863764</v>
          </cell>
        </row>
        <row r="6701">
          <cell r="A6701" t="str">
            <v>4295863764</v>
          </cell>
        </row>
        <row r="6702">
          <cell r="A6702" t="str">
            <v>4295863764</v>
          </cell>
        </row>
        <row r="6703">
          <cell r="A6703" t="str">
            <v>4295863764</v>
          </cell>
        </row>
        <row r="6704">
          <cell r="A6704" t="str">
            <v>4295863764</v>
          </cell>
        </row>
        <row r="6705">
          <cell r="A6705" t="str">
            <v>4295863764</v>
          </cell>
        </row>
        <row r="6706">
          <cell r="A6706" t="str">
            <v>4295863764</v>
          </cell>
        </row>
        <row r="6707">
          <cell r="A6707" t="str">
            <v>4295863764</v>
          </cell>
        </row>
        <row r="6708">
          <cell r="A6708" t="str">
            <v>4295863764</v>
          </cell>
        </row>
        <row r="6709">
          <cell r="A6709" t="str">
            <v>4295863764</v>
          </cell>
        </row>
        <row r="6710">
          <cell r="A6710" t="str">
            <v>4295863764</v>
          </cell>
        </row>
        <row r="6711">
          <cell r="A6711" t="str">
            <v>4295908544</v>
          </cell>
        </row>
        <row r="6712">
          <cell r="A6712" t="str">
            <v>4295908544</v>
          </cell>
        </row>
        <row r="6713">
          <cell r="A6713" t="str">
            <v>4295908544</v>
          </cell>
        </row>
        <row r="6714">
          <cell r="A6714" t="str">
            <v>4295908544</v>
          </cell>
        </row>
        <row r="6715">
          <cell r="A6715" t="str">
            <v>4295908544</v>
          </cell>
        </row>
        <row r="6716">
          <cell r="A6716" t="str">
            <v>4295908544</v>
          </cell>
        </row>
        <row r="6717">
          <cell r="A6717" t="str">
            <v>4295908544</v>
          </cell>
        </row>
        <row r="6718">
          <cell r="A6718" t="str">
            <v>4295908544</v>
          </cell>
        </row>
        <row r="6719">
          <cell r="A6719" t="str">
            <v>4295908544</v>
          </cell>
        </row>
        <row r="6720">
          <cell r="A6720" t="str">
            <v>4295908544</v>
          </cell>
        </row>
        <row r="6721">
          <cell r="A6721" t="str">
            <v>4295908544</v>
          </cell>
        </row>
        <row r="6722">
          <cell r="A6722" t="str">
            <v>4295908544</v>
          </cell>
        </row>
        <row r="6723">
          <cell r="A6723" t="str">
            <v>4295908544</v>
          </cell>
        </row>
        <row r="6724">
          <cell r="A6724" t="str">
            <v>4295908544</v>
          </cell>
        </row>
        <row r="6725">
          <cell r="A6725" t="str">
            <v>4295908544</v>
          </cell>
        </row>
        <row r="6726">
          <cell r="A6726" t="str">
            <v>4295908544</v>
          </cell>
        </row>
        <row r="6727">
          <cell r="A6727" t="str">
            <v>4295908544</v>
          </cell>
        </row>
        <row r="6728">
          <cell r="A6728" t="str">
            <v>4295908544</v>
          </cell>
        </row>
        <row r="6729">
          <cell r="A6729" t="str">
            <v>4295908544</v>
          </cell>
        </row>
        <row r="6730">
          <cell r="A6730" t="str">
            <v>4295908544</v>
          </cell>
        </row>
        <row r="6731">
          <cell r="A6731" t="str">
            <v>4295908544</v>
          </cell>
        </row>
        <row r="6732">
          <cell r="A6732" t="str">
            <v>4295908544</v>
          </cell>
        </row>
        <row r="6733">
          <cell r="A6733" t="str">
            <v>4295908544</v>
          </cell>
        </row>
        <row r="6734">
          <cell r="A6734" t="str">
            <v>4295908544</v>
          </cell>
        </row>
        <row r="6735">
          <cell r="A6735" t="str">
            <v>4295908544</v>
          </cell>
        </row>
        <row r="6736">
          <cell r="A6736" t="str">
            <v>4295908544</v>
          </cell>
        </row>
        <row r="6737">
          <cell r="A6737" t="str">
            <v>4295908544</v>
          </cell>
        </row>
        <row r="6738">
          <cell r="A6738" t="str">
            <v>4295908544</v>
          </cell>
        </row>
        <row r="6739">
          <cell r="A6739" t="str">
            <v>4295908544</v>
          </cell>
        </row>
        <row r="6740">
          <cell r="A6740" t="str">
            <v>4295908544</v>
          </cell>
        </row>
        <row r="6741">
          <cell r="A6741" t="str">
            <v>4295908544</v>
          </cell>
        </row>
        <row r="6742">
          <cell r="A6742" t="str">
            <v>4295908544</v>
          </cell>
        </row>
        <row r="6743">
          <cell r="A6743" t="str">
            <v>4295908544</v>
          </cell>
        </row>
        <row r="6744">
          <cell r="A6744" t="str">
            <v>4295908544</v>
          </cell>
        </row>
        <row r="6745">
          <cell r="A6745" t="str">
            <v>4295908544</v>
          </cell>
        </row>
        <row r="6746">
          <cell r="A6746" t="str">
            <v>4295908544</v>
          </cell>
        </row>
        <row r="6747">
          <cell r="A6747" t="str">
            <v>4295905830</v>
          </cell>
        </row>
        <row r="6748">
          <cell r="A6748" t="str">
            <v>4295905830</v>
          </cell>
        </row>
        <row r="6749">
          <cell r="A6749" t="str">
            <v>4295905830</v>
          </cell>
        </row>
        <row r="6750">
          <cell r="A6750" t="str">
            <v>4295905830</v>
          </cell>
        </row>
        <row r="6751">
          <cell r="A6751" t="str">
            <v>4295905830</v>
          </cell>
        </row>
        <row r="6752">
          <cell r="A6752" t="str">
            <v>4295905830</v>
          </cell>
        </row>
        <row r="6753">
          <cell r="A6753" t="str">
            <v>4295905830</v>
          </cell>
        </row>
        <row r="6754">
          <cell r="A6754" t="str">
            <v>4295905830</v>
          </cell>
        </row>
        <row r="6755">
          <cell r="A6755" t="str">
            <v>4295905830</v>
          </cell>
        </row>
        <row r="6756">
          <cell r="A6756" t="str">
            <v>4295905830</v>
          </cell>
        </row>
        <row r="6757">
          <cell r="A6757" t="str">
            <v>4295905830</v>
          </cell>
        </row>
        <row r="6758">
          <cell r="A6758" t="str">
            <v>4295905830</v>
          </cell>
        </row>
        <row r="6759">
          <cell r="A6759" t="str">
            <v>4295905830</v>
          </cell>
        </row>
        <row r="6760">
          <cell r="A6760" t="str">
            <v>4295905830</v>
          </cell>
        </row>
        <row r="6761">
          <cell r="A6761" t="str">
            <v>4295905830</v>
          </cell>
        </row>
        <row r="6762">
          <cell r="A6762" t="str">
            <v>4295905830</v>
          </cell>
        </row>
        <row r="6763">
          <cell r="A6763" t="str">
            <v>4295905830</v>
          </cell>
        </row>
        <row r="6764">
          <cell r="A6764" t="str">
            <v>4295905830</v>
          </cell>
        </row>
        <row r="6765">
          <cell r="A6765" t="str">
            <v>4295905830</v>
          </cell>
        </row>
        <row r="6766">
          <cell r="A6766" t="str">
            <v>4295905830</v>
          </cell>
        </row>
        <row r="6767">
          <cell r="A6767" t="str">
            <v>4295905830</v>
          </cell>
        </row>
        <row r="6768">
          <cell r="A6768" t="str">
            <v>4295905830</v>
          </cell>
        </row>
        <row r="6769">
          <cell r="A6769" t="str">
            <v>4295905830</v>
          </cell>
        </row>
        <row r="6770">
          <cell r="A6770" t="str">
            <v>4295905830</v>
          </cell>
        </row>
        <row r="6771">
          <cell r="A6771" t="str">
            <v>4295905830</v>
          </cell>
        </row>
        <row r="6772">
          <cell r="A6772" t="str">
            <v>4295905830</v>
          </cell>
        </row>
        <row r="6773">
          <cell r="A6773" t="str">
            <v>4295905830</v>
          </cell>
        </row>
        <row r="6774">
          <cell r="A6774" t="str">
            <v>4295905830</v>
          </cell>
        </row>
        <row r="6775">
          <cell r="A6775" t="str">
            <v>4295905830</v>
          </cell>
        </row>
        <row r="6776">
          <cell r="A6776" t="str">
            <v>4295905830</v>
          </cell>
        </row>
        <row r="6777">
          <cell r="A6777" t="str">
            <v>4295905830</v>
          </cell>
        </row>
        <row r="6778">
          <cell r="A6778" t="str">
            <v>4295905830</v>
          </cell>
        </row>
        <row r="6779">
          <cell r="A6779" t="str">
            <v>4295905830</v>
          </cell>
        </row>
        <row r="6780">
          <cell r="A6780" t="str">
            <v>4295905830</v>
          </cell>
        </row>
        <row r="6781">
          <cell r="A6781" t="str">
            <v>4295905830</v>
          </cell>
        </row>
        <row r="6782">
          <cell r="A6782" t="str">
            <v>4295905830</v>
          </cell>
        </row>
        <row r="6783">
          <cell r="A6783" t="str">
            <v>4298010391</v>
          </cell>
        </row>
        <row r="6784">
          <cell r="A6784" t="str">
            <v>4298010391</v>
          </cell>
        </row>
        <row r="6785">
          <cell r="A6785" t="str">
            <v>4298010391</v>
          </cell>
        </row>
        <row r="6786">
          <cell r="A6786" t="str">
            <v>4298010391</v>
          </cell>
        </row>
        <row r="6787">
          <cell r="A6787" t="str">
            <v>4298010391</v>
          </cell>
        </row>
        <row r="6788">
          <cell r="A6788" t="str">
            <v>4298010391</v>
          </cell>
        </row>
        <row r="6789">
          <cell r="A6789" t="str">
            <v>4298010391</v>
          </cell>
        </row>
        <row r="6790">
          <cell r="A6790" t="str">
            <v>4298010391</v>
          </cell>
        </row>
        <row r="6791">
          <cell r="A6791" t="str">
            <v>4298010391</v>
          </cell>
        </row>
        <row r="6792">
          <cell r="A6792" t="str">
            <v>4298010391</v>
          </cell>
        </row>
        <row r="6793">
          <cell r="A6793" t="str">
            <v>4298010391</v>
          </cell>
        </row>
        <row r="6794">
          <cell r="A6794" t="str">
            <v>4298010391</v>
          </cell>
        </row>
        <row r="6795">
          <cell r="A6795" t="str">
            <v>4298010391</v>
          </cell>
        </row>
        <row r="6796">
          <cell r="A6796" t="str">
            <v>4298010391</v>
          </cell>
        </row>
        <row r="6797">
          <cell r="A6797" t="str">
            <v>4298010391</v>
          </cell>
        </row>
        <row r="6798">
          <cell r="A6798" t="str">
            <v>4298010391</v>
          </cell>
        </row>
        <row r="6799">
          <cell r="A6799" t="str">
            <v>4298010391</v>
          </cell>
        </row>
        <row r="6800">
          <cell r="A6800" t="str">
            <v>4298010391</v>
          </cell>
        </row>
        <row r="6801">
          <cell r="A6801" t="str">
            <v>4298010391</v>
          </cell>
        </row>
        <row r="6802">
          <cell r="A6802" t="str">
            <v>4298010391</v>
          </cell>
        </row>
        <row r="6803">
          <cell r="A6803" t="str">
            <v>4298010391</v>
          </cell>
        </row>
        <row r="6804">
          <cell r="A6804" t="str">
            <v>4298010391</v>
          </cell>
        </row>
        <row r="6805">
          <cell r="A6805" t="str">
            <v>4298010391</v>
          </cell>
        </row>
        <row r="6806">
          <cell r="A6806" t="str">
            <v>4298010391</v>
          </cell>
        </row>
        <row r="6807">
          <cell r="A6807" t="str">
            <v>5051394530</v>
          </cell>
        </row>
        <row r="6808">
          <cell r="A6808" t="str">
            <v>5051394530</v>
          </cell>
        </row>
        <row r="6809">
          <cell r="A6809" t="str">
            <v>5051394530</v>
          </cell>
        </row>
        <row r="6810">
          <cell r="A6810" t="str">
            <v>5051394530</v>
          </cell>
        </row>
        <row r="6811">
          <cell r="A6811" t="str">
            <v>5051394530</v>
          </cell>
        </row>
        <row r="6812">
          <cell r="A6812" t="str">
            <v>5051394530</v>
          </cell>
        </row>
        <row r="6813">
          <cell r="A6813" t="str">
            <v>5051394530</v>
          </cell>
        </row>
        <row r="6814">
          <cell r="A6814" t="str">
            <v>5051394530</v>
          </cell>
        </row>
        <row r="6815">
          <cell r="A6815" t="str">
            <v>5051394530</v>
          </cell>
        </row>
        <row r="6816">
          <cell r="A6816" t="str">
            <v>5051394530</v>
          </cell>
        </row>
        <row r="6817">
          <cell r="A6817" t="str">
            <v>5051394530</v>
          </cell>
        </row>
        <row r="6818">
          <cell r="A6818" t="str">
            <v>5051394530</v>
          </cell>
        </row>
        <row r="6819">
          <cell r="A6819" t="str">
            <v>5051394530</v>
          </cell>
        </row>
        <row r="6820">
          <cell r="A6820" t="str">
            <v>5051394530</v>
          </cell>
        </row>
        <row r="6821">
          <cell r="A6821" t="str">
            <v>5051394530</v>
          </cell>
        </row>
        <row r="6822">
          <cell r="A6822" t="str">
            <v>5051394530</v>
          </cell>
        </row>
        <row r="6823">
          <cell r="A6823" t="str">
            <v>5051394530</v>
          </cell>
        </row>
        <row r="6824">
          <cell r="A6824" t="str">
            <v>5051394530</v>
          </cell>
        </row>
        <row r="6825">
          <cell r="A6825" t="str">
            <v>5051394530</v>
          </cell>
        </row>
        <row r="6826">
          <cell r="A6826" t="str">
            <v>5051394530</v>
          </cell>
        </row>
        <row r="6827">
          <cell r="A6827" t="str">
            <v>5051394530</v>
          </cell>
        </row>
        <row r="6828">
          <cell r="A6828" t="str">
            <v>4295884088</v>
          </cell>
        </row>
        <row r="6829">
          <cell r="A6829" t="str">
            <v>4295884088</v>
          </cell>
        </row>
        <row r="6830">
          <cell r="A6830" t="str">
            <v>4295884088</v>
          </cell>
        </row>
        <row r="6831">
          <cell r="A6831" t="str">
            <v>4295884088</v>
          </cell>
        </row>
        <row r="6832">
          <cell r="A6832" t="str">
            <v>4295884088</v>
          </cell>
        </row>
        <row r="6833">
          <cell r="A6833" t="str">
            <v>4295884088</v>
          </cell>
        </row>
        <row r="6834">
          <cell r="A6834" t="str">
            <v>4295884088</v>
          </cell>
        </row>
        <row r="6835">
          <cell r="A6835" t="str">
            <v>4295884088</v>
          </cell>
        </row>
        <row r="6836">
          <cell r="A6836" t="str">
            <v>4295884088</v>
          </cell>
        </row>
        <row r="6837">
          <cell r="A6837" t="str">
            <v>4295884088</v>
          </cell>
        </row>
        <row r="6838">
          <cell r="A6838" t="str">
            <v>4295884088</v>
          </cell>
        </row>
        <row r="6839">
          <cell r="A6839" t="str">
            <v>4295884088</v>
          </cell>
        </row>
        <row r="6840">
          <cell r="A6840" t="str">
            <v>4295884088</v>
          </cell>
        </row>
        <row r="6841">
          <cell r="A6841" t="str">
            <v>4295884088</v>
          </cell>
        </row>
        <row r="6842">
          <cell r="A6842" t="str">
            <v>4295884088</v>
          </cell>
        </row>
        <row r="6843">
          <cell r="A6843" t="str">
            <v>4295884088</v>
          </cell>
        </row>
        <row r="6844">
          <cell r="A6844" t="str">
            <v>4295884088</v>
          </cell>
        </row>
        <row r="6845">
          <cell r="A6845" t="str">
            <v>4295884088</v>
          </cell>
        </row>
        <row r="6846">
          <cell r="A6846" t="str">
            <v>4295884088</v>
          </cell>
        </row>
        <row r="6847">
          <cell r="A6847" t="str">
            <v>4295884088</v>
          </cell>
        </row>
        <row r="6848">
          <cell r="A6848" t="str">
            <v>4295884088</v>
          </cell>
        </row>
        <row r="6849">
          <cell r="A6849" t="str">
            <v>4295884088</v>
          </cell>
        </row>
        <row r="6850">
          <cell r="A6850" t="str">
            <v>4295884088</v>
          </cell>
        </row>
        <row r="6851">
          <cell r="A6851" t="str">
            <v>4295884088</v>
          </cell>
        </row>
        <row r="6852">
          <cell r="A6852" t="str">
            <v>4295884088</v>
          </cell>
        </row>
        <row r="6853">
          <cell r="A6853" t="str">
            <v>4295884088</v>
          </cell>
        </row>
        <row r="6854">
          <cell r="A6854" t="str">
            <v>4295884088</v>
          </cell>
        </row>
        <row r="6855">
          <cell r="A6855" t="str">
            <v>4295884088</v>
          </cell>
        </row>
        <row r="6856">
          <cell r="A6856" t="str">
            <v>4295884088</v>
          </cell>
        </row>
        <row r="6857">
          <cell r="A6857" t="str">
            <v>4295884088</v>
          </cell>
        </row>
        <row r="6858">
          <cell r="A6858" t="str">
            <v>4295884088</v>
          </cell>
        </row>
        <row r="6859">
          <cell r="A6859" t="str">
            <v>4295884088</v>
          </cell>
        </row>
        <row r="6860">
          <cell r="A6860" t="str">
            <v>4295884088</v>
          </cell>
        </row>
        <row r="6861">
          <cell r="A6861" t="str">
            <v>4295884088</v>
          </cell>
        </row>
        <row r="6862">
          <cell r="A6862" t="str">
            <v>4295884088</v>
          </cell>
        </row>
        <row r="6863">
          <cell r="A6863" t="str">
            <v>4295884088</v>
          </cell>
        </row>
        <row r="6864">
          <cell r="A6864" t="str">
            <v>4295883583</v>
          </cell>
        </row>
        <row r="6865">
          <cell r="A6865" t="str">
            <v>4295883583</v>
          </cell>
        </row>
        <row r="6866">
          <cell r="A6866" t="str">
            <v>4295883583</v>
          </cell>
        </row>
        <row r="6867">
          <cell r="A6867" t="str">
            <v>4295883583</v>
          </cell>
        </row>
        <row r="6868">
          <cell r="A6868" t="str">
            <v>4295883583</v>
          </cell>
        </row>
        <row r="6869">
          <cell r="A6869" t="str">
            <v>4295883583</v>
          </cell>
        </row>
        <row r="6870">
          <cell r="A6870" t="str">
            <v>4295883583</v>
          </cell>
        </row>
        <row r="6871">
          <cell r="A6871" t="str">
            <v>4295883583</v>
          </cell>
        </row>
        <row r="6872">
          <cell r="A6872" t="str">
            <v>4295883583</v>
          </cell>
        </row>
        <row r="6873">
          <cell r="A6873" t="str">
            <v>4295883583</v>
          </cell>
        </row>
        <row r="6874">
          <cell r="A6874" t="str">
            <v>4295883583</v>
          </cell>
        </row>
        <row r="6875">
          <cell r="A6875" t="str">
            <v>4295883583</v>
          </cell>
        </row>
        <row r="6876">
          <cell r="A6876" t="str">
            <v>4295883583</v>
          </cell>
        </row>
        <row r="6877">
          <cell r="A6877" t="str">
            <v>4295883583</v>
          </cell>
        </row>
        <row r="6878">
          <cell r="A6878" t="str">
            <v>4295883583</v>
          </cell>
        </row>
        <row r="6879">
          <cell r="A6879" t="str">
            <v>4295883583</v>
          </cell>
        </row>
        <row r="6880">
          <cell r="A6880" t="str">
            <v>4295883583</v>
          </cell>
        </row>
        <row r="6881">
          <cell r="A6881" t="str">
            <v>4295883583</v>
          </cell>
        </row>
        <row r="6882">
          <cell r="A6882" t="str">
            <v>4295883583</v>
          </cell>
        </row>
        <row r="6883">
          <cell r="A6883" t="str">
            <v>4295883583</v>
          </cell>
        </row>
        <row r="6884">
          <cell r="A6884" t="str">
            <v>4295883583</v>
          </cell>
        </row>
        <row r="6885">
          <cell r="A6885" t="str">
            <v>4295883583</v>
          </cell>
        </row>
        <row r="6886">
          <cell r="A6886" t="str">
            <v>4295883583</v>
          </cell>
        </row>
        <row r="6887">
          <cell r="A6887" t="str">
            <v>4295883583</v>
          </cell>
        </row>
        <row r="6888">
          <cell r="A6888" t="str">
            <v>4295883583</v>
          </cell>
        </row>
        <row r="6889">
          <cell r="A6889" t="str">
            <v>4295883583</v>
          </cell>
        </row>
        <row r="6890">
          <cell r="A6890" t="str">
            <v>4295883583</v>
          </cell>
        </row>
        <row r="6891">
          <cell r="A6891" t="str">
            <v>4295883583</v>
          </cell>
        </row>
        <row r="6892">
          <cell r="A6892" t="str">
            <v>4295883583</v>
          </cell>
        </row>
        <row r="6893">
          <cell r="A6893" t="str">
            <v>4295883583</v>
          </cell>
        </row>
        <row r="6894">
          <cell r="A6894" t="str">
            <v>4295883583</v>
          </cell>
        </row>
        <row r="6895">
          <cell r="A6895" t="str">
            <v>4295883583</v>
          </cell>
        </row>
        <row r="6896">
          <cell r="A6896" t="str">
            <v>4295883583</v>
          </cell>
        </row>
        <row r="6897">
          <cell r="A6897" t="str">
            <v>4295883583</v>
          </cell>
        </row>
        <row r="6898">
          <cell r="A6898" t="str">
            <v>4295883583</v>
          </cell>
        </row>
        <row r="6899">
          <cell r="A6899" t="str">
            <v>4295883583</v>
          </cell>
        </row>
        <row r="6900">
          <cell r="A6900" t="str">
            <v>4295887411</v>
          </cell>
        </row>
        <row r="6901">
          <cell r="A6901" t="str">
            <v>4295887411</v>
          </cell>
        </row>
        <row r="6902">
          <cell r="A6902" t="str">
            <v>4295887411</v>
          </cell>
        </row>
        <row r="6903">
          <cell r="A6903" t="str">
            <v>4295887411</v>
          </cell>
        </row>
        <row r="6904">
          <cell r="A6904" t="str">
            <v>4295887411</v>
          </cell>
        </row>
        <row r="6905">
          <cell r="A6905" t="str">
            <v>4295887411</v>
          </cell>
        </row>
        <row r="6906">
          <cell r="A6906" t="str">
            <v>4295887411</v>
          </cell>
        </row>
        <row r="6907">
          <cell r="A6907" t="str">
            <v>4295887411</v>
          </cell>
        </row>
        <row r="6908">
          <cell r="A6908" t="str">
            <v>4295887411</v>
          </cell>
        </row>
        <row r="6909">
          <cell r="A6909" t="str">
            <v>4295887411</v>
          </cell>
        </row>
        <row r="6910">
          <cell r="A6910" t="str">
            <v>4295887411</v>
          </cell>
        </row>
        <row r="6911">
          <cell r="A6911" t="str">
            <v>4295887411</v>
          </cell>
        </row>
        <row r="6912">
          <cell r="A6912" t="str">
            <v>4295887411</v>
          </cell>
        </row>
        <row r="6913">
          <cell r="A6913" t="str">
            <v>4295887411</v>
          </cell>
        </row>
        <row r="6914">
          <cell r="A6914" t="str">
            <v>4295887411</v>
          </cell>
        </row>
        <row r="6915">
          <cell r="A6915" t="str">
            <v>4295887411</v>
          </cell>
        </row>
        <row r="6916">
          <cell r="A6916" t="str">
            <v>4295887411</v>
          </cell>
        </row>
        <row r="6917">
          <cell r="A6917" t="str">
            <v>4295887411</v>
          </cell>
        </row>
        <row r="6918">
          <cell r="A6918" t="str">
            <v>4295887411</v>
          </cell>
        </row>
        <row r="6919">
          <cell r="A6919" t="str">
            <v>4295887411</v>
          </cell>
        </row>
        <row r="6920">
          <cell r="A6920" t="str">
            <v>4295887411</v>
          </cell>
        </row>
        <row r="6921">
          <cell r="A6921" t="str">
            <v>4295887411</v>
          </cell>
        </row>
        <row r="6922">
          <cell r="A6922" t="str">
            <v>4295887411</v>
          </cell>
        </row>
        <row r="6923">
          <cell r="A6923" t="str">
            <v>4295887411</v>
          </cell>
        </row>
        <row r="6924">
          <cell r="A6924" t="str">
            <v>4295887411</v>
          </cell>
        </row>
        <row r="6925">
          <cell r="A6925" t="str">
            <v>4295887411</v>
          </cell>
        </row>
        <row r="6926">
          <cell r="A6926" t="str">
            <v>4295887411</v>
          </cell>
        </row>
        <row r="6927">
          <cell r="A6927" t="str">
            <v>4295887411</v>
          </cell>
        </row>
        <row r="6928">
          <cell r="A6928" t="str">
            <v>4295887411</v>
          </cell>
        </row>
        <row r="6929">
          <cell r="A6929" t="str">
            <v>4295887411</v>
          </cell>
        </row>
        <row r="6930">
          <cell r="A6930" t="str">
            <v>4295887411</v>
          </cell>
        </row>
        <row r="6931">
          <cell r="A6931" t="str">
            <v>4295887411</v>
          </cell>
        </row>
        <row r="6932">
          <cell r="A6932" t="str">
            <v>4295887411</v>
          </cell>
        </row>
        <row r="6933">
          <cell r="A6933" t="str">
            <v>4295887411</v>
          </cell>
        </row>
        <row r="6934">
          <cell r="A6934" t="str">
            <v>4295887411</v>
          </cell>
        </row>
        <row r="6935">
          <cell r="A6935" t="str">
            <v>4295887411</v>
          </cell>
        </row>
        <row r="6936">
          <cell r="A6936" t="str">
            <v>5039547454</v>
          </cell>
        </row>
        <row r="6937">
          <cell r="A6937" t="str">
            <v>5039547454</v>
          </cell>
        </row>
        <row r="6938">
          <cell r="A6938" t="str">
            <v>5039547454</v>
          </cell>
        </row>
        <row r="6939">
          <cell r="A6939" t="str">
            <v>5039547454</v>
          </cell>
        </row>
        <row r="6940">
          <cell r="A6940" t="str">
            <v>5039547454</v>
          </cell>
        </row>
        <row r="6941">
          <cell r="A6941" t="str">
            <v>5039547454</v>
          </cell>
        </row>
        <row r="6942">
          <cell r="A6942" t="str">
            <v>5039547454</v>
          </cell>
        </row>
        <row r="6943">
          <cell r="A6943" t="str">
            <v>5039547454</v>
          </cell>
        </row>
        <row r="6944">
          <cell r="A6944" t="str">
            <v>5039547454</v>
          </cell>
        </row>
        <row r="6945">
          <cell r="A6945" t="str">
            <v>5039547454</v>
          </cell>
        </row>
        <row r="6946">
          <cell r="A6946" t="str">
            <v>5039547454</v>
          </cell>
        </row>
        <row r="6947">
          <cell r="A6947" t="str">
            <v>5039547454</v>
          </cell>
        </row>
        <row r="6948">
          <cell r="A6948" t="str">
            <v>5039547454</v>
          </cell>
        </row>
        <row r="6949">
          <cell r="A6949" t="str">
            <v>5039547454</v>
          </cell>
        </row>
        <row r="6950">
          <cell r="A6950" t="str">
            <v>5039547454</v>
          </cell>
        </row>
        <row r="6951">
          <cell r="A6951" t="str">
            <v>5039547454</v>
          </cell>
        </row>
        <row r="6952">
          <cell r="A6952" t="str">
            <v>5039547454</v>
          </cell>
        </row>
        <row r="6953">
          <cell r="A6953" t="str">
            <v>5039547454</v>
          </cell>
        </row>
        <row r="6954">
          <cell r="A6954" t="str">
            <v>5039547454</v>
          </cell>
        </row>
        <row r="6955">
          <cell r="A6955" t="str">
            <v>5039547454</v>
          </cell>
        </row>
        <row r="6956">
          <cell r="A6956" t="str">
            <v>5039547454</v>
          </cell>
        </row>
        <row r="6957">
          <cell r="A6957" t="str">
            <v>5039547454</v>
          </cell>
        </row>
        <row r="6958">
          <cell r="A6958" t="str">
            <v>5039547454</v>
          </cell>
        </row>
        <row r="6959">
          <cell r="A6959" t="str">
            <v>5039547454</v>
          </cell>
        </row>
        <row r="6960">
          <cell r="A6960" t="str">
            <v>5039547454</v>
          </cell>
        </row>
        <row r="6961">
          <cell r="A6961" t="str">
            <v>5039547454</v>
          </cell>
        </row>
        <row r="6962">
          <cell r="A6962" t="str">
            <v>5039547454</v>
          </cell>
        </row>
        <row r="6963">
          <cell r="A6963" t="str">
            <v>5039547454</v>
          </cell>
        </row>
        <row r="6964">
          <cell r="A6964" t="str">
            <v>5039547454</v>
          </cell>
        </row>
        <row r="6965">
          <cell r="A6965" t="str">
            <v>5039547454</v>
          </cell>
        </row>
      </sheetData>
      <sheetData sheetId="7">
        <row r="2">
          <cell r="A2" t="str">
            <v>Start year</v>
          </cell>
        </row>
        <row r="3">
          <cell r="A3" t="str">
            <v>End year</v>
          </cell>
        </row>
        <row r="4">
          <cell r="A4" t="str">
            <v>Updated</v>
          </cell>
        </row>
        <row r="7">
          <cell r="A7" t="str">
            <v>Lookup ID</v>
          </cell>
        </row>
        <row r="9">
          <cell r="A9" t="str">
            <v>4295908678</v>
          </cell>
        </row>
        <row r="10">
          <cell r="A10" t="str">
            <v>4295908678</v>
          </cell>
        </row>
        <row r="11">
          <cell r="A11" t="str">
            <v>4295908678</v>
          </cell>
        </row>
        <row r="12">
          <cell r="A12" t="str">
            <v>4295908678</v>
          </cell>
        </row>
        <row r="13">
          <cell r="A13" t="str">
            <v>4295908678</v>
          </cell>
        </row>
        <row r="14">
          <cell r="A14" t="str">
            <v>4295908678</v>
          </cell>
        </row>
        <row r="15">
          <cell r="A15" t="str">
            <v>4295908678</v>
          </cell>
        </row>
        <row r="16">
          <cell r="A16" t="str">
            <v>4295908678</v>
          </cell>
        </row>
        <row r="17">
          <cell r="A17" t="str">
            <v>4295908678</v>
          </cell>
        </row>
        <row r="18">
          <cell r="A18" t="str">
            <v>4295908678</v>
          </cell>
        </row>
        <row r="19">
          <cell r="A19" t="str">
            <v>4295908678</v>
          </cell>
        </row>
        <row r="20">
          <cell r="A20" t="str">
            <v>4295908678</v>
          </cell>
        </row>
        <row r="21">
          <cell r="A21" t="str">
            <v>4295908678</v>
          </cell>
        </row>
        <row r="22">
          <cell r="A22" t="str">
            <v>4295908678</v>
          </cell>
        </row>
        <row r="23">
          <cell r="A23" t="str">
            <v>4295908678</v>
          </cell>
        </row>
        <row r="24">
          <cell r="A24" t="str">
            <v>4295908678</v>
          </cell>
        </row>
        <row r="25">
          <cell r="A25" t="str">
            <v>4295908678</v>
          </cell>
        </row>
        <row r="26">
          <cell r="A26" t="str">
            <v>4295908678</v>
          </cell>
        </row>
        <row r="27">
          <cell r="A27" t="str">
            <v>4295908678</v>
          </cell>
        </row>
        <row r="28">
          <cell r="A28" t="str">
            <v>4295908678</v>
          </cell>
        </row>
        <row r="29">
          <cell r="A29" t="str">
            <v>4295908678</v>
          </cell>
        </row>
        <row r="30">
          <cell r="A30" t="str">
            <v>4295908678</v>
          </cell>
        </row>
        <row r="31">
          <cell r="A31" t="str">
            <v>4295908678</v>
          </cell>
        </row>
        <row r="32">
          <cell r="A32" t="str">
            <v>4295908678</v>
          </cell>
        </row>
        <row r="33">
          <cell r="A33" t="str">
            <v>4295908678</v>
          </cell>
        </row>
        <row r="34">
          <cell r="A34" t="str">
            <v>4295908678</v>
          </cell>
        </row>
        <row r="35">
          <cell r="A35" t="str">
            <v>4295908678</v>
          </cell>
        </row>
        <row r="36">
          <cell r="A36" t="str">
            <v>4295908678</v>
          </cell>
        </row>
        <row r="37">
          <cell r="A37" t="str">
            <v>4295908678</v>
          </cell>
        </row>
        <row r="38">
          <cell r="A38" t="str">
            <v>4295908678</v>
          </cell>
        </row>
        <row r="39">
          <cell r="A39" t="str">
            <v>4295908678</v>
          </cell>
        </row>
        <row r="40">
          <cell r="A40" t="str">
            <v>4295908678</v>
          </cell>
        </row>
        <row r="41">
          <cell r="A41" t="str">
            <v>4295908678</v>
          </cell>
        </row>
        <row r="42">
          <cell r="A42" t="str">
            <v>4295908678</v>
          </cell>
        </row>
        <row r="43">
          <cell r="A43" t="str">
            <v>4295908678</v>
          </cell>
        </row>
        <row r="44">
          <cell r="A44" t="str">
            <v>4295908678</v>
          </cell>
        </row>
        <row r="45">
          <cell r="A45" t="str">
            <v>4295908678</v>
          </cell>
        </row>
        <row r="46">
          <cell r="A46" t="str">
            <v>4295908678</v>
          </cell>
        </row>
        <row r="47">
          <cell r="A47" t="str">
            <v>4295908678</v>
          </cell>
        </row>
        <row r="48">
          <cell r="A48" t="str">
            <v>4295908678</v>
          </cell>
        </row>
        <row r="49">
          <cell r="A49" t="str">
            <v>4295908678</v>
          </cell>
        </row>
        <row r="50">
          <cell r="A50" t="str">
            <v>4295908678</v>
          </cell>
        </row>
        <row r="51">
          <cell r="A51" t="str">
            <v>4295908678</v>
          </cell>
        </row>
        <row r="52">
          <cell r="A52" t="str">
            <v>4295908678</v>
          </cell>
        </row>
        <row r="53">
          <cell r="A53" t="str">
            <v>4295908678</v>
          </cell>
        </row>
        <row r="54">
          <cell r="A54" t="str">
            <v>4295908678</v>
          </cell>
        </row>
        <row r="55">
          <cell r="A55" t="str">
            <v>4295908678</v>
          </cell>
        </row>
        <row r="56">
          <cell r="A56" t="str">
            <v>4295908678</v>
          </cell>
        </row>
        <row r="57">
          <cell r="A57" t="str">
            <v>4295908678</v>
          </cell>
        </row>
        <row r="58">
          <cell r="A58" t="str">
            <v>4295908678</v>
          </cell>
        </row>
        <row r="59">
          <cell r="A59" t="str">
            <v>4295908678</v>
          </cell>
        </row>
        <row r="60">
          <cell r="A60" t="str">
            <v>4295889415</v>
          </cell>
        </row>
        <row r="61">
          <cell r="A61" t="str">
            <v>4295889415</v>
          </cell>
        </row>
        <row r="62">
          <cell r="A62" t="str">
            <v>4295889415</v>
          </cell>
        </row>
        <row r="63">
          <cell r="A63" t="str">
            <v>4295889415</v>
          </cell>
        </row>
        <row r="64">
          <cell r="A64" t="str">
            <v>4295889415</v>
          </cell>
        </row>
        <row r="65">
          <cell r="A65" t="str">
            <v>4295889415</v>
          </cell>
        </row>
        <row r="66">
          <cell r="A66" t="str">
            <v>4295889415</v>
          </cell>
        </row>
        <row r="67">
          <cell r="A67" t="str">
            <v>4295889415</v>
          </cell>
        </row>
        <row r="68">
          <cell r="A68" t="str">
            <v>4295889415</v>
          </cell>
        </row>
        <row r="69">
          <cell r="A69" t="str">
            <v>4295889415</v>
          </cell>
        </row>
        <row r="70">
          <cell r="A70" t="str">
            <v>4295889415</v>
          </cell>
        </row>
        <row r="71">
          <cell r="A71" t="str">
            <v>4295889415</v>
          </cell>
        </row>
        <row r="72">
          <cell r="A72" t="str">
            <v>4295889415</v>
          </cell>
        </row>
        <row r="73">
          <cell r="A73" t="str">
            <v>4295889415</v>
          </cell>
        </row>
        <row r="74">
          <cell r="A74" t="str">
            <v>4295889415</v>
          </cell>
        </row>
        <row r="75">
          <cell r="A75" t="str">
            <v>4295889415</v>
          </cell>
        </row>
        <row r="76">
          <cell r="A76" t="str">
            <v>4295889415</v>
          </cell>
        </row>
        <row r="77">
          <cell r="A77" t="str">
            <v>4295889415</v>
          </cell>
        </row>
        <row r="78">
          <cell r="A78" t="str">
            <v>4295889415</v>
          </cell>
        </row>
        <row r="79">
          <cell r="A79" t="str">
            <v>4295889415</v>
          </cell>
        </row>
        <row r="80">
          <cell r="A80" t="str">
            <v>4295889415</v>
          </cell>
        </row>
        <row r="81">
          <cell r="A81" t="str">
            <v>4295889415</v>
          </cell>
        </row>
        <row r="82">
          <cell r="A82" t="str">
            <v>4295889415</v>
          </cell>
        </row>
        <row r="83">
          <cell r="A83" t="str">
            <v>4295889415</v>
          </cell>
        </row>
        <row r="84">
          <cell r="A84" t="str">
            <v>4295889415</v>
          </cell>
        </row>
        <row r="85">
          <cell r="A85" t="str">
            <v>4295889415</v>
          </cell>
        </row>
        <row r="86">
          <cell r="A86" t="str">
            <v>4295889415</v>
          </cell>
        </row>
        <row r="87">
          <cell r="A87" t="str">
            <v>4295889415</v>
          </cell>
        </row>
        <row r="88">
          <cell r="A88" t="str">
            <v>4295889415</v>
          </cell>
        </row>
        <row r="89">
          <cell r="A89" t="str">
            <v>4295889415</v>
          </cell>
        </row>
        <row r="90">
          <cell r="A90" t="str">
            <v>4295889415</v>
          </cell>
        </row>
        <row r="91">
          <cell r="A91" t="str">
            <v>4295889415</v>
          </cell>
        </row>
        <row r="92">
          <cell r="A92" t="str">
            <v>4295889415</v>
          </cell>
        </row>
        <row r="93">
          <cell r="A93" t="str">
            <v>4295889415</v>
          </cell>
        </row>
        <row r="94">
          <cell r="A94" t="str">
            <v>4295889415</v>
          </cell>
        </row>
        <row r="95">
          <cell r="A95" t="str">
            <v>4295889415</v>
          </cell>
        </row>
        <row r="96">
          <cell r="A96" t="str">
            <v>4295889415</v>
          </cell>
        </row>
        <row r="97">
          <cell r="A97" t="str">
            <v>4295889415</v>
          </cell>
        </row>
        <row r="98">
          <cell r="A98" t="str">
            <v>4295889415</v>
          </cell>
        </row>
        <row r="99">
          <cell r="A99" t="str">
            <v>4295889415</v>
          </cell>
        </row>
        <row r="100">
          <cell r="A100" t="str">
            <v>4295889415</v>
          </cell>
        </row>
        <row r="101">
          <cell r="A101" t="str">
            <v>4295889415</v>
          </cell>
        </row>
        <row r="102">
          <cell r="A102" t="str">
            <v>4295889415</v>
          </cell>
        </row>
        <row r="103">
          <cell r="A103" t="str">
            <v>4295889415</v>
          </cell>
        </row>
        <row r="104">
          <cell r="A104" t="str">
            <v>4295889415</v>
          </cell>
        </row>
        <row r="105">
          <cell r="A105" t="str">
            <v>4295889415</v>
          </cell>
        </row>
        <row r="106">
          <cell r="A106" t="str">
            <v>4295889415</v>
          </cell>
        </row>
        <row r="107">
          <cell r="A107" t="str">
            <v>4295889415</v>
          </cell>
        </row>
        <row r="108">
          <cell r="A108" t="str">
            <v>4295889415</v>
          </cell>
        </row>
        <row r="109">
          <cell r="A109" t="str">
            <v>4295889415</v>
          </cell>
        </row>
        <row r="110">
          <cell r="A110" t="str">
            <v>4295889415</v>
          </cell>
        </row>
        <row r="111">
          <cell r="A111" t="str">
            <v>4295889415</v>
          </cell>
        </row>
        <row r="112">
          <cell r="A112" t="str">
            <v>4295889415</v>
          </cell>
        </row>
        <row r="113">
          <cell r="A113" t="str">
            <v>4295889415</v>
          </cell>
        </row>
        <row r="114">
          <cell r="A114" t="str">
            <v>4295889415</v>
          </cell>
        </row>
        <row r="115">
          <cell r="A115" t="str">
            <v>4295889415</v>
          </cell>
        </row>
        <row r="116">
          <cell r="A116" t="str">
            <v>4295889415</v>
          </cell>
        </row>
        <row r="117">
          <cell r="A117" t="str">
            <v>4295889415</v>
          </cell>
        </row>
        <row r="118">
          <cell r="A118" t="str">
            <v>4295889415</v>
          </cell>
        </row>
        <row r="119">
          <cell r="A119" t="str">
            <v>4295889415</v>
          </cell>
        </row>
        <row r="120">
          <cell r="A120" t="str">
            <v>4295889415</v>
          </cell>
        </row>
        <row r="121">
          <cell r="A121" t="str">
            <v>4295889415</v>
          </cell>
        </row>
        <row r="122">
          <cell r="A122" t="str">
            <v>4295889415</v>
          </cell>
        </row>
        <row r="123">
          <cell r="A123" t="str">
            <v>4295889415</v>
          </cell>
        </row>
        <row r="124">
          <cell r="A124" t="str">
            <v>4295889415</v>
          </cell>
        </row>
        <row r="125">
          <cell r="A125" t="str">
            <v>4295889415</v>
          </cell>
        </row>
        <row r="126">
          <cell r="A126" t="str">
            <v>4295889415</v>
          </cell>
        </row>
        <row r="127">
          <cell r="A127" t="str">
            <v>4295889415</v>
          </cell>
        </row>
        <row r="128">
          <cell r="A128" t="str">
            <v>4295889415</v>
          </cell>
        </row>
        <row r="129">
          <cell r="A129" t="str">
            <v>4295889415</v>
          </cell>
        </row>
        <row r="130">
          <cell r="A130" t="str">
            <v>4295889415</v>
          </cell>
        </row>
        <row r="131">
          <cell r="A131" t="str">
            <v>4295889415</v>
          </cell>
        </row>
        <row r="132">
          <cell r="A132" t="str">
            <v>4295889415</v>
          </cell>
        </row>
        <row r="133">
          <cell r="A133" t="str">
            <v>4295889415</v>
          </cell>
        </row>
        <row r="134">
          <cell r="A134" t="str">
            <v>4295889415</v>
          </cell>
        </row>
        <row r="135">
          <cell r="A135" t="str">
            <v>4295889415</v>
          </cell>
        </row>
        <row r="136">
          <cell r="A136" t="str">
            <v>4295889415</v>
          </cell>
        </row>
        <row r="137">
          <cell r="A137" t="str">
            <v>4295889415</v>
          </cell>
        </row>
        <row r="138">
          <cell r="A138" t="str">
            <v>4295889415</v>
          </cell>
        </row>
        <row r="139">
          <cell r="A139" t="str">
            <v>4295889415</v>
          </cell>
        </row>
        <row r="140">
          <cell r="A140" t="str">
            <v>4295889415</v>
          </cell>
        </row>
        <row r="141">
          <cell r="A141" t="str">
            <v>4295889415</v>
          </cell>
        </row>
        <row r="142">
          <cell r="A142" t="str">
            <v>4295889415</v>
          </cell>
        </row>
        <row r="143">
          <cell r="A143" t="str">
            <v>4295889415</v>
          </cell>
        </row>
        <row r="144">
          <cell r="A144" t="str">
            <v>4295889415</v>
          </cell>
        </row>
        <row r="145">
          <cell r="A145" t="str">
            <v>4295889415</v>
          </cell>
        </row>
        <row r="146">
          <cell r="A146" t="str">
            <v>4295889415</v>
          </cell>
        </row>
        <row r="147">
          <cell r="A147" t="str">
            <v>4295889415</v>
          </cell>
        </row>
        <row r="148">
          <cell r="A148" t="str">
            <v>4295889415</v>
          </cell>
        </row>
        <row r="149">
          <cell r="A149" t="str">
            <v>4295889415</v>
          </cell>
        </row>
        <row r="150">
          <cell r="A150" t="str">
            <v>4295875677</v>
          </cell>
        </row>
        <row r="151">
          <cell r="A151" t="str">
            <v>4295875677</v>
          </cell>
        </row>
        <row r="152">
          <cell r="A152" t="str">
            <v>4295875677</v>
          </cell>
        </row>
        <row r="153">
          <cell r="A153" t="str">
            <v>4295875677</v>
          </cell>
        </row>
        <row r="154">
          <cell r="A154" t="str">
            <v>4295875677</v>
          </cell>
        </row>
        <row r="155">
          <cell r="A155" t="str">
            <v>4295875677</v>
          </cell>
        </row>
        <row r="156">
          <cell r="A156" t="str">
            <v>4295875677</v>
          </cell>
        </row>
        <row r="157">
          <cell r="A157" t="str">
            <v>4295875677</v>
          </cell>
        </row>
        <row r="158">
          <cell r="A158" t="str">
            <v>4295875677</v>
          </cell>
        </row>
        <row r="159">
          <cell r="A159" t="str">
            <v>4295875677</v>
          </cell>
        </row>
        <row r="160">
          <cell r="A160" t="str">
            <v>4295875677</v>
          </cell>
        </row>
        <row r="161">
          <cell r="A161" t="str">
            <v>4295875677</v>
          </cell>
        </row>
        <row r="162">
          <cell r="A162" t="str">
            <v>4295875677</v>
          </cell>
        </row>
        <row r="163">
          <cell r="A163" t="str">
            <v>4295875677</v>
          </cell>
        </row>
        <row r="164">
          <cell r="A164" t="str">
            <v>4295875677</v>
          </cell>
        </row>
        <row r="165">
          <cell r="A165" t="str">
            <v>4295875677</v>
          </cell>
        </row>
        <row r="166">
          <cell r="A166" t="str">
            <v>4295875677</v>
          </cell>
        </row>
        <row r="167">
          <cell r="A167" t="str">
            <v>4295875677</v>
          </cell>
        </row>
        <row r="168">
          <cell r="A168" t="str">
            <v>4295875677</v>
          </cell>
        </row>
        <row r="169">
          <cell r="A169" t="str">
            <v>4295875677</v>
          </cell>
        </row>
        <row r="170">
          <cell r="A170" t="str">
            <v>4295875677</v>
          </cell>
        </row>
        <row r="171">
          <cell r="A171" t="str">
            <v>4295875677</v>
          </cell>
        </row>
        <row r="172">
          <cell r="A172" t="str">
            <v>4295875677</v>
          </cell>
        </row>
        <row r="173">
          <cell r="A173" t="str">
            <v>4295875677</v>
          </cell>
        </row>
        <row r="174">
          <cell r="A174" t="str">
            <v>4295875677</v>
          </cell>
        </row>
        <row r="175">
          <cell r="A175" t="str">
            <v>4295875677</v>
          </cell>
        </row>
        <row r="176">
          <cell r="A176" t="str">
            <v>4295875677</v>
          </cell>
        </row>
        <row r="177">
          <cell r="A177" t="str">
            <v>4295875677</v>
          </cell>
        </row>
        <row r="178">
          <cell r="A178" t="str">
            <v>4295875677</v>
          </cell>
        </row>
        <row r="179">
          <cell r="A179" t="str">
            <v>4295875677</v>
          </cell>
        </row>
        <row r="180">
          <cell r="A180" t="str">
            <v>4295875677</v>
          </cell>
        </row>
        <row r="181">
          <cell r="A181" t="str">
            <v>4295875677</v>
          </cell>
        </row>
        <row r="182">
          <cell r="A182" t="str">
            <v>4295875677</v>
          </cell>
        </row>
        <row r="183">
          <cell r="A183" t="str">
            <v>4295875677</v>
          </cell>
        </row>
        <row r="184">
          <cell r="A184" t="str">
            <v>4295875677</v>
          </cell>
        </row>
        <row r="185">
          <cell r="A185" t="str">
            <v>4295875677</v>
          </cell>
        </row>
        <row r="186">
          <cell r="A186" t="str">
            <v>4295875677</v>
          </cell>
        </row>
        <row r="187">
          <cell r="A187" t="str">
            <v>4295875677</v>
          </cell>
        </row>
        <row r="188">
          <cell r="A188" t="str">
            <v>4295875677</v>
          </cell>
        </row>
        <row r="189">
          <cell r="A189" t="str">
            <v>4295875677</v>
          </cell>
        </row>
        <row r="190">
          <cell r="A190" t="str">
            <v>4295875677</v>
          </cell>
        </row>
        <row r="191">
          <cell r="A191" t="str">
            <v>4295875677</v>
          </cell>
        </row>
        <row r="192">
          <cell r="A192" t="str">
            <v>4295875677</v>
          </cell>
        </row>
        <row r="193">
          <cell r="A193" t="str">
            <v>4295875677</v>
          </cell>
        </row>
        <row r="194">
          <cell r="A194" t="str">
            <v>4295875677</v>
          </cell>
        </row>
        <row r="195">
          <cell r="A195" t="str">
            <v>4295875677</v>
          </cell>
        </row>
        <row r="196">
          <cell r="A196" t="str">
            <v>4295875677</v>
          </cell>
        </row>
        <row r="197">
          <cell r="A197" t="str">
            <v>4295875677</v>
          </cell>
        </row>
        <row r="198">
          <cell r="A198" t="str">
            <v>4295875677</v>
          </cell>
        </row>
        <row r="199">
          <cell r="A199" t="str">
            <v>4295875677</v>
          </cell>
        </row>
        <row r="200">
          <cell r="A200" t="str">
            <v>4295875677</v>
          </cell>
        </row>
        <row r="201">
          <cell r="A201" t="str">
            <v>4295875677</v>
          </cell>
        </row>
        <row r="202">
          <cell r="A202" t="str">
            <v>4295875677</v>
          </cell>
        </row>
        <row r="203">
          <cell r="A203" t="str">
            <v>4295875677</v>
          </cell>
        </row>
        <row r="204">
          <cell r="A204" t="str">
            <v>4295875677</v>
          </cell>
        </row>
        <row r="205">
          <cell r="A205" t="str">
            <v>4295875677</v>
          </cell>
        </row>
        <row r="206">
          <cell r="A206" t="str">
            <v>4295875677</v>
          </cell>
        </row>
        <row r="207">
          <cell r="A207" t="str">
            <v>4295875677</v>
          </cell>
        </row>
        <row r="208">
          <cell r="A208" t="str">
            <v>4295875677</v>
          </cell>
        </row>
        <row r="209">
          <cell r="A209" t="str">
            <v>4295875677</v>
          </cell>
        </row>
        <row r="210">
          <cell r="A210" t="str">
            <v>4295875677</v>
          </cell>
        </row>
        <row r="211">
          <cell r="A211" t="str">
            <v>4295875677</v>
          </cell>
        </row>
        <row r="212">
          <cell r="A212" t="str">
            <v>4295875677</v>
          </cell>
        </row>
        <row r="213">
          <cell r="A213" t="str">
            <v>4295875677</v>
          </cell>
        </row>
        <row r="214">
          <cell r="A214" t="str">
            <v>4295875677</v>
          </cell>
        </row>
        <row r="215">
          <cell r="A215" t="str">
            <v>4295875677</v>
          </cell>
        </row>
        <row r="216">
          <cell r="A216" t="str">
            <v>4295875677</v>
          </cell>
        </row>
        <row r="217">
          <cell r="A217" t="str">
            <v>4295875677</v>
          </cell>
        </row>
        <row r="218">
          <cell r="A218" t="str">
            <v>4295875677</v>
          </cell>
        </row>
        <row r="219">
          <cell r="A219" t="str">
            <v>4295875677</v>
          </cell>
        </row>
        <row r="220">
          <cell r="A220" t="str">
            <v>4295875677</v>
          </cell>
        </row>
        <row r="221">
          <cell r="A221" t="str">
            <v>4295875677</v>
          </cell>
        </row>
        <row r="222">
          <cell r="A222" t="str">
            <v>4295875677</v>
          </cell>
        </row>
        <row r="223">
          <cell r="A223" t="str">
            <v>4295875677</v>
          </cell>
        </row>
        <row r="224">
          <cell r="A224" t="str">
            <v>4295875677</v>
          </cell>
        </row>
        <row r="225">
          <cell r="A225" t="str">
            <v>4295875677</v>
          </cell>
        </row>
        <row r="226">
          <cell r="A226" t="str">
            <v>4295875677</v>
          </cell>
        </row>
        <row r="227">
          <cell r="A227" t="str">
            <v>4295875677</v>
          </cell>
        </row>
        <row r="228">
          <cell r="A228" t="str">
            <v>4295875677</v>
          </cell>
        </row>
        <row r="229">
          <cell r="A229" t="str">
            <v>4295875677</v>
          </cell>
        </row>
        <row r="230">
          <cell r="A230" t="str">
            <v>4295875677</v>
          </cell>
        </row>
        <row r="231">
          <cell r="A231" t="str">
            <v>4295875677</v>
          </cell>
        </row>
        <row r="232">
          <cell r="A232" t="str">
            <v>4295875677</v>
          </cell>
        </row>
        <row r="233">
          <cell r="A233" t="str">
            <v>4295875677</v>
          </cell>
        </row>
        <row r="234">
          <cell r="A234" t="str">
            <v>4295875677</v>
          </cell>
        </row>
        <row r="235">
          <cell r="A235" t="str">
            <v>4295875677</v>
          </cell>
        </row>
        <row r="236">
          <cell r="A236" t="str">
            <v>4295875677</v>
          </cell>
        </row>
        <row r="237">
          <cell r="A237" t="str">
            <v>4295875677</v>
          </cell>
        </row>
        <row r="238">
          <cell r="A238" t="str">
            <v>4295875677</v>
          </cell>
        </row>
        <row r="239">
          <cell r="A239" t="str">
            <v>4295875677</v>
          </cell>
        </row>
        <row r="240">
          <cell r="A240" t="str">
            <v>4295875677</v>
          </cell>
        </row>
        <row r="241">
          <cell r="A241" t="str">
            <v>4295875677</v>
          </cell>
        </row>
        <row r="242">
          <cell r="A242" t="str">
            <v>4295875677</v>
          </cell>
        </row>
        <row r="243">
          <cell r="A243" t="str">
            <v>4295875677</v>
          </cell>
        </row>
        <row r="244">
          <cell r="A244" t="str">
            <v>4295875677</v>
          </cell>
        </row>
        <row r="245">
          <cell r="A245" t="str">
            <v>4295875677</v>
          </cell>
        </row>
        <row r="246">
          <cell r="A246" t="str">
            <v>4295875677</v>
          </cell>
        </row>
        <row r="247">
          <cell r="A247" t="str">
            <v>4295875677</v>
          </cell>
        </row>
        <row r="248">
          <cell r="A248" t="str">
            <v>4295875677</v>
          </cell>
        </row>
        <row r="249">
          <cell r="A249" t="str">
            <v>4295875677</v>
          </cell>
        </row>
        <row r="250">
          <cell r="A250" t="str">
            <v>4295875677</v>
          </cell>
        </row>
        <row r="251">
          <cell r="A251" t="str">
            <v>4295875677</v>
          </cell>
        </row>
        <row r="252">
          <cell r="A252" t="str">
            <v>4295875677</v>
          </cell>
        </row>
        <row r="253">
          <cell r="A253" t="str">
            <v>4295875677</v>
          </cell>
        </row>
        <row r="254">
          <cell r="A254" t="str">
            <v>4295875677</v>
          </cell>
        </row>
        <row r="255">
          <cell r="A255" t="str">
            <v>4295875677</v>
          </cell>
        </row>
        <row r="256">
          <cell r="A256" t="str">
            <v>4295875677</v>
          </cell>
        </row>
        <row r="257">
          <cell r="A257" t="str">
            <v>4295875677</v>
          </cell>
        </row>
        <row r="258">
          <cell r="A258" t="str">
            <v>4295875677</v>
          </cell>
        </row>
        <row r="259">
          <cell r="A259" t="str">
            <v>4295875677</v>
          </cell>
        </row>
        <row r="260">
          <cell r="A260" t="str">
            <v>4295875677</v>
          </cell>
        </row>
        <row r="261">
          <cell r="A261" t="str">
            <v>4295875677</v>
          </cell>
        </row>
        <row r="262">
          <cell r="A262" t="str">
            <v>4295875677</v>
          </cell>
        </row>
        <row r="263">
          <cell r="A263" t="str">
            <v>4295875677</v>
          </cell>
        </row>
        <row r="264">
          <cell r="A264" t="str">
            <v>4295875677</v>
          </cell>
        </row>
        <row r="265">
          <cell r="A265" t="str">
            <v>4295875677</v>
          </cell>
        </row>
        <row r="266">
          <cell r="A266" t="str">
            <v>4295875677</v>
          </cell>
        </row>
        <row r="267">
          <cell r="A267" t="str">
            <v>4295875677</v>
          </cell>
        </row>
        <row r="268">
          <cell r="A268" t="str">
            <v>4295875677</v>
          </cell>
        </row>
        <row r="269">
          <cell r="A269" t="str">
            <v>4295875677</v>
          </cell>
        </row>
        <row r="270">
          <cell r="A270" t="str">
            <v>4295875677</v>
          </cell>
        </row>
        <row r="271">
          <cell r="A271" t="str">
            <v>4295875677</v>
          </cell>
        </row>
        <row r="272">
          <cell r="A272" t="str">
            <v>4295875677</v>
          </cell>
        </row>
        <row r="273">
          <cell r="A273" t="str">
            <v>4295875677</v>
          </cell>
        </row>
        <row r="274">
          <cell r="A274" t="str">
            <v>4295875677</v>
          </cell>
        </row>
        <row r="275">
          <cell r="A275" t="str">
            <v>4295875677</v>
          </cell>
        </row>
        <row r="276">
          <cell r="A276" t="str">
            <v>4295875677</v>
          </cell>
        </row>
        <row r="277">
          <cell r="A277" t="str">
            <v>4295875677</v>
          </cell>
        </row>
        <row r="278">
          <cell r="A278" t="str">
            <v>4295875677</v>
          </cell>
        </row>
        <row r="279">
          <cell r="A279" t="str">
            <v>4295875677</v>
          </cell>
        </row>
        <row r="280">
          <cell r="A280" t="str">
            <v>4295875677</v>
          </cell>
        </row>
        <row r="281">
          <cell r="A281" t="str">
            <v>4295875677</v>
          </cell>
        </row>
        <row r="282">
          <cell r="A282" t="str">
            <v>4295875677</v>
          </cell>
        </row>
        <row r="283">
          <cell r="A283" t="str">
            <v>4295875677</v>
          </cell>
        </row>
        <row r="284">
          <cell r="A284" t="str">
            <v>4295875677</v>
          </cell>
        </row>
        <row r="285">
          <cell r="A285" t="str">
            <v>4295875677</v>
          </cell>
        </row>
        <row r="286">
          <cell r="A286" t="str">
            <v>4295875677</v>
          </cell>
        </row>
        <row r="287">
          <cell r="A287" t="str">
            <v>4295875677</v>
          </cell>
        </row>
        <row r="288">
          <cell r="A288" t="str">
            <v>4295875677</v>
          </cell>
        </row>
        <row r="289">
          <cell r="A289" t="str">
            <v>4295875677</v>
          </cell>
        </row>
        <row r="290">
          <cell r="A290" t="str">
            <v>4295875677</v>
          </cell>
        </row>
        <row r="291">
          <cell r="A291" t="str">
            <v>4295875677</v>
          </cell>
        </row>
        <row r="292">
          <cell r="A292" t="str">
            <v>4295875677</v>
          </cell>
        </row>
        <row r="293">
          <cell r="A293" t="str">
            <v>4295875677</v>
          </cell>
        </row>
        <row r="294">
          <cell r="A294" t="str">
            <v>4295875677</v>
          </cell>
        </row>
        <row r="295">
          <cell r="A295" t="str">
            <v>4295889547</v>
          </cell>
        </row>
        <row r="296">
          <cell r="A296" t="str">
            <v>4295889547</v>
          </cell>
        </row>
        <row r="297">
          <cell r="A297" t="str">
            <v>4295889547</v>
          </cell>
        </row>
        <row r="298">
          <cell r="A298" t="str">
            <v>4295889547</v>
          </cell>
        </row>
        <row r="299">
          <cell r="A299" t="str">
            <v>4295889547</v>
          </cell>
        </row>
        <row r="300">
          <cell r="A300" t="str">
            <v>4295889547</v>
          </cell>
        </row>
        <row r="301">
          <cell r="A301" t="str">
            <v>4295889547</v>
          </cell>
        </row>
        <row r="302">
          <cell r="A302" t="str">
            <v>4295889547</v>
          </cell>
        </row>
        <row r="303">
          <cell r="A303" t="str">
            <v>4295889547</v>
          </cell>
        </row>
        <row r="304">
          <cell r="A304" t="str">
            <v>4295889547</v>
          </cell>
        </row>
        <row r="305">
          <cell r="A305" t="str">
            <v>4295889547</v>
          </cell>
        </row>
        <row r="306">
          <cell r="A306" t="str">
            <v>4295889547</v>
          </cell>
        </row>
        <row r="307">
          <cell r="A307" t="str">
            <v>4295889547</v>
          </cell>
        </row>
        <row r="308">
          <cell r="A308" t="str">
            <v>4295889547</v>
          </cell>
        </row>
        <row r="309">
          <cell r="A309" t="str">
            <v>4295889547</v>
          </cell>
        </row>
        <row r="310">
          <cell r="A310" t="str">
            <v>4295889547</v>
          </cell>
        </row>
        <row r="311">
          <cell r="A311" t="str">
            <v>4295889547</v>
          </cell>
        </row>
        <row r="312">
          <cell r="A312" t="str">
            <v>4295889547</v>
          </cell>
        </row>
        <row r="313">
          <cell r="A313" t="str">
            <v>4295889547</v>
          </cell>
        </row>
        <row r="314">
          <cell r="A314" t="str">
            <v>4295889547</v>
          </cell>
        </row>
        <row r="315">
          <cell r="A315" t="str">
            <v>4295889547</v>
          </cell>
        </row>
        <row r="316">
          <cell r="A316" t="str">
            <v>4295889547</v>
          </cell>
        </row>
        <row r="317">
          <cell r="A317" t="str">
            <v>4295889547</v>
          </cell>
        </row>
        <row r="318">
          <cell r="A318" t="str">
            <v>4295889547</v>
          </cell>
        </row>
        <row r="319">
          <cell r="A319" t="str">
            <v>4295889547</v>
          </cell>
        </row>
        <row r="320">
          <cell r="A320" t="str">
            <v>4295889547</v>
          </cell>
        </row>
        <row r="321">
          <cell r="A321" t="str">
            <v>4295889547</v>
          </cell>
        </row>
        <row r="322">
          <cell r="A322" t="str">
            <v>4295889547</v>
          </cell>
        </row>
        <row r="323">
          <cell r="A323" t="str">
            <v>4295889547</v>
          </cell>
        </row>
        <row r="324">
          <cell r="A324" t="str">
            <v>4295889547</v>
          </cell>
        </row>
        <row r="325">
          <cell r="A325" t="str">
            <v>4295889547</v>
          </cell>
        </row>
        <row r="326">
          <cell r="A326" t="str">
            <v>4295889547</v>
          </cell>
        </row>
        <row r="327">
          <cell r="A327" t="str">
            <v>4295889547</v>
          </cell>
        </row>
        <row r="328">
          <cell r="A328" t="str">
            <v>4295889547</v>
          </cell>
        </row>
        <row r="329">
          <cell r="A329" t="str">
            <v>4295889547</v>
          </cell>
        </row>
        <row r="330">
          <cell r="A330" t="str">
            <v>4295889547</v>
          </cell>
        </row>
        <row r="331">
          <cell r="A331" t="str">
            <v>4295889547</v>
          </cell>
        </row>
        <row r="332">
          <cell r="A332" t="str">
            <v>4295889547</v>
          </cell>
        </row>
        <row r="333">
          <cell r="A333" t="str">
            <v>4295889547</v>
          </cell>
        </row>
        <row r="334">
          <cell r="A334" t="str">
            <v>4295889547</v>
          </cell>
        </row>
        <row r="335">
          <cell r="A335" t="str">
            <v>4295889547</v>
          </cell>
        </row>
        <row r="336">
          <cell r="A336" t="str">
            <v>4295889547</v>
          </cell>
        </row>
        <row r="337">
          <cell r="A337" t="str">
            <v>4295889547</v>
          </cell>
        </row>
        <row r="338">
          <cell r="A338" t="str">
            <v>4295889547</v>
          </cell>
        </row>
        <row r="339">
          <cell r="A339" t="str">
            <v>4295889547</v>
          </cell>
        </row>
        <row r="340">
          <cell r="A340" t="str">
            <v>4295889547</v>
          </cell>
        </row>
        <row r="341">
          <cell r="A341" t="str">
            <v>4295889547</v>
          </cell>
        </row>
        <row r="342">
          <cell r="A342" t="str">
            <v>4295889547</v>
          </cell>
        </row>
        <row r="343">
          <cell r="A343" t="str">
            <v>4295889547</v>
          </cell>
        </row>
        <row r="344">
          <cell r="A344" t="str">
            <v>4295889547</v>
          </cell>
        </row>
        <row r="345">
          <cell r="A345" t="str">
            <v>4295889547</v>
          </cell>
        </row>
        <row r="346">
          <cell r="A346" t="str">
            <v>4295889547</v>
          </cell>
        </row>
        <row r="347">
          <cell r="A347" t="str">
            <v>4295889547</v>
          </cell>
        </row>
        <row r="348">
          <cell r="A348" t="str">
            <v>4295889547</v>
          </cell>
        </row>
        <row r="349">
          <cell r="A349" t="str">
            <v>4295889547</v>
          </cell>
        </row>
        <row r="350">
          <cell r="A350" t="str">
            <v>4295889547</v>
          </cell>
        </row>
        <row r="351">
          <cell r="A351" t="str">
            <v>4295889547</v>
          </cell>
        </row>
        <row r="352">
          <cell r="A352" t="str">
            <v>4295889547</v>
          </cell>
        </row>
        <row r="353">
          <cell r="A353" t="str">
            <v>4295889547</v>
          </cell>
        </row>
        <row r="354">
          <cell r="A354" t="str">
            <v>4295889547</v>
          </cell>
        </row>
        <row r="355">
          <cell r="A355" t="str">
            <v>4295889547</v>
          </cell>
        </row>
        <row r="356">
          <cell r="A356" t="str">
            <v>4295889547</v>
          </cell>
        </row>
        <row r="357">
          <cell r="A357" t="str">
            <v>4295889547</v>
          </cell>
        </row>
        <row r="358">
          <cell r="A358" t="str">
            <v>4295889547</v>
          </cell>
        </row>
        <row r="359">
          <cell r="A359" t="str">
            <v>4295889547</v>
          </cell>
        </row>
        <row r="360">
          <cell r="A360" t="str">
            <v>4295889547</v>
          </cell>
        </row>
        <row r="361">
          <cell r="A361" t="str">
            <v>4295889547</v>
          </cell>
        </row>
        <row r="362">
          <cell r="A362" t="str">
            <v>4295889547</v>
          </cell>
        </row>
        <row r="363">
          <cell r="A363" t="str">
            <v>4295889547</v>
          </cell>
        </row>
        <row r="364">
          <cell r="A364" t="str">
            <v>4295889547</v>
          </cell>
        </row>
        <row r="365">
          <cell r="A365" t="str">
            <v>4295889547</v>
          </cell>
        </row>
        <row r="366">
          <cell r="A366" t="str">
            <v>4295889547</v>
          </cell>
        </row>
        <row r="367">
          <cell r="A367" t="str">
            <v>4295889547</v>
          </cell>
        </row>
        <row r="368">
          <cell r="A368" t="str">
            <v>4295889547</v>
          </cell>
        </row>
        <row r="369">
          <cell r="A369" t="str">
            <v>4296035567</v>
          </cell>
        </row>
        <row r="370">
          <cell r="A370" t="str">
            <v>4296035567</v>
          </cell>
        </row>
        <row r="371">
          <cell r="A371" t="str">
            <v>4296035567</v>
          </cell>
        </row>
        <row r="372">
          <cell r="A372" t="str">
            <v>4296035567</v>
          </cell>
        </row>
        <row r="373">
          <cell r="A373" t="str">
            <v>4296035567</v>
          </cell>
        </row>
        <row r="374">
          <cell r="A374" t="str">
            <v>4296035567</v>
          </cell>
        </row>
        <row r="375">
          <cell r="A375" t="str">
            <v>4296035567</v>
          </cell>
        </row>
        <row r="376">
          <cell r="A376" t="str">
            <v>4296035567</v>
          </cell>
        </row>
        <row r="377">
          <cell r="A377" t="str">
            <v>4296035567</v>
          </cell>
        </row>
        <row r="378">
          <cell r="A378" t="str">
            <v>4296035567</v>
          </cell>
        </row>
        <row r="379">
          <cell r="A379" t="str">
            <v>4296035567</v>
          </cell>
        </row>
        <row r="380">
          <cell r="A380" t="str">
            <v>4296035567</v>
          </cell>
        </row>
        <row r="381">
          <cell r="A381" t="str">
            <v>4296035567</v>
          </cell>
        </row>
        <row r="382">
          <cell r="A382" t="str">
            <v>4296035567</v>
          </cell>
        </row>
        <row r="383">
          <cell r="A383" t="str">
            <v>4296035567</v>
          </cell>
        </row>
        <row r="384">
          <cell r="A384" t="str">
            <v>4296035567</v>
          </cell>
        </row>
        <row r="385">
          <cell r="A385" t="str">
            <v>4296035567</v>
          </cell>
        </row>
        <row r="386">
          <cell r="A386" t="str">
            <v>4296035567</v>
          </cell>
        </row>
        <row r="387">
          <cell r="A387" t="str">
            <v>4296035567</v>
          </cell>
        </row>
        <row r="388">
          <cell r="A388" t="str">
            <v>4296035567</v>
          </cell>
        </row>
        <row r="389">
          <cell r="A389" t="str">
            <v>4296035567</v>
          </cell>
        </row>
        <row r="390">
          <cell r="A390" t="str">
            <v>4296035567</v>
          </cell>
        </row>
        <row r="391">
          <cell r="A391" t="str">
            <v>4296035567</v>
          </cell>
        </row>
        <row r="392">
          <cell r="A392" t="str">
            <v>4296035567</v>
          </cell>
        </row>
        <row r="393">
          <cell r="A393" t="str">
            <v>4295903417</v>
          </cell>
        </row>
        <row r="394">
          <cell r="A394" t="str">
            <v>4295903417</v>
          </cell>
        </row>
        <row r="395">
          <cell r="A395" t="str">
            <v>4295903417</v>
          </cell>
        </row>
        <row r="396">
          <cell r="A396" t="str">
            <v>4295903417</v>
          </cell>
        </row>
        <row r="397">
          <cell r="A397" t="str">
            <v>4295903417</v>
          </cell>
        </row>
        <row r="398">
          <cell r="A398" t="str">
            <v>4295903417</v>
          </cell>
        </row>
        <row r="399">
          <cell r="A399" t="str">
            <v>4295903417</v>
          </cell>
        </row>
        <row r="400">
          <cell r="A400" t="str">
            <v>4295903417</v>
          </cell>
        </row>
        <row r="401">
          <cell r="A401" t="str">
            <v>4295903417</v>
          </cell>
        </row>
        <row r="402">
          <cell r="A402" t="str">
            <v>4295903417</v>
          </cell>
        </row>
        <row r="403">
          <cell r="A403" t="str">
            <v>4295903417</v>
          </cell>
        </row>
        <row r="404">
          <cell r="A404" t="str">
            <v>4295903417</v>
          </cell>
        </row>
        <row r="405">
          <cell r="A405" t="str">
            <v>4295903417</v>
          </cell>
        </row>
        <row r="406">
          <cell r="A406" t="str">
            <v>4295903417</v>
          </cell>
        </row>
        <row r="407">
          <cell r="A407" t="str">
            <v>4295903417</v>
          </cell>
        </row>
        <row r="408">
          <cell r="A408" t="str">
            <v>4295903417</v>
          </cell>
        </row>
        <row r="409">
          <cell r="A409" t="str">
            <v>4295903417</v>
          </cell>
        </row>
        <row r="410">
          <cell r="A410" t="str">
            <v>4295903417</v>
          </cell>
        </row>
        <row r="411">
          <cell r="A411" t="str">
            <v>4295903417</v>
          </cell>
        </row>
        <row r="412">
          <cell r="A412" t="str">
            <v>4295903417</v>
          </cell>
        </row>
        <row r="413">
          <cell r="A413" t="str">
            <v>4295903417</v>
          </cell>
        </row>
        <row r="414">
          <cell r="A414" t="str">
            <v>4295903417</v>
          </cell>
        </row>
        <row r="415">
          <cell r="A415" t="str">
            <v>4295903417</v>
          </cell>
        </row>
        <row r="416">
          <cell r="A416" t="str">
            <v>4295903417</v>
          </cell>
        </row>
        <row r="417">
          <cell r="A417" t="str">
            <v>4295903417</v>
          </cell>
        </row>
        <row r="418">
          <cell r="A418" t="str">
            <v>4295903417</v>
          </cell>
        </row>
        <row r="419">
          <cell r="A419" t="str">
            <v>4295903417</v>
          </cell>
        </row>
        <row r="420">
          <cell r="A420" t="str">
            <v>4295903417</v>
          </cell>
        </row>
        <row r="421">
          <cell r="A421" t="str">
            <v>4295903417</v>
          </cell>
        </row>
        <row r="422">
          <cell r="A422" t="str">
            <v>4295903417</v>
          </cell>
        </row>
        <row r="423">
          <cell r="A423" t="str">
            <v>4295903417</v>
          </cell>
        </row>
        <row r="424">
          <cell r="A424" t="str">
            <v>4295903417</v>
          </cell>
        </row>
        <row r="425">
          <cell r="A425" t="str">
            <v>4295903417</v>
          </cell>
        </row>
        <row r="426">
          <cell r="A426" t="str">
            <v>4295903417</v>
          </cell>
        </row>
        <row r="427">
          <cell r="A427" t="str">
            <v>4295903417</v>
          </cell>
        </row>
        <row r="428">
          <cell r="A428" t="str">
            <v>4295903417</v>
          </cell>
        </row>
        <row r="429">
          <cell r="A429" t="str">
            <v>4295903417</v>
          </cell>
        </row>
        <row r="430">
          <cell r="A430" t="str">
            <v>4295903417</v>
          </cell>
        </row>
        <row r="431">
          <cell r="A431" t="str">
            <v>4295903417</v>
          </cell>
        </row>
        <row r="432">
          <cell r="A432" t="str">
            <v>4295903417</v>
          </cell>
        </row>
        <row r="433">
          <cell r="A433" t="str">
            <v>4295903417</v>
          </cell>
        </row>
        <row r="434">
          <cell r="A434" t="str">
            <v>4295903417</v>
          </cell>
        </row>
        <row r="435">
          <cell r="A435" t="str">
            <v>4295903417</v>
          </cell>
        </row>
        <row r="436">
          <cell r="A436" t="str">
            <v>4295903417</v>
          </cell>
        </row>
        <row r="437">
          <cell r="A437" t="str">
            <v>4295903417</v>
          </cell>
        </row>
        <row r="438">
          <cell r="A438" t="str">
            <v>4295903417</v>
          </cell>
        </row>
        <row r="439">
          <cell r="A439" t="str">
            <v>4295903417</v>
          </cell>
        </row>
        <row r="440">
          <cell r="A440" t="str">
            <v>4295903417</v>
          </cell>
        </row>
        <row r="441">
          <cell r="A441" t="str">
            <v>4295903417</v>
          </cell>
        </row>
        <row r="442">
          <cell r="A442" t="str">
            <v>4295903417</v>
          </cell>
        </row>
        <row r="443">
          <cell r="A443" t="str">
            <v>4295903417</v>
          </cell>
        </row>
        <row r="444">
          <cell r="A444" t="str">
            <v>4295903417</v>
          </cell>
        </row>
        <row r="445">
          <cell r="A445" t="str">
            <v>4295903417</v>
          </cell>
        </row>
        <row r="446">
          <cell r="A446" t="str">
            <v>4295903417</v>
          </cell>
        </row>
        <row r="447">
          <cell r="A447" t="str">
            <v>4295903417</v>
          </cell>
        </row>
        <row r="448">
          <cell r="A448" t="str">
            <v>4295903417</v>
          </cell>
        </row>
        <row r="449">
          <cell r="A449" t="str">
            <v>4295903417</v>
          </cell>
        </row>
        <row r="450">
          <cell r="A450" t="str">
            <v>4295903417</v>
          </cell>
        </row>
        <row r="451">
          <cell r="A451" t="str">
            <v>4295903417</v>
          </cell>
        </row>
        <row r="452">
          <cell r="A452" t="str">
            <v>4295903417</v>
          </cell>
        </row>
        <row r="453">
          <cell r="A453" t="str">
            <v>4295903417</v>
          </cell>
        </row>
        <row r="454">
          <cell r="A454" t="str">
            <v>4295903417</v>
          </cell>
        </row>
        <row r="455">
          <cell r="A455" t="str">
            <v>4295903417</v>
          </cell>
        </row>
        <row r="456">
          <cell r="A456" t="str">
            <v>4295903417</v>
          </cell>
        </row>
        <row r="457">
          <cell r="A457" t="str">
            <v>5036203422</v>
          </cell>
        </row>
        <row r="458">
          <cell r="A458" t="str">
            <v>5036203422</v>
          </cell>
        </row>
        <row r="459">
          <cell r="A459" t="str">
            <v>5036203422</v>
          </cell>
        </row>
        <row r="460">
          <cell r="A460" t="str">
            <v>5036203422</v>
          </cell>
        </row>
        <row r="461">
          <cell r="A461" t="str">
            <v>5036203422</v>
          </cell>
        </row>
        <row r="462">
          <cell r="A462" t="str">
            <v>5036203422</v>
          </cell>
        </row>
        <row r="463">
          <cell r="A463" t="str">
            <v>5036203422</v>
          </cell>
        </row>
        <row r="464">
          <cell r="A464" t="str">
            <v>5036203422</v>
          </cell>
        </row>
        <row r="465">
          <cell r="A465" t="str">
            <v>5036203422</v>
          </cell>
        </row>
        <row r="466">
          <cell r="A466" t="str">
            <v>5036203422</v>
          </cell>
        </row>
        <row r="467">
          <cell r="A467" t="str">
            <v>5036203422</v>
          </cell>
        </row>
        <row r="468">
          <cell r="A468" t="str">
            <v>5036203422</v>
          </cell>
        </row>
        <row r="469">
          <cell r="A469" t="str">
            <v>5036203422</v>
          </cell>
        </row>
        <row r="470">
          <cell r="A470" t="str">
            <v>5036203422</v>
          </cell>
        </row>
        <row r="471">
          <cell r="A471" t="str">
            <v>5036203422</v>
          </cell>
        </row>
        <row r="472">
          <cell r="A472" t="str">
            <v>5036203422</v>
          </cell>
        </row>
        <row r="473">
          <cell r="A473" t="str">
            <v>5036203422</v>
          </cell>
        </row>
        <row r="474">
          <cell r="A474" t="str">
            <v>5036203422</v>
          </cell>
        </row>
        <row r="475">
          <cell r="A475" t="str">
            <v>5036203422</v>
          </cell>
        </row>
        <row r="476">
          <cell r="A476" t="str">
            <v>5036203422</v>
          </cell>
        </row>
        <row r="477">
          <cell r="A477" t="str">
            <v>5036203422</v>
          </cell>
        </row>
        <row r="478">
          <cell r="A478" t="str">
            <v>5036203422</v>
          </cell>
        </row>
        <row r="479">
          <cell r="A479" t="str">
            <v>5036203422</v>
          </cell>
        </row>
        <row r="480">
          <cell r="A480" t="str">
            <v>5036203422</v>
          </cell>
        </row>
        <row r="481">
          <cell r="A481" t="str">
            <v>5036203422</v>
          </cell>
        </row>
        <row r="482">
          <cell r="A482" t="str">
            <v>5036203422</v>
          </cell>
        </row>
        <row r="483">
          <cell r="A483" t="str">
            <v>5036203422</v>
          </cell>
        </row>
        <row r="484">
          <cell r="A484" t="str">
            <v>5036203422</v>
          </cell>
        </row>
        <row r="485">
          <cell r="A485" t="str">
            <v>5036203422</v>
          </cell>
        </row>
        <row r="486">
          <cell r="A486" t="str">
            <v>5036203422</v>
          </cell>
        </row>
        <row r="487">
          <cell r="A487" t="str">
            <v>5036203422</v>
          </cell>
        </row>
        <row r="488">
          <cell r="A488" t="str">
            <v>5036203422</v>
          </cell>
        </row>
        <row r="489">
          <cell r="A489" t="str">
            <v>5036203422</v>
          </cell>
        </row>
        <row r="490">
          <cell r="A490" t="str">
            <v>5036203422</v>
          </cell>
        </row>
        <row r="491">
          <cell r="A491" t="str">
            <v>5036203422</v>
          </cell>
        </row>
        <row r="492">
          <cell r="A492" t="str">
            <v>5036203422</v>
          </cell>
        </row>
        <row r="493">
          <cell r="A493" t="str">
            <v>5036203422</v>
          </cell>
        </row>
        <row r="494">
          <cell r="A494" t="str">
            <v>5036203422</v>
          </cell>
        </row>
        <row r="495">
          <cell r="A495" t="str">
            <v>5036203422</v>
          </cell>
        </row>
        <row r="496">
          <cell r="A496" t="str">
            <v>5036203422</v>
          </cell>
        </row>
        <row r="497">
          <cell r="A497" t="str">
            <v>5036203422</v>
          </cell>
        </row>
        <row r="498">
          <cell r="A498" t="str">
            <v>5036203422</v>
          </cell>
        </row>
        <row r="499">
          <cell r="A499" t="str">
            <v>5036203422</v>
          </cell>
        </row>
        <row r="500">
          <cell r="A500" t="str">
            <v>5036203422</v>
          </cell>
        </row>
        <row r="501">
          <cell r="A501" t="str">
            <v>5036203422</v>
          </cell>
        </row>
        <row r="502">
          <cell r="A502" t="str">
            <v>5036203422</v>
          </cell>
        </row>
        <row r="503">
          <cell r="A503" t="str">
            <v>5036203422</v>
          </cell>
        </row>
        <row r="504">
          <cell r="A504" t="str">
            <v>5036203422</v>
          </cell>
        </row>
        <row r="505">
          <cell r="A505" t="str">
            <v>5036203422</v>
          </cell>
        </row>
        <row r="506">
          <cell r="A506" t="str">
            <v>5036203422</v>
          </cell>
        </row>
        <row r="507">
          <cell r="A507" t="str">
            <v>5036203422</v>
          </cell>
        </row>
        <row r="508">
          <cell r="A508" t="str">
            <v>5036203422</v>
          </cell>
        </row>
        <row r="509">
          <cell r="A509" t="str">
            <v>5036203422</v>
          </cell>
        </row>
        <row r="510">
          <cell r="A510" t="str">
            <v>5036203422</v>
          </cell>
        </row>
        <row r="511">
          <cell r="A511" t="str">
            <v>5036203422</v>
          </cell>
        </row>
        <row r="512">
          <cell r="A512" t="str">
            <v>5036203422</v>
          </cell>
        </row>
        <row r="513">
          <cell r="A513" t="str">
            <v>5036203422</v>
          </cell>
        </row>
        <row r="514">
          <cell r="A514" t="str">
            <v>5036203422</v>
          </cell>
        </row>
        <row r="515">
          <cell r="A515" t="str">
            <v>5036203422</v>
          </cell>
        </row>
        <row r="516">
          <cell r="A516" t="str">
            <v>5036203422</v>
          </cell>
        </row>
        <row r="517">
          <cell r="A517" t="str">
            <v>5036203422</v>
          </cell>
        </row>
        <row r="518">
          <cell r="A518" t="str">
            <v>5036203422</v>
          </cell>
        </row>
        <row r="519">
          <cell r="A519" t="str">
            <v>5036203422</v>
          </cell>
        </row>
        <row r="520">
          <cell r="A520" t="str">
            <v>5036203422</v>
          </cell>
        </row>
        <row r="521">
          <cell r="A521" t="str">
            <v>5036203422</v>
          </cell>
        </row>
        <row r="522">
          <cell r="A522" t="str">
            <v>5036203422</v>
          </cell>
        </row>
        <row r="523">
          <cell r="A523" t="str">
            <v>4295863433</v>
          </cell>
        </row>
        <row r="524">
          <cell r="A524" t="str">
            <v>4295863433</v>
          </cell>
        </row>
        <row r="525">
          <cell r="A525" t="str">
            <v>4295863433</v>
          </cell>
        </row>
        <row r="526">
          <cell r="A526" t="str">
            <v>4295863433</v>
          </cell>
        </row>
        <row r="527">
          <cell r="A527" t="str">
            <v>4295863433</v>
          </cell>
        </row>
        <row r="528">
          <cell r="A528" t="str">
            <v>4295863433</v>
          </cell>
        </row>
        <row r="529">
          <cell r="A529" t="str">
            <v>4295863433</v>
          </cell>
        </row>
        <row r="530">
          <cell r="A530" t="str">
            <v>4295863433</v>
          </cell>
        </row>
        <row r="531">
          <cell r="A531" t="str">
            <v>4295863433</v>
          </cell>
        </row>
        <row r="532">
          <cell r="A532" t="str">
            <v>4295863433</v>
          </cell>
        </row>
        <row r="533">
          <cell r="A533" t="str">
            <v>4295863433</v>
          </cell>
        </row>
        <row r="534">
          <cell r="A534" t="str">
            <v>4295863433</v>
          </cell>
        </row>
        <row r="535">
          <cell r="A535" t="str">
            <v>4295863433</v>
          </cell>
        </row>
        <row r="536">
          <cell r="A536" t="str">
            <v>4295863433</v>
          </cell>
        </row>
        <row r="537">
          <cell r="A537" t="str">
            <v>4295863433</v>
          </cell>
        </row>
        <row r="538">
          <cell r="A538" t="str">
            <v>4295863433</v>
          </cell>
        </row>
        <row r="539">
          <cell r="A539" t="str">
            <v>4295863433</v>
          </cell>
        </row>
        <row r="540">
          <cell r="A540" t="str">
            <v>4295863433</v>
          </cell>
        </row>
        <row r="541">
          <cell r="A541" t="str">
            <v>4295863433</v>
          </cell>
        </row>
        <row r="542">
          <cell r="A542" t="str">
            <v>4295863433</v>
          </cell>
        </row>
        <row r="543">
          <cell r="A543" t="str">
            <v>4295863433</v>
          </cell>
        </row>
        <row r="544">
          <cell r="A544" t="str">
            <v>4295863433</v>
          </cell>
        </row>
        <row r="545">
          <cell r="A545" t="str">
            <v>4295863433</v>
          </cell>
        </row>
        <row r="546">
          <cell r="A546" t="str">
            <v>4295863433</v>
          </cell>
        </row>
        <row r="547">
          <cell r="A547" t="str">
            <v>4295863433</v>
          </cell>
        </row>
        <row r="548">
          <cell r="A548" t="str">
            <v>4295863433</v>
          </cell>
        </row>
        <row r="549">
          <cell r="A549" t="str">
            <v>4295863433</v>
          </cell>
        </row>
        <row r="550">
          <cell r="A550" t="str">
            <v>4295863433</v>
          </cell>
        </row>
        <row r="551">
          <cell r="A551" t="str">
            <v>4295863433</v>
          </cell>
        </row>
        <row r="552">
          <cell r="A552" t="str">
            <v>4295863433</v>
          </cell>
        </row>
        <row r="553">
          <cell r="A553" t="str">
            <v>4295863433</v>
          </cell>
        </row>
        <row r="554">
          <cell r="A554" t="str">
            <v>4295863433</v>
          </cell>
        </row>
        <row r="555">
          <cell r="A555" t="str">
            <v>4295863433</v>
          </cell>
        </row>
        <row r="556">
          <cell r="A556" t="str">
            <v>4295863433</v>
          </cell>
        </row>
        <row r="557">
          <cell r="A557" t="str">
            <v>4295863433</v>
          </cell>
        </row>
        <row r="558">
          <cell r="A558" t="str">
            <v>4295863433</v>
          </cell>
        </row>
        <row r="559">
          <cell r="A559" t="str">
            <v>4295863433</v>
          </cell>
        </row>
        <row r="560">
          <cell r="A560" t="str">
            <v>4295863433</v>
          </cell>
        </row>
        <row r="561">
          <cell r="A561" t="str">
            <v>4295863433</v>
          </cell>
        </row>
        <row r="562">
          <cell r="A562" t="str">
            <v>4295863433</v>
          </cell>
        </row>
        <row r="563">
          <cell r="A563" t="str">
            <v>4295863433</v>
          </cell>
        </row>
        <row r="564">
          <cell r="A564" t="str">
            <v>4295863433</v>
          </cell>
        </row>
        <row r="565">
          <cell r="A565" t="str">
            <v>4295863433</v>
          </cell>
        </row>
        <row r="566">
          <cell r="A566" t="str">
            <v>4295863433</v>
          </cell>
        </row>
        <row r="567">
          <cell r="A567" t="str">
            <v>4295863433</v>
          </cell>
        </row>
        <row r="568">
          <cell r="A568" t="str">
            <v>4295863433</v>
          </cell>
        </row>
        <row r="569">
          <cell r="A569" t="str">
            <v>4295863433</v>
          </cell>
        </row>
        <row r="570">
          <cell r="A570" t="str">
            <v>4295894471</v>
          </cell>
        </row>
        <row r="571">
          <cell r="A571" t="str">
            <v>4295894471</v>
          </cell>
        </row>
        <row r="572">
          <cell r="A572" t="str">
            <v>4295894471</v>
          </cell>
        </row>
        <row r="573">
          <cell r="A573" t="str">
            <v>4295894471</v>
          </cell>
        </row>
        <row r="574">
          <cell r="A574" t="str">
            <v>4295894471</v>
          </cell>
        </row>
        <row r="575">
          <cell r="A575" t="str">
            <v>4295894471</v>
          </cell>
        </row>
        <row r="576">
          <cell r="A576" t="str">
            <v>4295894471</v>
          </cell>
        </row>
        <row r="577">
          <cell r="A577" t="str">
            <v>4295894471</v>
          </cell>
        </row>
        <row r="578">
          <cell r="A578" t="str">
            <v>4295894471</v>
          </cell>
        </row>
        <row r="579">
          <cell r="A579" t="str">
            <v>4295894471</v>
          </cell>
        </row>
        <row r="580">
          <cell r="A580" t="str">
            <v>4295894471</v>
          </cell>
        </row>
        <row r="581">
          <cell r="A581" t="str">
            <v>4295894471</v>
          </cell>
        </row>
        <row r="582">
          <cell r="A582" t="str">
            <v>4295894471</v>
          </cell>
        </row>
        <row r="583">
          <cell r="A583" t="str">
            <v>4295894471</v>
          </cell>
        </row>
        <row r="584">
          <cell r="A584" t="str">
            <v>4295894471</v>
          </cell>
        </row>
        <row r="585">
          <cell r="A585" t="str">
            <v>4295894471</v>
          </cell>
        </row>
        <row r="586">
          <cell r="A586" t="str">
            <v>4295894471</v>
          </cell>
        </row>
        <row r="587">
          <cell r="A587" t="str">
            <v>4295894471</v>
          </cell>
        </row>
        <row r="588">
          <cell r="A588" t="str">
            <v>4295894471</v>
          </cell>
        </row>
        <row r="589">
          <cell r="A589" t="str">
            <v>4295894471</v>
          </cell>
        </row>
        <row r="590">
          <cell r="A590" t="str">
            <v>4295894471</v>
          </cell>
        </row>
        <row r="591">
          <cell r="A591" t="str">
            <v>4295894471</v>
          </cell>
        </row>
        <row r="592">
          <cell r="A592" t="str">
            <v>4295894471</v>
          </cell>
        </row>
        <row r="593">
          <cell r="A593" t="str">
            <v>4295894471</v>
          </cell>
        </row>
        <row r="594">
          <cell r="A594" t="str">
            <v>4295894471</v>
          </cell>
        </row>
        <row r="595">
          <cell r="A595" t="str">
            <v>4295894471</v>
          </cell>
        </row>
        <row r="596">
          <cell r="A596" t="str">
            <v>4295894471</v>
          </cell>
        </row>
        <row r="597">
          <cell r="A597" t="str">
            <v>4295894471</v>
          </cell>
        </row>
        <row r="598">
          <cell r="A598" t="str">
            <v>4295894471</v>
          </cell>
        </row>
        <row r="599">
          <cell r="A599" t="str">
            <v>4295894471</v>
          </cell>
        </row>
        <row r="600">
          <cell r="A600" t="str">
            <v>4295894471</v>
          </cell>
        </row>
        <row r="601">
          <cell r="A601" t="str">
            <v>4295894471</v>
          </cell>
        </row>
        <row r="602">
          <cell r="A602" t="str">
            <v>4295894471</v>
          </cell>
        </row>
        <row r="603">
          <cell r="A603" t="str">
            <v>4295894471</v>
          </cell>
        </row>
        <row r="604">
          <cell r="A604" t="str">
            <v>4295894471</v>
          </cell>
        </row>
        <row r="605">
          <cell r="A605" t="str">
            <v>4295894471</v>
          </cell>
        </row>
        <row r="606">
          <cell r="A606" t="str">
            <v>4295894471</v>
          </cell>
        </row>
        <row r="607">
          <cell r="A607" t="str">
            <v>4295894471</v>
          </cell>
        </row>
        <row r="608">
          <cell r="A608" t="str">
            <v>4295894471</v>
          </cell>
        </row>
        <row r="609">
          <cell r="A609" t="str">
            <v>4295894471</v>
          </cell>
        </row>
        <row r="610">
          <cell r="A610" t="str">
            <v>4295894471</v>
          </cell>
        </row>
        <row r="611">
          <cell r="A611" t="str">
            <v>4295894471</v>
          </cell>
        </row>
        <row r="612">
          <cell r="A612" t="str">
            <v>4295894471</v>
          </cell>
        </row>
        <row r="613">
          <cell r="A613" t="str">
            <v>4295894471</v>
          </cell>
        </row>
        <row r="614">
          <cell r="A614" t="str">
            <v>4295894471</v>
          </cell>
        </row>
        <row r="615">
          <cell r="A615" t="str">
            <v>4295894471</v>
          </cell>
        </row>
        <row r="616">
          <cell r="A616" t="str">
            <v>4295894471</v>
          </cell>
        </row>
        <row r="617">
          <cell r="A617" t="str">
            <v>4295894471</v>
          </cell>
        </row>
        <row r="618">
          <cell r="A618" t="str">
            <v>4295894471</v>
          </cell>
        </row>
        <row r="619">
          <cell r="A619" t="str">
            <v>4295894471</v>
          </cell>
        </row>
        <row r="620">
          <cell r="A620" t="str">
            <v>4295894471</v>
          </cell>
        </row>
        <row r="621">
          <cell r="A621" t="str">
            <v>4295894471</v>
          </cell>
        </row>
        <row r="622">
          <cell r="A622" t="str">
            <v>4295894471</v>
          </cell>
        </row>
        <row r="623">
          <cell r="A623" t="str">
            <v>4295894471</v>
          </cell>
        </row>
        <row r="624">
          <cell r="A624" t="str">
            <v>4295894471</v>
          </cell>
        </row>
        <row r="625">
          <cell r="A625" t="str">
            <v>4295894471</v>
          </cell>
        </row>
        <row r="626">
          <cell r="A626" t="str">
            <v>4295894471</v>
          </cell>
        </row>
        <row r="627">
          <cell r="A627" t="str">
            <v>4295894471</v>
          </cell>
        </row>
        <row r="628">
          <cell r="A628" t="str">
            <v>4295894471</v>
          </cell>
        </row>
        <row r="629">
          <cell r="A629" t="str">
            <v>4295903344</v>
          </cell>
        </row>
        <row r="630">
          <cell r="A630" t="str">
            <v>4295903344</v>
          </cell>
        </row>
        <row r="631">
          <cell r="A631" t="str">
            <v>4295903344</v>
          </cell>
        </row>
        <row r="632">
          <cell r="A632" t="str">
            <v>4295903344</v>
          </cell>
        </row>
        <row r="633">
          <cell r="A633" t="str">
            <v>4295903344</v>
          </cell>
        </row>
        <row r="634">
          <cell r="A634" t="str">
            <v>4295903344</v>
          </cell>
        </row>
        <row r="635">
          <cell r="A635" t="str">
            <v>4295903344</v>
          </cell>
        </row>
        <row r="636">
          <cell r="A636" t="str">
            <v>4295903344</v>
          </cell>
        </row>
        <row r="637">
          <cell r="A637" t="str">
            <v>4295903344</v>
          </cell>
        </row>
        <row r="638">
          <cell r="A638" t="str">
            <v>4295903344</v>
          </cell>
        </row>
        <row r="639">
          <cell r="A639" t="str">
            <v>4295903344</v>
          </cell>
        </row>
        <row r="640">
          <cell r="A640" t="str">
            <v>4295903344</v>
          </cell>
        </row>
        <row r="641">
          <cell r="A641" t="str">
            <v>4295903344</v>
          </cell>
        </row>
        <row r="642">
          <cell r="A642" t="str">
            <v>4295903344</v>
          </cell>
        </row>
        <row r="643">
          <cell r="A643" t="str">
            <v>4295903344</v>
          </cell>
        </row>
        <row r="644">
          <cell r="A644" t="str">
            <v>4295903344</v>
          </cell>
        </row>
        <row r="645">
          <cell r="A645" t="str">
            <v>4295903344</v>
          </cell>
        </row>
        <row r="646">
          <cell r="A646" t="str">
            <v>4295903344</v>
          </cell>
        </row>
        <row r="647">
          <cell r="A647" t="str">
            <v>4295903344</v>
          </cell>
        </row>
        <row r="648">
          <cell r="A648" t="str">
            <v>4295903344</v>
          </cell>
        </row>
        <row r="649">
          <cell r="A649" t="str">
            <v>4295903344</v>
          </cell>
        </row>
        <row r="650">
          <cell r="A650" t="str">
            <v>4295903344</v>
          </cell>
        </row>
        <row r="651">
          <cell r="A651" t="str">
            <v>4295903344</v>
          </cell>
        </row>
        <row r="652">
          <cell r="A652" t="str">
            <v>4295903344</v>
          </cell>
        </row>
        <row r="653">
          <cell r="A653" t="str">
            <v>4295903344</v>
          </cell>
        </row>
        <row r="654">
          <cell r="A654" t="str">
            <v>4295903344</v>
          </cell>
        </row>
        <row r="655">
          <cell r="A655" t="str">
            <v>4295903344</v>
          </cell>
        </row>
        <row r="656">
          <cell r="A656" t="str">
            <v>4295903344</v>
          </cell>
        </row>
        <row r="657">
          <cell r="A657" t="str">
            <v>4295903344</v>
          </cell>
        </row>
        <row r="658">
          <cell r="A658" t="str">
            <v>4295903344</v>
          </cell>
        </row>
        <row r="659">
          <cell r="A659" t="str">
            <v>4295903344</v>
          </cell>
        </row>
        <row r="660">
          <cell r="A660" t="str">
            <v>4295903344</v>
          </cell>
        </row>
        <row r="661">
          <cell r="A661" t="str">
            <v>4295903344</v>
          </cell>
        </row>
        <row r="662">
          <cell r="A662" t="str">
            <v>4295903344</v>
          </cell>
        </row>
        <row r="663">
          <cell r="A663" t="str">
            <v>4295903344</v>
          </cell>
        </row>
        <row r="664">
          <cell r="A664" t="str">
            <v>4295903344</v>
          </cell>
        </row>
        <row r="665">
          <cell r="A665" t="str">
            <v>4295903344</v>
          </cell>
        </row>
        <row r="666">
          <cell r="A666" t="str">
            <v>4295903344</v>
          </cell>
        </row>
        <row r="667">
          <cell r="A667" t="str">
            <v>4295903344</v>
          </cell>
        </row>
        <row r="668">
          <cell r="A668" t="str">
            <v>4295903344</v>
          </cell>
        </row>
        <row r="669">
          <cell r="A669" t="str">
            <v>4295903344</v>
          </cell>
        </row>
        <row r="670">
          <cell r="A670" t="str">
            <v>4295903344</v>
          </cell>
        </row>
        <row r="671">
          <cell r="A671" t="str">
            <v>4295903344</v>
          </cell>
        </row>
        <row r="672">
          <cell r="A672" t="str">
            <v>4295903344</v>
          </cell>
        </row>
        <row r="673">
          <cell r="A673" t="str">
            <v>4295903344</v>
          </cell>
        </row>
        <row r="674">
          <cell r="A674" t="str">
            <v>4295903344</v>
          </cell>
        </row>
        <row r="675">
          <cell r="A675" t="str">
            <v>4295903344</v>
          </cell>
        </row>
        <row r="676">
          <cell r="A676" t="str">
            <v>4295903344</v>
          </cell>
        </row>
        <row r="677">
          <cell r="A677" t="str">
            <v>4295903344</v>
          </cell>
        </row>
        <row r="678">
          <cell r="A678" t="str">
            <v>4295903344</v>
          </cell>
        </row>
        <row r="679">
          <cell r="A679" t="str">
            <v>4295903344</v>
          </cell>
        </row>
        <row r="680">
          <cell r="A680" t="str">
            <v>4295903344</v>
          </cell>
        </row>
        <row r="681">
          <cell r="A681" t="str">
            <v>4295903344</v>
          </cell>
        </row>
        <row r="682">
          <cell r="A682" t="str">
            <v>4295903344</v>
          </cell>
        </row>
        <row r="683">
          <cell r="A683" t="str">
            <v>4295903344</v>
          </cell>
        </row>
        <row r="684">
          <cell r="A684" t="str">
            <v>4295903344</v>
          </cell>
        </row>
        <row r="685">
          <cell r="A685" t="str">
            <v>4295903344</v>
          </cell>
        </row>
        <row r="686">
          <cell r="A686" t="str">
            <v>4295903344</v>
          </cell>
        </row>
        <row r="687">
          <cell r="A687" t="str">
            <v>4295903344</v>
          </cell>
        </row>
        <row r="688">
          <cell r="A688" t="str">
            <v>4295903344</v>
          </cell>
        </row>
        <row r="689">
          <cell r="A689" t="str">
            <v>4295903344</v>
          </cell>
        </row>
        <row r="690">
          <cell r="A690" t="str">
            <v>4295903344</v>
          </cell>
        </row>
        <row r="691">
          <cell r="A691" t="str">
            <v>4295903344</v>
          </cell>
        </row>
        <row r="692">
          <cell r="A692" t="str">
            <v>4295903344</v>
          </cell>
        </row>
        <row r="693">
          <cell r="A693" t="str">
            <v>4295903344</v>
          </cell>
        </row>
        <row r="694">
          <cell r="A694" t="str">
            <v>4295903344</v>
          </cell>
        </row>
        <row r="695">
          <cell r="A695" t="str">
            <v>4295903344</v>
          </cell>
        </row>
        <row r="696">
          <cell r="A696" t="str">
            <v>4295903344</v>
          </cell>
        </row>
        <row r="697">
          <cell r="A697" t="str">
            <v>4295903344</v>
          </cell>
        </row>
        <row r="698">
          <cell r="A698" t="str">
            <v>4295903344</v>
          </cell>
        </row>
        <row r="699">
          <cell r="A699" t="str">
            <v>4295903344</v>
          </cell>
        </row>
        <row r="700">
          <cell r="A700" t="str">
            <v>4295903347</v>
          </cell>
        </row>
        <row r="701">
          <cell r="A701" t="str">
            <v>4295903347</v>
          </cell>
        </row>
        <row r="702">
          <cell r="A702" t="str">
            <v>4295903347</v>
          </cell>
        </row>
        <row r="703">
          <cell r="A703" t="str">
            <v>4295903347</v>
          </cell>
        </row>
        <row r="704">
          <cell r="A704" t="str">
            <v>4295903347</v>
          </cell>
        </row>
        <row r="705">
          <cell r="A705" t="str">
            <v>4295903347</v>
          </cell>
        </row>
        <row r="706">
          <cell r="A706" t="str">
            <v>4295903347</v>
          </cell>
        </row>
        <row r="707">
          <cell r="A707" t="str">
            <v>4295903347</v>
          </cell>
        </row>
        <row r="708">
          <cell r="A708" t="str">
            <v>4295903347</v>
          </cell>
        </row>
        <row r="709">
          <cell r="A709" t="str">
            <v>4295903347</v>
          </cell>
        </row>
        <row r="710">
          <cell r="A710" t="str">
            <v>4295903347</v>
          </cell>
        </row>
        <row r="711">
          <cell r="A711" t="str">
            <v>4295903347</v>
          </cell>
        </row>
        <row r="712">
          <cell r="A712" t="str">
            <v>4295903347</v>
          </cell>
        </row>
        <row r="713">
          <cell r="A713" t="str">
            <v>4295903347</v>
          </cell>
        </row>
        <row r="714">
          <cell r="A714" t="str">
            <v>4295903347</v>
          </cell>
        </row>
        <row r="715">
          <cell r="A715" t="str">
            <v>4295903347</v>
          </cell>
        </row>
        <row r="716">
          <cell r="A716" t="str">
            <v>4295903347</v>
          </cell>
        </row>
        <row r="717">
          <cell r="A717" t="str">
            <v>4295903347</v>
          </cell>
        </row>
        <row r="718">
          <cell r="A718" t="str">
            <v>4295903347</v>
          </cell>
        </row>
        <row r="719">
          <cell r="A719" t="str">
            <v>4295903347</v>
          </cell>
        </row>
        <row r="720">
          <cell r="A720" t="str">
            <v>4295903347</v>
          </cell>
        </row>
        <row r="721">
          <cell r="A721" t="str">
            <v>4295903347</v>
          </cell>
        </row>
        <row r="722">
          <cell r="A722" t="str">
            <v>4295903347</v>
          </cell>
        </row>
        <row r="723">
          <cell r="A723" t="str">
            <v>4295903347</v>
          </cell>
        </row>
        <row r="724">
          <cell r="A724" t="str">
            <v>4295903347</v>
          </cell>
        </row>
        <row r="725">
          <cell r="A725" t="str">
            <v>4295903347</v>
          </cell>
        </row>
        <row r="726">
          <cell r="A726" t="str">
            <v>4295903347</v>
          </cell>
        </row>
        <row r="727">
          <cell r="A727" t="str">
            <v>4295903347</v>
          </cell>
        </row>
        <row r="728">
          <cell r="A728" t="str">
            <v>4295903347</v>
          </cell>
        </row>
        <row r="729">
          <cell r="A729" t="str">
            <v>4295903347</v>
          </cell>
        </row>
        <row r="730">
          <cell r="A730" t="str">
            <v>4295903347</v>
          </cell>
        </row>
        <row r="731">
          <cell r="A731" t="str">
            <v>4295903347</v>
          </cell>
        </row>
        <row r="732">
          <cell r="A732" t="str">
            <v>4295903347</v>
          </cell>
        </row>
        <row r="733">
          <cell r="A733" t="str">
            <v>4295903347</v>
          </cell>
        </row>
        <row r="734">
          <cell r="A734" t="str">
            <v>4295903347</v>
          </cell>
        </row>
        <row r="735">
          <cell r="A735" t="str">
            <v>4295903347</v>
          </cell>
        </row>
        <row r="736">
          <cell r="A736" t="str">
            <v>4295903347</v>
          </cell>
        </row>
        <row r="737">
          <cell r="A737" t="str">
            <v>4295903347</v>
          </cell>
        </row>
        <row r="738">
          <cell r="A738" t="str">
            <v>4295903347</v>
          </cell>
        </row>
        <row r="739">
          <cell r="A739" t="str">
            <v>4295903347</v>
          </cell>
        </row>
        <row r="740">
          <cell r="A740" t="str">
            <v>4295903347</v>
          </cell>
        </row>
        <row r="741">
          <cell r="A741" t="str">
            <v>4295903347</v>
          </cell>
        </row>
        <row r="742">
          <cell r="A742" t="str">
            <v>4295903347</v>
          </cell>
        </row>
        <row r="743">
          <cell r="A743" t="str">
            <v>4295903347</v>
          </cell>
        </row>
        <row r="744">
          <cell r="A744" t="str">
            <v>4295903347</v>
          </cell>
        </row>
        <row r="745">
          <cell r="A745" t="str">
            <v>4295903347</v>
          </cell>
        </row>
        <row r="746">
          <cell r="A746" t="str">
            <v>4295903347</v>
          </cell>
        </row>
        <row r="747">
          <cell r="A747" t="str">
            <v>4295903347</v>
          </cell>
        </row>
        <row r="748">
          <cell r="A748" t="str">
            <v>4295903347</v>
          </cell>
        </row>
        <row r="749">
          <cell r="A749" t="str">
            <v>4295903347</v>
          </cell>
        </row>
        <row r="750">
          <cell r="A750" t="str">
            <v>4295903347</v>
          </cell>
        </row>
        <row r="751">
          <cell r="A751" t="str">
            <v>4295903347</v>
          </cell>
        </row>
        <row r="752">
          <cell r="A752" t="str">
            <v>4295903347</v>
          </cell>
        </row>
        <row r="753">
          <cell r="A753" t="str">
            <v>4295903347</v>
          </cell>
        </row>
        <row r="754">
          <cell r="A754" t="str">
            <v>4295903347</v>
          </cell>
        </row>
        <row r="755">
          <cell r="A755" t="str">
            <v>4295859121</v>
          </cell>
        </row>
        <row r="756">
          <cell r="A756" t="str">
            <v>4295859121</v>
          </cell>
        </row>
        <row r="757">
          <cell r="A757" t="str">
            <v>4295859121</v>
          </cell>
        </row>
        <row r="758">
          <cell r="A758" t="str">
            <v>4295859121</v>
          </cell>
        </row>
        <row r="759">
          <cell r="A759" t="str">
            <v>4295859121</v>
          </cell>
        </row>
        <row r="760">
          <cell r="A760" t="str">
            <v>4295859121</v>
          </cell>
        </row>
        <row r="761">
          <cell r="A761" t="str">
            <v>4295859121</v>
          </cell>
        </row>
        <row r="762">
          <cell r="A762" t="str">
            <v>4295859121</v>
          </cell>
        </row>
        <row r="763">
          <cell r="A763" t="str">
            <v>4295859121</v>
          </cell>
        </row>
        <row r="764">
          <cell r="A764" t="str">
            <v>4295859121</v>
          </cell>
        </row>
        <row r="765">
          <cell r="A765" t="str">
            <v>4295859121</v>
          </cell>
        </row>
        <row r="766">
          <cell r="A766" t="str">
            <v>4295859121</v>
          </cell>
        </row>
        <row r="767">
          <cell r="A767" t="str">
            <v>4295859121</v>
          </cell>
        </row>
        <row r="768">
          <cell r="A768" t="str">
            <v>4295859121</v>
          </cell>
        </row>
        <row r="769">
          <cell r="A769" t="str">
            <v>4295859121</v>
          </cell>
        </row>
        <row r="770">
          <cell r="A770" t="str">
            <v>4295859121</v>
          </cell>
        </row>
        <row r="771">
          <cell r="A771" t="str">
            <v>4295859121</v>
          </cell>
        </row>
        <row r="772">
          <cell r="A772" t="str">
            <v>4295859121</v>
          </cell>
        </row>
        <row r="773">
          <cell r="A773" t="str">
            <v>4295859121</v>
          </cell>
        </row>
        <row r="774">
          <cell r="A774" t="str">
            <v>4295859121</v>
          </cell>
        </row>
        <row r="775">
          <cell r="A775" t="str">
            <v>4295859121</v>
          </cell>
        </row>
        <row r="776">
          <cell r="A776" t="str">
            <v>4295859121</v>
          </cell>
        </row>
        <row r="777">
          <cell r="A777" t="str">
            <v>4295859121</v>
          </cell>
        </row>
        <row r="778">
          <cell r="A778" t="str">
            <v>4295859121</v>
          </cell>
        </row>
        <row r="779">
          <cell r="A779" t="str">
            <v>4295859121</v>
          </cell>
        </row>
        <row r="780">
          <cell r="A780" t="str">
            <v>4295859121</v>
          </cell>
        </row>
        <row r="781">
          <cell r="A781" t="str">
            <v>4295859121</v>
          </cell>
        </row>
        <row r="782">
          <cell r="A782" t="str">
            <v>4295859121</v>
          </cell>
        </row>
        <row r="783">
          <cell r="A783" t="str">
            <v>4295859121</v>
          </cell>
        </row>
        <row r="784">
          <cell r="A784" t="str">
            <v>4295859121</v>
          </cell>
        </row>
        <row r="785">
          <cell r="A785" t="str">
            <v>4295859121</v>
          </cell>
        </row>
        <row r="786">
          <cell r="A786" t="str">
            <v>4295859121</v>
          </cell>
        </row>
        <row r="787">
          <cell r="A787" t="str">
            <v>4295859121</v>
          </cell>
        </row>
        <row r="788">
          <cell r="A788" t="str">
            <v>4295859121</v>
          </cell>
        </row>
        <row r="789">
          <cell r="A789" t="str">
            <v>4295859121</v>
          </cell>
        </row>
        <row r="790">
          <cell r="A790" t="str">
            <v>4295859121</v>
          </cell>
        </row>
        <row r="791">
          <cell r="A791" t="str">
            <v>4295859121</v>
          </cell>
        </row>
        <row r="792">
          <cell r="A792" t="str">
            <v>4295859121</v>
          </cell>
        </row>
        <row r="793">
          <cell r="A793" t="str">
            <v>4295859121</v>
          </cell>
        </row>
        <row r="794">
          <cell r="A794" t="str">
            <v>4295859121</v>
          </cell>
        </row>
        <row r="795">
          <cell r="A795" t="str">
            <v>4295859121</v>
          </cell>
        </row>
        <row r="796">
          <cell r="A796" t="str">
            <v>4295859121</v>
          </cell>
        </row>
        <row r="797">
          <cell r="A797" t="str">
            <v>4295859121</v>
          </cell>
        </row>
        <row r="798">
          <cell r="A798" t="str">
            <v>4295859121</v>
          </cell>
        </row>
        <row r="799">
          <cell r="A799" t="str">
            <v>4295859121</v>
          </cell>
        </row>
        <row r="800">
          <cell r="A800" t="str">
            <v>4295859121</v>
          </cell>
        </row>
        <row r="801">
          <cell r="A801" t="str">
            <v>4295859121</v>
          </cell>
        </row>
        <row r="802">
          <cell r="A802" t="str">
            <v>4295859121</v>
          </cell>
        </row>
        <row r="803">
          <cell r="A803" t="str">
            <v>4295859121</v>
          </cell>
        </row>
        <row r="804">
          <cell r="A804" t="str">
            <v>4295859121</v>
          </cell>
        </row>
        <row r="805">
          <cell r="A805" t="str">
            <v>4295859121</v>
          </cell>
        </row>
        <row r="806">
          <cell r="A806" t="str">
            <v>4295859121</v>
          </cell>
        </row>
        <row r="807">
          <cell r="A807" t="str">
            <v>4295859121</v>
          </cell>
        </row>
        <row r="808">
          <cell r="A808" t="str">
            <v>4295859121</v>
          </cell>
        </row>
        <row r="809">
          <cell r="A809" t="str">
            <v>4295859121</v>
          </cell>
        </row>
        <row r="810">
          <cell r="A810" t="str">
            <v>4295859121</v>
          </cell>
        </row>
        <row r="811">
          <cell r="A811" t="str">
            <v>4295859121</v>
          </cell>
        </row>
        <row r="812">
          <cell r="A812" t="str">
            <v>4295859121</v>
          </cell>
        </row>
        <row r="813">
          <cell r="A813" t="str">
            <v>4295859121</v>
          </cell>
        </row>
        <row r="814">
          <cell r="A814" t="str">
            <v>4295859121</v>
          </cell>
        </row>
        <row r="815">
          <cell r="A815" t="str">
            <v>4295859121</v>
          </cell>
        </row>
        <row r="816">
          <cell r="A816" t="str">
            <v>4295859121</v>
          </cell>
        </row>
        <row r="817">
          <cell r="A817" t="str">
            <v>4295859121</v>
          </cell>
        </row>
        <row r="818">
          <cell r="A818" t="str">
            <v>4295859121</v>
          </cell>
        </row>
        <row r="819">
          <cell r="A819" t="str">
            <v>4295859121</v>
          </cell>
        </row>
        <row r="820">
          <cell r="A820" t="str">
            <v>4295859121</v>
          </cell>
        </row>
        <row r="821">
          <cell r="A821" t="str">
            <v>4295859121</v>
          </cell>
        </row>
        <row r="822">
          <cell r="A822" t="str">
            <v>4295859121</v>
          </cell>
        </row>
        <row r="823">
          <cell r="A823" t="str">
            <v>4295859121</v>
          </cell>
        </row>
        <row r="824">
          <cell r="A824" t="str">
            <v>4295859121</v>
          </cell>
        </row>
        <row r="825">
          <cell r="A825" t="str">
            <v>4295859121</v>
          </cell>
        </row>
        <row r="826">
          <cell r="A826" t="str">
            <v>4295859121</v>
          </cell>
        </row>
        <row r="827">
          <cell r="A827" t="str">
            <v>4295859121</v>
          </cell>
        </row>
        <row r="828">
          <cell r="A828" t="str">
            <v>4295859121</v>
          </cell>
        </row>
        <row r="829">
          <cell r="A829" t="str">
            <v>4295859121</v>
          </cell>
        </row>
        <row r="830">
          <cell r="A830" t="str">
            <v>4295859121</v>
          </cell>
        </row>
        <row r="831">
          <cell r="A831" t="str">
            <v>4295859121</v>
          </cell>
        </row>
        <row r="832">
          <cell r="A832" t="str">
            <v>5000544789</v>
          </cell>
        </row>
        <row r="833">
          <cell r="A833" t="str">
            <v>5000544789</v>
          </cell>
        </row>
        <row r="834">
          <cell r="A834" t="str">
            <v>5000544789</v>
          </cell>
        </row>
        <row r="835">
          <cell r="A835" t="str">
            <v>5000544789</v>
          </cell>
        </row>
        <row r="836">
          <cell r="A836" t="str">
            <v>5000544789</v>
          </cell>
        </row>
        <row r="837">
          <cell r="A837" t="str">
            <v>5000544789</v>
          </cell>
        </row>
        <row r="838">
          <cell r="A838" t="str">
            <v>5000544789</v>
          </cell>
        </row>
        <row r="839">
          <cell r="A839" t="str">
            <v>5000544789</v>
          </cell>
        </row>
        <row r="840">
          <cell r="A840" t="str">
            <v>5000544789</v>
          </cell>
        </row>
        <row r="841">
          <cell r="A841" t="str">
            <v>5000544789</v>
          </cell>
        </row>
        <row r="842">
          <cell r="A842" t="str">
            <v>5000544789</v>
          </cell>
        </row>
        <row r="843">
          <cell r="A843" t="str">
            <v>5000544789</v>
          </cell>
        </row>
        <row r="844">
          <cell r="A844" t="str">
            <v>5000544789</v>
          </cell>
        </row>
        <row r="845">
          <cell r="A845" t="str">
            <v>5000544789</v>
          </cell>
        </row>
        <row r="846">
          <cell r="A846" t="str">
            <v>5000544789</v>
          </cell>
        </row>
        <row r="847">
          <cell r="A847" t="str">
            <v>5000544789</v>
          </cell>
        </row>
        <row r="848">
          <cell r="A848" t="str">
            <v>5000544789</v>
          </cell>
        </row>
        <row r="849">
          <cell r="A849" t="str">
            <v>5000544789</v>
          </cell>
        </row>
        <row r="850">
          <cell r="A850" t="str">
            <v>5000544789</v>
          </cell>
        </row>
        <row r="851">
          <cell r="A851" t="str">
            <v>5000544789</v>
          </cell>
        </row>
        <row r="852">
          <cell r="A852" t="str">
            <v>5000544789</v>
          </cell>
        </row>
        <row r="853">
          <cell r="A853" t="str">
            <v>5000544789</v>
          </cell>
        </row>
        <row r="854">
          <cell r="A854" t="str">
            <v>5000544789</v>
          </cell>
        </row>
        <row r="855">
          <cell r="A855" t="str">
            <v>5000544789</v>
          </cell>
        </row>
        <row r="856">
          <cell r="A856" t="str">
            <v>5000544789</v>
          </cell>
        </row>
        <row r="857">
          <cell r="A857" t="str">
            <v>5000544789</v>
          </cell>
        </row>
        <row r="858">
          <cell r="A858" t="str">
            <v>5000544789</v>
          </cell>
        </row>
        <row r="859">
          <cell r="A859" t="str">
            <v>5000544789</v>
          </cell>
        </row>
        <row r="860">
          <cell r="A860" t="str">
            <v>5000544789</v>
          </cell>
        </row>
        <row r="861">
          <cell r="A861" t="str">
            <v>5000544789</v>
          </cell>
        </row>
        <row r="862">
          <cell r="A862" t="str">
            <v>5000544789</v>
          </cell>
        </row>
        <row r="863">
          <cell r="A863" t="str">
            <v>5000544789</v>
          </cell>
        </row>
        <row r="864">
          <cell r="A864" t="str">
            <v>5000544789</v>
          </cell>
        </row>
        <row r="865">
          <cell r="A865" t="str">
            <v>5000544789</v>
          </cell>
        </row>
        <row r="866">
          <cell r="A866" t="str">
            <v>5000544789</v>
          </cell>
        </row>
        <row r="867">
          <cell r="A867" t="str">
            <v>4295904724</v>
          </cell>
        </row>
        <row r="868">
          <cell r="A868" t="str">
            <v>4295904724</v>
          </cell>
        </row>
        <row r="869">
          <cell r="A869" t="str">
            <v>4295904724</v>
          </cell>
        </row>
        <row r="870">
          <cell r="A870" t="str">
            <v>4295904724</v>
          </cell>
        </row>
        <row r="871">
          <cell r="A871" t="str">
            <v>4295904724</v>
          </cell>
        </row>
        <row r="872">
          <cell r="A872" t="str">
            <v>4295904724</v>
          </cell>
        </row>
        <row r="873">
          <cell r="A873" t="str">
            <v>4295904724</v>
          </cell>
        </row>
        <row r="874">
          <cell r="A874" t="str">
            <v>4295904724</v>
          </cell>
        </row>
        <row r="875">
          <cell r="A875" t="str">
            <v>4295904724</v>
          </cell>
        </row>
        <row r="876">
          <cell r="A876" t="str">
            <v>4295904724</v>
          </cell>
        </row>
        <row r="877">
          <cell r="A877" t="str">
            <v>4295904724</v>
          </cell>
        </row>
        <row r="878">
          <cell r="A878" t="str">
            <v>4295904724</v>
          </cell>
        </row>
        <row r="879">
          <cell r="A879" t="str">
            <v>4295904724</v>
          </cell>
        </row>
        <row r="880">
          <cell r="A880" t="str">
            <v>4295904724</v>
          </cell>
        </row>
        <row r="881">
          <cell r="A881" t="str">
            <v>4295904724</v>
          </cell>
        </row>
        <row r="882">
          <cell r="A882" t="str">
            <v>4295904724</v>
          </cell>
        </row>
        <row r="883">
          <cell r="A883" t="str">
            <v>4295904724</v>
          </cell>
        </row>
        <row r="884">
          <cell r="A884" t="str">
            <v>4295904724</v>
          </cell>
        </row>
        <row r="885">
          <cell r="A885" t="str">
            <v>4295904724</v>
          </cell>
        </row>
        <row r="886">
          <cell r="A886" t="str">
            <v>4295904724</v>
          </cell>
        </row>
        <row r="887">
          <cell r="A887" t="str">
            <v>4295904724</v>
          </cell>
        </row>
        <row r="888">
          <cell r="A888" t="str">
            <v>4295904724</v>
          </cell>
        </row>
        <row r="889">
          <cell r="A889" t="str">
            <v>4295904724</v>
          </cell>
        </row>
        <row r="890">
          <cell r="A890" t="str">
            <v>4295904724</v>
          </cell>
        </row>
        <row r="891">
          <cell r="A891" t="str">
            <v>4295904724</v>
          </cell>
        </row>
        <row r="892">
          <cell r="A892" t="str">
            <v>4295904724</v>
          </cell>
        </row>
        <row r="893">
          <cell r="A893" t="str">
            <v>4295904724</v>
          </cell>
        </row>
        <row r="894">
          <cell r="A894" t="str">
            <v>4295904724</v>
          </cell>
        </row>
        <row r="895">
          <cell r="A895" t="str">
            <v>4295904724</v>
          </cell>
        </row>
        <row r="896">
          <cell r="A896" t="str">
            <v>4295904724</v>
          </cell>
        </row>
        <row r="897">
          <cell r="A897" t="str">
            <v>4295904724</v>
          </cell>
        </row>
        <row r="898">
          <cell r="A898" t="str">
            <v>4295904724</v>
          </cell>
        </row>
        <row r="899">
          <cell r="A899" t="str">
            <v>4295904724</v>
          </cell>
        </row>
        <row r="900">
          <cell r="A900" t="str">
            <v>4295904724</v>
          </cell>
        </row>
        <row r="901">
          <cell r="A901" t="str">
            <v>4295904724</v>
          </cell>
        </row>
        <row r="902">
          <cell r="A902" t="str">
            <v>4295904724</v>
          </cell>
        </row>
        <row r="903">
          <cell r="A903" t="str">
            <v>4295904724</v>
          </cell>
        </row>
        <row r="904">
          <cell r="A904" t="str">
            <v>4295904724</v>
          </cell>
        </row>
        <row r="905">
          <cell r="A905" t="str">
            <v>4295904724</v>
          </cell>
        </row>
        <row r="906">
          <cell r="A906" t="str">
            <v>4295904724</v>
          </cell>
        </row>
        <row r="907">
          <cell r="A907" t="str">
            <v>4295904724</v>
          </cell>
        </row>
        <row r="908">
          <cell r="A908" t="str">
            <v>4295904724</v>
          </cell>
        </row>
        <row r="909">
          <cell r="A909" t="str">
            <v>4295904724</v>
          </cell>
        </row>
        <row r="910">
          <cell r="A910" t="str">
            <v>4295904724</v>
          </cell>
        </row>
        <row r="911">
          <cell r="A911" t="str">
            <v>4297947290</v>
          </cell>
        </row>
        <row r="912">
          <cell r="A912" t="str">
            <v>4297947290</v>
          </cell>
        </row>
        <row r="913">
          <cell r="A913" t="str">
            <v>4297947290</v>
          </cell>
        </row>
        <row r="914">
          <cell r="A914" t="str">
            <v>4297947290</v>
          </cell>
        </row>
        <row r="915">
          <cell r="A915" t="str">
            <v>4297947290</v>
          </cell>
        </row>
        <row r="916">
          <cell r="A916" t="str">
            <v>4297947290</v>
          </cell>
        </row>
        <row r="917">
          <cell r="A917" t="str">
            <v>4297947290</v>
          </cell>
        </row>
        <row r="918">
          <cell r="A918" t="str">
            <v>4297947290</v>
          </cell>
        </row>
        <row r="919">
          <cell r="A919" t="str">
            <v>4297947290</v>
          </cell>
        </row>
        <row r="920">
          <cell r="A920" t="str">
            <v>4297947290</v>
          </cell>
        </row>
        <row r="921">
          <cell r="A921" t="str">
            <v>4297947290</v>
          </cell>
        </row>
        <row r="922">
          <cell r="A922" t="str">
            <v>4297947290</v>
          </cell>
        </row>
        <row r="923">
          <cell r="A923" t="str">
            <v>4295884700</v>
          </cell>
        </row>
        <row r="924">
          <cell r="A924" t="str">
            <v>4295884700</v>
          </cell>
        </row>
        <row r="925">
          <cell r="A925" t="str">
            <v>4295884700</v>
          </cell>
        </row>
        <row r="926">
          <cell r="A926" t="str">
            <v>4295884700</v>
          </cell>
        </row>
        <row r="927">
          <cell r="A927" t="str">
            <v>4295884700</v>
          </cell>
        </row>
        <row r="928">
          <cell r="A928" t="str">
            <v>4295884700</v>
          </cell>
        </row>
        <row r="929">
          <cell r="A929" t="str">
            <v>4295884700</v>
          </cell>
        </row>
        <row r="930">
          <cell r="A930" t="str">
            <v>4295884700</v>
          </cell>
        </row>
        <row r="931">
          <cell r="A931" t="str">
            <v>4295884700</v>
          </cell>
        </row>
        <row r="932">
          <cell r="A932" t="str">
            <v>4295884700</v>
          </cell>
        </row>
        <row r="933">
          <cell r="A933" t="str">
            <v>4295884700</v>
          </cell>
        </row>
        <row r="934">
          <cell r="A934" t="str">
            <v>4295884700</v>
          </cell>
        </row>
        <row r="935">
          <cell r="A935" t="str">
            <v>4295884700</v>
          </cell>
        </row>
        <row r="936">
          <cell r="A936" t="str">
            <v>4295884700</v>
          </cell>
        </row>
        <row r="937">
          <cell r="A937" t="str">
            <v>4295884700</v>
          </cell>
        </row>
        <row r="938">
          <cell r="A938" t="str">
            <v>4295884700</v>
          </cell>
        </row>
        <row r="939">
          <cell r="A939" t="str">
            <v>4295884700</v>
          </cell>
        </row>
        <row r="940">
          <cell r="A940" t="str">
            <v>4295884700</v>
          </cell>
        </row>
        <row r="941">
          <cell r="A941" t="str">
            <v>4295884700</v>
          </cell>
        </row>
        <row r="942">
          <cell r="A942" t="str">
            <v>4295884700</v>
          </cell>
        </row>
        <row r="943">
          <cell r="A943" t="str">
            <v>4295884700</v>
          </cell>
        </row>
        <row r="944">
          <cell r="A944" t="str">
            <v>4295884700</v>
          </cell>
        </row>
        <row r="945">
          <cell r="A945" t="str">
            <v>4295884700</v>
          </cell>
        </row>
        <row r="946">
          <cell r="A946" t="str">
            <v>4295884700</v>
          </cell>
        </row>
        <row r="947">
          <cell r="A947" t="str">
            <v>4295884700</v>
          </cell>
        </row>
        <row r="948">
          <cell r="A948" t="str">
            <v>4295884700</v>
          </cell>
        </row>
        <row r="949">
          <cell r="A949" t="str">
            <v>4295884700</v>
          </cell>
        </row>
        <row r="950">
          <cell r="A950" t="str">
            <v>4295884700</v>
          </cell>
        </row>
        <row r="951">
          <cell r="A951" t="str">
            <v>4295884700</v>
          </cell>
        </row>
        <row r="952">
          <cell r="A952" t="str">
            <v>4295884700</v>
          </cell>
        </row>
        <row r="953">
          <cell r="A953" t="str">
            <v>4295884700</v>
          </cell>
        </row>
        <row r="954">
          <cell r="A954" t="str">
            <v>4295884700</v>
          </cell>
        </row>
        <row r="955">
          <cell r="A955" t="str">
            <v>4295884700</v>
          </cell>
        </row>
        <row r="956">
          <cell r="A956" t="str">
            <v>4295884700</v>
          </cell>
        </row>
        <row r="957">
          <cell r="A957" t="str">
            <v>4295884700</v>
          </cell>
        </row>
        <row r="958">
          <cell r="A958" t="str">
            <v>4295884700</v>
          </cell>
        </row>
        <row r="959">
          <cell r="A959" t="str">
            <v>4295884700</v>
          </cell>
        </row>
        <row r="960">
          <cell r="A960" t="str">
            <v>4295884700</v>
          </cell>
        </row>
        <row r="961">
          <cell r="A961" t="str">
            <v>4295884700</v>
          </cell>
        </row>
        <row r="962">
          <cell r="A962" t="str">
            <v>4295884700</v>
          </cell>
        </row>
        <row r="963">
          <cell r="A963" t="str">
            <v>4295884700</v>
          </cell>
        </row>
        <row r="964">
          <cell r="A964" t="str">
            <v>4295884700</v>
          </cell>
        </row>
        <row r="965">
          <cell r="A965" t="str">
            <v>4295884700</v>
          </cell>
        </row>
        <row r="966">
          <cell r="A966" t="str">
            <v>4295884700</v>
          </cell>
        </row>
        <row r="967">
          <cell r="A967" t="str">
            <v>4295884700</v>
          </cell>
        </row>
        <row r="968">
          <cell r="A968" t="str">
            <v>4295884700</v>
          </cell>
        </row>
        <row r="969">
          <cell r="A969" t="str">
            <v>4295884700</v>
          </cell>
        </row>
        <row r="970">
          <cell r="A970" t="str">
            <v>4295884700</v>
          </cell>
        </row>
        <row r="971">
          <cell r="A971" t="str">
            <v>4295884700</v>
          </cell>
        </row>
        <row r="972">
          <cell r="A972" t="str">
            <v>4295884700</v>
          </cell>
        </row>
        <row r="973">
          <cell r="A973" t="str">
            <v>4295884700</v>
          </cell>
        </row>
        <row r="974">
          <cell r="A974" t="str">
            <v>4295884700</v>
          </cell>
        </row>
        <row r="975">
          <cell r="A975" t="str">
            <v>4295884700</v>
          </cell>
        </row>
        <row r="976">
          <cell r="A976" t="str">
            <v>4295884700</v>
          </cell>
        </row>
        <row r="977">
          <cell r="A977" t="str">
            <v>4295884700</v>
          </cell>
        </row>
        <row r="978">
          <cell r="A978" t="str">
            <v>4295884700</v>
          </cell>
        </row>
        <row r="979">
          <cell r="A979" t="str">
            <v>4295884700</v>
          </cell>
        </row>
        <row r="980">
          <cell r="A980" t="str">
            <v>4295884700</v>
          </cell>
        </row>
        <row r="981">
          <cell r="A981" t="str">
            <v>4295884700</v>
          </cell>
        </row>
        <row r="982">
          <cell r="A982" t="str">
            <v>4295884700</v>
          </cell>
        </row>
        <row r="983">
          <cell r="A983" t="str">
            <v>4295884700</v>
          </cell>
        </row>
        <row r="984">
          <cell r="A984" t="str">
            <v>4295884700</v>
          </cell>
        </row>
        <row r="985">
          <cell r="A985" t="str">
            <v>4295884700</v>
          </cell>
        </row>
        <row r="986">
          <cell r="A986" t="str">
            <v>4295884700</v>
          </cell>
        </row>
        <row r="987">
          <cell r="A987" t="str">
            <v>4295884700</v>
          </cell>
        </row>
        <row r="988">
          <cell r="A988" t="str">
            <v>4295884700</v>
          </cell>
        </row>
        <row r="989">
          <cell r="A989" t="str">
            <v>4295884700</v>
          </cell>
        </row>
        <row r="990">
          <cell r="A990" t="str">
            <v>4295884700</v>
          </cell>
        </row>
        <row r="991">
          <cell r="A991" t="str">
            <v>4295884700</v>
          </cell>
        </row>
        <row r="992">
          <cell r="A992" t="str">
            <v>4295884700</v>
          </cell>
        </row>
        <row r="993">
          <cell r="A993" t="str">
            <v>4295877330</v>
          </cell>
        </row>
        <row r="994">
          <cell r="A994" t="str">
            <v>4295877330</v>
          </cell>
        </row>
        <row r="995">
          <cell r="A995" t="str">
            <v>4295877330</v>
          </cell>
        </row>
        <row r="996">
          <cell r="A996" t="str">
            <v>4295877330</v>
          </cell>
        </row>
        <row r="997">
          <cell r="A997" t="str">
            <v>4295877330</v>
          </cell>
        </row>
        <row r="998">
          <cell r="A998" t="str">
            <v>4295877330</v>
          </cell>
        </row>
        <row r="999">
          <cell r="A999" t="str">
            <v>4295877330</v>
          </cell>
        </row>
        <row r="1000">
          <cell r="A1000" t="str">
            <v>4295877330</v>
          </cell>
        </row>
        <row r="1001">
          <cell r="A1001" t="str">
            <v>4295877330</v>
          </cell>
        </row>
        <row r="1002">
          <cell r="A1002" t="str">
            <v>4295877330</v>
          </cell>
        </row>
        <row r="1003">
          <cell r="A1003" t="str">
            <v>4295877330</v>
          </cell>
        </row>
        <row r="1004">
          <cell r="A1004" t="str">
            <v>4295877330</v>
          </cell>
        </row>
        <row r="1005">
          <cell r="A1005" t="str">
            <v>4295877330</v>
          </cell>
        </row>
        <row r="1006">
          <cell r="A1006" t="str">
            <v>4295877330</v>
          </cell>
        </row>
        <row r="1007">
          <cell r="A1007" t="str">
            <v>4295877330</v>
          </cell>
        </row>
        <row r="1008">
          <cell r="A1008" t="str">
            <v>4295877330</v>
          </cell>
        </row>
        <row r="1009">
          <cell r="A1009" t="str">
            <v>4295877330</v>
          </cell>
        </row>
        <row r="1010">
          <cell r="A1010" t="str">
            <v>4295877330</v>
          </cell>
        </row>
        <row r="1011">
          <cell r="A1011" t="str">
            <v>4295877330</v>
          </cell>
        </row>
        <row r="1012">
          <cell r="A1012" t="str">
            <v>4295877330</v>
          </cell>
        </row>
        <row r="1013">
          <cell r="A1013" t="str">
            <v>4295877330</v>
          </cell>
        </row>
        <row r="1014">
          <cell r="A1014" t="str">
            <v>4295877330</v>
          </cell>
        </row>
        <row r="1015">
          <cell r="A1015" t="str">
            <v>4295877330</v>
          </cell>
        </row>
        <row r="1016">
          <cell r="A1016" t="str">
            <v>4295877330</v>
          </cell>
        </row>
        <row r="1017">
          <cell r="A1017" t="str">
            <v>4295877330</v>
          </cell>
        </row>
        <row r="1018">
          <cell r="A1018" t="str">
            <v>4295877330</v>
          </cell>
        </row>
        <row r="1019">
          <cell r="A1019" t="str">
            <v>4295877330</v>
          </cell>
        </row>
        <row r="1020">
          <cell r="A1020" t="str">
            <v>4295877330</v>
          </cell>
        </row>
        <row r="1021">
          <cell r="A1021" t="str">
            <v>4295877330</v>
          </cell>
        </row>
        <row r="1022">
          <cell r="A1022" t="str">
            <v>4295877330</v>
          </cell>
        </row>
        <row r="1023">
          <cell r="A1023" t="str">
            <v>4295877330</v>
          </cell>
        </row>
        <row r="1024">
          <cell r="A1024" t="str">
            <v>4295877330</v>
          </cell>
        </row>
        <row r="1025">
          <cell r="A1025" t="str">
            <v>4295877330</v>
          </cell>
        </row>
        <row r="1026">
          <cell r="A1026" t="str">
            <v>4295877330</v>
          </cell>
        </row>
        <row r="1027">
          <cell r="A1027" t="str">
            <v>4295877330</v>
          </cell>
        </row>
        <row r="1028">
          <cell r="A1028" t="str">
            <v>4295877330</v>
          </cell>
        </row>
        <row r="1029">
          <cell r="A1029" t="str">
            <v>4295877330</v>
          </cell>
        </row>
        <row r="1030">
          <cell r="A1030" t="str">
            <v>4295877330</v>
          </cell>
        </row>
        <row r="1031">
          <cell r="A1031" t="str">
            <v>4295877330</v>
          </cell>
        </row>
        <row r="1032">
          <cell r="A1032" t="str">
            <v>4295877330</v>
          </cell>
        </row>
        <row r="1033">
          <cell r="A1033" t="str">
            <v>4295877330</v>
          </cell>
        </row>
        <row r="1034">
          <cell r="A1034" t="str">
            <v>4295877330</v>
          </cell>
        </row>
        <row r="1035">
          <cell r="A1035" t="str">
            <v>4295877330</v>
          </cell>
        </row>
        <row r="1036">
          <cell r="A1036" t="str">
            <v>4295877330</v>
          </cell>
        </row>
        <row r="1037">
          <cell r="A1037" t="str">
            <v>4295877330</v>
          </cell>
        </row>
        <row r="1038">
          <cell r="A1038" t="str">
            <v>4295877330</v>
          </cell>
        </row>
        <row r="1039">
          <cell r="A1039" t="str">
            <v>4295877330</v>
          </cell>
        </row>
        <row r="1040">
          <cell r="A1040" t="str">
            <v>4295877330</v>
          </cell>
        </row>
        <row r="1041">
          <cell r="A1041" t="str">
            <v>4295877330</v>
          </cell>
        </row>
        <row r="1042">
          <cell r="A1042" t="str">
            <v>4295877330</v>
          </cell>
        </row>
        <row r="1043">
          <cell r="A1043" t="str">
            <v>4295877330</v>
          </cell>
        </row>
        <row r="1044">
          <cell r="A1044" t="str">
            <v>4295877330</v>
          </cell>
        </row>
        <row r="1045">
          <cell r="A1045" t="str">
            <v>4295877330</v>
          </cell>
        </row>
        <row r="1046">
          <cell r="A1046" t="str">
            <v>4295877330</v>
          </cell>
        </row>
        <row r="1047">
          <cell r="A1047" t="str">
            <v>4295877330</v>
          </cell>
        </row>
        <row r="1048">
          <cell r="A1048" t="str">
            <v>4295877330</v>
          </cell>
        </row>
        <row r="1049">
          <cell r="A1049" t="str">
            <v>4295877330</v>
          </cell>
        </row>
        <row r="1050">
          <cell r="A1050" t="str">
            <v>4295877330</v>
          </cell>
        </row>
        <row r="1051">
          <cell r="A1051" t="str">
            <v>4295877330</v>
          </cell>
        </row>
        <row r="1052">
          <cell r="A1052" t="str">
            <v>4295877330</v>
          </cell>
        </row>
        <row r="1053">
          <cell r="A1053" t="str">
            <v>4295877330</v>
          </cell>
        </row>
        <row r="1054">
          <cell r="A1054" t="str">
            <v>4295877330</v>
          </cell>
        </row>
        <row r="1055">
          <cell r="A1055" t="str">
            <v>4295877330</v>
          </cell>
        </row>
        <row r="1056">
          <cell r="A1056" t="str">
            <v>4295877330</v>
          </cell>
        </row>
        <row r="1057">
          <cell r="A1057" t="str">
            <v>4295877330</v>
          </cell>
        </row>
        <row r="1058">
          <cell r="A1058" t="str">
            <v>4295877330</v>
          </cell>
        </row>
        <row r="1059">
          <cell r="A1059" t="str">
            <v>4295877330</v>
          </cell>
        </row>
        <row r="1060">
          <cell r="A1060" t="str">
            <v>4295877330</v>
          </cell>
        </row>
        <row r="1061">
          <cell r="A1061" t="str">
            <v>4295877330</v>
          </cell>
        </row>
        <row r="1062">
          <cell r="A1062" t="str">
            <v>4295877330</v>
          </cell>
        </row>
        <row r="1063">
          <cell r="A1063" t="str">
            <v>4295877330</v>
          </cell>
        </row>
        <row r="1064">
          <cell r="A1064" t="str">
            <v>4295877330</v>
          </cell>
        </row>
        <row r="1065">
          <cell r="A1065" t="str">
            <v>4295877330</v>
          </cell>
        </row>
        <row r="1066">
          <cell r="A1066" t="str">
            <v>4295877330</v>
          </cell>
        </row>
        <row r="1067">
          <cell r="A1067" t="str">
            <v>4295877330</v>
          </cell>
        </row>
        <row r="1068">
          <cell r="A1068" t="str">
            <v>4295877330</v>
          </cell>
        </row>
        <row r="1069">
          <cell r="A1069" t="str">
            <v>4295877330</v>
          </cell>
        </row>
        <row r="1070">
          <cell r="A1070" t="str">
            <v>4295877330</v>
          </cell>
        </row>
        <row r="1071">
          <cell r="A1071" t="str">
            <v>4295877330</v>
          </cell>
        </row>
        <row r="1072">
          <cell r="A1072" t="str">
            <v>4295877330</v>
          </cell>
        </row>
        <row r="1073">
          <cell r="A1073" t="str">
            <v>4295877330</v>
          </cell>
        </row>
        <row r="1074">
          <cell r="A1074" t="str">
            <v>4295877330</v>
          </cell>
        </row>
        <row r="1075">
          <cell r="A1075" t="str">
            <v>4295877330</v>
          </cell>
        </row>
        <row r="1076">
          <cell r="A1076" t="str">
            <v>4295877330</v>
          </cell>
        </row>
        <row r="1077">
          <cell r="A1077" t="str">
            <v>4295877330</v>
          </cell>
        </row>
        <row r="1078">
          <cell r="A1078" t="str">
            <v>4295877330</v>
          </cell>
        </row>
        <row r="1079">
          <cell r="A1079" t="str">
            <v>4295877330</v>
          </cell>
        </row>
        <row r="1080">
          <cell r="A1080" t="str">
            <v>4295877330</v>
          </cell>
        </row>
        <row r="1081">
          <cell r="A1081" t="str">
            <v>4295877330</v>
          </cell>
        </row>
        <row r="1082">
          <cell r="A1082" t="str">
            <v>4295877330</v>
          </cell>
        </row>
        <row r="1083">
          <cell r="A1083" t="str">
            <v>4295877330</v>
          </cell>
        </row>
        <row r="1084">
          <cell r="A1084" t="str">
            <v>4295877330</v>
          </cell>
        </row>
        <row r="1085">
          <cell r="A1085" t="str">
            <v>4295877330</v>
          </cell>
        </row>
        <row r="1086">
          <cell r="A1086" t="str">
            <v>4295877330</v>
          </cell>
        </row>
        <row r="1087">
          <cell r="A1087" t="str">
            <v>4295877330</v>
          </cell>
        </row>
        <row r="1088">
          <cell r="A1088" t="str">
            <v>4295877330</v>
          </cell>
        </row>
        <row r="1089">
          <cell r="A1089" t="str">
            <v>4295877330</v>
          </cell>
        </row>
        <row r="1090">
          <cell r="A1090" t="str">
            <v>4295877330</v>
          </cell>
        </row>
        <row r="1091">
          <cell r="A1091" t="str">
            <v>4295877330</v>
          </cell>
        </row>
        <row r="1092">
          <cell r="A1092" t="str">
            <v>4295877330</v>
          </cell>
        </row>
        <row r="1093">
          <cell r="A1093" t="str">
            <v>4295877330</v>
          </cell>
        </row>
        <row r="1094">
          <cell r="A1094" t="str">
            <v>4295877330</v>
          </cell>
        </row>
        <row r="1095">
          <cell r="A1095" t="str">
            <v>4295877330</v>
          </cell>
        </row>
        <row r="1096">
          <cell r="A1096" t="str">
            <v>4295877330</v>
          </cell>
        </row>
        <row r="1097">
          <cell r="A1097" t="str">
            <v>4295877330</v>
          </cell>
        </row>
        <row r="1098">
          <cell r="A1098" t="str">
            <v>4295877330</v>
          </cell>
        </row>
        <row r="1099">
          <cell r="A1099" t="str">
            <v>4295877330</v>
          </cell>
        </row>
        <row r="1100">
          <cell r="A1100" t="str">
            <v>4295877330</v>
          </cell>
        </row>
        <row r="1101">
          <cell r="A1101" t="str">
            <v>4295877330</v>
          </cell>
        </row>
        <row r="1102">
          <cell r="A1102" t="str">
            <v>4295877330</v>
          </cell>
        </row>
        <row r="1103">
          <cell r="A1103" t="str">
            <v>4295877330</v>
          </cell>
        </row>
        <row r="1104">
          <cell r="A1104" t="str">
            <v>4295877330</v>
          </cell>
        </row>
        <row r="1105">
          <cell r="A1105" t="str">
            <v>4295877330</v>
          </cell>
        </row>
        <row r="1106">
          <cell r="A1106" t="str">
            <v>4295877330</v>
          </cell>
        </row>
        <row r="1107">
          <cell r="A1107" t="str">
            <v>4295877330</v>
          </cell>
        </row>
        <row r="1108">
          <cell r="A1108" t="str">
            <v>4295877330</v>
          </cell>
        </row>
        <row r="1109">
          <cell r="A1109" t="str">
            <v>4295870587</v>
          </cell>
        </row>
        <row r="1110">
          <cell r="A1110" t="str">
            <v>4295870587</v>
          </cell>
        </row>
        <row r="1111">
          <cell r="A1111" t="str">
            <v>4295870587</v>
          </cell>
        </row>
        <row r="1112">
          <cell r="A1112" t="str">
            <v>4295870587</v>
          </cell>
        </row>
        <row r="1113">
          <cell r="A1113" t="str">
            <v>4295870587</v>
          </cell>
        </row>
        <row r="1114">
          <cell r="A1114" t="str">
            <v>4295870587</v>
          </cell>
        </row>
        <row r="1115">
          <cell r="A1115" t="str">
            <v>4295870587</v>
          </cell>
        </row>
        <row r="1116">
          <cell r="A1116" t="str">
            <v>4295870587</v>
          </cell>
        </row>
        <row r="1117">
          <cell r="A1117" t="str">
            <v>4295870587</v>
          </cell>
        </row>
        <row r="1118">
          <cell r="A1118" t="str">
            <v>4295870587</v>
          </cell>
        </row>
        <row r="1119">
          <cell r="A1119" t="str">
            <v>4295870587</v>
          </cell>
        </row>
        <row r="1120">
          <cell r="A1120" t="str">
            <v>4295870587</v>
          </cell>
        </row>
        <row r="1121">
          <cell r="A1121" t="str">
            <v>4295870587</v>
          </cell>
        </row>
        <row r="1122">
          <cell r="A1122" t="str">
            <v>4295870587</v>
          </cell>
        </row>
        <row r="1123">
          <cell r="A1123" t="str">
            <v>4295870587</v>
          </cell>
        </row>
        <row r="1124">
          <cell r="A1124" t="str">
            <v>4295870587</v>
          </cell>
        </row>
        <row r="1125">
          <cell r="A1125" t="str">
            <v>4295870587</v>
          </cell>
        </row>
        <row r="1126">
          <cell r="A1126" t="str">
            <v>4295870587</v>
          </cell>
        </row>
        <row r="1127">
          <cell r="A1127" t="str">
            <v>4295870587</v>
          </cell>
        </row>
        <row r="1128">
          <cell r="A1128" t="str">
            <v>4295870587</v>
          </cell>
        </row>
        <row r="1129">
          <cell r="A1129" t="str">
            <v>4295870587</v>
          </cell>
        </row>
        <row r="1130">
          <cell r="A1130" t="str">
            <v>4295870587</v>
          </cell>
        </row>
        <row r="1131">
          <cell r="A1131" t="str">
            <v>4295870587</v>
          </cell>
        </row>
        <row r="1132">
          <cell r="A1132" t="str">
            <v>4295870587</v>
          </cell>
        </row>
        <row r="1133">
          <cell r="A1133" t="str">
            <v>4295870587</v>
          </cell>
        </row>
        <row r="1134">
          <cell r="A1134" t="str">
            <v>4295870587</v>
          </cell>
        </row>
        <row r="1135">
          <cell r="A1135" t="str">
            <v>4295870587</v>
          </cell>
        </row>
        <row r="1136">
          <cell r="A1136" t="str">
            <v>4295870587</v>
          </cell>
        </row>
        <row r="1137">
          <cell r="A1137" t="str">
            <v>4295870587</v>
          </cell>
        </row>
        <row r="1138">
          <cell r="A1138" t="str">
            <v>4295870587</v>
          </cell>
        </row>
        <row r="1139">
          <cell r="A1139" t="str">
            <v>4295870587</v>
          </cell>
        </row>
        <row r="1140">
          <cell r="A1140" t="str">
            <v>4295870587</v>
          </cell>
        </row>
        <row r="1141">
          <cell r="A1141" t="str">
            <v>4295870587</v>
          </cell>
        </row>
        <row r="1142">
          <cell r="A1142" t="str">
            <v>4295870587</v>
          </cell>
        </row>
        <row r="1143">
          <cell r="A1143" t="str">
            <v>4295870587</v>
          </cell>
        </row>
        <row r="1144">
          <cell r="A1144" t="str">
            <v>4295870587</v>
          </cell>
        </row>
        <row r="1145">
          <cell r="A1145" t="str">
            <v>4295870587</v>
          </cell>
        </row>
        <row r="1146">
          <cell r="A1146" t="str">
            <v>4295870587</v>
          </cell>
        </row>
        <row r="1147">
          <cell r="A1147" t="str">
            <v>4295870587</v>
          </cell>
        </row>
        <row r="1148">
          <cell r="A1148" t="str">
            <v>4295870587</v>
          </cell>
        </row>
        <row r="1149">
          <cell r="A1149" t="str">
            <v>4295870587</v>
          </cell>
        </row>
        <row r="1150">
          <cell r="A1150" t="str">
            <v>4295870587</v>
          </cell>
        </row>
        <row r="1151">
          <cell r="A1151" t="str">
            <v>4295870587</v>
          </cell>
        </row>
        <row r="1152">
          <cell r="A1152" t="str">
            <v>4295870587</v>
          </cell>
        </row>
        <row r="1153">
          <cell r="A1153" t="str">
            <v>4295870587</v>
          </cell>
        </row>
        <row r="1154">
          <cell r="A1154" t="str">
            <v>4295870587</v>
          </cell>
        </row>
        <row r="1155">
          <cell r="A1155" t="str">
            <v>4295870587</v>
          </cell>
        </row>
        <row r="1156">
          <cell r="A1156" t="str">
            <v>4295870587</v>
          </cell>
        </row>
        <row r="1157">
          <cell r="A1157" t="str">
            <v>4295870587</v>
          </cell>
        </row>
        <row r="1158">
          <cell r="A1158" t="str">
            <v>4295899990</v>
          </cell>
        </row>
        <row r="1159">
          <cell r="A1159" t="str">
            <v>4295899990</v>
          </cell>
        </row>
        <row r="1160">
          <cell r="A1160" t="str">
            <v>4295899990</v>
          </cell>
        </row>
        <row r="1161">
          <cell r="A1161" t="str">
            <v>4295899990</v>
          </cell>
        </row>
        <row r="1162">
          <cell r="A1162" t="str">
            <v>4295899990</v>
          </cell>
        </row>
        <row r="1163">
          <cell r="A1163" t="str">
            <v>4295899990</v>
          </cell>
        </row>
        <row r="1164">
          <cell r="A1164" t="str">
            <v>4295899990</v>
          </cell>
        </row>
        <row r="1165">
          <cell r="A1165" t="str">
            <v>4295899990</v>
          </cell>
        </row>
        <row r="1166">
          <cell r="A1166" t="str">
            <v>4295899990</v>
          </cell>
        </row>
        <row r="1167">
          <cell r="A1167" t="str">
            <v>4295899990</v>
          </cell>
        </row>
        <row r="1168">
          <cell r="A1168" t="str">
            <v>4295899990</v>
          </cell>
        </row>
        <row r="1169">
          <cell r="A1169" t="str">
            <v>4295899990</v>
          </cell>
        </row>
        <row r="1170">
          <cell r="A1170" t="str">
            <v>4295899990</v>
          </cell>
        </row>
        <row r="1171">
          <cell r="A1171" t="str">
            <v>4295899990</v>
          </cell>
        </row>
        <row r="1172">
          <cell r="A1172" t="str">
            <v>4295899990</v>
          </cell>
        </row>
        <row r="1173">
          <cell r="A1173" t="str">
            <v>4295899990</v>
          </cell>
        </row>
        <row r="1174">
          <cell r="A1174" t="str">
            <v>4295899990</v>
          </cell>
        </row>
        <row r="1175">
          <cell r="A1175" t="str">
            <v>4295899990</v>
          </cell>
        </row>
        <row r="1176">
          <cell r="A1176" t="str">
            <v>4295899990</v>
          </cell>
        </row>
        <row r="1177">
          <cell r="A1177" t="str">
            <v>4295899990</v>
          </cell>
        </row>
        <row r="1178">
          <cell r="A1178" t="str">
            <v>4295899990</v>
          </cell>
        </row>
        <row r="1179">
          <cell r="A1179" t="str">
            <v>4295899990</v>
          </cell>
        </row>
        <row r="1180">
          <cell r="A1180" t="str">
            <v>4295899990</v>
          </cell>
        </row>
        <row r="1181">
          <cell r="A1181" t="str">
            <v>4295899990</v>
          </cell>
        </row>
        <row r="1182">
          <cell r="A1182" t="str">
            <v>4295899990</v>
          </cell>
        </row>
        <row r="1183">
          <cell r="A1183" t="str">
            <v>4295899990</v>
          </cell>
        </row>
        <row r="1184">
          <cell r="A1184" t="str">
            <v>4295899990</v>
          </cell>
        </row>
        <row r="1185">
          <cell r="A1185" t="str">
            <v>4295899990</v>
          </cell>
        </row>
        <row r="1186">
          <cell r="A1186" t="str">
            <v>4295899990</v>
          </cell>
        </row>
        <row r="1187">
          <cell r="A1187" t="str">
            <v>4295899990</v>
          </cell>
        </row>
        <row r="1188">
          <cell r="A1188" t="str">
            <v>4295899990</v>
          </cell>
        </row>
        <row r="1189">
          <cell r="A1189" t="str">
            <v>4295899990</v>
          </cell>
        </row>
        <row r="1190">
          <cell r="A1190" t="str">
            <v>4295899990</v>
          </cell>
        </row>
        <row r="1191">
          <cell r="A1191" t="str">
            <v>4295899990</v>
          </cell>
        </row>
        <row r="1192">
          <cell r="A1192" t="str">
            <v>4295899990</v>
          </cell>
        </row>
        <row r="1193">
          <cell r="A1193" t="str">
            <v>4295899990</v>
          </cell>
        </row>
        <row r="1194">
          <cell r="A1194" t="str">
            <v>4295899990</v>
          </cell>
        </row>
        <row r="1195">
          <cell r="A1195" t="str">
            <v>4295899990</v>
          </cell>
        </row>
        <row r="1196">
          <cell r="A1196" t="str">
            <v>4295899990</v>
          </cell>
        </row>
        <row r="1197">
          <cell r="A1197" t="str">
            <v>4295899990</v>
          </cell>
        </row>
        <row r="1198">
          <cell r="A1198" t="str">
            <v>4295899990</v>
          </cell>
        </row>
        <row r="1199">
          <cell r="A1199" t="str">
            <v>4295899990</v>
          </cell>
        </row>
        <row r="1200">
          <cell r="A1200" t="str">
            <v>4295899990</v>
          </cell>
        </row>
        <row r="1201">
          <cell r="A1201" t="str">
            <v>4295899990</v>
          </cell>
        </row>
        <row r="1202">
          <cell r="A1202" t="str">
            <v>4295899990</v>
          </cell>
        </row>
        <row r="1203">
          <cell r="A1203" t="str">
            <v>4295899990</v>
          </cell>
        </row>
        <row r="1204">
          <cell r="A1204" t="str">
            <v>4295899990</v>
          </cell>
        </row>
        <row r="1205">
          <cell r="A1205" t="str">
            <v>4295899990</v>
          </cell>
        </row>
        <row r="1206">
          <cell r="A1206" t="str">
            <v>4295899990</v>
          </cell>
        </row>
        <row r="1207">
          <cell r="A1207" t="str">
            <v>4295899990</v>
          </cell>
        </row>
        <row r="1208">
          <cell r="A1208" t="str">
            <v>4295899990</v>
          </cell>
        </row>
        <row r="1209">
          <cell r="A1209" t="str">
            <v>4295899990</v>
          </cell>
        </row>
        <row r="1210">
          <cell r="A1210" t="str">
            <v>4295899990</v>
          </cell>
        </row>
        <row r="1211">
          <cell r="A1211" t="str">
            <v>4295899990</v>
          </cell>
        </row>
        <row r="1212">
          <cell r="A1212" t="str">
            <v>4295899990</v>
          </cell>
        </row>
        <row r="1213">
          <cell r="A1213" t="str">
            <v>4295899990</v>
          </cell>
        </row>
        <row r="1214">
          <cell r="A1214" t="str">
            <v>4295899990</v>
          </cell>
        </row>
        <row r="1215">
          <cell r="A1215" t="str">
            <v>4295899990</v>
          </cell>
        </row>
        <row r="1216">
          <cell r="A1216" t="str">
            <v>4295899990</v>
          </cell>
        </row>
        <row r="1217">
          <cell r="A1217" t="str">
            <v>4295899990</v>
          </cell>
        </row>
        <row r="1218">
          <cell r="A1218" t="str">
            <v>4295899990</v>
          </cell>
        </row>
        <row r="1219">
          <cell r="A1219" t="str">
            <v>4295899990</v>
          </cell>
        </row>
        <row r="1220">
          <cell r="A1220" t="str">
            <v>4295899990</v>
          </cell>
        </row>
        <row r="1221">
          <cell r="A1221" t="str">
            <v>4295899990</v>
          </cell>
        </row>
        <row r="1222">
          <cell r="A1222" t="str">
            <v>4295899990</v>
          </cell>
        </row>
        <row r="1223">
          <cell r="A1223" t="str">
            <v>4295899990</v>
          </cell>
        </row>
        <row r="1224">
          <cell r="A1224" t="str">
            <v>4295899990</v>
          </cell>
        </row>
        <row r="1225">
          <cell r="A1225" t="str">
            <v>4295899990</v>
          </cell>
        </row>
        <row r="1226">
          <cell r="A1226" t="str">
            <v>4295899990</v>
          </cell>
        </row>
        <row r="1227">
          <cell r="A1227" t="str">
            <v>4295899990</v>
          </cell>
        </row>
        <row r="1228">
          <cell r="A1228" t="str">
            <v>4295899990</v>
          </cell>
        </row>
        <row r="1229">
          <cell r="A1229" t="str">
            <v>4295899990</v>
          </cell>
        </row>
        <row r="1230">
          <cell r="A1230" t="str">
            <v>4295899990</v>
          </cell>
        </row>
        <row r="1231">
          <cell r="A1231" t="str">
            <v>4295899990</v>
          </cell>
        </row>
        <row r="1232">
          <cell r="A1232" t="str">
            <v>4295899990</v>
          </cell>
        </row>
        <row r="1233">
          <cell r="A1233" t="str">
            <v>4295899990</v>
          </cell>
        </row>
        <row r="1234">
          <cell r="A1234" t="str">
            <v>4295899990</v>
          </cell>
        </row>
        <row r="1235">
          <cell r="A1235" t="str">
            <v>4295865239</v>
          </cell>
        </row>
        <row r="1236">
          <cell r="A1236" t="str">
            <v>4295865239</v>
          </cell>
        </row>
        <row r="1237">
          <cell r="A1237" t="str">
            <v>4295865239</v>
          </cell>
        </row>
        <row r="1238">
          <cell r="A1238" t="str">
            <v>4295865239</v>
          </cell>
        </row>
        <row r="1239">
          <cell r="A1239" t="str">
            <v>4295865239</v>
          </cell>
        </row>
        <row r="1240">
          <cell r="A1240" t="str">
            <v>4295865239</v>
          </cell>
        </row>
        <row r="1241">
          <cell r="A1241" t="str">
            <v>4295865239</v>
          </cell>
        </row>
        <row r="1242">
          <cell r="A1242" t="str">
            <v>4295865239</v>
          </cell>
        </row>
        <row r="1243">
          <cell r="A1243" t="str">
            <v>4295865239</v>
          </cell>
        </row>
        <row r="1244">
          <cell r="A1244" t="str">
            <v>4295865239</v>
          </cell>
        </row>
        <row r="1245">
          <cell r="A1245" t="str">
            <v>4295865239</v>
          </cell>
        </row>
        <row r="1246">
          <cell r="A1246" t="str">
            <v>4295865239</v>
          </cell>
        </row>
        <row r="1247">
          <cell r="A1247" t="str">
            <v>4295865239</v>
          </cell>
        </row>
        <row r="1248">
          <cell r="A1248" t="str">
            <v>4295865239</v>
          </cell>
        </row>
        <row r="1249">
          <cell r="A1249" t="str">
            <v>4295865239</v>
          </cell>
        </row>
        <row r="1250">
          <cell r="A1250" t="str">
            <v>4295865239</v>
          </cell>
        </row>
        <row r="1251">
          <cell r="A1251" t="str">
            <v>4295865239</v>
          </cell>
        </row>
        <row r="1252">
          <cell r="A1252" t="str">
            <v>4295865239</v>
          </cell>
        </row>
        <row r="1253">
          <cell r="A1253" t="str">
            <v>4295865239</v>
          </cell>
        </row>
        <row r="1254">
          <cell r="A1254" t="str">
            <v>4295865239</v>
          </cell>
        </row>
        <row r="1255">
          <cell r="A1255" t="str">
            <v>4295865239</v>
          </cell>
        </row>
        <row r="1256">
          <cell r="A1256" t="str">
            <v>4295865239</v>
          </cell>
        </row>
        <row r="1257">
          <cell r="A1257" t="str">
            <v>4295865239</v>
          </cell>
        </row>
        <row r="1258">
          <cell r="A1258" t="str">
            <v>4295865239</v>
          </cell>
        </row>
        <row r="1259">
          <cell r="A1259" t="str">
            <v>4295865239</v>
          </cell>
        </row>
        <row r="1260">
          <cell r="A1260" t="str">
            <v>4295865239</v>
          </cell>
        </row>
        <row r="1261">
          <cell r="A1261" t="str">
            <v>4295865239</v>
          </cell>
        </row>
        <row r="1262">
          <cell r="A1262" t="str">
            <v>4295865239</v>
          </cell>
        </row>
        <row r="1263">
          <cell r="A1263" t="str">
            <v>4295865239</v>
          </cell>
        </row>
        <row r="1264">
          <cell r="A1264" t="str">
            <v>4295865239</v>
          </cell>
        </row>
        <row r="1265">
          <cell r="A1265" t="str">
            <v>4295865239</v>
          </cell>
        </row>
        <row r="1266">
          <cell r="A1266" t="str">
            <v>4295865239</v>
          </cell>
        </row>
        <row r="1267">
          <cell r="A1267" t="str">
            <v>4295865239</v>
          </cell>
        </row>
        <row r="1268">
          <cell r="A1268" t="str">
            <v>4295865239</v>
          </cell>
        </row>
        <row r="1269">
          <cell r="A1269" t="str">
            <v>4295865239</v>
          </cell>
        </row>
        <row r="1270">
          <cell r="A1270" t="str">
            <v>4295865239</v>
          </cell>
        </row>
        <row r="1271">
          <cell r="A1271" t="str">
            <v>4295865239</v>
          </cell>
        </row>
        <row r="1272">
          <cell r="A1272" t="str">
            <v>4295865239</v>
          </cell>
        </row>
        <row r="1273">
          <cell r="A1273" t="str">
            <v>4295865239</v>
          </cell>
        </row>
        <row r="1274">
          <cell r="A1274" t="str">
            <v>4295865239</v>
          </cell>
        </row>
        <row r="1275">
          <cell r="A1275" t="str">
            <v>4295865239</v>
          </cell>
        </row>
        <row r="1276">
          <cell r="A1276" t="str">
            <v>4295865239</v>
          </cell>
        </row>
        <row r="1277">
          <cell r="A1277" t="str">
            <v>4295865239</v>
          </cell>
        </row>
        <row r="1278">
          <cell r="A1278" t="str">
            <v>4295865239</v>
          </cell>
        </row>
        <row r="1279">
          <cell r="A1279" t="str">
            <v>4295865239</v>
          </cell>
        </row>
        <row r="1280">
          <cell r="A1280" t="str">
            <v>4295865239</v>
          </cell>
        </row>
        <row r="1281">
          <cell r="A1281" t="str">
            <v>4295865239</v>
          </cell>
        </row>
        <row r="1282">
          <cell r="A1282" t="str">
            <v>4295865239</v>
          </cell>
        </row>
        <row r="1283">
          <cell r="A1283" t="str">
            <v>4295865239</v>
          </cell>
        </row>
        <row r="1284">
          <cell r="A1284" t="str">
            <v>4295865239</v>
          </cell>
        </row>
        <row r="1285">
          <cell r="A1285" t="str">
            <v>4295865239</v>
          </cell>
        </row>
        <row r="1286">
          <cell r="A1286" t="str">
            <v>4295865239</v>
          </cell>
        </row>
        <row r="1287">
          <cell r="A1287" t="str">
            <v>4295865239</v>
          </cell>
        </row>
        <row r="1288">
          <cell r="A1288" t="str">
            <v>4295865239</v>
          </cell>
        </row>
        <row r="1289">
          <cell r="A1289" t="str">
            <v>4295865239</v>
          </cell>
        </row>
        <row r="1290">
          <cell r="A1290" t="str">
            <v>4295865239</v>
          </cell>
        </row>
        <row r="1291">
          <cell r="A1291" t="str">
            <v>4295865239</v>
          </cell>
        </row>
        <row r="1292">
          <cell r="A1292" t="str">
            <v>4295865239</v>
          </cell>
        </row>
        <row r="1293">
          <cell r="A1293" t="str">
            <v>4295865239</v>
          </cell>
        </row>
        <row r="1294">
          <cell r="A1294" t="str">
            <v>4295865239</v>
          </cell>
        </row>
        <row r="1295">
          <cell r="A1295" t="str">
            <v>4295865239</v>
          </cell>
        </row>
        <row r="1296">
          <cell r="A1296" t="str">
            <v>4295865239</v>
          </cell>
        </row>
        <row r="1297">
          <cell r="A1297" t="str">
            <v>4295865239</v>
          </cell>
        </row>
        <row r="1298">
          <cell r="A1298" t="str">
            <v>4295865239</v>
          </cell>
        </row>
        <row r="1299">
          <cell r="A1299" t="str">
            <v>4295865239</v>
          </cell>
        </row>
        <row r="1300">
          <cell r="A1300" t="str">
            <v>4295865239</v>
          </cell>
        </row>
        <row r="1301">
          <cell r="A1301" t="str">
            <v>4295865239</v>
          </cell>
        </row>
        <row r="1302">
          <cell r="A1302" t="str">
            <v>4295865239</v>
          </cell>
        </row>
        <row r="1303">
          <cell r="A1303" t="str">
            <v>4295865239</v>
          </cell>
        </row>
        <row r="1304">
          <cell r="A1304" t="str">
            <v>4295865239</v>
          </cell>
        </row>
        <row r="1305">
          <cell r="A1305" t="str">
            <v>4295865239</v>
          </cell>
        </row>
        <row r="1306">
          <cell r="A1306" t="str">
            <v>4295865239</v>
          </cell>
        </row>
        <row r="1307">
          <cell r="A1307" t="str">
            <v>4295865239</v>
          </cell>
        </row>
        <row r="1308">
          <cell r="A1308" t="str">
            <v>4295865239</v>
          </cell>
        </row>
        <row r="1309">
          <cell r="A1309" t="str">
            <v>4295865239</v>
          </cell>
        </row>
        <row r="1310">
          <cell r="A1310" t="str">
            <v>4295865239</v>
          </cell>
        </row>
        <row r="1311">
          <cell r="A1311" t="str">
            <v>4295865239</v>
          </cell>
        </row>
        <row r="1312">
          <cell r="A1312" t="str">
            <v>4295865239</v>
          </cell>
        </row>
        <row r="1313">
          <cell r="A1313" t="str">
            <v>4295865239</v>
          </cell>
        </row>
        <row r="1314">
          <cell r="A1314" t="str">
            <v>4295865239</v>
          </cell>
        </row>
        <row r="1315">
          <cell r="A1315" t="str">
            <v>4295865239</v>
          </cell>
        </row>
        <row r="1316">
          <cell r="A1316" t="str">
            <v>4295865239</v>
          </cell>
        </row>
        <row r="1317">
          <cell r="A1317" t="str">
            <v>4295865239</v>
          </cell>
        </row>
        <row r="1318">
          <cell r="A1318" t="str">
            <v>4295865239</v>
          </cell>
        </row>
        <row r="1319">
          <cell r="A1319" t="str">
            <v>4295865239</v>
          </cell>
        </row>
        <row r="1320">
          <cell r="A1320" t="str">
            <v>4295865239</v>
          </cell>
        </row>
        <row r="1321">
          <cell r="A1321" t="str">
            <v>4295865239</v>
          </cell>
        </row>
        <row r="1322">
          <cell r="A1322" t="str">
            <v>4295865239</v>
          </cell>
        </row>
        <row r="1323">
          <cell r="A1323" t="str">
            <v>4295865239</v>
          </cell>
        </row>
        <row r="1324">
          <cell r="A1324" t="str">
            <v>4295865239</v>
          </cell>
        </row>
        <row r="1325">
          <cell r="A1325" t="str">
            <v>4295865239</v>
          </cell>
        </row>
        <row r="1326">
          <cell r="A1326" t="str">
            <v>4295865239</v>
          </cell>
        </row>
        <row r="1327">
          <cell r="A1327" t="str">
            <v>4295865239</v>
          </cell>
        </row>
        <row r="1328">
          <cell r="A1328" t="str">
            <v>4295865239</v>
          </cell>
        </row>
        <row r="1329">
          <cell r="A1329" t="str">
            <v>4295865239</v>
          </cell>
        </row>
        <row r="1330">
          <cell r="A1330" t="str">
            <v>4295865239</v>
          </cell>
        </row>
        <row r="1331">
          <cell r="A1331" t="str">
            <v>4295865239</v>
          </cell>
        </row>
        <row r="1332">
          <cell r="A1332" t="str">
            <v>4295865239</v>
          </cell>
        </row>
        <row r="1333">
          <cell r="A1333" t="str">
            <v>4295871682</v>
          </cell>
        </row>
        <row r="1334">
          <cell r="A1334" t="str">
            <v>4295871682</v>
          </cell>
        </row>
        <row r="1335">
          <cell r="A1335" t="str">
            <v>4295871682</v>
          </cell>
        </row>
        <row r="1336">
          <cell r="A1336" t="str">
            <v>4295871682</v>
          </cell>
        </row>
        <row r="1337">
          <cell r="A1337" t="str">
            <v>4295871682</v>
          </cell>
        </row>
        <row r="1338">
          <cell r="A1338" t="str">
            <v>4295871682</v>
          </cell>
        </row>
        <row r="1339">
          <cell r="A1339" t="str">
            <v>4295871682</v>
          </cell>
        </row>
        <row r="1340">
          <cell r="A1340" t="str">
            <v>4295871682</v>
          </cell>
        </row>
        <row r="1341">
          <cell r="A1341" t="str">
            <v>4295871682</v>
          </cell>
        </row>
        <row r="1342">
          <cell r="A1342" t="str">
            <v>4295871682</v>
          </cell>
        </row>
        <row r="1343">
          <cell r="A1343" t="str">
            <v>4295871682</v>
          </cell>
        </row>
        <row r="1344">
          <cell r="A1344" t="str">
            <v>4295871682</v>
          </cell>
        </row>
        <row r="1345">
          <cell r="A1345" t="str">
            <v>4295871682</v>
          </cell>
        </row>
        <row r="1346">
          <cell r="A1346" t="str">
            <v>4295871682</v>
          </cell>
        </row>
        <row r="1347">
          <cell r="A1347" t="str">
            <v>4295871682</v>
          </cell>
        </row>
        <row r="1348">
          <cell r="A1348" t="str">
            <v>4295871682</v>
          </cell>
        </row>
        <row r="1349">
          <cell r="A1349" t="str">
            <v>4295871682</v>
          </cell>
        </row>
        <row r="1350">
          <cell r="A1350" t="str">
            <v>4295871682</v>
          </cell>
        </row>
        <row r="1351">
          <cell r="A1351" t="str">
            <v>4295871682</v>
          </cell>
        </row>
        <row r="1352">
          <cell r="A1352" t="str">
            <v>4295871682</v>
          </cell>
        </row>
        <row r="1353">
          <cell r="A1353" t="str">
            <v>4295871682</v>
          </cell>
        </row>
        <row r="1354">
          <cell r="A1354" t="str">
            <v>4295871682</v>
          </cell>
        </row>
        <row r="1355">
          <cell r="A1355" t="str">
            <v>4295871682</v>
          </cell>
        </row>
        <row r="1356">
          <cell r="A1356" t="str">
            <v>4295871682</v>
          </cell>
        </row>
        <row r="1357">
          <cell r="A1357" t="str">
            <v>4295871682</v>
          </cell>
        </row>
        <row r="1358">
          <cell r="A1358" t="str">
            <v>4295871682</v>
          </cell>
        </row>
        <row r="1359">
          <cell r="A1359" t="str">
            <v>4295871682</v>
          </cell>
        </row>
        <row r="1360">
          <cell r="A1360" t="str">
            <v>4295871682</v>
          </cell>
        </row>
        <row r="1361">
          <cell r="A1361" t="str">
            <v>4295871682</v>
          </cell>
        </row>
        <row r="1362">
          <cell r="A1362" t="str">
            <v>4295871682</v>
          </cell>
        </row>
        <row r="1363">
          <cell r="A1363" t="str">
            <v>4295871682</v>
          </cell>
        </row>
        <row r="1364">
          <cell r="A1364" t="str">
            <v>4295871682</v>
          </cell>
        </row>
        <row r="1365">
          <cell r="A1365" t="str">
            <v>4295871682</v>
          </cell>
        </row>
        <row r="1366">
          <cell r="A1366" t="str">
            <v>4295871682</v>
          </cell>
        </row>
        <row r="1367">
          <cell r="A1367" t="str">
            <v>4295871682</v>
          </cell>
        </row>
        <row r="1368">
          <cell r="A1368" t="str">
            <v>4295871682</v>
          </cell>
        </row>
        <row r="1369">
          <cell r="A1369" t="str">
            <v>4295871682</v>
          </cell>
        </row>
        <row r="1370">
          <cell r="A1370" t="str">
            <v>4295871682</v>
          </cell>
        </row>
        <row r="1371">
          <cell r="A1371" t="str">
            <v>4295871682</v>
          </cell>
        </row>
        <row r="1372">
          <cell r="A1372" t="str">
            <v>4295871682</v>
          </cell>
        </row>
        <row r="1373">
          <cell r="A1373" t="str">
            <v>4295871682</v>
          </cell>
        </row>
        <row r="1374">
          <cell r="A1374" t="str">
            <v>4295871682</v>
          </cell>
        </row>
        <row r="1375">
          <cell r="A1375" t="str">
            <v>4295871682</v>
          </cell>
        </row>
        <row r="1376">
          <cell r="A1376" t="str">
            <v>4295871682</v>
          </cell>
        </row>
        <row r="1377">
          <cell r="A1377" t="str">
            <v>4295871682</v>
          </cell>
        </row>
        <row r="1378">
          <cell r="A1378" t="str">
            <v>4295871682</v>
          </cell>
        </row>
        <row r="1379">
          <cell r="A1379" t="str">
            <v>4295871682</v>
          </cell>
        </row>
        <row r="1380">
          <cell r="A1380" t="str">
            <v>4295871682</v>
          </cell>
        </row>
        <row r="1381">
          <cell r="A1381" t="str">
            <v>4295871682</v>
          </cell>
        </row>
        <row r="1382">
          <cell r="A1382" t="str">
            <v>4295871682</v>
          </cell>
        </row>
        <row r="1383">
          <cell r="A1383" t="str">
            <v>5000685130</v>
          </cell>
        </row>
        <row r="1384">
          <cell r="A1384" t="str">
            <v>5000685130</v>
          </cell>
        </row>
        <row r="1385">
          <cell r="A1385" t="str">
            <v>5000685130</v>
          </cell>
        </row>
        <row r="1386">
          <cell r="A1386" t="str">
            <v>5000685130</v>
          </cell>
        </row>
        <row r="1387">
          <cell r="A1387" t="str">
            <v>5000685130</v>
          </cell>
        </row>
        <row r="1388">
          <cell r="A1388" t="str">
            <v>5000685130</v>
          </cell>
        </row>
        <row r="1389">
          <cell r="A1389" t="str">
            <v>5000685130</v>
          </cell>
        </row>
        <row r="1390">
          <cell r="A1390" t="str">
            <v>5000685130</v>
          </cell>
        </row>
        <row r="1391">
          <cell r="A1391" t="str">
            <v>5000634746</v>
          </cell>
        </row>
        <row r="1392">
          <cell r="A1392" t="str">
            <v>5000634746</v>
          </cell>
        </row>
        <row r="1393">
          <cell r="A1393" t="str">
            <v>5000634746</v>
          </cell>
        </row>
        <row r="1394">
          <cell r="A1394" t="str">
            <v>5000634746</v>
          </cell>
        </row>
        <row r="1395">
          <cell r="A1395" t="str">
            <v>5000634746</v>
          </cell>
        </row>
        <row r="1396">
          <cell r="A1396" t="str">
            <v>5000634746</v>
          </cell>
        </row>
        <row r="1397">
          <cell r="A1397" t="str">
            <v>5000634746</v>
          </cell>
        </row>
        <row r="1398">
          <cell r="A1398" t="str">
            <v>5000634746</v>
          </cell>
        </row>
        <row r="1399">
          <cell r="A1399" t="str">
            <v>5000634746</v>
          </cell>
        </row>
        <row r="1400">
          <cell r="A1400" t="str">
            <v>5000634746</v>
          </cell>
        </row>
        <row r="1401">
          <cell r="A1401" t="str">
            <v>5000634746</v>
          </cell>
        </row>
        <row r="1402">
          <cell r="A1402" t="str">
            <v>5000634746</v>
          </cell>
        </row>
        <row r="1403">
          <cell r="A1403" t="str">
            <v>5000634746</v>
          </cell>
        </row>
        <row r="1404">
          <cell r="A1404" t="str">
            <v>5000634746</v>
          </cell>
        </row>
        <row r="1405">
          <cell r="A1405" t="str">
            <v>5000634746</v>
          </cell>
        </row>
        <row r="1406">
          <cell r="A1406" t="str">
            <v>5000634746</v>
          </cell>
        </row>
        <row r="1407">
          <cell r="A1407" t="str">
            <v>5000634746</v>
          </cell>
        </row>
        <row r="1408">
          <cell r="A1408" t="str">
            <v>5000634746</v>
          </cell>
        </row>
        <row r="1409">
          <cell r="A1409" t="str">
            <v>5000634746</v>
          </cell>
        </row>
        <row r="1410">
          <cell r="A1410" t="str">
            <v>5000634746</v>
          </cell>
        </row>
        <row r="1411">
          <cell r="A1411" t="str">
            <v>5000634746</v>
          </cell>
        </row>
        <row r="1412">
          <cell r="A1412" t="str">
            <v>5000634746</v>
          </cell>
        </row>
        <row r="1413">
          <cell r="A1413" t="str">
            <v>5000634746</v>
          </cell>
        </row>
        <row r="1414">
          <cell r="A1414" t="str">
            <v>5000634746</v>
          </cell>
        </row>
        <row r="1415">
          <cell r="A1415" t="str">
            <v>5000634746</v>
          </cell>
        </row>
        <row r="1416">
          <cell r="A1416" t="str">
            <v>5000634746</v>
          </cell>
        </row>
        <row r="1417">
          <cell r="A1417" t="str">
            <v>5000634746</v>
          </cell>
        </row>
        <row r="1418">
          <cell r="A1418" t="str">
            <v>5000634746</v>
          </cell>
        </row>
        <row r="1419">
          <cell r="A1419" t="str">
            <v>5000634746</v>
          </cell>
        </row>
        <row r="1420">
          <cell r="A1420" t="str">
            <v>5000634746</v>
          </cell>
        </row>
        <row r="1421">
          <cell r="A1421" t="str">
            <v>5000634746</v>
          </cell>
        </row>
        <row r="1422">
          <cell r="A1422" t="str">
            <v>5000634746</v>
          </cell>
        </row>
        <row r="1423">
          <cell r="A1423" t="str">
            <v>5000634746</v>
          </cell>
        </row>
        <row r="1424">
          <cell r="A1424" t="str">
            <v>5000634746</v>
          </cell>
        </row>
        <row r="1425">
          <cell r="A1425" t="str">
            <v>5000634746</v>
          </cell>
        </row>
        <row r="1426">
          <cell r="A1426" t="str">
            <v>5000634746</v>
          </cell>
        </row>
        <row r="1427">
          <cell r="A1427" t="str">
            <v>5000634746</v>
          </cell>
        </row>
        <row r="1428">
          <cell r="A1428" t="str">
            <v>5000634746</v>
          </cell>
        </row>
        <row r="1429">
          <cell r="A1429" t="str">
            <v>5000634746</v>
          </cell>
        </row>
        <row r="1430">
          <cell r="A1430" t="str">
            <v>5000634746</v>
          </cell>
        </row>
        <row r="1431">
          <cell r="A1431" t="str">
            <v>5000634746</v>
          </cell>
        </row>
        <row r="1432">
          <cell r="A1432" t="str">
            <v>5000634746</v>
          </cell>
        </row>
        <row r="1433">
          <cell r="A1433" t="str">
            <v>5000634746</v>
          </cell>
        </row>
        <row r="1434">
          <cell r="A1434" t="str">
            <v>5000634746</v>
          </cell>
        </row>
        <row r="1435">
          <cell r="A1435" t="str">
            <v>5000634746</v>
          </cell>
        </row>
        <row r="1436">
          <cell r="A1436" t="str">
            <v>5000634746</v>
          </cell>
        </row>
        <row r="1437">
          <cell r="A1437" t="str">
            <v>5000634746</v>
          </cell>
        </row>
        <row r="1438">
          <cell r="A1438" t="str">
            <v>5000634746</v>
          </cell>
        </row>
        <row r="1439">
          <cell r="A1439" t="str">
            <v>4295859044</v>
          </cell>
        </row>
        <row r="1440">
          <cell r="A1440" t="str">
            <v>4295859044</v>
          </cell>
        </row>
        <row r="1441">
          <cell r="A1441" t="str">
            <v>4295859044</v>
          </cell>
        </row>
        <row r="1442">
          <cell r="A1442" t="str">
            <v>4295859044</v>
          </cell>
        </row>
        <row r="1443">
          <cell r="A1443" t="str">
            <v>4295859044</v>
          </cell>
        </row>
        <row r="1444">
          <cell r="A1444" t="str">
            <v>4295859044</v>
          </cell>
        </row>
        <row r="1445">
          <cell r="A1445" t="str">
            <v>4295859044</v>
          </cell>
        </row>
        <row r="1446">
          <cell r="A1446" t="str">
            <v>4295859044</v>
          </cell>
        </row>
        <row r="1447">
          <cell r="A1447" t="str">
            <v>4295859044</v>
          </cell>
        </row>
        <row r="1448">
          <cell r="A1448" t="str">
            <v>4295859044</v>
          </cell>
        </row>
        <row r="1449">
          <cell r="A1449" t="str">
            <v>4295859044</v>
          </cell>
        </row>
        <row r="1450">
          <cell r="A1450" t="str">
            <v>4295859044</v>
          </cell>
        </row>
        <row r="1451">
          <cell r="A1451" t="str">
            <v>4295859044</v>
          </cell>
        </row>
        <row r="1452">
          <cell r="A1452" t="str">
            <v>4295859044</v>
          </cell>
        </row>
        <row r="1453">
          <cell r="A1453" t="str">
            <v>4295859044</v>
          </cell>
        </row>
        <row r="1454">
          <cell r="A1454" t="str">
            <v>4295859044</v>
          </cell>
        </row>
        <row r="1455">
          <cell r="A1455" t="str">
            <v>4295859044</v>
          </cell>
        </row>
        <row r="1456">
          <cell r="A1456" t="str">
            <v>4295859044</v>
          </cell>
        </row>
        <row r="1457">
          <cell r="A1457" t="str">
            <v>4295859044</v>
          </cell>
        </row>
        <row r="1458">
          <cell r="A1458" t="str">
            <v>4295859044</v>
          </cell>
        </row>
        <row r="1459">
          <cell r="A1459" t="str">
            <v>4295859044</v>
          </cell>
        </row>
        <row r="1460">
          <cell r="A1460" t="str">
            <v>4295859044</v>
          </cell>
        </row>
        <row r="1461">
          <cell r="A1461" t="str">
            <v>4295859044</v>
          </cell>
        </row>
        <row r="1462">
          <cell r="A1462" t="str">
            <v>4295859044</v>
          </cell>
        </row>
        <row r="1463">
          <cell r="A1463" t="str">
            <v>4295859044</v>
          </cell>
        </row>
        <row r="1464">
          <cell r="A1464" t="str">
            <v>4295859044</v>
          </cell>
        </row>
        <row r="1465">
          <cell r="A1465" t="str">
            <v>4295859044</v>
          </cell>
        </row>
        <row r="1466">
          <cell r="A1466" t="str">
            <v>4295859044</v>
          </cell>
        </row>
        <row r="1467">
          <cell r="A1467" t="str">
            <v>4295859044</v>
          </cell>
        </row>
        <row r="1468">
          <cell r="A1468" t="str">
            <v>4295859044</v>
          </cell>
        </row>
        <row r="1469">
          <cell r="A1469" t="str">
            <v>4295859044</v>
          </cell>
        </row>
        <row r="1470">
          <cell r="A1470" t="str">
            <v>4295859044</v>
          </cell>
        </row>
        <row r="1471">
          <cell r="A1471" t="str">
            <v>4295859044</v>
          </cell>
        </row>
        <row r="1472">
          <cell r="A1472" t="str">
            <v>4295859044</v>
          </cell>
        </row>
        <row r="1473">
          <cell r="A1473" t="str">
            <v>4295859044</v>
          </cell>
        </row>
        <row r="1474">
          <cell r="A1474" t="str">
            <v>4295859044</v>
          </cell>
        </row>
        <row r="1475">
          <cell r="A1475" t="str">
            <v>4295859044</v>
          </cell>
        </row>
        <row r="1476">
          <cell r="A1476" t="str">
            <v>4295859044</v>
          </cell>
        </row>
        <row r="1477">
          <cell r="A1477" t="str">
            <v>4295859044</v>
          </cell>
        </row>
        <row r="1478">
          <cell r="A1478" t="str">
            <v>4295859044</v>
          </cell>
        </row>
        <row r="1479">
          <cell r="A1479" t="str">
            <v>5000900098</v>
          </cell>
        </row>
        <row r="1480">
          <cell r="A1480" t="str">
            <v>5000900098</v>
          </cell>
        </row>
        <row r="1481">
          <cell r="A1481" t="str">
            <v>5000900098</v>
          </cell>
        </row>
        <row r="1482">
          <cell r="A1482" t="str">
            <v>5000900098</v>
          </cell>
        </row>
        <row r="1483">
          <cell r="A1483" t="str">
            <v>5000900098</v>
          </cell>
        </row>
        <row r="1484">
          <cell r="A1484" t="str">
            <v>5000900098</v>
          </cell>
        </row>
        <row r="1485">
          <cell r="A1485" t="str">
            <v>5000900098</v>
          </cell>
        </row>
        <row r="1486">
          <cell r="A1486" t="str">
            <v>5000900098</v>
          </cell>
        </row>
        <row r="1487">
          <cell r="A1487" t="str">
            <v>5000900098</v>
          </cell>
        </row>
        <row r="1488">
          <cell r="A1488" t="str">
            <v>5000900098</v>
          </cell>
        </row>
        <row r="1489">
          <cell r="A1489" t="str">
            <v>5000900098</v>
          </cell>
        </row>
        <row r="1490">
          <cell r="A1490" t="str">
            <v>5000900098</v>
          </cell>
        </row>
        <row r="1491">
          <cell r="A1491" t="str">
            <v>5000900098</v>
          </cell>
        </row>
        <row r="1492">
          <cell r="A1492" t="str">
            <v>5000900098</v>
          </cell>
        </row>
        <row r="1493">
          <cell r="A1493" t="str">
            <v>5000900098</v>
          </cell>
        </row>
        <row r="1494">
          <cell r="A1494" t="str">
            <v>5000900098</v>
          </cell>
        </row>
        <row r="1495">
          <cell r="A1495" t="str">
            <v>5000900098</v>
          </cell>
        </row>
        <row r="1496">
          <cell r="A1496" t="str">
            <v>5000900098</v>
          </cell>
        </row>
        <row r="1497">
          <cell r="A1497" t="str">
            <v>5000900098</v>
          </cell>
        </row>
        <row r="1498">
          <cell r="A1498" t="str">
            <v>5000900098</v>
          </cell>
        </row>
        <row r="1499">
          <cell r="A1499" t="str">
            <v>5000900098</v>
          </cell>
        </row>
        <row r="1500">
          <cell r="A1500" t="str">
            <v>5000900098</v>
          </cell>
        </row>
        <row r="1501">
          <cell r="A1501" t="str">
            <v>5000900098</v>
          </cell>
        </row>
        <row r="1502">
          <cell r="A1502" t="str">
            <v>5000900098</v>
          </cell>
        </row>
        <row r="1503">
          <cell r="A1503" t="str">
            <v>5000900098</v>
          </cell>
        </row>
        <row r="1504">
          <cell r="A1504" t="str">
            <v>5000900098</v>
          </cell>
        </row>
        <row r="1505">
          <cell r="A1505" t="str">
            <v>5000900098</v>
          </cell>
        </row>
        <row r="1506">
          <cell r="A1506" t="str">
            <v>5000900098</v>
          </cell>
        </row>
        <row r="1507">
          <cell r="A1507" t="str">
            <v>5000900098</v>
          </cell>
        </row>
        <row r="1508">
          <cell r="A1508" t="str">
            <v>5000900098</v>
          </cell>
        </row>
        <row r="1509">
          <cell r="A1509" t="str">
            <v>5000900098</v>
          </cell>
        </row>
        <row r="1510">
          <cell r="A1510" t="str">
            <v>5000900098</v>
          </cell>
        </row>
        <row r="1511">
          <cell r="A1511" t="str">
            <v>5000900098</v>
          </cell>
        </row>
        <row r="1512">
          <cell r="A1512" t="str">
            <v>5000900098</v>
          </cell>
        </row>
        <row r="1513">
          <cell r="A1513" t="str">
            <v>4295903689</v>
          </cell>
        </row>
        <row r="1514">
          <cell r="A1514" t="str">
            <v>4295903689</v>
          </cell>
        </row>
        <row r="1515">
          <cell r="A1515" t="str">
            <v>4295903689</v>
          </cell>
        </row>
        <row r="1516">
          <cell r="A1516" t="str">
            <v>4295903689</v>
          </cell>
        </row>
        <row r="1517">
          <cell r="A1517" t="str">
            <v>4295903689</v>
          </cell>
        </row>
        <row r="1518">
          <cell r="A1518" t="str">
            <v>4295903689</v>
          </cell>
        </row>
        <row r="1519">
          <cell r="A1519" t="str">
            <v>4295903689</v>
          </cell>
        </row>
        <row r="1520">
          <cell r="A1520" t="str">
            <v>4295903689</v>
          </cell>
        </row>
        <row r="1521">
          <cell r="A1521" t="str">
            <v>4295903689</v>
          </cell>
        </row>
        <row r="1522">
          <cell r="A1522" t="str">
            <v>4295903689</v>
          </cell>
        </row>
        <row r="1523">
          <cell r="A1523" t="str">
            <v>4295903689</v>
          </cell>
        </row>
        <row r="1524">
          <cell r="A1524" t="str">
            <v>4295903689</v>
          </cell>
        </row>
        <row r="1525">
          <cell r="A1525" t="str">
            <v>4295903689</v>
          </cell>
        </row>
        <row r="1526">
          <cell r="A1526" t="str">
            <v>4295903689</v>
          </cell>
        </row>
        <row r="1527">
          <cell r="A1527" t="str">
            <v>4295903689</v>
          </cell>
        </row>
        <row r="1528">
          <cell r="A1528" t="str">
            <v>4295903689</v>
          </cell>
        </row>
        <row r="1529">
          <cell r="A1529" t="str">
            <v>4295903689</v>
          </cell>
        </row>
        <row r="1530">
          <cell r="A1530" t="str">
            <v>4295903689</v>
          </cell>
        </row>
        <row r="1531">
          <cell r="A1531" t="str">
            <v>4295903689</v>
          </cell>
        </row>
        <row r="1532">
          <cell r="A1532" t="str">
            <v>4295903689</v>
          </cell>
        </row>
        <row r="1533">
          <cell r="A1533" t="str">
            <v>4295903689</v>
          </cell>
        </row>
        <row r="1534">
          <cell r="A1534" t="str">
            <v>4295903689</v>
          </cell>
        </row>
        <row r="1535">
          <cell r="A1535" t="str">
            <v>4295903689</v>
          </cell>
        </row>
        <row r="1536">
          <cell r="A1536" t="str">
            <v>4295903689</v>
          </cell>
        </row>
        <row r="1537">
          <cell r="A1537" t="str">
            <v>4295903689</v>
          </cell>
        </row>
        <row r="1538">
          <cell r="A1538" t="str">
            <v>4295903689</v>
          </cell>
        </row>
        <row r="1539">
          <cell r="A1539" t="str">
            <v>4295903689</v>
          </cell>
        </row>
        <row r="1540">
          <cell r="A1540" t="str">
            <v>4295903689</v>
          </cell>
        </row>
        <row r="1541">
          <cell r="A1541" t="str">
            <v>4295903689</v>
          </cell>
        </row>
        <row r="1542">
          <cell r="A1542" t="str">
            <v>4295903689</v>
          </cell>
        </row>
        <row r="1543">
          <cell r="A1543" t="str">
            <v>4295903689</v>
          </cell>
        </row>
        <row r="1544">
          <cell r="A1544" t="str">
            <v>4295903689</v>
          </cell>
        </row>
        <row r="1545">
          <cell r="A1545" t="str">
            <v>4295903689</v>
          </cell>
        </row>
        <row r="1546">
          <cell r="A1546" t="str">
            <v>4295903689</v>
          </cell>
        </row>
        <row r="1547">
          <cell r="A1547" t="str">
            <v>4295903689</v>
          </cell>
        </row>
        <row r="1548">
          <cell r="A1548" t="str">
            <v>4295903689</v>
          </cell>
        </row>
        <row r="1549">
          <cell r="A1549" t="str">
            <v>4295903689</v>
          </cell>
        </row>
        <row r="1550">
          <cell r="A1550" t="str">
            <v>4295903689</v>
          </cell>
        </row>
        <row r="1551">
          <cell r="A1551" t="str">
            <v>4295903689</v>
          </cell>
        </row>
        <row r="1552">
          <cell r="A1552" t="str">
            <v>4295903689</v>
          </cell>
        </row>
        <row r="1553">
          <cell r="A1553" t="str">
            <v>4295903689</v>
          </cell>
        </row>
        <row r="1554">
          <cell r="A1554" t="str">
            <v>4295903689</v>
          </cell>
        </row>
        <row r="1555">
          <cell r="A1555" t="str">
            <v>4295903689</v>
          </cell>
        </row>
        <row r="1556">
          <cell r="A1556" t="str">
            <v>4295903689</v>
          </cell>
        </row>
        <row r="1557">
          <cell r="A1557" t="str">
            <v>4295903689</v>
          </cell>
        </row>
        <row r="1558">
          <cell r="A1558" t="str">
            <v>4295903689</v>
          </cell>
        </row>
        <row r="1559">
          <cell r="A1559" t="str">
            <v>4295903689</v>
          </cell>
        </row>
        <row r="1560">
          <cell r="A1560" t="str">
            <v>4295903689</v>
          </cell>
        </row>
        <row r="1561">
          <cell r="A1561" t="str">
            <v>4295903689</v>
          </cell>
        </row>
        <row r="1562">
          <cell r="A1562" t="str">
            <v>4295903689</v>
          </cell>
        </row>
        <row r="1563">
          <cell r="A1563" t="str">
            <v>4295903689</v>
          </cell>
        </row>
        <row r="1564">
          <cell r="A1564" t="str">
            <v>4295903689</v>
          </cell>
        </row>
        <row r="1565">
          <cell r="A1565" t="str">
            <v>4295903689</v>
          </cell>
        </row>
        <row r="1566">
          <cell r="A1566" t="str">
            <v>4295903689</v>
          </cell>
        </row>
        <row r="1567">
          <cell r="A1567" t="str">
            <v>4295903689</v>
          </cell>
        </row>
        <row r="1568">
          <cell r="A1568" t="str">
            <v>4295903689</v>
          </cell>
        </row>
        <row r="1569">
          <cell r="A1569" t="str">
            <v>4295857351</v>
          </cell>
        </row>
        <row r="1570">
          <cell r="A1570" t="str">
            <v>4295857351</v>
          </cell>
        </row>
        <row r="1571">
          <cell r="A1571" t="str">
            <v>4295857351</v>
          </cell>
        </row>
        <row r="1572">
          <cell r="A1572" t="str">
            <v>4295857351</v>
          </cell>
        </row>
        <row r="1573">
          <cell r="A1573" t="str">
            <v>4295857351</v>
          </cell>
        </row>
        <row r="1574">
          <cell r="A1574" t="str">
            <v>4295857351</v>
          </cell>
        </row>
        <row r="1575">
          <cell r="A1575" t="str">
            <v>4295857351</v>
          </cell>
        </row>
        <row r="1576">
          <cell r="A1576" t="str">
            <v>4295857351</v>
          </cell>
        </row>
        <row r="1577">
          <cell r="A1577" t="str">
            <v>4295857351</v>
          </cell>
        </row>
        <row r="1578">
          <cell r="A1578" t="str">
            <v>4295857351</v>
          </cell>
        </row>
        <row r="1579">
          <cell r="A1579" t="str">
            <v>4295857351</v>
          </cell>
        </row>
        <row r="1580">
          <cell r="A1580" t="str">
            <v>4295857351</v>
          </cell>
        </row>
        <row r="1581">
          <cell r="A1581" t="str">
            <v>4295857351</v>
          </cell>
        </row>
        <row r="1582">
          <cell r="A1582" t="str">
            <v>4295857351</v>
          </cell>
        </row>
        <row r="1583">
          <cell r="A1583" t="str">
            <v>4295857351</v>
          </cell>
        </row>
        <row r="1584">
          <cell r="A1584" t="str">
            <v>4295857351</v>
          </cell>
        </row>
        <row r="1585">
          <cell r="A1585" t="str">
            <v>4295857351</v>
          </cell>
        </row>
        <row r="1586">
          <cell r="A1586" t="str">
            <v>4295857351</v>
          </cell>
        </row>
        <row r="1587">
          <cell r="A1587" t="str">
            <v>4295857351</v>
          </cell>
        </row>
        <row r="1588">
          <cell r="A1588" t="str">
            <v>4295857351</v>
          </cell>
        </row>
        <row r="1589">
          <cell r="A1589" t="str">
            <v>4295857351</v>
          </cell>
        </row>
        <row r="1590">
          <cell r="A1590" t="str">
            <v>4295857351</v>
          </cell>
        </row>
        <row r="1591">
          <cell r="A1591" t="str">
            <v>4295857351</v>
          </cell>
        </row>
        <row r="1592">
          <cell r="A1592" t="str">
            <v>4295857351</v>
          </cell>
        </row>
        <row r="1593">
          <cell r="A1593" t="str">
            <v>4295857351</v>
          </cell>
        </row>
        <row r="1594">
          <cell r="A1594" t="str">
            <v>4295857351</v>
          </cell>
        </row>
        <row r="1595">
          <cell r="A1595" t="str">
            <v>4295857351</v>
          </cell>
        </row>
        <row r="1596">
          <cell r="A1596" t="str">
            <v>4295857351</v>
          </cell>
        </row>
        <row r="1597">
          <cell r="A1597" t="str">
            <v>4295857351</v>
          </cell>
        </row>
        <row r="1598">
          <cell r="A1598" t="str">
            <v>4295857351</v>
          </cell>
        </row>
        <row r="1599">
          <cell r="A1599" t="str">
            <v>4295857351</v>
          </cell>
        </row>
        <row r="1600">
          <cell r="A1600" t="str">
            <v>4295857351</v>
          </cell>
        </row>
        <row r="1601">
          <cell r="A1601" t="str">
            <v>4295857351</v>
          </cell>
        </row>
        <row r="1602">
          <cell r="A1602" t="str">
            <v>4295857351</v>
          </cell>
        </row>
        <row r="1603">
          <cell r="A1603" t="str">
            <v>4295857351</v>
          </cell>
        </row>
        <row r="1604">
          <cell r="A1604" t="str">
            <v>4295857351</v>
          </cell>
        </row>
        <row r="1605">
          <cell r="A1605" t="str">
            <v>4295857351</v>
          </cell>
        </row>
        <row r="1606">
          <cell r="A1606" t="str">
            <v>4295857351</v>
          </cell>
        </row>
        <row r="1607">
          <cell r="A1607" t="str">
            <v>4295857351</v>
          </cell>
        </row>
        <row r="1608">
          <cell r="A1608" t="str">
            <v>4295857351</v>
          </cell>
        </row>
        <row r="1609">
          <cell r="A1609" t="str">
            <v>4295857351</v>
          </cell>
        </row>
        <row r="1610">
          <cell r="A1610" t="str">
            <v>4295857351</v>
          </cell>
        </row>
        <row r="1611">
          <cell r="A1611" t="str">
            <v>4295857351</v>
          </cell>
        </row>
        <row r="1612">
          <cell r="A1612" t="str">
            <v>4295857351</v>
          </cell>
        </row>
        <row r="1613">
          <cell r="A1613" t="str">
            <v>4295857351</v>
          </cell>
        </row>
        <row r="1614">
          <cell r="A1614" t="str">
            <v>4295857351</v>
          </cell>
        </row>
        <row r="1615">
          <cell r="A1615" t="str">
            <v>4295857351</v>
          </cell>
        </row>
        <row r="1616">
          <cell r="A1616" t="str">
            <v>4295857351</v>
          </cell>
        </row>
        <row r="1617">
          <cell r="A1617" t="str">
            <v>4295857351</v>
          </cell>
        </row>
        <row r="1618">
          <cell r="A1618" t="str">
            <v>4295857351</v>
          </cell>
        </row>
        <row r="1619">
          <cell r="A1619" t="str">
            <v>4295857351</v>
          </cell>
        </row>
        <row r="1620">
          <cell r="A1620" t="str">
            <v>4295857351</v>
          </cell>
        </row>
        <row r="1621">
          <cell r="A1621" t="str">
            <v>4295857351</v>
          </cell>
        </row>
        <row r="1622">
          <cell r="A1622" t="str">
            <v>4295857351</v>
          </cell>
        </row>
        <row r="1623">
          <cell r="A1623" t="str">
            <v>4295857351</v>
          </cell>
        </row>
        <row r="1624">
          <cell r="A1624" t="str">
            <v>4295857351</v>
          </cell>
        </row>
        <row r="1625">
          <cell r="A1625" t="str">
            <v>4295857351</v>
          </cell>
        </row>
        <row r="1626">
          <cell r="A1626" t="str">
            <v>4295857351</v>
          </cell>
        </row>
        <row r="1627">
          <cell r="A1627" t="str">
            <v>4295857351</v>
          </cell>
        </row>
        <row r="1628">
          <cell r="A1628" t="str">
            <v>4295857351</v>
          </cell>
        </row>
        <row r="1629">
          <cell r="A1629" t="str">
            <v>4295857351</v>
          </cell>
        </row>
        <row r="1630">
          <cell r="A1630" t="str">
            <v>4295857351</v>
          </cell>
        </row>
        <row r="1631">
          <cell r="A1631" t="str">
            <v>4295857351</v>
          </cell>
        </row>
        <row r="1632">
          <cell r="A1632" t="str">
            <v>4295857351</v>
          </cell>
        </row>
        <row r="1633">
          <cell r="A1633" t="str">
            <v>4295857351</v>
          </cell>
        </row>
        <row r="1634">
          <cell r="A1634" t="str">
            <v>5000504255</v>
          </cell>
        </row>
        <row r="1635">
          <cell r="A1635" t="str">
            <v>5000504255</v>
          </cell>
        </row>
        <row r="1636">
          <cell r="A1636" t="str">
            <v>5000504255</v>
          </cell>
        </row>
        <row r="1637">
          <cell r="A1637" t="str">
            <v>5000504255</v>
          </cell>
        </row>
        <row r="1638">
          <cell r="A1638" t="str">
            <v>5000504255</v>
          </cell>
        </row>
        <row r="1639">
          <cell r="A1639" t="str">
            <v>5000504255</v>
          </cell>
        </row>
        <row r="1640">
          <cell r="A1640" t="str">
            <v>5000504255</v>
          </cell>
        </row>
        <row r="1641">
          <cell r="A1641" t="str">
            <v>5000504255</v>
          </cell>
        </row>
        <row r="1642">
          <cell r="A1642" t="str">
            <v>5000504255</v>
          </cell>
        </row>
        <row r="1643">
          <cell r="A1643" t="str">
            <v>5000504255</v>
          </cell>
        </row>
        <row r="1644">
          <cell r="A1644" t="str">
            <v>5000504255</v>
          </cell>
        </row>
        <row r="1645">
          <cell r="A1645" t="str">
            <v>5000504255</v>
          </cell>
        </row>
        <row r="1646">
          <cell r="A1646" t="str">
            <v>5000504255</v>
          </cell>
        </row>
        <row r="1647">
          <cell r="A1647" t="str">
            <v>5000504255</v>
          </cell>
        </row>
        <row r="1648">
          <cell r="A1648" t="str">
            <v>4295863738</v>
          </cell>
        </row>
        <row r="1649">
          <cell r="A1649" t="str">
            <v>4295863738</v>
          </cell>
        </row>
        <row r="1650">
          <cell r="A1650" t="str">
            <v>4295863738</v>
          </cell>
        </row>
        <row r="1651">
          <cell r="A1651" t="str">
            <v>4295863738</v>
          </cell>
        </row>
        <row r="1652">
          <cell r="A1652" t="str">
            <v>4295863738</v>
          </cell>
        </row>
        <row r="1653">
          <cell r="A1653" t="str">
            <v>4295863738</v>
          </cell>
        </row>
        <row r="1654">
          <cell r="A1654" t="str">
            <v>4295863738</v>
          </cell>
        </row>
        <row r="1655">
          <cell r="A1655" t="str">
            <v>4295863738</v>
          </cell>
        </row>
        <row r="1656">
          <cell r="A1656" t="str">
            <v>4295863738</v>
          </cell>
        </row>
        <row r="1657">
          <cell r="A1657" t="str">
            <v>4295863738</v>
          </cell>
        </row>
        <row r="1658">
          <cell r="A1658" t="str">
            <v>4295863738</v>
          </cell>
        </row>
        <row r="1659">
          <cell r="A1659" t="str">
            <v>4295863738</v>
          </cell>
        </row>
        <row r="1660">
          <cell r="A1660" t="str">
            <v>4295863738</v>
          </cell>
        </row>
        <row r="1661">
          <cell r="A1661" t="str">
            <v>4295863738</v>
          </cell>
        </row>
        <row r="1662">
          <cell r="A1662" t="str">
            <v>4295863738</v>
          </cell>
        </row>
        <row r="1663">
          <cell r="A1663" t="str">
            <v>4295863738</v>
          </cell>
        </row>
        <row r="1664">
          <cell r="A1664" t="str">
            <v>4295863738</v>
          </cell>
        </row>
        <row r="1665">
          <cell r="A1665" t="str">
            <v>4295863738</v>
          </cell>
        </row>
        <row r="1666">
          <cell r="A1666" t="str">
            <v>4295863738</v>
          </cell>
        </row>
        <row r="1667">
          <cell r="A1667" t="str">
            <v>4295863738</v>
          </cell>
        </row>
        <row r="1668">
          <cell r="A1668" t="str">
            <v>4295863738</v>
          </cell>
        </row>
        <row r="1669">
          <cell r="A1669" t="str">
            <v>4295863738</v>
          </cell>
        </row>
        <row r="1670">
          <cell r="A1670" t="str">
            <v>4295863738</v>
          </cell>
        </row>
        <row r="1671">
          <cell r="A1671" t="str">
            <v>4295863738</v>
          </cell>
        </row>
        <row r="1672">
          <cell r="A1672" t="str">
            <v>4295863738</v>
          </cell>
        </row>
        <row r="1673">
          <cell r="A1673" t="str">
            <v>4295863738</v>
          </cell>
        </row>
        <row r="1674">
          <cell r="A1674" t="str">
            <v>4295863738</v>
          </cell>
        </row>
        <row r="1675">
          <cell r="A1675" t="str">
            <v>4295863738</v>
          </cell>
        </row>
        <row r="1676">
          <cell r="A1676" t="str">
            <v>4295863738</v>
          </cell>
        </row>
        <row r="1677">
          <cell r="A1677" t="str">
            <v>4295863738</v>
          </cell>
        </row>
        <row r="1678">
          <cell r="A1678" t="str">
            <v>4295863738</v>
          </cell>
        </row>
        <row r="1679">
          <cell r="A1679" t="str">
            <v>4295863738</v>
          </cell>
        </row>
        <row r="1680">
          <cell r="A1680" t="str">
            <v>4295863738</v>
          </cell>
        </row>
        <row r="1681">
          <cell r="A1681" t="str">
            <v>4295863738</v>
          </cell>
        </row>
        <row r="1682">
          <cell r="A1682" t="str">
            <v>4295863738</v>
          </cell>
        </row>
        <row r="1683">
          <cell r="A1683" t="str">
            <v>4295863738</v>
          </cell>
        </row>
        <row r="1684">
          <cell r="A1684" t="str">
            <v>4295863738</v>
          </cell>
        </row>
        <row r="1685">
          <cell r="A1685" t="str">
            <v>4295863738</v>
          </cell>
        </row>
        <row r="1686">
          <cell r="A1686" t="str">
            <v>4295863738</v>
          </cell>
        </row>
        <row r="1687">
          <cell r="A1687" t="str">
            <v>4295863738</v>
          </cell>
        </row>
        <row r="1688">
          <cell r="A1688" t="str">
            <v>4295863738</v>
          </cell>
        </row>
        <row r="1689">
          <cell r="A1689" t="str">
            <v>4295863738</v>
          </cell>
        </row>
        <row r="1690">
          <cell r="A1690" t="str">
            <v>4295863738</v>
          </cell>
        </row>
        <row r="1691">
          <cell r="A1691" t="str">
            <v>4295863738</v>
          </cell>
        </row>
        <row r="1692">
          <cell r="A1692" t="str">
            <v>4295863738</v>
          </cell>
        </row>
        <row r="1693">
          <cell r="A1693" t="str">
            <v>4295863738</v>
          </cell>
        </row>
        <row r="1694">
          <cell r="A1694" t="str">
            <v>4295863738</v>
          </cell>
        </row>
        <row r="1695">
          <cell r="A1695" t="str">
            <v>4295863738</v>
          </cell>
        </row>
        <row r="1696">
          <cell r="A1696" t="str">
            <v>4295863738</v>
          </cell>
        </row>
        <row r="1697">
          <cell r="A1697" t="str">
            <v>4295863738</v>
          </cell>
        </row>
        <row r="1698">
          <cell r="A1698" t="str">
            <v>4295863738</v>
          </cell>
        </row>
        <row r="1699">
          <cell r="A1699" t="str">
            <v>4295863738</v>
          </cell>
        </row>
        <row r="1700">
          <cell r="A1700" t="str">
            <v>4295863738</v>
          </cell>
        </row>
        <row r="1701">
          <cell r="A1701" t="str">
            <v>4295863738</v>
          </cell>
        </row>
        <row r="1702">
          <cell r="A1702" t="str">
            <v>4295863738</v>
          </cell>
        </row>
        <row r="1703">
          <cell r="A1703" t="str">
            <v>4295863738</v>
          </cell>
        </row>
        <row r="1704">
          <cell r="A1704" t="str">
            <v>4295863738</v>
          </cell>
        </row>
        <row r="1705">
          <cell r="A1705" t="str">
            <v>4295871038</v>
          </cell>
        </row>
        <row r="1706">
          <cell r="A1706" t="str">
            <v>4295871038</v>
          </cell>
        </row>
        <row r="1707">
          <cell r="A1707" t="str">
            <v>4295871038</v>
          </cell>
        </row>
        <row r="1708">
          <cell r="A1708" t="str">
            <v>4295871038</v>
          </cell>
        </row>
        <row r="1709">
          <cell r="A1709" t="str">
            <v>4295871038</v>
          </cell>
        </row>
        <row r="1710">
          <cell r="A1710" t="str">
            <v>4295871038</v>
          </cell>
        </row>
        <row r="1711">
          <cell r="A1711" t="str">
            <v>4295871038</v>
          </cell>
        </row>
        <row r="1712">
          <cell r="A1712" t="str">
            <v>4295871038</v>
          </cell>
        </row>
        <row r="1713">
          <cell r="A1713" t="str">
            <v>4295871038</v>
          </cell>
        </row>
        <row r="1714">
          <cell r="A1714" t="str">
            <v>4295871038</v>
          </cell>
        </row>
        <row r="1715">
          <cell r="A1715" t="str">
            <v>4295871038</v>
          </cell>
        </row>
        <row r="1716">
          <cell r="A1716" t="str">
            <v>4295871038</v>
          </cell>
        </row>
        <row r="1717">
          <cell r="A1717" t="str">
            <v>4295871038</v>
          </cell>
        </row>
        <row r="1718">
          <cell r="A1718" t="str">
            <v>4295871038</v>
          </cell>
        </row>
        <row r="1719">
          <cell r="A1719" t="str">
            <v>4295871038</v>
          </cell>
        </row>
        <row r="1720">
          <cell r="A1720" t="str">
            <v>4295871038</v>
          </cell>
        </row>
        <row r="1721">
          <cell r="A1721" t="str">
            <v>4295871038</v>
          </cell>
        </row>
        <row r="1722">
          <cell r="A1722" t="str">
            <v>4295871038</v>
          </cell>
        </row>
        <row r="1723">
          <cell r="A1723" t="str">
            <v>4295871038</v>
          </cell>
        </row>
        <row r="1724">
          <cell r="A1724" t="str">
            <v>4295871038</v>
          </cell>
        </row>
        <row r="1725">
          <cell r="A1725" t="str">
            <v>4295871038</v>
          </cell>
        </row>
        <row r="1726">
          <cell r="A1726" t="str">
            <v>4295871038</v>
          </cell>
        </row>
        <row r="1727">
          <cell r="A1727" t="str">
            <v>4295871038</v>
          </cell>
        </row>
        <row r="1728">
          <cell r="A1728" t="str">
            <v>4295871038</v>
          </cell>
        </row>
        <row r="1729">
          <cell r="A1729" t="str">
            <v>4295871038</v>
          </cell>
        </row>
        <row r="1730">
          <cell r="A1730" t="str">
            <v>4295871038</v>
          </cell>
        </row>
        <row r="1731">
          <cell r="A1731" t="str">
            <v>4295871038</v>
          </cell>
        </row>
        <row r="1732">
          <cell r="A1732" t="str">
            <v>4295871038</v>
          </cell>
        </row>
        <row r="1733">
          <cell r="A1733" t="str">
            <v>4295871038</v>
          </cell>
        </row>
        <row r="1734">
          <cell r="A1734" t="str">
            <v>4295871038</v>
          </cell>
        </row>
        <row r="1735">
          <cell r="A1735" t="str">
            <v>4295871038</v>
          </cell>
        </row>
        <row r="1736">
          <cell r="A1736" t="str">
            <v>4295871038</v>
          </cell>
        </row>
        <row r="1737">
          <cell r="A1737" t="str">
            <v>4295871038</v>
          </cell>
        </row>
        <row r="1738">
          <cell r="A1738" t="str">
            <v>4295871038</v>
          </cell>
        </row>
        <row r="1739">
          <cell r="A1739" t="str">
            <v>4295871038</v>
          </cell>
        </row>
        <row r="1740">
          <cell r="A1740" t="str">
            <v>4295871038</v>
          </cell>
        </row>
        <row r="1741">
          <cell r="A1741" t="str">
            <v>4295871038</v>
          </cell>
        </row>
        <row r="1742">
          <cell r="A1742" t="str">
            <v>4295871038</v>
          </cell>
        </row>
        <row r="1743">
          <cell r="A1743" t="str">
            <v>4295871038</v>
          </cell>
        </row>
        <row r="1744">
          <cell r="A1744" t="str">
            <v>4295871038</v>
          </cell>
        </row>
        <row r="1745">
          <cell r="A1745" t="str">
            <v>4295871038</v>
          </cell>
        </row>
        <row r="1746">
          <cell r="A1746" t="str">
            <v>4295871038</v>
          </cell>
        </row>
        <row r="1747">
          <cell r="A1747" t="str">
            <v>4295871038</v>
          </cell>
        </row>
        <row r="1748">
          <cell r="A1748" t="str">
            <v>4295871038</v>
          </cell>
        </row>
        <row r="1749">
          <cell r="A1749" t="str">
            <v>4295871038</v>
          </cell>
        </row>
        <row r="1750">
          <cell r="A1750" t="str">
            <v>4295871038</v>
          </cell>
        </row>
        <row r="1751">
          <cell r="A1751" t="str">
            <v>4295871038</v>
          </cell>
        </row>
        <row r="1752">
          <cell r="A1752" t="str">
            <v>4295871038</v>
          </cell>
        </row>
        <row r="1753">
          <cell r="A1753" t="str">
            <v>4295871038</v>
          </cell>
        </row>
        <row r="1754">
          <cell r="A1754" t="str">
            <v>4295871038</v>
          </cell>
        </row>
        <row r="1755">
          <cell r="A1755" t="str">
            <v>4295871038</v>
          </cell>
        </row>
        <row r="1756">
          <cell r="A1756" t="str">
            <v>4295871038</v>
          </cell>
        </row>
        <row r="1757">
          <cell r="A1757" t="str">
            <v>4295871038</v>
          </cell>
        </row>
        <row r="1758">
          <cell r="A1758" t="str">
            <v>4295871038</v>
          </cell>
        </row>
        <row r="1759">
          <cell r="A1759" t="str">
            <v>4295871038</v>
          </cell>
        </row>
        <row r="1760">
          <cell r="A1760" t="str">
            <v>4295871038</v>
          </cell>
        </row>
        <row r="1761">
          <cell r="A1761" t="str">
            <v>4295871038</v>
          </cell>
        </row>
        <row r="1762">
          <cell r="A1762" t="str">
            <v>4295871038</v>
          </cell>
        </row>
        <row r="1763">
          <cell r="A1763" t="str">
            <v>4295871038</v>
          </cell>
        </row>
        <row r="1764">
          <cell r="A1764" t="str">
            <v>4295871038</v>
          </cell>
        </row>
        <row r="1765">
          <cell r="A1765" t="str">
            <v>4295871038</v>
          </cell>
        </row>
        <row r="1766">
          <cell r="A1766" t="str">
            <v>4295871038</v>
          </cell>
        </row>
        <row r="1767">
          <cell r="A1767" t="str">
            <v>4295871038</v>
          </cell>
        </row>
        <row r="1768">
          <cell r="A1768" t="str">
            <v>4295871038</v>
          </cell>
        </row>
        <row r="1769">
          <cell r="A1769" t="str">
            <v>4295871038</v>
          </cell>
        </row>
        <row r="1770">
          <cell r="A1770" t="str">
            <v>4295871038</v>
          </cell>
        </row>
        <row r="1771">
          <cell r="A1771" t="str">
            <v>4295865188</v>
          </cell>
        </row>
        <row r="1772">
          <cell r="A1772" t="str">
            <v>4295865188</v>
          </cell>
        </row>
        <row r="1773">
          <cell r="A1773" t="str">
            <v>4295865188</v>
          </cell>
        </row>
        <row r="1774">
          <cell r="A1774" t="str">
            <v>4295865188</v>
          </cell>
        </row>
        <row r="1775">
          <cell r="A1775" t="str">
            <v>4295865188</v>
          </cell>
        </row>
        <row r="1776">
          <cell r="A1776" t="str">
            <v>4295865188</v>
          </cell>
        </row>
        <row r="1777">
          <cell r="A1777" t="str">
            <v>4295865188</v>
          </cell>
        </row>
        <row r="1778">
          <cell r="A1778" t="str">
            <v>4295865188</v>
          </cell>
        </row>
        <row r="1779">
          <cell r="A1779" t="str">
            <v>4295865188</v>
          </cell>
        </row>
        <row r="1780">
          <cell r="A1780" t="str">
            <v>4295865188</v>
          </cell>
        </row>
        <row r="1781">
          <cell r="A1781" t="str">
            <v>4295865188</v>
          </cell>
        </row>
        <row r="1782">
          <cell r="A1782" t="str">
            <v>4295865188</v>
          </cell>
        </row>
        <row r="1783">
          <cell r="A1783" t="str">
            <v>4295865188</v>
          </cell>
        </row>
        <row r="1784">
          <cell r="A1784" t="str">
            <v>4295865188</v>
          </cell>
        </row>
        <row r="1785">
          <cell r="A1785" t="str">
            <v>4295865188</v>
          </cell>
        </row>
        <row r="1786">
          <cell r="A1786" t="str">
            <v>4295865188</v>
          </cell>
        </row>
        <row r="1787">
          <cell r="A1787" t="str">
            <v>4295865188</v>
          </cell>
        </row>
        <row r="1788">
          <cell r="A1788" t="str">
            <v>4295865188</v>
          </cell>
        </row>
        <row r="1789">
          <cell r="A1789" t="str">
            <v>4295865188</v>
          </cell>
        </row>
        <row r="1790">
          <cell r="A1790" t="str">
            <v>4295865188</v>
          </cell>
        </row>
        <row r="1791">
          <cell r="A1791" t="str">
            <v>4295865188</v>
          </cell>
        </row>
        <row r="1792">
          <cell r="A1792" t="str">
            <v>4295865188</v>
          </cell>
        </row>
        <row r="1793">
          <cell r="A1793" t="str">
            <v>4295865188</v>
          </cell>
        </row>
        <row r="1794">
          <cell r="A1794" t="str">
            <v>4295865188</v>
          </cell>
        </row>
        <row r="1795">
          <cell r="A1795" t="str">
            <v>4295865188</v>
          </cell>
        </row>
        <row r="1796">
          <cell r="A1796" t="str">
            <v>4295865188</v>
          </cell>
        </row>
        <row r="1797">
          <cell r="A1797" t="str">
            <v>4295865188</v>
          </cell>
        </row>
        <row r="1798">
          <cell r="A1798" t="str">
            <v>4295865188</v>
          </cell>
        </row>
        <row r="1799">
          <cell r="A1799" t="str">
            <v>4295865188</v>
          </cell>
        </row>
        <row r="1800">
          <cell r="A1800" t="str">
            <v>4295865188</v>
          </cell>
        </row>
        <row r="1801">
          <cell r="A1801" t="str">
            <v>4295871611</v>
          </cell>
        </row>
        <row r="1802">
          <cell r="A1802" t="str">
            <v>4295871611</v>
          </cell>
        </row>
        <row r="1803">
          <cell r="A1803" t="str">
            <v>4295871611</v>
          </cell>
        </row>
        <row r="1804">
          <cell r="A1804" t="str">
            <v>4295871611</v>
          </cell>
        </row>
        <row r="1805">
          <cell r="A1805" t="str">
            <v>4295871611</v>
          </cell>
        </row>
        <row r="1806">
          <cell r="A1806" t="str">
            <v>4295871611</v>
          </cell>
        </row>
        <row r="1807">
          <cell r="A1807" t="str">
            <v>4295871611</v>
          </cell>
        </row>
        <row r="1808">
          <cell r="A1808" t="str">
            <v>4295871611</v>
          </cell>
        </row>
        <row r="1809">
          <cell r="A1809" t="str">
            <v>4295871611</v>
          </cell>
        </row>
        <row r="1810">
          <cell r="A1810" t="str">
            <v>4295871611</v>
          </cell>
        </row>
        <row r="1811">
          <cell r="A1811" t="str">
            <v>4295871611</v>
          </cell>
        </row>
        <row r="1812">
          <cell r="A1812" t="str">
            <v>4295871611</v>
          </cell>
        </row>
        <row r="1813">
          <cell r="A1813" t="str">
            <v>4295871611</v>
          </cell>
        </row>
        <row r="1814">
          <cell r="A1814" t="str">
            <v>4295871611</v>
          </cell>
        </row>
        <row r="1815">
          <cell r="A1815" t="str">
            <v>4295871611</v>
          </cell>
        </row>
        <row r="1816">
          <cell r="A1816" t="str">
            <v>4295871611</v>
          </cell>
        </row>
        <row r="1817">
          <cell r="A1817" t="str">
            <v>4295871611</v>
          </cell>
        </row>
        <row r="1818">
          <cell r="A1818" t="str">
            <v>4295871611</v>
          </cell>
        </row>
        <row r="1819">
          <cell r="A1819" t="str">
            <v>4295871611</v>
          </cell>
        </row>
        <row r="1820">
          <cell r="A1820" t="str">
            <v>4295871611</v>
          </cell>
        </row>
        <row r="1821">
          <cell r="A1821" t="str">
            <v>4295871611</v>
          </cell>
        </row>
        <row r="1822">
          <cell r="A1822" t="str">
            <v>4295871611</v>
          </cell>
        </row>
        <row r="1823">
          <cell r="A1823" t="str">
            <v>4295871611</v>
          </cell>
        </row>
        <row r="1824">
          <cell r="A1824" t="str">
            <v>4295871611</v>
          </cell>
        </row>
        <row r="1825">
          <cell r="A1825" t="str">
            <v>4295871611</v>
          </cell>
        </row>
        <row r="1826">
          <cell r="A1826" t="str">
            <v>4295871611</v>
          </cell>
        </row>
        <row r="1827">
          <cell r="A1827" t="str">
            <v>4295871611</v>
          </cell>
        </row>
        <row r="1828">
          <cell r="A1828" t="str">
            <v>4295871611</v>
          </cell>
        </row>
        <row r="1829">
          <cell r="A1829" t="str">
            <v>4295871611</v>
          </cell>
        </row>
        <row r="1830">
          <cell r="A1830" t="str">
            <v>4295871611</v>
          </cell>
        </row>
        <row r="1831">
          <cell r="A1831" t="str">
            <v>4295871611</v>
          </cell>
        </row>
        <row r="1832">
          <cell r="A1832" t="str">
            <v>4295871611</v>
          </cell>
        </row>
        <row r="1833">
          <cell r="A1833" t="str">
            <v>4295871611</v>
          </cell>
        </row>
        <row r="1834">
          <cell r="A1834" t="str">
            <v>4295871611</v>
          </cell>
        </row>
        <row r="1835">
          <cell r="A1835" t="str">
            <v>4295871611</v>
          </cell>
        </row>
        <row r="1836">
          <cell r="A1836" t="str">
            <v>4295871611</v>
          </cell>
        </row>
        <row r="1837">
          <cell r="A1837" t="str">
            <v>4295871611</v>
          </cell>
        </row>
        <row r="1838">
          <cell r="A1838" t="str">
            <v>4295871611</v>
          </cell>
        </row>
        <row r="1839">
          <cell r="A1839" t="str">
            <v>4295871611</v>
          </cell>
        </row>
        <row r="1840">
          <cell r="A1840" t="str">
            <v>4295871611</v>
          </cell>
        </row>
        <row r="1841">
          <cell r="A1841" t="str">
            <v>4295871611</v>
          </cell>
        </row>
        <row r="1842">
          <cell r="A1842" t="str">
            <v>4295871611</v>
          </cell>
        </row>
        <row r="1843">
          <cell r="A1843" t="str">
            <v>4295871611</v>
          </cell>
        </row>
        <row r="1844">
          <cell r="A1844" t="str">
            <v>4295871611</v>
          </cell>
        </row>
        <row r="1845">
          <cell r="A1845" t="str">
            <v>4295871611</v>
          </cell>
        </row>
        <row r="1846">
          <cell r="A1846" t="str">
            <v>4295871611</v>
          </cell>
        </row>
        <row r="1847">
          <cell r="A1847" t="str">
            <v>4295871611</v>
          </cell>
        </row>
        <row r="1848">
          <cell r="A1848" t="str">
            <v>4295871611</v>
          </cell>
        </row>
        <row r="1849">
          <cell r="A1849" t="str">
            <v>4295871611</v>
          </cell>
        </row>
        <row r="1850">
          <cell r="A1850" t="str">
            <v>4295871611</v>
          </cell>
        </row>
        <row r="1851">
          <cell r="A1851" t="str">
            <v>4295871611</v>
          </cell>
        </row>
        <row r="1852">
          <cell r="A1852" t="str">
            <v>4295871611</v>
          </cell>
        </row>
        <row r="1853">
          <cell r="A1853" t="str">
            <v>4295871611</v>
          </cell>
        </row>
        <row r="1854">
          <cell r="A1854" t="str">
            <v>4295871611</v>
          </cell>
        </row>
        <row r="1855">
          <cell r="A1855" t="str">
            <v>4295871611</v>
          </cell>
        </row>
        <row r="1856">
          <cell r="A1856" t="str">
            <v>4295871611</v>
          </cell>
        </row>
        <row r="1857">
          <cell r="A1857" t="str">
            <v>4295871611</v>
          </cell>
        </row>
        <row r="1858">
          <cell r="A1858" t="str">
            <v>4295871611</v>
          </cell>
        </row>
        <row r="1859">
          <cell r="A1859" t="str">
            <v>4295871611</v>
          </cell>
        </row>
        <row r="1860">
          <cell r="A1860" t="str">
            <v>4295871611</v>
          </cell>
        </row>
        <row r="1861">
          <cell r="A1861" t="str">
            <v>4295871611</v>
          </cell>
        </row>
        <row r="1862">
          <cell r="A1862" t="str">
            <v>4295871611</v>
          </cell>
        </row>
        <row r="1863">
          <cell r="A1863" t="str">
            <v>4295871611</v>
          </cell>
        </row>
        <row r="1864">
          <cell r="A1864" t="str">
            <v>4295871611</v>
          </cell>
        </row>
        <row r="1865">
          <cell r="A1865" t="str">
            <v>4295871611</v>
          </cell>
        </row>
        <row r="1866">
          <cell r="A1866" t="str">
            <v>4295871611</v>
          </cell>
        </row>
        <row r="1867">
          <cell r="A1867" t="str">
            <v>4295871611</v>
          </cell>
        </row>
        <row r="1868">
          <cell r="A1868" t="str">
            <v>4295871611</v>
          </cell>
        </row>
        <row r="1869">
          <cell r="A1869" t="str">
            <v>4295871611</v>
          </cell>
        </row>
        <row r="1870">
          <cell r="A1870" t="str">
            <v>4295871611</v>
          </cell>
        </row>
        <row r="1871">
          <cell r="A1871" t="str">
            <v>4295871611</v>
          </cell>
        </row>
        <row r="1872">
          <cell r="A1872" t="str">
            <v>4295871611</v>
          </cell>
        </row>
        <row r="1873">
          <cell r="A1873" t="str">
            <v>4295871611</v>
          </cell>
        </row>
        <row r="1874">
          <cell r="A1874" t="str">
            <v>4295871611</v>
          </cell>
        </row>
        <row r="1875">
          <cell r="A1875" t="str">
            <v>4295871611</v>
          </cell>
        </row>
        <row r="1876">
          <cell r="A1876" t="str">
            <v>4295871611</v>
          </cell>
        </row>
        <row r="1877">
          <cell r="A1877" t="str">
            <v>4295871611</v>
          </cell>
        </row>
        <row r="1878">
          <cell r="A1878" t="str">
            <v>4295871611</v>
          </cell>
        </row>
        <row r="1879">
          <cell r="A1879" t="str">
            <v>4295871611</v>
          </cell>
        </row>
        <row r="1880">
          <cell r="A1880" t="str">
            <v>4295871611</v>
          </cell>
        </row>
        <row r="1881">
          <cell r="A1881" t="str">
            <v>4295871611</v>
          </cell>
        </row>
        <row r="1882">
          <cell r="A1882" t="str">
            <v>4295871611</v>
          </cell>
        </row>
        <row r="1883">
          <cell r="A1883" t="str">
            <v>4295871611</v>
          </cell>
        </row>
        <row r="1884">
          <cell r="A1884" t="str">
            <v>4295871611</v>
          </cell>
        </row>
        <row r="1885">
          <cell r="A1885" t="str">
            <v>4295871611</v>
          </cell>
        </row>
        <row r="1886">
          <cell r="A1886" t="str">
            <v>4295871611</v>
          </cell>
        </row>
        <row r="1887">
          <cell r="A1887" t="str">
            <v>4295871611</v>
          </cell>
        </row>
        <row r="1888">
          <cell r="A1888" t="str">
            <v>4295871611</v>
          </cell>
        </row>
        <row r="1889">
          <cell r="A1889" t="str">
            <v>4295871611</v>
          </cell>
        </row>
        <row r="1890">
          <cell r="A1890" t="str">
            <v>4295871468</v>
          </cell>
        </row>
        <row r="1891">
          <cell r="A1891" t="str">
            <v>4295871468</v>
          </cell>
        </row>
        <row r="1892">
          <cell r="A1892" t="str">
            <v>4295871468</v>
          </cell>
        </row>
        <row r="1893">
          <cell r="A1893" t="str">
            <v>4295871468</v>
          </cell>
        </row>
        <row r="1894">
          <cell r="A1894" t="str">
            <v>4295871468</v>
          </cell>
        </row>
        <row r="1895">
          <cell r="A1895" t="str">
            <v>4295871468</v>
          </cell>
        </row>
        <row r="1896">
          <cell r="A1896" t="str">
            <v>4295871468</v>
          </cell>
        </row>
        <row r="1897">
          <cell r="A1897" t="str">
            <v>4295871468</v>
          </cell>
        </row>
        <row r="1898">
          <cell r="A1898" t="str">
            <v>4295871468</v>
          </cell>
        </row>
        <row r="1899">
          <cell r="A1899" t="str">
            <v>4295871468</v>
          </cell>
        </row>
        <row r="1900">
          <cell r="A1900" t="str">
            <v>4295871468</v>
          </cell>
        </row>
        <row r="1901">
          <cell r="A1901" t="str">
            <v>4295871468</v>
          </cell>
        </row>
        <row r="1902">
          <cell r="A1902" t="str">
            <v>4295871468</v>
          </cell>
        </row>
        <row r="1903">
          <cell r="A1903" t="str">
            <v>4295871468</v>
          </cell>
        </row>
        <row r="1904">
          <cell r="A1904" t="str">
            <v>4295871468</v>
          </cell>
        </row>
        <row r="1905">
          <cell r="A1905" t="str">
            <v>4295871468</v>
          </cell>
        </row>
        <row r="1906">
          <cell r="A1906" t="str">
            <v>4295871468</v>
          </cell>
        </row>
        <row r="1907">
          <cell r="A1907" t="str">
            <v>4295871468</v>
          </cell>
        </row>
        <row r="1908">
          <cell r="A1908" t="str">
            <v>4295871468</v>
          </cell>
        </row>
        <row r="1909">
          <cell r="A1909" t="str">
            <v>4295871468</v>
          </cell>
        </row>
        <row r="1910">
          <cell r="A1910" t="str">
            <v>4295871468</v>
          </cell>
        </row>
        <row r="1911">
          <cell r="A1911" t="str">
            <v>4295871468</v>
          </cell>
        </row>
        <row r="1912">
          <cell r="A1912" t="str">
            <v>4295871468</v>
          </cell>
        </row>
        <row r="1913">
          <cell r="A1913" t="str">
            <v>4295871468</v>
          </cell>
        </row>
        <row r="1914">
          <cell r="A1914" t="str">
            <v>4295871468</v>
          </cell>
        </row>
        <row r="1915">
          <cell r="A1915" t="str">
            <v>4295871468</v>
          </cell>
        </row>
        <row r="1916">
          <cell r="A1916" t="str">
            <v>4295871468</v>
          </cell>
        </row>
        <row r="1917">
          <cell r="A1917" t="str">
            <v>4295871468</v>
          </cell>
        </row>
        <row r="1918">
          <cell r="A1918" t="str">
            <v>4295871468</v>
          </cell>
        </row>
        <row r="1919">
          <cell r="A1919" t="str">
            <v>4295871468</v>
          </cell>
        </row>
        <row r="1920">
          <cell r="A1920" t="str">
            <v>4295871468</v>
          </cell>
        </row>
        <row r="1921">
          <cell r="A1921" t="str">
            <v>4295871468</v>
          </cell>
        </row>
        <row r="1922">
          <cell r="A1922" t="str">
            <v>4295871468</v>
          </cell>
        </row>
        <row r="1923">
          <cell r="A1923" t="str">
            <v>4295871468</v>
          </cell>
        </row>
        <row r="1924">
          <cell r="A1924" t="str">
            <v>4295871468</v>
          </cell>
        </row>
        <row r="1925">
          <cell r="A1925" t="str">
            <v>4295871468</v>
          </cell>
        </row>
        <row r="1926">
          <cell r="A1926" t="str">
            <v>4295871468</v>
          </cell>
        </row>
        <row r="1927">
          <cell r="A1927" t="str">
            <v>4295871468</v>
          </cell>
        </row>
        <row r="1928">
          <cell r="A1928" t="str">
            <v>4295871468</v>
          </cell>
        </row>
        <row r="1929">
          <cell r="A1929" t="str">
            <v>4295871468</v>
          </cell>
        </row>
        <row r="1930">
          <cell r="A1930" t="str">
            <v>5000064360</v>
          </cell>
        </row>
        <row r="1931">
          <cell r="A1931" t="str">
            <v>5000064360</v>
          </cell>
        </row>
        <row r="1932">
          <cell r="A1932" t="str">
            <v>5000064360</v>
          </cell>
        </row>
        <row r="1933">
          <cell r="A1933" t="str">
            <v>5000064360</v>
          </cell>
        </row>
        <row r="1934">
          <cell r="A1934" t="str">
            <v>5000064360</v>
          </cell>
        </row>
        <row r="1935">
          <cell r="A1935" t="str">
            <v>5000064360</v>
          </cell>
        </row>
        <row r="1936">
          <cell r="A1936" t="str">
            <v>5000064360</v>
          </cell>
        </row>
        <row r="1937">
          <cell r="A1937" t="str">
            <v>5000064360</v>
          </cell>
        </row>
        <row r="1938">
          <cell r="A1938" t="str">
            <v>5000064360</v>
          </cell>
        </row>
        <row r="1939">
          <cell r="A1939" t="str">
            <v>5000064360</v>
          </cell>
        </row>
        <row r="1940">
          <cell r="A1940" t="str">
            <v>5000064360</v>
          </cell>
        </row>
        <row r="1941">
          <cell r="A1941" t="str">
            <v>5000064360</v>
          </cell>
        </row>
        <row r="1942">
          <cell r="A1942" t="str">
            <v>5000064360</v>
          </cell>
        </row>
        <row r="1943">
          <cell r="A1943" t="str">
            <v>5000064360</v>
          </cell>
        </row>
        <row r="1944">
          <cell r="A1944" t="str">
            <v>5000064360</v>
          </cell>
        </row>
        <row r="1945">
          <cell r="A1945" t="str">
            <v>5000064360</v>
          </cell>
        </row>
        <row r="1946">
          <cell r="A1946" t="str">
            <v>5000064360</v>
          </cell>
        </row>
        <row r="1947">
          <cell r="A1947" t="str">
            <v>5000064360</v>
          </cell>
        </row>
        <row r="1948">
          <cell r="A1948" t="str">
            <v>5000064360</v>
          </cell>
        </row>
        <row r="1949">
          <cell r="A1949" t="str">
            <v>5000064360</v>
          </cell>
        </row>
        <row r="1950">
          <cell r="A1950" t="str">
            <v>5000064360</v>
          </cell>
        </row>
        <row r="1951">
          <cell r="A1951" t="str">
            <v>5000064360</v>
          </cell>
        </row>
        <row r="1952">
          <cell r="A1952" t="str">
            <v>5000064360</v>
          </cell>
        </row>
        <row r="1953">
          <cell r="A1953" t="str">
            <v>5000064360</v>
          </cell>
        </row>
        <row r="1954">
          <cell r="A1954" t="str">
            <v>5000064360</v>
          </cell>
        </row>
        <row r="1955">
          <cell r="A1955" t="str">
            <v>5000064360</v>
          </cell>
        </row>
        <row r="1956">
          <cell r="A1956" t="str">
            <v>5000064360</v>
          </cell>
        </row>
        <row r="1957">
          <cell r="A1957" t="str">
            <v>5000064360</v>
          </cell>
        </row>
        <row r="1958">
          <cell r="A1958" t="str">
            <v>5000064360</v>
          </cell>
        </row>
        <row r="1959">
          <cell r="A1959" t="str">
            <v>5000064360</v>
          </cell>
        </row>
        <row r="1960">
          <cell r="A1960" t="str">
            <v>5000064360</v>
          </cell>
        </row>
        <row r="1961">
          <cell r="A1961" t="str">
            <v>5000064360</v>
          </cell>
        </row>
        <row r="1962">
          <cell r="A1962" t="str">
            <v>5000064360</v>
          </cell>
        </row>
        <row r="1963">
          <cell r="A1963" t="str">
            <v>5000064360</v>
          </cell>
        </row>
        <row r="1964">
          <cell r="A1964" t="str">
            <v>5000064360</v>
          </cell>
        </row>
        <row r="1965">
          <cell r="A1965" t="str">
            <v>5000064360</v>
          </cell>
        </row>
        <row r="1966">
          <cell r="A1966" t="str">
            <v>5000064360</v>
          </cell>
        </row>
        <row r="1967">
          <cell r="A1967" t="str">
            <v>5000064360</v>
          </cell>
        </row>
        <row r="1968">
          <cell r="A1968" t="str">
            <v>5000064360</v>
          </cell>
        </row>
        <row r="1969">
          <cell r="A1969" t="str">
            <v>5000064360</v>
          </cell>
        </row>
        <row r="1970">
          <cell r="A1970" t="str">
            <v>5000064360</v>
          </cell>
        </row>
        <row r="1971">
          <cell r="A1971" t="str">
            <v>5000064360</v>
          </cell>
        </row>
        <row r="1972">
          <cell r="A1972" t="str">
            <v>5000064360</v>
          </cell>
        </row>
        <row r="1973">
          <cell r="A1973" t="str">
            <v>5000064360</v>
          </cell>
        </row>
        <row r="1974">
          <cell r="A1974" t="str">
            <v>5000064360</v>
          </cell>
        </row>
        <row r="1975">
          <cell r="A1975" t="str">
            <v>5000064360</v>
          </cell>
        </row>
        <row r="1976">
          <cell r="A1976" t="str">
            <v>5000064360</v>
          </cell>
        </row>
        <row r="1977">
          <cell r="A1977" t="str">
            <v>5000064360</v>
          </cell>
        </row>
        <row r="1978">
          <cell r="A1978" t="str">
            <v>5000064360</v>
          </cell>
        </row>
        <row r="1979">
          <cell r="A1979" t="str">
            <v>5000064360</v>
          </cell>
        </row>
        <row r="1980">
          <cell r="A1980" t="str">
            <v>5000064360</v>
          </cell>
        </row>
        <row r="1981">
          <cell r="A1981" t="str">
            <v>5000064360</v>
          </cell>
        </row>
        <row r="1982">
          <cell r="A1982" t="str">
            <v>5000064360</v>
          </cell>
        </row>
        <row r="1983">
          <cell r="A1983" t="str">
            <v>5000064360</v>
          </cell>
        </row>
        <row r="1984">
          <cell r="A1984" t="str">
            <v>5000064360</v>
          </cell>
        </row>
        <row r="1985">
          <cell r="A1985" t="str">
            <v>5000064360</v>
          </cell>
        </row>
        <row r="1986">
          <cell r="A1986" t="str">
            <v>5000064360</v>
          </cell>
        </row>
        <row r="1987">
          <cell r="A1987" t="str">
            <v>5000064360</v>
          </cell>
        </row>
        <row r="1988">
          <cell r="A1988" t="str">
            <v>5000064360</v>
          </cell>
        </row>
        <row r="1989">
          <cell r="A1989" t="str">
            <v>5000064360</v>
          </cell>
        </row>
        <row r="1990">
          <cell r="A1990" t="str">
            <v>5000064360</v>
          </cell>
        </row>
        <row r="1991">
          <cell r="A1991" t="str">
            <v>5000064360</v>
          </cell>
        </row>
        <row r="1992">
          <cell r="A1992" t="str">
            <v>5000064360</v>
          </cell>
        </row>
        <row r="1993">
          <cell r="A1993" t="str">
            <v>5000064360</v>
          </cell>
        </row>
        <row r="1994">
          <cell r="A1994" t="str">
            <v>5000064360</v>
          </cell>
        </row>
        <row r="1995">
          <cell r="A1995" t="str">
            <v>5000064360</v>
          </cell>
        </row>
        <row r="1996">
          <cell r="A1996" t="str">
            <v>5000064360</v>
          </cell>
        </row>
        <row r="1997">
          <cell r="A1997" t="str">
            <v>4295887419</v>
          </cell>
        </row>
        <row r="1998">
          <cell r="A1998" t="str">
            <v>4295887419</v>
          </cell>
        </row>
        <row r="1999">
          <cell r="A1999" t="str">
            <v>4295887419</v>
          </cell>
        </row>
        <row r="2000">
          <cell r="A2000" t="str">
            <v>4295887419</v>
          </cell>
        </row>
        <row r="2001">
          <cell r="A2001" t="str">
            <v>4295887419</v>
          </cell>
        </row>
        <row r="2002">
          <cell r="A2002" t="str">
            <v>4295887419</v>
          </cell>
        </row>
        <row r="2003">
          <cell r="A2003" t="str">
            <v>4295887419</v>
          </cell>
        </row>
        <row r="2004">
          <cell r="A2004" t="str">
            <v>4295887419</v>
          </cell>
        </row>
        <row r="2005">
          <cell r="A2005" t="str">
            <v>4295887419</v>
          </cell>
        </row>
        <row r="2006">
          <cell r="A2006" t="str">
            <v>4295887419</v>
          </cell>
        </row>
        <row r="2007">
          <cell r="A2007" t="str">
            <v>4295887419</v>
          </cell>
        </row>
        <row r="2008">
          <cell r="A2008" t="str">
            <v>4295887419</v>
          </cell>
        </row>
        <row r="2009">
          <cell r="A2009" t="str">
            <v>4295887419</v>
          </cell>
        </row>
        <row r="2010">
          <cell r="A2010" t="str">
            <v>4295887419</v>
          </cell>
        </row>
        <row r="2011">
          <cell r="A2011" t="str">
            <v>4295887419</v>
          </cell>
        </row>
        <row r="2012">
          <cell r="A2012" t="str">
            <v>4295887419</v>
          </cell>
        </row>
        <row r="2013">
          <cell r="A2013" t="str">
            <v>4295887419</v>
          </cell>
        </row>
        <row r="2014">
          <cell r="A2014" t="str">
            <v>4295887419</v>
          </cell>
        </row>
        <row r="2015">
          <cell r="A2015" t="str">
            <v>4295887419</v>
          </cell>
        </row>
        <row r="2016">
          <cell r="A2016" t="str">
            <v>4295887419</v>
          </cell>
        </row>
        <row r="2017">
          <cell r="A2017" t="str">
            <v>4295887419</v>
          </cell>
        </row>
        <row r="2018">
          <cell r="A2018" t="str">
            <v>4295887419</v>
          </cell>
        </row>
        <row r="2019">
          <cell r="A2019" t="str">
            <v>4295887419</v>
          </cell>
        </row>
        <row r="2020">
          <cell r="A2020" t="str">
            <v>4295887419</v>
          </cell>
        </row>
        <row r="2021">
          <cell r="A2021" t="str">
            <v>4295887419</v>
          </cell>
        </row>
        <row r="2022">
          <cell r="A2022" t="str">
            <v>4295887419</v>
          </cell>
        </row>
        <row r="2023">
          <cell r="A2023" t="str">
            <v>4295887419</v>
          </cell>
        </row>
        <row r="2024">
          <cell r="A2024" t="str">
            <v>4295887419</v>
          </cell>
        </row>
        <row r="2025">
          <cell r="A2025" t="str">
            <v>4295887419</v>
          </cell>
        </row>
        <row r="2026">
          <cell r="A2026" t="str">
            <v>4295887419</v>
          </cell>
        </row>
        <row r="2027">
          <cell r="A2027" t="str">
            <v>4295887419</v>
          </cell>
        </row>
        <row r="2028">
          <cell r="A2028" t="str">
            <v>4295887419</v>
          </cell>
        </row>
        <row r="2029">
          <cell r="A2029" t="str">
            <v>4295887419</v>
          </cell>
        </row>
        <row r="2030">
          <cell r="A2030" t="str">
            <v>4295887419</v>
          </cell>
        </row>
        <row r="2031">
          <cell r="A2031" t="str">
            <v>4295887419</v>
          </cell>
        </row>
        <row r="2032">
          <cell r="A2032" t="str">
            <v>4295887419</v>
          </cell>
        </row>
        <row r="2033">
          <cell r="A2033" t="str">
            <v>4295887419</v>
          </cell>
        </row>
        <row r="2034">
          <cell r="A2034" t="str">
            <v>4295887419</v>
          </cell>
        </row>
        <row r="2035">
          <cell r="A2035" t="str">
            <v>4295887419</v>
          </cell>
        </row>
        <row r="2036">
          <cell r="A2036" t="str">
            <v>4295887419</v>
          </cell>
        </row>
        <row r="2037">
          <cell r="A2037" t="str">
            <v>4296558877</v>
          </cell>
        </row>
        <row r="2038">
          <cell r="A2038" t="str">
            <v>4296558877</v>
          </cell>
        </row>
        <row r="2039">
          <cell r="A2039" t="str">
            <v>4296558877</v>
          </cell>
        </row>
        <row r="2040">
          <cell r="A2040" t="str">
            <v>4296558877</v>
          </cell>
        </row>
        <row r="2041">
          <cell r="A2041" t="str">
            <v>4296558877</v>
          </cell>
        </row>
        <row r="2042">
          <cell r="A2042" t="str">
            <v>4296558877</v>
          </cell>
        </row>
        <row r="2043">
          <cell r="A2043" t="str">
            <v>4296558877</v>
          </cell>
        </row>
        <row r="2044">
          <cell r="A2044" t="str">
            <v>4296558877</v>
          </cell>
        </row>
        <row r="2045">
          <cell r="A2045" t="str">
            <v>4296558877</v>
          </cell>
        </row>
        <row r="2046">
          <cell r="A2046" t="str">
            <v>4296558877</v>
          </cell>
        </row>
        <row r="2047">
          <cell r="A2047" t="str">
            <v>4296558877</v>
          </cell>
        </row>
        <row r="2048">
          <cell r="A2048" t="str">
            <v>4296558877</v>
          </cell>
        </row>
        <row r="2049">
          <cell r="A2049" t="str">
            <v>4296558877</v>
          </cell>
        </row>
        <row r="2050">
          <cell r="A2050" t="str">
            <v>4296558877</v>
          </cell>
        </row>
        <row r="2051">
          <cell r="A2051" t="str">
            <v>4296558877</v>
          </cell>
        </row>
        <row r="2052">
          <cell r="A2052" t="str">
            <v>4296558877</v>
          </cell>
        </row>
        <row r="2053">
          <cell r="A2053" t="str">
            <v>4295859895</v>
          </cell>
        </row>
        <row r="2054">
          <cell r="A2054" t="str">
            <v>4295859895</v>
          </cell>
        </row>
        <row r="2055">
          <cell r="A2055" t="str">
            <v>4295859895</v>
          </cell>
        </row>
        <row r="2056">
          <cell r="A2056" t="str">
            <v>4295859895</v>
          </cell>
        </row>
        <row r="2057">
          <cell r="A2057" t="str">
            <v>4295859895</v>
          </cell>
        </row>
        <row r="2058">
          <cell r="A2058" t="str">
            <v>4295859895</v>
          </cell>
        </row>
        <row r="2059">
          <cell r="A2059" t="str">
            <v>4295859895</v>
          </cell>
        </row>
        <row r="2060">
          <cell r="A2060" t="str">
            <v>4295859895</v>
          </cell>
        </row>
        <row r="2061">
          <cell r="A2061" t="str">
            <v>4295859895</v>
          </cell>
        </row>
        <row r="2062">
          <cell r="A2062" t="str">
            <v>4295859895</v>
          </cell>
        </row>
        <row r="2063">
          <cell r="A2063" t="str">
            <v>4295859895</v>
          </cell>
        </row>
        <row r="2064">
          <cell r="A2064" t="str">
            <v>4295859895</v>
          </cell>
        </row>
        <row r="2065">
          <cell r="A2065" t="str">
            <v>4295859895</v>
          </cell>
        </row>
        <row r="2066">
          <cell r="A2066" t="str">
            <v>4295859895</v>
          </cell>
        </row>
        <row r="2067">
          <cell r="A2067" t="str">
            <v>4295859895</v>
          </cell>
        </row>
        <row r="2068">
          <cell r="A2068" t="str">
            <v>4295859895</v>
          </cell>
        </row>
        <row r="2069">
          <cell r="A2069" t="str">
            <v>4295859895</v>
          </cell>
        </row>
        <row r="2070">
          <cell r="A2070" t="str">
            <v>4295859895</v>
          </cell>
        </row>
        <row r="2071">
          <cell r="A2071" t="str">
            <v>4295859895</v>
          </cell>
        </row>
        <row r="2072">
          <cell r="A2072" t="str">
            <v>4295859895</v>
          </cell>
        </row>
        <row r="2073">
          <cell r="A2073" t="str">
            <v>4295859895</v>
          </cell>
        </row>
        <row r="2074">
          <cell r="A2074" t="str">
            <v>4295859895</v>
          </cell>
        </row>
        <row r="2075">
          <cell r="A2075" t="str">
            <v>4295859895</v>
          </cell>
        </row>
        <row r="2076">
          <cell r="A2076" t="str">
            <v>4295859895</v>
          </cell>
        </row>
        <row r="2077">
          <cell r="A2077" t="str">
            <v>4295859895</v>
          </cell>
        </row>
        <row r="2078">
          <cell r="A2078" t="str">
            <v>4295859895</v>
          </cell>
        </row>
        <row r="2079">
          <cell r="A2079" t="str">
            <v>4295859895</v>
          </cell>
        </row>
        <row r="2080">
          <cell r="A2080" t="str">
            <v>4295859895</v>
          </cell>
        </row>
        <row r="2081">
          <cell r="A2081" t="str">
            <v>4295859895</v>
          </cell>
        </row>
        <row r="2082">
          <cell r="A2082" t="str">
            <v>4295859895</v>
          </cell>
        </row>
        <row r="2083">
          <cell r="A2083" t="str">
            <v>4295859895</v>
          </cell>
        </row>
        <row r="2084">
          <cell r="A2084" t="str">
            <v>4295859895</v>
          </cell>
        </row>
        <row r="2085">
          <cell r="A2085" t="str">
            <v>4295859895</v>
          </cell>
        </row>
        <row r="2086">
          <cell r="A2086" t="str">
            <v>4295859895</v>
          </cell>
        </row>
        <row r="2087">
          <cell r="A2087" t="str">
            <v>4295859895</v>
          </cell>
        </row>
        <row r="2088">
          <cell r="A2088" t="str">
            <v>4295859895</v>
          </cell>
        </row>
        <row r="2089">
          <cell r="A2089" t="str">
            <v>4295859895</v>
          </cell>
        </row>
        <row r="2090">
          <cell r="A2090" t="str">
            <v>4295859895</v>
          </cell>
        </row>
        <row r="2091">
          <cell r="A2091" t="str">
            <v>4295859895</v>
          </cell>
        </row>
        <row r="2092">
          <cell r="A2092" t="str">
            <v>4295859895</v>
          </cell>
        </row>
        <row r="2093">
          <cell r="A2093" t="str">
            <v>4295859895</v>
          </cell>
        </row>
        <row r="2094">
          <cell r="A2094" t="str">
            <v>4295859895</v>
          </cell>
        </row>
        <row r="2095">
          <cell r="A2095" t="str">
            <v>4295859895</v>
          </cell>
        </row>
        <row r="2096">
          <cell r="A2096" t="str">
            <v>4295859895</v>
          </cell>
        </row>
        <row r="2097">
          <cell r="A2097" t="str">
            <v>4295859895</v>
          </cell>
        </row>
        <row r="2098">
          <cell r="A2098" t="str">
            <v>4295859895</v>
          </cell>
        </row>
        <row r="2099">
          <cell r="A2099" t="str">
            <v>4295859895</v>
          </cell>
        </row>
        <row r="2100">
          <cell r="A2100" t="str">
            <v>4295859895</v>
          </cell>
        </row>
        <row r="2101">
          <cell r="A2101" t="str">
            <v>4295859895</v>
          </cell>
        </row>
        <row r="2102">
          <cell r="A2102" t="str">
            <v>4295859895</v>
          </cell>
        </row>
        <row r="2103">
          <cell r="A2103" t="str">
            <v>4295860318</v>
          </cell>
        </row>
        <row r="2104">
          <cell r="A2104" t="str">
            <v>4295860318</v>
          </cell>
        </row>
        <row r="2105">
          <cell r="A2105" t="str">
            <v>4295860318</v>
          </cell>
        </row>
        <row r="2106">
          <cell r="A2106" t="str">
            <v>4295860318</v>
          </cell>
        </row>
        <row r="2107">
          <cell r="A2107" t="str">
            <v>4295860318</v>
          </cell>
        </row>
        <row r="2108">
          <cell r="A2108" t="str">
            <v>4295860318</v>
          </cell>
        </row>
        <row r="2109">
          <cell r="A2109" t="str">
            <v>4295860318</v>
          </cell>
        </row>
        <row r="2110">
          <cell r="A2110" t="str">
            <v>4295860318</v>
          </cell>
        </row>
        <row r="2111">
          <cell r="A2111" t="str">
            <v>4295860318</v>
          </cell>
        </row>
        <row r="2112">
          <cell r="A2112" t="str">
            <v>4295860318</v>
          </cell>
        </row>
        <row r="2113">
          <cell r="A2113" t="str">
            <v>4295860318</v>
          </cell>
        </row>
        <row r="2114">
          <cell r="A2114" t="str">
            <v>4295860318</v>
          </cell>
        </row>
        <row r="2115">
          <cell r="A2115" t="str">
            <v>4295860318</v>
          </cell>
        </row>
        <row r="2116">
          <cell r="A2116" t="str">
            <v>4295860318</v>
          </cell>
        </row>
        <row r="2117">
          <cell r="A2117" t="str">
            <v>4295860318</v>
          </cell>
        </row>
        <row r="2118">
          <cell r="A2118" t="str">
            <v>4295860318</v>
          </cell>
        </row>
        <row r="2119">
          <cell r="A2119" t="str">
            <v>4295860318</v>
          </cell>
        </row>
        <row r="2120">
          <cell r="A2120" t="str">
            <v>4295860318</v>
          </cell>
        </row>
        <row r="2121">
          <cell r="A2121" t="str">
            <v>4295860318</v>
          </cell>
        </row>
        <row r="2122">
          <cell r="A2122" t="str">
            <v>4295860318</v>
          </cell>
        </row>
        <row r="2123">
          <cell r="A2123" t="str">
            <v>4295860318</v>
          </cell>
        </row>
        <row r="2124">
          <cell r="A2124" t="str">
            <v>4295860318</v>
          </cell>
        </row>
        <row r="2125">
          <cell r="A2125" t="str">
            <v>4295860318</v>
          </cell>
        </row>
        <row r="2126">
          <cell r="A2126" t="str">
            <v>4295860318</v>
          </cell>
        </row>
        <row r="2127">
          <cell r="A2127" t="str">
            <v>4295860318</v>
          </cell>
        </row>
        <row r="2128">
          <cell r="A2128" t="str">
            <v>4295860318</v>
          </cell>
        </row>
        <row r="2129">
          <cell r="A2129" t="str">
            <v>4295860318</v>
          </cell>
        </row>
        <row r="2130">
          <cell r="A2130" t="str">
            <v>4295860318</v>
          </cell>
        </row>
        <row r="2131">
          <cell r="A2131" t="str">
            <v>4295860318</v>
          </cell>
        </row>
        <row r="2132">
          <cell r="A2132" t="str">
            <v>4295860318</v>
          </cell>
        </row>
        <row r="2133">
          <cell r="A2133" t="str">
            <v>4295860318</v>
          </cell>
        </row>
        <row r="2134">
          <cell r="A2134" t="str">
            <v>4295860318</v>
          </cell>
        </row>
        <row r="2135">
          <cell r="A2135" t="str">
            <v>4295860318</v>
          </cell>
        </row>
        <row r="2136">
          <cell r="A2136" t="str">
            <v>4295860318</v>
          </cell>
        </row>
        <row r="2137">
          <cell r="A2137" t="str">
            <v>4295860318</v>
          </cell>
        </row>
        <row r="2138">
          <cell r="A2138" t="str">
            <v>4295860318</v>
          </cell>
        </row>
        <row r="2139">
          <cell r="A2139" t="str">
            <v>4295860318</v>
          </cell>
        </row>
        <row r="2140">
          <cell r="A2140" t="str">
            <v>4295860318</v>
          </cell>
        </row>
        <row r="2141">
          <cell r="A2141" t="str">
            <v>4295860318</v>
          </cell>
        </row>
        <row r="2142">
          <cell r="A2142" t="str">
            <v>4295860318</v>
          </cell>
        </row>
        <row r="2143">
          <cell r="A2143" t="str">
            <v>4295860318</v>
          </cell>
        </row>
        <row r="2144">
          <cell r="A2144" t="str">
            <v>4295860318</v>
          </cell>
        </row>
        <row r="2145">
          <cell r="A2145" t="str">
            <v>4295860318</v>
          </cell>
        </row>
        <row r="2146">
          <cell r="A2146" t="str">
            <v>4295860318</v>
          </cell>
        </row>
        <row r="2147">
          <cell r="A2147" t="str">
            <v>4295860318</v>
          </cell>
        </row>
        <row r="2148">
          <cell r="A2148" t="str">
            <v>4295860318</v>
          </cell>
        </row>
        <row r="2149">
          <cell r="A2149" t="str">
            <v>4295860318</v>
          </cell>
        </row>
        <row r="2150">
          <cell r="A2150" t="str">
            <v>4295860318</v>
          </cell>
        </row>
        <row r="2151">
          <cell r="A2151" t="str">
            <v>4295860318</v>
          </cell>
        </row>
        <row r="2152">
          <cell r="A2152" t="str">
            <v>4295860318</v>
          </cell>
        </row>
        <row r="2153">
          <cell r="A2153" t="str">
            <v>4295860318</v>
          </cell>
        </row>
        <row r="2154">
          <cell r="A2154" t="str">
            <v>4295860318</v>
          </cell>
        </row>
        <row r="2155">
          <cell r="A2155" t="str">
            <v>4295860318</v>
          </cell>
        </row>
        <row r="2156">
          <cell r="A2156" t="str">
            <v>4295860318</v>
          </cell>
        </row>
        <row r="2157">
          <cell r="A2157" t="str">
            <v>4295860318</v>
          </cell>
        </row>
        <row r="2158">
          <cell r="A2158" t="str">
            <v>4295860318</v>
          </cell>
        </row>
        <row r="2159">
          <cell r="A2159" t="str">
            <v>4295860318</v>
          </cell>
        </row>
        <row r="2160">
          <cell r="A2160" t="str">
            <v>4295860318</v>
          </cell>
        </row>
        <row r="2161">
          <cell r="A2161" t="str">
            <v>4295860318</v>
          </cell>
        </row>
        <row r="2162">
          <cell r="A2162" t="str">
            <v>4295860318</v>
          </cell>
        </row>
        <row r="2163">
          <cell r="A2163" t="str">
            <v>4295860318</v>
          </cell>
        </row>
        <row r="2164">
          <cell r="A2164" t="str">
            <v>4295860318</v>
          </cell>
        </row>
        <row r="2165">
          <cell r="A2165" t="str">
            <v>4295860318</v>
          </cell>
        </row>
        <row r="2166">
          <cell r="A2166" t="str">
            <v>4295860318</v>
          </cell>
        </row>
        <row r="2167">
          <cell r="A2167" t="str">
            <v>4295860318</v>
          </cell>
        </row>
        <row r="2168">
          <cell r="A2168" t="str">
            <v>4295860318</v>
          </cell>
        </row>
        <row r="2169">
          <cell r="A2169" t="str">
            <v>4295860284</v>
          </cell>
        </row>
        <row r="2170">
          <cell r="A2170" t="str">
            <v>4295860284</v>
          </cell>
        </row>
        <row r="2171">
          <cell r="A2171" t="str">
            <v>4295860284</v>
          </cell>
        </row>
        <row r="2172">
          <cell r="A2172" t="str">
            <v>4295860284</v>
          </cell>
        </row>
        <row r="2173">
          <cell r="A2173" t="str">
            <v>4295860284</v>
          </cell>
        </row>
        <row r="2174">
          <cell r="A2174" t="str">
            <v>4295860284</v>
          </cell>
        </row>
        <row r="2175">
          <cell r="A2175" t="str">
            <v>4295860284</v>
          </cell>
        </row>
        <row r="2176">
          <cell r="A2176" t="str">
            <v>4295860284</v>
          </cell>
        </row>
        <row r="2177">
          <cell r="A2177" t="str">
            <v>4295860284</v>
          </cell>
        </row>
        <row r="2178">
          <cell r="A2178" t="str">
            <v>4295860284</v>
          </cell>
        </row>
        <row r="2179">
          <cell r="A2179" t="str">
            <v>4295860284</v>
          </cell>
        </row>
        <row r="2180">
          <cell r="A2180" t="str">
            <v>4295860284</v>
          </cell>
        </row>
        <row r="2181">
          <cell r="A2181" t="str">
            <v>4295860284</v>
          </cell>
        </row>
        <row r="2182">
          <cell r="A2182" t="str">
            <v>4295860284</v>
          </cell>
        </row>
        <row r="2183">
          <cell r="A2183" t="str">
            <v>4295860284</v>
          </cell>
        </row>
        <row r="2184">
          <cell r="A2184" t="str">
            <v>4295860284</v>
          </cell>
        </row>
        <row r="2185">
          <cell r="A2185" t="str">
            <v>4295860284</v>
          </cell>
        </row>
        <row r="2186">
          <cell r="A2186" t="str">
            <v>4295860284</v>
          </cell>
        </row>
        <row r="2187">
          <cell r="A2187" t="str">
            <v>4295860284</v>
          </cell>
        </row>
        <row r="2188">
          <cell r="A2188" t="str">
            <v>4295860284</v>
          </cell>
        </row>
        <row r="2189">
          <cell r="A2189" t="str">
            <v>4295860284</v>
          </cell>
        </row>
        <row r="2190">
          <cell r="A2190" t="str">
            <v>4295860284</v>
          </cell>
        </row>
        <row r="2191">
          <cell r="A2191" t="str">
            <v>4295860284</v>
          </cell>
        </row>
        <row r="2192">
          <cell r="A2192" t="str">
            <v>4295860284</v>
          </cell>
        </row>
        <row r="2193">
          <cell r="A2193" t="str">
            <v>4295860284</v>
          </cell>
        </row>
        <row r="2194">
          <cell r="A2194" t="str">
            <v>4295860284</v>
          </cell>
        </row>
        <row r="2195">
          <cell r="A2195" t="str">
            <v>4295860284</v>
          </cell>
        </row>
        <row r="2196">
          <cell r="A2196" t="str">
            <v>4295860284</v>
          </cell>
        </row>
        <row r="2197">
          <cell r="A2197" t="str">
            <v>4295860284</v>
          </cell>
        </row>
        <row r="2198">
          <cell r="A2198" t="str">
            <v>4295860284</v>
          </cell>
        </row>
        <row r="2199">
          <cell r="A2199" t="str">
            <v>4295860284</v>
          </cell>
        </row>
        <row r="2200">
          <cell r="A2200" t="str">
            <v>4295860284</v>
          </cell>
        </row>
        <row r="2201">
          <cell r="A2201" t="str">
            <v>4295860284</v>
          </cell>
        </row>
        <row r="2202">
          <cell r="A2202" t="str">
            <v>4295860284</v>
          </cell>
        </row>
        <row r="2203">
          <cell r="A2203" t="str">
            <v>4295860284</v>
          </cell>
        </row>
        <row r="2204">
          <cell r="A2204" t="str">
            <v>4295860284</v>
          </cell>
        </row>
        <row r="2205">
          <cell r="A2205" t="str">
            <v>4295860284</v>
          </cell>
        </row>
        <row r="2206">
          <cell r="A2206" t="str">
            <v>4295860284</v>
          </cell>
        </row>
        <row r="2207">
          <cell r="A2207" t="str">
            <v>4295860284</v>
          </cell>
        </row>
        <row r="2208">
          <cell r="A2208" t="str">
            <v>4295860284</v>
          </cell>
        </row>
        <row r="2209">
          <cell r="A2209" t="str">
            <v>4295860284</v>
          </cell>
        </row>
        <row r="2210">
          <cell r="A2210" t="str">
            <v>4295860284</v>
          </cell>
        </row>
        <row r="2211">
          <cell r="A2211" t="str">
            <v>4295860284</v>
          </cell>
        </row>
        <row r="2212">
          <cell r="A2212" t="str">
            <v>4295860284</v>
          </cell>
        </row>
        <row r="2213">
          <cell r="A2213" t="str">
            <v>4295906041</v>
          </cell>
        </row>
        <row r="2214">
          <cell r="A2214" t="str">
            <v>4295906041</v>
          </cell>
        </row>
        <row r="2215">
          <cell r="A2215" t="str">
            <v>4295906041</v>
          </cell>
        </row>
        <row r="2216">
          <cell r="A2216" t="str">
            <v>4295906041</v>
          </cell>
        </row>
        <row r="2217">
          <cell r="A2217" t="str">
            <v>4295906041</v>
          </cell>
        </row>
        <row r="2218">
          <cell r="A2218" t="str">
            <v>4295906041</v>
          </cell>
        </row>
        <row r="2219">
          <cell r="A2219" t="str">
            <v>4295906041</v>
          </cell>
        </row>
        <row r="2220">
          <cell r="A2220" t="str">
            <v>4295906041</v>
          </cell>
        </row>
        <row r="2221">
          <cell r="A2221" t="str">
            <v>4295906041</v>
          </cell>
        </row>
        <row r="2222">
          <cell r="A2222" t="str">
            <v>4295906041</v>
          </cell>
        </row>
        <row r="2223">
          <cell r="A2223" t="str">
            <v>4295906041</v>
          </cell>
        </row>
        <row r="2224">
          <cell r="A2224" t="str">
            <v>4295906041</v>
          </cell>
        </row>
        <row r="2225">
          <cell r="A2225" t="str">
            <v>4295906041</v>
          </cell>
        </row>
        <row r="2226">
          <cell r="A2226" t="str">
            <v>4295906041</v>
          </cell>
        </row>
        <row r="2227">
          <cell r="A2227" t="str">
            <v>4295906041</v>
          </cell>
        </row>
        <row r="2228">
          <cell r="A2228" t="str">
            <v>4295906041</v>
          </cell>
        </row>
        <row r="2229">
          <cell r="A2229" t="str">
            <v>4295906041</v>
          </cell>
        </row>
        <row r="2230">
          <cell r="A2230" t="str">
            <v>4295906041</v>
          </cell>
        </row>
        <row r="2231">
          <cell r="A2231" t="str">
            <v>4295906041</v>
          </cell>
        </row>
        <row r="2232">
          <cell r="A2232" t="str">
            <v>4295906041</v>
          </cell>
        </row>
        <row r="2233">
          <cell r="A2233" t="str">
            <v>4295906041</v>
          </cell>
        </row>
        <row r="2234">
          <cell r="A2234" t="str">
            <v>4295906041</v>
          </cell>
        </row>
        <row r="2235">
          <cell r="A2235" t="str">
            <v>4295906041</v>
          </cell>
        </row>
        <row r="2236">
          <cell r="A2236" t="str">
            <v>4295906041</v>
          </cell>
        </row>
        <row r="2237">
          <cell r="A2237" t="str">
            <v>4295906041</v>
          </cell>
        </row>
        <row r="2238">
          <cell r="A2238" t="str">
            <v>4295906041</v>
          </cell>
        </row>
        <row r="2239">
          <cell r="A2239" t="str">
            <v>4295906041</v>
          </cell>
        </row>
        <row r="2240">
          <cell r="A2240" t="str">
            <v>4295906041</v>
          </cell>
        </row>
        <row r="2241">
          <cell r="A2241" t="str">
            <v>4295906041</v>
          </cell>
        </row>
        <row r="2242">
          <cell r="A2242" t="str">
            <v>4295906041</v>
          </cell>
        </row>
        <row r="2243">
          <cell r="A2243" t="str">
            <v>4295906041</v>
          </cell>
        </row>
        <row r="2244">
          <cell r="A2244" t="str">
            <v>4295906041</v>
          </cell>
        </row>
        <row r="2245">
          <cell r="A2245" t="str">
            <v>4295906041</v>
          </cell>
        </row>
        <row r="2246">
          <cell r="A2246" t="str">
            <v>4295906041</v>
          </cell>
        </row>
        <row r="2247">
          <cell r="A2247" t="str">
            <v>4295906041</v>
          </cell>
        </row>
        <row r="2248">
          <cell r="A2248" t="str">
            <v>4295906041</v>
          </cell>
        </row>
        <row r="2249">
          <cell r="A2249" t="str">
            <v>4295906041</v>
          </cell>
        </row>
        <row r="2250">
          <cell r="A2250" t="str">
            <v>4295906041</v>
          </cell>
        </row>
        <row r="2251">
          <cell r="A2251" t="str">
            <v>4295906041</v>
          </cell>
        </row>
        <row r="2252">
          <cell r="A2252" t="str">
            <v>4295906041</v>
          </cell>
        </row>
        <row r="2253">
          <cell r="A2253" t="str">
            <v>4295906041</v>
          </cell>
        </row>
        <row r="2254">
          <cell r="A2254" t="str">
            <v>4295906041</v>
          </cell>
        </row>
        <row r="2255">
          <cell r="A2255" t="str">
            <v>4295906041</v>
          </cell>
        </row>
        <row r="2256">
          <cell r="A2256" t="str">
            <v>4295906041</v>
          </cell>
        </row>
        <row r="2257">
          <cell r="A2257" t="str">
            <v>4295906041</v>
          </cell>
        </row>
        <row r="2258">
          <cell r="A2258" t="str">
            <v>4295906041</v>
          </cell>
        </row>
        <row r="2259">
          <cell r="A2259" t="str">
            <v>4295906041</v>
          </cell>
        </row>
        <row r="2260">
          <cell r="A2260" t="str">
            <v>4295906041</v>
          </cell>
        </row>
        <row r="2261">
          <cell r="A2261" t="str">
            <v>4295906041</v>
          </cell>
        </row>
        <row r="2262">
          <cell r="A2262" t="str">
            <v>4295906041</v>
          </cell>
        </row>
        <row r="2263">
          <cell r="A2263" t="str">
            <v>4295863314</v>
          </cell>
        </row>
        <row r="2264">
          <cell r="A2264" t="str">
            <v>4295863314</v>
          </cell>
        </row>
        <row r="2265">
          <cell r="A2265" t="str">
            <v>4295863314</v>
          </cell>
        </row>
        <row r="2266">
          <cell r="A2266" t="str">
            <v>4295863314</v>
          </cell>
        </row>
        <row r="2267">
          <cell r="A2267" t="str">
            <v>4295863314</v>
          </cell>
        </row>
        <row r="2268">
          <cell r="A2268" t="str">
            <v>4295863314</v>
          </cell>
        </row>
        <row r="2269">
          <cell r="A2269" t="str">
            <v>4295863314</v>
          </cell>
        </row>
        <row r="2270">
          <cell r="A2270" t="str">
            <v>4295863314</v>
          </cell>
        </row>
        <row r="2271">
          <cell r="A2271" t="str">
            <v>4295863314</v>
          </cell>
        </row>
        <row r="2272">
          <cell r="A2272" t="str">
            <v>4295863314</v>
          </cell>
        </row>
        <row r="2273">
          <cell r="A2273" t="str">
            <v>4295863314</v>
          </cell>
        </row>
        <row r="2274">
          <cell r="A2274" t="str">
            <v>4295863314</v>
          </cell>
        </row>
        <row r="2275">
          <cell r="A2275" t="str">
            <v>4295863314</v>
          </cell>
        </row>
        <row r="2276">
          <cell r="A2276" t="str">
            <v>4295863314</v>
          </cell>
        </row>
        <row r="2277">
          <cell r="A2277" t="str">
            <v>4295863314</v>
          </cell>
        </row>
        <row r="2278">
          <cell r="A2278" t="str">
            <v>4295863314</v>
          </cell>
        </row>
        <row r="2279">
          <cell r="A2279" t="str">
            <v>4295863314</v>
          </cell>
        </row>
        <row r="2280">
          <cell r="A2280" t="str">
            <v>4295863314</v>
          </cell>
        </row>
        <row r="2281">
          <cell r="A2281" t="str">
            <v>4295863314</v>
          </cell>
        </row>
        <row r="2282">
          <cell r="A2282" t="str">
            <v>4295863314</v>
          </cell>
        </row>
        <row r="2283">
          <cell r="A2283" t="str">
            <v>4295863314</v>
          </cell>
        </row>
        <row r="2284">
          <cell r="A2284" t="str">
            <v>4295863314</v>
          </cell>
        </row>
        <row r="2285">
          <cell r="A2285" t="str">
            <v>4295863314</v>
          </cell>
        </row>
        <row r="2286">
          <cell r="A2286" t="str">
            <v>4295863314</v>
          </cell>
        </row>
        <row r="2287">
          <cell r="A2287" t="str">
            <v>4295863314</v>
          </cell>
        </row>
        <row r="2288">
          <cell r="A2288" t="str">
            <v>4295863314</v>
          </cell>
        </row>
        <row r="2289">
          <cell r="A2289" t="str">
            <v>4295863314</v>
          </cell>
        </row>
        <row r="2290">
          <cell r="A2290" t="str">
            <v>4295863314</v>
          </cell>
        </row>
        <row r="2291">
          <cell r="A2291" t="str">
            <v>4295863314</v>
          </cell>
        </row>
        <row r="2292">
          <cell r="A2292" t="str">
            <v>4295863314</v>
          </cell>
        </row>
        <row r="2293">
          <cell r="A2293" t="str">
            <v>4295863314</v>
          </cell>
        </row>
        <row r="2294">
          <cell r="A2294" t="str">
            <v>4295863314</v>
          </cell>
        </row>
        <row r="2295">
          <cell r="A2295" t="str">
            <v>4295863314</v>
          </cell>
        </row>
        <row r="2296">
          <cell r="A2296" t="str">
            <v>4295863314</v>
          </cell>
        </row>
        <row r="2297">
          <cell r="A2297" t="str">
            <v>4295863314</v>
          </cell>
        </row>
        <row r="2298">
          <cell r="A2298" t="str">
            <v>4295863314</v>
          </cell>
        </row>
        <row r="2299">
          <cell r="A2299" t="str">
            <v>4295863314</v>
          </cell>
        </row>
        <row r="2300">
          <cell r="A2300" t="str">
            <v>4295863314</v>
          </cell>
        </row>
        <row r="2301">
          <cell r="A2301" t="str">
            <v>4295863314</v>
          </cell>
        </row>
        <row r="2302">
          <cell r="A2302" t="str">
            <v>4295863314</v>
          </cell>
        </row>
        <row r="2303">
          <cell r="A2303" t="str">
            <v>4295863314</v>
          </cell>
        </row>
        <row r="2304">
          <cell r="A2304" t="str">
            <v>4295863314</v>
          </cell>
        </row>
        <row r="2305">
          <cell r="A2305" t="str">
            <v>4295863314</v>
          </cell>
        </row>
        <row r="2306">
          <cell r="A2306" t="str">
            <v>4295863314</v>
          </cell>
        </row>
        <row r="2307">
          <cell r="A2307" t="str">
            <v>4295863314</v>
          </cell>
        </row>
        <row r="2308">
          <cell r="A2308" t="str">
            <v>4295863314</v>
          </cell>
        </row>
        <row r="2309">
          <cell r="A2309" t="str">
            <v>4295863314</v>
          </cell>
        </row>
        <row r="2310">
          <cell r="A2310" t="str">
            <v>4295863314</v>
          </cell>
        </row>
        <row r="2311">
          <cell r="A2311" t="str">
            <v>4295863314</v>
          </cell>
        </row>
        <row r="2312">
          <cell r="A2312" t="str">
            <v>4295863314</v>
          </cell>
        </row>
        <row r="2313">
          <cell r="A2313" t="str">
            <v>4295863314</v>
          </cell>
        </row>
        <row r="2314">
          <cell r="A2314" t="str">
            <v>4295863314</v>
          </cell>
        </row>
        <row r="2315">
          <cell r="A2315" t="str">
            <v>4295863314</v>
          </cell>
        </row>
        <row r="2316">
          <cell r="A2316" t="str">
            <v>4295863314</v>
          </cell>
        </row>
        <row r="2317">
          <cell r="A2317" t="str">
            <v>4295863314</v>
          </cell>
        </row>
        <row r="2318">
          <cell r="A2318" t="str">
            <v>4295863314</v>
          </cell>
        </row>
        <row r="2319">
          <cell r="A2319" t="str">
            <v>5035173342</v>
          </cell>
        </row>
        <row r="2320">
          <cell r="A2320" t="str">
            <v>5035173342</v>
          </cell>
        </row>
        <row r="2321">
          <cell r="A2321" t="str">
            <v>5035173342</v>
          </cell>
        </row>
        <row r="2322">
          <cell r="A2322" t="str">
            <v>5035173342</v>
          </cell>
        </row>
        <row r="2323">
          <cell r="A2323" t="str">
            <v>5035173342</v>
          </cell>
        </row>
        <row r="2324">
          <cell r="A2324" t="str">
            <v>5035173342</v>
          </cell>
        </row>
        <row r="2325">
          <cell r="A2325" t="str">
            <v>5035173342</v>
          </cell>
        </row>
        <row r="2326">
          <cell r="A2326" t="str">
            <v>5035173342</v>
          </cell>
        </row>
        <row r="2327">
          <cell r="A2327" t="str">
            <v>5035173342</v>
          </cell>
        </row>
        <row r="2328">
          <cell r="A2328" t="str">
            <v>5035173342</v>
          </cell>
        </row>
        <row r="2329">
          <cell r="A2329" t="str">
            <v>5035173342</v>
          </cell>
        </row>
        <row r="2330">
          <cell r="A2330" t="str">
            <v>5035173342</v>
          </cell>
        </row>
        <row r="2331">
          <cell r="A2331" t="str">
            <v>5035173342</v>
          </cell>
        </row>
        <row r="2332">
          <cell r="A2332" t="str">
            <v>5035173342</v>
          </cell>
        </row>
        <row r="2333">
          <cell r="A2333" t="str">
            <v>5035173342</v>
          </cell>
        </row>
        <row r="2334">
          <cell r="A2334" t="str">
            <v>5035173342</v>
          </cell>
        </row>
        <row r="2335">
          <cell r="A2335" t="str">
            <v>5035173342</v>
          </cell>
        </row>
        <row r="2336">
          <cell r="A2336" t="str">
            <v>5035173342</v>
          </cell>
        </row>
        <row r="2337">
          <cell r="A2337" t="str">
            <v>5035173342</v>
          </cell>
        </row>
        <row r="2338">
          <cell r="A2338" t="str">
            <v>5035173342</v>
          </cell>
        </row>
        <row r="2339">
          <cell r="A2339" t="str">
            <v>5035173342</v>
          </cell>
        </row>
        <row r="2340">
          <cell r="A2340" t="str">
            <v>5035173342</v>
          </cell>
        </row>
        <row r="2341">
          <cell r="A2341" t="str">
            <v>5035173342</v>
          </cell>
        </row>
        <row r="2342">
          <cell r="A2342" t="str">
            <v>5035173342</v>
          </cell>
        </row>
        <row r="2343">
          <cell r="A2343" t="str">
            <v>5035173342</v>
          </cell>
        </row>
        <row r="2344">
          <cell r="A2344" t="str">
            <v>5035173342</v>
          </cell>
        </row>
        <row r="2345">
          <cell r="A2345" t="str">
            <v>5035173342</v>
          </cell>
        </row>
        <row r="2346">
          <cell r="A2346" t="str">
            <v>5035173342</v>
          </cell>
        </row>
        <row r="2347">
          <cell r="A2347" t="str">
            <v>5035173342</v>
          </cell>
        </row>
        <row r="2348">
          <cell r="A2348" t="str">
            <v>5035173342</v>
          </cell>
        </row>
        <row r="2349">
          <cell r="A2349" t="str">
            <v>5035173342</v>
          </cell>
        </row>
        <row r="2350">
          <cell r="A2350" t="str">
            <v>5035173342</v>
          </cell>
        </row>
        <row r="2351">
          <cell r="A2351" t="str">
            <v>5035173342</v>
          </cell>
        </row>
        <row r="2352">
          <cell r="A2352" t="str">
            <v>5035173342</v>
          </cell>
        </row>
        <row r="2353">
          <cell r="A2353" t="str">
            <v>5035173342</v>
          </cell>
        </row>
        <row r="2354">
          <cell r="A2354" t="str">
            <v>5035173342</v>
          </cell>
        </row>
        <row r="2355">
          <cell r="A2355" t="str">
            <v>5035173342</v>
          </cell>
        </row>
        <row r="2356">
          <cell r="A2356" t="str">
            <v>5035173342</v>
          </cell>
        </row>
        <row r="2357">
          <cell r="A2357" t="str">
            <v>5035173342</v>
          </cell>
        </row>
        <row r="2358">
          <cell r="A2358" t="str">
            <v>5035173342</v>
          </cell>
        </row>
        <row r="2359">
          <cell r="A2359" t="str">
            <v>5035173342</v>
          </cell>
        </row>
        <row r="2360">
          <cell r="A2360" t="str">
            <v>5035173342</v>
          </cell>
        </row>
        <row r="2361">
          <cell r="A2361" t="str">
            <v>5035173342</v>
          </cell>
        </row>
        <row r="2362">
          <cell r="A2362" t="str">
            <v>5035173342</v>
          </cell>
        </row>
        <row r="2363">
          <cell r="A2363" t="str">
            <v>5035173342</v>
          </cell>
        </row>
        <row r="2364">
          <cell r="A2364" t="str">
            <v>5035173342</v>
          </cell>
        </row>
        <row r="2365">
          <cell r="A2365" t="str">
            <v>5035173342</v>
          </cell>
        </row>
        <row r="2366">
          <cell r="A2366" t="str">
            <v>5035173342</v>
          </cell>
        </row>
        <row r="2367">
          <cell r="A2367" t="str">
            <v>5035173342</v>
          </cell>
        </row>
        <row r="2368">
          <cell r="A2368" t="str">
            <v>5035173342</v>
          </cell>
        </row>
        <row r="2369">
          <cell r="A2369" t="str">
            <v>5035173342</v>
          </cell>
        </row>
        <row r="2370">
          <cell r="A2370" t="str">
            <v>5035173342</v>
          </cell>
        </row>
        <row r="2371">
          <cell r="A2371" t="str">
            <v>5035173342</v>
          </cell>
        </row>
        <row r="2372">
          <cell r="A2372" t="str">
            <v>5035173342</v>
          </cell>
        </row>
        <row r="2373">
          <cell r="A2373" t="str">
            <v>5035173342</v>
          </cell>
        </row>
        <row r="2374">
          <cell r="A2374" t="str">
            <v>5035173342</v>
          </cell>
        </row>
        <row r="2375">
          <cell r="A2375" t="str">
            <v>5035173342</v>
          </cell>
        </row>
        <row r="2376">
          <cell r="A2376" t="str">
            <v>5035173342</v>
          </cell>
        </row>
        <row r="2377">
          <cell r="A2377" t="str">
            <v>5035173342</v>
          </cell>
        </row>
        <row r="2378">
          <cell r="A2378" t="str">
            <v>4295903833</v>
          </cell>
        </row>
        <row r="2379">
          <cell r="A2379" t="str">
            <v>4295903833</v>
          </cell>
        </row>
        <row r="2380">
          <cell r="A2380" t="str">
            <v>4295903833</v>
          </cell>
        </row>
        <row r="2381">
          <cell r="A2381" t="str">
            <v>4295903833</v>
          </cell>
        </row>
        <row r="2382">
          <cell r="A2382" t="str">
            <v>4295903833</v>
          </cell>
        </row>
        <row r="2383">
          <cell r="A2383" t="str">
            <v>4295903833</v>
          </cell>
        </row>
        <row r="2384">
          <cell r="A2384" t="str">
            <v>4295903833</v>
          </cell>
        </row>
        <row r="2385">
          <cell r="A2385" t="str">
            <v>4295903833</v>
          </cell>
        </row>
        <row r="2386">
          <cell r="A2386" t="str">
            <v>4295903833</v>
          </cell>
        </row>
        <row r="2387">
          <cell r="A2387" t="str">
            <v>4295903833</v>
          </cell>
        </row>
        <row r="2388">
          <cell r="A2388" t="str">
            <v>4295903833</v>
          </cell>
        </row>
        <row r="2389">
          <cell r="A2389" t="str">
            <v>4295903833</v>
          </cell>
        </row>
        <row r="2390">
          <cell r="A2390" t="str">
            <v>4295903833</v>
          </cell>
        </row>
        <row r="2391">
          <cell r="A2391" t="str">
            <v>4295903833</v>
          </cell>
        </row>
        <row r="2392">
          <cell r="A2392" t="str">
            <v>4295903833</v>
          </cell>
        </row>
        <row r="2393">
          <cell r="A2393" t="str">
            <v>4295903833</v>
          </cell>
        </row>
        <row r="2394">
          <cell r="A2394" t="str">
            <v>4295903833</v>
          </cell>
        </row>
        <row r="2395">
          <cell r="A2395" t="str">
            <v>4295903833</v>
          </cell>
        </row>
        <row r="2396">
          <cell r="A2396" t="str">
            <v>4295903833</v>
          </cell>
        </row>
        <row r="2397">
          <cell r="A2397" t="str">
            <v>4295903833</v>
          </cell>
        </row>
        <row r="2398">
          <cell r="A2398" t="str">
            <v>4295903833</v>
          </cell>
        </row>
        <row r="2399">
          <cell r="A2399" t="str">
            <v>4295903833</v>
          </cell>
        </row>
        <row r="2400">
          <cell r="A2400" t="str">
            <v>4295903833</v>
          </cell>
        </row>
        <row r="2401">
          <cell r="A2401" t="str">
            <v>4295903833</v>
          </cell>
        </row>
        <row r="2402">
          <cell r="A2402" t="str">
            <v>4295903833</v>
          </cell>
        </row>
        <row r="2403">
          <cell r="A2403" t="str">
            <v>4295903833</v>
          </cell>
        </row>
        <row r="2404">
          <cell r="A2404" t="str">
            <v>4295903833</v>
          </cell>
        </row>
        <row r="2405">
          <cell r="A2405" t="str">
            <v>4295903833</v>
          </cell>
        </row>
        <row r="2406">
          <cell r="A2406" t="str">
            <v>4295903833</v>
          </cell>
        </row>
        <row r="2407">
          <cell r="A2407" t="str">
            <v>4295903833</v>
          </cell>
        </row>
        <row r="2408">
          <cell r="A2408" t="str">
            <v>4295903833</v>
          </cell>
        </row>
        <row r="2409">
          <cell r="A2409" t="str">
            <v>4295903833</v>
          </cell>
        </row>
        <row r="2410">
          <cell r="A2410" t="str">
            <v>4295903833</v>
          </cell>
        </row>
        <row r="2411">
          <cell r="A2411" t="str">
            <v>4295903833</v>
          </cell>
        </row>
        <row r="2412">
          <cell r="A2412" t="str">
            <v>4295903833</v>
          </cell>
        </row>
        <row r="2413">
          <cell r="A2413" t="str">
            <v>4295903833</v>
          </cell>
        </row>
        <row r="2414">
          <cell r="A2414" t="str">
            <v>4295903833</v>
          </cell>
        </row>
        <row r="2415">
          <cell r="A2415" t="str">
            <v>4295903833</v>
          </cell>
        </row>
        <row r="2416">
          <cell r="A2416" t="str">
            <v>4295903833</v>
          </cell>
        </row>
        <row r="2417">
          <cell r="A2417" t="str">
            <v>4295903833</v>
          </cell>
        </row>
        <row r="2418">
          <cell r="A2418" t="str">
            <v>4295903833</v>
          </cell>
        </row>
        <row r="2419">
          <cell r="A2419" t="str">
            <v>4295903833</v>
          </cell>
        </row>
        <row r="2420">
          <cell r="A2420" t="str">
            <v>4295903833</v>
          </cell>
        </row>
        <row r="2421">
          <cell r="A2421" t="str">
            <v>4295903833</v>
          </cell>
        </row>
        <row r="2422">
          <cell r="A2422" t="str">
            <v>4295903833</v>
          </cell>
        </row>
        <row r="2423">
          <cell r="A2423" t="str">
            <v>4295903833</v>
          </cell>
        </row>
        <row r="2424">
          <cell r="A2424" t="str">
            <v>4295903833</v>
          </cell>
        </row>
        <row r="2425">
          <cell r="A2425" t="str">
            <v>4295903833</v>
          </cell>
        </row>
        <row r="2426">
          <cell r="A2426" t="str">
            <v>4295903833</v>
          </cell>
        </row>
        <row r="2427">
          <cell r="A2427" t="str">
            <v>4295903833</v>
          </cell>
        </row>
        <row r="2428">
          <cell r="A2428" t="str">
            <v>4295903833</v>
          </cell>
        </row>
        <row r="2429">
          <cell r="A2429" t="str">
            <v>4295903833</v>
          </cell>
        </row>
        <row r="2430">
          <cell r="A2430" t="str">
            <v>4295903833</v>
          </cell>
        </row>
        <row r="2431">
          <cell r="A2431" t="str">
            <v>4295903833</v>
          </cell>
        </row>
        <row r="2432">
          <cell r="A2432" t="str">
            <v>4295903833</v>
          </cell>
        </row>
        <row r="2433">
          <cell r="A2433" t="str">
            <v>4295903833</v>
          </cell>
        </row>
        <row r="2434">
          <cell r="A2434" t="str">
            <v>4295903833</v>
          </cell>
        </row>
        <row r="2435">
          <cell r="A2435" t="str">
            <v>4295903833</v>
          </cell>
        </row>
        <row r="2436">
          <cell r="A2436" t="str">
            <v>4295903833</v>
          </cell>
        </row>
        <row r="2437">
          <cell r="A2437" t="str">
            <v>4295903833</v>
          </cell>
        </row>
        <row r="2438">
          <cell r="A2438" t="str">
            <v>4295903833</v>
          </cell>
        </row>
        <row r="2439">
          <cell r="A2439" t="str">
            <v>4295903833</v>
          </cell>
        </row>
        <row r="2440">
          <cell r="A2440" t="str">
            <v>4295903833</v>
          </cell>
        </row>
        <row r="2441">
          <cell r="A2441" t="str">
            <v>4295903833</v>
          </cell>
        </row>
        <row r="2442">
          <cell r="A2442" t="str">
            <v>4295903833</v>
          </cell>
        </row>
        <row r="2443">
          <cell r="A2443" t="str">
            <v>4295903833</v>
          </cell>
        </row>
        <row r="2444">
          <cell r="A2444" t="str">
            <v>4295903833</v>
          </cell>
        </row>
        <row r="2445">
          <cell r="A2445" t="str">
            <v>4295903833</v>
          </cell>
        </row>
        <row r="2446">
          <cell r="A2446" t="str">
            <v>4295903833</v>
          </cell>
        </row>
        <row r="2447">
          <cell r="A2447" t="str">
            <v>4295903833</v>
          </cell>
        </row>
        <row r="2448">
          <cell r="A2448" t="str">
            <v>4295903833</v>
          </cell>
        </row>
        <row r="2449">
          <cell r="A2449" t="str">
            <v>4295903833</v>
          </cell>
        </row>
        <row r="2450">
          <cell r="A2450" t="str">
            <v>4295903833</v>
          </cell>
        </row>
        <row r="2451">
          <cell r="A2451" t="str">
            <v>4295903833</v>
          </cell>
        </row>
        <row r="2452">
          <cell r="A2452" t="str">
            <v>4295903833</v>
          </cell>
        </row>
        <row r="2453">
          <cell r="A2453" t="str">
            <v>4295903833</v>
          </cell>
        </row>
        <row r="2454">
          <cell r="A2454" t="str">
            <v>4295903833</v>
          </cell>
        </row>
        <row r="2455">
          <cell r="A2455" t="str">
            <v>4295881974</v>
          </cell>
        </row>
        <row r="2456">
          <cell r="A2456" t="str">
            <v>4295881974</v>
          </cell>
        </row>
        <row r="2457">
          <cell r="A2457" t="str">
            <v>4295881974</v>
          </cell>
        </row>
        <row r="2458">
          <cell r="A2458" t="str">
            <v>4295881974</v>
          </cell>
        </row>
        <row r="2459">
          <cell r="A2459" t="str">
            <v>4295881974</v>
          </cell>
        </row>
        <row r="2460">
          <cell r="A2460" t="str">
            <v>4295881974</v>
          </cell>
        </row>
        <row r="2461">
          <cell r="A2461" t="str">
            <v>4295881974</v>
          </cell>
        </row>
        <row r="2462">
          <cell r="A2462" t="str">
            <v>4295881974</v>
          </cell>
        </row>
        <row r="2463">
          <cell r="A2463" t="str">
            <v>4295881974</v>
          </cell>
        </row>
        <row r="2464">
          <cell r="A2464" t="str">
            <v>4295881974</v>
          </cell>
        </row>
        <row r="2465">
          <cell r="A2465" t="str">
            <v>4295881974</v>
          </cell>
        </row>
        <row r="2466">
          <cell r="A2466" t="str">
            <v>4295881974</v>
          </cell>
        </row>
        <row r="2467">
          <cell r="A2467" t="str">
            <v>4295881974</v>
          </cell>
        </row>
        <row r="2468">
          <cell r="A2468" t="str">
            <v>4295881974</v>
          </cell>
        </row>
        <row r="2469">
          <cell r="A2469" t="str">
            <v>4295881974</v>
          </cell>
        </row>
        <row r="2470">
          <cell r="A2470" t="str">
            <v>4295881974</v>
          </cell>
        </row>
        <row r="2471">
          <cell r="A2471" t="str">
            <v>4295881974</v>
          </cell>
        </row>
        <row r="2472">
          <cell r="A2472" t="str">
            <v>4295881974</v>
          </cell>
        </row>
        <row r="2473">
          <cell r="A2473" t="str">
            <v>4295881974</v>
          </cell>
        </row>
        <row r="2474">
          <cell r="A2474" t="str">
            <v>4295881974</v>
          </cell>
        </row>
        <row r="2475">
          <cell r="A2475" t="str">
            <v>4295881974</v>
          </cell>
        </row>
        <row r="2476">
          <cell r="A2476" t="str">
            <v>4295881974</v>
          </cell>
        </row>
        <row r="2477">
          <cell r="A2477" t="str">
            <v>4295881974</v>
          </cell>
        </row>
        <row r="2478">
          <cell r="A2478" t="str">
            <v>4295881974</v>
          </cell>
        </row>
        <row r="2479">
          <cell r="A2479" t="str">
            <v>4295881974</v>
          </cell>
        </row>
        <row r="2480">
          <cell r="A2480" t="str">
            <v>4295881974</v>
          </cell>
        </row>
        <row r="2481">
          <cell r="A2481" t="str">
            <v>4295881974</v>
          </cell>
        </row>
        <row r="2482">
          <cell r="A2482" t="str">
            <v>4295881974</v>
          </cell>
        </row>
        <row r="2483">
          <cell r="A2483" t="str">
            <v>4295881974</v>
          </cell>
        </row>
        <row r="2484">
          <cell r="A2484" t="str">
            <v>4295881974</v>
          </cell>
        </row>
        <row r="2485">
          <cell r="A2485" t="str">
            <v>4295881974</v>
          </cell>
        </row>
        <row r="2486">
          <cell r="A2486" t="str">
            <v>4295881974</v>
          </cell>
        </row>
        <row r="2487">
          <cell r="A2487" t="str">
            <v>4295881974</v>
          </cell>
        </row>
        <row r="2488">
          <cell r="A2488" t="str">
            <v>4295881974</v>
          </cell>
        </row>
        <row r="2489">
          <cell r="A2489" t="str">
            <v>4295881974</v>
          </cell>
        </row>
        <row r="2490">
          <cell r="A2490" t="str">
            <v>4295881974</v>
          </cell>
        </row>
        <row r="2491">
          <cell r="A2491" t="str">
            <v>4295881974</v>
          </cell>
        </row>
        <row r="2492">
          <cell r="A2492" t="str">
            <v>4295881974</v>
          </cell>
        </row>
        <row r="2493">
          <cell r="A2493" t="str">
            <v>4295881974</v>
          </cell>
        </row>
        <row r="2494">
          <cell r="A2494" t="str">
            <v>4295881974</v>
          </cell>
        </row>
        <row r="2495">
          <cell r="A2495" t="str">
            <v>4295881974</v>
          </cell>
        </row>
        <row r="2496">
          <cell r="A2496" t="str">
            <v>4295881974</v>
          </cell>
        </row>
        <row r="2497">
          <cell r="A2497" t="str">
            <v>4295881974</v>
          </cell>
        </row>
        <row r="2498">
          <cell r="A2498" t="str">
            <v>4295881974</v>
          </cell>
        </row>
        <row r="2499">
          <cell r="A2499" t="str">
            <v>4295881974</v>
          </cell>
        </row>
        <row r="2500">
          <cell r="A2500" t="str">
            <v>4295881974</v>
          </cell>
        </row>
        <row r="2501">
          <cell r="A2501" t="str">
            <v>4295881974</v>
          </cell>
        </row>
        <row r="2502">
          <cell r="A2502" t="str">
            <v>4295881974</v>
          </cell>
        </row>
        <row r="2503">
          <cell r="A2503" t="str">
            <v>4295881974</v>
          </cell>
        </row>
        <row r="2504">
          <cell r="A2504" t="str">
            <v>4295881974</v>
          </cell>
        </row>
        <row r="2505">
          <cell r="A2505" t="str">
            <v>4295881974</v>
          </cell>
        </row>
        <row r="2506">
          <cell r="A2506" t="str">
            <v>4295881974</v>
          </cell>
        </row>
        <row r="2507">
          <cell r="A2507" t="str">
            <v>4295881974</v>
          </cell>
        </row>
        <row r="2508">
          <cell r="A2508" t="str">
            <v>4295881974</v>
          </cell>
        </row>
        <row r="2509">
          <cell r="A2509" t="str">
            <v>4295881974</v>
          </cell>
        </row>
        <row r="2510">
          <cell r="A2510" t="str">
            <v>4295881974</v>
          </cell>
        </row>
        <row r="2511">
          <cell r="A2511" t="str">
            <v>4295881974</v>
          </cell>
        </row>
        <row r="2512">
          <cell r="A2512" t="str">
            <v>4295881974</v>
          </cell>
        </row>
        <row r="2513">
          <cell r="A2513" t="str">
            <v>4295881974</v>
          </cell>
        </row>
        <row r="2514">
          <cell r="A2514" t="str">
            <v>4295881974</v>
          </cell>
        </row>
        <row r="2515">
          <cell r="A2515" t="str">
            <v>4295881974</v>
          </cell>
        </row>
        <row r="2516">
          <cell r="A2516" t="str">
            <v>4295881974</v>
          </cell>
        </row>
        <row r="2517">
          <cell r="A2517" t="str">
            <v>4295881974</v>
          </cell>
        </row>
        <row r="2518">
          <cell r="A2518" t="str">
            <v>4295881974</v>
          </cell>
        </row>
        <row r="2519">
          <cell r="A2519" t="str">
            <v>4295881974</v>
          </cell>
        </row>
        <row r="2520">
          <cell r="A2520" t="str">
            <v>4295881974</v>
          </cell>
        </row>
        <row r="2521">
          <cell r="A2521" t="str">
            <v>4295881974</v>
          </cell>
        </row>
        <row r="2522">
          <cell r="A2522" t="str">
            <v>4295881974</v>
          </cell>
        </row>
        <row r="2523">
          <cell r="A2523" t="str">
            <v>4295881974</v>
          </cell>
        </row>
        <row r="2524">
          <cell r="A2524" t="str">
            <v>4295881974</v>
          </cell>
        </row>
        <row r="2525">
          <cell r="A2525" t="str">
            <v>4295881974</v>
          </cell>
        </row>
        <row r="2526">
          <cell r="A2526" t="str">
            <v>4295881974</v>
          </cell>
        </row>
        <row r="2527">
          <cell r="A2527" t="str">
            <v>4295881974</v>
          </cell>
        </row>
        <row r="2528">
          <cell r="A2528" t="str">
            <v>4295881974</v>
          </cell>
        </row>
        <row r="2529">
          <cell r="A2529" t="str">
            <v>4295881974</v>
          </cell>
        </row>
        <row r="2530">
          <cell r="A2530" t="str">
            <v>4295881974</v>
          </cell>
        </row>
        <row r="2531">
          <cell r="A2531" t="str">
            <v>4295881974</v>
          </cell>
        </row>
        <row r="2532">
          <cell r="A2532" t="str">
            <v>4295881974</v>
          </cell>
        </row>
        <row r="2533">
          <cell r="A2533" t="str">
            <v>4295881974</v>
          </cell>
        </row>
        <row r="2534">
          <cell r="A2534" t="str">
            <v>4295881974</v>
          </cell>
        </row>
        <row r="2535">
          <cell r="A2535" t="str">
            <v>4295881974</v>
          </cell>
        </row>
        <row r="2536">
          <cell r="A2536" t="str">
            <v>4295881974</v>
          </cell>
        </row>
        <row r="2537">
          <cell r="A2537" t="str">
            <v>4295881974</v>
          </cell>
        </row>
        <row r="2538">
          <cell r="A2538" t="str">
            <v>4295881974</v>
          </cell>
        </row>
        <row r="2539">
          <cell r="A2539" t="str">
            <v>4295881974</v>
          </cell>
        </row>
        <row r="2540">
          <cell r="A2540" t="str">
            <v>4295881974</v>
          </cell>
        </row>
        <row r="2541">
          <cell r="A2541" t="str">
            <v>4295881974</v>
          </cell>
        </row>
        <row r="2542">
          <cell r="A2542" t="str">
            <v>4295881974</v>
          </cell>
        </row>
        <row r="2543">
          <cell r="A2543" t="str">
            <v>4295881974</v>
          </cell>
        </row>
        <row r="2544">
          <cell r="A2544" t="str">
            <v>4295881974</v>
          </cell>
        </row>
        <row r="2545">
          <cell r="A2545" t="str">
            <v>4295881974</v>
          </cell>
        </row>
        <row r="2546">
          <cell r="A2546" t="str">
            <v>4295881974</v>
          </cell>
        </row>
        <row r="2547">
          <cell r="A2547" t="str">
            <v>4295881974</v>
          </cell>
        </row>
        <row r="2548">
          <cell r="A2548" t="str">
            <v>4295881974</v>
          </cell>
        </row>
        <row r="2549">
          <cell r="A2549" t="str">
            <v>4295893152</v>
          </cell>
        </row>
        <row r="2550">
          <cell r="A2550" t="str">
            <v>4295893152</v>
          </cell>
        </row>
        <row r="2551">
          <cell r="A2551" t="str">
            <v>4295893152</v>
          </cell>
        </row>
        <row r="2552">
          <cell r="A2552" t="str">
            <v>4295893152</v>
          </cell>
        </row>
        <row r="2553">
          <cell r="A2553" t="str">
            <v>4295893152</v>
          </cell>
        </row>
        <row r="2554">
          <cell r="A2554" t="str">
            <v>4295893152</v>
          </cell>
        </row>
        <row r="2555">
          <cell r="A2555" t="str">
            <v>4295893152</v>
          </cell>
        </row>
        <row r="2556">
          <cell r="A2556" t="str">
            <v>4295893152</v>
          </cell>
        </row>
        <row r="2557">
          <cell r="A2557" t="str">
            <v>4295893152</v>
          </cell>
        </row>
        <row r="2558">
          <cell r="A2558" t="str">
            <v>4295893152</v>
          </cell>
        </row>
        <row r="2559">
          <cell r="A2559" t="str">
            <v>4295893152</v>
          </cell>
        </row>
        <row r="2560">
          <cell r="A2560" t="str">
            <v>4295893152</v>
          </cell>
        </row>
        <row r="2561">
          <cell r="A2561" t="str">
            <v>4295893152</v>
          </cell>
        </row>
        <row r="2562">
          <cell r="A2562" t="str">
            <v>4295893152</v>
          </cell>
        </row>
        <row r="2563">
          <cell r="A2563" t="str">
            <v>4295893152</v>
          </cell>
        </row>
        <row r="2564">
          <cell r="A2564" t="str">
            <v>4295893152</v>
          </cell>
        </row>
        <row r="2565">
          <cell r="A2565" t="str">
            <v>4295893152</v>
          </cell>
        </row>
        <row r="2566">
          <cell r="A2566" t="str">
            <v>4295893152</v>
          </cell>
        </row>
        <row r="2567">
          <cell r="A2567" t="str">
            <v>4295893152</v>
          </cell>
        </row>
        <row r="2568">
          <cell r="A2568" t="str">
            <v>4295893152</v>
          </cell>
        </row>
        <row r="2569">
          <cell r="A2569" t="str">
            <v>4295893152</v>
          </cell>
        </row>
        <row r="2570">
          <cell r="A2570" t="str">
            <v>4295893152</v>
          </cell>
        </row>
        <row r="2571">
          <cell r="A2571" t="str">
            <v>4295893152</v>
          </cell>
        </row>
        <row r="2572">
          <cell r="A2572" t="str">
            <v>4295893152</v>
          </cell>
        </row>
        <row r="2573">
          <cell r="A2573" t="str">
            <v>4295893152</v>
          </cell>
        </row>
        <row r="2574">
          <cell r="A2574" t="str">
            <v>4295893152</v>
          </cell>
        </row>
        <row r="2575">
          <cell r="A2575" t="str">
            <v>4295893152</v>
          </cell>
        </row>
        <row r="2576">
          <cell r="A2576" t="str">
            <v>4295893152</v>
          </cell>
        </row>
        <row r="2577">
          <cell r="A2577" t="str">
            <v>4295893152</v>
          </cell>
        </row>
        <row r="2578">
          <cell r="A2578" t="str">
            <v>4295893152</v>
          </cell>
        </row>
        <row r="2579">
          <cell r="A2579" t="str">
            <v>4295893152</v>
          </cell>
        </row>
        <row r="2580">
          <cell r="A2580" t="str">
            <v>4295893152</v>
          </cell>
        </row>
        <row r="2581">
          <cell r="A2581" t="str">
            <v>4295893152</v>
          </cell>
        </row>
        <row r="2582">
          <cell r="A2582" t="str">
            <v>4295893152</v>
          </cell>
        </row>
        <row r="2583">
          <cell r="A2583" t="str">
            <v>4295893152</v>
          </cell>
        </row>
        <row r="2584">
          <cell r="A2584" t="str">
            <v>4295893152</v>
          </cell>
        </row>
        <row r="2585">
          <cell r="A2585" t="str">
            <v>4295893152</v>
          </cell>
        </row>
        <row r="2586">
          <cell r="A2586" t="str">
            <v>4295893152</v>
          </cell>
        </row>
        <row r="2587">
          <cell r="A2587" t="str">
            <v>4295893152</v>
          </cell>
        </row>
        <row r="2588">
          <cell r="A2588" t="str">
            <v>4295893152</v>
          </cell>
        </row>
        <row r="2589">
          <cell r="A2589" t="str">
            <v>4295893152</v>
          </cell>
        </row>
        <row r="2590">
          <cell r="A2590" t="str">
            <v>4295893152</v>
          </cell>
        </row>
        <row r="2591">
          <cell r="A2591" t="str">
            <v>4295893152</v>
          </cell>
        </row>
        <row r="2592">
          <cell r="A2592" t="str">
            <v>4295893152</v>
          </cell>
        </row>
        <row r="2593">
          <cell r="A2593" t="str">
            <v>4295893152</v>
          </cell>
        </row>
        <row r="2594">
          <cell r="A2594" t="str">
            <v>4295893152</v>
          </cell>
        </row>
        <row r="2595">
          <cell r="A2595" t="str">
            <v>4295893152</v>
          </cell>
        </row>
        <row r="2596">
          <cell r="A2596" t="str">
            <v>4295893152</v>
          </cell>
        </row>
        <row r="2597">
          <cell r="A2597" t="str">
            <v>4295893152</v>
          </cell>
        </row>
        <row r="2598">
          <cell r="A2598" t="str">
            <v>4295893152</v>
          </cell>
        </row>
        <row r="2599">
          <cell r="A2599" t="str">
            <v>4295893152</v>
          </cell>
        </row>
        <row r="2600">
          <cell r="A2600" t="str">
            <v>4295893152</v>
          </cell>
        </row>
        <row r="2601">
          <cell r="A2601" t="str">
            <v>4295893152</v>
          </cell>
        </row>
        <row r="2602">
          <cell r="A2602" t="str">
            <v>4295893152</v>
          </cell>
        </row>
        <row r="2603">
          <cell r="A2603" t="str">
            <v>4295893152</v>
          </cell>
        </row>
        <row r="2604">
          <cell r="A2604" t="str">
            <v>4295893152</v>
          </cell>
        </row>
        <row r="2605">
          <cell r="A2605" t="str">
            <v>4295893152</v>
          </cell>
        </row>
        <row r="2606">
          <cell r="A2606" t="str">
            <v>4295893152</v>
          </cell>
        </row>
        <row r="2607">
          <cell r="A2607" t="str">
            <v>4295893152</v>
          </cell>
        </row>
        <row r="2608">
          <cell r="A2608" t="str">
            <v>4295893152</v>
          </cell>
        </row>
        <row r="2609">
          <cell r="A2609" t="str">
            <v>4295893152</v>
          </cell>
        </row>
        <row r="2610">
          <cell r="A2610" t="str">
            <v>4295893152</v>
          </cell>
        </row>
        <row r="2611">
          <cell r="A2611" t="str">
            <v>4295893152</v>
          </cell>
        </row>
        <row r="2612">
          <cell r="A2612" t="str">
            <v>4295893152</v>
          </cell>
        </row>
        <row r="2613">
          <cell r="A2613" t="str">
            <v>4295893152</v>
          </cell>
        </row>
        <row r="2614">
          <cell r="A2614" t="str">
            <v>4295893152</v>
          </cell>
        </row>
        <row r="2615">
          <cell r="A2615" t="str">
            <v>4295893152</v>
          </cell>
        </row>
        <row r="2616">
          <cell r="A2616" t="str">
            <v>4295893152</v>
          </cell>
        </row>
        <row r="2617">
          <cell r="A2617" t="str">
            <v>4295893152</v>
          </cell>
        </row>
        <row r="2618">
          <cell r="A2618" t="str">
            <v>4295893152</v>
          </cell>
        </row>
        <row r="2619">
          <cell r="A2619" t="str">
            <v>4295893152</v>
          </cell>
        </row>
        <row r="2620">
          <cell r="A2620" t="str">
            <v>4295893152</v>
          </cell>
        </row>
        <row r="2621">
          <cell r="A2621" t="str">
            <v>4295893152</v>
          </cell>
        </row>
        <row r="2622">
          <cell r="A2622" t="str">
            <v>4295893152</v>
          </cell>
        </row>
        <row r="2623">
          <cell r="A2623" t="str">
            <v>4295893152</v>
          </cell>
        </row>
        <row r="2624">
          <cell r="A2624" t="str">
            <v>4295893152</v>
          </cell>
        </row>
        <row r="2625">
          <cell r="A2625" t="str">
            <v>4295893152</v>
          </cell>
        </row>
        <row r="2626">
          <cell r="A2626" t="str">
            <v>4295893152</v>
          </cell>
        </row>
        <row r="2627">
          <cell r="A2627" t="str">
            <v>4295893152</v>
          </cell>
        </row>
        <row r="2628">
          <cell r="A2628" t="str">
            <v>4295893152</v>
          </cell>
        </row>
        <row r="2629">
          <cell r="A2629" t="str">
            <v>4295893152</v>
          </cell>
        </row>
        <row r="2630">
          <cell r="A2630" t="str">
            <v>4295893152</v>
          </cell>
        </row>
        <row r="2631">
          <cell r="A2631" t="str">
            <v>4295893152</v>
          </cell>
        </row>
        <row r="2632">
          <cell r="A2632" t="str">
            <v>4295893152</v>
          </cell>
        </row>
        <row r="2633">
          <cell r="A2633" t="str">
            <v>4295893152</v>
          </cell>
        </row>
        <row r="2634">
          <cell r="A2634" t="str">
            <v>4295893152</v>
          </cell>
        </row>
        <row r="2635">
          <cell r="A2635" t="str">
            <v>4295880502</v>
          </cell>
        </row>
        <row r="2636">
          <cell r="A2636" t="str">
            <v>4295880502</v>
          </cell>
        </row>
        <row r="2637">
          <cell r="A2637" t="str">
            <v>4295880502</v>
          </cell>
        </row>
        <row r="2638">
          <cell r="A2638" t="str">
            <v>4295880502</v>
          </cell>
        </row>
        <row r="2639">
          <cell r="A2639" t="str">
            <v>4295880502</v>
          </cell>
        </row>
        <row r="2640">
          <cell r="A2640" t="str">
            <v>4295880502</v>
          </cell>
        </row>
        <row r="2641">
          <cell r="A2641" t="str">
            <v>4295880502</v>
          </cell>
        </row>
        <row r="2642">
          <cell r="A2642" t="str">
            <v>4295880502</v>
          </cell>
        </row>
        <row r="2643">
          <cell r="A2643" t="str">
            <v>4295880502</v>
          </cell>
        </row>
        <row r="2644">
          <cell r="A2644" t="str">
            <v>4295880502</v>
          </cell>
        </row>
        <row r="2645">
          <cell r="A2645" t="str">
            <v>4295880502</v>
          </cell>
        </row>
        <row r="2646">
          <cell r="A2646" t="str">
            <v>4295880502</v>
          </cell>
        </row>
        <row r="2647">
          <cell r="A2647" t="str">
            <v>4295880502</v>
          </cell>
        </row>
        <row r="2648">
          <cell r="A2648" t="str">
            <v>4295880502</v>
          </cell>
        </row>
        <row r="2649">
          <cell r="A2649" t="str">
            <v>4295880502</v>
          </cell>
        </row>
        <row r="2650">
          <cell r="A2650" t="str">
            <v>4295880502</v>
          </cell>
        </row>
        <row r="2651">
          <cell r="A2651" t="str">
            <v>4295880502</v>
          </cell>
        </row>
        <row r="2652">
          <cell r="A2652" t="str">
            <v>4295880502</v>
          </cell>
        </row>
        <row r="2653">
          <cell r="A2653" t="str">
            <v>4295880502</v>
          </cell>
        </row>
        <row r="2654">
          <cell r="A2654" t="str">
            <v>4295880502</v>
          </cell>
        </row>
        <row r="2655">
          <cell r="A2655" t="str">
            <v>4295880502</v>
          </cell>
        </row>
        <row r="2656">
          <cell r="A2656" t="str">
            <v>4295880502</v>
          </cell>
        </row>
        <row r="2657">
          <cell r="A2657" t="str">
            <v>4295880502</v>
          </cell>
        </row>
        <row r="2658">
          <cell r="A2658" t="str">
            <v>4295880502</v>
          </cell>
        </row>
        <row r="2659">
          <cell r="A2659" t="str">
            <v>4295880502</v>
          </cell>
        </row>
        <row r="2660">
          <cell r="A2660" t="str">
            <v>4295880502</v>
          </cell>
        </row>
        <row r="2661">
          <cell r="A2661" t="str">
            <v>4295880502</v>
          </cell>
        </row>
        <row r="2662">
          <cell r="A2662" t="str">
            <v>4295880502</v>
          </cell>
        </row>
        <row r="2663">
          <cell r="A2663" t="str">
            <v>4295880502</v>
          </cell>
        </row>
        <row r="2664">
          <cell r="A2664" t="str">
            <v>4295880502</v>
          </cell>
        </row>
        <row r="2665">
          <cell r="A2665" t="str">
            <v>4295880502</v>
          </cell>
        </row>
        <row r="2666">
          <cell r="A2666" t="str">
            <v>4295880502</v>
          </cell>
        </row>
        <row r="2667">
          <cell r="A2667" t="str">
            <v>4295880502</v>
          </cell>
        </row>
        <row r="2668">
          <cell r="A2668" t="str">
            <v>4295880502</v>
          </cell>
        </row>
        <row r="2669">
          <cell r="A2669" t="str">
            <v>4295880502</v>
          </cell>
        </row>
        <row r="2670">
          <cell r="A2670" t="str">
            <v>4295880502</v>
          </cell>
        </row>
        <row r="2671">
          <cell r="A2671" t="str">
            <v>4295880502</v>
          </cell>
        </row>
        <row r="2672">
          <cell r="A2672" t="str">
            <v>4295880502</v>
          </cell>
        </row>
        <row r="2673">
          <cell r="A2673" t="str">
            <v>4295880502</v>
          </cell>
        </row>
        <row r="2674">
          <cell r="A2674" t="str">
            <v>4295880502</v>
          </cell>
        </row>
        <row r="2675">
          <cell r="A2675" t="str">
            <v>4295880502</v>
          </cell>
        </row>
        <row r="2676">
          <cell r="A2676" t="str">
            <v>4295880502</v>
          </cell>
        </row>
        <row r="2677">
          <cell r="A2677" t="str">
            <v>4295880502</v>
          </cell>
        </row>
        <row r="2678">
          <cell r="A2678" t="str">
            <v>4295880502</v>
          </cell>
        </row>
        <row r="2679">
          <cell r="A2679" t="str">
            <v>4295880502</v>
          </cell>
        </row>
        <row r="2680">
          <cell r="A2680" t="str">
            <v>4295880502</v>
          </cell>
        </row>
        <row r="2681">
          <cell r="A2681" t="str">
            <v>4295880502</v>
          </cell>
        </row>
        <row r="2682">
          <cell r="A2682" t="str">
            <v>4295880502</v>
          </cell>
        </row>
        <row r="2683">
          <cell r="A2683" t="str">
            <v>4295880502</v>
          </cell>
        </row>
        <row r="2684">
          <cell r="A2684" t="str">
            <v>4295880502</v>
          </cell>
        </row>
        <row r="2685">
          <cell r="A2685" t="str">
            <v>4295880502</v>
          </cell>
        </row>
        <row r="2686">
          <cell r="A2686" t="str">
            <v>4295880502</v>
          </cell>
        </row>
        <row r="2687">
          <cell r="A2687" t="str">
            <v>4295880502</v>
          </cell>
        </row>
        <row r="2688">
          <cell r="A2688" t="str">
            <v>4295880502</v>
          </cell>
        </row>
        <row r="2689">
          <cell r="A2689" t="str">
            <v>4295880502</v>
          </cell>
        </row>
        <row r="2690">
          <cell r="A2690" t="str">
            <v>4295880502</v>
          </cell>
        </row>
        <row r="2691">
          <cell r="A2691" t="str">
            <v>4295880502</v>
          </cell>
        </row>
        <row r="2692">
          <cell r="A2692" t="str">
            <v>4295880502</v>
          </cell>
        </row>
        <row r="2693">
          <cell r="A2693" t="str">
            <v>4295880502</v>
          </cell>
        </row>
        <row r="2694">
          <cell r="A2694" t="str">
            <v>4295880502</v>
          </cell>
        </row>
        <row r="2695">
          <cell r="A2695" t="str">
            <v>4295880502</v>
          </cell>
        </row>
        <row r="2696">
          <cell r="A2696" t="str">
            <v>4295880502</v>
          </cell>
        </row>
        <row r="2697">
          <cell r="A2697" t="str">
            <v>4295880502</v>
          </cell>
        </row>
        <row r="2698">
          <cell r="A2698" t="str">
            <v>4295880502</v>
          </cell>
        </row>
        <row r="2699">
          <cell r="A2699" t="str">
            <v>4295880502</v>
          </cell>
        </row>
        <row r="2700">
          <cell r="A2700" t="str">
            <v>4295880502</v>
          </cell>
        </row>
        <row r="2701">
          <cell r="A2701" t="str">
            <v>4295880502</v>
          </cell>
        </row>
        <row r="2702">
          <cell r="A2702" t="str">
            <v>4295880502</v>
          </cell>
        </row>
        <row r="2703">
          <cell r="A2703" t="str">
            <v>4295880502</v>
          </cell>
        </row>
        <row r="2704">
          <cell r="A2704" t="str">
            <v>4295880502</v>
          </cell>
        </row>
        <row r="2705">
          <cell r="A2705" t="str">
            <v>4295880502</v>
          </cell>
        </row>
        <row r="2706">
          <cell r="A2706" t="str">
            <v>4295880502</v>
          </cell>
        </row>
        <row r="2707">
          <cell r="A2707" t="str">
            <v>4295880502</v>
          </cell>
        </row>
        <row r="2708">
          <cell r="A2708" t="str">
            <v>4295880502</v>
          </cell>
        </row>
        <row r="2709">
          <cell r="A2709" t="str">
            <v>4295880502</v>
          </cell>
        </row>
        <row r="2710">
          <cell r="A2710" t="str">
            <v>4295880502</v>
          </cell>
        </row>
        <row r="2711">
          <cell r="A2711" t="str">
            <v>4295880502</v>
          </cell>
        </row>
        <row r="2712">
          <cell r="A2712" t="str">
            <v>4295880502</v>
          </cell>
        </row>
        <row r="2713">
          <cell r="A2713" t="str">
            <v>4295880502</v>
          </cell>
        </row>
        <row r="2714">
          <cell r="A2714" t="str">
            <v>4295880502</v>
          </cell>
        </row>
        <row r="2715">
          <cell r="A2715" t="str">
            <v>4295903916</v>
          </cell>
        </row>
        <row r="2716">
          <cell r="A2716" t="str">
            <v>4295903916</v>
          </cell>
        </row>
        <row r="2717">
          <cell r="A2717" t="str">
            <v>4295903916</v>
          </cell>
        </row>
        <row r="2718">
          <cell r="A2718" t="str">
            <v>4295903916</v>
          </cell>
        </row>
        <row r="2719">
          <cell r="A2719" t="str">
            <v>4295903916</v>
          </cell>
        </row>
        <row r="2720">
          <cell r="A2720" t="str">
            <v>4295903916</v>
          </cell>
        </row>
        <row r="2721">
          <cell r="A2721" t="str">
            <v>4295903916</v>
          </cell>
        </row>
        <row r="2722">
          <cell r="A2722" t="str">
            <v>4295903916</v>
          </cell>
        </row>
        <row r="2723">
          <cell r="A2723" t="str">
            <v>4295903916</v>
          </cell>
        </row>
        <row r="2724">
          <cell r="A2724" t="str">
            <v>4295903916</v>
          </cell>
        </row>
        <row r="2725">
          <cell r="A2725" t="str">
            <v>4295903916</v>
          </cell>
        </row>
        <row r="2726">
          <cell r="A2726" t="str">
            <v>4295903916</v>
          </cell>
        </row>
        <row r="2727">
          <cell r="A2727" t="str">
            <v>4295903916</v>
          </cell>
        </row>
        <row r="2728">
          <cell r="A2728" t="str">
            <v>4295903916</v>
          </cell>
        </row>
        <row r="2729">
          <cell r="A2729" t="str">
            <v>4295903916</v>
          </cell>
        </row>
        <row r="2730">
          <cell r="A2730" t="str">
            <v>4295903916</v>
          </cell>
        </row>
        <row r="2731">
          <cell r="A2731" t="str">
            <v>4295903916</v>
          </cell>
        </row>
        <row r="2732">
          <cell r="A2732" t="str">
            <v>4295903916</v>
          </cell>
        </row>
        <row r="2733">
          <cell r="A2733" t="str">
            <v>4295903916</v>
          </cell>
        </row>
        <row r="2734">
          <cell r="A2734" t="str">
            <v>4295903916</v>
          </cell>
        </row>
        <row r="2735">
          <cell r="A2735" t="str">
            <v>4295903916</v>
          </cell>
        </row>
        <row r="2736">
          <cell r="A2736" t="str">
            <v>4295903916</v>
          </cell>
        </row>
        <row r="2737">
          <cell r="A2737" t="str">
            <v>4295903916</v>
          </cell>
        </row>
        <row r="2738">
          <cell r="A2738" t="str">
            <v>4295903916</v>
          </cell>
        </row>
        <row r="2739">
          <cell r="A2739" t="str">
            <v>4295903916</v>
          </cell>
        </row>
        <row r="2740">
          <cell r="A2740" t="str">
            <v>4295903916</v>
          </cell>
        </row>
        <row r="2741">
          <cell r="A2741" t="str">
            <v>4295903916</v>
          </cell>
        </row>
        <row r="2742">
          <cell r="A2742" t="str">
            <v>4295903916</v>
          </cell>
        </row>
        <row r="2743">
          <cell r="A2743" t="str">
            <v>4295903916</v>
          </cell>
        </row>
        <row r="2744">
          <cell r="A2744" t="str">
            <v>4295903916</v>
          </cell>
        </row>
        <row r="2745">
          <cell r="A2745" t="str">
            <v>4295903916</v>
          </cell>
        </row>
        <row r="2746">
          <cell r="A2746" t="str">
            <v>4295903916</v>
          </cell>
        </row>
        <row r="2747">
          <cell r="A2747" t="str">
            <v>4295903916</v>
          </cell>
        </row>
        <row r="2748">
          <cell r="A2748" t="str">
            <v>4295903916</v>
          </cell>
        </row>
        <row r="2749">
          <cell r="A2749" t="str">
            <v>4295903916</v>
          </cell>
        </row>
        <row r="2750">
          <cell r="A2750" t="str">
            <v>4295903916</v>
          </cell>
        </row>
        <row r="2751">
          <cell r="A2751" t="str">
            <v>4295903916</v>
          </cell>
        </row>
        <row r="2752">
          <cell r="A2752" t="str">
            <v>4295903916</v>
          </cell>
        </row>
        <row r="2753">
          <cell r="A2753" t="str">
            <v>4295903916</v>
          </cell>
        </row>
        <row r="2754">
          <cell r="A2754" t="str">
            <v>4295903916</v>
          </cell>
        </row>
        <row r="2755">
          <cell r="A2755" t="str">
            <v>4295903916</v>
          </cell>
        </row>
        <row r="2756">
          <cell r="A2756" t="str">
            <v>4295903916</v>
          </cell>
        </row>
        <row r="2757">
          <cell r="A2757" t="str">
            <v>4295903916</v>
          </cell>
        </row>
        <row r="2758">
          <cell r="A2758" t="str">
            <v>4295903916</v>
          </cell>
        </row>
        <row r="2759">
          <cell r="A2759" t="str">
            <v>4295903916</v>
          </cell>
        </row>
        <row r="2760">
          <cell r="A2760" t="str">
            <v>4295903916</v>
          </cell>
        </row>
        <row r="2761">
          <cell r="A2761" t="str">
            <v>4295903916</v>
          </cell>
        </row>
        <row r="2762">
          <cell r="A2762" t="str">
            <v>4295903916</v>
          </cell>
        </row>
        <row r="2763">
          <cell r="A2763" t="str">
            <v>4295903916</v>
          </cell>
        </row>
        <row r="2764">
          <cell r="A2764" t="str">
            <v>4295903916</v>
          </cell>
        </row>
        <row r="2765">
          <cell r="A2765" t="str">
            <v>4295903916</v>
          </cell>
        </row>
        <row r="2766">
          <cell r="A2766" t="str">
            <v>4295903916</v>
          </cell>
        </row>
        <row r="2767">
          <cell r="A2767" t="str">
            <v>4295903916</v>
          </cell>
        </row>
        <row r="2768">
          <cell r="A2768" t="str">
            <v>4295903916</v>
          </cell>
        </row>
        <row r="2769">
          <cell r="A2769" t="str">
            <v>4295903916</v>
          </cell>
        </row>
        <row r="2770">
          <cell r="A2770" t="str">
            <v>4295903916</v>
          </cell>
        </row>
        <row r="2771">
          <cell r="A2771" t="str">
            <v>4295903916</v>
          </cell>
        </row>
        <row r="2772">
          <cell r="A2772" t="str">
            <v>4295903916</v>
          </cell>
        </row>
        <row r="2773">
          <cell r="A2773" t="str">
            <v>4295903916</v>
          </cell>
        </row>
        <row r="2774">
          <cell r="A2774" t="str">
            <v>4295903916</v>
          </cell>
        </row>
        <row r="2775">
          <cell r="A2775" t="str">
            <v>4295903916</v>
          </cell>
        </row>
        <row r="2776">
          <cell r="A2776" t="str">
            <v>4295903916</v>
          </cell>
        </row>
        <row r="2777">
          <cell r="A2777" t="str">
            <v>4295903916</v>
          </cell>
        </row>
        <row r="2778">
          <cell r="A2778" t="str">
            <v>4295903916</v>
          </cell>
        </row>
        <row r="2779">
          <cell r="A2779" t="str">
            <v>4295903916</v>
          </cell>
        </row>
        <row r="2780">
          <cell r="A2780" t="str">
            <v>4295903916</v>
          </cell>
        </row>
        <row r="2781">
          <cell r="A2781" t="str">
            <v>4295903916</v>
          </cell>
        </row>
        <row r="2782">
          <cell r="A2782" t="str">
            <v>4295903916</v>
          </cell>
        </row>
        <row r="2783">
          <cell r="A2783" t="str">
            <v>4295903916</v>
          </cell>
        </row>
        <row r="2784">
          <cell r="A2784" t="str">
            <v>4295903916</v>
          </cell>
        </row>
        <row r="2785">
          <cell r="A2785" t="str">
            <v>4295903916</v>
          </cell>
        </row>
        <row r="2786">
          <cell r="A2786" t="str">
            <v>4295903916</v>
          </cell>
        </row>
        <row r="2787">
          <cell r="A2787" t="str">
            <v>4295903916</v>
          </cell>
        </row>
        <row r="2788">
          <cell r="A2788" t="str">
            <v>4295903916</v>
          </cell>
        </row>
        <row r="2789">
          <cell r="A2789" t="str">
            <v>4295903916</v>
          </cell>
        </row>
        <row r="2790">
          <cell r="A2790" t="str">
            <v>4295903916</v>
          </cell>
        </row>
        <row r="2791">
          <cell r="A2791" t="str">
            <v>4295903916</v>
          </cell>
        </row>
        <row r="2792">
          <cell r="A2792" t="str">
            <v>4295903916</v>
          </cell>
        </row>
        <row r="2793">
          <cell r="A2793" t="str">
            <v>4295903916</v>
          </cell>
        </row>
        <row r="2794">
          <cell r="A2794" t="str">
            <v>4295903916</v>
          </cell>
        </row>
        <row r="2795">
          <cell r="A2795" t="str">
            <v>4295903916</v>
          </cell>
        </row>
        <row r="2796">
          <cell r="A2796" t="str">
            <v>4295903916</v>
          </cell>
        </row>
        <row r="2797">
          <cell r="A2797" t="str">
            <v>4295903916</v>
          </cell>
        </row>
        <row r="2798">
          <cell r="A2798" t="str">
            <v>4295903916</v>
          </cell>
        </row>
        <row r="2799">
          <cell r="A2799" t="str">
            <v>4298052454</v>
          </cell>
        </row>
        <row r="2800">
          <cell r="A2800" t="str">
            <v>4298052454</v>
          </cell>
        </row>
        <row r="2801">
          <cell r="A2801" t="str">
            <v>4298052454</v>
          </cell>
        </row>
        <row r="2802">
          <cell r="A2802" t="str">
            <v>4298052454</v>
          </cell>
        </row>
        <row r="2803">
          <cell r="A2803" t="str">
            <v>4298052454</v>
          </cell>
        </row>
        <row r="2804">
          <cell r="A2804" t="str">
            <v>4298052454</v>
          </cell>
        </row>
        <row r="2805">
          <cell r="A2805" t="str">
            <v>4298052454</v>
          </cell>
        </row>
        <row r="2806">
          <cell r="A2806" t="str">
            <v>4298052454</v>
          </cell>
        </row>
        <row r="2807">
          <cell r="A2807" t="str">
            <v>4298052454</v>
          </cell>
        </row>
        <row r="2808">
          <cell r="A2808" t="str">
            <v>4298052454</v>
          </cell>
        </row>
        <row r="2809">
          <cell r="A2809" t="str">
            <v>4298052454</v>
          </cell>
        </row>
        <row r="2810">
          <cell r="A2810" t="str">
            <v>4298052454</v>
          </cell>
        </row>
        <row r="2811">
          <cell r="A2811" t="str">
            <v>4298052454</v>
          </cell>
        </row>
        <row r="2812">
          <cell r="A2812" t="str">
            <v>4298052454</v>
          </cell>
        </row>
        <row r="2813">
          <cell r="A2813" t="str">
            <v>4298052454</v>
          </cell>
        </row>
        <row r="2814">
          <cell r="A2814" t="str">
            <v>4298052454</v>
          </cell>
        </row>
        <row r="2815">
          <cell r="A2815" t="str">
            <v>5001427744</v>
          </cell>
        </row>
        <row r="2816">
          <cell r="A2816" t="str">
            <v>5001427744</v>
          </cell>
        </row>
        <row r="2817">
          <cell r="A2817" t="str">
            <v>5001427744</v>
          </cell>
        </row>
        <row r="2818">
          <cell r="A2818" t="str">
            <v>5001427744</v>
          </cell>
        </row>
        <row r="2819">
          <cell r="A2819" t="str">
            <v>5001427744</v>
          </cell>
        </row>
        <row r="2820">
          <cell r="A2820" t="str">
            <v>5001427744</v>
          </cell>
        </row>
        <row r="2821">
          <cell r="A2821" t="str">
            <v>5001427744</v>
          </cell>
        </row>
        <row r="2822">
          <cell r="A2822" t="str">
            <v>5001427744</v>
          </cell>
        </row>
        <row r="2823">
          <cell r="A2823" t="str">
            <v>5001427744</v>
          </cell>
        </row>
        <row r="2824">
          <cell r="A2824" t="str">
            <v>5001427744</v>
          </cell>
        </row>
        <row r="2825">
          <cell r="A2825" t="str">
            <v>5001427744</v>
          </cell>
        </row>
        <row r="2826">
          <cell r="A2826" t="str">
            <v>5001427744</v>
          </cell>
        </row>
        <row r="2827">
          <cell r="A2827" t="str">
            <v>5001427744</v>
          </cell>
        </row>
        <row r="2828">
          <cell r="A2828" t="str">
            <v>5001427744</v>
          </cell>
        </row>
        <row r="2829">
          <cell r="A2829" t="str">
            <v>5001427744</v>
          </cell>
        </row>
        <row r="2830">
          <cell r="A2830" t="str">
            <v>5001427744</v>
          </cell>
        </row>
        <row r="2831">
          <cell r="A2831" t="str">
            <v>5001427744</v>
          </cell>
        </row>
        <row r="2832">
          <cell r="A2832" t="str">
            <v>5001427744</v>
          </cell>
        </row>
        <row r="2833">
          <cell r="A2833" t="str">
            <v>5001427744</v>
          </cell>
        </row>
        <row r="2834">
          <cell r="A2834" t="str">
            <v>5001427744</v>
          </cell>
        </row>
        <row r="2835">
          <cell r="A2835" t="str">
            <v>5001427744</v>
          </cell>
        </row>
        <row r="2836">
          <cell r="A2836" t="str">
            <v>5001427744</v>
          </cell>
        </row>
        <row r="2837">
          <cell r="A2837" t="str">
            <v>5001427744</v>
          </cell>
        </row>
        <row r="2838">
          <cell r="A2838" t="str">
            <v>5001427744</v>
          </cell>
        </row>
        <row r="2839">
          <cell r="A2839" t="str">
            <v>5001427744</v>
          </cell>
        </row>
        <row r="2840">
          <cell r="A2840" t="str">
            <v>5001427744</v>
          </cell>
        </row>
        <row r="2841">
          <cell r="A2841" t="str">
            <v>5001427744</v>
          </cell>
        </row>
        <row r="2842">
          <cell r="A2842" t="str">
            <v>5001427744</v>
          </cell>
        </row>
        <row r="2843">
          <cell r="A2843" t="str">
            <v>5001427744</v>
          </cell>
        </row>
        <row r="2844">
          <cell r="A2844" t="str">
            <v>5001427744</v>
          </cell>
        </row>
        <row r="2845">
          <cell r="A2845" t="str">
            <v>5001427744</v>
          </cell>
        </row>
        <row r="2846">
          <cell r="A2846" t="str">
            <v>4295904011</v>
          </cell>
        </row>
        <row r="2847">
          <cell r="A2847" t="str">
            <v>4295904011</v>
          </cell>
        </row>
        <row r="2848">
          <cell r="A2848" t="str">
            <v>4295904011</v>
          </cell>
        </row>
        <row r="2849">
          <cell r="A2849" t="str">
            <v>4295904011</v>
          </cell>
        </row>
        <row r="2850">
          <cell r="A2850" t="str">
            <v>4295904011</v>
          </cell>
        </row>
        <row r="2851">
          <cell r="A2851" t="str">
            <v>4295904011</v>
          </cell>
        </row>
        <row r="2852">
          <cell r="A2852" t="str">
            <v>4295904011</v>
          </cell>
        </row>
        <row r="2853">
          <cell r="A2853" t="str">
            <v>4295904011</v>
          </cell>
        </row>
        <row r="2854">
          <cell r="A2854" t="str">
            <v>4295904011</v>
          </cell>
        </row>
        <row r="2855">
          <cell r="A2855" t="str">
            <v>4295904011</v>
          </cell>
        </row>
        <row r="2856">
          <cell r="A2856" t="str">
            <v>4295904011</v>
          </cell>
        </row>
        <row r="2857">
          <cell r="A2857" t="str">
            <v>4295904011</v>
          </cell>
        </row>
        <row r="2858">
          <cell r="A2858" t="str">
            <v>4295904011</v>
          </cell>
        </row>
        <row r="2859">
          <cell r="A2859" t="str">
            <v>4295904011</v>
          </cell>
        </row>
        <row r="2860">
          <cell r="A2860" t="str">
            <v>4295904011</v>
          </cell>
        </row>
        <row r="2861">
          <cell r="A2861" t="str">
            <v>4295904011</v>
          </cell>
        </row>
        <row r="2862">
          <cell r="A2862" t="str">
            <v>4295904011</v>
          </cell>
        </row>
        <row r="2863">
          <cell r="A2863" t="str">
            <v>4295904011</v>
          </cell>
        </row>
        <row r="2864">
          <cell r="A2864" t="str">
            <v>4295904011</v>
          </cell>
        </row>
        <row r="2865">
          <cell r="A2865" t="str">
            <v>4295904011</v>
          </cell>
        </row>
        <row r="2866">
          <cell r="A2866" t="str">
            <v>4295904011</v>
          </cell>
        </row>
        <row r="2867">
          <cell r="A2867" t="str">
            <v>4295904011</v>
          </cell>
        </row>
        <row r="2868">
          <cell r="A2868" t="str">
            <v>4295904011</v>
          </cell>
        </row>
        <row r="2869">
          <cell r="A2869" t="str">
            <v>4295904011</v>
          </cell>
        </row>
        <row r="2870">
          <cell r="A2870" t="str">
            <v>4295904011</v>
          </cell>
        </row>
        <row r="2871">
          <cell r="A2871" t="str">
            <v>4295904011</v>
          </cell>
        </row>
        <row r="2872">
          <cell r="A2872" t="str">
            <v>4295904011</v>
          </cell>
        </row>
        <row r="2873">
          <cell r="A2873" t="str">
            <v>4295904011</v>
          </cell>
        </row>
        <row r="2874">
          <cell r="A2874" t="str">
            <v>4295904011</v>
          </cell>
        </row>
        <row r="2875">
          <cell r="A2875" t="str">
            <v>4295904011</v>
          </cell>
        </row>
        <row r="2876">
          <cell r="A2876" t="str">
            <v>4295904011</v>
          </cell>
        </row>
        <row r="2877">
          <cell r="A2877" t="str">
            <v>4295904011</v>
          </cell>
        </row>
        <row r="2878">
          <cell r="A2878" t="str">
            <v>4295904011</v>
          </cell>
        </row>
        <row r="2879">
          <cell r="A2879" t="str">
            <v>4295904011</v>
          </cell>
        </row>
        <row r="2880">
          <cell r="A2880" t="str">
            <v>4295904011</v>
          </cell>
        </row>
        <row r="2881">
          <cell r="A2881" t="str">
            <v>4295904011</v>
          </cell>
        </row>
        <row r="2882">
          <cell r="A2882" t="str">
            <v>4295904011</v>
          </cell>
        </row>
        <row r="2883">
          <cell r="A2883" t="str">
            <v>4295904011</v>
          </cell>
        </row>
        <row r="2884">
          <cell r="A2884" t="str">
            <v>4295904011</v>
          </cell>
        </row>
        <row r="2885">
          <cell r="A2885" t="str">
            <v>4295904011</v>
          </cell>
        </row>
        <row r="2886">
          <cell r="A2886" t="str">
            <v>4295904011</v>
          </cell>
        </row>
        <row r="2887">
          <cell r="A2887" t="str">
            <v>4295904011</v>
          </cell>
        </row>
        <row r="2888">
          <cell r="A2888" t="str">
            <v>4295904011</v>
          </cell>
        </row>
        <row r="2889">
          <cell r="A2889" t="str">
            <v>4295904011</v>
          </cell>
        </row>
        <row r="2890">
          <cell r="A2890" t="str">
            <v>4295904011</v>
          </cell>
        </row>
        <row r="2891">
          <cell r="A2891" t="str">
            <v>4295904011</v>
          </cell>
        </row>
        <row r="2892">
          <cell r="A2892" t="str">
            <v>4295904011</v>
          </cell>
        </row>
        <row r="2893">
          <cell r="A2893" t="str">
            <v>4295904011</v>
          </cell>
        </row>
        <row r="2894">
          <cell r="A2894" t="str">
            <v>4295904011</v>
          </cell>
        </row>
        <row r="2895">
          <cell r="A2895" t="str">
            <v>4295904011</v>
          </cell>
        </row>
        <row r="2896">
          <cell r="A2896" t="str">
            <v>4295904011</v>
          </cell>
        </row>
        <row r="2897">
          <cell r="A2897" t="str">
            <v>4295904011</v>
          </cell>
        </row>
        <row r="2898">
          <cell r="A2898" t="str">
            <v>4295904011</v>
          </cell>
        </row>
        <row r="2899">
          <cell r="A2899" t="str">
            <v>4295904011</v>
          </cell>
        </row>
        <row r="2900">
          <cell r="A2900" t="str">
            <v>4295904011</v>
          </cell>
        </row>
        <row r="2901">
          <cell r="A2901" t="str">
            <v>4295904011</v>
          </cell>
        </row>
        <row r="2902">
          <cell r="A2902" t="str">
            <v>4295904011</v>
          </cell>
        </row>
        <row r="2903">
          <cell r="A2903" t="str">
            <v>4295904011</v>
          </cell>
        </row>
        <row r="2904">
          <cell r="A2904" t="str">
            <v>4295904011</v>
          </cell>
        </row>
        <row r="2905">
          <cell r="A2905" t="str">
            <v>4295904011</v>
          </cell>
        </row>
        <row r="2906">
          <cell r="A2906" t="str">
            <v>4295904011</v>
          </cell>
        </row>
        <row r="2907">
          <cell r="A2907" t="str">
            <v>4295904011</v>
          </cell>
        </row>
        <row r="2908">
          <cell r="A2908" t="str">
            <v>4295904011</v>
          </cell>
        </row>
        <row r="2909">
          <cell r="A2909" t="str">
            <v>4295904011</v>
          </cell>
        </row>
        <row r="2910">
          <cell r="A2910" t="str">
            <v>4295904011</v>
          </cell>
        </row>
        <row r="2911">
          <cell r="A2911" t="str">
            <v>4295904011</v>
          </cell>
        </row>
        <row r="2912">
          <cell r="A2912" t="str">
            <v>4295858503</v>
          </cell>
        </row>
        <row r="2913">
          <cell r="A2913" t="str">
            <v>4295858503</v>
          </cell>
        </row>
        <row r="2914">
          <cell r="A2914" t="str">
            <v>4295858503</v>
          </cell>
        </row>
        <row r="2915">
          <cell r="A2915" t="str">
            <v>4295858503</v>
          </cell>
        </row>
        <row r="2916">
          <cell r="A2916" t="str">
            <v>4295858503</v>
          </cell>
        </row>
        <row r="2917">
          <cell r="A2917" t="str">
            <v>4295858503</v>
          </cell>
        </row>
        <row r="2918">
          <cell r="A2918" t="str">
            <v>4295858503</v>
          </cell>
        </row>
        <row r="2919">
          <cell r="A2919" t="str">
            <v>4295858503</v>
          </cell>
        </row>
        <row r="2920">
          <cell r="A2920" t="str">
            <v>4295858503</v>
          </cell>
        </row>
        <row r="2921">
          <cell r="A2921" t="str">
            <v>4295858503</v>
          </cell>
        </row>
        <row r="2922">
          <cell r="A2922" t="str">
            <v>4295858503</v>
          </cell>
        </row>
        <row r="2923">
          <cell r="A2923" t="str">
            <v>4295858503</v>
          </cell>
        </row>
        <row r="2924">
          <cell r="A2924" t="str">
            <v>4295858503</v>
          </cell>
        </row>
        <row r="2925">
          <cell r="A2925" t="str">
            <v>4295858503</v>
          </cell>
        </row>
        <row r="2926">
          <cell r="A2926" t="str">
            <v>4295858503</v>
          </cell>
        </row>
        <row r="2927">
          <cell r="A2927" t="str">
            <v>4295858503</v>
          </cell>
        </row>
        <row r="2928">
          <cell r="A2928" t="str">
            <v>4295858503</v>
          </cell>
        </row>
        <row r="2929">
          <cell r="A2929" t="str">
            <v>4295899290</v>
          </cell>
        </row>
        <row r="2930">
          <cell r="A2930" t="str">
            <v>4295899290</v>
          </cell>
        </row>
        <row r="2931">
          <cell r="A2931" t="str">
            <v>4295899290</v>
          </cell>
        </row>
        <row r="2932">
          <cell r="A2932" t="str">
            <v>4295899290</v>
          </cell>
        </row>
        <row r="2933">
          <cell r="A2933" t="str">
            <v>4295899290</v>
          </cell>
        </row>
        <row r="2934">
          <cell r="A2934" t="str">
            <v>4295899290</v>
          </cell>
        </row>
        <row r="2935">
          <cell r="A2935" t="str">
            <v>4295899290</v>
          </cell>
        </row>
        <row r="2936">
          <cell r="A2936" t="str">
            <v>4295899290</v>
          </cell>
        </row>
        <row r="2937">
          <cell r="A2937" t="str">
            <v>4295899290</v>
          </cell>
        </row>
        <row r="2938">
          <cell r="A2938" t="str">
            <v>4295899290</v>
          </cell>
        </row>
        <row r="2939">
          <cell r="A2939" t="str">
            <v>4295899290</v>
          </cell>
        </row>
        <row r="2940">
          <cell r="A2940" t="str">
            <v>4295899290</v>
          </cell>
        </row>
        <row r="2941">
          <cell r="A2941" t="str">
            <v>4295899290</v>
          </cell>
        </row>
        <row r="2942">
          <cell r="A2942" t="str">
            <v>4295899290</v>
          </cell>
        </row>
        <row r="2943">
          <cell r="A2943" t="str">
            <v>4295899290</v>
          </cell>
        </row>
        <row r="2944">
          <cell r="A2944" t="str">
            <v>4295899290</v>
          </cell>
        </row>
        <row r="2945">
          <cell r="A2945" t="str">
            <v>4295899290</v>
          </cell>
        </row>
        <row r="2946">
          <cell r="A2946" t="str">
            <v>4295899290</v>
          </cell>
        </row>
        <row r="2947">
          <cell r="A2947" t="str">
            <v>4295899290</v>
          </cell>
        </row>
        <row r="2948">
          <cell r="A2948" t="str">
            <v>4295899290</v>
          </cell>
        </row>
        <row r="2949">
          <cell r="A2949" t="str">
            <v>4295899290</v>
          </cell>
        </row>
        <row r="2950">
          <cell r="A2950" t="str">
            <v>4295899290</v>
          </cell>
        </row>
        <row r="2951">
          <cell r="A2951" t="str">
            <v>4295899290</v>
          </cell>
        </row>
        <row r="2952">
          <cell r="A2952" t="str">
            <v>4295899290</v>
          </cell>
        </row>
        <row r="2953">
          <cell r="A2953" t="str">
            <v>4295899290</v>
          </cell>
        </row>
        <row r="2954">
          <cell r="A2954" t="str">
            <v>4295899290</v>
          </cell>
        </row>
        <row r="2955">
          <cell r="A2955" t="str">
            <v>4295899290</v>
          </cell>
        </row>
        <row r="2956">
          <cell r="A2956" t="str">
            <v>4295899290</v>
          </cell>
        </row>
        <row r="2957">
          <cell r="A2957" t="str">
            <v>4295899290</v>
          </cell>
        </row>
        <row r="2958">
          <cell r="A2958" t="str">
            <v>4295899290</v>
          </cell>
        </row>
        <row r="2959">
          <cell r="A2959" t="str">
            <v>4295899290</v>
          </cell>
        </row>
        <row r="2960">
          <cell r="A2960" t="str">
            <v>4295899290</v>
          </cell>
        </row>
        <row r="2961">
          <cell r="A2961" t="str">
            <v>4295899290</v>
          </cell>
        </row>
        <row r="2962">
          <cell r="A2962" t="str">
            <v>4295899290</v>
          </cell>
        </row>
        <row r="2963">
          <cell r="A2963" t="str">
            <v>4295899290</v>
          </cell>
        </row>
        <row r="2964">
          <cell r="A2964" t="str">
            <v>4295899290</v>
          </cell>
        </row>
        <row r="2965">
          <cell r="A2965" t="str">
            <v>4295899290</v>
          </cell>
        </row>
        <row r="2966">
          <cell r="A2966" t="str">
            <v>4295899290</v>
          </cell>
        </row>
        <row r="2967">
          <cell r="A2967" t="str">
            <v>4295899290</v>
          </cell>
        </row>
        <row r="2968">
          <cell r="A2968" t="str">
            <v>4295899290</v>
          </cell>
        </row>
        <row r="2969">
          <cell r="A2969" t="str">
            <v>4295899290</v>
          </cell>
        </row>
        <row r="2970">
          <cell r="A2970" t="str">
            <v>4295899290</v>
          </cell>
        </row>
        <row r="2971">
          <cell r="A2971" t="str">
            <v>4295899290</v>
          </cell>
        </row>
        <row r="2972">
          <cell r="A2972" t="str">
            <v>4295899290</v>
          </cell>
        </row>
        <row r="2973">
          <cell r="A2973" t="str">
            <v>4295899290</v>
          </cell>
        </row>
        <row r="2974">
          <cell r="A2974" t="str">
            <v>4295899290</v>
          </cell>
        </row>
        <row r="2975">
          <cell r="A2975" t="str">
            <v>4295899290</v>
          </cell>
        </row>
        <row r="2976">
          <cell r="A2976" t="str">
            <v>4295899290</v>
          </cell>
        </row>
        <row r="2977">
          <cell r="A2977" t="str">
            <v>4295899290</v>
          </cell>
        </row>
        <row r="2978">
          <cell r="A2978" t="str">
            <v>4295899290</v>
          </cell>
        </row>
        <row r="2979">
          <cell r="A2979" t="str">
            <v>4295899290</v>
          </cell>
        </row>
        <row r="2980">
          <cell r="A2980" t="str">
            <v>4295899290</v>
          </cell>
        </row>
        <row r="2981">
          <cell r="A2981" t="str">
            <v>4295899290</v>
          </cell>
        </row>
        <row r="2982">
          <cell r="A2982" t="str">
            <v>4295899290</v>
          </cell>
        </row>
        <row r="2983">
          <cell r="A2983" t="str">
            <v>4295899290</v>
          </cell>
        </row>
        <row r="2984">
          <cell r="A2984" t="str">
            <v>4295899290</v>
          </cell>
        </row>
        <row r="2985">
          <cell r="A2985" t="str">
            <v>4295899290</v>
          </cell>
        </row>
        <row r="2986">
          <cell r="A2986" t="str">
            <v>4295899290</v>
          </cell>
        </row>
        <row r="2987">
          <cell r="A2987" t="str">
            <v>4295899290</v>
          </cell>
        </row>
        <row r="2988">
          <cell r="A2988" t="str">
            <v>4295899290</v>
          </cell>
        </row>
        <row r="2989">
          <cell r="A2989" t="str">
            <v>4295899290</v>
          </cell>
        </row>
        <row r="2990">
          <cell r="A2990" t="str">
            <v>4295899290</v>
          </cell>
        </row>
        <row r="2991">
          <cell r="A2991" t="str">
            <v>4295899290</v>
          </cell>
        </row>
        <row r="2992">
          <cell r="A2992" t="str">
            <v>4295899290</v>
          </cell>
        </row>
        <row r="2993">
          <cell r="A2993" t="str">
            <v>4295899290</v>
          </cell>
        </row>
        <row r="2994">
          <cell r="A2994" t="str">
            <v>4295899290</v>
          </cell>
        </row>
        <row r="2995">
          <cell r="A2995" t="str">
            <v>4295899290</v>
          </cell>
        </row>
        <row r="2996">
          <cell r="A2996" t="str">
            <v>4295899290</v>
          </cell>
        </row>
        <row r="2997">
          <cell r="A2997" t="str">
            <v>4295899290</v>
          </cell>
        </row>
        <row r="2998">
          <cell r="A2998" t="str">
            <v>4295899290</v>
          </cell>
        </row>
        <row r="2999">
          <cell r="A2999" t="str">
            <v>4295899290</v>
          </cell>
        </row>
        <row r="3000">
          <cell r="A3000" t="str">
            <v>4295899290</v>
          </cell>
        </row>
        <row r="3001">
          <cell r="A3001" t="str">
            <v>4295899290</v>
          </cell>
        </row>
        <row r="3002">
          <cell r="A3002" t="str">
            <v>4295899290</v>
          </cell>
        </row>
        <row r="3003">
          <cell r="A3003" t="str">
            <v>4295895712</v>
          </cell>
        </row>
        <row r="3004">
          <cell r="A3004" t="str">
            <v>4295895712</v>
          </cell>
        </row>
        <row r="3005">
          <cell r="A3005" t="str">
            <v>4295895712</v>
          </cell>
        </row>
        <row r="3006">
          <cell r="A3006" t="str">
            <v>4295895712</v>
          </cell>
        </row>
        <row r="3007">
          <cell r="A3007" t="str">
            <v>4295895712</v>
          </cell>
        </row>
        <row r="3008">
          <cell r="A3008" t="str">
            <v>4295895712</v>
          </cell>
        </row>
        <row r="3009">
          <cell r="A3009" t="str">
            <v>4295895712</v>
          </cell>
        </row>
        <row r="3010">
          <cell r="A3010" t="str">
            <v>4295895712</v>
          </cell>
        </row>
        <row r="3011">
          <cell r="A3011" t="str">
            <v>4295895712</v>
          </cell>
        </row>
        <row r="3012">
          <cell r="A3012" t="str">
            <v>4295895712</v>
          </cell>
        </row>
        <row r="3013">
          <cell r="A3013" t="str">
            <v>4295895712</v>
          </cell>
        </row>
        <row r="3014">
          <cell r="A3014" t="str">
            <v>4295895712</v>
          </cell>
        </row>
        <row r="3015">
          <cell r="A3015" t="str">
            <v>4295895712</v>
          </cell>
        </row>
        <row r="3016">
          <cell r="A3016" t="str">
            <v>4295895712</v>
          </cell>
        </row>
        <row r="3017">
          <cell r="A3017" t="str">
            <v>4295895712</v>
          </cell>
        </row>
        <row r="3018">
          <cell r="A3018" t="str">
            <v>4295895712</v>
          </cell>
        </row>
        <row r="3019">
          <cell r="A3019" t="str">
            <v>4295895712</v>
          </cell>
        </row>
        <row r="3020">
          <cell r="A3020" t="str">
            <v>4295895712</v>
          </cell>
        </row>
        <row r="3021">
          <cell r="A3021" t="str">
            <v>4295895712</v>
          </cell>
        </row>
        <row r="3022">
          <cell r="A3022" t="str">
            <v>4295895712</v>
          </cell>
        </row>
        <row r="3023">
          <cell r="A3023" t="str">
            <v>4295895712</v>
          </cell>
        </row>
        <row r="3024">
          <cell r="A3024" t="str">
            <v>4295895712</v>
          </cell>
        </row>
        <row r="3025">
          <cell r="A3025" t="str">
            <v>4295895712</v>
          </cell>
        </row>
        <row r="3026">
          <cell r="A3026" t="str">
            <v>4295895712</v>
          </cell>
        </row>
        <row r="3027">
          <cell r="A3027" t="str">
            <v>4295895712</v>
          </cell>
        </row>
        <row r="3028">
          <cell r="A3028" t="str">
            <v>4295895712</v>
          </cell>
        </row>
        <row r="3029">
          <cell r="A3029" t="str">
            <v>4295895712</v>
          </cell>
        </row>
        <row r="3030">
          <cell r="A3030" t="str">
            <v>4295895712</v>
          </cell>
        </row>
        <row r="3031">
          <cell r="A3031" t="str">
            <v>4295895712</v>
          </cell>
        </row>
        <row r="3032">
          <cell r="A3032" t="str">
            <v>4295895712</v>
          </cell>
        </row>
        <row r="3033">
          <cell r="A3033" t="str">
            <v>4295895712</v>
          </cell>
        </row>
        <row r="3034">
          <cell r="A3034" t="str">
            <v>4295895712</v>
          </cell>
        </row>
        <row r="3035">
          <cell r="A3035" t="str">
            <v>4295895712</v>
          </cell>
        </row>
        <row r="3036">
          <cell r="A3036" t="str">
            <v>4295895712</v>
          </cell>
        </row>
        <row r="3037">
          <cell r="A3037" t="str">
            <v>4295895712</v>
          </cell>
        </row>
        <row r="3038">
          <cell r="A3038" t="str">
            <v>4295895712</v>
          </cell>
        </row>
        <row r="3039">
          <cell r="A3039" t="str">
            <v>4295895712</v>
          </cell>
        </row>
        <row r="3040">
          <cell r="A3040" t="str">
            <v>4295895712</v>
          </cell>
        </row>
        <row r="3041">
          <cell r="A3041" t="str">
            <v>4295895712</v>
          </cell>
        </row>
        <row r="3042">
          <cell r="A3042" t="str">
            <v>4295895712</v>
          </cell>
        </row>
        <row r="3043">
          <cell r="A3043" t="str">
            <v>4295895712</v>
          </cell>
        </row>
        <row r="3044">
          <cell r="A3044" t="str">
            <v>4295895712</v>
          </cell>
        </row>
        <row r="3045">
          <cell r="A3045" t="str">
            <v>4295895712</v>
          </cell>
        </row>
        <row r="3046">
          <cell r="A3046" t="str">
            <v>4295895712</v>
          </cell>
        </row>
        <row r="3047">
          <cell r="A3047" t="str">
            <v>4295895712</v>
          </cell>
        </row>
        <row r="3048">
          <cell r="A3048" t="str">
            <v>4295895712</v>
          </cell>
        </row>
        <row r="3049">
          <cell r="A3049" t="str">
            <v>4295895712</v>
          </cell>
        </row>
        <row r="3050">
          <cell r="A3050" t="str">
            <v>4295895712</v>
          </cell>
        </row>
        <row r="3051">
          <cell r="A3051" t="str">
            <v>4295895712</v>
          </cell>
        </row>
        <row r="3052">
          <cell r="A3052" t="str">
            <v>4295895712</v>
          </cell>
        </row>
        <row r="3053">
          <cell r="A3053" t="str">
            <v>4295895712</v>
          </cell>
        </row>
        <row r="3054">
          <cell r="A3054" t="str">
            <v>4295895712</v>
          </cell>
        </row>
        <row r="3055">
          <cell r="A3055" t="str">
            <v>4295895712</v>
          </cell>
        </row>
        <row r="3056">
          <cell r="A3056" t="str">
            <v>4295895712</v>
          </cell>
        </row>
        <row r="3057">
          <cell r="A3057" t="str">
            <v>4295895712</v>
          </cell>
        </row>
        <row r="3058">
          <cell r="A3058" t="str">
            <v>4295895712</v>
          </cell>
        </row>
        <row r="3059">
          <cell r="A3059" t="str">
            <v>4295895712</v>
          </cell>
        </row>
        <row r="3060">
          <cell r="A3060" t="str">
            <v>4295895712</v>
          </cell>
        </row>
        <row r="3061">
          <cell r="A3061" t="str">
            <v>4295895712</v>
          </cell>
        </row>
        <row r="3062">
          <cell r="A3062" t="str">
            <v>4295895712</v>
          </cell>
        </row>
        <row r="3063">
          <cell r="A3063" t="str">
            <v>4295895712</v>
          </cell>
        </row>
        <row r="3064">
          <cell r="A3064" t="str">
            <v>4295895712</v>
          </cell>
        </row>
        <row r="3065">
          <cell r="A3065" t="str">
            <v>4295895712</v>
          </cell>
        </row>
        <row r="3066">
          <cell r="A3066" t="str">
            <v>4295895712</v>
          </cell>
        </row>
        <row r="3067">
          <cell r="A3067" t="str">
            <v>4295895712</v>
          </cell>
        </row>
        <row r="3068">
          <cell r="A3068" t="str">
            <v>4295895712</v>
          </cell>
        </row>
        <row r="3069">
          <cell r="A3069" t="str">
            <v>4295895712</v>
          </cell>
        </row>
        <row r="3070">
          <cell r="A3070" t="str">
            <v>4295895712</v>
          </cell>
        </row>
        <row r="3071">
          <cell r="A3071" t="str">
            <v>4295895712</v>
          </cell>
        </row>
        <row r="3072">
          <cell r="A3072" t="str">
            <v>4295895712</v>
          </cell>
        </row>
        <row r="3073">
          <cell r="A3073" t="str">
            <v>4295895712</v>
          </cell>
        </row>
        <row r="3074">
          <cell r="A3074" t="str">
            <v>4295895712</v>
          </cell>
        </row>
        <row r="3075">
          <cell r="A3075" t="str">
            <v>4295895712</v>
          </cell>
        </row>
        <row r="3076">
          <cell r="A3076" t="str">
            <v>4295895712</v>
          </cell>
        </row>
        <row r="3077">
          <cell r="A3077" t="str">
            <v>4295895712</v>
          </cell>
        </row>
        <row r="3078">
          <cell r="A3078" t="str">
            <v>4295895712</v>
          </cell>
        </row>
        <row r="3079">
          <cell r="A3079" t="str">
            <v>4295895712</v>
          </cell>
        </row>
        <row r="3080">
          <cell r="A3080" t="str">
            <v>4295895712</v>
          </cell>
        </row>
        <row r="3081">
          <cell r="A3081" t="str">
            <v>4295895712</v>
          </cell>
        </row>
        <row r="3082">
          <cell r="A3082" t="str">
            <v>4295895712</v>
          </cell>
        </row>
        <row r="3083">
          <cell r="A3083" t="str">
            <v>4295895712</v>
          </cell>
        </row>
        <row r="3084">
          <cell r="A3084" t="str">
            <v>4295895712</v>
          </cell>
        </row>
        <row r="3085">
          <cell r="A3085" t="str">
            <v>4295895712</v>
          </cell>
        </row>
        <row r="3086">
          <cell r="A3086" t="str">
            <v>4295895712</v>
          </cell>
        </row>
        <row r="3087">
          <cell r="A3087" t="str">
            <v>4295895712</v>
          </cell>
        </row>
        <row r="3088">
          <cell r="A3088" t="str">
            <v>4295895712</v>
          </cell>
        </row>
        <row r="3089">
          <cell r="A3089" t="str">
            <v>4295895712</v>
          </cell>
        </row>
        <row r="3090">
          <cell r="A3090" t="str">
            <v>4295895712</v>
          </cell>
        </row>
        <row r="3091">
          <cell r="A3091" t="str">
            <v>4295895712</v>
          </cell>
        </row>
        <row r="3092">
          <cell r="A3092" t="str">
            <v>4295895712</v>
          </cell>
        </row>
        <row r="3093">
          <cell r="A3093" t="str">
            <v>4295895712</v>
          </cell>
        </row>
        <row r="3094">
          <cell r="A3094" t="str">
            <v>4295895712</v>
          </cell>
        </row>
        <row r="3095">
          <cell r="A3095" t="str">
            <v>4295895712</v>
          </cell>
        </row>
        <row r="3096">
          <cell r="A3096" t="str">
            <v>4295895712</v>
          </cell>
        </row>
        <row r="3097">
          <cell r="A3097" t="str">
            <v>4295895712</v>
          </cell>
        </row>
        <row r="3098">
          <cell r="A3098" t="str">
            <v>4295895712</v>
          </cell>
        </row>
        <row r="3099">
          <cell r="A3099" t="str">
            <v>4295895712</v>
          </cell>
        </row>
        <row r="3100">
          <cell r="A3100" t="str">
            <v>4295895712</v>
          </cell>
        </row>
        <row r="3101">
          <cell r="A3101" t="str">
            <v>4295895712</v>
          </cell>
        </row>
        <row r="3102">
          <cell r="A3102" t="str">
            <v>4295895712</v>
          </cell>
        </row>
        <row r="3103">
          <cell r="A3103" t="str">
            <v>4295868943</v>
          </cell>
        </row>
        <row r="3104">
          <cell r="A3104" t="str">
            <v>4295868943</v>
          </cell>
        </row>
        <row r="3105">
          <cell r="A3105" t="str">
            <v>4295868943</v>
          </cell>
        </row>
        <row r="3106">
          <cell r="A3106" t="str">
            <v>4295868943</v>
          </cell>
        </row>
        <row r="3107">
          <cell r="A3107" t="str">
            <v>4295868943</v>
          </cell>
        </row>
        <row r="3108">
          <cell r="A3108" t="str">
            <v>4295868943</v>
          </cell>
        </row>
        <row r="3109">
          <cell r="A3109" t="str">
            <v>4295868943</v>
          </cell>
        </row>
        <row r="3110">
          <cell r="A3110" t="str">
            <v>4295868943</v>
          </cell>
        </row>
        <row r="3111">
          <cell r="A3111" t="str">
            <v>4295868943</v>
          </cell>
        </row>
        <row r="3112">
          <cell r="A3112" t="str">
            <v>4295868943</v>
          </cell>
        </row>
        <row r="3113">
          <cell r="A3113" t="str">
            <v>4295868943</v>
          </cell>
        </row>
        <row r="3114">
          <cell r="A3114" t="str">
            <v>4295868943</v>
          </cell>
        </row>
        <row r="3115">
          <cell r="A3115" t="str">
            <v>4295868943</v>
          </cell>
        </row>
        <row r="3116">
          <cell r="A3116" t="str">
            <v>4295868943</v>
          </cell>
        </row>
        <row r="3117">
          <cell r="A3117" t="str">
            <v>4295868943</v>
          </cell>
        </row>
        <row r="3118">
          <cell r="A3118" t="str">
            <v>4295868943</v>
          </cell>
        </row>
        <row r="3119">
          <cell r="A3119" t="str">
            <v>4295868943</v>
          </cell>
        </row>
        <row r="3120">
          <cell r="A3120" t="str">
            <v>4295868943</v>
          </cell>
        </row>
        <row r="3121">
          <cell r="A3121" t="str">
            <v>4295868943</v>
          </cell>
        </row>
        <row r="3122">
          <cell r="A3122" t="str">
            <v>4295868943</v>
          </cell>
        </row>
        <row r="3123">
          <cell r="A3123" t="str">
            <v>4295868943</v>
          </cell>
        </row>
        <row r="3124">
          <cell r="A3124" t="str">
            <v>4295868943</v>
          </cell>
        </row>
        <row r="3125">
          <cell r="A3125" t="str">
            <v>4295868943</v>
          </cell>
        </row>
        <row r="3126">
          <cell r="A3126" t="str">
            <v>4295868943</v>
          </cell>
        </row>
        <row r="3127">
          <cell r="A3127" t="str">
            <v>4295868943</v>
          </cell>
        </row>
        <row r="3128">
          <cell r="A3128" t="str">
            <v>4295868943</v>
          </cell>
        </row>
        <row r="3129">
          <cell r="A3129" t="str">
            <v>4295868943</v>
          </cell>
        </row>
        <row r="3130">
          <cell r="A3130" t="str">
            <v>4295868943</v>
          </cell>
        </row>
        <row r="3131">
          <cell r="A3131" t="str">
            <v>4295868943</v>
          </cell>
        </row>
        <row r="3132">
          <cell r="A3132" t="str">
            <v>4295868943</v>
          </cell>
        </row>
        <row r="3133">
          <cell r="A3133" t="str">
            <v>4295868943</v>
          </cell>
        </row>
        <row r="3134">
          <cell r="A3134" t="str">
            <v>4295868943</v>
          </cell>
        </row>
        <row r="3135">
          <cell r="A3135" t="str">
            <v>4295868943</v>
          </cell>
        </row>
        <row r="3136">
          <cell r="A3136" t="str">
            <v>4295868943</v>
          </cell>
        </row>
        <row r="3137">
          <cell r="A3137" t="str">
            <v>4295868943</v>
          </cell>
        </row>
        <row r="3138">
          <cell r="A3138" t="str">
            <v>4295868943</v>
          </cell>
        </row>
        <row r="3139">
          <cell r="A3139" t="str">
            <v>4295868943</v>
          </cell>
        </row>
        <row r="3140">
          <cell r="A3140" t="str">
            <v>4295868943</v>
          </cell>
        </row>
        <row r="3141">
          <cell r="A3141" t="str">
            <v>4295868943</v>
          </cell>
        </row>
        <row r="3142">
          <cell r="A3142" t="str">
            <v>4295868943</v>
          </cell>
        </row>
        <row r="3143">
          <cell r="A3143" t="str">
            <v>4295868943</v>
          </cell>
        </row>
        <row r="3144">
          <cell r="A3144" t="str">
            <v>4295868943</v>
          </cell>
        </row>
        <row r="3145">
          <cell r="A3145" t="str">
            <v>4295868943</v>
          </cell>
        </row>
        <row r="3146">
          <cell r="A3146" t="str">
            <v>4295868943</v>
          </cell>
        </row>
        <row r="3147">
          <cell r="A3147" t="str">
            <v>4295868943</v>
          </cell>
        </row>
        <row r="3148">
          <cell r="A3148" t="str">
            <v>4295868943</v>
          </cell>
        </row>
        <row r="3149">
          <cell r="A3149" t="str">
            <v>4295868943</v>
          </cell>
        </row>
        <row r="3150">
          <cell r="A3150" t="str">
            <v>4295868943</v>
          </cell>
        </row>
        <row r="3151">
          <cell r="A3151" t="str">
            <v>4295868943</v>
          </cell>
        </row>
        <row r="3152">
          <cell r="A3152" t="str">
            <v>4295868943</v>
          </cell>
        </row>
        <row r="3153">
          <cell r="A3153" t="str">
            <v>4295868943</v>
          </cell>
        </row>
        <row r="3154">
          <cell r="A3154" t="str">
            <v>4295868943</v>
          </cell>
        </row>
        <row r="3155">
          <cell r="A3155" t="str">
            <v>4295868943</v>
          </cell>
        </row>
        <row r="3156">
          <cell r="A3156" t="str">
            <v>4295868943</v>
          </cell>
        </row>
        <row r="3157">
          <cell r="A3157" t="str">
            <v>4295868943</v>
          </cell>
        </row>
        <row r="3158">
          <cell r="A3158" t="str">
            <v>4295865196</v>
          </cell>
        </row>
        <row r="3159">
          <cell r="A3159" t="str">
            <v>4295865196</v>
          </cell>
        </row>
        <row r="3160">
          <cell r="A3160" t="str">
            <v>4295865196</v>
          </cell>
        </row>
        <row r="3161">
          <cell r="A3161" t="str">
            <v>4295865196</v>
          </cell>
        </row>
        <row r="3162">
          <cell r="A3162" t="str">
            <v>4295865196</v>
          </cell>
        </row>
        <row r="3163">
          <cell r="A3163" t="str">
            <v>4295865196</v>
          </cell>
        </row>
        <row r="3164">
          <cell r="A3164" t="str">
            <v>4295865196</v>
          </cell>
        </row>
        <row r="3165">
          <cell r="A3165" t="str">
            <v>4295865196</v>
          </cell>
        </row>
        <row r="3166">
          <cell r="A3166" t="str">
            <v>4295865196</v>
          </cell>
        </row>
        <row r="3167">
          <cell r="A3167" t="str">
            <v>4295865196</v>
          </cell>
        </row>
        <row r="3168">
          <cell r="A3168" t="str">
            <v>4295865196</v>
          </cell>
        </row>
        <row r="3169">
          <cell r="A3169" t="str">
            <v>4295865196</v>
          </cell>
        </row>
        <row r="3170">
          <cell r="A3170" t="str">
            <v>4295865196</v>
          </cell>
        </row>
        <row r="3171">
          <cell r="A3171" t="str">
            <v>4295865196</v>
          </cell>
        </row>
        <row r="3172">
          <cell r="A3172" t="str">
            <v>4295865196</v>
          </cell>
        </row>
        <row r="3173">
          <cell r="A3173" t="str">
            <v>4295865196</v>
          </cell>
        </row>
        <row r="3174">
          <cell r="A3174" t="str">
            <v>4295865196</v>
          </cell>
        </row>
        <row r="3175">
          <cell r="A3175" t="str">
            <v>4295865196</v>
          </cell>
        </row>
        <row r="3176">
          <cell r="A3176" t="str">
            <v>4295865196</v>
          </cell>
        </row>
        <row r="3177">
          <cell r="A3177" t="str">
            <v>4295865196</v>
          </cell>
        </row>
        <row r="3178">
          <cell r="A3178" t="str">
            <v>4295865196</v>
          </cell>
        </row>
        <row r="3179">
          <cell r="A3179" t="str">
            <v>4295865196</v>
          </cell>
        </row>
        <row r="3180">
          <cell r="A3180" t="str">
            <v>4295865196</v>
          </cell>
        </row>
        <row r="3181">
          <cell r="A3181" t="str">
            <v>4295865196</v>
          </cell>
        </row>
        <row r="3182">
          <cell r="A3182" t="str">
            <v>4295865196</v>
          </cell>
        </row>
        <row r="3183">
          <cell r="A3183" t="str">
            <v>4295865196</v>
          </cell>
        </row>
        <row r="3184">
          <cell r="A3184" t="str">
            <v>4295865196</v>
          </cell>
        </row>
        <row r="3185">
          <cell r="A3185" t="str">
            <v>4295865196</v>
          </cell>
        </row>
        <row r="3186">
          <cell r="A3186" t="str">
            <v>4295865196</v>
          </cell>
        </row>
        <row r="3187">
          <cell r="A3187" t="str">
            <v>4295865196</v>
          </cell>
        </row>
        <row r="3188">
          <cell r="A3188" t="str">
            <v>4295865196</v>
          </cell>
        </row>
        <row r="3189">
          <cell r="A3189" t="str">
            <v>4295865196</v>
          </cell>
        </row>
        <row r="3190">
          <cell r="A3190" t="str">
            <v>4295865196</v>
          </cell>
        </row>
        <row r="3191">
          <cell r="A3191" t="str">
            <v>4295865196</v>
          </cell>
        </row>
        <row r="3192">
          <cell r="A3192" t="str">
            <v>4295865196</v>
          </cell>
        </row>
        <row r="3193">
          <cell r="A3193" t="str">
            <v>4295865196</v>
          </cell>
        </row>
        <row r="3194">
          <cell r="A3194" t="str">
            <v>4295865196</v>
          </cell>
        </row>
        <row r="3195">
          <cell r="A3195" t="str">
            <v>4295865196</v>
          </cell>
        </row>
        <row r="3196">
          <cell r="A3196" t="str">
            <v>4295865196</v>
          </cell>
        </row>
        <row r="3197">
          <cell r="A3197" t="str">
            <v>4295865196</v>
          </cell>
        </row>
        <row r="3198">
          <cell r="A3198" t="str">
            <v>4295865196</v>
          </cell>
        </row>
        <row r="3199">
          <cell r="A3199" t="str">
            <v>4295865196</v>
          </cell>
        </row>
        <row r="3200">
          <cell r="A3200" t="str">
            <v>4295865196</v>
          </cell>
        </row>
        <row r="3201">
          <cell r="A3201" t="str">
            <v>4295865196</v>
          </cell>
        </row>
        <row r="3202">
          <cell r="A3202" t="str">
            <v>4295865196</v>
          </cell>
        </row>
        <row r="3203">
          <cell r="A3203" t="str">
            <v>4295865196</v>
          </cell>
        </row>
        <row r="3204">
          <cell r="A3204" t="str">
            <v>4295865196</v>
          </cell>
        </row>
        <row r="3205">
          <cell r="A3205" t="str">
            <v>4295865196</v>
          </cell>
        </row>
        <row r="3206">
          <cell r="A3206" t="str">
            <v>4295865196</v>
          </cell>
        </row>
        <row r="3207">
          <cell r="A3207" t="str">
            <v>4295865196</v>
          </cell>
        </row>
        <row r="3208">
          <cell r="A3208" t="str">
            <v>4295865196</v>
          </cell>
        </row>
        <row r="3209">
          <cell r="A3209" t="str">
            <v>4295865196</v>
          </cell>
        </row>
        <row r="3210">
          <cell r="A3210" t="str">
            <v>4295865196</v>
          </cell>
        </row>
        <row r="3211">
          <cell r="A3211" t="str">
            <v>4295865196</v>
          </cell>
        </row>
        <row r="3212">
          <cell r="A3212" t="str">
            <v>4295865196</v>
          </cell>
        </row>
        <row r="3213">
          <cell r="A3213" t="str">
            <v>4295865196</v>
          </cell>
        </row>
        <row r="3214">
          <cell r="A3214" t="str">
            <v>4295865196</v>
          </cell>
        </row>
        <row r="3215">
          <cell r="A3215" t="str">
            <v>4295865196</v>
          </cell>
        </row>
        <row r="3216">
          <cell r="A3216" t="str">
            <v>4295865196</v>
          </cell>
        </row>
        <row r="3217">
          <cell r="A3217" t="str">
            <v>4295865196</v>
          </cell>
        </row>
        <row r="3218">
          <cell r="A3218" t="str">
            <v>4295865196</v>
          </cell>
        </row>
        <row r="3219">
          <cell r="A3219" t="str">
            <v>4295865196</v>
          </cell>
        </row>
        <row r="3220">
          <cell r="A3220" t="str">
            <v>4295865196</v>
          </cell>
        </row>
        <row r="3221">
          <cell r="A3221" t="str">
            <v>4295865196</v>
          </cell>
        </row>
        <row r="3222">
          <cell r="A3222" t="str">
            <v>4295865196</v>
          </cell>
        </row>
        <row r="3223">
          <cell r="A3223" t="str">
            <v>4295881161</v>
          </cell>
        </row>
        <row r="3224">
          <cell r="A3224" t="str">
            <v>4295881161</v>
          </cell>
        </row>
        <row r="3225">
          <cell r="A3225" t="str">
            <v>4295881161</v>
          </cell>
        </row>
        <row r="3226">
          <cell r="A3226" t="str">
            <v>4295881161</v>
          </cell>
        </row>
        <row r="3227">
          <cell r="A3227" t="str">
            <v>4295881161</v>
          </cell>
        </row>
        <row r="3228">
          <cell r="A3228" t="str">
            <v>4295881161</v>
          </cell>
        </row>
        <row r="3229">
          <cell r="A3229" t="str">
            <v>4295881161</v>
          </cell>
        </row>
        <row r="3230">
          <cell r="A3230" t="str">
            <v>4295881161</v>
          </cell>
        </row>
        <row r="3231">
          <cell r="A3231" t="str">
            <v>4295881161</v>
          </cell>
        </row>
        <row r="3232">
          <cell r="A3232" t="str">
            <v>4295881161</v>
          </cell>
        </row>
        <row r="3233">
          <cell r="A3233" t="str">
            <v>4295881161</v>
          </cell>
        </row>
        <row r="3234">
          <cell r="A3234" t="str">
            <v>4295881161</v>
          </cell>
        </row>
        <row r="3235">
          <cell r="A3235" t="str">
            <v>4295881161</v>
          </cell>
        </row>
        <row r="3236">
          <cell r="A3236" t="str">
            <v>4295881161</v>
          </cell>
        </row>
        <row r="3237">
          <cell r="A3237" t="str">
            <v>4295881161</v>
          </cell>
        </row>
        <row r="3238">
          <cell r="A3238" t="str">
            <v>4295881161</v>
          </cell>
        </row>
        <row r="3239">
          <cell r="A3239" t="str">
            <v>4295881161</v>
          </cell>
        </row>
        <row r="3240">
          <cell r="A3240" t="str">
            <v>4295881161</v>
          </cell>
        </row>
        <row r="3241">
          <cell r="A3241" t="str">
            <v>4295881161</v>
          </cell>
        </row>
        <row r="3242">
          <cell r="A3242" t="str">
            <v>4295881161</v>
          </cell>
        </row>
        <row r="3243">
          <cell r="A3243" t="str">
            <v>4295881161</v>
          </cell>
        </row>
        <row r="3244">
          <cell r="A3244" t="str">
            <v>4295881161</v>
          </cell>
        </row>
        <row r="3245">
          <cell r="A3245" t="str">
            <v>4295881161</v>
          </cell>
        </row>
        <row r="3246">
          <cell r="A3246" t="str">
            <v>4295881161</v>
          </cell>
        </row>
        <row r="3247">
          <cell r="A3247" t="str">
            <v>4295881161</v>
          </cell>
        </row>
        <row r="3248">
          <cell r="A3248" t="str">
            <v>4295881161</v>
          </cell>
        </row>
        <row r="3249">
          <cell r="A3249" t="str">
            <v>4295881161</v>
          </cell>
        </row>
        <row r="3250">
          <cell r="A3250" t="str">
            <v>4295881161</v>
          </cell>
        </row>
        <row r="3251">
          <cell r="A3251" t="str">
            <v>4295881161</v>
          </cell>
        </row>
        <row r="3252">
          <cell r="A3252" t="str">
            <v>4295881161</v>
          </cell>
        </row>
        <row r="3253">
          <cell r="A3253" t="str">
            <v>4295881161</v>
          </cell>
        </row>
        <row r="3254">
          <cell r="A3254" t="str">
            <v>4295881161</v>
          </cell>
        </row>
        <row r="3255">
          <cell r="A3255" t="str">
            <v>4295881161</v>
          </cell>
        </row>
        <row r="3256">
          <cell r="A3256" t="str">
            <v>4295881161</v>
          </cell>
        </row>
        <row r="3257">
          <cell r="A3257" t="str">
            <v>4295881161</v>
          </cell>
        </row>
        <row r="3258">
          <cell r="A3258" t="str">
            <v>4295881161</v>
          </cell>
        </row>
        <row r="3259">
          <cell r="A3259" t="str">
            <v>4295881161</v>
          </cell>
        </row>
        <row r="3260">
          <cell r="A3260" t="str">
            <v>4295881161</v>
          </cell>
        </row>
        <row r="3261">
          <cell r="A3261" t="str">
            <v>4295881161</v>
          </cell>
        </row>
        <row r="3262">
          <cell r="A3262" t="str">
            <v>4295881161</v>
          </cell>
        </row>
        <row r="3263">
          <cell r="A3263" t="str">
            <v>4295881161</v>
          </cell>
        </row>
        <row r="3264">
          <cell r="A3264" t="str">
            <v>4295881161</v>
          </cell>
        </row>
        <row r="3265">
          <cell r="A3265" t="str">
            <v>4295881161</v>
          </cell>
        </row>
        <row r="3266">
          <cell r="A3266" t="str">
            <v>4295881161</v>
          </cell>
        </row>
        <row r="3267">
          <cell r="A3267" t="str">
            <v>4295881161</v>
          </cell>
        </row>
        <row r="3268">
          <cell r="A3268" t="str">
            <v>4295881161</v>
          </cell>
        </row>
        <row r="3269">
          <cell r="A3269" t="str">
            <v>4295881161</v>
          </cell>
        </row>
        <row r="3270">
          <cell r="A3270" t="str">
            <v>4295881161</v>
          </cell>
        </row>
        <row r="3271">
          <cell r="A3271" t="str">
            <v>4295881161</v>
          </cell>
        </row>
        <row r="3272">
          <cell r="A3272" t="str">
            <v>4295881161</v>
          </cell>
        </row>
        <row r="3273">
          <cell r="A3273" t="str">
            <v>4295881161</v>
          </cell>
        </row>
        <row r="3274">
          <cell r="A3274" t="str">
            <v>4295881161</v>
          </cell>
        </row>
        <row r="3275">
          <cell r="A3275" t="str">
            <v>4295881161</v>
          </cell>
        </row>
        <row r="3276">
          <cell r="A3276" t="str">
            <v>4295881161</v>
          </cell>
        </row>
        <row r="3277">
          <cell r="A3277" t="str">
            <v>4295881161</v>
          </cell>
        </row>
        <row r="3278">
          <cell r="A3278" t="str">
            <v>4295881161</v>
          </cell>
        </row>
        <row r="3279">
          <cell r="A3279" t="str">
            <v>4295881161</v>
          </cell>
        </row>
        <row r="3280">
          <cell r="A3280" t="str">
            <v>4295881161</v>
          </cell>
        </row>
        <row r="3281">
          <cell r="A3281" t="str">
            <v>4295881161</v>
          </cell>
        </row>
        <row r="3282">
          <cell r="A3282" t="str">
            <v>4295881161</v>
          </cell>
        </row>
        <row r="3283">
          <cell r="A3283" t="str">
            <v>4295881161</v>
          </cell>
        </row>
        <row r="3284">
          <cell r="A3284" t="str">
            <v>4295881161</v>
          </cell>
        </row>
        <row r="3285">
          <cell r="A3285" t="str">
            <v>4295881161</v>
          </cell>
        </row>
        <row r="3286">
          <cell r="A3286" t="str">
            <v>4295881161</v>
          </cell>
        </row>
        <row r="3287">
          <cell r="A3287" t="str">
            <v>4295881161</v>
          </cell>
        </row>
        <row r="3288">
          <cell r="A3288" t="str">
            <v>4295881161</v>
          </cell>
        </row>
        <row r="3289">
          <cell r="A3289" t="str">
            <v>4295881161</v>
          </cell>
        </row>
        <row r="3290">
          <cell r="A3290" t="str">
            <v>4295881161</v>
          </cell>
        </row>
        <row r="3291">
          <cell r="A3291" t="str">
            <v>4295881161</v>
          </cell>
        </row>
        <row r="3292">
          <cell r="A3292" t="str">
            <v>4295881161</v>
          </cell>
        </row>
        <row r="3293">
          <cell r="A3293" t="str">
            <v>4295881161</v>
          </cell>
        </row>
        <row r="3294">
          <cell r="A3294" t="str">
            <v>4295881161</v>
          </cell>
        </row>
        <row r="3295">
          <cell r="A3295" t="str">
            <v>4295881161</v>
          </cell>
        </row>
        <row r="3296">
          <cell r="A3296" t="str">
            <v>4295881161</v>
          </cell>
        </row>
        <row r="3297">
          <cell r="A3297" t="str">
            <v>4295881161</v>
          </cell>
        </row>
        <row r="3298">
          <cell r="A3298" t="str">
            <v>4295881161</v>
          </cell>
        </row>
        <row r="3299">
          <cell r="A3299" t="str">
            <v>4295881161</v>
          </cell>
        </row>
        <row r="3300">
          <cell r="A3300" t="str">
            <v>4295881161</v>
          </cell>
        </row>
        <row r="3301">
          <cell r="A3301" t="str">
            <v>4295881161</v>
          </cell>
        </row>
        <row r="3302">
          <cell r="A3302" t="str">
            <v>4295881161</v>
          </cell>
        </row>
        <row r="3303">
          <cell r="A3303" t="str">
            <v>4295881161</v>
          </cell>
        </row>
        <row r="3304">
          <cell r="A3304" t="str">
            <v>4295881161</v>
          </cell>
        </row>
        <row r="3305">
          <cell r="A3305" t="str">
            <v>4295881161</v>
          </cell>
        </row>
        <row r="3306">
          <cell r="A3306" t="str">
            <v>4295881161</v>
          </cell>
        </row>
        <row r="3307">
          <cell r="A3307" t="str">
            <v>4295881161</v>
          </cell>
        </row>
        <row r="3308">
          <cell r="A3308" t="str">
            <v>4295881161</v>
          </cell>
        </row>
        <row r="3309">
          <cell r="A3309" t="str">
            <v>4295881161</v>
          </cell>
        </row>
        <row r="3310">
          <cell r="A3310" t="str">
            <v>4295881161</v>
          </cell>
        </row>
        <row r="3311">
          <cell r="A3311" t="str">
            <v>4295881161</v>
          </cell>
        </row>
        <row r="3312">
          <cell r="A3312" t="str">
            <v>4295881161</v>
          </cell>
        </row>
        <row r="3313">
          <cell r="A3313" t="str">
            <v>4295881161</v>
          </cell>
        </row>
        <row r="3314">
          <cell r="A3314" t="str">
            <v>4295881161</v>
          </cell>
        </row>
        <row r="3315">
          <cell r="A3315" t="str">
            <v>4295881161</v>
          </cell>
        </row>
        <row r="3316">
          <cell r="A3316" t="str">
            <v>4295881161</v>
          </cell>
        </row>
        <row r="3317">
          <cell r="A3317" t="str">
            <v>4295881161</v>
          </cell>
        </row>
        <row r="3318">
          <cell r="A3318" t="str">
            <v>4295881161</v>
          </cell>
        </row>
        <row r="3319">
          <cell r="A3319" t="str">
            <v>4295881161</v>
          </cell>
        </row>
        <row r="3320">
          <cell r="A3320" t="str">
            <v>4295881161</v>
          </cell>
        </row>
        <row r="3321">
          <cell r="A3321" t="str">
            <v>4295881161</v>
          </cell>
        </row>
        <row r="3322">
          <cell r="A3322" t="str">
            <v>4295881161</v>
          </cell>
        </row>
        <row r="3323">
          <cell r="A3323" t="str">
            <v>4295881161</v>
          </cell>
        </row>
        <row r="3324">
          <cell r="A3324" t="str">
            <v>4295881161</v>
          </cell>
        </row>
        <row r="3325">
          <cell r="A3325" t="str">
            <v>4295881161</v>
          </cell>
        </row>
        <row r="3326">
          <cell r="A3326" t="str">
            <v>4295881161</v>
          </cell>
        </row>
        <row r="3327">
          <cell r="A3327" t="str">
            <v>4295881161</v>
          </cell>
        </row>
        <row r="3328">
          <cell r="A3328" t="str">
            <v>4295881161</v>
          </cell>
        </row>
        <row r="3329">
          <cell r="A3329" t="str">
            <v>4295881161</v>
          </cell>
        </row>
        <row r="3330">
          <cell r="A3330" t="str">
            <v>4295871335</v>
          </cell>
        </row>
        <row r="3331">
          <cell r="A3331" t="str">
            <v>4295871335</v>
          </cell>
        </row>
        <row r="3332">
          <cell r="A3332" t="str">
            <v>4295871335</v>
          </cell>
        </row>
        <row r="3333">
          <cell r="A3333" t="str">
            <v>4295871335</v>
          </cell>
        </row>
        <row r="3334">
          <cell r="A3334" t="str">
            <v>4295871335</v>
          </cell>
        </row>
        <row r="3335">
          <cell r="A3335" t="str">
            <v>4295871335</v>
          </cell>
        </row>
        <row r="3336">
          <cell r="A3336" t="str">
            <v>4295871335</v>
          </cell>
        </row>
        <row r="3337">
          <cell r="A3337" t="str">
            <v>4295871335</v>
          </cell>
        </row>
        <row r="3338">
          <cell r="A3338" t="str">
            <v>4295871335</v>
          </cell>
        </row>
        <row r="3339">
          <cell r="A3339" t="str">
            <v>4295871335</v>
          </cell>
        </row>
        <row r="3340">
          <cell r="A3340" t="str">
            <v>4295871335</v>
          </cell>
        </row>
        <row r="3341">
          <cell r="A3341" t="str">
            <v>4295871335</v>
          </cell>
        </row>
        <row r="3342">
          <cell r="A3342" t="str">
            <v>4295871335</v>
          </cell>
        </row>
        <row r="3343">
          <cell r="A3343" t="str">
            <v>4295871335</v>
          </cell>
        </row>
        <row r="3344">
          <cell r="A3344" t="str">
            <v>4295871335</v>
          </cell>
        </row>
        <row r="3345">
          <cell r="A3345" t="str">
            <v>4295871335</v>
          </cell>
        </row>
        <row r="3346">
          <cell r="A3346" t="str">
            <v>4295871335</v>
          </cell>
        </row>
        <row r="3347">
          <cell r="A3347" t="str">
            <v>4295871335</v>
          </cell>
        </row>
        <row r="3348">
          <cell r="A3348" t="str">
            <v>4295871335</v>
          </cell>
        </row>
        <row r="3349">
          <cell r="A3349" t="str">
            <v>4295871335</v>
          </cell>
        </row>
        <row r="3350">
          <cell r="A3350" t="str">
            <v>4295871335</v>
          </cell>
        </row>
        <row r="3351">
          <cell r="A3351" t="str">
            <v>4295871335</v>
          </cell>
        </row>
        <row r="3352">
          <cell r="A3352" t="str">
            <v>4295871335</v>
          </cell>
        </row>
        <row r="3353">
          <cell r="A3353" t="str">
            <v>4295871335</v>
          </cell>
        </row>
        <row r="3354">
          <cell r="A3354" t="str">
            <v>4295871335</v>
          </cell>
        </row>
        <row r="3355">
          <cell r="A3355" t="str">
            <v>4295871335</v>
          </cell>
        </row>
        <row r="3356">
          <cell r="A3356" t="str">
            <v>4295871335</v>
          </cell>
        </row>
        <row r="3357">
          <cell r="A3357" t="str">
            <v>4295871335</v>
          </cell>
        </row>
        <row r="3358">
          <cell r="A3358" t="str">
            <v>4295871335</v>
          </cell>
        </row>
        <row r="3359">
          <cell r="A3359" t="str">
            <v>4295871335</v>
          </cell>
        </row>
        <row r="3360">
          <cell r="A3360" t="str">
            <v>4295871335</v>
          </cell>
        </row>
        <row r="3361">
          <cell r="A3361" t="str">
            <v>4295871335</v>
          </cell>
        </row>
        <row r="3362">
          <cell r="A3362" t="str">
            <v>4295871335</v>
          </cell>
        </row>
        <row r="3363">
          <cell r="A3363" t="str">
            <v>4295871335</v>
          </cell>
        </row>
        <row r="3364">
          <cell r="A3364" t="str">
            <v>4295871335</v>
          </cell>
        </row>
        <row r="3365">
          <cell r="A3365" t="str">
            <v>4295871335</v>
          </cell>
        </row>
        <row r="3366">
          <cell r="A3366" t="str">
            <v>4295871335</v>
          </cell>
        </row>
        <row r="3367">
          <cell r="A3367" t="str">
            <v>4295871335</v>
          </cell>
        </row>
        <row r="3368">
          <cell r="A3368" t="str">
            <v>4295871335</v>
          </cell>
        </row>
        <row r="3369">
          <cell r="A3369" t="str">
            <v>4295871335</v>
          </cell>
        </row>
        <row r="3370">
          <cell r="A3370" t="str">
            <v>4295871335</v>
          </cell>
        </row>
        <row r="3371">
          <cell r="A3371" t="str">
            <v>4295871335</v>
          </cell>
        </row>
        <row r="3372">
          <cell r="A3372" t="str">
            <v>4295871335</v>
          </cell>
        </row>
        <row r="3373">
          <cell r="A3373" t="str">
            <v>4295871335</v>
          </cell>
        </row>
        <row r="3374">
          <cell r="A3374" t="str">
            <v>4295871335</v>
          </cell>
        </row>
        <row r="3375">
          <cell r="A3375" t="str">
            <v>4295871335</v>
          </cell>
        </row>
        <row r="3376">
          <cell r="A3376" t="str">
            <v>4295871335</v>
          </cell>
        </row>
        <row r="3377">
          <cell r="A3377" t="str">
            <v>4295871335</v>
          </cell>
        </row>
        <row r="3378">
          <cell r="A3378" t="str">
            <v>4295871335</v>
          </cell>
        </row>
        <row r="3379">
          <cell r="A3379" t="str">
            <v>4295871335</v>
          </cell>
        </row>
        <row r="3380">
          <cell r="A3380" t="str">
            <v>4295871335</v>
          </cell>
        </row>
        <row r="3381">
          <cell r="A3381" t="str">
            <v>4295871335</v>
          </cell>
        </row>
        <row r="3382">
          <cell r="A3382" t="str">
            <v>4295871335</v>
          </cell>
        </row>
        <row r="3383">
          <cell r="A3383" t="str">
            <v>4295871335</v>
          </cell>
        </row>
        <row r="3384">
          <cell r="A3384" t="str">
            <v>4295871335</v>
          </cell>
        </row>
        <row r="3385">
          <cell r="A3385" t="str">
            <v>4295871335</v>
          </cell>
        </row>
        <row r="3386">
          <cell r="A3386" t="str">
            <v>4295871335</v>
          </cell>
        </row>
        <row r="3387">
          <cell r="A3387" t="str">
            <v>4295871335</v>
          </cell>
        </row>
        <row r="3388">
          <cell r="A3388" t="str">
            <v>4295871335</v>
          </cell>
        </row>
        <row r="3389">
          <cell r="A3389" t="str">
            <v>4295871335</v>
          </cell>
        </row>
        <row r="3390">
          <cell r="A3390" t="str">
            <v>4295871335</v>
          </cell>
        </row>
        <row r="3391">
          <cell r="A3391" t="str">
            <v>4295871335</v>
          </cell>
        </row>
        <row r="3392">
          <cell r="A3392" t="str">
            <v>4295871335</v>
          </cell>
        </row>
        <row r="3393">
          <cell r="A3393" t="str">
            <v>4295871335</v>
          </cell>
        </row>
        <row r="3394">
          <cell r="A3394" t="str">
            <v>4295871335</v>
          </cell>
        </row>
        <row r="3395">
          <cell r="A3395" t="str">
            <v>4295871335</v>
          </cell>
        </row>
        <row r="3396">
          <cell r="A3396" t="str">
            <v>4295871335</v>
          </cell>
        </row>
        <row r="3397">
          <cell r="A3397" t="str">
            <v>4295871335</v>
          </cell>
        </row>
        <row r="3398">
          <cell r="A3398" t="str">
            <v>4295871335</v>
          </cell>
        </row>
        <row r="3399">
          <cell r="A3399" t="str">
            <v>4295871335</v>
          </cell>
        </row>
        <row r="3400">
          <cell r="A3400" t="str">
            <v>4295871335</v>
          </cell>
        </row>
        <row r="3401">
          <cell r="A3401" t="str">
            <v>4295871335</v>
          </cell>
        </row>
        <row r="3402">
          <cell r="A3402" t="str">
            <v>4295871335</v>
          </cell>
        </row>
        <row r="3403">
          <cell r="A3403" t="str">
            <v>4295871335</v>
          </cell>
        </row>
        <row r="3404">
          <cell r="A3404" t="str">
            <v>4295871335</v>
          </cell>
        </row>
        <row r="3405">
          <cell r="A3405" t="str">
            <v>4295871335</v>
          </cell>
        </row>
        <row r="3406">
          <cell r="A3406" t="str">
            <v>4295871335</v>
          </cell>
        </row>
        <row r="3407">
          <cell r="A3407" t="str">
            <v>4295871335</v>
          </cell>
        </row>
        <row r="3408">
          <cell r="A3408" t="str">
            <v>4295871335</v>
          </cell>
        </row>
        <row r="3409">
          <cell r="A3409" t="str">
            <v>4295871335</v>
          </cell>
        </row>
        <row r="3410">
          <cell r="A3410" t="str">
            <v>4295871335</v>
          </cell>
        </row>
        <row r="3411">
          <cell r="A3411" t="str">
            <v>4295871335</v>
          </cell>
        </row>
        <row r="3412">
          <cell r="A3412" t="str">
            <v>4295871335</v>
          </cell>
        </row>
        <row r="3413">
          <cell r="A3413" t="str">
            <v>4295871335</v>
          </cell>
        </row>
        <row r="3414">
          <cell r="A3414" t="str">
            <v>4295871335</v>
          </cell>
        </row>
        <row r="3415">
          <cell r="A3415" t="str">
            <v>4295871335</v>
          </cell>
        </row>
        <row r="3416">
          <cell r="A3416" t="str">
            <v>4295871335</v>
          </cell>
        </row>
        <row r="3417">
          <cell r="A3417" t="str">
            <v>4295871335</v>
          </cell>
        </row>
        <row r="3418">
          <cell r="A3418" t="str">
            <v>4295871335</v>
          </cell>
        </row>
        <row r="3419">
          <cell r="A3419" t="str">
            <v>4295871335</v>
          </cell>
        </row>
        <row r="3420">
          <cell r="A3420" t="str">
            <v>4295871335</v>
          </cell>
        </row>
        <row r="3421">
          <cell r="A3421" t="str">
            <v>4295871335</v>
          </cell>
        </row>
        <row r="3422">
          <cell r="A3422" t="str">
            <v>4295871335</v>
          </cell>
        </row>
        <row r="3423">
          <cell r="A3423" t="str">
            <v>4295871335</v>
          </cell>
        </row>
        <row r="3424">
          <cell r="A3424" t="str">
            <v>4295871335</v>
          </cell>
        </row>
        <row r="3425">
          <cell r="A3425" t="str">
            <v>4295871335</v>
          </cell>
        </row>
        <row r="3426">
          <cell r="A3426" t="str">
            <v>4295871335</v>
          </cell>
        </row>
        <row r="3427">
          <cell r="A3427" t="str">
            <v>4295871335</v>
          </cell>
        </row>
        <row r="3428">
          <cell r="A3428" t="str">
            <v>4295871335</v>
          </cell>
        </row>
        <row r="3429">
          <cell r="A3429" t="str">
            <v>4295871335</v>
          </cell>
        </row>
        <row r="3430">
          <cell r="A3430" t="str">
            <v>4295871335</v>
          </cell>
        </row>
        <row r="3431">
          <cell r="A3431" t="str">
            <v>4295871335</v>
          </cell>
        </row>
        <row r="3432">
          <cell r="A3432" t="str">
            <v>4295871335</v>
          </cell>
        </row>
        <row r="3433">
          <cell r="A3433" t="str">
            <v>4295871335</v>
          </cell>
        </row>
        <row r="3434">
          <cell r="A3434" t="str">
            <v>4295871335</v>
          </cell>
        </row>
        <row r="3435">
          <cell r="A3435" t="str">
            <v>4295871335</v>
          </cell>
        </row>
        <row r="3436">
          <cell r="A3436" t="str">
            <v>4295871335</v>
          </cell>
        </row>
        <row r="3437">
          <cell r="A3437" t="str">
            <v>4295871335</v>
          </cell>
        </row>
        <row r="3438">
          <cell r="A3438" t="str">
            <v>4295871335</v>
          </cell>
        </row>
        <row r="3439">
          <cell r="A3439" t="str">
            <v>4295871335</v>
          </cell>
        </row>
        <row r="3440">
          <cell r="A3440" t="str">
            <v>4295871335</v>
          </cell>
        </row>
        <row r="3441">
          <cell r="A3441" t="str">
            <v>4295860551</v>
          </cell>
        </row>
        <row r="3442">
          <cell r="A3442" t="str">
            <v>4295860551</v>
          </cell>
        </row>
        <row r="3443">
          <cell r="A3443" t="str">
            <v>4295860551</v>
          </cell>
        </row>
        <row r="3444">
          <cell r="A3444" t="str">
            <v>4295860551</v>
          </cell>
        </row>
        <row r="3445">
          <cell r="A3445" t="str">
            <v>4295860551</v>
          </cell>
        </row>
        <row r="3446">
          <cell r="A3446" t="str">
            <v>4295860551</v>
          </cell>
        </row>
        <row r="3447">
          <cell r="A3447" t="str">
            <v>4295860551</v>
          </cell>
        </row>
        <row r="3448">
          <cell r="A3448" t="str">
            <v>4295860551</v>
          </cell>
        </row>
        <row r="3449">
          <cell r="A3449" t="str">
            <v>4295860551</v>
          </cell>
        </row>
        <row r="3450">
          <cell r="A3450" t="str">
            <v>4295860551</v>
          </cell>
        </row>
        <row r="3451">
          <cell r="A3451" t="str">
            <v>4295860551</v>
          </cell>
        </row>
        <row r="3452">
          <cell r="A3452" t="str">
            <v>4295860551</v>
          </cell>
        </row>
        <row r="3453">
          <cell r="A3453" t="str">
            <v>4295860551</v>
          </cell>
        </row>
        <row r="3454">
          <cell r="A3454" t="str">
            <v>4295860551</v>
          </cell>
        </row>
        <row r="3455">
          <cell r="A3455" t="str">
            <v>4295860551</v>
          </cell>
        </row>
        <row r="3456">
          <cell r="A3456" t="str">
            <v>4295860551</v>
          </cell>
        </row>
        <row r="3457">
          <cell r="A3457" t="str">
            <v>4295860551</v>
          </cell>
        </row>
        <row r="3458">
          <cell r="A3458" t="str">
            <v>4295864520</v>
          </cell>
        </row>
        <row r="3459">
          <cell r="A3459" t="str">
            <v>4295864520</v>
          </cell>
        </row>
        <row r="3460">
          <cell r="A3460" t="str">
            <v>4295864520</v>
          </cell>
        </row>
        <row r="3461">
          <cell r="A3461" t="str">
            <v>4295864520</v>
          </cell>
        </row>
        <row r="3462">
          <cell r="A3462" t="str">
            <v>4295864520</v>
          </cell>
        </row>
        <row r="3463">
          <cell r="A3463" t="str">
            <v>4295864520</v>
          </cell>
        </row>
        <row r="3464">
          <cell r="A3464" t="str">
            <v>4295864520</v>
          </cell>
        </row>
        <row r="3465">
          <cell r="A3465" t="str">
            <v>4295864520</v>
          </cell>
        </row>
        <row r="3466">
          <cell r="A3466" t="str">
            <v>4295864520</v>
          </cell>
        </row>
        <row r="3467">
          <cell r="A3467" t="str">
            <v>4295864520</v>
          </cell>
        </row>
        <row r="3468">
          <cell r="A3468" t="str">
            <v>4295864520</v>
          </cell>
        </row>
        <row r="3469">
          <cell r="A3469" t="str">
            <v>4295864520</v>
          </cell>
        </row>
        <row r="3470">
          <cell r="A3470" t="str">
            <v>4295864520</v>
          </cell>
        </row>
        <row r="3471">
          <cell r="A3471" t="str">
            <v>4295864520</v>
          </cell>
        </row>
        <row r="3472">
          <cell r="A3472" t="str">
            <v>4295864520</v>
          </cell>
        </row>
        <row r="3473">
          <cell r="A3473" t="str">
            <v>4295864520</v>
          </cell>
        </row>
        <row r="3474">
          <cell r="A3474" t="str">
            <v>4295864520</v>
          </cell>
        </row>
        <row r="3475">
          <cell r="A3475" t="str">
            <v>4295864520</v>
          </cell>
        </row>
        <row r="3476">
          <cell r="A3476" t="str">
            <v>4295864520</v>
          </cell>
        </row>
        <row r="3477">
          <cell r="A3477" t="str">
            <v>4295864520</v>
          </cell>
        </row>
        <row r="3478">
          <cell r="A3478" t="str">
            <v>4295864520</v>
          </cell>
        </row>
        <row r="3479">
          <cell r="A3479" t="str">
            <v>4295864520</v>
          </cell>
        </row>
        <row r="3480">
          <cell r="A3480" t="str">
            <v>4295864520</v>
          </cell>
        </row>
        <row r="3481">
          <cell r="A3481" t="str">
            <v>4295864520</v>
          </cell>
        </row>
        <row r="3482">
          <cell r="A3482" t="str">
            <v>4295864520</v>
          </cell>
        </row>
        <row r="3483">
          <cell r="A3483" t="str">
            <v>4295864520</v>
          </cell>
        </row>
        <row r="3484">
          <cell r="A3484" t="str">
            <v>4295864520</v>
          </cell>
        </row>
        <row r="3485">
          <cell r="A3485" t="str">
            <v>4295864520</v>
          </cell>
        </row>
        <row r="3486">
          <cell r="A3486" t="str">
            <v>4295864520</v>
          </cell>
        </row>
        <row r="3487">
          <cell r="A3487" t="str">
            <v>4295864520</v>
          </cell>
        </row>
        <row r="3488">
          <cell r="A3488" t="str">
            <v>4295864520</v>
          </cell>
        </row>
        <row r="3489">
          <cell r="A3489" t="str">
            <v>4295864520</v>
          </cell>
        </row>
        <row r="3490">
          <cell r="A3490" t="str">
            <v>4295864520</v>
          </cell>
        </row>
        <row r="3491">
          <cell r="A3491" t="str">
            <v>4295864520</v>
          </cell>
        </row>
        <row r="3492">
          <cell r="A3492" t="str">
            <v>4295864520</v>
          </cell>
        </row>
        <row r="3493">
          <cell r="A3493" t="str">
            <v>4295864520</v>
          </cell>
        </row>
        <row r="3494">
          <cell r="A3494" t="str">
            <v>4295864520</v>
          </cell>
        </row>
        <row r="3495">
          <cell r="A3495" t="str">
            <v>4295864520</v>
          </cell>
        </row>
        <row r="3496">
          <cell r="A3496" t="str">
            <v>4295864520</v>
          </cell>
        </row>
        <row r="3497">
          <cell r="A3497" t="str">
            <v>4295864520</v>
          </cell>
        </row>
        <row r="3498">
          <cell r="A3498" t="str">
            <v>4295864520</v>
          </cell>
        </row>
        <row r="3499">
          <cell r="A3499" t="str">
            <v>4295864520</v>
          </cell>
        </row>
        <row r="3500">
          <cell r="A3500" t="str">
            <v>4295864520</v>
          </cell>
        </row>
        <row r="3501">
          <cell r="A3501" t="str">
            <v>4295864520</v>
          </cell>
        </row>
        <row r="3502">
          <cell r="A3502" t="str">
            <v>4295864520</v>
          </cell>
        </row>
        <row r="3503">
          <cell r="A3503" t="str">
            <v>4295864520</v>
          </cell>
        </row>
        <row r="3504">
          <cell r="A3504" t="str">
            <v>4295864520</v>
          </cell>
        </row>
        <row r="3505">
          <cell r="A3505" t="str">
            <v>4295864520</v>
          </cell>
        </row>
        <row r="3506">
          <cell r="A3506" t="str">
            <v>4295864520</v>
          </cell>
        </row>
        <row r="3507">
          <cell r="A3507" t="str">
            <v>4295864520</v>
          </cell>
        </row>
        <row r="3508">
          <cell r="A3508" t="str">
            <v>4295864520</v>
          </cell>
        </row>
        <row r="3509">
          <cell r="A3509" t="str">
            <v>4295875817</v>
          </cell>
        </row>
        <row r="3510">
          <cell r="A3510" t="str">
            <v>4295875817</v>
          </cell>
        </row>
        <row r="3511">
          <cell r="A3511" t="str">
            <v>4295875817</v>
          </cell>
        </row>
        <row r="3512">
          <cell r="A3512" t="str">
            <v>4295875817</v>
          </cell>
        </row>
        <row r="3513">
          <cell r="A3513" t="str">
            <v>4295875817</v>
          </cell>
        </row>
        <row r="3514">
          <cell r="A3514" t="str">
            <v>4295875817</v>
          </cell>
        </row>
        <row r="3515">
          <cell r="A3515" t="str">
            <v>4295875817</v>
          </cell>
        </row>
        <row r="3516">
          <cell r="A3516" t="str">
            <v>4295875817</v>
          </cell>
        </row>
        <row r="3517">
          <cell r="A3517" t="str">
            <v>4295875817</v>
          </cell>
        </row>
        <row r="3518">
          <cell r="A3518" t="str">
            <v>4295875817</v>
          </cell>
        </row>
        <row r="3519">
          <cell r="A3519" t="str">
            <v>4295875817</v>
          </cell>
        </row>
        <row r="3520">
          <cell r="A3520" t="str">
            <v>4295875817</v>
          </cell>
        </row>
        <row r="3521">
          <cell r="A3521" t="str">
            <v>4295875817</v>
          </cell>
        </row>
        <row r="3522">
          <cell r="A3522" t="str">
            <v>4295875817</v>
          </cell>
        </row>
        <row r="3523">
          <cell r="A3523" t="str">
            <v>4295875817</v>
          </cell>
        </row>
        <row r="3524">
          <cell r="A3524" t="str">
            <v>4295875817</v>
          </cell>
        </row>
        <row r="3525">
          <cell r="A3525" t="str">
            <v>4295875817</v>
          </cell>
        </row>
        <row r="3526">
          <cell r="A3526" t="str">
            <v>4295875817</v>
          </cell>
        </row>
        <row r="3527">
          <cell r="A3527" t="str">
            <v>4295875817</v>
          </cell>
        </row>
        <row r="3528">
          <cell r="A3528" t="str">
            <v>4295875817</v>
          </cell>
        </row>
        <row r="3529">
          <cell r="A3529" t="str">
            <v>4295875817</v>
          </cell>
        </row>
        <row r="3530">
          <cell r="A3530" t="str">
            <v>4295875817</v>
          </cell>
        </row>
        <row r="3531">
          <cell r="A3531" t="str">
            <v>4295875817</v>
          </cell>
        </row>
        <row r="3532">
          <cell r="A3532" t="str">
            <v>4295875817</v>
          </cell>
        </row>
        <row r="3533">
          <cell r="A3533" t="str">
            <v>4295875817</v>
          </cell>
        </row>
        <row r="3534">
          <cell r="A3534" t="str">
            <v>4295875817</v>
          </cell>
        </row>
        <row r="3535">
          <cell r="A3535" t="str">
            <v>4295875817</v>
          </cell>
        </row>
        <row r="3536">
          <cell r="A3536" t="str">
            <v>4295875817</v>
          </cell>
        </row>
        <row r="3537">
          <cell r="A3537" t="str">
            <v>4295875817</v>
          </cell>
        </row>
        <row r="3538">
          <cell r="A3538" t="str">
            <v>4295875817</v>
          </cell>
        </row>
        <row r="3539">
          <cell r="A3539" t="str">
            <v>4295875817</v>
          </cell>
        </row>
        <row r="3540">
          <cell r="A3540" t="str">
            <v>4295875817</v>
          </cell>
        </row>
        <row r="3541">
          <cell r="A3541" t="str">
            <v>4295875817</v>
          </cell>
        </row>
        <row r="3542">
          <cell r="A3542" t="str">
            <v>4295875817</v>
          </cell>
        </row>
        <row r="3543">
          <cell r="A3543" t="str">
            <v>4295875817</v>
          </cell>
        </row>
        <row r="3544">
          <cell r="A3544" t="str">
            <v>4295875817</v>
          </cell>
        </row>
        <row r="3545">
          <cell r="A3545" t="str">
            <v>4295875817</v>
          </cell>
        </row>
        <row r="3546">
          <cell r="A3546" t="str">
            <v>4295875817</v>
          </cell>
        </row>
        <row r="3547">
          <cell r="A3547" t="str">
            <v>4295875817</v>
          </cell>
        </row>
        <row r="3548">
          <cell r="A3548" t="str">
            <v>4295875817</v>
          </cell>
        </row>
        <row r="3549">
          <cell r="A3549" t="str">
            <v>4295875817</v>
          </cell>
        </row>
        <row r="3550">
          <cell r="A3550" t="str">
            <v>4295875817</v>
          </cell>
        </row>
        <row r="3551">
          <cell r="A3551" t="str">
            <v>4295875817</v>
          </cell>
        </row>
        <row r="3552">
          <cell r="A3552" t="str">
            <v>4295875817</v>
          </cell>
        </row>
        <row r="3553">
          <cell r="A3553" t="str">
            <v>4295875817</v>
          </cell>
        </row>
        <row r="3554">
          <cell r="A3554" t="str">
            <v>4295875817</v>
          </cell>
        </row>
        <row r="3555">
          <cell r="A3555" t="str">
            <v>4295875817</v>
          </cell>
        </row>
        <row r="3556">
          <cell r="A3556" t="str">
            <v>4295875817</v>
          </cell>
        </row>
        <row r="3557">
          <cell r="A3557" t="str">
            <v>4295875817</v>
          </cell>
        </row>
        <row r="3558">
          <cell r="A3558" t="str">
            <v>4295875817</v>
          </cell>
        </row>
        <row r="3559">
          <cell r="A3559" t="str">
            <v>4295875817</v>
          </cell>
        </row>
        <row r="3560">
          <cell r="A3560" t="str">
            <v>4295875817</v>
          </cell>
        </row>
        <row r="3561">
          <cell r="A3561" t="str">
            <v>4295875817</v>
          </cell>
        </row>
        <row r="3562">
          <cell r="A3562" t="str">
            <v>4295875817</v>
          </cell>
        </row>
        <row r="3563">
          <cell r="A3563" t="str">
            <v>4295875817</v>
          </cell>
        </row>
        <row r="3564">
          <cell r="A3564" t="str">
            <v>4295875817</v>
          </cell>
        </row>
        <row r="3565">
          <cell r="A3565" t="str">
            <v>4295875817</v>
          </cell>
        </row>
        <row r="3566">
          <cell r="A3566" t="str">
            <v>4295875817</v>
          </cell>
        </row>
        <row r="3567">
          <cell r="A3567" t="str">
            <v>4295875817</v>
          </cell>
        </row>
        <row r="3568">
          <cell r="A3568" t="str">
            <v>4295875817</v>
          </cell>
        </row>
        <row r="3569">
          <cell r="A3569" t="str">
            <v>4295875817</v>
          </cell>
        </row>
        <row r="3570">
          <cell r="A3570" t="str">
            <v>4295875817</v>
          </cell>
        </row>
        <row r="3571">
          <cell r="A3571" t="str">
            <v>4295875817</v>
          </cell>
        </row>
        <row r="3572">
          <cell r="A3572" t="str">
            <v>4295875817</v>
          </cell>
        </row>
        <row r="3573">
          <cell r="A3573" t="str">
            <v>4295875817</v>
          </cell>
        </row>
        <row r="3574">
          <cell r="A3574" t="str">
            <v>4295875817</v>
          </cell>
        </row>
        <row r="3575">
          <cell r="A3575" t="str">
            <v>4295875817</v>
          </cell>
        </row>
        <row r="3576">
          <cell r="A3576" t="str">
            <v>4295875817</v>
          </cell>
        </row>
        <row r="3577">
          <cell r="A3577" t="str">
            <v>4295875817</v>
          </cell>
        </row>
        <row r="3578">
          <cell r="A3578" t="str">
            <v>4295875817</v>
          </cell>
        </row>
        <row r="3579">
          <cell r="A3579" t="str">
            <v>4295875817</v>
          </cell>
        </row>
        <row r="3580">
          <cell r="A3580" t="str">
            <v>4295875817</v>
          </cell>
        </row>
        <row r="3581">
          <cell r="A3581" t="str">
            <v>4295875817</v>
          </cell>
        </row>
        <row r="3582">
          <cell r="A3582" t="str">
            <v>4295875817</v>
          </cell>
        </row>
        <row r="3583">
          <cell r="A3583" t="str">
            <v>4295875817</v>
          </cell>
        </row>
        <row r="3584">
          <cell r="A3584" t="str">
            <v>4295875817</v>
          </cell>
        </row>
        <row r="3585">
          <cell r="A3585" t="str">
            <v>4295875817</v>
          </cell>
        </row>
        <row r="3586">
          <cell r="A3586" t="str">
            <v>4295875817</v>
          </cell>
        </row>
        <row r="3587">
          <cell r="A3587" t="str">
            <v>4295875817</v>
          </cell>
        </row>
        <row r="3588">
          <cell r="A3588" t="str">
            <v>4295875817</v>
          </cell>
        </row>
        <row r="3589">
          <cell r="A3589" t="str">
            <v>4295875817</v>
          </cell>
        </row>
        <row r="3590">
          <cell r="A3590" t="str">
            <v>4295875817</v>
          </cell>
        </row>
        <row r="3591">
          <cell r="A3591" t="str">
            <v>4295875817</v>
          </cell>
        </row>
        <row r="3592">
          <cell r="A3592" t="str">
            <v>4295875817</v>
          </cell>
        </row>
        <row r="3593">
          <cell r="A3593" t="str">
            <v>4295875817</v>
          </cell>
        </row>
        <row r="3594">
          <cell r="A3594" t="str">
            <v>4295875817</v>
          </cell>
        </row>
        <row r="3595">
          <cell r="A3595" t="str">
            <v>4295875817</v>
          </cell>
        </row>
        <row r="3596">
          <cell r="A3596" t="str">
            <v>4295873563</v>
          </cell>
        </row>
        <row r="3597">
          <cell r="A3597" t="str">
            <v>4295873563</v>
          </cell>
        </row>
        <row r="3598">
          <cell r="A3598" t="str">
            <v>4295873563</v>
          </cell>
        </row>
        <row r="3599">
          <cell r="A3599" t="str">
            <v>4295873563</v>
          </cell>
        </row>
        <row r="3600">
          <cell r="A3600" t="str">
            <v>4295873563</v>
          </cell>
        </row>
        <row r="3601">
          <cell r="A3601" t="str">
            <v>4295873563</v>
          </cell>
        </row>
        <row r="3602">
          <cell r="A3602" t="str">
            <v>4295873563</v>
          </cell>
        </row>
        <row r="3603">
          <cell r="A3603" t="str">
            <v>4295873563</v>
          </cell>
        </row>
        <row r="3604">
          <cell r="A3604" t="str">
            <v>4295873563</v>
          </cell>
        </row>
        <row r="3605">
          <cell r="A3605" t="str">
            <v>4295873563</v>
          </cell>
        </row>
        <row r="3606">
          <cell r="A3606" t="str">
            <v>4295873563</v>
          </cell>
        </row>
        <row r="3607">
          <cell r="A3607" t="str">
            <v>4295873563</v>
          </cell>
        </row>
        <row r="3608">
          <cell r="A3608" t="str">
            <v>4295873563</v>
          </cell>
        </row>
        <row r="3609">
          <cell r="A3609" t="str">
            <v>4295873563</v>
          </cell>
        </row>
        <row r="3610">
          <cell r="A3610" t="str">
            <v>4295873563</v>
          </cell>
        </row>
        <row r="3611">
          <cell r="A3611" t="str">
            <v>4295873563</v>
          </cell>
        </row>
        <row r="3612">
          <cell r="A3612" t="str">
            <v>4295873563</v>
          </cell>
        </row>
        <row r="3613">
          <cell r="A3613" t="str">
            <v>4295873563</v>
          </cell>
        </row>
        <row r="3614">
          <cell r="A3614" t="str">
            <v>4295873563</v>
          </cell>
        </row>
        <row r="3615">
          <cell r="A3615" t="str">
            <v>4295873563</v>
          </cell>
        </row>
        <row r="3616">
          <cell r="A3616" t="str">
            <v>4295873563</v>
          </cell>
        </row>
        <row r="3617">
          <cell r="A3617" t="str">
            <v>4295873563</v>
          </cell>
        </row>
        <row r="3618">
          <cell r="A3618" t="str">
            <v>4295873563</v>
          </cell>
        </row>
        <row r="3619">
          <cell r="A3619" t="str">
            <v>4295873563</v>
          </cell>
        </row>
        <row r="3620">
          <cell r="A3620" t="str">
            <v>4295873563</v>
          </cell>
        </row>
        <row r="3621">
          <cell r="A3621" t="str">
            <v>4295873563</v>
          </cell>
        </row>
        <row r="3622">
          <cell r="A3622" t="str">
            <v>4295873563</v>
          </cell>
        </row>
        <row r="3623">
          <cell r="A3623" t="str">
            <v>4295873563</v>
          </cell>
        </row>
        <row r="3624">
          <cell r="A3624" t="str">
            <v>4295873563</v>
          </cell>
        </row>
        <row r="3625">
          <cell r="A3625" t="str">
            <v>4295873563</v>
          </cell>
        </row>
        <row r="3626">
          <cell r="A3626" t="str">
            <v>4295873563</v>
          </cell>
        </row>
        <row r="3627">
          <cell r="A3627" t="str">
            <v>4295873563</v>
          </cell>
        </row>
        <row r="3628">
          <cell r="A3628" t="str">
            <v>4295873563</v>
          </cell>
        </row>
        <row r="3629">
          <cell r="A3629" t="str">
            <v>4295873563</v>
          </cell>
        </row>
        <row r="3630">
          <cell r="A3630" t="str">
            <v>4295873563</v>
          </cell>
        </row>
        <row r="3631">
          <cell r="A3631" t="str">
            <v>4295873563</v>
          </cell>
        </row>
        <row r="3632">
          <cell r="A3632" t="str">
            <v>4295873563</v>
          </cell>
        </row>
        <row r="3633">
          <cell r="A3633" t="str">
            <v>4295873563</v>
          </cell>
        </row>
        <row r="3634">
          <cell r="A3634" t="str">
            <v>4295873563</v>
          </cell>
        </row>
        <row r="3635">
          <cell r="A3635" t="str">
            <v>4295873563</v>
          </cell>
        </row>
        <row r="3636">
          <cell r="A3636" t="str">
            <v>4295873563</v>
          </cell>
        </row>
        <row r="3637">
          <cell r="A3637" t="str">
            <v>4295873563</v>
          </cell>
        </row>
        <row r="3638">
          <cell r="A3638" t="str">
            <v>4295873563</v>
          </cell>
        </row>
        <row r="3639">
          <cell r="A3639" t="str">
            <v>4295873563</v>
          </cell>
        </row>
        <row r="3640">
          <cell r="A3640" t="str">
            <v>4295873563</v>
          </cell>
        </row>
        <row r="3641">
          <cell r="A3641" t="str">
            <v>4295873563</v>
          </cell>
        </row>
        <row r="3642">
          <cell r="A3642" t="str">
            <v>4295873563</v>
          </cell>
        </row>
        <row r="3643">
          <cell r="A3643" t="str">
            <v>4295873563</v>
          </cell>
        </row>
        <row r="3644">
          <cell r="A3644" t="str">
            <v>4295873563</v>
          </cell>
        </row>
        <row r="3645">
          <cell r="A3645" t="str">
            <v>4295873563</v>
          </cell>
        </row>
        <row r="3646">
          <cell r="A3646" t="str">
            <v>4295873563</v>
          </cell>
        </row>
        <row r="3647">
          <cell r="A3647" t="str">
            <v>4295873563</v>
          </cell>
        </row>
        <row r="3648">
          <cell r="A3648" t="str">
            <v>4295873563</v>
          </cell>
        </row>
        <row r="3649">
          <cell r="A3649" t="str">
            <v>4295873563</v>
          </cell>
        </row>
        <row r="3650">
          <cell r="A3650" t="str">
            <v>4295873563</v>
          </cell>
        </row>
        <row r="3651">
          <cell r="A3651" t="str">
            <v>4295873563</v>
          </cell>
        </row>
        <row r="3652">
          <cell r="A3652" t="str">
            <v>4295873563</v>
          </cell>
        </row>
        <row r="3653">
          <cell r="A3653" t="str">
            <v>4295873563</v>
          </cell>
        </row>
        <row r="3654">
          <cell r="A3654" t="str">
            <v>4295873563</v>
          </cell>
        </row>
        <row r="3655">
          <cell r="A3655" t="str">
            <v>4295873563</v>
          </cell>
        </row>
        <row r="3656">
          <cell r="A3656" t="str">
            <v>4295873563</v>
          </cell>
        </row>
        <row r="3657">
          <cell r="A3657" t="str">
            <v>4295873563</v>
          </cell>
        </row>
        <row r="3658">
          <cell r="A3658" t="str">
            <v>4295873563</v>
          </cell>
        </row>
        <row r="3659">
          <cell r="A3659" t="str">
            <v>4295873563</v>
          </cell>
        </row>
        <row r="3660">
          <cell r="A3660" t="str">
            <v>4295873563</v>
          </cell>
        </row>
        <row r="3661">
          <cell r="A3661" t="str">
            <v>4295873563</v>
          </cell>
        </row>
        <row r="3662">
          <cell r="A3662" t="str">
            <v>4295873563</v>
          </cell>
        </row>
        <row r="3663">
          <cell r="A3663" t="str">
            <v>4295873563</v>
          </cell>
        </row>
        <row r="3664">
          <cell r="A3664" t="str">
            <v>4295873563</v>
          </cell>
        </row>
        <row r="3665">
          <cell r="A3665" t="str">
            <v>4295873563</v>
          </cell>
        </row>
        <row r="3666">
          <cell r="A3666" t="str">
            <v>4295873563</v>
          </cell>
        </row>
        <row r="3667">
          <cell r="A3667" t="str">
            <v>4295873563</v>
          </cell>
        </row>
        <row r="3668">
          <cell r="A3668" t="str">
            <v>4295873563</v>
          </cell>
        </row>
        <row r="3669">
          <cell r="A3669" t="str">
            <v>4295873563</v>
          </cell>
        </row>
        <row r="3670">
          <cell r="A3670" t="str">
            <v>4295873563</v>
          </cell>
        </row>
        <row r="3671">
          <cell r="A3671" t="str">
            <v>4295873563</v>
          </cell>
        </row>
        <row r="3672">
          <cell r="A3672" t="str">
            <v>4295873563</v>
          </cell>
        </row>
        <row r="3673">
          <cell r="A3673" t="str">
            <v>4295873563</v>
          </cell>
        </row>
        <row r="3674">
          <cell r="A3674" t="str">
            <v>4295873563</v>
          </cell>
        </row>
        <row r="3675">
          <cell r="A3675" t="str">
            <v>4295873563</v>
          </cell>
        </row>
        <row r="3676">
          <cell r="A3676" t="str">
            <v>4295873563</v>
          </cell>
        </row>
        <row r="3677">
          <cell r="A3677" t="str">
            <v>4295873563</v>
          </cell>
        </row>
        <row r="3678">
          <cell r="A3678" t="str">
            <v>4295873563</v>
          </cell>
        </row>
        <row r="3679">
          <cell r="A3679" t="str">
            <v>4295873563</v>
          </cell>
        </row>
        <row r="3680">
          <cell r="A3680" t="str">
            <v>4295877325</v>
          </cell>
        </row>
        <row r="3681">
          <cell r="A3681" t="str">
            <v>4295877325</v>
          </cell>
        </row>
        <row r="3682">
          <cell r="A3682" t="str">
            <v>4295877325</v>
          </cell>
        </row>
        <row r="3683">
          <cell r="A3683" t="str">
            <v>4295877325</v>
          </cell>
        </row>
        <row r="3684">
          <cell r="A3684" t="str">
            <v>4295877325</v>
          </cell>
        </row>
        <row r="3685">
          <cell r="A3685" t="str">
            <v>4295877325</v>
          </cell>
        </row>
        <row r="3686">
          <cell r="A3686" t="str">
            <v>4295877325</v>
          </cell>
        </row>
        <row r="3687">
          <cell r="A3687" t="str">
            <v>4295877325</v>
          </cell>
        </row>
        <row r="3688">
          <cell r="A3688" t="str">
            <v>4295877325</v>
          </cell>
        </row>
        <row r="3689">
          <cell r="A3689" t="str">
            <v>4295877325</v>
          </cell>
        </row>
        <row r="3690">
          <cell r="A3690" t="str">
            <v>4295877325</v>
          </cell>
        </row>
        <row r="3691">
          <cell r="A3691" t="str">
            <v>4295877325</v>
          </cell>
        </row>
        <row r="3692">
          <cell r="A3692" t="str">
            <v>4295877325</v>
          </cell>
        </row>
        <row r="3693">
          <cell r="A3693" t="str">
            <v>4295877325</v>
          </cell>
        </row>
        <row r="3694">
          <cell r="A3694" t="str">
            <v>4295877325</v>
          </cell>
        </row>
        <row r="3695">
          <cell r="A3695" t="str">
            <v>4295877325</v>
          </cell>
        </row>
        <row r="3696">
          <cell r="A3696" t="str">
            <v>4295877325</v>
          </cell>
        </row>
        <row r="3697">
          <cell r="A3697" t="str">
            <v>4295877325</v>
          </cell>
        </row>
        <row r="3698">
          <cell r="A3698" t="str">
            <v>4295877325</v>
          </cell>
        </row>
        <row r="3699">
          <cell r="A3699" t="str">
            <v>4295877325</v>
          </cell>
        </row>
        <row r="3700">
          <cell r="A3700" t="str">
            <v>4295877325</v>
          </cell>
        </row>
        <row r="3701">
          <cell r="A3701" t="str">
            <v>4295877325</v>
          </cell>
        </row>
        <row r="3702">
          <cell r="A3702" t="str">
            <v>4295877325</v>
          </cell>
        </row>
        <row r="3703">
          <cell r="A3703" t="str">
            <v>4295877325</v>
          </cell>
        </row>
        <row r="3704">
          <cell r="A3704" t="str">
            <v>4295877325</v>
          </cell>
        </row>
        <row r="3705">
          <cell r="A3705" t="str">
            <v>4295877325</v>
          </cell>
        </row>
        <row r="3706">
          <cell r="A3706" t="str">
            <v>4295877325</v>
          </cell>
        </row>
        <row r="3707">
          <cell r="A3707" t="str">
            <v>4295877325</v>
          </cell>
        </row>
        <row r="3708">
          <cell r="A3708" t="str">
            <v>4295877325</v>
          </cell>
        </row>
        <row r="3709">
          <cell r="A3709" t="str">
            <v>4295877325</v>
          </cell>
        </row>
        <row r="3710">
          <cell r="A3710" t="str">
            <v>4295877325</v>
          </cell>
        </row>
        <row r="3711">
          <cell r="A3711" t="str">
            <v>4295877325</v>
          </cell>
        </row>
        <row r="3712">
          <cell r="A3712" t="str">
            <v>4295877325</v>
          </cell>
        </row>
        <row r="3713">
          <cell r="A3713" t="str">
            <v>4295877325</v>
          </cell>
        </row>
        <row r="3714">
          <cell r="A3714" t="str">
            <v>4295877325</v>
          </cell>
        </row>
        <row r="3715">
          <cell r="A3715" t="str">
            <v>4295877325</v>
          </cell>
        </row>
        <row r="3716">
          <cell r="A3716" t="str">
            <v>4295877325</v>
          </cell>
        </row>
        <row r="3717">
          <cell r="A3717" t="str">
            <v>4295877325</v>
          </cell>
        </row>
        <row r="3718">
          <cell r="A3718" t="str">
            <v>4295877325</v>
          </cell>
        </row>
        <row r="3719">
          <cell r="A3719" t="str">
            <v>4295877325</v>
          </cell>
        </row>
        <row r="3720">
          <cell r="A3720" t="str">
            <v>4295877325</v>
          </cell>
        </row>
        <row r="3721">
          <cell r="A3721" t="str">
            <v>4295877325</v>
          </cell>
        </row>
        <row r="3722">
          <cell r="A3722" t="str">
            <v>4295877325</v>
          </cell>
        </row>
        <row r="3723">
          <cell r="A3723" t="str">
            <v>4295877325</v>
          </cell>
        </row>
        <row r="3724">
          <cell r="A3724" t="str">
            <v>4295877325</v>
          </cell>
        </row>
        <row r="3725">
          <cell r="A3725" t="str">
            <v>4295877325</v>
          </cell>
        </row>
        <row r="3726">
          <cell r="A3726" t="str">
            <v>4295877325</v>
          </cell>
        </row>
        <row r="3727">
          <cell r="A3727" t="str">
            <v>4295877325</v>
          </cell>
        </row>
        <row r="3728">
          <cell r="A3728" t="str">
            <v>4295877325</v>
          </cell>
        </row>
        <row r="3729">
          <cell r="A3729" t="str">
            <v>4295877325</v>
          </cell>
        </row>
        <row r="3730">
          <cell r="A3730" t="str">
            <v>4295877325</v>
          </cell>
        </row>
        <row r="3731">
          <cell r="A3731" t="str">
            <v>4295877325</v>
          </cell>
        </row>
        <row r="3732">
          <cell r="A3732" t="str">
            <v>4295877325</v>
          </cell>
        </row>
        <row r="3733">
          <cell r="A3733" t="str">
            <v>4295877325</v>
          </cell>
        </row>
        <row r="3734">
          <cell r="A3734" t="str">
            <v>4295877325</v>
          </cell>
        </row>
        <row r="3735">
          <cell r="A3735" t="str">
            <v>4295877325</v>
          </cell>
        </row>
        <row r="3736">
          <cell r="A3736" t="str">
            <v>4295877325</v>
          </cell>
        </row>
        <row r="3737">
          <cell r="A3737" t="str">
            <v>4295877325</v>
          </cell>
        </row>
        <row r="3738">
          <cell r="A3738" t="str">
            <v>4295877325</v>
          </cell>
        </row>
        <row r="3739">
          <cell r="A3739" t="str">
            <v>4295877325</v>
          </cell>
        </row>
        <row r="3740">
          <cell r="A3740" t="str">
            <v>4295877325</v>
          </cell>
        </row>
        <row r="3741">
          <cell r="A3741" t="str">
            <v>4295877325</v>
          </cell>
        </row>
        <row r="3742">
          <cell r="A3742" t="str">
            <v>4295877325</v>
          </cell>
        </row>
        <row r="3743">
          <cell r="A3743" t="str">
            <v>4295877325</v>
          </cell>
        </row>
        <row r="3744">
          <cell r="A3744" t="str">
            <v>4295877325</v>
          </cell>
        </row>
        <row r="3745">
          <cell r="A3745" t="str">
            <v>4295877325</v>
          </cell>
        </row>
        <row r="3746">
          <cell r="A3746" t="str">
            <v>4295877325</v>
          </cell>
        </row>
        <row r="3747">
          <cell r="A3747" t="str">
            <v>4295877325</v>
          </cell>
        </row>
        <row r="3748">
          <cell r="A3748" t="str">
            <v>4295877325</v>
          </cell>
        </row>
        <row r="3749">
          <cell r="A3749" t="str">
            <v>4295877325</v>
          </cell>
        </row>
        <row r="3750">
          <cell r="A3750" t="str">
            <v>4295877325</v>
          </cell>
        </row>
        <row r="3751">
          <cell r="A3751" t="str">
            <v>4295877325</v>
          </cell>
        </row>
        <row r="3752">
          <cell r="A3752" t="str">
            <v>4295877325</v>
          </cell>
        </row>
        <row r="3753">
          <cell r="A3753" t="str">
            <v>4295877325</v>
          </cell>
        </row>
        <row r="3754">
          <cell r="A3754" t="str">
            <v>4295877325</v>
          </cell>
        </row>
        <row r="3755">
          <cell r="A3755" t="str">
            <v>4295877325</v>
          </cell>
        </row>
        <row r="3756">
          <cell r="A3756" t="str">
            <v>4295877325</v>
          </cell>
        </row>
        <row r="3757">
          <cell r="A3757" t="str">
            <v>4295877325</v>
          </cell>
        </row>
        <row r="3758">
          <cell r="A3758" t="str">
            <v>4295877325</v>
          </cell>
        </row>
        <row r="3759">
          <cell r="A3759" t="str">
            <v>4295877325</v>
          </cell>
        </row>
        <row r="3760">
          <cell r="A3760" t="str">
            <v>4295877325</v>
          </cell>
        </row>
        <row r="3761">
          <cell r="A3761" t="str">
            <v>4295877325</v>
          </cell>
        </row>
        <row r="3762">
          <cell r="A3762" t="str">
            <v>4295877325</v>
          </cell>
        </row>
        <row r="3763">
          <cell r="A3763" t="str">
            <v>4295877325</v>
          </cell>
        </row>
        <row r="3764">
          <cell r="A3764" t="str">
            <v>4295877325</v>
          </cell>
        </row>
        <row r="3765">
          <cell r="A3765" t="str">
            <v>4295877325</v>
          </cell>
        </row>
        <row r="3766">
          <cell r="A3766" t="str">
            <v>4295877325</v>
          </cell>
        </row>
        <row r="3767">
          <cell r="A3767" t="str">
            <v>4295877325</v>
          </cell>
        </row>
        <row r="3768">
          <cell r="A3768" t="str">
            <v>4295877325</v>
          </cell>
        </row>
        <row r="3769">
          <cell r="A3769" t="str">
            <v>4295877325</v>
          </cell>
        </row>
        <row r="3770">
          <cell r="A3770" t="str">
            <v>4295877325</v>
          </cell>
        </row>
        <row r="3771">
          <cell r="A3771" t="str">
            <v>4295877325</v>
          </cell>
        </row>
        <row r="3772">
          <cell r="A3772" t="str">
            <v>4295877325</v>
          </cell>
        </row>
        <row r="3773">
          <cell r="A3773" t="str">
            <v>4295877325</v>
          </cell>
        </row>
        <row r="3774">
          <cell r="A3774" t="str">
            <v>4295877325</v>
          </cell>
        </row>
        <row r="3775">
          <cell r="A3775" t="str">
            <v>4295877325</v>
          </cell>
        </row>
        <row r="3776">
          <cell r="A3776" t="str">
            <v>4295877325</v>
          </cell>
        </row>
        <row r="3777">
          <cell r="A3777" t="str">
            <v>4295877325</v>
          </cell>
        </row>
        <row r="3778">
          <cell r="A3778" t="str">
            <v>4295877325</v>
          </cell>
        </row>
        <row r="3779">
          <cell r="A3779" t="str">
            <v>4295877325</v>
          </cell>
        </row>
        <row r="3780">
          <cell r="A3780" t="str">
            <v>4295877325</v>
          </cell>
        </row>
        <row r="3781">
          <cell r="A3781" t="str">
            <v>4295877325</v>
          </cell>
        </row>
        <row r="3782">
          <cell r="A3782" t="str">
            <v>4295877325</v>
          </cell>
        </row>
        <row r="3783">
          <cell r="A3783" t="str">
            <v>4295877325</v>
          </cell>
        </row>
        <row r="3784">
          <cell r="A3784" t="str">
            <v>4295877325</v>
          </cell>
        </row>
        <row r="3785">
          <cell r="A3785" t="str">
            <v>4295877325</v>
          </cell>
        </row>
        <row r="3786">
          <cell r="A3786" t="str">
            <v>4295877325</v>
          </cell>
        </row>
        <row r="3787">
          <cell r="A3787" t="str">
            <v>4295877325</v>
          </cell>
        </row>
        <row r="3788">
          <cell r="A3788" t="str">
            <v>4295877325</v>
          </cell>
        </row>
        <row r="3789">
          <cell r="A3789" t="str">
            <v>4295877325</v>
          </cell>
        </row>
        <row r="3790">
          <cell r="A3790" t="str">
            <v>4295877325</v>
          </cell>
        </row>
        <row r="3791">
          <cell r="A3791" t="str">
            <v>4295877325</v>
          </cell>
        </row>
        <row r="3792">
          <cell r="A3792" t="str">
            <v>4295877325</v>
          </cell>
        </row>
        <row r="3793">
          <cell r="A3793" t="str">
            <v>4295877325</v>
          </cell>
        </row>
        <row r="3794">
          <cell r="A3794" t="str">
            <v>4295877325</v>
          </cell>
        </row>
        <row r="3795">
          <cell r="A3795" t="str">
            <v>4295877325</v>
          </cell>
        </row>
        <row r="3796">
          <cell r="A3796" t="str">
            <v>4295877325</v>
          </cell>
        </row>
        <row r="3797">
          <cell r="A3797" t="str">
            <v>4295877325</v>
          </cell>
        </row>
        <row r="3798">
          <cell r="A3798" t="str">
            <v>4295877325</v>
          </cell>
        </row>
        <row r="3799">
          <cell r="A3799" t="str">
            <v>4295877325</v>
          </cell>
        </row>
        <row r="3800">
          <cell r="A3800" t="str">
            <v>4295877325</v>
          </cell>
        </row>
        <row r="3801">
          <cell r="A3801" t="str">
            <v>4295877325</v>
          </cell>
        </row>
        <row r="3802">
          <cell r="A3802" t="str">
            <v>4295877325</v>
          </cell>
        </row>
        <row r="3803">
          <cell r="A3803" t="str">
            <v>4295877325</v>
          </cell>
        </row>
        <row r="3804">
          <cell r="A3804" t="str">
            <v>4295877325</v>
          </cell>
        </row>
        <row r="3805">
          <cell r="A3805" t="str">
            <v>4295877325</v>
          </cell>
        </row>
        <row r="3806">
          <cell r="A3806" t="str">
            <v>4295877325</v>
          </cell>
        </row>
        <row r="3807">
          <cell r="A3807" t="str">
            <v>4295877325</v>
          </cell>
        </row>
        <row r="3808">
          <cell r="A3808" t="str">
            <v>4295877325</v>
          </cell>
        </row>
        <row r="3809">
          <cell r="A3809" t="str">
            <v>4295877325</v>
          </cell>
        </row>
        <row r="3810">
          <cell r="A3810" t="str">
            <v>4295877325</v>
          </cell>
        </row>
        <row r="3811">
          <cell r="A3811" t="str">
            <v>4295877325</v>
          </cell>
        </row>
        <row r="3812">
          <cell r="A3812" t="str">
            <v>4295877325</v>
          </cell>
        </row>
        <row r="3813">
          <cell r="A3813" t="str">
            <v>4295877325</v>
          </cell>
        </row>
        <row r="3814">
          <cell r="A3814" t="str">
            <v>4295877325</v>
          </cell>
        </row>
        <row r="3815">
          <cell r="A3815" t="str">
            <v>4295877325</v>
          </cell>
        </row>
        <row r="3816">
          <cell r="A3816" t="str">
            <v>4295877325</v>
          </cell>
        </row>
        <row r="3817">
          <cell r="A3817" t="str">
            <v>4295877325</v>
          </cell>
        </row>
        <row r="3818">
          <cell r="A3818" t="str">
            <v>4295877325</v>
          </cell>
        </row>
        <row r="3819">
          <cell r="A3819" t="str">
            <v>4295877325</v>
          </cell>
        </row>
        <row r="3820">
          <cell r="A3820" t="str">
            <v>4295877325</v>
          </cell>
        </row>
        <row r="3821">
          <cell r="A3821" t="str">
            <v>4295877325</v>
          </cell>
        </row>
        <row r="3822">
          <cell r="A3822" t="str">
            <v>4295877325</v>
          </cell>
        </row>
        <row r="3823">
          <cell r="A3823" t="str">
            <v>4295877325</v>
          </cell>
        </row>
        <row r="3824">
          <cell r="A3824" t="str">
            <v>4295877325</v>
          </cell>
        </row>
        <row r="3825">
          <cell r="A3825" t="str">
            <v>4295877325</v>
          </cell>
        </row>
        <row r="3826">
          <cell r="A3826" t="str">
            <v>4295877325</v>
          </cell>
        </row>
        <row r="3827">
          <cell r="A3827" t="str">
            <v>4295877325</v>
          </cell>
        </row>
        <row r="3828">
          <cell r="A3828" t="str">
            <v>4295877325</v>
          </cell>
        </row>
        <row r="3829">
          <cell r="A3829" t="str">
            <v>4295877383</v>
          </cell>
        </row>
        <row r="3830">
          <cell r="A3830" t="str">
            <v>4295877383</v>
          </cell>
        </row>
        <row r="3831">
          <cell r="A3831" t="str">
            <v>4295877383</v>
          </cell>
        </row>
        <row r="3832">
          <cell r="A3832" t="str">
            <v>4295877383</v>
          </cell>
        </row>
        <row r="3833">
          <cell r="A3833" t="str">
            <v>4295877383</v>
          </cell>
        </row>
        <row r="3834">
          <cell r="A3834" t="str">
            <v>4295877383</v>
          </cell>
        </row>
        <row r="3835">
          <cell r="A3835" t="str">
            <v>4295877383</v>
          </cell>
        </row>
        <row r="3836">
          <cell r="A3836" t="str">
            <v>4295877383</v>
          </cell>
        </row>
        <row r="3837">
          <cell r="A3837" t="str">
            <v>4295877383</v>
          </cell>
        </row>
        <row r="3838">
          <cell r="A3838" t="str">
            <v>4295877383</v>
          </cell>
        </row>
        <row r="3839">
          <cell r="A3839" t="str">
            <v>4295877383</v>
          </cell>
        </row>
        <row r="3840">
          <cell r="A3840" t="str">
            <v>4295877383</v>
          </cell>
        </row>
        <row r="3841">
          <cell r="A3841" t="str">
            <v>4295877383</v>
          </cell>
        </row>
        <row r="3842">
          <cell r="A3842" t="str">
            <v>4295877383</v>
          </cell>
        </row>
        <row r="3843">
          <cell r="A3843" t="str">
            <v>4295877383</v>
          </cell>
        </row>
        <row r="3844">
          <cell r="A3844" t="str">
            <v>4295877383</v>
          </cell>
        </row>
        <row r="3845">
          <cell r="A3845" t="str">
            <v>4295877383</v>
          </cell>
        </row>
        <row r="3846">
          <cell r="A3846" t="str">
            <v>4295877383</v>
          </cell>
        </row>
        <row r="3847">
          <cell r="A3847" t="str">
            <v>4295877383</v>
          </cell>
        </row>
        <row r="3848">
          <cell r="A3848" t="str">
            <v>4295877383</v>
          </cell>
        </row>
        <row r="3849">
          <cell r="A3849" t="str">
            <v>4295877383</v>
          </cell>
        </row>
        <row r="3850">
          <cell r="A3850" t="str">
            <v>4295877383</v>
          </cell>
        </row>
        <row r="3851">
          <cell r="A3851" t="str">
            <v>4295877383</v>
          </cell>
        </row>
        <row r="3852">
          <cell r="A3852" t="str">
            <v>4295877383</v>
          </cell>
        </row>
        <row r="3853">
          <cell r="A3853" t="str">
            <v>4295877383</v>
          </cell>
        </row>
        <row r="3854">
          <cell r="A3854" t="str">
            <v>4295877383</v>
          </cell>
        </row>
        <row r="3855">
          <cell r="A3855" t="str">
            <v>4295877383</v>
          </cell>
        </row>
        <row r="3856">
          <cell r="A3856" t="str">
            <v>4295877383</v>
          </cell>
        </row>
        <row r="3857">
          <cell r="A3857" t="str">
            <v>4295877383</v>
          </cell>
        </row>
        <row r="3858">
          <cell r="A3858" t="str">
            <v>4295877383</v>
          </cell>
        </row>
        <row r="3859">
          <cell r="A3859" t="str">
            <v>4295877383</v>
          </cell>
        </row>
        <row r="3860">
          <cell r="A3860" t="str">
            <v>4295877383</v>
          </cell>
        </row>
        <row r="3861">
          <cell r="A3861" t="str">
            <v>4295877383</v>
          </cell>
        </row>
        <row r="3862">
          <cell r="A3862" t="str">
            <v>4295877383</v>
          </cell>
        </row>
        <row r="3863">
          <cell r="A3863" t="str">
            <v>4295877383</v>
          </cell>
        </row>
        <row r="3864">
          <cell r="A3864" t="str">
            <v>4295877383</v>
          </cell>
        </row>
        <row r="3865">
          <cell r="A3865" t="str">
            <v>4295877383</v>
          </cell>
        </row>
        <row r="3866">
          <cell r="A3866" t="str">
            <v>4295877383</v>
          </cell>
        </row>
        <row r="3867">
          <cell r="A3867" t="str">
            <v>4295877383</v>
          </cell>
        </row>
        <row r="3868">
          <cell r="A3868" t="str">
            <v>4295877383</v>
          </cell>
        </row>
        <row r="3869">
          <cell r="A3869" t="str">
            <v>4295877383</v>
          </cell>
        </row>
        <row r="3870">
          <cell r="A3870" t="str">
            <v>4295877383</v>
          </cell>
        </row>
        <row r="3871">
          <cell r="A3871" t="str">
            <v>4295877383</v>
          </cell>
        </row>
        <row r="3872">
          <cell r="A3872" t="str">
            <v>4295877383</v>
          </cell>
        </row>
        <row r="3873">
          <cell r="A3873" t="str">
            <v>4295877383</v>
          </cell>
        </row>
        <row r="3874">
          <cell r="A3874" t="str">
            <v>4295877383</v>
          </cell>
        </row>
        <row r="3875">
          <cell r="A3875" t="str">
            <v>4295877383</v>
          </cell>
        </row>
        <row r="3876">
          <cell r="A3876" t="str">
            <v>4295877383</v>
          </cell>
        </row>
        <row r="3877">
          <cell r="A3877" t="str">
            <v>4295877383</v>
          </cell>
        </row>
        <row r="3878">
          <cell r="A3878" t="str">
            <v>4295877383</v>
          </cell>
        </row>
        <row r="3879">
          <cell r="A3879" t="str">
            <v>4295877383</v>
          </cell>
        </row>
        <row r="3880">
          <cell r="A3880" t="str">
            <v>4295877383</v>
          </cell>
        </row>
        <row r="3881">
          <cell r="A3881" t="str">
            <v>4295877383</v>
          </cell>
        </row>
        <row r="3882">
          <cell r="A3882" t="str">
            <v>4295877383</v>
          </cell>
        </row>
        <row r="3883">
          <cell r="A3883" t="str">
            <v>4295877383</v>
          </cell>
        </row>
        <row r="3884">
          <cell r="A3884" t="str">
            <v>4295877383</v>
          </cell>
        </row>
        <row r="3885">
          <cell r="A3885" t="str">
            <v>4295877383</v>
          </cell>
        </row>
        <row r="3886">
          <cell r="A3886" t="str">
            <v>4295877383</v>
          </cell>
        </row>
        <row r="3887">
          <cell r="A3887" t="str">
            <v>4295877383</v>
          </cell>
        </row>
        <row r="3888">
          <cell r="A3888" t="str">
            <v>4295877383</v>
          </cell>
        </row>
        <row r="3889">
          <cell r="A3889" t="str">
            <v>4295877383</v>
          </cell>
        </row>
        <row r="3890">
          <cell r="A3890" t="str">
            <v>4295877383</v>
          </cell>
        </row>
        <row r="3891">
          <cell r="A3891" t="str">
            <v>4295877383</v>
          </cell>
        </row>
        <row r="3892">
          <cell r="A3892" t="str">
            <v>4295877383</v>
          </cell>
        </row>
        <row r="3893">
          <cell r="A3893" t="str">
            <v>4295877383</v>
          </cell>
        </row>
        <row r="3894">
          <cell r="A3894" t="str">
            <v>4295877383</v>
          </cell>
        </row>
        <row r="3895">
          <cell r="A3895" t="str">
            <v>4295877383</v>
          </cell>
        </row>
        <row r="3896">
          <cell r="A3896" t="str">
            <v>4295877383</v>
          </cell>
        </row>
        <row r="3897">
          <cell r="A3897" t="str">
            <v>4295877383</v>
          </cell>
        </row>
        <row r="3898">
          <cell r="A3898" t="str">
            <v>4295877383</v>
          </cell>
        </row>
        <row r="3899">
          <cell r="A3899" t="str">
            <v>4295877383</v>
          </cell>
        </row>
        <row r="3900">
          <cell r="A3900" t="str">
            <v>4295877383</v>
          </cell>
        </row>
        <row r="3901">
          <cell r="A3901" t="str">
            <v>4295877383</v>
          </cell>
        </row>
        <row r="3902">
          <cell r="A3902" t="str">
            <v>4295877383</v>
          </cell>
        </row>
        <row r="3903">
          <cell r="A3903" t="str">
            <v>4295877383</v>
          </cell>
        </row>
        <row r="3904">
          <cell r="A3904" t="str">
            <v>4295877383</v>
          </cell>
        </row>
        <row r="3905">
          <cell r="A3905" t="str">
            <v>4295877383</v>
          </cell>
        </row>
        <row r="3906">
          <cell r="A3906" t="str">
            <v>4295877383</v>
          </cell>
        </row>
        <row r="3907">
          <cell r="A3907" t="str">
            <v>4295877383</v>
          </cell>
        </row>
        <row r="3908">
          <cell r="A3908" t="str">
            <v>4295877383</v>
          </cell>
        </row>
        <row r="3909">
          <cell r="A3909" t="str">
            <v>4295877383</v>
          </cell>
        </row>
        <row r="3910">
          <cell r="A3910" t="str">
            <v>4295877383</v>
          </cell>
        </row>
        <row r="3911">
          <cell r="A3911" t="str">
            <v>4295877383</v>
          </cell>
        </row>
        <row r="3912">
          <cell r="A3912" t="str">
            <v>4295877383</v>
          </cell>
        </row>
        <row r="3913">
          <cell r="A3913" t="str">
            <v>4295877383</v>
          </cell>
        </row>
        <row r="3914">
          <cell r="A3914" t="str">
            <v>4295877383</v>
          </cell>
        </row>
        <row r="3915">
          <cell r="A3915" t="str">
            <v>4295877383</v>
          </cell>
        </row>
        <row r="3916">
          <cell r="A3916" t="str">
            <v>4295877383</v>
          </cell>
        </row>
        <row r="3917">
          <cell r="A3917" t="str">
            <v>4295877383</v>
          </cell>
        </row>
        <row r="3918">
          <cell r="A3918" t="str">
            <v>4295877383</v>
          </cell>
        </row>
        <row r="3919">
          <cell r="A3919" t="str">
            <v>4295877383</v>
          </cell>
        </row>
        <row r="3920">
          <cell r="A3920" t="str">
            <v>4295877383</v>
          </cell>
        </row>
        <row r="3921">
          <cell r="A3921" t="str">
            <v>4295877383</v>
          </cell>
        </row>
        <row r="3922">
          <cell r="A3922" t="str">
            <v>4295877383</v>
          </cell>
        </row>
        <row r="3923">
          <cell r="A3923" t="str">
            <v>4295877383</v>
          </cell>
        </row>
        <row r="3924">
          <cell r="A3924" t="str">
            <v>4295877383</v>
          </cell>
        </row>
        <row r="3925">
          <cell r="A3925" t="str">
            <v>4295877383</v>
          </cell>
        </row>
        <row r="3926">
          <cell r="A3926" t="str">
            <v>4295877383</v>
          </cell>
        </row>
        <row r="3927">
          <cell r="A3927" t="str">
            <v>4295877383</v>
          </cell>
        </row>
        <row r="3928">
          <cell r="A3928" t="str">
            <v>4295877383</v>
          </cell>
        </row>
        <row r="3929">
          <cell r="A3929" t="str">
            <v>4295877383</v>
          </cell>
        </row>
        <row r="3930">
          <cell r="A3930" t="str">
            <v>4295912155</v>
          </cell>
        </row>
        <row r="3931">
          <cell r="A3931" t="str">
            <v>4295912155</v>
          </cell>
        </row>
        <row r="3932">
          <cell r="A3932" t="str">
            <v>4295912155</v>
          </cell>
        </row>
        <row r="3933">
          <cell r="A3933" t="str">
            <v>4295912155</v>
          </cell>
        </row>
        <row r="3934">
          <cell r="A3934" t="str">
            <v>4295912155</v>
          </cell>
        </row>
        <row r="3935">
          <cell r="A3935" t="str">
            <v>4295912155</v>
          </cell>
        </row>
        <row r="3936">
          <cell r="A3936" t="str">
            <v>4295912155</v>
          </cell>
        </row>
        <row r="3937">
          <cell r="A3937" t="str">
            <v>4295912155</v>
          </cell>
        </row>
        <row r="3938">
          <cell r="A3938" t="str">
            <v>4295912155</v>
          </cell>
        </row>
        <row r="3939">
          <cell r="A3939" t="str">
            <v>4295912155</v>
          </cell>
        </row>
        <row r="3940">
          <cell r="A3940" t="str">
            <v>4295912155</v>
          </cell>
        </row>
        <row r="3941">
          <cell r="A3941" t="str">
            <v>4295912155</v>
          </cell>
        </row>
        <row r="3942">
          <cell r="A3942" t="str">
            <v>4295912155</v>
          </cell>
        </row>
        <row r="3943">
          <cell r="A3943" t="str">
            <v>4295912155</v>
          </cell>
        </row>
        <row r="3944">
          <cell r="A3944" t="str">
            <v>4295912155</v>
          </cell>
        </row>
        <row r="3945">
          <cell r="A3945" t="str">
            <v>4295912155</v>
          </cell>
        </row>
        <row r="3946">
          <cell r="A3946" t="str">
            <v>4295912155</v>
          </cell>
        </row>
        <row r="3947">
          <cell r="A3947" t="str">
            <v>4295912155</v>
          </cell>
        </row>
        <row r="3948">
          <cell r="A3948" t="str">
            <v>4295912155</v>
          </cell>
        </row>
        <row r="3949">
          <cell r="A3949" t="str">
            <v>4295912155</v>
          </cell>
        </row>
        <row r="3950">
          <cell r="A3950" t="str">
            <v>4295912155</v>
          </cell>
        </row>
        <row r="3951">
          <cell r="A3951" t="str">
            <v>4295912155</v>
          </cell>
        </row>
        <row r="3952">
          <cell r="A3952" t="str">
            <v>4295912155</v>
          </cell>
        </row>
        <row r="3953">
          <cell r="A3953" t="str">
            <v>4295912155</v>
          </cell>
        </row>
        <row r="3954">
          <cell r="A3954" t="str">
            <v>4295912155</v>
          </cell>
        </row>
        <row r="3955">
          <cell r="A3955" t="str">
            <v>4295912155</v>
          </cell>
        </row>
        <row r="3956">
          <cell r="A3956" t="str">
            <v>4295912155</v>
          </cell>
        </row>
        <row r="3957">
          <cell r="A3957" t="str">
            <v>4295912155</v>
          </cell>
        </row>
        <row r="3958">
          <cell r="A3958" t="str">
            <v>4295912155</v>
          </cell>
        </row>
        <row r="3959">
          <cell r="A3959" t="str">
            <v>4295912155</v>
          </cell>
        </row>
        <row r="3960">
          <cell r="A3960" t="str">
            <v>4295912155</v>
          </cell>
        </row>
        <row r="3961">
          <cell r="A3961" t="str">
            <v>4295912155</v>
          </cell>
        </row>
        <row r="3962">
          <cell r="A3962" t="str">
            <v>4295912155</v>
          </cell>
        </row>
        <row r="3963">
          <cell r="A3963" t="str">
            <v>4295912155</v>
          </cell>
        </row>
        <row r="3964">
          <cell r="A3964" t="str">
            <v>4295912155</v>
          </cell>
        </row>
        <row r="3965">
          <cell r="A3965" t="str">
            <v>4295912155</v>
          </cell>
        </row>
        <row r="3966">
          <cell r="A3966" t="str">
            <v>4295912155</v>
          </cell>
        </row>
        <row r="3967">
          <cell r="A3967" t="str">
            <v>4295912155</v>
          </cell>
        </row>
        <row r="3968">
          <cell r="A3968" t="str">
            <v>4295912155</v>
          </cell>
        </row>
        <row r="3969">
          <cell r="A3969" t="str">
            <v>4295912155</v>
          </cell>
        </row>
        <row r="3970">
          <cell r="A3970" t="str">
            <v>4295912155</v>
          </cell>
        </row>
        <row r="3971">
          <cell r="A3971" t="str">
            <v>4295912155</v>
          </cell>
        </row>
        <row r="3972">
          <cell r="A3972" t="str">
            <v>4295912155</v>
          </cell>
        </row>
        <row r="3973">
          <cell r="A3973" t="str">
            <v>4295912155</v>
          </cell>
        </row>
        <row r="3974">
          <cell r="A3974" t="str">
            <v>4295912155</v>
          </cell>
        </row>
        <row r="3975">
          <cell r="A3975" t="str">
            <v>4295912155</v>
          </cell>
        </row>
        <row r="3976">
          <cell r="A3976" t="str">
            <v>4295912155</v>
          </cell>
        </row>
        <row r="3977">
          <cell r="A3977" t="str">
            <v>4295912155</v>
          </cell>
        </row>
        <row r="3978">
          <cell r="A3978" t="str">
            <v>4295912155</v>
          </cell>
        </row>
        <row r="3979">
          <cell r="A3979" t="str">
            <v>4295912155</v>
          </cell>
        </row>
        <row r="3980">
          <cell r="A3980" t="str">
            <v>4295912155</v>
          </cell>
        </row>
        <row r="3981">
          <cell r="A3981" t="str">
            <v>4295912155</v>
          </cell>
        </row>
        <row r="3982">
          <cell r="A3982" t="str">
            <v>4295912155</v>
          </cell>
        </row>
        <row r="3983">
          <cell r="A3983" t="str">
            <v>4295912155</v>
          </cell>
        </row>
        <row r="3984">
          <cell r="A3984" t="str">
            <v>4295912155</v>
          </cell>
        </row>
        <row r="3985">
          <cell r="A3985" t="str">
            <v>4295912155</v>
          </cell>
        </row>
        <row r="3986">
          <cell r="A3986" t="str">
            <v>4295912155</v>
          </cell>
        </row>
        <row r="3987">
          <cell r="A3987" t="str">
            <v>4295912155</v>
          </cell>
        </row>
        <row r="3988">
          <cell r="A3988" t="str">
            <v>4295912155</v>
          </cell>
        </row>
        <row r="3989">
          <cell r="A3989" t="str">
            <v>4295912155</v>
          </cell>
        </row>
        <row r="3990">
          <cell r="A3990" t="str">
            <v>4295912155</v>
          </cell>
        </row>
        <row r="3991">
          <cell r="A3991" t="str">
            <v>4295912155</v>
          </cell>
        </row>
        <row r="3992">
          <cell r="A3992" t="str">
            <v>4295912155</v>
          </cell>
        </row>
        <row r="3993">
          <cell r="A3993" t="str">
            <v>4295912155</v>
          </cell>
        </row>
        <row r="3994">
          <cell r="A3994" t="str">
            <v>4295912155</v>
          </cell>
        </row>
        <row r="3995">
          <cell r="A3995" t="str">
            <v>4295912155</v>
          </cell>
        </row>
        <row r="3996">
          <cell r="A3996" t="str">
            <v>4295912155</v>
          </cell>
        </row>
        <row r="3997">
          <cell r="A3997" t="str">
            <v>4295912155</v>
          </cell>
        </row>
        <row r="3998">
          <cell r="A3998" t="str">
            <v>4295888031</v>
          </cell>
        </row>
        <row r="3999">
          <cell r="A3999" t="str">
            <v>4295888031</v>
          </cell>
        </row>
        <row r="4000">
          <cell r="A4000" t="str">
            <v>4295888031</v>
          </cell>
        </row>
        <row r="4001">
          <cell r="A4001" t="str">
            <v>4295888031</v>
          </cell>
        </row>
        <row r="4002">
          <cell r="A4002" t="str">
            <v>4295888031</v>
          </cell>
        </row>
        <row r="4003">
          <cell r="A4003" t="str">
            <v>4295888031</v>
          </cell>
        </row>
        <row r="4004">
          <cell r="A4004" t="str">
            <v>4295888031</v>
          </cell>
        </row>
        <row r="4005">
          <cell r="A4005" t="str">
            <v>4295888031</v>
          </cell>
        </row>
        <row r="4006">
          <cell r="A4006" t="str">
            <v>4295888031</v>
          </cell>
        </row>
        <row r="4007">
          <cell r="A4007" t="str">
            <v>4295888031</v>
          </cell>
        </row>
        <row r="4008">
          <cell r="A4008" t="str">
            <v>4295888031</v>
          </cell>
        </row>
        <row r="4009">
          <cell r="A4009" t="str">
            <v>4295888031</v>
          </cell>
        </row>
        <row r="4010">
          <cell r="A4010" t="str">
            <v>4295888031</v>
          </cell>
        </row>
        <row r="4011">
          <cell r="A4011" t="str">
            <v>4295888031</v>
          </cell>
        </row>
        <row r="4012">
          <cell r="A4012" t="str">
            <v>4295888031</v>
          </cell>
        </row>
        <row r="4013">
          <cell r="A4013" t="str">
            <v>4295888031</v>
          </cell>
        </row>
        <row r="4014">
          <cell r="A4014" t="str">
            <v>4295888031</v>
          </cell>
        </row>
        <row r="4015">
          <cell r="A4015" t="str">
            <v>4295888031</v>
          </cell>
        </row>
        <row r="4016">
          <cell r="A4016" t="str">
            <v>4295888031</v>
          </cell>
        </row>
        <row r="4017">
          <cell r="A4017" t="str">
            <v>4295888031</v>
          </cell>
        </row>
        <row r="4018">
          <cell r="A4018" t="str">
            <v>4295888031</v>
          </cell>
        </row>
        <row r="4019">
          <cell r="A4019" t="str">
            <v>4295888031</v>
          </cell>
        </row>
        <row r="4020">
          <cell r="A4020" t="str">
            <v>4295888031</v>
          </cell>
        </row>
        <row r="4021">
          <cell r="A4021" t="str">
            <v>4295888031</v>
          </cell>
        </row>
        <row r="4022">
          <cell r="A4022" t="str">
            <v>4295888031</v>
          </cell>
        </row>
        <row r="4023">
          <cell r="A4023" t="str">
            <v>4295888031</v>
          </cell>
        </row>
        <row r="4024">
          <cell r="A4024" t="str">
            <v>4295888031</v>
          </cell>
        </row>
        <row r="4025">
          <cell r="A4025" t="str">
            <v>4295888031</v>
          </cell>
        </row>
        <row r="4026">
          <cell r="A4026" t="str">
            <v>4295888031</v>
          </cell>
        </row>
        <row r="4027">
          <cell r="A4027" t="str">
            <v>4295888031</v>
          </cell>
        </row>
        <row r="4028">
          <cell r="A4028" t="str">
            <v>4295888031</v>
          </cell>
        </row>
        <row r="4029">
          <cell r="A4029" t="str">
            <v>4295888031</v>
          </cell>
        </row>
        <row r="4030">
          <cell r="A4030" t="str">
            <v>4295888031</v>
          </cell>
        </row>
        <row r="4031">
          <cell r="A4031" t="str">
            <v>4295888031</v>
          </cell>
        </row>
        <row r="4032">
          <cell r="A4032" t="str">
            <v>4295888031</v>
          </cell>
        </row>
        <row r="4033">
          <cell r="A4033" t="str">
            <v>4295888031</v>
          </cell>
        </row>
        <row r="4034">
          <cell r="A4034" t="str">
            <v>4295888031</v>
          </cell>
        </row>
        <row r="4035">
          <cell r="A4035" t="str">
            <v>4295888031</v>
          </cell>
        </row>
        <row r="4036">
          <cell r="A4036" t="str">
            <v>4295888031</v>
          </cell>
        </row>
        <row r="4037">
          <cell r="A4037" t="str">
            <v>4295888031</v>
          </cell>
        </row>
        <row r="4038">
          <cell r="A4038" t="str">
            <v>4295888031</v>
          </cell>
        </row>
        <row r="4039">
          <cell r="A4039" t="str">
            <v>4295888031</v>
          </cell>
        </row>
        <row r="4040">
          <cell r="A4040" t="str">
            <v>4295888031</v>
          </cell>
        </row>
        <row r="4041">
          <cell r="A4041" t="str">
            <v>4295888031</v>
          </cell>
        </row>
        <row r="4042">
          <cell r="A4042" t="str">
            <v>4295888031</v>
          </cell>
        </row>
        <row r="4043">
          <cell r="A4043" t="str">
            <v>4295888031</v>
          </cell>
        </row>
        <row r="4044">
          <cell r="A4044" t="str">
            <v>4295888031</v>
          </cell>
        </row>
        <row r="4045">
          <cell r="A4045" t="str">
            <v>4295888031</v>
          </cell>
        </row>
        <row r="4046">
          <cell r="A4046" t="str">
            <v>4295888031</v>
          </cell>
        </row>
        <row r="4047">
          <cell r="A4047" t="str">
            <v>4295888031</v>
          </cell>
        </row>
        <row r="4048">
          <cell r="A4048" t="str">
            <v>4295888031</v>
          </cell>
        </row>
        <row r="4049">
          <cell r="A4049" t="str">
            <v>4295888031</v>
          </cell>
        </row>
        <row r="4050">
          <cell r="A4050" t="str">
            <v>4295888031</v>
          </cell>
        </row>
        <row r="4051">
          <cell r="A4051" t="str">
            <v>4295888031</v>
          </cell>
        </row>
        <row r="4052">
          <cell r="A4052" t="str">
            <v>4295888031</v>
          </cell>
        </row>
        <row r="4053">
          <cell r="A4053" t="str">
            <v>4295881554</v>
          </cell>
        </row>
        <row r="4054">
          <cell r="A4054" t="str">
            <v>4295881554</v>
          </cell>
        </row>
        <row r="4055">
          <cell r="A4055" t="str">
            <v>4295881554</v>
          </cell>
        </row>
        <row r="4056">
          <cell r="A4056" t="str">
            <v>4295881554</v>
          </cell>
        </row>
        <row r="4057">
          <cell r="A4057" t="str">
            <v>4295881554</v>
          </cell>
        </row>
        <row r="4058">
          <cell r="A4058" t="str">
            <v>4295881554</v>
          </cell>
        </row>
        <row r="4059">
          <cell r="A4059" t="str">
            <v>4295881554</v>
          </cell>
        </row>
        <row r="4060">
          <cell r="A4060" t="str">
            <v>4295881554</v>
          </cell>
        </row>
        <row r="4061">
          <cell r="A4061" t="str">
            <v>4295881554</v>
          </cell>
        </row>
        <row r="4062">
          <cell r="A4062" t="str">
            <v>4295881554</v>
          </cell>
        </row>
        <row r="4063">
          <cell r="A4063" t="str">
            <v>4295881554</v>
          </cell>
        </row>
        <row r="4064">
          <cell r="A4064" t="str">
            <v>4295881554</v>
          </cell>
        </row>
        <row r="4065">
          <cell r="A4065" t="str">
            <v>4295881554</v>
          </cell>
        </row>
        <row r="4066">
          <cell r="A4066" t="str">
            <v>4295881554</v>
          </cell>
        </row>
        <row r="4067">
          <cell r="A4067" t="str">
            <v>4295881554</v>
          </cell>
        </row>
        <row r="4068">
          <cell r="A4068" t="str">
            <v>4295881554</v>
          </cell>
        </row>
        <row r="4069">
          <cell r="A4069" t="str">
            <v>4295881554</v>
          </cell>
        </row>
        <row r="4070">
          <cell r="A4070" t="str">
            <v>4295881554</v>
          </cell>
        </row>
        <row r="4071">
          <cell r="A4071" t="str">
            <v>4295881554</v>
          </cell>
        </row>
        <row r="4072">
          <cell r="A4072" t="str">
            <v>4295881554</v>
          </cell>
        </row>
        <row r="4073">
          <cell r="A4073" t="str">
            <v>4295881554</v>
          </cell>
        </row>
        <row r="4074">
          <cell r="A4074" t="str">
            <v>4295881554</v>
          </cell>
        </row>
        <row r="4075">
          <cell r="A4075" t="str">
            <v>4295881554</v>
          </cell>
        </row>
        <row r="4076">
          <cell r="A4076" t="str">
            <v>4295881554</v>
          </cell>
        </row>
        <row r="4077">
          <cell r="A4077" t="str">
            <v>4295881554</v>
          </cell>
        </row>
        <row r="4078">
          <cell r="A4078" t="str">
            <v>4295881554</v>
          </cell>
        </row>
        <row r="4079">
          <cell r="A4079" t="str">
            <v>4295881554</v>
          </cell>
        </row>
        <row r="4080">
          <cell r="A4080" t="str">
            <v>4295881554</v>
          </cell>
        </row>
        <row r="4081">
          <cell r="A4081" t="str">
            <v>4295881554</v>
          </cell>
        </row>
        <row r="4082">
          <cell r="A4082" t="str">
            <v>4295881554</v>
          </cell>
        </row>
        <row r="4083">
          <cell r="A4083" t="str">
            <v>4295881554</v>
          </cell>
        </row>
        <row r="4084">
          <cell r="A4084" t="str">
            <v>4295881554</v>
          </cell>
        </row>
        <row r="4085">
          <cell r="A4085" t="str">
            <v>4295881554</v>
          </cell>
        </row>
        <row r="4086">
          <cell r="A4086" t="str">
            <v>4295881554</v>
          </cell>
        </row>
        <row r="4087">
          <cell r="A4087" t="str">
            <v>4295881554</v>
          </cell>
        </row>
        <row r="4088">
          <cell r="A4088" t="str">
            <v>4295881554</v>
          </cell>
        </row>
        <row r="4089">
          <cell r="A4089" t="str">
            <v>4295881554</v>
          </cell>
        </row>
        <row r="4090">
          <cell r="A4090" t="str">
            <v>4295881554</v>
          </cell>
        </row>
        <row r="4091">
          <cell r="A4091" t="str">
            <v>4295881554</v>
          </cell>
        </row>
        <row r="4092">
          <cell r="A4092" t="str">
            <v>4295881554</v>
          </cell>
        </row>
        <row r="4093">
          <cell r="A4093" t="str">
            <v>4295881554</v>
          </cell>
        </row>
        <row r="4094">
          <cell r="A4094" t="str">
            <v>4295881554</v>
          </cell>
        </row>
        <row r="4095">
          <cell r="A4095" t="str">
            <v>4295881554</v>
          </cell>
        </row>
        <row r="4096">
          <cell r="A4096" t="str">
            <v>4295881554</v>
          </cell>
        </row>
        <row r="4097">
          <cell r="A4097" t="str">
            <v>4295881554</v>
          </cell>
        </row>
        <row r="4098">
          <cell r="A4098" t="str">
            <v>4295881554</v>
          </cell>
        </row>
        <row r="4099">
          <cell r="A4099" t="str">
            <v>4295881554</v>
          </cell>
        </row>
        <row r="4100">
          <cell r="A4100" t="str">
            <v>4295881554</v>
          </cell>
        </row>
        <row r="4101">
          <cell r="A4101" t="str">
            <v>4295881554</v>
          </cell>
        </row>
        <row r="4102">
          <cell r="A4102" t="str">
            <v>4295881554</v>
          </cell>
        </row>
        <row r="4103">
          <cell r="A4103" t="str">
            <v>4295881554</v>
          </cell>
        </row>
        <row r="4104">
          <cell r="A4104" t="str">
            <v>4295881554</v>
          </cell>
        </row>
        <row r="4105">
          <cell r="A4105" t="str">
            <v>4295881554</v>
          </cell>
        </row>
        <row r="4106">
          <cell r="A4106" t="str">
            <v>4295881554</v>
          </cell>
        </row>
        <row r="4107">
          <cell r="A4107" t="str">
            <v>4295881554</v>
          </cell>
        </row>
        <row r="4108">
          <cell r="A4108" t="str">
            <v>4295881554</v>
          </cell>
        </row>
        <row r="4109">
          <cell r="A4109" t="str">
            <v>4295881554</v>
          </cell>
        </row>
        <row r="4110">
          <cell r="A4110" t="str">
            <v>4295881554</v>
          </cell>
        </row>
        <row r="4111">
          <cell r="A4111" t="str">
            <v>4295881554</v>
          </cell>
        </row>
        <row r="4112">
          <cell r="A4112" t="str">
            <v>4295881554</v>
          </cell>
        </row>
        <row r="4113">
          <cell r="A4113" t="str">
            <v>4295881554</v>
          </cell>
        </row>
        <row r="4114">
          <cell r="A4114" t="str">
            <v>4295881554</v>
          </cell>
        </row>
        <row r="4115">
          <cell r="A4115" t="str">
            <v>4295881554</v>
          </cell>
        </row>
        <row r="4116">
          <cell r="A4116" t="str">
            <v>4295881554</v>
          </cell>
        </row>
        <row r="4117">
          <cell r="A4117" t="str">
            <v>4295881554</v>
          </cell>
        </row>
        <row r="4118">
          <cell r="A4118" t="str">
            <v>4295881554</v>
          </cell>
        </row>
        <row r="4119">
          <cell r="A4119" t="str">
            <v>4295881554</v>
          </cell>
        </row>
        <row r="4120">
          <cell r="A4120" t="str">
            <v>4295881554</v>
          </cell>
        </row>
        <row r="4121">
          <cell r="A4121" t="str">
            <v>4295881554</v>
          </cell>
        </row>
        <row r="4122">
          <cell r="A4122" t="str">
            <v>4295881554</v>
          </cell>
        </row>
        <row r="4123">
          <cell r="A4123" t="str">
            <v>4295881554</v>
          </cell>
        </row>
        <row r="4124">
          <cell r="A4124" t="str">
            <v>4295881554</v>
          </cell>
        </row>
        <row r="4125">
          <cell r="A4125" t="str">
            <v>4295881554</v>
          </cell>
        </row>
        <row r="4126">
          <cell r="A4126" t="str">
            <v>4295872238</v>
          </cell>
        </row>
        <row r="4127">
          <cell r="A4127" t="str">
            <v>4295872238</v>
          </cell>
        </row>
        <row r="4128">
          <cell r="A4128" t="str">
            <v>4295872238</v>
          </cell>
        </row>
        <row r="4129">
          <cell r="A4129" t="str">
            <v>4295872238</v>
          </cell>
        </row>
        <row r="4130">
          <cell r="A4130" t="str">
            <v>4295872238</v>
          </cell>
        </row>
        <row r="4131">
          <cell r="A4131" t="str">
            <v>4295872238</v>
          </cell>
        </row>
        <row r="4132">
          <cell r="A4132" t="str">
            <v>4295872238</v>
          </cell>
        </row>
        <row r="4133">
          <cell r="A4133" t="str">
            <v>4295872238</v>
          </cell>
        </row>
        <row r="4134">
          <cell r="A4134" t="str">
            <v>4295872238</v>
          </cell>
        </row>
        <row r="4135">
          <cell r="A4135" t="str">
            <v>4295872238</v>
          </cell>
        </row>
        <row r="4136">
          <cell r="A4136" t="str">
            <v>4295872238</v>
          </cell>
        </row>
        <row r="4137">
          <cell r="A4137" t="str">
            <v>4295872238</v>
          </cell>
        </row>
        <row r="4138">
          <cell r="A4138" t="str">
            <v>4295872238</v>
          </cell>
        </row>
        <row r="4139">
          <cell r="A4139" t="str">
            <v>4295872238</v>
          </cell>
        </row>
        <row r="4140">
          <cell r="A4140" t="str">
            <v>4295872238</v>
          </cell>
        </row>
        <row r="4141">
          <cell r="A4141" t="str">
            <v>4295872238</v>
          </cell>
        </row>
        <row r="4142">
          <cell r="A4142" t="str">
            <v>4295872238</v>
          </cell>
        </row>
        <row r="4143">
          <cell r="A4143" t="str">
            <v>4295872238</v>
          </cell>
        </row>
        <row r="4144">
          <cell r="A4144" t="str">
            <v>4295872238</v>
          </cell>
        </row>
        <row r="4145">
          <cell r="A4145" t="str">
            <v>4295872238</v>
          </cell>
        </row>
        <row r="4146">
          <cell r="A4146" t="str">
            <v>4295872238</v>
          </cell>
        </row>
        <row r="4147">
          <cell r="A4147" t="str">
            <v>4295872238</v>
          </cell>
        </row>
        <row r="4148">
          <cell r="A4148" t="str">
            <v>4295872238</v>
          </cell>
        </row>
        <row r="4149">
          <cell r="A4149" t="str">
            <v>4295872238</v>
          </cell>
        </row>
        <row r="4150">
          <cell r="A4150" t="str">
            <v>4295872238</v>
          </cell>
        </row>
        <row r="4151">
          <cell r="A4151" t="str">
            <v>4295872238</v>
          </cell>
        </row>
        <row r="4152">
          <cell r="A4152" t="str">
            <v>4295872238</v>
          </cell>
        </row>
        <row r="4153">
          <cell r="A4153" t="str">
            <v>4295872238</v>
          </cell>
        </row>
        <row r="4154">
          <cell r="A4154" t="str">
            <v>4295872238</v>
          </cell>
        </row>
        <row r="4155">
          <cell r="A4155" t="str">
            <v>4295872238</v>
          </cell>
        </row>
        <row r="4156">
          <cell r="A4156" t="str">
            <v>4295872238</v>
          </cell>
        </row>
        <row r="4157">
          <cell r="A4157" t="str">
            <v>4295872238</v>
          </cell>
        </row>
        <row r="4158">
          <cell r="A4158" t="str">
            <v>4295872238</v>
          </cell>
        </row>
        <row r="4159">
          <cell r="A4159" t="str">
            <v>4295872238</v>
          </cell>
        </row>
        <row r="4160">
          <cell r="A4160" t="str">
            <v>4295872238</v>
          </cell>
        </row>
        <row r="4161">
          <cell r="A4161" t="str">
            <v>4295872238</v>
          </cell>
        </row>
        <row r="4162">
          <cell r="A4162" t="str">
            <v>4295872238</v>
          </cell>
        </row>
        <row r="4163">
          <cell r="A4163" t="str">
            <v>4295872238</v>
          </cell>
        </row>
        <row r="4164">
          <cell r="A4164" t="str">
            <v>4295872238</v>
          </cell>
        </row>
        <row r="4165">
          <cell r="A4165" t="str">
            <v>4295872238</v>
          </cell>
        </row>
        <row r="4166">
          <cell r="A4166" t="str">
            <v>4295872238</v>
          </cell>
        </row>
        <row r="4167">
          <cell r="A4167" t="str">
            <v>4295872238</v>
          </cell>
        </row>
        <row r="4168">
          <cell r="A4168" t="str">
            <v>4295872238</v>
          </cell>
        </row>
        <row r="4169">
          <cell r="A4169" t="str">
            <v>4295872238</v>
          </cell>
        </row>
        <row r="4170">
          <cell r="A4170" t="str">
            <v>4295872238</v>
          </cell>
        </row>
        <row r="4171">
          <cell r="A4171" t="str">
            <v>4295872238</v>
          </cell>
        </row>
        <row r="4172">
          <cell r="A4172" t="str">
            <v>4295872238</v>
          </cell>
        </row>
        <row r="4173">
          <cell r="A4173" t="str">
            <v>4295872238</v>
          </cell>
        </row>
        <row r="4174">
          <cell r="A4174" t="str">
            <v>4295872238</v>
          </cell>
        </row>
        <row r="4175">
          <cell r="A4175" t="str">
            <v>4295872238</v>
          </cell>
        </row>
        <row r="4176">
          <cell r="A4176" t="str">
            <v>4295872238</v>
          </cell>
        </row>
        <row r="4177">
          <cell r="A4177" t="str">
            <v>4295872238</v>
          </cell>
        </row>
        <row r="4178">
          <cell r="A4178" t="str">
            <v>4295872238</v>
          </cell>
        </row>
        <row r="4179">
          <cell r="A4179" t="str">
            <v>4295872238</v>
          </cell>
        </row>
        <row r="4180">
          <cell r="A4180" t="str">
            <v>4295872238</v>
          </cell>
        </row>
        <row r="4181">
          <cell r="A4181" t="str">
            <v>4295872238</v>
          </cell>
        </row>
        <row r="4182">
          <cell r="A4182" t="str">
            <v>4295872238</v>
          </cell>
        </row>
        <row r="4183">
          <cell r="A4183" t="str">
            <v>4295872238</v>
          </cell>
        </row>
        <row r="4184">
          <cell r="A4184" t="str">
            <v>4295872238</v>
          </cell>
        </row>
        <row r="4185">
          <cell r="A4185" t="str">
            <v>4295872238</v>
          </cell>
        </row>
        <row r="4186">
          <cell r="A4186" t="str">
            <v>4295872238</v>
          </cell>
        </row>
        <row r="4187">
          <cell r="A4187" t="str">
            <v>4295872238</v>
          </cell>
        </row>
        <row r="4188">
          <cell r="A4188" t="str">
            <v>4295872238</v>
          </cell>
        </row>
        <row r="4189">
          <cell r="A4189" t="str">
            <v>4295872238</v>
          </cell>
        </row>
        <row r="4190">
          <cell r="A4190" t="str">
            <v>4295872238</v>
          </cell>
        </row>
        <row r="4191">
          <cell r="A4191" t="str">
            <v>4295872238</v>
          </cell>
        </row>
        <row r="4192">
          <cell r="A4192" t="str">
            <v>4295872238</v>
          </cell>
        </row>
        <row r="4193">
          <cell r="A4193" t="str">
            <v>4295872238</v>
          </cell>
        </row>
        <row r="4194">
          <cell r="A4194" t="str">
            <v>4295872238</v>
          </cell>
        </row>
        <row r="4195">
          <cell r="A4195" t="str">
            <v>4295872238</v>
          </cell>
        </row>
        <row r="4196">
          <cell r="A4196" t="str">
            <v>4295872238</v>
          </cell>
        </row>
        <row r="4197">
          <cell r="A4197" t="str">
            <v>4295872238</v>
          </cell>
        </row>
        <row r="4198">
          <cell r="A4198" t="str">
            <v>4295875719</v>
          </cell>
        </row>
        <row r="4199">
          <cell r="A4199" t="str">
            <v>4295875719</v>
          </cell>
        </row>
        <row r="4200">
          <cell r="A4200" t="str">
            <v>4295875719</v>
          </cell>
        </row>
        <row r="4201">
          <cell r="A4201" t="str">
            <v>4295875719</v>
          </cell>
        </row>
        <row r="4202">
          <cell r="A4202" t="str">
            <v>4295875719</v>
          </cell>
        </row>
        <row r="4203">
          <cell r="A4203" t="str">
            <v>4295875719</v>
          </cell>
        </row>
        <row r="4204">
          <cell r="A4204" t="str">
            <v>4295875719</v>
          </cell>
        </row>
        <row r="4205">
          <cell r="A4205" t="str">
            <v>4295875719</v>
          </cell>
        </row>
        <row r="4206">
          <cell r="A4206" t="str">
            <v>4295875719</v>
          </cell>
        </row>
        <row r="4207">
          <cell r="A4207" t="str">
            <v>4295875719</v>
          </cell>
        </row>
        <row r="4208">
          <cell r="A4208" t="str">
            <v>4295875719</v>
          </cell>
        </row>
        <row r="4209">
          <cell r="A4209" t="str">
            <v>4295875719</v>
          </cell>
        </row>
        <row r="4210">
          <cell r="A4210" t="str">
            <v>4295875719</v>
          </cell>
        </row>
        <row r="4211">
          <cell r="A4211" t="str">
            <v>4295875719</v>
          </cell>
        </row>
        <row r="4212">
          <cell r="A4212" t="str">
            <v>4295875719</v>
          </cell>
        </row>
        <row r="4213">
          <cell r="A4213" t="str">
            <v>4295875719</v>
          </cell>
        </row>
        <row r="4214">
          <cell r="A4214" t="str">
            <v>4295875719</v>
          </cell>
        </row>
        <row r="4215">
          <cell r="A4215" t="str">
            <v>4295875719</v>
          </cell>
        </row>
        <row r="4216">
          <cell r="A4216" t="str">
            <v>4295875719</v>
          </cell>
        </row>
        <row r="4217">
          <cell r="A4217" t="str">
            <v>4295875719</v>
          </cell>
        </row>
        <row r="4218">
          <cell r="A4218" t="str">
            <v>4295875719</v>
          </cell>
        </row>
        <row r="4219">
          <cell r="A4219" t="str">
            <v>4295875719</v>
          </cell>
        </row>
        <row r="4220">
          <cell r="A4220" t="str">
            <v>4295875719</v>
          </cell>
        </row>
        <row r="4221">
          <cell r="A4221" t="str">
            <v>4295875719</v>
          </cell>
        </row>
        <row r="4222">
          <cell r="A4222" t="str">
            <v>4295875719</v>
          </cell>
        </row>
        <row r="4223">
          <cell r="A4223" t="str">
            <v>4295875719</v>
          </cell>
        </row>
        <row r="4224">
          <cell r="A4224" t="str">
            <v>4295875719</v>
          </cell>
        </row>
        <row r="4225">
          <cell r="A4225" t="str">
            <v>4295875719</v>
          </cell>
        </row>
        <row r="4226">
          <cell r="A4226" t="str">
            <v>4295875719</v>
          </cell>
        </row>
        <row r="4227">
          <cell r="A4227" t="str">
            <v>4295875719</v>
          </cell>
        </row>
        <row r="4228">
          <cell r="A4228" t="str">
            <v>4295875719</v>
          </cell>
        </row>
        <row r="4229">
          <cell r="A4229" t="str">
            <v>4295875719</v>
          </cell>
        </row>
        <row r="4230">
          <cell r="A4230" t="str">
            <v>4295875719</v>
          </cell>
        </row>
        <row r="4231">
          <cell r="A4231" t="str">
            <v>4295875719</v>
          </cell>
        </row>
        <row r="4232">
          <cell r="A4232" t="str">
            <v>4295875719</v>
          </cell>
        </row>
        <row r="4233">
          <cell r="A4233" t="str">
            <v>4295875719</v>
          </cell>
        </row>
        <row r="4234">
          <cell r="A4234" t="str">
            <v>4295875719</v>
          </cell>
        </row>
        <row r="4235">
          <cell r="A4235" t="str">
            <v>4295875719</v>
          </cell>
        </row>
        <row r="4236">
          <cell r="A4236" t="str">
            <v>4295875719</v>
          </cell>
        </row>
        <row r="4237">
          <cell r="A4237" t="str">
            <v>4295875719</v>
          </cell>
        </row>
        <row r="4238">
          <cell r="A4238" t="str">
            <v>4295875719</v>
          </cell>
        </row>
        <row r="4239">
          <cell r="A4239" t="str">
            <v>4295875719</v>
          </cell>
        </row>
        <row r="4240">
          <cell r="A4240" t="str">
            <v>4295875719</v>
          </cell>
        </row>
        <row r="4241">
          <cell r="A4241" t="str">
            <v>4295875719</v>
          </cell>
        </row>
        <row r="4242">
          <cell r="A4242" t="str">
            <v>4295875719</v>
          </cell>
        </row>
        <row r="4243">
          <cell r="A4243" t="str">
            <v>4295875719</v>
          </cell>
        </row>
        <row r="4244">
          <cell r="A4244" t="str">
            <v>4295875719</v>
          </cell>
        </row>
        <row r="4245">
          <cell r="A4245" t="str">
            <v>4295875719</v>
          </cell>
        </row>
        <row r="4246">
          <cell r="A4246" t="str">
            <v>4295875719</v>
          </cell>
        </row>
        <row r="4247">
          <cell r="A4247" t="str">
            <v>4295875719</v>
          </cell>
        </row>
        <row r="4248">
          <cell r="A4248" t="str">
            <v>4295875719</v>
          </cell>
        </row>
        <row r="4249">
          <cell r="A4249" t="str">
            <v>4295875719</v>
          </cell>
        </row>
        <row r="4250">
          <cell r="A4250" t="str">
            <v>4295875719</v>
          </cell>
        </row>
        <row r="4251">
          <cell r="A4251" t="str">
            <v>4295875719</v>
          </cell>
        </row>
        <row r="4252">
          <cell r="A4252" t="str">
            <v>4295875719</v>
          </cell>
        </row>
        <row r="4253">
          <cell r="A4253" t="str">
            <v>4295875719</v>
          </cell>
        </row>
        <row r="4254">
          <cell r="A4254" t="str">
            <v>4295875719</v>
          </cell>
        </row>
        <row r="4255">
          <cell r="A4255" t="str">
            <v>4295875719</v>
          </cell>
        </row>
        <row r="4256">
          <cell r="A4256" t="str">
            <v>4295875719</v>
          </cell>
        </row>
        <row r="4257">
          <cell r="A4257" t="str">
            <v>4295875719</v>
          </cell>
        </row>
        <row r="4258">
          <cell r="A4258" t="str">
            <v>4295875719</v>
          </cell>
        </row>
        <row r="4259">
          <cell r="A4259" t="str">
            <v>4295875719</v>
          </cell>
        </row>
        <row r="4260">
          <cell r="A4260" t="str">
            <v>4295875719</v>
          </cell>
        </row>
        <row r="4261">
          <cell r="A4261" t="str">
            <v>4295875719</v>
          </cell>
        </row>
        <row r="4262">
          <cell r="A4262" t="str">
            <v>4295875719</v>
          </cell>
        </row>
        <row r="4263">
          <cell r="A4263" t="str">
            <v>4295875719</v>
          </cell>
        </row>
        <row r="4264">
          <cell r="A4264" t="str">
            <v>4295875719</v>
          </cell>
        </row>
        <row r="4265">
          <cell r="A4265" t="str">
            <v>4295875719</v>
          </cell>
        </row>
        <row r="4266">
          <cell r="A4266" t="str">
            <v>4295875719</v>
          </cell>
        </row>
        <row r="4267">
          <cell r="A4267" t="str">
            <v>4295875719</v>
          </cell>
        </row>
        <row r="4268">
          <cell r="A4268" t="str">
            <v>4295875719</v>
          </cell>
        </row>
        <row r="4269">
          <cell r="A4269" t="str">
            <v>4295875719</v>
          </cell>
        </row>
        <row r="4270">
          <cell r="A4270" t="str">
            <v>4295875719</v>
          </cell>
        </row>
        <row r="4271">
          <cell r="A4271" t="str">
            <v>4295875719</v>
          </cell>
        </row>
        <row r="4272">
          <cell r="A4272" t="str">
            <v>4295875719</v>
          </cell>
        </row>
        <row r="4273">
          <cell r="A4273" t="str">
            <v>4295875719</v>
          </cell>
        </row>
        <row r="4274">
          <cell r="A4274" t="str">
            <v>4295875719</v>
          </cell>
        </row>
        <row r="4275">
          <cell r="A4275" t="str">
            <v>4295875719</v>
          </cell>
        </row>
        <row r="4276">
          <cell r="A4276" t="str">
            <v>4295875719</v>
          </cell>
        </row>
        <row r="4277">
          <cell r="A4277" t="str">
            <v>4295875719</v>
          </cell>
        </row>
        <row r="4278">
          <cell r="A4278" t="str">
            <v>4295875719</v>
          </cell>
        </row>
        <row r="4279">
          <cell r="A4279" t="str">
            <v>4295875719</v>
          </cell>
        </row>
        <row r="4280">
          <cell r="A4280" t="str">
            <v>4295875719</v>
          </cell>
        </row>
        <row r="4281">
          <cell r="A4281" t="str">
            <v>4295875719</v>
          </cell>
        </row>
        <row r="4282">
          <cell r="A4282" t="str">
            <v>4295875719</v>
          </cell>
        </row>
        <row r="4283">
          <cell r="A4283" t="str">
            <v>4295875719</v>
          </cell>
        </row>
        <row r="4284">
          <cell r="A4284" t="str">
            <v>4295875719</v>
          </cell>
        </row>
        <row r="4285">
          <cell r="A4285" t="str">
            <v>4295875719</v>
          </cell>
        </row>
        <row r="4286">
          <cell r="A4286" t="str">
            <v>4295875719</v>
          </cell>
        </row>
        <row r="4287">
          <cell r="A4287" t="str">
            <v>4295875719</v>
          </cell>
        </row>
        <row r="4288">
          <cell r="A4288" t="str">
            <v>4295880516</v>
          </cell>
        </row>
        <row r="4289">
          <cell r="A4289" t="str">
            <v>4295880516</v>
          </cell>
        </row>
        <row r="4290">
          <cell r="A4290" t="str">
            <v>4295880516</v>
          </cell>
        </row>
        <row r="4291">
          <cell r="A4291" t="str">
            <v>4295880516</v>
          </cell>
        </row>
        <row r="4292">
          <cell r="A4292" t="str">
            <v>4295880516</v>
          </cell>
        </row>
        <row r="4293">
          <cell r="A4293" t="str">
            <v>4295880516</v>
          </cell>
        </row>
        <row r="4294">
          <cell r="A4294" t="str">
            <v>4295880516</v>
          </cell>
        </row>
        <row r="4295">
          <cell r="A4295" t="str">
            <v>4295880516</v>
          </cell>
        </row>
        <row r="4296">
          <cell r="A4296" t="str">
            <v>4295880516</v>
          </cell>
        </row>
        <row r="4297">
          <cell r="A4297" t="str">
            <v>4295880516</v>
          </cell>
        </row>
        <row r="4298">
          <cell r="A4298" t="str">
            <v>4295880516</v>
          </cell>
        </row>
        <row r="4299">
          <cell r="A4299" t="str">
            <v>4295880516</v>
          </cell>
        </row>
        <row r="4300">
          <cell r="A4300" t="str">
            <v>4295880516</v>
          </cell>
        </row>
        <row r="4301">
          <cell r="A4301" t="str">
            <v>4295880516</v>
          </cell>
        </row>
        <row r="4302">
          <cell r="A4302" t="str">
            <v>4295880516</v>
          </cell>
        </row>
        <row r="4303">
          <cell r="A4303" t="str">
            <v>4295880516</v>
          </cell>
        </row>
        <row r="4304">
          <cell r="A4304" t="str">
            <v>4295880516</v>
          </cell>
        </row>
        <row r="4305">
          <cell r="A4305" t="str">
            <v>4295880516</v>
          </cell>
        </row>
        <row r="4306">
          <cell r="A4306" t="str">
            <v>4295880516</v>
          </cell>
        </row>
        <row r="4307">
          <cell r="A4307" t="str">
            <v>4295880516</v>
          </cell>
        </row>
        <row r="4308">
          <cell r="A4308" t="str">
            <v>4295880516</v>
          </cell>
        </row>
        <row r="4309">
          <cell r="A4309" t="str">
            <v>4295880516</v>
          </cell>
        </row>
        <row r="4310">
          <cell r="A4310" t="str">
            <v>4295880516</v>
          </cell>
        </row>
        <row r="4311">
          <cell r="A4311" t="str">
            <v>4295880516</v>
          </cell>
        </row>
        <row r="4312">
          <cell r="A4312" t="str">
            <v>4295880516</v>
          </cell>
        </row>
        <row r="4313">
          <cell r="A4313" t="str">
            <v>4295880516</v>
          </cell>
        </row>
        <row r="4314">
          <cell r="A4314" t="str">
            <v>4295880516</v>
          </cell>
        </row>
        <row r="4315">
          <cell r="A4315" t="str">
            <v>4295880516</v>
          </cell>
        </row>
        <row r="4316">
          <cell r="A4316" t="str">
            <v>4295880516</v>
          </cell>
        </row>
        <row r="4317">
          <cell r="A4317" t="str">
            <v>4295880516</v>
          </cell>
        </row>
        <row r="4318">
          <cell r="A4318" t="str">
            <v>4295880516</v>
          </cell>
        </row>
        <row r="4319">
          <cell r="A4319" t="str">
            <v>4295880516</v>
          </cell>
        </row>
        <row r="4320">
          <cell r="A4320" t="str">
            <v>4295880516</v>
          </cell>
        </row>
        <row r="4321">
          <cell r="A4321" t="str">
            <v>4295880516</v>
          </cell>
        </row>
        <row r="4322">
          <cell r="A4322" t="str">
            <v>4295880516</v>
          </cell>
        </row>
        <row r="4323">
          <cell r="A4323" t="str">
            <v>4295880516</v>
          </cell>
        </row>
        <row r="4324">
          <cell r="A4324" t="str">
            <v>4295880516</v>
          </cell>
        </row>
        <row r="4325">
          <cell r="A4325" t="str">
            <v>4295880516</v>
          </cell>
        </row>
        <row r="4326">
          <cell r="A4326" t="str">
            <v>4295880516</v>
          </cell>
        </row>
        <row r="4327">
          <cell r="A4327" t="str">
            <v>4295880516</v>
          </cell>
        </row>
        <row r="4328">
          <cell r="A4328" t="str">
            <v>4295880516</v>
          </cell>
        </row>
        <row r="4329">
          <cell r="A4329" t="str">
            <v>4295880516</v>
          </cell>
        </row>
        <row r="4330">
          <cell r="A4330" t="str">
            <v>4295880516</v>
          </cell>
        </row>
        <row r="4331">
          <cell r="A4331" t="str">
            <v>4295880516</v>
          </cell>
        </row>
        <row r="4332">
          <cell r="A4332" t="str">
            <v>4295880516</v>
          </cell>
        </row>
        <row r="4333">
          <cell r="A4333" t="str">
            <v>4295880516</v>
          </cell>
        </row>
        <row r="4334">
          <cell r="A4334" t="str">
            <v>4295880516</v>
          </cell>
        </row>
        <row r="4335">
          <cell r="A4335" t="str">
            <v>4295880516</v>
          </cell>
        </row>
        <row r="4336">
          <cell r="A4336" t="str">
            <v>4295880516</v>
          </cell>
        </row>
        <row r="4337">
          <cell r="A4337" t="str">
            <v>4295880516</v>
          </cell>
        </row>
        <row r="4338">
          <cell r="A4338" t="str">
            <v>4295880516</v>
          </cell>
        </row>
        <row r="4339">
          <cell r="A4339" t="str">
            <v>4295880516</v>
          </cell>
        </row>
        <row r="4340">
          <cell r="A4340" t="str">
            <v>4295880516</v>
          </cell>
        </row>
        <row r="4341">
          <cell r="A4341" t="str">
            <v>4295880516</v>
          </cell>
        </row>
        <row r="4342">
          <cell r="A4342" t="str">
            <v>4295880516</v>
          </cell>
        </row>
        <row r="4343">
          <cell r="A4343" t="str">
            <v>4295880516</v>
          </cell>
        </row>
        <row r="4344">
          <cell r="A4344" t="str">
            <v>4295880516</v>
          </cell>
        </row>
        <row r="4345">
          <cell r="A4345" t="str">
            <v>4295880516</v>
          </cell>
        </row>
        <row r="4346">
          <cell r="A4346" t="str">
            <v>4295880516</v>
          </cell>
        </row>
        <row r="4347">
          <cell r="A4347" t="str">
            <v>4295880516</v>
          </cell>
        </row>
        <row r="4348">
          <cell r="A4348" t="str">
            <v>4295880516</v>
          </cell>
        </row>
        <row r="4349">
          <cell r="A4349" t="str">
            <v>4295880516</v>
          </cell>
        </row>
        <row r="4350">
          <cell r="A4350" t="str">
            <v>4295880516</v>
          </cell>
        </row>
        <row r="4351">
          <cell r="A4351" t="str">
            <v>4295880516</v>
          </cell>
        </row>
        <row r="4352">
          <cell r="A4352" t="str">
            <v>4295880516</v>
          </cell>
        </row>
        <row r="4353">
          <cell r="A4353" t="str">
            <v>4295880516</v>
          </cell>
        </row>
        <row r="4354">
          <cell r="A4354" t="str">
            <v>4295880516</v>
          </cell>
        </row>
        <row r="4355">
          <cell r="A4355" t="str">
            <v>4295880516</v>
          </cell>
        </row>
        <row r="4356">
          <cell r="A4356" t="str">
            <v>4295880516</v>
          </cell>
        </row>
        <row r="4357">
          <cell r="A4357" t="str">
            <v>4295880516</v>
          </cell>
        </row>
        <row r="4358">
          <cell r="A4358" t="str">
            <v>4295880516</v>
          </cell>
        </row>
        <row r="4359">
          <cell r="A4359" t="str">
            <v>4295880516</v>
          </cell>
        </row>
        <row r="4360">
          <cell r="A4360" t="str">
            <v>4295880516</v>
          </cell>
        </row>
        <row r="4361">
          <cell r="A4361" t="str">
            <v>4295880516</v>
          </cell>
        </row>
        <row r="4362">
          <cell r="A4362" t="str">
            <v>4295880516</v>
          </cell>
        </row>
        <row r="4363">
          <cell r="A4363" t="str">
            <v>4295880516</v>
          </cell>
        </row>
        <row r="4364">
          <cell r="A4364" t="str">
            <v>4295880516</v>
          </cell>
        </row>
        <row r="4365">
          <cell r="A4365" t="str">
            <v>4295880516</v>
          </cell>
        </row>
        <row r="4366">
          <cell r="A4366" t="str">
            <v>4295880516</v>
          </cell>
        </row>
        <row r="4367">
          <cell r="A4367" t="str">
            <v>4295880516</v>
          </cell>
        </row>
        <row r="4368">
          <cell r="A4368" t="str">
            <v>4295880516</v>
          </cell>
        </row>
        <row r="4369">
          <cell r="A4369" t="str">
            <v>4295880516</v>
          </cell>
        </row>
        <row r="4370">
          <cell r="A4370" t="str">
            <v>4295880516</v>
          </cell>
        </row>
        <row r="4371">
          <cell r="A4371" t="str">
            <v>4295880516</v>
          </cell>
        </row>
        <row r="4372">
          <cell r="A4372" t="str">
            <v>4295880516</v>
          </cell>
        </row>
        <row r="4373">
          <cell r="A4373" t="str">
            <v>4295880516</v>
          </cell>
        </row>
        <row r="4374">
          <cell r="A4374" t="str">
            <v>4295880516</v>
          </cell>
        </row>
        <row r="4375">
          <cell r="A4375" t="str">
            <v>4295880516</v>
          </cell>
        </row>
        <row r="4376">
          <cell r="A4376" t="str">
            <v>4295880516</v>
          </cell>
        </row>
        <row r="4377">
          <cell r="A4377" t="str">
            <v>4295880516</v>
          </cell>
        </row>
        <row r="4378">
          <cell r="A4378" t="str">
            <v>4295880516</v>
          </cell>
        </row>
        <row r="4379">
          <cell r="A4379" t="str">
            <v>4295880516</v>
          </cell>
        </row>
        <row r="4380">
          <cell r="A4380" t="str">
            <v>4295880516</v>
          </cell>
        </row>
        <row r="4381">
          <cell r="A4381" t="str">
            <v>4295880516</v>
          </cell>
        </row>
        <row r="4382">
          <cell r="A4382" t="str">
            <v>4295880516</v>
          </cell>
        </row>
        <row r="4383">
          <cell r="A4383" t="str">
            <v>4295880516</v>
          </cell>
        </row>
        <row r="4384">
          <cell r="A4384" t="str">
            <v>4295880516</v>
          </cell>
        </row>
        <row r="4385">
          <cell r="A4385" t="str">
            <v>4295880516</v>
          </cell>
        </row>
        <row r="4386">
          <cell r="A4386" t="str">
            <v>4295880516</v>
          </cell>
        </row>
        <row r="4387">
          <cell r="A4387" t="str">
            <v>4295880516</v>
          </cell>
        </row>
        <row r="4388">
          <cell r="A4388" t="str">
            <v>4295880516</v>
          </cell>
        </row>
        <row r="4389">
          <cell r="A4389" t="str">
            <v>4295880516</v>
          </cell>
        </row>
        <row r="4390">
          <cell r="A4390" t="str">
            <v>4295880516</v>
          </cell>
        </row>
        <row r="4391">
          <cell r="A4391" t="str">
            <v>4295880516</v>
          </cell>
        </row>
        <row r="4392">
          <cell r="A4392" t="str">
            <v>4295880516</v>
          </cell>
        </row>
        <row r="4393">
          <cell r="A4393" t="str">
            <v>4295880516</v>
          </cell>
        </row>
        <row r="4394">
          <cell r="A4394" t="str">
            <v>4295880516</v>
          </cell>
        </row>
        <row r="4395">
          <cell r="A4395" t="str">
            <v>4295880516</v>
          </cell>
        </row>
        <row r="4396">
          <cell r="A4396" t="str">
            <v>4295880516</v>
          </cell>
        </row>
        <row r="4397">
          <cell r="A4397" t="str">
            <v>4295880516</v>
          </cell>
        </row>
        <row r="4398">
          <cell r="A4398" t="str">
            <v>4295880516</v>
          </cell>
        </row>
        <row r="4399">
          <cell r="A4399" t="str">
            <v>4295880516</v>
          </cell>
        </row>
        <row r="4400">
          <cell r="A4400" t="str">
            <v>4295880516</v>
          </cell>
        </row>
        <row r="4401">
          <cell r="A4401" t="str">
            <v>4295880516</v>
          </cell>
        </row>
        <row r="4402">
          <cell r="A4402" t="str">
            <v>4295880516</v>
          </cell>
        </row>
        <row r="4403">
          <cell r="A4403" t="str">
            <v>4295880516</v>
          </cell>
        </row>
        <row r="4404">
          <cell r="A4404" t="str">
            <v>4295906877</v>
          </cell>
        </row>
        <row r="4405">
          <cell r="A4405" t="str">
            <v>4295906877</v>
          </cell>
        </row>
        <row r="4406">
          <cell r="A4406" t="str">
            <v>4295906877</v>
          </cell>
        </row>
        <row r="4407">
          <cell r="A4407" t="str">
            <v>4295906877</v>
          </cell>
        </row>
        <row r="4408">
          <cell r="A4408" t="str">
            <v>4295906877</v>
          </cell>
        </row>
        <row r="4409">
          <cell r="A4409" t="str">
            <v>4295906877</v>
          </cell>
        </row>
        <row r="4410">
          <cell r="A4410" t="str">
            <v>4295906877</v>
          </cell>
        </row>
        <row r="4411">
          <cell r="A4411" t="str">
            <v>4295906877</v>
          </cell>
        </row>
        <row r="4412">
          <cell r="A4412" t="str">
            <v>4295906877</v>
          </cell>
        </row>
        <row r="4413">
          <cell r="A4413" t="str">
            <v>4295906877</v>
          </cell>
        </row>
        <row r="4414">
          <cell r="A4414" t="str">
            <v>4295906877</v>
          </cell>
        </row>
        <row r="4415">
          <cell r="A4415" t="str">
            <v>4295906877</v>
          </cell>
        </row>
        <row r="4416">
          <cell r="A4416" t="str">
            <v>4295906877</v>
          </cell>
        </row>
        <row r="4417">
          <cell r="A4417" t="str">
            <v>4295906877</v>
          </cell>
        </row>
        <row r="4418">
          <cell r="A4418" t="str">
            <v>4295906877</v>
          </cell>
        </row>
        <row r="4419">
          <cell r="A4419" t="str">
            <v>4295906877</v>
          </cell>
        </row>
        <row r="4420">
          <cell r="A4420" t="str">
            <v>4295906877</v>
          </cell>
        </row>
        <row r="4421">
          <cell r="A4421" t="str">
            <v>4295906877</v>
          </cell>
        </row>
        <row r="4422">
          <cell r="A4422" t="str">
            <v>4295906877</v>
          </cell>
        </row>
        <row r="4423">
          <cell r="A4423" t="str">
            <v>4295906877</v>
          </cell>
        </row>
        <row r="4424">
          <cell r="A4424" t="str">
            <v>4295906877</v>
          </cell>
        </row>
        <row r="4425">
          <cell r="A4425" t="str">
            <v>4295906877</v>
          </cell>
        </row>
        <row r="4426">
          <cell r="A4426" t="str">
            <v>4295906877</v>
          </cell>
        </row>
        <row r="4427">
          <cell r="A4427" t="str">
            <v>4295906877</v>
          </cell>
        </row>
        <row r="4428">
          <cell r="A4428" t="str">
            <v>4295906877</v>
          </cell>
        </row>
        <row r="4429">
          <cell r="A4429" t="str">
            <v>4295906877</v>
          </cell>
        </row>
        <row r="4430">
          <cell r="A4430" t="str">
            <v>4295906877</v>
          </cell>
        </row>
        <row r="4431">
          <cell r="A4431" t="str">
            <v>4295906877</v>
          </cell>
        </row>
        <row r="4432">
          <cell r="A4432" t="str">
            <v>4295906877</v>
          </cell>
        </row>
        <row r="4433">
          <cell r="A4433" t="str">
            <v>4295906877</v>
          </cell>
        </row>
        <row r="4434">
          <cell r="A4434" t="str">
            <v>4295906877</v>
          </cell>
        </row>
        <row r="4435">
          <cell r="A4435" t="str">
            <v>4295906877</v>
          </cell>
        </row>
        <row r="4436">
          <cell r="A4436" t="str">
            <v>4295906877</v>
          </cell>
        </row>
        <row r="4437">
          <cell r="A4437" t="str">
            <v>4295906877</v>
          </cell>
        </row>
        <row r="4438">
          <cell r="A4438" t="str">
            <v>4295906877</v>
          </cell>
        </row>
        <row r="4439">
          <cell r="A4439" t="str">
            <v>4295906877</v>
          </cell>
        </row>
        <row r="4440">
          <cell r="A4440" t="str">
            <v>4295906877</v>
          </cell>
        </row>
        <row r="4441">
          <cell r="A4441" t="str">
            <v>4295906877</v>
          </cell>
        </row>
        <row r="4442">
          <cell r="A4442" t="str">
            <v>4295906877</v>
          </cell>
        </row>
        <row r="4443">
          <cell r="A4443" t="str">
            <v>4295906877</v>
          </cell>
        </row>
        <row r="4444">
          <cell r="A4444" t="str">
            <v>4295906877</v>
          </cell>
        </row>
        <row r="4445">
          <cell r="A4445" t="str">
            <v>4295906877</v>
          </cell>
        </row>
        <row r="4446">
          <cell r="A4446" t="str">
            <v>4295906877</v>
          </cell>
        </row>
        <row r="4447">
          <cell r="A4447" t="str">
            <v>4295906877</v>
          </cell>
        </row>
        <row r="4448">
          <cell r="A4448" t="str">
            <v>4295906877</v>
          </cell>
        </row>
        <row r="4449">
          <cell r="A4449" t="str">
            <v>4295906877</v>
          </cell>
        </row>
        <row r="4450">
          <cell r="A4450" t="str">
            <v>4295906877</v>
          </cell>
        </row>
        <row r="4451">
          <cell r="A4451" t="str">
            <v>4295906877</v>
          </cell>
        </row>
        <row r="4452">
          <cell r="A4452" t="str">
            <v>4295906877</v>
          </cell>
        </row>
        <row r="4453">
          <cell r="A4453" t="str">
            <v>4295906877</v>
          </cell>
        </row>
        <row r="4454">
          <cell r="A4454" t="str">
            <v>4295906877</v>
          </cell>
        </row>
        <row r="4455">
          <cell r="A4455" t="str">
            <v>4295904340</v>
          </cell>
        </row>
        <row r="4456">
          <cell r="A4456" t="str">
            <v>4295904340</v>
          </cell>
        </row>
        <row r="4457">
          <cell r="A4457" t="str">
            <v>4295904340</v>
          </cell>
        </row>
        <row r="4458">
          <cell r="A4458" t="str">
            <v>4295904340</v>
          </cell>
        </row>
        <row r="4459">
          <cell r="A4459" t="str">
            <v>4295904340</v>
          </cell>
        </row>
        <row r="4460">
          <cell r="A4460" t="str">
            <v>4295904340</v>
          </cell>
        </row>
        <row r="4461">
          <cell r="A4461" t="str">
            <v>4295865581</v>
          </cell>
        </row>
        <row r="4462">
          <cell r="A4462" t="str">
            <v>4295865581</v>
          </cell>
        </row>
        <row r="4463">
          <cell r="A4463" t="str">
            <v>4295865581</v>
          </cell>
        </row>
        <row r="4464">
          <cell r="A4464" t="str">
            <v>4295865581</v>
          </cell>
        </row>
        <row r="4465">
          <cell r="A4465" t="str">
            <v>4295865581</v>
          </cell>
        </row>
        <row r="4466">
          <cell r="A4466" t="str">
            <v>4295865581</v>
          </cell>
        </row>
        <row r="4467">
          <cell r="A4467" t="str">
            <v>4295865581</v>
          </cell>
        </row>
        <row r="4468">
          <cell r="A4468" t="str">
            <v>4295865581</v>
          </cell>
        </row>
        <row r="4469">
          <cell r="A4469" t="str">
            <v>4295865581</v>
          </cell>
        </row>
        <row r="4470">
          <cell r="A4470" t="str">
            <v>4295865581</v>
          </cell>
        </row>
        <row r="4471">
          <cell r="A4471" t="str">
            <v>4295865581</v>
          </cell>
        </row>
        <row r="4472">
          <cell r="A4472" t="str">
            <v>4295865581</v>
          </cell>
        </row>
        <row r="4473">
          <cell r="A4473" t="str">
            <v>4295865581</v>
          </cell>
        </row>
        <row r="4474">
          <cell r="A4474" t="str">
            <v>4295865581</v>
          </cell>
        </row>
        <row r="4475">
          <cell r="A4475" t="str">
            <v>4295865581</v>
          </cell>
        </row>
        <row r="4476">
          <cell r="A4476" t="str">
            <v>4295865581</v>
          </cell>
        </row>
        <row r="4477">
          <cell r="A4477" t="str">
            <v>4295865581</v>
          </cell>
        </row>
        <row r="4478">
          <cell r="A4478" t="str">
            <v>4295865581</v>
          </cell>
        </row>
        <row r="4479">
          <cell r="A4479" t="str">
            <v>4295865581</v>
          </cell>
        </row>
        <row r="4480">
          <cell r="A4480" t="str">
            <v>4295865581</v>
          </cell>
        </row>
        <row r="4481">
          <cell r="A4481" t="str">
            <v>4295865581</v>
          </cell>
        </row>
        <row r="4482">
          <cell r="A4482" t="str">
            <v>4295865581</v>
          </cell>
        </row>
        <row r="4483">
          <cell r="A4483" t="str">
            <v>4295865581</v>
          </cell>
        </row>
        <row r="4484">
          <cell r="A4484" t="str">
            <v>4295865581</v>
          </cell>
        </row>
        <row r="4485">
          <cell r="A4485" t="str">
            <v>4295865581</v>
          </cell>
        </row>
        <row r="4486">
          <cell r="A4486" t="str">
            <v>4295865581</v>
          </cell>
        </row>
        <row r="4487">
          <cell r="A4487" t="str">
            <v>4295865581</v>
          </cell>
        </row>
        <row r="4488">
          <cell r="A4488" t="str">
            <v>4295865581</v>
          </cell>
        </row>
        <row r="4489">
          <cell r="A4489" t="str">
            <v>4295865581</v>
          </cell>
        </row>
        <row r="4490">
          <cell r="A4490" t="str">
            <v>4295865581</v>
          </cell>
        </row>
        <row r="4491">
          <cell r="A4491" t="str">
            <v>4295865581</v>
          </cell>
        </row>
        <row r="4492">
          <cell r="A4492" t="str">
            <v>4295865581</v>
          </cell>
        </row>
        <row r="4493">
          <cell r="A4493" t="str">
            <v>4295865581</v>
          </cell>
        </row>
        <row r="4494">
          <cell r="A4494" t="str">
            <v>4295865581</v>
          </cell>
        </row>
        <row r="4495">
          <cell r="A4495" t="str">
            <v>4295865581</v>
          </cell>
        </row>
        <row r="4496">
          <cell r="A4496" t="str">
            <v>4295865581</v>
          </cell>
        </row>
        <row r="4497">
          <cell r="A4497" t="str">
            <v>4295865581</v>
          </cell>
        </row>
        <row r="4498">
          <cell r="A4498" t="str">
            <v>4295865581</v>
          </cell>
        </row>
        <row r="4499">
          <cell r="A4499" t="str">
            <v>4295865581</v>
          </cell>
        </row>
        <row r="4500">
          <cell r="A4500" t="str">
            <v>4295872686</v>
          </cell>
        </row>
        <row r="4501">
          <cell r="A4501" t="str">
            <v>4295872686</v>
          </cell>
        </row>
        <row r="4502">
          <cell r="A4502" t="str">
            <v>4295872686</v>
          </cell>
        </row>
        <row r="4503">
          <cell r="A4503" t="str">
            <v>4295872686</v>
          </cell>
        </row>
        <row r="4504">
          <cell r="A4504" t="str">
            <v>4295872686</v>
          </cell>
        </row>
        <row r="4505">
          <cell r="A4505" t="str">
            <v>4295872686</v>
          </cell>
        </row>
        <row r="4506">
          <cell r="A4506" t="str">
            <v>4295872686</v>
          </cell>
        </row>
        <row r="4507">
          <cell r="A4507" t="str">
            <v>4295872686</v>
          </cell>
        </row>
        <row r="4508">
          <cell r="A4508" t="str">
            <v>4295872686</v>
          </cell>
        </row>
        <row r="4509">
          <cell r="A4509" t="str">
            <v>4295872686</v>
          </cell>
        </row>
        <row r="4510">
          <cell r="A4510" t="str">
            <v>4295872686</v>
          </cell>
        </row>
        <row r="4511">
          <cell r="A4511" t="str">
            <v>4295872686</v>
          </cell>
        </row>
        <row r="4512">
          <cell r="A4512" t="str">
            <v>4295872686</v>
          </cell>
        </row>
        <row r="4513">
          <cell r="A4513" t="str">
            <v>4295872686</v>
          </cell>
        </row>
        <row r="4514">
          <cell r="A4514" t="str">
            <v>4295872686</v>
          </cell>
        </row>
        <row r="4515">
          <cell r="A4515" t="str">
            <v>4295872686</v>
          </cell>
        </row>
        <row r="4516">
          <cell r="A4516" t="str">
            <v>4295872686</v>
          </cell>
        </row>
        <row r="4517">
          <cell r="A4517" t="str">
            <v>4295872686</v>
          </cell>
        </row>
        <row r="4518">
          <cell r="A4518" t="str">
            <v>4295872686</v>
          </cell>
        </row>
        <row r="4519">
          <cell r="A4519" t="str">
            <v>4295872686</v>
          </cell>
        </row>
        <row r="4520">
          <cell r="A4520" t="str">
            <v>4295872686</v>
          </cell>
        </row>
        <row r="4521">
          <cell r="A4521" t="str">
            <v>4295872686</v>
          </cell>
        </row>
        <row r="4522">
          <cell r="A4522" t="str">
            <v>4295872686</v>
          </cell>
        </row>
        <row r="4523">
          <cell r="A4523" t="str">
            <v>4295872686</v>
          </cell>
        </row>
        <row r="4524">
          <cell r="A4524" t="str">
            <v>4295872686</v>
          </cell>
        </row>
        <row r="4525">
          <cell r="A4525" t="str">
            <v>4295872686</v>
          </cell>
        </row>
        <row r="4526">
          <cell r="A4526" t="str">
            <v>4295872686</v>
          </cell>
        </row>
        <row r="4527">
          <cell r="A4527" t="str">
            <v>4295872686</v>
          </cell>
        </row>
        <row r="4528">
          <cell r="A4528" t="str">
            <v>4295872686</v>
          </cell>
        </row>
        <row r="4529">
          <cell r="A4529" t="str">
            <v>4295872686</v>
          </cell>
        </row>
        <row r="4530">
          <cell r="A4530" t="str">
            <v>4295872686</v>
          </cell>
        </row>
        <row r="4531">
          <cell r="A4531" t="str">
            <v>4295872686</v>
          </cell>
        </row>
        <row r="4532">
          <cell r="A4532" t="str">
            <v>4295872686</v>
          </cell>
        </row>
        <row r="4533">
          <cell r="A4533" t="str">
            <v>4295872686</v>
          </cell>
        </row>
        <row r="4534">
          <cell r="A4534" t="str">
            <v>4295872686</v>
          </cell>
        </row>
        <row r="4535">
          <cell r="A4535" t="str">
            <v>4295872686</v>
          </cell>
        </row>
        <row r="4536">
          <cell r="A4536" t="str">
            <v>4295872686</v>
          </cell>
        </row>
        <row r="4537">
          <cell r="A4537" t="str">
            <v>4295872686</v>
          </cell>
        </row>
        <row r="4538">
          <cell r="A4538" t="str">
            <v>4295872686</v>
          </cell>
        </row>
        <row r="4539">
          <cell r="A4539" t="str">
            <v>4295872686</v>
          </cell>
        </row>
        <row r="4540">
          <cell r="A4540" t="str">
            <v>4295872686</v>
          </cell>
        </row>
        <row r="4541">
          <cell r="A4541" t="str">
            <v>4295872686</v>
          </cell>
        </row>
        <row r="4542">
          <cell r="A4542" t="str">
            <v>4295872686</v>
          </cell>
        </row>
        <row r="4543">
          <cell r="A4543" t="str">
            <v>4295872686</v>
          </cell>
        </row>
        <row r="4544">
          <cell r="A4544" t="str">
            <v>4295872686</v>
          </cell>
        </row>
        <row r="4545">
          <cell r="A4545" t="str">
            <v>4295872686</v>
          </cell>
        </row>
        <row r="4546">
          <cell r="A4546" t="str">
            <v>4295872686</v>
          </cell>
        </row>
        <row r="4547">
          <cell r="A4547" t="str">
            <v>4295905071</v>
          </cell>
        </row>
        <row r="4548">
          <cell r="A4548" t="str">
            <v>4295905071</v>
          </cell>
        </row>
        <row r="4549">
          <cell r="A4549" t="str">
            <v>4295905071</v>
          </cell>
        </row>
        <row r="4550">
          <cell r="A4550" t="str">
            <v>4295905071</v>
          </cell>
        </row>
        <row r="4551">
          <cell r="A4551" t="str">
            <v>4295905071</v>
          </cell>
        </row>
        <row r="4552">
          <cell r="A4552" t="str">
            <v>4295905071</v>
          </cell>
        </row>
        <row r="4553">
          <cell r="A4553" t="str">
            <v>4295905071</v>
          </cell>
        </row>
        <row r="4554">
          <cell r="A4554" t="str">
            <v>4295905071</v>
          </cell>
        </row>
        <row r="4555">
          <cell r="A4555" t="str">
            <v>4295905071</v>
          </cell>
        </row>
        <row r="4556">
          <cell r="A4556" t="str">
            <v>4295905071</v>
          </cell>
        </row>
        <row r="4557">
          <cell r="A4557" t="str">
            <v>4295905071</v>
          </cell>
        </row>
        <row r="4558">
          <cell r="A4558" t="str">
            <v>4295905071</v>
          </cell>
        </row>
        <row r="4559">
          <cell r="A4559" t="str">
            <v>4295905071</v>
          </cell>
        </row>
        <row r="4560">
          <cell r="A4560" t="str">
            <v>4295905071</v>
          </cell>
        </row>
        <row r="4561">
          <cell r="A4561" t="str">
            <v>4295905071</v>
          </cell>
        </row>
        <row r="4562">
          <cell r="A4562" t="str">
            <v>4295905071</v>
          </cell>
        </row>
        <row r="4563">
          <cell r="A4563" t="str">
            <v>4295905071</v>
          </cell>
        </row>
        <row r="4564">
          <cell r="A4564" t="str">
            <v>4295905071</v>
          </cell>
        </row>
        <row r="4565">
          <cell r="A4565" t="str">
            <v>4295905071</v>
          </cell>
        </row>
        <row r="4566">
          <cell r="A4566" t="str">
            <v>4295905071</v>
          </cell>
        </row>
        <row r="4567">
          <cell r="A4567" t="str">
            <v>4295905071</v>
          </cell>
        </row>
        <row r="4568">
          <cell r="A4568" t="str">
            <v>4295905071</v>
          </cell>
        </row>
        <row r="4569">
          <cell r="A4569" t="str">
            <v>4295905071</v>
          </cell>
        </row>
        <row r="4570">
          <cell r="A4570" t="str">
            <v>4295905071</v>
          </cell>
        </row>
        <row r="4571">
          <cell r="A4571" t="str">
            <v>4295905071</v>
          </cell>
        </row>
        <row r="4572">
          <cell r="A4572" t="str">
            <v>4295905071</v>
          </cell>
        </row>
        <row r="4573">
          <cell r="A4573" t="str">
            <v>4295905071</v>
          </cell>
        </row>
        <row r="4574">
          <cell r="A4574" t="str">
            <v>4295905071</v>
          </cell>
        </row>
        <row r="4575">
          <cell r="A4575" t="str">
            <v>4295905071</v>
          </cell>
        </row>
        <row r="4576">
          <cell r="A4576" t="str">
            <v>4295905071</v>
          </cell>
        </row>
        <row r="4577">
          <cell r="A4577" t="str">
            <v>4295905071</v>
          </cell>
        </row>
        <row r="4578">
          <cell r="A4578" t="str">
            <v>4295905071</v>
          </cell>
        </row>
        <row r="4579">
          <cell r="A4579" t="str">
            <v>4295905071</v>
          </cell>
        </row>
        <row r="4580">
          <cell r="A4580" t="str">
            <v>4295905071</v>
          </cell>
        </row>
        <row r="4581">
          <cell r="A4581" t="str">
            <v>4295905071</v>
          </cell>
        </row>
        <row r="4582">
          <cell r="A4582" t="str">
            <v>4295905071</v>
          </cell>
        </row>
        <row r="4583">
          <cell r="A4583" t="str">
            <v>4295905071</v>
          </cell>
        </row>
        <row r="4584">
          <cell r="A4584" t="str">
            <v>4295905071</v>
          </cell>
        </row>
        <row r="4585">
          <cell r="A4585" t="str">
            <v>4295905071</v>
          </cell>
        </row>
        <row r="4586">
          <cell r="A4586" t="str">
            <v>4295905071</v>
          </cell>
        </row>
        <row r="4587">
          <cell r="A4587" t="str">
            <v>4295905071</v>
          </cell>
        </row>
        <row r="4588">
          <cell r="A4588" t="str">
            <v>4295905071</v>
          </cell>
        </row>
        <row r="4589">
          <cell r="A4589" t="str">
            <v>4295905071</v>
          </cell>
        </row>
        <row r="4590">
          <cell r="A4590" t="str">
            <v>4295905071</v>
          </cell>
        </row>
        <row r="4591">
          <cell r="A4591" t="str">
            <v>4295905071</v>
          </cell>
        </row>
        <row r="4592">
          <cell r="A4592" t="str">
            <v>4295905071</v>
          </cell>
        </row>
        <row r="4593">
          <cell r="A4593" t="str">
            <v>4295905071</v>
          </cell>
        </row>
        <row r="4594">
          <cell r="A4594" t="str">
            <v>4295905071</v>
          </cell>
        </row>
        <row r="4595">
          <cell r="A4595" t="str">
            <v>5042953650</v>
          </cell>
        </row>
        <row r="4596">
          <cell r="A4596" t="str">
            <v>5042953650</v>
          </cell>
        </row>
        <row r="4597">
          <cell r="A4597" t="str">
            <v>5042953650</v>
          </cell>
        </row>
        <row r="4598">
          <cell r="A4598" t="str">
            <v>5042953650</v>
          </cell>
        </row>
        <row r="4599">
          <cell r="A4599" t="str">
            <v>5042953650</v>
          </cell>
        </row>
        <row r="4600">
          <cell r="A4600" t="str">
            <v>5042953650</v>
          </cell>
        </row>
        <row r="4601">
          <cell r="A4601" t="str">
            <v>5042953650</v>
          </cell>
        </row>
        <row r="4602">
          <cell r="A4602" t="str">
            <v>5042953650</v>
          </cell>
        </row>
        <row r="4603">
          <cell r="A4603" t="str">
            <v>5042953650</v>
          </cell>
        </row>
        <row r="4604">
          <cell r="A4604" t="str">
            <v>5042953650</v>
          </cell>
        </row>
        <row r="4605">
          <cell r="A4605" t="str">
            <v>5042953650</v>
          </cell>
        </row>
        <row r="4606">
          <cell r="A4606" t="str">
            <v>5042953650</v>
          </cell>
        </row>
        <row r="4607">
          <cell r="A4607" t="str">
            <v>5042953650</v>
          </cell>
        </row>
        <row r="4608">
          <cell r="A4608" t="str">
            <v>5042953650</v>
          </cell>
        </row>
        <row r="4609">
          <cell r="A4609" t="str">
            <v>5042953650</v>
          </cell>
        </row>
        <row r="4610">
          <cell r="A4610" t="str">
            <v>5042953650</v>
          </cell>
        </row>
        <row r="4611">
          <cell r="A4611" t="str">
            <v>5042953650</v>
          </cell>
        </row>
        <row r="4612">
          <cell r="A4612" t="str">
            <v>5042953650</v>
          </cell>
        </row>
        <row r="4613">
          <cell r="A4613" t="str">
            <v>5042953650</v>
          </cell>
        </row>
        <row r="4614">
          <cell r="A4614" t="str">
            <v>5042953650</v>
          </cell>
        </row>
        <row r="4615">
          <cell r="A4615" t="str">
            <v>5042953650</v>
          </cell>
        </row>
        <row r="4616">
          <cell r="A4616" t="str">
            <v>5042953650</v>
          </cell>
        </row>
        <row r="4617">
          <cell r="A4617" t="str">
            <v>5042953650</v>
          </cell>
        </row>
        <row r="4618">
          <cell r="A4618" t="str">
            <v>5042953650</v>
          </cell>
        </row>
        <row r="4619">
          <cell r="A4619" t="str">
            <v>5042953650</v>
          </cell>
        </row>
        <row r="4620">
          <cell r="A4620" t="str">
            <v>5042953650</v>
          </cell>
        </row>
        <row r="4621">
          <cell r="A4621" t="str">
            <v>5042953650</v>
          </cell>
        </row>
        <row r="4622">
          <cell r="A4622" t="str">
            <v>5042953650</v>
          </cell>
        </row>
        <row r="4623">
          <cell r="A4623" t="str">
            <v>5042953650</v>
          </cell>
        </row>
        <row r="4624">
          <cell r="A4624" t="str">
            <v>5042953650</v>
          </cell>
        </row>
        <row r="4625">
          <cell r="A4625" t="str">
            <v>4295866550</v>
          </cell>
        </row>
        <row r="4626">
          <cell r="A4626" t="str">
            <v>4295866550</v>
          </cell>
        </row>
        <row r="4627">
          <cell r="A4627" t="str">
            <v>4295866550</v>
          </cell>
        </row>
        <row r="4628">
          <cell r="A4628" t="str">
            <v>4295866550</v>
          </cell>
        </row>
        <row r="4629">
          <cell r="A4629" t="str">
            <v>4295866550</v>
          </cell>
        </row>
        <row r="4630">
          <cell r="A4630" t="str">
            <v>4295866550</v>
          </cell>
        </row>
        <row r="4631">
          <cell r="A4631" t="str">
            <v>4295866550</v>
          </cell>
        </row>
        <row r="4632">
          <cell r="A4632" t="str">
            <v>4295866550</v>
          </cell>
        </row>
        <row r="4633">
          <cell r="A4633" t="str">
            <v>4295866550</v>
          </cell>
        </row>
        <row r="4634">
          <cell r="A4634" t="str">
            <v>4295866550</v>
          </cell>
        </row>
        <row r="4635">
          <cell r="A4635" t="str">
            <v>4295866550</v>
          </cell>
        </row>
        <row r="4636">
          <cell r="A4636" t="str">
            <v>4295866550</v>
          </cell>
        </row>
        <row r="4637">
          <cell r="A4637" t="str">
            <v>4295866550</v>
          </cell>
        </row>
        <row r="4638">
          <cell r="A4638" t="str">
            <v>4295866550</v>
          </cell>
        </row>
        <row r="4639">
          <cell r="A4639" t="str">
            <v>4295866550</v>
          </cell>
        </row>
        <row r="4640">
          <cell r="A4640" t="str">
            <v>4295866550</v>
          </cell>
        </row>
        <row r="4641">
          <cell r="A4641" t="str">
            <v>4295866550</v>
          </cell>
        </row>
        <row r="4642">
          <cell r="A4642" t="str">
            <v>4295866550</v>
          </cell>
        </row>
        <row r="4643">
          <cell r="A4643" t="str">
            <v>4295866550</v>
          </cell>
        </row>
        <row r="4644">
          <cell r="A4644" t="str">
            <v>4295866550</v>
          </cell>
        </row>
        <row r="4645">
          <cell r="A4645" t="str">
            <v>4295866550</v>
          </cell>
        </row>
        <row r="4646">
          <cell r="A4646" t="str">
            <v>4295866550</v>
          </cell>
        </row>
        <row r="4647">
          <cell r="A4647" t="str">
            <v>4295866550</v>
          </cell>
        </row>
        <row r="4648">
          <cell r="A4648" t="str">
            <v>4295866550</v>
          </cell>
        </row>
        <row r="4649">
          <cell r="A4649" t="str">
            <v>4295866550</v>
          </cell>
        </row>
        <row r="4650">
          <cell r="A4650" t="str">
            <v>4295866550</v>
          </cell>
        </row>
        <row r="4651">
          <cell r="A4651" t="str">
            <v>4295866550</v>
          </cell>
        </row>
        <row r="4652">
          <cell r="A4652" t="str">
            <v>4295866550</v>
          </cell>
        </row>
        <row r="4653">
          <cell r="A4653" t="str">
            <v>4295866550</v>
          </cell>
        </row>
        <row r="4654">
          <cell r="A4654" t="str">
            <v>4295866550</v>
          </cell>
        </row>
        <row r="4655">
          <cell r="A4655" t="str">
            <v>4295866550</v>
          </cell>
        </row>
        <row r="4656">
          <cell r="A4656" t="str">
            <v>4295866550</v>
          </cell>
        </row>
        <row r="4657">
          <cell r="A4657" t="str">
            <v>4295866550</v>
          </cell>
        </row>
        <row r="4658">
          <cell r="A4658" t="str">
            <v>4295866550</v>
          </cell>
        </row>
        <row r="4659">
          <cell r="A4659" t="str">
            <v>4295866550</v>
          </cell>
        </row>
        <row r="4660">
          <cell r="A4660" t="str">
            <v>4295866550</v>
          </cell>
        </row>
        <row r="4661">
          <cell r="A4661" t="str">
            <v>4295866550</v>
          </cell>
        </row>
        <row r="4662">
          <cell r="A4662" t="str">
            <v>4295866550</v>
          </cell>
        </row>
        <row r="4663">
          <cell r="A4663" t="str">
            <v>4295866550</v>
          </cell>
        </row>
        <row r="4664">
          <cell r="A4664" t="str">
            <v>4295866550</v>
          </cell>
        </row>
        <row r="4665">
          <cell r="A4665" t="str">
            <v>4295866550</v>
          </cell>
        </row>
        <row r="4666">
          <cell r="A4666" t="str">
            <v>4295866550</v>
          </cell>
        </row>
        <row r="4667">
          <cell r="A4667" t="str">
            <v>4295866550</v>
          </cell>
        </row>
        <row r="4668">
          <cell r="A4668" t="str">
            <v>4295866550</v>
          </cell>
        </row>
        <row r="4669">
          <cell r="A4669" t="str">
            <v>4295866550</v>
          </cell>
        </row>
        <row r="4670">
          <cell r="A4670" t="str">
            <v>4295866550</v>
          </cell>
        </row>
        <row r="4671">
          <cell r="A4671" t="str">
            <v>4295866550</v>
          </cell>
        </row>
        <row r="4672">
          <cell r="A4672" t="str">
            <v>4295866550</v>
          </cell>
        </row>
        <row r="4673">
          <cell r="A4673" t="str">
            <v>4295866550</v>
          </cell>
        </row>
        <row r="4674">
          <cell r="A4674" t="str">
            <v>4295866550</v>
          </cell>
        </row>
        <row r="4675">
          <cell r="A4675" t="str">
            <v>4295866550</v>
          </cell>
        </row>
        <row r="4676">
          <cell r="A4676" t="str">
            <v>4295866550</v>
          </cell>
        </row>
        <row r="4677">
          <cell r="A4677" t="str">
            <v>4295866550</v>
          </cell>
        </row>
        <row r="4678">
          <cell r="A4678" t="str">
            <v>4295866550</v>
          </cell>
        </row>
        <row r="4679">
          <cell r="A4679" t="str">
            <v>4295866550</v>
          </cell>
        </row>
        <row r="4680">
          <cell r="A4680" t="str">
            <v>4295866550</v>
          </cell>
        </row>
        <row r="4681">
          <cell r="A4681" t="str">
            <v>4295866550</v>
          </cell>
        </row>
        <row r="4682">
          <cell r="A4682" t="str">
            <v>4295866550</v>
          </cell>
        </row>
        <row r="4683">
          <cell r="A4683" t="str">
            <v>4295866550</v>
          </cell>
        </row>
        <row r="4684">
          <cell r="A4684" t="str">
            <v>4295866550</v>
          </cell>
        </row>
        <row r="4685">
          <cell r="A4685" t="str">
            <v>4295866550</v>
          </cell>
        </row>
        <row r="4686">
          <cell r="A4686" t="str">
            <v>4295866550</v>
          </cell>
        </row>
        <row r="4687">
          <cell r="A4687" t="str">
            <v>4295866550</v>
          </cell>
        </row>
        <row r="4688">
          <cell r="A4688" t="str">
            <v>4295866550</v>
          </cell>
        </row>
        <row r="4689">
          <cell r="A4689" t="str">
            <v>4295866550</v>
          </cell>
        </row>
        <row r="4690">
          <cell r="A4690" t="str">
            <v>4295866550</v>
          </cell>
        </row>
        <row r="4691">
          <cell r="A4691" t="str">
            <v>4295866550</v>
          </cell>
        </row>
        <row r="4692">
          <cell r="A4692" t="str">
            <v>4295866550</v>
          </cell>
        </row>
        <row r="4693">
          <cell r="A4693" t="str">
            <v>4295866550</v>
          </cell>
        </row>
        <row r="4694">
          <cell r="A4694" t="str">
            <v>4295866550</v>
          </cell>
        </row>
        <row r="4695">
          <cell r="A4695" t="str">
            <v>4295866550</v>
          </cell>
        </row>
        <row r="4696">
          <cell r="A4696" t="str">
            <v>4295879842</v>
          </cell>
        </row>
        <row r="4697">
          <cell r="A4697" t="str">
            <v>4295879842</v>
          </cell>
        </row>
        <row r="4698">
          <cell r="A4698" t="str">
            <v>4295879842</v>
          </cell>
        </row>
        <row r="4699">
          <cell r="A4699" t="str">
            <v>4295879842</v>
          </cell>
        </row>
        <row r="4700">
          <cell r="A4700" t="str">
            <v>4295879842</v>
          </cell>
        </row>
        <row r="4701">
          <cell r="A4701" t="str">
            <v>4295879842</v>
          </cell>
        </row>
        <row r="4702">
          <cell r="A4702" t="str">
            <v>4295879842</v>
          </cell>
        </row>
        <row r="4703">
          <cell r="A4703" t="str">
            <v>4295879842</v>
          </cell>
        </row>
        <row r="4704">
          <cell r="A4704" t="str">
            <v>4295879842</v>
          </cell>
        </row>
        <row r="4705">
          <cell r="A4705" t="str">
            <v>4295879842</v>
          </cell>
        </row>
        <row r="4706">
          <cell r="A4706" t="str">
            <v>4295879842</v>
          </cell>
        </row>
        <row r="4707">
          <cell r="A4707" t="str">
            <v>4295879842</v>
          </cell>
        </row>
        <row r="4708">
          <cell r="A4708" t="str">
            <v>4295879842</v>
          </cell>
        </row>
        <row r="4709">
          <cell r="A4709" t="str">
            <v>4295879842</v>
          </cell>
        </row>
        <row r="4710">
          <cell r="A4710" t="str">
            <v>4295879842</v>
          </cell>
        </row>
        <row r="4711">
          <cell r="A4711" t="str">
            <v>4295879842</v>
          </cell>
        </row>
        <row r="4712">
          <cell r="A4712" t="str">
            <v>4295879842</v>
          </cell>
        </row>
        <row r="4713">
          <cell r="A4713" t="str">
            <v>4295879842</v>
          </cell>
        </row>
        <row r="4714">
          <cell r="A4714" t="str">
            <v>4295879842</v>
          </cell>
        </row>
        <row r="4715">
          <cell r="A4715" t="str">
            <v>4295879842</v>
          </cell>
        </row>
        <row r="4716">
          <cell r="A4716" t="str">
            <v>4295879842</v>
          </cell>
        </row>
        <row r="4717">
          <cell r="A4717" t="str">
            <v>4295879842</v>
          </cell>
        </row>
        <row r="4718">
          <cell r="A4718" t="str">
            <v>4295879842</v>
          </cell>
        </row>
        <row r="4719">
          <cell r="A4719" t="str">
            <v>4295879842</v>
          </cell>
        </row>
        <row r="4720">
          <cell r="A4720" t="str">
            <v>4295879842</v>
          </cell>
        </row>
        <row r="4721">
          <cell r="A4721" t="str">
            <v>4295879842</v>
          </cell>
        </row>
        <row r="4722">
          <cell r="A4722" t="str">
            <v>4295879842</v>
          </cell>
        </row>
        <row r="4723">
          <cell r="A4723" t="str">
            <v>4295879842</v>
          </cell>
        </row>
        <row r="4724">
          <cell r="A4724" t="str">
            <v>4295879842</v>
          </cell>
        </row>
        <row r="4725">
          <cell r="A4725" t="str">
            <v>4295879842</v>
          </cell>
        </row>
        <row r="4726">
          <cell r="A4726" t="str">
            <v>4295879842</v>
          </cell>
        </row>
        <row r="4727">
          <cell r="A4727" t="str">
            <v>4295879842</v>
          </cell>
        </row>
        <row r="4728">
          <cell r="A4728" t="str">
            <v>4295879842</v>
          </cell>
        </row>
        <row r="4729">
          <cell r="A4729" t="str">
            <v>4295879842</v>
          </cell>
        </row>
        <row r="4730">
          <cell r="A4730" t="str">
            <v>4295879842</v>
          </cell>
        </row>
        <row r="4731">
          <cell r="A4731" t="str">
            <v>4295879842</v>
          </cell>
        </row>
        <row r="4732">
          <cell r="A4732" t="str">
            <v>4295879842</v>
          </cell>
        </row>
        <row r="4733">
          <cell r="A4733" t="str">
            <v>4295879842</v>
          </cell>
        </row>
        <row r="4734">
          <cell r="A4734" t="str">
            <v>4295879842</v>
          </cell>
        </row>
        <row r="4735">
          <cell r="A4735" t="str">
            <v>4295879842</v>
          </cell>
        </row>
        <row r="4736">
          <cell r="A4736" t="str">
            <v>4295879842</v>
          </cell>
        </row>
        <row r="4737">
          <cell r="A4737" t="str">
            <v>4295879842</v>
          </cell>
        </row>
        <row r="4738">
          <cell r="A4738" t="str">
            <v>4295879842</v>
          </cell>
        </row>
        <row r="4739">
          <cell r="A4739" t="str">
            <v>4295879842</v>
          </cell>
        </row>
        <row r="4740">
          <cell r="A4740" t="str">
            <v>4295879842</v>
          </cell>
        </row>
        <row r="4741">
          <cell r="A4741" t="str">
            <v>4295879842</v>
          </cell>
        </row>
        <row r="4742">
          <cell r="A4742" t="str">
            <v>4295879842</v>
          </cell>
        </row>
        <row r="4743">
          <cell r="A4743" t="str">
            <v>4295879842</v>
          </cell>
        </row>
        <row r="4744">
          <cell r="A4744" t="str">
            <v>4295879842</v>
          </cell>
        </row>
        <row r="4745">
          <cell r="A4745" t="str">
            <v>4295879842</v>
          </cell>
        </row>
        <row r="4746">
          <cell r="A4746" t="str">
            <v>4295879842</v>
          </cell>
        </row>
        <row r="4747">
          <cell r="A4747" t="str">
            <v>4295879842</v>
          </cell>
        </row>
        <row r="4748">
          <cell r="A4748" t="str">
            <v>4295879842</v>
          </cell>
        </row>
        <row r="4749">
          <cell r="A4749" t="str">
            <v>4295879842</v>
          </cell>
        </row>
        <row r="4750">
          <cell r="A4750" t="str">
            <v>4295879842</v>
          </cell>
        </row>
        <row r="4751">
          <cell r="A4751" t="str">
            <v>4295879842</v>
          </cell>
        </row>
        <row r="4752">
          <cell r="A4752" t="str">
            <v>4295879842</v>
          </cell>
        </row>
        <row r="4753">
          <cell r="A4753" t="str">
            <v>4295879842</v>
          </cell>
        </row>
        <row r="4754">
          <cell r="A4754" t="str">
            <v>4295879842</v>
          </cell>
        </row>
        <row r="4755">
          <cell r="A4755" t="str">
            <v>4295879842</v>
          </cell>
        </row>
        <row r="4756">
          <cell r="A4756" t="str">
            <v>4295879842</v>
          </cell>
        </row>
        <row r="4757">
          <cell r="A4757" t="str">
            <v>4295879842</v>
          </cell>
        </row>
        <row r="4758">
          <cell r="A4758" t="str">
            <v>4295879842</v>
          </cell>
        </row>
        <row r="4759">
          <cell r="A4759" t="str">
            <v>4295879842</v>
          </cell>
        </row>
        <row r="4760">
          <cell r="A4760" t="str">
            <v>4295879842</v>
          </cell>
        </row>
        <row r="4761">
          <cell r="A4761" t="str">
            <v>4295879842</v>
          </cell>
        </row>
        <row r="4762">
          <cell r="A4762" t="str">
            <v>4295879842</v>
          </cell>
        </row>
        <row r="4763">
          <cell r="A4763" t="str">
            <v>4295869105</v>
          </cell>
        </row>
        <row r="4764">
          <cell r="A4764" t="str">
            <v>4295869105</v>
          </cell>
        </row>
        <row r="4765">
          <cell r="A4765" t="str">
            <v>4295869105</v>
          </cell>
        </row>
        <row r="4766">
          <cell r="A4766" t="str">
            <v>4295869105</v>
          </cell>
        </row>
        <row r="4767">
          <cell r="A4767" t="str">
            <v>4295869105</v>
          </cell>
        </row>
        <row r="4768">
          <cell r="A4768" t="str">
            <v>4295869105</v>
          </cell>
        </row>
        <row r="4769">
          <cell r="A4769" t="str">
            <v>4295869105</v>
          </cell>
        </row>
        <row r="4770">
          <cell r="A4770" t="str">
            <v>4295869105</v>
          </cell>
        </row>
        <row r="4771">
          <cell r="A4771" t="str">
            <v>4295869105</v>
          </cell>
        </row>
        <row r="4772">
          <cell r="A4772" t="str">
            <v>4295869105</v>
          </cell>
        </row>
        <row r="4773">
          <cell r="A4773" t="str">
            <v>4295869105</v>
          </cell>
        </row>
        <row r="4774">
          <cell r="A4774" t="str">
            <v>4295869105</v>
          </cell>
        </row>
        <row r="4775">
          <cell r="A4775" t="str">
            <v>4295869105</v>
          </cell>
        </row>
        <row r="4776">
          <cell r="A4776" t="str">
            <v>4295869105</v>
          </cell>
        </row>
        <row r="4777">
          <cell r="A4777" t="str">
            <v>4295869105</v>
          </cell>
        </row>
        <row r="4778">
          <cell r="A4778" t="str">
            <v>4295869105</v>
          </cell>
        </row>
        <row r="4779">
          <cell r="A4779" t="str">
            <v>4295869105</v>
          </cell>
        </row>
        <row r="4780">
          <cell r="A4780" t="str">
            <v>4295869105</v>
          </cell>
        </row>
        <row r="4781">
          <cell r="A4781" t="str">
            <v>4295869105</v>
          </cell>
        </row>
        <row r="4782">
          <cell r="A4782" t="str">
            <v>4295869105</v>
          </cell>
        </row>
        <row r="4783">
          <cell r="A4783" t="str">
            <v>4295869105</v>
          </cell>
        </row>
        <row r="4784">
          <cell r="A4784" t="str">
            <v>4295869105</v>
          </cell>
        </row>
        <row r="4785">
          <cell r="A4785" t="str">
            <v>4295869105</v>
          </cell>
        </row>
        <row r="4786">
          <cell r="A4786" t="str">
            <v>4295869105</v>
          </cell>
        </row>
        <row r="4787">
          <cell r="A4787" t="str">
            <v>4295869105</v>
          </cell>
        </row>
        <row r="4788">
          <cell r="A4788" t="str">
            <v>4295869105</v>
          </cell>
        </row>
        <row r="4789">
          <cell r="A4789" t="str">
            <v>4295869105</v>
          </cell>
        </row>
        <row r="4790">
          <cell r="A4790" t="str">
            <v>4295869105</v>
          </cell>
        </row>
        <row r="4791">
          <cell r="A4791" t="str">
            <v>4295869105</v>
          </cell>
        </row>
        <row r="4792">
          <cell r="A4792" t="str">
            <v>4295869105</v>
          </cell>
        </row>
        <row r="4793">
          <cell r="A4793" t="str">
            <v>4295869105</v>
          </cell>
        </row>
        <row r="4794">
          <cell r="A4794" t="str">
            <v>4295869105</v>
          </cell>
        </row>
        <row r="4795">
          <cell r="A4795" t="str">
            <v>4295869105</v>
          </cell>
        </row>
        <row r="4796">
          <cell r="A4796" t="str">
            <v>4295869105</v>
          </cell>
        </row>
        <row r="4797">
          <cell r="A4797" t="str">
            <v>4295869105</v>
          </cell>
        </row>
        <row r="4798">
          <cell r="A4798" t="str">
            <v>4295869105</v>
          </cell>
        </row>
        <row r="4799">
          <cell r="A4799" t="str">
            <v>4295869105</v>
          </cell>
        </row>
        <row r="4800">
          <cell r="A4800" t="str">
            <v>4295869105</v>
          </cell>
        </row>
        <row r="4801">
          <cell r="A4801" t="str">
            <v>4295869105</v>
          </cell>
        </row>
        <row r="4802">
          <cell r="A4802" t="str">
            <v>4295869105</v>
          </cell>
        </row>
        <row r="4803">
          <cell r="A4803" t="str">
            <v>4295869105</v>
          </cell>
        </row>
        <row r="4804">
          <cell r="A4804" t="str">
            <v>4295869105</v>
          </cell>
        </row>
        <row r="4805">
          <cell r="A4805" t="str">
            <v>4295869105</v>
          </cell>
        </row>
        <row r="4806">
          <cell r="A4806" t="str">
            <v>4295869105</v>
          </cell>
        </row>
        <row r="4807">
          <cell r="A4807" t="str">
            <v>4295869105</v>
          </cell>
        </row>
        <row r="4808">
          <cell r="A4808" t="str">
            <v>4295869105</v>
          </cell>
        </row>
        <row r="4809">
          <cell r="A4809" t="str">
            <v>4295869105</v>
          </cell>
        </row>
        <row r="4810">
          <cell r="A4810" t="str">
            <v>4295869105</v>
          </cell>
        </row>
        <row r="4811">
          <cell r="A4811" t="str">
            <v>4295869105</v>
          </cell>
        </row>
        <row r="4812">
          <cell r="A4812" t="str">
            <v>4295869105</v>
          </cell>
        </row>
        <row r="4813">
          <cell r="A4813" t="str">
            <v>4295869105</v>
          </cell>
        </row>
        <row r="4814">
          <cell r="A4814" t="str">
            <v>4295869105</v>
          </cell>
        </row>
        <row r="4815">
          <cell r="A4815" t="str">
            <v>4295869105</v>
          </cell>
        </row>
        <row r="4816">
          <cell r="A4816" t="str">
            <v>4295869105</v>
          </cell>
        </row>
        <row r="4817">
          <cell r="A4817" t="str">
            <v>4295869105</v>
          </cell>
        </row>
        <row r="4818">
          <cell r="A4818" t="str">
            <v>4295869105</v>
          </cell>
        </row>
        <row r="4819">
          <cell r="A4819" t="str">
            <v>4295869105</v>
          </cell>
        </row>
        <row r="4820">
          <cell r="A4820" t="str">
            <v>4295869105</v>
          </cell>
        </row>
        <row r="4821">
          <cell r="A4821" t="str">
            <v>4295869105</v>
          </cell>
        </row>
        <row r="4822">
          <cell r="A4822" t="str">
            <v>4295869105</v>
          </cell>
        </row>
        <row r="4823">
          <cell r="A4823" t="str">
            <v>4295869105</v>
          </cell>
        </row>
        <row r="4824">
          <cell r="A4824" t="str">
            <v>4295869105</v>
          </cell>
        </row>
        <row r="4825">
          <cell r="A4825" t="str">
            <v>4295869105</v>
          </cell>
        </row>
        <row r="4826">
          <cell r="A4826" t="str">
            <v>4295877395</v>
          </cell>
        </row>
        <row r="4827">
          <cell r="A4827" t="str">
            <v>4295877395</v>
          </cell>
        </row>
        <row r="4828">
          <cell r="A4828" t="str">
            <v>4295877395</v>
          </cell>
        </row>
        <row r="4829">
          <cell r="A4829" t="str">
            <v>4295877395</v>
          </cell>
        </row>
        <row r="4830">
          <cell r="A4830" t="str">
            <v>4295877395</v>
          </cell>
        </row>
        <row r="4831">
          <cell r="A4831" t="str">
            <v>4295877395</v>
          </cell>
        </row>
        <row r="4832">
          <cell r="A4832" t="str">
            <v>4295877395</v>
          </cell>
        </row>
        <row r="4833">
          <cell r="A4833" t="str">
            <v>4295877395</v>
          </cell>
        </row>
        <row r="4834">
          <cell r="A4834" t="str">
            <v>4295877395</v>
          </cell>
        </row>
        <row r="4835">
          <cell r="A4835" t="str">
            <v>4295877395</v>
          </cell>
        </row>
        <row r="4836">
          <cell r="A4836" t="str">
            <v>4295877395</v>
          </cell>
        </row>
        <row r="4837">
          <cell r="A4837" t="str">
            <v>4295877395</v>
          </cell>
        </row>
        <row r="4838">
          <cell r="A4838" t="str">
            <v>4295877395</v>
          </cell>
        </row>
        <row r="4839">
          <cell r="A4839" t="str">
            <v>4295877395</v>
          </cell>
        </row>
        <row r="4840">
          <cell r="A4840" t="str">
            <v>4295877395</v>
          </cell>
        </row>
        <row r="4841">
          <cell r="A4841" t="str">
            <v>4295877395</v>
          </cell>
        </row>
        <row r="4842">
          <cell r="A4842" t="str">
            <v>4295877395</v>
          </cell>
        </row>
        <row r="4843">
          <cell r="A4843" t="str">
            <v>4295877395</v>
          </cell>
        </row>
        <row r="4844">
          <cell r="A4844" t="str">
            <v>4295877395</v>
          </cell>
        </row>
        <row r="4845">
          <cell r="A4845" t="str">
            <v>4295877395</v>
          </cell>
        </row>
        <row r="4846">
          <cell r="A4846" t="str">
            <v>4295877395</v>
          </cell>
        </row>
        <row r="4847">
          <cell r="A4847" t="str">
            <v>4295877395</v>
          </cell>
        </row>
        <row r="4848">
          <cell r="A4848" t="str">
            <v>4295877395</v>
          </cell>
        </row>
        <row r="4849">
          <cell r="A4849" t="str">
            <v>4295877395</v>
          </cell>
        </row>
        <row r="4850">
          <cell r="A4850" t="str">
            <v>4295877395</v>
          </cell>
        </row>
        <row r="4851">
          <cell r="A4851" t="str">
            <v>4295877395</v>
          </cell>
        </row>
        <row r="4852">
          <cell r="A4852" t="str">
            <v>4295877395</v>
          </cell>
        </row>
        <row r="4853">
          <cell r="A4853" t="str">
            <v>4295877395</v>
          </cell>
        </row>
        <row r="4854">
          <cell r="A4854" t="str">
            <v>4295877395</v>
          </cell>
        </row>
        <row r="4855">
          <cell r="A4855" t="str">
            <v>4295877395</v>
          </cell>
        </row>
        <row r="4856">
          <cell r="A4856" t="str">
            <v>4295877395</v>
          </cell>
        </row>
        <row r="4857">
          <cell r="A4857" t="str">
            <v>4295877395</v>
          </cell>
        </row>
        <row r="4858">
          <cell r="A4858" t="str">
            <v>4295877395</v>
          </cell>
        </row>
        <row r="4859">
          <cell r="A4859" t="str">
            <v>4295877395</v>
          </cell>
        </row>
        <row r="4860">
          <cell r="A4860" t="str">
            <v>4295877395</v>
          </cell>
        </row>
        <row r="4861">
          <cell r="A4861" t="str">
            <v>4295877395</v>
          </cell>
        </row>
        <row r="4862">
          <cell r="A4862" t="str">
            <v>4295877395</v>
          </cell>
        </row>
        <row r="4863">
          <cell r="A4863" t="str">
            <v>4295877395</v>
          </cell>
        </row>
        <row r="4864">
          <cell r="A4864" t="str">
            <v>4295877395</v>
          </cell>
        </row>
        <row r="4865">
          <cell r="A4865" t="str">
            <v>4295877395</v>
          </cell>
        </row>
        <row r="4866">
          <cell r="A4866" t="str">
            <v>4295877395</v>
          </cell>
        </row>
        <row r="4867">
          <cell r="A4867" t="str">
            <v>4295877395</v>
          </cell>
        </row>
        <row r="4868">
          <cell r="A4868" t="str">
            <v>4295877395</v>
          </cell>
        </row>
        <row r="4869">
          <cell r="A4869" t="str">
            <v>4295877395</v>
          </cell>
        </row>
        <row r="4870">
          <cell r="A4870" t="str">
            <v>4295877395</v>
          </cell>
        </row>
        <row r="4871">
          <cell r="A4871" t="str">
            <v>4295877395</v>
          </cell>
        </row>
        <row r="4872">
          <cell r="A4872" t="str">
            <v>4295877395</v>
          </cell>
        </row>
        <row r="4873">
          <cell r="A4873" t="str">
            <v>4295877395</v>
          </cell>
        </row>
        <row r="4874">
          <cell r="A4874" t="str">
            <v>4295877395</v>
          </cell>
        </row>
        <row r="4875">
          <cell r="A4875" t="str">
            <v>4295877395</v>
          </cell>
        </row>
        <row r="4876">
          <cell r="A4876" t="str">
            <v>4295877395</v>
          </cell>
        </row>
        <row r="4877">
          <cell r="A4877" t="str">
            <v>4295877395</v>
          </cell>
        </row>
        <row r="4878">
          <cell r="A4878" t="str">
            <v>4295877395</v>
          </cell>
        </row>
        <row r="4879">
          <cell r="A4879" t="str">
            <v>4295877395</v>
          </cell>
        </row>
        <row r="4880">
          <cell r="A4880" t="str">
            <v>4295877395</v>
          </cell>
        </row>
        <row r="4881">
          <cell r="A4881" t="str">
            <v>4295877395</v>
          </cell>
        </row>
        <row r="4882">
          <cell r="A4882" t="str">
            <v>4295877395</v>
          </cell>
        </row>
        <row r="4883">
          <cell r="A4883" t="str">
            <v>4295877395</v>
          </cell>
        </row>
        <row r="4884">
          <cell r="A4884" t="str">
            <v>4295877395</v>
          </cell>
        </row>
        <row r="4885">
          <cell r="A4885" t="str">
            <v>4295877395</v>
          </cell>
        </row>
        <row r="4886">
          <cell r="A4886" t="str">
            <v>4295877395</v>
          </cell>
        </row>
        <row r="4887">
          <cell r="A4887" t="str">
            <v>4295877395</v>
          </cell>
        </row>
        <row r="4888">
          <cell r="A4888" t="str">
            <v>4295877395</v>
          </cell>
        </row>
        <row r="4889">
          <cell r="A4889" t="str">
            <v>4295877395</v>
          </cell>
        </row>
        <row r="4890">
          <cell r="A4890" t="str">
            <v>4295877395</v>
          </cell>
        </row>
        <row r="4891">
          <cell r="A4891" t="str">
            <v>4295877395</v>
          </cell>
        </row>
        <row r="4892">
          <cell r="A4892" t="str">
            <v>4295877395</v>
          </cell>
        </row>
        <row r="4893">
          <cell r="A4893" t="str">
            <v>4295876904</v>
          </cell>
        </row>
        <row r="4894">
          <cell r="A4894" t="str">
            <v>4295876904</v>
          </cell>
        </row>
        <row r="4895">
          <cell r="A4895" t="str">
            <v>4295876904</v>
          </cell>
        </row>
        <row r="4896">
          <cell r="A4896" t="str">
            <v>4295876904</v>
          </cell>
        </row>
        <row r="4897">
          <cell r="A4897" t="str">
            <v>4295876904</v>
          </cell>
        </row>
        <row r="4898">
          <cell r="A4898" t="str">
            <v>4295876904</v>
          </cell>
        </row>
        <row r="4899">
          <cell r="A4899" t="str">
            <v>4295876904</v>
          </cell>
        </row>
        <row r="4900">
          <cell r="A4900" t="str">
            <v>4295876904</v>
          </cell>
        </row>
        <row r="4901">
          <cell r="A4901" t="str">
            <v>4295876904</v>
          </cell>
        </row>
        <row r="4902">
          <cell r="A4902" t="str">
            <v>4295876904</v>
          </cell>
        </row>
        <row r="4903">
          <cell r="A4903" t="str">
            <v>4295876904</v>
          </cell>
        </row>
        <row r="4904">
          <cell r="A4904" t="str">
            <v>4295876904</v>
          </cell>
        </row>
        <row r="4905">
          <cell r="A4905" t="str">
            <v>4295876904</v>
          </cell>
        </row>
        <row r="4906">
          <cell r="A4906" t="str">
            <v>4295876904</v>
          </cell>
        </row>
        <row r="4907">
          <cell r="A4907" t="str">
            <v>4295876904</v>
          </cell>
        </row>
        <row r="4908">
          <cell r="A4908" t="str">
            <v>4295876904</v>
          </cell>
        </row>
        <row r="4909">
          <cell r="A4909" t="str">
            <v>4295876904</v>
          </cell>
        </row>
        <row r="4910">
          <cell r="A4910" t="str">
            <v>4295876904</v>
          </cell>
        </row>
        <row r="4911">
          <cell r="A4911" t="str">
            <v>4295876904</v>
          </cell>
        </row>
        <row r="4912">
          <cell r="A4912" t="str">
            <v>4295876904</v>
          </cell>
        </row>
        <row r="4913">
          <cell r="A4913" t="str">
            <v>4295876904</v>
          </cell>
        </row>
        <row r="4914">
          <cell r="A4914" t="str">
            <v>4295876904</v>
          </cell>
        </row>
        <row r="4915">
          <cell r="A4915" t="str">
            <v>4295876904</v>
          </cell>
        </row>
        <row r="4916">
          <cell r="A4916" t="str">
            <v>4295876904</v>
          </cell>
        </row>
        <row r="4917">
          <cell r="A4917" t="str">
            <v>4295876904</v>
          </cell>
        </row>
        <row r="4918">
          <cell r="A4918" t="str">
            <v>4295876904</v>
          </cell>
        </row>
        <row r="4919">
          <cell r="A4919" t="str">
            <v>4295876904</v>
          </cell>
        </row>
        <row r="4920">
          <cell r="A4920" t="str">
            <v>4295876904</v>
          </cell>
        </row>
        <row r="4921">
          <cell r="A4921" t="str">
            <v>4295876904</v>
          </cell>
        </row>
        <row r="4922">
          <cell r="A4922" t="str">
            <v>4295876904</v>
          </cell>
        </row>
        <row r="4923">
          <cell r="A4923" t="str">
            <v>4295876904</v>
          </cell>
        </row>
        <row r="4924">
          <cell r="A4924" t="str">
            <v>4295876904</v>
          </cell>
        </row>
        <row r="4925">
          <cell r="A4925" t="str">
            <v>4295876904</v>
          </cell>
        </row>
        <row r="4926">
          <cell r="A4926" t="str">
            <v>4295876904</v>
          </cell>
        </row>
        <row r="4927">
          <cell r="A4927" t="str">
            <v>4295876904</v>
          </cell>
        </row>
        <row r="4928">
          <cell r="A4928" t="str">
            <v>4295876904</v>
          </cell>
        </row>
        <row r="4929">
          <cell r="A4929" t="str">
            <v>4295876904</v>
          </cell>
        </row>
        <row r="4930">
          <cell r="A4930" t="str">
            <v>4295876904</v>
          </cell>
        </row>
        <row r="4931">
          <cell r="A4931" t="str">
            <v>4295876904</v>
          </cell>
        </row>
        <row r="4932">
          <cell r="A4932" t="str">
            <v>4295876904</v>
          </cell>
        </row>
        <row r="4933">
          <cell r="A4933" t="str">
            <v>4295876904</v>
          </cell>
        </row>
        <row r="4934">
          <cell r="A4934" t="str">
            <v>4295876904</v>
          </cell>
        </row>
        <row r="4935">
          <cell r="A4935" t="str">
            <v>4295876904</v>
          </cell>
        </row>
        <row r="4936">
          <cell r="A4936" t="str">
            <v>4295876904</v>
          </cell>
        </row>
        <row r="4937">
          <cell r="A4937" t="str">
            <v>4295876904</v>
          </cell>
        </row>
        <row r="4938">
          <cell r="A4938" t="str">
            <v>4295876904</v>
          </cell>
        </row>
        <row r="4939">
          <cell r="A4939" t="str">
            <v>4295876904</v>
          </cell>
        </row>
        <row r="4940">
          <cell r="A4940" t="str">
            <v>4295876904</v>
          </cell>
        </row>
        <row r="4941">
          <cell r="A4941" t="str">
            <v>4295876904</v>
          </cell>
        </row>
        <row r="4942">
          <cell r="A4942" t="str">
            <v>4295876904</v>
          </cell>
        </row>
        <row r="4943">
          <cell r="A4943" t="str">
            <v>4295876904</v>
          </cell>
        </row>
        <row r="4944">
          <cell r="A4944" t="str">
            <v>4295876904</v>
          </cell>
        </row>
        <row r="4945">
          <cell r="A4945" t="str">
            <v>4295876904</v>
          </cell>
        </row>
        <row r="4946">
          <cell r="A4946" t="str">
            <v>4295876904</v>
          </cell>
        </row>
        <row r="4947">
          <cell r="A4947" t="str">
            <v>4295876904</v>
          </cell>
        </row>
        <row r="4948">
          <cell r="A4948" t="str">
            <v>4295876904</v>
          </cell>
        </row>
        <row r="4949">
          <cell r="A4949" t="str">
            <v>4295876904</v>
          </cell>
        </row>
        <row r="4950">
          <cell r="A4950" t="str">
            <v>4295876904</v>
          </cell>
        </row>
        <row r="4951">
          <cell r="A4951" t="str">
            <v>4295876904</v>
          </cell>
        </row>
        <row r="4952">
          <cell r="A4952" t="str">
            <v>4295876904</v>
          </cell>
        </row>
        <row r="4953">
          <cell r="A4953" t="str">
            <v>4295870205</v>
          </cell>
        </row>
        <row r="4954">
          <cell r="A4954" t="str">
            <v>4295870205</v>
          </cell>
        </row>
        <row r="4955">
          <cell r="A4955" t="str">
            <v>4295870205</v>
          </cell>
        </row>
        <row r="4956">
          <cell r="A4956" t="str">
            <v>4295870205</v>
          </cell>
        </row>
        <row r="4957">
          <cell r="A4957" t="str">
            <v>4295870205</v>
          </cell>
        </row>
        <row r="4958">
          <cell r="A4958" t="str">
            <v>4295870205</v>
          </cell>
        </row>
        <row r="4959">
          <cell r="A4959" t="str">
            <v>4295870205</v>
          </cell>
        </row>
        <row r="4960">
          <cell r="A4960" t="str">
            <v>4295870205</v>
          </cell>
        </row>
        <row r="4961">
          <cell r="A4961" t="str">
            <v>4295870205</v>
          </cell>
        </row>
        <row r="4962">
          <cell r="A4962" t="str">
            <v>4295870205</v>
          </cell>
        </row>
        <row r="4963">
          <cell r="A4963" t="str">
            <v>4295870205</v>
          </cell>
        </row>
        <row r="4964">
          <cell r="A4964" t="str">
            <v>4295870205</v>
          </cell>
        </row>
        <row r="4965">
          <cell r="A4965" t="str">
            <v>4295870205</v>
          </cell>
        </row>
        <row r="4966">
          <cell r="A4966" t="str">
            <v>4295870205</v>
          </cell>
        </row>
        <row r="4967">
          <cell r="A4967" t="str">
            <v>4295870205</v>
          </cell>
        </row>
        <row r="4968">
          <cell r="A4968" t="str">
            <v>4295870205</v>
          </cell>
        </row>
        <row r="4969">
          <cell r="A4969" t="str">
            <v>4295870205</v>
          </cell>
        </row>
        <row r="4970">
          <cell r="A4970" t="str">
            <v>4295870205</v>
          </cell>
        </row>
        <row r="4971">
          <cell r="A4971" t="str">
            <v>4295870205</v>
          </cell>
        </row>
        <row r="4972">
          <cell r="A4972" t="str">
            <v>4295870205</v>
          </cell>
        </row>
        <row r="4973">
          <cell r="A4973" t="str">
            <v>4295870205</v>
          </cell>
        </row>
        <row r="4974">
          <cell r="A4974" t="str">
            <v>4295870205</v>
          </cell>
        </row>
        <row r="4975">
          <cell r="A4975" t="str">
            <v>4295870205</v>
          </cell>
        </row>
        <row r="4976">
          <cell r="A4976" t="str">
            <v>4295870205</v>
          </cell>
        </row>
        <row r="4977">
          <cell r="A4977" t="str">
            <v>4295870205</v>
          </cell>
        </row>
        <row r="4978">
          <cell r="A4978" t="str">
            <v>4295870205</v>
          </cell>
        </row>
        <row r="4979">
          <cell r="A4979" t="str">
            <v>4295870205</v>
          </cell>
        </row>
        <row r="4980">
          <cell r="A4980" t="str">
            <v>4295870205</v>
          </cell>
        </row>
        <row r="4981">
          <cell r="A4981" t="str">
            <v>4295870205</v>
          </cell>
        </row>
        <row r="4982">
          <cell r="A4982" t="str">
            <v>4295870205</v>
          </cell>
        </row>
        <row r="4983">
          <cell r="A4983" t="str">
            <v>4295870205</v>
          </cell>
        </row>
        <row r="4984">
          <cell r="A4984" t="str">
            <v>4295870205</v>
          </cell>
        </row>
        <row r="4985">
          <cell r="A4985" t="str">
            <v>4295870205</v>
          </cell>
        </row>
        <row r="4986">
          <cell r="A4986" t="str">
            <v>4295870205</v>
          </cell>
        </row>
        <row r="4987">
          <cell r="A4987" t="str">
            <v>4295870205</v>
          </cell>
        </row>
        <row r="4988">
          <cell r="A4988" t="str">
            <v>4295870205</v>
          </cell>
        </row>
        <row r="4989">
          <cell r="A4989" t="str">
            <v>4295870205</v>
          </cell>
        </row>
        <row r="4990">
          <cell r="A4990" t="str">
            <v>4295870205</v>
          </cell>
        </row>
        <row r="4991">
          <cell r="A4991" t="str">
            <v>4295870205</v>
          </cell>
        </row>
        <row r="4992">
          <cell r="A4992" t="str">
            <v>4295870205</v>
          </cell>
        </row>
        <row r="4993">
          <cell r="A4993" t="str">
            <v>4295870205</v>
          </cell>
        </row>
        <row r="4994">
          <cell r="A4994" t="str">
            <v>4295870205</v>
          </cell>
        </row>
        <row r="4995">
          <cell r="A4995" t="str">
            <v>4295870205</v>
          </cell>
        </row>
        <row r="4996">
          <cell r="A4996" t="str">
            <v>4295870205</v>
          </cell>
        </row>
        <row r="4997">
          <cell r="A4997" t="str">
            <v>4295870205</v>
          </cell>
        </row>
        <row r="4998">
          <cell r="A4998" t="str">
            <v>4295870205</v>
          </cell>
        </row>
        <row r="4999">
          <cell r="A4999" t="str">
            <v>4295870205</v>
          </cell>
        </row>
        <row r="5000">
          <cell r="A5000" t="str">
            <v>4295870205</v>
          </cell>
        </row>
        <row r="5001">
          <cell r="A5001" t="str">
            <v>4295870205</v>
          </cell>
        </row>
        <row r="5002">
          <cell r="A5002" t="str">
            <v>4295870205</v>
          </cell>
        </row>
        <row r="5003">
          <cell r="A5003" t="str">
            <v>4295870205</v>
          </cell>
        </row>
        <row r="5004">
          <cell r="A5004" t="str">
            <v>4295870205</v>
          </cell>
        </row>
        <row r="5005">
          <cell r="A5005" t="str">
            <v>4295870205</v>
          </cell>
        </row>
        <row r="5006">
          <cell r="A5006" t="str">
            <v>4295870205</v>
          </cell>
        </row>
        <row r="5007">
          <cell r="A5007" t="str">
            <v>4295870205</v>
          </cell>
        </row>
        <row r="5008">
          <cell r="A5008" t="str">
            <v>4295870205</v>
          </cell>
        </row>
        <row r="5009">
          <cell r="A5009" t="str">
            <v>4295870205</v>
          </cell>
        </row>
        <row r="5010">
          <cell r="A5010" t="str">
            <v>4295870205</v>
          </cell>
        </row>
        <row r="5011">
          <cell r="A5011" t="str">
            <v>4295870205</v>
          </cell>
        </row>
        <row r="5012">
          <cell r="A5012" t="str">
            <v>4295870205</v>
          </cell>
        </row>
        <row r="5013">
          <cell r="A5013" t="str">
            <v>4295870205</v>
          </cell>
        </row>
        <row r="5014">
          <cell r="A5014" t="str">
            <v>4295870205</v>
          </cell>
        </row>
        <row r="5015">
          <cell r="A5015" t="str">
            <v>4295870205</v>
          </cell>
        </row>
        <row r="5016">
          <cell r="A5016" t="str">
            <v>4295870205</v>
          </cell>
        </row>
        <row r="5017">
          <cell r="A5017" t="str">
            <v>4295870205</v>
          </cell>
        </row>
        <row r="5018">
          <cell r="A5018" t="str">
            <v>4295870205</v>
          </cell>
        </row>
        <row r="5019">
          <cell r="A5019" t="str">
            <v>4295870205</v>
          </cell>
        </row>
        <row r="5020">
          <cell r="A5020" t="str">
            <v>4295870205</v>
          </cell>
        </row>
        <row r="5021">
          <cell r="A5021" t="str">
            <v>4295870205</v>
          </cell>
        </row>
        <row r="5022">
          <cell r="A5022" t="str">
            <v>4295872412</v>
          </cell>
        </row>
        <row r="5023">
          <cell r="A5023" t="str">
            <v>4295872412</v>
          </cell>
        </row>
        <row r="5024">
          <cell r="A5024" t="str">
            <v>4295872412</v>
          </cell>
        </row>
        <row r="5025">
          <cell r="A5025" t="str">
            <v>4295872412</v>
          </cell>
        </row>
        <row r="5026">
          <cell r="A5026" t="str">
            <v>4295872412</v>
          </cell>
        </row>
        <row r="5027">
          <cell r="A5027" t="str">
            <v>4295872412</v>
          </cell>
        </row>
        <row r="5028">
          <cell r="A5028" t="str">
            <v>4295872412</v>
          </cell>
        </row>
        <row r="5029">
          <cell r="A5029" t="str">
            <v>4295872412</v>
          </cell>
        </row>
        <row r="5030">
          <cell r="A5030" t="str">
            <v>4295872412</v>
          </cell>
        </row>
        <row r="5031">
          <cell r="A5031" t="str">
            <v>4295872412</v>
          </cell>
        </row>
        <row r="5032">
          <cell r="A5032" t="str">
            <v>4295872412</v>
          </cell>
        </row>
        <row r="5033">
          <cell r="A5033" t="str">
            <v>4295872412</v>
          </cell>
        </row>
        <row r="5034">
          <cell r="A5034" t="str">
            <v>4295872412</v>
          </cell>
        </row>
        <row r="5035">
          <cell r="A5035" t="str">
            <v>4295872412</v>
          </cell>
        </row>
        <row r="5036">
          <cell r="A5036" t="str">
            <v>4295872412</v>
          </cell>
        </row>
        <row r="5037">
          <cell r="A5037" t="str">
            <v>4295872412</v>
          </cell>
        </row>
        <row r="5038">
          <cell r="A5038" t="str">
            <v>4295872412</v>
          </cell>
        </row>
        <row r="5039">
          <cell r="A5039" t="str">
            <v>4295872412</v>
          </cell>
        </row>
        <row r="5040">
          <cell r="A5040" t="str">
            <v>4295872412</v>
          </cell>
        </row>
        <row r="5041">
          <cell r="A5041" t="str">
            <v>4295872412</v>
          </cell>
        </row>
        <row r="5042">
          <cell r="A5042" t="str">
            <v>4295872412</v>
          </cell>
        </row>
        <row r="5043">
          <cell r="A5043" t="str">
            <v>4295872412</v>
          </cell>
        </row>
        <row r="5044">
          <cell r="A5044" t="str">
            <v>4295872412</v>
          </cell>
        </row>
        <row r="5045">
          <cell r="A5045" t="str">
            <v>4295872412</v>
          </cell>
        </row>
        <row r="5046">
          <cell r="A5046" t="str">
            <v>4295872412</v>
          </cell>
        </row>
        <row r="5047">
          <cell r="A5047" t="str">
            <v>4295872412</v>
          </cell>
        </row>
        <row r="5048">
          <cell r="A5048" t="str">
            <v>4295872412</v>
          </cell>
        </row>
        <row r="5049">
          <cell r="A5049" t="str">
            <v>4295872412</v>
          </cell>
        </row>
        <row r="5050">
          <cell r="A5050" t="str">
            <v>4295872412</v>
          </cell>
        </row>
        <row r="5051">
          <cell r="A5051" t="str">
            <v>4295872412</v>
          </cell>
        </row>
        <row r="5052">
          <cell r="A5052" t="str">
            <v>4295872412</v>
          </cell>
        </row>
        <row r="5053">
          <cell r="A5053" t="str">
            <v>4295872412</v>
          </cell>
        </row>
        <row r="5054">
          <cell r="A5054" t="str">
            <v>4295872412</v>
          </cell>
        </row>
        <row r="5055">
          <cell r="A5055" t="str">
            <v>4295872412</v>
          </cell>
        </row>
        <row r="5056">
          <cell r="A5056" t="str">
            <v>4295872412</v>
          </cell>
        </row>
        <row r="5057">
          <cell r="A5057" t="str">
            <v>4295872412</v>
          </cell>
        </row>
        <row r="5058">
          <cell r="A5058" t="str">
            <v>4295872412</v>
          </cell>
        </row>
        <row r="5059">
          <cell r="A5059" t="str">
            <v>4295872412</v>
          </cell>
        </row>
        <row r="5060">
          <cell r="A5060" t="str">
            <v>4295872412</v>
          </cell>
        </row>
        <row r="5061">
          <cell r="A5061" t="str">
            <v>4295872412</v>
          </cell>
        </row>
        <row r="5062">
          <cell r="A5062" t="str">
            <v>4295872412</v>
          </cell>
        </row>
        <row r="5063">
          <cell r="A5063" t="str">
            <v>4295872412</v>
          </cell>
        </row>
        <row r="5064">
          <cell r="A5064" t="str">
            <v>4295872412</v>
          </cell>
        </row>
        <row r="5065">
          <cell r="A5065" t="str">
            <v>4295872412</v>
          </cell>
        </row>
        <row r="5066">
          <cell r="A5066" t="str">
            <v>4295872412</v>
          </cell>
        </row>
        <row r="5067">
          <cell r="A5067" t="str">
            <v>4295872412</v>
          </cell>
        </row>
        <row r="5068">
          <cell r="A5068" t="str">
            <v>4295872412</v>
          </cell>
        </row>
        <row r="5069">
          <cell r="A5069" t="str">
            <v>4295872412</v>
          </cell>
        </row>
        <row r="5070">
          <cell r="A5070" t="str">
            <v>4295872412</v>
          </cell>
        </row>
        <row r="5071">
          <cell r="A5071" t="str">
            <v>4295872412</v>
          </cell>
        </row>
        <row r="5072">
          <cell r="A5072" t="str">
            <v>4295872412</v>
          </cell>
        </row>
        <row r="5073">
          <cell r="A5073" t="str">
            <v>4295872412</v>
          </cell>
        </row>
        <row r="5074">
          <cell r="A5074" t="str">
            <v>4295872412</v>
          </cell>
        </row>
        <row r="5075">
          <cell r="A5075" t="str">
            <v>4295872412</v>
          </cell>
        </row>
        <row r="5076">
          <cell r="A5076" t="str">
            <v>4295872412</v>
          </cell>
        </row>
        <row r="5077">
          <cell r="A5077" t="str">
            <v>4295872412</v>
          </cell>
        </row>
        <row r="5078">
          <cell r="A5078" t="str">
            <v>4295872412</v>
          </cell>
        </row>
        <row r="5079">
          <cell r="A5079" t="str">
            <v>4295872412</v>
          </cell>
        </row>
        <row r="5080">
          <cell r="A5080" t="str">
            <v>4295872412</v>
          </cell>
        </row>
        <row r="5081">
          <cell r="A5081" t="str">
            <v>4295872412</v>
          </cell>
        </row>
        <row r="5082">
          <cell r="A5082" t="str">
            <v>4295872412</v>
          </cell>
        </row>
        <row r="5083">
          <cell r="A5083" t="str">
            <v>4295872412</v>
          </cell>
        </row>
        <row r="5084">
          <cell r="A5084" t="str">
            <v>4295872412</v>
          </cell>
        </row>
        <row r="5085">
          <cell r="A5085" t="str">
            <v>4295872412</v>
          </cell>
        </row>
        <row r="5086">
          <cell r="A5086" t="str">
            <v>4295872412</v>
          </cell>
        </row>
        <row r="5087">
          <cell r="A5087" t="str">
            <v>4295872412</v>
          </cell>
        </row>
        <row r="5088">
          <cell r="A5088" t="str">
            <v>4295872412</v>
          </cell>
        </row>
        <row r="5089">
          <cell r="A5089" t="str">
            <v>4295872412</v>
          </cell>
        </row>
        <row r="5090">
          <cell r="A5090" t="str">
            <v>4295872412</v>
          </cell>
        </row>
        <row r="5091">
          <cell r="A5091" t="str">
            <v>4295872412</v>
          </cell>
        </row>
        <row r="5092">
          <cell r="A5092" t="str">
            <v>4295872412</v>
          </cell>
        </row>
        <row r="5093">
          <cell r="A5093" t="str">
            <v>4295872412</v>
          </cell>
        </row>
        <row r="5094">
          <cell r="A5094" t="str">
            <v>4295872412</v>
          </cell>
        </row>
        <row r="5095">
          <cell r="A5095" t="str">
            <v>4295872412</v>
          </cell>
        </row>
        <row r="5096">
          <cell r="A5096" t="str">
            <v>4295872412</v>
          </cell>
        </row>
        <row r="5097">
          <cell r="A5097" t="str">
            <v>4295872412</v>
          </cell>
        </row>
        <row r="5098">
          <cell r="A5098" t="str">
            <v>4295872412</v>
          </cell>
        </row>
        <row r="5099">
          <cell r="A5099" t="str">
            <v>4295872412</v>
          </cell>
        </row>
        <row r="5100">
          <cell r="A5100" t="str">
            <v>4295872412</v>
          </cell>
        </row>
        <row r="5101">
          <cell r="A5101" t="str">
            <v>4295872412</v>
          </cell>
        </row>
        <row r="5102">
          <cell r="A5102" t="str">
            <v>4295872412</v>
          </cell>
        </row>
        <row r="5103">
          <cell r="A5103" t="str">
            <v>4295872412</v>
          </cell>
        </row>
        <row r="5104">
          <cell r="A5104" t="str">
            <v>4295872412</v>
          </cell>
        </row>
        <row r="5105">
          <cell r="A5105" t="str">
            <v>4295872412</v>
          </cell>
        </row>
        <row r="5106">
          <cell r="A5106" t="str">
            <v>4295872412</v>
          </cell>
        </row>
        <row r="5107">
          <cell r="A5107" t="str">
            <v>4295872412</v>
          </cell>
        </row>
        <row r="5108">
          <cell r="A5108" t="str">
            <v>4295872412</v>
          </cell>
        </row>
        <row r="5109">
          <cell r="A5109" t="str">
            <v>4295872412</v>
          </cell>
        </row>
        <row r="5110">
          <cell r="A5110" t="str">
            <v>4295872412</v>
          </cell>
        </row>
        <row r="5111">
          <cell r="A5111" t="str">
            <v>4295872412</v>
          </cell>
        </row>
        <row r="5112">
          <cell r="A5112" t="str">
            <v>4295872412</v>
          </cell>
        </row>
        <row r="5113">
          <cell r="A5113" t="str">
            <v>4295872412</v>
          </cell>
        </row>
        <row r="5114">
          <cell r="A5114" t="str">
            <v>4295872412</v>
          </cell>
        </row>
        <row r="5115">
          <cell r="A5115" t="str">
            <v>4295872412</v>
          </cell>
        </row>
        <row r="5116">
          <cell r="A5116" t="str">
            <v>4295872412</v>
          </cell>
        </row>
        <row r="5117">
          <cell r="A5117" t="str">
            <v>4295872412</v>
          </cell>
        </row>
        <row r="5118">
          <cell r="A5118" t="str">
            <v>4295872412</v>
          </cell>
        </row>
        <row r="5119">
          <cell r="A5119" t="str">
            <v>4295872412</v>
          </cell>
        </row>
        <row r="5120">
          <cell r="A5120" t="str">
            <v>4295872412</v>
          </cell>
        </row>
        <row r="5121">
          <cell r="A5121" t="str">
            <v>4295872412</v>
          </cell>
        </row>
        <row r="5122">
          <cell r="A5122" t="str">
            <v>4295872412</v>
          </cell>
        </row>
        <row r="5123">
          <cell r="A5123" t="str">
            <v>4295872412</v>
          </cell>
        </row>
        <row r="5124">
          <cell r="A5124" t="str">
            <v>4295872412</v>
          </cell>
        </row>
        <row r="5125">
          <cell r="A5125" t="str">
            <v>4295872412</v>
          </cell>
        </row>
        <row r="5126">
          <cell r="A5126" t="str">
            <v>4295872412</v>
          </cell>
        </row>
        <row r="5127">
          <cell r="A5127" t="str">
            <v>4295872412</v>
          </cell>
        </row>
        <row r="5128">
          <cell r="A5128" t="str">
            <v>4295872412</v>
          </cell>
        </row>
        <row r="5129">
          <cell r="A5129" t="str">
            <v>4295872412</v>
          </cell>
        </row>
        <row r="5130">
          <cell r="A5130" t="str">
            <v>4295872412</v>
          </cell>
        </row>
        <row r="5131">
          <cell r="A5131" t="str">
            <v>4295872412</v>
          </cell>
        </row>
        <row r="5132">
          <cell r="A5132" t="str">
            <v>4295872412</v>
          </cell>
        </row>
        <row r="5133">
          <cell r="A5133" t="str">
            <v>4295872412</v>
          </cell>
        </row>
        <row r="5134">
          <cell r="A5134" t="str">
            <v>4295872412</v>
          </cell>
        </row>
        <row r="5135">
          <cell r="A5135" t="str">
            <v>4295872412</v>
          </cell>
        </row>
        <row r="5136">
          <cell r="A5136" t="str">
            <v>4295872412</v>
          </cell>
        </row>
        <row r="5137">
          <cell r="A5137" t="str">
            <v>4295872412</v>
          </cell>
        </row>
        <row r="5138">
          <cell r="A5138" t="str">
            <v>4295872412</v>
          </cell>
        </row>
        <row r="5139">
          <cell r="A5139" t="str">
            <v>4295872412</v>
          </cell>
        </row>
        <row r="5140">
          <cell r="A5140" t="str">
            <v>4295872412</v>
          </cell>
        </row>
        <row r="5141">
          <cell r="A5141" t="str">
            <v>4295872412</v>
          </cell>
        </row>
        <row r="5142">
          <cell r="A5142" t="str">
            <v>4295872412</v>
          </cell>
        </row>
        <row r="5143">
          <cell r="A5143" t="str">
            <v>4295872412</v>
          </cell>
        </row>
        <row r="5144">
          <cell r="A5144" t="str">
            <v>4295872412</v>
          </cell>
        </row>
        <row r="5145">
          <cell r="A5145" t="str">
            <v>4295872412</v>
          </cell>
        </row>
        <row r="5146">
          <cell r="A5146" t="str">
            <v>4295872412</v>
          </cell>
        </row>
        <row r="5147">
          <cell r="A5147" t="str">
            <v>4295872412</v>
          </cell>
        </row>
        <row r="5148">
          <cell r="A5148" t="str">
            <v>4295872412</v>
          </cell>
        </row>
        <row r="5149">
          <cell r="A5149" t="str">
            <v>4295906979</v>
          </cell>
        </row>
        <row r="5150">
          <cell r="A5150" t="str">
            <v>4295906979</v>
          </cell>
        </row>
        <row r="5151">
          <cell r="A5151" t="str">
            <v>4295906979</v>
          </cell>
        </row>
        <row r="5152">
          <cell r="A5152" t="str">
            <v>4295906979</v>
          </cell>
        </row>
        <row r="5153">
          <cell r="A5153" t="str">
            <v>4295906979</v>
          </cell>
        </row>
        <row r="5154">
          <cell r="A5154" t="str">
            <v>4295906979</v>
          </cell>
        </row>
        <row r="5155">
          <cell r="A5155" t="str">
            <v>4295906979</v>
          </cell>
        </row>
        <row r="5156">
          <cell r="A5156" t="str">
            <v>4295906979</v>
          </cell>
        </row>
        <row r="5157">
          <cell r="A5157" t="str">
            <v>4295906979</v>
          </cell>
        </row>
        <row r="5158">
          <cell r="A5158" t="str">
            <v>4295906979</v>
          </cell>
        </row>
        <row r="5159">
          <cell r="A5159" t="str">
            <v>4295906979</v>
          </cell>
        </row>
        <row r="5160">
          <cell r="A5160" t="str">
            <v>4295906979</v>
          </cell>
        </row>
        <row r="5161">
          <cell r="A5161" t="str">
            <v>4295906979</v>
          </cell>
        </row>
        <row r="5162">
          <cell r="A5162" t="str">
            <v>4295906979</v>
          </cell>
        </row>
        <row r="5163">
          <cell r="A5163" t="str">
            <v>4295906979</v>
          </cell>
        </row>
        <row r="5164">
          <cell r="A5164" t="str">
            <v>4295906979</v>
          </cell>
        </row>
        <row r="5165">
          <cell r="A5165" t="str">
            <v>4295906979</v>
          </cell>
        </row>
        <row r="5166">
          <cell r="A5166" t="str">
            <v>4295906979</v>
          </cell>
        </row>
        <row r="5167">
          <cell r="A5167" t="str">
            <v>4295906979</v>
          </cell>
        </row>
        <row r="5168">
          <cell r="A5168" t="str">
            <v>4295906979</v>
          </cell>
        </row>
        <row r="5169">
          <cell r="A5169" t="str">
            <v>4295906979</v>
          </cell>
        </row>
        <row r="5170">
          <cell r="A5170" t="str">
            <v>4295906979</v>
          </cell>
        </row>
        <row r="5171">
          <cell r="A5171" t="str">
            <v>4295906979</v>
          </cell>
        </row>
        <row r="5172">
          <cell r="A5172" t="str">
            <v>4295906979</v>
          </cell>
        </row>
        <row r="5173">
          <cell r="A5173" t="str">
            <v>4295906979</v>
          </cell>
        </row>
        <row r="5174">
          <cell r="A5174" t="str">
            <v>4295906979</v>
          </cell>
        </row>
        <row r="5175">
          <cell r="A5175" t="str">
            <v>4295906979</v>
          </cell>
        </row>
        <row r="5176">
          <cell r="A5176" t="str">
            <v>4295906979</v>
          </cell>
        </row>
        <row r="5177">
          <cell r="A5177" t="str">
            <v>4295906979</v>
          </cell>
        </row>
        <row r="5178">
          <cell r="A5178" t="str">
            <v>4295906979</v>
          </cell>
        </row>
        <row r="5179">
          <cell r="A5179" t="str">
            <v>4295906979</v>
          </cell>
        </row>
        <row r="5180">
          <cell r="A5180" t="str">
            <v>4295906979</v>
          </cell>
        </row>
        <row r="5181">
          <cell r="A5181" t="str">
            <v>4295906979</v>
          </cell>
        </row>
        <row r="5182">
          <cell r="A5182" t="str">
            <v>4295906979</v>
          </cell>
        </row>
        <row r="5183">
          <cell r="A5183" t="str">
            <v>4295906979</v>
          </cell>
        </row>
        <row r="5184">
          <cell r="A5184" t="str">
            <v>4295906979</v>
          </cell>
        </row>
        <row r="5185">
          <cell r="A5185" t="str">
            <v>4295906979</v>
          </cell>
        </row>
        <row r="5186">
          <cell r="A5186" t="str">
            <v>4295906979</v>
          </cell>
        </row>
        <row r="5187">
          <cell r="A5187" t="str">
            <v>4295906979</v>
          </cell>
        </row>
        <row r="5188">
          <cell r="A5188" t="str">
            <v>4295906979</v>
          </cell>
        </row>
        <row r="5189">
          <cell r="A5189" t="str">
            <v>4295906979</v>
          </cell>
        </row>
        <row r="5190">
          <cell r="A5190" t="str">
            <v>4295906979</v>
          </cell>
        </row>
        <row r="5191">
          <cell r="A5191" t="str">
            <v>4295906979</v>
          </cell>
        </row>
        <row r="5192">
          <cell r="A5192" t="str">
            <v>4295906979</v>
          </cell>
        </row>
        <row r="5193">
          <cell r="A5193" t="str">
            <v>4295906979</v>
          </cell>
        </row>
        <row r="5194">
          <cell r="A5194" t="str">
            <v>4295906979</v>
          </cell>
        </row>
        <row r="5195">
          <cell r="A5195" t="str">
            <v>4295906979</v>
          </cell>
        </row>
        <row r="5196">
          <cell r="A5196" t="str">
            <v>4295906979</v>
          </cell>
        </row>
        <row r="5197">
          <cell r="A5197" t="str">
            <v>4295906979</v>
          </cell>
        </row>
        <row r="5198">
          <cell r="A5198" t="str">
            <v>4295906979</v>
          </cell>
        </row>
        <row r="5199">
          <cell r="A5199" t="str">
            <v>4295906979</v>
          </cell>
        </row>
        <row r="5200">
          <cell r="A5200" t="str">
            <v>4295906979</v>
          </cell>
        </row>
        <row r="5201">
          <cell r="A5201" t="str">
            <v>4295906979</v>
          </cell>
        </row>
        <row r="5202">
          <cell r="A5202" t="str">
            <v>4295906979</v>
          </cell>
        </row>
        <row r="5203">
          <cell r="A5203" t="str">
            <v>4295906979</v>
          </cell>
        </row>
        <row r="5204">
          <cell r="A5204" t="str">
            <v>4295906979</v>
          </cell>
        </row>
        <row r="5205">
          <cell r="A5205" t="str">
            <v>4295906979</v>
          </cell>
        </row>
        <row r="5206">
          <cell r="A5206" t="str">
            <v>4295906979</v>
          </cell>
        </row>
        <row r="5207">
          <cell r="A5207" t="str">
            <v>4295906979</v>
          </cell>
        </row>
        <row r="5208">
          <cell r="A5208" t="str">
            <v>4295906979</v>
          </cell>
        </row>
        <row r="5209">
          <cell r="A5209" t="str">
            <v>4295906979</v>
          </cell>
        </row>
        <row r="5210">
          <cell r="A5210" t="str">
            <v>4295906979</v>
          </cell>
        </row>
        <row r="5211">
          <cell r="A5211" t="str">
            <v>4295906979</v>
          </cell>
        </row>
        <row r="5212">
          <cell r="A5212" t="str">
            <v>4295906979</v>
          </cell>
        </row>
        <row r="5213">
          <cell r="A5213" t="str">
            <v>4295906979</v>
          </cell>
        </row>
        <row r="5214">
          <cell r="A5214" t="str">
            <v>4295906979</v>
          </cell>
        </row>
        <row r="5215">
          <cell r="A5215" t="str">
            <v>4295906979</v>
          </cell>
        </row>
        <row r="5216">
          <cell r="A5216" t="str">
            <v>4295906979</v>
          </cell>
        </row>
        <row r="5217">
          <cell r="A5217" t="str">
            <v>4295906979</v>
          </cell>
        </row>
        <row r="5218">
          <cell r="A5218" t="str">
            <v>4295906979</v>
          </cell>
        </row>
        <row r="5219">
          <cell r="A5219" t="str">
            <v>4295906979</v>
          </cell>
        </row>
        <row r="5220">
          <cell r="A5220" t="str">
            <v>4295906979</v>
          </cell>
        </row>
        <row r="5221">
          <cell r="A5221" t="str">
            <v>4295906979</v>
          </cell>
        </row>
        <row r="5222">
          <cell r="A5222" t="str">
            <v>4295906979</v>
          </cell>
        </row>
        <row r="5223">
          <cell r="A5223" t="str">
            <v>4295906979</v>
          </cell>
        </row>
        <row r="5224">
          <cell r="A5224" t="str">
            <v>4295906979</v>
          </cell>
        </row>
        <row r="5225">
          <cell r="A5225" t="str">
            <v>4295906979</v>
          </cell>
        </row>
        <row r="5226">
          <cell r="A5226" t="str">
            <v>4295906979</v>
          </cell>
        </row>
        <row r="5227">
          <cell r="A5227" t="str">
            <v>4295906979</v>
          </cell>
        </row>
        <row r="5228">
          <cell r="A5228" t="str">
            <v>4295906979</v>
          </cell>
        </row>
        <row r="5229">
          <cell r="A5229" t="str">
            <v>4295906979</v>
          </cell>
        </row>
        <row r="5230">
          <cell r="A5230" t="str">
            <v>4295906979</v>
          </cell>
        </row>
        <row r="5231">
          <cell r="A5231" t="str">
            <v>4295906979</v>
          </cell>
        </row>
        <row r="5232">
          <cell r="A5232" t="str">
            <v>4295906979</v>
          </cell>
        </row>
        <row r="5233">
          <cell r="A5233" t="str">
            <v>4295906979</v>
          </cell>
        </row>
        <row r="5234">
          <cell r="A5234" t="str">
            <v>4295906979</v>
          </cell>
        </row>
        <row r="5235">
          <cell r="A5235" t="str">
            <v>4295906979</v>
          </cell>
        </row>
        <row r="5236">
          <cell r="A5236" t="str">
            <v>4295906979</v>
          </cell>
        </row>
        <row r="5237">
          <cell r="A5237" t="str">
            <v>4295882004</v>
          </cell>
        </row>
        <row r="5238">
          <cell r="A5238" t="str">
            <v>4295882004</v>
          </cell>
        </row>
        <row r="5239">
          <cell r="A5239" t="str">
            <v>4295882004</v>
          </cell>
        </row>
        <row r="5240">
          <cell r="A5240" t="str">
            <v>4295882004</v>
          </cell>
        </row>
        <row r="5241">
          <cell r="A5241" t="str">
            <v>4295882004</v>
          </cell>
        </row>
        <row r="5242">
          <cell r="A5242" t="str">
            <v>4295882004</v>
          </cell>
        </row>
        <row r="5243">
          <cell r="A5243" t="str">
            <v>4295882004</v>
          </cell>
        </row>
        <row r="5244">
          <cell r="A5244" t="str">
            <v>4295882004</v>
          </cell>
        </row>
        <row r="5245">
          <cell r="A5245" t="str">
            <v>4295882004</v>
          </cell>
        </row>
        <row r="5246">
          <cell r="A5246" t="str">
            <v>4295882004</v>
          </cell>
        </row>
        <row r="5247">
          <cell r="A5247" t="str">
            <v>4295882004</v>
          </cell>
        </row>
        <row r="5248">
          <cell r="A5248" t="str">
            <v>4295882004</v>
          </cell>
        </row>
        <row r="5249">
          <cell r="A5249" t="str">
            <v>4295882004</v>
          </cell>
        </row>
        <row r="5250">
          <cell r="A5250" t="str">
            <v>4295882004</v>
          </cell>
        </row>
        <row r="5251">
          <cell r="A5251" t="str">
            <v>4295882004</v>
          </cell>
        </row>
        <row r="5252">
          <cell r="A5252" t="str">
            <v>4295882004</v>
          </cell>
        </row>
        <row r="5253">
          <cell r="A5253" t="str">
            <v>4295882004</v>
          </cell>
        </row>
        <row r="5254">
          <cell r="A5254" t="str">
            <v>4295882004</v>
          </cell>
        </row>
        <row r="5255">
          <cell r="A5255" t="str">
            <v>4295882004</v>
          </cell>
        </row>
        <row r="5256">
          <cell r="A5256" t="str">
            <v>4295882004</v>
          </cell>
        </row>
        <row r="5257">
          <cell r="A5257" t="str">
            <v>4295882004</v>
          </cell>
        </row>
        <row r="5258">
          <cell r="A5258" t="str">
            <v>4295882004</v>
          </cell>
        </row>
        <row r="5259">
          <cell r="A5259" t="str">
            <v>4295882004</v>
          </cell>
        </row>
        <row r="5260">
          <cell r="A5260" t="str">
            <v>4295882004</v>
          </cell>
        </row>
        <row r="5261">
          <cell r="A5261" t="str">
            <v>4295882004</v>
          </cell>
        </row>
        <row r="5262">
          <cell r="A5262" t="str">
            <v>4295882004</v>
          </cell>
        </row>
        <row r="5263">
          <cell r="A5263" t="str">
            <v>4295882004</v>
          </cell>
        </row>
        <row r="5264">
          <cell r="A5264" t="str">
            <v>4295882004</v>
          </cell>
        </row>
        <row r="5265">
          <cell r="A5265" t="str">
            <v>4295882004</v>
          </cell>
        </row>
        <row r="5266">
          <cell r="A5266" t="str">
            <v>4295882004</v>
          </cell>
        </row>
        <row r="5267">
          <cell r="A5267" t="str">
            <v>4295882004</v>
          </cell>
        </row>
        <row r="5268">
          <cell r="A5268" t="str">
            <v>4295882004</v>
          </cell>
        </row>
        <row r="5269">
          <cell r="A5269" t="str">
            <v>4295882004</v>
          </cell>
        </row>
        <row r="5270">
          <cell r="A5270" t="str">
            <v>4295882004</v>
          </cell>
        </row>
        <row r="5271">
          <cell r="A5271" t="str">
            <v>4295882004</v>
          </cell>
        </row>
        <row r="5272">
          <cell r="A5272" t="str">
            <v>4295882004</v>
          </cell>
        </row>
        <row r="5273">
          <cell r="A5273" t="str">
            <v>4295882004</v>
          </cell>
        </row>
        <row r="5274">
          <cell r="A5274" t="str">
            <v>4295882004</v>
          </cell>
        </row>
        <row r="5275">
          <cell r="A5275" t="str">
            <v>4295882004</v>
          </cell>
        </row>
        <row r="5276">
          <cell r="A5276" t="str">
            <v>4295882004</v>
          </cell>
        </row>
        <row r="5277">
          <cell r="A5277" t="str">
            <v>4295882004</v>
          </cell>
        </row>
        <row r="5278">
          <cell r="A5278" t="str">
            <v>4295882004</v>
          </cell>
        </row>
        <row r="5279">
          <cell r="A5279" t="str">
            <v>4295882004</v>
          </cell>
        </row>
        <row r="5280">
          <cell r="A5280" t="str">
            <v>4295882004</v>
          </cell>
        </row>
        <row r="5281">
          <cell r="A5281" t="str">
            <v>4295882004</v>
          </cell>
        </row>
        <row r="5282">
          <cell r="A5282" t="str">
            <v>4295882004</v>
          </cell>
        </row>
        <row r="5283">
          <cell r="A5283" t="str">
            <v>4295882004</v>
          </cell>
        </row>
        <row r="5284">
          <cell r="A5284" t="str">
            <v>4295882004</v>
          </cell>
        </row>
        <row r="5285">
          <cell r="A5285" t="str">
            <v>4295882004</v>
          </cell>
        </row>
        <row r="5286">
          <cell r="A5286" t="str">
            <v>4295882004</v>
          </cell>
        </row>
        <row r="5287">
          <cell r="A5287" t="str">
            <v>4295882004</v>
          </cell>
        </row>
        <row r="5288">
          <cell r="A5288" t="str">
            <v>4295882004</v>
          </cell>
        </row>
        <row r="5289">
          <cell r="A5289" t="str">
            <v>4295882004</v>
          </cell>
        </row>
        <row r="5290">
          <cell r="A5290" t="str">
            <v>4295882004</v>
          </cell>
        </row>
        <row r="5291">
          <cell r="A5291" t="str">
            <v>4295882004</v>
          </cell>
        </row>
        <row r="5292">
          <cell r="A5292" t="str">
            <v>4295882004</v>
          </cell>
        </row>
        <row r="5293">
          <cell r="A5293" t="str">
            <v>4295882004</v>
          </cell>
        </row>
        <row r="5294">
          <cell r="A5294" t="str">
            <v>4295882004</v>
          </cell>
        </row>
        <row r="5295">
          <cell r="A5295" t="str">
            <v>4295882004</v>
          </cell>
        </row>
        <row r="5296">
          <cell r="A5296" t="str">
            <v>4295882004</v>
          </cell>
        </row>
        <row r="5297">
          <cell r="A5297" t="str">
            <v>4295882004</v>
          </cell>
        </row>
        <row r="5298">
          <cell r="A5298" t="str">
            <v>4295882004</v>
          </cell>
        </row>
        <row r="5299">
          <cell r="A5299" t="str">
            <v>4295882004</v>
          </cell>
        </row>
        <row r="5300">
          <cell r="A5300" t="str">
            <v>4295882004</v>
          </cell>
        </row>
        <row r="5301">
          <cell r="A5301" t="str">
            <v>4295882004</v>
          </cell>
        </row>
        <row r="5302">
          <cell r="A5302" t="str">
            <v>4295882004</v>
          </cell>
        </row>
        <row r="5303">
          <cell r="A5303" t="str">
            <v>4295882004</v>
          </cell>
        </row>
        <row r="5304">
          <cell r="A5304" t="str">
            <v>4295882004</v>
          </cell>
        </row>
        <row r="5305">
          <cell r="A5305" t="str">
            <v>4295882004</v>
          </cell>
        </row>
        <row r="5306">
          <cell r="A5306" t="str">
            <v>4295882004</v>
          </cell>
        </row>
        <row r="5307">
          <cell r="A5307" t="str">
            <v>4295882004</v>
          </cell>
        </row>
        <row r="5308">
          <cell r="A5308" t="str">
            <v>4295882004</v>
          </cell>
        </row>
        <row r="5309">
          <cell r="A5309" t="str">
            <v>4295882004</v>
          </cell>
        </row>
        <row r="5310">
          <cell r="A5310" t="str">
            <v>4295882004</v>
          </cell>
        </row>
        <row r="5311">
          <cell r="A5311" t="str">
            <v>4295882004</v>
          </cell>
        </row>
        <row r="5312">
          <cell r="A5312" t="str">
            <v>4295881987</v>
          </cell>
        </row>
        <row r="5313">
          <cell r="A5313" t="str">
            <v>4295881987</v>
          </cell>
        </row>
        <row r="5314">
          <cell r="A5314" t="str">
            <v>4295881987</v>
          </cell>
        </row>
        <row r="5315">
          <cell r="A5315" t="str">
            <v>4295881987</v>
          </cell>
        </row>
        <row r="5316">
          <cell r="A5316" t="str">
            <v>4295881987</v>
          </cell>
        </row>
        <row r="5317">
          <cell r="A5317" t="str">
            <v>4295881987</v>
          </cell>
        </row>
        <row r="5318">
          <cell r="A5318" t="str">
            <v>4295881987</v>
          </cell>
        </row>
        <row r="5319">
          <cell r="A5319" t="str">
            <v>4295881987</v>
          </cell>
        </row>
        <row r="5320">
          <cell r="A5320" t="str">
            <v>4295881987</v>
          </cell>
        </row>
        <row r="5321">
          <cell r="A5321" t="str">
            <v>4295881987</v>
          </cell>
        </row>
        <row r="5322">
          <cell r="A5322" t="str">
            <v>4295881987</v>
          </cell>
        </row>
        <row r="5323">
          <cell r="A5323" t="str">
            <v>4295881987</v>
          </cell>
        </row>
        <row r="5324">
          <cell r="A5324" t="str">
            <v>4295881987</v>
          </cell>
        </row>
        <row r="5325">
          <cell r="A5325" t="str">
            <v>4295881987</v>
          </cell>
        </row>
        <row r="5326">
          <cell r="A5326" t="str">
            <v>4295881987</v>
          </cell>
        </row>
        <row r="5327">
          <cell r="A5327" t="str">
            <v>4295881987</v>
          </cell>
        </row>
        <row r="5328">
          <cell r="A5328" t="str">
            <v>4295881987</v>
          </cell>
        </row>
        <row r="5329">
          <cell r="A5329" t="str">
            <v>4295881987</v>
          </cell>
        </row>
        <row r="5330">
          <cell r="A5330" t="str">
            <v>4295881987</v>
          </cell>
        </row>
        <row r="5331">
          <cell r="A5331" t="str">
            <v>4295881987</v>
          </cell>
        </row>
        <row r="5332">
          <cell r="A5332" t="str">
            <v>4295881987</v>
          </cell>
        </row>
        <row r="5333">
          <cell r="A5333" t="str">
            <v>4295881987</v>
          </cell>
        </row>
        <row r="5334">
          <cell r="A5334" t="str">
            <v>4295881987</v>
          </cell>
        </row>
        <row r="5335">
          <cell r="A5335" t="str">
            <v>4295881987</v>
          </cell>
        </row>
        <row r="5336">
          <cell r="A5336" t="str">
            <v>4295881987</v>
          </cell>
        </row>
        <row r="5337">
          <cell r="A5337" t="str">
            <v>4295881987</v>
          </cell>
        </row>
        <row r="5338">
          <cell r="A5338" t="str">
            <v>4295881987</v>
          </cell>
        </row>
        <row r="5339">
          <cell r="A5339" t="str">
            <v>4295881987</v>
          </cell>
        </row>
        <row r="5340">
          <cell r="A5340" t="str">
            <v>4295881987</v>
          </cell>
        </row>
        <row r="5341">
          <cell r="A5341" t="str">
            <v>4295881987</v>
          </cell>
        </row>
        <row r="5342">
          <cell r="A5342" t="str">
            <v>4295881987</v>
          </cell>
        </row>
        <row r="5343">
          <cell r="A5343" t="str">
            <v>4295881987</v>
          </cell>
        </row>
        <row r="5344">
          <cell r="A5344" t="str">
            <v>4295881987</v>
          </cell>
        </row>
        <row r="5345">
          <cell r="A5345" t="str">
            <v>4295881987</v>
          </cell>
        </row>
        <row r="5346">
          <cell r="A5346" t="str">
            <v>4295881987</v>
          </cell>
        </row>
        <row r="5347">
          <cell r="A5347" t="str">
            <v>4295881987</v>
          </cell>
        </row>
        <row r="5348">
          <cell r="A5348" t="str">
            <v>4295881987</v>
          </cell>
        </row>
        <row r="5349">
          <cell r="A5349" t="str">
            <v>4295881987</v>
          </cell>
        </row>
        <row r="5350">
          <cell r="A5350" t="str">
            <v>4295881987</v>
          </cell>
        </row>
        <row r="5351">
          <cell r="A5351" t="str">
            <v>4295881987</v>
          </cell>
        </row>
        <row r="5352">
          <cell r="A5352" t="str">
            <v>4295881987</v>
          </cell>
        </row>
        <row r="5353">
          <cell r="A5353" t="str">
            <v>4295881987</v>
          </cell>
        </row>
        <row r="5354">
          <cell r="A5354" t="str">
            <v>4295881987</v>
          </cell>
        </row>
        <row r="5355">
          <cell r="A5355" t="str">
            <v>4295881987</v>
          </cell>
        </row>
        <row r="5356">
          <cell r="A5356" t="str">
            <v>4295881987</v>
          </cell>
        </row>
        <row r="5357">
          <cell r="A5357" t="str">
            <v>4295881987</v>
          </cell>
        </row>
        <row r="5358">
          <cell r="A5358" t="str">
            <v>4295881987</v>
          </cell>
        </row>
        <row r="5359">
          <cell r="A5359" t="str">
            <v>4295881987</v>
          </cell>
        </row>
        <row r="5360">
          <cell r="A5360" t="str">
            <v>4295881987</v>
          </cell>
        </row>
        <row r="5361">
          <cell r="A5361" t="str">
            <v>4295881987</v>
          </cell>
        </row>
        <row r="5362">
          <cell r="A5362" t="str">
            <v>4295881987</v>
          </cell>
        </row>
        <row r="5363">
          <cell r="A5363" t="str">
            <v>4295881987</v>
          </cell>
        </row>
        <row r="5364">
          <cell r="A5364" t="str">
            <v>4295881987</v>
          </cell>
        </row>
        <row r="5365">
          <cell r="A5365" t="str">
            <v>4295881987</v>
          </cell>
        </row>
        <row r="5366">
          <cell r="A5366" t="str">
            <v>4295881987</v>
          </cell>
        </row>
        <row r="5367">
          <cell r="A5367" t="str">
            <v>4295881987</v>
          </cell>
        </row>
        <row r="5368">
          <cell r="A5368" t="str">
            <v>4295881987</v>
          </cell>
        </row>
        <row r="5369">
          <cell r="A5369" t="str">
            <v>4295881987</v>
          </cell>
        </row>
        <row r="5370">
          <cell r="A5370" t="str">
            <v>4295881987</v>
          </cell>
        </row>
        <row r="5371">
          <cell r="A5371" t="str">
            <v>4295881987</v>
          </cell>
        </row>
        <row r="5372">
          <cell r="A5372" t="str">
            <v>4295881987</v>
          </cell>
        </row>
        <row r="5373">
          <cell r="A5373" t="str">
            <v>4295881987</v>
          </cell>
        </row>
        <row r="5374">
          <cell r="A5374" t="str">
            <v>4295881987</v>
          </cell>
        </row>
        <row r="5375">
          <cell r="A5375" t="str">
            <v>4295881987</v>
          </cell>
        </row>
        <row r="5376">
          <cell r="A5376" t="str">
            <v>4295881987</v>
          </cell>
        </row>
        <row r="5377">
          <cell r="A5377" t="str">
            <v>4295881987</v>
          </cell>
        </row>
        <row r="5378">
          <cell r="A5378" t="str">
            <v>4295881987</v>
          </cell>
        </row>
        <row r="5379">
          <cell r="A5379" t="str">
            <v>4295881987</v>
          </cell>
        </row>
        <row r="5380">
          <cell r="A5380" t="str">
            <v>4295881987</v>
          </cell>
        </row>
        <row r="5381">
          <cell r="A5381" t="str">
            <v>4295881987</v>
          </cell>
        </row>
        <row r="5382">
          <cell r="A5382" t="str">
            <v>4295881987</v>
          </cell>
        </row>
        <row r="5383">
          <cell r="A5383" t="str">
            <v>4295881987</v>
          </cell>
        </row>
        <row r="5384">
          <cell r="A5384" t="str">
            <v>4295881987</v>
          </cell>
        </row>
        <row r="5385">
          <cell r="A5385" t="str">
            <v>4295881987</v>
          </cell>
        </row>
        <row r="5386">
          <cell r="A5386" t="str">
            <v>4295881987</v>
          </cell>
        </row>
        <row r="5387">
          <cell r="A5387" t="str">
            <v>4295881987</v>
          </cell>
        </row>
        <row r="5388">
          <cell r="A5388" t="str">
            <v>4295881987</v>
          </cell>
        </row>
        <row r="5389">
          <cell r="A5389" t="str">
            <v>4295881987</v>
          </cell>
        </row>
        <row r="5390">
          <cell r="A5390" t="str">
            <v>4295881987</v>
          </cell>
        </row>
        <row r="5391">
          <cell r="A5391" t="str">
            <v>4295881987</v>
          </cell>
        </row>
        <row r="5392">
          <cell r="A5392" t="str">
            <v>4295881987</v>
          </cell>
        </row>
        <row r="5393">
          <cell r="A5393" t="str">
            <v>4295881987</v>
          </cell>
        </row>
        <row r="5394">
          <cell r="A5394" t="str">
            <v>4295881987</v>
          </cell>
        </row>
        <row r="5395">
          <cell r="A5395" t="str">
            <v>4295881987</v>
          </cell>
        </row>
        <row r="5396">
          <cell r="A5396" t="str">
            <v>4295881987</v>
          </cell>
        </row>
        <row r="5397">
          <cell r="A5397" t="str">
            <v>4295881987</v>
          </cell>
        </row>
        <row r="5398">
          <cell r="A5398" t="str">
            <v>4295881987</v>
          </cell>
        </row>
        <row r="5399">
          <cell r="A5399" t="str">
            <v>4295881987</v>
          </cell>
        </row>
        <row r="5400">
          <cell r="A5400" t="str">
            <v>4295881987</v>
          </cell>
        </row>
        <row r="5401">
          <cell r="A5401" t="str">
            <v>4295881987</v>
          </cell>
        </row>
        <row r="5402">
          <cell r="A5402" t="str">
            <v>4295881987</v>
          </cell>
        </row>
        <row r="5403">
          <cell r="A5403" t="str">
            <v>4295881987</v>
          </cell>
        </row>
        <row r="5404">
          <cell r="A5404" t="str">
            <v>4295881987</v>
          </cell>
        </row>
        <row r="5405">
          <cell r="A5405" t="str">
            <v>4295881987</v>
          </cell>
        </row>
        <row r="5406">
          <cell r="A5406" t="str">
            <v>4295881987</v>
          </cell>
        </row>
        <row r="5407">
          <cell r="A5407" t="str">
            <v>4295869544</v>
          </cell>
        </row>
        <row r="5408">
          <cell r="A5408" t="str">
            <v>4295869544</v>
          </cell>
        </row>
        <row r="5409">
          <cell r="A5409" t="str">
            <v>4295869544</v>
          </cell>
        </row>
        <row r="5410">
          <cell r="A5410" t="str">
            <v>4295869544</v>
          </cell>
        </row>
        <row r="5411">
          <cell r="A5411" t="str">
            <v>4295869544</v>
          </cell>
        </row>
        <row r="5412">
          <cell r="A5412" t="str">
            <v>4295869544</v>
          </cell>
        </row>
        <row r="5413">
          <cell r="A5413" t="str">
            <v>4295869544</v>
          </cell>
        </row>
        <row r="5414">
          <cell r="A5414" t="str">
            <v>4295869544</v>
          </cell>
        </row>
        <row r="5415">
          <cell r="A5415" t="str">
            <v>4295869544</v>
          </cell>
        </row>
        <row r="5416">
          <cell r="A5416" t="str">
            <v>4295869544</v>
          </cell>
        </row>
        <row r="5417">
          <cell r="A5417" t="str">
            <v>4295869544</v>
          </cell>
        </row>
        <row r="5418">
          <cell r="A5418" t="str">
            <v>4295869544</v>
          </cell>
        </row>
        <row r="5419">
          <cell r="A5419" t="str">
            <v>4295869544</v>
          </cell>
        </row>
        <row r="5420">
          <cell r="A5420" t="str">
            <v>4295869544</v>
          </cell>
        </row>
        <row r="5421">
          <cell r="A5421" t="str">
            <v>4295869544</v>
          </cell>
        </row>
        <row r="5422">
          <cell r="A5422" t="str">
            <v>4295869544</v>
          </cell>
        </row>
        <row r="5423">
          <cell r="A5423" t="str">
            <v>4295869544</v>
          </cell>
        </row>
        <row r="5424">
          <cell r="A5424" t="str">
            <v>4295869544</v>
          </cell>
        </row>
        <row r="5425">
          <cell r="A5425" t="str">
            <v>4295869544</v>
          </cell>
        </row>
        <row r="5426">
          <cell r="A5426" t="str">
            <v>4295869544</v>
          </cell>
        </row>
        <row r="5427">
          <cell r="A5427" t="str">
            <v>4295869544</v>
          </cell>
        </row>
        <row r="5428">
          <cell r="A5428" t="str">
            <v>4295869544</v>
          </cell>
        </row>
        <row r="5429">
          <cell r="A5429" t="str">
            <v>4295869544</v>
          </cell>
        </row>
        <row r="5430">
          <cell r="A5430" t="str">
            <v>4295869544</v>
          </cell>
        </row>
        <row r="5431">
          <cell r="A5431" t="str">
            <v>4295869544</v>
          </cell>
        </row>
        <row r="5432">
          <cell r="A5432" t="str">
            <v>4295869544</v>
          </cell>
        </row>
        <row r="5433">
          <cell r="A5433" t="str">
            <v>4295869544</v>
          </cell>
        </row>
        <row r="5434">
          <cell r="A5434" t="str">
            <v>4295869544</v>
          </cell>
        </row>
        <row r="5435">
          <cell r="A5435" t="str">
            <v>4295869544</v>
          </cell>
        </row>
        <row r="5436">
          <cell r="A5436" t="str">
            <v>4295869544</v>
          </cell>
        </row>
        <row r="5437">
          <cell r="A5437" t="str">
            <v>4295869544</v>
          </cell>
        </row>
        <row r="5438">
          <cell r="A5438" t="str">
            <v>4295869544</v>
          </cell>
        </row>
        <row r="5439">
          <cell r="A5439" t="str">
            <v>4295869544</v>
          </cell>
        </row>
        <row r="5440">
          <cell r="A5440" t="str">
            <v>4295869544</v>
          </cell>
        </row>
        <row r="5441">
          <cell r="A5441" t="str">
            <v>4295869544</v>
          </cell>
        </row>
        <row r="5442">
          <cell r="A5442" t="str">
            <v>4295869544</v>
          </cell>
        </row>
        <row r="5443">
          <cell r="A5443" t="str">
            <v>4295869544</v>
          </cell>
        </row>
        <row r="5444">
          <cell r="A5444" t="str">
            <v>4295869544</v>
          </cell>
        </row>
        <row r="5445">
          <cell r="A5445" t="str">
            <v>4295869544</v>
          </cell>
        </row>
        <row r="5446">
          <cell r="A5446" t="str">
            <v>4295869544</v>
          </cell>
        </row>
        <row r="5447">
          <cell r="A5447" t="str">
            <v>4295869544</v>
          </cell>
        </row>
        <row r="5448">
          <cell r="A5448" t="str">
            <v>4295869544</v>
          </cell>
        </row>
        <row r="5449">
          <cell r="A5449" t="str">
            <v>4295869544</v>
          </cell>
        </row>
        <row r="5450">
          <cell r="A5450" t="str">
            <v>4295869544</v>
          </cell>
        </row>
        <row r="5451">
          <cell r="A5451" t="str">
            <v>4295869544</v>
          </cell>
        </row>
        <row r="5452">
          <cell r="A5452" t="str">
            <v>4295869544</v>
          </cell>
        </row>
        <row r="5453">
          <cell r="A5453" t="str">
            <v>4295869544</v>
          </cell>
        </row>
        <row r="5454">
          <cell r="A5454" t="str">
            <v>4295869544</v>
          </cell>
        </row>
        <row r="5455">
          <cell r="A5455" t="str">
            <v>4295869544</v>
          </cell>
        </row>
        <row r="5456">
          <cell r="A5456" t="str">
            <v>4295869544</v>
          </cell>
        </row>
        <row r="5457">
          <cell r="A5457" t="str">
            <v>4295869544</v>
          </cell>
        </row>
        <row r="5458">
          <cell r="A5458" t="str">
            <v>4295869544</v>
          </cell>
        </row>
        <row r="5459">
          <cell r="A5459" t="str">
            <v>4295869544</v>
          </cell>
        </row>
        <row r="5460">
          <cell r="A5460" t="str">
            <v>4295869544</v>
          </cell>
        </row>
        <row r="5461">
          <cell r="A5461" t="str">
            <v>4295869544</v>
          </cell>
        </row>
        <row r="5462">
          <cell r="A5462" t="str">
            <v>4295869544</v>
          </cell>
        </row>
        <row r="5463">
          <cell r="A5463" t="str">
            <v>4295869544</v>
          </cell>
        </row>
        <row r="5464">
          <cell r="A5464" t="str">
            <v>4295869544</v>
          </cell>
        </row>
        <row r="5465">
          <cell r="A5465" t="str">
            <v>4295869544</v>
          </cell>
        </row>
        <row r="5466">
          <cell r="A5466" t="str">
            <v>4295869544</v>
          </cell>
        </row>
        <row r="5467">
          <cell r="A5467" t="str">
            <v>4295869544</v>
          </cell>
        </row>
        <row r="5468">
          <cell r="A5468" t="str">
            <v>4295869544</v>
          </cell>
        </row>
        <row r="5469">
          <cell r="A5469" t="str">
            <v>4295869544</v>
          </cell>
        </row>
        <row r="5470">
          <cell r="A5470" t="str">
            <v>4295869544</v>
          </cell>
        </row>
        <row r="5471">
          <cell r="A5471" t="str">
            <v>4295869544</v>
          </cell>
        </row>
        <row r="5472">
          <cell r="A5472" t="str">
            <v>4295869544</v>
          </cell>
        </row>
        <row r="5473">
          <cell r="A5473" t="str">
            <v>4295869544</v>
          </cell>
        </row>
        <row r="5474">
          <cell r="A5474" t="str">
            <v>4295869544</v>
          </cell>
        </row>
        <row r="5475">
          <cell r="A5475" t="str">
            <v>4295869544</v>
          </cell>
        </row>
        <row r="5476">
          <cell r="A5476" t="str">
            <v>4295869544</v>
          </cell>
        </row>
        <row r="5477">
          <cell r="A5477" t="str">
            <v>4295869544</v>
          </cell>
        </row>
        <row r="5478">
          <cell r="A5478" t="str">
            <v>4295869544</v>
          </cell>
        </row>
        <row r="5479">
          <cell r="A5479" t="str">
            <v>4295869544</v>
          </cell>
        </row>
        <row r="5480">
          <cell r="A5480" t="str">
            <v>4295869544</v>
          </cell>
        </row>
        <row r="5481">
          <cell r="A5481" t="str">
            <v>4295869544</v>
          </cell>
        </row>
        <row r="5482">
          <cell r="A5482" t="str">
            <v>4295869544</v>
          </cell>
        </row>
        <row r="5483">
          <cell r="A5483" t="str">
            <v>4295869544</v>
          </cell>
        </row>
        <row r="5484">
          <cell r="A5484" t="str">
            <v>4295869544</v>
          </cell>
        </row>
        <row r="5485">
          <cell r="A5485" t="str">
            <v>4295869544</v>
          </cell>
        </row>
        <row r="5486">
          <cell r="A5486" t="str">
            <v>4295869544</v>
          </cell>
        </row>
        <row r="5487">
          <cell r="A5487" t="str">
            <v>4295869544</v>
          </cell>
        </row>
        <row r="5488">
          <cell r="A5488" t="str">
            <v>4295869544</v>
          </cell>
        </row>
        <row r="5489">
          <cell r="A5489" t="str">
            <v>4295869544</v>
          </cell>
        </row>
        <row r="5490">
          <cell r="A5490" t="str">
            <v>4295869544</v>
          </cell>
        </row>
        <row r="5491">
          <cell r="A5491" t="str">
            <v>4295869544</v>
          </cell>
        </row>
        <row r="5492">
          <cell r="A5492" t="str">
            <v>4295869544</v>
          </cell>
        </row>
        <row r="5493">
          <cell r="A5493" t="str">
            <v>4295869544</v>
          </cell>
        </row>
        <row r="5494">
          <cell r="A5494" t="str">
            <v>4295869544</v>
          </cell>
        </row>
        <row r="5495">
          <cell r="A5495" t="str">
            <v>4295869544</v>
          </cell>
        </row>
        <row r="5496">
          <cell r="A5496" t="str">
            <v>4295869544</v>
          </cell>
        </row>
        <row r="5497">
          <cell r="A5497" t="str">
            <v>4295869544</v>
          </cell>
        </row>
        <row r="5498">
          <cell r="A5498" t="str">
            <v>4295869544</v>
          </cell>
        </row>
        <row r="5499">
          <cell r="A5499" t="str">
            <v>4295869544</v>
          </cell>
        </row>
        <row r="5500">
          <cell r="A5500" t="str">
            <v>4295869544</v>
          </cell>
        </row>
        <row r="5501">
          <cell r="A5501" t="str">
            <v>4295869544</v>
          </cell>
        </row>
        <row r="5502">
          <cell r="A5502" t="str">
            <v>4295869544</v>
          </cell>
        </row>
        <row r="5503">
          <cell r="A5503" t="str">
            <v>4295883143</v>
          </cell>
        </row>
        <row r="5504">
          <cell r="A5504" t="str">
            <v>4295883143</v>
          </cell>
        </row>
        <row r="5505">
          <cell r="A5505" t="str">
            <v>4295883143</v>
          </cell>
        </row>
        <row r="5506">
          <cell r="A5506" t="str">
            <v>4295883143</v>
          </cell>
        </row>
        <row r="5507">
          <cell r="A5507" t="str">
            <v>4295883143</v>
          </cell>
        </row>
        <row r="5508">
          <cell r="A5508" t="str">
            <v>4295883143</v>
          </cell>
        </row>
        <row r="5509">
          <cell r="A5509" t="str">
            <v>4295883143</v>
          </cell>
        </row>
        <row r="5510">
          <cell r="A5510" t="str">
            <v>4295883143</v>
          </cell>
        </row>
        <row r="5511">
          <cell r="A5511" t="str">
            <v>4295883143</v>
          </cell>
        </row>
        <row r="5512">
          <cell r="A5512" t="str">
            <v>4295883143</v>
          </cell>
        </row>
        <row r="5513">
          <cell r="A5513" t="str">
            <v>4295883143</v>
          </cell>
        </row>
        <row r="5514">
          <cell r="A5514" t="str">
            <v>4295883143</v>
          </cell>
        </row>
        <row r="5515">
          <cell r="A5515" t="str">
            <v>4295883143</v>
          </cell>
        </row>
        <row r="5516">
          <cell r="A5516" t="str">
            <v>4295883143</v>
          </cell>
        </row>
        <row r="5517">
          <cell r="A5517" t="str">
            <v>4295883143</v>
          </cell>
        </row>
        <row r="5518">
          <cell r="A5518" t="str">
            <v>4295883143</v>
          </cell>
        </row>
        <row r="5519">
          <cell r="A5519" t="str">
            <v>4295883143</v>
          </cell>
        </row>
        <row r="5520">
          <cell r="A5520" t="str">
            <v>4295883143</v>
          </cell>
        </row>
        <row r="5521">
          <cell r="A5521" t="str">
            <v>4295883143</v>
          </cell>
        </row>
        <row r="5522">
          <cell r="A5522" t="str">
            <v>4295883143</v>
          </cell>
        </row>
        <row r="5523">
          <cell r="A5523" t="str">
            <v>4295883143</v>
          </cell>
        </row>
        <row r="5524">
          <cell r="A5524" t="str">
            <v>4295883143</v>
          </cell>
        </row>
        <row r="5525">
          <cell r="A5525" t="str">
            <v>4295883143</v>
          </cell>
        </row>
        <row r="5526">
          <cell r="A5526" t="str">
            <v>4295883143</v>
          </cell>
        </row>
        <row r="5527">
          <cell r="A5527" t="str">
            <v>4295883143</v>
          </cell>
        </row>
        <row r="5528">
          <cell r="A5528" t="str">
            <v>4295883143</v>
          </cell>
        </row>
        <row r="5529">
          <cell r="A5529" t="str">
            <v>4295883143</v>
          </cell>
        </row>
        <row r="5530">
          <cell r="A5530" t="str">
            <v>4295883143</v>
          </cell>
        </row>
        <row r="5531">
          <cell r="A5531" t="str">
            <v>4295883143</v>
          </cell>
        </row>
        <row r="5532">
          <cell r="A5532" t="str">
            <v>4295883143</v>
          </cell>
        </row>
        <row r="5533">
          <cell r="A5533" t="str">
            <v>4295883143</v>
          </cell>
        </row>
        <row r="5534">
          <cell r="A5534" t="str">
            <v>4295883143</v>
          </cell>
        </row>
        <row r="5535">
          <cell r="A5535" t="str">
            <v>4295883143</v>
          </cell>
        </row>
        <row r="5536">
          <cell r="A5536" t="str">
            <v>4295883143</v>
          </cell>
        </row>
        <row r="5537">
          <cell r="A5537" t="str">
            <v>4295883143</v>
          </cell>
        </row>
        <row r="5538">
          <cell r="A5538" t="str">
            <v>4295883143</v>
          </cell>
        </row>
        <row r="5539">
          <cell r="A5539" t="str">
            <v>4295883143</v>
          </cell>
        </row>
        <row r="5540">
          <cell r="A5540" t="str">
            <v>4295883143</v>
          </cell>
        </row>
        <row r="5541">
          <cell r="A5541" t="str">
            <v>4295883143</v>
          </cell>
        </row>
        <row r="5542">
          <cell r="A5542" t="str">
            <v>4295883143</v>
          </cell>
        </row>
        <row r="5543">
          <cell r="A5543" t="str">
            <v>4295883143</v>
          </cell>
        </row>
        <row r="5544">
          <cell r="A5544" t="str">
            <v>4295883143</v>
          </cell>
        </row>
        <row r="5545">
          <cell r="A5545" t="str">
            <v>4295883143</v>
          </cell>
        </row>
        <row r="5546">
          <cell r="A5546" t="str">
            <v>4295883143</v>
          </cell>
        </row>
        <row r="5547">
          <cell r="A5547" t="str">
            <v>4295883143</v>
          </cell>
        </row>
        <row r="5548">
          <cell r="A5548" t="str">
            <v>4295883143</v>
          </cell>
        </row>
        <row r="5549">
          <cell r="A5549" t="str">
            <v>4295883143</v>
          </cell>
        </row>
        <row r="5550">
          <cell r="A5550" t="str">
            <v>4295883143</v>
          </cell>
        </row>
        <row r="5551">
          <cell r="A5551" t="str">
            <v>4295883143</v>
          </cell>
        </row>
        <row r="5552">
          <cell r="A5552" t="str">
            <v>4295883143</v>
          </cell>
        </row>
        <row r="5553">
          <cell r="A5553" t="str">
            <v>4295883143</v>
          </cell>
        </row>
        <row r="5554">
          <cell r="A5554" t="str">
            <v>4295886319</v>
          </cell>
        </row>
        <row r="5555">
          <cell r="A5555" t="str">
            <v>4295886319</v>
          </cell>
        </row>
        <row r="5556">
          <cell r="A5556" t="str">
            <v>4295886319</v>
          </cell>
        </row>
        <row r="5557">
          <cell r="A5557" t="str">
            <v>4295886319</v>
          </cell>
        </row>
        <row r="5558">
          <cell r="A5558" t="str">
            <v>4295886319</v>
          </cell>
        </row>
        <row r="5559">
          <cell r="A5559" t="str">
            <v>4295886319</v>
          </cell>
        </row>
        <row r="5560">
          <cell r="A5560" t="str">
            <v>4295886319</v>
          </cell>
        </row>
        <row r="5561">
          <cell r="A5561" t="str">
            <v>4295886319</v>
          </cell>
        </row>
        <row r="5562">
          <cell r="A5562" t="str">
            <v>4295886319</v>
          </cell>
        </row>
        <row r="5563">
          <cell r="A5563" t="str">
            <v>4295886319</v>
          </cell>
        </row>
        <row r="5564">
          <cell r="A5564" t="str">
            <v>4295886319</v>
          </cell>
        </row>
        <row r="5565">
          <cell r="A5565" t="str">
            <v>4295886319</v>
          </cell>
        </row>
        <row r="5566">
          <cell r="A5566" t="str">
            <v>4295886319</v>
          </cell>
        </row>
        <row r="5567">
          <cell r="A5567" t="str">
            <v>4295886319</v>
          </cell>
        </row>
        <row r="5568">
          <cell r="A5568" t="str">
            <v>4295886319</v>
          </cell>
        </row>
        <row r="5569">
          <cell r="A5569" t="str">
            <v>4295886319</v>
          </cell>
        </row>
        <row r="5570">
          <cell r="A5570" t="str">
            <v>4295886319</v>
          </cell>
        </row>
        <row r="5571">
          <cell r="A5571" t="str">
            <v>4295886319</v>
          </cell>
        </row>
        <row r="5572">
          <cell r="A5572" t="str">
            <v>4295886319</v>
          </cell>
        </row>
        <row r="5573">
          <cell r="A5573" t="str">
            <v>4295886319</v>
          </cell>
        </row>
        <row r="5574">
          <cell r="A5574" t="str">
            <v>4295886319</v>
          </cell>
        </row>
        <row r="5575">
          <cell r="A5575" t="str">
            <v>4295886319</v>
          </cell>
        </row>
        <row r="5576">
          <cell r="A5576" t="str">
            <v>4295886319</v>
          </cell>
        </row>
        <row r="5577">
          <cell r="A5577" t="str">
            <v>4295886319</v>
          </cell>
        </row>
        <row r="5578">
          <cell r="A5578" t="str">
            <v>4295886319</v>
          </cell>
        </row>
        <row r="5579">
          <cell r="A5579" t="str">
            <v>4295886319</v>
          </cell>
        </row>
        <row r="5580">
          <cell r="A5580" t="str">
            <v>4295886319</v>
          </cell>
        </row>
        <row r="5581">
          <cell r="A5581" t="str">
            <v>4295886319</v>
          </cell>
        </row>
        <row r="5582">
          <cell r="A5582" t="str">
            <v>4295886319</v>
          </cell>
        </row>
        <row r="5583">
          <cell r="A5583" t="str">
            <v>4295886319</v>
          </cell>
        </row>
        <row r="5584">
          <cell r="A5584" t="str">
            <v>4295886319</v>
          </cell>
        </row>
        <row r="5585">
          <cell r="A5585" t="str">
            <v>4295886319</v>
          </cell>
        </row>
        <row r="5586">
          <cell r="A5586" t="str">
            <v>4295886319</v>
          </cell>
        </row>
        <row r="5587">
          <cell r="A5587" t="str">
            <v>4295886319</v>
          </cell>
        </row>
        <row r="5588">
          <cell r="A5588" t="str">
            <v>4295886319</v>
          </cell>
        </row>
        <row r="5589">
          <cell r="A5589" t="str">
            <v>4295886319</v>
          </cell>
        </row>
        <row r="5590">
          <cell r="A5590" t="str">
            <v>4295886319</v>
          </cell>
        </row>
        <row r="5591">
          <cell r="A5591" t="str">
            <v>4295886319</v>
          </cell>
        </row>
        <row r="5592">
          <cell r="A5592" t="str">
            <v>4295886319</v>
          </cell>
        </row>
        <row r="5593">
          <cell r="A5593" t="str">
            <v>4295886319</v>
          </cell>
        </row>
        <row r="5594">
          <cell r="A5594" t="str">
            <v>4295886319</v>
          </cell>
        </row>
        <row r="5595">
          <cell r="A5595" t="str">
            <v>4295886319</v>
          </cell>
        </row>
        <row r="5596">
          <cell r="A5596" t="str">
            <v>4295886319</v>
          </cell>
        </row>
        <row r="5597">
          <cell r="A5597" t="str">
            <v>4295886319</v>
          </cell>
        </row>
        <row r="5598">
          <cell r="A5598" t="str">
            <v>4295880543</v>
          </cell>
        </row>
        <row r="5599">
          <cell r="A5599" t="str">
            <v>4295880543</v>
          </cell>
        </row>
        <row r="5600">
          <cell r="A5600" t="str">
            <v>4295880543</v>
          </cell>
        </row>
        <row r="5601">
          <cell r="A5601" t="str">
            <v>4295880543</v>
          </cell>
        </row>
        <row r="5602">
          <cell r="A5602" t="str">
            <v>4295880543</v>
          </cell>
        </row>
        <row r="5603">
          <cell r="A5603" t="str">
            <v>4295880543</v>
          </cell>
        </row>
        <row r="5604">
          <cell r="A5604" t="str">
            <v>4295880543</v>
          </cell>
        </row>
        <row r="5605">
          <cell r="A5605" t="str">
            <v>4295880543</v>
          </cell>
        </row>
        <row r="5606">
          <cell r="A5606" t="str">
            <v>4295880543</v>
          </cell>
        </row>
        <row r="5607">
          <cell r="A5607" t="str">
            <v>4295880543</v>
          </cell>
        </row>
        <row r="5608">
          <cell r="A5608" t="str">
            <v>4295880543</v>
          </cell>
        </row>
        <row r="5609">
          <cell r="A5609" t="str">
            <v>4295880543</v>
          </cell>
        </row>
        <row r="5610">
          <cell r="A5610" t="str">
            <v>4295880543</v>
          </cell>
        </row>
        <row r="5611">
          <cell r="A5611" t="str">
            <v>4295880543</v>
          </cell>
        </row>
        <row r="5612">
          <cell r="A5612" t="str">
            <v>4295880543</v>
          </cell>
        </row>
        <row r="5613">
          <cell r="A5613" t="str">
            <v>4295880543</v>
          </cell>
        </row>
        <row r="5614">
          <cell r="A5614" t="str">
            <v>4295880543</v>
          </cell>
        </row>
        <row r="5615">
          <cell r="A5615" t="str">
            <v>4295880543</v>
          </cell>
        </row>
        <row r="5616">
          <cell r="A5616" t="str">
            <v>4295880543</v>
          </cell>
        </row>
        <row r="5617">
          <cell r="A5617" t="str">
            <v>4295880543</v>
          </cell>
        </row>
        <row r="5618">
          <cell r="A5618" t="str">
            <v>4295880543</v>
          </cell>
        </row>
        <row r="5619">
          <cell r="A5619" t="str">
            <v>4295880543</v>
          </cell>
        </row>
        <row r="5620">
          <cell r="A5620" t="str">
            <v>4295880543</v>
          </cell>
        </row>
        <row r="5621">
          <cell r="A5621" t="str">
            <v>4295880543</v>
          </cell>
        </row>
        <row r="5622">
          <cell r="A5622" t="str">
            <v>4295880543</v>
          </cell>
        </row>
        <row r="5623">
          <cell r="A5623" t="str">
            <v>4295880543</v>
          </cell>
        </row>
        <row r="5624">
          <cell r="A5624" t="str">
            <v>4295880543</v>
          </cell>
        </row>
        <row r="5625">
          <cell r="A5625" t="str">
            <v>4295880543</v>
          </cell>
        </row>
        <row r="5626">
          <cell r="A5626" t="str">
            <v>4295880543</v>
          </cell>
        </row>
        <row r="5627">
          <cell r="A5627" t="str">
            <v>4295880543</v>
          </cell>
        </row>
        <row r="5628">
          <cell r="A5628" t="str">
            <v>4295880543</v>
          </cell>
        </row>
        <row r="5629">
          <cell r="A5629" t="str">
            <v>4295880543</v>
          </cell>
        </row>
        <row r="5630">
          <cell r="A5630" t="str">
            <v>4295880543</v>
          </cell>
        </row>
        <row r="5631">
          <cell r="A5631" t="str">
            <v>4295880543</v>
          </cell>
        </row>
        <row r="5632">
          <cell r="A5632" t="str">
            <v>4295880543</v>
          </cell>
        </row>
        <row r="5633">
          <cell r="A5633" t="str">
            <v>4295880543</v>
          </cell>
        </row>
        <row r="5634">
          <cell r="A5634" t="str">
            <v>4295880543</v>
          </cell>
        </row>
        <row r="5635">
          <cell r="A5635" t="str">
            <v>4295880543</v>
          </cell>
        </row>
        <row r="5636">
          <cell r="A5636" t="str">
            <v>4295880543</v>
          </cell>
        </row>
        <row r="5637">
          <cell r="A5637" t="str">
            <v>4295880543</v>
          </cell>
        </row>
        <row r="5638">
          <cell r="A5638" t="str">
            <v>4295880543</v>
          </cell>
        </row>
        <row r="5639">
          <cell r="A5639" t="str">
            <v>4295880543</v>
          </cell>
        </row>
        <row r="5640">
          <cell r="A5640" t="str">
            <v>4295880543</v>
          </cell>
        </row>
        <row r="5641">
          <cell r="A5641" t="str">
            <v>4295880543</v>
          </cell>
        </row>
        <row r="5642">
          <cell r="A5642" t="str">
            <v>4295880543</v>
          </cell>
        </row>
        <row r="5643">
          <cell r="A5643" t="str">
            <v>4295880543</v>
          </cell>
        </row>
        <row r="5644">
          <cell r="A5644" t="str">
            <v>4295880543</v>
          </cell>
        </row>
        <row r="5645">
          <cell r="A5645" t="str">
            <v>4295880543</v>
          </cell>
        </row>
        <row r="5646">
          <cell r="A5646" t="str">
            <v>4295880543</v>
          </cell>
        </row>
        <row r="5647">
          <cell r="A5647" t="str">
            <v>4295880543</v>
          </cell>
        </row>
        <row r="5648">
          <cell r="A5648" t="str">
            <v>4295880543</v>
          </cell>
        </row>
        <row r="5649">
          <cell r="A5649" t="str">
            <v>4295880543</v>
          </cell>
        </row>
        <row r="5650">
          <cell r="A5650" t="str">
            <v>4295880543</v>
          </cell>
        </row>
        <row r="5651">
          <cell r="A5651" t="str">
            <v>4295880543</v>
          </cell>
        </row>
        <row r="5652">
          <cell r="A5652" t="str">
            <v>4295880543</v>
          </cell>
        </row>
        <row r="5653">
          <cell r="A5653" t="str">
            <v>4295880543</v>
          </cell>
        </row>
        <row r="5654">
          <cell r="A5654" t="str">
            <v>4295880543</v>
          </cell>
        </row>
        <row r="5655">
          <cell r="A5655" t="str">
            <v>4295880543</v>
          </cell>
        </row>
        <row r="5656">
          <cell r="A5656" t="str">
            <v>4295880543</v>
          </cell>
        </row>
        <row r="5657">
          <cell r="A5657" t="str">
            <v>4295880543</v>
          </cell>
        </row>
        <row r="5658">
          <cell r="A5658" t="str">
            <v>4295880543</v>
          </cell>
        </row>
        <row r="5659">
          <cell r="A5659" t="str">
            <v>4295880543</v>
          </cell>
        </row>
        <row r="5660">
          <cell r="A5660" t="str">
            <v>4295880543</v>
          </cell>
        </row>
        <row r="5661">
          <cell r="A5661" t="str">
            <v>4295880543</v>
          </cell>
        </row>
        <row r="5662">
          <cell r="A5662" t="str">
            <v>4295880543</v>
          </cell>
        </row>
        <row r="5663">
          <cell r="A5663" t="str">
            <v>4295880543</v>
          </cell>
        </row>
        <row r="5664">
          <cell r="A5664" t="str">
            <v>4295880543</v>
          </cell>
        </row>
        <row r="5665">
          <cell r="A5665" t="str">
            <v>4295880543</v>
          </cell>
        </row>
        <row r="5666">
          <cell r="A5666" t="str">
            <v>4295880543</v>
          </cell>
        </row>
        <row r="5667">
          <cell r="A5667" t="str">
            <v>4295880543</v>
          </cell>
        </row>
        <row r="5668">
          <cell r="A5668" t="str">
            <v>4295880543</v>
          </cell>
        </row>
        <row r="5669">
          <cell r="A5669" t="str">
            <v>4295880543</v>
          </cell>
        </row>
        <row r="5670">
          <cell r="A5670" t="str">
            <v>4295880543</v>
          </cell>
        </row>
        <row r="5671">
          <cell r="A5671" t="str">
            <v>4295880543</v>
          </cell>
        </row>
        <row r="5672">
          <cell r="A5672" t="str">
            <v>4295880543</v>
          </cell>
        </row>
        <row r="5673">
          <cell r="A5673" t="str">
            <v>4295880543</v>
          </cell>
        </row>
        <row r="5674">
          <cell r="A5674" t="str">
            <v>4295880543</v>
          </cell>
        </row>
        <row r="5675">
          <cell r="A5675" t="str">
            <v>4295880543</v>
          </cell>
        </row>
        <row r="5676">
          <cell r="A5676" t="str">
            <v>4295880543</v>
          </cell>
        </row>
        <row r="5677">
          <cell r="A5677" t="str">
            <v>4295880543</v>
          </cell>
        </row>
        <row r="5678">
          <cell r="A5678" t="str">
            <v>4295880543</v>
          </cell>
        </row>
        <row r="5679">
          <cell r="A5679" t="str">
            <v>4295880543</v>
          </cell>
        </row>
        <row r="5680">
          <cell r="A5680" t="str">
            <v>4295880543</v>
          </cell>
        </row>
        <row r="5681">
          <cell r="A5681" t="str">
            <v>4295880543</v>
          </cell>
        </row>
        <row r="5682">
          <cell r="A5682" t="str">
            <v>4295880543</v>
          </cell>
        </row>
        <row r="5683">
          <cell r="A5683" t="str">
            <v>4295880543</v>
          </cell>
        </row>
        <row r="5684">
          <cell r="A5684" t="str">
            <v>4295880543</v>
          </cell>
        </row>
        <row r="5685">
          <cell r="A5685" t="str">
            <v>4295880543</v>
          </cell>
        </row>
        <row r="5686">
          <cell r="A5686" t="str">
            <v>4295880543</v>
          </cell>
        </row>
        <row r="5687">
          <cell r="A5687" t="str">
            <v>4295880543</v>
          </cell>
        </row>
        <row r="5688">
          <cell r="A5688" t="str">
            <v>4295880543</v>
          </cell>
        </row>
        <row r="5689">
          <cell r="A5689" t="str">
            <v>4295880543</v>
          </cell>
        </row>
        <row r="5690">
          <cell r="A5690" t="str">
            <v>4295880543</v>
          </cell>
        </row>
        <row r="5691">
          <cell r="A5691" t="str">
            <v>4295880543</v>
          </cell>
        </row>
        <row r="5692">
          <cell r="A5692" t="str">
            <v>4295880543</v>
          </cell>
        </row>
        <row r="5693">
          <cell r="A5693" t="str">
            <v>4295880543</v>
          </cell>
        </row>
        <row r="5694">
          <cell r="A5694" t="str">
            <v>4295880543</v>
          </cell>
        </row>
        <row r="5695">
          <cell r="A5695" t="str">
            <v>4295880543</v>
          </cell>
        </row>
        <row r="5696">
          <cell r="A5696" t="str">
            <v>4295880543</v>
          </cell>
        </row>
        <row r="5697">
          <cell r="A5697" t="str">
            <v>4295880543</v>
          </cell>
        </row>
        <row r="5698">
          <cell r="A5698" t="str">
            <v>4295880543</v>
          </cell>
        </row>
        <row r="5699">
          <cell r="A5699" t="str">
            <v>4295880543</v>
          </cell>
        </row>
        <row r="5700">
          <cell r="A5700" t="str">
            <v>4295880543</v>
          </cell>
        </row>
        <row r="5701">
          <cell r="A5701" t="str">
            <v>4295880543</v>
          </cell>
        </row>
        <row r="5702">
          <cell r="A5702" t="str">
            <v>4295880543</v>
          </cell>
        </row>
        <row r="5703">
          <cell r="A5703" t="str">
            <v>4295880543</v>
          </cell>
        </row>
        <row r="5704">
          <cell r="A5704" t="str">
            <v>4295880543</v>
          </cell>
        </row>
        <row r="5705">
          <cell r="A5705" t="str">
            <v>4295880543</v>
          </cell>
        </row>
        <row r="5706">
          <cell r="A5706" t="str">
            <v>4295880543</v>
          </cell>
        </row>
        <row r="5707">
          <cell r="A5707" t="str">
            <v>4295880543</v>
          </cell>
        </row>
        <row r="5708">
          <cell r="A5708" t="str">
            <v>4295880543</v>
          </cell>
        </row>
        <row r="5709">
          <cell r="A5709" t="str">
            <v>4295880543</v>
          </cell>
        </row>
        <row r="5710">
          <cell r="A5710" t="str">
            <v>4295880543</v>
          </cell>
        </row>
        <row r="5711">
          <cell r="A5711" t="str">
            <v>4295880543</v>
          </cell>
        </row>
        <row r="5712">
          <cell r="A5712" t="str">
            <v>4295880543</v>
          </cell>
        </row>
        <row r="5713">
          <cell r="A5713" t="str">
            <v>4295880543</v>
          </cell>
        </row>
        <row r="5714">
          <cell r="A5714" t="str">
            <v>4295880543</v>
          </cell>
        </row>
        <row r="5715">
          <cell r="A5715" t="str">
            <v>4295880543</v>
          </cell>
        </row>
        <row r="5716">
          <cell r="A5716" t="str">
            <v>4295880543</v>
          </cell>
        </row>
        <row r="5717">
          <cell r="A5717" t="str">
            <v>4295880543</v>
          </cell>
        </row>
        <row r="5718">
          <cell r="A5718" t="str">
            <v>4295880543</v>
          </cell>
        </row>
        <row r="5719">
          <cell r="A5719" t="str">
            <v>4295880543</v>
          </cell>
        </row>
        <row r="5720">
          <cell r="A5720" t="str">
            <v>4295880543</v>
          </cell>
        </row>
        <row r="5721">
          <cell r="A5721" t="str">
            <v>4295880543</v>
          </cell>
        </row>
        <row r="5722">
          <cell r="A5722" t="str">
            <v>4295880543</v>
          </cell>
        </row>
        <row r="5723">
          <cell r="A5723" t="str">
            <v>4295880543</v>
          </cell>
        </row>
        <row r="5724">
          <cell r="A5724" t="str">
            <v>4295880543</v>
          </cell>
        </row>
        <row r="5725">
          <cell r="A5725" t="str">
            <v>4295880543</v>
          </cell>
        </row>
        <row r="5726">
          <cell r="A5726" t="str">
            <v>4295880543</v>
          </cell>
        </row>
        <row r="5727">
          <cell r="A5727" t="str">
            <v>4295880543</v>
          </cell>
        </row>
        <row r="5728">
          <cell r="A5728" t="str">
            <v>4295880543</v>
          </cell>
        </row>
        <row r="5729">
          <cell r="A5729" t="str">
            <v>4295880543</v>
          </cell>
        </row>
        <row r="5730">
          <cell r="A5730" t="str">
            <v>4295880543</v>
          </cell>
        </row>
        <row r="5731">
          <cell r="A5731" t="str">
            <v>4295880543</v>
          </cell>
        </row>
        <row r="5732">
          <cell r="A5732" t="str">
            <v>4295880543</v>
          </cell>
        </row>
        <row r="5733">
          <cell r="A5733" t="str">
            <v>4295880543</v>
          </cell>
        </row>
        <row r="5734">
          <cell r="A5734" t="str">
            <v>4295880543</v>
          </cell>
        </row>
        <row r="5735">
          <cell r="A5735" t="str">
            <v>4295880543</v>
          </cell>
        </row>
        <row r="5736">
          <cell r="A5736" t="str">
            <v>4295880543</v>
          </cell>
        </row>
        <row r="5737">
          <cell r="A5737" t="str">
            <v>4295880543</v>
          </cell>
        </row>
        <row r="5738">
          <cell r="A5738" t="str">
            <v>4295880543</v>
          </cell>
        </row>
        <row r="5739">
          <cell r="A5739" t="str">
            <v>4295880543</v>
          </cell>
        </row>
        <row r="5740">
          <cell r="A5740" t="str">
            <v>4295880543</v>
          </cell>
        </row>
        <row r="5741">
          <cell r="A5741" t="str">
            <v>4295880543</v>
          </cell>
        </row>
        <row r="5742">
          <cell r="A5742" t="str">
            <v>4295880543</v>
          </cell>
        </row>
        <row r="5743">
          <cell r="A5743" t="str">
            <v>4295880543</v>
          </cell>
        </row>
        <row r="5744">
          <cell r="A5744" t="str">
            <v>4295880543</v>
          </cell>
        </row>
        <row r="5745">
          <cell r="A5745" t="str">
            <v>4295880543</v>
          </cell>
        </row>
        <row r="5746">
          <cell r="A5746" t="str">
            <v>4295880543</v>
          </cell>
        </row>
        <row r="5747">
          <cell r="A5747" t="str">
            <v>4295880543</v>
          </cell>
        </row>
        <row r="5748">
          <cell r="A5748" t="str">
            <v>4295880543</v>
          </cell>
        </row>
        <row r="5749">
          <cell r="A5749" t="str">
            <v>4295880543</v>
          </cell>
        </row>
        <row r="5750">
          <cell r="A5750" t="str">
            <v>4295880543</v>
          </cell>
        </row>
        <row r="5751">
          <cell r="A5751" t="str">
            <v>4295880543</v>
          </cell>
        </row>
        <row r="5752">
          <cell r="A5752" t="str">
            <v>4295880543</v>
          </cell>
        </row>
        <row r="5753">
          <cell r="A5753" t="str">
            <v>4295880543</v>
          </cell>
        </row>
        <row r="5754">
          <cell r="A5754" t="str">
            <v>4295880543</v>
          </cell>
        </row>
        <row r="5755">
          <cell r="A5755" t="str">
            <v>4295880543</v>
          </cell>
        </row>
        <row r="5756">
          <cell r="A5756" t="str">
            <v>4295880543</v>
          </cell>
        </row>
        <row r="5757">
          <cell r="A5757" t="str">
            <v>4295880543</v>
          </cell>
        </row>
        <row r="5758">
          <cell r="A5758" t="str">
            <v>4295880543</v>
          </cell>
        </row>
        <row r="5759">
          <cell r="A5759" t="str">
            <v>4295880543</v>
          </cell>
        </row>
        <row r="5760">
          <cell r="A5760" t="str">
            <v>4295880543</v>
          </cell>
        </row>
        <row r="5761">
          <cell r="A5761" t="str">
            <v>4295880543</v>
          </cell>
        </row>
        <row r="5762">
          <cell r="A5762" t="str">
            <v>4295880543</v>
          </cell>
        </row>
        <row r="5763">
          <cell r="A5763" t="str">
            <v>4295880543</v>
          </cell>
        </row>
        <row r="5764">
          <cell r="A5764" t="str">
            <v>4295880543</v>
          </cell>
        </row>
        <row r="5765">
          <cell r="A5765" t="str">
            <v>4295880543</v>
          </cell>
        </row>
        <row r="5766">
          <cell r="A5766" t="str">
            <v>4295880720</v>
          </cell>
        </row>
        <row r="5767">
          <cell r="A5767" t="str">
            <v>4295880720</v>
          </cell>
        </row>
        <row r="5768">
          <cell r="A5768" t="str">
            <v>4295880720</v>
          </cell>
        </row>
        <row r="5769">
          <cell r="A5769" t="str">
            <v>4295880720</v>
          </cell>
        </row>
        <row r="5770">
          <cell r="A5770" t="str">
            <v>4295880720</v>
          </cell>
        </row>
        <row r="5771">
          <cell r="A5771" t="str">
            <v>4295880720</v>
          </cell>
        </row>
        <row r="5772">
          <cell r="A5772" t="str">
            <v>4295880720</v>
          </cell>
        </row>
        <row r="5773">
          <cell r="A5773" t="str">
            <v>4295880720</v>
          </cell>
        </row>
        <row r="5774">
          <cell r="A5774" t="str">
            <v>4295880720</v>
          </cell>
        </row>
        <row r="5775">
          <cell r="A5775" t="str">
            <v>4295880720</v>
          </cell>
        </row>
        <row r="5776">
          <cell r="A5776" t="str">
            <v>4295880720</v>
          </cell>
        </row>
        <row r="5777">
          <cell r="A5777" t="str">
            <v>4295880720</v>
          </cell>
        </row>
        <row r="5778">
          <cell r="A5778" t="str">
            <v>4295880720</v>
          </cell>
        </row>
        <row r="5779">
          <cell r="A5779" t="str">
            <v>4295880720</v>
          </cell>
        </row>
        <row r="5780">
          <cell r="A5780" t="str">
            <v>4295880720</v>
          </cell>
        </row>
        <row r="5781">
          <cell r="A5781" t="str">
            <v>4295880720</v>
          </cell>
        </row>
        <row r="5782">
          <cell r="A5782" t="str">
            <v>4295880720</v>
          </cell>
        </row>
        <row r="5783">
          <cell r="A5783" t="str">
            <v>4295880720</v>
          </cell>
        </row>
        <row r="5784">
          <cell r="A5784" t="str">
            <v>4295880720</v>
          </cell>
        </row>
        <row r="5785">
          <cell r="A5785" t="str">
            <v>4295880720</v>
          </cell>
        </row>
        <row r="5786">
          <cell r="A5786" t="str">
            <v>4295880720</v>
          </cell>
        </row>
        <row r="5787">
          <cell r="A5787" t="str">
            <v>4295880720</v>
          </cell>
        </row>
        <row r="5788">
          <cell r="A5788" t="str">
            <v>4295880720</v>
          </cell>
        </row>
        <row r="5789">
          <cell r="A5789" t="str">
            <v>4295880720</v>
          </cell>
        </row>
        <row r="5790">
          <cell r="A5790" t="str">
            <v>4295880720</v>
          </cell>
        </row>
        <row r="5791">
          <cell r="A5791" t="str">
            <v>4295880720</v>
          </cell>
        </row>
        <row r="5792">
          <cell r="A5792" t="str">
            <v>4295880720</v>
          </cell>
        </row>
        <row r="5793">
          <cell r="A5793" t="str">
            <v>4295880720</v>
          </cell>
        </row>
        <row r="5794">
          <cell r="A5794" t="str">
            <v>4295880720</v>
          </cell>
        </row>
        <row r="5795">
          <cell r="A5795" t="str">
            <v>4295880720</v>
          </cell>
        </row>
        <row r="5796">
          <cell r="A5796" t="str">
            <v>4295880720</v>
          </cell>
        </row>
        <row r="5797">
          <cell r="A5797" t="str">
            <v>4295880720</v>
          </cell>
        </row>
        <row r="5798">
          <cell r="A5798" t="str">
            <v>4295880720</v>
          </cell>
        </row>
        <row r="5799">
          <cell r="A5799" t="str">
            <v>4295880720</v>
          </cell>
        </row>
        <row r="5800">
          <cell r="A5800" t="str">
            <v>4295880720</v>
          </cell>
        </row>
        <row r="5801">
          <cell r="A5801" t="str">
            <v>4295880720</v>
          </cell>
        </row>
        <row r="5802">
          <cell r="A5802" t="str">
            <v>4295880720</v>
          </cell>
        </row>
        <row r="5803">
          <cell r="A5803" t="str">
            <v>4295880720</v>
          </cell>
        </row>
        <row r="5804">
          <cell r="A5804" t="str">
            <v>4295880720</v>
          </cell>
        </row>
        <row r="5805">
          <cell r="A5805" t="str">
            <v>4295880720</v>
          </cell>
        </row>
        <row r="5806">
          <cell r="A5806" t="str">
            <v>4295880720</v>
          </cell>
        </row>
        <row r="5807">
          <cell r="A5807" t="str">
            <v>4295880720</v>
          </cell>
        </row>
        <row r="5808">
          <cell r="A5808" t="str">
            <v>4295880720</v>
          </cell>
        </row>
        <row r="5809">
          <cell r="A5809" t="str">
            <v>4295880720</v>
          </cell>
        </row>
        <row r="5810">
          <cell r="A5810" t="str">
            <v>4295880720</v>
          </cell>
        </row>
        <row r="5811">
          <cell r="A5811" t="str">
            <v>4295880720</v>
          </cell>
        </row>
        <row r="5812">
          <cell r="A5812" t="str">
            <v>4295880720</v>
          </cell>
        </row>
        <row r="5813">
          <cell r="A5813" t="str">
            <v>4295880720</v>
          </cell>
        </row>
        <row r="5814">
          <cell r="A5814" t="str">
            <v>4295880720</v>
          </cell>
        </row>
        <row r="5815">
          <cell r="A5815" t="str">
            <v>4295880720</v>
          </cell>
        </row>
        <row r="5816">
          <cell r="A5816" t="str">
            <v>4295880720</v>
          </cell>
        </row>
        <row r="5817">
          <cell r="A5817" t="str">
            <v>4295880720</v>
          </cell>
        </row>
        <row r="5818">
          <cell r="A5818" t="str">
            <v>4295880720</v>
          </cell>
        </row>
        <row r="5819">
          <cell r="A5819" t="str">
            <v>4295880720</v>
          </cell>
        </row>
        <row r="5820">
          <cell r="A5820" t="str">
            <v>4295880720</v>
          </cell>
        </row>
        <row r="5821">
          <cell r="A5821" t="str">
            <v>4295880720</v>
          </cell>
        </row>
        <row r="5822">
          <cell r="A5822" t="str">
            <v>4295880720</v>
          </cell>
        </row>
        <row r="5823">
          <cell r="A5823" t="str">
            <v>4295880720</v>
          </cell>
        </row>
        <row r="5824">
          <cell r="A5824" t="str">
            <v>4295880720</v>
          </cell>
        </row>
        <row r="5825">
          <cell r="A5825" t="str">
            <v>4295880720</v>
          </cell>
        </row>
        <row r="5826">
          <cell r="A5826" t="str">
            <v>4295880720</v>
          </cell>
        </row>
        <row r="5827">
          <cell r="A5827" t="str">
            <v>4295880720</v>
          </cell>
        </row>
        <row r="5828">
          <cell r="A5828" t="str">
            <v>4295880720</v>
          </cell>
        </row>
        <row r="5829">
          <cell r="A5829" t="str">
            <v>4295880720</v>
          </cell>
        </row>
        <row r="5830">
          <cell r="A5830" t="str">
            <v>4295880720</v>
          </cell>
        </row>
        <row r="5831">
          <cell r="A5831" t="str">
            <v>4295880720</v>
          </cell>
        </row>
        <row r="5832">
          <cell r="A5832" t="str">
            <v>4295880720</v>
          </cell>
        </row>
        <row r="5833">
          <cell r="A5833" t="str">
            <v>4295880720</v>
          </cell>
        </row>
        <row r="5834">
          <cell r="A5834" t="str">
            <v>4295880720</v>
          </cell>
        </row>
        <row r="5835">
          <cell r="A5835" t="str">
            <v>4295880720</v>
          </cell>
        </row>
        <row r="5836">
          <cell r="A5836" t="str">
            <v>4295880720</v>
          </cell>
        </row>
        <row r="5837">
          <cell r="A5837" t="str">
            <v>4295880720</v>
          </cell>
        </row>
        <row r="5838">
          <cell r="A5838" t="str">
            <v>4295880720</v>
          </cell>
        </row>
        <row r="5839">
          <cell r="A5839" t="str">
            <v>4295880720</v>
          </cell>
        </row>
        <row r="5840">
          <cell r="A5840" t="str">
            <v>4295880720</v>
          </cell>
        </row>
        <row r="5841">
          <cell r="A5841" t="str">
            <v>4295880720</v>
          </cell>
        </row>
        <row r="5842">
          <cell r="A5842" t="str">
            <v>4295880720</v>
          </cell>
        </row>
        <row r="5843">
          <cell r="A5843" t="str">
            <v>4295880720</v>
          </cell>
        </row>
        <row r="5844">
          <cell r="A5844" t="str">
            <v>4295880720</v>
          </cell>
        </row>
        <row r="5845">
          <cell r="A5845" t="str">
            <v>4295880720</v>
          </cell>
        </row>
        <row r="5846">
          <cell r="A5846" t="str">
            <v>4295880720</v>
          </cell>
        </row>
        <row r="5847">
          <cell r="A5847" t="str">
            <v>4295880720</v>
          </cell>
        </row>
        <row r="5848">
          <cell r="A5848" t="str">
            <v>4295880720</v>
          </cell>
        </row>
        <row r="5849">
          <cell r="A5849" t="str">
            <v>4295880720</v>
          </cell>
        </row>
        <row r="5850">
          <cell r="A5850" t="str">
            <v>4295880720</v>
          </cell>
        </row>
        <row r="5851">
          <cell r="A5851" t="str">
            <v>4295880720</v>
          </cell>
        </row>
        <row r="5852">
          <cell r="A5852" t="str">
            <v>4295880720</v>
          </cell>
        </row>
        <row r="5853">
          <cell r="A5853" t="str">
            <v>4295880720</v>
          </cell>
        </row>
        <row r="5854">
          <cell r="A5854" t="str">
            <v>4295880720</v>
          </cell>
        </row>
        <row r="5855">
          <cell r="A5855" t="str">
            <v>4295880720</v>
          </cell>
        </row>
        <row r="5856">
          <cell r="A5856" t="str">
            <v>4295880720</v>
          </cell>
        </row>
        <row r="5857">
          <cell r="A5857" t="str">
            <v>4295880720</v>
          </cell>
        </row>
        <row r="5858">
          <cell r="A5858" t="str">
            <v>4295880720</v>
          </cell>
        </row>
        <row r="5859">
          <cell r="A5859" t="str">
            <v>4295880720</v>
          </cell>
        </row>
        <row r="5860">
          <cell r="A5860" t="str">
            <v>4295880720</v>
          </cell>
        </row>
        <row r="5861">
          <cell r="A5861" t="str">
            <v>4298100297</v>
          </cell>
        </row>
        <row r="5862">
          <cell r="A5862" t="str">
            <v>4298100297</v>
          </cell>
        </row>
        <row r="5863">
          <cell r="A5863" t="str">
            <v>4298100297</v>
          </cell>
        </row>
        <row r="5864">
          <cell r="A5864" t="str">
            <v>4298100297</v>
          </cell>
        </row>
        <row r="5865">
          <cell r="A5865" t="str">
            <v>4298100297</v>
          </cell>
        </row>
        <row r="5866">
          <cell r="A5866" t="str">
            <v>4298100297</v>
          </cell>
        </row>
        <row r="5867">
          <cell r="A5867" t="str">
            <v>4298100297</v>
          </cell>
        </row>
        <row r="5868">
          <cell r="A5868" t="str">
            <v>4298100297</v>
          </cell>
        </row>
        <row r="5869">
          <cell r="A5869" t="str">
            <v>4298100297</v>
          </cell>
        </row>
        <row r="5870">
          <cell r="A5870" t="str">
            <v>4298100297</v>
          </cell>
        </row>
        <row r="5871">
          <cell r="A5871" t="str">
            <v>4298100297</v>
          </cell>
        </row>
        <row r="5872">
          <cell r="A5872" t="str">
            <v>4298100297</v>
          </cell>
        </row>
        <row r="5873">
          <cell r="A5873" t="str">
            <v>4298100297</v>
          </cell>
        </row>
        <row r="5874">
          <cell r="A5874" t="str">
            <v>4298100297</v>
          </cell>
        </row>
        <row r="5875">
          <cell r="A5875" t="str">
            <v>4298100297</v>
          </cell>
        </row>
        <row r="5876">
          <cell r="A5876" t="str">
            <v>4298100297</v>
          </cell>
        </row>
        <row r="5877">
          <cell r="A5877" t="str">
            <v>5000043149</v>
          </cell>
        </row>
        <row r="5878">
          <cell r="A5878" t="str">
            <v>5000043149</v>
          </cell>
        </row>
        <row r="5879">
          <cell r="A5879" t="str">
            <v>5000043149</v>
          </cell>
        </row>
        <row r="5880">
          <cell r="A5880" t="str">
            <v>5000043149</v>
          </cell>
        </row>
        <row r="5881">
          <cell r="A5881" t="str">
            <v>5000043149</v>
          </cell>
        </row>
        <row r="5882">
          <cell r="A5882" t="str">
            <v>5000043149</v>
          </cell>
        </row>
        <row r="5883">
          <cell r="A5883" t="str">
            <v>5000043149</v>
          </cell>
        </row>
        <row r="5884">
          <cell r="A5884" t="str">
            <v>5000043149</v>
          </cell>
        </row>
        <row r="5885">
          <cell r="A5885" t="str">
            <v>5000043149</v>
          </cell>
        </row>
        <row r="5886">
          <cell r="A5886" t="str">
            <v>5000043149</v>
          </cell>
        </row>
        <row r="5887">
          <cell r="A5887" t="str">
            <v>5000043149</v>
          </cell>
        </row>
        <row r="5888">
          <cell r="A5888" t="str">
            <v>5000043149</v>
          </cell>
        </row>
        <row r="5889">
          <cell r="A5889" t="str">
            <v>5000043149</v>
          </cell>
        </row>
        <row r="5890">
          <cell r="A5890" t="str">
            <v>5000043149</v>
          </cell>
        </row>
        <row r="5891">
          <cell r="A5891" t="str">
            <v>5000043149</v>
          </cell>
        </row>
        <row r="5892">
          <cell r="A5892" t="str">
            <v>5000043149</v>
          </cell>
        </row>
        <row r="5893">
          <cell r="A5893" t="str">
            <v>5000043149</v>
          </cell>
        </row>
        <row r="5894">
          <cell r="A5894" t="str">
            <v>5000043149</v>
          </cell>
        </row>
        <row r="5895">
          <cell r="A5895" t="str">
            <v>5000043149</v>
          </cell>
        </row>
        <row r="5896">
          <cell r="A5896" t="str">
            <v>5000043149</v>
          </cell>
        </row>
        <row r="5897">
          <cell r="A5897" t="str">
            <v>5000043149</v>
          </cell>
        </row>
        <row r="5898">
          <cell r="A5898" t="str">
            <v>5000043149</v>
          </cell>
        </row>
        <row r="5899">
          <cell r="A5899" t="str">
            <v>5000043149</v>
          </cell>
        </row>
        <row r="5900">
          <cell r="A5900" t="str">
            <v>5000043149</v>
          </cell>
        </row>
        <row r="5901">
          <cell r="A5901" t="str">
            <v>5000043149</v>
          </cell>
        </row>
        <row r="5902">
          <cell r="A5902" t="str">
            <v>5000043149</v>
          </cell>
        </row>
        <row r="5903">
          <cell r="A5903" t="str">
            <v>5000043149</v>
          </cell>
        </row>
        <row r="5904">
          <cell r="A5904" t="str">
            <v>5000043149</v>
          </cell>
        </row>
        <row r="5905">
          <cell r="A5905" t="str">
            <v>5000043149</v>
          </cell>
        </row>
        <row r="5906">
          <cell r="A5906" t="str">
            <v>5000043149</v>
          </cell>
        </row>
        <row r="5907">
          <cell r="A5907" t="str">
            <v>5000043149</v>
          </cell>
        </row>
        <row r="5908">
          <cell r="A5908" t="str">
            <v>5000043149</v>
          </cell>
        </row>
        <row r="5909">
          <cell r="A5909" t="str">
            <v>5000043149</v>
          </cell>
        </row>
        <row r="5910">
          <cell r="A5910" t="str">
            <v>5000043149</v>
          </cell>
        </row>
        <row r="5911">
          <cell r="A5911" t="str">
            <v>5000043149</v>
          </cell>
        </row>
        <row r="5912">
          <cell r="A5912" t="str">
            <v>5000043149</v>
          </cell>
        </row>
        <row r="5913">
          <cell r="A5913" t="str">
            <v>5000043149</v>
          </cell>
        </row>
        <row r="5914">
          <cell r="A5914" t="str">
            <v>5000043149</v>
          </cell>
        </row>
        <row r="5915">
          <cell r="A5915" t="str">
            <v>5000043149</v>
          </cell>
        </row>
        <row r="5916">
          <cell r="A5916" t="str">
            <v>5000043149</v>
          </cell>
        </row>
        <row r="5917">
          <cell r="A5917" t="str">
            <v>5000043149</v>
          </cell>
        </row>
        <row r="5918">
          <cell r="A5918" t="str">
            <v>5000043149</v>
          </cell>
        </row>
        <row r="5919">
          <cell r="A5919" t="str">
            <v>5000043149</v>
          </cell>
        </row>
        <row r="5920">
          <cell r="A5920" t="str">
            <v>5000043149</v>
          </cell>
        </row>
        <row r="5921">
          <cell r="A5921" t="str">
            <v>5000043149</v>
          </cell>
        </row>
        <row r="5922">
          <cell r="A5922" t="str">
            <v>5000043149</v>
          </cell>
        </row>
        <row r="5923">
          <cell r="A5923" t="str">
            <v>5000043149</v>
          </cell>
        </row>
        <row r="5924">
          <cell r="A5924" t="str">
            <v>5000043149</v>
          </cell>
        </row>
        <row r="5925">
          <cell r="A5925" t="str">
            <v>5000043149</v>
          </cell>
        </row>
        <row r="5926">
          <cell r="A5926" t="str">
            <v>5000043149</v>
          </cell>
        </row>
        <row r="5927">
          <cell r="A5927" t="str">
            <v>5000043149</v>
          </cell>
        </row>
        <row r="5928">
          <cell r="A5928" t="str">
            <v>5000043149</v>
          </cell>
        </row>
        <row r="5929">
          <cell r="A5929" t="str">
            <v>5000043149</v>
          </cell>
        </row>
        <row r="5930">
          <cell r="A5930" t="str">
            <v>5000043149</v>
          </cell>
        </row>
        <row r="5931">
          <cell r="A5931" t="str">
            <v>5000043149</v>
          </cell>
        </row>
        <row r="5932">
          <cell r="A5932" t="str">
            <v>5000043149</v>
          </cell>
        </row>
        <row r="5933">
          <cell r="A5933" t="str">
            <v>5000043149</v>
          </cell>
        </row>
        <row r="5934">
          <cell r="A5934" t="str">
            <v>5000043149</v>
          </cell>
        </row>
        <row r="5935">
          <cell r="A5935" t="str">
            <v>5000043149</v>
          </cell>
        </row>
        <row r="5936">
          <cell r="A5936" t="str">
            <v>5000043149</v>
          </cell>
        </row>
        <row r="5937">
          <cell r="A5937" t="str">
            <v>5000043149</v>
          </cell>
        </row>
        <row r="5938">
          <cell r="A5938" t="str">
            <v>5000043149</v>
          </cell>
        </row>
        <row r="5939">
          <cell r="A5939" t="str">
            <v>5000043149</v>
          </cell>
        </row>
        <row r="5940">
          <cell r="A5940" t="str">
            <v>5000043149</v>
          </cell>
        </row>
        <row r="5941">
          <cell r="A5941" t="str">
            <v>5000043149</v>
          </cell>
        </row>
        <row r="5942">
          <cell r="A5942" t="str">
            <v>5000043149</v>
          </cell>
        </row>
        <row r="5943">
          <cell r="A5943" t="str">
            <v>5000043149</v>
          </cell>
        </row>
        <row r="5944">
          <cell r="A5944" t="str">
            <v>5000043149</v>
          </cell>
        </row>
        <row r="5945">
          <cell r="A5945" t="str">
            <v>5000043149</v>
          </cell>
        </row>
        <row r="5946">
          <cell r="A5946" t="str">
            <v>5000043149</v>
          </cell>
        </row>
        <row r="5947">
          <cell r="A5947" t="str">
            <v>5000043149</v>
          </cell>
        </row>
        <row r="5948">
          <cell r="A5948" t="str">
            <v>5000043149</v>
          </cell>
        </row>
        <row r="5949">
          <cell r="A5949" t="str">
            <v>5000043149</v>
          </cell>
        </row>
        <row r="5950">
          <cell r="A5950" t="str">
            <v>5000043149</v>
          </cell>
        </row>
        <row r="5951">
          <cell r="A5951" t="str">
            <v>5000043149</v>
          </cell>
        </row>
        <row r="5952">
          <cell r="A5952" t="str">
            <v>5000043149</v>
          </cell>
        </row>
        <row r="5953">
          <cell r="A5953" t="str">
            <v>5000043149</v>
          </cell>
        </row>
        <row r="5954">
          <cell r="A5954" t="str">
            <v>5000043149</v>
          </cell>
        </row>
        <row r="5955">
          <cell r="A5955" t="str">
            <v>4295904529</v>
          </cell>
        </row>
        <row r="5956">
          <cell r="A5956" t="str">
            <v>4295904529</v>
          </cell>
        </row>
        <row r="5957">
          <cell r="A5957" t="str">
            <v>4295904529</v>
          </cell>
        </row>
        <row r="5958">
          <cell r="A5958" t="str">
            <v>4295904529</v>
          </cell>
        </row>
        <row r="5959">
          <cell r="A5959" t="str">
            <v>4295904529</v>
          </cell>
        </row>
        <row r="5960">
          <cell r="A5960" t="str">
            <v>4295904529</v>
          </cell>
        </row>
        <row r="5961">
          <cell r="A5961" t="str">
            <v>4295904529</v>
          </cell>
        </row>
        <row r="5962">
          <cell r="A5962" t="str">
            <v>4295904529</v>
          </cell>
        </row>
        <row r="5963">
          <cell r="A5963" t="str">
            <v>4295904529</v>
          </cell>
        </row>
        <row r="5964">
          <cell r="A5964" t="str">
            <v>4295904529</v>
          </cell>
        </row>
        <row r="5965">
          <cell r="A5965" t="str">
            <v>4295904529</v>
          </cell>
        </row>
        <row r="5966">
          <cell r="A5966" t="str">
            <v>4295904529</v>
          </cell>
        </row>
        <row r="5967">
          <cell r="A5967" t="str">
            <v>4295904529</v>
          </cell>
        </row>
        <row r="5968">
          <cell r="A5968" t="str">
            <v>4295904529</v>
          </cell>
        </row>
        <row r="5969">
          <cell r="A5969" t="str">
            <v>4295904529</v>
          </cell>
        </row>
        <row r="5970">
          <cell r="A5970" t="str">
            <v>4295904529</v>
          </cell>
        </row>
        <row r="5971">
          <cell r="A5971" t="str">
            <v>4295904529</v>
          </cell>
        </row>
        <row r="5972">
          <cell r="A5972" t="str">
            <v>4295904529</v>
          </cell>
        </row>
        <row r="5973">
          <cell r="A5973" t="str">
            <v>4295904529</v>
          </cell>
        </row>
        <row r="5974">
          <cell r="A5974" t="str">
            <v>4295904529</v>
          </cell>
        </row>
        <row r="5975">
          <cell r="A5975" t="str">
            <v>4295904529</v>
          </cell>
        </row>
        <row r="5976">
          <cell r="A5976" t="str">
            <v>4295904529</v>
          </cell>
        </row>
        <row r="5977">
          <cell r="A5977" t="str">
            <v>4295904529</v>
          </cell>
        </row>
        <row r="5978">
          <cell r="A5978" t="str">
            <v>4295904529</v>
          </cell>
        </row>
        <row r="5979">
          <cell r="A5979" t="str">
            <v>4295904529</v>
          </cell>
        </row>
        <row r="5980">
          <cell r="A5980" t="str">
            <v>4295904529</v>
          </cell>
        </row>
        <row r="5981">
          <cell r="A5981" t="str">
            <v>4295904529</v>
          </cell>
        </row>
        <row r="5982">
          <cell r="A5982" t="str">
            <v>4295904529</v>
          </cell>
        </row>
        <row r="5983">
          <cell r="A5983" t="str">
            <v>4295904529</v>
          </cell>
        </row>
        <row r="5984">
          <cell r="A5984" t="str">
            <v>4295904529</v>
          </cell>
        </row>
        <row r="5985">
          <cell r="A5985" t="str">
            <v>4295904529</v>
          </cell>
        </row>
        <row r="5986">
          <cell r="A5986" t="str">
            <v>4295904529</v>
          </cell>
        </row>
        <row r="5987">
          <cell r="A5987" t="str">
            <v>4295904529</v>
          </cell>
        </row>
        <row r="5988">
          <cell r="A5988" t="str">
            <v>4295904529</v>
          </cell>
        </row>
        <row r="5989">
          <cell r="A5989" t="str">
            <v>4295904529</v>
          </cell>
        </row>
        <row r="5990">
          <cell r="A5990" t="str">
            <v>4295904529</v>
          </cell>
        </row>
        <row r="5991">
          <cell r="A5991" t="str">
            <v>4295904529</v>
          </cell>
        </row>
        <row r="5992">
          <cell r="A5992" t="str">
            <v>4295904529</v>
          </cell>
        </row>
        <row r="5993">
          <cell r="A5993" t="str">
            <v>4295904529</v>
          </cell>
        </row>
        <row r="5994">
          <cell r="A5994" t="str">
            <v>4295904529</v>
          </cell>
        </row>
        <row r="5995">
          <cell r="A5995" t="str">
            <v>4295904529</v>
          </cell>
        </row>
        <row r="5996">
          <cell r="A5996" t="str">
            <v>4295904529</v>
          </cell>
        </row>
        <row r="5997">
          <cell r="A5997" t="str">
            <v>4295904529</v>
          </cell>
        </row>
        <row r="5998">
          <cell r="A5998" t="str">
            <v>4295904529</v>
          </cell>
        </row>
        <row r="5999">
          <cell r="A5999" t="str">
            <v>4295904529</v>
          </cell>
        </row>
        <row r="6000">
          <cell r="A6000" t="str">
            <v>4295904529</v>
          </cell>
        </row>
        <row r="6001">
          <cell r="A6001" t="str">
            <v>4295904529</v>
          </cell>
        </row>
        <row r="6002">
          <cell r="A6002" t="str">
            <v>4295904529</v>
          </cell>
        </row>
        <row r="6003">
          <cell r="A6003" t="str">
            <v>4295904529</v>
          </cell>
        </row>
        <row r="6004">
          <cell r="A6004" t="str">
            <v>4295904529</v>
          </cell>
        </row>
        <row r="6005">
          <cell r="A6005" t="str">
            <v>4295904529</v>
          </cell>
        </row>
        <row r="6006">
          <cell r="A6006" t="str">
            <v>4295904529</v>
          </cell>
        </row>
        <row r="6007">
          <cell r="A6007" t="str">
            <v>4295904529</v>
          </cell>
        </row>
        <row r="6008">
          <cell r="A6008" t="str">
            <v>4295904529</v>
          </cell>
        </row>
        <row r="6009">
          <cell r="A6009" t="str">
            <v>4295904529</v>
          </cell>
        </row>
        <row r="6010">
          <cell r="A6010" t="str">
            <v>4295904529</v>
          </cell>
        </row>
        <row r="6011">
          <cell r="A6011" t="str">
            <v>4295904529</v>
          </cell>
        </row>
        <row r="6012">
          <cell r="A6012" t="str">
            <v>4295904529</v>
          </cell>
        </row>
        <row r="6013">
          <cell r="A6013" t="str">
            <v>4295904529</v>
          </cell>
        </row>
        <row r="6014">
          <cell r="A6014" t="str">
            <v>4295904529</v>
          </cell>
        </row>
        <row r="6015">
          <cell r="A6015" t="str">
            <v>4295904529</v>
          </cell>
        </row>
        <row r="6016">
          <cell r="A6016" t="str">
            <v>4295904529</v>
          </cell>
        </row>
        <row r="6017">
          <cell r="A6017" t="str">
            <v>4295904529</v>
          </cell>
        </row>
        <row r="6018">
          <cell r="A6018" t="str">
            <v>4295904529</v>
          </cell>
        </row>
        <row r="6019">
          <cell r="A6019" t="str">
            <v>4295904529</v>
          </cell>
        </row>
        <row r="6020">
          <cell r="A6020" t="str">
            <v>4295904529</v>
          </cell>
        </row>
        <row r="6021">
          <cell r="A6021" t="str">
            <v>4295904529</v>
          </cell>
        </row>
        <row r="6022">
          <cell r="A6022" t="str">
            <v>4295904529</v>
          </cell>
        </row>
        <row r="6023">
          <cell r="A6023" t="str">
            <v>4295904529</v>
          </cell>
        </row>
        <row r="6024">
          <cell r="A6024" t="str">
            <v>4295904529</v>
          </cell>
        </row>
        <row r="6025">
          <cell r="A6025" t="str">
            <v>4295904529</v>
          </cell>
        </row>
        <row r="6026">
          <cell r="A6026" t="str">
            <v>4295904529</v>
          </cell>
        </row>
        <row r="6027">
          <cell r="A6027" t="str">
            <v>4295904529</v>
          </cell>
        </row>
        <row r="6028">
          <cell r="A6028" t="str">
            <v>4295904529</v>
          </cell>
        </row>
        <row r="6029">
          <cell r="A6029" t="str">
            <v>4295904529</v>
          </cell>
        </row>
        <row r="6030">
          <cell r="A6030" t="str">
            <v>4295904529</v>
          </cell>
        </row>
        <row r="6031">
          <cell r="A6031" t="str">
            <v>4295904529</v>
          </cell>
        </row>
        <row r="6032">
          <cell r="A6032" t="str">
            <v>4295904529</v>
          </cell>
        </row>
        <row r="6033">
          <cell r="A6033" t="str">
            <v>4295904529</v>
          </cell>
        </row>
        <row r="6034">
          <cell r="A6034" t="str">
            <v>4295904529</v>
          </cell>
        </row>
        <row r="6035">
          <cell r="A6035" t="str">
            <v>4295904529</v>
          </cell>
        </row>
        <row r="6036">
          <cell r="A6036" t="str">
            <v>4295904529</v>
          </cell>
        </row>
        <row r="6037">
          <cell r="A6037" t="str">
            <v>4295904529</v>
          </cell>
        </row>
        <row r="6038">
          <cell r="A6038" t="str">
            <v>4295904529</v>
          </cell>
        </row>
        <row r="6039">
          <cell r="A6039" t="str">
            <v>4295904529</v>
          </cell>
        </row>
        <row r="6040">
          <cell r="A6040" t="str">
            <v>4295904529</v>
          </cell>
        </row>
        <row r="6041">
          <cell r="A6041" t="str">
            <v>4295904529</v>
          </cell>
        </row>
        <row r="6042">
          <cell r="A6042" t="str">
            <v>4295904529</v>
          </cell>
        </row>
        <row r="6043">
          <cell r="A6043" t="str">
            <v>4295907184</v>
          </cell>
        </row>
        <row r="6044">
          <cell r="A6044" t="str">
            <v>4295907184</v>
          </cell>
        </row>
        <row r="6045">
          <cell r="A6045" t="str">
            <v>4295907184</v>
          </cell>
        </row>
        <row r="6046">
          <cell r="A6046" t="str">
            <v>4295907184</v>
          </cell>
        </row>
        <row r="6047">
          <cell r="A6047" t="str">
            <v>4295907184</v>
          </cell>
        </row>
        <row r="6048">
          <cell r="A6048" t="str">
            <v>4295907184</v>
          </cell>
        </row>
        <row r="6049">
          <cell r="A6049" t="str">
            <v>4295907184</v>
          </cell>
        </row>
        <row r="6050">
          <cell r="A6050" t="str">
            <v>4295907184</v>
          </cell>
        </row>
        <row r="6051">
          <cell r="A6051" t="str">
            <v>4295907184</v>
          </cell>
        </row>
        <row r="6052">
          <cell r="A6052" t="str">
            <v>4295907184</v>
          </cell>
        </row>
        <row r="6053">
          <cell r="A6053" t="str">
            <v>4295907184</v>
          </cell>
        </row>
        <row r="6054">
          <cell r="A6054" t="str">
            <v>4295907184</v>
          </cell>
        </row>
        <row r="6055">
          <cell r="A6055" t="str">
            <v>4295907184</v>
          </cell>
        </row>
        <row r="6056">
          <cell r="A6056" t="str">
            <v>4295907184</v>
          </cell>
        </row>
        <row r="6057">
          <cell r="A6057" t="str">
            <v>4295907184</v>
          </cell>
        </row>
        <row r="6058">
          <cell r="A6058" t="str">
            <v>4295907184</v>
          </cell>
        </row>
        <row r="6059">
          <cell r="A6059" t="str">
            <v>4295907184</v>
          </cell>
        </row>
        <row r="6060">
          <cell r="A6060" t="str">
            <v>4295907184</v>
          </cell>
        </row>
        <row r="6061">
          <cell r="A6061" t="str">
            <v>4295907184</v>
          </cell>
        </row>
        <row r="6062">
          <cell r="A6062" t="str">
            <v>4295907184</v>
          </cell>
        </row>
        <row r="6063">
          <cell r="A6063" t="str">
            <v>4295907184</v>
          </cell>
        </row>
        <row r="6064">
          <cell r="A6064" t="str">
            <v>4295907184</v>
          </cell>
        </row>
        <row r="6065">
          <cell r="A6065" t="str">
            <v>4295907184</v>
          </cell>
        </row>
        <row r="6066">
          <cell r="A6066" t="str">
            <v>4295907184</v>
          </cell>
        </row>
        <row r="6067">
          <cell r="A6067" t="str">
            <v>4295907184</v>
          </cell>
        </row>
        <row r="6068">
          <cell r="A6068" t="str">
            <v>4295907184</v>
          </cell>
        </row>
        <row r="6069">
          <cell r="A6069" t="str">
            <v>4295907184</v>
          </cell>
        </row>
        <row r="6070">
          <cell r="A6070" t="str">
            <v>4295907184</v>
          </cell>
        </row>
        <row r="6071">
          <cell r="A6071" t="str">
            <v>4295907184</v>
          </cell>
        </row>
        <row r="6072">
          <cell r="A6072" t="str">
            <v>4295907184</v>
          </cell>
        </row>
        <row r="6073">
          <cell r="A6073" t="str">
            <v>4295907184</v>
          </cell>
        </row>
        <row r="6074">
          <cell r="A6074" t="str">
            <v>4295907184</v>
          </cell>
        </row>
        <row r="6075">
          <cell r="A6075" t="str">
            <v>4295907184</v>
          </cell>
        </row>
        <row r="6076">
          <cell r="A6076" t="str">
            <v>4295907184</v>
          </cell>
        </row>
        <row r="6077">
          <cell r="A6077" t="str">
            <v>4295907184</v>
          </cell>
        </row>
        <row r="6078">
          <cell r="A6078" t="str">
            <v>4295907184</v>
          </cell>
        </row>
        <row r="6079">
          <cell r="A6079" t="str">
            <v>4295907184</v>
          </cell>
        </row>
        <row r="6080">
          <cell r="A6080" t="str">
            <v>4295907184</v>
          </cell>
        </row>
        <row r="6081">
          <cell r="A6081" t="str">
            <v>4295907184</v>
          </cell>
        </row>
        <row r="6082">
          <cell r="A6082" t="str">
            <v>4295907184</v>
          </cell>
        </row>
        <row r="6083">
          <cell r="A6083" t="str">
            <v>4295907184</v>
          </cell>
        </row>
        <row r="6084">
          <cell r="A6084" t="str">
            <v>4295907184</v>
          </cell>
        </row>
        <row r="6085">
          <cell r="A6085" t="str">
            <v>4295907184</v>
          </cell>
        </row>
        <row r="6086">
          <cell r="A6086" t="str">
            <v>4295907184</v>
          </cell>
        </row>
        <row r="6087">
          <cell r="A6087" t="str">
            <v>4295907184</v>
          </cell>
        </row>
        <row r="6088">
          <cell r="A6088" t="str">
            <v>4295907184</v>
          </cell>
        </row>
        <row r="6089">
          <cell r="A6089" t="str">
            <v>4295907184</v>
          </cell>
        </row>
        <row r="6090">
          <cell r="A6090" t="str">
            <v>4295907184</v>
          </cell>
        </row>
        <row r="6091">
          <cell r="A6091" t="str">
            <v>4295907184</v>
          </cell>
        </row>
        <row r="6092">
          <cell r="A6092" t="str">
            <v>4295907184</v>
          </cell>
        </row>
        <row r="6093">
          <cell r="A6093" t="str">
            <v>4295907184</v>
          </cell>
        </row>
        <row r="6094">
          <cell r="A6094" t="str">
            <v>4295907184</v>
          </cell>
        </row>
        <row r="6095">
          <cell r="A6095" t="str">
            <v>4295907184</v>
          </cell>
        </row>
        <row r="6096">
          <cell r="A6096" t="str">
            <v>4295907184</v>
          </cell>
        </row>
        <row r="6097">
          <cell r="A6097" t="str">
            <v>4295907184</v>
          </cell>
        </row>
        <row r="6098">
          <cell r="A6098" t="str">
            <v>4295880570</v>
          </cell>
        </row>
        <row r="6099">
          <cell r="A6099" t="str">
            <v>4295880570</v>
          </cell>
        </row>
        <row r="6100">
          <cell r="A6100" t="str">
            <v>4295880570</v>
          </cell>
        </row>
        <row r="6101">
          <cell r="A6101" t="str">
            <v>4295880570</v>
          </cell>
        </row>
        <row r="6102">
          <cell r="A6102" t="str">
            <v>4295880570</v>
          </cell>
        </row>
        <row r="6103">
          <cell r="A6103" t="str">
            <v>4295880570</v>
          </cell>
        </row>
        <row r="6104">
          <cell r="A6104" t="str">
            <v>4295880570</v>
          </cell>
        </row>
        <row r="6105">
          <cell r="A6105" t="str">
            <v>4295880570</v>
          </cell>
        </row>
        <row r="6106">
          <cell r="A6106" t="str">
            <v>4295880570</v>
          </cell>
        </row>
        <row r="6107">
          <cell r="A6107" t="str">
            <v>4295880570</v>
          </cell>
        </row>
        <row r="6108">
          <cell r="A6108" t="str">
            <v>4295880570</v>
          </cell>
        </row>
        <row r="6109">
          <cell r="A6109" t="str">
            <v>4295880570</v>
          </cell>
        </row>
        <row r="6110">
          <cell r="A6110" t="str">
            <v>4295880570</v>
          </cell>
        </row>
        <row r="6111">
          <cell r="A6111" t="str">
            <v>4295880570</v>
          </cell>
        </row>
        <row r="6112">
          <cell r="A6112" t="str">
            <v>4295880570</v>
          </cell>
        </row>
        <row r="6113">
          <cell r="A6113" t="str">
            <v>4295880570</v>
          </cell>
        </row>
        <row r="6114">
          <cell r="A6114" t="str">
            <v>4295880570</v>
          </cell>
        </row>
        <row r="6115">
          <cell r="A6115" t="str">
            <v>4295880570</v>
          </cell>
        </row>
        <row r="6116">
          <cell r="A6116" t="str">
            <v>4295880570</v>
          </cell>
        </row>
        <row r="6117">
          <cell r="A6117" t="str">
            <v>4295880570</v>
          </cell>
        </row>
        <row r="6118">
          <cell r="A6118" t="str">
            <v>4295880570</v>
          </cell>
        </row>
        <row r="6119">
          <cell r="A6119" t="str">
            <v>4295880570</v>
          </cell>
        </row>
        <row r="6120">
          <cell r="A6120" t="str">
            <v>4295880570</v>
          </cell>
        </row>
        <row r="6121">
          <cell r="A6121" t="str">
            <v>4295880570</v>
          </cell>
        </row>
        <row r="6122">
          <cell r="A6122" t="str">
            <v>4295880570</v>
          </cell>
        </row>
        <row r="6123">
          <cell r="A6123" t="str">
            <v>4295880570</v>
          </cell>
        </row>
        <row r="6124">
          <cell r="A6124" t="str">
            <v>4295880570</v>
          </cell>
        </row>
        <row r="6125">
          <cell r="A6125" t="str">
            <v>4295880570</v>
          </cell>
        </row>
        <row r="6126">
          <cell r="A6126" t="str">
            <v>4295880570</v>
          </cell>
        </row>
        <row r="6127">
          <cell r="A6127" t="str">
            <v>4295880570</v>
          </cell>
        </row>
        <row r="6128">
          <cell r="A6128" t="str">
            <v>4295880570</v>
          </cell>
        </row>
        <row r="6129">
          <cell r="A6129" t="str">
            <v>4295880570</v>
          </cell>
        </row>
        <row r="6130">
          <cell r="A6130" t="str">
            <v>4295880570</v>
          </cell>
        </row>
        <row r="6131">
          <cell r="A6131" t="str">
            <v>4295880570</v>
          </cell>
        </row>
        <row r="6132">
          <cell r="A6132" t="str">
            <v>4295880570</v>
          </cell>
        </row>
        <row r="6133">
          <cell r="A6133" t="str">
            <v>4295880570</v>
          </cell>
        </row>
        <row r="6134">
          <cell r="A6134" t="str">
            <v>4295880570</v>
          </cell>
        </row>
        <row r="6135">
          <cell r="A6135" t="str">
            <v>4295880570</v>
          </cell>
        </row>
        <row r="6136">
          <cell r="A6136" t="str">
            <v>4295880570</v>
          </cell>
        </row>
        <row r="6137">
          <cell r="A6137" t="str">
            <v>4295880570</v>
          </cell>
        </row>
        <row r="6138">
          <cell r="A6138" t="str">
            <v>4295880570</v>
          </cell>
        </row>
        <row r="6139">
          <cell r="A6139" t="str">
            <v>4295880570</v>
          </cell>
        </row>
        <row r="6140">
          <cell r="A6140" t="str">
            <v>4295880570</v>
          </cell>
        </row>
        <row r="6141">
          <cell r="A6141" t="str">
            <v>4295880570</v>
          </cell>
        </row>
        <row r="6142">
          <cell r="A6142" t="str">
            <v>4295880570</v>
          </cell>
        </row>
        <row r="6143">
          <cell r="A6143" t="str">
            <v>4295880570</v>
          </cell>
        </row>
        <row r="6144">
          <cell r="A6144" t="str">
            <v>4295880570</v>
          </cell>
        </row>
        <row r="6145">
          <cell r="A6145" t="str">
            <v>4295880570</v>
          </cell>
        </row>
        <row r="6146">
          <cell r="A6146" t="str">
            <v>4295880570</v>
          </cell>
        </row>
        <row r="6147">
          <cell r="A6147" t="str">
            <v>4295880570</v>
          </cell>
        </row>
        <row r="6148">
          <cell r="A6148" t="str">
            <v>4295880570</v>
          </cell>
        </row>
        <row r="6149">
          <cell r="A6149" t="str">
            <v>4295880570</v>
          </cell>
        </row>
        <row r="6150">
          <cell r="A6150" t="str">
            <v>4295880570</v>
          </cell>
        </row>
        <row r="6151">
          <cell r="A6151" t="str">
            <v>4295880570</v>
          </cell>
        </row>
        <row r="6152">
          <cell r="A6152" t="str">
            <v>4295880570</v>
          </cell>
        </row>
        <row r="6153">
          <cell r="A6153" t="str">
            <v>4295880570</v>
          </cell>
        </row>
        <row r="6154">
          <cell r="A6154" t="str">
            <v>4295880570</v>
          </cell>
        </row>
        <row r="6155">
          <cell r="A6155" t="str">
            <v>4295880570</v>
          </cell>
        </row>
        <row r="6156">
          <cell r="A6156" t="str">
            <v>4295880570</v>
          </cell>
        </row>
        <row r="6157">
          <cell r="A6157" t="str">
            <v>4295880570</v>
          </cell>
        </row>
        <row r="6158">
          <cell r="A6158" t="str">
            <v>4295880570</v>
          </cell>
        </row>
        <row r="6159">
          <cell r="A6159" t="str">
            <v>4295880570</v>
          </cell>
        </row>
        <row r="6160">
          <cell r="A6160" t="str">
            <v>4295880570</v>
          </cell>
        </row>
        <row r="6161">
          <cell r="A6161" t="str">
            <v>4295880570</v>
          </cell>
        </row>
        <row r="6162">
          <cell r="A6162" t="str">
            <v>4295880570</v>
          </cell>
        </row>
        <row r="6163">
          <cell r="A6163" t="str">
            <v>4295880570</v>
          </cell>
        </row>
        <row r="6164">
          <cell r="A6164" t="str">
            <v>4295880570</v>
          </cell>
        </row>
        <row r="6165">
          <cell r="A6165" t="str">
            <v>4295880570</v>
          </cell>
        </row>
        <row r="6166">
          <cell r="A6166" t="str">
            <v>4295880570</v>
          </cell>
        </row>
        <row r="6167">
          <cell r="A6167" t="str">
            <v>4295880570</v>
          </cell>
        </row>
        <row r="6168">
          <cell r="A6168" t="str">
            <v>4295880570</v>
          </cell>
        </row>
        <row r="6169">
          <cell r="A6169" t="str">
            <v>4295880570</v>
          </cell>
        </row>
        <row r="6170">
          <cell r="A6170" t="str">
            <v>4295880570</v>
          </cell>
        </row>
        <row r="6171">
          <cell r="A6171" t="str">
            <v>4295880570</v>
          </cell>
        </row>
        <row r="6172">
          <cell r="A6172" t="str">
            <v>4295880570</v>
          </cell>
        </row>
        <row r="6173">
          <cell r="A6173" t="str">
            <v>4295880570</v>
          </cell>
        </row>
        <row r="6174">
          <cell r="A6174" t="str">
            <v>4295880570</v>
          </cell>
        </row>
        <row r="6175">
          <cell r="A6175" t="str">
            <v>4295880570</v>
          </cell>
        </row>
        <row r="6176">
          <cell r="A6176" t="str">
            <v>4295880570</v>
          </cell>
        </row>
        <row r="6177">
          <cell r="A6177" t="str">
            <v>4295880570</v>
          </cell>
        </row>
        <row r="6178">
          <cell r="A6178" t="str">
            <v>4295880570</v>
          </cell>
        </row>
        <row r="6179">
          <cell r="A6179" t="str">
            <v>4295880570</v>
          </cell>
        </row>
        <row r="6180">
          <cell r="A6180" t="str">
            <v>4295880570</v>
          </cell>
        </row>
        <row r="6181">
          <cell r="A6181" t="str">
            <v>4295880570</v>
          </cell>
        </row>
        <row r="6182">
          <cell r="A6182" t="str">
            <v>4295880570</v>
          </cell>
        </row>
        <row r="6183">
          <cell r="A6183" t="str">
            <v>4295880570</v>
          </cell>
        </row>
        <row r="6184">
          <cell r="A6184" t="str">
            <v>4295880570</v>
          </cell>
        </row>
        <row r="6185">
          <cell r="A6185" t="str">
            <v>4295880570</v>
          </cell>
        </row>
        <row r="6186">
          <cell r="A6186" t="str">
            <v>4295880570</v>
          </cell>
        </row>
        <row r="6187">
          <cell r="A6187" t="str">
            <v>4295880570</v>
          </cell>
        </row>
        <row r="6188">
          <cell r="A6188" t="str">
            <v>4295880570</v>
          </cell>
        </row>
        <row r="6189">
          <cell r="A6189" t="str">
            <v>4295880570</v>
          </cell>
        </row>
        <row r="6190">
          <cell r="A6190" t="str">
            <v>4295880570</v>
          </cell>
        </row>
        <row r="6191">
          <cell r="A6191" t="str">
            <v>4295880570</v>
          </cell>
        </row>
        <row r="6192">
          <cell r="A6192" t="str">
            <v>4295880570</v>
          </cell>
        </row>
        <row r="6193">
          <cell r="A6193" t="str">
            <v>4295880570</v>
          </cell>
        </row>
        <row r="6194">
          <cell r="A6194" t="str">
            <v>4295880570</v>
          </cell>
        </row>
        <row r="6195">
          <cell r="A6195" t="str">
            <v>4295880570</v>
          </cell>
        </row>
        <row r="6196">
          <cell r="A6196" t="str">
            <v>4295880570</v>
          </cell>
        </row>
        <row r="6197">
          <cell r="A6197" t="str">
            <v>4295880570</v>
          </cell>
        </row>
        <row r="6198">
          <cell r="A6198" t="str">
            <v>4295880570</v>
          </cell>
        </row>
        <row r="6199">
          <cell r="A6199" t="str">
            <v>4295880570</v>
          </cell>
        </row>
        <row r="6200">
          <cell r="A6200" t="str">
            <v>4295880570</v>
          </cell>
        </row>
        <row r="6201">
          <cell r="A6201" t="str">
            <v>4295880570</v>
          </cell>
        </row>
        <row r="6202">
          <cell r="A6202" t="str">
            <v>4295880570</v>
          </cell>
        </row>
        <row r="6203">
          <cell r="A6203" t="str">
            <v>4295880570</v>
          </cell>
        </row>
        <row r="6204">
          <cell r="A6204" t="str">
            <v>4295880570</v>
          </cell>
        </row>
        <row r="6205">
          <cell r="A6205" t="str">
            <v>4295880570</v>
          </cell>
        </row>
        <row r="6206">
          <cell r="A6206" t="str">
            <v>4295880570</v>
          </cell>
        </row>
        <row r="6207">
          <cell r="A6207" t="str">
            <v>4295880570</v>
          </cell>
        </row>
        <row r="6208">
          <cell r="A6208" t="str">
            <v>4295880570</v>
          </cell>
        </row>
        <row r="6209">
          <cell r="A6209" t="str">
            <v>4295880570</v>
          </cell>
        </row>
        <row r="6210">
          <cell r="A6210" t="str">
            <v>4295880570</v>
          </cell>
        </row>
        <row r="6211">
          <cell r="A6211" t="str">
            <v>4295880570</v>
          </cell>
        </row>
        <row r="6212">
          <cell r="A6212" t="str">
            <v>4295880570</v>
          </cell>
        </row>
        <row r="6213">
          <cell r="A6213" t="str">
            <v>4295880570</v>
          </cell>
        </row>
        <row r="6214">
          <cell r="A6214" t="str">
            <v>4295880570</v>
          </cell>
        </row>
        <row r="6215">
          <cell r="A6215" t="str">
            <v>4295880570</v>
          </cell>
        </row>
        <row r="6216">
          <cell r="A6216" t="str">
            <v>4295880570</v>
          </cell>
        </row>
        <row r="6217">
          <cell r="A6217" t="str">
            <v>4295880570</v>
          </cell>
        </row>
        <row r="6218">
          <cell r="A6218" t="str">
            <v>4295880570</v>
          </cell>
        </row>
        <row r="6219">
          <cell r="A6219" t="str">
            <v>4295880570</v>
          </cell>
        </row>
        <row r="6220">
          <cell r="A6220" t="str">
            <v>4295880570</v>
          </cell>
        </row>
        <row r="6221">
          <cell r="A6221" t="str">
            <v>4295880570</v>
          </cell>
        </row>
        <row r="6222">
          <cell r="A6222" t="str">
            <v>4295880570</v>
          </cell>
        </row>
        <row r="6223">
          <cell r="A6223" t="str">
            <v>4295880570</v>
          </cell>
        </row>
        <row r="6224">
          <cell r="A6224" t="str">
            <v>4295880570</v>
          </cell>
        </row>
        <row r="6225">
          <cell r="A6225" t="str">
            <v>4295877302</v>
          </cell>
        </row>
        <row r="6226">
          <cell r="A6226" t="str">
            <v>4295877302</v>
          </cell>
        </row>
        <row r="6227">
          <cell r="A6227" t="str">
            <v>4295877302</v>
          </cell>
        </row>
        <row r="6228">
          <cell r="A6228" t="str">
            <v>4295877302</v>
          </cell>
        </row>
        <row r="6229">
          <cell r="A6229" t="str">
            <v>4295877302</v>
          </cell>
        </row>
        <row r="6230">
          <cell r="A6230" t="str">
            <v>4295877302</v>
          </cell>
        </row>
        <row r="6231">
          <cell r="A6231" t="str">
            <v>4295877302</v>
          </cell>
        </row>
        <row r="6232">
          <cell r="A6232" t="str">
            <v>4295877302</v>
          </cell>
        </row>
        <row r="6233">
          <cell r="A6233" t="str">
            <v>4295877302</v>
          </cell>
        </row>
        <row r="6234">
          <cell r="A6234" t="str">
            <v>4295877302</v>
          </cell>
        </row>
        <row r="6235">
          <cell r="A6235" t="str">
            <v>4295877302</v>
          </cell>
        </row>
        <row r="6236">
          <cell r="A6236" t="str">
            <v>4295877302</v>
          </cell>
        </row>
        <row r="6237">
          <cell r="A6237" t="str">
            <v>4295877302</v>
          </cell>
        </row>
        <row r="6238">
          <cell r="A6238" t="str">
            <v>4295877302</v>
          </cell>
        </row>
        <row r="6239">
          <cell r="A6239" t="str">
            <v>4295877302</v>
          </cell>
        </row>
        <row r="6240">
          <cell r="A6240" t="str">
            <v>4295877302</v>
          </cell>
        </row>
        <row r="6241">
          <cell r="A6241" t="str">
            <v>4295877302</v>
          </cell>
        </row>
        <row r="6242">
          <cell r="A6242" t="str">
            <v>4295877302</v>
          </cell>
        </row>
        <row r="6243">
          <cell r="A6243" t="str">
            <v>4295877302</v>
          </cell>
        </row>
        <row r="6244">
          <cell r="A6244" t="str">
            <v>4295877302</v>
          </cell>
        </row>
        <row r="6245">
          <cell r="A6245" t="str">
            <v>4295877302</v>
          </cell>
        </row>
        <row r="6246">
          <cell r="A6246" t="str">
            <v>4295877302</v>
          </cell>
        </row>
        <row r="6247">
          <cell r="A6247" t="str">
            <v>4295877302</v>
          </cell>
        </row>
        <row r="6248">
          <cell r="A6248" t="str">
            <v>4295877302</v>
          </cell>
        </row>
        <row r="6249">
          <cell r="A6249" t="str">
            <v>4295877302</v>
          </cell>
        </row>
        <row r="6250">
          <cell r="A6250" t="str">
            <v>4295877302</v>
          </cell>
        </row>
        <row r="6251">
          <cell r="A6251" t="str">
            <v>4295877302</v>
          </cell>
        </row>
        <row r="6252">
          <cell r="A6252" t="str">
            <v>4295877302</v>
          </cell>
        </row>
        <row r="6253">
          <cell r="A6253" t="str">
            <v>4295877302</v>
          </cell>
        </row>
        <row r="6254">
          <cell r="A6254" t="str">
            <v>4295877302</v>
          </cell>
        </row>
        <row r="6255">
          <cell r="A6255" t="str">
            <v>4295877302</v>
          </cell>
        </row>
        <row r="6256">
          <cell r="A6256" t="str">
            <v>4295877302</v>
          </cell>
        </row>
        <row r="6257">
          <cell r="A6257" t="str">
            <v>4295877302</v>
          </cell>
        </row>
        <row r="6258">
          <cell r="A6258" t="str">
            <v>4295877302</v>
          </cell>
        </row>
        <row r="6259">
          <cell r="A6259" t="str">
            <v>4295877302</v>
          </cell>
        </row>
        <row r="6260">
          <cell r="A6260" t="str">
            <v>4295877302</v>
          </cell>
        </row>
        <row r="6261">
          <cell r="A6261" t="str">
            <v>4295877302</v>
          </cell>
        </row>
        <row r="6262">
          <cell r="A6262" t="str">
            <v>4295877302</v>
          </cell>
        </row>
        <row r="6263">
          <cell r="A6263" t="str">
            <v>4295877302</v>
          </cell>
        </row>
        <row r="6264">
          <cell r="A6264" t="str">
            <v>4295877302</v>
          </cell>
        </row>
        <row r="6265">
          <cell r="A6265" t="str">
            <v>4295877302</v>
          </cell>
        </row>
        <row r="6266">
          <cell r="A6266" t="str">
            <v>4295877302</v>
          </cell>
        </row>
        <row r="6267">
          <cell r="A6267" t="str">
            <v>4295877302</v>
          </cell>
        </row>
        <row r="6268">
          <cell r="A6268" t="str">
            <v>4295877302</v>
          </cell>
        </row>
        <row r="6269">
          <cell r="A6269" t="str">
            <v>4295877302</v>
          </cell>
        </row>
        <row r="6270">
          <cell r="A6270" t="str">
            <v>4295877302</v>
          </cell>
        </row>
        <row r="6271">
          <cell r="A6271" t="str">
            <v>4295877302</v>
          </cell>
        </row>
        <row r="6272">
          <cell r="A6272" t="str">
            <v>4295877302</v>
          </cell>
        </row>
        <row r="6273">
          <cell r="A6273" t="str">
            <v>4295877302</v>
          </cell>
        </row>
        <row r="6274">
          <cell r="A6274" t="str">
            <v>4295877302</v>
          </cell>
        </row>
        <row r="6275">
          <cell r="A6275" t="str">
            <v>4295877302</v>
          </cell>
        </row>
        <row r="6276">
          <cell r="A6276" t="str">
            <v>4295877302</v>
          </cell>
        </row>
        <row r="6277">
          <cell r="A6277" t="str">
            <v>4295877302</v>
          </cell>
        </row>
        <row r="6278">
          <cell r="A6278" t="str">
            <v>4295877302</v>
          </cell>
        </row>
        <row r="6279">
          <cell r="A6279" t="str">
            <v>4295877302</v>
          </cell>
        </row>
        <row r="6280">
          <cell r="A6280" t="str">
            <v>4295877302</v>
          </cell>
        </row>
        <row r="6281">
          <cell r="A6281" t="str">
            <v>4295877302</v>
          </cell>
        </row>
        <row r="6282">
          <cell r="A6282" t="str">
            <v>4295877302</v>
          </cell>
        </row>
        <row r="6283">
          <cell r="A6283" t="str">
            <v>4295877302</v>
          </cell>
        </row>
        <row r="6284">
          <cell r="A6284" t="str">
            <v>4295877302</v>
          </cell>
        </row>
        <row r="6285">
          <cell r="A6285" t="str">
            <v>4295877302</v>
          </cell>
        </row>
        <row r="6286">
          <cell r="A6286" t="str">
            <v>4295877302</v>
          </cell>
        </row>
        <row r="6287">
          <cell r="A6287" t="str">
            <v>4295877302</v>
          </cell>
        </row>
        <row r="6288">
          <cell r="A6288" t="str">
            <v>4295877302</v>
          </cell>
        </row>
        <row r="6289">
          <cell r="A6289" t="str">
            <v>4295877302</v>
          </cell>
        </row>
        <row r="6290">
          <cell r="A6290" t="str">
            <v>4295877302</v>
          </cell>
        </row>
        <row r="6291">
          <cell r="A6291" t="str">
            <v>4295877302</v>
          </cell>
        </row>
        <row r="6292">
          <cell r="A6292" t="str">
            <v>4295877302</v>
          </cell>
        </row>
        <row r="6293">
          <cell r="A6293" t="str">
            <v>4295877302</v>
          </cell>
        </row>
        <row r="6294">
          <cell r="A6294" t="str">
            <v>4295877302</v>
          </cell>
        </row>
        <row r="6295">
          <cell r="A6295" t="str">
            <v>4295877302</v>
          </cell>
        </row>
        <row r="6296">
          <cell r="A6296" t="str">
            <v>4295877302</v>
          </cell>
        </row>
        <row r="6297">
          <cell r="A6297" t="str">
            <v>4295877302</v>
          </cell>
        </row>
        <row r="6298">
          <cell r="A6298" t="str">
            <v>4295877302</v>
          </cell>
        </row>
        <row r="6299">
          <cell r="A6299" t="str">
            <v>4295877302</v>
          </cell>
        </row>
        <row r="6300">
          <cell r="A6300" t="str">
            <v>4295877302</v>
          </cell>
        </row>
        <row r="6301">
          <cell r="A6301" t="str">
            <v>4295877302</v>
          </cell>
        </row>
        <row r="6302">
          <cell r="A6302" t="str">
            <v>4295877302</v>
          </cell>
        </row>
        <row r="6303">
          <cell r="A6303" t="str">
            <v>4295877302</v>
          </cell>
        </row>
        <row r="6304">
          <cell r="A6304" t="str">
            <v>4295877302</v>
          </cell>
        </row>
        <row r="6305">
          <cell r="A6305" t="str">
            <v>4295877302</v>
          </cell>
        </row>
        <row r="6306">
          <cell r="A6306" t="str">
            <v>4295877302</v>
          </cell>
        </row>
        <row r="6307">
          <cell r="A6307" t="str">
            <v>4295877302</v>
          </cell>
        </row>
        <row r="6308">
          <cell r="A6308" t="str">
            <v>4295877302</v>
          </cell>
        </row>
        <row r="6309">
          <cell r="A6309" t="str">
            <v>4295877302</v>
          </cell>
        </row>
        <row r="6310">
          <cell r="A6310" t="str">
            <v>4295877302</v>
          </cell>
        </row>
        <row r="6311">
          <cell r="A6311" t="str">
            <v>4295877302</v>
          </cell>
        </row>
        <row r="6312">
          <cell r="A6312" t="str">
            <v>4295877302</v>
          </cell>
        </row>
        <row r="6313">
          <cell r="A6313" t="str">
            <v>4295877302</v>
          </cell>
        </row>
        <row r="6314">
          <cell r="A6314" t="str">
            <v>4295877302</v>
          </cell>
        </row>
        <row r="6315">
          <cell r="A6315" t="str">
            <v>4295877302</v>
          </cell>
        </row>
        <row r="6316">
          <cell r="A6316" t="str">
            <v>4295877302</v>
          </cell>
        </row>
        <row r="6317">
          <cell r="A6317" t="str">
            <v>4295877302</v>
          </cell>
        </row>
        <row r="6318">
          <cell r="A6318" t="str">
            <v>4295877302</v>
          </cell>
        </row>
        <row r="6319">
          <cell r="A6319" t="str">
            <v>4295877302</v>
          </cell>
        </row>
        <row r="6320">
          <cell r="A6320" t="str">
            <v>4295877302</v>
          </cell>
        </row>
        <row r="6321">
          <cell r="A6321" t="str">
            <v>4295877302</v>
          </cell>
        </row>
        <row r="6322">
          <cell r="A6322" t="str">
            <v>4295877302</v>
          </cell>
        </row>
        <row r="6323">
          <cell r="A6323" t="str">
            <v>4295877302</v>
          </cell>
        </row>
        <row r="6324">
          <cell r="A6324" t="str">
            <v>4295877302</v>
          </cell>
        </row>
        <row r="6325">
          <cell r="A6325" t="str">
            <v>4295877302</v>
          </cell>
        </row>
        <row r="6326">
          <cell r="A6326" t="str">
            <v>4295877302</v>
          </cell>
        </row>
        <row r="6327">
          <cell r="A6327" t="str">
            <v>4295877302</v>
          </cell>
        </row>
        <row r="6328">
          <cell r="A6328" t="str">
            <v>4295877426</v>
          </cell>
        </row>
        <row r="6329">
          <cell r="A6329" t="str">
            <v>4295877426</v>
          </cell>
        </row>
        <row r="6330">
          <cell r="A6330" t="str">
            <v>4295877426</v>
          </cell>
        </row>
        <row r="6331">
          <cell r="A6331" t="str">
            <v>4295877426</v>
          </cell>
        </row>
        <row r="6332">
          <cell r="A6332" t="str">
            <v>4295877426</v>
          </cell>
        </row>
        <row r="6333">
          <cell r="A6333" t="str">
            <v>4295877426</v>
          </cell>
        </row>
        <row r="6334">
          <cell r="A6334" t="str">
            <v>4295877426</v>
          </cell>
        </row>
        <row r="6335">
          <cell r="A6335" t="str">
            <v>4295877426</v>
          </cell>
        </row>
        <row r="6336">
          <cell r="A6336" t="str">
            <v>4295877426</v>
          </cell>
        </row>
        <row r="6337">
          <cell r="A6337" t="str">
            <v>4295877426</v>
          </cell>
        </row>
        <row r="6338">
          <cell r="A6338" t="str">
            <v>4295877426</v>
          </cell>
        </row>
        <row r="6339">
          <cell r="A6339" t="str">
            <v>4295877426</v>
          </cell>
        </row>
        <row r="6340">
          <cell r="A6340" t="str">
            <v>4295877426</v>
          </cell>
        </row>
        <row r="6341">
          <cell r="A6341" t="str">
            <v>4295877426</v>
          </cell>
        </row>
        <row r="6342">
          <cell r="A6342" t="str">
            <v>4295877426</v>
          </cell>
        </row>
        <row r="6343">
          <cell r="A6343" t="str">
            <v>4295877426</v>
          </cell>
        </row>
        <row r="6344">
          <cell r="A6344" t="str">
            <v>4295877426</v>
          </cell>
        </row>
        <row r="6345">
          <cell r="A6345" t="str">
            <v>4295877426</v>
          </cell>
        </row>
        <row r="6346">
          <cell r="A6346" t="str">
            <v>4295877426</v>
          </cell>
        </row>
        <row r="6347">
          <cell r="A6347" t="str">
            <v>4295877426</v>
          </cell>
        </row>
        <row r="6348">
          <cell r="A6348" t="str">
            <v>4295877426</v>
          </cell>
        </row>
        <row r="6349">
          <cell r="A6349" t="str">
            <v>4295877426</v>
          </cell>
        </row>
        <row r="6350">
          <cell r="A6350" t="str">
            <v>4295877426</v>
          </cell>
        </row>
        <row r="6351">
          <cell r="A6351" t="str">
            <v>4295877426</v>
          </cell>
        </row>
        <row r="6352">
          <cell r="A6352" t="str">
            <v>4295877426</v>
          </cell>
        </row>
        <row r="6353">
          <cell r="A6353" t="str">
            <v>4295877426</v>
          </cell>
        </row>
        <row r="6354">
          <cell r="A6354" t="str">
            <v>4295877426</v>
          </cell>
        </row>
        <row r="6355">
          <cell r="A6355" t="str">
            <v>4295877426</v>
          </cell>
        </row>
        <row r="6356">
          <cell r="A6356" t="str">
            <v>4295877426</v>
          </cell>
        </row>
        <row r="6357">
          <cell r="A6357" t="str">
            <v>4295877426</v>
          </cell>
        </row>
        <row r="6358">
          <cell r="A6358" t="str">
            <v>4295877426</v>
          </cell>
        </row>
        <row r="6359">
          <cell r="A6359" t="str">
            <v>4295877426</v>
          </cell>
        </row>
        <row r="6360">
          <cell r="A6360" t="str">
            <v>4295877426</v>
          </cell>
        </row>
        <row r="6361">
          <cell r="A6361" t="str">
            <v>4295877426</v>
          </cell>
        </row>
        <row r="6362">
          <cell r="A6362" t="str">
            <v>4295880574</v>
          </cell>
        </row>
        <row r="6363">
          <cell r="A6363" t="str">
            <v>4295880574</v>
          </cell>
        </row>
        <row r="6364">
          <cell r="A6364" t="str">
            <v>4295880574</v>
          </cell>
        </row>
        <row r="6365">
          <cell r="A6365" t="str">
            <v>4295880574</v>
          </cell>
        </row>
        <row r="6366">
          <cell r="A6366" t="str">
            <v>4295880574</v>
          </cell>
        </row>
        <row r="6367">
          <cell r="A6367" t="str">
            <v>4295880574</v>
          </cell>
        </row>
        <row r="6368">
          <cell r="A6368" t="str">
            <v>4295880574</v>
          </cell>
        </row>
        <row r="6369">
          <cell r="A6369" t="str">
            <v>4295880574</v>
          </cell>
        </row>
        <row r="6370">
          <cell r="A6370" t="str">
            <v>4295880574</v>
          </cell>
        </row>
        <row r="6371">
          <cell r="A6371" t="str">
            <v>4295880574</v>
          </cell>
        </row>
        <row r="6372">
          <cell r="A6372" t="str">
            <v>4295880574</v>
          </cell>
        </row>
        <row r="6373">
          <cell r="A6373" t="str">
            <v>4295880574</v>
          </cell>
        </row>
        <row r="6374">
          <cell r="A6374" t="str">
            <v>4295880574</v>
          </cell>
        </row>
        <row r="6375">
          <cell r="A6375" t="str">
            <v>4295880574</v>
          </cell>
        </row>
        <row r="6376">
          <cell r="A6376" t="str">
            <v>4295880574</v>
          </cell>
        </row>
        <row r="6377">
          <cell r="A6377" t="str">
            <v>4295880574</v>
          </cell>
        </row>
        <row r="6378">
          <cell r="A6378" t="str">
            <v>4295880574</v>
          </cell>
        </row>
        <row r="6379">
          <cell r="A6379" t="str">
            <v>4295880574</v>
          </cell>
        </row>
        <row r="6380">
          <cell r="A6380" t="str">
            <v>4295880574</v>
          </cell>
        </row>
        <row r="6381">
          <cell r="A6381" t="str">
            <v>4295880574</v>
          </cell>
        </row>
        <row r="6382">
          <cell r="A6382" t="str">
            <v>4295880574</v>
          </cell>
        </row>
        <row r="6383">
          <cell r="A6383" t="str">
            <v>4295880574</v>
          </cell>
        </row>
        <row r="6384">
          <cell r="A6384" t="str">
            <v>4295880574</v>
          </cell>
        </row>
        <row r="6385">
          <cell r="A6385" t="str">
            <v>4295880574</v>
          </cell>
        </row>
        <row r="6386">
          <cell r="A6386" t="str">
            <v>4295880574</v>
          </cell>
        </row>
        <row r="6387">
          <cell r="A6387" t="str">
            <v>4295880574</v>
          </cell>
        </row>
        <row r="6388">
          <cell r="A6388" t="str">
            <v>4295880574</v>
          </cell>
        </row>
        <row r="6389">
          <cell r="A6389" t="str">
            <v>4295880574</v>
          </cell>
        </row>
        <row r="6390">
          <cell r="A6390" t="str">
            <v>4295880574</v>
          </cell>
        </row>
        <row r="6391">
          <cell r="A6391" t="str">
            <v>4295880574</v>
          </cell>
        </row>
        <row r="6392">
          <cell r="A6392" t="str">
            <v>4295880574</v>
          </cell>
        </row>
        <row r="6393">
          <cell r="A6393" t="str">
            <v>4295880574</v>
          </cell>
        </row>
        <row r="6394">
          <cell r="A6394" t="str">
            <v>4295880574</v>
          </cell>
        </row>
        <row r="6395">
          <cell r="A6395" t="str">
            <v>4295880574</v>
          </cell>
        </row>
        <row r="6396">
          <cell r="A6396" t="str">
            <v>4295880574</v>
          </cell>
        </row>
        <row r="6397">
          <cell r="A6397" t="str">
            <v>4295880574</v>
          </cell>
        </row>
        <row r="6398">
          <cell r="A6398" t="str">
            <v>4295880574</v>
          </cell>
        </row>
        <row r="6399">
          <cell r="A6399" t="str">
            <v>4295880574</v>
          </cell>
        </row>
        <row r="6400">
          <cell r="A6400" t="str">
            <v>4295880574</v>
          </cell>
        </row>
        <row r="6401">
          <cell r="A6401" t="str">
            <v>4295880574</v>
          </cell>
        </row>
        <row r="6402">
          <cell r="A6402" t="str">
            <v>4295880574</v>
          </cell>
        </row>
        <row r="6403">
          <cell r="A6403" t="str">
            <v>4295880574</v>
          </cell>
        </row>
        <row r="6404">
          <cell r="A6404" t="str">
            <v>4295880574</v>
          </cell>
        </row>
        <row r="6405">
          <cell r="A6405" t="str">
            <v>4295880574</v>
          </cell>
        </row>
        <row r="6406">
          <cell r="A6406" t="str">
            <v>4295880574</v>
          </cell>
        </row>
        <row r="6407">
          <cell r="A6407" t="str">
            <v>4295880574</v>
          </cell>
        </row>
        <row r="6408">
          <cell r="A6408" t="str">
            <v>4295880574</v>
          </cell>
        </row>
        <row r="6409">
          <cell r="A6409" t="str">
            <v>4295880574</v>
          </cell>
        </row>
        <row r="6410">
          <cell r="A6410" t="str">
            <v>4295880574</v>
          </cell>
        </row>
        <row r="6411">
          <cell r="A6411" t="str">
            <v>4295880574</v>
          </cell>
        </row>
        <row r="6412">
          <cell r="A6412" t="str">
            <v>4295880574</v>
          </cell>
        </row>
        <row r="6413">
          <cell r="A6413" t="str">
            <v>4295880574</v>
          </cell>
        </row>
        <row r="6414">
          <cell r="A6414" t="str">
            <v>4295880574</v>
          </cell>
        </row>
        <row r="6415">
          <cell r="A6415" t="str">
            <v>4295880574</v>
          </cell>
        </row>
        <row r="6416">
          <cell r="A6416" t="str">
            <v>4295880574</v>
          </cell>
        </row>
        <row r="6417">
          <cell r="A6417" t="str">
            <v>4295880574</v>
          </cell>
        </row>
        <row r="6418">
          <cell r="A6418" t="str">
            <v>4295880574</v>
          </cell>
        </row>
        <row r="6419">
          <cell r="A6419" t="str">
            <v>4295880574</v>
          </cell>
        </row>
        <row r="6420">
          <cell r="A6420" t="str">
            <v>4295880574</v>
          </cell>
        </row>
        <row r="6421">
          <cell r="A6421" t="str">
            <v>4295880574</v>
          </cell>
        </row>
        <row r="6422">
          <cell r="A6422" t="str">
            <v>4295880574</v>
          </cell>
        </row>
        <row r="6423">
          <cell r="A6423" t="str">
            <v>4295880574</v>
          </cell>
        </row>
        <row r="6424">
          <cell r="A6424" t="str">
            <v>4295880574</v>
          </cell>
        </row>
        <row r="6425">
          <cell r="A6425" t="str">
            <v>4295880574</v>
          </cell>
        </row>
        <row r="6426">
          <cell r="A6426" t="str">
            <v>4295880574</v>
          </cell>
        </row>
        <row r="6427">
          <cell r="A6427" t="str">
            <v>4295880574</v>
          </cell>
        </row>
        <row r="6428">
          <cell r="A6428" t="str">
            <v>4295880574</v>
          </cell>
        </row>
        <row r="6429">
          <cell r="A6429" t="str">
            <v>4295880574</v>
          </cell>
        </row>
        <row r="6430">
          <cell r="A6430" t="str">
            <v>4295880574</v>
          </cell>
        </row>
        <row r="6431">
          <cell r="A6431" t="str">
            <v>4295880574</v>
          </cell>
        </row>
        <row r="6432">
          <cell r="A6432" t="str">
            <v>4295880574</v>
          </cell>
        </row>
        <row r="6433">
          <cell r="A6433" t="str">
            <v>4295880574</v>
          </cell>
        </row>
        <row r="6434">
          <cell r="A6434" t="str">
            <v>4295880574</v>
          </cell>
        </row>
        <row r="6435">
          <cell r="A6435" t="str">
            <v>4295880574</v>
          </cell>
        </row>
        <row r="6436">
          <cell r="A6436" t="str">
            <v>4295880574</v>
          </cell>
        </row>
        <row r="6437">
          <cell r="A6437" t="str">
            <v>4295880574</v>
          </cell>
        </row>
        <row r="6438">
          <cell r="A6438" t="str">
            <v>4295880574</v>
          </cell>
        </row>
        <row r="6439">
          <cell r="A6439" t="str">
            <v>4295880574</v>
          </cell>
        </row>
        <row r="6440">
          <cell r="A6440" t="str">
            <v>4295880574</v>
          </cell>
        </row>
        <row r="6441">
          <cell r="A6441" t="str">
            <v>4295880574</v>
          </cell>
        </row>
        <row r="6442">
          <cell r="A6442" t="str">
            <v>4295880574</v>
          </cell>
        </row>
        <row r="6443">
          <cell r="A6443" t="str">
            <v>4295880574</v>
          </cell>
        </row>
        <row r="6444">
          <cell r="A6444" t="str">
            <v>4295880574</v>
          </cell>
        </row>
        <row r="6445">
          <cell r="A6445" t="str">
            <v>4295880574</v>
          </cell>
        </row>
        <row r="6446">
          <cell r="A6446" t="str">
            <v>4295880574</v>
          </cell>
        </row>
        <row r="6447">
          <cell r="A6447" t="str">
            <v>4295880574</v>
          </cell>
        </row>
        <row r="6448">
          <cell r="A6448" t="str">
            <v>4295880574</v>
          </cell>
        </row>
        <row r="6449">
          <cell r="A6449" t="str">
            <v>4295880574</v>
          </cell>
        </row>
        <row r="6450">
          <cell r="A6450" t="str">
            <v>4295880574</v>
          </cell>
        </row>
        <row r="6451">
          <cell r="A6451" t="str">
            <v>4295880574</v>
          </cell>
        </row>
        <row r="6452">
          <cell r="A6452" t="str">
            <v>4295880574</v>
          </cell>
        </row>
        <row r="6453">
          <cell r="A6453" t="str">
            <v>4295880574</v>
          </cell>
        </row>
        <row r="6454">
          <cell r="A6454" t="str">
            <v>4295880574</v>
          </cell>
        </row>
        <row r="6455">
          <cell r="A6455" t="str">
            <v>4295880574</v>
          </cell>
        </row>
        <row r="6456">
          <cell r="A6456" t="str">
            <v>4295880574</v>
          </cell>
        </row>
        <row r="6457">
          <cell r="A6457" t="str">
            <v>4295880574</v>
          </cell>
        </row>
        <row r="6458">
          <cell r="A6458" t="str">
            <v>4295880574</v>
          </cell>
        </row>
        <row r="6459">
          <cell r="A6459" t="str">
            <v>4295880574</v>
          </cell>
        </row>
        <row r="6460">
          <cell r="A6460" t="str">
            <v>4295880574</v>
          </cell>
        </row>
        <row r="6461">
          <cell r="A6461" t="str">
            <v>4295880574</v>
          </cell>
        </row>
        <row r="6462">
          <cell r="A6462" t="str">
            <v>4295880574</v>
          </cell>
        </row>
        <row r="6463">
          <cell r="A6463" t="str">
            <v>4295880574</v>
          </cell>
        </row>
        <row r="6464">
          <cell r="A6464" t="str">
            <v>4295880574</v>
          </cell>
        </row>
        <row r="6465">
          <cell r="A6465" t="str">
            <v>4295880574</v>
          </cell>
        </row>
        <row r="6466">
          <cell r="A6466" t="str">
            <v>4295880574</v>
          </cell>
        </row>
        <row r="6467">
          <cell r="A6467" t="str">
            <v>4295880574</v>
          </cell>
        </row>
        <row r="6468">
          <cell r="A6468" t="str">
            <v>4295880574</v>
          </cell>
        </row>
        <row r="6469">
          <cell r="A6469" t="str">
            <v>4295880574</v>
          </cell>
        </row>
        <row r="6470">
          <cell r="A6470" t="str">
            <v>4295880574</v>
          </cell>
        </row>
        <row r="6471">
          <cell r="A6471" t="str">
            <v>4295880574</v>
          </cell>
        </row>
        <row r="6472">
          <cell r="A6472" t="str">
            <v>4295880574</v>
          </cell>
        </row>
        <row r="6473">
          <cell r="A6473" t="str">
            <v>4295880574</v>
          </cell>
        </row>
        <row r="6474">
          <cell r="A6474" t="str">
            <v>4295880574</v>
          </cell>
        </row>
        <row r="6475">
          <cell r="A6475" t="str">
            <v>4295880574</v>
          </cell>
        </row>
        <row r="6476">
          <cell r="A6476" t="str">
            <v>4295880574</v>
          </cell>
        </row>
        <row r="6477">
          <cell r="A6477" t="str">
            <v>4295880574</v>
          </cell>
        </row>
        <row r="6478">
          <cell r="A6478" t="str">
            <v>4295880574</v>
          </cell>
        </row>
        <row r="6479">
          <cell r="A6479" t="str">
            <v>4295880574</v>
          </cell>
        </row>
        <row r="6480">
          <cell r="A6480" t="str">
            <v>4295880574</v>
          </cell>
        </row>
        <row r="6481">
          <cell r="A6481" t="str">
            <v>4295880574</v>
          </cell>
        </row>
        <row r="6482">
          <cell r="A6482" t="str">
            <v>4295880574</v>
          </cell>
        </row>
        <row r="6483">
          <cell r="A6483" t="str">
            <v>4295880574</v>
          </cell>
        </row>
        <row r="6484">
          <cell r="A6484" t="str">
            <v>4295880574</v>
          </cell>
        </row>
        <row r="6485">
          <cell r="A6485" t="str">
            <v>4295880574</v>
          </cell>
        </row>
        <row r="6486">
          <cell r="A6486" t="str">
            <v>4295880574</v>
          </cell>
        </row>
        <row r="6487">
          <cell r="A6487" t="str">
            <v>4295880574</v>
          </cell>
        </row>
        <row r="6488">
          <cell r="A6488" t="str">
            <v>4295880574</v>
          </cell>
        </row>
        <row r="6489">
          <cell r="A6489" t="str">
            <v>4295880574</v>
          </cell>
        </row>
        <row r="6490">
          <cell r="A6490" t="str">
            <v>4295880574</v>
          </cell>
        </row>
        <row r="6491">
          <cell r="A6491" t="str">
            <v>4295880574</v>
          </cell>
        </row>
        <row r="6492">
          <cell r="A6492" t="str">
            <v>4295880574</v>
          </cell>
        </row>
        <row r="6493">
          <cell r="A6493" t="str">
            <v>4295880574</v>
          </cell>
        </row>
        <row r="6494">
          <cell r="A6494" t="str">
            <v>4295880574</v>
          </cell>
        </row>
        <row r="6495">
          <cell r="A6495" t="str">
            <v>4295880574</v>
          </cell>
        </row>
        <row r="6496">
          <cell r="A6496" t="str">
            <v>4295880574</v>
          </cell>
        </row>
        <row r="6497">
          <cell r="A6497" t="str">
            <v>4295880574</v>
          </cell>
        </row>
        <row r="6498">
          <cell r="A6498" t="str">
            <v>4295880574</v>
          </cell>
        </row>
        <row r="6499">
          <cell r="A6499" t="str">
            <v>4295880574</v>
          </cell>
        </row>
        <row r="6500">
          <cell r="A6500" t="str">
            <v>4295880574</v>
          </cell>
        </row>
        <row r="6501">
          <cell r="A6501" t="str">
            <v>4295880574</v>
          </cell>
        </row>
        <row r="6502">
          <cell r="A6502" t="str">
            <v>4295880574</v>
          </cell>
        </row>
        <row r="6503">
          <cell r="A6503" t="str">
            <v>4295880574</v>
          </cell>
        </row>
        <row r="6504">
          <cell r="A6504" t="str">
            <v>4295880574</v>
          </cell>
        </row>
        <row r="6505">
          <cell r="A6505" t="str">
            <v>4295880574</v>
          </cell>
        </row>
        <row r="6506">
          <cell r="A6506" t="str">
            <v>4295880574</v>
          </cell>
        </row>
        <row r="6507">
          <cell r="A6507" t="str">
            <v>4295880574</v>
          </cell>
        </row>
        <row r="6508">
          <cell r="A6508" t="str">
            <v>4295880574</v>
          </cell>
        </row>
        <row r="6509">
          <cell r="A6509" t="str">
            <v>4295880574</v>
          </cell>
        </row>
        <row r="6510">
          <cell r="A6510" t="str">
            <v>4295880574</v>
          </cell>
        </row>
        <row r="6511">
          <cell r="A6511" t="str">
            <v>4295880574</v>
          </cell>
        </row>
        <row r="6512">
          <cell r="A6512" t="str">
            <v>4295880574</v>
          </cell>
        </row>
        <row r="6513">
          <cell r="A6513" t="str">
            <v>4295880574</v>
          </cell>
        </row>
        <row r="6514">
          <cell r="A6514" t="str">
            <v>4295880574</v>
          </cell>
        </row>
        <row r="6515">
          <cell r="A6515" t="str">
            <v>4295880574</v>
          </cell>
        </row>
        <row r="6516">
          <cell r="A6516" t="str">
            <v>4295880574</v>
          </cell>
        </row>
        <row r="6517">
          <cell r="A6517" t="str">
            <v>4295880574</v>
          </cell>
        </row>
        <row r="6518">
          <cell r="A6518" t="str">
            <v>4295880574</v>
          </cell>
        </row>
        <row r="6519">
          <cell r="A6519" t="str">
            <v>4295880574</v>
          </cell>
        </row>
        <row r="6520">
          <cell r="A6520" t="str">
            <v>4295880574</v>
          </cell>
        </row>
        <row r="6521">
          <cell r="A6521" t="str">
            <v>4295880574</v>
          </cell>
        </row>
        <row r="6522">
          <cell r="A6522" t="str">
            <v>4295880574</v>
          </cell>
        </row>
        <row r="6523">
          <cell r="A6523" t="str">
            <v>4295880574</v>
          </cell>
        </row>
        <row r="6524">
          <cell r="A6524" t="str">
            <v>4295880574</v>
          </cell>
        </row>
        <row r="6525">
          <cell r="A6525" t="str">
            <v>4295880574</v>
          </cell>
        </row>
        <row r="6526">
          <cell r="A6526" t="str">
            <v>4295880574</v>
          </cell>
        </row>
        <row r="6527">
          <cell r="A6527" t="str">
            <v>4295880574</v>
          </cell>
        </row>
        <row r="6528">
          <cell r="A6528" t="str">
            <v>4295880574</v>
          </cell>
        </row>
        <row r="6529">
          <cell r="A6529" t="str">
            <v>4295880574</v>
          </cell>
        </row>
        <row r="6530">
          <cell r="A6530" t="str">
            <v>4295880574</v>
          </cell>
        </row>
        <row r="6531">
          <cell r="A6531" t="str">
            <v>4295880574</v>
          </cell>
        </row>
        <row r="6532">
          <cell r="A6532" t="str">
            <v>4295880574</v>
          </cell>
        </row>
        <row r="6533">
          <cell r="A6533" t="str">
            <v>4295880574</v>
          </cell>
        </row>
        <row r="6534">
          <cell r="A6534" t="str">
            <v>4295880574</v>
          </cell>
        </row>
        <row r="6535">
          <cell r="A6535" t="str">
            <v>4295880574</v>
          </cell>
        </row>
        <row r="6536">
          <cell r="A6536" t="str">
            <v>4295880574</v>
          </cell>
        </row>
        <row r="6537">
          <cell r="A6537" t="str">
            <v>5040185835</v>
          </cell>
        </row>
        <row r="6538">
          <cell r="A6538" t="str">
            <v>5040185835</v>
          </cell>
        </row>
        <row r="6539">
          <cell r="A6539" t="str">
            <v>5040185835</v>
          </cell>
        </row>
        <row r="6540">
          <cell r="A6540" t="str">
            <v>5040185835</v>
          </cell>
        </row>
        <row r="6541">
          <cell r="A6541" t="str">
            <v>5040185835</v>
          </cell>
        </row>
        <row r="6542">
          <cell r="A6542" t="str">
            <v>5040185835</v>
          </cell>
        </row>
        <row r="6543">
          <cell r="A6543" t="str">
            <v>5040185835</v>
          </cell>
        </row>
        <row r="6544">
          <cell r="A6544" t="str">
            <v>5040185835</v>
          </cell>
        </row>
        <row r="6545">
          <cell r="A6545" t="str">
            <v>5040185835</v>
          </cell>
        </row>
        <row r="6546">
          <cell r="A6546" t="str">
            <v>5040185835</v>
          </cell>
        </row>
        <row r="6547">
          <cell r="A6547" t="str">
            <v>5040185835</v>
          </cell>
        </row>
        <row r="6548">
          <cell r="A6548" t="str">
            <v>5040185835</v>
          </cell>
        </row>
        <row r="6549">
          <cell r="A6549" t="str">
            <v>5040185835</v>
          </cell>
        </row>
        <row r="6550">
          <cell r="A6550" t="str">
            <v>5040185835</v>
          </cell>
        </row>
        <row r="6551">
          <cell r="A6551" t="str">
            <v>5040185835</v>
          </cell>
        </row>
        <row r="6552">
          <cell r="A6552" t="str">
            <v>5040185835</v>
          </cell>
        </row>
        <row r="6553">
          <cell r="A6553" t="str">
            <v>5040185835</v>
          </cell>
        </row>
        <row r="6554">
          <cell r="A6554" t="str">
            <v>5040185835</v>
          </cell>
        </row>
        <row r="6555">
          <cell r="A6555" t="str">
            <v>5040185835</v>
          </cell>
        </row>
        <row r="6556">
          <cell r="A6556" t="str">
            <v>5040185835</v>
          </cell>
        </row>
        <row r="6557">
          <cell r="A6557" t="str">
            <v>5040185835</v>
          </cell>
        </row>
        <row r="6558">
          <cell r="A6558" t="str">
            <v>5040185835</v>
          </cell>
        </row>
        <row r="6559">
          <cell r="A6559" t="str">
            <v>5040185835</v>
          </cell>
        </row>
        <row r="6560">
          <cell r="A6560" t="str">
            <v>5040185835</v>
          </cell>
        </row>
        <row r="6561">
          <cell r="A6561" t="str">
            <v>5040185835</v>
          </cell>
        </row>
        <row r="6562">
          <cell r="A6562" t="str">
            <v>5040185835</v>
          </cell>
        </row>
        <row r="6563">
          <cell r="A6563" t="str">
            <v>5040185835</v>
          </cell>
        </row>
        <row r="6564">
          <cell r="A6564" t="str">
            <v>5040185835</v>
          </cell>
        </row>
        <row r="6565">
          <cell r="A6565" t="str">
            <v>5040185835</v>
          </cell>
        </row>
        <row r="6566">
          <cell r="A6566" t="str">
            <v>5040185835</v>
          </cell>
        </row>
        <row r="6567">
          <cell r="A6567" t="str">
            <v>5040185835</v>
          </cell>
        </row>
        <row r="6568">
          <cell r="A6568" t="str">
            <v>5040185835</v>
          </cell>
        </row>
        <row r="6569">
          <cell r="A6569" t="str">
            <v>5040185835</v>
          </cell>
        </row>
        <row r="6570">
          <cell r="A6570" t="str">
            <v>5040185835</v>
          </cell>
        </row>
        <row r="6571">
          <cell r="A6571" t="str">
            <v>5040185835</v>
          </cell>
        </row>
        <row r="6572">
          <cell r="A6572" t="str">
            <v>5040185835</v>
          </cell>
        </row>
        <row r="6573">
          <cell r="A6573" t="str">
            <v>5040185835</v>
          </cell>
        </row>
        <row r="6574">
          <cell r="A6574" t="str">
            <v>5040185835</v>
          </cell>
        </row>
        <row r="6575">
          <cell r="A6575" t="str">
            <v>5040185835</v>
          </cell>
        </row>
        <row r="6576">
          <cell r="A6576" t="str">
            <v>4297289506</v>
          </cell>
        </row>
        <row r="6577">
          <cell r="A6577" t="str">
            <v>4297289506</v>
          </cell>
        </row>
        <row r="6578">
          <cell r="A6578" t="str">
            <v>4297289506</v>
          </cell>
        </row>
        <row r="6579">
          <cell r="A6579" t="str">
            <v>4297289506</v>
          </cell>
        </row>
        <row r="6580">
          <cell r="A6580" t="str">
            <v>4297289506</v>
          </cell>
        </row>
        <row r="6581">
          <cell r="A6581" t="str">
            <v>4297289506</v>
          </cell>
        </row>
        <row r="6582">
          <cell r="A6582" t="str">
            <v>4297289506</v>
          </cell>
        </row>
        <row r="6583">
          <cell r="A6583" t="str">
            <v>4297289506</v>
          </cell>
        </row>
        <row r="6584">
          <cell r="A6584" t="str">
            <v>4297289506</v>
          </cell>
        </row>
        <row r="6585">
          <cell r="A6585" t="str">
            <v>4297289506</v>
          </cell>
        </row>
        <row r="6586">
          <cell r="A6586" t="str">
            <v>4297289506</v>
          </cell>
        </row>
        <row r="6587">
          <cell r="A6587" t="str">
            <v>4297289506</v>
          </cell>
        </row>
        <row r="6588">
          <cell r="A6588" t="str">
            <v>4297289506</v>
          </cell>
        </row>
        <row r="6589">
          <cell r="A6589" t="str">
            <v>4297289506</v>
          </cell>
        </row>
        <row r="6590">
          <cell r="A6590" t="str">
            <v>4297289506</v>
          </cell>
        </row>
        <row r="6591">
          <cell r="A6591" t="str">
            <v>4297289506</v>
          </cell>
        </row>
        <row r="6592">
          <cell r="A6592" t="str">
            <v>4297289506</v>
          </cell>
        </row>
        <row r="6593">
          <cell r="A6593" t="str">
            <v>4297289506</v>
          </cell>
        </row>
        <row r="6594">
          <cell r="A6594" t="str">
            <v>4297289506</v>
          </cell>
        </row>
        <row r="6595">
          <cell r="A6595" t="str">
            <v>4297289506</v>
          </cell>
        </row>
        <row r="6596">
          <cell r="A6596" t="str">
            <v>4297289506</v>
          </cell>
        </row>
        <row r="6597">
          <cell r="A6597" t="str">
            <v>4297289506</v>
          </cell>
        </row>
        <row r="6598">
          <cell r="A6598" t="str">
            <v>4297289506</v>
          </cell>
        </row>
        <row r="6599">
          <cell r="A6599" t="str">
            <v>4297289506</v>
          </cell>
        </row>
        <row r="6600">
          <cell r="A6600" t="str">
            <v>4297289506</v>
          </cell>
        </row>
        <row r="6601">
          <cell r="A6601" t="str">
            <v>4297289506</v>
          </cell>
        </row>
        <row r="6602">
          <cell r="A6602" t="str">
            <v>4297289506</v>
          </cell>
        </row>
        <row r="6603">
          <cell r="A6603" t="str">
            <v>4297289506</v>
          </cell>
        </row>
        <row r="6604">
          <cell r="A6604" t="str">
            <v>4297289506</v>
          </cell>
        </row>
        <row r="6605">
          <cell r="A6605" t="str">
            <v>4297289506</v>
          </cell>
        </row>
        <row r="6606">
          <cell r="A6606" t="str">
            <v>4297289506</v>
          </cell>
        </row>
        <row r="6607">
          <cell r="A6607" t="str">
            <v>4297289506</v>
          </cell>
        </row>
        <row r="6608">
          <cell r="A6608" t="str">
            <v>4297289506</v>
          </cell>
        </row>
        <row r="6609">
          <cell r="A6609" t="str">
            <v>4297289506</v>
          </cell>
        </row>
        <row r="6610">
          <cell r="A6610" t="str">
            <v>4297289506</v>
          </cell>
        </row>
        <row r="6611">
          <cell r="A6611" t="str">
            <v>4297289506</v>
          </cell>
        </row>
        <row r="6612">
          <cell r="A6612" t="str">
            <v>4297289506</v>
          </cell>
        </row>
        <row r="6613">
          <cell r="A6613" t="str">
            <v>4297289506</v>
          </cell>
        </row>
        <row r="6614">
          <cell r="A6614" t="str">
            <v>4297289506</v>
          </cell>
        </row>
        <row r="6615">
          <cell r="A6615" t="str">
            <v>4297289506</v>
          </cell>
        </row>
        <row r="6616">
          <cell r="A6616" t="str">
            <v>4297289506</v>
          </cell>
        </row>
        <row r="6617">
          <cell r="A6617" t="str">
            <v>4297289506</v>
          </cell>
        </row>
        <row r="6618">
          <cell r="A6618" t="str">
            <v>4297289506</v>
          </cell>
        </row>
        <row r="6619">
          <cell r="A6619" t="str">
            <v>4297289506</v>
          </cell>
        </row>
        <row r="6620">
          <cell r="A6620" t="str">
            <v>4297289506</v>
          </cell>
        </row>
        <row r="6621">
          <cell r="A6621" t="str">
            <v>4297289506</v>
          </cell>
        </row>
        <row r="6622">
          <cell r="A6622" t="str">
            <v>4297289506</v>
          </cell>
        </row>
        <row r="6623">
          <cell r="A6623" t="str">
            <v>4297289506</v>
          </cell>
        </row>
        <row r="6624">
          <cell r="A6624" t="str">
            <v>4297289506</v>
          </cell>
        </row>
        <row r="6625">
          <cell r="A6625" t="str">
            <v>4297289506</v>
          </cell>
        </row>
        <row r="6626">
          <cell r="A6626" t="str">
            <v>4297289506</v>
          </cell>
        </row>
        <row r="6627">
          <cell r="A6627" t="str">
            <v>4297289506</v>
          </cell>
        </row>
        <row r="6628">
          <cell r="A6628" t="str">
            <v>4297289506</v>
          </cell>
        </row>
        <row r="6629">
          <cell r="A6629" t="str">
            <v>4297289506</v>
          </cell>
        </row>
        <row r="6630">
          <cell r="A6630" t="str">
            <v>4297289506</v>
          </cell>
        </row>
        <row r="6631">
          <cell r="A6631" t="str">
            <v>4297289506</v>
          </cell>
        </row>
        <row r="6632">
          <cell r="A6632" t="str">
            <v>4297289506</v>
          </cell>
        </row>
        <row r="6633">
          <cell r="A6633" t="str">
            <v>4297289506</v>
          </cell>
        </row>
        <row r="6634">
          <cell r="A6634" t="str">
            <v>4297289506</v>
          </cell>
        </row>
        <row r="6635">
          <cell r="A6635" t="str">
            <v>4297289506</v>
          </cell>
        </row>
        <row r="6636">
          <cell r="A6636" t="str">
            <v>4297289506</v>
          </cell>
        </row>
        <row r="6637">
          <cell r="A6637" t="str">
            <v>4297289506</v>
          </cell>
        </row>
        <row r="6638">
          <cell r="A6638" t="str">
            <v>4297289506</v>
          </cell>
        </row>
        <row r="6639">
          <cell r="A6639" t="str">
            <v>4297289506</v>
          </cell>
        </row>
        <row r="6640">
          <cell r="A6640" t="str">
            <v>4297289506</v>
          </cell>
        </row>
        <row r="6641">
          <cell r="A6641" t="str">
            <v>4297289506</v>
          </cell>
        </row>
        <row r="6642">
          <cell r="A6642" t="str">
            <v>4297289506</v>
          </cell>
        </row>
        <row r="6643">
          <cell r="A6643" t="str">
            <v>4297289506</v>
          </cell>
        </row>
        <row r="6644">
          <cell r="A6644" t="str">
            <v>4297289506</v>
          </cell>
        </row>
        <row r="6645">
          <cell r="A6645" t="str">
            <v>4297289506</v>
          </cell>
        </row>
        <row r="6646">
          <cell r="A6646" t="str">
            <v>4297289506</v>
          </cell>
        </row>
        <row r="6647">
          <cell r="A6647" t="str">
            <v>4297289506</v>
          </cell>
        </row>
        <row r="6648">
          <cell r="A6648" t="str">
            <v>4297289506</v>
          </cell>
        </row>
        <row r="6649">
          <cell r="A6649" t="str">
            <v>4297289506</v>
          </cell>
        </row>
        <row r="6650">
          <cell r="A6650" t="str">
            <v>4297289506</v>
          </cell>
        </row>
        <row r="6651">
          <cell r="A6651" t="str">
            <v>4297289506</v>
          </cell>
        </row>
        <row r="6652">
          <cell r="A6652" t="str">
            <v>4295869756</v>
          </cell>
        </row>
        <row r="6653">
          <cell r="A6653" t="str">
            <v>4295869756</v>
          </cell>
        </row>
        <row r="6654">
          <cell r="A6654" t="str">
            <v>4295869756</v>
          </cell>
        </row>
        <row r="6655">
          <cell r="A6655" t="str">
            <v>4295869756</v>
          </cell>
        </row>
        <row r="6656">
          <cell r="A6656" t="str">
            <v>4295869756</v>
          </cell>
        </row>
        <row r="6657">
          <cell r="A6657" t="str">
            <v>4295869756</v>
          </cell>
        </row>
        <row r="6658">
          <cell r="A6658" t="str">
            <v>4295869756</v>
          </cell>
        </row>
        <row r="6659">
          <cell r="A6659" t="str">
            <v>4295869756</v>
          </cell>
        </row>
        <row r="6660">
          <cell r="A6660" t="str">
            <v>4295869756</v>
          </cell>
        </row>
        <row r="6661">
          <cell r="A6661" t="str">
            <v>4295869756</v>
          </cell>
        </row>
        <row r="6662">
          <cell r="A6662" t="str">
            <v>4295869756</v>
          </cell>
        </row>
        <row r="6663">
          <cell r="A6663" t="str">
            <v>4295869756</v>
          </cell>
        </row>
        <row r="6664">
          <cell r="A6664" t="str">
            <v>4295869756</v>
          </cell>
        </row>
        <row r="6665">
          <cell r="A6665" t="str">
            <v>4295869756</v>
          </cell>
        </row>
        <row r="6666">
          <cell r="A6666" t="str">
            <v>4295869756</v>
          </cell>
        </row>
        <row r="6667">
          <cell r="A6667" t="str">
            <v>4295869756</v>
          </cell>
        </row>
        <row r="6668">
          <cell r="A6668" t="str">
            <v>4295869756</v>
          </cell>
        </row>
        <row r="6669">
          <cell r="A6669" t="str">
            <v>4295869756</v>
          </cell>
        </row>
        <row r="6670">
          <cell r="A6670" t="str">
            <v>4295869756</v>
          </cell>
        </row>
        <row r="6671">
          <cell r="A6671" t="str">
            <v>4295869756</v>
          </cell>
        </row>
        <row r="6672">
          <cell r="A6672" t="str">
            <v>4295869756</v>
          </cell>
        </row>
        <row r="6673">
          <cell r="A6673" t="str">
            <v>4295869756</v>
          </cell>
        </row>
        <row r="6674">
          <cell r="A6674" t="str">
            <v>4295869756</v>
          </cell>
        </row>
        <row r="6675">
          <cell r="A6675" t="str">
            <v>4295869756</v>
          </cell>
        </row>
        <row r="6676">
          <cell r="A6676" t="str">
            <v>4295869756</v>
          </cell>
        </row>
        <row r="6677">
          <cell r="A6677" t="str">
            <v>4295869756</v>
          </cell>
        </row>
        <row r="6678">
          <cell r="A6678" t="str">
            <v>4295869756</v>
          </cell>
        </row>
        <row r="6679">
          <cell r="A6679" t="str">
            <v>4295869756</v>
          </cell>
        </row>
        <row r="6680">
          <cell r="A6680" t="str">
            <v>4295869756</v>
          </cell>
        </row>
        <row r="6681">
          <cell r="A6681" t="str">
            <v>4295869756</v>
          </cell>
        </row>
        <row r="6682">
          <cell r="A6682" t="str">
            <v>4295869756</v>
          </cell>
        </row>
        <row r="6683">
          <cell r="A6683" t="str">
            <v>4295869756</v>
          </cell>
        </row>
        <row r="6684">
          <cell r="A6684" t="str">
            <v>4295869756</v>
          </cell>
        </row>
        <row r="6685">
          <cell r="A6685" t="str">
            <v>4295869756</v>
          </cell>
        </row>
        <row r="6686">
          <cell r="A6686" t="str">
            <v>4295869756</v>
          </cell>
        </row>
        <row r="6687">
          <cell r="A6687" t="str">
            <v>4295869756</v>
          </cell>
        </row>
        <row r="6688">
          <cell r="A6688" t="str">
            <v>4295869756</v>
          </cell>
        </row>
        <row r="6689">
          <cell r="A6689" t="str">
            <v>4295869756</v>
          </cell>
        </row>
        <row r="6690">
          <cell r="A6690" t="str">
            <v>4295869756</v>
          </cell>
        </row>
        <row r="6691">
          <cell r="A6691" t="str">
            <v>4295869756</v>
          </cell>
        </row>
        <row r="6692">
          <cell r="A6692" t="str">
            <v>4295869756</v>
          </cell>
        </row>
        <row r="6693">
          <cell r="A6693" t="str">
            <v>4295869756</v>
          </cell>
        </row>
        <row r="6694">
          <cell r="A6694" t="str">
            <v>4295869756</v>
          </cell>
        </row>
        <row r="6695">
          <cell r="A6695" t="str">
            <v>4295869756</v>
          </cell>
        </row>
        <row r="6696">
          <cell r="A6696" t="str">
            <v>4295869756</v>
          </cell>
        </row>
        <row r="6697">
          <cell r="A6697" t="str">
            <v>4295869756</v>
          </cell>
        </row>
        <row r="6698">
          <cell r="A6698" t="str">
            <v>4295869756</v>
          </cell>
        </row>
        <row r="6699">
          <cell r="A6699" t="str">
            <v>4295869756</v>
          </cell>
        </row>
        <row r="6700">
          <cell r="A6700" t="str">
            <v>4295869756</v>
          </cell>
        </row>
        <row r="6701">
          <cell r="A6701" t="str">
            <v>4295869756</v>
          </cell>
        </row>
        <row r="6702">
          <cell r="A6702" t="str">
            <v>4295869756</v>
          </cell>
        </row>
        <row r="6703">
          <cell r="A6703" t="str">
            <v>4295869756</v>
          </cell>
        </row>
        <row r="6704">
          <cell r="A6704" t="str">
            <v>4295869756</v>
          </cell>
        </row>
        <row r="6705">
          <cell r="A6705" t="str">
            <v>4295869756</v>
          </cell>
        </row>
        <row r="6706">
          <cell r="A6706" t="str">
            <v>4295869756</v>
          </cell>
        </row>
        <row r="6707">
          <cell r="A6707" t="str">
            <v>4295869756</v>
          </cell>
        </row>
        <row r="6708">
          <cell r="A6708" t="str">
            <v>4295869756</v>
          </cell>
        </row>
        <row r="6709">
          <cell r="A6709" t="str">
            <v>4295869756</v>
          </cell>
        </row>
        <row r="6710">
          <cell r="A6710" t="str">
            <v>4295869756</v>
          </cell>
        </row>
        <row r="6711">
          <cell r="A6711" t="str">
            <v>4295869756</v>
          </cell>
        </row>
        <row r="6712">
          <cell r="A6712" t="str">
            <v>4295869756</v>
          </cell>
        </row>
        <row r="6713">
          <cell r="A6713" t="str">
            <v>4295869756</v>
          </cell>
        </row>
        <row r="6714">
          <cell r="A6714" t="str">
            <v>4295869756</v>
          </cell>
        </row>
        <row r="6715">
          <cell r="A6715" t="str">
            <v>4295869756</v>
          </cell>
        </row>
        <row r="6716">
          <cell r="A6716" t="str">
            <v>4295869756</v>
          </cell>
        </row>
        <row r="6717">
          <cell r="A6717" t="str">
            <v>4295869756</v>
          </cell>
        </row>
        <row r="6718">
          <cell r="A6718" t="str">
            <v>4295869756</v>
          </cell>
        </row>
        <row r="6719">
          <cell r="A6719" t="str">
            <v>4295869756</v>
          </cell>
        </row>
        <row r="6720">
          <cell r="A6720" t="str">
            <v>4295869756</v>
          </cell>
        </row>
        <row r="6721">
          <cell r="A6721" t="str">
            <v>4295869756</v>
          </cell>
        </row>
        <row r="6722">
          <cell r="A6722" t="str">
            <v>4295869756</v>
          </cell>
        </row>
        <row r="6723">
          <cell r="A6723" t="str">
            <v>4295869756</v>
          </cell>
        </row>
        <row r="6724">
          <cell r="A6724" t="str">
            <v>4295869756</v>
          </cell>
        </row>
        <row r="6725">
          <cell r="A6725" t="str">
            <v>4295869756</v>
          </cell>
        </row>
        <row r="6726">
          <cell r="A6726" t="str">
            <v>4295869756</v>
          </cell>
        </row>
        <row r="6727">
          <cell r="A6727" t="str">
            <v>4295869756</v>
          </cell>
        </row>
        <row r="6728">
          <cell r="A6728" t="str">
            <v>4295869756</v>
          </cell>
        </row>
        <row r="6729">
          <cell r="A6729" t="str">
            <v>4295869756</v>
          </cell>
        </row>
        <row r="6730">
          <cell r="A6730" t="str">
            <v>4295869756</v>
          </cell>
        </row>
        <row r="6731">
          <cell r="A6731" t="str">
            <v>4295869756</v>
          </cell>
        </row>
        <row r="6732">
          <cell r="A6732" t="str">
            <v>4295869756</v>
          </cell>
        </row>
        <row r="6733">
          <cell r="A6733" t="str">
            <v>4295869756</v>
          </cell>
        </row>
        <row r="6734">
          <cell r="A6734" t="str">
            <v>4295869756</v>
          </cell>
        </row>
        <row r="6735">
          <cell r="A6735" t="str">
            <v>4295869756</v>
          </cell>
        </row>
        <row r="6736">
          <cell r="A6736" t="str">
            <v>4295869756</v>
          </cell>
        </row>
        <row r="6737">
          <cell r="A6737" t="str">
            <v>4295869756</v>
          </cell>
        </row>
        <row r="6738">
          <cell r="A6738" t="str">
            <v>4295869756</v>
          </cell>
        </row>
        <row r="6739">
          <cell r="A6739" t="str">
            <v>4295869756</v>
          </cell>
        </row>
        <row r="6740">
          <cell r="A6740" t="str">
            <v>4295869756</v>
          </cell>
        </row>
        <row r="6741">
          <cell r="A6741" t="str">
            <v>4295869756</v>
          </cell>
        </row>
        <row r="6742">
          <cell r="A6742" t="str">
            <v>4295869756</v>
          </cell>
        </row>
        <row r="6743">
          <cell r="A6743" t="str">
            <v>4295869756</v>
          </cell>
        </row>
        <row r="6744">
          <cell r="A6744" t="str">
            <v>4295869756</v>
          </cell>
        </row>
        <row r="6745">
          <cell r="A6745" t="str">
            <v>4295869756</v>
          </cell>
        </row>
        <row r="6746">
          <cell r="A6746" t="str">
            <v>4295869756</v>
          </cell>
        </row>
        <row r="6747">
          <cell r="A6747" t="str">
            <v>4295869756</v>
          </cell>
        </row>
        <row r="6748">
          <cell r="A6748" t="str">
            <v>4295869756</v>
          </cell>
        </row>
        <row r="6749">
          <cell r="A6749" t="str">
            <v>4295869756</v>
          </cell>
        </row>
        <row r="6750">
          <cell r="A6750" t="str">
            <v>4295869756</v>
          </cell>
        </row>
        <row r="6751">
          <cell r="A6751" t="str">
            <v>4295869756</v>
          </cell>
        </row>
        <row r="6752">
          <cell r="A6752" t="str">
            <v>4295869756</v>
          </cell>
        </row>
        <row r="6753">
          <cell r="A6753" t="str">
            <v>4295869756</v>
          </cell>
        </row>
        <row r="6754">
          <cell r="A6754" t="str">
            <v>4295869756</v>
          </cell>
        </row>
        <row r="6755">
          <cell r="A6755" t="str">
            <v>4295869756</v>
          </cell>
        </row>
        <row r="6756">
          <cell r="A6756" t="str">
            <v>4295869756</v>
          </cell>
        </row>
        <row r="6757">
          <cell r="A6757" t="str">
            <v>4295869756</v>
          </cell>
        </row>
        <row r="6758">
          <cell r="A6758" t="str">
            <v>4295869756</v>
          </cell>
        </row>
        <row r="6759">
          <cell r="A6759" t="str">
            <v>4295869756</v>
          </cell>
        </row>
        <row r="6760">
          <cell r="A6760" t="str">
            <v>4295904589</v>
          </cell>
        </row>
        <row r="6761">
          <cell r="A6761" t="str">
            <v>4295904589</v>
          </cell>
        </row>
        <row r="6762">
          <cell r="A6762" t="str">
            <v>4295904589</v>
          </cell>
        </row>
        <row r="6763">
          <cell r="A6763" t="str">
            <v>4295904589</v>
          </cell>
        </row>
        <row r="6764">
          <cell r="A6764" t="str">
            <v>4295904589</v>
          </cell>
        </row>
        <row r="6765">
          <cell r="A6765" t="str">
            <v>4295904589</v>
          </cell>
        </row>
        <row r="6766">
          <cell r="A6766" t="str">
            <v>4295904589</v>
          </cell>
        </row>
        <row r="6767">
          <cell r="A6767" t="str">
            <v>4295904589</v>
          </cell>
        </row>
        <row r="6768">
          <cell r="A6768" t="str">
            <v>4295904589</v>
          </cell>
        </row>
        <row r="6769">
          <cell r="A6769" t="str">
            <v>4295904589</v>
          </cell>
        </row>
        <row r="6770">
          <cell r="A6770" t="str">
            <v>4295904589</v>
          </cell>
        </row>
        <row r="6771">
          <cell r="A6771" t="str">
            <v>4295904589</v>
          </cell>
        </row>
        <row r="6772">
          <cell r="A6772" t="str">
            <v>4295904589</v>
          </cell>
        </row>
        <row r="6773">
          <cell r="A6773" t="str">
            <v>4295904589</v>
          </cell>
        </row>
        <row r="6774">
          <cell r="A6774" t="str">
            <v>4295904589</v>
          </cell>
        </row>
        <row r="6775">
          <cell r="A6775" t="str">
            <v>4295904589</v>
          </cell>
        </row>
        <row r="6776">
          <cell r="A6776" t="str">
            <v>4295904589</v>
          </cell>
        </row>
        <row r="6777">
          <cell r="A6777" t="str">
            <v>4295904589</v>
          </cell>
        </row>
        <row r="6778">
          <cell r="A6778" t="str">
            <v>4295904589</v>
          </cell>
        </row>
        <row r="6779">
          <cell r="A6779" t="str">
            <v>4295904589</v>
          </cell>
        </row>
        <row r="6780">
          <cell r="A6780" t="str">
            <v>4295904589</v>
          </cell>
        </row>
        <row r="6781">
          <cell r="A6781" t="str">
            <v>4295904589</v>
          </cell>
        </row>
        <row r="6782">
          <cell r="A6782" t="str">
            <v>4295904589</v>
          </cell>
        </row>
        <row r="6783">
          <cell r="A6783" t="str">
            <v>4295904589</v>
          </cell>
        </row>
        <row r="6784">
          <cell r="A6784" t="str">
            <v>4295904589</v>
          </cell>
        </row>
        <row r="6785">
          <cell r="A6785" t="str">
            <v>4295904589</v>
          </cell>
        </row>
        <row r="6786">
          <cell r="A6786" t="str">
            <v>4295904589</v>
          </cell>
        </row>
        <row r="6787">
          <cell r="A6787" t="str">
            <v>4295904589</v>
          </cell>
        </row>
        <row r="6788">
          <cell r="A6788" t="str">
            <v>4295904589</v>
          </cell>
        </row>
        <row r="6789">
          <cell r="A6789" t="str">
            <v>4295904589</v>
          </cell>
        </row>
        <row r="6790">
          <cell r="A6790" t="str">
            <v>4295904589</v>
          </cell>
        </row>
        <row r="6791">
          <cell r="A6791" t="str">
            <v>4295904589</v>
          </cell>
        </row>
        <row r="6792">
          <cell r="A6792" t="str">
            <v>4295904589</v>
          </cell>
        </row>
        <row r="6793">
          <cell r="A6793" t="str">
            <v>4295904589</v>
          </cell>
        </row>
        <row r="6794">
          <cell r="A6794" t="str">
            <v>4295904589</v>
          </cell>
        </row>
        <row r="6795">
          <cell r="A6795" t="str">
            <v>4295904589</v>
          </cell>
        </row>
        <row r="6796">
          <cell r="A6796" t="str">
            <v>4295904589</v>
          </cell>
        </row>
        <row r="6797">
          <cell r="A6797" t="str">
            <v>4295904589</v>
          </cell>
        </row>
        <row r="6798">
          <cell r="A6798" t="str">
            <v>4295904589</v>
          </cell>
        </row>
        <row r="6799">
          <cell r="A6799" t="str">
            <v>4295904589</v>
          </cell>
        </row>
        <row r="6800">
          <cell r="A6800" t="str">
            <v>4295904589</v>
          </cell>
        </row>
        <row r="6801">
          <cell r="A6801" t="str">
            <v>4295904589</v>
          </cell>
        </row>
        <row r="6802">
          <cell r="A6802" t="str">
            <v>4295904589</v>
          </cell>
        </row>
        <row r="6803">
          <cell r="A6803" t="str">
            <v>4295904589</v>
          </cell>
        </row>
        <row r="6804">
          <cell r="A6804" t="str">
            <v>4295904589</v>
          </cell>
        </row>
        <row r="6805">
          <cell r="A6805" t="str">
            <v>4295904589</v>
          </cell>
        </row>
        <row r="6806">
          <cell r="A6806" t="str">
            <v>4295904589</v>
          </cell>
        </row>
        <row r="6807">
          <cell r="A6807" t="str">
            <v>4295904589</v>
          </cell>
        </row>
        <row r="6808">
          <cell r="A6808" t="str">
            <v>4295904589</v>
          </cell>
        </row>
        <row r="6809">
          <cell r="A6809" t="str">
            <v>4295904589</v>
          </cell>
        </row>
        <row r="6810">
          <cell r="A6810" t="str">
            <v>4295904589</v>
          </cell>
        </row>
        <row r="6811">
          <cell r="A6811" t="str">
            <v>4295904589</v>
          </cell>
        </row>
        <row r="6812">
          <cell r="A6812" t="str">
            <v>4295904589</v>
          </cell>
        </row>
        <row r="6813">
          <cell r="A6813" t="str">
            <v>4295904589</v>
          </cell>
        </row>
        <row r="6814">
          <cell r="A6814" t="str">
            <v>4295904589</v>
          </cell>
        </row>
        <row r="6815">
          <cell r="A6815" t="str">
            <v>4295904589</v>
          </cell>
        </row>
        <row r="6816">
          <cell r="A6816" t="str">
            <v>4295904589</v>
          </cell>
        </row>
        <row r="6817">
          <cell r="A6817" t="str">
            <v>4295904589</v>
          </cell>
        </row>
        <row r="6818">
          <cell r="A6818" t="str">
            <v>4295904589</v>
          </cell>
        </row>
        <row r="6819">
          <cell r="A6819" t="str">
            <v>4295904589</v>
          </cell>
        </row>
        <row r="6820">
          <cell r="A6820" t="str">
            <v>4295904589</v>
          </cell>
        </row>
        <row r="6821">
          <cell r="A6821" t="str">
            <v>4295904589</v>
          </cell>
        </row>
        <row r="6822">
          <cell r="A6822" t="str">
            <v>4295904589</v>
          </cell>
        </row>
        <row r="6823">
          <cell r="A6823" t="str">
            <v>4295904589</v>
          </cell>
        </row>
        <row r="6824">
          <cell r="A6824" t="str">
            <v>4295904589</v>
          </cell>
        </row>
        <row r="6825">
          <cell r="A6825" t="str">
            <v>4295904589</v>
          </cell>
        </row>
        <row r="6826">
          <cell r="A6826" t="str">
            <v>4295904589</v>
          </cell>
        </row>
        <row r="6827">
          <cell r="A6827" t="str">
            <v>4295904589</v>
          </cell>
        </row>
        <row r="6828">
          <cell r="A6828" t="str">
            <v>4295904589</v>
          </cell>
        </row>
        <row r="6829">
          <cell r="A6829" t="str">
            <v>4295904589</v>
          </cell>
        </row>
        <row r="6830">
          <cell r="A6830" t="str">
            <v>4295904589</v>
          </cell>
        </row>
        <row r="6831">
          <cell r="A6831" t="str">
            <v>4295877835</v>
          </cell>
        </row>
        <row r="6832">
          <cell r="A6832" t="str">
            <v>4295877835</v>
          </cell>
        </row>
        <row r="6833">
          <cell r="A6833" t="str">
            <v>4295877835</v>
          </cell>
        </row>
        <row r="6834">
          <cell r="A6834" t="str">
            <v>4295877835</v>
          </cell>
        </row>
        <row r="6835">
          <cell r="A6835" t="str">
            <v>4295877835</v>
          </cell>
        </row>
        <row r="6836">
          <cell r="A6836" t="str">
            <v>4295877835</v>
          </cell>
        </row>
        <row r="6837">
          <cell r="A6837" t="str">
            <v>4295877835</v>
          </cell>
        </row>
        <row r="6838">
          <cell r="A6838" t="str">
            <v>4295877835</v>
          </cell>
        </row>
        <row r="6839">
          <cell r="A6839" t="str">
            <v>4295877835</v>
          </cell>
        </row>
        <row r="6840">
          <cell r="A6840" t="str">
            <v>4295877835</v>
          </cell>
        </row>
        <row r="6841">
          <cell r="A6841" t="str">
            <v>4295877835</v>
          </cell>
        </row>
        <row r="6842">
          <cell r="A6842" t="str">
            <v>4295877835</v>
          </cell>
        </row>
        <row r="6843">
          <cell r="A6843" t="str">
            <v>4295877835</v>
          </cell>
        </row>
        <row r="6844">
          <cell r="A6844" t="str">
            <v>4295877835</v>
          </cell>
        </row>
        <row r="6845">
          <cell r="A6845" t="str">
            <v>4295877835</v>
          </cell>
        </row>
        <row r="6846">
          <cell r="A6846" t="str">
            <v>4295877835</v>
          </cell>
        </row>
        <row r="6847">
          <cell r="A6847" t="str">
            <v>4295877835</v>
          </cell>
        </row>
        <row r="6848">
          <cell r="A6848" t="str">
            <v>4295877835</v>
          </cell>
        </row>
        <row r="6849">
          <cell r="A6849" t="str">
            <v>4295877835</v>
          </cell>
        </row>
        <row r="6850">
          <cell r="A6850" t="str">
            <v>4295877835</v>
          </cell>
        </row>
        <row r="6851">
          <cell r="A6851" t="str">
            <v>4295877835</v>
          </cell>
        </row>
        <row r="6852">
          <cell r="A6852" t="str">
            <v>4295877835</v>
          </cell>
        </row>
        <row r="6853">
          <cell r="A6853" t="str">
            <v>4295877835</v>
          </cell>
        </row>
        <row r="6854">
          <cell r="A6854" t="str">
            <v>4295877835</v>
          </cell>
        </row>
        <row r="6855">
          <cell r="A6855" t="str">
            <v>4295877835</v>
          </cell>
        </row>
        <row r="6856">
          <cell r="A6856" t="str">
            <v>4295877835</v>
          </cell>
        </row>
        <row r="6857">
          <cell r="A6857" t="str">
            <v>4295877835</v>
          </cell>
        </row>
        <row r="6858">
          <cell r="A6858" t="str">
            <v>4295877835</v>
          </cell>
        </row>
        <row r="6859">
          <cell r="A6859" t="str">
            <v>4295877835</v>
          </cell>
        </row>
        <row r="6860">
          <cell r="A6860" t="str">
            <v>4295877835</v>
          </cell>
        </row>
        <row r="6861">
          <cell r="A6861" t="str">
            <v>4295877835</v>
          </cell>
        </row>
        <row r="6862">
          <cell r="A6862" t="str">
            <v>4295877835</v>
          </cell>
        </row>
        <row r="6863">
          <cell r="A6863" t="str">
            <v>4295877835</v>
          </cell>
        </row>
        <row r="6864">
          <cell r="A6864" t="str">
            <v>4295877835</v>
          </cell>
        </row>
        <row r="6865">
          <cell r="A6865" t="str">
            <v>4295877835</v>
          </cell>
        </row>
        <row r="6866">
          <cell r="A6866" t="str">
            <v>4295877835</v>
          </cell>
        </row>
        <row r="6867">
          <cell r="A6867" t="str">
            <v>4295877835</v>
          </cell>
        </row>
        <row r="6868">
          <cell r="A6868" t="str">
            <v>4295877835</v>
          </cell>
        </row>
        <row r="6869">
          <cell r="A6869" t="str">
            <v>4295877835</v>
          </cell>
        </row>
        <row r="6870">
          <cell r="A6870" t="str">
            <v>4295877835</v>
          </cell>
        </row>
        <row r="6871">
          <cell r="A6871" t="str">
            <v>4295877835</v>
          </cell>
        </row>
        <row r="6872">
          <cell r="A6872" t="str">
            <v>4295877835</v>
          </cell>
        </row>
        <row r="6873">
          <cell r="A6873" t="str">
            <v>4295877835</v>
          </cell>
        </row>
        <row r="6874">
          <cell r="A6874" t="str">
            <v>4295877835</v>
          </cell>
        </row>
        <row r="6875">
          <cell r="A6875" t="str">
            <v>4295877835</v>
          </cell>
        </row>
        <row r="6876">
          <cell r="A6876" t="str">
            <v>4295877835</v>
          </cell>
        </row>
        <row r="6877">
          <cell r="A6877" t="str">
            <v>4295877835</v>
          </cell>
        </row>
        <row r="6878">
          <cell r="A6878" t="str">
            <v>4295877835</v>
          </cell>
        </row>
        <row r="6879">
          <cell r="A6879" t="str">
            <v>4295877835</v>
          </cell>
        </row>
        <row r="6880">
          <cell r="A6880" t="str">
            <v>4295877835</v>
          </cell>
        </row>
        <row r="6881">
          <cell r="A6881" t="str">
            <v>4295877835</v>
          </cell>
        </row>
        <row r="6882">
          <cell r="A6882" t="str">
            <v>4295877835</v>
          </cell>
        </row>
        <row r="6883">
          <cell r="A6883" t="str">
            <v>4295877835</v>
          </cell>
        </row>
        <row r="6884">
          <cell r="A6884" t="str">
            <v>4295877835</v>
          </cell>
        </row>
        <row r="6885">
          <cell r="A6885" t="str">
            <v>4295877835</v>
          </cell>
        </row>
        <row r="6886">
          <cell r="A6886" t="str">
            <v>4295877835</v>
          </cell>
        </row>
        <row r="6887">
          <cell r="A6887" t="str">
            <v>4295877835</v>
          </cell>
        </row>
        <row r="6888">
          <cell r="A6888" t="str">
            <v>4295877835</v>
          </cell>
        </row>
        <row r="6889">
          <cell r="A6889" t="str">
            <v>4295877835</v>
          </cell>
        </row>
        <row r="6890">
          <cell r="A6890" t="str">
            <v>4295877835</v>
          </cell>
        </row>
        <row r="6891">
          <cell r="A6891" t="str">
            <v>4295877835</v>
          </cell>
        </row>
        <row r="6892">
          <cell r="A6892" t="str">
            <v>4295877835</v>
          </cell>
        </row>
        <row r="6893">
          <cell r="A6893" t="str">
            <v>4295877835</v>
          </cell>
        </row>
        <row r="6894">
          <cell r="A6894" t="str">
            <v>4295877835</v>
          </cell>
        </row>
        <row r="6895">
          <cell r="A6895" t="str">
            <v>4295877835</v>
          </cell>
        </row>
        <row r="6896">
          <cell r="A6896" t="str">
            <v>4295877835</v>
          </cell>
        </row>
        <row r="6897">
          <cell r="A6897" t="str">
            <v>4295877835</v>
          </cell>
        </row>
        <row r="6898">
          <cell r="A6898" t="str">
            <v>4295877835</v>
          </cell>
        </row>
        <row r="6899">
          <cell r="A6899" t="str">
            <v>4295877835</v>
          </cell>
        </row>
        <row r="6900">
          <cell r="A6900" t="str">
            <v>4295877835</v>
          </cell>
        </row>
        <row r="6901">
          <cell r="A6901" t="str">
            <v>4295877835</v>
          </cell>
        </row>
        <row r="6902">
          <cell r="A6902" t="str">
            <v>4295877835</v>
          </cell>
        </row>
        <row r="6903">
          <cell r="A6903" t="str">
            <v>4295877835</v>
          </cell>
        </row>
        <row r="6904">
          <cell r="A6904" t="str">
            <v>4295877835</v>
          </cell>
        </row>
        <row r="6905">
          <cell r="A6905" t="str">
            <v>4295877835</v>
          </cell>
        </row>
        <row r="6906">
          <cell r="A6906" t="str">
            <v>4295877835</v>
          </cell>
        </row>
        <row r="6907">
          <cell r="A6907" t="str">
            <v>4295877835</v>
          </cell>
        </row>
        <row r="6908">
          <cell r="A6908" t="str">
            <v>4295877835</v>
          </cell>
        </row>
        <row r="6909">
          <cell r="A6909" t="str">
            <v>4295877835</v>
          </cell>
        </row>
        <row r="6910">
          <cell r="A6910" t="str">
            <v>4295877835</v>
          </cell>
        </row>
        <row r="6911">
          <cell r="A6911" t="str">
            <v>4295877835</v>
          </cell>
        </row>
        <row r="6912">
          <cell r="A6912" t="str">
            <v>4295877835</v>
          </cell>
        </row>
        <row r="6913">
          <cell r="A6913" t="str">
            <v>4295877835</v>
          </cell>
        </row>
        <row r="6914">
          <cell r="A6914" t="str">
            <v>4295877835</v>
          </cell>
        </row>
        <row r="6915">
          <cell r="A6915" t="str">
            <v>4295877835</v>
          </cell>
        </row>
        <row r="6916">
          <cell r="A6916" t="str">
            <v>4295877835</v>
          </cell>
        </row>
        <row r="6917">
          <cell r="A6917" t="str">
            <v>4295877835</v>
          </cell>
        </row>
        <row r="6918">
          <cell r="A6918" t="str">
            <v>4295877835</v>
          </cell>
        </row>
        <row r="6919">
          <cell r="A6919" t="str">
            <v>4295877835</v>
          </cell>
        </row>
        <row r="6920">
          <cell r="A6920" t="str">
            <v>4295877835</v>
          </cell>
        </row>
        <row r="6921">
          <cell r="A6921" t="str">
            <v>4295877835</v>
          </cell>
        </row>
        <row r="6922">
          <cell r="A6922" t="str">
            <v>4295877835</v>
          </cell>
        </row>
        <row r="6923">
          <cell r="A6923" t="str">
            <v>4295877835</v>
          </cell>
        </row>
        <row r="6924">
          <cell r="A6924" t="str">
            <v>4295877835</v>
          </cell>
        </row>
        <row r="6925">
          <cell r="A6925" t="str">
            <v>4295877835</v>
          </cell>
        </row>
        <row r="6926">
          <cell r="A6926" t="str">
            <v>4295877835</v>
          </cell>
        </row>
        <row r="6927">
          <cell r="A6927" t="str">
            <v>4295877835</v>
          </cell>
        </row>
        <row r="6928">
          <cell r="A6928" t="str">
            <v>4295877835</v>
          </cell>
        </row>
        <row r="6929">
          <cell r="A6929" t="str">
            <v>4295877835</v>
          </cell>
        </row>
        <row r="6930">
          <cell r="A6930" t="str">
            <v>4295877835</v>
          </cell>
        </row>
        <row r="6931">
          <cell r="A6931" t="str">
            <v>4295877835</v>
          </cell>
        </row>
        <row r="6932">
          <cell r="A6932" t="str">
            <v>4295880213</v>
          </cell>
        </row>
        <row r="6933">
          <cell r="A6933" t="str">
            <v>4295880213</v>
          </cell>
        </row>
        <row r="6934">
          <cell r="A6934" t="str">
            <v>4295880213</v>
          </cell>
        </row>
        <row r="6935">
          <cell r="A6935" t="str">
            <v>4295880213</v>
          </cell>
        </row>
        <row r="6936">
          <cell r="A6936" t="str">
            <v>4295880213</v>
          </cell>
        </row>
        <row r="6937">
          <cell r="A6937" t="str">
            <v>4295880213</v>
          </cell>
        </row>
        <row r="6938">
          <cell r="A6938" t="str">
            <v>4295880213</v>
          </cell>
        </row>
        <row r="6939">
          <cell r="A6939" t="str">
            <v>4295880213</v>
          </cell>
        </row>
        <row r="6940">
          <cell r="A6940" t="str">
            <v>4295880213</v>
          </cell>
        </row>
        <row r="6941">
          <cell r="A6941" t="str">
            <v>4295880213</v>
          </cell>
        </row>
        <row r="6942">
          <cell r="A6942" t="str">
            <v>4295880213</v>
          </cell>
        </row>
        <row r="6943">
          <cell r="A6943" t="str">
            <v>4295880213</v>
          </cell>
        </row>
        <row r="6944">
          <cell r="A6944" t="str">
            <v>4295880213</v>
          </cell>
        </row>
        <row r="6945">
          <cell r="A6945" t="str">
            <v>4295880213</v>
          </cell>
        </row>
        <row r="6946">
          <cell r="A6946" t="str">
            <v>4295880213</v>
          </cell>
        </row>
        <row r="6947">
          <cell r="A6947" t="str">
            <v>4295880213</v>
          </cell>
        </row>
        <row r="6948">
          <cell r="A6948" t="str">
            <v>4295880213</v>
          </cell>
        </row>
        <row r="6949">
          <cell r="A6949" t="str">
            <v>4295880213</v>
          </cell>
        </row>
        <row r="6950">
          <cell r="A6950" t="str">
            <v>4295880213</v>
          </cell>
        </row>
        <row r="6951">
          <cell r="A6951" t="str">
            <v>4295880213</v>
          </cell>
        </row>
        <row r="6952">
          <cell r="A6952" t="str">
            <v>4295880213</v>
          </cell>
        </row>
        <row r="6953">
          <cell r="A6953" t="str">
            <v>4295880213</v>
          </cell>
        </row>
        <row r="6954">
          <cell r="A6954" t="str">
            <v>4295880213</v>
          </cell>
        </row>
        <row r="6955">
          <cell r="A6955" t="str">
            <v>4295880213</v>
          </cell>
        </row>
        <row r="6956">
          <cell r="A6956" t="str">
            <v>4295897774</v>
          </cell>
        </row>
        <row r="6957">
          <cell r="A6957" t="str">
            <v>4295897774</v>
          </cell>
        </row>
        <row r="6958">
          <cell r="A6958" t="str">
            <v>4295897774</v>
          </cell>
        </row>
        <row r="6959">
          <cell r="A6959" t="str">
            <v>4295897774</v>
          </cell>
        </row>
        <row r="6960">
          <cell r="A6960" t="str">
            <v>4295897774</v>
          </cell>
        </row>
        <row r="6961">
          <cell r="A6961" t="str">
            <v>4295897774</v>
          </cell>
        </row>
        <row r="6962">
          <cell r="A6962" t="str">
            <v>4295897774</v>
          </cell>
        </row>
        <row r="6963">
          <cell r="A6963" t="str">
            <v>4295897774</v>
          </cell>
        </row>
        <row r="6964">
          <cell r="A6964" t="str">
            <v>4295897774</v>
          </cell>
        </row>
        <row r="6965">
          <cell r="A6965" t="str">
            <v>4295897774</v>
          </cell>
        </row>
        <row r="6966">
          <cell r="A6966" t="str">
            <v>4295897774</v>
          </cell>
        </row>
        <row r="6967">
          <cell r="A6967" t="str">
            <v>4295897774</v>
          </cell>
        </row>
        <row r="6968">
          <cell r="A6968" t="str">
            <v>4295897774</v>
          </cell>
        </row>
        <row r="6969">
          <cell r="A6969" t="str">
            <v>4295897774</v>
          </cell>
        </row>
        <row r="6970">
          <cell r="A6970" t="str">
            <v>4295897774</v>
          </cell>
        </row>
        <row r="6971">
          <cell r="A6971" t="str">
            <v>4295897774</v>
          </cell>
        </row>
        <row r="6972">
          <cell r="A6972" t="str">
            <v>4295897774</v>
          </cell>
        </row>
        <row r="6973">
          <cell r="A6973" t="str">
            <v>4295897774</v>
          </cell>
        </row>
        <row r="6974">
          <cell r="A6974" t="str">
            <v>4295897774</v>
          </cell>
        </row>
        <row r="6975">
          <cell r="A6975" t="str">
            <v>4295897774</v>
          </cell>
        </row>
        <row r="6976">
          <cell r="A6976" t="str">
            <v>4295897774</v>
          </cell>
        </row>
        <row r="6977">
          <cell r="A6977" t="str">
            <v>4295897774</v>
          </cell>
        </row>
        <row r="6978">
          <cell r="A6978" t="str">
            <v>4295897774</v>
          </cell>
        </row>
        <row r="6979">
          <cell r="A6979" t="str">
            <v>4295897774</v>
          </cell>
        </row>
        <row r="6980">
          <cell r="A6980" t="str">
            <v>4295897774</v>
          </cell>
        </row>
        <row r="6981">
          <cell r="A6981" t="str">
            <v>4295897774</v>
          </cell>
        </row>
        <row r="6982">
          <cell r="A6982" t="str">
            <v>4295897774</v>
          </cell>
        </row>
        <row r="6983">
          <cell r="A6983" t="str">
            <v>4295897774</v>
          </cell>
        </row>
        <row r="6984">
          <cell r="A6984" t="str">
            <v>4295897774</v>
          </cell>
        </row>
        <row r="6985">
          <cell r="A6985" t="str">
            <v>4295897774</v>
          </cell>
        </row>
        <row r="6986">
          <cell r="A6986" t="str">
            <v>4295897774</v>
          </cell>
        </row>
        <row r="6987">
          <cell r="A6987" t="str">
            <v>4295897774</v>
          </cell>
        </row>
        <row r="6988">
          <cell r="A6988" t="str">
            <v>4295897774</v>
          </cell>
        </row>
        <row r="6989">
          <cell r="A6989" t="str">
            <v>4295897774</v>
          </cell>
        </row>
        <row r="6990">
          <cell r="A6990" t="str">
            <v>4295897774</v>
          </cell>
        </row>
        <row r="6991">
          <cell r="A6991" t="str">
            <v>4295897774</v>
          </cell>
        </row>
        <row r="6992">
          <cell r="A6992" t="str">
            <v>4295897774</v>
          </cell>
        </row>
        <row r="6993">
          <cell r="A6993" t="str">
            <v>4295899734</v>
          </cell>
        </row>
        <row r="6994">
          <cell r="A6994" t="str">
            <v>4295899734</v>
          </cell>
        </row>
        <row r="6995">
          <cell r="A6995" t="str">
            <v>4295899734</v>
          </cell>
        </row>
        <row r="6996">
          <cell r="A6996" t="str">
            <v>4295899734</v>
          </cell>
        </row>
        <row r="6997">
          <cell r="A6997" t="str">
            <v>4295899734</v>
          </cell>
        </row>
        <row r="6998">
          <cell r="A6998" t="str">
            <v>4295899734</v>
          </cell>
        </row>
        <row r="6999">
          <cell r="A6999" t="str">
            <v>4295899734</v>
          </cell>
        </row>
        <row r="7000">
          <cell r="A7000" t="str">
            <v>4295899734</v>
          </cell>
        </row>
        <row r="7001">
          <cell r="A7001" t="str">
            <v>4295899734</v>
          </cell>
        </row>
        <row r="7002">
          <cell r="A7002" t="str">
            <v>4295899734</v>
          </cell>
        </row>
        <row r="7003">
          <cell r="A7003" t="str">
            <v>4295899734</v>
          </cell>
        </row>
        <row r="7004">
          <cell r="A7004" t="str">
            <v>4295899734</v>
          </cell>
        </row>
        <row r="7005">
          <cell r="A7005" t="str">
            <v>4295899734</v>
          </cell>
        </row>
        <row r="7006">
          <cell r="A7006" t="str">
            <v>4295899734</v>
          </cell>
        </row>
        <row r="7007">
          <cell r="A7007" t="str">
            <v>4295899734</v>
          </cell>
        </row>
        <row r="7008">
          <cell r="A7008" t="str">
            <v>4295899734</v>
          </cell>
        </row>
        <row r="7009">
          <cell r="A7009" t="str">
            <v>4295899734</v>
          </cell>
        </row>
        <row r="7010">
          <cell r="A7010" t="str">
            <v>4295899734</v>
          </cell>
        </row>
        <row r="7011">
          <cell r="A7011" t="str">
            <v>4295899734</v>
          </cell>
        </row>
        <row r="7012">
          <cell r="A7012" t="str">
            <v>4295899734</v>
          </cell>
        </row>
        <row r="7013">
          <cell r="A7013" t="str">
            <v>4295899734</v>
          </cell>
        </row>
        <row r="7014">
          <cell r="A7014" t="str">
            <v>4295899734</v>
          </cell>
        </row>
        <row r="7015">
          <cell r="A7015" t="str">
            <v>4295899734</v>
          </cell>
        </row>
        <row r="7016">
          <cell r="A7016" t="str">
            <v>4295899734</v>
          </cell>
        </row>
        <row r="7017">
          <cell r="A7017" t="str">
            <v>4295899734</v>
          </cell>
        </row>
        <row r="7018">
          <cell r="A7018" t="str">
            <v>4295899734</v>
          </cell>
        </row>
        <row r="7019">
          <cell r="A7019" t="str">
            <v>4295899734</v>
          </cell>
        </row>
        <row r="7020">
          <cell r="A7020" t="str">
            <v>4295899734</v>
          </cell>
        </row>
        <row r="7021">
          <cell r="A7021" t="str">
            <v>4295899734</v>
          </cell>
        </row>
        <row r="7022">
          <cell r="A7022" t="str">
            <v>4295899734</v>
          </cell>
        </row>
        <row r="7023">
          <cell r="A7023" t="str">
            <v>4295899734</v>
          </cell>
        </row>
        <row r="7024">
          <cell r="A7024" t="str">
            <v>4295899734</v>
          </cell>
        </row>
        <row r="7025">
          <cell r="A7025" t="str">
            <v>4295899734</v>
          </cell>
        </row>
        <row r="7026">
          <cell r="A7026" t="str">
            <v>4295899734</v>
          </cell>
        </row>
        <row r="7027">
          <cell r="A7027" t="str">
            <v>4295899734</v>
          </cell>
        </row>
        <row r="7028">
          <cell r="A7028" t="str">
            <v>4295899734</v>
          </cell>
        </row>
        <row r="7029">
          <cell r="A7029" t="str">
            <v>4295899734</v>
          </cell>
        </row>
        <row r="7030">
          <cell r="A7030" t="str">
            <v>4295899734</v>
          </cell>
        </row>
        <row r="7031">
          <cell r="A7031" t="str">
            <v>4295899734</v>
          </cell>
        </row>
        <row r="7032">
          <cell r="A7032" t="str">
            <v>4295899734</v>
          </cell>
        </row>
        <row r="7033">
          <cell r="A7033" t="str">
            <v>4295899734</v>
          </cell>
        </row>
        <row r="7034">
          <cell r="A7034" t="str">
            <v>4295899734</v>
          </cell>
        </row>
        <row r="7035">
          <cell r="A7035" t="str">
            <v>4295899734</v>
          </cell>
        </row>
        <row r="7036">
          <cell r="A7036" t="str">
            <v>4295899734</v>
          </cell>
        </row>
        <row r="7037">
          <cell r="A7037" t="str">
            <v>4295899734</v>
          </cell>
        </row>
        <row r="7038">
          <cell r="A7038" t="str">
            <v>4295899734</v>
          </cell>
        </row>
        <row r="7039">
          <cell r="A7039" t="str">
            <v>4295899734</v>
          </cell>
        </row>
        <row r="7040">
          <cell r="A7040" t="str">
            <v>4295899734</v>
          </cell>
        </row>
        <row r="7041">
          <cell r="A7041" t="str">
            <v>4295899734</v>
          </cell>
        </row>
        <row r="7042">
          <cell r="A7042" t="str">
            <v>4295899734</v>
          </cell>
        </row>
        <row r="7043">
          <cell r="A7043" t="str">
            <v>4295871291</v>
          </cell>
        </row>
        <row r="7044">
          <cell r="A7044" t="str">
            <v>4295871291</v>
          </cell>
        </row>
        <row r="7045">
          <cell r="A7045" t="str">
            <v>4295871291</v>
          </cell>
        </row>
        <row r="7046">
          <cell r="A7046" t="str">
            <v>4295871291</v>
          </cell>
        </row>
        <row r="7047">
          <cell r="A7047" t="str">
            <v>4295871291</v>
          </cell>
        </row>
        <row r="7048">
          <cell r="A7048" t="str">
            <v>4295871291</v>
          </cell>
        </row>
        <row r="7049">
          <cell r="A7049" t="str">
            <v>4295871291</v>
          </cell>
        </row>
        <row r="7050">
          <cell r="A7050" t="str">
            <v>4295871291</v>
          </cell>
        </row>
        <row r="7051">
          <cell r="A7051" t="str">
            <v>4295871291</v>
          </cell>
        </row>
        <row r="7052">
          <cell r="A7052" t="str">
            <v>4295871291</v>
          </cell>
        </row>
        <row r="7053">
          <cell r="A7053" t="str">
            <v>4295871291</v>
          </cell>
        </row>
        <row r="7054">
          <cell r="A7054" t="str">
            <v>4295871291</v>
          </cell>
        </row>
        <row r="7055">
          <cell r="A7055" t="str">
            <v>4295871291</v>
          </cell>
        </row>
        <row r="7056">
          <cell r="A7056" t="str">
            <v>4295871291</v>
          </cell>
        </row>
        <row r="7057">
          <cell r="A7057" t="str">
            <v>4295871291</v>
          </cell>
        </row>
        <row r="7058">
          <cell r="A7058" t="str">
            <v>4295871291</v>
          </cell>
        </row>
        <row r="7059">
          <cell r="A7059" t="str">
            <v>4295871291</v>
          </cell>
        </row>
        <row r="7060">
          <cell r="A7060" t="str">
            <v>4295871291</v>
          </cell>
        </row>
        <row r="7061">
          <cell r="A7061" t="str">
            <v>4295871291</v>
          </cell>
        </row>
        <row r="7062">
          <cell r="A7062" t="str">
            <v>4295871291</v>
          </cell>
        </row>
        <row r="7063">
          <cell r="A7063" t="str">
            <v>4295871291</v>
          </cell>
        </row>
        <row r="7064">
          <cell r="A7064" t="str">
            <v>4295871291</v>
          </cell>
        </row>
        <row r="7065">
          <cell r="A7065" t="str">
            <v>4295871291</v>
          </cell>
        </row>
        <row r="7066">
          <cell r="A7066" t="str">
            <v>4295871291</v>
          </cell>
        </row>
        <row r="7067">
          <cell r="A7067" t="str">
            <v>4295871291</v>
          </cell>
        </row>
        <row r="7068">
          <cell r="A7068" t="str">
            <v>4295871291</v>
          </cell>
        </row>
        <row r="7069">
          <cell r="A7069" t="str">
            <v>4295871291</v>
          </cell>
        </row>
        <row r="7070">
          <cell r="A7070" t="str">
            <v>4295871291</v>
          </cell>
        </row>
        <row r="7071">
          <cell r="A7071" t="str">
            <v>4295871291</v>
          </cell>
        </row>
        <row r="7072">
          <cell r="A7072" t="str">
            <v>4295871291</v>
          </cell>
        </row>
        <row r="7073">
          <cell r="A7073" t="str">
            <v>4295871291</v>
          </cell>
        </row>
        <row r="7074">
          <cell r="A7074" t="str">
            <v>4295871291</v>
          </cell>
        </row>
        <row r="7075">
          <cell r="A7075" t="str">
            <v>4295871291</v>
          </cell>
        </row>
        <row r="7076">
          <cell r="A7076" t="str">
            <v>4295871291</v>
          </cell>
        </row>
        <row r="7077">
          <cell r="A7077" t="str">
            <v>4295871291</v>
          </cell>
        </row>
        <row r="7078">
          <cell r="A7078" t="str">
            <v>4295871291</v>
          </cell>
        </row>
        <row r="7079">
          <cell r="A7079" t="str">
            <v>4295871291</v>
          </cell>
        </row>
        <row r="7080">
          <cell r="A7080" t="str">
            <v>4295871291</v>
          </cell>
        </row>
        <row r="7081">
          <cell r="A7081" t="str">
            <v>4295871291</v>
          </cell>
        </row>
        <row r="7082">
          <cell r="A7082" t="str">
            <v>4295871291</v>
          </cell>
        </row>
        <row r="7083">
          <cell r="A7083" t="str">
            <v>4295871291</v>
          </cell>
        </row>
        <row r="7084">
          <cell r="A7084" t="str">
            <v>4295871291</v>
          </cell>
        </row>
        <row r="7085">
          <cell r="A7085" t="str">
            <v>4295871291</v>
          </cell>
        </row>
        <row r="7086">
          <cell r="A7086" t="str">
            <v>4295871291</v>
          </cell>
        </row>
        <row r="7087">
          <cell r="A7087" t="str">
            <v>4295871291</v>
          </cell>
        </row>
        <row r="7088">
          <cell r="A7088" t="str">
            <v>4295871291</v>
          </cell>
        </row>
        <row r="7089">
          <cell r="A7089" t="str">
            <v>4295871291</v>
          </cell>
        </row>
        <row r="7090">
          <cell r="A7090" t="str">
            <v>4295871291</v>
          </cell>
        </row>
        <row r="7091">
          <cell r="A7091" t="str">
            <v>4295871291</v>
          </cell>
        </row>
        <row r="7092">
          <cell r="A7092" t="str">
            <v>4295871291</v>
          </cell>
        </row>
        <row r="7093">
          <cell r="A7093" t="str">
            <v>4295871291</v>
          </cell>
        </row>
        <row r="7094">
          <cell r="A7094" t="str">
            <v>4295871291</v>
          </cell>
        </row>
        <row r="7095">
          <cell r="A7095" t="str">
            <v>4295871291</v>
          </cell>
        </row>
        <row r="7096">
          <cell r="A7096" t="str">
            <v>4295871291</v>
          </cell>
        </row>
        <row r="7097">
          <cell r="A7097" t="str">
            <v>4295871291</v>
          </cell>
        </row>
        <row r="7098">
          <cell r="A7098" t="str">
            <v>4295871291</v>
          </cell>
        </row>
        <row r="7099">
          <cell r="A7099" t="str">
            <v>4295871291</v>
          </cell>
        </row>
        <row r="7100">
          <cell r="A7100" t="str">
            <v>4295871291</v>
          </cell>
        </row>
        <row r="7101">
          <cell r="A7101" t="str">
            <v>4295871291</v>
          </cell>
        </row>
        <row r="7102">
          <cell r="A7102" t="str">
            <v>4295871291</v>
          </cell>
        </row>
        <row r="7103">
          <cell r="A7103" t="str">
            <v>4295871291</v>
          </cell>
        </row>
        <row r="7104">
          <cell r="A7104" t="str">
            <v>4295871291</v>
          </cell>
        </row>
        <row r="7105">
          <cell r="A7105" t="str">
            <v>4295871291</v>
          </cell>
        </row>
        <row r="7106">
          <cell r="A7106" t="str">
            <v>4295871291</v>
          </cell>
        </row>
        <row r="7107">
          <cell r="A7107" t="str">
            <v>4295871291</v>
          </cell>
        </row>
        <row r="7108">
          <cell r="A7108" t="str">
            <v>4295871291</v>
          </cell>
        </row>
        <row r="7109">
          <cell r="A7109" t="str">
            <v>4295871291</v>
          </cell>
        </row>
        <row r="7110">
          <cell r="A7110" t="str">
            <v>4295871291</v>
          </cell>
        </row>
        <row r="7111">
          <cell r="A7111" t="str">
            <v>4295871291</v>
          </cell>
        </row>
        <row r="7112">
          <cell r="A7112" t="str">
            <v>4295871291</v>
          </cell>
        </row>
        <row r="7113">
          <cell r="A7113" t="str">
            <v>4295871291</v>
          </cell>
        </row>
        <row r="7114">
          <cell r="A7114" t="str">
            <v>4295871291</v>
          </cell>
        </row>
        <row r="7115">
          <cell r="A7115" t="str">
            <v>4295871291</v>
          </cell>
        </row>
        <row r="7116">
          <cell r="A7116" t="str">
            <v>4295871291</v>
          </cell>
        </row>
        <row r="7117">
          <cell r="A7117" t="str">
            <v>4295871291</v>
          </cell>
        </row>
        <row r="7118">
          <cell r="A7118" t="str">
            <v>4295871291</v>
          </cell>
        </row>
        <row r="7119">
          <cell r="A7119" t="str">
            <v>4295871291</v>
          </cell>
        </row>
        <row r="7120">
          <cell r="A7120" t="str">
            <v>4295871291</v>
          </cell>
        </row>
        <row r="7121">
          <cell r="A7121" t="str">
            <v>4295871291</v>
          </cell>
        </row>
        <row r="7122">
          <cell r="A7122" t="str">
            <v>4295871291</v>
          </cell>
        </row>
        <row r="7123">
          <cell r="A7123" t="str">
            <v>4295871291</v>
          </cell>
        </row>
        <row r="7124">
          <cell r="A7124" t="str">
            <v>4295871291</v>
          </cell>
        </row>
        <row r="7125">
          <cell r="A7125" t="str">
            <v>4295871291</v>
          </cell>
        </row>
        <row r="7126">
          <cell r="A7126" t="str">
            <v>4295871291</v>
          </cell>
        </row>
        <row r="7127">
          <cell r="A7127" t="str">
            <v>4295871291</v>
          </cell>
        </row>
        <row r="7128">
          <cell r="A7128" t="str">
            <v>4295871291</v>
          </cell>
        </row>
        <row r="7129">
          <cell r="A7129" t="str">
            <v>4295871291</v>
          </cell>
        </row>
        <row r="7130">
          <cell r="A7130" t="str">
            <v>4295871291</v>
          </cell>
        </row>
        <row r="7131">
          <cell r="A7131" t="str">
            <v>4295871291</v>
          </cell>
        </row>
        <row r="7132">
          <cell r="A7132" t="str">
            <v>4295871291</v>
          </cell>
        </row>
        <row r="7133">
          <cell r="A7133" t="str">
            <v>4295871291</v>
          </cell>
        </row>
        <row r="7134">
          <cell r="A7134" t="str">
            <v>4295871291</v>
          </cell>
        </row>
        <row r="7135">
          <cell r="A7135" t="str">
            <v>4295871291</v>
          </cell>
        </row>
        <row r="7136">
          <cell r="A7136" t="str">
            <v>4295871291</v>
          </cell>
        </row>
        <row r="7137">
          <cell r="A7137" t="str">
            <v>4295871291</v>
          </cell>
        </row>
        <row r="7138">
          <cell r="A7138" t="str">
            <v>4295871291</v>
          </cell>
        </row>
        <row r="7139">
          <cell r="A7139" t="str">
            <v>4295871291</v>
          </cell>
        </row>
        <row r="7140">
          <cell r="A7140" t="str">
            <v>4295871291</v>
          </cell>
        </row>
        <row r="7141">
          <cell r="A7141" t="str">
            <v>4295871291</v>
          </cell>
        </row>
        <row r="7142">
          <cell r="A7142" t="str">
            <v>4295871291</v>
          </cell>
        </row>
        <row r="7143">
          <cell r="A7143" t="str">
            <v>4295871291</v>
          </cell>
        </row>
        <row r="7144">
          <cell r="A7144" t="str">
            <v>4295871291</v>
          </cell>
        </row>
        <row r="7145">
          <cell r="A7145" t="str">
            <v>4295871291</v>
          </cell>
        </row>
        <row r="7146">
          <cell r="A7146" t="str">
            <v>4295871291</v>
          </cell>
        </row>
        <row r="7147">
          <cell r="A7147" t="str">
            <v>4295871291</v>
          </cell>
        </row>
        <row r="7148">
          <cell r="A7148" t="str">
            <v>4295871291</v>
          </cell>
        </row>
        <row r="7149">
          <cell r="A7149" t="str">
            <v>4295871291</v>
          </cell>
        </row>
        <row r="7150">
          <cell r="A7150" t="str">
            <v>4295871291</v>
          </cell>
        </row>
        <row r="7151">
          <cell r="A7151" t="str">
            <v>4295871291</v>
          </cell>
        </row>
        <row r="7152">
          <cell r="A7152" t="str">
            <v>4295871291</v>
          </cell>
        </row>
        <row r="7153">
          <cell r="A7153" t="str">
            <v>4295871291</v>
          </cell>
        </row>
        <row r="7154">
          <cell r="A7154" t="str">
            <v>4295871291</v>
          </cell>
        </row>
        <row r="7155">
          <cell r="A7155" t="str">
            <v>4295871291</v>
          </cell>
        </row>
        <row r="7156">
          <cell r="A7156" t="str">
            <v>4295871291</v>
          </cell>
        </row>
        <row r="7157">
          <cell r="A7157" t="str">
            <v>4295871291</v>
          </cell>
        </row>
        <row r="7158">
          <cell r="A7158" t="str">
            <v>4295871291</v>
          </cell>
        </row>
        <row r="7159">
          <cell r="A7159" t="str">
            <v>4295878730</v>
          </cell>
        </row>
        <row r="7160">
          <cell r="A7160" t="str">
            <v>4295878730</v>
          </cell>
        </row>
        <row r="7161">
          <cell r="A7161" t="str">
            <v>4295878730</v>
          </cell>
        </row>
        <row r="7162">
          <cell r="A7162" t="str">
            <v>4295878730</v>
          </cell>
        </row>
        <row r="7163">
          <cell r="A7163" t="str">
            <v>4295878730</v>
          </cell>
        </row>
        <row r="7164">
          <cell r="A7164" t="str">
            <v>4295878730</v>
          </cell>
        </row>
        <row r="7165">
          <cell r="A7165" t="str">
            <v>4295878730</v>
          </cell>
        </row>
        <row r="7166">
          <cell r="A7166" t="str">
            <v>4295878730</v>
          </cell>
        </row>
        <row r="7167">
          <cell r="A7167" t="str">
            <v>4295878730</v>
          </cell>
        </row>
        <row r="7168">
          <cell r="A7168" t="str">
            <v>4295878730</v>
          </cell>
        </row>
        <row r="7169">
          <cell r="A7169" t="str">
            <v>4295878730</v>
          </cell>
        </row>
        <row r="7170">
          <cell r="A7170" t="str">
            <v>4295878730</v>
          </cell>
        </row>
        <row r="7171">
          <cell r="A7171" t="str">
            <v>4295878730</v>
          </cell>
        </row>
        <row r="7172">
          <cell r="A7172" t="str">
            <v>4295878730</v>
          </cell>
        </row>
        <row r="7173">
          <cell r="A7173" t="str">
            <v>4295878730</v>
          </cell>
        </row>
        <row r="7174">
          <cell r="A7174" t="str">
            <v>4295878730</v>
          </cell>
        </row>
        <row r="7175">
          <cell r="A7175" t="str">
            <v>4295878730</v>
          </cell>
        </row>
        <row r="7176">
          <cell r="A7176" t="str">
            <v>4295878730</v>
          </cell>
        </row>
        <row r="7177">
          <cell r="A7177" t="str">
            <v>4295878730</v>
          </cell>
        </row>
        <row r="7178">
          <cell r="A7178" t="str">
            <v>4295878730</v>
          </cell>
        </row>
        <row r="7179">
          <cell r="A7179" t="str">
            <v>4295878730</v>
          </cell>
        </row>
        <row r="7180">
          <cell r="A7180" t="str">
            <v>4295878730</v>
          </cell>
        </row>
        <row r="7181">
          <cell r="A7181" t="str">
            <v>4295878730</v>
          </cell>
        </row>
        <row r="7182">
          <cell r="A7182" t="str">
            <v>4295878730</v>
          </cell>
        </row>
        <row r="7183">
          <cell r="A7183" t="str">
            <v>4295878730</v>
          </cell>
        </row>
        <row r="7184">
          <cell r="A7184" t="str">
            <v>4295878730</v>
          </cell>
        </row>
        <row r="7185">
          <cell r="A7185" t="str">
            <v>4295878730</v>
          </cell>
        </row>
        <row r="7186">
          <cell r="A7186" t="str">
            <v>4295878730</v>
          </cell>
        </row>
        <row r="7187">
          <cell r="A7187" t="str">
            <v>4295878730</v>
          </cell>
        </row>
        <row r="7188">
          <cell r="A7188" t="str">
            <v>4295878730</v>
          </cell>
        </row>
        <row r="7189">
          <cell r="A7189" t="str">
            <v>4295878730</v>
          </cell>
        </row>
        <row r="7190">
          <cell r="A7190" t="str">
            <v>4295878730</v>
          </cell>
        </row>
        <row r="7191">
          <cell r="A7191" t="str">
            <v>4295878730</v>
          </cell>
        </row>
        <row r="7192">
          <cell r="A7192" t="str">
            <v>4295878730</v>
          </cell>
        </row>
        <row r="7193">
          <cell r="A7193" t="str">
            <v>4295878730</v>
          </cell>
        </row>
        <row r="7194">
          <cell r="A7194" t="str">
            <v>4295878730</v>
          </cell>
        </row>
        <row r="7195">
          <cell r="A7195" t="str">
            <v>4295878730</v>
          </cell>
        </row>
        <row r="7196">
          <cell r="A7196" t="str">
            <v>4295878730</v>
          </cell>
        </row>
        <row r="7197">
          <cell r="A7197" t="str">
            <v>4295878730</v>
          </cell>
        </row>
        <row r="7198">
          <cell r="A7198" t="str">
            <v>4295878730</v>
          </cell>
        </row>
        <row r="7199">
          <cell r="A7199" t="str">
            <v>4295878730</v>
          </cell>
        </row>
        <row r="7200">
          <cell r="A7200" t="str">
            <v>4295878730</v>
          </cell>
        </row>
        <row r="7201">
          <cell r="A7201" t="str">
            <v>4295878730</v>
          </cell>
        </row>
        <row r="7202">
          <cell r="A7202" t="str">
            <v>4295878730</v>
          </cell>
        </row>
        <row r="7203">
          <cell r="A7203" t="str">
            <v>4295878730</v>
          </cell>
        </row>
        <row r="7204">
          <cell r="A7204" t="str">
            <v>4295878730</v>
          </cell>
        </row>
        <row r="7205">
          <cell r="A7205" t="str">
            <v>4295878730</v>
          </cell>
        </row>
        <row r="7206">
          <cell r="A7206" t="str">
            <v>4295878730</v>
          </cell>
        </row>
        <row r="7207">
          <cell r="A7207" t="str">
            <v>4295878730</v>
          </cell>
        </row>
        <row r="7208">
          <cell r="A7208" t="str">
            <v>4295878730</v>
          </cell>
        </row>
        <row r="7209">
          <cell r="A7209" t="str">
            <v>4295878730</v>
          </cell>
        </row>
        <row r="7210">
          <cell r="A7210" t="str">
            <v>4295878730</v>
          </cell>
        </row>
        <row r="7211">
          <cell r="A7211" t="str">
            <v>4295878730</v>
          </cell>
        </row>
        <row r="7212">
          <cell r="A7212" t="str">
            <v>4295878730</v>
          </cell>
        </row>
        <row r="7213">
          <cell r="A7213" t="str">
            <v>4295878730</v>
          </cell>
        </row>
        <row r="7214">
          <cell r="A7214" t="str">
            <v>4295862897</v>
          </cell>
        </row>
        <row r="7215">
          <cell r="A7215" t="str">
            <v>4295862897</v>
          </cell>
        </row>
        <row r="7216">
          <cell r="A7216" t="str">
            <v>4295862897</v>
          </cell>
        </row>
        <row r="7217">
          <cell r="A7217" t="str">
            <v>4295862897</v>
          </cell>
        </row>
        <row r="7218">
          <cell r="A7218" t="str">
            <v>4295862897</v>
          </cell>
        </row>
        <row r="7219">
          <cell r="A7219" t="str">
            <v>4295862897</v>
          </cell>
        </row>
        <row r="7220">
          <cell r="A7220" t="str">
            <v>4295862897</v>
          </cell>
        </row>
        <row r="7221">
          <cell r="A7221" t="str">
            <v>4295862897</v>
          </cell>
        </row>
        <row r="7222">
          <cell r="A7222" t="str">
            <v>4295862897</v>
          </cell>
        </row>
        <row r="7223">
          <cell r="A7223" t="str">
            <v>4295862897</v>
          </cell>
        </row>
        <row r="7224">
          <cell r="A7224" t="str">
            <v>4295862897</v>
          </cell>
        </row>
        <row r="7225">
          <cell r="A7225" t="str">
            <v>4295862897</v>
          </cell>
        </row>
        <row r="7226">
          <cell r="A7226" t="str">
            <v>4295862897</v>
          </cell>
        </row>
        <row r="7227">
          <cell r="A7227" t="str">
            <v>4295862897</v>
          </cell>
        </row>
        <row r="7228">
          <cell r="A7228" t="str">
            <v>4295862897</v>
          </cell>
        </row>
        <row r="7229">
          <cell r="A7229" t="str">
            <v>4295862897</v>
          </cell>
        </row>
        <row r="7230">
          <cell r="A7230" t="str">
            <v>4295862897</v>
          </cell>
        </row>
        <row r="7231">
          <cell r="A7231" t="str">
            <v>4295862897</v>
          </cell>
        </row>
        <row r="7232">
          <cell r="A7232" t="str">
            <v>4295862897</v>
          </cell>
        </row>
        <row r="7233">
          <cell r="A7233" t="str">
            <v>4295862897</v>
          </cell>
        </row>
        <row r="7234">
          <cell r="A7234" t="str">
            <v>4295862897</v>
          </cell>
        </row>
        <row r="7235">
          <cell r="A7235" t="str">
            <v>4295862897</v>
          </cell>
        </row>
        <row r="7236">
          <cell r="A7236" t="str">
            <v>4295862897</v>
          </cell>
        </row>
        <row r="7237">
          <cell r="A7237" t="str">
            <v>4295862897</v>
          </cell>
        </row>
        <row r="7238">
          <cell r="A7238" t="str">
            <v>4295862897</v>
          </cell>
        </row>
        <row r="7239">
          <cell r="A7239" t="str">
            <v>4295862897</v>
          </cell>
        </row>
        <row r="7240">
          <cell r="A7240" t="str">
            <v>4295862897</v>
          </cell>
        </row>
        <row r="7241">
          <cell r="A7241" t="str">
            <v>4295862897</v>
          </cell>
        </row>
        <row r="7242">
          <cell r="A7242" t="str">
            <v>4295862897</v>
          </cell>
        </row>
        <row r="7243">
          <cell r="A7243" t="str">
            <v>4295862897</v>
          </cell>
        </row>
        <row r="7244">
          <cell r="A7244" t="str">
            <v>4295862897</v>
          </cell>
        </row>
        <row r="7245">
          <cell r="A7245" t="str">
            <v>4295862897</v>
          </cell>
        </row>
        <row r="7246">
          <cell r="A7246" t="str">
            <v>4295862897</v>
          </cell>
        </row>
        <row r="7247">
          <cell r="A7247" t="str">
            <v>4295862897</v>
          </cell>
        </row>
        <row r="7248">
          <cell r="A7248" t="str">
            <v>4295862897</v>
          </cell>
        </row>
        <row r="7249">
          <cell r="A7249" t="str">
            <v>4295862897</v>
          </cell>
        </row>
        <row r="7250">
          <cell r="A7250" t="str">
            <v>4295862897</v>
          </cell>
        </row>
        <row r="7251">
          <cell r="A7251" t="str">
            <v>4295862897</v>
          </cell>
        </row>
        <row r="7252">
          <cell r="A7252" t="str">
            <v>4295862897</v>
          </cell>
        </row>
        <row r="7253">
          <cell r="A7253" t="str">
            <v>4295862897</v>
          </cell>
        </row>
        <row r="7254">
          <cell r="A7254" t="str">
            <v>4295862897</v>
          </cell>
        </row>
        <row r="7255">
          <cell r="A7255" t="str">
            <v>4295862897</v>
          </cell>
        </row>
        <row r="7256">
          <cell r="A7256" t="str">
            <v>4295862897</v>
          </cell>
        </row>
        <row r="7257">
          <cell r="A7257" t="str">
            <v>4295862897</v>
          </cell>
        </row>
        <row r="7258">
          <cell r="A7258" t="str">
            <v>4295862897</v>
          </cell>
        </row>
        <row r="7259">
          <cell r="A7259" t="str">
            <v>4295862897</v>
          </cell>
        </row>
        <row r="7260">
          <cell r="A7260" t="str">
            <v>4295862897</v>
          </cell>
        </row>
        <row r="7261">
          <cell r="A7261" t="str">
            <v>4295862897</v>
          </cell>
        </row>
        <row r="7262">
          <cell r="A7262" t="str">
            <v>4295862897</v>
          </cell>
        </row>
        <row r="7263">
          <cell r="A7263" t="str">
            <v>4295898865</v>
          </cell>
        </row>
        <row r="7264">
          <cell r="A7264" t="str">
            <v>4295898865</v>
          </cell>
        </row>
        <row r="7265">
          <cell r="A7265" t="str">
            <v>4295898865</v>
          </cell>
        </row>
        <row r="7266">
          <cell r="A7266" t="str">
            <v>4295898865</v>
          </cell>
        </row>
        <row r="7267">
          <cell r="A7267" t="str">
            <v>4295898865</v>
          </cell>
        </row>
        <row r="7268">
          <cell r="A7268" t="str">
            <v>4295898865</v>
          </cell>
        </row>
        <row r="7269">
          <cell r="A7269" t="str">
            <v>4295898865</v>
          </cell>
        </row>
        <row r="7270">
          <cell r="A7270" t="str">
            <v>4295898865</v>
          </cell>
        </row>
        <row r="7271">
          <cell r="A7271" t="str">
            <v>4295898865</v>
          </cell>
        </row>
        <row r="7272">
          <cell r="A7272" t="str">
            <v>4295898865</v>
          </cell>
        </row>
        <row r="7273">
          <cell r="A7273" t="str">
            <v>4295898865</v>
          </cell>
        </row>
        <row r="7274">
          <cell r="A7274" t="str">
            <v>4295898865</v>
          </cell>
        </row>
        <row r="7275">
          <cell r="A7275" t="str">
            <v>4295898865</v>
          </cell>
        </row>
        <row r="7276">
          <cell r="A7276" t="str">
            <v>4295898865</v>
          </cell>
        </row>
        <row r="7277">
          <cell r="A7277" t="str">
            <v>4295898865</v>
          </cell>
        </row>
        <row r="7278">
          <cell r="A7278" t="str">
            <v>4295898865</v>
          </cell>
        </row>
        <row r="7279">
          <cell r="A7279" t="str">
            <v>4295898865</v>
          </cell>
        </row>
        <row r="7280">
          <cell r="A7280" t="str">
            <v>4295898865</v>
          </cell>
        </row>
        <row r="7281">
          <cell r="A7281" t="str">
            <v>4295898865</v>
          </cell>
        </row>
        <row r="7282">
          <cell r="A7282" t="str">
            <v>4295898865</v>
          </cell>
        </row>
        <row r="7283">
          <cell r="A7283" t="str">
            <v>4295898865</v>
          </cell>
        </row>
        <row r="7284">
          <cell r="A7284" t="str">
            <v>4295898865</v>
          </cell>
        </row>
        <row r="7285">
          <cell r="A7285" t="str">
            <v>4295898865</v>
          </cell>
        </row>
        <row r="7286">
          <cell r="A7286" t="str">
            <v>4295898865</v>
          </cell>
        </row>
        <row r="7287">
          <cell r="A7287" t="str">
            <v>4295898865</v>
          </cell>
        </row>
        <row r="7288">
          <cell r="A7288" t="str">
            <v>4295898865</v>
          </cell>
        </row>
        <row r="7289">
          <cell r="A7289" t="str">
            <v>4295898865</v>
          </cell>
        </row>
        <row r="7290">
          <cell r="A7290" t="str">
            <v>4295898865</v>
          </cell>
        </row>
        <row r="7291">
          <cell r="A7291" t="str">
            <v>4295898865</v>
          </cell>
        </row>
        <row r="7292">
          <cell r="A7292" t="str">
            <v>4295898865</v>
          </cell>
        </row>
        <row r="7293">
          <cell r="A7293" t="str">
            <v>4295898865</v>
          </cell>
        </row>
        <row r="7294">
          <cell r="A7294" t="str">
            <v>4295898865</v>
          </cell>
        </row>
        <row r="7295">
          <cell r="A7295" t="str">
            <v>4295898865</v>
          </cell>
        </row>
        <row r="7296">
          <cell r="A7296" t="str">
            <v>4295898865</v>
          </cell>
        </row>
        <row r="7297">
          <cell r="A7297" t="str">
            <v>4295898865</v>
          </cell>
        </row>
        <row r="7298">
          <cell r="A7298" t="str">
            <v>4295898865</v>
          </cell>
        </row>
        <row r="7299">
          <cell r="A7299" t="str">
            <v>4295898865</v>
          </cell>
        </row>
        <row r="7300">
          <cell r="A7300" t="str">
            <v>4295898865</v>
          </cell>
        </row>
        <row r="7301">
          <cell r="A7301" t="str">
            <v>4295898865</v>
          </cell>
        </row>
        <row r="7302">
          <cell r="A7302" t="str">
            <v>4295898865</v>
          </cell>
        </row>
        <row r="7303">
          <cell r="A7303" t="str">
            <v>4295898865</v>
          </cell>
        </row>
        <row r="7304">
          <cell r="A7304" t="str">
            <v>4295898865</v>
          </cell>
        </row>
        <row r="7305">
          <cell r="A7305" t="str">
            <v>4295898865</v>
          </cell>
        </row>
        <row r="7306">
          <cell r="A7306" t="str">
            <v>4295898865</v>
          </cell>
        </row>
        <row r="7307">
          <cell r="A7307" t="str">
            <v>4295898865</v>
          </cell>
        </row>
        <row r="7308">
          <cell r="A7308" t="str">
            <v>4295898865</v>
          </cell>
        </row>
        <row r="7309">
          <cell r="A7309" t="str">
            <v>4295898865</v>
          </cell>
        </row>
        <row r="7310">
          <cell r="A7310" t="str">
            <v>4295898865</v>
          </cell>
        </row>
        <row r="7311">
          <cell r="A7311" t="str">
            <v>4295898865</v>
          </cell>
        </row>
        <row r="7312">
          <cell r="A7312" t="str">
            <v>4295898865</v>
          </cell>
        </row>
        <row r="7313">
          <cell r="A7313" t="str">
            <v>4295898865</v>
          </cell>
        </row>
        <row r="7314">
          <cell r="A7314" t="str">
            <v>4295898865</v>
          </cell>
        </row>
        <row r="7315">
          <cell r="A7315" t="str">
            <v>4295898865</v>
          </cell>
        </row>
        <row r="7316">
          <cell r="A7316" t="str">
            <v>4295898865</v>
          </cell>
        </row>
        <row r="7317">
          <cell r="A7317" t="str">
            <v>4295898865</v>
          </cell>
        </row>
        <row r="7318">
          <cell r="A7318" t="str">
            <v>4295898865</v>
          </cell>
        </row>
        <row r="7319">
          <cell r="A7319" t="str">
            <v>4295898865</v>
          </cell>
        </row>
        <row r="7320">
          <cell r="A7320" t="str">
            <v>4295898865</v>
          </cell>
        </row>
        <row r="7321">
          <cell r="A7321" t="str">
            <v>4295898865</v>
          </cell>
        </row>
        <row r="7322">
          <cell r="A7322" t="str">
            <v>4295898865</v>
          </cell>
        </row>
        <row r="7323">
          <cell r="A7323" t="str">
            <v>4295898865</v>
          </cell>
        </row>
        <row r="7324">
          <cell r="A7324" t="str">
            <v>4295898865</v>
          </cell>
        </row>
        <row r="7325">
          <cell r="A7325" t="str">
            <v>4295898865</v>
          </cell>
        </row>
        <row r="7326">
          <cell r="A7326" t="str">
            <v>4295898865</v>
          </cell>
        </row>
        <row r="7327">
          <cell r="A7327" t="str">
            <v>4295898865</v>
          </cell>
        </row>
        <row r="7328">
          <cell r="A7328" t="str">
            <v>4295898865</v>
          </cell>
        </row>
        <row r="7329">
          <cell r="A7329" t="str">
            <v>4295898865</v>
          </cell>
        </row>
        <row r="7330">
          <cell r="A7330" t="str">
            <v>4295898865</v>
          </cell>
        </row>
        <row r="7331">
          <cell r="A7331" t="str">
            <v>4295898865</v>
          </cell>
        </row>
        <row r="7332">
          <cell r="A7332" t="str">
            <v>4295898865</v>
          </cell>
        </row>
        <row r="7333">
          <cell r="A7333" t="str">
            <v>4295898865</v>
          </cell>
        </row>
        <row r="7334">
          <cell r="A7334" t="str">
            <v>4295898865</v>
          </cell>
        </row>
        <row r="7335">
          <cell r="A7335" t="str">
            <v>5040925358</v>
          </cell>
        </row>
        <row r="7336">
          <cell r="A7336" t="str">
            <v>5040925358</v>
          </cell>
        </row>
        <row r="7337">
          <cell r="A7337" t="str">
            <v>5040925358</v>
          </cell>
        </row>
        <row r="7338">
          <cell r="A7338" t="str">
            <v>5040925358</v>
          </cell>
        </row>
        <row r="7339">
          <cell r="A7339" t="str">
            <v>5040925358</v>
          </cell>
        </row>
        <row r="7340">
          <cell r="A7340" t="str">
            <v>5040925358</v>
          </cell>
        </row>
        <row r="7341">
          <cell r="A7341" t="str">
            <v>5040925358</v>
          </cell>
        </row>
        <row r="7342">
          <cell r="A7342" t="str">
            <v>5040925358</v>
          </cell>
        </row>
        <row r="7343">
          <cell r="A7343" t="str">
            <v>5040925358</v>
          </cell>
        </row>
        <row r="7344">
          <cell r="A7344" t="str">
            <v>5040925358</v>
          </cell>
        </row>
        <row r="7345">
          <cell r="A7345" t="str">
            <v>5040925358</v>
          </cell>
        </row>
        <row r="7346">
          <cell r="A7346" t="str">
            <v>5040925358</v>
          </cell>
        </row>
        <row r="7347">
          <cell r="A7347" t="str">
            <v>5040925358</v>
          </cell>
        </row>
        <row r="7348">
          <cell r="A7348" t="str">
            <v>5040925358</v>
          </cell>
        </row>
        <row r="7349">
          <cell r="A7349" t="str">
            <v>5040925358</v>
          </cell>
        </row>
        <row r="7350">
          <cell r="A7350" t="str">
            <v>5040925358</v>
          </cell>
        </row>
        <row r="7351">
          <cell r="A7351" t="str">
            <v>5040925358</v>
          </cell>
        </row>
        <row r="7352">
          <cell r="A7352" t="str">
            <v>5040925358</v>
          </cell>
        </row>
        <row r="7353">
          <cell r="A7353" t="str">
            <v>5040925358</v>
          </cell>
        </row>
        <row r="7354">
          <cell r="A7354" t="str">
            <v>5040925358</v>
          </cell>
        </row>
        <row r="7355">
          <cell r="A7355" t="str">
            <v>5040925358</v>
          </cell>
        </row>
        <row r="7356">
          <cell r="A7356" t="str">
            <v>5040925358</v>
          </cell>
        </row>
        <row r="7357">
          <cell r="A7357" t="str">
            <v>5040925358</v>
          </cell>
        </row>
        <row r="7358">
          <cell r="A7358" t="str">
            <v>5040925358</v>
          </cell>
        </row>
        <row r="7359">
          <cell r="A7359" t="str">
            <v>5040925358</v>
          </cell>
        </row>
        <row r="7360">
          <cell r="A7360" t="str">
            <v>5040925358</v>
          </cell>
        </row>
        <row r="7361">
          <cell r="A7361" t="str">
            <v>5040925358</v>
          </cell>
        </row>
        <row r="7362">
          <cell r="A7362" t="str">
            <v>5040925358</v>
          </cell>
        </row>
        <row r="7363">
          <cell r="A7363" t="str">
            <v>5040925358</v>
          </cell>
        </row>
        <row r="7364">
          <cell r="A7364" t="str">
            <v>5040925358</v>
          </cell>
        </row>
        <row r="7365">
          <cell r="A7365" t="str">
            <v>5040925358</v>
          </cell>
        </row>
        <row r="7366">
          <cell r="A7366" t="str">
            <v>5040925358</v>
          </cell>
        </row>
        <row r="7367">
          <cell r="A7367" t="str">
            <v>5040925358</v>
          </cell>
        </row>
        <row r="7368">
          <cell r="A7368" t="str">
            <v>5040925358</v>
          </cell>
        </row>
        <row r="7369">
          <cell r="A7369" t="str">
            <v>5040925358</v>
          </cell>
        </row>
        <row r="7370">
          <cell r="A7370" t="str">
            <v>5040925358</v>
          </cell>
        </row>
        <row r="7371">
          <cell r="A7371" t="str">
            <v>5040925358</v>
          </cell>
        </row>
        <row r="7372">
          <cell r="A7372" t="str">
            <v>5040925358</v>
          </cell>
        </row>
        <row r="7373">
          <cell r="A7373" t="str">
            <v>5040925358</v>
          </cell>
        </row>
        <row r="7374">
          <cell r="A7374" t="str">
            <v>5040925358</v>
          </cell>
        </row>
        <row r="7375">
          <cell r="A7375" t="str">
            <v>5040925358</v>
          </cell>
        </row>
        <row r="7376">
          <cell r="A7376" t="str">
            <v>5040925358</v>
          </cell>
        </row>
        <row r="7377">
          <cell r="A7377" t="str">
            <v>5040925358</v>
          </cell>
        </row>
        <row r="7378">
          <cell r="A7378" t="str">
            <v>5040925358</v>
          </cell>
        </row>
        <row r="7379">
          <cell r="A7379" t="str">
            <v>5040925358</v>
          </cell>
        </row>
        <row r="7380">
          <cell r="A7380" t="str">
            <v>5040925358</v>
          </cell>
        </row>
        <row r="7381">
          <cell r="A7381" t="str">
            <v>5040925358</v>
          </cell>
        </row>
        <row r="7382">
          <cell r="A7382" t="str">
            <v>5040925358</v>
          </cell>
        </row>
        <row r="7383">
          <cell r="A7383" t="str">
            <v>5040925358</v>
          </cell>
        </row>
        <row r="7384">
          <cell r="A7384" t="str">
            <v>5040925358</v>
          </cell>
        </row>
        <row r="7385">
          <cell r="A7385" t="str">
            <v>5040925358</v>
          </cell>
        </row>
        <row r="7386">
          <cell r="A7386" t="str">
            <v>5040925358</v>
          </cell>
        </row>
        <row r="7387">
          <cell r="A7387" t="str">
            <v>5040925358</v>
          </cell>
        </row>
        <row r="7388">
          <cell r="A7388" t="str">
            <v>5040925358</v>
          </cell>
        </row>
        <row r="7389">
          <cell r="A7389" t="str">
            <v>5040925358</v>
          </cell>
        </row>
        <row r="7390">
          <cell r="A7390" t="str">
            <v>5040925358</v>
          </cell>
        </row>
        <row r="7391">
          <cell r="A7391" t="str">
            <v>5040925358</v>
          </cell>
        </row>
        <row r="7392">
          <cell r="A7392" t="str">
            <v>5040925358</v>
          </cell>
        </row>
        <row r="7393">
          <cell r="A7393" t="str">
            <v>5040925358</v>
          </cell>
        </row>
        <row r="7394">
          <cell r="A7394" t="str">
            <v>5040925358</v>
          </cell>
        </row>
        <row r="7395">
          <cell r="A7395" t="str">
            <v>5040925358</v>
          </cell>
        </row>
        <row r="7396">
          <cell r="A7396" t="str">
            <v>5040925358</v>
          </cell>
        </row>
        <row r="7397">
          <cell r="A7397" t="str">
            <v>5040925358</v>
          </cell>
        </row>
        <row r="7398">
          <cell r="A7398" t="str">
            <v>5040925358</v>
          </cell>
        </row>
        <row r="7399">
          <cell r="A7399" t="str">
            <v>5043339590</v>
          </cell>
        </row>
        <row r="7400">
          <cell r="A7400" t="str">
            <v>5043339590</v>
          </cell>
        </row>
        <row r="7401">
          <cell r="A7401" t="str">
            <v>5043339590</v>
          </cell>
        </row>
        <row r="7402">
          <cell r="A7402" t="str">
            <v>5043339590</v>
          </cell>
        </row>
        <row r="7403">
          <cell r="A7403" t="str">
            <v>5043339590</v>
          </cell>
        </row>
        <row r="7404">
          <cell r="A7404" t="str">
            <v>5043339590</v>
          </cell>
        </row>
        <row r="7405">
          <cell r="A7405" t="str">
            <v>5043339590</v>
          </cell>
        </row>
        <row r="7406">
          <cell r="A7406" t="str">
            <v>5043339590</v>
          </cell>
        </row>
        <row r="7407">
          <cell r="A7407" t="str">
            <v>5043339590</v>
          </cell>
        </row>
        <row r="7408">
          <cell r="A7408" t="str">
            <v>5043339590</v>
          </cell>
        </row>
        <row r="7409">
          <cell r="A7409" t="str">
            <v>5043339590</v>
          </cell>
        </row>
        <row r="7410">
          <cell r="A7410" t="str">
            <v>5043339590</v>
          </cell>
        </row>
        <row r="7411">
          <cell r="A7411" t="str">
            <v>5043339590</v>
          </cell>
        </row>
        <row r="7412">
          <cell r="A7412" t="str">
            <v>5043339590</v>
          </cell>
        </row>
        <row r="7413">
          <cell r="A7413" t="str">
            <v>5043339590</v>
          </cell>
        </row>
        <row r="7414">
          <cell r="A7414" t="str">
            <v>5043339590</v>
          </cell>
        </row>
        <row r="7415">
          <cell r="A7415" t="str">
            <v>5043339590</v>
          </cell>
        </row>
        <row r="7416">
          <cell r="A7416" t="str">
            <v>4295862813</v>
          </cell>
        </row>
        <row r="7417">
          <cell r="A7417" t="str">
            <v>4295862813</v>
          </cell>
        </row>
        <row r="7418">
          <cell r="A7418" t="str">
            <v>4295862813</v>
          </cell>
        </row>
        <row r="7419">
          <cell r="A7419" t="str">
            <v>4295862813</v>
          </cell>
        </row>
        <row r="7420">
          <cell r="A7420" t="str">
            <v>4295862813</v>
          </cell>
        </row>
        <row r="7421">
          <cell r="A7421" t="str">
            <v>4295886931</v>
          </cell>
        </row>
        <row r="7422">
          <cell r="A7422" t="str">
            <v>4295886931</v>
          </cell>
        </row>
        <row r="7423">
          <cell r="A7423" t="str">
            <v>4295886931</v>
          </cell>
        </row>
        <row r="7424">
          <cell r="A7424" t="str">
            <v>4295886931</v>
          </cell>
        </row>
        <row r="7425">
          <cell r="A7425" t="str">
            <v>4295886931</v>
          </cell>
        </row>
        <row r="7426">
          <cell r="A7426" t="str">
            <v>4295886931</v>
          </cell>
        </row>
        <row r="7427">
          <cell r="A7427" t="str">
            <v>4295886931</v>
          </cell>
        </row>
        <row r="7428">
          <cell r="A7428" t="str">
            <v>4295886931</v>
          </cell>
        </row>
        <row r="7429">
          <cell r="A7429" t="str">
            <v>4295886931</v>
          </cell>
        </row>
        <row r="7430">
          <cell r="A7430" t="str">
            <v>4295886931</v>
          </cell>
        </row>
        <row r="7431">
          <cell r="A7431" t="str">
            <v>4295886931</v>
          </cell>
        </row>
        <row r="7432">
          <cell r="A7432" t="str">
            <v>4295886931</v>
          </cell>
        </row>
        <row r="7433">
          <cell r="A7433" t="str">
            <v>4295886931</v>
          </cell>
        </row>
        <row r="7434">
          <cell r="A7434" t="str">
            <v>4295886931</v>
          </cell>
        </row>
        <row r="7435">
          <cell r="A7435" t="str">
            <v>4295886931</v>
          </cell>
        </row>
        <row r="7436">
          <cell r="A7436" t="str">
            <v>4295886931</v>
          </cell>
        </row>
        <row r="7437">
          <cell r="A7437" t="str">
            <v>4295886931</v>
          </cell>
        </row>
        <row r="7438">
          <cell r="A7438" t="str">
            <v>4295886931</v>
          </cell>
        </row>
        <row r="7439">
          <cell r="A7439" t="str">
            <v>4295886931</v>
          </cell>
        </row>
        <row r="7440">
          <cell r="A7440" t="str">
            <v>4295886931</v>
          </cell>
        </row>
        <row r="7441">
          <cell r="A7441" t="str">
            <v>4295886931</v>
          </cell>
        </row>
        <row r="7442">
          <cell r="A7442" t="str">
            <v>4295886931</v>
          </cell>
        </row>
        <row r="7443">
          <cell r="A7443" t="str">
            <v>4295886931</v>
          </cell>
        </row>
        <row r="7444">
          <cell r="A7444" t="str">
            <v>4295886931</v>
          </cell>
        </row>
        <row r="7445">
          <cell r="A7445" t="str">
            <v>4295886931</v>
          </cell>
        </row>
        <row r="7446">
          <cell r="A7446" t="str">
            <v>4295886931</v>
          </cell>
        </row>
        <row r="7447">
          <cell r="A7447" t="str">
            <v>4295886931</v>
          </cell>
        </row>
        <row r="7448">
          <cell r="A7448" t="str">
            <v>4295886931</v>
          </cell>
        </row>
        <row r="7449">
          <cell r="A7449" t="str">
            <v>4295886931</v>
          </cell>
        </row>
        <row r="7450">
          <cell r="A7450" t="str">
            <v>4295886931</v>
          </cell>
        </row>
        <row r="7451">
          <cell r="A7451" t="str">
            <v>4295886931</v>
          </cell>
        </row>
        <row r="7452">
          <cell r="A7452" t="str">
            <v>4295864304</v>
          </cell>
        </row>
        <row r="7453">
          <cell r="A7453" t="str">
            <v>4295864304</v>
          </cell>
        </row>
        <row r="7454">
          <cell r="A7454" t="str">
            <v>4295864304</v>
          </cell>
        </row>
        <row r="7455">
          <cell r="A7455" t="str">
            <v>4295864304</v>
          </cell>
        </row>
        <row r="7456">
          <cell r="A7456" t="str">
            <v>4295864304</v>
          </cell>
        </row>
        <row r="7457">
          <cell r="A7457" t="str">
            <v>4295864304</v>
          </cell>
        </row>
        <row r="7458">
          <cell r="A7458" t="str">
            <v>4295864304</v>
          </cell>
        </row>
        <row r="7459">
          <cell r="A7459" t="str">
            <v>4295864304</v>
          </cell>
        </row>
        <row r="7460">
          <cell r="A7460" t="str">
            <v>4295864304</v>
          </cell>
        </row>
        <row r="7461">
          <cell r="A7461" t="str">
            <v>4295864304</v>
          </cell>
        </row>
        <row r="7462">
          <cell r="A7462" t="str">
            <v>4295864304</v>
          </cell>
        </row>
        <row r="7463">
          <cell r="A7463" t="str">
            <v>4295864304</v>
          </cell>
        </row>
        <row r="7464">
          <cell r="A7464" t="str">
            <v>4295864304</v>
          </cell>
        </row>
        <row r="7465">
          <cell r="A7465" t="str">
            <v>4295864304</v>
          </cell>
        </row>
        <row r="7466">
          <cell r="A7466" t="str">
            <v>4295864304</v>
          </cell>
        </row>
        <row r="7467">
          <cell r="A7467" t="str">
            <v>4295864304</v>
          </cell>
        </row>
        <row r="7468">
          <cell r="A7468" t="str">
            <v>4295864304</v>
          </cell>
        </row>
        <row r="7469">
          <cell r="A7469" t="str">
            <v>4295864304</v>
          </cell>
        </row>
        <row r="7470">
          <cell r="A7470" t="str">
            <v>4295864304</v>
          </cell>
        </row>
        <row r="7471">
          <cell r="A7471" t="str">
            <v>4295864304</v>
          </cell>
        </row>
        <row r="7472">
          <cell r="A7472" t="str">
            <v>4295864304</v>
          </cell>
        </row>
        <row r="7473">
          <cell r="A7473" t="str">
            <v>4295864304</v>
          </cell>
        </row>
        <row r="7474">
          <cell r="A7474" t="str">
            <v>4295864304</v>
          </cell>
        </row>
        <row r="7475">
          <cell r="A7475" t="str">
            <v>4295864304</v>
          </cell>
        </row>
        <row r="7476">
          <cell r="A7476" t="str">
            <v>4295864304</v>
          </cell>
        </row>
        <row r="7477">
          <cell r="A7477" t="str">
            <v>4295864304</v>
          </cell>
        </row>
        <row r="7478">
          <cell r="A7478" t="str">
            <v>4295864304</v>
          </cell>
        </row>
        <row r="7479">
          <cell r="A7479" t="str">
            <v>4295864304</v>
          </cell>
        </row>
        <row r="7480">
          <cell r="A7480" t="str">
            <v>4295864304</v>
          </cell>
        </row>
        <row r="7481">
          <cell r="A7481" t="str">
            <v>4295864304</v>
          </cell>
        </row>
        <row r="7482">
          <cell r="A7482" t="str">
            <v>4295864304</v>
          </cell>
        </row>
        <row r="7483">
          <cell r="A7483" t="str">
            <v>4295864304</v>
          </cell>
        </row>
        <row r="7484">
          <cell r="A7484" t="str">
            <v>4295864304</v>
          </cell>
        </row>
        <row r="7485">
          <cell r="A7485" t="str">
            <v>4295864304</v>
          </cell>
        </row>
        <row r="7486">
          <cell r="A7486" t="str">
            <v>4295864304</v>
          </cell>
        </row>
        <row r="7487">
          <cell r="A7487" t="str">
            <v>4295864304</v>
          </cell>
        </row>
        <row r="7488">
          <cell r="A7488" t="str">
            <v>4295864304</v>
          </cell>
        </row>
        <row r="7489">
          <cell r="A7489" t="str">
            <v>4295864304</v>
          </cell>
        </row>
        <row r="7490">
          <cell r="A7490" t="str">
            <v>4295864304</v>
          </cell>
        </row>
        <row r="7491">
          <cell r="A7491" t="str">
            <v>4295864304</v>
          </cell>
        </row>
        <row r="7492">
          <cell r="A7492" t="str">
            <v>4295864304</v>
          </cell>
        </row>
        <row r="7493">
          <cell r="A7493" t="str">
            <v>4295864304</v>
          </cell>
        </row>
        <row r="7494">
          <cell r="A7494" t="str">
            <v>4295864304</v>
          </cell>
        </row>
        <row r="7495">
          <cell r="A7495" t="str">
            <v>4295864304</v>
          </cell>
        </row>
        <row r="7496">
          <cell r="A7496" t="str">
            <v>4295864304</v>
          </cell>
        </row>
        <row r="7497">
          <cell r="A7497" t="str">
            <v>4295864304</v>
          </cell>
        </row>
        <row r="7498">
          <cell r="A7498" t="str">
            <v>4295864304</v>
          </cell>
        </row>
        <row r="7499">
          <cell r="A7499" t="str">
            <v>4295864304</v>
          </cell>
        </row>
        <row r="7500">
          <cell r="A7500" t="str">
            <v>4295864304</v>
          </cell>
        </row>
        <row r="7501">
          <cell r="A7501" t="str">
            <v>4295864304</v>
          </cell>
        </row>
        <row r="7502">
          <cell r="A7502" t="str">
            <v>4295864304</v>
          </cell>
        </row>
        <row r="7503">
          <cell r="A7503" t="str">
            <v>4295864304</v>
          </cell>
        </row>
        <row r="7504">
          <cell r="A7504" t="str">
            <v>4295864304</v>
          </cell>
        </row>
        <row r="7505">
          <cell r="A7505" t="str">
            <v>4295864304</v>
          </cell>
        </row>
        <row r="7506">
          <cell r="A7506" t="str">
            <v>4295864304</v>
          </cell>
        </row>
        <row r="7507">
          <cell r="A7507" t="str">
            <v>4295864304</v>
          </cell>
        </row>
        <row r="7508">
          <cell r="A7508" t="str">
            <v>4295864304</v>
          </cell>
        </row>
        <row r="7509">
          <cell r="A7509" t="str">
            <v>4295864304</v>
          </cell>
        </row>
        <row r="7510">
          <cell r="A7510" t="str">
            <v>4295864304</v>
          </cell>
        </row>
        <row r="7511">
          <cell r="A7511" t="str">
            <v>4295864304</v>
          </cell>
        </row>
        <row r="7512">
          <cell r="A7512" t="str">
            <v>4295864304</v>
          </cell>
        </row>
        <row r="7513">
          <cell r="A7513" t="str">
            <v>4295864304</v>
          </cell>
        </row>
        <row r="7514">
          <cell r="A7514" t="str">
            <v>4295864304</v>
          </cell>
        </row>
        <row r="7515">
          <cell r="A7515" t="str">
            <v>4295864304</v>
          </cell>
        </row>
        <row r="7516">
          <cell r="A7516" t="str">
            <v>4295864304</v>
          </cell>
        </row>
        <row r="7517">
          <cell r="A7517" t="str">
            <v>4295864304</v>
          </cell>
        </row>
        <row r="7518">
          <cell r="A7518" t="str">
            <v>4295864304</v>
          </cell>
        </row>
        <row r="7519">
          <cell r="A7519" t="str">
            <v>4295864304</v>
          </cell>
        </row>
        <row r="7520">
          <cell r="A7520" t="str">
            <v>4295864304</v>
          </cell>
        </row>
        <row r="7521">
          <cell r="A7521" t="str">
            <v>4295864304</v>
          </cell>
        </row>
        <row r="7522">
          <cell r="A7522" t="str">
            <v>5046435876</v>
          </cell>
        </row>
        <row r="7523">
          <cell r="A7523" t="str">
            <v>5046435876</v>
          </cell>
        </row>
        <row r="7524">
          <cell r="A7524" t="str">
            <v>5046435876</v>
          </cell>
        </row>
        <row r="7525">
          <cell r="A7525" t="str">
            <v>5046435876</v>
          </cell>
        </row>
        <row r="7526">
          <cell r="A7526" t="str">
            <v>5046435876</v>
          </cell>
        </row>
        <row r="7527">
          <cell r="A7527" t="str">
            <v>5046435876</v>
          </cell>
        </row>
        <row r="7528">
          <cell r="A7528" t="str">
            <v>5046435876</v>
          </cell>
        </row>
        <row r="7529">
          <cell r="A7529" t="str">
            <v>5046435876</v>
          </cell>
        </row>
        <row r="7530">
          <cell r="A7530" t="str">
            <v>5046435876</v>
          </cell>
        </row>
        <row r="7531">
          <cell r="A7531" t="str">
            <v>5046435876</v>
          </cell>
        </row>
        <row r="7532">
          <cell r="A7532" t="str">
            <v>5046435876</v>
          </cell>
        </row>
        <row r="7533">
          <cell r="A7533" t="str">
            <v>5046435876</v>
          </cell>
        </row>
        <row r="7534">
          <cell r="A7534" t="str">
            <v>5046435876</v>
          </cell>
        </row>
        <row r="7535">
          <cell r="A7535" t="str">
            <v>5046435876</v>
          </cell>
        </row>
        <row r="7536">
          <cell r="A7536" t="str">
            <v>5046435876</v>
          </cell>
        </row>
        <row r="7537">
          <cell r="A7537" t="str">
            <v>5046435876</v>
          </cell>
        </row>
        <row r="7538">
          <cell r="A7538" t="str">
            <v>5046435876</v>
          </cell>
        </row>
        <row r="7539">
          <cell r="A7539" t="str">
            <v>5046435876</v>
          </cell>
        </row>
        <row r="7540">
          <cell r="A7540" t="str">
            <v>5046435876</v>
          </cell>
        </row>
        <row r="7541">
          <cell r="A7541" t="str">
            <v>5046435876</v>
          </cell>
        </row>
        <row r="7542">
          <cell r="A7542" t="str">
            <v>5046435876</v>
          </cell>
        </row>
        <row r="7543">
          <cell r="A7543" t="str">
            <v>5046435876</v>
          </cell>
        </row>
        <row r="7544">
          <cell r="A7544" t="str">
            <v>5046435876</v>
          </cell>
        </row>
        <row r="7545">
          <cell r="A7545" t="str">
            <v>5046435876</v>
          </cell>
        </row>
        <row r="7546">
          <cell r="A7546" t="str">
            <v>5046435876</v>
          </cell>
        </row>
        <row r="7547">
          <cell r="A7547" t="str">
            <v>5046435876</v>
          </cell>
        </row>
        <row r="7548">
          <cell r="A7548" t="str">
            <v>5046435876</v>
          </cell>
        </row>
        <row r="7549">
          <cell r="A7549" t="str">
            <v>5046435876</v>
          </cell>
        </row>
        <row r="7550">
          <cell r="A7550" t="str">
            <v>5046435876</v>
          </cell>
        </row>
        <row r="7551">
          <cell r="A7551" t="str">
            <v>5046435876</v>
          </cell>
        </row>
        <row r="7552">
          <cell r="A7552" t="str">
            <v>5046435876</v>
          </cell>
        </row>
        <row r="7553">
          <cell r="A7553" t="str">
            <v>5046435876</v>
          </cell>
        </row>
        <row r="7554">
          <cell r="A7554" t="str">
            <v>5046435876</v>
          </cell>
        </row>
        <row r="7555">
          <cell r="A7555" t="str">
            <v>5046435876</v>
          </cell>
        </row>
        <row r="7556">
          <cell r="A7556" t="str">
            <v>5046435876</v>
          </cell>
        </row>
        <row r="7557">
          <cell r="A7557" t="str">
            <v>5046435876</v>
          </cell>
        </row>
        <row r="7558">
          <cell r="A7558" t="str">
            <v>5046435876</v>
          </cell>
        </row>
        <row r="7559">
          <cell r="A7559" t="str">
            <v>5046435876</v>
          </cell>
        </row>
        <row r="7560">
          <cell r="A7560" t="str">
            <v>5046435876</v>
          </cell>
        </row>
        <row r="7561">
          <cell r="A7561" t="str">
            <v>5046435876</v>
          </cell>
        </row>
        <row r="7562">
          <cell r="A7562" t="str">
            <v>5046435876</v>
          </cell>
        </row>
        <row r="7563">
          <cell r="A7563" t="str">
            <v>5046435876</v>
          </cell>
        </row>
        <row r="7564">
          <cell r="A7564" t="str">
            <v>5046435876</v>
          </cell>
        </row>
        <row r="7565">
          <cell r="A7565" t="str">
            <v>5046435876</v>
          </cell>
        </row>
        <row r="7566">
          <cell r="A7566" t="str">
            <v>5046435876</v>
          </cell>
        </row>
        <row r="7567">
          <cell r="A7567" t="str">
            <v>5046435876</v>
          </cell>
        </row>
        <row r="7568">
          <cell r="A7568" t="str">
            <v>5046435876</v>
          </cell>
        </row>
        <row r="7569">
          <cell r="A7569" t="str">
            <v>5046435876</v>
          </cell>
        </row>
        <row r="7570">
          <cell r="A7570" t="str">
            <v>5046435876</v>
          </cell>
        </row>
        <row r="7571">
          <cell r="A7571" t="str">
            <v>5046435876</v>
          </cell>
        </row>
        <row r="7572">
          <cell r="A7572" t="str">
            <v>5046435876</v>
          </cell>
        </row>
        <row r="7573">
          <cell r="A7573" t="str">
            <v>5046435876</v>
          </cell>
        </row>
        <row r="7574">
          <cell r="A7574" t="str">
            <v>5046435876</v>
          </cell>
        </row>
        <row r="7575">
          <cell r="A7575" t="str">
            <v>5046435876</v>
          </cell>
        </row>
        <row r="7576">
          <cell r="A7576" t="str">
            <v>5046435876</v>
          </cell>
        </row>
        <row r="7577">
          <cell r="A7577" t="str">
            <v>4298040855</v>
          </cell>
        </row>
        <row r="7578">
          <cell r="A7578" t="str">
            <v>4298040855</v>
          </cell>
        </row>
        <row r="7579">
          <cell r="A7579" t="str">
            <v>4298040855</v>
          </cell>
        </row>
        <row r="7580">
          <cell r="A7580" t="str">
            <v>4298040855</v>
          </cell>
        </row>
        <row r="7581">
          <cell r="A7581" t="str">
            <v>4298040855</v>
          </cell>
        </row>
        <row r="7582">
          <cell r="A7582" t="str">
            <v>4298040855</v>
          </cell>
        </row>
        <row r="7583">
          <cell r="A7583" t="str">
            <v>4298040855</v>
          </cell>
        </row>
        <row r="7584">
          <cell r="A7584" t="str">
            <v>4298040855</v>
          </cell>
        </row>
        <row r="7585">
          <cell r="A7585" t="str">
            <v>4298040855</v>
          </cell>
        </row>
        <row r="7586">
          <cell r="A7586" t="str">
            <v>4298040855</v>
          </cell>
        </row>
        <row r="7587">
          <cell r="A7587" t="str">
            <v>4298040855</v>
          </cell>
        </row>
        <row r="7588">
          <cell r="A7588" t="str">
            <v>4298040855</v>
          </cell>
        </row>
        <row r="7589">
          <cell r="A7589" t="str">
            <v>4298040855</v>
          </cell>
        </row>
        <row r="7590">
          <cell r="A7590" t="str">
            <v>4298040855</v>
          </cell>
        </row>
        <row r="7591">
          <cell r="A7591" t="str">
            <v>4298040855</v>
          </cell>
        </row>
        <row r="7592">
          <cell r="A7592" t="str">
            <v>4298040855</v>
          </cell>
        </row>
        <row r="7593">
          <cell r="A7593" t="str">
            <v>4298040855</v>
          </cell>
        </row>
        <row r="7594">
          <cell r="A7594" t="str">
            <v>4298040855</v>
          </cell>
        </row>
        <row r="7595">
          <cell r="A7595" t="str">
            <v>4298040855</v>
          </cell>
        </row>
        <row r="7596">
          <cell r="A7596" t="str">
            <v>4298040855</v>
          </cell>
        </row>
        <row r="7597">
          <cell r="A7597" t="str">
            <v>4298040855</v>
          </cell>
        </row>
        <row r="7598">
          <cell r="A7598" t="str">
            <v>4298040855</v>
          </cell>
        </row>
        <row r="7599">
          <cell r="A7599" t="str">
            <v>4298040855</v>
          </cell>
        </row>
        <row r="7600">
          <cell r="A7600" t="str">
            <v>4298040855</v>
          </cell>
        </row>
        <row r="7601">
          <cell r="A7601" t="str">
            <v>4298040855</v>
          </cell>
        </row>
        <row r="7602">
          <cell r="A7602" t="str">
            <v>4298040855</v>
          </cell>
        </row>
        <row r="7603">
          <cell r="A7603" t="str">
            <v>4298040855</v>
          </cell>
        </row>
        <row r="7604">
          <cell r="A7604" t="str">
            <v>4298040855</v>
          </cell>
        </row>
        <row r="7605">
          <cell r="A7605" t="str">
            <v>4298040855</v>
          </cell>
        </row>
        <row r="7606">
          <cell r="A7606" t="str">
            <v>4298040855</v>
          </cell>
        </row>
        <row r="7607">
          <cell r="A7607" t="str">
            <v>4298040855</v>
          </cell>
        </row>
        <row r="7608">
          <cell r="A7608" t="str">
            <v>4298040855</v>
          </cell>
        </row>
        <row r="7609">
          <cell r="A7609" t="str">
            <v>4298040855</v>
          </cell>
        </row>
        <row r="7610">
          <cell r="A7610" t="str">
            <v>4298040855</v>
          </cell>
        </row>
        <row r="7611">
          <cell r="A7611" t="str">
            <v>4298040855</v>
          </cell>
        </row>
        <row r="7612">
          <cell r="A7612" t="str">
            <v>4298040855</v>
          </cell>
        </row>
        <row r="7613">
          <cell r="A7613" t="str">
            <v>4295894064</v>
          </cell>
        </row>
        <row r="7614">
          <cell r="A7614" t="str">
            <v>4295894064</v>
          </cell>
        </row>
        <row r="7615">
          <cell r="A7615" t="str">
            <v>4295894064</v>
          </cell>
        </row>
        <row r="7616">
          <cell r="A7616" t="str">
            <v>4295894064</v>
          </cell>
        </row>
        <row r="7617">
          <cell r="A7617" t="str">
            <v>4295894064</v>
          </cell>
        </row>
        <row r="7618">
          <cell r="A7618" t="str">
            <v>4295894064</v>
          </cell>
        </row>
        <row r="7619">
          <cell r="A7619" t="str">
            <v>4295894064</v>
          </cell>
        </row>
        <row r="7620">
          <cell r="A7620" t="str">
            <v>4295894064</v>
          </cell>
        </row>
        <row r="7621">
          <cell r="A7621" t="str">
            <v>4295894064</v>
          </cell>
        </row>
        <row r="7622">
          <cell r="A7622" t="str">
            <v>4295894064</v>
          </cell>
        </row>
        <row r="7623">
          <cell r="A7623" t="str">
            <v>4295894064</v>
          </cell>
        </row>
        <row r="7624">
          <cell r="A7624" t="str">
            <v>4295894064</v>
          </cell>
        </row>
        <row r="7625">
          <cell r="A7625" t="str">
            <v>4295894064</v>
          </cell>
        </row>
        <row r="7626">
          <cell r="A7626" t="str">
            <v>4295894064</v>
          </cell>
        </row>
        <row r="7627">
          <cell r="A7627" t="str">
            <v>4295894064</v>
          </cell>
        </row>
        <row r="7628">
          <cell r="A7628" t="str">
            <v>4295894064</v>
          </cell>
        </row>
        <row r="7629">
          <cell r="A7629" t="str">
            <v>4295894064</v>
          </cell>
        </row>
        <row r="7630">
          <cell r="A7630" t="str">
            <v>4295894064</v>
          </cell>
        </row>
        <row r="7631">
          <cell r="A7631" t="str">
            <v>4295894064</v>
          </cell>
        </row>
        <row r="7632">
          <cell r="A7632" t="str">
            <v>4295894064</v>
          </cell>
        </row>
        <row r="7633">
          <cell r="A7633" t="str">
            <v>4295894064</v>
          </cell>
        </row>
        <row r="7634">
          <cell r="A7634" t="str">
            <v>4295894064</v>
          </cell>
        </row>
        <row r="7635">
          <cell r="A7635" t="str">
            <v>4295894064</v>
          </cell>
        </row>
        <row r="7636">
          <cell r="A7636" t="str">
            <v>4295894064</v>
          </cell>
        </row>
        <row r="7637">
          <cell r="A7637" t="str">
            <v>4295894064</v>
          </cell>
        </row>
        <row r="7638">
          <cell r="A7638" t="str">
            <v>4295894064</v>
          </cell>
        </row>
        <row r="7639">
          <cell r="A7639" t="str">
            <v>4295894064</v>
          </cell>
        </row>
        <row r="7640">
          <cell r="A7640" t="str">
            <v>4295894064</v>
          </cell>
        </row>
        <row r="7641">
          <cell r="A7641" t="str">
            <v>4295894064</v>
          </cell>
        </row>
        <row r="7642">
          <cell r="A7642" t="str">
            <v>4295894064</v>
          </cell>
        </row>
        <row r="7643">
          <cell r="A7643" t="str">
            <v>4295894064</v>
          </cell>
        </row>
        <row r="7644">
          <cell r="A7644" t="str">
            <v>4295894064</v>
          </cell>
        </row>
        <row r="7645">
          <cell r="A7645" t="str">
            <v>4295894064</v>
          </cell>
        </row>
        <row r="7646">
          <cell r="A7646" t="str">
            <v>4295894064</v>
          </cell>
        </row>
        <row r="7647">
          <cell r="A7647" t="str">
            <v>4295894064</v>
          </cell>
        </row>
        <row r="7648">
          <cell r="A7648" t="str">
            <v>4295894064</v>
          </cell>
        </row>
        <row r="7649">
          <cell r="A7649" t="str">
            <v>4295894064</v>
          </cell>
        </row>
        <row r="7650">
          <cell r="A7650" t="str">
            <v>4295894064</v>
          </cell>
        </row>
        <row r="7651">
          <cell r="A7651" t="str">
            <v>4295894064</v>
          </cell>
        </row>
        <row r="7652">
          <cell r="A7652" t="str">
            <v>4295894064</v>
          </cell>
        </row>
        <row r="7653">
          <cell r="A7653" t="str">
            <v>4295894064</v>
          </cell>
        </row>
        <row r="7654">
          <cell r="A7654" t="str">
            <v>4295894064</v>
          </cell>
        </row>
        <row r="7655">
          <cell r="A7655" t="str">
            <v>4295894064</v>
          </cell>
        </row>
        <row r="7656">
          <cell r="A7656" t="str">
            <v>4295894064</v>
          </cell>
        </row>
        <row r="7657">
          <cell r="A7657" t="str">
            <v>4295894064</v>
          </cell>
        </row>
        <row r="7658">
          <cell r="A7658" t="str">
            <v>4295894064</v>
          </cell>
        </row>
        <row r="7659">
          <cell r="A7659" t="str">
            <v>4295894064</v>
          </cell>
        </row>
        <row r="7660">
          <cell r="A7660" t="str">
            <v>4295894064</v>
          </cell>
        </row>
        <row r="7661">
          <cell r="A7661" t="str">
            <v>4295894064</v>
          </cell>
        </row>
        <row r="7662">
          <cell r="A7662" t="str">
            <v>4295894064</v>
          </cell>
        </row>
        <row r="7663">
          <cell r="A7663" t="str">
            <v>4295894064</v>
          </cell>
        </row>
        <row r="7664">
          <cell r="A7664" t="str">
            <v>4295894064</v>
          </cell>
        </row>
        <row r="7665">
          <cell r="A7665" t="str">
            <v>4295894064</v>
          </cell>
        </row>
        <row r="7666">
          <cell r="A7666" t="str">
            <v>4295894064</v>
          </cell>
        </row>
        <row r="7667">
          <cell r="A7667" t="str">
            <v>4295894064</v>
          </cell>
        </row>
        <row r="7668">
          <cell r="A7668" t="str">
            <v>4295894064</v>
          </cell>
        </row>
        <row r="7669">
          <cell r="A7669" t="str">
            <v>4295894064</v>
          </cell>
        </row>
        <row r="7670">
          <cell r="A7670" t="str">
            <v>4295894064</v>
          </cell>
        </row>
        <row r="7671">
          <cell r="A7671" t="str">
            <v>4295894064</v>
          </cell>
        </row>
        <row r="7672">
          <cell r="A7672" t="str">
            <v>4295894064</v>
          </cell>
        </row>
        <row r="7673">
          <cell r="A7673" t="str">
            <v>4295894064</v>
          </cell>
        </row>
        <row r="7674">
          <cell r="A7674" t="str">
            <v>4295894064</v>
          </cell>
        </row>
        <row r="7675">
          <cell r="A7675" t="str">
            <v>4295894064</v>
          </cell>
        </row>
        <row r="7676">
          <cell r="A7676" t="str">
            <v>4295894064</v>
          </cell>
        </row>
        <row r="7677">
          <cell r="A7677" t="str">
            <v>4295894064</v>
          </cell>
        </row>
        <row r="7678">
          <cell r="A7678" t="str">
            <v>4295894064</v>
          </cell>
        </row>
        <row r="7679">
          <cell r="A7679" t="str">
            <v>4295894064</v>
          </cell>
        </row>
        <row r="7680">
          <cell r="A7680" t="str">
            <v>4295894064</v>
          </cell>
        </row>
        <row r="7681">
          <cell r="A7681" t="str">
            <v>4295894064</v>
          </cell>
        </row>
        <row r="7682">
          <cell r="A7682" t="str">
            <v>4295894064</v>
          </cell>
        </row>
        <row r="7683">
          <cell r="A7683" t="str">
            <v>4295894064</v>
          </cell>
        </row>
        <row r="7684">
          <cell r="A7684" t="str">
            <v>4295894064</v>
          </cell>
        </row>
        <row r="7685">
          <cell r="A7685" t="str">
            <v>4295894064</v>
          </cell>
        </row>
        <row r="7686">
          <cell r="A7686" t="str">
            <v>4295894064</v>
          </cell>
        </row>
        <row r="7687">
          <cell r="A7687" t="str">
            <v>4295894064</v>
          </cell>
        </row>
        <row r="7688">
          <cell r="A7688" t="str">
            <v>4295894064</v>
          </cell>
        </row>
        <row r="7689">
          <cell r="A7689" t="str">
            <v>4295894064</v>
          </cell>
        </row>
        <row r="7690">
          <cell r="A7690" t="str">
            <v>4295894064</v>
          </cell>
        </row>
        <row r="7691">
          <cell r="A7691" t="str">
            <v>4295894064</v>
          </cell>
        </row>
        <row r="7692">
          <cell r="A7692" t="str">
            <v>4295894064</v>
          </cell>
        </row>
        <row r="7693">
          <cell r="A7693" t="str">
            <v>4295894064</v>
          </cell>
        </row>
        <row r="7694">
          <cell r="A7694" t="str">
            <v>4295889535</v>
          </cell>
        </row>
        <row r="7695">
          <cell r="A7695" t="str">
            <v>4295889535</v>
          </cell>
        </row>
        <row r="7696">
          <cell r="A7696" t="str">
            <v>4295889535</v>
          </cell>
        </row>
        <row r="7697">
          <cell r="A7697" t="str">
            <v>4295889535</v>
          </cell>
        </row>
        <row r="7698">
          <cell r="A7698" t="str">
            <v>4295889535</v>
          </cell>
        </row>
        <row r="7699">
          <cell r="A7699" t="str">
            <v>4295889535</v>
          </cell>
        </row>
        <row r="7700">
          <cell r="A7700" t="str">
            <v>4295889535</v>
          </cell>
        </row>
        <row r="7701">
          <cell r="A7701" t="str">
            <v>4295889535</v>
          </cell>
        </row>
        <row r="7702">
          <cell r="A7702" t="str">
            <v>4295889535</v>
          </cell>
        </row>
        <row r="7703">
          <cell r="A7703" t="str">
            <v>4295889535</v>
          </cell>
        </row>
        <row r="7704">
          <cell r="A7704" t="str">
            <v>4295889535</v>
          </cell>
        </row>
        <row r="7705">
          <cell r="A7705" t="str">
            <v>4295889535</v>
          </cell>
        </row>
        <row r="7706">
          <cell r="A7706" t="str">
            <v>4295889535</v>
          </cell>
        </row>
        <row r="7707">
          <cell r="A7707" t="str">
            <v>4295889535</v>
          </cell>
        </row>
        <row r="7708">
          <cell r="A7708" t="str">
            <v>4295889535</v>
          </cell>
        </row>
        <row r="7709">
          <cell r="A7709" t="str">
            <v>4295889535</v>
          </cell>
        </row>
        <row r="7710">
          <cell r="A7710" t="str">
            <v>4295889535</v>
          </cell>
        </row>
        <row r="7711">
          <cell r="A7711" t="str">
            <v>4295889535</v>
          </cell>
        </row>
        <row r="7712">
          <cell r="A7712" t="str">
            <v>4295889535</v>
          </cell>
        </row>
        <row r="7713">
          <cell r="A7713" t="str">
            <v>4295889535</v>
          </cell>
        </row>
        <row r="7714">
          <cell r="A7714" t="str">
            <v>4295889535</v>
          </cell>
        </row>
        <row r="7715">
          <cell r="A7715" t="str">
            <v>4295889535</v>
          </cell>
        </row>
        <row r="7716">
          <cell r="A7716" t="str">
            <v>4295889535</v>
          </cell>
        </row>
        <row r="7717">
          <cell r="A7717" t="str">
            <v>4295889535</v>
          </cell>
        </row>
        <row r="7718">
          <cell r="A7718" t="str">
            <v>4295889535</v>
          </cell>
        </row>
        <row r="7719">
          <cell r="A7719" t="str">
            <v>4295889535</v>
          </cell>
        </row>
        <row r="7720">
          <cell r="A7720" t="str">
            <v>4295889535</v>
          </cell>
        </row>
        <row r="7721">
          <cell r="A7721" t="str">
            <v>4295889535</v>
          </cell>
        </row>
        <row r="7722">
          <cell r="A7722" t="str">
            <v>4295889535</v>
          </cell>
        </row>
        <row r="7723">
          <cell r="A7723" t="str">
            <v>4295889535</v>
          </cell>
        </row>
        <row r="7724">
          <cell r="A7724" t="str">
            <v>4295889535</v>
          </cell>
        </row>
        <row r="7725">
          <cell r="A7725" t="str">
            <v>4295889535</v>
          </cell>
        </row>
        <row r="7726">
          <cell r="A7726" t="str">
            <v>4295889535</v>
          </cell>
        </row>
        <row r="7727">
          <cell r="A7727" t="str">
            <v>4295889535</v>
          </cell>
        </row>
        <row r="7728">
          <cell r="A7728" t="str">
            <v>4295889535</v>
          </cell>
        </row>
        <row r="7729">
          <cell r="A7729" t="str">
            <v>4295889535</v>
          </cell>
        </row>
        <row r="7730">
          <cell r="A7730" t="str">
            <v>4295889535</v>
          </cell>
        </row>
        <row r="7731">
          <cell r="A7731" t="str">
            <v>4295889535</v>
          </cell>
        </row>
        <row r="7732">
          <cell r="A7732" t="str">
            <v>4295889535</v>
          </cell>
        </row>
        <row r="7733">
          <cell r="A7733" t="str">
            <v>4295889535</v>
          </cell>
        </row>
        <row r="7734">
          <cell r="A7734" t="str">
            <v>4295889535</v>
          </cell>
        </row>
        <row r="7735">
          <cell r="A7735" t="str">
            <v>4295889535</v>
          </cell>
        </row>
        <row r="7736">
          <cell r="A7736" t="str">
            <v>4295889535</v>
          </cell>
        </row>
        <row r="7737">
          <cell r="A7737" t="str">
            <v>4295889535</v>
          </cell>
        </row>
        <row r="7738">
          <cell r="A7738" t="str">
            <v>4295889535</v>
          </cell>
        </row>
        <row r="7739">
          <cell r="A7739" t="str">
            <v>4295889535</v>
          </cell>
        </row>
        <row r="7740">
          <cell r="A7740" t="str">
            <v>4295889535</v>
          </cell>
        </row>
        <row r="7741">
          <cell r="A7741" t="str">
            <v>4295889535</v>
          </cell>
        </row>
        <row r="7742">
          <cell r="A7742" t="str">
            <v>4295889535</v>
          </cell>
        </row>
        <row r="7743">
          <cell r="A7743" t="str">
            <v>4295889535</v>
          </cell>
        </row>
        <row r="7744">
          <cell r="A7744" t="str">
            <v>4295889535</v>
          </cell>
        </row>
        <row r="7745">
          <cell r="A7745" t="str">
            <v>4295889535</v>
          </cell>
        </row>
        <row r="7746">
          <cell r="A7746" t="str">
            <v>4295889535</v>
          </cell>
        </row>
        <row r="7747">
          <cell r="A7747" t="str">
            <v>4295889535</v>
          </cell>
        </row>
        <row r="7748">
          <cell r="A7748" t="str">
            <v>4295889535</v>
          </cell>
        </row>
        <row r="7749">
          <cell r="A7749" t="str">
            <v>4295889535</v>
          </cell>
        </row>
        <row r="7750">
          <cell r="A7750" t="str">
            <v>4295889535</v>
          </cell>
        </row>
        <row r="7751">
          <cell r="A7751" t="str">
            <v>4295889535</v>
          </cell>
        </row>
        <row r="7752">
          <cell r="A7752" t="str">
            <v>4295889535</v>
          </cell>
        </row>
        <row r="7753">
          <cell r="A7753" t="str">
            <v>4295889535</v>
          </cell>
        </row>
        <row r="7754">
          <cell r="A7754" t="str">
            <v>4295889535</v>
          </cell>
        </row>
        <row r="7755">
          <cell r="A7755" t="str">
            <v>4295889535</v>
          </cell>
        </row>
        <row r="7756">
          <cell r="A7756" t="str">
            <v>4295889535</v>
          </cell>
        </row>
        <row r="7757">
          <cell r="A7757" t="str">
            <v>4295889535</v>
          </cell>
        </row>
        <row r="7758">
          <cell r="A7758" t="str">
            <v>4295889535</v>
          </cell>
        </row>
        <row r="7759">
          <cell r="A7759" t="str">
            <v>4295889535</v>
          </cell>
        </row>
        <row r="7760">
          <cell r="A7760" t="str">
            <v>4295889535</v>
          </cell>
        </row>
        <row r="7761">
          <cell r="A7761" t="str">
            <v>4295889535</v>
          </cell>
        </row>
        <row r="7762">
          <cell r="A7762" t="str">
            <v>4295889535</v>
          </cell>
        </row>
        <row r="7763">
          <cell r="A7763" t="str">
            <v>4295889535</v>
          </cell>
        </row>
        <row r="7764">
          <cell r="A7764" t="str">
            <v>4295889535</v>
          </cell>
        </row>
        <row r="7765">
          <cell r="A7765" t="str">
            <v>4295889535</v>
          </cell>
        </row>
        <row r="7766">
          <cell r="A7766" t="str">
            <v>4295889535</v>
          </cell>
        </row>
        <row r="7767">
          <cell r="A7767" t="str">
            <v>4295889535</v>
          </cell>
        </row>
        <row r="7768">
          <cell r="A7768" t="str">
            <v>4295889535</v>
          </cell>
        </row>
        <row r="7769">
          <cell r="A7769" t="str">
            <v>4295889535</v>
          </cell>
        </row>
        <row r="7770">
          <cell r="A7770" t="str">
            <v>4295889535</v>
          </cell>
        </row>
        <row r="7771">
          <cell r="A7771" t="str">
            <v>4295889535</v>
          </cell>
        </row>
        <row r="7772">
          <cell r="A7772" t="str">
            <v>4295889535</v>
          </cell>
        </row>
        <row r="7773">
          <cell r="A7773" t="str">
            <v>4295889535</v>
          </cell>
        </row>
        <row r="7774">
          <cell r="A7774" t="str">
            <v>4295889535</v>
          </cell>
        </row>
        <row r="7775">
          <cell r="A7775" t="str">
            <v>4295889535</v>
          </cell>
        </row>
        <row r="7776">
          <cell r="A7776" t="str">
            <v>4295889535</v>
          </cell>
        </row>
        <row r="7777">
          <cell r="A7777" t="str">
            <v>4295889535</v>
          </cell>
        </row>
        <row r="7778">
          <cell r="A7778" t="str">
            <v>4295889535</v>
          </cell>
        </row>
        <row r="7779">
          <cell r="A7779" t="str">
            <v>4295889535</v>
          </cell>
        </row>
        <row r="7780">
          <cell r="A7780" t="str">
            <v>4295889535</v>
          </cell>
        </row>
        <row r="7781">
          <cell r="A7781" t="str">
            <v>4295889535</v>
          </cell>
        </row>
        <row r="7782">
          <cell r="A7782" t="str">
            <v>4295889535</v>
          </cell>
        </row>
        <row r="7783">
          <cell r="A7783" t="str">
            <v>4295889535</v>
          </cell>
        </row>
        <row r="7784">
          <cell r="A7784" t="str">
            <v>4295889535</v>
          </cell>
        </row>
        <row r="7785">
          <cell r="A7785" t="str">
            <v>4295889535</v>
          </cell>
        </row>
        <row r="7786">
          <cell r="A7786" t="str">
            <v>4295889535</v>
          </cell>
        </row>
        <row r="7787">
          <cell r="A7787" t="str">
            <v>4295889535</v>
          </cell>
        </row>
        <row r="7788">
          <cell r="A7788" t="str">
            <v>4295889535</v>
          </cell>
        </row>
        <row r="7789">
          <cell r="A7789" t="str">
            <v>4295889535</v>
          </cell>
        </row>
        <row r="7790">
          <cell r="A7790" t="str">
            <v>4295889535</v>
          </cell>
        </row>
        <row r="7791">
          <cell r="A7791" t="str">
            <v>4295889535</v>
          </cell>
        </row>
        <row r="7792">
          <cell r="A7792" t="str">
            <v>4295889535</v>
          </cell>
        </row>
        <row r="7793">
          <cell r="A7793" t="str">
            <v>4295889535</v>
          </cell>
        </row>
        <row r="7794">
          <cell r="A7794" t="str">
            <v>4295889535</v>
          </cell>
        </row>
        <row r="7795">
          <cell r="A7795" t="str">
            <v>4295883036</v>
          </cell>
        </row>
        <row r="7796">
          <cell r="A7796" t="str">
            <v>4295883036</v>
          </cell>
        </row>
        <row r="7797">
          <cell r="A7797" t="str">
            <v>4295883036</v>
          </cell>
        </row>
        <row r="7798">
          <cell r="A7798" t="str">
            <v>4295883036</v>
          </cell>
        </row>
        <row r="7799">
          <cell r="A7799" t="str">
            <v>4295883036</v>
          </cell>
        </row>
        <row r="7800">
          <cell r="A7800" t="str">
            <v>4295883036</v>
          </cell>
        </row>
        <row r="7801">
          <cell r="A7801" t="str">
            <v>4295883036</v>
          </cell>
        </row>
        <row r="7802">
          <cell r="A7802" t="str">
            <v>4295883036</v>
          </cell>
        </row>
        <row r="7803">
          <cell r="A7803" t="str">
            <v>4295883036</v>
          </cell>
        </row>
        <row r="7804">
          <cell r="A7804" t="str">
            <v>4295883036</v>
          </cell>
        </row>
        <row r="7805">
          <cell r="A7805" t="str">
            <v>4295883036</v>
          </cell>
        </row>
        <row r="7806">
          <cell r="A7806" t="str">
            <v>4295883036</v>
          </cell>
        </row>
        <row r="7807">
          <cell r="A7807" t="str">
            <v>4295883036</v>
          </cell>
        </row>
        <row r="7808">
          <cell r="A7808" t="str">
            <v>4295883036</v>
          </cell>
        </row>
        <row r="7809">
          <cell r="A7809" t="str">
            <v>4295883036</v>
          </cell>
        </row>
        <row r="7810">
          <cell r="A7810" t="str">
            <v>4295883036</v>
          </cell>
        </row>
        <row r="7811">
          <cell r="A7811" t="str">
            <v>4295883036</v>
          </cell>
        </row>
        <row r="7812">
          <cell r="A7812" t="str">
            <v>4295883036</v>
          </cell>
        </row>
        <row r="7813">
          <cell r="A7813" t="str">
            <v>4295883036</v>
          </cell>
        </row>
        <row r="7814">
          <cell r="A7814" t="str">
            <v>4295883036</v>
          </cell>
        </row>
        <row r="7815">
          <cell r="A7815" t="str">
            <v>4295883036</v>
          </cell>
        </row>
        <row r="7816">
          <cell r="A7816" t="str">
            <v>4295883036</v>
          </cell>
        </row>
        <row r="7817">
          <cell r="A7817" t="str">
            <v>4295883036</v>
          </cell>
        </row>
        <row r="7818">
          <cell r="A7818" t="str">
            <v>4295883036</v>
          </cell>
        </row>
        <row r="7819">
          <cell r="A7819" t="str">
            <v>4295883036</v>
          </cell>
        </row>
        <row r="7820">
          <cell r="A7820" t="str">
            <v>4295883036</v>
          </cell>
        </row>
        <row r="7821">
          <cell r="A7821" t="str">
            <v>4295883036</v>
          </cell>
        </row>
        <row r="7822">
          <cell r="A7822" t="str">
            <v>4295883036</v>
          </cell>
        </row>
        <row r="7823">
          <cell r="A7823" t="str">
            <v>4295883036</v>
          </cell>
        </row>
        <row r="7824">
          <cell r="A7824" t="str">
            <v>4295883036</v>
          </cell>
        </row>
        <row r="7825">
          <cell r="A7825" t="str">
            <v>4295883036</v>
          </cell>
        </row>
        <row r="7826">
          <cell r="A7826" t="str">
            <v>4295883036</v>
          </cell>
        </row>
        <row r="7827">
          <cell r="A7827" t="str">
            <v>4295883036</v>
          </cell>
        </row>
        <row r="7828">
          <cell r="A7828" t="str">
            <v>4295883036</v>
          </cell>
        </row>
        <row r="7829">
          <cell r="A7829" t="str">
            <v>4295883036</v>
          </cell>
        </row>
        <row r="7830">
          <cell r="A7830" t="str">
            <v>4295883036</v>
          </cell>
        </row>
        <row r="7831">
          <cell r="A7831" t="str">
            <v>4295883036</v>
          </cell>
        </row>
        <row r="7832">
          <cell r="A7832" t="str">
            <v>4295883036</v>
          </cell>
        </row>
        <row r="7833">
          <cell r="A7833" t="str">
            <v>4295883036</v>
          </cell>
        </row>
        <row r="7834">
          <cell r="A7834" t="str">
            <v>4295883036</v>
          </cell>
        </row>
        <row r="7835">
          <cell r="A7835" t="str">
            <v>4295883036</v>
          </cell>
        </row>
        <row r="7836">
          <cell r="A7836" t="str">
            <v>4295883036</v>
          </cell>
        </row>
        <row r="7837">
          <cell r="A7837" t="str">
            <v>4295883036</v>
          </cell>
        </row>
        <row r="7838">
          <cell r="A7838" t="str">
            <v>4295883036</v>
          </cell>
        </row>
        <row r="7839">
          <cell r="A7839" t="str">
            <v>4295883036</v>
          </cell>
        </row>
        <row r="7840">
          <cell r="A7840" t="str">
            <v>4295883036</v>
          </cell>
        </row>
        <row r="7841">
          <cell r="A7841" t="str">
            <v>4295883036</v>
          </cell>
        </row>
        <row r="7842">
          <cell r="A7842" t="str">
            <v>4295883036</v>
          </cell>
        </row>
        <row r="7843">
          <cell r="A7843" t="str">
            <v>4295883036</v>
          </cell>
        </row>
        <row r="7844">
          <cell r="A7844" t="str">
            <v>4295883036</v>
          </cell>
        </row>
        <row r="7845">
          <cell r="A7845" t="str">
            <v>4295883036</v>
          </cell>
        </row>
        <row r="7846">
          <cell r="A7846" t="str">
            <v>4295883036</v>
          </cell>
        </row>
        <row r="7847">
          <cell r="A7847" t="str">
            <v>4295883036</v>
          </cell>
        </row>
        <row r="7848">
          <cell r="A7848" t="str">
            <v>4295883036</v>
          </cell>
        </row>
        <row r="7849">
          <cell r="A7849" t="str">
            <v>4295883036</v>
          </cell>
        </row>
        <row r="7850">
          <cell r="A7850" t="str">
            <v>4295883036</v>
          </cell>
        </row>
        <row r="7851">
          <cell r="A7851" t="str">
            <v>4295883036</v>
          </cell>
        </row>
        <row r="7852">
          <cell r="A7852" t="str">
            <v>4295883036</v>
          </cell>
        </row>
        <row r="7853">
          <cell r="A7853" t="str">
            <v>4295883036</v>
          </cell>
        </row>
        <row r="7854">
          <cell r="A7854" t="str">
            <v>4295883036</v>
          </cell>
        </row>
        <row r="7855">
          <cell r="A7855" t="str">
            <v>4295883036</v>
          </cell>
        </row>
        <row r="7856">
          <cell r="A7856" t="str">
            <v>4295883036</v>
          </cell>
        </row>
        <row r="7857">
          <cell r="A7857" t="str">
            <v>4295883036</v>
          </cell>
        </row>
        <row r="7858">
          <cell r="A7858" t="str">
            <v>4295883036</v>
          </cell>
        </row>
        <row r="7859">
          <cell r="A7859" t="str">
            <v>4295883036</v>
          </cell>
        </row>
        <row r="7860">
          <cell r="A7860" t="str">
            <v>4295883036</v>
          </cell>
        </row>
        <row r="7861">
          <cell r="A7861" t="str">
            <v>4295881614</v>
          </cell>
        </row>
        <row r="7862">
          <cell r="A7862" t="str">
            <v>4295881614</v>
          </cell>
        </row>
        <row r="7863">
          <cell r="A7863" t="str">
            <v>4295881614</v>
          </cell>
        </row>
        <row r="7864">
          <cell r="A7864" t="str">
            <v>4295881614</v>
          </cell>
        </row>
        <row r="7865">
          <cell r="A7865" t="str">
            <v>4295881614</v>
          </cell>
        </row>
        <row r="7866">
          <cell r="A7866" t="str">
            <v>4295881614</v>
          </cell>
        </row>
        <row r="7867">
          <cell r="A7867" t="str">
            <v>4295881614</v>
          </cell>
        </row>
        <row r="7868">
          <cell r="A7868" t="str">
            <v>4295881614</v>
          </cell>
        </row>
        <row r="7869">
          <cell r="A7869" t="str">
            <v>4295881614</v>
          </cell>
        </row>
        <row r="7870">
          <cell r="A7870" t="str">
            <v>4295881614</v>
          </cell>
        </row>
        <row r="7871">
          <cell r="A7871" t="str">
            <v>4295881614</v>
          </cell>
        </row>
        <row r="7872">
          <cell r="A7872" t="str">
            <v>4295881614</v>
          </cell>
        </row>
        <row r="7873">
          <cell r="A7873" t="str">
            <v>4295881614</v>
          </cell>
        </row>
        <row r="7874">
          <cell r="A7874" t="str">
            <v>4295881614</v>
          </cell>
        </row>
        <row r="7875">
          <cell r="A7875" t="str">
            <v>4295881614</v>
          </cell>
        </row>
        <row r="7876">
          <cell r="A7876" t="str">
            <v>4295881614</v>
          </cell>
        </row>
        <row r="7877">
          <cell r="A7877" t="str">
            <v>4295881614</v>
          </cell>
        </row>
        <row r="7878">
          <cell r="A7878" t="str">
            <v>4295881614</v>
          </cell>
        </row>
        <row r="7879">
          <cell r="A7879" t="str">
            <v>4295881614</v>
          </cell>
        </row>
        <row r="7880">
          <cell r="A7880" t="str">
            <v>4295881614</v>
          </cell>
        </row>
        <row r="7881">
          <cell r="A7881" t="str">
            <v>4295881614</v>
          </cell>
        </row>
        <row r="7882">
          <cell r="A7882" t="str">
            <v>4295881614</v>
          </cell>
        </row>
        <row r="7883">
          <cell r="A7883" t="str">
            <v>4295881614</v>
          </cell>
        </row>
        <row r="7884">
          <cell r="A7884" t="str">
            <v>4295881614</v>
          </cell>
        </row>
        <row r="7885">
          <cell r="A7885" t="str">
            <v>4295881614</v>
          </cell>
        </row>
        <row r="7886">
          <cell r="A7886" t="str">
            <v>4295881614</v>
          </cell>
        </row>
        <row r="7887">
          <cell r="A7887" t="str">
            <v>4295881614</v>
          </cell>
        </row>
        <row r="7888">
          <cell r="A7888" t="str">
            <v>4295881614</v>
          </cell>
        </row>
        <row r="7889">
          <cell r="A7889" t="str">
            <v>4295881614</v>
          </cell>
        </row>
        <row r="7890">
          <cell r="A7890" t="str">
            <v>4295881614</v>
          </cell>
        </row>
        <row r="7891">
          <cell r="A7891" t="str">
            <v>4295881614</v>
          </cell>
        </row>
        <row r="7892">
          <cell r="A7892" t="str">
            <v>4295881614</v>
          </cell>
        </row>
        <row r="7893">
          <cell r="A7893" t="str">
            <v>4295881614</v>
          </cell>
        </row>
        <row r="7894">
          <cell r="A7894" t="str">
            <v>4295881614</v>
          </cell>
        </row>
        <row r="7895">
          <cell r="A7895" t="str">
            <v>4295881614</v>
          </cell>
        </row>
        <row r="7896">
          <cell r="A7896" t="str">
            <v>4295881614</v>
          </cell>
        </row>
        <row r="7897">
          <cell r="A7897" t="str">
            <v>4295881614</v>
          </cell>
        </row>
        <row r="7898">
          <cell r="A7898" t="str">
            <v>4295881614</v>
          </cell>
        </row>
        <row r="7899">
          <cell r="A7899" t="str">
            <v>4295881614</v>
          </cell>
        </row>
        <row r="7900">
          <cell r="A7900" t="str">
            <v>4295881614</v>
          </cell>
        </row>
        <row r="7901">
          <cell r="A7901" t="str">
            <v>4295881614</v>
          </cell>
        </row>
        <row r="7902">
          <cell r="A7902" t="str">
            <v>4295881614</v>
          </cell>
        </row>
        <row r="7903">
          <cell r="A7903" t="str">
            <v>4295881614</v>
          </cell>
        </row>
        <row r="7904">
          <cell r="A7904" t="str">
            <v>4295881614</v>
          </cell>
        </row>
        <row r="7905">
          <cell r="A7905" t="str">
            <v>4295881614</v>
          </cell>
        </row>
        <row r="7906">
          <cell r="A7906" t="str">
            <v>4295881614</v>
          </cell>
        </row>
        <row r="7907">
          <cell r="A7907" t="str">
            <v>4295881614</v>
          </cell>
        </row>
        <row r="7908">
          <cell r="A7908" t="str">
            <v>4295881614</v>
          </cell>
        </row>
        <row r="7909">
          <cell r="A7909" t="str">
            <v>4295881614</v>
          </cell>
        </row>
        <row r="7910">
          <cell r="A7910" t="str">
            <v>4295881614</v>
          </cell>
        </row>
        <row r="7911">
          <cell r="A7911" t="str">
            <v>4295881614</v>
          </cell>
        </row>
        <row r="7912">
          <cell r="A7912" t="str">
            <v>4295881614</v>
          </cell>
        </row>
        <row r="7913">
          <cell r="A7913" t="str">
            <v>4295881614</v>
          </cell>
        </row>
        <row r="7914">
          <cell r="A7914" t="str">
            <v>4295881614</v>
          </cell>
        </row>
        <row r="7915">
          <cell r="A7915" t="str">
            <v>4295904862</v>
          </cell>
        </row>
        <row r="7916">
          <cell r="A7916" t="str">
            <v>4295904862</v>
          </cell>
        </row>
        <row r="7917">
          <cell r="A7917" t="str">
            <v>4295904862</v>
          </cell>
        </row>
        <row r="7918">
          <cell r="A7918" t="str">
            <v>4295904862</v>
          </cell>
        </row>
        <row r="7919">
          <cell r="A7919" t="str">
            <v>4295904862</v>
          </cell>
        </row>
        <row r="7920">
          <cell r="A7920" t="str">
            <v>4295904862</v>
          </cell>
        </row>
        <row r="7921">
          <cell r="A7921" t="str">
            <v>4295904862</v>
          </cell>
        </row>
        <row r="7922">
          <cell r="A7922" t="str">
            <v>4295904862</v>
          </cell>
        </row>
        <row r="7923">
          <cell r="A7923" t="str">
            <v>4295904862</v>
          </cell>
        </row>
        <row r="7924">
          <cell r="A7924" t="str">
            <v>4295904862</v>
          </cell>
        </row>
        <row r="7925">
          <cell r="A7925" t="str">
            <v>4295904862</v>
          </cell>
        </row>
        <row r="7926">
          <cell r="A7926" t="str">
            <v>4295904862</v>
          </cell>
        </row>
        <row r="7927">
          <cell r="A7927" t="str">
            <v>4295904862</v>
          </cell>
        </row>
        <row r="7928">
          <cell r="A7928" t="str">
            <v>4295904862</v>
          </cell>
        </row>
        <row r="7929">
          <cell r="A7929" t="str">
            <v>4295904862</v>
          </cell>
        </row>
        <row r="7930">
          <cell r="A7930" t="str">
            <v>4295904862</v>
          </cell>
        </row>
        <row r="7931">
          <cell r="A7931" t="str">
            <v>4295904862</v>
          </cell>
        </row>
        <row r="7932">
          <cell r="A7932" t="str">
            <v>4295904862</v>
          </cell>
        </row>
        <row r="7933">
          <cell r="A7933" t="str">
            <v>4295904862</v>
          </cell>
        </row>
        <row r="7934">
          <cell r="A7934" t="str">
            <v>4295904862</v>
          </cell>
        </row>
        <row r="7935">
          <cell r="A7935" t="str">
            <v>4295904862</v>
          </cell>
        </row>
        <row r="7936">
          <cell r="A7936" t="str">
            <v>4295904862</v>
          </cell>
        </row>
        <row r="7937">
          <cell r="A7937" t="str">
            <v>4295904862</v>
          </cell>
        </row>
        <row r="7938">
          <cell r="A7938" t="str">
            <v>4295904862</v>
          </cell>
        </row>
        <row r="7939">
          <cell r="A7939" t="str">
            <v>4295904862</v>
          </cell>
        </row>
        <row r="7940">
          <cell r="A7940" t="str">
            <v>4295904862</v>
          </cell>
        </row>
        <row r="7941">
          <cell r="A7941" t="str">
            <v>4295904862</v>
          </cell>
        </row>
        <row r="7942">
          <cell r="A7942" t="str">
            <v>4295904862</v>
          </cell>
        </row>
        <row r="7943">
          <cell r="A7943" t="str">
            <v>4295904862</v>
          </cell>
        </row>
        <row r="7944">
          <cell r="A7944" t="str">
            <v>4295904862</v>
          </cell>
        </row>
        <row r="7945">
          <cell r="A7945" t="str">
            <v>4295904862</v>
          </cell>
        </row>
        <row r="7946">
          <cell r="A7946" t="str">
            <v>4295904862</v>
          </cell>
        </row>
        <row r="7947">
          <cell r="A7947" t="str">
            <v>4295904862</v>
          </cell>
        </row>
        <row r="7948">
          <cell r="A7948" t="str">
            <v>4295904862</v>
          </cell>
        </row>
        <row r="7949">
          <cell r="A7949" t="str">
            <v>4295904862</v>
          </cell>
        </row>
        <row r="7950">
          <cell r="A7950" t="str">
            <v>4295904862</v>
          </cell>
        </row>
        <row r="7951">
          <cell r="A7951" t="str">
            <v>4295904862</v>
          </cell>
        </row>
        <row r="7952">
          <cell r="A7952" t="str">
            <v>4295904862</v>
          </cell>
        </row>
        <row r="7953">
          <cell r="A7953" t="str">
            <v>4295904862</v>
          </cell>
        </row>
        <row r="7954">
          <cell r="A7954" t="str">
            <v>4295904862</v>
          </cell>
        </row>
        <row r="7955">
          <cell r="A7955" t="str">
            <v>4295904862</v>
          </cell>
        </row>
        <row r="7956">
          <cell r="A7956" t="str">
            <v>4295904862</v>
          </cell>
        </row>
        <row r="7957">
          <cell r="A7957" t="str">
            <v>4295904862</v>
          </cell>
        </row>
        <row r="7958">
          <cell r="A7958" t="str">
            <v>4295904862</v>
          </cell>
        </row>
        <row r="7959">
          <cell r="A7959" t="str">
            <v>4295904862</v>
          </cell>
        </row>
        <row r="7960">
          <cell r="A7960" t="str">
            <v>4295904862</v>
          </cell>
        </row>
        <row r="7961">
          <cell r="A7961" t="str">
            <v>4295904862</v>
          </cell>
        </row>
        <row r="7962">
          <cell r="A7962" t="str">
            <v>4295904862</v>
          </cell>
        </row>
        <row r="7963">
          <cell r="A7963" t="str">
            <v>4295904862</v>
          </cell>
        </row>
        <row r="7964">
          <cell r="A7964" t="str">
            <v>4295904862</v>
          </cell>
        </row>
        <row r="7965">
          <cell r="A7965" t="str">
            <v>4295877028</v>
          </cell>
        </row>
        <row r="7966">
          <cell r="A7966" t="str">
            <v>4295877028</v>
          </cell>
        </row>
        <row r="7967">
          <cell r="A7967" t="str">
            <v>4295877028</v>
          </cell>
        </row>
        <row r="7968">
          <cell r="A7968" t="str">
            <v>4295877028</v>
          </cell>
        </row>
        <row r="7969">
          <cell r="A7969" t="str">
            <v>4295877028</v>
          </cell>
        </row>
        <row r="7970">
          <cell r="A7970" t="str">
            <v>4295877028</v>
          </cell>
        </row>
        <row r="7971">
          <cell r="A7971" t="str">
            <v>4295877028</v>
          </cell>
        </row>
        <row r="7972">
          <cell r="A7972" t="str">
            <v>4295877028</v>
          </cell>
        </row>
        <row r="7973">
          <cell r="A7973" t="str">
            <v>4295877028</v>
          </cell>
        </row>
        <row r="7974">
          <cell r="A7974" t="str">
            <v>4295877028</v>
          </cell>
        </row>
        <row r="7975">
          <cell r="A7975" t="str">
            <v>4295877028</v>
          </cell>
        </row>
        <row r="7976">
          <cell r="A7976" t="str">
            <v>4295877028</v>
          </cell>
        </row>
        <row r="7977">
          <cell r="A7977" t="str">
            <v>4295877028</v>
          </cell>
        </row>
        <row r="7978">
          <cell r="A7978" t="str">
            <v>4295877028</v>
          </cell>
        </row>
        <row r="7979">
          <cell r="A7979" t="str">
            <v>4295877028</v>
          </cell>
        </row>
        <row r="7980">
          <cell r="A7980" t="str">
            <v>4295877028</v>
          </cell>
        </row>
        <row r="7981">
          <cell r="A7981" t="str">
            <v>4295877028</v>
          </cell>
        </row>
        <row r="7982">
          <cell r="A7982" t="str">
            <v>4295877028</v>
          </cell>
        </row>
        <row r="7983">
          <cell r="A7983" t="str">
            <v>4295877028</v>
          </cell>
        </row>
        <row r="7984">
          <cell r="A7984" t="str">
            <v>4295877028</v>
          </cell>
        </row>
        <row r="7985">
          <cell r="A7985" t="str">
            <v>4295877028</v>
          </cell>
        </row>
        <row r="7986">
          <cell r="A7986" t="str">
            <v>4295877028</v>
          </cell>
        </row>
        <row r="7987">
          <cell r="A7987" t="str">
            <v>4295877028</v>
          </cell>
        </row>
        <row r="7988">
          <cell r="A7988" t="str">
            <v>4295877028</v>
          </cell>
        </row>
        <row r="7989">
          <cell r="A7989" t="str">
            <v>4295877028</v>
          </cell>
        </row>
        <row r="7990">
          <cell r="A7990" t="str">
            <v>4295877028</v>
          </cell>
        </row>
        <row r="7991">
          <cell r="A7991" t="str">
            <v>4295877028</v>
          </cell>
        </row>
        <row r="7992">
          <cell r="A7992" t="str">
            <v>4295877028</v>
          </cell>
        </row>
        <row r="7993">
          <cell r="A7993" t="str">
            <v>4295877028</v>
          </cell>
        </row>
        <row r="7994">
          <cell r="A7994" t="str">
            <v>4295877028</v>
          </cell>
        </row>
        <row r="7995">
          <cell r="A7995" t="str">
            <v>4295877028</v>
          </cell>
        </row>
        <row r="7996">
          <cell r="A7996" t="str">
            <v>4295877028</v>
          </cell>
        </row>
        <row r="7997">
          <cell r="A7997" t="str">
            <v>4295877028</v>
          </cell>
        </row>
        <row r="7998">
          <cell r="A7998" t="str">
            <v>4295877028</v>
          </cell>
        </row>
        <row r="7999">
          <cell r="A7999" t="str">
            <v>4295877028</v>
          </cell>
        </row>
        <row r="8000">
          <cell r="A8000" t="str">
            <v>4295877028</v>
          </cell>
        </row>
        <row r="8001">
          <cell r="A8001" t="str">
            <v>4295877028</v>
          </cell>
        </row>
        <row r="8002">
          <cell r="A8002" t="str">
            <v>4295877028</v>
          </cell>
        </row>
        <row r="8003">
          <cell r="A8003" t="str">
            <v>4295877028</v>
          </cell>
        </row>
        <row r="8004">
          <cell r="A8004" t="str">
            <v>4295877028</v>
          </cell>
        </row>
        <row r="8005">
          <cell r="A8005" t="str">
            <v>4295877028</v>
          </cell>
        </row>
        <row r="8006">
          <cell r="A8006" t="str">
            <v>4295877028</v>
          </cell>
        </row>
        <row r="8007">
          <cell r="A8007" t="str">
            <v>4295877028</v>
          </cell>
        </row>
        <row r="8008">
          <cell r="A8008" t="str">
            <v>4295877028</v>
          </cell>
        </row>
        <row r="8009">
          <cell r="A8009" t="str">
            <v>4295877028</v>
          </cell>
        </row>
        <row r="8010">
          <cell r="A8010" t="str">
            <v>4295877028</v>
          </cell>
        </row>
        <row r="8011">
          <cell r="A8011" t="str">
            <v>4295877028</v>
          </cell>
        </row>
        <row r="8012">
          <cell r="A8012" t="str">
            <v>4295877028</v>
          </cell>
        </row>
        <row r="8013">
          <cell r="A8013" t="str">
            <v>4295877028</v>
          </cell>
        </row>
        <row r="8014">
          <cell r="A8014" t="str">
            <v>4295877028</v>
          </cell>
        </row>
        <row r="8015">
          <cell r="A8015" t="str">
            <v>4295877028</v>
          </cell>
        </row>
        <row r="8016">
          <cell r="A8016" t="str">
            <v>4295877028</v>
          </cell>
        </row>
        <row r="8017">
          <cell r="A8017" t="str">
            <v>4295877028</v>
          </cell>
        </row>
        <row r="8018">
          <cell r="A8018" t="str">
            <v>4295877028</v>
          </cell>
        </row>
        <row r="8019">
          <cell r="A8019" t="str">
            <v>4295877028</v>
          </cell>
        </row>
        <row r="8020">
          <cell r="A8020" t="str">
            <v>4295877028</v>
          </cell>
        </row>
        <row r="8021">
          <cell r="A8021" t="str">
            <v>4295877028</v>
          </cell>
        </row>
        <row r="8022">
          <cell r="A8022" t="str">
            <v>4295877028</v>
          </cell>
        </row>
        <row r="8023">
          <cell r="A8023" t="str">
            <v>4295877028</v>
          </cell>
        </row>
        <row r="8024">
          <cell r="A8024" t="str">
            <v>4295877028</v>
          </cell>
        </row>
        <row r="8025">
          <cell r="A8025" t="str">
            <v>4295877028</v>
          </cell>
        </row>
        <row r="8026">
          <cell r="A8026" t="str">
            <v>4295877028</v>
          </cell>
        </row>
        <row r="8027">
          <cell r="A8027" t="str">
            <v>4295877028</v>
          </cell>
        </row>
        <row r="8028">
          <cell r="A8028" t="str">
            <v>4295877028</v>
          </cell>
        </row>
        <row r="8029">
          <cell r="A8029" t="str">
            <v>4295877028</v>
          </cell>
        </row>
        <row r="8030">
          <cell r="A8030" t="str">
            <v>4295877028</v>
          </cell>
        </row>
        <row r="8031">
          <cell r="A8031" t="str">
            <v>4295877028</v>
          </cell>
        </row>
        <row r="8032">
          <cell r="A8032" t="str">
            <v>4295877028</v>
          </cell>
        </row>
        <row r="8033">
          <cell r="A8033" t="str">
            <v>4295877028</v>
          </cell>
        </row>
        <row r="8034">
          <cell r="A8034" t="str">
            <v>4295877028</v>
          </cell>
        </row>
        <row r="8035">
          <cell r="A8035" t="str">
            <v>4295877028</v>
          </cell>
        </row>
        <row r="8036">
          <cell r="A8036" t="str">
            <v>4295877028</v>
          </cell>
        </row>
        <row r="8037">
          <cell r="A8037" t="str">
            <v>4295877028</v>
          </cell>
        </row>
        <row r="8038">
          <cell r="A8038" t="str">
            <v>4295877028</v>
          </cell>
        </row>
        <row r="8039">
          <cell r="A8039" t="str">
            <v>4295877028</v>
          </cell>
        </row>
        <row r="8040">
          <cell r="A8040" t="str">
            <v>4295877028</v>
          </cell>
        </row>
        <row r="8041">
          <cell r="A8041" t="str">
            <v>4295877028</v>
          </cell>
        </row>
        <row r="8042">
          <cell r="A8042" t="str">
            <v>4295877028</v>
          </cell>
        </row>
        <row r="8043">
          <cell r="A8043" t="str">
            <v>4295877028</v>
          </cell>
        </row>
        <row r="8044">
          <cell r="A8044" t="str">
            <v>4295877028</v>
          </cell>
        </row>
        <row r="8045">
          <cell r="A8045" t="str">
            <v>4295877028</v>
          </cell>
        </row>
        <row r="8046">
          <cell r="A8046" t="str">
            <v>4295877028</v>
          </cell>
        </row>
        <row r="8047">
          <cell r="A8047" t="str">
            <v>4295877028</v>
          </cell>
        </row>
        <row r="8048">
          <cell r="A8048" t="str">
            <v>4295877028</v>
          </cell>
        </row>
        <row r="8049">
          <cell r="A8049" t="str">
            <v>4295887290</v>
          </cell>
        </row>
        <row r="8050">
          <cell r="A8050" t="str">
            <v>4295887290</v>
          </cell>
        </row>
        <row r="8051">
          <cell r="A8051" t="str">
            <v>4295887290</v>
          </cell>
        </row>
        <row r="8052">
          <cell r="A8052" t="str">
            <v>4295887290</v>
          </cell>
        </row>
        <row r="8053">
          <cell r="A8053" t="str">
            <v>4295887290</v>
          </cell>
        </row>
        <row r="8054">
          <cell r="A8054" t="str">
            <v>4295887290</v>
          </cell>
        </row>
        <row r="8055">
          <cell r="A8055" t="str">
            <v>4295887290</v>
          </cell>
        </row>
        <row r="8056">
          <cell r="A8056" t="str">
            <v>4295887290</v>
          </cell>
        </row>
        <row r="8057">
          <cell r="A8057" t="str">
            <v>4295887290</v>
          </cell>
        </row>
        <row r="8058">
          <cell r="A8058" t="str">
            <v>4295887290</v>
          </cell>
        </row>
        <row r="8059">
          <cell r="A8059" t="str">
            <v>4295887290</v>
          </cell>
        </row>
        <row r="8060">
          <cell r="A8060" t="str">
            <v>4295887290</v>
          </cell>
        </row>
        <row r="8061">
          <cell r="A8061" t="str">
            <v>4295887290</v>
          </cell>
        </row>
        <row r="8062">
          <cell r="A8062" t="str">
            <v>4295887290</v>
          </cell>
        </row>
        <row r="8063">
          <cell r="A8063" t="str">
            <v>4295887290</v>
          </cell>
        </row>
        <row r="8064">
          <cell r="A8064" t="str">
            <v>4295887290</v>
          </cell>
        </row>
        <row r="8065">
          <cell r="A8065" t="str">
            <v>4295887290</v>
          </cell>
        </row>
        <row r="8066">
          <cell r="A8066" t="str">
            <v>4295887290</v>
          </cell>
        </row>
        <row r="8067">
          <cell r="A8067" t="str">
            <v>4295887290</v>
          </cell>
        </row>
        <row r="8068">
          <cell r="A8068" t="str">
            <v>4295887290</v>
          </cell>
        </row>
        <row r="8069">
          <cell r="A8069" t="str">
            <v>4295887290</v>
          </cell>
        </row>
        <row r="8070">
          <cell r="A8070" t="str">
            <v>4295887290</v>
          </cell>
        </row>
        <row r="8071">
          <cell r="A8071" t="str">
            <v>4295887290</v>
          </cell>
        </row>
        <row r="8072">
          <cell r="A8072" t="str">
            <v>4295887290</v>
          </cell>
        </row>
        <row r="8073">
          <cell r="A8073" t="str">
            <v>4295887290</v>
          </cell>
        </row>
        <row r="8074">
          <cell r="A8074" t="str">
            <v>4295887290</v>
          </cell>
        </row>
        <row r="8075">
          <cell r="A8075" t="str">
            <v>4295887290</v>
          </cell>
        </row>
        <row r="8076">
          <cell r="A8076" t="str">
            <v>4295887290</v>
          </cell>
        </row>
        <row r="8077">
          <cell r="A8077" t="str">
            <v>4295887290</v>
          </cell>
        </row>
        <row r="8078">
          <cell r="A8078" t="str">
            <v>4295887290</v>
          </cell>
        </row>
        <row r="8079">
          <cell r="A8079" t="str">
            <v>4295887290</v>
          </cell>
        </row>
        <row r="8080">
          <cell r="A8080" t="str">
            <v>4295887290</v>
          </cell>
        </row>
        <row r="8081">
          <cell r="A8081" t="str">
            <v>4295887290</v>
          </cell>
        </row>
        <row r="8082">
          <cell r="A8082" t="str">
            <v>4295887290</v>
          </cell>
        </row>
        <row r="8083">
          <cell r="A8083" t="str">
            <v>4295887290</v>
          </cell>
        </row>
        <row r="8084">
          <cell r="A8084" t="str">
            <v>4295887290</v>
          </cell>
        </row>
        <row r="8085">
          <cell r="A8085" t="str">
            <v>4295887290</v>
          </cell>
        </row>
        <row r="8086">
          <cell r="A8086" t="str">
            <v>4295887290</v>
          </cell>
        </row>
        <row r="8087">
          <cell r="A8087" t="str">
            <v>4295887290</v>
          </cell>
        </row>
        <row r="8088">
          <cell r="A8088" t="str">
            <v>4295887290</v>
          </cell>
        </row>
        <row r="8089">
          <cell r="A8089" t="str">
            <v>4295887290</v>
          </cell>
        </row>
        <row r="8090">
          <cell r="A8090" t="str">
            <v>4295887290</v>
          </cell>
        </row>
        <row r="8091">
          <cell r="A8091" t="str">
            <v>4295887290</v>
          </cell>
        </row>
        <row r="8092">
          <cell r="A8092" t="str">
            <v>4295887290</v>
          </cell>
        </row>
        <row r="8093">
          <cell r="A8093" t="str">
            <v>4295887290</v>
          </cell>
        </row>
        <row r="8094">
          <cell r="A8094" t="str">
            <v>4295887290</v>
          </cell>
        </row>
        <row r="8095">
          <cell r="A8095" t="str">
            <v>4295904888</v>
          </cell>
        </row>
        <row r="8096">
          <cell r="A8096" t="str">
            <v>4295904888</v>
          </cell>
        </row>
        <row r="8097">
          <cell r="A8097" t="str">
            <v>4295904888</v>
          </cell>
        </row>
        <row r="8098">
          <cell r="A8098" t="str">
            <v>4295904888</v>
          </cell>
        </row>
        <row r="8099">
          <cell r="A8099" t="str">
            <v>4295904888</v>
          </cell>
        </row>
        <row r="8100">
          <cell r="A8100" t="str">
            <v>4295904888</v>
          </cell>
        </row>
        <row r="8101">
          <cell r="A8101" t="str">
            <v>4295904888</v>
          </cell>
        </row>
        <row r="8102">
          <cell r="A8102" t="str">
            <v>4295904888</v>
          </cell>
        </row>
        <row r="8103">
          <cell r="A8103" t="str">
            <v>4295904888</v>
          </cell>
        </row>
        <row r="8104">
          <cell r="A8104" t="str">
            <v>4295904888</v>
          </cell>
        </row>
        <row r="8105">
          <cell r="A8105" t="str">
            <v>4295904888</v>
          </cell>
        </row>
        <row r="8106">
          <cell r="A8106" t="str">
            <v>4295904888</v>
          </cell>
        </row>
        <row r="8107">
          <cell r="A8107" t="str">
            <v>4295904888</v>
          </cell>
        </row>
        <row r="8108">
          <cell r="A8108" t="str">
            <v>4295904888</v>
          </cell>
        </row>
        <row r="8109">
          <cell r="A8109" t="str">
            <v>4295904888</v>
          </cell>
        </row>
        <row r="8110">
          <cell r="A8110" t="str">
            <v>4295904888</v>
          </cell>
        </row>
        <row r="8111">
          <cell r="A8111" t="str">
            <v>4295904888</v>
          </cell>
        </row>
        <row r="8112">
          <cell r="A8112" t="str">
            <v>4295904888</v>
          </cell>
        </row>
        <row r="8113">
          <cell r="A8113" t="str">
            <v>4295904888</v>
          </cell>
        </row>
        <row r="8114">
          <cell r="A8114" t="str">
            <v>4295904888</v>
          </cell>
        </row>
        <row r="8115">
          <cell r="A8115" t="str">
            <v>4295904888</v>
          </cell>
        </row>
        <row r="8116">
          <cell r="A8116" t="str">
            <v>4295904888</v>
          </cell>
        </row>
        <row r="8117">
          <cell r="A8117" t="str">
            <v>4295904888</v>
          </cell>
        </row>
        <row r="8118">
          <cell r="A8118" t="str">
            <v>4295904888</v>
          </cell>
        </row>
        <row r="8119">
          <cell r="A8119" t="str">
            <v>4295904888</v>
          </cell>
        </row>
        <row r="8120">
          <cell r="A8120" t="str">
            <v>4295904888</v>
          </cell>
        </row>
        <row r="8121">
          <cell r="A8121" t="str">
            <v>4295904888</v>
          </cell>
        </row>
        <row r="8122">
          <cell r="A8122" t="str">
            <v>4295904888</v>
          </cell>
        </row>
        <row r="8123">
          <cell r="A8123" t="str">
            <v>4295904888</v>
          </cell>
        </row>
        <row r="8124">
          <cell r="A8124" t="str">
            <v>4295904888</v>
          </cell>
        </row>
        <row r="8125">
          <cell r="A8125" t="str">
            <v>4295904888</v>
          </cell>
        </row>
        <row r="8126">
          <cell r="A8126" t="str">
            <v>4295904888</v>
          </cell>
        </row>
        <row r="8127">
          <cell r="A8127" t="str">
            <v>4295904888</v>
          </cell>
        </row>
        <row r="8128">
          <cell r="A8128" t="str">
            <v>4295904888</v>
          </cell>
        </row>
        <row r="8129">
          <cell r="A8129" t="str">
            <v>4295904888</v>
          </cell>
        </row>
        <row r="8130">
          <cell r="A8130" t="str">
            <v>4295904888</v>
          </cell>
        </row>
        <row r="8131">
          <cell r="A8131" t="str">
            <v>4295904888</v>
          </cell>
        </row>
        <row r="8132">
          <cell r="A8132" t="str">
            <v>4295904888</v>
          </cell>
        </row>
        <row r="8133">
          <cell r="A8133" t="str">
            <v>4295904888</v>
          </cell>
        </row>
        <row r="8134">
          <cell r="A8134" t="str">
            <v>4295904888</v>
          </cell>
        </row>
        <row r="8135">
          <cell r="A8135" t="str">
            <v>4295904888</v>
          </cell>
        </row>
        <row r="8136">
          <cell r="A8136" t="str">
            <v>4295904888</v>
          </cell>
        </row>
        <row r="8137">
          <cell r="A8137" t="str">
            <v>4295904888</v>
          </cell>
        </row>
        <row r="8138">
          <cell r="A8138" t="str">
            <v>4295904888</v>
          </cell>
        </row>
        <row r="8139">
          <cell r="A8139" t="str">
            <v>4295904888</v>
          </cell>
        </row>
        <row r="8140">
          <cell r="A8140" t="str">
            <v>4295904888</v>
          </cell>
        </row>
        <row r="8141">
          <cell r="A8141" t="str">
            <v>4295904888</v>
          </cell>
        </row>
        <row r="8142">
          <cell r="A8142" t="str">
            <v>4295904888</v>
          </cell>
        </row>
        <row r="8143">
          <cell r="A8143" t="str">
            <v>4295904888</v>
          </cell>
        </row>
        <row r="8144">
          <cell r="A8144" t="str">
            <v>4295904888</v>
          </cell>
        </row>
        <row r="8145">
          <cell r="A8145" t="str">
            <v>4295904888</v>
          </cell>
        </row>
        <row r="8146">
          <cell r="A8146" t="str">
            <v>4295904888</v>
          </cell>
        </row>
        <row r="8147">
          <cell r="A8147" t="str">
            <v>4295904888</v>
          </cell>
        </row>
        <row r="8148">
          <cell r="A8148" t="str">
            <v>4295904888</v>
          </cell>
        </row>
        <row r="8149">
          <cell r="A8149" t="str">
            <v>4295904888</v>
          </cell>
        </row>
        <row r="8150">
          <cell r="A8150" t="str">
            <v>4295904888</v>
          </cell>
        </row>
        <row r="8151">
          <cell r="A8151" t="str">
            <v>4295904888</v>
          </cell>
        </row>
        <row r="8152">
          <cell r="A8152" t="str">
            <v>4295904888</v>
          </cell>
        </row>
        <row r="8153">
          <cell r="A8153" t="str">
            <v>4295904888</v>
          </cell>
        </row>
        <row r="8154">
          <cell r="A8154" t="str">
            <v>4295904888</v>
          </cell>
        </row>
        <row r="8155">
          <cell r="A8155" t="str">
            <v>4295904888</v>
          </cell>
        </row>
        <row r="8156">
          <cell r="A8156" t="str">
            <v>4295904888</v>
          </cell>
        </row>
        <row r="8157">
          <cell r="A8157" t="str">
            <v>4295904888</v>
          </cell>
        </row>
        <row r="8158">
          <cell r="A8158" t="str">
            <v>4295904888</v>
          </cell>
        </row>
        <row r="8159">
          <cell r="A8159" t="str">
            <v>4295904888</v>
          </cell>
        </row>
        <row r="8160">
          <cell r="A8160" t="str">
            <v>4295904888</v>
          </cell>
        </row>
        <row r="8161">
          <cell r="A8161" t="str">
            <v>4295904888</v>
          </cell>
        </row>
        <row r="8162">
          <cell r="A8162" t="str">
            <v>4295904888</v>
          </cell>
        </row>
        <row r="8163">
          <cell r="A8163" t="str">
            <v>4295904888</v>
          </cell>
        </row>
        <row r="8164">
          <cell r="A8164" t="str">
            <v>4295904888</v>
          </cell>
        </row>
        <row r="8165">
          <cell r="A8165" t="str">
            <v>4295866940</v>
          </cell>
        </row>
        <row r="8166">
          <cell r="A8166" t="str">
            <v>4295866940</v>
          </cell>
        </row>
        <row r="8167">
          <cell r="A8167" t="str">
            <v>4295866940</v>
          </cell>
        </row>
        <row r="8168">
          <cell r="A8168" t="str">
            <v>4295866940</v>
          </cell>
        </row>
        <row r="8169">
          <cell r="A8169" t="str">
            <v>4295866940</v>
          </cell>
        </row>
        <row r="8170">
          <cell r="A8170" t="str">
            <v>4295866940</v>
          </cell>
        </row>
        <row r="8171">
          <cell r="A8171" t="str">
            <v>4295866940</v>
          </cell>
        </row>
        <row r="8172">
          <cell r="A8172" t="str">
            <v>4295866940</v>
          </cell>
        </row>
        <row r="8173">
          <cell r="A8173" t="str">
            <v>4295866940</v>
          </cell>
        </row>
        <row r="8174">
          <cell r="A8174" t="str">
            <v>4295866940</v>
          </cell>
        </row>
        <row r="8175">
          <cell r="A8175" t="str">
            <v>4295866940</v>
          </cell>
        </row>
        <row r="8176">
          <cell r="A8176" t="str">
            <v>4295866940</v>
          </cell>
        </row>
        <row r="8177">
          <cell r="A8177" t="str">
            <v>4295866940</v>
          </cell>
        </row>
        <row r="8178">
          <cell r="A8178" t="str">
            <v>4295866940</v>
          </cell>
        </row>
        <row r="8179">
          <cell r="A8179" t="str">
            <v>4295866940</v>
          </cell>
        </row>
        <row r="8180">
          <cell r="A8180" t="str">
            <v>4295866940</v>
          </cell>
        </row>
        <row r="8181">
          <cell r="A8181" t="str">
            <v>4295866940</v>
          </cell>
        </row>
        <row r="8182">
          <cell r="A8182" t="str">
            <v>4295866940</v>
          </cell>
        </row>
        <row r="8183">
          <cell r="A8183" t="str">
            <v>4295866940</v>
          </cell>
        </row>
        <row r="8184">
          <cell r="A8184" t="str">
            <v>4295866940</v>
          </cell>
        </row>
        <row r="8185">
          <cell r="A8185" t="str">
            <v>4295866940</v>
          </cell>
        </row>
        <row r="8186">
          <cell r="A8186" t="str">
            <v>4295866940</v>
          </cell>
        </row>
        <row r="8187">
          <cell r="A8187" t="str">
            <v>4295866940</v>
          </cell>
        </row>
        <row r="8188">
          <cell r="A8188" t="str">
            <v>4295866940</v>
          </cell>
        </row>
        <row r="8189">
          <cell r="A8189" t="str">
            <v>4295866940</v>
          </cell>
        </row>
        <row r="8190">
          <cell r="A8190" t="str">
            <v>4295866940</v>
          </cell>
        </row>
        <row r="8191">
          <cell r="A8191" t="str">
            <v>4295866940</v>
          </cell>
        </row>
        <row r="8192">
          <cell r="A8192" t="str">
            <v>4295866940</v>
          </cell>
        </row>
        <row r="8193">
          <cell r="A8193" t="str">
            <v>4295866940</v>
          </cell>
        </row>
        <row r="8194">
          <cell r="A8194" t="str">
            <v>4295866940</v>
          </cell>
        </row>
        <row r="8195">
          <cell r="A8195" t="str">
            <v>4295866940</v>
          </cell>
        </row>
        <row r="8196">
          <cell r="A8196" t="str">
            <v>4295866940</v>
          </cell>
        </row>
        <row r="8197">
          <cell r="A8197" t="str">
            <v>4295866940</v>
          </cell>
        </row>
        <row r="8198">
          <cell r="A8198" t="str">
            <v>4295866940</v>
          </cell>
        </row>
        <row r="8199">
          <cell r="A8199" t="str">
            <v>4295866940</v>
          </cell>
        </row>
        <row r="8200">
          <cell r="A8200" t="str">
            <v>4295866940</v>
          </cell>
        </row>
        <row r="8201">
          <cell r="A8201" t="str">
            <v>4295866940</v>
          </cell>
        </row>
        <row r="8202">
          <cell r="A8202" t="str">
            <v>4295866940</v>
          </cell>
        </row>
        <row r="8203">
          <cell r="A8203" t="str">
            <v>4295866940</v>
          </cell>
        </row>
        <row r="8204">
          <cell r="A8204" t="str">
            <v>4295866940</v>
          </cell>
        </row>
        <row r="8205">
          <cell r="A8205" t="str">
            <v>4295866940</v>
          </cell>
        </row>
        <row r="8206">
          <cell r="A8206" t="str">
            <v>4295866940</v>
          </cell>
        </row>
        <row r="8207">
          <cell r="A8207" t="str">
            <v>4295866940</v>
          </cell>
        </row>
        <row r="8208">
          <cell r="A8208" t="str">
            <v>4295866940</v>
          </cell>
        </row>
        <row r="8209">
          <cell r="A8209" t="str">
            <v>4295866940</v>
          </cell>
        </row>
        <row r="8210">
          <cell r="A8210" t="str">
            <v>4295866940</v>
          </cell>
        </row>
        <row r="8211">
          <cell r="A8211" t="str">
            <v>4295866940</v>
          </cell>
        </row>
        <row r="8212">
          <cell r="A8212" t="str">
            <v>4295866940</v>
          </cell>
        </row>
        <row r="8213">
          <cell r="A8213" t="str">
            <v>4295866940</v>
          </cell>
        </row>
        <row r="8214">
          <cell r="A8214" t="str">
            <v>4295866940</v>
          </cell>
        </row>
        <row r="8215">
          <cell r="A8215" t="str">
            <v>4295866940</v>
          </cell>
        </row>
        <row r="8216">
          <cell r="A8216" t="str">
            <v>4295866940</v>
          </cell>
        </row>
        <row r="8217">
          <cell r="A8217" t="str">
            <v>4295866940</v>
          </cell>
        </row>
        <row r="8218">
          <cell r="A8218" t="str">
            <v>4295866940</v>
          </cell>
        </row>
        <row r="8219">
          <cell r="A8219" t="str">
            <v>4295866940</v>
          </cell>
        </row>
        <row r="8220">
          <cell r="A8220" t="str">
            <v>4295866940</v>
          </cell>
        </row>
        <row r="8221">
          <cell r="A8221" t="str">
            <v>4295866940</v>
          </cell>
        </row>
        <row r="8222">
          <cell r="A8222" t="str">
            <v>4295866940</v>
          </cell>
        </row>
        <row r="8223">
          <cell r="A8223" t="str">
            <v>4295866940</v>
          </cell>
        </row>
        <row r="8224">
          <cell r="A8224" t="str">
            <v>4295866940</v>
          </cell>
        </row>
        <row r="8225">
          <cell r="A8225" t="str">
            <v>4295866940</v>
          </cell>
        </row>
        <row r="8226">
          <cell r="A8226" t="str">
            <v>4295866940</v>
          </cell>
        </row>
        <row r="8227">
          <cell r="A8227" t="str">
            <v>4295866940</v>
          </cell>
        </row>
        <row r="8228">
          <cell r="A8228" t="str">
            <v>4295866940</v>
          </cell>
        </row>
        <row r="8229">
          <cell r="A8229" t="str">
            <v>4295866940</v>
          </cell>
        </row>
        <row r="8230">
          <cell r="A8230" t="str">
            <v>4295866940</v>
          </cell>
        </row>
        <row r="8231">
          <cell r="A8231" t="str">
            <v>4295866940</v>
          </cell>
        </row>
        <row r="8232">
          <cell r="A8232" t="str">
            <v>4295866940</v>
          </cell>
        </row>
        <row r="8233">
          <cell r="A8233" t="str">
            <v>4295866940</v>
          </cell>
        </row>
        <row r="8234">
          <cell r="A8234" t="str">
            <v>4295866940</v>
          </cell>
        </row>
        <row r="8235">
          <cell r="A8235" t="str">
            <v>4295866940</v>
          </cell>
        </row>
        <row r="8236">
          <cell r="A8236" t="str">
            <v>4295866940</v>
          </cell>
        </row>
        <row r="8237">
          <cell r="A8237" t="str">
            <v>4295866940</v>
          </cell>
        </row>
        <row r="8238">
          <cell r="A8238" t="str">
            <v>4295896619</v>
          </cell>
        </row>
        <row r="8239">
          <cell r="A8239" t="str">
            <v>4295896619</v>
          </cell>
        </row>
        <row r="8240">
          <cell r="A8240" t="str">
            <v>4295896619</v>
          </cell>
        </row>
        <row r="8241">
          <cell r="A8241" t="str">
            <v>4295896619</v>
          </cell>
        </row>
        <row r="8242">
          <cell r="A8242" t="str">
            <v>4295896619</v>
          </cell>
        </row>
        <row r="8243">
          <cell r="A8243" t="str">
            <v>4295896619</v>
          </cell>
        </row>
        <row r="8244">
          <cell r="A8244" t="str">
            <v>4295896619</v>
          </cell>
        </row>
        <row r="8245">
          <cell r="A8245" t="str">
            <v>4295896619</v>
          </cell>
        </row>
        <row r="8246">
          <cell r="A8246" t="str">
            <v>4295896619</v>
          </cell>
        </row>
        <row r="8247">
          <cell r="A8247" t="str">
            <v>4295896619</v>
          </cell>
        </row>
        <row r="8248">
          <cell r="A8248" t="str">
            <v>4295896619</v>
          </cell>
        </row>
        <row r="8249">
          <cell r="A8249" t="str">
            <v>4295896619</v>
          </cell>
        </row>
        <row r="8250">
          <cell r="A8250" t="str">
            <v>4295896619</v>
          </cell>
        </row>
        <row r="8251">
          <cell r="A8251" t="str">
            <v>4295896619</v>
          </cell>
        </row>
        <row r="8252">
          <cell r="A8252" t="str">
            <v>4295896619</v>
          </cell>
        </row>
        <row r="8253">
          <cell r="A8253" t="str">
            <v>4295896619</v>
          </cell>
        </row>
        <row r="8254">
          <cell r="A8254" t="str">
            <v>4295896619</v>
          </cell>
        </row>
        <row r="8255">
          <cell r="A8255" t="str">
            <v>4295896619</v>
          </cell>
        </row>
        <row r="8256">
          <cell r="A8256" t="str">
            <v>4295896619</v>
          </cell>
        </row>
        <row r="8257">
          <cell r="A8257" t="str">
            <v>4295896619</v>
          </cell>
        </row>
        <row r="8258">
          <cell r="A8258" t="str">
            <v>4295896619</v>
          </cell>
        </row>
        <row r="8259">
          <cell r="A8259" t="str">
            <v>4295896619</v>
          </cell>
        </row>
        <row r="8260">
          <cell r="A8260" t="str">
            <v>4295896619</v>
          </cell>
        </row>
        <row r="8261">
          <cell r="A8261" t="str">
            <v>4295896619</v>
          </cell>
        </row>
        <row r="8262">
          <cell r="A8262" t="str">
            <v>4295896619</v>
          </cell>
        </row>
        <row r="8263">
          <cell r="A8263" t="str">
            <v>4295896619</v>
          </cell>
        </row>
        <row r="8264">
          <cell r="A8264" t="str">
            <v>4295896619</v>
          </cell>
        </row>
        <row r="8265">
          <cell r="A8265" t="str">
            <v>4295896619</v>
          </cell>
        </row>
        <row r="8266">
          <cell r="A8266" t="str">
            <v>4295896619</v>
          </cell>
        </row>
        <row r="8267">
          <cell r="A8267" t="str">
            <v>4295896619</v>
          </cell>
        </row>
        <row r="8268">
          <cell r="A8268" t="str">
            <v>4295896619</v>
          </cell>
        </row>
        <row r="8269">
          <cell r="A8269" t="str">
            <v>4295896619</v>
          </cell>
        </row>
        <row r="8270">
          <cell r="A8270" t="str">
            <v>4295896619</v>
          </cell>
        </row>
        <row r="8271">
          <cell r="A8271" t="str">
            <v>4295896619</v>
          </cell>
        </row>
        <row r="8272">
          <cell r="A8272" t="str">
            <v>4295896619</v>
          </cell>
        </row>
        <row r="8273">
          <cell r="A8273" t="str">
            <v>4295896619</v>
          </cell>
        </row>
        <row r="8274">
          <cell r="A8274" t="str">
            <v>4295896619</v>
          </cell>
        </row>
        <row r="8275">
          <cell r="A8275" t="str">
            <v>4295896619</v>
          </cell>
        </row>
        <row r="8276">
          <cell r="A8276" t="str">
            <v>4295896619</v>
          </cell>
        </row>
        <row r="8277">
          <cell r="A8277" t="str">
            <v>4295896619</v>
          </cell>
        </row>
        <row r="8278">
          <cell r="A8278" t="str">
            <v>4295896619</v>
          </cell>
        </row>
        <row r="8279">
          <cell r="A8279" t="str">
            <v>4295896619</v>
          </cell>
        </row>
        <row r="8280">
          <cell r="A8280" t="str">
            <v>4295896619</v>
          </cell>
        </row>
        <row r="8281">
          <cell r="A8281" t="str">
            <v>4295896619</v>
          </cell>
        </row>
        <row r="8282">
          <cell r="A8282" t="str">
            <v>4295896619</v>
          </cell>
        </row>
        <row r="8283">
          <cell r="A8283" t="str">
            <v>4295896619</v>
          </cell>
        </row>
        <row r="8284">
          <cell r="A8284" t="str">
            <v>4295896619</v>
          </cell>
        </row>
        <row r="8285">
          <cell r="A8285" t="str">
            <v>4295896619</v>
          </cell>
        </row>
        <row r="8286">
          <cell r="A8286" t="str">
            <v>4295896619</v>
          </cell>
        </row>
        <row r="8287">
          <cell r="A8287" t="str">
            <v>4295896619</v>
          </cell>
        </row>
        <row r="8288">
          <cell r="A8288" t="str">
            <v>4295896619</v>
          </cell>
        </row>
        <row r="8289">
          <cell r="A8289" t="str">
            <v>4295896619</v>
          </cell>
        </row>
        <row r="8290">
          <cell r="A8290" t="str">
            <v>4295896619</v>
          </cell>
        </row>
        <row r="8291">
          <cell r="A8291" t="str">
            <v>4295896619</v>
          </cell>
        </row>
        <row r="8292">
          <cell r="A8292" t="str">
            <v>4295896619</v>
          </cell>
        </row>
        <row r="8293">
          <cell r="A8293" t="str">
            <v>4295896619</v>
          </cell>
        </row>
        <row r="8294">
          <cell r="A8294" t="str">
            <v>4295896619</v>
          </cell>
        </row>
        <row r="8295">
          <cell r="A8295" t="str">
            <v>4295896619</v>
          </cell>
        </row>
        <row r="8296">
          <cell r="A8296" t="str">
            <v>4295896619</v>
          </cell>
        </row>
        <row r="8297">
          <cell r="A8297" t="str">
            <v>4295896619</v>
          </cell>
        </row>
        <row r="8298">
          <cell r="A8298" t="str">
            <v>4295896619</v>
          </cell>
        </row>
        <row r="8299">
          <cell r="A8299" t="str">
            <v>4295896619</v>
          </cell>
        </row>
        <row r="8300">
          <cell r="A8300" t="str">
            <v>4295896619</v>
          </cell>
        </row>
        <row r="8301">
          <cell r="A8301" t="str">
            <v>4295863946</v>
          </cell>
        </row>
        <row r="8302">
          <cell r="A8302" t="str">
            <v>4295863946</v>
          </cell>
        </row>
        <row r="8303">
          <cell r="A8303" t="str">
            <v>4295863946</v>
          </cell>
        </row>
        <row r="8304">
          <cell r="A8304" t="str">
            <v>4295863946</v>
          </cell>
        </row>
        <row r="8305">
          <cell r="A8305" t="str">
            <v>4295863946</v>
          </cell>
        </row>
        <row r="8306">
          <cell r="A8306" t="str">
            <v>4295863946</v>
          </cell>
        </row>
        <row r="8307">
          <cell r="A8307" t="str">
            <v>4295863946</v>
          </cell>
        </row>
        <row r="8308">
          <cell r="A8308" t="str">
            <v>4295863946</v>
          </cell>
        </row>
        <row r="8309">
          <cell r="A8309" t="str">
            <v>4295863946</v>
          </cell>
        </row>
        <row r="8310">
          <cell r="A8310" t="str">
            <v>4295863946</v>
          </cell>
        </row>
        <row r="8311">
          <cell r="A8311" t="str">
            <v>4295863946</v>
          </cell>
        </row>
        <row r="8312">
          <cell r="A8312" t="str">
            <v>4295863946</v>
          </cell>
        </row>
        <row r="8313">
          <cell r="A8313" t="str">
            <v>4295863946</v>
          </cell>
        </row>
        <row r="8314">
          <cell r="A8314" t="str">
            <v>4295863946</v>
          </cell>
        </row>
        <row r="8315">
          <cell r="A8315" t="str">
            <v>4295863946</v>
          </cell>
        </row>
        <row r="8316">
          <cell r="A8316" t="str">
            <v>4295863946</v>
          </cell>
        </row>
        <row r="8317">
          <cell r="A8317" t="str">
            <v>4295863946</v>
          </cell>
        </row>
        <row r="8318">
          <cell r="A8318" t="str">
            <v>4295863946</v>
          </cell>
        </row>
        <row r="8319">
          <cell r="A8319" t="str">
            <v>4295863946</v>
          </cell>
        </row>
        <row r="8320">
          <cell r="A8320" t="str">
            <v>4295863946</v>
          </cell>
        </row>
        <row r="8321">
          <cell r="A8321" t="str">
            <v>4295863946</v>
          </cell>
        </row>
        <row r="8322">
          <cell r="A8322" t="str">
            <v>4295863946</v>
          </cell>
        </row>
        <row r="8323">
          <cell r="A8323" t="str">
            <v>4295863946</v>
          </cell>
        </row>
        <row r="8324">
          <cell r="A8324" t="str">
            <v>4295863946</v>
          </cell>
        </row>
        <row r="8325">
          <cell r="A8325" t="str">
            <v>4295863946</v>
          </cell>
        </row>
        <row r="8326">
          <cell r="A8326" t="str">
            <v>4295863946</v>
          </cell>
        </row>
        <row r="8327">
          <cell r="A8327" t="str">
            <v>4295863946</v>
          </cell>
        </row>
        <row r="8328">
          <cell r="A8328" t="str">
            <v>4295863946</v>
          </cell>
        </row>
        <row r="8329">
          <cell r="A8329" t="str">
            <v>4295863946</v>
          </cell>
        </row>
        <row r="8330">
          <cell r="A8330" t="str">
            <v>4295863946</v>
          </cell>
        </row>
        <row r="8331">
          <cell r="A8331" t="str">
            <v>4295863946</v>
          </cell>
        </row>
        <row r="8332">
          <cell r="A8332" t="str">
            <v>4295863946</v>
          </cell>
        </row>
        <row r="8333">
          <cell r="A8333" t="str">
            <v>4295863946</v>
          </cell>
        </row>
        <row r="8334">
          <cell r="A8334" t="str">
            <v>4295863946</v>
          </cell>
        </row>
        <row r="8335">
          <cell r="A8335" t="str">
            <v>4295863946</v>
          </cell>
        </row>
        <row r="8336">
          <cell r="A8336" t="str">
            <v>4295863946</v>
          </cell>
        </row>
        <row r="8337">
          <cell r="A8337" t="str">
            <v>4295863946</v>
          </cell>
        </row>
        <row r="8338">
          <cell r="A8338" t="str">
            <v>4295863946</v>
          </cell>
        </row>
        <row r="8339">
          <cell r="A8339" t="str">
            <v>4295863946</v>
          </cell>
        </row>
        <row r="8340">
          <cell r="A8340" t="str">
            <v>4295863946</v>
          </cell>
        </row>
        <row r="8341">
          <cell r="A8341" t="str">
            <v>4295863946</v>
          </cell>
        </row>
        <row r="8342">
          <cell r="A8342" t="str">
            <v>4295863946</v>
          </cell>
        </row>
        <row r="8343">
          <cell r="A8343" t="str">
            <v>4295863946</v>
          </cell>
        </row>
        <row r="8344">
          <cell r="A8344" t="str">
            <v>4295863946</v>
          </cell>
        </row>
        <row r="8345">
          <cell r="A8345" t="str">
            <v>4295863946</v>
          </cell>
        </row>
        <row r="8346">
          <cell r="A8346" t="str">
            <v>4295863946</v>
          </cell>
        </row>
        <row r="8347">
          <cell r="A8347" t="str">
            <v>4295863946</v>
          </cell>
        </row>
        <row r="8348">
          <cell r="A8348" t="str">
            <v>4295863946</v>
          </cell>
        </row>
        <row r="8349">
          <cell r="A8349" t="str">
            <v>4295863946</v>
          </cell>
        </row>
        <row r="8350">
          <cell r="A8350" t="str">
            <v>4295863946</v>
          </cell>
        </row>
        <row r="8351">
          <cell r="A8351" t="str">
            <v>4295863946</v>
          </cell>
        </row>
        <row r="8352">
          <cell r="A8352" t="str">
            <v>4295863946</v>
          </cell>
        </row>
        <row r="8353">
          <cell r="A8353" t="str">
            <v>4295863946</v>
          </cell>
        </row>
        <row r="8354">
          <cell r="A8354" t="str">
            <v>4295863946</v>
          </cell>
        </row>
        <row r="8355">
          <cell r="A8355" t="str">
            <v>4295863946</v>
          </cell>
        </row>
        <row r="8356">
          <cell r="A8356" t="str">
            <v>4295863946</v>
          </cell>
        </row>
        <row r="8357">
          <cell r="A8357" t="str">
            <v>4295863946</v>
          </cell>
        </row>
        <row r="8358">
          <cell r="A8358" t="str">
            <v>4295863946</v>
          </cell>
        </row>
        <row r="8359">
          <cell r="A8359" t="str">
            <v>4295863946</v>
          </cell>
        </row>
        <row r="8360">
          <cell r="A8360" t="str">
            <v>4295863946</v>
          </cell>
        </row>
        <row r="8361">
          <cell r="A8361" t="str">
            <v>4295863946</v>
          </cell>
        </row>
        <row r="8362">
          <cell r="A8362" t="str">
            <v>4295863946</v>
          </cell>
        </row>
        <row r="8363">
          <cell r="A8363" t="str">
            <v>4295863946</v>
          </cell>
        </row>
        <row r="8364">
          <cell r="A8364" t="str">
            <v>4295863946</v>
          </cell>
        </row>
        <row r="8365">
          <cell r="A8365" t="str">
            <v>4295863946</v>
          </cell>
        </row>
        <row r="8366">
          <cell r="A8366" t="str">
            <v>4295863946</v>
          </cell>
        </row>
        <row r="8367">
          <cell r="A8367" t="str">
            <v>4295863946</v>
          </cell>
        </row>
        <row r="8368">
          <cell r="A8368" t="str">
            <v>4295863946</v>
          </cell>
        </row>
        <row r="8369">
          <cell r="A8369" t="str">
            <v>4295863946</v>
          </cell>
        </row>
        <row r="8370">
          <cell r="A8370" t="str">
            <v>4295863946</v>
          </cell>
        </row>
        <row r="8371">
          <cell r="A8371" t="str">
            <v>4295863946</v>
          </cell>
        </row>
        <row r="8372">
          <cell r="A8372" t="str">
            <v>4295863946</v>
          </cell>
        </row>
        <row r="8373">
          <cell r="A8373" t="str">
            <v>4295863946</v>
          </cell>
        </row>
        <row r="8374">
          <cell r="A8374" t="str">
            <v>4295863946</v>
          </cell>
        </row>
        <row r="8375">
          <cell r="A8375" t="str">
            <v>4295863946</v>
          </cell>
        </row>
        <row r="8376">
          <cell r="A8376" t="str">
            <v>4295863946</v>
          </cell>
        </row>
        <row r="8377">
          <cell r="A8377" t="str">
            <v>4295863946</v>
          </cell>
        </row>
        <row r="8378">
          <cell r="A8378" t="str">
            <v>4295863946</v>
          </cell>
        </row>
        <row r="8379">
          <cell r="A8379" t="str">
            <v>4295863946</v>
          </cell>
        </row>
        <row r="8380">
          <cell r="A8380" t="str">
            <v>4295863946</v>
          </cell>
        </row>
        <row r="8381">
          <cell r="A8381" t="str">
            <v>5035422281</v>
          </cell>
        </row>
        <row r="8382">
          <cell r="A8382" t="str">
            <v>5035422281</v>
          </cell>
        </row>
        <row r="8383">
          <cell r="A8383" t="str">
            <v>5035422281</v>
          </cell>
        </row>
        <row r="8384">
          <cell r="A8384" t="str">
            <v>5035422281</v>
          </cell>
        </row>
        <row r="8385">
          <cell r="A8385" t="str">
            <v>5035422281</v>
          </cell>
        </row>
        <row r="8386">
          <cell r="A8386" t="str">
            <v>5035422281</v>
          </cell>
        </row>
        <row r="8387">
          <cell r="A8387" t="str">
            <v>5035422281</v>
          </cell>
        </row>
        <row r="8388">
          <cell r="A8388" t="str">
            <v>5035422281</v>
          </cell>
        </row>
        <row r="8389">
          <cell r="A8389" t="str">
            <v>5035422281</v>
          </cell>
        </row>
        <row r="8390">
          <cell r="A8390" t="str">
            <v>5035422281</v>
          </cell>
        </row>
        <row r="8391">
          <cell r="A8391" t="str">
            <v>5035422281</v>
          </cell>
        </row>
        <row r="8392">
          <cell r="A8392" t="str">
            <v>5035422281</v>
          </cell>
        </row>
        <row r="8393">
          <cell r="A8393" t="str">
            <v>5035422281</v>
          </cell>
        </row>
        <row r="8394">
          <cell r="A8394" t="str">
            <v>5035422281</v>
          </cell>
        </row>
        <row r="8395">
          <cell r="A8395" t="str">
            <v>5035422281</v>
          </cell>
        </row>
        <row r="8396">
          <cell r="A8396" t="str">
            <v>5035422281</v>
          </cell>
        </row>
        <row r="8397">
          <cell r="A8397" t="str">
            <v>5035422281</v>
          </cell>
        </row>
        <row r="8398">
          <cell r="A8398" t="str">
            <v>5035422281</v>
          </cell>
        </row>
        <row r="8399">
          <cell r="A8399" t="str">
            <v>5035422281</v>
          </cell>
        </row>
        <row r="8400">
          <cell r="A8400" t="str">
            <v>4295869238</v>
          </cell>
        </row>
        <row r="8401">
          <cell r="A8401" t="str">
            <v>4295869238</v>
          </cell>
        </row>
        <row r="8402">
          <cell r="A8402" t="str">
            <v>4295869238</v>
          </cell>
        </row>
        <row r="8403">
          <cell r="A8403" t="str">
            <v>4295869238</v>
          </cell>
        </row>
        <row r="8404">
          <cell r="A8404" t="str">
            <v>4295869238</v>
          </cell>
        </row>
        <row r="8405">
          <cell r="A8405" t="str">
            <v>4295869238</v>
          </cell>
        </row>
        <row r="8406">
          <cell r="A8406" t="str">
            <v>4295869238</v>
          </cell>
        </row>
        <row r="8407">
          <cell r="A8407" t="str">
            <v>4295869238</v>
          </cell>
        </row>
        <row r="8408">
          <cell r="A8408" t="str">
            <v>4295869238</v>
          </cell>
        </row>
        <row r="8409">
          <cell r="A8409" t="str">
            <v>4295869238</v>
          </cell>
        </row>
        <row r="8410">
          <cell r="A8410" t="str">
            <v>4295869238</v>
          </cell>
        </row>
        <row r="8411">
          <cell r="A8411" t="str">
            <v>4295869238</v>
          </cell>
        </row>
        <row r="8412">
          <cell r="A8412" t="str">
            <v>4295869238</v>
          </cell>
        </row>
        <row r="8413">
          <cell r="A8413" t="str">
            <v>4295869238</v>
          </cell>
        </row>
        <row r="8414">
          <cell r="A8414" t="str">
            <v>4295869238</v>
          </cell>
        </row>
        <row r="8415">
          <cell r="A8415" t="str">
            <v>4295869238</v>
          </cell>
        </row>
        <row r="8416">
          <cell r="A8416" t="str">
            <v>4295869238</v>
          </cell>
        </row>
        <row r="8417">
          <cell r="A8417" t="str">
            <v>4295869238</v>
          </cell>
        </row>
        <row r="8418">
          <cell r="A8418" t="str">
            <v>4295869238</v>
          </cell>
        </row>
        <row r="8419">
          <cell r="A8419" t="str">
            <v>4295869238</v>
          </cell>
        </row>
        <row r="8420">
          <cell r="A8420" t="str">
            <v>4295869238</v>
          </cell>
        </row>
        <row r="8421">
          <cell r="A8421" t="str">
            <v>4295869238</v>
          </cell>
        </row>
        <row r="8422">
          <cell r="A8422" t="str">
            <v>4295869238</v>
          </cell>
        </row>
        <row r="8423">
          <cell r="A8423" t="str">
            <v>4295869238</v>
          </cell>
        </row>
        <row r="8424">
          <cell r="A8424" t="str">
            <v>4295869238</v>
          </cell>
        </row>
        <row r="8425">
          <cell r="A8425" t="str">
            <v>4295869238</v>
          </cell>
        </row>
        <row r="8426">
          <cell r="A8426" t="str">
            <v>4295869238</v>
          </cell>
        </row>
        <row r="8427">
          <cell r="A8427" t="str">
            <v>4295869238</v>
          </cell>
        </row>
        <row r="8428">
          <cell r="A8428" t="str">
            <v>4295869238</v>
          </cell>
        </row>
        <row r="8429">
          <cell r="A8429" t="str">
            <v>4295869238</v>
          </cell>
        </row>
        <row r="8430">
          <cell r="A8430" t="str">
            <v>4295869238</v>
          </cell>
        </row>
        <row r="8431">
          <cell r="A8431" t="str">
            <v>4295869238</v>
          </cell>
        </row>
        <row r="8432">
          <cell r="A8432" t="str">
            <v>4295869238</v>
          </cell>
        </row>
        <row r="8433">
          <cell r="A8433" t="str">
            <v>4295869238</v>
          </cell>
        </row>
        <row r="8434">
          <cell r="A8434" t="str">
            <v>4295869238</v>
          </cell>
        </row>
        <row r="8435">
          <cell r="A8435" t="str">
            <v>4295869238</v>
          </cell>
        </row>
        <row r="8436">
          <cell r="A8436" t="str">
            <v>4295869238</v>
          </cell>
        </row>
        <row r="8437">
          <cell r="A8437" t="str">
            <v>4295869238</v>
          </cell>
        </row>
        <row r="8438">
          <cell r="A8438" t="str">
            <v>4295869238</v>
          </cell>
        </row>
        <row r="8439">
          <cell r="A8439" t="str">
            <v>4295869238</v>
          </cell>
        </row>
        <row r="8440">
          <cell r="A8440" t="str">
            <v>4295869238</v>
          </cell>
        </row>
        <row r="8441">
          <cell r="A8441" t="str">
            <v>4295869238</v>
          </cell>
        </row>
        <row r="8442">
          <cell r="A8442" t="str">
            <v>4295869238</v>
          </cell>
        </row>
        <row r="8443">
          <cell r="A8443" t="str">
            <v>4295869238</v>
          </cell>
        </row>
        <row r="8444">
          <cell r="A8444" t="str">
            <v>4295869238</v>
          </cell>
        </row>
        <row r="8445">
          <cell r="A8445" t="str">
            <v>4295869238</v>
          </cell>
        </row>
        <row r="8446">
          <cell r="A8446" t="str">
            <v>4295869238</v>
          </cell>
        </row>
        <row r="8447">
          <cell r="A8447" t="str">
            <v>4295869238</v>
          </cell>
        </row>
        <row r="8448">
          <cell r="A8448" t="str">
            <v>4295869238</v>
          </cell>
        </row>
        <row r="8449">
          <cell r="A8449" t="str">
            <v>4295869238</v>
          </cell>
        </row>
        <row r="8450">
          <cell r="A8450" t="str">
            <v>4295869238</v>
          </cell>
        </row>
        <row r="8451">
          <cell r="A8451" t="str">
            <v>4295869238</v>
          </cell>
        </row>
        <row r="8452">
          <cell r="A8452" t="str">
            <v>4295869238</v>
          </cell>
        </row>
        <row r="8453">
          <cell r="A8453" t="str">
            <v>4295869238</v>
          </cell>
        </row>
        <row r="8454">
          <cell r="A8454" t="str">
            <v>4295869238</v>
          </cell>
        </row>
        <row r="8455">
          <cell r="A8455" t="str">
            <v>4295869238</v>
          </cell>
        </row>
        <row r="8456">
          <cell r="A8456" t="str">
            <v>4295869238</v>
          </cell>
        </row>
        <row r="8457">
          <cell r="A8457" t="str">
            <v>4295869238</v>
          </cell>
        </row>
        <row r="8458">
          <cell r="A8458" t="str">
            <v>4295869238</v>
          </cell>
        </row>
        <row r="8459">
          <cell r="A8459" t="str">
            <v>4295869238</v>
          </cell>
        </row>
        <row r="8460">
          <cell r="A8460" t="str">
            <v>4295869238</v>
          </cell>
        </row>
        <row r="8461">
          <cell r="A8461" t="str">
            <v>4295869238</v>
          </cell>
        </row>
        <row r="8462">
          <cell r="A8462" t="str">
            <v>4295869238</v>
          </cell>
        </row>
        <row r="8463">
          <cell r="A8463" t="str">
            <v>4295869238</v>
          </cell>
        </row>
        <row r="8464">
          <cell r="A8464" t="str">
            <v>4295869238</v>
          </cell>
        </row>
        <row r="8465">
          <cell r="A8465" t="str">
            <v>4295869238</v>
          </cell>
        </row>
        <row r="8466">
          <cell r="A8466" t="str">
            <v>4295869238</v>
          </cell>
        </row>
        <row r="8467">
          <cell r="A8467" t="str">
            <v>4295869238</v>
          </cell>
        </row>
        <row r="8468">
          <cell r="A8468" t="str">
            <v>4295869238</v>
          </cell>
        </row>
        <row r="8469">
          <cell r="A8469" t="str">
            <v>4295869238</v>
          </cell>
        </row>
        <row r="8470">
          <cell r="A8470" t="str">
            <v>4295869238</v>
          </cell>
        </row>
        <row r="8471">
          <cell r="A8471" t="str">
            <v>4295869238</v>
          </cell>
        </row>
        <row r="8472">
          <cell r="A8472" t="str">
            <v>4295869238</v>
          </cell>
        </row>
        <row r="8473">
          <cell r="A8473" t="str">
            <v>4295869238</v>
          </cell>
        </row>
        <row r="8474">
          <cell r="A8474" t="str">
            <v>4295869238</v>
          </cell>
        </row>
        <row r="8475">
          <cell r="A8475" t="str">
            <v>4295869238</v>
          </cell>
        </row>
        <row r="8476">
          <cell r="A8476" t="str">
            <v>4295869238</v>
          </cell>
        </row>
        <row r="8477">
          <cell r="A8477" t="str">
            <v>4295869238</v>
          </cell>
        </row>
        <row r="8478">
          <cell r="A8478" t="str">
            <v>4295869238</v>
          </cell>
        </row>
        <row r="8479">
          <cell r="A8479" t="str">
            <v>4295869238</v>
          </cell>
        </row>
        <row r="8480">
          <cell r="A8480" t="str">
            <v>4295869238</v>
          </cell>
        </row>
        <row r="8481">
          <cell r="A8481" t="str">
            <v>4295869238</v>
          </cell>
        </row>
        <row r="8482">
          <cell r="A8482" t="str">
            <v>4295869238</v>
          </cell>
        </row>
        <row r="8483">
          <cell r="A8483" t="str">
            <v>4295869238</v>
          </cell>
        </row>
        <row r="8484">
          <cell r="A8484" t="str">
            <v>4295869238</v>
          </cell>
        </row>
        <row r="8485">
          <cell r="A8485" t="str">
            <v>4295869238</v>
          </cell>
        </row>
        <row r="8486">
          <cell r="A8486" t="str">
            <v>4295869238</v>
          </cell>
        </row>
        <row r="8487">
          <cell r="A8487" t="str">
            <v>4295869238</v>
          </cell>
        </row>
        <row r="8488">
          <cell r="A8488" t="str">
            <v>4295869238</v>
          </cell>
        </row>
        <row r="8489">
          <cell r="A8489" t="str">
            <v>4295869238</v>
          </cell>
        </row>
        <row r="8490">
          <cell r="A8490" t="str">
            <v>4295869238</v>
          </cell>
        </row>
        <row r="8491">
          <cell r="A8491" t="str">
            <v>4295869238</v>
          </cell>
        </row>
        <row r="8492">
          <cell r="A8492" t="str">
            <v>4295869238</v>
          </cell>
        </row>
        <row r="8493">
          <cell r="A8493" t="str">
            <v>4295869238</v>
          </cell>
        </row>
        <row r="8494">
          <cell r="A8494" t="str">
            <v>4295869238</v>
          </cell>
        </row>
        <row r="8495">
          <cell r="A8495" t="str">
            <v>4295869238</v>
          </cell>
        </row>
        <row r="8496">
          <cell r="A8496" t="str">
            <v>4295869238</v>
          </cell>
        </row>
        <row r="8497">
          <cell r="A8497" t="str">
            <v>4295869238</v>
          </cell>
        </row>
        <row r="8498">
          <cell r="A8498" t="str">
            <v>4295869238</v>
          </cell>
        </row>
        <row r="8499">
          <cell r="A8499" t="str">
            <v>4295869238</v>
          </cell>
        </row>
        <row r="8500">
          <cell r="A8500" t="str">
            <v>4295869238</v>
          </cell>
        </row>
        <row r="8501">
          <cell r="A8501" t="str">
            <v>4295869238</v>
          </cell>
        </row>
        <row r="8502">
          <cell r="A8502" t="str">
            <v>4295869238</v>
          </cell>
        </row>
        <row r="8503">
          <cell r="A8503" t="str">
            <v>4295869238</v>
          </cell>
        </row>
        <row r="8504">
          <cell r="A8504" t="str">
            <v>4295869238</v>
          </cell>
        </row>
        <row r="8505">
          <cell r="A8505" t="str">
            <v>4295869238</v>
          </cell>
        </row>
        <row r="8506">
          <cell r="A8506" t="str">
            <v>4295869238</v>
          </cell>
        </row>
        <row r="8507">
          <cell r="A8507" t="str">
            <v>4295869238</v>
          </cell>
        </row>
        <row r="8508">
          <cell r="A8508" t="str">
            <v>4295869238</v>
          </cell>
        </row>
        <row r="8509">
          <cell r="A8509" t="str">
            <v>4295869238</v>
          </cell>
        </row>
        <row r="8510">
          <cell r="A8510" t="str">
            <v>4295869238</v>
          </cell>
        </row>
        <row r="8511">
          <cell r="A8511" t="str">
            <v>4295869238</v>
          </cell>
        </row>
        <row r="8512">
          <cell r="A8512" t="str">
            <v>4295869238</v>
          </cell>
        </row>
        <row r="8513">
          <cell r="A8513" t="str">
            <v>4295869238</v>
          </cell>
        </row>
        <row r="8514">
          <cell r="A8514" t="str">
            <v>4295869238</v>
          </cell>
        </row>
        <row r="8515">
          <cell r="A8515" t="str">
            <v>4295869238</v>
          </cell>
        </row>
        <row r="8516">
          <cell r="A8516" t="str">
            <v>4295869238</v>
          </cell>
        </row>
        <row r="8517">
          <cell r="A8517" t="str">
            <v>4295869238</v>
          </cell>
        </row>
        <row r="8518">
          <cell r="A8518" t="str">
            <v>4295869238</v>
          </cell>
        </row>
        <row r="8519">
          <cell r="A8519" t="str">
            <v>4295869238</v>
          </cell>
        </row>
        <row r="8520">
          <cell r="A8520" t="str">
            <v>4295869238</v>
          </cell>
        </row>
        <row r="8521">
          <cell r="A8521" t="str">
            <v>4295869238</v>
          </cell>
        </row>
        <row r="8522">
          <cell r="A8522" t="str">
            <v>4295869238</v>
          </cell>
        </row>
        <row r="8523">
          <cell r="A8523" t="str">
            <v>4295869238</v>
          </cell>
        </row>
        <row r="8524">
          <cell r="A8524" t="str">
            <v>4295869238</v>
          </cell>
        </row>
        <row r="8525">
          <cell r="A8525" t="str">
            <v>4295869238</v>
          </cell>
        </row>
        <row r="8526">
          <cell r="A8526" t="str">
            <v>4295869238</v>
          </cell>
        </row>
        <row r="8527">
          <cell r="A8527" t="str">
            <v>4295869238</v>
          </cell>
        </row>
        <row r="8528">
          <cell r="A8528" t="str">
            <v>4295869238</v>
          </cell>
        </row>
        <row r="8529">
          <cell r="A8529" t="str">
            <v>4295869238</v>
          </cell>
        </row>
        <row r="8530">
          <cell r="A8530" t="str">
            <v>4295869238</v>
          </cell>
        </row>
        <row r="8531">
          <cell r="A8531" t="str">
            <v>4295869238</v>
          </cell>
        </row>
        <row r="8532">
          <cell r="A8532" t="str">
            <v>4295869238</v>
          </cell>
        </row>
        <row r="8533">
          <cell r="A8533" t="str">
            <v>4295869238</v>
          </cell>
        </row>
        <row r="8534">
          <cell r="A8534" t="str">
            <v>4295869238</v>
          </cell>
        </row>
        <row r="8535">
          <cell r="A8535" t="str">
            <v>4295869238</v>
          </cell>
        </row>
        <row r="8536">
          <cell r="A8536" t="str">
            <v>4295869238</v>
          </cell>
        </row>
        <row r="8537">
          <cell r="A8537" t="str">
            <v>4295869238</v>
          </cell>
        </row>
        <row r="8538">
          <cell r="A8538" t="str">
            <v>4295869238</v>
          </cell>
        </row>
        <row r="8539">
          <cell r="A8539" t="str">
            <v>4295869238</v>
          </cell>
        </row>
        <row r="8540">
          <cell r="A8540" t="str">
            <v>4295869238</v>
          </cell>
        </row>
        <row r="8541">
          <cell r="A8541" t="str">
            <v>4295869238</v>
          </cell>
        </row>
        <row r="8542">
          <cell r="A8542" t="str">
            <v>4295869238</v>
          </cell>
        </row>
        <row r="8543">
          <cell r="A8543" t="str">
            <v>4295869238</v>
          </cell>
        </row>
        <row r="8544">
          <cell r="A8544" t="str">
            <v>4295869238</v>
          </cell>
        </row>
        <row r="8545">
          <cell r="A8545" t="str">
            <v>4295869238</v>
          </cell>
        </row>
        <row r="8546">
          <cell r="A8546" t="str">
            <v>4295869238</v>
          </cell>
        </row>
        <row r="8547">
          <cell r="A8547" t="str">
            <v>4295869238</v>
          </cell>
        </row>
        <row r="8548">
          <cell r="A8548" t="str">
            <v>4295888190</v>
          </cell>
        </row>
        <row r="8549">
          <cell r="A8549" t="str">
            <v>4295888190</v>
          </cell>
        </row>
        <row r="8550">
          <cell r="A8550" t="str">
            <v>4295888190</v>
          </cell>
        </row>
        <row r="8551">
          <cell r="A8551" t="str">
            <v>4295888190</v>
          </cell>
        </row>
        <row r="8552">
          <cell r="A8552" t="str">
            <v>4295888190</v>
          </cell>
        </row>
        <row r="8553">
          <cell r="A8553" t="str">
            <v>4295888190</v>
          </cell>
        </row>
        <row r="8554">
          <cell r="A8554" t="str">
            <v>4295888190</v>
          </cell>
        </row>
        <row r="8555">
          <cell r="A8555" t="str">
            <v>4295888190</v>
          </cell>
        </row>
        <row r="8556">
          <cell r="A8556" t="str">
            <v>4295888190</v>
          </cell>
        </row>
        <row r="8557">
          <cell r="A8557" t="str">
            <v>4295888190</v>
          </cell>
        </row>
        <row r="8558">
          <cell r="A8558" t="str">
            <v>4295888190</v>
          </cell>
        </row>
        <row r="8559">
          <cell r="A8559" t="str">
            <v>4295888190</v>
          </cell>
        </row>
        <row r="8560">
          <cell r="A8560" t="str">
            <v>4295888190</v>
          </cell>
        </row>
        <row r="8561">
          <cell r="A8561" t="str">
            <v>4295888190</v>
          </cell>
        </row>
        <row r="8562">
          <cell r="A8562" t="str">
            <v>4295888190</v>
          </cell>
        </row>
        <row r="8563">
          <cell r="A8563" t="str">
            <v>4295888190</v>
          </cell>
        </row>
        <row r="8564">
          <cell r="A8564" t="str">
            <v>4295888190</v>
          </cell>
        </row>
        <row r="8565">
          <cell r="A8565" t="str">
            <v>4295888190</v>
          </cell>
        </row>
        <row r="8566">
          <cell r="A8566" t="str">
            <v>4295888190</v>
          </cell>
        </row>
        <row r="8567">
          <cell r="A8567" t="str">
            <v>4295888190</v>
          </cell>
        </row>
        <row r="8568">
          <cell r="A8568" t="str">
            <v>4295888190</v>
          </cell>
        </row>
        <row r="8569">
          <cell r="A8569" t="str">
            <v>4295888190</v>
          </cell>
        </row>
        <row r="8570">
          <cell r="A8570" t="str">
            <v>4295888190</v>
          </cell>
        </row>
        <row r="8571">
          <cell r="A8571" t="str">
            <v>4295888190</v>
          </cell>
        </row>
        <row r="8572">
          <cell r="A8572" t="str">
            <v>4295888190</v>
          </cell>
        </row>
        <row r="8573">
          <cell r="A8573" t="str">
            <v>4295888190</v>
          </cell>
        </row>
        <row r="8574">
          <cell r="A8574" t="str">
            <v>4295888190</v>
          </cell>
        </row>
        <row r="8575">
          <cell r="A8575" t="str">
            <v>4295888190</v>
          </cell>
        </row>
        <row r="8576">
          <cell r="A8576" t="str">
            <v>4295888190</v>
          </cell>
        </row>
        <row r="8577">
          <cell r="A8577" t="str">
            <v>4295888190</v>
          </cell>
        </row>
        <row r="8578">
          <cell r="A8578" t="str">
            <v>4295888190</v>
          </cell>
        </row>
        <row r="8579">
          <cell r="A8579" t="str">
            <v>4295888190</v>
          </cell>
        </row>
        <row r="8580">
          <cell r="A8580" t="str">
            <v>4295888190</v>
          </cell>
        </row>
        <row r="8581">
          <cell r="A8581" t="str">
            <v>4295888190</v>
          </cell>
        </row>
        <row r="8582">
          <cell r="A8582" t="str">
            <v>4295888190</v>
          </cell>
        </row>
        <row r="8583">
          <cell r="A8583" t="str">
            <v>4295888190</v>
          </cell>
        </row>
        <row r="8584">
          <cell r="A8584" t="str">
            <v>4295888190</v>
          </cell>
        </row>
        <row r="8585">
          <cell r="A8585" t="str">
            <v>4295888190</v>
          </cell>
        </row>
        <row r="8586">
          <cell r="A8586" t="str">
            <v>4295888190</v>
          </cell>
        </row>
        <row r="8587">
          <cell r="A8587" t="str">
            <v>4295888190</v>
          </cell>
        </row>
        <row r="8588">
          <cell r="A8588" t="str">
            <v>4295888190</v>
          </cell>
        </row>
        <row r="8589">
          <cell r="A8589" t="str">
            <v>4295888190</v>
          </cell>
        </row>
        <row r="8590">
          <cell r="A8590" t="str">
            <v>4295888190</v>
          </cell>
        </row>
        <row r="8591">
          <cell r="A8591" t="str">
            <v>4295888190</v>
          </cell>
        </row>
        <row r="8592">
          <cell r="A8592" t="str">
            <v>4295888190</v>
          </cell>
        </row>
        <row r="8593">
          <cell r="A8593" t="str">
            <v>4295888190</v>
          </cell>
        </row>
        <row r="8594">
          <cell r="A8594" t="str">
            <v>4295888190</v>
          </cell>
        </row>
        <row r="8595">
          <cell r="A8595" t="str">
            <v>4295888190</v>
          </cell>
        </row>
        <row r="8596">
          <cell r="A8596" t="str">
            <v>4295888190</v>
          </cell>
        </row>
        <row r="8597">
          <cell r="A8597" t="str">
            <v>4295888190</v>
          </cell>
        </row>
        <row r="8598">
          <cell r="A8598" t="str">
            <v>4295888190</v>
          </cell>
        </row>
        <row r="8599">
          <cell r="A8599" t="str">
            <v>4295888190</v>
          </cell>
        </row>
        <row r="8600">
          <cell r="A8600" t="str">
            <v>4295888190</v>
          </cell>
        </row>
        <row r="8601">
          <cell r="A8601" t="str">
            <v>4295888190</v>
          </cell>
        </row>
        <row r="8602">
          <cell r="A8602" t="str">
            <v>4295888190</v>
          </cell>
        </row>
        <row r="8603">
          <cell r="A8603" t="str">
            <v>4295888190</v>
          </cell>
        </row>
        <row r="8604">
          <cell r="A8604" t="str">
            <v>4295888190</v>
          </cell>
        </row>
        <row r="8605">
          <cell r="A8605" t="str">
            <v>4295888190</v>
          </cell>
        </row>
        <row r="8606">
          <cell r="A8606" t="str">
            <v>4295888190</v>
          </cell>
        </row>
        <row r="8607">
          <cell r="A8607" t="str">
            <v>4295888190</v>
          </cell>
        </row>
        <row r="8608">
          <cell r="A8608" t="str">
            <v>4295888190</v>
          </cell>
        </row>
        <row r="8609">
          <cell r="A8609" t="str">
            <v>4295888190</v>
          </cell>
        </row>
        <row r="8610">
          <cell r="A8610" t="str">
            <v>4295888190</v>
          </cell>
        </row>
        <row r="8611">
          <cell r="A8611" t="str">
            <v>4295888190</v>
          </cell>
        </row>
        <row r="8612">
          <cell r="A8612" t="str">
            <v>4295861243</v>
          </cell>
        </row>
        <row r="8613">
          <cell r="A8613" t="str">
            <v>4295861243</v>
          </cell>
        </row>
        <row r="8614">
          <cell r="A8614" t="str">
            <v>4295861243</v>
          </cell>
        </row>
        <row r="8615">
          <cell r="A8615" t="str">
            <v>4295861243</v>
          </cell>
        </row>
        <row r="8616">
          <cell r="A8616" t="str">
            <v>4295861243</v>
          </cell>
        </row>
        <row r="8617">
          <cell r="A8617" t="str">
            <v>4295861243</v>
          </cell>
        </row>
        <row r="8618">
          <cell r="A8618" t="str">
            <v>4295861243</v>
          </cell>
        </row>
        <row r="8619">
          <cell r="A8619" t="str">
            <v>4295861243</v>
          </cell>
        </row>
        <row r="8620">
          <cell r="A8620" t="str">
            <v>4295861243</v>
          </cell>
        </row>
        <row r="8621">
          <cell r="A8621" t="str">
            <v>4295861243</v>
          </cell>
        </row>
        <row r="8622">
          <cell r="A8622" t="str">
            <v>4295861243</v>
          </cell>
        </row>
        <row r="8623">
          <cell r="A8623" t="str">
            <v>4295861243</v>
          </cell>
        </row>
        <row r="8624">
          <cell r="A8624" t="str">
            <v>4295861243</v>
          </cell>
        </row>
        <row r="8625">
          <cell r="A8625" t="str">
            <v>4295861243</v>
          </cell>
        </row>
        <row r="8626">
          <cell r="A8626" t="str">
            <v>4295861243</v>
          </cell>
        </row>
        <row r="8627">
          <cell r="A8627" t="str">
            <v>4295861243</v>
          </cell>
        </row>
        <row r="8628">
          <cell r="A8628" t="str">
            <v>4295861243</v>
          </cell>
        </row>
        <row r="8629">
          <cell r="A8629" t="str">
            <v>4295861243</v>
          </cell>
        </row>
        <row r="8630">
          <cell r="A8630" t="str">
            <v>4295861243</v>
          </cell>
        </row>
        <row r="8631">
          <cell r="A8631" t="str">
            <v>4295861243</v>
          </cell>
        </row>
        <row r="8632">
          <cell r="A8632" t="str">
            <v>4295861243</v>
          </cell>
        </row>
        <row r="8633">
          <cell r="A8633" t="str">
            <v>4295861243</v>
          </cell>
        </row>
        <row r="8634">
          <cell r="A8634" t="str">
            <v>4295861243</v>
          </cell>
        </row>
        <row r="8635">
          <cell r="A8635" t="str">
            <v>4295861243</v>
          </cell>
        </row>
        <row r="8636">
          <cell r="A8636" t="str">
            <v>4295861243</v>
          </cell>
        </row>
        <row r="8637">
          <cell r="A8637" t="str">
            <v>4295861243</v>
          </cell>
        </row>
        <row r="8638">
          <cell r="A8638" t="str">
            <v>4295861243</v>
          </cell>
        </row>
        <row r="8639">
          <cell r="A8639" t="str">
            <v>4295861243</v>
          </cell>
        </row>
        <row r="8640">
          <cell r="A8640" t="str">
            <v>4295861243</v>
          </cell>
        </row>
        <row r="8641">
          <cell r="A8641" t="str">
            <v>4295861243</v>
          </cell>
        </row>
        <row r="8642">
          <cell r="A8642" t="str">
            <v>4295861243</v>
          </cell>
        </row>
        <row r="8643">
          <cell r="A8643" t="str">
            <v>4295861243</v>
          </cell>
        </row>
        <row r="8644">
          <cell r="A8644" t="str">
            <v>4295861243</v>
          </cell>
        </row>
        <row r="8645">
          <cell r="A8645" t="str">
            <v>4295861243</v>
          </cell>
        </row>
        <row r="8646">
          <cell r="A8646" t="str">
            <v>4295861243</v>
          </cell>
        </row>
        <row r="8647">
          <cell r="A8647" t="str">
            <v>4295861243</v>
          </cell>
        </row>
        <row r="8648">
          <cell r="A8648" t="str">
            <v>4295861243</v>
          </cell>
        </row>
        <row r="8649">
          <cell r="A8649" t="str">
            <v>4295861243</v>
          </cell>
        </row>
        <row r="8650">
          <cell r="A8650" t="str">
            <v>4295861243</v>
          </cell>
        </row>
        <row r="8651">
          <cell r="A8651" t="str">
            <v>4295861243</v>
          </cell>
        </row>
        <row r="8652">
          <cell r="A8652" t="str">
            <v>4295861243</v>
          </cell>
        </row>
        <row r="8653">
          <cell r="A8653" t="str">
            <v>4295861243</v>
          </cell>
        </row>
        <row r="8654">
          <cell r="A8654" t="str">
            <v>4295861243</v>
          </cell>
        </row>
        <row r="8655">
          <cell r="A8655" t="str">
            <v>4295861243</v>
          </cell>
        </row>
        <row r="8656">
          <cell r="A8656" t="str">
            <v>4295861243</v>
          </cell>
        </row>
        <row r="8657">
          <cell r="A8657" t="str">
            <v>4295861243</v>
          </cell>
        </row>
        <row r="8658">
          <cell r="A8658" t="str">
            <v>4295861243</v>
          </cell>
        </row>
        <row r="8659">
          <cell r="A8659" t="str">
            <v>4295861243</v>
          </cell>
        </row>
        <row r="8660">
          <cell r="A8660" t="str">
            <v>4295861243</v>
          </cell>
        </row>
        <row r="8661">
          <cell r="A8661" t="str">
            <v>4295861243</v>
          </cell>
        </row>
        <row r="8662">
          <cell r="A8662" t="str">
            <v>4295861243</v>
          </cell>
        </row>
        <row r="8663">
          <cell r="A8663" t="str">
            <v>4295861243</v>
          </cell>
        </row>
        <row r="8664">
          <cell r="A8664" t="str">
            <v>4295861243</v>
          </cell>
        </row>
        <row r="8665">
          <cell r="A8665" t="str">
            <v>4295861243</v>
          </cell>
        </row>
        <row r="8666">
          <cell r="A8666" t="str">
            <v>4295861243</v>
          </cell>
        </row>
        <row r="8667">
          <cell r="A8667" t="str">
            <v>4295861243</v>
          </cell>
        </row>
        <row r="8668">
          <cell r="A8668" t="str">
            <v>4295861243</v>
          </cell>
        </row>
        <row r="8669">
          <cell r="A8669" t="str">
            <v>4295861243</v>
          </cell>
        </row>
        <row r="8670">
          <cell r="A8670" t="str">
            <v>4295861243</v>
          </cell>
        </row>
        <row r="8671">
          <cell r="A8671" t="str">
            <v>4295861243</v>
          </cell>
        </row>
        <row r="8672">
          <cell r="A8672" t="str">
            <v>4295861243</v>
          </cell>
        </row>
        <row r="8673">
          <cell r="A8673" t="str">
            <v>4295861243</v>
          </cell>
        </row>
        <row r="8674">
          <cell r="A8674" t="str">
            <v>4295861243</v>
          </cell>
        </row>
        <row r="8675">
          <cell r="A8675" t="str">
            <v>4295861243</v>
          </cell>
        </row>
        <row r="8676">
          <cell r="A8676" t="str">
            <v>4295861243</v>
          </cell>
        </row>
        <row r="8677">
          <cell r="A8677" t="str">
            <v>4295861243</v>
          </cell>
        </row>
        <row r="8678">
          <cell r="A8678" t="str">
            <v>4295861243</v>
          </cell>
        </row>
        <row r="8679">
          <cell r="A8679" t="str">
            <v>4295861243</v>
          </cell>
        </row>
        <row r="8680">
          <cell r="A8680" t="str">
            <v>4295861243</v>
          </cell>
        </row>
        <row r="8681">
          <cell r="A8681" t="str">
            <v>4295861243</v>
          </cell>
        </row>
        <row r="8682">
          <cell r="A8682" t="str">
            <v>4295861243</v>
          </cell>
        </row>
        <row r="8683">
          <cell r="A8683" t="str">
            <v>4295861243</v>
          </cell>
        </row>
        <row r="8684">
          <cell r="A8684" t="str">
            <v>4295861243</v>
          </cell>
        </row>
        <row r="8685">
          <cell r="A8685" t="str">
            <v>4295861243</v>
          </cell>
        </row>
        <row r="8686">
          <cell r="A8686" t="str">
            <v>4295861243</v>
          </cell>
        </row>
        <row r="8687">
          <cell r="A8687" t="str">
            <v>4295861243</v>
          </cell>
        </row>
        <row r="8688">
          <cell r="A8688" t="str">
            <v>4295861243</v>
          </cell>
        </row>
        <row r="8689">
          <cell r="A8689" t="str">
            <v>4295861243</v>
          </cell>
        </row>
        <row r="8690">
          <cell r="A8690" t="str">
            <v>4295861243</v>
          </cell>
        </row>
        <row r="8691">
          <cell r="A8691" t="str">
            <v>4295861243</v>
          </cell>
        </row>
        <row r="8692">
          <cell r="A8692" t="str">
            <v>4295861243</v>
          </cell>
        </row>
        <row r="8693">
          <cell r="A8693" t="str">
            <v>4295861243</v>
          </cell>
        </row>
        <row r="8694">
          <cell r="A8694" t="str">
            <v>4295861243</v>
          </cell>
        </row>
        <row r="8695">
          <cell r="A8695" t="str">
            <v>4295861243</v>
          </cell>
        </row>
        <row r="8696">
          <cell r="A8696" t="str">
            <v>4295861243</v>
          </cell>
        </row>
        <row r="8697">
          <cell r="A8697" t="str">
            <v>4295861243</v>
          </cell>
        </row>
        <row r="8698">
          <cell r="A8698" t="str">
            <v>4295861243</v>
          </cell>
        </row>
        <row r="8699">
          <cell r="A8699" t="str">
            <v>4295861243</v>
          </cell>
        </row>
        <row r="8700">
          <cell r="A8700" t="str">
            <v>4295861243</v>
          </cell>
        </row>
        <row r="8701">
          <cell r="A8701" t="str">
            <v>4295861243</v>
          </cell>
        </row>
        <row r="8702">
          <cell r="A8702" t="str">
            <v>4295861243</v>
          </cell>
        </row>
        <row r="8703">
          <cell r="A8703" t="str">
            <v>4295861243</v>
          </cell>
        </row>
        <row r="8704">
          <cell r="A8704" t="str">
            <v>4295861243</v>
          </cell>
        </row>
        <row r="8705">
          <cell r="A8705" t="str">
            <v>4295864882</v>
          </cell>
        </row>
        <row r="8706">
          <cell r="A8706" t="str">
            <v>4295864882</v>
          </cell>
        </row>
        <row r="8707">
          <cell r="A8707" t="str">
            <v>4295864882</v>
          </cell>
        </row>
        <row r="8708">
          <cell r="A8708" t="str">
            <v>4295864882</v>
          </cell>
        </row>
        <row r="8709">
          <cell r="A8709" t="str">
            <v>4295864882</v>
          </cell>
        </row>
        <row r="8710">
          <cell r="A8710" t="str">
            <v>4295864882</v>
          </cell>
        </row>
        <row r="8711">
          <cell r="A8711" t="str">
            <v>4295864882</v>
          </cell>
        </row>
        <row r="8712">
          <cell r="A8712" t="str">
            <v>4295864882</v>
          </cell>
        </row>
        <row r="8713">
          <cell r="A8713" t="str">
            <v>4295864882</v>
          </cell>
        </row>
        <row r="8714">
          <cell r="A8714" t="str">
            <v>4295864882</v>
          </cell>
        </row>
        <row r="8715">
          <cell r="A8715" t="str">
            <v>4295864882</v>
          </cell>
        </row>
        <row r="8716">
          <cell r="A8716" t="str">
            <v>4295864882</v>
          </cell>
        </row>
        <row r="8717">
          <cell r="A8717" t="str">
            <v>4295864882</v>
          </cell>
        </row>
        <row r="8718">
          <cell r="A8718" t="str">
            <v>4295864882</v>
          </cell>
        </row>
        <row r="8719">
          <cell r="A8719" t="str">
            <v>4295864882</v>
          </cell>
        </row>
        <row r="8720">
          <cell r="A8720" t="str">
            <v>4295864882</v>
          </cell>
        </row>
        <row r="8721">
          <cell r="A8721" t="str">
            <v>4295864882</v>
          </cell>
        </row>
        <row r="8722">
          <cell r="A8722" t="str">
            <v>4295864882</v>
          </cell>
        </row>
        <row r="8723">
          <cell r="A8723" t="str">
            <v>4295864882</v>
          </cell>
        </row>
        <row r="8724">
          <cell r="A8724" t="str">
            <v>4295864882</v>
          </cell>
        </row>
        <row r="8725">
          <cell r="A8725" t="str">
            <v>4295864882</v>
          </cell>
        </row>
        <row r="8726">
          <cell r="A8726" t="str">
            <v>4295864882</v>
          </cell>
        </row>
        <row r="8727">
          <cell r="A8727" t="str">
            <v>4295864882</v>
          </cell>
        </row>
        <row r="8728">
          <cell r="A8728" t="str">
            <v>4295864882</v>
          </cell>
        </row>
        <row r="8729">
          <cell r="A8729" t="str">
            <v>4295864882</v>
          </cell>
        </row>
        <row r="8730">
          <cell r="A8730" t="str">
            <v>4295864882</v>
          </cell>
        </row>
        <row r="8731">
          <cell r="A8731" t="str">
            <v>4295864882</v>
          </cell>
        </row>
        <row r="8732">
          <cell r="A8732" t="str">
            <v>4295864882</v>
          </cell>
        </row>
        <row r="8733">
          <cell r="A8733" t="str">
            <v>4295864882</v>
          </cell>
        </row>
        <row r="8734">
          <cell r="A8734" t="str">
            <v>4295864882</v>
          </cell>
        </row>
        <row r="8735">
          <cell r="A8735" t="str">
            <v>4295864882</v>
          </cell>
        </row>
        <row r="8736">
          <cell r="A8736" t="str">
            <v>4295864882</v>
          </cell>
        </row>
        <row r="8737">
          <cell r="A8737" t="str">
            <v>4295864882</v>
          </cell>
        </row>
        <row r="8738">
          <cell r="A8738" t="str">
            <v>4295864882</v>
          </cell>
        </row>
        <row r="8739">
          <cell r="A8739" t="str">
            <v>4295864882</v>
          </cell>
        </row>
        <row r="8740">
          <cell r="A8740" t="str">
            <v>4295864882</v>
          </cell>
        </row>
        <row r="8741">
          <cell r="A8741" t="str">
            <v>4295864882</v>
          </cell>
        </row>
        <row r="8742">
          <cell r="A8742" t="str">
            <v>4295864882</v>
          </cell>
        </row>
        <row r="8743">
          <cell r="A8743" t="str">
            <v>4295864882</v>
          </cell>
        </row>
        <row r="8744">
          <cell r="A8744" t="str">
            <v>4295864882</v>
          </cell>
        </row>
        <row r="8745">
          <cell r="A8745" t="str">
            <v>4295864882</v>
          </cell>
        </row>
        <row r="8746">
          <cell r="A8746" t="str">
            <v>4295864882</v>
          </cell>
        </row>
        <row r="8747">
          <cell r="A8747" t="str">
            <v>4295907975</v>
          </cell>
        </row>
        <row r="8748">
          <cell r="A8748" t="str">
            <v>4295907975</v>
          </cell>
        </row>
        <row r="8749">
          <cell r="A8749" t="str">
            <v>4295907975</v>
          </cell>
        </row>
        <row r="8750">
          <cell r="A8750" t="str">
            <v>4295907975</v>
          </cell>
        </row>
        <row r="8751">
          <cell r="A8751" t="str">
            <v>4295907975</v>
          </cell>
        </row>
        <row r="8752">
          <cell r="A8752" t="str">
            <v>4295907975</v>
          </cell>
        </row>
        <row r="8753">
          <cell r="A8753" t="str">
            <v>4295907975</v>
          </cell>
        </row>
        <row r="8754">
          <cell r="A8754" t="str">
            <v>4295907975</v>
          </cell>
        </row>
        <row r="8755">
          <cell r="A8755" t="str">
            <v>4295907975</v>
          </cell>
        </row>
        <row r="8756">
          <cell r="A8756" t="str">
            <v>4295907975</v>
          </cell>
        </row>
        <row r="8757">
          <cell r="A8757" t="str">
            <v>4295907975</v>
          </cell>
        </row>
        <row r="8758">
          <cell r="A8758" t="str">
            <v>4295907975</v>
          </cell>
        </row>
        <row r="8759">
          <cell r="A8759" t="str">
            <v>4295907975</v>
          </cell>
        </row>
        <row r="8760">
          <cell r="A8760" t="str">
            <v>4295907975</v>
          </cell>
        </row>
        <row r="8761">
          <cell r="A8761" t="str">
            <v>4295907975</v>
          </cell>
        </row>
        <row r="8762">
          <cell r="A8762" t="str">
            <v>4295907975</v>
          </cell>
        </row>
        <row r="8763">
          <cell r="A8763" t="str">
            <v>4295907975</v>
          </cell>
        </row>
        <row r="8764">
          <cell r="A8764" t="str">
            <v>4295907975</v>
          </cell>
        </row>
        <row r="8765">
          <cell r="A8765" t="str">
            <v>4295907975</v>
          </cell>
        </row>
        <row r="8766">
          <cell r="A8766" t="str">
            <v>4295907975</v>
          </cell>
        </row>
        <row r="8767">
          <cell r="A8767" t="str">
            <v>4295907975</v>
          </cell>
        </row>
        <row r="8768">
          <cell r="A8768" t="str">
            <v>4295907975</v>
          </cell>
        </row>
        <row r="8769">
          <cell r="A8769" t="str">
            <v>4295907975</v>
          </cell>
        </row>
        <row r="8770">
          <cell r="A8770" t="str">
            <v>4295907975</v>
          </cell>
        </row>
        <row r="8771">
          <cell r="A8771" t="str">
            <v>4295907975</v>
          </cell>
        </row>
        <row r="8772">
          <cell r="A8772" t="str">
            <v>4295907975</v>
          </cell>
        </row>
        <row r="8773">
          <cell r="A8773" t="str">
            <v>4295907975</v>
          </cell>
        </row>
        <row r="8774">
          <cell r="A8774" t="str">
            <v>4295907975</v>
          </cell>
        </row>
        <row r="8775">
          <cell r="A8775" t="str">
            <v>4295874023</v>
          </cell>
        </row>
        <row r="8776">
          <cell r="A8776" t="str">
            <v>4295874023</v>
          </cell>
        </row>
        <row r="8777">
          <cell r="A8777" t="str">
            <v>4295874023</v>
          </cell>
        </row>
        <row r="8778">
          <cell r="A8778" t="str">
            <v>4295874023</v>
          </cell>
        </row>
        <row r="8779">
          <cell r="A8779" t="str">
            <v>4295874023</v>
          </cell>
        </row>
        <row r="8780">
          <cell r="A8780" t="str">
            <v>4295874023</v>
          </cell>
        </row>
        <row r="8781">
          <cell r="A8781" t="str">
            <v>4295874023</v>
          </cell>
        </row>
        <row r="8782">
          <cell r="A8782" t="str">
            <v>4295874023</v>
          </cell>
        </row>
        <row r="8783">
          <cell r="A8783" t="str">
            <v>4295874023</v>
          </cell>
        </row>
        <row r="8784">
          <cell r="A8784" t="str">
            <v>4295874023</v>
          </cell>
        </row>
        <row r="8785">
          <cell r="A8785" t="str">
            <v>4295874023</v>
          </cell>
        </row>
        <row r="8786">
          <cell r="A8786" t="str">
            <v>4295874023</v>
          </cell>
        </row>
        <row r="8787">
          <cell r="A8787" t="str">
            <v>4295874023</v>
          </cell>
        </row>
        <row r="8788">
          <cell r="A8788" t="str">
            <v>4295874023</v>
          </cell>
        </row>
        <row r="8789">
          <cell r="A8789" t="str">
            <v>4295874023</v>
          </cell>
        </row>
        <row r="8790">
          <cell r="A8790" t="str">
            <v>4295874023</v>
          </cell>
        </row>
        <row r="8791">
          <cell r="A8791" t="str">
            <v>4295874023</v>
          </cell>
        </row>
        <row r="8792">
          <cell r="A8792" t="str">
            <v>4295874023</v>
          </cell>
        </row>
        <row r="8793">
          <cell r="A8793" t="str">
            <v>4295874023</v>
          </cell>
        </row>
        <row r="8794">
          <cell r="A8794" t="str">
            <v>4295874023</v>
          </cell>
        </row>
        <row r="8795">
          <cell r="A8795" t="str">
            <v>4295874023</v>
          </cell>
        </row>
        <row r="8796">
          <cell r="A8796" t="str">
            <v>4295874023</v>
          </cell>
        </row>
        <row r="8797">
          <cell r="A8797" t="str">
            <v>4295874023</v>
          </cell>
        </row>
        <row r="8798">
          <cell r="A8798" t="str">
            <v>4295874023</v>
          </cell>
        </row>
        <row r="8799">
          <cell r="A8799" t="str">
            <v>4295874023</v>
          </cell>
        </row>
        <row r="8800">
          <cell r="A8800" t="str">
            <v>4295874023</v>
          </cell>
        </row>
        <row r="8801">
          <cell r="A8801" t="str">
            <v>4295874023</v>
          </cell>
        </row>
        <row r="8802">
          <cell r="A8802" t="str">
            <v>4295874023</v>
          </cell>
        </row>
        <row r="8803">
          <cell r="A8803" t="str">
            <v>4295874023</v>
          </cell>
        </row>
        <row r="8804">
          <cell r="A8804" t="str">
            <v>4295874023</v>
          </cell>
        </row>
        <row r="8805">
          <cell r="A8805" t="str">
            <v>4295874023</v>
          </cell>
        </row>
        <row r="8806">
          <cell r="A8806" t="str">
            <v>4295874023</v>
          </cell>
        </row>
        <row r="8807">
          <cell r="A8807" t="str">
            <v>4295874023</v>
          </cell>
        </row>
        <row r="8808">
          <cell r="A8808" t="str">
            <v>4295874023</v>
          </cell>
        </row>
        <row r="8809">
          <cell r="A8809" t="str">
            <v>4295874023</v>
          </cell>
        </row>
        <row r="8810">
          <cell r="A8810" t="str">
            <v>4295874023</v>
          </cell>
        </row>
        <row r="8811">
          <cell r="A8811" t="str">
            <v>4295874023</v>
          </cell>
        </row>
        <row r="8812">
          <cell r="A8812" t="str">
            <v>4295874023</v>
          </cell>
        </row>
        <row r="8813">
          <cell r="A8813" t="str">
            <v>4295874023</v>
          </cell>
        </row>
        <row r="8814">
          <cell r="A8814" t="str">
            <v>4295874023</v>
          </cell>
        </row>
        <row r="8815">
          <cell r="A8815" t="str">
            <v>4295874023</v>
          </cell>
        </row>
        <row r="8816">
          <cell r="A8816" t="str">
            <v>4295874023</v>
          </cell>
        </row>
        <row r="8817">
          <cell r="A8817" t="str">
            <v>4295874023</v>
          </cell>
        </row>
        <row r="8818">
          <cell r="A8818" t="str">
            <v>4295874023</v>
          </cell>
        </row>
        <row r="8819">
          <cell r="A8819" t="str">
            <v>4295874023</v>
          </cell>
        </row>
        <row r="8820">
          <cell r="A8820" t="str">
            <v>4295874023</v>
          </cell>
        </row>
        <row r="8821">
          <cell r="A8821" t="str">
            <v>4295874023</v>
          </cell>
        </row>
        <row r="8822">
          <cell r="A8822" t="str">
            <v>4295874023</v>
          </cell>
        </row>
        <row r="8823">
          <cell r="A8823" t="str">
            <v>4295874023</v>
          </cell>
        </row>
        <row r="8824">
          <cell r="A8824" t="str">
            <v>4295874023</v>
          </cell>
        </row>
        <row r="8825">
          <cell r="A8825" t="str">
            <v>4295874023</v>
          </cell>
        </row>
        <row r="8826">
          <cell r="A8826" t="str">
            <v>4295874023</v>
          </cell>
        </row>
        <row r="8827">
          <cell r="A8827" t="str">
            <v>4295874023</v>
          </cell>
        </row>
        <row r="8828">
          <cell r="A8828" t="str">
            <v>4295874023</v>
          </cell>
        </row>
        <row r="8829">
          <cell r="A8829" t="str">
            <v>4295874023</v>
          </cell>
        </row>
        <row r="8830">
          <cell r="A8830" t="str">
            <v>4295874023</v>
          </cell>
        </row>
        <row r="8831">
          <cell r="A8831" t="str">
            <v>4295874023</v>
          </cell>
        </row>
        <row r="8832">
          <cell r="A8832" t="str">
            <v>4295874023</v>
          </cell>
        </row>
        <row r="8833">
          <cell r="A8833" t="str">
            <v>4295874023</v>
          </cell>
        </row>
        <row r="8834">
          <cell r="A8834" t="str">
            <v>5045512961</v>
          </cell>
        </row>
        <row r="8835">
          <cell r="A8835" t="str">
            <v>5045512961</v>
          </cell>
        </row>
        <row r="8836">
          <cell r="A8836" t="str">
            <v>5045512961</v>
          </cell>
        </row>
        <row r="8837">
          <cell r="A8837" t="str">
            <v>5045512961</v>
          </cell>
        </row>
        <row r="8838">
          <cell r="A8838" t="str">
            <v>5045512961</v>
          </cell>
        </row>
        <row r="8839">
          <cell r="A8839" t="str">
            <v>5045512961</v>
          </cell>
        </row>
        <row r="8840">
          <cell r="A8840" t="str">
            <v>5045512961</v>
          </cell>
        </row>
        <row r="8841">
          <cell r="A8841" t="str">
            <v>5045512961</v>
          </cell>
        </row>
        <row r="8842">
          <cell r="A8842" t="str">
            <v>5045512961</v>
          </cell>
        </row>
        <row r="8843">
          <cell r="A8843" t="str">
            <v>5045512961</v>
          </cell>
        </row>
        <row r="8844">
          <cell r="A8844" t="str">
            <v>5045512961</v>
          </cell>
        </row>
        <row r="8845">
          <cell r="A8845" t="str">
            <v>5045512961</v>
          </cell>
        </row>
        <row r="8846">
          <cell r="A8846" t="str">
            <v>5045512961</v>
          </cell>
        </row>
        <row r="8847">
          <cell r="A8847" t="str">
            <v>5045512961</v>
          </cell>
        </row>
        <row r="8848">
          <cell r="A8848" t="str">
            <v>5045512961</v>
          </cell>
        </row>
        <row r="8849">
          <cell r="A8849" t="str">
            <v>5045512961</v>
          </cell>
        </row>
        <row r="8850">
          <cell r="A8850" t="str">
            <v>5045512961</v>
          </cell>
        </row>
        <row r="8851">
          <cell r="A8851" t="str">
            <v>5045512961</v>
          </cell>
        </row>
        <row r="8852">
          <cell r="A8852" t="str">
            <v>5045512961</v>
          </cell>
        </row>
        <row r="8853">
          <cell r="A8853" t="str">
            <v>5045512961</v>
          </cell>
        </row>
        <row r="8854">
          <cell r="A8854" t="str">
            <v>5045512961</v>
          </cell>
        </row>
        <row r="8855">
          <cell r="A8855" t="str">
            <v>5045512961</v>
          </cell>
        </row>
        <row r="8856">
          <cell r="A8856" t="str">
            <v>5045512961</v>
          </cell>
        </row>
        <row r="8857">
          <cell r="A8857" t="str">
            <v>5045512961</v>
          </cell>
        </row>
        <row r="8858">
          <cell r="A8858" t="str">
            <v>5045512961</v>
          </cell>
        </row>
        <row r="8859">
          <cell r="A8859" t="str">
            <v>4295860866</v>
          </cell>
        </row>
        <row r="8860">
          <cell r="A8860" t="str">
            <v>4295860866</v>
          </cell>
        </row>
        <row r="8861">
          <cell r="A8861" t="str">
            <v>4295860866</v>
          </cell>
        </row>
        <row r="8862">
          <cell r="A8862" t="str">
            <v>4295860866</v>
          </cell>
        </row>
        <row r="8863">
          <cell r="A8863" t="str">
            <v>4295860866</v>
          </cell>
        </row>
        <row r="8864">
          <cell r="A8864" t="str">
            <v>4295860866</v>
          </cell>
        </row>
        <row r="8865">
          <cell r="A8865" t="str">
            <v>4295860866</v>
          </cell>
        </row>
        <row r="8866">
          <cell r="A8866" t="str">
            <v>4295860866</v>
          </cell>
        </row>
        <row r="8867">
          <cell r="A8867" t="str">
            <v>4295860866</v>
          </cell>
        </row>
        <row r="8868">
          <cell r="A8868" t="str">
            <v>4295860866</v>
          </cell>
        </row>
        <row r="8869">
          <cell r="A8869" t="str">
            <v>4295860866</v>
          </cell>
        </row>
        <row r="8870">
          <cell r="A8870" t="str">
            <v>4295860866</v>
          </cell>
        </row>
        <row r="8871">
          <cell r="A8871" t="str">
            <v>4295860866</v>
          </cell>
        </row>
        <row r="8872">
          <cell r="A8872" t="str">
            <v>4295860866</v>
          </cell>
        </row>
        <row r="8873">
          <cell r="A8873" t="str">
            <v>4295860866</v>
          </cell>
        </row>
        <row r="8874">
          <cell r="A8874" t="str">
            <v>4295860866</v>
          </cell>
        </row>
        <row r="8875">
          <cell r="A8875" t="str">
            <v>4295860866</v>
          </cell>
        </row>
        <row r="8876">
          <cell r="A8876" t="str">
            <v>4298165294</v>
          </cell>
        </row>
        <row r="8877">
          <cell r="A8877" t="str">
            <v>4298165294</v>
          </cell>
        </row>
        <row r="8878">
          <cell r="A8878" t="str">
            <v>4298165294</v>
          </cell>
        </row>
        <row r="8879">
          <cell r="A8879" t="str">
            <v>4298165294</v>
          </cell>
        </row>
        <row r="8880">
          <cell r="A8880" t="str">
            <v>4298165294</v>
          </cell>
        </row>
        <row r="8881">
          <cell r="A8881" t="str">
            <v>4298165294</v>
          </cell>
        </row>
        <row r="8882">
          <cell r="A8882" t="str">
            <v>4298165294</v>
          </cell>
        </row>
        <row r="8883">
          <cell r="A8883" t="str">
            <v>4298165294</v>
          </cell>
        </row>
        <row r="8884">
          <cell r="A8884" t="str">
            <v>4298165294</v>
          </cell>
        </row>
        <row r="8885">
          <cell r="A8885" t="str">
            <v>4298165294</v>
          </cell>
        </row>
        <row r="8886">
          <cell r="A8886" t="str">
            <v>4298165294</v>
          </cell>
        </row>
        <row r="8887">
          <cell r="A8887" t="str">
            <v>4298165294</v>
          </cell>
        </row>
        <row r="8888">
          <cell r="A8888" t="str">
            <v>4298165294</v>
          </cell>
        </row>
        <row r="8889">
          <cell r="A8889" t="str">
            <v>4298165294</v>
          </cell>
        </row>
        <row r="8890">
          <cell r="A8890" t="str">
            <v>4298165294</v>
          </cell>
        </row>
        <row r="8891">
          <cell r="A8891" t="str">
            <v>4298165294</v>
          </cell>
        </row>
        <row r="8892">
          <cell r="A8892" t="str">
            <v>4298165294</v>
          </cell>
        </row>
        <row r="8893">
          <cell r="A8893" t="str">
            <v>4298165294</v>
          </cell>
        </row>
        <row r="8894">
          <cell r="A8894" t="str">
            <v>4298165294</v>
          </cell>
        </row>
        <row r="8895">
          <cell r="A8895" t="str">
            <v>4298165294</v>
          </cell>
        </row>
        <row r="8896">
          <cell r="A8896" t="str">
            <v>4298165294</v>
          </cell>
        </row>
        <row r="8897">
          <cell r="A8897" t="str">
            <v>4298165294</v>
          </cell>
        </row>
        <row r="8898">
          <cell r="A8898" t="str">
            <v>4298165294</v>
          </cell>
        </row>
        <row r="8899">
          <cell r="A8899" t="str">
            <v>4298165294</v>
          </cell>
        </row>
        <row r="8900">
          <cell r="A8900" t="str">
            <v>4298165294</v>
          </cell>
        </row>
        <row r="8901">
          <cell r="A8901" t="str">
            <v>4298165294</v>
          </cell>
        </row>
        <row r="8902">
          <cell r="A8902" t="str">
            <v>4298165294</v>
          </cell>
        </row>
        <row r="8903">
          <cell r="A8903" t="str">
            <v>4298165294</v>
          </cell>
        </row>
        <row r="8904">
          <cell r="A8904" t="str">
            <v>4298165294</v>
          </cell>
        </row>
        <row r="8905">
          <cell r="A8905" t="str">
            <v>4298165294</v>
          </cell>
        </row>
        <row r="8906">
          <cell r="A8906" t="str">
            <v>4298165294</v>
          </cell>
        </row>
        <row r="8907">
          <cell r="A8907" t="str">
            <v>4298165294</v>
          </cell>
        </row>
        <row r="8908">
          <cell r="A8908" t="str">
            <v>4298165294</v>
          </cell>
        </row>
        <row r="8909">
          <cell r="A8909" t="str">
            <v>4298165294</v>
          </cell>
        </row>
        <row r="8910">
          <cell r="A8910" t="str">
            <v>4298165294</v>
          </cell>
        </row>
        <row r="8911">
          <cell r="A8911" t="str">
            <v>4298165294</v>
          </cell>
        </row>
        <row r="8912">
          <cell r="A8912" t="str">
            <v>4298165294</v>
          </cell>
        </row>
        <row r="8913">
          <cell r="A8913" t="str">
            <v>4298165294</v>
          </cell>
        </row>
        <row r="8914">
          <cell r="A8914" t="str">
            <v>4298165294</v>
          </cell>
        </row>
        <row r="8915">
          <cell r="A8915" t="str">
            <v>4298165294</v>
          </cell>
        </row>
        <row r="8916">
          <cell r="A8916" t="str">
            <v>4298165294</v>
          </cell>
        </row>
        <row r="8917">
          <cell r="A8917" t="str">
            <v>4298165294</v>
          </cell>
        </row>
        <row r="8918">
          <cell r="A8918" t="str">
            <v>4298165294</v>
          </cell>
        </row>
        <row r="8919">
          <cell r="A8919" t="str">
            <v>4298165294</v>
          </cell>
        </row>
        <row r="8920">
          <cell r="A8920" t="str">
            <v>4298165294</v>
          </cell>
        </row>
        <row r="8921">
          <cell r="A8921" t="str">
            <v>4298165294</v>
          </cell>
        </row>
        <row r="8922">
          <cell r="A8922" t="str">
            <v>4298165294</v>
          </cell>
        </row>
        <row r="8923">
          <cell r="A8923" t="str">
            <v>4298165294</v>
          </cell>
        </row>
        <row r="8924">
          <cell r="A8924" t="str">
            <v>4298165294</v>
          </cell>
        </row>
        <row r="8925">
          <cell r="A8925" t="str">
            <v>4298165294</v>
          </cell>
        </row>
        <row r="8926">
          <cell r="A8926" t="str">
            <v>4298165294</v>
          </cell>
        </row>
        <row r="8927">
          <cell r="A8927" t="str">
            <v>4298165294</v>
          </cell>
        </row>
        <row r="8928">
          <cell r="A8928" t="str">
            <v>4298165294</v>
          </cell>
        </row>
        <row r="8929">
          <cell r="A8929" t="str">
            <v>4298165294</v>
          </cell>
        </row>
        <row r="8930">
          <cell r="A8930" t="str">
            <v>4298165294</v>
          </cell>
        </row>
        <row r="8931">
          <cell r="A8931" t="str">
            <v>4298165294</v>
          </cell>
        </row>
        <row r="8932">
          <cell r="A8932" t="str">
            <v>4298165294</v>
          </cell>
        </row>
        <row r="8933">
          <cell r="A8933" t="str">
            <v>4298165294</v>
          </cell>
        </row>
        <row r="8934">
          <cell r="A8934" t="str">
            <v>4298165294</v>
          </cell>
        </row>
        <row r="8935">
          <cell r="A8935" t="str">
            <v>4298165294</v>
          </cell>
        </row>
        <row r="8936">
          <cell r="A8936" t="str">
            <v>4298165294</v>
          </cell>
        </row>
        <row r="8937">
          <cell r="A8937" t="str">
            <v>4298165294</v>
          </cell>
        </row>
        <row r="8938">
          <cell r="A8938" t="str">
            <v>4298165294</v>
          </cell>
        </row>
        <row r="8939">
          <cell r="A8939" t="str">
            <v>4298165294</v>
          </cell>
        </row>
        <row r="8940">
          <cell r="A8940" t="str">
            <v>4298165294</v>
          </cell>
        </row>
        <row r="8941">
          <cell r="A8941" t="str">
            <v>4298165294</v>
          </cell>
        </row>
        <row r="8942">
          <cell r="A8942" t="str">
            <v>4298165294</v>
          </cell>
        </row>
        <row r="8943">
          <cell r="A8943" t="str">
            <v>4298165294</v>
          </cell>
        </row>
        <row r="8944">
          <cell r="A8944" t="str">
            <v>4298165294</v>
          </cell>
        </row>
        <row r="8945">
          <cell r="A8945" t="str">
            <v>4298165294</v>
          </cell>
        </row>
        <row r="8946">
          <cell r="A8946" t="str">
            <v>4298165294</v>
          </cell>
        </row>
        <row r="8947">
          <cell r="A8947" t="str">
            <v>4298165294</v>
          </cell>
        </row>
        <row r="8948">
          <cell r="A8948" t="str">
            <v>4298165294</v>
          </cell>
        </row>
        <row r="8949">
          <cell r="A8949" t="str">
            <v>4298165294</v>
          </cell>
        </row>
        <row r="8950">
          <cell r="A8950" t="str">
            <v>4298165294</v>
          </cell>
        </row>
        <row r="8951">
          <cell r="A8951" t="str">
            <v>4298165294</v>
          </cell>
        </row>
        <row r="8952">
          <cell r="A8952" t="str">
            <v>4295890585</v>
          </cell>
        </row>
        <row r="8953">
          <cell r="A8953" t="str">
            <v>4295890585</v>
          </cell>
        </row>
        <row r="8954">
          <cell r="A8954" t="str">
            <v>4295890585</v>
          </cell>
        </row>
        <row r="8955">
          <cell r="A8955" t="str">
            <v>4295890585</v>
          </cell>
        </row>
        <row r="8956">
          <cell r="A8956" t="str">
            <v>4295890585</v>
          </cell>
        </row>
        <row r="8957">
          <cell r="A8957" t="str">
            <v>4295890585</v>
          </cell>
        </row>
        <row r="8958">
          <cell r="A8958" t="str">
            <v>4295890585</v>
          </cell>
        </row>
        <row r="8959">
          <cell r="A8959" t="str">
            <v>4295890585</v>
          </cell>
        </row>
        <row r="8960">
          <cell r="A8960" t="str">
            <v>4295890585</v>
          </cell>
        </row>
        <row r="8961">
          <cell r="A8961" t="str">
            <v>4295890585</v>
          </cell>
        </row>
        <row r="8962">
          <cell r="A8962" t="str">
            <v>4295890585</v>
          </cell>
        </row>
        <row r="8963">
          <cell r="A8963" t="str">
            <v>4295890585</v>
          </cell>
        </row>
        <row r="8964">
          <cell r="A8964" t="str">
            <v>4295890585</v>
          </cell>
        </row>
        <row r="8965">
          <cell r="A8965" t="str">
            <v>4295890585</v>
          </cell>
        </row>
        <row r="8966">
          <cell r="A8966" t="str">
            <v>4295890585</v>
          </cell>
        </row>
        <row r="8967">
          <cell r="A8967" t="str">
            <v>4295890585</v>
          </cell>
        </row>
        <row r="8968">
          <cell r="A8968" t="str">
            <v>4295890585</v>
          </cell>
        </row>
        <row r="8969">
          <cell r="A8969" t="str">
            <v>4295890585</v>
          </cell>
        </row>
        <row r="8970">
          <cell r="A8970" t="str">
            <v>4295890585</v>
          </cell>
        </row>
        <row r="8971">
          <cell r="A8971" t="str">
            <v>4295890585</v>
          </cell>
        </row>
        <row r="8972">
          <cell r="A8972" t="str">
            <v>4295890585</v>
          </cell>
        </row>
        <row r="8973">
          <cell r="A8973" t="str">
            <v>4295890585</v>
          </cell>
        </row>
        <row r="8974">
          <cell r="A8974" t="str">
            <v>4295890585</v>
          </cell>
        </row>
        <row r="8975">
          <cell r="A8975" t="str">
            <v>4295890585</v>
          </cell>
        </row>
        <row r="8976">
          <cell r="A8976" t="str">
            <v>4295890585</v>
          </cell>
        </row>
        <row r="8977">
          <cell r="A8977" t="str">
            <v>4295890585</v>
          </cell>
        </row>
        <row r="8978">
          <cell r="A8978" t="str">
            <v>4295890585</v>
          </cell>
        </row>
        <row r="8979">
          <cell r="A8979" t="str">
            <v>4295890585</v>
          </cell>
        </row>
        <row r="8980">
          <cell r="A8980" t="str">
            <v>4295890585</v>
          </cell>
        </row>
        <row r="8981">
          <cell r="A8981" t="str">
            <v>4295890585</v>
          </cell>
        </row>
        <row r="8982">
          <cell r="A8982" t="str">
            <v>4295890585</v>
          </cell>
        </row>
        <row r="8983">
          <cell r="A8983" t="str">
            <v>4295890585</v>
          </cell>
        </row>
        <row r="8984">
          <cell r="A8984" t="str">
            <v>4295890585</v>
          </cell>
        </row>
        <row r="8985">
          <cell r="A8985" t="str">
            <v>4295890585</v>
          </cell>
        </row>
        <row r="8986">
          <cell r="A8986" t="str">
            <v>4295890585</v>
          </cell>
        </row>
        <row r="8987">
          <cell r="A8987" t="str">
            <v>4295890585</v>
          </cell>
        </row>
        <row r="8988">
          <cell r="A8988" t="str">
            <v>4295890585</v>
          </cell>
        </row>
        <row r="8989">
          <cell r="A8989" t="str">
            <v>4295890585</v>
          </cell>
        </row>
        <row r="8990">
          <cell r="A8990" t="str">
            <v>4295890585</v>
          </cell>
        </row>
        <row r="8991">
          <cell r="A8991" t="str">
            <v>4295890585</v>
          </cell>
        </row>
        <row r="8992">
          <cell r="A8992" t="str">
            <v>4295890585</v>
          </cell>
        </row>
        <row r="8993">
          <cell r="A8993" t="str">
            <v>4295890585</v>
          </cell>
        </row>
        <row r="8994">
          <cell r="A8994" t="str">
            <v>4295890585</v>
          </cell>
        </row>
        <row r="8995">
          <cell r="A8995" t="str">
            <v>4295890585</v>
          </cell>
        </row>
        <row r="8996">
          <cell r="A8996" t="str">
            <v>4295890585</v>
          </cell>
        </row>
        <row r="8997">
          <cell r="A8997" t="str">
            <v>4295890585</v>
          </cell>
        </row>
        <row r="8998">
          <cell r="A8998" t="str">
            <v>4295890585</v>
          </cell>
        </row>
        <row r="8999">
          <cell r="A8999" t="str">
            <v>4295890585</v>
          </cell>
        </row>
        <row r="9000">
          <cell r="A9000" t="str">
            <v>4295890585</v>
          </cell>
        </row>
        <row r="9001">
          <cell r="A9001" t="str">
            <v>4295890585</v>
          </cell>
        </row>
        <row r="9002">
          <cell r="A9002" t="str">
            <v>4295890585</v>
          </cell>
        </row>
        <row r="9003">
          <cell r="A9003" t="str">
            <v>4295890585</v>
          </cell>
        </row>
        <row r="9004">
          <cell r="A9004" t="str">
            <v>4295890585</v>
          </cell>
        </row>
        <row r="9005">
          <cell r="A9005" t="str">
            <v>4295890585</v>
          </cell>
        </row>
        <row r="9006">
          <cell r="A9006" t="str">
            <v>4295890585</v>
          </cell>
        </row>
        <row r="9007">
          <cell r="A9007" t="str">
            <v>4295890585</v>
          </cell>
        </row>
        <row r="9008">
          <cell r="A9008" t="str">
            <v>4295890585</v>
          </cell>
        </row>
        <row r="9009">
          <cell r="A9009" t="str">
            <v>4295890585</v>
          </cell>
        </row>
        <row r="9010">
          <cell r="A9010" t="str">
            <v>4295890585</v>
          </cell>
        </row>
        <row r="9011">
          <cell r="A9011" t="str">
            <v>4295890585</v>
          </cell>
        </row>
        <row r="9012">
          <cell r="A9012" t="str">
            <v>4295890585</v>
          </cell>
        </row>
        <row r="9013">
          <cell r="A9013" t="str">
            <v>4295890585</v>
          </cell>
        </row>
        <row r="9014">
          <cell r="A9014" t="str">
            <v>4295890585</v>
          </cell>
        </row>
        <row r="9015">
          <cell r="A9015" t="str">
            <v>4295890585</v>
          </cell>
        </row>
        <row r="9016">
          <cell r="A9016" t="str">
            <v>4295890585</v>
          </cell>
        </row>
        <row r="9017">
          <cell r="A9017" t="str">
            <v>4295890585</v>
          </cell>
        </row>
        <row r="9018">
          <cell r="A9018" t="str">
            <v>4295890585</v>
          </cell>
        </row>
        <row r="9019">
          <cell r="A9019" t="str">
            <v>4295890585</v>
          </cell>
        </row>
        <row r="9020">
          <cell r="A9020" t="str">
            <v>4295890585</v>
          </cell>
        </row>
        <row r="9021">
          <cell r="A9021" t="str">
            <v>4295890585</v>
          </cell>
        </row>
        <row r="9022">
          <cell r="A9022" t="str">
            <v>4295890585</v>
          </cell>
        </row>
        <row r="9023">
          <cell r="A9023" t="str">
            <v>4295890585</v>
          </cell>
        </row>
        <row r="9024">
          <cell r="A9024" t="str">
            <v>4295890585</v>
          </cell>
        </row>
        <row r="9025">
          <cell r="A9025" t="str">
            <v>5000000997</v>
          </cell>
        </row>
        <row r="9026">
          <cell r="A9026" t="str">
            <v>5000000997</v>
          </cell>
        </row>
        <row r="9027">
          <cell r="A9027" t="str">
            <v>5000000997</v>
          </cell>
        </row>
        <row r="9028">
          <cell r="A9028" t="str">
            <v>5000000997</v>
          </cell>
        </row>
        <row r="9029">
          <cell r="A9029" t="str">
            <v>5000000997</v>
          </cell>
        </row>
        <row r="9030">
          <cell r="A9030" t="str">
            <v>5000000997</v>
          </cell>
        </row>
        <row r="9031">
          <cell r="A9031" t="str">
            <v>5000000997</v>
          </cell>
        </row>
        <row r="9032">
          <cell r="A9032" t="str">
            <v>5000000997</v>
          </cell>
        </row>
        <row r="9033">
          <cell r="A9033" t="str">
            <v>5000000997</v>
          </cell>
        </row>
        <row r="9034">
          <cell r="A9034" t="str">
            <v>5000000997</v>
          </cell>
        </row>
        <row r="9035">
          <cell r="A9035" t="str">
            <v>5000000997</v>
          </cell>
        </row>
        <row r="9036">
          <cell r="A9036" t="str">
            <v>5000000997</v>
          </cell>
        </row>
        <row r="9037">
          <cell r="A9037" t="str">
            <v>5000000997</v>
          </cell>
        </row>
        <row r="9038">
          <cell r="A9038" t="str">
            <v>5000000997</v>
          </cell>
        </row>
        <row r="9039">
          <cell r="A9039" t="str">
            <v>5000000997</v>
          </cell>
        </row>
        <row r="9040">
          <cell r="A9040" t="str">
            <v>5000000997</v>
          </cell>
        </row>
        <row r="9041">
          <cell r="A9041" t="str">
            <v>5000000997</v>
          </cell>
        </row>
        <row r="9042">
          <cell r="A9042" t="str">
            <v>5000000997</v>
          </cell>
        </row>
        <row r="9043">
          <cell r="A9043" t="str">
            <v>5000000997</v>
          </cell>
        </row>
        <row r="9044">
          <cell r="A9044" t="str">
            <v>5000000997</v>
          </cell>
        </row>
        <row r="9045">
          <cell r="A9045" t="str">
            <v>5000000997</v>
          </cell>
        </row>
        <row r="9046">
          <cell r="A9046" t="str">
            <v>5000000997</v>
          </cell>
        </row>
        <row r="9047">
          <cell r="A9047" t="str">
            <v>5000000997</v>
          </cell>
        </row>
        <row r="9048">
          <cell r="A9048" t="str">
            <v>5000000997</v>
          </cell>
        </row>
        <row r="9049">
          <cell r="A9049" t="str">
            <v>5000000997</v>
          </cell>
        </row>
        <row r="9050">
          <cell r="A9050" t="str">
            <v>5000000997</v>
          </cell>
        </row>
        <row r="9051">
          <cell r="A9051" t="str">
            <v>5000000997</v>
          </cell>
        </row>
        <row r="9052">
          <cell r="A9052" t="str">
            <v>5000000997</v>
          </cell>
        </row>
        <row r="9053">
          <cell r="A9053" t="str">
            <v>5000000997</v>
          </cell>
        </row>
        <row r="9054">
          <cell r="A9054" t="str">
            <v>5000000997</v>
          </cell>
        </row>
        <row r="9055">
          <cell r="A9055" t="str">
            <v>5000000997</v>
          </cell>
        </row>
        <row r="9056">
          <cell r="A9056" t="str">
            <v>5000000997</v>
          </cell>
        </row>
        <row r="9057">
          <cell r="A9057" t="str">
            <v>5000000997</v>
          </cell>
        </row>
        <row r="9058">
          <cell r="A9058" t="str">
            <v>5000000997</v>
          </cell>
        </row>
        <row r="9059">
          <cell r="A9059" t="str">
            <v>5000000997</v>
          </cell>
        </row>
        <row r="9060">
          <cell r="A9060" t="str">
            <v>5000000997</v>
          </cell>
        </row>
        <row r="9061">
          <cell r="A9061" t="str">
            <v>5000000997</v>
          </cell>
        </row>
        <row r="9062">
          <cell r="A9062" t="str">
            <v>5000000997</v>
          </cell>
        </row>
        <row r="9063">
          <cell r="A9063" t="str">
            <v>5000000997</v>
          </cell>
        </row>
        <row r="9064">
          <cell r="A9064" t="str">
            <v>5000000997</v>
          </cell>
        </row>
        <row r="9065">
          <cell r="A9065" t="str">
            <v>5000000997</v>
          </cell>
        </row>
        <row r="9066">
          <cell r="A9066" t="str">
            <v>5000000997</v>
          </cell>
        </row>
        <row r="9067">
          <cell r="A9067" t="str">
            <v>5000000997</v>
          </cell>
        </row>
        <row r="9068">
          <cell r="A9068" t="str">
            <v>5000000997</v>
          </cell>
        </row>
        <row r="9069">
          <cell r="A9069" t="str">
            <v>5000000997</v>
          </cell>
        </row>
        <row r="9070">
          <cell r="A9070" t="str">
            <v>5000000997</v>
          </cell>
        </row>
        <row r="9071">
          <cell r="A9071" t="str">
            <v>5000000997</v>
          </cell>
        </row>
        <row r="9072">
          <cell r="A9072" t="str">
            <v>5000000997</v>
          </cell>
        </row>
        <row r="9073">
          <cell r="A9073" t="str">
            <v>5000000997</v>
          </cell>
        </row>
        <row r="9074">
          <cell r="A9074" t="str">
            <v>5000000997</v>
          </cell>
        </row>
        <row r="9075">
          <cell r="A9075" t="str">
            <v>5000000997</v>
          </cell>
        </row>
        <row r="9076">
          <cell r="A9076" t="str">
            <v>5000000997</v>
          </cell>
        </row>
        <row r="9077">
          <cell r="A9077" t="str">
            <v>5000000997</v>
          </cell>
        </row>
        <row r="9078">
          <cell r="A9078" t="str">
            <v>5000000997</v>
          </cell>
        </row>
        <row r="9079">
          <cell r="A9079" t="str">
            <v>5000000997</v>
          </cell>
        </row>
        <row r="9080">
          <cell r="A9080" t="str">
            <v>5000000997</v>
          </cell>
        </row>
        <row r="9081">
          <cell r="A9081" t="str">
            <v>5000000997</v>
          </cell>
        </row>
        <row r="9082">
          <cell r="A9082" t="str">
            <v>5000000997</v>
          </cell>
        </row>
        <row r="9083">
          <cell r="A9083" t="str">
            <v>5000000997</v>
          </cell>
        </row>
        <row r="9084">
          <cell r="A9084" t="str">
            <v>5000000997</v>
          </cell>
        </row>
        <row r="9085">
          <cell r="A9085" t="str">
            <v>5000000997</v>
          </cell>
        </row>
        <row r="9086">
          <cell r="A9086" t="str">
            <v>5000000997</v>
          </cell>
        </row>
        <row r="9087">
          <cell r="A9087" t="str">
            <v>5000000997</v>
          </cell>
        </row>
        <row r="9088">
          <cell r="A9088" t="str">
            <v>5000000997</v>
          </cell>
        </row>
        <row r="9089">
          <cell r="A9089" t="str">
            <v>5000000997</v>
          </cell>
        </row>
        <row r="9090">
          <cell r="A9090" t="str">
            <v>5000000997</v>
          </cell>
        </row>
        <row r="9091">
          <cell r="A9091" t="str">
            <v>5000000997</v>
          </cell>
        </row>
        <row r="9092">
          <cell r="A9092" t="str">
            <v>5000000997</v>
          </cell>
        </row>
        <row r="9093">
          <cell r="A9093" t="str">
            <v>5000000997</v>
          </cell>
        </row>
        <row r="9094">
          <cell r="A9094" t="str">
            <v>5000000997</v>
          </cell>
        </row>
        <row r="9095">
          <cell r="A9095" t="str">
            <v>5000000997</v>
          </cell>
        </row>
        <row r="9096">
          <cell r="A9096" t="str">
            <v>5000000997</v>
          </cell>
        </row>
        <row r="9097">
          <cell r="A9097" t="str">
            <v>5000000997</v>
          </cell>
        </row>
        <row r="9098">
          <cell r="A9098" t="str">
            <v>5000000997</v>
          </cell>
        </row>
        <row r="9099">
          <cell r="A9099" t="str">
            <v>5000000997</v>
          </cell>
        </row>
        <row r="9100">
          <cell r="A9100" t="str">
            <v>5000000997</v>
          </cell>
        </row>
        <row r="9101">
          <cell r="A9101" t="str">
            <v>5000000997</v>
          </cell>
        </row>
        <row r="9102">
          <cell r="A9102" t="str">
            <v>5000000997</v>
          </cell>
        </row>
        <row r="9103">
          <cell r="A9103" t="str">
            <v>5000000997</v>
          </cell>
        </row>
        <row r="9104">
          <cell r="A9104" t="str">
            <v>5000000997</v>
          </cell>
        </row>
        <row r="9105">
          <cell r="A9105" t="str">
            <v>5000000997</v>
          </cell>
        </row>
        <row r="9106">
          <cell r="A9106" t="str">
            <v>5000000997</v>
          </cell>
        </row>
        <row r="9107">
          <cell r="A9107" t="str">
            <v>5000000997</v>
          </cell>
        </row>
        <row r="9108">
          <cell r="A9108" t="str">
            <v>5000000997</v>
          </cell>
        </row>
        <row r="9109">
          <cell r="A9109" t="str">
            <v>5000000997</v>
          </cell>
        </row>
        <row r="9110">
          <cell r="A9110" t="str">
            <v>5000000997</v>
          </cell>
        </row>
        <row r="9111">
          <cell r="A9111" t="str">
            <v>5000000997</v>
          </cell>
        </row>
        <row r="9112">
          <cell r="A9112" t="str">
            <v>5000000997</v>
          </cell>
        </row>
        <row r="9113">
          <cell r="A9113" t="str">
            <v>5000000997</v>
          </cell>
        </row>
        <row r="9114">
          <cell r="A9114" t="str">
            <v>5000000997</v>
          </cell>
        </row>
        <row r="9115">
          <cell r="A9115" t="str">
            <v>5000000997</v>
          </cell>
        </row>
        <row r="9116">
          <cell r="A9116" t="str">
            <v>5000000997</v>
          </cell>
        </row>
        <row r="9117">
          <cell r="A9117" t="str">
            <v>5000000997</v>
          </cell>
        </row>
        <row r="9118">
          <cell r="A9118" t="str">
            <v>5000000997</v>
          </cell>
        </row>
        <row r="9119">
          <cell r="A9119" t="str">
            <v>5000000997</v>
          </cell>
        </row>
        <row r="9120">
          <cell r="A9120" t="str">
            <v>5000000997</v>
          </cell>
        </row>
        <row r="9121">
          <cell r="A9121" t="str">
            <v>5000000997</v>
          </cell>
        </row>
        <row r="9122">
          <cell r="A9122" t="str">
            <v>5000000997</v>
          </cell>
        </row>
        <row r="9123">
          <cell r="A9123" t="str">
            <v>5000000997</v>
          </cell>
        </row>
        <row r="9124">
          <cell r="A9124" t="str">
            <v>5000000997</v>
          </cell>
        </row>
        <row r="9125">
          <cell r="A9125" t="str">
            <v>5000000997</v>
          </cell>
        </row>
        <row r="9126">
          <cell r="A9126" t="str">
            <v>5000000997</v>
          </cell>
        </row>
        <row r="9127">
          <cell r="A9127" t="str">
            <v>5000000997</v>
          </cell>
        </row>
        <row r="9128">
          <cell r="A9128" t="str">
            <v>5000000997</v>
          </cell>
        </row>
        <row r="9129">
          <cell r="A9129" t="str">
            <v>5000000997</v>
          </cell>
        </row>
        <row r="9130">
          <cell r="A9130" t="str">
            <v>5000000997</v>
          </cell>
        </row>
        <row r="9131">
          <cell r="A9131" t="str">
            <v>5000000997</v>
          </cell>
        </row>
        <row r="9132">
          <cell r="A9132" t="str">
            <v>5000000997</v>
          </cell>
        </row>
        <row r="9133">
          <cell r="A9133" t="str">
            <v>5000000997</v>
          </cell>
        </row>
        <row r="9134">
          <cell r="A9134" t="str">
            <v>5000000997</v>
          </cell>
        </row>
        <row r="9135">
          <cell r="A9135" t="str">
            <v>5000000997</v>
          </cell>
        </row>
        <row r="9136">
          <cell r="A9136" t="str">
            <v>5000000997</v>
          </cell>
        </row>
        <row r="9137">
          <cell r="A9137" t="str">
            <v>5000000997</v>
          </cell>
        </row>
        <row r="9138">
          <cell r="A9138" t="str">
            <v>5000000997</v>
          </cell>
        </row>
        <row r="9139">
          <cell r="A9139" t="str">
            <v>5000000997</v>
          </cell>
        </row>
        <row r="9140">
          <cell r="A9140" t="str">
            <v>5000000997</v>
          </cell>
        </row>
        <row r="9141">
          <cell r="A9141" t="str">
            <v>5000000997</v>
          </cell>
        </row>
        <row r="9142">
          <cell r="A9142" t="str">
            <v>5000000997</v>
          </cell>
        </row>
        <row r="9143">
          <cell r="A9143" t="str">
            <v>5000000997</v>
          </cell>
        </row>
        <row r="9144">
          <cell r="A9144" t="str">
            <v>5000000997</v>
          </cell>
        </row>
        <row r="9145">
          <cell r="A9145" t="str">
            <v>5000000997</v>
          </cell>
        </row>
        <row r="9146">
          <cell r="A9146" t="str">
            <v>5000000997</v>
          </cell>
        </row>
        <row r="9147">
          <cell r="A9147" t="str">
            <v>5000000997</v>
          </cell>
        </row>
        <row r="9148">
          <cell r="A9148" t="str">
            <v>5000000997</v>
          </cell>
        </row>
        <row r="9149">
          <cell r="A9149" t="str">
            <v>5000000997</v>
          </cell>
        </row>
        <row r="9150">
          <cell r="A9150" t="str">
            <v>5000000997</v>
          </cell>
        </row>
        <row r="9151">
          <cell r="A9151" t="str">
            <v>5000000997</v>
          </cell>
        </row>
        <row r="9152">
          <cell r="A9152" t="str">
            <v>5000000997</v>
          </cell>
        </row>
        <row r="9153">
          <cell r="A9153" t="str">
            <v>5000000997</v>
          </cell>
        </row>
        <row r="9154">
          <cell r="A9154" t="str">
            <v>5000000997</v>
          </cell>
        </row>
        <row r="9155">
          <cell r="A9155" t="str">
            <v>5000000997</v>
          </cell>
        </row>
        <row r="9156">
          <cell r="A9156" t="str">
            <v>5000000997</v>
          </cell>
        </row>
        <row r="9157">
          <cell r="A9157" t="str">
            <v>5000000997</v>
          </cell>
        </row>
        <row r="9158">
          <cell r="A9158" t="str">
            <v>5000000997</v>
          </cell>
        </row>
        <row r="9159">
          <cell r="A9159" t="str">
            <v>5000000997</v>
          </cell>
        </row>
        <row r="9160">
          <cell r="A9160" t="str">
            <v>5000000997</v>
          </cell>
        </row>
        <row r="9161">
          <cell r="A9161" t="str">
            <v>4295890196</v>
          </cell>
        </row>
        <row r="9162">
          <cell r="A9162" t="str">
            <v>4295890196</v>
          </cell>
        </row>
        <row r="9163">
          <cell r="A9163" t="str">
            <v>4295890196</v>
          </cell>
        </row>
        <row r="9164">
          <cell r="A9164" t="str">
            <v>4295890196</v>
          </cell>
        </row>
        <row r="9165">
          <cell r="A9165" t="str">
            <v>4295890196</v>
          </cell>
        </row>
        <row r="9166">
          <cell r="A9166" t="str">
            <v>4295890196</v>
          </cell>
        </row>
        <row r="9167">
          <cell r="A9167" t="str">
            <v>4295890196</v>
          </cell>
        </row>
        <row r="9168">
          <cell r="A9168" t="str">
            <v>4295890196</v>
          </cell>
        </row>
        <row r="9169">
          <cell r="A9169" t="str">
            <v>4295890196</v>
          </cell>
        </row>
        <row r="9170">
          <cell r="A9170" t="str">
            <v>4295890196</v>
          </cell>
        </row>
        <row r="9171">
          <cell r="A9171" t="str">
            <v>4295890196</v>
          </cell>
        </row>
        <row r="9172">
          <cell r="A9172" t="str">
            <v>4295890196</v>
          </cell>
        </row>
        <row r="9173">
          <cell r="A9173" t="str">
            <v>4295890196</v>
          </cell>
        </row>
        <row r="9174">
          <cell r="A9174" t="str">
            <v>4295890196</v>
          </cell>
        </row>
        <row r="9175">
          <cell r="A9175" t="str">
            <v>4295890196</v>
          </cell>
        </row>
        <row r="9176">
          <cell r="A9176" t="str">
            <v>4295890196</v>
          </cell>
        </row>
        <row r="9177">
          <cell r="A9177" t="str">
            <v>4295890196</v>
          </cell>
        </row>
        <row r="9178">
          <cell r="A9178" t="str">
            <v>4295890196</v>
          </cell>
        </row>
        <row r="9179">
          <cell r="A9179" t="str">
            <v>4295890196</v>
          </cell>
        </row>
        <row r="9180">
          <cell r="A9180" t="str">
            <v>4295890196</v>
          </cell>
        </row>
        <row r="9181">
          <cell r="A9181" t="str">
            <v>4295890196</v>
          </cell>
        </row>
        <row r="9182">
          <cell r="A9182" t="str">
            <v>4295890196</v>
          </cell>
        </row>
        <row r="9183">
          <cell r="A9183" t="str">
            <v>4295890196</v>
          </cell>
        </row>
        <row r="9184">
          <cell r="A9184" t="str">
            <v>4295890196</v>
          </cell>
        </row>
        <row r="9185">
          <cell r="A9185" t="str">
            <v>4295890196</v>
          </cell>
        </row>
        <row r="9186">
          <cell r="A9186" t="str">
            <v>4295890196</v>
          </cell>
        </row>
        <row r="9187">
          <cell r="A9187" t="str">
            <v>4295890196</v>
          </cell>
        </row>
        <row r="9188">
          <cell r="A9188" t="str">
            <v>4295890196</v>
          </cell>
        </row>
        <row r="9189">
          <cell r="A9189" t="str">
            <v>4295890196</v>
          </cell>
        </row>
        <row r="9190">
          <cell r="A9190" t="str">
            <v>4295890196</v>
          </cell>
        </row>
        <row r="9191">
          <cell r="A9191" t="str">
            <v>4295890196</v>
          </cell>
        </row>
        <row r="9192">
          <cell r="A9192" t="str">
            <v>4295890196</v>
          </cell>
        </row>
        <row r="9193">
          <cell r="A9193" t="str">
            <v>4295890196</v>
          </cell>
        </row>
        <row r="9194">
          <cell r="A9194" t="str">
            <v>4295890196</v>
          </cell>
        </row>
        <row r="9195">
          <cell r="A9195" t="str">
            <v>4295890196</v>
          </cell>
        </row>
        <row r="9196">
          <cell r="A9196" t="str">
            <v>4295890196</v>
          </cell>
        </row>
        <row r="9197">
          <cell r="A9197" t="str">
            <v>4295890196</v>
          </cell>
        </row>
        <row r="9198">
          <cell r="A9198" t="str">
            <v>4295890196</v>
          </cell>
        </row>
        <row r="9199">
          <cell r="A9199" t="str">
            <v>4295890196</v>
          </cell>
        </row>
        <row r="9200">
          <cell r="A9200" t="str">
            <v>4295890196</v>
          </cell>
        </row>
        <row r="9201">
          <cell r="A9201" t="str">
            <v>4295890196</v>
          </cell>
        </row>
        <row r="9202">
          <cell r="A9202" t="str">
            <v>4295890196</v>
          </cell>
        </row>
        <row r="9203">
          <cell r="A9203" t="str">
            <v>4295890196</v>
          </cell>
        </row>
        <row r="9204">
          <cell r="A9204" t="str">
            <v>4295890196</v>
          </cell>
        </row>
        <row r="9205">
          <cell r="A9205" t="str">
            <v>4295890196</v>
          </cell>
        </row>
        <row r="9206">
          <cell r="A9206" t="str">
            <v>4295890196</v>
          </cell>
        </row>
        <row r="9207">
          <cell r="A9207" t="str">
            <v>4295890196</v>
          </cell>
        </row>
        <row r="9208">
          <cell r="A9208" t="str">
            <v>4295890196</v>
          </cell>
        </row>
        <row r="9209">
          <cell r="A9209" t="str">
            <v>4295890196</v>
          </cell>
        </row>
        <row r="9210">
          <cell r="A9210" t="str">
            <v>4295890196</v>
          </cell>
        </row>
        <row r="9211">
          <cell r="A9211" t="str">
            <v>4295890196</v>
          </cell>
        </row>
        <row r="9212">
          <cell r="A9212" t="str">
            <v>4295890196</v>
          </cell>
        </row>
        <row r="9213">
          <cell r="A9213" t="str">
            <v>4295890196</v>
          </cell>
        </row>
        <row r="9214">
          <cell r="A9214" t="str">
            <v>4295890196</v>
          </cell>
        </row>
        <row r="9215">
          <cell r="A9215" t="str">
            <v>4295890196</v>
          </cell>
        </row>
        <row r="9216">
          <cell r="A9216" t="str">
            <v>4295890196</v>
          </cell>
        </row>
        <row r="9217">
          <cell r="A9217" t="str">
            <v>4295890196</v>
          </cell>
        </row>
        <row r="9218">
          <cell r="A9218" t="str">
            <v>4295890196</v>
          </cell>
        </row>
        <row r="9219">
          <cell r="A9219" t="str">
            <v>4295890196</v>
          </cell>
        </row>
        <row r="9220">
          <cell r="A9220" t="str">
            <v>4295890196</v>
          </cell>
        </row>
        <row r="9221">
          <cell r="A9221" t="str">
            <v>4295890196</v>
          </cell>
        </row>
        <row r="9222">
          <cell r="A9222" t="str">
            <v>4295890196</v>
          </cell>
        </row>
        <row r="9223">
          <cell r="A9223" t="str">
            <v>4295890196</v>
          </cell>
        </row>
        <row r="9224">
          <cell r="A9224" t="str">
            <v>4295890196</v>
          </cell>
        </row>
        <row r="9225">
          <cell r="A9225" t="str">
            <v>4295890196</v>
          </cell>
        </row>
        <row r="9226">
          <cell r="A9226" t="str">
            <v>4295890196</v>
          </cell>
        </row>
        <row r="9227">
          <cell r="A9227" t="str">
            <v>4295890196</v>
          </cell>
        </row>
        <row r="9228">
          <cell r="A9228" t="str">
            <v>4295890196</v>
          </cell>
        </row>
        <row r="9229">
          <cell r="A9229" t="str">
            <v>4295890196</v>
          </cell>
        </row>
        <row r="9230">
          <cell r="A9230" t="str">
            <v>4295890196</v>
          </cell>
        </row>
        <row r="9231">
          <cell r="A9231" t="str">
            <v>4295890196</v>
          </cell>
        </row>
        <row r="9232">
          <cell r="A9232" t="str">
            <v>4295890196</v>
          </cell>
        </row>
        <row r="9233">
          <cell r="A9233" t="str">
            <v>4295890196</v>
          </cell>
        </row>
        <row r="9234">
          <cell r="A9234" t="str">
            <v>4295890196</v>
          </cell>
        </row>
        <row r="9235">
          <cell r="A9235" t="str">
            <v>4295890196</v>
          </cell>
        </row>
        <row r="9236">
          <cell r="A9236" t="str">
            <v>4295890196</v>
          </cell>
        </row>
        <row r="9237">
          <cell r="A9237" t="str">
            <v>4295890196</v>
          </cell>
        </row>
        <row r="9238">
          <cell r="A9238" t="str">
            <v>4295890196</v>
          </cell>
        </row>
        <row r="9239">
          <cell r="A9239" t="str">
            <v>4295890196</v>
          </cell>
        </row>
        <row r="9240">
          <cell r="A9240" t="str">
            <v>4295890196</v>
          </cell>
        </row>
        <row r="9241">
          <cell r="A9241" t="str">
            <v>4295890196</v>
          </cell>
        </row>
        <row r="9242">
          <cell r="A9242" t="str">
            <v>4295890196</v>
          </cell>
        </row>
        <row r="9243">
          <cell r="A9243" t="str">
            <v>4295890196</v>
          </cell>
        </row>
        <row r="9244">
          <cell r="A9244" t="str">
            <v>4295890196</v>
          </cell>
        </row>
        <row r="9245">
          <cell r="A9245" t="str">
            <v>4295890196</v>
          </cell>
        </row>
        <row r="9246">
          <cell r="A9246" t="str">
            <v>4295890196</v>
          </cell>
        </row>
        <row r="9247">
          <cell r="A9247" t="str">
            <v>4295890196</v>
          </cell>
        </row>
        <row r="9248">
          <cell r="A9248" t="str">
            <v>4295890196</v>
          </cell>
        </row>
        <row r="9249">
          <cell r="A9249" t="str">
            <v>4295890196</v>
          </cell>
        </row>
        <row r="9250">
          <cell r="A9250" t="str">
            <v>4295890196</v>
          </cell>
        </row>
        <row r="9251">
          <cell r="A9251" t="str">
            <v>4295890196</v>
          </cell>
        </row>
        <row r="9252">
          <cell r="A9252" t="str">
            <v>4295890196</v>
          </cell>
        </row>
        <row r="9253">
          <cell r="A9253" t="str">
            <v>4295890196</v>
          </cell>
        </row>
        <row r="9254">
          <cell r="A9254" t="str">
            <v>4295890196</v>
          </cell>
        </row>
        <row r="9255">
          <cell r="A9255" t="str">
            <v>4295890196</v>
          </cell>
        </row>
        <row r="9256">
          <cell r="A9256" t="str">
            <v>4295890196</v>
          </cell>
        </row>
        <row r="9257">
          <cell r="A9257" t="str">
            <v>4295890196</v>
          </cell>
        </row>
        <row r="9258">
          <cell r="A9258" t="str">
            <v>4295890196</v>
          </cell>
        </row>
        <row r="9259">
          <cell r="A9259" t="str">
            <v>4295890196</v>
          </cell>
        </row>
        <row r="9260">
          <cell r="A9260" t="str">
            <v>4295890196</v>
          </cell>
        </row>
        <row r="9261">
          <cell r="A9261" t="str">
            <v>4295890196</v>
          </cell>
        </row>
        <row r="9262">
          <cell r="A9262" t="str">
            <v>4295890196</v>
          </cell>
        </row>
        <row r="9263">
          <cell r="A9263" t="str">
            <v>4295890196</v>
          </cell>
        </row>
        <row r="9264">
          <cell r="A9264" t="str">
            <v>4295890196</v>
          </cell>
        </row>
        <row r="9265">
          <cell r="A9265" t="str">
            <v>4295890196</v>
          </cell>
        </row>
        <row r="9266">
          <cell r="A9266" t="str">
            <v>4295890196</v>
          </cell>
        </row>
        <row r="9267">
          <cell r="A9267" t="str">
            <v>4295890196</v>
          </cell>
        </row>
        <row r="9268">
          <cell r="A9268" t="str">
            <v>4295890196</v>
          </cell>
        </row>
        <row r="9269">
          <cell r="A9269" t="str">
            <v>4295890196</v>
          </cell>
        </row>
        <row r="9270">
          <cell r="A9270" t="str">
            <v>4295890196</v>
          </cell>
        </row>
        <row r="9271">
          <cell r="A9271" t="str">
            <v>4295866307</v>
          </cell>
        </row>
        <row r="9272">
          <cell r="A9272" t="str">
            <v>4295866307</v>
          </cell>
        </row>
        <row r="9273">
          <cell r="A9273" t="str">
            <v>4295866307</v>
          </cell>
        </row>
        <row r="9274">
          <cell r="A9274" t="str">
            <v>4295866307</v>
          </cell>
        </row>
        <row r="9275">
          <cell r="A9275" t="str">
            <v>4295866307</v>
          </cell>
        </row>
        <row r="9276">
          <cell r="A9276" t="str">
            <v>4295866307</v>
          </cell>
        </row>
        <row r="9277">
          <cell r="A9277" t="str">
            <v>4295866307</v>
          </cell>
        </row>
        <row r="9278">
          <cell r="A9278" t="str">
            <v>4295866307</v>
          </cell>
        </row>
        <row r="9279">
          <cell r="A9279" t="str">
            <v>4295866307</v>
          </cell>
        </row>
        <row r="9280">
          <cell r="A9280" t="str">
            <v>4295866307</v>
          </cell>
        </row>
        <row r="9281">
          <cell r="A9281" t="str">
            <v>4295866307</v>
          </cell>
        </row>
        <row r="9282">
          <cell r="A9282" t="str">
            <v>4295866307</v>
          </cell>
        </row>
        <row r="9283">
          <cell r="A9283" t="str">
            <v>4295866307</v>
          </cell>
        </row>
        <row r="9284">
          <cell r="A9284" t="str">
            <v>4295866307</v>
          </cell>
        </row>
        <row r="9285">
          <cell r="A9285" t="str">
            <v>4295866307</v>
          </cell>
        </row>
        <row r="9286">
          <cell r="A9286" t="str">
            <v>4295866307</v>
          </cell>
        </row>
        <row r="9287">
          <cell r="A9287" t="str">
            <v>4295866307</v>
          </cell>
        </row>
        <row r="9288">
          <cell r="A9288" t="str">
            <v>4295866307</v>
          </cell>
        </row>
        <row r="9289">
          <cell r="A9289" t="str">
            <v>4295866307</v>
          </cell>
        </row>
        <row r="9290">
          <cell r="A9290" t="str">
            <v>4295866307</v>
          </cell>
        </row>
        <row r="9291">
          <cell r="A9291" t="str">
            <v>4295866307</v>
          </cell>
        </row>
        <row r="9292">
          <cell r="A9292" t="str">
            <v>4295866307</v>
          </cell>
        </row>
        <row r="9293">
          <cell r="A9293" t="str">
            <v>4295866307</v>
          </cell>
        </row>
        <row r="9294">
          <cell r="A9294" t="str">
            <v>4295866307</v>
          </cell>
        </row>
        <row r="9295">
          <cell r="A9295" t="str">
            <v>4295866307</v>
          </cell>
        </row>
        <row r="9296">
          <cell r="A9296" t="str">
            <v>4295866307</v>
          </cell>
        </row>
        <row r="9297">
          <cell r="A9297" t="str">
            <v>4295866307</v>
          </cell>
        </row>
        <row r="9298">
          <cell r="A9298" t="str">
            <v>4295866307</v>
          </cell>
        </row>
        <row r="9299">
          <cell r="A9299" t="str">
            <v>4295866307</v>
          </cell>
        </row>
        <row r="9300">
          <cell r="A9300" t="str">
            <v>4295866307</v>
          </cell>
        </row>
        <row r="9301">
          <cell r="A9301" t="str">
            <v>4295866307</v>
          </cell>
        </row>
        <row r="9302">
          <cell r="A9302" t="str">
            <v>4295866307</v>
          </cell>
        </row>
        <row r="9303">
          <cell r="A9303" t="str">
            <v>4295866307</v>
          </cell>
        </row>
        <row r="9304">
          <cell r="A9304" t="str">
            <v>4295866307</v>
          </cell>
        </row>
        <row r="9305">
          <cell r="A9305" t="str">
            <v>4295866307</v>
          </cell>
        </row>
        <row r="9306">
          <cell r="A9306" t="str">
            <v>4295866307</v>
          </cell>
        </row>
        <row r="9307">
          <cell r="A9307" t="str">
            <v>4295866307</v>
          </cell>
        </row>
        <row r="9308">
          <cell r="A9308" t="str">
            <v>4295866307</v>
          </cell>
        </row>
        <row r="9309">
          <cell r="A9309" t="str">
            <v>4295866307</v>
          </cell>
        </row>
        <row r="9310">
          <cell r="A9310" t="str">
            <v>4295866307</v>
          </cell>
        </row>
        <row r="9311">
          <cell r="A9311" t="str">
            <v>4295866307</v>
          </cell>
        </row>
        <row r="9312">
          <cell r="A9312" t="str">
            <v>4295866307</v>
          </cell>
        </row>
        <row r="9313">
          <cell r="A9313" t="str">
            <v>4295866307</v>
          </cell>
        </row>
        <row r="9314">
          <cell r="A9314" t="str">
            <v>4295866307</v>
          </cell>
        </row>
        <row r="9315">
          <cell r="A9315" t="str">
            <v>4295866307</v>
          </cell>
        </row>
        <row r="9316">
          <cell r="A9316" t="str">
            <v>4295866307</v>
          </cell>
        </row>
        <row r="9317">
          <cell r="A9317" t="str">
            <v>4295866307</v>
          </cell>
        </row>
        <row r="9318">
          <cell r="A9318" t="str">
            <v>4295866307</v>
          </cell>
        </row>
        <row r="9319">
          <cell r="A9319" t="str">
            <v>4295866307</v>
          </cell>
        </row>
        <row r="9320">
          <cell r="A9320" t="str">
            <v>4295866307</v>
          </cell>
        </row>
        <row r="9321">
          <cell r="A9321" t="str">
            <v>4295866307</v>
          </cell>
        </row>
        <row r="9322">
          <cell r="A9322" t="str">
            <v>4295866307</v>
          </cell>
        </row>
        <row r="9323">
          <cell r="A9323" t="str">
            <v>4295866307</v>
          </cell>
        </row>
        <row r="9324">
          <cell r="A9324" t="str">
            <v>4295866307</v>
          </cell>
        </row>
        <row r="9325">
          <cell r="A9325" t="str">
            <v>4295866307</v>
          </cell>
        </row>
        <row r="9326">
          <cell r="A9326" t="str">
            <v>4295866307</v>
          </cell>
        </row>
        <row r="9327">
          <cell r="A9327" t="str">
            <v>4295866307</v>
          </cell>
        </row>
        <row r="9328">
          <cell r="A9328" t="str">
            <v>4295866307</v>
          </cell>
        </row>
        <row r="9329">
          <cell r="A9329" t="str">
            <v>4295866307</v>
          </cell>
        </row>
        <row r="9330">
          <cell r="A9330" t="str">
            <v>4295866307</v>
          </cell>
        </row>
        <row r="9331">
          <cell r="A9331" t="str">
            <v>4295866307</v>
          </cell>
        </row>
        <row r="9332">
          <cell r="A9332" t="str">
            <v>4295866307</v>
          </cell>
        </row>
        <row r="9333">
          <cell r="A9333" t="str">
            <v>4295866307</v>
          </cell>
        </row>
        <row r="9334">
          <cell r="A9334" t="str">
            <v>4295866307</v>
          </cell>
        </row>
        <row r="9335">
          <cell r="A9335" t="str">
            <v>4295866307</v>
          </cell>
        </row>
        <row r="9336">
          <cell r="A9336" t="str">
            <v>4295866307</v>
          </cell>
        </row>
        <row r="9337">
          <cell r="A9337" t="str">
            <v>4295866307</v>
          </cell>
        </row>
        <row r="9338">
          <cell r="A9338" t="str">
            <v>4295866307</v>
          </cell>
        </row>
        <row r="9339">
          <cell r="A9339" t="str">
            <v>4295866307</v>
          </cell>
        </row>
        <row r="9340">
          <cell r="A9340" t="str">
            <v>4295866307</v>
          </cell>
        </row>
        <row r="9341">
          <cell r="A9341" t="str">
            <v>4295866307</v>
          </cell>
        </row>
        <row r="9342">
          <cell r="A9342" t="str">
            <v>4295866307</v>
          </cell>
        </row>
        <row r="9343">
          <cell r="A9343" t="str">
            <v>4295866307</v>
          </cell>
        </row>
        <row r="9344">
          <cell r="A9344" t="str">
            <v>4295866307</v>
          </cell>
        </row>
        <row r="9345">
          <cell r="A9345" t="str">
            <v>4295866307</v>
          </cell>
        </row>
        <row r="9346">
          <cell r="A9346" t="str">
            <v>4295866307</v>
          </cell>
        </row>
        <row r="9347">
          <cell r="A9347" t="str">
            <v>4295866307</v>
          </cell>
        </row>
        <row r="9348">
          <cell r="A9348" t="str">
            <v>4295866307</v>
          </cell>
        </row>
        <row r="9349">
          <cell r="A9349" t="str">
            <v>4295866307</v>
          </cell>
        </row>
        <row r="9350">
          <cell r="A9350" t="str">
            <v>4295866307</v>
          </cell>
        </row>
        <row r="9351">
          <cell r="A9351" t="str">
            <v>4295866307</v>
          </cell>
        </row>
        <row r="9352">
          <cell r="A9352" t="str">
            <v>4295866307</v>
          </cell>
        </row>
        <row r="9353">
          <cell r="A9353" t="str">
            <v>4295866307</v>
          </cell>
        </row>
        <row r="9354">
          <cell r="A9354" t="str">
            <v>4295866307</v>
          </cell>
        </row>
        <row r="9355">
          <cell r="A9355" t="str">
            <v>4295866307</v>
          </cell>
        </row>
        <row r="9356">
          <cell r="A9356" t="str">
            <v>4295866307</v>
          </cell>
        </row>
        <row r="9357">
          <cell r="A9357" t="str">
            <v>4295908132</v>
          </cell>
        </row>
        <row r="9358">
          <cell r="A9358" t="str">
            <v>4295908132</v>
          </cell>
        </row>
        <row r="9359">
          <cell r="A9359" t="str">
            <v>4295908132</v>
          </cell>
        </row>
        <row r="9360">
          <cell r="A9360" t="str">
            <v>4295908132</v>
          </cell>
        </row>
        <row r="9361">
          <cell r="A9361" t="str">
            <v>4295908132</v>
          </cell>
        </row>
        <row r="9362">
          <cell r="A9362" t="str">
            <v>4295908132</v>
          </cell>
        </row>
        <row r="9363">
          <cell r="A9363" t="str">
            <v>4295908132</v>
          </cell>
        </row>
        <row r="9364">
          <cell r="A9364" t="str">
            <v>4295908132</v>
          </cell>
        </row>
        <row r="9365">
          <cell r="A9365" t="str">
            <v>4295908132</v>
          </cell>
        </row>
        <row r="9366">
          <cell r="A9366" t="str">
            <v>4295908132</v>
          </cell>
        </row>
        <row r="9367">
          <cell r="A9367" t="str">
            <v>4295908132</v>
          </cell>
        </row>
        <row r="9368">
          <cell r="A9368" t="str">
            <v>4295908132</v>
          </cell>
        </row>
        <row r="9369">
          <cell r="A9369" t="str">
            <v>4295908132</v>
          </cell>
        </row>
        <row r="9370">
          <cell r="A9370" t="str">
            <v>4295908132</v>
          </cell>
        </row>
        <row r="9371">
          <cell r="A9371" t="str">
            <v>4295908132</v>
          </cell>
        </row>
        <row r="9372">
          <cell r="A9372" t="str">
            <v>4295908132</v>
          </cell>
        </row>
        <row r="9373">
          <cell r="A9373" t="str">
            <v>4295908132</v>
          </cell>
        </row>
        <row r="9374">
          <cell r="A9374" t="str">
            <v>4295908132</v>
          </cell>
        </row>
        <row r="9375">
          <cell r="A9375" t="str">
            <v>4295908132</v>
          </cell>
        </row>
        <row r="9376">
          <cell r="A9376" t="str">
            <v>4295908132</v>
          </cell>
        </row>
        <row r="9377">
          <cell r="A9377" t="str">
            <v>4295908132</v>
          </cell>
        </row>
        <row r="9378">
          <cell r="A9378" t="str">
            <v>4295908132</v>
          </cell>
        </row>
        <row r="9379">
          <cell r="A9379" t="str">
            <v>4295908132</v>
          </cell>
        </row>
        <row r="9380">
          <cell r="A9380" t="str">
            <v>4295908132</v>
          </cell>
        </row>
        <row r="9381">
          <cell r="A9381" t="str">
            <v>4295908132</v>
          </cell>
        </row>
        <row r="9382">
          <cell r="A9382" t="str">
            <v>4295908132</v>
          </cell>
        </row>
        <row r="9383">
          <cell r="A9383" t="str">
            <v>4295908132</v>
          </cell>
        </row>
        <row r="9384">
          <cell r="A9384" t="str">
            <v>4295908132</v>
          </cell>
        </row>
        <row r="9385">
          <cell r="A9385" t="str">
            <v>4295908132</v>
          </cell>
        </row>
        <row r="9386">
          <cell r="A9386" t="str">
            <v>4295908132</v>
          </cell>
        </row>
        <row r="9387">
          <cell r="A9387" t="str">
            <v>4295908132</v>
          </cell>
        </row>
        <row r="9388">
          <cell r="A9388" t="str">
            <v>4295908132</v>
          </cell>
        </row>
        <row r="9389">
          <cell r="A9389" t="str">
            <v>4295908132</v>
          </cell>
        </row>
        <row r="9390">
          <cell r="A9390" t="str">
            <v>4295908132</v>
          </cell>
        </row>
        <row r="9391">
          <cell r="A9391" t="str">
            <v>4295908132</v>
          </cell>
        </row>
        <row r="9392">
          <cell r="A9392" t="str">
            <v>4295908132</v>
          </cell>
        </row>
        <row r="9393">
          <cell r="A9393" t="str">
            <v>4295908132</v>
          </cell>
        </row>
        <row r="9394">
          <cell r="A9394" t="str">
            <v>4295908132</v>
          </cell>
        </row>
        <row r="9395">
          <cell r="A9395" t="str">
            <v>4295908132</v>
          </cell>
        </row>
        <row r="9396">
          <cell r="A9396" t="str">
            <v>4295908132</v>
          </cell>
        </row>
        <row r="9397">
          <cell r="A9397" t="str">
            <v>4295908132</v>
          </cell>
        </row>
        <row r="9398">
          <cell r="A9398" t="str">
            <v>4295908132</v>
          </cell>
        </row>
        <row r="9399">
          <cell r="A9399" t="str">
            <v>4295908132</v>
          </cell>
        </row>
        <row r="9400">
          <cell r="A9400" t="str">
            <v>4295908132</v>
          </cell>
        </row>
        <row r="9401">
          <cell r="A9401" t="str">
            <v>4295908132</v>
          </cell>
        </row>
        <row r="9402">
          <cell r="A9402" t="str">
            <v>4295908132</v>
          </cell>
        </row>
        <row r="9403">
          <cell r="A9403" t="str">
            <v>4295908132</v>
          </cell>
        </row>
        <row r="9404">
          <cell r="A9404" t="str">
            <v>4295908132</v>
          </cell>
        </row>
        <row r="9405">
          <cell r="A9405" t="str">
            <v>4295908132</v>
          </cell>
        </row>
        <row r="9406">
          <cell r="A9406" t="str">
            <v>4295908132</v>
          </cell>
        </row>
        <row r="9407">
          <cell r="A9407" t="str">
            <v>4295908132</v>
          </cell>
        </row>
        <row r="9408">
          <cell r="A9408" t="str">
            <v>4295908132</v>
          </cell>
        </row>
        <row r="9409">
          <cell r="A9409" t="str">
            <v>4295908132</v>
          </cell>
        </row>
        <row r="9410">
          <cell r="A9410" t="str">
            <v>4295908132</v>
          </cell>
        </row>
        <row r="9411">
          <cell r="A9411" t="str">
            <v>4295908132</v>
          </cell>
        </row>
        <row r="9412">
          <cell r="A9412" t="str">
            <v>4295908132</v>
          </cell>
        </row>
        <row r="9413">
          <cell r="A9413" t="str">
            <v>4295908132</v>
          </cell>
        </row>
        <row r="9414">
          <cell r="A9414" t="str">
            <v>4295908132</v>
          </cell>
        </row>
        <row r="9415">
          <cell r="A9415" t="str">
            <v>4295908132</v>
          </cell>
        </row>
        <row r="9416">
          <cell r="A9416" t="str">
            <v>4295908132</v>
          </cell>
        </row>
        <row r="9417">
          <cell r="A9417" t="str">
            <v>4295908132</v>
          </cell>
        </row>
        <row r="9418">
          <cell r="A9418" t="str">
            <v>4295908132</v>
          </cell>
        </row>
        <row r="9419">
          <cell r="A9419" t="str">
            <v>4295908132</v>
          </cell>
        </row>
        <row r="9420">
          <cell r="A9420" t="str">
            <v>4295908132</v>
          </cell>
        </row>
        <row r="9421">
          <cell r="A9421" t="str">
            <v>4295908132</v>
          </cell>
        </row>
        <row r="9422">
          <cell r="A9422" t="str">
            <v>4295908132</v>
          </cell>
        </row>
        <row r="9423">
          <cell r="A9423" t="str">
            <v>4295908132</v>
          </cell>
        </row>
        <row r="9424">
          <cell r="A9424" t="str">
            <v>4295908132</v>
          </cell>
        </row>
        <row r="9425">
          <cell r="A9425" t="str">
            <v>4295908132</v>
          </cell>
        </row>
        <row r="9426">
          <cell r="A9426" t="str">
            <v>4295908132</v>
          </cell>
        </row>
        <row r="9427">
          <cell r="A9427" t="str">
            <v>4295908132</v>
          </cell>
        </row>
        <row r="9428">
          <cell r="A9428" t="str">
            <v>4295908132</v>
          </cell>
        </row>
        <row r="9429">
          <cell r="A9429" t="str">
            <v>4295908132</v>
          </cell>
        </row>
        <row r="9430">
          <cell r="A9430" t="str">
            <v>4295908132</v>
          </cell>
        </row>
        <row r="9431">
          <cell r="A9431" t="str">
            <v>4295870749</v>
          </cell>
        </row>
        <row r="9432">
          <cell r="A9432" t="str">
            <v>4295870749</v>
          </cell>
        </row>
        <row r="9433">
          <cell r="A9433" t="str">
            <v>4295870749</v>
          </cell>
        </row>
        <row r="9434">
          <cell r="A9434" t="str">
            <v>4295870749</v>
          </cell>
        </row>
        <row r="9435">
          <cell r="A9435" t="str">
            <v>4295870749</v>
          </cell>
        </row>
        <row r="9436">
          <cell r="A9436" t="str">
            <v>4295870749</v>
          </cell>
        </row>
        <row r="9437">
          <cell r="A9437" t="str">
            <v>4295870749</v>
          </cell>
        </row>
        <row r="9438">
          <cell r="A9438" t="str">
            <v>4295870749</v>
          </cell>
        </row>
        <row r="9439">
          <cell r="A9439" t="str">
            <v>4295870749</v>
          </cell>
        </row>
        <row r="9440">
          <cell r="A9440" t="str">
            <v>4295870749</v>
          </cell>
        </row>
        <row r="9441">
          <cell r="A9441" t="str">
            <v>4295870749</v>
          </cell>
        </row>
        <row r="9442">
          <cell r="A9442" t="str">
            <v>4295870749</v>
          </cell>
        </row>
        <row r="9443">
          <cell r="A9443" t="str">
            <v>4295870749</v>
          </cell>
        </row>
        <row r="9444">
          <cell r="A9444" t="str">
            <v>4295870749</v>
          </cell>
        </row>
        <row r="9445">
          <cell r="A9445" t="str">
            <v>4295870749</v>
          </cell>
        </row>
        <row r="9446">
          <cell r="A9446" t="str">
            <v>4295870749</v>
          </cell>
        </row>
        <row r="9447">
          <cell r="A9447" t="str">
            <v>4295870749</v>
          </cell>
        </row>
        <row r="9448">
          <cell r="A9448" t="str">
            <v>4295870749</v>
          </cell>
        </row>
        <row r="9449">
          <cell r="A9449" t="str">
            <v>4295870749</v>
          </cell>
        </row>
        <row r="9450">
          <cell r="A9450" t="str">
            <v>4295870749</v>
          </cell>
        </row>
        <row r="9451">
          <cell r="A9451" t="str">
            <v>4295870749</v>
          </cell>
        </row>
        <row r="9452">
          <cell r="A9452" t="str">
            <v>4295870749</v>
          </cell>
        </row>
        <row r="9453">
          <cell r="A9453" t="str">
            <v>4295870749</v>
          </cell>
        </row>
        <row r="9454">
          <cell r="A9454" t="str">
            <v>4295870749</v>
          </cell>
        </row>
        <row r="9455">
          <cell r="A9455" t="str">
            <v>4295870749</v>
          </cell>
        </row>
        <row r="9456">
          <cell r="A9456" t="str">
            <v>4295870749</v>
          </cell>
        </row>
        <row r="9457">
          <cell r="A9457" t="str">
            <v>4295870749</v>
          </cell>
        </row>
        <row r="9458">
          <cell r="A9458" t="str">
            <v>4295870749</v>
          </cell>
        </row>
        <row r="9459">
          <cell r="A9459" t="str">
            <v>4295870749</v>
          </cell>
        </row>
        <row r="9460">
          <cell r="A9460" t="str">
            <v>4295870749</v>
          </cell>
        </row>
        <row r="9461">
          <cell r="A9461" t="str">
            <v>4295870749</v>
          </cell>
        </row>
        <row r="9462">
          <cell r="A9462" t="str">
            <v>4295870749</v>
          </cell>
        </row>
        <row r="9463">
          <cell r="A9463" t="str">
            <v>4295864326</v>
          </cell>
        </row>
        <row r="9464">
          <cell r="A9464" t="str">
            <v>4295864326</v>
          </cell>
        </row>
        <row r="9465">
          <cell r="A9465" t="str">
            <v>4295864326</v>
          </cell>
        </row>
        <row r="9466">
          <cell r="A9466" t="str">
            <v>4295864326</v>
          </cell>
        </row>
        <row r="9467">
          <cell r="A9467" t="str">
            <v>4295864326</v>
          </cell>
        </row>
        <row r="9468">
          <cell r="A9468" t="str">
            <v>4295864326</v>
          </cell>
        </row>
        <row r="9469">
          <cell r="A9469" t="str">
            <v>4295864326</v>
          </cell>
        </row>
        <row r="9470">
          <cell r="A9470" t="str">
            <v>4295864326</v>
          </cell>
        </row>
        <row r="9471">
          <cell r="A9471" t="str">
            <v>4295864326</v>
          </cell>
        </row>
        <row r="9472">
          <cell r="A9472" t="str">
            <v>4295864326</v>
          </cell>
        </row>
        <row r="9473">
          <cell r="A9473" t="str">
            <v>4295864326</v>
          </cell>
        </row>
        <row r="9474">
          <cell r="A9474" t="str">
            <v>4295864326</v>
          </cell>
        </row>
        <row r="9475">
          <cell r="A9475" t="str">
            <v>4295864326</v>
          </cell>
        </row>
        <row r="9476">
          <cell r="A9476" t="str">
            <v>4295864326</v>
          </cell>
        </row>
        <row r="9477">
          <cell r="A9477" t="str">
            <v>4295864326</v>
          </cell>
        </row>
        <row r="9478">
          <cell r="A9478" t="str">
            <v>4295864326</v>
          </cell>
        </row>
        <row r="9479">
          <cell r="A9479" t="str">
            <v>4295864326</v>
          </cell>
        </row>
        <row r="9480">
          <cell r="A9480" t="str">
            <v>4295864326</v>
          </cell>
        </row>
        <row r="9481">
          <cell r="A9481" t="str">
            <v>4295864326</v>
          </cell>
        </row>
        <row r="9482">
          <cell r="A9482" t="str">
            <v>4295864326</v>
          </cell>
        </row>
        <row r="9483">
          <cell r="A9483" t="str">
            <v>4295864326</v>
          </cell>
        </row>
        <row r="9484">
          <cell r="A9484" t="str">
            <v>4295864326</v>
          </cell>
        </row>
        <row r="9485">
          <cell r="A9485" t="str">
            <v>4295864326</v>
          </cell>
        </row>
        <row r="9486">
          <cell r="A9486" t="str">
            <v>4295864326</v>
          </cell>
        </row>
        <row r="9487">
          <cell r="A9487" t="str">
            <v>4295864326</v>
          </cell>
        </row>
        <row r="9488">
          <cell r="A9488" t="str">
            <v>4295864326</v>
          </cell>
        </row>
        <row r="9489">
          <cell r="A9489" t="str">
            <v>4295864326</v>
          </cell>
        </row>
        <row r="9490">
          <cell r="A9490" t="str">
            <v>4295864326</v>
          </cell>
        </row>
        <row r="9491">
          <cell r="A9491" t="str">
            <v>4295864326</v>
          </cell>
        </row>
        <row r="9492">
          <cell r="A9492" t="str">
            <v>4295864326</v>
          </cell>
        </row>
        <row r="9493">
          <cell r="A9493" t="str">
            <v>4295864326</v>
          </cell>
        </row>
        <row r="9494">
          <cell r="A9494" t="str">
            <v>4295864326</v>
          </cell>
        </row>
        <row r="9495">
          <cell r="A9495" t="str">
            <v>4295864326</v>
          </cell>
        </row>
        <row r="9496">
          <cell r="A9496" t="str">
            <v>4295864326</v>
          </cell>
        </row>
        <row r="9497">
          <cell r="A9497" t="str">
            <v>4295864326</v>
          </cell>
        </row>
        <row r="9498">
          <cell r="A9498" t="str">
            <v>4295864326</v>
          </cell>
        </row>
        <row r="9499">
          <cell r="A9499" t="str">
            <v>4295864326</v>
          </cell>
        </row>
        <row r="9500">
          <cell r="A9500" t="str">
            <v>4295864326</v>
          </cell>
        </row>
        <row r="9501">
          <cell r="A9501" t="str">
            <v>4295864326</v>
          </cell>
        </row>
        <row r="9502">
          <cell r="A9502" t="str">
            <v>4295864326</v>
          </cell>
        </row>
        <row r="9503">
          <cell r="A9503" t="str">
            <v>4295864326</v>
          </cell>
        </row>
        <row r="9504">
          <cell r="A9504" t="str">
            <v>4295864326</v>
          </cell>
        </row>
        <row r="9505">
          <cell r="A9505" t="str">
            <v>4295864326</v>
          </cell>
        </row>
        <row r="9506">
          <cell r="A9506" t="str">
            <v>4295864326</v>
          </cell>
        </row>
        <row r="9507">
          <cell r="A9507" t="str">
            <v>4295864326</v>
          </cell>
        </row>
        <row r="9508">
          <cell r="A9508" t="str">
            <v>4295864326</v>
          </cell>
        </row>
        <row r="9509">
          <cell r="A9509" t="str">
            <v>4295864326</v>
          </cell>
        </row>
        <row r="9510">
          <cell r="A9510" t="str">
            <v>4295864326</v>
          </cell>
        </row>
        <row r="9511">
          <cell r="A9511" t="str">
            <v>4295864326</v>
          </cell>
        </row>
        <row r="9512">
          <cell r="A9512" t="str">
            <v>4295864326</v>
          </cell>
        </row>
        <row r="9513">
          <cell r="A9513" t="str">
            <v>4295864326</v>
          </cell>
        </row>
        <row r="9514">
          <cell r="A9514" t="str">
            <v>4295864326</v>
          </cell>
        </row>
        <row r="9515">
          <cell r="A9515" t="str">
            <v>4295864326</v>
          </cell>
        </row>
        <row r="9516">
          <cell r="A9516" t="str">
            <v>4295864326</v>
          </cell>
        </row>
        <row r="9517">
          <cell r="A9517" t="str">
            <v>4295864326</v>
          </cell>
        </row>
        <row r="9518">
          <cell r="A9518" t="str">
            <v>4295864326</v>
          </cell>
        </row>
        <row r="9519">
          <cell r="A9519" t="str">
            <v>4295864326</v>
          </cell>
        </row>
        <row r="9520">
          <cell r="A9520" t="str">
            <v>4295864326</v>
          </cell>
        </row>
        <row r="9521">
          <cell r="A9521" t="str">
            <v>4295864326</v>
          </cell>
        </row>
        <row r="9522">
          <cell r="A9522" t="str">
            <v>4295864326</v>
          </cell>
        </row>
        <row r="9523">
          <cell r="A9523" t="str">
            <v>4295864326</v>
          </cell>
        </row>
        <row r="9524">
          <cell r="A9524" t="str">
            <v>4295864326</v>
          </cell>
        </row>
        <row r="9525">
          <cell r="A9525" t="str">
            <v>4295864326</v>
          </cell>
        </row>
        <row r="9526">
          <cell r="A9526" t="str">
            <v>4295864326</v>
          </cell>
        </row>
        <row r="9527">
          <cell r="A9527" t="str">
            <v>4295864326</v>
          </cell>
        </row>
        <row r="9528">
          <cell r="A9528" t="str">
            <v>4295864326</v>
          </cell>
        </row>
        <row r="9529">
          <cell r="A9529" t="str">
            <v>4295864326</v>
          </cell>
        </row>
        <row r="9530">
          <cell r="A9530" t="str">
            <v>4295864326</v>
          </cell>
        </row>
        <row r="9531">
          <cell r="A9531" t="str">
            <v>4295864326</v>
          </cell>
        </row>
        <row r="9532">
          <cell r="A9532" t="str">
            <v>4295864326</v>
          </cell>
        </row>
        <row r="9533">
          <cell r="A9533" t="str">
            <v>4295864326</v>
          </cell>
        </row>
        <row r="9534">
          <cell r="A9534" t="str">
            <v>4295864326</v>
          </cell>
        </row>
        <row r="9535">
          <cell r="A9535" t="str">
            <v>4295864326</v>
          </cell>
        </row>
        <row r="9536">
          <cell r="A9536" t="str">
            <v>4295864326</v>
          </cell>
        </row>
        <row r="9537">
          <cell r="A9537" t="str">
            <v>4295864326</v>
          </cell>
        </row>
        <row r="9538">
          <cell r="A9538" t="str">
            <v>4295864326</v>
          </cell>
        </row>
        <row r="9539">
          <cell r="A9539" t="str">
            <v>4295864326</v>
          </cell>
        </row>
        <row r="9540">
          <cell r="A9540" t="str">
            <v>4295864326</v>
          </cell>
        </row>
        <row r="9541">
          <cell r="A9541" t="str">
            <v>4295864326</v>
          </cell>
        </row>
        <row r="9542">
          <cell r="A9542" t="str">
            <v>4295864326</v>
          </cell>
        </row>
        <row r="9543">
          <cell r="A9543" t="str">
            <v>4295864326</v>
          </cell>
        </row>
        <row r="9544">
          <cell r="A9544" t="str">
            <v>5037341453</v>
          </cell>
        </row>
        <row r="9545">
          <cell r="A9545" t="str">
            <v>5037341453</v>
          </cell>
        </row>
        <row r="9546">
          <cell r="A9546" t="str">
            <v>5037341453</v>
          </cell>
        </row>
        <row r="9547">
          <cell r="A9547" t="str">
            <v>5037341453</v>
          </cell>
        </row>
        <row r="9548">
          <cell r="A9548" t="str">
            <v>5037341453</v>
          </cell>
        </row>
        <row r="9549">
          <cell r="A9549" t="str">
            <v>5037341453</v>
          </cell>
        </row>
        <row r="9550">
          <cell r="A9550" t="str">
            <v>5037341453</v>
          </cell>
        </row>
        <row r="9551">
          <cell r="A9551" t="str">
            <v>5037341453</v>
          </cell>
        </row>
        <row r="9552">
          <cell r="A9552" t="str">
            <v>5037341453</v>
          </cell>
        </row>
        <row r="9553">
          <cell r="A9553" t="str">
            <v>5037341453</v>
          </cell>
        </row>
        <row r="9554">
          <cell r="A9554" t="str">
            <v>5037341453</v>
          </cell>
        </row>
        <row r="9555">
          <cell r="A9555" t="str">
            <v>5037341453</v>
          </cell>
        </row>
        <row r="9556">
          <cell r="A9556" t="str">
            <v>5037341453</v>
          </cell>
        </row>
        <row r="9557">
          <cell r="A9557" t="str">
            <v>5037341453</v>
          </cell>
        </row>
        <row r="9558">
          <cell r="A9558" t="str">
            <v>5037341453</v>
          </cell>
        </row>
        <row r="9559">
          <cell r="A9559" t="str">
            <v>5037341453</v>
          </cell>
        </row>
        <row r="9560">
          <cell r="A9560" t="str">
            <v>5037341453</v>
          </cell>
        </row>
        <row r="9561">
          <cell r="A9561" t="str">
            <v>5037341453</v>
          </cell>
        </row>
        <row r="9562">
          <cell r="A9562" t="str">
            <v>5037341453</v>
          </cell>
        </row>
        <row r="9563">
          <cell r="A9563" t="str">
            <v>5037341453</v>
          </cell>
        </row>
        <row r="9564">
          <cell r="A9564" t="str">
            <v>5037341453</v>
          </cell>
        </row>
        <row r="9565">
          <cell r="A9565" t="str">
            <v>5037341453</v>
          </cell>
        </row>
        <row r="9566">
          <cell r="A9566" t="str">
            <v>5037341453</v>
          </cell>
        </row>
        <row r="9567">
          <cell r="A9567" t="str">
            <v>5037341453</v>
          </cell>
        </row>
        <row r="9568">
          <cell r="A9568" t="str">
            <v>5037341453</v>
          </cell>
        </row>
        <row r="9569">
          <cell r="A9569" t="str">
            <v>5037341453</v>
          </cell>
        </row>
        <row r="9570">
          <cell r="A9570" t="str">
            <v>5037341453</v>
          </cell>
        </row>
        <row r="9571">
          <cell r="A9571" t="str">
            <v>5037341453</v>
          </cell>
        </row>
        <row r="9572">
          <cell r="A9572" t="str">
            <v>5037341453</v>
          </cell>
        </row>
        <row r="9573">
          <cell r="A9573" t="str">
            <v>5037341453</v>
          </cell>
        </row>
        <row r="9574">
          <cell r="A9574" t="str">
            <v>5037341453</v>
          </cell>
        </row>
        <row r="9575">
          <cell r="A9575" t="str">
            <v>5037341453</v>
          </cell>
        </row>
        <row r="9576">
          <cell r="A9576" t="str">
            <v>5037341453</v>
          </cell>
        </row>
        <row r="9577">
          <cell r="A9577" t="str">
            <v>4295877338</v>
          </cell>
        </row>
        <row r="9578">
          <cell r="A9578" t="str">
            <v>4295877338</v>
          </cell>
        </row>
        <row r="9579">
          <cell r="A9579" t="str">
            <v>4295877338</v>
          </cell>
        </row>
        <row r="9580">
          <cell r="A9580" t="str">
            <v>4295877338</v>
          </cell>
        </row>
        <row r="9581">
          <cell r="A9581" t="str">
            <v>4295877338</v>
          </cell>
        </row>
        <row r="9582">
          <cell r="A9582" t="str">
            <v>4295877338</v>
          </cell>
        </row>
        <row r="9583">
          <cell r="A9583" t="str">
            <v>4295877338</v>
          </cell>
        </row>
        <row r="9584">
          <cell r="A9584" t="str">
            <v>4295877338</v>
          </cell>
        </row>
        <row r="9585">
          <cell r="A9585" t="str">
            <v>4295877338</v>
          </cell>
        </row>
        <row r="9586">
          <cell r="A9586" t="str">
            <v>4295877338</v>
          </cell>
        </row>
        <row r="9587">
          <cell r="A9587" t="str">
            <v>4295877338</v>
          </cell>
        </row>
        <row r="9588">
          <cell r="A9588" t="str">
            <v>4295877338</v>
          </cell>
        </row>
        <row r="9589">
          <cell r="A9589" t="str">
            <v>4295877338</v>
          </cell>
        </row>
        <row r="9590">
          <cell r="A9590" t="str">
            <v>4295877338</v>
          </cell>
        </row>
        <row r="9591">
          <cell r="A9591" t="str">
            <v>4295877338</v>
          </cell>
        </row>
        <row r="9592">
          <cell r="A9592" t="str">
            <v>4295877338</v>
          </cell>
        </row>
        <row r="9593">
          <cell r="A9593" t="str">
            <v>4295877338</v>
          </cell>
        </row>
        <row r="9594">
          <cell r="A9594" t="str">
            <v>4295877338</v>
          </cell>
        </row>
        <row r="9595">
          <cell r="A9595" t="str">
            <v>4295877338</v>
          </cell>
        </row>
        <row r="9596">
          <cell r="A9596" t="str">
            <v>4295877338</v>
          </cell>
        </row>
        <row r="9597">
          <cell r="A9597" t="str">
            <v>4295877338</v>
          </cell>
        </row>
        <row r="9598">
          <cell r="A9598" t="str">
            <v>4295877338</v>
          </cell>
        </row>
        <row r="9599">
          <cell r="A9599" t="str">
            <v>4295877338</v>
          </cell>
        </row>
        <row r="9600">
          <cell r="A9600" t="str">
            <v>4295877338</v>
          </cell>
        </row>
        <row r="9601">
          <cell r="A9601" t="str">
            <v>4295877338</v>
          </cell>
        </row>
        <row r="9602">
          <cell r="A9602" t="str">
            <v>4295877338</v>
          </cell>
        </row>
        <row r="9603">
          <cell r="A9603" t="str">
            <v>4295877338</v>
          </cell>
        </row>
        <row r="9604">
          <cell r="A9604" t="str">
            <v>4295877338</v>
          </cell>
        </row>
        <row r="9605">
          <cell r="A9605" t="str">
            <v>4295877338</v>
          </cell>
        </row>
        <row r="9606">
          <cell r="A9606" t="str">
            <v>4295877338</v>
          </cell>
        </row>
        <row r="9607">
          <cell r="A9607" t="str">
            <v>4295877338</v>
          </cell>
        </row>
        <row r="9608">
          <cell r="A9608" t="str">
            <v>4295877338</v>
          </cell>
        </row>
        <row r="9609">
          <cell r="A9609" t="str">
            <v>4295877338</v>
          </cell>
        </row>
        <row r="9610">
          <cell r="A9610" t="str">
            <v>4295877338</v>
          </cell>
        </row>
        <row r="9611">
          <cell r="A9611" t="str">
            <v>4295877338</v>
          </cell>
        </row>
        <row r="9612">
          <cell r="A9612" t="str">
            <v>4295877338</v>
          </cell>
        </row>
        <row r="9613">
          <cell r="A9613" t="str">
            <v>4295877338</v>
          </cell>
        </row>
        <row r="9614">
          <cell r="A9614" t="str">
            <v>4295877338</v>
          </cell>
        </row>
        <row r="9615">
          <cell r="A9615" t="str">
            <v>4295877338</v>
          </cell>
        </row>
        <row r="9616">
          <cell r="A9616" t="str">
            <v>4295877338</v>
          </cell>
        </row>
        <row r="9617">
          <cell r="A9617" t="str">
            <v>4295877338</v>
          </cell>
        </row>
        <row r="9618">
          <cell r="A9618" t="str">
            <v>4295877338</v>
          </cell>
        </row>
        <row r="9619">
          <cell r="A9619" t="str">
            <v>4295877338</v>
          </cell>
        </row>
        <row r="9620">
          <cell r="A9620" t="str">
            <v>4295877338</v>
          </cell>
        </row>
        <row r="9621">
          <cell r="A9621" t="str">
            <v>4295877338</v>
          </cell>
        </row>
        <row r="9622">
          <cell r="A9622" t="str">
            <v>4295877338</v>
          </cell>
        </row>
        <row r="9623">
          <cell r="A9623" t="str">
            <v>4295877338</v>
          </cell>
        </row>
        <row r="9624">
          <cell r="A9624" t="str">
            <v>4295877338</v>
          </cell>
        </row>
        <row r="9625">
          <cell r="A9625" t="str">
            <v>4295877338</v>
          </cell>
        </row>
        <row r="9626">
          <cell r="A9626" t="str">
            <v>4295877338</v>
          </cell>
        </row>
        <row r="9627">
          <cell r="A9627" t="str">
            <v>4295877338</v>
          </cell>
        </row>
        <row r="9628">
          <cell r="A9628" t="str">
            <v>4295877338</v>
          </cell>
        </row>
        <row r="9629">
          <cell r="A9629" t="str">
            <v>4295877338</v>
          </cell>
        </row>
        <row r="9630">
          <cell r="A9630" t="str">
            <v>4295877338</v>
          </cell>
        </row>
        <row r="9631">
          <cell r="A9631" t="str">
            <v>4295877338</v>
          </cell>
        </row>
        <row r="9632">
          <cell r="A9632" t="str">
            <v>4295877338</v>
          </cell>
        </row>
        <row r="9633">
          <cell r="A9633" t="str">
            <v>4295877338</v>
          </cell>
        </row>
        <row r="9634">
          <cell r="A9634" t="str">
            <v>4295877338</v>
          </cell>
        </row>
        <row r="9635">
          <cell r="A9635" t="str">
            <v>4295877338</v>
          </cell>
        </row>
        <row r="9636">
          <cell r="A9636" t="str">
            <v>4295877338</v>
          </cell>
        </row>
        <row r="9637">
          <cell r="A9637" t="str">
            <v>4295877338</v>
          </cell>
        </row>
        <row r="9638">
          <cell r="A9638" t="str">
            <v>4295877338</v>
          </cell>
        </row>
        <row r="9639">
          <cell r="A9639" t="str">
            <v>4295877338</v>
          </cell>
        </row>
        <row r="9640">
          <cell r="A9640" t="str">
            <v>4295877338</v>
          </cell>
        </row>
        <row r="9641">
          <cell r="A9641" t="str">
            <v>4295877338</v>
          </cell>
        </row>
        <row r="9642">
          <cell r="A9642" t="str">
            <v>4295877338</v>
          </cell>
        </row>
        <row r="9643">
          <cell r="A9643" t="str">
            <v>4295877338</v>
          </cell>
        </row>
        <row r="9644">
          <cell r="A9644" t="str">
            <v>4295877338</v>
          </cell>
        </row>
        <row r="9645">
          <cell r="A9645" t="str">
            <v>4295877338</v>
          </cell>
        </row>
        <row r="9646">
          <cell r="A9646" t="str">
            <v>4295877338</v>
          </cell>
        </row>
        <row r="9647">
          <cell r="A9647" t="str">
            <v>4295877338</v>
          </cell>
        </row>
        <row r="9648">
          <cell r="A9648" t="str">
            <v>4295877338</v>
          </cell>
        </row>
        <row r="9649">
          <cell r="A9649" t="str">
            <v>4295877338</v>
          </cell>
        </row>
        <row r="9650">
          <cell r="A9650" t="str">
            <v>4295877338</v>
          </cell>
        </row>
        <row r="9651">
          <cell r="A9651" t="str">
            <v>4295877338</v>
          </cell>
        </row>
        <row r="9652">
          <cell r="A9652" t="str">
            <v>4295877338</v>
          </cell>
        </row>
        <row r="9653">
          <cell r="A9653" t="str">
            <v>4295877338</v>
          </cell>
        </row>
        <row r="9654">
          <cell r="A9654" t="str">
            <v>4295877338</v>
          </cell>
        </row>
        <row r="9655">
          <cell r="A9655" t="str">
            <v>4295877338</v>
          </cell>
        </row>
        <row r="9656">
          <cell r="A9656" t="str">
            <v>4295877338</v>
          </cell>
        </row>
        <row r="9657">
          <cell r="A9657" t="str">
            <v>4295877338</v>
          </cell>
        </row>
        <row r="9658">
          <cell r="A9658" t="str">
            <v>4295877338</v>
          </cell>
        </row>
        <row r="9659">
          <cell r="A9659" t="str">
            <v>4295877338</v>
          </cell>
        </row>
        <row r="9660">
          <cell r="A9660" t="str">
            <v>4295877338</v>
          </cell>
        </row>
        <row r="9661">
          <cell r="A9661" t="str">
            <v>4295877338</v>
          </cell>
        </row>
        <row r="9662">
          <cell r="A9662" t="str">
            <v>4295877338</v>
          </cell>
        </row>
        <row r="9663">
          <cell r="A9663" t="str">
            <v>4295877338</v>
          </cell>
        </row>
        <row r="9664">
          <cell r="A9664" t="str">
            <v>4295877338</v>
          </cell>
        </row>
        <row r="9665">
          <cell r="A9665" t="str">
            <v>4295877338</v>
          </cell>
        </row>
        <row r="9666">
          <cell r="A9666" t="str">
            <v>4295877338</v>
          </cell>
        </row>
        <row r="9667">
          <cell r="A9667" t="str">
            <v>4295877338</v>
          </cell>
        </row>
        <row r="9668">
          <cell r="A9668" t="str">
            <v>4295877338</v>
          </cell>
        </row>
        <row r="9669">
          <cell r="A9669" t="str">
            <v>4295877338</v>
          </cell>
        </row>
        <row r="9670">
          <cell r="A9670" t="str">
            <v>4295877338</v>
          </cell>
        </row>
        <row r="9671">
          <cell r="A9671" t="str">
            <v>4295877338</v>
          </cell>
        </row>
        <row r="9672">
          <cell r="A9672" t="str">
            <v>4295877338</v>
          </cell>
        </row>
        <row r="9673">
          <cell r="A9673" t="str">
            <v>4295877338</v>
          </cell>
        </row>
        <row r="9674">
          <cell r="A9674" t="str">
            <v>4295877338</v>
          </cell>
        </row>
        <row r="9675">
          <cell r="A9675" t="str">
            <v>4295877338</v>
          </cell>
        </row>
        <row r="9676">
          <cell r="A9676" t="str">
            <v>4295877338</v>
          </cell>
        </row>
        <row r="9677">
          <cell r="A9677" t="str">
            <v>4295877338</v>
          </cell>
        </row>
        <row r="9678">
          <cell r="A9678" t="str">
            <v>4295877338</v>
          </cell>
        </row>
        <row r="9679">
          <cell r="A9679" t="str">
            <v>4295877338</v>
          </cell>
        </row>
        <row r="9680">
          <cell r="A9680" t="str">
            <v>4295877338</v>
          </cell>
        </row>
        <row r="9681">
          <cell r="A9681" t="str">
            <v>4295877338</v>
          </cell>
        </row>
        <row r="9682">
          <cell r="A9682" t="str">
            <v>4295877338</v>
          </cell>
        </row>
        <row r="9683">
          <cell r="A9683" t="str">
            <v>4295877338</v>
          </cell>
        </row>
        <row r="9684">
          <cell r="A9684" t="str">
            <v>4295877338</v>
          </cell>
        </row>
        <row r="9685">
          <cell r="A9685" t="str">
            <v>4295877338</v>
          </cell>
        </row>
        <row r="9686">
          <cell r="A9686" t="str">
            <v>4295877338</v>
          </cell>
        </row>
        <row r="9687">
          <cell r="A9687" t="str">
            <v>4295877338</v>
          </cell>
        </row>
        <row r="9688">
          <cell r="A9688" t="str">
            <v>4295877338</v>
          </cell>
        </row>
        <row r="9689">
          <cell r="A9689" t="str">
            <v>4295877338</v>
          </cell>
        </row>
        <row r="9690">
          <cell r="A9690" t="str">
            <v>4295877338</v>
          </cell>
        </row>
        <row r="9691">
          <cell r="A9691" t="str">
            <v>4295877338</v>
          </cell>
        </row>
        <row r="9692">
          <cell r="A9692" t="str">
            <v>4295877338</v>
          </cell>
        </row>
        <row r="9693">
          <cell r="A9693" t="str">
            <v>4295877338</v>
          </cell>
        </row>
        <row r="9694">
          <cell r="A9694" t="str">
            <v>4295877338</v>
          </cell>
        </row>
        <row r="9695">
          <cell r="A9695" t="str">
            <v>4295877338</v>
          </cell>
        </row>
        <row r="9696">
          <cell r="A9696" t="str">
            <v>4295877338</v>
          </cell>
        </row>
        <row r="9697">
          <cell r="A9697" t="str">
            <v>4295878508</v>
          </cell>
        </row>
        <row r="9698">
          <cell r="A9698" t="str">
            <v>4295878508</v>
          </cell>
        </row>
        <row r="9699">
          <cell r="A9699" t="str">
            <v>4295878508</v>
          </cell>
        </row>
        <row r="9700">
          <cell r="A9700" t="str">
            <v>4295878508</v>
          </cell>
        </row>
        <row r="9701">
          <cell r="A9701" t="str">
            <v>4295878508</v>
          </cell>
        </row>
        <row r="9702">
          <cell r="A9702" t="str">
            <v>4295878508</v>
          </cell>
        </row>
        <row r="9703">
          <cell r="A9703" t="str">
            <v>4295878508</v>
          </cell>
        </row>
        <row r="9704">
          <cell r="A9704" t="str">
            <v>4295878508</v>
          </cell>
        </row>
        <row r="9705">
          <cell r="A9705" t="str">
            <v>4295878508</v>
          </cell>
        </row>
        <row r="9706">
          <cell r="A9706" t="str">
            <v>4295878508</v>
          </cell>
        </row>
        <row r="9707">
          <cell r="A9707" t="str">
            <v>4295878508</v>
          </cell>
        </row>
        <row r="9708">
          <cell r="A9708" t="str">
            <v>4295878508</v>
          </cell>
        </row>
        <row r="9709">
          <cell r="A9709" t="str">
            <v>4295878508</v>
          </cell>
        </row>
        <row r="9710">
          <cell r="A9710" t="str">
            <v>4295878508</v>
          </cell>
        </row>
        <row r="9711">
          <cell r="A9711" t="str">
            <v>4295878508</v>
          </cell>
        </row>
        <row r="9712">
          <cell r="A9712" t="str">
            <v>4295878508</v>
          </cell>
        </row>
        <row r="9713">
          <cell r="A9713" t="str">
            <v>4295878508</v>
          </cell>
        </row>
        <row r="9714">
          <cell r="A9714" t="str">
            <v>4295878508</v>
          </cell>
        </row>
        <row r="9715">
          <cell r="A9715" t="str">
            <v>4295877311</v>
          </cell>
        </row>
        <row r="9716">
          <cell r="A9716" t="str">
            <v>4295877311</v>
          </cell>
        </row>
        <row r="9717">
          <cell r="A9717" t="str">
            <v>4295877311</v>
          </cell>
        </row>
        <row r="9718">
          <cell r="A9718" t="str">
            <v>4295877311</v>
          </cell>
        </row>
        <row r="9719">
          <cell r="A9719" t="str">
            <v>4295877311</v>
          </cell>
        </row>
        <row r="9720">
          <cell r="A9720" t="str">
            <v>4295877311</v>
          </cell>
        </row>
        <row r="9721">
          <cell r="A9721" t="str">
            <v>4295877311</v>
          </cell>
        </row>
        <row r="9722">
          <cell r="A9722" t="str">
            <v>4295877311</v>
          </cell>
        </row>
        <row r="9723">
          <cell r="A9723" t="str">
            <v>4295877311</v>
          </cell>
        </row>
        <row r="9724">
          <cell r="A9724" t="str">
            <v>4295877311</v>
          </cell>
        </row>
        <row r="9725">
          <cell r="A9725" t="str">
            <v>4295877311</v>
          </cell>
        </row>
        <row r="9726">
          <cell r="A9726" t="str">
            <v>4295877311</v>
          </cell>
        </row>
        <row r="9727">
          <cell r="A9727" t="str">
            <v>4295877311</v>
          </cell>
        </row>
        <row r="9728">
          <cell r="A9728" t="str">
            <v>4295877311</v>
          </cell>
        </row>
        <row r="9729">
          <cell r="A9729" t="str">
            <v>4295877311</v>
          </cell>
        </row>
        <row r="9730">
          <cell r="A9730" t="str">
            <v>4295877311</v>
          </cell>
        </row>
        <row r="9731">
          <cell r="A9731" t="str">
            <v>4295877311</v>
          </cell>
        </row>
        <row r="9732">
          <cell r="A9732" t="str">
            <v>4295877311</v>
          </cell>
        </row>
        <row r="9733">
          <cell r="A9733" t="str">
            <v>4295877311</v>
          </cell>
        </row>
        <row r="9734">
          <cell r="A9734" t="str">
            <v>4295877311</v>
          </cell>
        </row>
        <row r="9735">
          <cell r="A9735" t="str">
            <v>4295877311</v>
          </cell>
        </row>
        <row r="9736">
          <cell r="A9736" t="str">
            <v>4295877311</v>
          </cell>
        </row>
        <row r="9737">
          <cell r="A9737" t="str">
            <v>4295877311</v>
          </cell>
        </row>
        <row r="9738">
          <cell r="A9738" t="str">
            <v>4295877311</v>
          </cell>
        </row>
        <row r="9739">
          <cell r="A9739" t="str">
            <v>4295877311</v>
          </cell>
        </row>
        <row r="9740">
          <cell r="A9740" t="str">
            <v>4295877311</v>
          </cell>
        </row>
        <row r="9741">
          <cell r="A9741" t="str">
            <v>4295877311</v>
          </cell>
        </row>
        <row r="9742">
          <cell r="A9742" t="str">
            <v>4295877311</v>
          </cell>
        </row>
        <row r="9743">
          <cell r="A9743" t="str">
            <v>4295877311</v>
          </cell>
        </row>
        <row r="9744">
          <cell r="A9744" t="str">
            <v>4295877311</v>
          </cell>
        </row>
        <row r="9745">
          <cell r="A9745" t="str">
            <v>4295877311</v>
          </cell>
        </row>
        <row r="9746">
          <cell r="A9746" t="str">
            <v>4295877311</v>
          </cell>
        </row>
        <row r="9747">
          <cell r="A9747" t="str">
            <v>4295877311</v>
          </cell>
        </row>
        <row r="9748">
          <cell r="A9748" t="str">
            <v>4295877311</v>
          </cell>
        </row>
        <row r="9749">
          <cell r="A9749" t="str">
            <v>4295877311</v>
          </cell>
        </row>
        <row r="9750">
          <cell r="A9750" t="str">
            <v>4295877311</v>
          </cell>
        </row>
        <row r="9751">
          <cell r="A9751" t="str">
            <v>4295877311</v>
          </cell>
        </row>
        <row r="9752">
          <cell r="A9752" t="str">
            <v>4295877311</v>
          </cell>
        </row>
        <row r="9753">
          <cell r="A9753" t="str">
            <v>4295877311</v>
          </cell>
        </row>
        <row r="9754">
          <cell r="A9754" t="str">
            <v>4295877311</v>
          </cell>
        </row>
        <row r="9755">
          <cell r="A9755" t="str">
            <v>4295877311</v>
          </cell>
        </row>
        <row r="9756">
          <cell r="A9756" t="str">
            <v>4295877311</v>
          </cell>
        </row>
        <row r="9757">
          <cell r="A9757" t="str">
            <v>4295877311</v>
          </cell>
        </row>
        <row r="9758">
          <cell r="A9758" t="str">
            <v>4295877311</v>
          </cell>
        </row>
        <row r="9759">
          <cell r="A9759" t="str">
            <v>4295877311</v>
          </cell>
        </row>
        <row r="9760">
          <cell r="A9760" t="str">
            <v>4295877311</v>
          </cell>
        </row>
        <row r="9761">
          <cell r="A9761" t="str">
            <v>4295877311</v>
          </cell>
        </row>
        <row r="9762">
          <cell r="A9762" t="str">
            <v>4295877311</v>
          </cell>
        </row>
        <row r="9763">
          <cell r="A9763" t="str">
            <v>4295877311</v>
          </cell>
        </row>
        <row r="9764">
          <cell r="A9764" t="str">
            <v>4295877311</v>
          </cell>
        </row>
        <row r="9765">
          <cell r="A9765" t="str">
            <v>4295877311</v>
          </cell>
        </row>
        <row r="9766">
          <cell r="A9766" t="str">
            <v>4295877311</v>
          </cell>
        </row>
        <row r="9767">
          <cell r="A9767" t="str">
            <v>4295877311</v>
          </cell>
        </row>
        <row r="9768">
          <cell r="A9768" t="str">
            <v>4295877311</v>
          </cell>
        </row>
        <row r="9769">
          <cell r="A9769" t="str">
            <v>4295877311</v>
          </cell>
        </row>
        <row r="9770">
          <cell r="A9770" t="str">
            <v>4295877311</v>
          </cell>
        </row>
        <row r="9771">
          <cell r="A9771" t="str">
            <v>4295877311</v>
          </cell>
        </row>
        <row r="9772">
          <cell r="A9772" t="str">
            <v>4295877311</v>
          </cell>
        </row>
        <row r="9773">
          <cell r="A9773" t="str">
            <v>4295877311</v>
          </cell>
        </row>
        <row r="9774">
          <cell r="A9774" t="str">
            <v>4295877311</v>
          </cell>
        </row>
        <row r="9775">
          <cell r="A9775" t="str">
            <v>4295877311</v>
          </cell>
        </row>
        <row r="9776">
          <cell r="A9776" t="str">
            <v>4295877311</v>
          </cell>
        </row>
        <row r="9777">
          <cell r="A9777" t="str">
            <v>4295877311</v>
          </cell>
        </row>
        <row r="9778">
          <cell r="A9778" t="str">
            <v>4295877311</v>
          </cell>
        </row>
        <row r="9779">
          <cell r="A9779" t="str">
            <v>4295877311</v>
          </cell>
        </row>
        <row r="9780">
          <cell r="A9780" t="str">
            <v>4295877311</v>
          </cell>
        </row>
        <row r="9781">
          <cell r="A9781" t="str">
            <v>4295877311</v>
          </cell>
        </row>
        <row r="9782">
          <cell r="A9782" t="str">
            <v>4295877311</v>
          </cell>
        </row>
        <row r="9783">
          <cell r="A9783" t="str">
            <v>4295877311</v>
          </cell>
        </row>
        <row r="9784">
          <cell r="A9784" t="str">
            <v>4295877311</v>
          </cell>
        </row>
        <row r="9785">
          <cell r="A9785" t="str">
            <v>4295877311</v>
          </cell>
        </row>
        <row r="9786">
          <cell r="A9786" t="str">
            <v>4295877311</v>
          </cell>
        </row>
        <row r="9787">
          <cell r="A9787" t="str">
            <v>4295877311</v>
          </cell>
        </row>
        <row r="9788">
          <cell r="A9788" t="str">
            <v>4295877311</v>
          </cell>
        </row>
        <row r="9789">
          <cell r="A9789" t="str">
            <v>4295877311</v>
          </cell>
        </row>
        <row r="9790">
          <cell r="A9790" t="str">
            <v>4295877311</v>
          </cell>
        </row>
        <row r="9791">
          <cell r="A9791" t="str">
            <v>4295877311</v>
          </cell>
        </row>
        <row r="9792">
          <cell r="A9792" t="str">
            <v>4295877311</v>
          </cell>
        </row>
        <row r="9793">
          <cell r="A9793" t="str">
            <v>4295877311</v>
          </cell>
        </row>
        <row r="9794">
          <cell r="A9794" t="str">
            <v>4295877311</v>
          </cell>
        </row>
        <row r="9795">
          <cell r="A9795" t="str">
            <v>4295877311</v>
          </cell>
        </row>
        <row r="9796">
          <cell r="A9796" t="str">
            <v>4295877311</v>
          </cell>
        </row>
        <row r="9797">
          <cell r="A9797" t="str">
            <v>4295877311</v>
          </cell>
        </row>
        <row r="9798">
          <cell r="A9798" t="str">
            <v>4295877311</v>
          </cell>
        </row>
        <row r="9799">
          <cell r="A9799" t="str">
            <v>4295877311</v>
          </cell>
        </row>
        <row r="9800">
          <cell r="A9800" t="str">
            <v>4295877311</v>
          </cell>
        </row>
        <row r="9801">
          <cell r="A9801" t="str">
            <v>4295877311</v>
          </cell>
        </row>
        <row r="9802">
          <cell r="A9802" t="str">
            <v>4295877311</v>
          </cell>
        </row>
        <row r="9803">
          <cell r="A9803" t="str">
            <v>4295877311</v>
          </cell>
        </row>
        <row r="9804">
          <cell r="A9804" t="str">
            <v>4295877311</v>
          </cell>
        </row>
        <row r="9805">
          <cell r="A9805" t="str">
            <v>4295877311</v>
          </cell>
        </row>
        <row r="9806">
          <cell r="A9806" t="str">
            <v>4295877311</v>
          </cell>
        </row>
        <row r="9807">
          <cell r="A9807" t="str">
            <v>4295877311</v>
          </cell>
        </row>
        <row r="9808">
          <cell r="A9808" t="str">
            <v>4295877311</v>
          </cell>
        </row>
        <row r="9809">
          <cell r="A9809" t="str">
            <v>4295877311</v>
          </cell>
        </row>
        <row r="9810">
          <cell r="A9810" t="str">
            <v>4295877311</v>
          </cell>
        </row>
        <row r="9811">
          <cell r="A9811" t="str">
            <v>4295877311</v>
          </cell>
        </row>
        <row r="9812">
          <cell r="A9812" t="str">
            <v>4295877311</v>
          </cell>
        </row>
        <row r="9813">
          <cell r="A9813" t="str">
            <v>4295877311</v>
          </cell>
        </row>
        <row r="9814">
          <cell r="A9814" t="str">
            <v>4295877311</v>
          </cell>
        </row>
        <row r="9815">
          <cell r="A9815" t="str">
            <v>4295877311</v>
          </cell>
        </row>
        <row r="9816">
          <cell r="A9816" t="str">
            <v>4295876952</v>
          </cell>
        </row>
        <row r="9817">
          <cell r="A9817" t="str">
            <v>4295876952</v>
          </cell>
        </row>
        <row r="9818">
          <cell r="A9818" t="str">
            <v>4295876952</v>
          </cell>
        </row>
        <row r="9819">
          <cell r="A9819" t="str">
            <v>4295876952</v>
          </cell>
        </row>
        <row r="9820">
          <cell r="A9820" t="str">
            <v>4295876952</v>
          </cell>
        </row>
        <row r="9821">
          <cell r="A9821" t="str">
            <v>4295876952</v>
          </cell>
        </row>
        <row r="9822">
          <cell r="A9822" t="str">
            <v>4295876952</v>
          </cell>
        </row>
        <row r="9823">
          <cell r="A9823" t="str">
            <v>4295876952</v>
          </cell>
        </row>
        <row r="9824">
          <cell r="A9824" t="str">
            <v>4295876952</v>
          </cell>
        </row>
        <row r="9825">
          <cell r="A9825" t="str">
            <v>4295876952</v>
          </cell>
        </row>
        <row r="9826">
          <cell r="A9826" t="str">
            <v>4295876952</v>
          </cell>
        </row>
        <row r="9827">
          <cell r="A9827" t="str">
            <v>4295876952</v>
          </cell>
        </row>
        <row r="9828">
          <cell r="A9828" t="str">
            <v>4295876952</v>
          </cell>
        </row>
        <row r="9829">
          <cell r="A9829" t="str">
            <v>4295876952</v>
          </cell>
        </row>
        <row r="9830">
          <cell r="A9830" t="str">
            <v>4295876952</v>
          </cell>
        </row>
        <row r="9831">
          <cell r="A9831" t="str">
            <v>4295876952</v>
          </cell>
        </row>
        <row r="9832">
          <cell r="A9832" t="str">
            <v>4295876952</v>
          </cell>
        </row>
        <row r="9833">
          <cell r="A9833" t="str">
            <v>4295876952</v>
          </cell>
        </row>
        <row r="9834">
          <cell r="A9834" t="str">
            <v>4295876952</v>
          </cell>
        </row>
        <row r="9835">
          <cell r="A9835" t="str">
            <v>4295876952</v>
          </cell>
        </row>
        <row r="9836">
          <cell r="A9836" t="str">
            <v>4295876952</v>
          </cell>
        </row>
        <row r="9837">
          <cell r="A9837" t="str">
            <v>4295876952</v>
          </cell>
        </row>
        <row r="9838">
          <cell r="A9838" t="str">
            <v>4295876952</v>
          </cell>
        </row>
        <row r="9839">
          <cell r="A9839" t="str">
            <v>4295876952</v>
          </cell>
        </row>
        <row r="9840">
          <cell r="A9840" t="str">
            <v>4295876952</v>
          </cell>
        </row>
        <row r="9841">
          <cell r="A9841" t="str">
            <v>4295876952</v>
          </cell>
        </row>
        <row r="9842">
          <cell r="A9842" t="str">
            <v>4295876952</v>
          </cell>
        </row>
        <row r="9843">
          <cell r="A9843" t="str">
            <v>4295876952</v>
          </cell>
        </row>
        <row r="9844">
          <cell r="A9844" t="str">
            <v>4295876952</v>
          </cell>
        </row>
        <row r="9845">
          <cell r="A9845" t="str">
            <v>4295876952</v>
          </cell>
        </row>
        <row r="9846">
          <cell r="A9846" t="str">
            <v>4295876952</v>
          </cell>
        </row>
        <row r="9847">
          <cell r="A9847" t="str">
            <v>4295876952</v>
          </cell>
        </row>
        <row r="9848">
          <cell r="A9848" t="str">
            <v>4295876952</v>
          </cell>
        </row>
        <row r="9849">
          <cell r="A9849" t="str">
            <v>4295876952</v>
          </cell>
        </row>
        <row r="9850">
          <cell r="A9850" t="str">
            <v>4295876952</v>
          </cell>
        </row>
        <row r="9851">
          <cell r="A9851" t="str">
            <v>4295876952</v>
          </cell>
        </row>
        <row r="9852">
          <cell r="A9852" t="str">
            <v>4295876952</v>
          </cell>
        </row>
        <row r="9853">
          <cell r="A9853" t="str">
            <v>4295876952</v>
          </cell>
        </row>
        <row r="9854">
          <cell r="A9854" t="str">
            <v>4295876952</v>
          </cell>
        </row>
        <row r="9855">
          <cell r="A9855" t="str">
            <v>4295876952</v>
          </cell>
        </row>
        <row r="9856">
          <cell r="A9856" t="str">
            <v>4295876952</v>
          </cell>
        </row>
        <row r="9857">
          <cell r="A9857" t="str">
            <v>4295876952</v>
          </cell>
        </row>
        <row r="9858">
          <cell r="A9858" t="str">
            <v>4295876952</v>
          </cell>
        </row>
        <row r="9859">
          <cell r="A9859" t="str">
            <v>4295876952</v>
          </cell>
        </row>
        <row r="9860">
          <cell r="A9860" t="str">
            <v>4295876952</v>
          </cell>
        </row>
        <row r="9861">
          <cell r="A9861" t="str">
            <v>4295876952</v>
          </cell>
        </row>
        <row r="9862">
          <cell r="A9862" t="str">
            <v>4295876952</v>
          </cell>
        </row>
        <row r="9863">
          <cell r="A9863" t="str">
            <v>4295876952</v>
          </cell>
        </row>
        <row r="9864">
          <cell r="A9864" t="str">
            <v>4295876952</v>
          </cell>
        </row>
        <row r="9865">
          <cell r="A9865" t="str">
            <v>4295876952</v>
          </cell>
        </row>
        <row r="9866">
          <cell r="A9866" t="str">
            <v>4295876952</v>
          </cell>
        </row>
        <row r="9867">
          <cell r="A9867" t="str">
            <v>4295876952</v>
          </cell>
        </row>
        <row r="9868">
          <cell r="A9868" t="str">
            <v>4295876952</v>
          </cell>
        </row>
        <row r="9869">
          <cell r="A9869" t="str">
            <v>4295876952</v>
          </cell>
        </row>
        <row r="9870">
          <cell r="A9870" t="str">
            <v>4295876952</v>
          </cell>
        </row>
        <row r="9871">
          <cell r="A9871" t="str">
            <v>4295876952</v>
          </cell>
        </row>
        <row r="9872">
          <cell r="A9872" t="str">
            <v>4295878529</v>
          </cell>
        </row>
        <row r="9873">
          <cell r="A9873" t="str">
            <v>4295878529</v>
          </cell>
        </row>
        <row r="9874">
          <cell r="A9874" t="str">
            <v>4295878529</v>
          </cell>
        </row>
        <row r="9875">
          <cell r="A9875" t="str">
            <v>4295878529</v>
          </cell>
        </row>
        <row r="9876">
          <cell r="A9876" t="str">
            <v>4295878529</v>
          </cell>
        </row>
        <row r="9877">
          <cell r="A9877" t="str">
            <v>4295878529</v>
          </cell>
        </row>
        <row r="9878">
          <cell r="A9878" t="str">
            <v>4295878529</v>
          </cell>
        </row>
        <row r="9879">
          <cell r="A9879" t="str">
            <v>4295878529</v>
          </cell>
        </row>
        <row r="9880">
          <cell r="A9880" t="str">
            <v>4295878529</v>
          </cell>
        </row>
        <row r="9881">
          <cell r="A9881" t="str">
            <v>4295878529</v>
          </cell>
        </row>
        <row r="9882">
          <cell r="A9882" t="str">
            <v>4295878529</v>
          </cell>
        </row>
        <row r="9883">
          <cell r="A9883" t="str">
            <v>4295878529</v>
          </cell>
        </row>
        <row r="9884">
          <cell r="A9884" t="str">
            <v>4295878529</v>
          </cell>
        </row>
        <row r="9885">
          <cell r="A9885" t="str">
            <v>4295878529</v>
          </cell>
        </row>
        <row r="9886">
          <cell r="A9886" t="str">
            <v>4295878529</v>
          </cell>
        </row>
        <row r="9887">
          <cell r="A9887" t="str">
            <v>4295878529</v>
          </cell>
        </row>
        <row r="9888">
          <cell r="A9888" t="str">
            <v>4295878529</v>
          </cell>
        </row>
        <row r="9889">
          <cell r="A9889" t="str">
            <v>4295878529</v>
          </cell>
        </row>
        <row r="9890">
          <cell r="A9890" t="str">
            <v>4295878529</v>
          </cell>
        </row>
        <row r="9891">
          <cell r="A9891" t="str">
            <v>4295878529</v>
          </cell>
        </row>
        <row r="9892">
          <cell r="A9892" t="str">
            <v>4295878529</v>
          </cell>
        </row>
        <row r="9893">
          <cell r="A9893" t="str">
            <v>4295878529</v>
          </cell>
        </row>
        <row r="9894">
          <cell r="A9894" t="str">
            <v>4295878529</v>
          </cell>
        </row>
        <row r="9895">
          <cell r="A9895" t="str">
            <v>4295878529</v>
          </cell>
        </row>
        <row r="9896">
          <cell r="A9896" t="str">
            <v>4295878529</v>
          </cell>
        </row>
        <row r="9897">
          <cell r="A9897" t="str">
            <v>4295878529</v>
          </cell>
        </row>
        <row r="9898">
          <cell r="A9898" t="str">
            <v>4295878529</v>
          </cell>
        </row>
        <row r="9899">
          <cell r="A9899" t="str">
            <v>4295878529</v>
          </cell>
        </row>
        <row r="9900">
          <cell r="A9900" t="str">
            <v>4295878529</v>
          </cell>
        </row>
        <row r="9901">
          <cell r="A9901" t="str">
            <v>4295878529</v>
          </cell>
        </row>
        <row r="9902">
          <cell r="A9902" t="str">
            <v>4295878529</v>
          </cell>
        </row>
        <row r="9903">
          <cell r="A9903" t="str">
            <v>4295878529</v>
          </cell>
        </row>
        <row r="9904">
          <cell r="A9904" t="str">
            <v>4295878529</v>
          </cell>
        </row>
        <row r="9905">
          <cell r="A9905" t="str">
            <v>4295878529</v>
          </cell>
        </row>
        <row r="9906">
          <cell r="A9906" t="str">
            <v>4295878529</v>
          </cell>
        </row>
        <row r="9907">
          <cell r="A9907" t="str">
            <v>4295878529</v>
          </cell>
        </row>
        <row r="9908">
          <cell r="A9908" t="str">
            <v>4295878529</v>
          </cell>
        </row>
        <row r="9909">
          <cell r="A9909" t="str">
            <v>4295878529</v>
          </cell>
        </row>
        <row r="9910">
          <cell r="A9910" t="str">
            <v>4295878529</v>
          </cell>
        </row>
        <row r="9911">
          <cell r="A9911" t="str">
            <v>4295878529</v>
          </cell>
        </row>
        <row r="9912">
          <cell r="A9912" t="str">
            <v>4295878529</v>
          </cell>
        </row>
        <row r="9913">
          <cell r="A9913" t="str">
            <v>4295878529</v>
          </cell>
        </row>
        <row r="9914">
          <cell r="A9914" t="str">
            <v>4295878529</v>
          </cell>
        </row>
        <row r="9915">
          <cell r="A9915" t="str">
            <v>4295878529</v>
          </cell>
        </row>
        <row r="9916">
          <cell r="A9916" t="str">
            <v>4295878529</v>
          </cell>
        </row>
        <row r="9917">
          <cell r="A9917" t="str">
            <v>4295878529</v>
          </cell>
        </row>
        <row r="9918">
          <cell r="A9918" t="str">
            <v>4295878529</v>
          </cell>
        </row>
        <row r="9919">
          <cell r="A9919" t="str">
            <v>4295878529</v>
          </cell>
        </row>
        <row r="9920">
          <cell r="A9920" t="str">
            <v>4295878529</v>
          </cell>
        </row>
        <row r="9921">
          <cell r="A9921" t="str">
            <v>4295878529</v>
          </cell>
        </row>
        <row r="9922">
          <cell r="A9922" t="str">
            <v>4295878529</v>
          </cell>
        </row>
        <row r="9923">
          <cell r="A9923" t="str">
            <v>4295878529</v>
          </cell>
        </row>
        <row r="9924">
          <cell r="A9924" t="str">
            <v>4295878529</v>
          </cell>
        </row>
        <row r="9925">
          <cell r="A9925" t="str">
            <v>4295878529</v>
          </cell>
        </row>
        <row r="9926">
          <cell r="A9926" t="str">
            <v>4295878529</v>
          </cell>
        </row>
        <row r="9927">
          <cell r="A9927" t="str">
            <v>4295878529</v>
          </cell>
        </row>
        <row r="9928">
          <cell r="A9928" t="str">
            <v>4295878529</v>
          </cell>
        </row>
        <row r="9929">
          <cell r="A9929" t="str">
            <v>4295878529</v>
          </cell>
        </row>
        <row r="9930">
          <cell r="A9930" t="str">
            <v>4295878529</v>
          </cell>
        </row>
        <row r="9931">
          <cell r="A9931" t="str">
            <v>4295878529</v>
          </cell>
        </row>
        <row r="9932">
          <cell r="A9932" t="str">
            <v>4295878529</v>
          </cell>
        </row>
        <row r="9933">
          <cell r="A9933" t="str">
            <v>4295878529</v>
          </cell>
        </row>
        <row r="9934">
          <cell r="A9934" t="str">
            <v>4295878529</v>
          </cell>
        </row>
        <row r="9935">
          <cell r="A9935" t="str">
            <v>4295878529</v>
          </cell>
        </row>
        <row r="9936">
          <cell r="A9936" t="str">
            <v>4295878529</v>
          </cell>
        </row>
        <row r="9937">
          <cell r="A9937" t="str">
            <v>4295878529</v>
          </cell>
        </row>
        <row r="9938">
          <cell r="A9938" t="str">
            <v>4295878529</v>
          </cell>
        </row>
        <row r="9939">
          <cell r="A9939" t="str">
            <v>4295864457</v>
          </cell>
        </row>
        <row r="9940">
          <cell r="A9940" t="str">
            <v>4295864457</v>
          </cell>
        </row>
        <row r="9941">
          <cell r="A9941" t="str">
            <v>4295864457</v>
          </cell>
        </row>
        <row r="9942">
          <cell r="A9942" t="str">
            <v>4295864457</v>
          </cell>
        </row>
        <row r="9943">
          <cell r="A9943" t="str">
            <v>4295864457</v>
          </cell>
        </row>
        <row r="9944">
          <cell r="A9944" t="str">
            <v>4295864457</v>
          </cell>
        </row>
        <row r="9945">
          <cell r="A9945" t="str">
            <v>4295864457</v>
          </cell>
        </row>
        <row r="9946">
          <cell r="A9946" t="str">
            <v>4295864457</v>
          </cell>
        </row>
        <row r="9947">
          <cell r="A9947" t="str">
            <v>4295864457</v>
          </cell>
        </row>
        <row r="9948">
          <cell r="A9948" t="str">
            <v>4295864457</v>
          </cell>
        </row>
        <row r="9949">
          <cell r="A9949" t="str">
            <v>4295864457</v>
          </cell>
        </row>
        <row r="9950">
          <cell r="A9950" t="str">
            <v>4295864457</v>
          </cell>
        </row>
        <row r="9951">
          <cell r="A9951" t="str">
            <v>4295864457</v>
          </cell>
        </row>
        <row r="9952">
          <cell r="A9952" t="str">
            <v>4295864457</v>
          </cell>
        </row>
        <row r="9953">
          <cell r="A9953" t="str">
            <v>4295864457</v>
          </cell>
        </row>
        <row r="9954">
          <cell r="A9954" t="str">
            <v>4295864457</v>
          </cell>
        </row>
        <row r="9955">
          <cell r="A9955" t="str">
            <v>4295864457</v>
          </cell>
        </row>
        <row r="9956">
          <cell r="A9956" t="str">
            <v>4295864457</v>
          </cell>
        </row>
        <row r="9957">
          <cell r="A9957" t="str">
            <v>4295864457</v>
          </cell>
        </row>
        <row r="9958">
          <cell r="A9958" t="str">
            <v>4295864457</v>
          </cell>
        </row>
        <row r="9959">
          <cell r="A9959" t="str">
            <v>4295864457</v>
          </cell>
        </row>
        <row r="9960">
          <cell r="A9960" t="str">
            <v>4295864457</v>
          </cell>
        </row>
        <row r="9961">
          <cell r="A9961" t="str">
            <v>4295864457</v>
          </cell>
        </row>
        <row r="9962">
          <cell r="A9962" t="str">
            <v>4295864457</v>
          </cell>
        </row>
        <row r="9963">
          <cell r="A9963" t="str">
            <v>4295864457</v>
          </cell>
        </row>
        <row r="9964">
          <cell r="A9964" t="str">
            <v>4295864457</v>
          </cell>
        </row>
        <row r="9965">
          <cell r="A9965" t="str">
            <v>4295864457</v>
          </cell>
        </row>
        <row r="9966">
          <cell r="A9966" t="str">
            <v>4295864457</v>
          </cell>
        </row>
        <row r="9967">
          <cell r="A9967" t="str">
            <v>4295864457</v>
          </cell>
        </row>
        <row r="9968">
          <cell r="A9968" t="str">
            <v>4295864457</v>
          </cell>
        </row>
        <row r="9969">
          <cell r="A9969" t="str">
            <v>4295864457</v>
          </cell>
        </row>
        <row r="9970">
          <cell r="A9970" t="str">
            <v>4295864457</v>
          </cell>
        </row>
        <row r="9971">
          <cell r="A9971" t="str">
            <v>4295864457</v>
          </cell>
        </row>
        <row r="9972">
          <cell r="A9972" t="str">
            <v>4295864457</v>
          </cell>
        </row>
        <row r="9973">
          <cell r="A9973" t="str">
            <v>4295864457</v>
          </cell>
        </row>
        <row r="9974">
          <cell r="A9974" t="str">
            <v>4295864457</v>
          </cell>
        </row>
        <row r="9975">
          <cell r="A9975" t="str">
            <v>4295864457</v>
          </cell>
        </row>
        <row r="9976">
          <cell r="A9976" t="str">
            <v>4295864457</v>
          </cell>
        </row>
        <row r="9977">
          <cell r="A9977" t="str">
            <v>4295864457</v>
          </cell>
        </row>
        <row r="9978">
          <cell r="A9978" t="str">
            <v>4295864457</v>
          </cell>
        </row>
        <row r="9979">
          <cell r="A9979" t="str">
            <v>4295864457</v>
          </cell>
        </row>
        <row r="9980">
          <cell r="A9980" t="str">
            <v>4295864457</v>
          </cell>
        </row>
        <row r="9981">
          <cell r="A9981" t="str">
            <v>4295864457</v>
          </cell>
        </row>
        <row r="9982">
          <cell r="A9982" t="str">
            <v>4295864457</v>
          </cell>
        </row>
        <row r="9983">
          <cell r="A9983" t="str">
            <v>4295864457</v>
          </cell>
        </row>
        <row r="9984">
          <cell r="A9984" t="str">
            <v>4295864457</v>
          </cell>
        </row>
        <row r="9985">
          <cell r="A9985" t="str">
            <v>4295864457</v>
          </cell>
        </row>
        <row r="9986">
          <cell r="A9986" t="str">
            <v>4295864457</v>
          </cell>
        </row>
        <row r="9987">
          <cell r="A9987" t="str">
            <v>4295864457</v>
          </cell>
        </row>
        <row r="9988">
          <cell r="A9988" t="str">
            <v>4295864457</v>
          </cell>
        </row>
        <row r="9989">
          <cell r="A9989" t="str">
            <v>4295864457</v>
          </cell>
        </row>
        <row r="9990">
          <cell r="A9990" t="str">
            <v>4295864457</v>
          </cell>
        </row>
        <row r="9991">
          <cell r="A9991" t="str">
            <v>4295864457</v>
          </cell>
        </row>
        <row r="9992">
          <cell r="A9992" t="str">
            <v>4295864457</v>
          </cell>
        </row>
        <row r="9993">
          <cell r="A9993" t="str">
            <v>4295864457</v>
          </cell>
        </row>
        <row r="9994">
          <cell r="A9994" t="str">
            <v>4295864457</v>
          </cell>
        </row>
        <row r="9995">
          <cell r="A9995" t="str">
            <v>4295864457</v>
          </cell>
        </row>
        <row r="9996">
          <cell r="A9996" t="str">
            <v>4295864457</v>
          </cell>
        </row>
        <row r="9997">
          <cell r="A9997" t="str">
            <v>4295864457</v>
          </cell>
        </row>
        <row r="9998">
          <cell r="A9998" t="str">
            <v>4295864457</v>
          </cell>
        </row>
        <row r="9999">
          <cell r="A9999" t="str">
            <v>4295864457</v>
          </cell>
        </row>
        <row r="10000">
          <cell r="A10000" t="str">
            <v>4295864457</v>
          </cell>
        </row>
        <row r="10001">
          <cell r="A10001" t="str">
            <v>4295864457</v>
          </cell>
        </row>
        <row r="10002">
          <cell r="A10002" t="str">
            <v>4295864457</v>
          </cell>
        </row>
        <row r="10003">
          <cell r="A10003" t="str">
            <v>4295864457</v>
          </cell>
        </row>
        <row r="10004">
          <cell r="A10004" t="str">
            <v>4295864457</v>
          </cell>
        </row>
        <row r="10005">
          <cell r="A10005" t="str">
            <v>4295864457</v>
          </cell>
        </row>
        <row r="10006">
          <cell r="A10006" t="str">
            <v>4295864457</v>
          </cell>
        </row>
        <row r="10007">
          <cell r="A10007" t="str">
            <v>4295864457</v>
          </cell>
        </row>
        <row r="10008">
          <cell r="A10008" t="str">
            <v>4295864457</v>
          </cell>
        </row>
        <row r="10009">
          <cell r="A10009" t="str">
            <v>4295864457</v>
          </cell>
        </row>
        <row r="10010">
          <cell r="A10010" t="str">
            <v>4295864457</v>
          </cell>
        </row>
        <row r="10011">
          <cell r="A10011" t="str">
            <v>4295864457</v>
          </cell>
        </row>
        <row r="10012">
          <cell r="A10012" t="str">
            <v>4295864457</v>
          </cell>
        </row>
        <row r="10013">
          <cell r="A10013" t="str">
            <v>4295864457</v>
          </cell>
        </row>
        <row r="10014">
          <cell r="A10014" t="str">
            <v>4295864457</v>
          </cell>
        </row>
        <row r="10015">
          <cell r="A10015" t="str">
            <v>4295864457</v>
          </cell>
        </row>
        <row r="10016">
          <cell r="A10016" t="str">
            <v>4295864457</v>
          </cell>
        </row>
        <row r="10017">
          <cell r="A10017" t="str">
            <v>4295864457</v>
          </cell>
        </row>
        <row r="10018">
          <cell r="A10018" t="str">
            <v>4295864457</v>
          </cell>
        </row>
        <row r="10019">
          <cell r="A10019" t="str">
            <v>4295864457</v>
          </cell>
        </row>
        <row r="10020">
          <cell r="A10020" t="str">
            <v>4295864457</v>
          </cell>
        </row>
        <row r="10021">
          <cell r="A10021" t="str">
            <v>5000039682</v>
          </cell>
        </row>
        <row r="10022">
          <cell r="A10022" t="str">
            <v>5000039682</v>
          </cell>
        </row>
        <row r="10023">
          <cell r="A10023" t="str">
            <v>5000039682</v>
          </cell>
        </row>
        <row r="10024">
          <cell r="A10024" t="str">
            <v>5000039682</v>
          </cell>
        </row>
        <row r="10025">
          <cell r="A10025" t="str">
            <v>5000039682</v>
          </cell>
        </row>
        <row r="10026">
          <cell r="A10026" t="str">
            <v>5000039682</v>
          </cell>
        </row>
        <row r="10027">
          <cell r="A10027" t="str">
            <v>5000039682</v>
          </cell>
        </row>
        <row r="10028">
          <cell r="A10028" t="str">
            <v>5000039682</v>
          </cell>
        </row>
        <row r="10029">
          <cell r="A10029" t="str">
            <v>5000039682</v>
          </cell>
        </row>
        <row r="10030">
          <cell r="A10030" t="str">
            <v>5000039682</v>
          </cell>
        </row>
        <row r="10031">
          <cell r="A10031" t="str">
            <v>5000039682</v>
          </cell>
        </row>
        <row r="10032">
          <cell r="A10032" t="str">
            <v>5000039682</v>
          </cell>
        </row>
        <row r="10033">
          <cell r="A10033" t="str">
            <v>5000039682</v>
          </cell>
        </row>
        <row r="10034">
          <cell r="A10034" t="str">
            <v>5000039682</v>
          </cell>
        </row>
        <row r="10035">
          <cell r="A10035" t="str">
            <v>5000039682</v>
          </cell>
        </row>
        <row r="10036">
          <cell r="A10036" t="str">
            <v>5000039682</v>
          </cell>
        </row>
        <row r="10037">
          <cell r="A10037" t="str">
            <v>5000039682</v>
          </cell>
        </row>
        <row r="10038">
          <cell r="A10038" t="str">
            <v>5000039682</v>
          </cell>
        </row>
        <row r="10039">
          <cell r="A10039" t="str">
            <v>5000039682</v>
          </cell>
        </row>
        <row r="10040">
          <cell r="A10040" t="str">
            <v>5000039682</v>
          </cell>
        </row>
        <row r="10041">
          <cell r="A10041" t="str">
            <v>5000039682</v>
          </cell>
        </row>
        <row r="10042">
          <cell r="A10042" t="str">
            <v>5000039682</v>
          </cell>
        </row>
        <row r="10043">
          <cell r="A10043" t="str">
            <v>5000039682</v>
          </cell>
        </row>
        <row r="10044">
          <cell r="A10044" t="str">
            <v>5000039682</v>
          </cell>
        </row>
        <row r="10045">
          <cell r="A10045" t="str">
            <v>5000039682</v>
          </cell>
        </row>
        <row r="10046">
          <cell r="A10046" t="str">
            <v>5000039682</v>
          </cell>
        </row>
        <row r="10047">
          <cell r="A10047" t="str">
            <v>5000039682</v>
          </cell>
        </row>
        <row r="10048">
          <cell r="A10048" t="str">
            <v>5000039682</v>
          </cell>
        </row>
        <row r="10049">
          <cell r="A10049" t="str">
            <v>4295867473</v>
          </cell>
        </row>
        <row r="10050">
          <cell r="A10050" t="str">
            <v>4295867473</v>
          </cell>
        </row>
        <row r="10051">
          <cell r="A10051" t="str">
            <v>4295867473</v>
          </cell>
        </row>
        <row r="10052">
          <cell r="A10052" t="str">
            <v>4295867473</v>
          </cell>
        </row>
        <row r="10053">
          <cell r="A10053" t="str">
            <v>4295867473</v>
          </cell>
        </row>
        <row r="10054">
          <cell r="A10054" t="str">
            <v>4295867473</v>
          </cell>
        </row>
        <row r="10055">
          <cell r="A10055" t="str">
            <v>4295867473</v>
          </cell>
        </row>
        <row r="10056">
          <cell r="A10056" t="str">
            <v>4295867473</v>
          </cell>
        </row>
        <row r="10057">
          <cell r="A10057" t="str">
            <v>4295867473</v>
          </cell>
        </row>
        <row r="10058">
          <cell r="A10058" t="str">
            <v>4295867473</v>
          </cell>
        </row>
        <row r="10059">
          <cell r="A10059" t="str">
            <v>4295867473</v>
          </cell>
        </row>
        <row r="10060">
          <cell r="A10060" t="str">
            <v>4295867473</v>
          </cell>
        </row>
        <row r="10061">
          <cell r="A10061" t="str">
            <v>4295867473</v>
          </cell>
        </row>
        <row r="10062">
          <cell r="A10062" t="str">
            <v>4295867473</v>
          </cell>
        </row>
        <row r="10063">
          <cell r="A10063" t="str">
            <v>4295867473</v>
          </cell>
        </row>
        <row r="10064">
          <cell r="A10064" t="str">
            <v>4295867473</v>
          </cell>
        </row>
        <row r="10065">
          <cell r="A10065" t="str">
            <v>4295867473</v>
          </cell>
        </row>
        <row r="10066">
          <cell r="A10066" t="str">
            <v>4295867473</v>
          </cell>
        </row>
        <row r="10067">
          <cell r="A10067" t="str">
            <v>4295867473</v>
          </cell>
        </row>
        <row r="10068">
          <cell r="A10068" t="str">
            <v>4295867473</v>
          </cell>
        </row>
        <row r="10069">
          <cell r="A10069" t="str">
            <v>4295867473</v>
          </cell>
        </row>
        <row r="10070">
          <cell r="A10070" t="str">
            <v>4295867473</v>
          </cell>
        </row>
        <row r="10071">
          <cell r="A10071" t="str">
            <v>4295867473</v>
          </cell>
        </row>
        <row r="10072">
          <cell r="A10072" t="str">
            <v>4295867473</v>
          </cell>
        </row>
        <row r="10073">
          <cell r="A10073" t="str">
            <v>4295867473</v>
          </cell>
        </row>
        <row r="10074">
          <cell r="A10074" t="str">
            <v>4295867473</v>
          </cell>
        </row>
        <row r="10075">
          <cell r="A10075" t="str">
            <v>4295867473</v>
          </cell>
        </row>
        <row r="10076">
          <cell r="A10076" t="str">
            <v>4295867473</v>
          </cell>
        </row>
        <row r="10077">
          <cell r="A10077" t="str">
            <v>4295867473</v>
          </cell>
        </row>
        <row r="10078">
          <cell r="A10078" t="str">
            <v>4295867473</v>
          </cell>
        </row>
        <row r="10079">
          <cell r="A10079" t="str">
            <v>4295867473</v>
          </cell>
        </row>
        <row r="10080">
          <cell r="A10080" t="str">
            <v>4295867473</v>
          </cell>
        </row>
        <row r="10081">
          <cell r="A10081" t="str">
            <v>4295867473</v>
          </cell>
        </row>
        <row r="10082">
          <cell r="A10082" t="str">
            <v>4295867473</v>
          </cell>
        </row>
        <row r="10083">
          <cell r="A10083" t="str">
            <v>4295867473</v>
          </cell>
        </row>
        <row r="10084">
          <cell r="A10084" t="str">
            <v>4295867473</v>
          </cell>
        </row>
        <row r="10085">
          <cell r="A10085" t="str">
            <v>4295867473</v>
          </cell>
        </row>
        <row r="10086">
          <cell r="A10086" t="str">
            <v>4295867473</v>
          </cell>
        </row>
        <row r="10087">
          <cell r="A10087" t="str">
            <v>4295867473</v>
          </cell>
        </row>
        <row r="10088">
          <cell r="A10088" t="str">
            <v>4295867473</v>
          </cell>
        </row>
        <row r="10089">
          <cell r="A10089" t="str">
            <v>4295867473</v>
          </cell>
        </row>
        <row r="10090">
          <cell r="A10090" t="str">
            <v>4295867473</v>
          </cell>
        </row>
        <row r="10091">
          <cell r="A10091" t="str">
            <v>4295867473</v>
          </cell>
        </row>
        <row r="10092">
          <cell r="A10092" t="str">
            <v>4295867473</v>
          </cell>
        </row>
        <row r="10093">
          <cell r="A10093" t="str">
            <v>4295867473</v>
          </cell>
        </row>
        <row r="10094">
          <cell r="A10094" t="str">
            <v>4295867473</v>
          </cell>
        </row>
        <row r="10095">
          <cell r="A10095" t="str">
            <v>4295867473</v>
          </cell>
        </row>
        <row r="10096">
          <cell r="A10096" t="str">
            <v>4295867473</v>
          </cell>
        </row>
        <row r="10097">
          <cell r="A10097" t="str">
            <v>4295867473</v>
          </cell>
        </row>
        <row r="10098">
          <cell r="A10098" t="str">
            <v>4295867473</v>
          </cell>
        </row>
        <row r="10099">
          <cell r="A10099" t="str">
            <v>4295867473</v>
          </cell>
        </row>
        <row r="10100">
          <cell r="A10100" t="str">
            <v>4295867473</v>
          </cell>
        </row>
        <row r="10101">
          <cell r="A10101" t="str">
            <v>4295867473</v>
          </cell>
        </row>
        <row r="10102">
          <cell r="A10102" t="str">
            <v>4295867473</v>
          </cell>
        </row>
        <row r="10103">
          <cell r="A10103" t="str">
            <v>4295867473</v>
          </cell>
        </row>
        <row r="10104">
          <cell r="A10104" t="str">
            <v>4295867473</v>
          </cell>
        </row>
        <row r="10105">
          <cell r="A10105" t="str">
            <v>4295867473</v>
          </cell>
        </row>
        <row r="10106">
          <cell r="A10106" t="str">
            <v>4295867473</v>
          </cell>
        </row>
        <row r="10107">
          <cell r="A10107" t="str">
            <v>4295867473</v>
          </cell>
        </row>
        <row r="10108">
          <cell r="A10108" t="str">
            <v>4295867473</v>
          </cell>
        </row>
        <row r="10109">
          <cell r="A10109" t="str">
            <v>4295867473</v>
          </cell>
        </row>
        <row r="10110">
          <cell r="A10110" t="str">
            <v>4295867473</v>
          </cell>
        </row>
        <row r="10111">
          <cell r="A10111" t="str">
            <v>4295867473</v>
          </cell>
        </row>
        <row r="10112">
          <cell r="A10112" t="str">
            <v>4295867473</v>
          </cell>
        </row>
        <row r="10113">
          <cell r="A10113" t="str">
            <v>4295867473</v>
          </cell>
        </row>
        <row r="10114">
          <cell r="A10114" t="str">
            <v>4295867473</v>
          </cell>
        </row>
        <row r="10115">
          <cell r="A10115" t="str">
            <v>4295867473</v>
          </cell>
        </row>
        <row r="10116">
          <cell r="A10116" t="str">
            <v>4295867473</v>
          </cell>
        </row>
        <row r="10117">
          <cell r="A10117" t="str">
            <v>4295867473</v>
          </cell>
        </row>
        <row r="10118">
          <cell r="A10118" t="str">
            <v>4295867473</v>
          </cell>
        </row>
        <row r="10119">
          <cell r="A10119" t="str">
            <v>4295867473</v>
          </cell>
        </row>
        <row r="10120">
          <cell r="A10120" t="str">
            <v>4295867473</v>
          </cell>
        </row>
        <row r="10121">
          <cell r="A10121" t="str">
            <v>4295867473</v>
          </cell>
        </row>
        <row r="10122">
          <cell r="A10122" t="str">
            <v>4295867473</v>
          </cell>
        </row>
        <row r="10123">
          <cell r="A10123" t="str">
            <v>4295867473</v>
          </cell>
        </row>
        <row r="10124">
          <cell r="A10124" t="str">
            <v>4295867473</v>
          </cell>
        </row>
        <row r="10125">
          <cell r="A10125" t="str">
            <v>4295867473</v>
          </cell>
        </row>
        <row r="10126">
          <cell r="A10126" t="str">
            <v>4295864497</v>
          </cell>
        </row>
        <row r="10127">
          <cell r="A10127" t="str">
            <v>4295864497</v>
          </cell>
        </row>
        <row r="10128">
          <cell r="A10128" t="str">
            <v>4295864497</v>
          </cell>
        </row>
        <row r="10129">
          <cell r="A10129" t="str">
            <v>4295864497</v>
          </cell>
        </row>
        <row r="10130">
          <cell r="A10130" t="str">
            <v>4295864497</v>
          </cell>
        </row>
        <row r="10131">
          <cell r="A10131" t="str">
            <v>4295864497</v>
          </cell>
        </row>
        <row r="10132">
          <cell r="A10132" t="str">
            <v>4295864497</v>
          </cell>
        </row>
        <row r="10133">
          <cell r="A10133" t="str">
            <v>4295864497</v>
          </cell>
        </row>
        <row r="10134">
          <cell r="A10134" t="str">
            <v>4295864497</v>
          </cell>
        </row>
        <row r="10135">
          <cell r="A10135" t="str">
            <v>4295864497</v>
          </cell>
        </row>
        <row r="10136">
          <cell r="A10136" t="str">
            <v>4295864497</v>
          </cell>
        </row>
        <row r="10137">
          <cell r="A10137" t="str">
            <v>4295864497</v>
          </cell>
        </row>
        <row r="10138">
          <cell r="A10138" t="str">
            <v>4295864497</v>
          </cell>
        </row>
        <row r="10139">
          <cell r="A10139" t="str">
            <v>4295864497</v>
          </cell>
        </row>
        <row r="10140">
          <cell r="A10140" t="str">
            <v>4295864497</v>
          </cell>
        </row>
        <row r="10141">
          <cell r="A10141" t="str">
            <v>4295864497</v>
          </cell>
        </row>
        <row r="10142">
          <cell r="A10142" t="str">
            <v>4295864497</v>
          </cell>
        </row>
        <row r="10143">
          <cell r="A10143" t="str">
            <v>4295864497</v>
          </cell>
        </row>
        <row r="10144">
          <cell r="A10144" t="str">
            <v>4295864497</v>
          </cell>
        </row>
        <row r="10145">
          <cell r="A10145" t="str">
            <v>4295864497</v>
          </cell>
        </row>
        <row r="10146">
          <cell r="A10146" t="str">
            <v>4295864497</v>
          </cell>
        </row>
        <row r="10147">
          <cell r="A10147" t="str">
            <v>4295864497</v>
          </cell>
        </row>
        <row r="10148">
          <cell r="A10148" t="str">
            <v>4295864497</v>
          </cell>
        </row>
        <row r="10149">
          <cell r="A10149" t="str">
            <v>4295864497</v>
          </cell>
        </row>
        <row r="10150">
          <cell r="A10150" t="str">
            <v>4295864497</v>
          </cell>
        </row>
        <row r="10151">
          <cell r="A10151" t="str">
            <v>4295864497</v>
          </cell>
        </row>
        <row r="10152">
          <cell r="A10152" t="str">
            <v>4295864497</v>
          </cell>
        </row>
        <row r="10153">
          <cell r="A10153" t="str">
            <v>4295864497</v>
          </cell>
        </row>
        <row r="10154">
          <cell r="A10154" t="str">
            <v>4295864497</v>
          </cell>
        </row>
        <row r="10155">
          <cell r="A10155" t="str">
            <v>4295864497</v>
          </cell>
        </row>
        <row r="10156">
          <cell r="A10156" t="str">
            <v>4295864497</v>
          </cell>
        </row>
        <row r="10157">
          <cell r="A10157" t="str">
            <v>4295864497</v>
          </cell>
        </row>
        <row r="10158">
          <cell r="A10158" t="str">
            <v>4295864497</v>
          </cell>
        </row>
        <row r="10159">
          <cell r="A10159" t="str">
            <v>4295864497</v>
          </cell>
        </row>
        <row r="10160">
          <cell r="A10160" t="str">
            <v>4295864497</v>
          </cell>
        </row>
        <row r="10161">
          <cell r="A10161" t="str">
            <v>4295864497</v>
          </cell>
        </row>
        <row r="10162">
          <cell r="A10162" t="str">
            <v>4295864497</v>
          </cell>
        </row>
        <row r="10163">
          <cell r="A10163" t="str">
            <v>4295864497</v>
          </cell>
        </row>
        <row r="10164">
          <cell r="A10164" t="str">
            <v>4295864497</v>
          </cell>
        </row>
        <row r="10165">
          <cell r="A10165" t="str">
            <v>4295864497</v>
          </cell>
        </row>
        <row r="10166">
          <cell r="A10166" t="str">
            <v>4295864497</v>
          </cell>
        </row>
        <row r="10167">
          <cell r="A10167" t="str">
            <v>4295864497</v>
          </cell>
        </row>
        <row r="10168">
          <cell r="A10168" t="str">
            <v>4295864497</v>
          </cell>
        </row>
        <row r="10169">
          <cell r="A10169" t="str">
            <v>4295864497</v>
          </cell>
        </row>
        <row r="10170">
          <cell r="A10170" t="str">
            <v>4295864497</v>
          </cell>
        </row>
        <row r="10171">
          <cell r="A10171" t="str">
            <v>4295864497</v>
          </cell>
        </row>
        <row r="10172">
          <cell r="A10172" t="str">
            <v>4295864497</v>
          </cell>
        </row>
        <row r="10173">
          <cell r="A10173" t="str">
            <v>4295864497</v>
          </cell>
        </row>
        <row r="10174">
          <cell r="A10174" t="str">
            <v>4295864497</v>
          </cell>
        </row>
        <row r="10175">
          <cell r="A10175" t="str">
            <v>4295864497</v>
          </cell>
        </row>
        <row r="10176">
          <cell r="A10176" t="str">
            <v>4295864497</v>
          </cell>
        </row>
        <row r="10177">
          <cell r="A10177" t="str">
            <v>4295864497</v>
          </cell>
        </row>
        <row r="10178">
          <cell r="A10178" t="str">
            <v>4295864497</v>
          </cell>
        </row>
        <row r="10179">
          <cell r="A10179" t="str">
            <v>4295864497</v>
          </cell>
        </row>
        <row r="10180">
          <cell r="A10180" t="str">
            <v>4295864497</v>
          </cell>
        </row>
        <row r="10181">
          <cell r="A10181" t="str">
            <v>4295864497</v>
          </cell>
        </row>
        <row r="10182">
          <cell r="A10182" t="str">
            <v>4295864497</v>
          </cell>
        </row>
        <row r="10183">
          <cell r="A10183" t="str">
            <v>4295864497</v>
          </cell>
        </row>
        <row r="10184">
          <cell r="A10184" t="str">
            <v>4295864497</v>
          </cell>
        </row>
        <row r="10185">
          <cell r="A10185" t="str">
            <v>4295864497</v>
          </cell>
        </row>
        <row r="10186">
          <cell r="A10186" t="str">
            <v>4295864497</v>
          </cell>
        </row>
        <row r="10187">
          <cell r="A10187" t="str">
            <v>4295864497</v>
          </cell>
        </row>
        <row r="10188">
          <cell r="A10188" t="str">
            <v>4295864497</v>
          </cell>
        </row>
        <row r="10189">
          <cell r="A10189" t="str">
            <v>4295864497</v>
          </cell>
        </row>
        <row r="10190">
          <cell r="A10190" t="str">
            <v>4295864497</v>
          </cell>
        </row>
        <row r="10191">
          <cell r="A10191" t="str">
            <v>4295864497</v>
          </cell>
        </row>
        <row r="10192">
          <cell r="A10192" t="str">
            <v>4295864497</v>
          </cell>
        </row>
        <row r="10193">
          <cell r="A10193" t="str">
            <v>4295864497</v>
          </cell>
        </row>
        <row r="10194">
          <cell r="A10194" t="str">
            <v>4295864497</v>
          </cell>
        </row>
        <row r="10195">
          <cell r="A10195" t="str">
            <v>4295864497</v>
          </cell>
        </row>
        <row r="10196">
          <cell r="A10196" t="str">
            <v>4295864497</v>
          </cell>
        </row>
        <row r="10197">
          <cell r="A10197" t="str">
            <v>5035774320</v>
          </cell>
        </row>
        <row r="10198">
          <cell r="A10198" t="str">
            <v>5035774320</v>
          </cell>
        </row>
        <row r="10199">
          <cell r="A10199" t="str">
            <v>5035774320</v>
          </cell>
        </row>
        <row r="10200">
          <cell r="A10200" t="str">
            <v>5035774320</v>
          </cell>
        </row>
        <row r="10201">
          <cell r="A10201" t="str">
            <v>5035774320</v>
          </cell>
        </row>
        <row r="10202">
          <cell r="A10202" t="str">
            <v>5035774320</v>
          </cell>
        </row>
        <row r="10203">
          <cell r="A10203" t="str">
            <v>5035774320</v>
          </cell>
        </row>
        <row r="10204">
          <cell r="A10204" t="str">
            <v>5035774320</v>
          </cell>
        </row>
        <row r="10205">
          <cell r="A10205" t="str">
            <v>5035774320</v>
          </cell>
        </row>
        <row r="10206">
          <cell r="A10206" t="str">
            <v>5035774320</v>
          </cell>
        </row>
        <row r="10207">
          <cell r="A10207" t="str">
            <v>5035774320</v>
          </cell>
        </row>
        <row r="10208">
          <cell r="A10208" t="str">
            <v>5035774320</v>
          </cell>
        </row>
        <row r="10209">
          <cell r="A10209" t="str">
            <v>5035774320</v>
          </cell>
        </row>
        <row r="10210">
          <cell r="A10210" t="str">
            <v>5035774320</v>
          </cell>
        </row>
        <row r="10211">
          <cell r="A10211" t="str">
            <v>5035774320</v>
          </cell>
        </row>
        <row r="10212">
          <cell r="A10212" t="str">
            <v>5035774320</v>
          </cell>
        </row>
        <row r="10213">
          <cell r="A10213" t="str">
            <v>5035774320</v>
          </cell>
        </row>
        <row r="10214">
          <cell r="A10214" t="str">
            <v>5035774320</v>
          </cell>
        </row>
        <row r="10215">
          <cell r="A10215" t="str">
            <v>5035774320</v>
          </cell>
        </row>
        <row r="10216">
          <cell r="A10216" t="str">
            <v>5035774320</v>
          </cell>
        </row>
        <row r="10217">
          <cell r="A10217" t="str">
            <v>5035774320</v>
          </cell>
        </row>
        <row r="10218">
          <cell r="A10218" t="str">
            <v>5035774320</v>
          </cell>
        </row>
        <row r="10219">
          <cell r="A10219" t="str">
            <v>5035774320</v>
          </cell>
        </row>
        <row r="10220">
          <cell r="A10220" t="str">
            <v>5035774320</v>
          </cell>
        </row>
        <row r="10221">
          <cell r="A10221" t="str">
            <v>5035774320</v>
          </cell>
        </row>
        <row r="10222">
          <cell r="A10222" t="str">
            <v>5035774320</v>
          </cell>
        </row>
        <row r="10223">
          <cell r="A10223" t="str">
            <v>5035774320</v>
          </cell>
        </row>
        <row r="10224">
          <cell r="A10224" t="str">
            <v>5035774320</v>
          </cell>
        </row>
        <row r="10225">
          <cell r="A10225" t="str">
            <v>5035774320</v>
          </cell>
        </row>
        <row r="10226">
          <cell r="A10226" t="str">
            <v>5035774320</v>
          </cell>
        </row>
        <row r="10227">
          <cell r="A10227" t="str">
            <v>5035774320</v>
          </cell>
        </row>
        <row r="10228">
          <cell r="A10228" t="str">
            <v>5035774320</v>
          </cell>
        </row>
        <row r="10229">
          <cell r="A10229" t="str">
            <v>5035774320</v>
          </cell>
        </row>
        <row r="10230">
          <cell r="A10230" t="str">
            <v>5035774320</v>
          </cell>
        </row>
        <row r="10231">
          <cell r="A10231" t="str">
            <v>5035774320</v>
          </cell>
        </row>
        <row r="10232">
          <cell r="A10232" t="str">
            <v>5035774320</v>
          </cell>
        </row>
        <row r="10233">
          <cell r="A10233" t="str">
            <v>5035774320</v>
          </cell>
        </row>
        <row r="10234">
          <cell r="A10234" t="str">
            <v>5035774320</v>
          </cell>
        </row>
        <row r="10235">
          <cell r="A10235" t="str">
            <v>5035774320</v>
          </cell>
        </row>
        <row r="10236">
          <cell r="A10236" t="str">
            <v>5035774320</v>
          </cell>
        </row>
        <row r="10237">
          <cell r="A10237" t="str">
            <v>5035774320</v>
          </cell>
        </row>
        <row r="10238">
          <cell r="A10238" t="str">
            <v>5036349319</v>
          </cell>
        </row>
        <row r="10239">
          <cell r="A10239" t="str">
            <v>5036349319</v>
          </cell>
        </row>
        <row r="10240">
          <cell r="A10240" t="str">
            <v>5036349319</v>
          </cell>
        </row>
        <row r="10241">
          <cell r="A10241" t="str">
            <v>5036349319</v>
          </cell>
        </row>
        <row r="10242">
          <cell r="A10242" t="str">
            <v>5036349319</v>
          </cell>
        </row>
        <row r="10243">
          <cell r="A10243" t="str">
            <v>5036349319</v>
          </cell>
        </row>
        <row r="10244">
          <cell r="A10244" t="str">
            <v>5036349319</v>
          </cell>
        </row>
        <row r="10245">
          <cell r="A10245" t="str">
            <v>5036349319</v>
          </cell>
        </row>
        <row r="10246">
          <cell r="A10246" t="str">
            <v>5036349319</v>
          </cell>
        </row>
        <row r="10247">
          <cell r="A10247" t="str">
            <v>5036349319</v>
          </cell>
        </row>
        <row r="10248">
          <cell r="A10248" t="str">
            <v>5036349319</v>
          </cell>
        </row>
        <row r="10249">
          <cell r="A10249" t="str">
            <v>5036349319</v>
          </cell>
        </row>
        <row r="10250">
          <cell r="A10250" t="str">
            <v>5036349319</v>
          </cell>
        </row>
        <row r="10251">
          <cell r="A10251" t="str">
            <v>5036349319</v>
          </cell>
        </row>
        <row r="10252">
          <cell r="A10252" t="str">
            <v>5036349319</v>
          </cell>
        </row>
        <row r="10253">
          <cell r="A10253" t="str">
            <v>5036349319</v>
          </cell>
        </row>
        <row r="10254">
          <cell r="A10254" t="str">
            <v>5036349319</v>
          </cell>
        </row>
        <row r="10255">
          <cell r="A10255" t="str">
            <v>5036349319</v>
          </cell>
        </row>
        <row r="10256">
          <cell r="A10256" t="str">
            <v>5036349319</v>
          </cell>
        </row>
        <row r="10257">
          <cell r="A10257" t="str">
            <v>5036349319</v>
          </cell>
        </row>
        <row r="10258">
          <cell r="A10258" t="str">
            <v>5036349319</v>
          </cell>
        </row>
        <row r="10259">
          <cell r="A10259" t="str">
            <v>5036349319</v>
          </cell>
        </row>
        <row r="10260">
          <cell r="A10260" t="str">
            <v>5036349319</v>
          </cell>
        </row>
        <row r="10261">
          <cell r="A10261" t="str">
            <v>5036349319</v>
          </cell>
        </row>
        <row r="10262">
          <cell r="A10262" t="str">
            <v>5036349319</v>
          </cell>
        </row>
        <row r="10263">
          <cell r="A10263" t="str">
            <v>5036349319</v>
          </cell>
        </row>
        <row r="10264">
          <cell r="A10264" t="str">
            <v>5036349319</v>
          </cell>
        </row>
        <row r="10265">
          <cell r="A10265" t="str">
            <v>5036349319</v>
          </cell>
        </row>
        <row r="10266">
          <cell r="A10266" t="str">
            <v>5036349319</v>
          </cell>
        </row>
        <row r="10267">
          <cell r="A10267" t="str">
            <v>5036349319</v>
          </cell>
        </row>
        <row r="10268">
          <cell r="A10268" t="str">
            <v>5036349319</v>
          </cell>
        </row>
        <row r="10269">
          <cell r="A10269" t="str">
            <v>5036349319</v>
          </cell>
        </row>
        <row r="10270">
          <cell r="A10270" t="str">
            <v>5036349319</v>
          </cell>
        </row>
        <row r="10271">
          <cell r="A10271" t="str">
            <v>5036349319</v>
          </cell>
        </row>
        <row r="10272">
          <cell r="A10272" t="str">
            <v>5036349319</v>
          </cell>
        </row>
        <row r="10273">
          <cell r="A10273" t="str">
            <v>4295863764</v>
          </cell>
        </row>
        <row r="10274">
          <cell r="A10274" t="str">
            <v>4295863764</v>
          </cell>
        </row>
        <row r="10275">
          <cell r="A10275" t="str">
            <v>4295863764</v>
          </cell>
        </row>
        <row r="10276">
          <cell r="A10276" t="str">
            <v>4295863764</v>
          </cell>
        </row>
        <row r="10277">
          <cell r="A10277" t="str">
            <v>4295863764</v>
          </cell>
        </row>
        <row r="10278">
          <cell r="A10278" t="str">
            <v>4295863764</v>
          </cell>
        </row>
        <row r="10279">
          <cell r="A10279" t="str">
            <v>4295863764</v>
          </cell>
        </row>
        <row r="10280">
          <cell r="A10280" t="str">
            <v>4295863764</v>
          </cell>
        </row>
        <row r="10281">
          <cell r="A10281" t="str">
            <v>4295863764</v>
          </cell>
        </row>
        <row r="10282">
          <cell r="A10282" t="str">
            <v>4295863764</v>
          </cell>
        </row>
        <row r="10283">
          <cell r="A10283" t="str">
            <v>4295863764</v>
          </cell>
        </row>
        <row r="10284">
          <cell r="A10284" t="str">
            <v>4295863764</v>
          </cell>
        </row>
        <row r="10285">
          <cell r="A10285" t="str">
            <v>4295863764</v>
          </cell>
        </row>
        <row r="10286">
          <cell r="A10286" t="str">
            <v>4295863764</v>
          </cell>
        </row>
        <row r="10287">
          <cell r="A10287" t="str">
            <v>4295863764</v>
          </cell>
        </row>
        <row r="10288">
          <cell r="A10288" t="str">
            <v>4295863764</v>
          </cell>
        </row>
        <row r="10289">
          <cell r="A10289" t="str">
            <v>4295863764</v>
          </cell>
        </row>
        <row r="10290">
          <cell r="A10290" t="str">
            <v>4295863764</v>
          </cell>
        </row>
        <row r="10291">
          <cell r="A10291" t="str">
            <v>4295863764</v>
          </cell>
        </row>
        <row r="10292">
          <cell r="A10292" t="str">
            <v>4295863764</v>
          </cell>
        </row>
        <row r="10293">
          <cell r="A10293" t="str">
            <v>4295863764</v>
          </cell>
        </row>
        <row r="10294">
          <cell r="A10294" t="str">
            <v>4295863764</v>
          </cell>
        </row>
        <row r="10295">
          <cell r="A10295" t="str">
            <v>4295863764</v>
          </cell>
        </row>
        <row r="10296">
          <cell r="A10296" t="str">
            <v>4295863764</v>
          </cell>
        </row>
        <row r="10297">
          <cell r="A10297" t="str">
            <v>4295863764</v>
          </cell>
        </row>
        <row r="10298">
          <cell r="A10298" t="str">
            <v>4295863764</v>
          </cell>
        </row>
        <row r="10299">
          <cell r="A10299" t="str">
            <v>4295863764</v>
          </cell>
        </row>
        <row r="10300">
          <cell r="A10300" t="str">
            <v>4295863764</v>
          </cell>
        </row>
        <row r="10301">
          <cell r="A10301" t="str">
            <v>4295863764</v>
          </cell>
        </row>
        <row r="10302">
          <cell r="A10302" t="str">
            <v>4295863764</v>
          </cell>
        </row>
        <row r="10303">
          <cell r="A10303" t="str">
            <v>4295863764</v>
          </cell>
        </row>
        <row r="10304">
          <cell r="A10304" t="str">
            <v>4295863764</v>
          </cell>
        </row>
        <row r="10305">
          <cell r="A10305" t="str">
            <v>4295863764</v>
          </cell>
        </row>
        <row r="10306">
          <cell r="A10306" t="str">
            <v>4295863764</v>
          </cell>
        </row>
        <row r="10307">
          <cell r="A10307" t="str">
            <v>4295863764</v>
          </cell>
        </row>
        <row r="10308">
          <cell r="A10308" t="str">
            <v>4295863764</v>
          </cell>
        </row>
        <row r="10309">
          <cell r="A10309" t="str">
            <v>4295863764</v>
          </cell>
        </row>
        <row r="10310">
          <cell r="A10310" t="str">
            <v>4295863764</v>
          </cell>
        </row>
        <row r="10311">
          <cell r="A10311" t="str">
            <v>4295863764</v>
          </cell>
        </row>
        <row r="10312">
          <cell r="A10312" t="str">
            <v>4295863764</v>
          </cell>
        </row>
        <row r="10313">
          <cell r="A10313" t="str">
            <v>4295863764</v>
          </cell>
        </row>
        <row r="10314">
          <cell r="A10314" t="str">
            <v>4295863764</v>
          </cell>
        </row>
        <row r="10315">
          <cell r="A10315" t="str">
            <v>4295863764</v>
          </cell>
        </row>
        <row r="10316">
          <cell r="A10316" t="str">
            <v>4295863764</v>
          </cell>
        </row>
        <row r="10317">
          <cell r="A10317" t="str">
            <v>4295863764</v>
          </cell>
        </row>
        <row r="10318">
          <cell r="A10318" t="str">
            <v>4295863764</v>
          </cell>
        </row>
        <row r="10319">
          <cell r="A10319" t="str">
            <v>4295863764</v>
          </cell>
        </row>
        <row r="10320">
          <cell r="A10320" t="str">
            <v>4295863764</v>
          </cell>
        </row>
        <row r="10321">
          <cell r="A10321" t="str">
            <v>4295863764</v>
          </cell>
        </row>
        <row r="10322">
          <cell r="A10322" t="str">
            <v>4295863764</v>
          </cell>
        </row>
        <row r="10323">
          <cell r="A10323" t="str">
            <v>4295863764</v>
          </cell>
        </row>
        <row r="10324">
          <cell r="A10324" t="str">
            <v>4295863764</v>
          </cell>
        </row>
        <row r="10325">
          <cell r="A10325" t="str">
            <v>4295863764</v>
          </cell>
        </row>
        <row r="10326">
          <cell r="A10326" t="str">
            <v>4295863764</v>
          </cell>
        </row>
        <row r="10327">
          <cell r="A10327" t="str">
            <v>4295863764</v>
          </cell>
        </row>
        <row r="10328">
          <cell r="A10328" t="str">
            <v>4295863764</v>
          </cell>
        </row>
        <row r="10329">
          <cell r="A10329" t="str">
            <v>4295863764</v>
          </cell>
        </row>
        <row r="10330">
          <cell r="A10330" t="str">
            <v>4295863764</v>
          </cell>
        </row>
        <row r="10331">
          <cell r="A10331" t="str">
            <v>4295863764</v>
          </cell>
        </row>
        <row r="10332">
          <cell r="A10332" t="str">
            <v>4295863764</v>
          </cell>
        </row>
        <row r="10333">
          <cell r="A10333" t="str">
            <v>4295863764</v>
          </cell>
        </row>
        <row r="10334">
          <cell r="A10334" t="str">
            <v>4295863764</v>
          </cell>
        </row>
        <row r="10335">
          <cell r="A10335" t="str">
            <v>4295863764</v>
          </cell>
        </row>
        <row r="10336">
          <cell r="A10336" t="str">
            <v>4295863764</v>
          </cell>
        </row>
        <row r="10337">
          <cell r="A10337" t="str">
            <v>4295863764</v>
          </cell>
        </row>
        <row r="10338">
          <cell r="A10338" t="str">
            <v>4295863764</v>
          </cell>
        </row>
        <row r="10339">
          <cell r="A10339" t="str">
            <v>4295863764</v>
          </cell>
        </row>
        <row r="10340">
          <cell r="A10340" t="str">
            <v>4295863764</v>
          </cell>
        </row>
        <row r="10341">
          <cell r="A10341" t="str">
            <v>4295863764</v>
          </cell>
        </row>
        <row r="10342">
          <cell r="A10342" t="str">
            <v>4295863764</v>
          </cell>
        </row>
        <row r="10343">
          <cell r="A10343" t="str">
            <v>4295863764</v>
          </cell>
        </row>
        <row r="10344">
          <cell r="A10344" t="str">
            <v>4295863764</v>
          </cell>
        </row>
        <row r="10345">
          <cell r="A10345" t="str">
            <v>4295863764</v>
          </cell>
        </row>
        <row r="10346">
          <cell r="A10346" t="str">
            <v>4295863764</v>
          </cell>
        </row>
        <row r="10347">
          <cell r="A10347" t="str">
            <v>4295863764</v>
          </cell>
        </row>
        <row r="10348">
          <cell r="A10348" t="str">
            <v>4295863764</v>
          </cell>
        </row>
        <row r="10349">
          <cell r="A10349" t="str">
            <v>4295863764</v>
          </cell>
        </row>
        <row r="10350">
          <cell r="A10350" t="str">
            <v>4295863764</v>
          </cell>
        </row>
        <row r="10351">
          <cell r="A10351" t="str">
            <v>4295863764</v>
          </cell>
        </row>
        <row r="10352">
          <cell r="A10352" t="str">
            <v>4295863764</v>
          </cell>
        </row>
        <row r="10353">
          <cell r="A10353" t="str">
            <v>4295908544</v>
          </cell>
        </row>
        <row r="10354">
          <cell r="A10354" t="str">
            <v>4295905830</v>
          </cell>
        </row>
        <row r="10355">
          <cell r="A10355" t="str">
            <v>4298010391</v>
          </cell>
        </row>
        <row r="10356">
          <cell r="A10356" t="str">
            <v>5051394530</v>
          </cell>
        </row>
        <row r="10357">
          <cell r="A10357" t="str">
            <v>5051394530</v>
          </cell>
        </row>
        <row r="10358">
          <cell r="A10358" t="str">
            <v>5051394530</v>
          </cell>
        </row>
        <row r="10359">
          <cell r="A10359" t="str">
            <v>5051394530</v>
          </cell>
        </row>
        <row r="10360">
          <cell r="A10360" t="str">
            <v>5051394530</v>
          </cell>
        </row>
        <row r="10361">
          <cell r="A10361" t="str">
            <v>5051394530</v>
          </cell>
        </row>
        <row r="10362">
          <cell r="A10362" t="str">
            <v>5051394530</v>
          </cell>
        </row>
        <row r="10363">
          <cell r="A10363" t="str">
            <v>5051394530</v>
          </cell>
        </row>
        <row r="10364">
          <cell r="A10364" t="str">
            <v>5051394530</v>
          </cell>
        </row>
        <row r="10365">
          <cell r="A10365" t="str">
            <v>5051394530</v>
          </cell>
        </row>
        <row r="10366">
          <cell r="A10366" t="str">
            <v>5051394530</v>
          </cell>
        </row>
        <row r="10367">
          <cell r="A10367" t="str">
            <v>5051394530</v>
          </cell>
        </row>
        <row r="10368">
          <cell r="A10368" t="str">
            <v>5051394530</v>
          </cell>
        </row>
        <row r="10369">
          <cell r="A10369" t="str">
            <v>5051394530</v>
          </cell>
        </row>
        <row r="10370">
          <cell r="A10370" t="str">
            <v>5051394530</v>
          </cell>
        </row>
        <row r="10371">
          <cell r="A10371" t="str">
            <v>5051394530</v>
          </cell>
        </row>
        <row r="10372">
          <cell r="A10372" t="str">
            <v>5051394530</v>
          </cell>
        </row>
        <row r="10373">
          <cell r="A10373" t="str">
            <v>5051394530</v>
          </cell>
        </row>
        <row r="10374">
          <cell r="A10374" t="str">
            <v>5051394530</v>
          </cell>
        </row>
        <row r="10375">
          <cell r="A10375" t="str">
            <v>5051394530</v>
          </cell>
        </row>
        <row r="10376">
          <cell r="A10376" t="str">
            <v>5051394530</v>
          </cell>
        </row>
        <row r="10377">
          <cell r="A10377" t="str">
            <v>5051394530</v>
          </cell>
        </row>
        <row r="10378">
          <cell r="A10378" t="str">
            <v>4295884088</v>
          </cell>
        </row>
        <row r="10379">
          <cell r="A10379" t="str">
            <v>4295884088</v>
          </cell>
        </row>
        <row r="10380">
          <cell r="A10380" t="str">
            <v>4295884088</v>
          </cell>
        </row>
        <row r="10381">
          <cell r="A10381" t="str">
            <v>4295884088</v>
          </cell>
        </row>
        <row r="10382">
          <cell r="A10382" t="str">
            <v>4295884088</v>
          </cell>
        </row>
        <row r="10383">
          <cell r="A10383" t="str">
            <v>4295884088</v>
          </cell>
        </row>
        <row r="10384">
          <cell r="A10384" t="str">
            <v>4295884088</v>
          </cell>
        </row>
        <row r="10385">
          <cell r="A10385" t="str">
            <v>4295884088</v>
          </cell>
        </row>
        <row r="10386">
          <cell r="A10386" t="str">
            <v>4295884088</v>
          </cell>
        </row>
        <row r="10387">
          <cell r="A10387" t="str">
            <v>4295884088</v>
          </cell>
        </row>
        <row r="10388">
          <cell r="A10388" t="str">
            <v>4295884088</v>
          </cell>
        </row>
        <row r="10389">
          <cell r="A10389" t="str">
            <v>4295884088</v>
          </cell>
        </row>
        <row r="10390">
          <cell r="A10390" t="str">
            <v>4295884088</v>
          </cell>
        </row>
        <row r="10391">
          <cell r="A10391" t="str">
            <v>4295884088</v>
          </cell>
        </row>
        <row r="10392">
          <cell r="A10392" t="str">
            <v>4295884088</v>
          </cell>
        </row>
        <row r="10393">
          <cell r="A10393" t="str">
            <v>4295884088</v>
          </cell>
        </row>
        <row r="10394">
          <cell r="A10394" t="str">
            <v>4295884088</v>
          </cell>
        </row>
        <row r="10395">
          <cell r="A10395" t="str">
            <v>4295884088</v>
          </cell>
        </row>
        <row r="10396">
          <cell r="A10396" t="str">
            <v>4295884088</v>
          </cell>
        </row>
        <row r="10397">
          <cell r="A10397" t="str">
            <v>4295884088</v>
          </cell>
        </row>
        <row r="10398">
          <cell r="A10398" t="str">
            <v>4295884088</v>
          </cell>
        </row>
        <row r="10399">
          <cell r="A10399" t="str">
            <v>4295884088</v>
          </cell>
        </row>
        <row r="10400">
          <cell r="A10400" t="str">
            <v>4295884088</v>
          </cell>
        </row>
        <row r="10401">
          <cell r="A10401" t="str">
            <v>4295884088</v>
          </cell>
        </row>
        <row r="10402">
          <cell r="A10402" t="str">
            <v>4295884088</v>
          </cell>
        </row>
        <row r="10403">
          <cell r="A10403" t="str">
            <v>4295884088</v>
          </cell>
        </row>
        <row r="10404">
          <cell r="A10404" t="str">
            <v>4295884088</v>
          </cell>
        </row>
        <row r="10405">
          <cell r="A10405" t="str">
            <v>4295884088</v>
          </cell>
        </row>
        <row r="10406">
          <cell r="A10406" t="str">
            <v>4295884088</v>
          </cell>
        </row>
        <row r="10407">
          <cell r="A10407" t="str">
            <v>4295884088</v>
          </cell>
        </row>
        <row r="10408">
          <cell r="A10408" t="str">
            <v>4295884088</v>
          </cell>
        </row>
        <row r="10409">
          <cell r="A10409" t="str">
            <v>4295884088</v>
          </cell>
        </row>
        <row r="10410">
          <cell r="A10410" t="str">
            <v>4295884088</v>
          </cell>
        </row>
        <row r="10411">
          <cell r="A10411" t="str">
            <v>4295884088</v>
          </cell>
        </row>
        <row r="10412">
          <cell r="A10412" t="str">
            <v>4295884088</v>
          </cell>
        </row>
        <row r="10413">
          <cell r="A10413" t="str">
            <v>4295884088</v>
          </cell>
        </row>
        <row r="10414">
          <cell r="A10414" t="str">
            <v>4295884088</v>
          </cell>
        </row>
        <row r="10415">
          <cell r="A10415" t="str">
            <v>4295884088</v>
          </cell>
        </row>
        <row r="10416">
          <cell r="A10416" t="str">
            <v>4295884088</v>
          </cell>
        </row>
        <row r="10417">
          <cell r="A10417" t="str">
            <v>4295884088</v>
          </cell>
        </row>
        <row r="10418">
          <cell r="A10418" t="str">
            <v>4295884088</v>
          </cell>
        </row>
        <row r="10419">
          <cell r="A10419" t="str">
            <v>4295884088</v>
          </cell>
        </row>
        <row r="10420">
          <cell r="A10420" t="str">
            <v>4295884088</v>
          </cell>
        </row>
        <row r="10421">
          <cell r="A10421" t="str">
            <v>4295884088</v>
          </cell>
        </row>
        <row r="10422">
          <cell r="A10422" t="str">
            <v>4295884088</v>
          </cell>
        </row>
        <row r="10423">
          <cell r="A10423" t="str">
            <v>4295884088</v>
          </cell>
        </row>
        <row r="10424">
          <cell r="A10424" t="str">
            <v>4295884088</v>
          </cell>
        </row>
        <row r="10425">
          <cell r="A10425" t="str">
            <v>4295884088</v>
          </cell>
        </row>
        <row r="10426">
          <cell r="A10426" t="str">
            <v>4295884088</v>
          </cell>
        </row>
        <row r="10427">
          <cell r="A10427" t="str">
            <v>4295884088</v>
          </cell>
        </row>
        <row r="10428">
          <cell r="A10428" t="str">
            <v>4295884088</v>
          </cell>
        </row>
        <row r="10429">
          <cell r="A10429" t="str">
            <v>4295884088</v>
          </cell>
        </row>
        <row r="10430">
          <cell r="A10430" t="str">
            <v>4295884088</v>
          </cell>
        </row>
        <row r="10431">
          <cell r="A10431" t="str">
            <v>4295884088</v>
          </cell>
        </row>
        <row r="10432">
          <cell r="A10432" t="str">
            <v>4295884088</v>
          </cell>
        </row>
        <row r="10433">
          <cell r="A10433" t="str">
            <v>4295884088</v>
          </cell>
        </row>
        <row r="10434">
          <cell r="A10434" t="str">
            <v>4295884088</v>
          </cell>
        </row>
        <row r="10435">
          <cell r="A10435" t="str">
            <v>4295884088</v>
          </cell>
        </row>
        <row r="10436">
          <cell r="A10436" t="str">
            <v>4295884088</v>
          </cell>
        </row>
        <row r="10437">
          <cell r="A10437" t="str">
            <v>4295884088</v>
          </cell>
        </row>
        <row r="10438">
          <cell r="A10438" t="str">
            <v>4295884088</v>
          </cell>
        </row>
        <row r="10439">
          <cell r="A10439" t="str">
            <v>4295884088</v>
          </cell>
        </row>
        <row r="10440">
          <cell r="A10440" t="str">
            <v>4295884088</v>
          </cell>
        </row>
        <row r="10441">
          <cell r="A10441" t="str">
            <v>4295884088</v>
          </cell>
        </row>
        <row r="10442">
          <cell r="A10442" t="str">
            <v>4295884088</v>
          </cell>
        </row>
        <row r="10443">
          <cell r="A10443" t="str">
            <v>4295884088</v>
          </cell>
        </row>
        <row r="10444">
          <cell r="A10444" t="str">
            <v>4295884088</v>
          </cell>
        </row>
        <row r="10445">
          <cell r="A10445" t="str">
            <v>4295884088</v>
          </cell>
        </row>
        <row r="10446">
          <cell r="A10446" t="str">
            <v>4295884088</v>
          </cell>
        </row>
        <row r="10447">
          <cell r="A10447" t="str">
            <v>4295884088</v>
          </cell>
        </row>
        <row r="10448">
          <cell r="A10448" t="str">
            <v>4295884088</v>
          </cell>
        </row>
        <row r="10449">
          <cell r="A10449" t="str">
            <v>4295884088</v>
          </cell>
        </row>
        <row r="10450">
          <cell r="A10450" t="str">
            <v>4295884088</v>
          </cell>
        </row>
        <row r="10451">
          <cell r="A10451" t="str">
            <v>4295884088</v>
          </cell>
        </row>
        <row r="10452">
          <cell r="A10452" t="str">
            <v>4295884088</v>
          </cell>
        </row>
        <row r="10453">
          <cell r="A10453" t="str">
            <v>4295884088</v>
          </cell>
        </row>
        <row r="10454">
          <cell r="A10454" t="str">
            <v>4295884088</v>
          </cell>
        </row>
        <row r="10455">
          <cell r="A10455" t="str">
            <v>4295884088</v>
          </cell>
        </row>
        <row r="10456">
          <cell r="A10456" t="str">
            <v>4295884088</v>
          </cell>
        </row>
        <row r="10457">
          <cell r="A10457" t="str">
            <v>4295884088</v>
          </cell>
        </row>
        <row r="10458">
          <cell r="A10458" t="str">
            <v>4295884088</v>
          </cell>
        </row>
        <row r="10459">
          <cell r="A10459" t="str">
            <v>4295884088</v>
          </cell>
        </row>
        <row r="10460">
          <cell r="A10460" t="str">
            <v>4295884088</v>
          </cell>
        </row>
        <row r="10461">
          <cell r="A10461" t="str">
            <v>4295883583</v>
          </cell>
        </row>
        <row r="10462">
          <cell r="A10462" t="str">
            <v>4295887411</v>
          </cell>
        </row>
        <row r="10463">
          <cell r="A10463" t="str">
            <v>4295887411</v>
          </cell>
        </row>
        <row r="10464">
          <cell r="A10464" t="str">
            <v>4295887411</v>
          </cell>
        </row>
        <row r="10465">
          <cell r="A10465" t="str">
            <v>4295887411</v>
          </cell>
        </row>
        <row r="10466">
          <cell r="A10466" t="str">
            <v>4295887411</v>
          </cell>
        </row>
        <row r="10467">
          <cell r="A10467" t="str">
            <v>4295887411</v>
          </cell>
        </row>
        <row r="10468">
          <cell r="A10468" t="str">
            <v>4295887411</v>
          </cell>
        </row>
        <row r="10469">
          <cell r="A10469" t="str">
            <v>4295887411</v>
          </cell>
        </row>
        <row r="10470">
          <cell r="A10470" t="str">
            <v>4295887411</v>
          </cell>
        </row>
        <row r="10471">
          <cell r="A10471" t="str">
            <v>4295887411</v>
          </cell>
        </row>
        <row r="10472">
          <cell r="A10472" t="str">
            <v>4295887411</v>
          </cell>
        </row>
        <row r="10473">
          <cell r="A10473" t="str">
            <v>4295887411</v>
          </cell>
        </row>
        <row r="10474">
          <cell r="A10474" t="str">
            <v>4295887411</v>
          </cell>
        </row>
        <row r="10475">
          <cell r="A10475" t="str">
            <v>4295887411</v>
          </cell>
        </row>
        <row r="10476">
          <cell r="A10476" t="str">
            <v>4295887411</v>
          </cell>
        </row>
        <row r="10477">
          <cell r="A10477" t="str">
            <v>4295887411</v>
          </cell>
        </row>
        <row r="10478">
          <cell r="A10478" t="str">
            <v>4295887411</v>
          </cell>
        </row>
        <row r="10479">
          <cell r="A10479" t="str">
            <v>4295887411</v>
          </cell>
        </row>
        <row r="10480">
          <cell r="A10480" t="str">
            <v>4295887411</v>
          </cell>
        </row>
        <row r="10481">
          <cell r="A10481" t="str">
            <v>4295887411</v>
          </cell>
        </row>
        <row r="10482">
          <cell r="A10482" t="str">
            <v>4295887411</v>
          </cell>
        </row>
        <row r="10483">
          <cell r="A10483" t="str">
            <v>4295887411</v>
          </cell>
        </row>
        <row r="10484">
          <cell r="A10484" t="str">
            <v>4295887411</v>
          </cell>
        </row>
        <row r="10485">
          <cell r="A10485" t="str">
            <v>4295887411</v>
          </cell>
        </row>
        <row r="10486">
          <cell r="A10486" t="str">
            <v>4295887411</v>
          </cell>
        </row>
        <row r="10487">
          <cell r="A10487" t="str">
            <v>4295887411</v>
          </cell>
        </row>
        <row r="10488">
          <cell r="A10488" t="str">
            <v>4295887411</v>
          </cell>
        </row>
        <row r="10489">
          <cell r="A10489" t="str">
            <v>4295887411</v>
          </cell>
        </row>
        <row r="10490">
          <cell r="A10490" t="str">
            <v>4295887411</v>
          </cell>
        </row>
        <row r="10491">
          <cell r="A10491" t="str">
            <v>4295887411</v>
          </cell>
        </row>
        <row r="10492">
          <cell r="A10492" t="str">
            <v>4295887411</v>
          </cell>
        </row>
        <row r="10493">
          <cell r="A10493" t="str">
            <v>4295887411</v>
          </cell>
        </row>
        <row r="10494">
          <cell r="A10494" t="str">
            <v>4295887411</v>
          </cell>
        </row>
        <row r="10495">
          <cell r="A10495" t="str">
            <v>4295887411</v>
          </cell>
        </row>
        <row r="10496">
          <cell r="A10496" t="str">
            <v>4295887411</v>
          </cell>
        </row>
        <row r="10497">
          <cell r="A10497" t="str">
            <v>4295887411</v>
          </cell>
        </row>
        <row r="10498">
          <cell r="A10498" t="str">
            <v>4295887411</v>
          </cell>
        </row>
        <row r="10499">
          <cell r="A10499" t="str">
            <v>4295887411</v>
          </cell>
        </row>
        <row r="10500">
          <cell r="A10500" t="str">
            <v>4295887411</v>
          </cell>
        </row>
        <row r="10501">
          <cell r="A10501" t="str">
            <v>4295887411</v>
          </cell>
        </row>
        <row r="10502">
          <cell r="A10502" t="str">
            <v>4295887411</v>
          </cell>
        </row>
        <row r="10503">
          <cell r="A10503" t="str">
            <v>4295887411</v>
          </cell>
        </row>
        <row r="10504">
          <cell r="A10504" t="str">
            <v>4295887411</v>
          </cell>
        </row>
        <row r="10505">
          <cell r="A10505" t="str">
            <v>4295887411</v>
          </cell>
        </row>
        <row r="10506">
          <cell r="A10506" t="str">
            <v>4295887411</v>
          </cell>
        </row>
        <row r="10507">
          <cell r="A10507" t="str">
            <v>4295887411</v>
          </cell>
        </row>
        <row r="10508">
          <cell r="A10508" t="str">
            <v>4295887411</v>
          </cell>
        </row>
        <row r="10509">
          <cell r="A10509" t="str">
            <v>4295887411</v>
          </cell>
        </row>
        <row r="10510">
          <cell r="A10510" t="str">
            <v>4295887411</v>
          </cell>
        </row>
        <row r="10511">
          <cell r="A10511" t="str">
            <v>4295887411</v>
          </cell>
        </row>
        <row r="10512">
          <cell r="A10512" t="str">
            <v>4295887411</v>
          </cell>
        </row>
        <row r="10513">
          <cell r="A10513" t="str">
            <v>4295887411</v>
          </cell>
        </row>
        <row r="10514">
          <cell r="A10514" t="str">
            <v>4295887411</v>
          </cell>
        </row>
        <row r="10515">
          <cell r="A10515" t="str">
            <v>4295887411</v>
          </cell>
        </row>
        <row r="10516">
          <cell r="A10516" t="str">
            <v>4295887411</v>
          </cell>
        </row>
        <row r="10517">
          <cell r="A10517" t="str">
            <v>4295887411</v>
          </cell>
        </row>
        <row r="10518">
          <cell r="A10518" t="str">
            <v>4295887411</v>
          </cell>
        </row>
        <row r="10519">
          <cell r="A10519" t="str">
            <v>4295887411</v>
          </cell>
        </row>
        <row r="10520">
          <cell r="A10520" t="str">
            <v>4295887411</v>
          </cell>
        </row>
        <row r="10521">
          <cell r="A10521" t="str">
            <v>4295887411</v>
          </cell>
        </row>
        <row r="10522">
          <cell r="A10522" t="str">
            <v>4295887411</v>
          </cell>
        </row>
        <row r="10523">
          <cell r="A10523" t="str">
            <v>4295887411</v>
          </cell>
        </row>
        <row r="10524">
          <cell r="A10524" t="str">
            <v>4295887411</v>
          </cell>
        </row>
        <row r="10525">
          <cell r="A10525" t="str">
            <v>4295887411</v>
          </cell>
        </row>
        <row r="10526">
          <cell r="A10526" t="str">
            <v>4295887411</v>
          </cell>
        </row>
        <row r="10527">
          <cell r="A10527" t="str">
            <v>4295887411</v>
          </cell>
        </row>
        <row r="10528">
          <cell r="A10528" t="str">
            <v>4295887411</v>
          </cell>
        </row>
        <row r="10529">
          <cell r="A10529" t="str">
            <v>4295887411</v>
          </cell>
        </row>
        <row r="10530">
          <cell r="A10530" t="str">
            <v>4295887411</v>
          </cell>
        </row>
        <row r="10531">
          <cell r="A10531" t="str">
            <v>4295887411</v>
          </cell>
        </row>
        <row r="10532">
          <cell r="A10532" t="str">
            <v>4295887411</v>
          </cell>
        </row>
        <row r="10533">
          <cell r="A10533" t="str">
            <v>4295887411</v>
          </cell>
        </row>
        <row r="10534">
          <cell r="A10534" t="str">
            <v>4295887411</v>
          </cell>
        </row>
        <row r="10535">
          <cell r="A10535" t="str">
            <v>4295887411</v>
          </cell>
        </row>
        <row r="10536">
          <cell r="A10536" t="str">
            <v>4295887411</v>
          </cell>
        </row>
        <row r="10537">
          <cell r="A10537" t="str">
            <v>4295887411</v>
          </cell>
        </row>
        <row r="10538">
          <cell r="A10538" t="str">
            <v>4295887411</v>
          </cell>
        </row>
        <row r="10539">
          <cell r="A10539" t="str">
            <v>4295887411</v>
          </cell>
        </row>
        <row r="10540">
          <cell r="A10540" t="str">
            <v>4295887411</v>
          </cell>
        </row>
        <row r="10541">
          <cell r="A10541" t="str">
            <v>4295887411</v>
          </cell>
        </row>
        <row r="10542">
          <cell r="A10542" t="str">
            <v>5039547454</v>
          </cell>
        </row>
        <row r="10543">
          <cell r="A10543" t="str">
            <v>5039547454</v>
          </cell>
        </row>
        <row r="10544">
          <cell r="A10544" t="str">
            <v>5039547454</v>
          </cell>
        </row>
        <row r="10545">
          <cell r="A10545" t="str">
            <v>5039547454</v>
          </cell>
        </row>
        <row r="10546">
          <cell r="A10546" t="str">
            <v>5039547454</v>
          </cell>
        </row>
        <row r="10547">
          <cell r="A10547" t="str">
            <v>5039547454</v>
          </cell>
        </row>
        <row r="10548">
          <cell r="A10548" t="str">
            <v>5039547454</v>
          </cell>
        </row>
        <row r="10549">
          <cell r="A10549" t="str">
            <v>5039547454</v>
          </cell>
        </row>
        <row r="10550">
          <cell r="A10550" t="str">
            <v>5039547454</v>
          </cell>
        </row>
        <row r="10551">
          <cell r="A10551" t="str">
            <v>5039547454</v>
          </cell>
        </row>
        <row r="10552">
          <cell r="A10552" t="str">
            <v>5039547454</v>
          </cell>
        </row>
        <row r="10553">
          <cell r="A10553" t="str">
            <v>5039547454</v>
          </cell>
        </row>
        <row r="10554">
          <cell r="A10554" t="str">
            <v>5039547454</v>
          </cell>
        </row>
        <row r="10555">
          <cell r="A10555" t="str">
            <v>5039547454</v>
          </cell>
        </row>
        <row r="10556">
          <cell r="A10556" t="str">
            <v>5039547454</v>
          </cell>
        </row>
        <row r="10557">
          <cell r="A10557" t="str">
            <v>5039547454</v>
          </cell>
        </row>
        <row r="10558">
          <cell r="A10558" t="str">
            <v>5039547454</v>
          </cell>
        </row>
        <row r="10559">
          <cell r="A10559" t="str">
            <v>5039547454</v>
          </cell>
        </row>
        <row r="10560">
          <cell r="A10560" t="str">
            <v>5039547454</v>
          </cell>
        </row>
        <row r="10561">
          <cell r="A10561" t="str">
            <v>5039547454</v>
          </cell>
        </row>
        <row r="10562">
          <cell r="A10562" t="str">
            <v>5039547454</v>
          </cell>
        </row>
        <row r="10563">
          <cell r="A10563" t="str">
            <v>5039547454</v>
          </cell>
        </row>
        <row r="10564">
          <cell r="A10564" t="str">
            <v>5039547454</v>
          </cell>
        </row>
        <row r="10565">
          <cell r="A10565" t="str">
            <v>5039547454</v>
          </cell>
        </row>
        <row r="10566">
          <cell r="A10566" t="str">
            <v>5039547454</v>
          </cell>
        </row>
        <row r="10567">
          <cell r="A10567" t="str">
            <v>5039547454</v>
          </cell>
        </row>
        <row r="10568">
          <cell r="A10568" t="str">
            <v>5039547454</v>
          </cell>
        </row>
        <row r="10569">
          <cell r="A10569" t="str">
            <v>5039547454</v>
          </cell>
        </row>
        <row r="10570">
          <cell r="A10570" t="str">
            <v>5039547454</v>
          </cell>
        </row>
        <row r="10571">
          <cell r="A10571" t="str">
            <v>5039547454</v>
          </cell>
        </row>
        <row r="10572">
          <cell r="A10572" t="str">
            <v>5039547454</v>
          </cell>
        </row>
        <row r="10573">
          <cell r="A10573" t="str">
            <v>5039547454</v>
          </cell>
        </row>
        <row r="10574">
          <cell r="A10574" t="str">
            <v>5039547454</v>
          </cell>
        </row>
        <row r="10575">
          <cell r="A10575" t="str">
            <v>5039547454</v>
          </cell>
        </row>
        <row r="10576">
          <cell r="A10576" t="str">
            <v>5039547454</v>
          </cell>
        </row>
        <row r="10577">
          <cell r="A10577" t="str">
            <v>5039547454</v>
          </cell>
        </row>
        <row r="10578">
          <cell r="A10578" t="str">
            <v>5039547454</v>
          </cell>
        </row>
        <row r="10579">
          <cell r="A10579" t="str">
            <v>5039547454</v>
          </cell>
        </row>
      </sheetData>
      <sheetData sheetId="8">
        <row r="2">
          <cell r="A2" t="str">
            <v>Start year</v>
          </cell>
        </row>
        <row r="3">
          <cell r="A3" t="str">
            <v>End year</v>
          </cell>
        </row>
        <row r="4">
          <cell r="A4" t="str">
            <v>Updated</v>
          </cell>
        </row>
        <row r="7">
          <cell r="A7" t="str">
            <v>Lookup ID</v>
          </cell>
        </row>
        <row r="9">
          <cell r="A9" t="str">
            <v>4295908678</v>
          </cell>
        </row>
        <row r="10">
          <cell r="A10" t="str">
            <v>4295908678</v>
          </cell>
        </row>
        <row r="11">
          <cell r="A11" t="str">
            <v>4295908678</v>
          </cell>
        </row>
        <row r="12">
          <cell r="A12" t="str">
            <v>4295908678</v>
          </cell>
        </row>
        <row r="13">
          <cell r="A13" t="str">
            <v>4295908678</v>
          </cell>
        </row>
        <row r="14">
          <cell r="A14" t="str">
            <v>4295908678</v>
          </cell>
        </row>
        <row r="15">
          <cell r="A15" t="str">
            <v>4295908678</v>
          </cell>
        </row>
        <row r="16">
          <cell r="A16" t="str">
            <v>4295908678</v>
          </cell>
        </row>
        <row r="17">
          <cell r="A17" t="str">
            <v>4295908678</v>
          </cell>
        </row>
        <row r="18">
          <cell r="A18" t="str">
            <v>4295908678</v>
          </cell>
        </row>
        <row r="19">
          <cell r="A19" t="str">
            <v>4295908678</v>
          </cell>
        </row>
        <row r="20">
          <cell r="A20" t="str">
            <v>4295908678</v>
          </cell>
        </row>
        <row r="21">
          <cell r="A21" t="str">
            <v>4295908678</v>
          </cell>
        </row>
        <row r="22">
          <cell r="A22" t="str">
            <v>4295908678</v>
          </cell>
        </row>
        <row r="23">
          <cell r="A23" t="str">
            <v>4295908678</v>
          </cell>
        </row>
        <row r="24">
          <cell r="A24" t="str">
            <v>4295908678</v>
          </cell>
        </row>
        <row r="25">
          <cell r="A25" t="str">
            <v>4295908678</v>
          </cell>
        </row>
        <row r="26">
          <cell r="A26" t="str">
            <v>4295908678</v>
          </cell>
        </row>
        <row r="27">
          <cell r="A27" t="str">
            <v>4295908678</v>
          </cell>
        </row>
        <row r="28">
          <cell r="A28" t="str">
            <v>4295908678</v>
          </cell>
        </row>
        <row r="29">
          <cell r="A29" t="str">
            <v>4295908678</v>
          </cell>
        </row>
        <row r="30">
          <cell r="A30" t="str">
            <v>4295908678</v>
          </cell>
        </row>
        <row r="31">
          <cell r="A31" t="str">
            <v>4295908678</v>
          </cell>
        </row>
        <row r="32">
          <cell r="A32" t="str">
            <v>4295908678</v>
          </cell>
        </row>
        <row r="33">
          <cell r="A33" t="str">
            <v>4295908678</v>
          </cell>
        </row>
        <row r="34">
          <cell r="A34" t="str">
            <v>4295908678</v>
          </cell>
        </row>
        <row r="35">
          <cell r="A35" t="str">
            <v>4295908678</v>
          </cell>
        </row>
        <row r="36">
          <cell r="A36" t="str">
            <v>4295908678</v>
          </cell>
        </row>
        <row r="37">
          <cell r="A37" t="str">
            <v>4295908678</v>
          </cell>
        </row>
        <row r="38">
          <cell r="A38" t="str">
            <v>4295908678</v>
          </cell>
        </row>
        <row r="39">
          <cell r="A39" t="str">
            <v>4295908678</v>
          </cell>
        </row>
        <row r="40">
          <cell r="A40" t="str">
            <v>4295908678</v>
          </cell>
        </row>
        <row r="41">
          <cell r="A41" t="str">
            <v>4295908678</v>
          </cell>
        </row>
        <row r="42">
          <cell r="A42" t="str">
            <v>4295908678</v>
          </cell>
        </row>
        <row r="43">
          <cell r="A43" t="str">
            <v>4295908678</v>
          </cell>
        </row>
        <row r="44">
          <cell r="A44" t="str">
            <v>4295908678</v>
          </cell>
        </row>
        <row r="45">
          <cell r="A45" t="str">
            <v>4295908678</v>
          </cell>
        </row>
        <row r="46">
          <cell r="A46" t="str">
            <v>4295908678</v>
          </cell>
        </row>
        <row r="47">
          <cell r="A47" t="str">
            <v>4295908678</v>
          </cell>
        </row>
        <row r="48">
          <cell r="A48" t="str">
            <v>4295908678</v>
          </cell>
        </row>
        <row r="49">
          <cell r="A49" t="str">
            <v>4295908678</v>
          </cell>
        </row>
        <row r="50">
          <cell r="A50" t="str">
            <v>4295908678</v>
          </cell>
        </row>
        <row r="51">
          <cell r="A51" t="str">
            <v>4295908678</v>
          </cell>
        </row>
        <row r="52">
          <cell r="A52" t="str">
            <v>4295908678</v>
          </cell>
        </row>
        <row r="53">
          <cell r="A53" t="str">
            <v>4295908678</v>
          </cell>
        </row>
        <row r="54">
          <cell r="A54" t="str">
            <v>4295908678</v>
          </cell>
        </row>
        <row r="55">
          <cell r="A55" t="str">
            <v>4295908678</v>
          </cell>
        </row>
        <row r="56">
          <cell r="A56" t="str">
            <v>4295908678</v>
          </cell>
        </row>
        <row r="57">
          <cell r="A57" t="str">
            <v>4295908678</v>
          </cell>
        </row>
        <row r="58">
          <cell r="A58" t="str">
            <v>4295908678</v>
          </cell>
        </row>
        <row r="59">
          <cell r="A59" t="str">
            <v>4295908678</v>
          </cell>
        </row>
        <row r="60">
          <cell r="A60" t="str">
            <v>4295908678</v>
          </cell>
        </row>
        <row r="61">
          <cell r="A61" t="str">
            <v>4295908678</v>
          </cell>
        </row>
        <row r="62">
          <cell r="A62" t="str">
            <v>4295908678</v>
          </cell>
        </row>
        <row r="63">
          <cell r="A63" t="str">
            <v>4295908678</v>
          </cell>
        </row>
        <row r="64">
          <cell r="A64" t="str">
            <v>4295908678</v>
          </cell>
        </row>
        <row r="65">
          <cell r="A65" t="str">
            <v>4295908678</v>
          </cell>
        </row>
        <row r="66">
          <cell r="A66" t="str">
            <v>4295908678</v>
          </cell>
        </row>
        <row r="67">
          <cell r="A67" t="str">
            <v>4295908678</v>
          </cell>
        </row>
        <row r="68">
          <cell r="A68" t="str">
            <v>4295908678</v>
          </cell>
        </row>
        <row r="69">
          <cell r="A69" t="str">
            <v>4295908678</v>
          </cell>
        </row>
        <row r="70">
          <cell r="A70" t="str">
            <v>4295908678</v>
          </cell>
        </row>
        <row r="71">
          <cell r="A71" t="str">
            <v>4295908678</v>
          </cell>
        </row>
        <row r="72">
          <cell r="A72" t="str">
            <v>4295908678</v>
          </cell>
        </row>
        <row r="73">
          <cell r="A73" t="str">
            <v>4295908678</v>
          </cell>
        </row>
        <row r="74">
          <cell r="A74" t="str">
            <v>4295908678</v>
          </cell>
        </row>
        <row r="75">
          <cell r="A75" t="str">
            <v>4295889415</v>
          </cell>
        </row>
        <row r="76">
          <cell r="A76" t="str">
            <v>4295889415</v>
          </cell>
        </row>
        <row r="77">
          <cell r="A77" t="str">
            <v>4295889415</v>
          </cell>
        </row>
        <row r="78">
          <cell r="A78" t="str">
            <v>4295889415</v>
          </cell>
        </row>
        <row r="79">
          <cell r="A79" t="str">
            <v>4295889415</v>
          </cell>
        </row>
        <row r="80">
          <cell r="A80" t="str">
            <v>4295889415</v>
          </cell>
        </row>
        <row r="81">
          <cell r="A81" t="str">
            <v>4295889415</v>
          </cell>
        </row>
        <row r="82">
          <cell r="A82" t="str">
            <v>4295889415</v>
          </cell>
        </row>
        <row r="83">
          <cell r="A83" t="str">
            <v>4295889415</v>
          </cell>
        </row>
        <row r="84">
          <cell r="A84" t="str">
            <v>4295889415</v>
          </cell>
        </row>
        <row r="85">
          <cell r="A85" t="str">
            <v>4295889415</v>
          </cell>
        </row>
        <row r="86">
          <cell r="A86" t="str">
            <v>4295889415</v>
          </cell>
        </row>
        <row r="87">
          <cell r="A87" t="str">
            <v>4295889415</v>
          </cell>
        </row>
        <row r="88">
          <cell r="A88" t="str">
            <v>4295889415</v>
          </cell>
        </row>
        <row r="89">
          <cell r="A89" t="str">
            <v>4295889415</v>
          </cell>
        </row>
        <row r="90">
          <cell r="A90" t="str">
            <v>4295889415</v>
          </cell>
        </row>
        <row r="91">
          <cell r="A91" t="str">
            <v>4295889415</v>
          </cell>
        </row>
        <row r="92">
          <cell r="A92" t="str">
            <v>4295889415</v>
          </cell>
        </row>
        <row r="93">
          <cell r="A93" t="str">
            <v>4295889415</v>
          </cell>
        </row>
        <row r="94">
          <cell r="A94" t="str">
            <v>4295889415</v>
          </cell>
        </row>
        <row r="95">
          <cell r="A95" t="str">
            <v>4295889415</v>
          </cell>
        </row>
        <row r="96">
          <cell r="A96" t="str">
            <v>4295889415</v>
          </cell>
        </row>
        <row r="97">
          <cell r="A97" t="str">
            <v>4295889415</v>
          </cell>
        </row>
        <row r="98">
          <cell r="A98" t="str">
            <v>4295889415</v>
          </cell>
        </row>
        <row r="99">
          <cell r="A99" t="str">
            <v>4295889415</v>
          </cell>
        </row>
        <row r="100">
          <cell r="A100" t="str">
            <v>4295889415</v>
          </cell>
        </row>
        <row r="101">
          <cell r="A101" t="str">
            <v>4295889415</v>
          </cell>
        </row>
        <row r="102">
          <cell r="A102" t="str">
            <v>4295889415</v>
          </cell>
        </row>
        <row r="103">
          <cell r="A103" t="str">
            <v>4295889415</v>
          </cell>
        </row>
        <row r="104">
          <cell r="A104" t="str">
            <v>4295889415</v>
          </cell>
        </row>
        <row r="105">
          <cell r="A105" t="str">
            <v>4295889415</v>
          </cell>
        </row>
        <row r="106">
          <cell r="A106" t="str">
            <v>4295889415</v>
          </cell>
        </row>
        <row r="107">
          <cell r="A107" t="str">
            <v>4295889415</v>
          </cell>
        </row>
        <row r="108">
          <cell r="A108" t="str">
            <v>4295889415</v>
          </cell>
        </row>
        <row r="109">
          <cell r="A109" t="str">
            <v>4295889415</v>
          </cell>
        </row>
        <row r="110">
          <cell r="A110" t="str">
            <v>4295889415</v>
          </cell>
        </row>
        <row r="111">
          <cell r="A111" t="str">
            <v>4295889415</v>
          </cell>
        </row>
        <row r="112">
          <cell r="A112" t="str">
            <v>4295889415</v>
          </cell>
        </row>
        <row r="113">
          <cell r="A113" t="str">
            <v>4295889415</v>
          </cell>
        </row>
        <row r="114">
          <cell r="A114" t="str">
            <v>4295889415</v>
          </cell>
        </row>
        <row r="115">
          <cell r="A115" t="str">
            <v>4295889415</v>
          </cell>
        </row>
        <row r="116">
          <cell r="A116" t="str">
            <v>4295889415</v>
          </cell>
        </row>
        <row r="117">
          <cell r="A117" t="str">
            <v>4295889415</v>
          </cell>
        </row>
        <row r="118">
          <cell r="A118" t="str">
            <v>4295889415</v>
          </cell>
        </row>
        <row r="119">
          <cell r="A119" t="str">
            <v>4295889415</v>
          </cell>
        </row>
        <row r="120">
          <cell r="A120" t="str">
            <v>4295889415</v>
          </cell>
        </row>
        <row r="121">
          <cell r="A121" t="str">
            <v>4295889415</v>
          </cell>
        </row>
        <row r="122">
          <cell r="A122" t="str">
            <v>4295889415</v>
          </cell>
        </row>
        <row r="123">
          <cell r="A123" t="str">
            <v>4295889415</v>
          </cell>
        </row>
        <row r="124">
          <cell r="A124" t="str">
            <v>4295889415</v>
          </cell>
        </row>
        <row r="125">
          <cell r="A125" t="str">
            <v>4295889415</v>
          </cell>
        </row>
        <row r="126">
          <cell r="A126" t="str">
            <v>4295889415</v>
          </cell>
        </row>
        <row r="127">
          <cell r="A127" t="str">
            <v>4295889415</v>
          </cell>
        </row>
        <row r="128">
          <cell r="A128" t="str">
            <v>4295889415</v>
          </cell>
        </row>
        <row r="129">
          <cell r="A129" t="str">
            <v>4295889415</v>
          </cell>
        </row>
        <row r="130">
          <cell r="A130" t="str">
            <v>4295889415</v>
          </cell>
        </row>
        <row r="131">
          <cell r="A131" t="str">
            <v>4295889415</v>
          </cell>
        </row>
        <row r="132">
          <cell r="A132" t="str">
            <v>4295889415</v>
          </cell>
        </row>
        <row r="133">
          <cell r="A133" t="str">
            <v>4295889415</v>
          </cell>
        </row>
        <row r="134">
          <cell r="A134" t="str">
            <v>4295889415</v>
          </cell>
        </row>
        <row r="135">
          <cell r="A135" t="str">
            <v>4295889415</v>
          </cell>
        </row>
        <row r="136">
          <cell r="A136" t="str">
            <v>4295889415</v>
          </cell>
        </row>
        <row r="137">
          <cell r="A137" t="str">
            <v>4295889415</v>
          </cell>
        </row>
        <row r="138">
          <cell r="A138" t="str">
            <v>4295889415</v>
          </cell>
        </row>
        <row r="139">
          <cell r="A139" t="str">
            <v>4295889415</v>
          </cell>
        </row>
        <row r="140">
          <cell r="A140" t="str">
            <v>4295889415</v>
          </cell>
        </row>
        <row r="141">
          <cell r="A141" t="str">
            <v>4295889415</v>
          </cell>
        </row>
        <row r="142">
          <cell r="A142" t="str">
            <v>4295889415</v>
          </cell>
        </row>
        <row r="143">
          <cell r="A143" t="str">
            <v>4295889415</v>
          </cell>
        </row>
        <row r="144">
          <cell r="A144" t="str">
            <v>4295889415</v>
          </cell>
        </row>
        <row r="145">
          <cell r="A145" t="str">
            <v>4295889415</v>
          </cell>
        </row>
        <row r="146">
          <cell r="A146" t="str">
            <v>4295889415</v>
          </cell>
        </row>
        <row r="147">
          <cell r="A147" t="str">
            <v>4295889415</v>
          </cell>
        </row>
        <row r="148">
          <cell r="A148" t="str">
            <v>4295889415</v>
          </cell>
        </row>
        <row r="149">
          <cell r="A149" t="str">
            <v>4295889415</v>
          </cell>
        </row>
        <row r="150">
          <cell r="A150" t="str">
            <v>4295889415</v>
          </cell>
        </row>
        <row r="151">
          <cell r="A151" t="str">
            <v>4295889415</v>
          </cell>
        </row>
        <row r="152">
          <cell r="A152" t="str">
            <v>4295889415</v>
          </cell>
        </row>
        <row r="153">
          <cell r="A153" t="str">
            <v>4295889415</v>
          </cell>
        </row>
        <row r="154">
          <cell r="A154" t="str">
            <v>4295889415</v>
          </cell>
        </row>
        <row r="155">
          <cell r="A155" t="str">
            <v>4295889415</v>
          </cell>
        </row>
        <row r="156">
          <cell r="A156" t="str">
            <v>4295889415</v>
          </cell>
        </row>
        <row r="157">
          <cell r="A157" t="str">
            <v>4295889415</v>
          </cell>
        </row>
        <row r="158">
          <cell r="A158" t="str">
            <v>4295889415</v>
          </cell>
        </row>
        <row r="159">
          <cell r="A159" t="str">
            <v>4295889415</v>
          </cell>
        </row>
        <row r="160">
          <cell r="A160" t="str">
            <v>4295889547</v>
          </cell>
        </row>
        <row r="161">
          <cell r="A161" t="str">
            <v>4295889547</v>
          </cell>
        </row>
        <row r="162">
          <cell r="A162" t="str">
            <v>4295889547</v>
          </cell>
        </row>
        <row r="163">
          <cell r="A163" t="str">
            <v>4295889547</v>
          </cell>
        </row>
        <row r="164">
          <cell r="A164" t="str">
            <v>4295889547</v>
          </cell>
        </row>
        <row r="165">
          <cell r="A165" t="str">
            <v>4295889547</v>
          </cell>
        </row>
        <row r="166">
          <cell r="A166" t="str">
            <v>4295889547</v>
          </cell>
        </row>
        <row r="167">
          <cell r="A167" t="str">
            <v>4295889547</v>
          </cell>
        </row>
        <row r="168">
          <cell r="A168" t="str">
            <v>4295889547</v>
          </cell>
        </row>
        <row r="169">
          <cell r="A169" t="str">
            <v>4295889547</v>
          </cell>
        </row>
        <row r="170">
          <cell r="A170" t="str">
            <v>4295889547</v>
          </cell>
        </row>
        <row r="171">
          <cell r="A171" t="str">
            <v>4295889547</v>
          </cell>
        </row>
        <row r="172">
          <cell r="A172" t="str">
            <v>4295889547</v>
          </cell>
        </row>
        <row r="173">
          <cell r="A173" t="str">
            <v>4295889547</v>
          </cell>
        </row>
        <row r="174">
          <cell r="A174" t="str">
            <v>4295889547</v>
          </cell>
        </row>
        <row r="175">
          <cell r="A175" t="str">
            <v>4295889547</v>
          </cell>
        </row>
        <row r="176">
          <cell r="A176" t="str">
            <v>4295889547</v>
          </cell>
        </row>
        <row r="177">
          <cell r="A177" t="str">
            <v>4295889547</v>
          </cell>
        </row>
        <row r="178">
          <cell r="A178" t="str">
            <v>4295889547</v>
          </cell>
        </row>
        <row r="179">
          <cell r="A179" t="str">
            <v>4295889547</v>
          </cell>
        </row>
        <row r="180">
          <cell r="A180" t="str">
            <v>4295889547</v>
          </cell>
        </row>
        <row r="181">
          <cell r="A181" t="str">
            <v>4295889547</v>
          </cell>
        </row>
        <row r="182">
          <cell r="A182" t="str">
            <v>4295889547</v>
          </cell>
        </row>
        <row r="183">
          <cell r="A183" t="str">
            <v>4295889547</v>
          </cell>
        </row>
        <row r="184">
          <cell r="A184" t="str">
            <v>4295889547</v>
          </cell>
        </row>
        <row r="185">
          <cell r="A185" t="str">
            <v>4295889547</v>
          </cell>
        </row>
        <row r="186">
          <cell r="A186" t="str">
            <v>4295889547</v>
          </cell>
        </row>
        <row r="187">
          <cell r="A187" t="str">
            <v>4295889547</v>
          </cell>
        </row>
        <row r="188">
          <cell r="A188" t="str">
            <v>4295889547</v>
          </cell>
        </row>
        <row r="189">
          <cell r="A189" t="str">
            <v>4295889547</v>
          </cell>
        </row>
        <row r="190">
          <cell r="A190" t="str">
            <v>4295889547</v>
          </cell>
        </row>
        <row r="191">
          <cell r="A191" t="str">
            <v>4295889547</v>
          </cell>
        </row>
        <row r="192">
          <cell r="A192" t="str">
            <v>4295889547</v>
          </cell>
        </row>
        <row r="193">
          <cell r="A193" t="str">
            <v>4295889547</v>
          </cell>
        </row>
        <row r="194">
          <cell r="A194" t="str">
            <v>4295889547</v>
          </cell>
        </row>
        <row r="195">
          <cell r="A195" t="str">
            <v>4295889547</v>
          </cell>
        </row>
        <row r="196">
          <cell r="A196" t="str">
            <v>4295889547</v>
          </cell>
        </row>
        <row r="197">
          <cell r="A197" t="str">
            <v>4295889547</v>
          </cell>
        </row>
        <row r="198">
          <cell r="A198" t="str">
            <v>4295889547</v>
          </cell>
        </row>
        <row r="199">
          <cell r="A199" t="str">
            <v>4295889547</v>
          </cell>
        </row>
        <row r="200">
          <cell r="A200" t="str">
            <v>4295889547</v>
          </cell>
        </row>
        <row r="201">
          <cell r="A201" t="str">
            <v>4295889547</v>
          </cell>
        </row>
        <row r="202">
          <cell r="A202" t="str">
            <v>4295889547</v>
          </cell>
        </row>
        <row r="203">
          <cell r="A203" t="str">
            <v>4295889547</v>
          </cell>
        </row>
        <row r="204">
          <cell r="A204" t="str">
            <v>4295889547</v>
          </cell>
        </row>
        <row r="205">
          <cell r="A205" t="str">
            <v>4295889547</v>
          </cell>
        </row>
        <row r="206">
          <cell r="A206" t="str">
            <v>4295889547</v>
          </cell>
        </row>
        <row r="207">
          <cell r="A207" t="str">
            <v>4295889547</v>
          </cell>
        </row>
        <row r="208">
          <cell r="A208" t="str">
            <v>4295889547</v>
          </cell>
        </row>
        <row r="209">
          <cell r="A209" t="str">
            <v>4295889547</v>
          </cell>
        </row>
        <row r="210">
          <cell r="A210" t="str">
            <v>4295889547</v>
          </cell>
        </row>
        <row r="211">
          <cell r="A211" t="str">
            <v>4295889547</v>
          </cell>
        </row>
        <row r="212">
          <cell r="A212" t="str">
            <v>4295889547</v>
          </cell>
        </row>
        <row r="213">
          <cell r="A213" t="str">
            <v>4295889547</v>
          </cell>
        </row>
        <row r="214">
          <cell r="A214" t="str">
            <v>4295889547</v>
          </cell>
        </row>
        <row r="215">
          <cell r="A215" t="str">
            <v>4295889547</v>
          </cell>
        </row>
        <row r="216">
          <cell r="A216" t="str">
            <v>4295889547</v>
          </cell>
        </row>
        <row r="217">
          <cell r="A217" t="str">
            <v>4295889547</v>
          </cell>
        </row>
        <row r="218">
          <cell r="A218" t="str">
            <v>4295889547</v>
          </cell>
        </row>
        <row r="219">
          <cell r="A219" t="str">
            <v>4295889547</v>
          </cell>
        </row>
        <row r="220">
          <cell r="A220" t="str">
            <v>4295889547</v>
          </cell>
        </row>
        <row r="221">
          <cell r="A221" t="str">
            <v>4295889547</v>
          </cell>
        </row>
        <row r="222">
          <cell r="A222" t="str">
            <v>4295889547</v>
          </cell>
        </row>
        <row r="223">
          <cell r="A223" t="str">
            <v>4295889547</v>
          </cell>
        </row>
        <row r="224">
          <cell r="A224" t="str">
            <v>4295889547</v>
          </cell>
        </row>
        <row r="225">
          <cell r="A225" t="str">
            <v>4295889547</v>
          </cell>
        </row>
        <row r="226">
          <cell r="A226" t="str">
            <v>4295889547</v>
          </cell>
        </row>
        <row r="227">
          <cell r="A227" t="str">
            <v>4295889547</v>
          </cell>
        </row>
        <row r="228">
          <cell r="A228" t="str">
            <v>4295889547</v>
          </cell>
        </row>
        <row r="229">
          <cell r="A229" t="str">
            <v>4295889547</v>
          </cell>
        </row>
        <row r="230">
          <cell r="A230" t="str">
            <v>4295889547</v>
          </cell>
        </row>
        <row r="231">
          <cell r="A231" t="str">
            <v>4295889547</v>
          </cell>
        </row>
        <row r="232">
          <cell r="A232" t="str">
            <v>4295889547</v>
          </cell>
        </row>
        <row r="233">
          <cell r="A233" t="str">
            <v>4295889547</v>
          </cell>
        </row>
        <row r="234">
          <cell r="A234" t="str">
            <v>4295889547</v>
          </cell>
        </row>
        <row r="235">
          <cell r="A235" t="str">
            <v>4295889547</v>
          </cell>
        </row>
        <row r="236">
          <cell r="A236" t="str">
            <v>4295889547</v>
          </cell>
        </row>
        <row r="237">
          <cell r="A237" t="str">
            <v>4295889547</v>
          </cell>
        </row>
        <row r="238">
          <cell r="A238" t="str">
            <v>4295889547</v>
          </cell>
        </row>
        <row r="239">
          <cell r="A239" t="str">
            <v>4295889547</v>
          </cell>
        </row>
        <row r="240">
          <cell r="A240" t="str">
            <v>4295889547</v>
          </cell>
        </row>
        <row r="241">
          <cell r="A241" t="str">
            <v>4295889547</v>
          </cell>
        </row>
        <row r="242">
          <cell r="A242" t="str">
            <v>4295889547</v>
          </cell>
        </row>
        <row r="243">
          <cell r="A243" t="str">
            <v>4295889547</v>
          </cell>
        </row>
        <row r="244">
          <cell r="A244" t="str">
            <v>4295889547</v>
          </cell>
        </row>
        <row r="245">
          <cell r="A245" t="str">
            <v>4295889547</v>
          </cell>
        </row>
        <row r="246">
          <cell r="A246" t="str">
            <v>4295889547</v>
          </cell>
        </row>
        <row r="247">
          <cell r="A247" t="str">
            <v>4295889547</v>
          </cell>
        </row>
        <row r="248">
          <cell r="A248" t="str">
            <v>4295889547</v>
          </cell>
        </row>
        <row r="249">
          <cell r="A249" t="str">
            <v>4295889547</v>
          </cell>
        </row>
        <row r="250">
          <cell r="A250" t="str">
            <v>4295889547</v>
          </cell>
        </row>
        <row r="251">
          <cell r="A251" t="str">
            <v>4295889547</v>
          </cell>
        </row>
        <row r="252">
          <cell r="A252" t="str">
            <v>4296035567</v>
          </cell>
        </row>
        <row r="253">
          <cell r="A253" t="str">
            <v>4296035567</v>
          </cell>
        </row>
        <row r="254">
          <cell r="A254" t="str">
            <v>4296035567</v>
          </cell>
        </row>
        <row r="255">
          <cell r="A255" t="str">
            <v>4296035567</v>
          </cell>
        </row>
        <row r="256">
          <cell r="A256" t="str">
            <v>4296035567</v>
          </cell>
        </row>
        <row r="257">
          <cell r="A257" t="str">
            <v>4296035567</v>
          </cell>
        </row>
        <row r="258">
          <cell r="A258" t="str">
            <v>4296035567</v>
          </cell>
        </row>
        <row r="259">
          <cell r="A259" t="str">
            <v>4296035567</v>
          </cell>
        </row>
        <row r="260">
          <cell r="A260" t="str">
            <v>4296035567</v>
          </cell>
        </row>
        <row r="261">
          <cell r="A261" t="str">
            <v>4296035567</v>
          </cell>
        </row>
        <row r="262">
          <cell r="A262" t="str">
            <v>4296035567</v>
          </cell>
        </row>
        <row r="263">
          <cell r="A263" t="str">
            <v>4296035567</v>
          </cell>
        </row>
        <row r="264">
          <cell r="A264" t="str">
            <v>4296035567</v>
          </cell>
        </row>
        <row r="265">
          <cell r="A265" t="str">
            <v>4296035567</v>
          </cell>
        </row>
        <row r="266">
          <cell r="A266" t="str">
            <v>4296035567</v>
          </cell>
        </row>
        <row r="267">
          <cell r="A267" t="str">
            <v>4296035567</v>
          </cell>
        </row>
        <row r="268">
          <cell r="A268" t="str">
            <v>4296035567</v>
          </cell>
        </row>
        <row r="269">
          <cell r="A269" t="str">
            <v>4296035567</v>
          </cell>
        </row>
        <row r="270">
          <cell r="A270" t="str">
            <v>4296035567</v>
          </cell>
        </row>
        <row r="271">
          <cell r="A271" t="str">
            <v>4296035567</v>
          </cell>
        </row>
        <row r="272">
          <cell r="A272" t="str">
            <v>4296035567</v>
          </cell>
        </row>
        <row r="273">
          <cell r="A273" t="str">
            <v>4296035567</v>
          </cell>
        </row>
        <row r="274">
          <cell r="A274" t="str">
            <v>4296035567</v>
          </cell>
        </row>
        <row r="275">
          <cell r="A275" t="str">
            <v>4296035567</v>
          </cell>
        </row>
        <row r="276">
          <cell r="A276" t="str">
            <v>4295903417</v>
          </cell>
        </row>
        <row r="277">
          <cell r="A277" t="str">
            <v>4295903417</v>
          </cell>
        </row>
        <row r="278">
          <cell r="A278" t="str">
            <v>4295903417</v>
          </cell>
        </row>
        <row r="279">
          <cell r="A279" t="str">
            <v>4295903417</v>
          </cell>
        </row>
        <row r="280">
          <cell r="A280" t="str">
            <v>4295903417</v>
          </cell>
        </row>
        <row r="281">
          <cell r="A281" t="str">
            <v>4295903417</v>
          </cell>
        </row>
        <row r="282">
          <cell r="A282" t="str">
            <v>4295903417</v>
          </cell>
        </row>
        <row r="283">
          <cell r="A283" t="str">
            <v>4295903417</v>
          </cell>
        </row>
        <row r="284">
          <cell r="A284" t="str">
            <v>4295903417</v>
          </cell>
        </row>
        <row r="285">
          <cell r="A285" t="str">
            <v>4295903417</v>
          </cell>
        </row>
        <row r="286">
          <cell r="A286" t="str">
            <v>4295903417</v>
          </cell>
        </row>
        <row r="287">
          <cell r="A287" t="str">
            <v>4295903417</v>
          </cell>
        </row>
        <row r="288">
          <cell r="A288" t="str">
            <v>4295903417</v>
          </cell>
        </row>
        <row r="289">
          <cell r="A289" t="str">
            <v>4295903417</v>
          </cell>
        </row>
        <row r="290">
          <cell r="A290" t="str">
            <v>4295903417</v>
          </cell>
        </row>
        <row r="291">
          <cell r="A291" t="str">
            <v>4295903417</v>
          </cell>
        </row>
        <row r="292">
          <cell r="A292" t="str">
            <v>4295903417</v>
          </cell>
        </row>
        <row r="293">
          <cell r="A293" t="str">
            <v>4295903417</v>
          </cell>
        </row>
        <row r="294">
          <cell r="A294" t="str">
            <v>4295903417</v>
          </cell>
        </row>
        <row r="295">
          <cell r="A295" t="str">
            <v>4295903417</v>
          </cell>
        </row>
        <row r="296">
          <cell r="A296" t="str">
            <v>4295903417</v>
          </cell>
        </row>
        <row r="297">
          <cell r="A297" t="str">
            <v>4295903417</v>
          </cell>
        </row>
        <row r="298">
          <cell r="A298" t="str">
            <v>4295903417</v>
          </cell>
        </row>
        <row r="299">
          <cell r="A299" t="str">
            <v>4295903417</v>
          </cell>
        </row>
        <row r="300">
          <cell r="A300" t="str">
            <v>4295903417</v>
          </cell>
        </row>
        <row r="301">
          <cell r="A301" t="str">
            <v>4295903417</v>
          </cell>
        </row>
        <row r="302">
          <cell r="A302" t="str">
            <v>4295903417</v>
          </cell>
        </row>
        <row r="303">
          <cell r="A303" t="str">
            <v>4295903417</v>
          </cell>
        </row>
        <row r="304">
          <cell r="A304" t="str">
            <v>4295903417</v>
          </cell>
        </row>
        <row r="305">
          <cell r="A305" t="str">
            <v>4295903417</v>
          </cell>
        </row>
        <row r="306">
          <cell r="A306" t="str">
            <v>4295903417</v>
          </cell>
        </row>
        <row r="307">
          <cell r="A307" t="str">
            <v>4295903417</v>
          </cell>
        </row>
        <row r="308">
          <cell r="A308" t="str">
            <v>4295903417</v>
          </cell>
        </row>
        <row r="309">
          <cell r="A309" t="str">
            <v>4295903417</v>
          </cell>
        </row>
        <row r="310">
          <cell r="A310" t="str">
            <v>4295903417</v>
          </cell>
        </row>
        <row r="311">
          <cell r="A311" t="str">
            <v>4295903417</v>
          </cell>
        </row>
        <row r="312">
          <cell r="A312" t="str">
            <v>4295903417</v>
          </cell>
        </row>
        <row r="313">
          <cell r="A313" t="str">
            <v>4295903417</v>
          </cell>
        </row>
        <row r="314">
          <cell r="A314" t="str">
            <v>4295903417</v>
          </cell>
        </row>
        <row r="315">
          <cell r="A315" t="str">
            <v>4295903417</v>
          </cell>
        </row>
        <row r="316">
          <cell r="A316" t="str">
            <v>4295903417</v>
          </cell>
        </row>
        <row r="317">
          <cell r="A317" t="str">
            <v>4295903417</v>
          </cell>
        </row>
        <row r="318">
          <cell r="A318" t="str">
            <v>4295903417</v>
          </cell>
        </row>
        <row r="319">
          <cell r="A319" t="str">
            <v>4295903417</v>
          </cell>
        </row>
        <row r="320">
          <cell r="A320" t="str">
            <v>4295903417</v>
          </cell>
        </row>
        <row r="321">
          <cell r="A321" t="str">
            <v>4295903417</v>
          </cell>
        </row>
        <row r="322">
          <cell r="A322" t="str">
            <v>4295903417</v>
          </cell>
        </row>
        <row r="323">
          <cell r="A323" t="str">
            <v>4295903417</v>
          </cell>
        </row>
        <row r="324">
          <cell r="A324" t="str">
            <v>4295903417</v>
          </cell>
        </row>
        <row r="325">
          <cell r="A325" t="str">
            <v>4295903417</v>
          </cell>
        </row>
        <row r="326">
          <cell r="A326" t="str">
            <v>4295903417</v>
          </cell>
        </row>
        <row r="327">
          <cell r="A327" t="str">
            <v>4295903417</v>
          </cell>
        </row>
        <row r="328">
          <cell r="A328" t="str">
            <v>4295903417</v>
          </cell>
        </row>
        <row r="329">
          <cell r="A329" t="str">
            <v>4295903417</v>
          </cell>
        </row>
        <row r="330">
          <cell r="A330" t="str">
            <v>4295903417</v>
          </cell>
        </row>
        <row r="331">
          <cell r="A331" t="str">
            <v>4295903417</v>
          </cell>
        </row>
        <row r="332">
          <cell r="A332" t="str">
            <v>4295903417</v>
          </cell>
        </row>
        <row r="333">
          <cell r="A333" t="str">
            <v>4295903417</v>
          </cell>
        </row>
        <row r="334">
          <cell r="A334" t="str">
            <v>4295903417</v>
          </cell>
        </row>
        <row r="335">
          <cell r="A335" t="str">
            <v>4295903417</v>
          </cell>
        </row>
        <row r="336">
          <cell r="A336" t="str">
            <v>4295903417</v>
          </cell>
        </row>
        <row r="337">
          <cell r="A337" t="str">
            <v>4295903417</v>
          </cell>
        </row>
        <row r="338">
          <cell r="A338" t="str">
            <v>4295903417</v>
          </cell>
        </row>
        <row r="339">
          <cell r="A339" t="str">
            <v>4295903417</v>
          </cell>
        </row>
        <row r="340">
          <cell r="A340" t="str">
            <v>4295903417</v>
          </cell>
        </row>
        <row r="341">
          <cell r="A341" t="str">
            <v>4295903417</v>
          </cell>
        </row>
        <row r="342">
          <cell r="A342" t="str">
            <v>4295903417</v>
          </cell>
        </row>
        <row r="343">
          <cell r="A343" t="str">
            <v>4295903417</v>
          </cell>
        </row>
        <row r="344">
          <cell r="A344" t="str">
            <v>4295903417</v>
          </cell>
        </row>
        <row r="345">
          <cell r="A345" t="str">
            <v>4295903417</v>
          </cell>
        </row>
        <row r="346">
          <cell r="A346" t="str">
            <v>4295903417</v>
          </cell>
        </row>
        <row r="347">
          <cell r="A347" t="str">
            <v>4295903417</v>
          </cell>
        </row>
        <row r="348">
          <cell r="A348" t="str">
            <v>4295903417</v>
          </cell>
        </row>
        <row r="349">
          <cell r="A349" t="str">
            <v>4295903417</v>
          </cell>
        </row>
        <row r="350">
          <cell r="A350" t="str">
            <v>4295903417</v>
          </cell>
        </row>
        <row r="351">
          <cell r="A351" t="str">
            <v>5036203422</v>
          </cell>
        </row>
        <row r="352">
          <cell r="A352" t="str">
            <v>5036203422</v>
          </cell>
        </row>
        <row r="353">
          <cell r="A353" t="str">
            <v>5036203422</v>
          </cell>
        </row>
        <row r="354">
          <cell r="A354" t="str">
            <v>5036203422</v>
          </cell>
        </row>
        <row r="355">
          <cell r="A355" t="str">
            <v>5036203422</v>
          </cell>
        </row>
        <row r="356">
          <cell r="A356" t="str">
            <v>5036203422</v>
          </cell>
        </row>
        <row r="357">
          <cell r="A357" t="str">
            <v>5036203422</v>
          </cell>
        </row>
        <row r="358">
          <cell r="A358" t="str">
            <v>5036203422</v>
          </cell>
        </row>
        <row r="359">
          <cell r="A359" t="str">
            <v>5036203422</v>
          </cell>
        </row>
        <row r="360">
          <cell r="A360" t="str">
            <v>5036203422</v>
          </cell>
        </row>
        <row r="361">
          <cell r="A361" t="str">
            <v>5036203422</v>
          </cell>
        </row>
        <row r="362">
          <cell r="A362" t="str">
            <v>5036203422</v>
          </cell>
        </row>
        <row r="363">
          <cell r="A363" t="str">
            <v>5036203422</v>
          </cell>
        </row>
        <row r="364">
          <cell r="A364" t="str">
            <v>5036203422</v>
          </cell>
        </row>
        <row r="365">
          <cell r="A365" t="str">
            <v>5036203422</v>
          </cell>
        </row>
        <row r="366">
          <cell r="A366" t="str">
            <v>5036203422</v>
          </cell>
        </row>
        <row r="367">
          <cell r="A367" t="str">
            <v>5036203422</v>
          </cell>
        </row>
        <row r="368">
          <cell r="A368" t="str">
            <v>5036203422</v>
          </cell>
        </row>
        <row r="369">
          <cell r="A369" t="str">
            <v>5036203422</v>
          </cell>
        </row>
        <row r="370">
          <cell r="A370" t="str">
            <v>5036203422</v>
          </cell>
        </row>
        <row r="371">
          <cell r="A371" t="str">
            <v>5036203422</v>
          </cell>
        </row>
        <row r="372">
          <cell r="A372" t="str">
            <v>5036203422</v>
          </cell>
        </row>
        <row r="373">
          <cell r="A373" t="str">
            <v>5036203422</v>
          </cell>
        </row>
        <row r="374">
          <cell r="A374" t="str">
            <v>5036203422</v>
          </cell>
        </row>
        <row r="375">
          <cell r="A375" t="str">
            <v>5036203422</v>
          </cell>
        </row>
        <row r="376">
          <cell r="A376" t="str">
            <v>5036203422</v>
          </cell>
        </row>
        <row r="377">
          <cell r="A377" t="str">
            <v>5036203422</v>
          </cell>
        </row>
        <row r="378">
          <cell r="A378" t="str">
            <v>5036203422</v>
          </cell>
        </row>
        <row r="379">
          <cell r="A379" t="str">
            <v>5036203422</v>
          </cell>
        </row>
        <row r="380">
          <cell r="A380" t="str">
            <v>5036203422</v>
          </cell>
        </row>
        <row r="381">
          <cell r="A381" t="str">
            <v>5036203422</v>
          </cell>
        </row>
        <row r="382">
          <cell r="A382" t="str">
            <v>5036203422</v>
          </cell>
        </row>
        <row r="383">
          <cell r="A383" t="str">
            <v>5036203422</v>
          </cell>
        </row>
        <row r="384">
          <cell r="A384" t="str">
            <v>5036203422</v>
          </cell>
        </row>
        <row r="385">
          <cell r="A385" t="str">
            <v>5036203422</v>
          </cell>
        </row>
        <row r="386">
          <cell r="A386" t="str">
            <v>5036203422</v>
          </cell>
        </row>
        <row r="387">
          <cell r="A387" t="str">
            <v>5036203422</v>
          </cell>
        </row>
        <row r="388">
          <cell r="A388" t="str">
            <v>5036203422</v>
          </cell>
        </row>
        <row r="389">
          <cell r="A389" t="str">
            <v>5036203422</v>
          </cell>
        </row>
        <row r="390">
          <cell r="A390" t="str">
            <v>5036203422</v>
          </cell>
        </row>
        <row r="391">
          <cell r="A391" t="str">
            <v>5036203422</v>
          </cell>
        </row>
        <row r="392">
          <cell r="A392" t="str">
            <v>5036203422</v>
          </cell>
        </row>
        <row r="393">
          <cell r="A393" t="str">
            <v>5036203422</v>
          </cell>
        </row>
        <row r="394">
          <cell r="A394" t="str">
            <v>5036203422</v>
          </cell>
        </row>
        <row r="395">
          <cell r="A395" t="str">
            <v>5036203422</v>
          </cell>
        </row>
        <row r="396">
          <cell r="A396" t="str">
            <v>5036203422</v>
          </cell>
        </row>
        <row r="397">
          <cell r="A397" t="str">
            <v>5036203422</v>
          </cell>
        </row>
        <row r="398">
          <cell r="A398" t="str">
            <v>5036203422</v>
          </cell>
        </row>
        <row r="399">
          <cell r="A399" t="str">
            <v>5036203422</v>
          </cell>
        </row>
        <row r="400">
          <cell r="A400" t="str">
            <v>5036203422</v>
          </cell>
        </row>
        <row r="401">
          <cell r="A401" t="str">
            <v>5036203422</v>
          </cell>
        </row>
        <row r="402">
          <cell r="A402" t="str">
            <v>5036203422</v>
          </cell>
        </row>
        <row r="403">
          <cell r="A403" t="str">
            <v>5036203422</v>
          </cell>
        </row>
        <row r="404">
          <cell r="A404" t="str">
            <v>5036203422</v>
          </cell>
        </row>
        <row r="405">
          <cell r="A405" t="str">
            <v>5036203422</v>
          </cell>
        </row>
        <row r="406">
          <cell r="A406" t="str">
            <v>5036203422</v>
          </cell>
        </row>
        <row r="407">
          <cell r="A407" t="str">
            <v>5036203422</v>
          </cell>
        </row>
        <row r="408">
          <cell r="A408" t="str">
            <v>5036203422</v>
          </cell>
        </row>
        <row r="409">
          <cell r="A409" t="str">
            <v>5036203422</v>
          </cell>
        </row>
        <row r="410">
          <cell r="A410" t="str">
            <v>5036203422</v>
          </cell>
        </row>
        <row r="411">
          <cell r="A411" t="str">
            <v>5036203422</v>
          </cell>
        </row>
        <row r="412">
          <cell r="A412" t="str">
            <v>5036203422</v>
          </cell>
        </row>
        <row r="413">
          <cell r="A413" t="str">
            <v>5036203422</v>
          </cell>
        </row>
        <row r="414">
          <cell r="A414" t="str">
            <v>5036203422</v>
          </cell>
        </row>
        <row r="415">
          <cell r="A415" t="str">
            <v>5036203422</v>
          </cell>
        </row>
        <row r="416">
          <cell r="A416" t="str">
            <v>5036203422</v>
          </cell>
        </row>
        <row r="417">
          <cell r="A417" t="str">
            <v>4295894471</v>
          </cell>
        </row>
        <row r="418">
          <cell r="A418" t="str">
            <v>4295894471</v>
          </cell>
        </row>
        <row r="419">
          <cell r="A419" t="str">
            <v>4295894471</v>
          </cell>
        </row>
        <row r="420">
          <cell r="A420" t="str">
            <v>4295894471</v>
          </cell>
        </row>
        <row r="421">
          <cell r="A421" t="str">
            <v>4295894471</v>
          </cell>
        </row>
        <row r="422">
          <cell r="A422" t="str">
            <v>4295894471</v>
          </cell>
        </row>
        <row r="423">
          <cell r="A423" t="str">
            <v>4295894471</v>
          </cell>
        </row>
        <row r="424">
          <cell r="A424" t="str">
            <v>4295894471</v>
          </cell>
        </row>
        <row r="425">
          <cell r="A425" t="str">
            <v>4295894471</v>
          </cell>
        </row>
        <row r="426">
          <cell r="A426" t="str">
            <v>4295894471</v>
          </cell>
        </row>
        <row r="427">
          <cell r="A427" t="str">
            <v>4295894471</v>
          </cell>
        </row>
        <row r="428">
          <cell r="A428" t="str">
            <v>4295894471</v>
          </cell>
        </row>
        <row r="429">
          <cell r="A429" t="str">
            <v>4295894471</v>
          </cell>
        </row>
        <row r="430">
          <cell r="A430" t="str">
            <v>4295894471</v>
          </cell>
        </row>
        <row r="431">
          <cell r="A431" t="str">
            <v>4295894471</v>
          </cell>
        </row>
        <row r="432">
          <cell r="A432" t="str">
            <v>4295894471</v>
          </cell>
        </row>
        <row r="433">
          <cell r="A433" t="str">
            <v>4295894471</v>
          </cell>
        </row>
        <row r="434">
          <cell r="A434" t="str">
            <v>4295894471</v>
          </cell>
        </row>
        <row r="435">
          <cell r="A435" t="str">
            <v>4295894471</v>
          </cell>
        </row>
        <row r="436">
          <cell r="A436" t="str">
            <v>4295894471</v>
          </cell>
        </row>
        <row r="437">
          <cell r="A437" t="str">
            <v>4295894471</v>
          </cell>
        </row>
        <row r="438">
          <cell r="A438" t="str">
            <v>4295894471</v>
          </cell>
        </row>
        <row r="439">
          <cell r="A439" t="str">
            <v>4295894471</v>
          </cell>
        </row>
        <row r="440">
          <cell r="A440" t="str">
            <v>4295894471</v>
          </cell>
        </row>
        <row r="441">
          <cell r="A441" t="str">
            <v>4295894471</v>
          </cell>
        </row>
        <row r="442">
          <cell r="A442" t="str">
            <v>4295894471</v>
          </cell>
        </row>
        <row r="443">
          <cell r="A443" t="str">
            <v>4295894471</v>
          </cell>
        </row>
        <row r="444">
          <cell r="A444" t="str">
            <v>4295894471</v>
          </cell>
        </row>
        <row r="445">
          <cell r="A445" t="str">
            <v>4295894471</v>
          </cell>
        </row>
        <row r="446">
          <cell r="A446" t="str">
            <v>4295894471</v>
          </cell>
        </row>
        <row r="447">
          <cell r="A447" t="str">
            <v>4295894471</v>
          </cell>
        </row>
        <row r="448">
          <cell r="A448" t="str">
            <v>4295894471</v>
          </cell>
        </row>
        <row r="449">
          <cell r="A449" t="str">
            <v>4295894471</v>
          </cell>
        </row>
        <row r="450">
          <cell r="A450" t="str">
            <v>4295894471</v>
          </cell>
        </row>
        <row r="451">
          <cell r="A451" t="str">
            <v>4295894471</v>
          </cell>
        </row>
        <row r="452">
          <cell r="A452" t="str">
            <v>4295894471</v>
          </cell>
        </row>
        <row r="453">
          <cell r="A453" t="str">
            <v>4295894471</v>
          </cell>
        </row>
        <row r="454">
          <cell r="A454" t="str">
            <v>4295894471</v>
          </cell>
        </row>
        <row r="455">
          <cell r="A455" t="str">
            <v>4295894471</v>
          </cell>
        </row>
        <row r="456">
          <cell r="A456" t="str">
            <v>4295894471</v>
          </cell>
        </row>
        <row r="457">
          <cell r="A457" t="str">
            <v>4295894471</v>
          </cell>
        </row>
        <row r="458">
          <cell r="A458" t="str">
            <v>4295894471</v>
          </cell>
        </row>
        <row r="459">
          <cell r="A459" t="str">
            <v>4295894471</v>
          </cell>
        </row>
        <row r="460">
          <cell r="A460" t="str">
            <v>4295894471</v>
          </cell>
        </row>
        <row r="461">
          <cell r="A461" t="str">
            <v>4295894471</v>
          </cell>
        </row>
        <row r="462">
          <cell r="A462" t="str">
            <v>4295894471</v>
          </cell>
        </row>
        <row r="463">
          <cell r="A463" t="str">
            <v>4295894471</v>
          </cell>
        </row>
        <row r="464">
          <cell r="A464" t="str">
            <v>4295894471</v>
          </cell>
        </row>
        <row r="465">
          <cell r="A465" t="str">
            <v>4295894471</v>
          </cell>
        </row>
        <row r="466">
          <cell r="A466" t="str">
            <v>4295894471</v>
          </cell>
        </row>
        <row r="467">
          <cell r="A467" t="str">
            <v>4295894471</v>
          </cell>
        </row>
        <row r="468">
          <cell r="A468" t="str">
            <v>4295894471</v>
          </cell>
        </row>
        <row r="469">
          <cell r="A469" t="str">
            <v>4295894471</v>
          </cell>
        </row>
        <row r="470">
          <cell r="A470" t="str">
            <v>4295894471</v>
          </cell>
        </row>
        <row r="471">
          <cell r="A471" t="str">
            <v>4295894471</v>
          </cell>
        </row>
        <row r="472">
          <cell r="A472" t="str">
            <v>4295894471</v>
          </cell>
        </row>
        <row r="473">
          <cell r="A473" t="str">
            <v>4295894471</v>
          </cell>
        </row>
        <row r="474">
          <cell r="A474" t="str">
            <v>4295894471</v>
          </cell>
        </row>
        <row r="475">
          <cell r="A475" t="str">
            <v>4295894471</v>
          </cell>
        </row>
        <row r="476">
          <cell r="A476" t="str">
            <v>4295894471</v>
          </cell>
        </row>
        <row r="477">
          <cell r="A477" t="str">
            <v>4295894471</v>
          </cell>
        </row>
        <row r="478">
          <cell r="A478" t="str">
            <v>4295894471</v>
          </cell>
        </row>
        <row r="479">
          <cell r="A479" t="str">
            <v>4295894471</v>
          </cell>
        </row>
        <row r="480">
          <cell r="A480" t="str">
            <v>4295894471</v>
          </cell>
        </row>
        <row r="481">
          <cell r="A481" t="str">
            <v>4295894471</v>
          </cell>
        </row>
        <row r="482">
          <cell r="A482" t="str">
            <v>4295894471</v>
          </cell>
        </row>
        <row r="483">
          <cell r="A483" t="str">
            <v>4295894471</v>
          </cell>
        </row>
        <row r="484">
          <cell r="A484" t="str">
            <v>4295894471</v>
          </cell>
        </row>
        <row r="485">
          <cell r="A485" t="str">
            <v>4295894471</v>
          </cell>
        </row>
        <row r="486">
          <cell r="A486" t="str">
            <v>4295894471</v>
          </cell>
        </row>
        <row r="487">
          <cell r="A487" t="str">
            <v>4295894471</v>
          </cell>
        </row>
        <row r="488">
          <cell r="A488" t="str">
            <v>4295894471</v>
          </cell>
        </row>
        <row r="489">
          <cell r="A489" t="str">
            <v>4295894471</v>
          </cell>
        </row>
        <row r="490">
          <cell r="A490" t="str">
            <v>4295894471</v>
          </cell>
        </row>
        <row r="491">
          <cell r="A491" t="str">
            <v>4295894471</v>
          </cell>
        </row>
        <row r="492">
          <cell r="A492" t="str">
            <v>4295894471</v>
          </cell>
        </row>
        <row r="493">
          <cell r="A493" t="str">
            <v>4295875213</v>
          </cell>
        </row>
        <row r="494">
          <cell r="A494" t="str">
            <v>4295875213</v>
          </cell>
        </row>
        <row r="495">
          <cell r="A495" t="str">
            <v>4295875213</v>
          </cell>
        </row>
        <row r="496">
          <cell r="A496" t="str">
            <v>4295875213</v>
          </cell>
        </row>
        <row r="497">
          <cell r="A497" t="str">
            <v>4295875213</v>
          </cell>
        </row>
        <row r="498">
          <cell r="A498" t="str">
            <v>4295875213</v>
          </cell>
        </row>
        <row r="499">
          <cell r="A499" t="str">
            <v>4295875213</v>
          </cell>
        </row>
        <row r="500">
          <cell r="A500" t="str">
            <v>4295875213</v>
          </cell>
        </row>
        <row r="501">
          <cell r="A501" t="str">
            <v>4295875213</v>
          </cell>
        </row>
        <row r="502">
          <cell r="A502" t="str">
            <v>4295875213</v>
          </cell>
        </row>
        <row r="503">
          <cell r="A503" t="str">
            <v>4295875213</v>
          </cell>
        </row>
        <row r="504">
          <cell r="A504" t="str">
            <v>4295875213</v>
          </cell>
        </row>
        <row r="505">
          <cell r="A505" t="str">
            <v>4295875213</v>
          </cell>
        </row>
        <row r="506">
          <cell r="A506" t="str">
            <v>4295875213</v>
          </cell>
        </row>
        <row r="507">
          <cell r="A507" t="str">
            <v>4295875213</v>
          </cell>
        </row>
        <row r="508">
          <cell r="A508" t="str">
            <v>4295875213</v>
          </cell>
        </row>
        <row r="509">
          <cell r="A509" t="str">
            <v>4295875213</v>
          </cell>
        </row>
        <row r="510">
          <cell r="A510" t="str">
            <v>4295875213</v>
          </cell>
        </row>
        <row r="511">
          <cell r="A511" t="str">
            <v>4295875213</v>
          </cell>
        </row>
        <row r="512">
          <cell r="A512" t="str">
            <v>4295875213</v>
          </cell>
        </row>
        <row r="513">
          <cell r="A513" t="str">
            <v>4295875213</v>
          </cell>
        </row>
        <row r="514">
          <cell r="A514" t="str">
            <v>4295875213</v>
          </cell>
        </row>
        <row r="515">
          <cell r="A515" t="str">
            <v>4295875213</v>
          </cell>
        </row>
        <row r="516">
          <cell r="A516" t="str">
            <v>4295875213</v>
          </cell>
        </row>
        <row r="517">
          <cell r="A517" t="str">
            <v>4295875213</v>
          </cell>
        </row>
        <row r="518">
          <cell r="A518" t="str">
            <v>4295875213</v>
          </cell>
        </row>
        <row r="519">
          <cell r="A519" t="str">
            <v>4295875213</v>
          </cell>
        </row>
        <row r="520">
          <cell r="A520" t="str">
            <v>4295875213</v>
          </cell>
        </row>
        <row r="521">
          <cell r="A521" t="str">
            <v>4295875213</v>
          </cell>
        </row>
        <row r="522">
          <cell r="A522" t="str">
            <v>4295875213</v>
          </cell>
        </row>
        <row r="523">
          <cell r="A523" t="str">
            <v>4295875213</v>
          </cell>
        </row>
        <row r="524">
          <cell r="A524" t="str">
            <v>4295875213</v>
          </cell>
        </row>
        <row r="525">
          <cell r="A525" t="str">
            <v>4295875213</v>
          </cell>
        </row>
        <row r="526">
          <cell r="A526" t="str">
            <v>4295875213</v>
          </cell>
        </row>
        <row r="527">
          <cell r="A527" t="str">
            <v>4295875213</v>
          </cell>
        </row>
        <row r="528">
          <cell r="A528" t="str">
            <v>4295875213</v>
          </cell>
        </row>
        <row r="529">
          <cell r="A529" t="str">
            <v>4295875213</v>
          </cell>
        </row>
        <row r="530">
          <cell r="A530" t="str">
            <v>4295875213</v>
          </cell>
        </row>
        <row r="531">
          <cell r="A531" t="str">
            <v>4295875213</v>
          </cell>
        </row>
        <row r="532">
          <cell r="A532" t="str">
            <v>4295875213</v>
          </cell>
        </row>
        <row r="533">
          <cell r="A533" t="str">
            <v>4295875213</v>
          </cell>
        </row>
        <row r="534">
          <cell r="A534" t="str">
            <v>4295875213</v>
          </cell>
        </row>
        <row r="535">
          <cell r="A535" t="str">
            <v>4295875213</v>
          </cell>
        </row>
        <row r="536">
          <cell r="A536" t="str">
            <v>4295875213</v>
          </cell>
        </row>
        <row r="537">
          <cell r="A537" t="str">
            <v>4295875213</v>
          </cell>
        </row>
        <row r="538">
          <cell r="A538" t="str">
            <v>4295875213</v>
          </cell>
        </row>
        <row r="539">
          <cell r="A539" t="str">
            <v>4295875213</v>
          </cell>
        </row>
        <row r="540">
          <cell r="A540" t="str">
            <v>4295875213</v>
          </cell>
        </row>
        <row r="541">
          <cell r="A541" t="str">
            <v>4295875213</v>
          </cell>
        </row>
        <row r="542">
          <cell r="A542" t="str">
            <v>4295875213</v>
          </cell>
        </row>
        <row r="543">
          <cell r="A543" t="str">
            <v>4295875213</v>
          </cell>
        </row>
        <row r="544">
          <cell r="A544" t="str">
            <v>4295875213</v>
          </cell>
        </row>
        <row r="545">
          <cell r="A545" t="str">
            <v>4295875213</v>
          </cell>
        </row>
        <row r="546">
          <cell r="A546" t="str">
            <v>4295875213</v>
          </cell>
        </row>
        <row r="547">
          <cell r="A547" t="str">
            <v>4295875213</v>
          </cell>
        </row>
        <row r="548">
          <cell r="A548" t="str">
            <v>4295875213</v>
          </cell>
        </row>
        <row r="549">
          <cell r="A549" t="str">
            <v>4295875213</v>
          </cell>
        </row>
        <row r="550">
          <cell r="A550" t="str">
            <v>4295875213</v>
          </cell>
        </row>
        <row r="551">
          <cell r="A551" t="str">
            <v>4295875213</v>
          </cell>
        </row>
        <row r="552">
          <cell r="A552" t="str">
            <v>4295875213</v>
          </cell>
        </row>
        <row r="553">
          <cell r="A553" t="str">
            <v>4295875213</v>
          </cell>
        </row>
        <row r="554">
          <cell r="A554" t="str">
            <v>4295875213</v>
          </cell>
        </row>
        <row r="555">
          <cell r="A555" t="str">
            <v>4295875213</v>
          </cell>
        </row>
        <row r="556">
          <cell r="A556" t="str">
            <v>4295875213</v>
          </cell>
        </row>
        <row r="557">
          <cell r="A557" t="str">
            <v>4295875213</v>
          </cell>
        </row>
        <row r="558">
          <cell r="A558" t="str">
            <v>4295875213</v>
          </cell>
        </row>
        <row r="559">
          <cell r="A559" t="str">
            <v>4295875213</v>
          </cell>
        </row>
        <row r="560">
          <cell r="A560" t="str">
            <v>4295875213</v>
          </cell>
        </row>
        <row r="561">
          <cell r="A561" t="str">
            <v>4295875213</v>
          </cell>
        </row>
        <row r="562">
          <cell r="A562" t="str">
            <v>4295875213</v>
          </cell>
        </row>
        <row r="563">
          <cell r="A563" t="str">
            <v>4295875213</v>
          </cell>
        </row>
        <row r="564">
          <cell r="A564" t="str">
            <v>4295875213</v>
          </cell>
        </row>
        <row r="565">
          <cell r="A565" t="str">
            <v>4295875213</v>
          </cell>
        </row>
        <row r="566">
          <cell r="A566" t="str">
            <v>4295875213</v>
          </cell>
        </row>
        <row r="567">
          <cell r="A567" t="str">
            <v>4295875213</v>
          </cell>
        </row>
        <row r="568">
          <cell r="A568" t="str">
            <v>4295875213</v>
          </cell>
        </row>
        <row r="569">
          <cell r="A569" t="str">
            <v>4295875213</v>
          </cell>
        </row>
        <row r="570">
          <cell r="A570" t="str">
            <v>4295875213</v>
          </cell>
        </row>
        <row r="571">
          <cell r="A571" t="str">
            <v>4295875213</v>
          </cell>
        </row>
        <row r="572">
          <cell r="A572" t="str">
            <v>4295875213</v>
          </cell>
        </row>
        <row r="573">
          <cell r="A573" t="str">
            <v>4295875213</v>
          </cell>
        </row>
        <row r="574">
          <cell r="A574" t="str">
            <v>4295875213</v>
          </cell>
        </row>
        <row r="575">
          <cell r="A575" t="str">
            <v>4295875213</v>
          </cell>
        </row>
        <row r="576">
          <cell r="A576" t="str">
            <v>4295875213</v>
          </cell>
        </row>
        <row r="577">
          <cell r="A577" t="str">
            <v>4295875213</v>
          </cell>
        </row>
        <row r="578">
          <cell r="A578" t="str">
            <v>4295875213</v>
          </cell>
        </row>
        <row r="579">
          <cell r="A579" t="str">
            <v>4295875213</v>
          </cell>
        </row>
        <row r="580">
          <cell r="A580" t="str">
            <v>4295875213</v>
          </cell>
        </row>
        <row r="581">
          <cell r="A581" t="str">
            <v>4295875213</v>
          </cell>
        </row>
        <row r="582">
          <cell r="A582" t="str">
            <v>4295875213</v>
          </cell>
        </row>
        <row r="583">
          <cell r="A583" t="str">
            <v>4295875213</v>
          </cell>
        </row>
        <row r="584">
          <cell r="A584" t="str">
            <v>4295875213</v>
          </cell>
        </row>
        <row r="585">
          <cell r="A585" t="str">
            <v>4295875213</v>
          </cell>
        </row>
        <row r="586">
          <cell r="A586" t="str">
            <v>4295875213</v>
          </cell>
        </row>
        <row r="587">
          <cell r="A587" t="str">
            <v>4295875213</v>
          </cell>
        </row>
        <row r="588">
          <cell r="A588" t="str">
            <v>4295875213</v>
          </cell>
        </row>
        <row r="589">
          <cell r="A589" t="str">
            <v>4295875213</v>
          </cell>
        </row>
        <row r="590">
          <cell r="A590" t="str">
            <v>4295875213</v>
          </cell>
        </row>
        <row r="591">
          <cell r="A591" t="str">
            <v>4295875213</v>
          </cell>
        </row>
        <row r="592">
          <cell r="A592" t="str">
            <v>4295875213</v>
          </cell>
        </row>
        <row r="593">
          <cell r="A593" t="str">
            <v>4295875213</v>
          </cell>
        </row>
        <row r="594">
          <cell r="A594" t="str">
            <v>4295875213</v>
          </cell>
        </row>
        <row r="595">
          <cell r="A595" t="str">
            <v>4295875213</v>
          </cell>
        </row>
        <row r="596">
          <cell r="A596" t="str">
            <v>4295875213</v>
          </cell>
        </row>
        <row r="597">
          <cell r="A597" t="str">
            <v>4295875213</v>
          </cell>
        </row>
        <row r="598">
          <cell r="A598" t="str">
            <v>4295875213</v>
          </cell>
        </row>
        <row r="599">
          <cell r="A599" t="str">
            <v>4295875213</v>
          </cell>
        </row>
        <row r="600">
          <cell r="A600" t="str">
            <v>4295875213</v>
          </cell>
        </row>
        <row r="601">
          <cell r="A601" t="str">
            <v>4295875213</v>
          </cell>
        </row>
        <row r="602">
          <cell r="A602" t="str">
            <v>4295875213</v>
          </cell>
        </row>
        <row r="603">
          <cell r="A603" t="str">
            <v>4295875213</v>
          </cell>
        </row>
        <row r="604">
          <cell r="A604" t="str">
            <v>4295875213</v>
          </cell>
        </row>
        <row r="605">
          <cell r="A605" t="str">
            <v>4295875213</v>
          </cell>
        </row>
        <row r="606">
          <cell r="A606" t="str">
            <v>4295875213</v>
          </cell>
        </row>
        <row r="607">
          <cell r="A607" t="str">
            <v>4295875213</v>
          </cell>
        </row>
        <row r="608">
          <cell r="A608" t="str">
            <v>4295859121</v>
          </cell>
        </row>
        <row r="609">
          <cell r="A609" t="str">
            <v>4295859121</v>
          </cell>
        </row>
        <row r="610">
          <cell r="A610" t="str">
            <v>4295859121</v>
          </cell>
        </row>
        <row r="611">
          <cell r="A611" t="str">
            <v>4295859121</v>
          </cell>
        </row>
        <row r="612">
          <cell r="A612" t="str">
            <v>4295859121</v>
          </cell>
        </row>
        <row r="613">
          <cell r="A613" t="str">
            <v>4295859121</v>
          </cell>
        </row>
        <row r="614">
          <cell r="A614" t="str">
            <v>4295859121</v>
          </cell>
        </row>
        <row r="615">
          <cell r="A615" t="str">
            <v>4295859121</v>
          </cell>
        </row>
        <row r="616">
          <cell r="A616" t="str">
            <v>4295859121</v>
          </cell>
        </row>
        <row r="617">
          <cell r="A617" t="str">
            <v>4295859121</v>
          </cell>
        </row>
        <row r="618">
          <cell r="A618" t="str">
            <v>4295859121</v>
          </cell>
        </row>
        <row r="619">
          <cell r="A619" t="str">
            <v>4295859121</v>
          </cell>
        </row>
        <row r="620">
          <cell r="A620" t="str">
            <v>4295859121</v>
          </cell>
        </row>
        <row r="621">
          <cell r="A621" t="str">
            <v>4295859121</v>
          </cell>
        </row>
        <row r="622">
          <cell r="A622" t="str">
            <v>4295859121</v>
          </cell>
        </row>
        <row r="623">
          <cell r="A623" t="str">
            <v>4295859121</v>
          </cell>
        </row>
        <row r="624">
          <cell r="A624" t="str">
            <v>4295859121</v>
          </cell>
        </row>
        <row r="625">
          <cell r="A625" t="str">
            <v>4295859121</v>
          </cell>
        </row>
        <row r="626">
          <cell r="A626" t="str">
            <v>4295859121</v>
          </cell>
        </row>
        <row r="627">
          <cell r="A627" t="str">
            <v>4295859121</v>
          </cell>
        </row>
        <row r="628">
          <cell r="A628" t="str">
            <v>4295859121</v>
          </cell>
        </row>
        <row r="629">
          <cell r="A629" t="str">
            <v>4295859121</v>
          </cell>
        </row>
        <row r="630">
          <cell r="A630" t="str">
            <v>4295859121</v>
          </cell>
        </row>
        <row r="631">
          <cell r="A631" t="str">
            <v>4295859121</v>
          </cell>
        </row>
        <row r="632">
          <cell r="A632" t="str">
            <v>4295859121</v>
          </cell>
        </row>
        <row r="633">
          <cell r="A633" t="str">
            <v>4295859121</v>
          </cell>
        </row>
        <row r="634">
          <cell r="A634" t="str">
            <v>4295859121</v>
          </cell>
        </row>
        <row r="635">
          <cell r="A635" t="str">
            <v>4295859121</v>
          </cell>
        </row>
        <row r="636">
          <cell r="A636" t="str">
            <v>4295859121</v>
          </cell>
        </row>
        <row r="637">
          <cell r="A637" t="str">
            <v>4295859121</v>
          </cell>
        </row>
        <row r="638">
          <cell r="A638" t="str">
            <v>4295859121</v>
          </cell>
        </row>
        <row r="639">
          <cell r="A639" t="str">
            <v>4295859121</v>
          </cell>
        </row>
        <row r="640">
          <cell r="A640" t="str">
            <v>4295859121</v>
          </cell>
        </row>
        <row r="641">
          <cell r="A641" t="str">
            <v>4295859121</v>
          </cell>
        </row>
        <row r="642">
          <cell r="A642" t="str">
            <v>4295859121</v>
          </cell>
        </row>
        <row r="643">
          <cell r="A643" t="str">
            <v>4295859121</v>
          </cell>
        </row>
        <row r="644">
          <cell r="A644" t="str">
            <v>4295859121</v>
          </cell>
        </row>
        <row r="645">
          <cell r="A645" t="str">
            <v>4295859121</v>
          </cell>
        </row>
        <row r="646">
          <cell r="A646" t="str">
            <v>4295859121</v>
          </cell>
        </row>
        <row r="647">
          <cell r="A647" t="str">
            <v>4295859121</v>
          </cell>
        </row>
        <row r="648">
          <cell r="A648" t="str">
            <v>4295859121</v>
          </cell>
        </row>
        <row r="649">
          <cell r="A649" t="str">
            <v>4295859121</v>
          </cell>
        </row>
        <row r="650">
          <cell r="A650" t="str">
            <v>4295859121</v>
          </cell>
        </row>
        <row r="651">
          <cell r="A651" t="str">
            <v>4295859121</v>
          </cell>
        </row>
        <row r="652">
          <cell r="A652" t="str">
            <v>4295859121</v>
          </cell>
        </row>
        <row r="653">
          <cell r="A653" t="str">
            <v>4295859121</v>
          </cell>
        </row>
        <row r="654">
          <cell r="A654" t="str">
            <v>4295859121</v>
          </cell>
        </row>
        <row r="655">
          <cell r="A655" t="str">
            <v>4295859121</v>
          </cell>
        </row>
        <row r="656">
          <cell r="A656" t="str">
            <v>4295859121</v>
          </cell>
        </row>
        <row r="657">
          <cell r="A657" t="str">
            <v>4295859121</v>
          </cell>
        </row>
        <row r="658">
          <cell r="A658" t="str">
            <v>4295859121</v>
          </cell>
        </row>
        <row r="659">
          <cell r="A659" t="str">
            <v>4295859121</v>
          </cell>
        </row>
        <row r="660">
          <cell r="A660" t="str">
            <v>4295859121</v>
          </cell>
        </row>
        <row r="661">
          <cell r="A661" t="str">
            <v>4295859121</v>
          </cell>
        </row>
        <row r="662">
          <cell r="A662" t="str">
            <v>4295859121</v>
          </cell>
        </row>
        <row r="663">
          <cell r="A663" t="str">
            <v>4295859121</v>
          </cell>
        </row>
        <row r="664">
          <cell r="A664" t="str">
            <v>4295859121</v>
          </cell>
        </row>
        <row r="665">
          <cell r="A665" t="str">
            <v>4295859121</v>
          </cell>
        </row>
        <row r="666">
          <cell r="A666" t="str">
            <v>4295859121</v>
          </cell>
        </row>
        <row r="667">
          <cell r="A667" t="str">
            <v>4295859121</v>
          </cell>
        </row>
        <row r="668">
          <cell r="A668" t="str">
            <v>4295859121</v>
          </cell>
        </row>
        <row r="669">
          <cell r="A669" t="str">
            <v>4295859121</v>
          </cell>
        </row>
        <row r="670">
          <cell r="A670" t="str">
            <v>4295859121</v>
          </cell>
        </row>
        <row r="671">
          <cell r="A671" t="str">
            <v>4295859121</v>
          </cell>
        </row>
        <row r="672">
          <cell r="A672" t="str">
            <v>4295859121</v>
          </cell>
        </row>
        <row r="673">
          <cell r="A673" t="str">
            <v>4295859121</v>
          </cell>
        </row>
        <row r="674">
          <cell r="A674" t="str">
            <v>4295859121</v>
          </cell>
        </row>
        <row r="675">
          <cell r="A675" t="str">
            <v>4295859121</v>
          </cell>
        </row>
        <row r="676">
          <cell r="A676" t="str">
            <v>4295859121</v>
          </cell>
        </row>
        <row r="677">
          <cell r="A677" t="str">
            <v>4295859121</v>
          </cell>
        </row>
        <row r="678">
          <cell r="A678" t="str">
            <v>4295859121</v>
          </cell>
        </row>
        <row r="679">
          <cell r="A679" t="str">
            <v>4295859121</v>
          </cell>
        </row>
        <row r="680">
          <cell r="A680" t="str">
            <v>4295859121</v>
          </cell>
        </row>
        <row r="681">
          <cell r="A681" t="str">
            <v>4295859121</v>
          </cell>
        </row>
        <row r="682">
          <cell r="A682" t="str">
            <v>4295859121</v>
          </cell>
        </row>
        <row r="683">
          <cell r="A683" t="str">
            <v>4295859121</v>
          </cell>
        </row>
        <row r="684">
          <cell r="A684" t="str">
            <v>4295859121</v>
          </cell>
        </row>
        <row r="685">
          <cell r="A685" t="str">
            <v>4295859121</v>
          </cell>
        </row>
        <row r="686">
          <cell r="A686" t="str">
            <v>4295859121</v>
          </cell>
        </row>
        <row r="687">
          <cell r="A687" t="str">
            <v>5000544789</v>
          </cell>
        </row>
        <row r="688">
          <cell r="A688" t="str">
            <v>5000544789</v>
          </cell>
        </row>
        <row r="689">
          <cell r="A689" t="str">
            <v>5000544789</v>
          </cell>
        </row>
        <row r="690">
          <cell r="A690" t="str">
            <v>5000544789</v>
          </cell>
        </row>
        <row r="691">
          <cell r="A691" t="str">
            <v>5000544789</v>
          </cell>
        </row>
        <row r="692">
          <cell r="A692" t="str">
            <v>5000544789</v>
          </cell>
        </row>
        <row r="693">
          <cell r="A693" t="str">
            <v>5000544789</v>
          </cell>
        </row>
        <row r="694">
          <cell r="A694" t="str">
            <v>5000544789</v>
          </cell>
        </row>
        <row r="695">
          <cell r="A695" t="str">
            <v>4297947290</v>
          </cell>
        </row>
        <row r="696">
          <cell r="A696" t="str">
            <v>4297947290</v>
          </cell>
        </row>
        <row r="697">
          <cell r="A697" t="str">
            <v>4297947290</v>
          </cell>
        </row>
        <row r="698">
          <cell r="A698" t="str">
            <v>4297947290</v>
          </cell>
        </row>
        <row r="699">
          <cell r="A699" t="str">
            <v>4297947290</v>
          </cell>
        </row>
        <row r="700">
          <cell r="A700" t="str">
            <v>4297947290</v>
          </cell>
        </row>
        <row r="701">
          <cell r="A701" t="str">
            <v>4297947290</v>
          </cell>
        </row>
        <row r="702">
          <cell r="A702" t="str">
            <v>4297947290</v>
          </cell>
        </row>
        <row r="703">
          <cell r="A703" t="str">
            <v>4297947290</v>
          </cell>
        </row>
        <row r="704">
          <cell r="A704" t="str">
            <v>4297947290</v>
          </cell>
        </row>
        <row r="705">
          <cell r="A705" t="str">
            <v>4297947290</v>
          </cell>
        </row>
        <row r="706">
          <cell r="A706" t="str">
            <v>4297947290</v>
          </cell>
        </row>
        <row r="707">
          <cell r="A707" t="str">
            <v>4297947290</v>
          </cell>
        </row>
        <row r="708">
          <cell r="A708" t="str">
            <v>4297947290</v>
          </cell>
        </row>
        <row r="709">
          <cell r="A709" t="str">
            <v>4297947290</v>
          </cell>
        </row>
        <row r="710">
          <cell r="A710" t="str">
            <v>4297947290</v>
          </cell>
        </row>
        <row r="711">
          <cell r="A711" t="str">
            <v>4297947290</v>
          </cell>
        </row>
        <row r="712">
          <cell r="A712" t="str">
            <v>4297947290</v>
          </cell>
        </row>
        <row r="713">
          <cell r="A713" t="str">
            <v>4297947290</v>
          </cell>
        </row>
        <row r="714">
          <cell r="A714" t="str">
            <v>4297947290</v>
          </cell>
        </row>
        <row r="715">
          <cell r="A715" t="str">
            <v>4297947290</v>
          </cell>
        </row>
        <row r="716">
          <cell r="A716" t="str">
            <v>4297947290</v>
          </cell>
        </row>
        <row r="717">
          <cell r="A717" t="str">
            <v>4297947290</v>
          </cell>
        </row>
        <row r="718">
          <cell r="A718" t="str">
            <v>4297947290</v>
          </cell>
        </row>
        <row r="719">
          <cell r="A719" t="str">
            <v>4297947290</v>
          </cell>
        </row>
        <row r="720">
          <cell r="A720" t="str">
            <v>4297947290</v>
          </cell>
        </row>
        <row r="721">
          <cell r="A721" t="str">
            <v>4297947290</v>
          </cell>
        </row>
        <row r="722">
          <cell r="A722" t="str">
            <v>4297947290</v>
          </cell>
        </row>
        <row r="723">
          <cell r="A723" t="str">
            <v>4297947290</v>
          </cell>
        </row>
        <row r="724">
          <cell r="A724" t="str">
            <v>4297947290</v>
          </cell>
        </row>
        <row r="725">
          <cell r="A725" t="str">
            <v>4295875168</v>
          </cell>
        </row>
        <row r="726">
          <cell r="A726" t="str">
            <v>4295875168</v>
          </cell>
        </row>
        <row r="727">
          <cell r="A727" t="str">
            <v>4295875168</v>
          </cell>
        </row>
        <row r="728">
          <cell r="A728" t="str">
            <v>4295875168</v>
          </cell>
        </row>
        <row r="729">
          <cell r="A729" t="str">
            <v>4295875168</v>
          </cell>
        </row>
        <row r="730">
          <cell r="A730" t="str">
            <v>4295875168</v>
          </cell>
        </row>
        <row r="731">
          <cell r="A731" t="str">
            <v>4295875168</v>
          </cell>
        </row>
        <row r="732">
          <cell r="A732" t="str">
            <v>4295875168</v>
          </cell>
        </row>
        <row r="733">
          <cell r="A733" t="str">
            <v>4295875168</v>
          </cell>
        </row>
        <row r="734">
          <cell r="A734" t="str">
            <v>4295875168</v>
          </cell>
        </row>
        <row r="735">
          <cell r="A735" t="str">
            <v>4295875168</v>
          </cell>
        </row>
        <row r="736">
          <cell r="A736" t="str">
            <v>4295875168</v>
          </cell>
        </row>
        <row r="737">
          <cell r="A737" t="str">
            <v>4295875168</v>
          </cell>
        </row>
        <row r="738">
          <cell r="A738" t="str">
            <v>4295875168</v>
          </cell>
        </row>
        <row r="739">
          <cell r="A739" t="str">
            <v>4295875168</v>
          </cell>
        </row>
        <row r="740">
          <cell r="A740" t="str">
            <v>4295875168</v>
          </cell>
        </row>
        <row r="741">
          <cell r="A741" t="str">
            <v>4295875168</v>
          </cell>
        </row>
        <row r="742">
          <cell r="A742" t="str">
            <v>4295875168</v>
          </cell>
        </row>
        <row r="743">
          <cell r="A743" t="str">
            <v>4295875168</v>
          </cell>
        </row>
        <row r="744">
          <cell r="A744" t="str">
            <v>4295875168</v>
          </cell>
        </row>
        <row r="745">
          <cell r="A745" t="str">
            <v>4295875168</v>
          </cell>
        </row>
        <row r="746">
          <cell r="A746" t="str">
            <v>4295875168</v>
          </cell>
        </row>
        <row r="747">
          <cell r="A747" t="str">
            <v>4295875168</v>
          </cell>
        </row>
        <row r="748">
          <cell r="A748" t="str">
            <v>4295875168</v>
          </cell>
        </row>
        <row r="749">
          <cell r="A749" t="str">
            <v>4295875168</v>
          </cell>
        </row>
        <row r="750">
          <cell r="A750" t="str">
            <v>4295875168</v>
          </cell>
        </row>
        <row r="751">
          <cell r="A751" t="str">
            <v>4295875168</v>
          </cell>
        </row>
        <row r="752">
          <cell r="A752" t="str">
            <v>4295875168</v>
          </cell>
        </row>
        <row r="753">
          <cell r="A753" t="str">
            <v>4295875168</v>
          </cell>
        </row>
        <row r="754">
          <cell r="A754" t="str">
            <v>4295875168</v>
          </cell>
        </row>
        <row r="755">
          <cell r="A755" t="str">
            <v>4295875168</v>
          </cell>
        </row>
        <row r="756">
          <cell r="A756" t="str">
            <v>4295875168</v>
          </cell>
        </row>
        <row r="757">
          <cell r="A757" t="str">
            <v>4295875168</v>
          </cell>
        </row>
        <row r="758">
          <cell r="A758" t="str">
            <v>4295875168</v>
          </cell>
        </row>
        <row r="759">
          <cell r="A759" t="str">
            <v>4295875168</v>
          </cell>
        </row>
        <row r="760">
          <cell r="A760" t="str">
            <v>4295875168</v>
          </cell>
        </row>
        <row r="761">
          <cell r="A761" t="str">
            <v>4295875168</v>
          </cell>
        </row>
        <row r="762">
          <cell r="A762" t="str">
            <v>4295875168</v>
          </cell>
        </row>
        <row r="763">
          <cell r="A763" t="str">
            <v>4295875168</v>
          </cell>
        </row>
        <row r="764">
          <cell r="A764" t="str">
            <v>4295875168</v>
          </cell>
        </row>
        <row r="765">
          <cell r="A765" t="str">
            <v>4295875168</v>
          </cell>
        </row>
        <row r="766">
          <cell r="A766" t="str">
            <v>4295875168</v>
          </cell>
        </row>
        <row r="767">
          <cell r="A767" t="str">
            <v>4295875168</v>
          </cell>
        </row>
        <row r="768">
          <cell r="A768" t="str">
            <v>4295875168</v>
          </cell>
        </row>
        <row r="769">
          <cell r="A769" t="str">
            <v>4295875168</v>
          </cell>
        </row>
        <row r="770">
          <cell r="A770" t="str">
            <v>4295875168</v>
          </cell>
        </row>
        <row r="771">
          <cell r="A771" t="str">
            <v>4295875168</v>
          </cell>
        </row>
        <row r="772">
          <cell r="A772" t="str">
            <v>4295875168</v>
          </cell>
        </row>
        <row r="773">
          <cell r="A773" t="str">
            <v>4295875168</v>
          </cell>
        </row>
        <row r="774">
          <cell r="A774" t="str">
            <v>4295875168</v>
          </cell>
        </row>
        <row r="775">
          <cell r="A775" t="str">
            <v>4295875168</v>
          </cell>
        </row>
        <row r="776">
          <cell r="A776" t="str">
            <v>4295875168</v>
          </cell>
        </row>
        <row r="777">
          <cell r="A777" t="str">
            <v>4295875168</v>
          </cell>
        </row>
        <row r="778">
          <cell r="A778" t="str">
            <v>4295875168</v>
          </cell>
        </row>
        <row r="779">
          <cell r="A779" t="str">
            <v>4295875168</v>
          </cell>
        </row>
        <row r="780">
          <cell r="A780" t="str">
            <v>4295875168</v>
          </cell>
        </row>
        <row r="781">
          <cell r="A781" t="str">
            <v>4295875168</v>
          </cell>
        </row>
        <row r="782">
          <cell r="A782" t="str">
            <v>4295875168</v>
          </cell>
        </row>
        <row r="783">
          <cell r="A783" t="str">
            <v>4295875168</v>
          </cell>
        </row>
        <row r="784">
          <cell r="A784" t="str">
            <v>4295875168</v>
          </cell>
        </row>
        <row r="785">
          <cell r="A785" t="str">
            <v>4295875168</v>
          </cell>
        </row>
        <row r="786">
          <cell r="A786" t="str">
            <v>4295875168</v>
          </cell>
        </row>
        <row r="787">
          <cell r="A787" t="str">
            <v>4295875168</v>
          </cell>
        </row>
        <row r="788">
          <cell r="A788" t="str">
            <v>4295875168</v>
          </cell>
        </row>
        <row r="789">
          <cell r="A789" t="str">
            <v>4295875168</v>
          </cell>
        </row>
        <row r="790">
          <cell r="A790" t="str">
            <v>4295875168</v>
          </cell>
        </row>
        <row r="791">
          <cell r="A791" t="str">
            <v>4295875168</v>
          </cell>
        </row>
        <row r="792">
          <cell r="A792" t="str">
            <v>4295875168</v>
          </cell>
        </row>
        <row r="793">
          <cell r="A793" t="str">
            <v>4295875168</v>
          </cell>
        </row>
        <row r="794">
          <cell r="A794" t="str">
            <v>4295875168</v>
          </cell>
        </row>
        <row r="795">
          <cell r="A795" t="str">
            <v>4295875168</v>
          </cell>
        </row>
        <row r="796">
          <cell r="A796" t="str">
            <v>4295875168</v>
          </cell>
        </row>
        <row r="797">
          <cell r="A797" t="str">
            <v>4295875168</v>
          </cell>
        </row>
        <row r="798">
          <cell r="A798" t="str">
            <v>4295875168</v>
          </cell>
        </row>
        <row r="799">
          <cell r="A799" t="str">
            <v>4295875168</v>
          </cell>
        </row>
        <row r="800">
          <cell r="A800" t="str">
            <v>4295875168</v>
          </cell>
        </row>
        <row r="801">
          <cell r="A801" t="str">
            <v>4295875168</v>
          </cell>
        </row>
        <row r="802">
          <cell r="A802" t="str">
            <v>4295875168</v>
          </cell>
        </row>
        <row r="803">
          <cell r="A803" t="str">
            <v>4295875168</v>
          </cell>
        </row>
        <row r="804">
          <cell r="A804" t="str">
            <v>4295875168</v>
          </cell>
        </row>
        <row r="805">
          <cell r="A805" t="str">
            <v>4295875168</v>
          </cell>
        </row>
        <row r="806">
          <cell r="A806" t="str">
            <v>4295875168</v>
          </cell>
        </row>
        <row r="807">
          <cell r="A807" t="str">
            <v>4295875168</v>
          </cell>
        </row>
        <row r="808">
          <cell r="A808" t="str">
            <v>4295875168</v>
          </cell>
        </row>
        <row r="809">
          <cell r="A809" t="str">
            <v>4295875168</v>
          </cell>
        </row>
        <row r="810">
          <cell r="A810" t="str">
            <v>4295875168</v>
          </cell>
        </row>
        <row r="811">
          <cell r="A811" t="str">
            <v>4295875168</v>
          </cell>
        </row>
        <row r="812">
          <cell r="A812" t="str">
            <v>4295875168</v>
          </cell>
        </row>
        <row r="813">
          <cell r="A813" t="str">
            <v>4295884700</v>
          </cell>
        </row>
        <row r="814">
          <cell r="A814" t="str">
            <v>4295884700</v>
          </cell>
        </row>
        <row r="815">
          <cell r="A815" t="str">
            <v>4295884700</v>
          </cell>
        </row>
        <row r="816">
          <cell r="A816" t="str">
            <v>4295884700</v>
          </cell>
        </row>
        <row r="817">
          <cell r="A817" t="str">
            <v>4295884700</v>
          </cell>
        </row>
        <row r="818">
          <cell r="A818" t="str">
            <v>4295884700</v>
          </cell>
        </row>
        <row r="819">
          <cell r="A819" t="str">
            <v>4295884700</v>
          </cell>
        </row>
        <row r="820">
          <cell r="A820" t="str">
            <v>4295884700</v>
          </cell>
        </row>
        <row r="821">
          <cell r="A821" t="str">
            <v>4295884700</v>
          </cell>
        </row>
        <row r="822">
          <cell r="A822" t="str">
            <v>4295884700</v>
          </cell>
        </row>
        <row r="823">
          <cell r="A823" t="str">
            <v>4295884700</v>
          </cell>
        </row>
        <row r="824">
          <cell r="A824" t="str">
            <v>4295884700</v>
          </cell>
        </row>
        <row r="825">
          <cell r="A825" t="str">
            <v>4295884700</v>
          </cell>
        </row>
        <row r="826">
          <cell r="A826" t="str">
            <v>4295884700</v>
          </cell>
        </row>
        <row r="827">
          <cell r="A827" t="str">
            <v>4295884700</v>
          </cell>
        </row>
        <row r="828">
          <cell r="A828" t="str">
            <v>4295884700</v>
          </cell>
        </row>
        <row r="829">
          <cell r="A829" t="str">
            <v>4295884700</v>
          </cell>
        </row>
        <row r="830">
          <cell r="A830" t="str">
            <v>4295884700</v>
          </cell>
        </row>
        <row r="831">
          <cell r="A831" t="str">
            <v>4295884700</v>
          </cell>
        </row>
        <row r="832">
          <cell r="A832" t="str">
            <v>4295884700</v>
          </cell>
        </row>
        <row r="833">
          <cell r="A833" t="str">
            <v>4295884700</v>
          </cell>
        </row>
        <row r="834">
          <cell r="A834" t="str">
            <v>4295884700</v>
          </cell>
        </row>
        <row r="835">
          <cell r="A835" t="str">
            <v>4295884700</v>
          </cell>
        </row>
        <row r="836">
          <cell r="A836" t="str">
            <v>4295884700</v>
          </cell>
        </row>
        <row r="837">
          <cell r="A837" t="str">
            <v>4295884700</v>
          </cell>
        </row>
        <row r="838">
          <cell r="A838" t="str">
            <v>4295884700</v>
          </cell>
        </row>
        <row r="839">
          <cell r="A839" t="str">
            <v>4295884700</v>
          </cell>
        </row>
        <row r="840">
          <cell r="A840" t="str">
            <v>4295884700</v>
          </cell>
        </row>
        <row r="841">
          <cell r="A841" t="str">
            <v>4295884700</v>
          </cell>
        </row>
        <row r="842">
          <cell r="A842" t="str">
            <v>4295884700</v>
          </cell>
        </row>
        <row r="843">
          <cell r="A843" t="str">
            <v>4295884700</v>
          </cell>
        </row>
        <row r="844">
          <cell r="A844" t="str">
            <v>4295884700</v>
          </cell>
        </row>
        <row r="845">
          <cell r="A845" t="str">
            <v>4295884700</v>
          </cell>
        </row>
        <row r="846">
          <cell r="A846" t="str">
            <v>4295884700</v>
          </cell>
        </row>
        <row r="847">
          <cell r="A847" t="str">
            <v>4295884700</v>
          </cell>
        </row>
        <row r="848">
          <cell r="A848" t="str">
            <v>4295884700</v>
          </cell>
        </row>
        <row r="849">
          <cell r="A849" t="str">
            <v>4295884700</v>
          </cell>
        </row>
        <row r="850">
          <cell r="A850" t="str">
            <v>4295884700</v>
          </cell>
        </row>
        <row r="851">
          <cell r="A851" t="str">
            <v>4295884700</v>
          </cell>
        </row>
        <row r="852">
          <cell r="A852" t="str">
            <v>4295884700</v>
          </cell>
        </row>
        <row r="853">
          <cell r="A853" t="str">
            <v>4295884700</v>
          </cell>
        </row>
        <row r="854">
          <cell r="A854" t="str">
            <v>4295884700</v>
          </cell>
        </row>
        <row r="855">
          <cell r="A855" t="str">
            <v>4295884700</v>
          </cell>
        </row>
        <row r="856">
          <cell r="A856" t="str">
            <v>4295884700</v>
          </cell>
        </row>
        <row r="857">
          <cell r="A857" t="str">
            <v>4295884700</v>
          </cell>
        </row>
        <row r="858">
          <cell r="A858" t="str">
            <v>4295884700</v>
          </cell>
        </row>
        <row r="859">
          <cell r="A859" t="str">
            <v>4295884700</v>
          </cell>
        </row>
        <row r="860">
          <cell r="A860" t="str">
            <v>4295884700</v>
          </cell>
        </row>
        <row r="861">
          <cell r="A861" t="str">
            <v>4295884700</v>
          </cell>
        </row>
        <row r="862">
          <cell r="A862" t="str">
            <v>4295884700</v>
          </cell>
        </row>
        <row r="863">
          <cell r="A863" t="str">
            <v>4295884700</v>
          </cell>
        </row>
        <row r="864">
          <cell r="A864" t="str">
            <v>4295884700</v>
          </cell>
        </row>
        <row r="865">
          <cell r="A865" t="str">
            <v>4295884700</v>
          </cell>
        </row>
        <row r="866">
          <cell r="A866" t="str">
            <v>4295884700</v>
          </cell>
        </row>
        <row r="867">
          <cell r="A867" t="str">
            <v>4295884700</v>
          </cell>
        </row>
        <row r="868">
          <cell r="A868" t="str">
            <v>4295884700</v>
          </cell>
        </row>
        <row r="869">
          <cell r="A869" t="str">
            <v>4295884700</v>
          </cell>
        </row>
        <row r="870">
          <cell r="A870" t="str">
            <v>4295884700</v>
          </cell>
        </row>
        <row r="871">
          <cell r="A871" t="str">
            <v>4295884700</v>
          </cell>
        </row>
        <row r="872">
          <cell r="A872" t="str">
            <v>4295884700</v>
          </cell>
        </row>
        <row r="873">
          <cell r="A873" t="str">
            <v>4295884700</v>
          </cell>
        </row>
        <row r="874">
          <cell r="A874" t="str">
            <v>4295884700</v>
          </cell>
        </row>
        <row r="875">
          <cell r="A875" t="str">
            <v>4295884700</v>
          </cell>
        </row>
        <row r="876">
          <cell r="A876" t="str">
            <v>4295884700</v>
          </cell>
        </row>
        <row r="877">
          <cell r="A877" t="str">
            <v>4295884700</v>
          </cell>
        </row>
        <row r="878">
          <cell r="A878" t="str">
            <v>4295884700</v>
          </cell>
        </row>
        <row r="879">
          <cell r="A879" t="str">
            <v>4295884700</v>
          </cell>
        </row>
        <row r="880">
          <cell r="A880" t="str">
            <v>4295884700</v>
          </cell>
        </row>
        <row r="881">
          <cell r="A881" t="str">
            <v>4295884700</v>
          </cell>
        </row>
        <row r="882">
          <cell r="A882" t="str">
            <v>4295884700</v>
          </cell>
        </row>
        <row r="883">
          <cell r="A883" t="str">
            <v>4295877330</v>
          </cell>
        </row>
        <row r="884">
          <cell r="A884" t="str">
            <v>4295877330</v>
          </cell>
        </row>
        <row r="885">
          <cell r="A885" t="str">
            <v>4295877330</v>
          </cell>
        </row>
        <row r="886">
          <cell r="A886" t="str">
            <v>4295877330</v>
          </cell>
        </row>
        <row r="887">
          <cell r="A887" t="str">
            <v>4295877330</v>
          </cell>
        </row>
        <row r="888">
          <cell r="A888" t="str">
            <v>4295877330</v>
          </cell>
        </row>
        <row r="889">
          <cell r="A889" t="str">
            <v>4295877330</v>
          </cell>
        </row>
        <row r="890">
          <cell r="A890" t="str">
            <v>4295877330</v>
          </cell>
        </row>
        <row r="891">
          <cell r="A891" t="str">
            <v>4295877330</v>
          </cell>
        </row>
        <row r="892">
          <cell r="A892" t="str">
            <v>4295877330</v>
          </cell>
        </row>
        <row r="893">
          <cell r="A893" t="str">
            <v>4295877330</v>
          </cell>
        </row>
        <row r="894">
          <cell r="A894" t="str">
            <v>4295877330</v>
          </cell>
        </row>
        <row r="895">
          <cell r="A895" t="str">
            <v>4295877330</v>
          </cell>
        </row>
        <row r="896">
          <cell r="A896" t="str">
            <v>4295877330</v>
          </cell>
        </row>
        <row r="897">
          <cell r="A897" t="str">
            <v>4295877330</v>
          </cell>
        </row>
        <row r="898">
          <cell r="A898" t="str">
            <v>4295877330</v>
          </cell>
        </row>
        <row r="899">
          <cell r="A899" t="str">
            <v>4295877330</v>
          </cell>
        </row>
        <row r="900">
          <cell r="A900" t="str">
            <v>4295877330</v>
          </cell>
        </row>
        <row r="901">
          <cell r="A901" t="str">
            <v>4295877330</v>
          </cell>
        </row>
        <row r="902">
          <cell r="A902" t="str">
            <v>4295877330</v>
          </cell>
        </row>
        <row r="903">
          <cell r="A903" t="str">
            <v>4295877330</v>
          </cell>
        </row>
        <row r="904">
          <cell r="A904" t="str">
            <v>4295877330</v>
          </cell>
        </row>
        <row r="905">
          <cell r="A905" t="str">
            <v>4295877330</v>
          </cell>
        </row>
        <row r="906">
          <cell r="A906" t="str">
            <v>4295877330</v>
          </cell>
        </row>
        <row r="907">
          <cell r="A907" t="str">
            <v>4295877330</v>
          </cell>
        </row>
        <row r="908">
          <cell r="A908" t="str">
            <v>4295877330</v>
          </cell>
        </row>
        <row r="909">
          <cell r="A909" t="str">
            <v>4295877330</v>
          </cell>
        </row>
        <row r="910">
          <cell r="A910" t="str">
            <v>4295877330</v>
          </cell>
        </row>
        <row r="911">
          <cell r="A911" t="str">
            <v>4295877330</v>
          </cell>
        </row>
        <row r="912">
          <cell r="A912" t="str">
            <v>4295877330</v>
          </cell>
        </row>
        <row r="913">
          <cell r="A913" t="str">
            <v>4295877330</v>
          </cell>
        </row>
        <row r="914">
          <cell r="A914" t="str">
            <v>4295877330</v>
          </cell>
        </row>
        <row r="915">
          <cell r="A915" t="str">
            <v>4295877330</v>
          </cell>
        </row>
        <row r="916">
          <cell r="A916" t="str">
            <v>4295877330</v>
          </cell>
        </row>
        <row r="917">
          <cell r="A917" t="str">
            <v>4295877330</v>
          </cell>
        </row>
        <row r="918">
          <cell r="A918" t="str">
            <v>4295865239</v>
          </cell>
        </row>
        <row r="919">
          <cell r="A919" t="str">
            <v>4295865239</v>
          </cell>
        </row>
        <row r="920">
          <cell r="A920" t="str">
            <v>4295865239</v>
          </cell>
        </row>
        <row r="921">
          <cell r="A921" t="str">
            <v>4295865239</v>
          </cell>
        </row>
        <row r="922">
          <cell r="A922" t="str">
            <v>4295865239</v>
          </cell>
        </row>
        <row r="923">
          <cell r="A923" t="str">
            <v>4295865239</v>
          </cell>
        </row>
        <row r="924">
          <cell r="A924" t="str">
            <v>4295865239</v>
          </cell>
        </row>
        <row r="925">
          <cell r="A925" t="str">
            <v>4295865239</v>
          </cell>
        </row>
        <row r="926">
          <cell r="A926" t="str">
            <v>4295865239</v>
          </cell>
        </row>
        <row r="927">
          <cell r="A927" t="str">
            <v>4295865239</v>
          </cell>
        </row>
        <row r="928">
          <cell r="A928" t="str">
            <v>4295865239</v>
          </cell>
        </row>
        <row r="929">
          <cell r="A929" t="str">
            <v>4295871682</v>
          </cell>
        </row>
        <row r="930">
          <cell r="A930" t="str">
            <v>4295871682</v>
          </cell>
        </row>
        <row r="931">
          <cell r="A931" t="str">
            <v>4295871682</v>
          </cell>
        </row>
        <row r="932">
          <cell r="A932" t="str">
            <v>4295871682</v>
          </cell>
        </row>
        <row r="933">
          <cell r="A933" t="str">
            <v>4295871682</v>
          </cell>
        </row>
        <row r="934">
          <cell r="A934" t="str">
            <v>4295871682</v>
          </cell>
        </row>
        <row r="935">
          <cell r="A935" t="str">
            <v>4295871682</v>
          </cell>
        </row>
        <row r="936">
          <cell r="A936" t="str">
            <v>4295871682</v>
          </cell>
        </row>
        <row r="937">
          <cell r="A937" t="str">
            <v>4295871682</v>
          </cell>
        </row>
        <row r="938">
          <cell r="A938" t="str">
            <v>4295871682</v>
          </cell>
        </row>
        <row r="939">
          <cell r="A939" t="str">
            <v>4295871682</v>
          </cell>
        </row>
        <row r="940">
          <cell r="A940" t="str">
            <v>4295871682</v>
          </cell>
        </row>
        <row r="941">
          <cell r="A941" t="str">
            <v>4295871682</v>
          </cell>
        </row>
        <row r="942">
          <cell r="A942" t="str">
            <v>4295871682</v>
          </cell>
        </row>
        <row r="943">
          <cell r="A943" t="str">
            <v>4295871682</v>
          </cell>
        </row>
        <row r="944">
          <cell r="A944" t="str">
            <v>4295871682</v>
          </cell>
        </row>
        <row r="945">
          <cell r="A945" t="str">
            <v>4295871682</v>
          </cell>
        </row>
        <row r="946">
          <cell r="A946" t="str">
            <v>4295871682</v>
          </cell>
        </row>
        <row r="947">
          <cell r="A947" t="str">
            <v>4295871682</v>
          </cell>
        </row>
        <row r="948">
          <cell r="A948" t="str">
            <v>4295871682</v>
          </cell>
        </row>
        <row r="949">
          <cell r="A949" t="str">
            <v>4295871682</v>
          </cell>
        </row>
        <row r="950">
          <cell r="A950" t="str">
            <v>4295871682</v>
          </cell>
        </row>
        <row r="951">
          <cell r="A951" t="str">
            <v>4295871682</v>
          </cell>
        </row>
        <row r="952">
          <cell r="A952" t="str">
            <v>4295871682</v>
          </cell>
        </row>
        <row r="953">
          <cell r="A953" t="str">
            <v>4295871682</v>
          </cell>
        </row>
        <row r="954">
          <cell r="A954" t="str">
            <v>4295871682</v>
          </cell>
        </row>
        <row r="955">
          <cell r="A955" t="str">
            <v>4295871682</v>
          </cell>
        </row>
        <row r="956">
          <cell r="A956" t="str">
            <v>4295871682</v>
          </cell>
        </row>
        <row r="957">
          <cell r="A957" t="str">
            <v>4295871682</v>
          </cell>
        </row>
        <row r="958">
          <cell r="A958" t="str">
            <v>4295871682</v>
          </cell>
        </row>
        <row r="959">
          <cell r="A959" t="str">
            <v>4295871682</v>
          </cell>
        </row>
        <row r="960">
          <cell r="A960" t="str">
            <v>5000685130</v>
          </cell>
        </row>
        <row r="961">
          <cell r="A961" t="str">
            <v>5000685130</v>
          </cell>
        </row>
        <row r="962">
          <cell r="A962" t="str">
            <v>5000685130</v>
          </cell>
        </row>
        <row r="963">
          <cell r="A963" t="str">
            <v>5000685130</v>
          </cell>
        </row>
        <row r="964">
          <cell r="A964" t="str">
            <v>5000685130</v>
          </cell>
        </row>
        <row r="965">
          <cell r="A965" t="str">
            <v>5000685130</v>
          </cell>
        </row>
        <row r="966">
          <cell r="A966" t="str">
            <v>5000685130</v>
          </cell>
        </row>
        <row r="967">
          <cell r="A967" t="str">
            <v>5000685130</v>
          </cell>
        </row>
        <row r="968">
          <cell r="A968" t="str">
            <v>5000685130</v>
          </cell>
        </row>
        <row r="969">
          <cell r="A969" t="str">
            <v>5000685130</v>
          </cell>
        </row>
        <row r="970">
          <cell r="A970" t="str">
            <v>5000685130</v>
          </cell>
        </row>
        <row r="971">
          <cell r="A971" t="str">
            <v>5000685130</v>
          </cell>
        </row>
        <row r="972">
          <cell r="A972" t="str">
            <v>5000685130</v>
          </cell>
        </row>
        <row r="973">
          <cell r="A973" t="str">
            <v>5000685130</v>
          </cell>
        </row>
        <row r="974">
          <cell r="A974" t="str">
            <v>5000634746</v>
          </cell>
        </row>
        <row r="975">
          <cell r="A975" t="str">
            <v>5000634746</v>
          </cell>
        </row>
        <row r="976">
          <cell r="A976" t="str">
            <v>5000634746</v>
          </cell>
        </row>
        <row r="977">
          <cell r="A977" t="str">
            <v>5000634746</v>
          </cell>
        </row>
        <row r="978">
          <cell r="A978" t="str">
            <v>5000634746</v>
          </cell>
        </row>
        <row r="979">
          <cell r="A979" t="str">
            <v>5000634746</v>
          </cell>
        </row>
        <row r="980">
          <cell r="A980" t="str">
            <v>5000634746</v>
          </cell>
        </row>
        <row r="981">
          <cell r="A981" t="str">
            <v>5000634746</v>
          </cell>
        </row>
        <row r="982">
          <cell r="A982" t="str">
            <v>5000634746</v>
          </cell>
        </row>
        <row r="983">
          <cell r="A983" t="str">
            <v>4295859044</v>
          </cell>
        </row>
        <row r="984">
          <cell r="A984" t="str">
            <v>4295859044</v>
          </cell>
        </row>
        <row r="985">
          <cell r="A985" t="str">
            <v>4295859044</v>
          </cell>
        </row>
        <row r="986">
          <cell r="A986" t="str">
            <v>4295859044</v>
          </cell>
        </row>
        <row r="987">
          <cell r="A987" t="str">
            <v>4295859044</v>
          </cell>
        </row>
        <row r="988">
          <cell r="A988" t="str">
            <v>4295859044</v>
          </cell>
        </row>
        <row r="989">
          <cell r="A989" t="str">
            <v>4295859044</v>
          </cell>
        </row>
        <row r="990">
          <cell r="A990" t="str">
            <v>4295859044</v>
          </cell>
        </row>
        <row r="991">
          <cell r="A991" t="str">
            <v>4295859044</v>
          </cell>
        </row>
        <row r="992">
          <cell r="A992" t="str">
            <v>4295859044</v>
          </cell>
        </row>
        <row r="993">
          <cell r="A993" t="str">
            <v>4295859044</v>
          </cell>
        </row>
        <row r="994">
          <cell r="A994" t="str">
            <v>4295859044</v>
          </cell>
        </row>
        <row r="995">
          <cell r="A995" t="str">
            <v>4295859044</v>
          </cell>
        </row>
        <row r="996">
          <cell r="A996" t="str">
            <v>4295859044</v>
          </cell>
        </row>
        <row r="997">
          <cell r="A997" t="str">
            <v>4295859044</v>
          </cell>
        </row>
        <row r="998">
          <cell r="A998" t="str">
            <v>4295859044</v>
          </cell>
        </row>
        <row r="999">
          <cell r="A999" t="str">
            <v>4295859044</v>
          </cell>
        </row>
        <row r="1000">
          <cell r="A1000" t="str">
            <v>4295859044</v>
          </cell>
        </row>
        <row r="1001">
          <cell r="A1001" t="str">
            <v>4295859044</v>
          </cell>
        </row>
        <row r="1002">
          <cell r="A1002" t="str">
            <v>4295859044</v>
          </cell>
        </row>
        <row r="1003">
          <cell r="A1003" t="str">
            <v>4295859044</v>
          </cell>
        </row>
        <row r="1004">
          <cell r="A1004" t="str">
            <v>4295859044</v>
          </cell>
        </row>
        <row r="1005">
          <cell r="A1005" t="str">
            <v>4295859044</v>
          </cell>
        </row>
        <row r="1006">
          <cell r="A1006" t="str">
            <v>4295859044</v>
          </cell>
        </row>
        <row r="1007">
          <cell r="A1007" t="str">
            <v>4295859044</v>
          </cell>
        </row>
        <row r="1008">
          <cell r="A1008" t="str">
            <v>4295859044</v>
          </cell>
        </row>
        <row r="1009">
          <cell r="A1009" t="str">
            <v>4295859044</v>
          </cell>
        </row>
        <row r="1010">
          <cell r="A1010" t="str">
            <v>4295859044</v>
          </cell>
        </row>
        <row r="1011">
          <cell r="A1011" t="str">
            <v>4295859044</v>
          </cell>
        </row>
        <row r="1012">
          <cell r="A1012" t="str">
            <v>4295859044</v>
          </cell>
        </row>
        <row r="1013">
          <cell r="A1013" t="str">
            <v>4295859044</v>
          </cell>
        </row>
        <row r="1014">
          <cell r="A1014" t="str">
            <v>4295859044</v>
          </cell>
        </row>
        <row r="1015">
          <cell r="A1015" t="str">
            <v>4295859044</v>
          </cell>
        </row>
        <row r="1016">
          <cell r="A1016" t="str">
            <v>4295859044</v>
          </cell>
        </row>
        <row r="1017">
          <cell r="A1017" t="str">
            <v>4295859044</v>
          </cell>
        </row>
        <row r="1018">
          <cell r="A1018" t="str">
            <v>4295859044</v>
          </cell>
        </row>
        <row r="1019">
          <cell r="A1019" t="str">
            <v>4295859044</v>
          </cell>
        </row>
        <row r="1020">
          <cell r="A1020" t="str">
            <v>4295859044</v>
          </cell>
        </row>
        <row r="1021">
          <cell r="A1021" t="str">
            <v>4295859044</v>
          </cell>
        </row>
        <row r="1022">
          <cell r="A1022" t="str">
            <v>4295859044</v>
          </cell>
        </row>
        <row r="1023">
          <cell r="A1023" t="str">
            <v>4295859044</v>
          </cell>
        </row>
        <row r="1024">
          <cell r="A1024" t="str">
            <v>4295859044</v>
          </cell>
        </row>
        <row r="1025">
          <cell r="A1025" t="str">
            <v>4295859044</v>
          </cell>
        </row>
        <row r="1026">
          <cell r="A1026" t="str">
            <v>4295859044</v>
          </cell>
        </row>
        <row r="1027">
          <cell r="A1027" t="str">
            <v>4295859044</v>
          </cell>
        </row>
        <row r="1028">
          <cell r="A1028" t="str">
            <v>4295859044</v>
          </cell>
        </row>
        <row r="1029">
          <cell r="A1029" t="str">
            <v>4295859044</v>
          </cell>
        </row>
        <row r="1030">
          <cell r="A1030" t="str">
            <v>4295859044</v>
          </cell>
        </row>
        <row r="1031">
          <cell r="A1031" t="str">
            <v>4295859044</v>
          </cell>
        </row>
        <row r="1032">
          <cell r="A1032" t="str">
            <v>4295859044</v>
          </cell>
        </row>
        <row r="1033">
          <cell r="A1033" t="str">
            <v>4295859044</v>
          </cell>
        </row>
        <row r="1034">
          <cell r="A1034" t="str">
            <v>4295859044</v>
          </cell>
        </row>
        <row r="1035">
          <cell r="A1035" t="str">
            <v>4295859044</v>
          </cell>
        </row>
        <row r="1036">
          <cell r="A1036" t="str">
            <v>4295859044</v>
          </cell>
        </row>
        <row r="1037">
          <cell r="A1037" t="str">
            <v>4295859044</v>
          </cell>
        </row>
        <row r="1038">
          <cell r="A1038" t="str">
            <v>4295859044</v>
          </cell>
        </row>
        <row r="1039">
          <cell r="A1039" t="str">
            <v>4295859044</v>
          </cell>
        </row>
        <row r="1040">
          <cell r="A1040" t="str">
            <v>4295859044</v>
          </cell>
        </row>
        <row r="1041">
          <cell r="A1041" t="str">
            <v>4295859044</v>
          </cell>
        </row>
        <row r="1042">
          <cell r="A1042" t="str">
            <v>4295859044</v>
          </cell>
        </row>
        <row r="1043">
          <cell r="A1043" t="str">
            <v>4295859044</v>
          </cell>
        </row>
        <row r="1044">
          <cell r="A1044" t="str">
            <v>4295859044</v>
          </cell>
        </row>
        <row r="1045">
          <cell r="A1045" t="str">
            <v>4295859044</v>
          </cell>
        </row>
        <row r="1046">
          <cell r="A1046" t="str">
            <v>4295859044</v>
          </cell>
        </row>
        <row r="1047">
          <cell r="A1047" t="str">
            <v>4295859044</v>
          </cell>
        </row>
        <row r="1048">
          <cell r="A1048" t="str">
            <v>4295859044</v>
          </cell>
        </row>
        <row r="1049">
          <cell r="A1049" t="str">
            <v>4295859044</v>
          </cell>
        </row>
        <row r="1050">
          <cell r="A1050" t="str">
            <v>4295859044</v>
          </cell>
        </row>
        <row r="1051">
          <cell r="A1051" t="str">
            <v>4295859044</v>
          </cell>
        </row>
        <row r="1052">
          <cell r="A1052" t="str">
            <v>4295859044</v>
          </cell>
        </row>
        <row r="1053">
          <cell r="A1053" t="str">
            <v>4295859044</v>
          </cell>
        </row>
        <row r="1054">
          <cell r="A1054" t="str">
            <v>4295859044</v>
          </cell>
        </row>
        <row r="1055">
          <cell r="A1055" t="str">
            <v>4295859044</v>
          </cell>
        </row>
        <row r="1056">
          <cell r="A1056" t="str">
            <v>4295859044</v>
          </cell>
        </row>
        <row r="1057">
          <cell r="A1057" t="str">
            <v>4295859044</v>
          </cell>
        </row>
        <row r="1058">
          <cell r="A1058" t="str">
            <v>4295859044</v>
          </cell>
        </row>
        <row r="1059">
          <cell r="A1059" t="str">
            <v>4295859044</v>
          </cell>
        </row>
        <row r="1060">
          <cell r="A1060" t="str">
            <v>4295859044</v>
          </cell>
        </row>
        <row r="1061">
          <cell r="A1061" t="str">
            <v>4295859044</v>
          </cell>
        </row>
        <row r="1062">
          <cell r="A1062" t="str">
            <v>4295859044</v>
          </cell>
        </row>
        <row r="1063">
          <cell r="A1063" t="str">
            <v>4295859044</v>
          </cell>
        </row>
        <row r="1064">
          <cell r="A1064" t="str">
            <v>4295859044</v>
          </cell>
        </row>
        <row r="1065">
          <cell r="A1065" t="str">
            <v>4295859044</v>
          </cell>
        </row>
        <row r="1066">
          <cell r="A1066" t="str">
            <v>4295859044</v>
          </cell>
        </row>
        <row r="1067">
          <cell r="A1067" t="str">
            <v>4295859044</v>
          </cell>
        </row>
        <row r="1068">
          <cell r="A1068" t="str">
            <v>4295903689</v>
          </cell>
        </row>
        <row r="1069">
          <cell r="A1069" t="str">
            <v>4295903689</v>
          </cell>
        </row>
        <row r="1070">
          <cell r="A1070" t="str">
            <v>4295903689</v>
          </cell>
        </row>
        <row r="1071">
          <cell r="A1071" t="str">
            <v>4295903689</v>
          </cell>
        </row>
        <row r="1072">
          <cell r="A1072" t="str">
            <v>4295903689</v>
          </cell>
        </row>
        <row r="1073">
          <cell r="A1073" t="str">
            <v>4295903689</v>
          </cell>
        </row>
        <row r="1074">
          <cell r="A1074" t="str">
            <v>4295903689</v>
          </cell>
        </row>
        <row r="1075">
          <cell r="A1075" t="str">
            <v>4295903689</v>
          </cell>
        </row>
        <row r="1076">
          <cell r="A1076" t="str">
            <v>4295903689</v>
          </cell>
        </row>
        <row r="1077">
          <cell r="A1077" t="str">
            <v>4295903689</v>
          </cell>
        </row>
        <row r="1078">
          <cell r="A1078" t="str">
            <v>4295903689</v>
          </cell>
        </row>
        <row r="1079">
          <cell r="A1079" t="str">
            <v>4295903689</v>
          </cell>
        </row>
        <row r="1080">
          <cell r="A1080" t="str">
            <v>4295903689</v>
          </cell>
        </row>
        <row r="1081">
          <cell r="A1081" t="str">
            <v>4295903689</v>
          </cell>
        </row>
        <row r="1082">
          <cell r="A1082" t="str">
            <v>4295903689</v>
          </cell>
        </row>
        <row r="1083">
          <cell r="A1083" t="str">
            <v>4295903689</v>
          </cell>
        </row>
        <row r="1084">
          <cell r="A1084" t="str">
            <v>4295903689</v>
          </cell>
        </row>
        <row r="1085">
          <cell r="A1085" t="str">
            <v>4295903689</v>
          </cell>
        </row>
        <row r="1086">
          <cell r="A1086" t="str">
            <v>4295903689</v>
          </cell>
        </row>
        <row r="1087">
          <cell r="A1087" t="str">
            <v>4295903689</v>
          </cell>
        </row>
        <row r="1088">
          <cell r="A1088" t="str">
            <v>4295903689</v>
          </cell>
        </row>
        <row r="1089">
          <cell r="A1089" t="str">
            <v>4295903689</v>
          </cell>
        </row>
        <row r="1090">
          <cell r="A1090" t="str">
            <v>4295903689</v>
          </cell>
        </row>
        <row r="1091">
          <cell r="A1091" t="str">
            <v>4295903689</v>
          </cell>
        </row>
        <row r="1092">
          <cell r="A1092" t="str">
            <v>4295903689</v>
          </cell>
        </row>
        <row r="1093">
          <cell r="A1093" t="str">
            <v>4295903689</v>
          </cell>
        </row>
        <row r="1094">
          <cell r="A1094" t="str">
            <v>4295903689</v>
          </cell>
        </row>
        <row r="1095">
          <cell r="A1095" t="str">
            <v>4295903689</v>
          </cell>
        </row>
        <row r="1096">
          <cell r="A1096" t="str">
            <v>4295903689</v>
          </cell>
        </row>
        <row r="1097">
          <cell r="A1097" t="str">
            <v>4295903689</v>
          </cell>
        </row>
        <row r="1098">
          <cell r="A1098" t="str">
            <v>4295903689</v>
          </cell>
        </row>
        <row r="1099">
          <cell r="A1099" t="str">
            <v>4295903689</v>
          </cell>
        </row>
        <row r="1100">
          <cell r="A1100" t="str">
            <v>4295903689</v>
          </cell>
        </row>
        <row r="1101">
          <cell r="A1101" t="str">
            <v>4295903689</v>
          </cell>
        </row>
        <row r="1102">
          <cell r="A1102" t="str">
            <v>4295903689</v>
          </cell>
        </row>
        <row r="1103">
          <cell r="A1103" t="str">
            <v>4295903689</v>
          </cell>
        </row>
        <row r="1104">
          <cell r="A1104" t="str">
            <v>4295903689</v>
          </cell>
        </row>
        <row r="1105">
          <cell r="A1105" t="str">
            <v>4295903689</v>
          </cell>
        </row>
        <row r="1106">
          <cell r="A1106" t="str">
            <v>4295903689</v>
          </cell>
        </row>
        <row r="1107">
          <cell r="A1107" t="str">
            <v>4295903689</v>
          </cell>
        </row>
        <row r="1108">
          <cell r="A1108" t="str">
            <v>4295903689</v>
          </cell>
        </row>
        <row r="1109">
          <cell r="A1109" t="str">
            <v>4295903689</v>
          </cell>
        </row>
        <row r="1110">
          <cell r="A1110" t="str">
            <v>4295903689</v>
          </cell>
        </row>
        <row r="1111">
          <cell r="A1111" t="str">
            <v>4295903689</v>
          </cell>
        </row>
        <row r="1112">
          <cell r="A1112" t="str">
            <v>4295903689</v>
          </cell>
        </row>
        <row r="1113">
          <cell r="A1113" t="str">
            <v>4295903689</v>
          </cell>
        </row>
        <row r="1114">
          <cell r="A1114" t="str">
            <v>4295903689</v>
          </cell>
        </row>
        <row r="1115">
          <cell r="A1115" t="str">
            <v>4295903689</v>
          </cell>
        </row>
        <row r="1116">
          <cell r="A1116" t="str">
            <v>4295903689</v>
          </cell>
        </row>
        <row r="1117">
          <cell r="A1117" t="str">
            <v>4295903689</v>
          </cell>
        </row>
        <row r="1118">
          <cell r="A1118" t="str">
            <v>4295903689</v>
          </cell>
        </row>
        <row r="1119">
          <cell r="A1119" t="str">
            <v>4295903689</v>
          </cell>
        </row>
        <row r="1120">
          <cell r="A1120" t="str">
            <v>4295903689</v>
          </cell>
        </row>
        <row r="1121">
          <cell r="A1121" t="str">
            <v>4295903689</v>
          </cell>
        </row>
        <row r="1122">
          <cell r="A1122" t="str">
            <v>4295903689</v>
          </cell>
        </row>
        <row r="1123">
          <cell r="A1123" t="str">
            <v>4295903689</v>
          </cell>
        </row>
        <row r="1124">
          <cell r="A1124" t="str">
            <v>4295903689</v>
          </cell>
        </row>
        <row r="1125">
          <cell r="A1125" t="str">
            <v>4295903689</v>
          </cell>
        </row>
        <row r="1126">
          <cell r="A1126" t="str">
            <v>4295903689</v>
          </cell>
        </row>
        <row r="1127">
          <cell r="A1127" t="str">
            <v>4295903689</v>
          </cell>
        </row>
        <row r="1128">
          <cell r="A1128" t="str">
            <v>4295903689</v>
          </cell>
        </row>
        <row r="1129">
          <cell r="A1129" t="str">
            <v>4295903689</v>
          </cell>
        </row>
        <row r="1130">
          <cell r="A1130" t="str">
            <v>4295903689</v>
          </cell>
        </row>
        <row r="1131">
          <cell r="A1131" t="str">
            <v>4295903689</v>
          </cell>
        </row>
        <row r="1132">
          <cell r="A1132" t="str">
            <v>4295903689</v>
          </cell>
        </row>
        <row r="1133">
          <cell r="A1133" t="str">
            <v>4295903689</v>
          </cell>
        </row>
        <row r="1134">
          <cell r="A1134" t="str">
            <v>4295903689</v>
          </cell>
        </row>
        <row r="1135">
          <cell r="A1135" t="str">
            <v>4295903689</v>
          </cell>
        </row>
        <row r="1136">
          <cell r="A1136" t="str">
            <v>4295903689</v>
          </cell>
        </row>
        <row r="1137">
          <cell r="A1137" t="str">
            <v>4295903689</v>
          </cell>
        </row>
        <row r="1138">
          <cell r="A1138" t="str">
            <v>4295903689</v>
          </cell>
        </row>
        <row r="1139">
          <cell r="A1139" t="str">
            <v>4295903689</v>
          </cell>
        </row>
        <row r="1140">
          <cell r="A1140" t="str">
            <v>4295903689</v>
          </cell>
        </row>
        <row r="1141">
          <cell r="A1141" t="str">
            <v>4295903689</v>
          </cell>
        </row>
        <row r="1142">
          <cell r="A1142" t="str">
            <v>4295903689</v>
          </cell>
        </row>
        <row r="1143">
          <cell r="A1143" t="str">
            <v>4295903689</v>
          </cell>
        </row>
        <row r="1144">
          <cell r="A1144" t="str">
            <v>4295903689</v>
          </cell>
        </row>
        <row r="1145">
          <cell r="A1145" t="str">
            <v>4295903689</v>
          </cell>
        </row>
        <row r="1146">
          <cell r="A1146" t="str">
            <v>4295903689</v>
          </cell>
        </row>
        <row r="1147">
          <cell r="A1147" t="str">
            <v>4295903689</v>
          </cell>
        </row>
        <row r="1148">
          <cell r="A1148" t="str">
            <v>4295903689</v>
          </cell>
        </row>
        <row r="1149">
          <cell r="A1149" t="str">
            <v>4295903689</v>
          </cell>
        </row>
        <row r="1150">
          <cell r="A1150" t="str">
            <v>4295903689</v>
          </cell>
        </row>
        <row r="1151">
          <cell r="A1151" t="str">
            <v>4295903689</v>
          </cell>
        </row>
        <row r="1152">
          <cell r="A1152" t="str">
            <v>4295903689</v>
          </cell>
        </row>
        <row r="1153">
          <cell r="A1153" t="str">
            <v>4295903689</v>
          </cell>
        </row>
        <row r="1154">
          <cell r="A1154" t="str">
            <v>4295903689</v>
          </cell>
        </row>
        <row r="1155">
          <cell r="A1155" t="str">
            <v>4295903689</v>
          </cell>
        </row>
        <row r="1156">
          <cell r="A1156" t="str">
            <v>4295903689</v>
          </cell>
        </row>
        <row r="1157">
          <cell r="A1157" t="str">
            <v>4295903689</v>
          </cell>
        </row>
        <row r="1158">
          <cell r="A1158" t="str">
            <v>4295903689</v>
          </cell>
        </row>
        <row r="1159">
          <cell r="A1159" t="str">
            <v>4295903689</v>
          </cell>
        </row>
        <row r="1160">
          <cell r="A1160" t="str">
            <v>4295903689</v>
          </cell>
        </row>
        <row r="1161">
          <cell r="A1161" t="str">
            <v>4295903689</v>
          </cell>
        </row>
        <row r="1162">
          <cell r="A1162" t="str">
            <v>4295903689</v>
          </cell>
        </row>
        <row r="1163">
          <cell r="A1163" t="str">
            <v>4295903689</v>
          </cell>
        </row>
        <row r="1164">
          <cell r="A1164" t="str">
            <v>4295903689</v>
          </cell>
        </row>
        <row r="1165">
          <cell r="A1165" t="str">
            <v>4295903689</v>
          </cell>
        </row>
        <row r="1166">
          <cell r="A1166" t="str">
            <v>4295903689</v>
          </cell>
        </row>
        <row r="1167">
          <cell r="A1167" t="str">
            <v>4295903689</v>
          </cell>
        </row>
        <row r="1168">
          <cell r="A1168" t="str">
            <v>4295903689</v>
          </cell>
        </row>
        <row r="1169">
          <cell r="A1169" t="str">
            <v>4295903689</v>
          </cell>
        </row>
        <row r="1170">
          <cell r="A1170" t="str">
            <v>4295903689</v>
          </cell>
        </row>
        <row r="1171">
          <cell r="A1171" t="str">
            <v>4295903689</v>
          </cell>
        </row>
        <row r="1172">
          <cell r="A1172" t="str">
            <v>4295903689</v>
          </cell>
        </row>
        <row r="1173">
          <cell r="A1173" t="str">
            <v>4295903689</v>
          </cell>
        </row>
        <row r="1174">
          <cell r="A1174" t="str">
            <v>4295903689</v>
          </cell>
        </row>
        <row r="1175">
          <cell r="A1175" t="str">
            <v>4295903689</v>
          </cell>
        </row>
        <row r="1176">
          <cell r="A1176" t="str">
            <v>4295903689</v>
          </cell>
        </row>
        <row r="1177">
          <cell r="A1177" t="str">
            <v>4295903689</v>
          </cell>
        </row>
        <row r="1178">
          <cell r="A1178" t="str">
            <v>4295903689</v>
          </cell>
        </row>
        <row r="1179">
          <cell r="A1179" t="str">
            <v>4295903689</v>
          </cell>
        </row>
        <row r="1180">
          <cell r="A1180" t="str">
            <v>4295903689</v>
          </cell>
        </row>
        <row r="1181">
          <cell r="A1181" t="str">
            <v>4295903689</v>
          </cell>
        </row>
        <row r="1182">
          <cell r="A1182" t="str">
            <v>4295903689</v>
          </cell>
        </row>
        <row r="1183">
          <cell r="A1183" t="str">
            <v>4295903689</v>
          </cell>
        </row>
        <row r="1184">
          <cell r="A1184" t="str">
            <v>4295903689</v>
          </cell>
        </row>
        <row r="1185">
          <cell r="A1185" t="str">
            <v>4295903689</v>
          </cell>
        </row>
        <row r="1186">
          <cell r="A1186" t="str">
            <v>4295903689</v>
          </cell>
        </row>
        <row r="1187">
          <cell r="A1187" t="str">
            <v>4295903689</v>
          </cell>
        </row>
        <row r="1188">
          <cell r="A1188" t="str">
            <v>4295903689</v>
          </cell>
        </row>
        <row r="1189">
          <cell r="A1189" t="str">
            <v>4295903689</v>
          </cell>
        </row>
        <row r="1190">
          <cell r="A1190" t="str">
            <v>4295903689</v>
          </cell>
        </row>
        <row r="1191">
          <cell r="A1191" t="str">
            <v>4295903689</v>
          </cell>
        </row>
        <row r="1192">
          <cell r="A1192" t="str">
            <v>4295903689</v>
          </cell>
        </row>
        <row r="1193">
          <cell r="A1193" t="str">
            <v>4295903689</v>
          </cell>
        </row>
        <row r="1194">
          <cell r="A1194" t="str">
            <v>4295903689</v>
          </cell>
        </row>
        <row r="1195">
          <cell r="A1195" t="str">
            <v>4295903689</v>
          </cell>
        </row>
        <row r="1196">
          <cell r="A1196" t="str">
            <v>4295903689</v>
          </cell>
        </row>
        <row r="1197">
          <cell r="A1197" t="str">
            <v>4295903689</v>
          </cell>
        </row>
        <row r="1198">
          <cell r="A1198" t="str">
            <v>4295903689</v>
          </cell>
        </row>
        <row r="1199">
          <cell r="A1199" t="str">
            <v>4295903689</v>
          </cell>
        </row>
        <row r="1200">
          <cell r="A1200" t="str">
            <v>4295903689</v>
          </cell>
        </row>
        <row r="1201">
          <cell r="A1201" t="str">
            <v>4295903689</v>
          </cell>
        </row>
        <row r="1202">
          <cell r="A1202" t="str">
            <v>4295903689</v>
          </cell>
        </row>
        <row r="1203">
          <cell r="A1203" t="str">
            <v>4295903689</v>
          </cell>
        </row>
        <row r="1204">
          <cell r="A1204" t="str">
            <v>4295903689</v>
          </cell>
        </row>
        <row r="1205">
          <cell r="A1205" t="str">
            <v>4295903689</v>
          </cell>
        </row>
        <row r="1206">
          <cell r="A1206" t="str">
            <v>4295903689</v>
          </cell>
        </row>
        <row r="1207">
          <cell r="A1207" t="str">
            <v>4295903689</v>
          </cell>
        </row>
        <row r="1208">
          <cell r="A1208" t="str">
            <v>4295903689</v>
          </cell>
        </row>
        <row r="1209">
          <cell r="A1209" t="str">
            <v>4295903689</v>
          </cell>
        </row>
        <row r="1210">
          <cell r="A1210" t="str">
            <v>4295903689</v>
          </cell>
        </row>
        <row r="1211">
          <cell r="A1211" t="str">
            <v>4295903689</v>
          </cell>
        </row>
        <row r="1212">
          <cell r="A1212" t="str">
            <v>4295903689</v>
          </cell>
        </row>
        <row r="1213">
          <cell r="A1213" t="str">
            <v>4295903689</v>
          </cell>
        </row>
        <row r="1214">
          <cell r="A1214" t="str">
            <v>4295903689</v>
          </cell>
        </row>
        <row r="1215">
          <cell r="A1215" t="str">
            <v>4295903689</v>
          </cell>
        </row>
        <row r="1216">
          <cell r="A1216" t="str">
            <v>4295903689</v>
          </cell>
        </row>
        <row r="1217">
          <cell r="A1217" t="str">
            <v>4295903689</v>
          </cell>
        </row>
        <row r="1218">
          <cell r="A1218" t="str">
            <v>4295903689</v>
          </cell>
        </row>
        <row r="1219">
          <cell r="A1219" t="str">
            <v>4295903689</v>
          </cell>
        </row>
        <row r="1220">
          <cell r="A1220" t="str">
            <v>4295903689</v>
          </cell>
        </row>
        <row r="1221">
          <cell r="A1221" t="str">
            <v>4295903689</v>
          </cell>
        </row>
        <row r="1222">
          <cell r="A1222" t="str">
            <v>4295903689</v>
          </cell>
        </row>
        <row r="1223">
          <cell r="A1223" t="str">
            <v>4295903689</v>
          </cell>
        </row>
        <row r="1224">
          <cell r="A1224" t="str">
            <v>4295903689</v>
          </cell>
        </row>
        <row r="1225">
          <cell r="A1225" t="str">
            <v>4295903689</v>
          </cell>
        </row>
        <row r="1226">
          <cell r="A1226" t="str">
            <v>4295903689</v>
          </cell>
        </row>
        <row r="1227">
          <cell r="A1227" t="str">
            <v>4295903689</v>
          </cell>
        </row>
        <row r="1228">
          <cell r="A1228" t="str">
            <v>4295903689</v>
          </cell>
        </row>
        <row r="1229">
          <cell r="A1229" t="str">
            <v>4295903689</v>
          </cell>
        </row>
        <row r="1230">
          <cell r="A1230" t="str">
            <v>4295903689</v>
          </cell>
        </row>
        <row r="1231">
          <cell r="A1231" t="str">
            <v>4295903689</v>
          </cell>
        </row>
        <row r="1232">
          <cell r="A1232" t="str">
            <v>4295903689</v>
          </cell>
        </row>
        <row r="1233">
          <cell r="A1233" t="str">
            <v>4295903689</v>
          </cell>
        </row>
        <row r="1234">
          <cell r="A1234" t="str">
            <v>4295903689</v>
          </cell>
        </row>
        <row r="1235">
          <cell r="A1235" t="str">
            <v>4295903689</v>
          </cell>
        </row>
        <row r="1236">
          <cell r="A1236" t="str">
            <v>4295903689</v>
          </cell>
        </row>
        <row r="1237">
          <cell r="A1237" t="str">
            <v>4295903689</v>
          </cell>
        </row>
        <row r="1238">
          <cell r="A1238" t="str">
            <v>4295903689</v>
          </cell>
        </row>
        <row r="1239">
          <cell r="A1239" t="str">
            <v>4295903689</v>
          </cell>
        </row>
        <row r="1240">
          <cell r="A1240" t="str">
            <v>4295903689</v>
          </cell>
        </row>
        <row r="1241">
          <cell r="A1241" t="str">
            <v>4295903689</v>
          </cell>
        </row>
        <row r="1242">
          <cell r="A1242" t="str">
            <v>4295903689</v>
          </cell>
        </row>
        <row r="1243">
          <cell r="A1243" t="str">
            <v>4295903689</v>
          </cell>
        </row>
        <row r="1244">
          <cell r="A1244" t="str">
            <v>4295903689</v>
          </cell>
        </row>
        <row r="1245">
          <cell r="A1245" t="str">
            <v>4295903689</v>
          </cell>
        </row>
        <row r="1246">
          <cell r="A1246" t="str">
            <v>4295903689</v>
          </cell>
        </row>
        <row r="1247">
          <cell r="A1247" t="str">
            <v>4295903689</v>
          </cell>
        </row>
        <row r="1248">
          <cell r="A1248" t="str">
            <v>4295903689</v>
          </cell>
        </row>
        <row r="1249">
          <cell r="A1249" t="str">
            <v>4295903689</v>
          </cell>
        </row>
        <row r="1250">
          <cell r="A1250" t="str">
            <v>4295903689</v>
          </cell>
        </row>
        <row r="1251">
          <cell r="A1251" t="str">
            <v>4295903689</v>
          </cell>
        </row>
        <row r="1252">
          <cell r="A1252" t="str">
            <v>4295903689</v>
          </cell>
        </row>
        <row r="1253">
          <cell r="A1253" t="str">
            <v>4295903689</v>
          </cell>
        </row>
        <row r="1254">
          <cell r="A1254" t="str">
            <v>4295903689</v>
          </cell>
        </row>
        <row r="1255">
          <cell r="A1255" t="str">
            <v>4295903689</v>
          </cell>
        </row>
        <row r="1256">
          <cell r="A1256" t="str">
            <v>4295903689</v>
          </cell>
        </row>
        <row r="1257">
          <cell r="A1257" t="str">
            <v>4295903689</v>
          </cell>
        </row>
        <row r="1258">
          <cell r="A1258" t="str">
            <v>4295903689</v>
          </cell>
        </row>
        <row r="1259">
          <cell r="A1259" t="str">
            <v>4295903689</v>
          </cell>
        </row>
        <row r="1260">
          <cell r="A1260" t="str">
            <v>4295903689</v>
          </cell>
        </row>
        <row r="1261">
          <cell r="A1261" t="str">
            <v>4295903689</v>
          </cell>
        </row>
        <row r="1262">
          <cell r="A1262" t="str">
            <v>4295903689</v>
          </cell>
        </row>
        <row r="1263">
          <cell r="A1263" t="str">
            <v>4295903689</v>
          </cell>
        </row>
        <row r="1264">
          <cell r="A1264" t="str">
            <v>4295903689</v>
          </cell>
        </row>
        <row r="1265">
          <cell r="A1265" t="str">
            <v>4295903689</v>
          </cell>
        </row>
        <row r="1266">
          <cell r="A1266" t="str">
            <v>4295903689</v>
          </cell>
        </row>
        <row r="1267">
          <cell r="A1267" t="str">
            <v>4295903689</v>
          </cell>
        </row>
        <row r="1268">
          <cell r="A1268" t="str">
            <v>4295903689</v>
          </cell>
        </row>
        <row r="1269">
          <cell r="A1269" t="str">
            <v>4295903689</v>
          </cell>
        </row>
        <row r="1270">
          <cell r="A1270" t="str">
            <v>4295903689</v>
          </cell>
        </row>
        <row r="1271">
          <cell r="A1271" t="str">
            <v>4295903689</v>
          </cell>
        </row>
        <row r="1272">
          <cell r="A1272" t="str">
            <v>4295903689</v>
          </cell>
        </row>
        <row r="1273">
          <cell r="A1273" t="str">
            <v>4295903689</v>
          </cell>
        </row>
        <row r="1274">
          <cell r="A1274" t="str">
            <v>4295857351</v>
          </cell>
        </row>
        <row r="1275">
          <cell r="A1275" t="str">
            <v>4295857351</v>
          </cell>
        </row>
        <row r="1276">
          <cell r="A1276" t="str">
            <v>4295857351</v>
          </cell>
        </row>
        <row r="1277">
          <cell r="A1277" t="str">
            <v>4295857351</v>
          </cell>
        </row>
        <row r="1278">
          <cell r="A1278" t="str">
            <v>4295857351</v>
          </cell>
        </row>
        <row r="1279">
          <cell r="A1279" t="str">
            <v>4295857351</v>
          </cell>
        </row>
        <row r="1280">
          <cell r="A1280" t="str">
            <v>4295857351</v>
          </cell>
        </row>
        <row r="1281">
          <cell r="A1281" t="str">
            <v>4295857351</v>
          </cell>
        </row>
        <row r="1282">
          <cell r="A1282" t="str">
            <v>4295857351</v>
          </cell>
        </row>
        <row r="1283">
          <cell r="A1283" t="str">
            <v>4295857351</v>
          </cell>
        </row>
        <row r="1284">
          <cell r="A1284" t="str">
            <v>4295857351</v>
          </cell>
        </row>
        <row r="1285">
          <cell r="A1285" t="str">
            <v>4295857351</v>
          </cell>
        </row>
        <row r="1286">
          <cell r="A1286" t="str">
            <v>4295857351</v>
          </cell>
        </row>
        <row r="1287">
          <cell r="A1287" t="str">
            <v>4295857351</v>
          </cell>
        </row>
        <row r="1288">
          <cell r="A1288" t="str">
            <v>4295857351</v>
          </cell>
        </row>
        <row r="1289">
          <cell r="A1289" t="str">
            <v>4295857351</v>
          </cell>
        </row>
        <row r="1290">
          <cell r="A1290" t="str">
            <v>4295857351</v>
          </cell>
        </row>
        <row r="1291">
          <cell r="A1291" t="str">
            <v>4295857351</v>
          </cell>
        </row>
        <row r="1292">
          <cell r="A1292" t="str">
            <v>4295857351</v>
          </cell>
        </row>
        <row r="1293">
          <cell r="A1293" t="str">
            <v>4295857351</v>
          </cell>
        </row>
        <row r="1294">
          <cell r="A1294" t="str">
            <v>4295857351</v>
          </cell>
        </row>
        <row r="1295">
          <cell r="A1295" t="str">
            <v>4295857351</v>
          </cell>
        </row>
        <row r="1296">
          <cell r="A1296" t="str">
            <v>4295857351</v>
          </cell>
        </row>
        <row r="1297">
          <cell r="A1297" t="str">
            <v>4295857351</v>
          </cell>
        </row>
        <row r="1298">
          <cell r="A1298" t="str">
            <v>4295857351</v>
          </cell>
        </row>
        <row r="1299">
          <cell r="A1299" t="str">
            <v>4295857351</v>
          </cell>
        </row>
        <row r="1300">
          <cell r="A1300" t="str">
            <v>4295857351</v>
          </cell>
        </row>
        <row r="1301">
          <cell r="A1301" t="str">
            <v>4295857351</v>
          </cell>
        </row>
        <row r="1302">
          <cell r="A1302" t="str">
            <v>4295857351</v>
          </cell>
        </row>
        <row r="1303">
          <cell r="A1303" t="str">
            <v>4295857351</v>
          </cell>
        </row>
        <row r="1304">
          <cell r="A1304" t="str">
            <v>4295857351</v>
          </cell>
        </row>
        <row r="1305">
          <cell r="A1305" t="str">
            <v>4295857351</v>
          </cell>
        </row>
        <row r="1306">
          <cell r="A1306" t="str">
            <v>4295857351</v>
          </cell>
        </row>
        <row r="1307">
          <cell r="A1307" t="str">
            <v>4295857351</v>
          </cell>
        </row>
        <row r="1308">
          <cell r="A1308" t="str">
            <v>4295857351</v>
          </cell>
        </row>
        <row r="1309">
          <cell r="A1309" t="str">
            <v>4295857351</v>
          </cell>
        </row>
        <row r="1310">
          <cell r="A1310" t="str">
            <v>4295857351</v>
          </cell>
        </row>
        <row r="1311">
          <cell r="A1311" t="str">
            <v>4295857351</v>
          </cell>
        </row>
        <row r="1312">
          <cell r="A1312" t="str">
            <v>4295857351</v>
          </cell>
        </row>
        <row r="1313">
          <cell r="A1313" t="str">
            <v>4295857351</v>
          </cell>
        </row>
        <row r="1314">
          <cell r="A1314" t="str">
            <v>4295857351</v>
          </cell>
        </row>
        <row r="1315">
          <cell r="A1315" t="str">
            <v>4295857351</v>
          </cell>
        </row>
        <row r="1316">
          <cell r="A1316" t="str">
            <v>4295857351</v>
          </cell>
        </row>
        <row r="1317">
          <cell r="A1317" t="str">
            <v>4295857351</v>
          </cell>
        </row>
        <row r="1318">
          <cell r="A1318" t="str">
            <v>4295857351</v>
          </cell>
        </row>
        <row r="1319">
          <cell r="A1319" t="str">
            <v>4295857351</v>
          </cell>
        </row>
        <row r="1320">
          <cell r="A1320" t="str">
            <v>4295857351</v>
          </cell>
        </row>
        <row r="1321">
          <cell r="A1321" t="str">
            <v>4295857351</v>
          </cell>
        </row>
        <row r="1322">
          <cell r="A1322" t="str">
            <v>4295857351</v>
          </cell>
        </row>
        <row r="1323">
          <cell r="A1323" t="str">
            <v>4295857351</v>
          </cell>
        </row>
        <row r="1324">
          <cell r="A1324" t="str">
            <v>4295857351</v>
          </cell>
        </row>
        <row r="1325">
          <cell r="A1325" t="str">
            <v>4295857351</v>
          </cell>
        </row>
        <row r="1326">
          <cell r="A1326" t="str">
            <v>4295857351</v>
          </cell>
        </row>
        <row r="1327">
          <cell r="A1327" t="str">
            <v>4295857351</v>
          </cell>
        </row>
        <row r="1328">
          <cell r="A1328" t="str">
            <v>4295857351</v>
          </cell>
        </row>
        <row r="1329">
          <cell r="A1329" t="str">
            <v>4295857351</v>
          </cell>
        </row>
        <row r="1330">
          <cell r="A1330" t="str">
            <v>4295857351</v>
          </cell>
        </row>
        <row r="1331">
          <cell r="A1331" t="str">
            <v>4295857351</v>
          </cell>
        </row>
        <row r="1332">
          <cell r="A1332" t="str">
            <v>4295857351</v>
          </cell>
        </row>
        <row r="1333">
          <cell r="A1333" t="str">
            <v>4295857351</v>
          </cell>
        </row>
        <row r="1334">
          <cell r="A1334" t="str">
            <v>4295857351</v>
          </cell>
        </row>
        <row r="1335">
          <cell r="A1335" t="str">
            <v>4295857351</v>
          </cell>
        </row>
        <row r="1336">
          <cell r="A1336" t="str">
            <v>4295857351</v>
          </cell>
        </row>
        <row r="1337">
          <cell r="A1337" t="str">
            <v>4295857351</v>
          </cell>
        </row>
        <row r="1338">
          <cell r="A1338" t="str">
            <v>4295857351</v>
          </cell>
        </row>
        <row r="1339">
          <cell r="A1339" t="str">
            <v>4295857351</v>
          </cell>
        </row>
        <row r="1340">
          <cell r="A1340" t="str">
            <v>4295857351</v>
          </cell>
        </row>
        <row r="1341">
          <cell r="A1341" t="str">
            <v>4295857351</v>
          </cell>
        </row>
        <row r="1342">
          <cell r="A1342" t="str">
            <v>4295857351</v>
          </cell>
        </row>
        <row r="1343">
          <cell r="A1343" t="str">
            <v>4295857351</v>
          </cell>
        </row>
        <row r="1344">
          <cell r="A1344" t="str">
            <v>4295857351</v>
          </cell>
        </row>
        <row r="1345">
          <cell r="A1345" t="str">
            <v>4295857351</v>
          </cell>
        </row>
        <row r="1346">
          <cell r="A1346" t="str">
            <v>4295857351</v>
          </cell>
        </row>
        <row r="1347">
          <cell r="A1347" t="str">
            <v>4295857351</v>
          </cell>
        </row>
        <row r="1348">
          <cell r="A1348" t="str">
            <v>4295857351</v>
          </cell>
        </row>
        <row r="1349">
          <cell r="A1349" t="str">
            <v>4295857351</v>
          </cell>
        </row>
        <row r="1350">
          <cell r="A1350" t="str">
            <v>4295857351</v>
          </cell>
        </row>
        <row r="1351">
          <cell r="A1351" t="str">
            <v>4295857351</v>
          </cell>
        </row>
        <row r="1352">
          <cell r="A1352" t="str">
            <v>4295857351</v>
          </cell>
        </row>
        <row r="1353">
          <cell r="A1353" t="str">
            <v>4295857351</v>
          </cell>
        </row>
        <row r="1354">
          <cell r="A1354" t="str">
            <v>4295857351</v>
          </cell>
        </row>
        <row r="1355">
          <cell r="A1355" t="str">
            <v>4295857351</v>
          </cell>
        </row>
        <row r="1356">
          <cell r="A1356" t="str">
            <v>4295857351</v>
          </cell>
        </row>
        <row r="1357">
          <cell r="A1357" t="str">
            <v>4295857351</v>
          </cell>
        </row>
        <row r="1358">
          <cell r="A1358" t="str">
            <v>4295857351</v>
          </cell>
        </row>
        <row r="1359">
          <cell r="A1359" t="str">
            <v>4295857351</v>
          </cell>
        </row>
        <row r="1360">
          <cell r="A1360" t="str">
            <v>4295857351</v>
          </cell>
        </row>
        <row r="1361">
          <cell r="A1361" t="str">
            <v>4295857351</v>
          </cell>
        </row>
        <row r="1362">
          <cell r="A1362" t="str">
            <v>4295857351</v>
          </cell>
        </row>
        <row r="1363">
          <cell r="A1363" t="str">
            <v>4295857351</v>
          </cell>
        </row>
        <row r="1364">
          <cell r="A1364" t="str">
            <v>4295857351</v>
          </cell>
        </row>
        <row r="1365">
          <cell r="A1365" t="str">
            <v>4295857351</v>
          </cell>
        </row>
        <row r="1366">
          <cell r="A1366" t="str">
            <v>4295857351</v>
          </cell>
        </row>
        <row r="1367">
          <cell r="A1367" t="str">
            <v>4295857351</v>
          </cell>
        </row>
        <row r="1368">
          <cell r="A1368" t="str">
            <v>4295857351</v>
          </cell>
        </row>
        <row r="1369">
          <cell r="A1369" t="str">
            <v>5000504255</v>
          </cell>
        </row>
        <row r="1370">
          <cell r="A1370" t="str">
            <v>5000504255</v>
          </cell>
        </row>
        <row r="1371">
          <cell r="A1371" t="str">
            <v>5000504255</v>
          </cell>
        </row>
        <row r="1372">
          <cell r="A1372" t="str">
            <v>5000504255</v>
          </cell>
        </row>
        <row r="1373">
          <cell r="A1373" t="str">
            <v>5000504255</v>
          </cell>
        </row>
        <row r="1374">
          <cell r="A1374" t="str">
            <v>5000504255</v>
          </cell>
        </row>
        <row r="1375">
          <cell r="A1375" t="str">
            <v>5000504255</v>
          </cell>
        </row>
        <row r="1376">
          <cell r="A1376" t="str">
            <v>5000504255</v>
          </cell>
        </row>
        <row r="1377">
          <cell r="A1377" t="str">
            <v>5000504255</v>
          </cell>
        </row>
        <row r="1378">
          <cell r="A1378" t="str">
            <v>5000504255</v>
          </cell>
        </row>
        <row r="1379">
          <cell r="A1379" t="str">
            <v>5000504255</v>
          </cell>
        </row>
        <row r="1380">
          <cell r="A1380" t="str">
            <v>5000504255</v>
          </cell>
        </row>
        <row r="1381">
          <cell r="A1381" t="str">
            <v>5000504255</v>
          </cell>
        </row>
        <row r="1382">
          <cell r="A1382" t="str">
            <v>5000504255</v>
          </cell>
        </row>
        <row r="1383">
          <cell r="A1383" t="str">
            <v>5000504255</v>
          </cell>
        </row>
        <row r="1384">
          <cell r="A1384" t="str">
            <v>5000504255</v>
          </cell>
        </row>
        <row r="1385">
          <cell r="A1385" t="str">
            <v>5000504255</v>
          </cell>
        </row>
        <row r="1386">
          <cell r="A1386" t="str">
            <v>5000504255</v>
          </cell>
        </row>
        <row r="1387">
          <cell r="A1387" t="str">
            <v>5000504255</v>
          </cell>
        </row>
        <row r="1388">
          <cell r="A1388" t="str">
            <v>5000504255</v>
          </cell>
        </row>
        <row r="1389">
          <cell r="A1389" t="str">
            <v>5000504255</v>
          </cell>
        </row>
        <row r="1390">
          <cell r="A1390" t="str">
            <v>5000504255</v>
          </cell>
        </row>
        <row r="1391">
          <cell r="A1391" t="str">
            <v>5000504255</v>
          </cell>
        </row>
        <row r="1392">
          <cell r="A1392" t="str">
            <v>5000504255</v>
          </cell>
        </row>
        <row r="1393">
          <cell r="A1393" t="str">
            <v>5000504255</v>
          </cell>
        </row>
        <row r="1394">
          <cell r="A1394" t="str">
            <v>5000504255</v>
          </cell>
        </row>
        <row r="1395">
          <cell r="A1395" t="str">
            <v>5000504255</v>
          </cell>
        </row>
        <row r="1396">
          <cell r="A1396" t="str">
            <v>5000504255</v>
          </cell>
        </row>
        <row r="1397">
          <cell r="A1397" t="str">
            <v>4295863738</v>
          </cell>
        </row>
        <row r="1398">
          <cell r="A1398" t="str">
            <v>4295863738</v>
          </cell>
        </row>
        <row r="1399">
          <cell r="A1399" t="str">
            <v>4295863738</v>
          </cell>
        </row>
        <row r="1400">
          <cell r="A1400" t="str">
            <v>4295863738</v>
          </cell>
        </row>
        <row r="1401">
          <cell r="A1401" t="str">
            <v>4295863738</v>
          </cell>
        </row>
        <row r="1402">
          <cell r="A1402" t="str">
            <v>4295863738</v>
          </cell>
        </row>
        <row r="1403">
          <cell r="A1403" t="str">
            <v>4295863738</v>
          </cell>
        </row>
        <row r="1404">
          <cell r="A1404" t="str">
            <v>4295863738</v>
          </cell>
        </row>
        <row r="1405">
          <cell r="A1405" t="str">
            <v>4295863738</v>
          </cell>
        </row>
        <row r="1406">
          <cell r="A1406" t="str">
            <v>4295871038</v>
          </cell>
        </row>
        <row r="1407">
          <cell r="A1407" t="str">
            <v>4295871038</v>
          </cell>
        </row>
        <row r="1408">
          <cell r="A1408" t="str">
            <v>4295871038</v>
          </cell>
        </row>
        <row r="1409">
          <cell r="A1409" t="str">
            <v>4295871038</v>
          </cell>
        </row>
        <row r="1410">
          <cell r="A1410" t="str">
            <v>4295871038</v>
          </cell>
        </row>
        <row r="1411">
          <cell r="A1411" t="str">
            <v>4295871038</v>
          </cell>
        </row>
        <row r="1412">
          <cell r="A1412" t="str">
            <v>4295871038</v>
          </cell>
        </row>
        <row r="1413">
          <cell r="A1413" t="str">
            <v>4295871038</v>
          </cell>
        </row>
        <row r="1414">
          <cell r="A1414" t="str">
            <v>4295871038</v>
          </cell>
        </row>
        <row r="1415">
          <cell r="A1415" t="str">
            <v>4295871038</v>
          </cell>
        </row>
        <row r="1416">
          <cell r="A1416" t="str">
            <v>4295871038</v>
          </cell>
        </row>
        <row r="1417">
          <cell r="A1417" t="str">
            <v>4295871038</v>
          </cell>
        </row>
        <row r="1418">
          <cell r="A1418" t="str">
            <v>4295871038</v>
          </cell>
        </row>
        <row r="1419">
          <cell r="A1419" t="str">
            <v>4295871038</v>
          </cell>
        </row>
        <row r="1420">
          <cell r="A1420" t="str">
            <v>4295871038</v>
          </cell>
        </row>
        <row r="1421">
          <cell r="A1421" t="str">
            <v>4295871038</v>
          </cell>
        </row>
        <row r="1422">
          <cell r="A1422" t="str">
            <v>4295871038</v>
          </cell>
        </row>
        <row r="1423">
          <cell r="A1423" t="str">
            <v>4295871038</v>
          </cell>
        </row>
        <row r="1424">
          <cell r="A1424" t="str">
            <v>4295871038</v>
          </cell>
        </row>
        <row r="1425">
          <cell r="A1425" t="str">
            <v>4295871038</v>
          </cell>
        </row>
        <row r="1426">
          <cell r="A1426" t="str">
            <v>4295871038</v>
          </cell>
        </row>
        <row r="1427">
          <cell r="A1427" t="str">
            <v>4295871038</v>
          </cell>
        </row>
        <row r="1428">
          <cell r="A1428" t="str">
            <v>4295871038</v>
          </cell>
        </row>
        <row r="1429">
          <cell r="A1429" t="str">
            <v>4295871038</v>
          </cell>
        </row>
        <row r="1430">
          <cell r="A1430" t="str">
            <v>4295871038</v>
          </cell>
        </row>
        <row r="1431">
          <cell r="A1431" t="str">
            <v>4295871038</v>
          </cell>
        </row>
        <row r="1432">
          <cell r="A1432" t="str">
            <v>4295871038</v>
          </cell>
        </row>
        <row r="1433">
          <cell r="A1433" t="str">
            <v>4295871038</v>
          </cell>
        </row>
        <row r="1434">
          <cell r="A1434" t="str">
            <v>4295871038</v>
          </cell>
        </row>
        <row r="1435">
          <cell r="A1435" t="str">
            <v>4295871038</v>
          </cell>
        </row>
        <row r="1436">
          <cell r="A1436" t="str">
            <v>4295871038</v>
          </cell>
        </row>
        <row r="1437">
          <cell r="A1437" t="str">
            <v>4295871038</v>
          </cell>
        </row>
        <row r="1438">
          <cell r="A1438" t="str">
            <v>4295871038</v>
          </cell>
        </row>
        <row r="1439">
          <cell r="A1439" t="str">
            <v>4295871038</v>
          </cell>
        </row>
        <row r="1440">
          <cell r="A1440" t="str">
            <v>4295871038</v>
          </cell>
        </row>
        <row r="1441">
          <cell r="A1441" t="str">
            <v>4295871038</v>
          </cell>
        </row>
        <row r="1442">
          <cell r="A1442" t="str">
            <v>4295871038</v>
          </cell>
        </row>
        <row r="1443">
          <cell r="A1443" t="str">
            <v>4295871038</v>
          </cell>
        </row>
        <row r="1444">
          <cell r="A1444" t="str">
            <v>4295871038</v>
          </cell>
        </row>
        <row r="1445">
          <cell r="A1445" t="str">
            <v>4295871038</v>
          </cell>
        </row>
        <row r="1446">
          <cell r="A1446" t="str">
            <v>4295871038</v>
          </cell>
        </row>
        <row r="1447">
          <cell r="A1447" t="str">
            <v>4295871038</v>
          </cell>
        </row>
        <row r="1448">
          <cell r="A1448" t="str">
            <v>4295871038</v>
          </cell>
        </row>
        <row r="1449">
          <cell r="A1449" t="str">
            <v>4295871038</v>
          </cell>
        </row>
        <row r="1450">
          <cell r="A1450" t="str">
            <v>4295871038</v>
          </cell>
        </row>
        <row r="1451">
          <cell r="A1451" t="str">
            <v>4295871038</v>
          </cell>
        </row>
        <row r="1452">
          <cell r="A1452" t="str">
            <v>4295871038</v>
          </cell>
        </row>
        <row r="1453">
          <cell r="A1453" t="str">
            <v>4295871038</v>
          </cell>
        </row>
        <row r="1454">
          <cell r="A1454" t="str">
            <v>4295871038</v>
          </cell>
        </row>
        <row r="1455">
          <cell r="A1455" t="str">
            <v>4295871038</v>
          </cell>
        </row>
        <row r="1456">
          <cell r="A1456" t="str">
            <v>4295871038</v>
          </cell>
        </row>
        <row r="1457">
          <cell r="A1457" t="str">
            <v>4295871038</v>
          </cell>
        </row>
        <row r="1458">
          <cell r="A1458" t="str">
            <v>4295871038</v>
          </cell>
        </row>
        <row r="1459">
          <cell r="A1459" t="str">
            <v>4295871038</v>
          </cell>
        </row>
        <row r="1460">
          <cell r="A1460" t="str">
            <v>4295871038</v>
          </cell>
        </row>
        <row r="1461">
          <cell r="A1461" t="str">
            <v>4295871038</v>
          </cell>
        </row>
        <row r="1462">
          <cell r="A1462" t="str">
            <v>4295871038</v>
          </cell>
        </row>
        <row r="1463">
          <cell r="A1463" t="str">
            <v>4295871038</v>
          </cell>
        </row>
        <row r="1464">
          <cell r="A1464" t="str">
            <v>4295871038</v>
          </cell>
        </row>
        <row r="1465">
          <cell r="A1465" t="str">
            <v>4295871038</v>
          </cell>
        </row>
        <row r="1466">
          <cell r="A1466" t="str">
            <v>4295871038</v>
          </cell>
        </row>
        <row r="1467">
          <cell r="A1467" t="str">
            <v>4295871038</v>
          </cell>
        </row>
        <row r="1468">
          <cell r="A1468" t="str">
            <v>4295871038</v>
          </cell>
        </row>
        <row r="1469">
          <cell r="A1469" t="str">
            <v>4295871038</v>
          </cell>
        </row>
        <row r="1470">
          <cell r="A1470" t="str">
            <v>4295871038</v>
          </cell>
        </row>
        <row r="1471">
          <cell r="A1471" t="str">
            <v>4295871038</v>
          </cell>
        </row>
        <row r="1472">
          <cell r="A1472" t="str">
            <v>4295871038</v>
          </cell>
        </row>
        <row r="1473">
          <cell r="A1473" t="str">
            <v>4295871038</v>
          </cell>
        </row>
        <row r="1474">
          <cell r="A1474" t="str">
            <v>4295871038</v>
          </cell>
        </row>
        <row r="1475">
          <cell r="A1475" t="str">
            <v>4295871038</v>
          </cell>
        </row>
        <row r="1476">
          <cell r="A1476" t="str">
            <v>4295871038</v>
          </cell>
        </row>
        <row r="1477">
          <cell r="A1477" t="str">
            <v>4295871038</v>
          </cell>
        </row>
        <row r="1478">
          <cell r="A1478" t="str">
            <v>4295871038</v>
          </cell>
        </row>
        <row r="1479">
          <cell r="A1479" t="str">
            <v>4295871038</v>
          </cell>
        </row>
        <row r="1480">
          <cell r="A1480" t="str">
            <v>4295871038</v>
          </cell>
        </row>
        <row r="1481">
          <cell r="A1481" t="str">
            <v>4295871038</v>
          </cell>
        </row>
        <row r="1482">
          <cell r="A1482" t="str">
            <v>4295871038</v>
          </cell>
        </row>
        <row r="1483">
          <cell r="A1483" t="str">
            <v>4295871038</v>
          </cell>
        </row>
        <row r="1484">
          <cell r="A1484" t="str">
            <v>4295871038</v>
          </cell>
        </row>
        <row r="1485">
          <cell r="A1485" t="str">
            <v>4295871038</v>
          </cell>
        </row>
        <row r="1486">
          <cell r="A1486" t="str">
            <v>4295871038</v>
          </cell>
        </row>
        <row r="1487">
          <cell r="A1487" t="str">
            <v>4295871038</v>
          </cell>
        </row>
        <row r="1488">
          <cell r="A1488" t="str">
            <v>4295871038</v>
          </cell>
        </row>
        <row r="1489">
          <cell r="A1489" t="str">
            <v>4295871038</v>
          </cell>
        </row>
        <row r="1490">
          <cell r="A1490" t="str">
            <v>4295871038</v>
          </cell>
        </row>
        <row r="1491">
          <cell r="A1491" t="str">
            <v>4295871038</v>
          </cell>
        </row>
        <row r="1492">
          <cell r="A1492" t="str">
            <v>4295871038</v>
          </cell>
        </row>
        <row r="1493">
          <cell r="A1493" t="str">
            <v>4295871038</v>
          </cell>
        </row>
        <row r="1494">
          <cell r="A1494" t="str">
            <v>4295871038</v>
          </cell>
        </row>
        <row r="1495">
          <cell r="A1495" t="str">
            <v>4295871611</v>
          </cell>
        </row>
        <row r="1496">
          <cell r="A1496" t="str">
            <v>4295871611</v>
          </cell>
        </row>
        <row r="1497">
          <cell r="A1497" t="str">
            <v>4295871611</v>
          </cell>
        </row>
        <row r="1498">
          <cell r="A1498" t="str">
            <v>4295871611</v>
          </cell>
        </row>
        <row r="1499">
          <cell r="A1499" t="str">
            <v>4295871611</v>
          </cell>
        </row>
        <row r="1500">
          <cell r="A1500" t="str">
            <v>4295871611</v>
          </cell>
        </row>
        <row r="1501">
          <cell r="A1501" t="str">
            <v>4295871611</v>
          </cell>
        </row>
        <row r="1502">
          <cell r="A1502" t="str">
            <v>4295871611</v>
          </cell>
        </row>
        <row r="1503">
          <cell r="A1503" t="str">
            <v>4295871611</v>
          </cell>
        </row>
        <row r="1504">
          <cell r="A1504" t="str">
            <v>4295871468</v>
          </cell>
        </row>
        <row r="1505">
          <cell r="A1505" t="str">
            <v>4295871468</v>
          </cell>
        </row>
        <row r="1506">
          <cell r="A1506" t="str">
            <v>4295871468</v>
          </cell>
        </row>
        <row r="1507">
          <cell r="A1507" t="str">
            <v>4295871468</v>
          </cell>
        </row>
        <row r="1508">
          <cell r="A1508" t="str">
            <v>4295871468</v>
          </cell>
        </row>
        <row r="1509">
          <cell r="A1509" t="str">
            <v>4295871468</v>
          </cell>
        </row>
        <row r="1510">
          <cell r="A1510" t="str">
            <v>4295871468</v>
          </cell>
        </row>
        <row r="1511">
          <cell r="A1511" t="str">
            <v>4295871468</v>
          </cell>
        </row>
        <row r="1512">
          <cell r="A1512" t="str">
            <v>4295871468</v>
          </cell>
        </row>
        <row r="1513">
          <cell r="A1513" t="str">
            <v>4295871468</v>
          </cell>
        </row>
        <row r="1514">
          <cell r="A1514" t="str">
            <v>4295871468</v>
          </cell>
        </row>
        <row r="1515">
          <cell r="A1515" t="str">
            <v>4295871468</v>
          </cell>
        </row>
        <row r="1516">
          <cell r="A1516" t="str">
            <v>4295871468</v>
          </cell>
        </row>
        <row r="1517">
          <cell r="A1517" t="str">
            <v>4295871468</v>
          </cell>
        </row>
        <row r="1518">
          <cell r="A1518" t="str">
            <v>4295871468</v>
          </cell>
        </row>
        <row r="1519">
          <cell r="A1519" t="str">
            <v>4295871468</v>
          </cell>
        </row>
        <row r="1520">
          <cell r="A1520" t="str">
            <v>4295871468</v>
          </cell>
        </row>
        <row r="1521">
          <cell r="A1521" t="str">
            <v>4295871468</v>
          </cell>
        </row>
        <row r="1522">
          <cell r="A1522" t="str">
            <v>4295871468</v>
          </cell>
        </row>
        <row r="1523">
          <cell r="A1523" t="str">
            <v>4295871468</v>
          </cell>
        </row>
        <row r="1524">
          <cell r="A1524" t="str">
            <v>4295871468</v>
          </cell>
        </row>
        <row r="1525">
          <cell r="A1525" t="str">
            <v>4295871468</v>
          </cell>
        </row>
        <row r="1526">
          <cell r="A1526" t="str">
            <v>4295871468</v>
          </cell>
        </row>
        <row r="1527">
          <cell r="A1527" t="str">
            <v>4295871468</v>
          </cell>
        </row>
        <row r="1528">
          <cell r="A1528" t="str">
            <v>4295871468</v>
          </cell>
        </row>
        <row r="1529">
          <cell r="A1529" t="str">
            <v>4295871468</v>
          </cell>
        </row>
        <row r="1530">
          <cell r="A1530" t="str">
            <v>4295871468</v>
          </cell>
        </row>
        <row r="1531">
          <cell r="A1531" t="str">
            <v>4295871468</v>
          </cell>
        </row>
        <row r="1532">
          <cell r="A1532" t="str">
            <v>4295871468</v>
          </cell>
        </row>
        <row r="1533">
          <cell r="A1533" t="str">
            <v>4295871468</v>
          </cell>
        </row>
        <row r="1534">
          <cell r="A1534" t="str">
            <v>4295871468</v>
          </cell>
        </row>
        <row r="1535">
          <cell r="A1535" t="str">
            <v>4295871468</v>
          </cell>
        </row>
        <row r="1536">
          <cell r="A1536" t="str">
            <v>5000064360</v>
          </cell>
        </row>
        <row r="1537">
          <cell r="A1537" t="str">
            <v>5000064360</v>
          </cell>
        </row>
        <row r="1538">
          <cell r="A1538" t="str">
            <v>5000064360</v>
          </cell>
        </row>
        <row r="1539">
          <cell r="A1539" t="str">
            <v>5000064360</v>
          </cell>
        </row>
        <row r="1540">
          <cell r="A1540" t="str">
            <v>5000064360</v>
          </cell>
        </row>
        <row r="1541">
          <cell r="A1541" t="str">
            <v>5000064360</v>
          </cell>
        </row>
        <row r="1542">
          <cell r="A1542" t="str">
            <v>4295887419</v>
          </cell>
        </row>
        <row r="1543">
          <cell r="A1543" t="str">
            <v>4295887419</v>
          </cell>
        </row>
        <row r="1544">
          <cell r="A1544" t="str">
            <v>4295887419</v>
          </cell>
        </row>
        <row r="1545">
          <cell r="A1545" t="str">
            <v>4295887419</v>
          </cell>
        </row>
        <row r="1546">
          <cell r="A1546" t="str">
            <v>4295887419</v>
          </cell>
        </row>
        <row r="1547">
          <cell r="A1547" t="str">
            <v>4295887419</v>
          </cell>
        </row>
        <row r="1548">
          <cell r="A1548" t="str">
            <v>4295887419</v>
          </cell>
        </row>
        <row r="1549">
          <cell r="A1549" t="str">
            <v>4295887419</v>
          </cell>
        </row>
        <row r="1550">
          <cell r="A1550" t="str">
            <v>4295887419</v>
          </cell>
        </row>
        <row r="1551">
          <cell r="A1551" t="str">
            <v>4295887419</v>
          </cell>
        </row>
        <row r="1552">
          <cell r="A1552" t="str">
            <v>4295887419</v>
          </cell>
        </row>
        <row r="1553">
          <cell r="A1553" t="str">
            <v>4295887419</v>
          </cell>
        </row>
        <row r="1554">
          <cell r="A1554" t="str">
            <v>4295887419</v>
          </cell>
        </row>
        <row r="1555">
          <cell r="A1555" t="str">
            <v>4295887419</v>
          </cell>
        </row>
        <row r="1556">
          <cell r="A1556" t="str">
            <v>4295887419</v>
          </cell>
        </row>
        <row r="1557">
          <cell r="A1557" t="str">
            <v>4295887419</v>
          </cell>
        </row>
        <row r="1558">
          <cell r="A1558" t="str">
            <v>4295887419</v>
          </cell>
        </row>
        <row r="1559">
          <cell r="A1559" t="str">
            <v>4295887419</v>
          </cell>
        </row>
        <row r="1560">
          <cell r="A1560" t="str">
            <v>4295887419</v>
          </cell>
        </row>
        <row r="1561">
          <cell r="A1561" t="str">
            <v>4295887419</v>
          </cell>
        </row>
        <row r="1562">
          <cell r="A1562" t="str">
            <v>4295887419</v>
          </cell>
        </row>
        <row r="1563">
          <cell r="A1563" t="str">
            <v>4295887419</v>
          </cell>
        </row>
        <row r="1564">
          <cell r="A1564" t="str">
            <v>4295887419</v>
          </cell>
        </row>
        <row r="1565">
          <cell r="A1565" t="str">
            <v>4295887419</v>
          </cell>
        </row>
        <row r="1566">
          <cell r="A1566" t="str">
            <v>4295887419</v>
          </cell>
        </row>
        <row r="1567">
          <cell r="A1567" t="str">
            <v>4295887419</v>
          </cell>
        </row>
        <row r="1568">
          <cell r="A1568" t="str">
            <v>4295887419</v>
          </cell>
        </row>
        <row r="1569">
          <cell r="A1569" t="str">
            <v>4295887419</v>
          </cell>
        </row>
        <row r="1570">
          <cell r="A1570" t="str">
            <v>4295887419</v>
          </cell>
        </row>
        <row r="1571">
          <cell r="A1571" t="str">
            <v>4295887419</v>
          </cell>
        </row>
        <row r="1572">
          <cell r="A1572" t="str">
            <v>4295887419</v>
          </cell>
        </row>
        <row r="1573">
          <cell r="A1573" t="str">
            <v>4295887419</v>
          </cell>
        </row>
        <row r="1574">
          <cell r="A1574" t="str">
            <v>4295887419</v>
          </cell>
        </row>
        <row r="1575">
          <cell r="A1575" t="str">
            <v>4295887419</v>
          </cell>
        </row>
        <row r="1576">
          <cell r="A1576" t="str">
            <v>4295887419</v>
          </cell>
        </row>
        <row r="1577">
          <cell r="A1577" t="str">
            <v>4295887419</v>
          </cell>
        </row>
        <row r="1578">
          <cell r="A1578" t="str">
            <v>4295887419</v>
          </cell>
        </row>
        <row r="1579">
          <cell r="A1579" t="str">
            <v>4295887419</v>
          </cell>
        </row>
        <row r="1580">
          <cell r="A1580" t="str">
            <v>4295887419</v>
          </cell>
        </row>
        <row r="1581">
          <cell r="A1581" t="str">
            <v>4295887419</v>
          </cell>
        </row>
        <row r="1582">
          <cell r="A1582" t="str">
            <v>4295887419</v>
          </cell>
        </row>
        <row r="1583">
          <cell r="A1583" t="str">
            <v>4295887419</v>
          </cell>
        </row>
        <row r="1584">
          <cell r="A1584" t="str">
            <v>4295887419</v>
          </cell>
        </row>
        <row r="1585">
          <cell r="A1585" t="str">
            <v>4295887419</v>
          </cell>
        </row>
        <row r="1586">
          <cell r="A1586" t="str">
            <v>4295887419</v>
          </cell>
        </row>
        <row r="1587">
          <cell r="A1587" t="str">
            <v>4295887419</v>
          </cell>
        </row>
        <row r="1588">
          <cell r="A1588" t="str">
            <v>4295863314</v>
          </cell>
        </row>
        <row r="1589">
          <cell r="A1589" t="str">
            <v>4295863314</v>
          </cell>
        </row>
        <row r="1590">
          <cell r="A1590" t="str">
            <v>4295863314</v>
          </cell>
        </row>
        <row r="1591">
          <cell r="A1591" t="str">
            <v>4295863314</v>
          </cell>
        </row>
        <row r="1592">
          <cell r="A1592" t="str">
            <v>4295863314</v>
          </cell>
        </row>
        <row r="1593">
          <cell r="A1593" t="str">
            <v>4295863314</v>
          </cell>
        </row>
        <row r="1594">
          <cell r="A1594" t="str">
            <v>4295863314</v>
          </cell>
        </row>
        <row r="1595">
          <cell r="A1595" t="str">
            <v>4295863314</v>
          </cell>
        </row>
        <row r="1596">
          <cell r="A1596" t="str">
            <v>4295863314</v>
          </cell>
        </row>
        <row r="1597">
          <cell r="A1597" t="str">
            <v>4295863314</v>
          </cell>
        </row>
        <row r="1598">
          <cell r="A1598" t="str">
            <v>4295863314</v>
          </cell>
        </row>
        <row r="1599">
          <cell r="A1599" t="str">
            <v>4295863314</v>
          </cell>
        </row>
        <row r="1600">
          <cell r="A1600" t="str">
            <v>4295863314</v>
          </cell>
        </row>
        <row r="1601">
          <cell r="A1601" t="str">
            <v>4295863314</v>
          </cell>
        </row>
        <row r="1602">
          <cell r="A1602" t="str">
            <v>4295863314</v>
          </cell>
        </row>
        <row r="1603">
          <cell r="A1603" t="str">
            <v>4295863314</v>
          </cell>
        </row>
        <row r="1604">
          <cell r="A1604" t="str">
            <v>4295863314</v>
          </cell>
        </row>
        <row r="1605">
          <cell r="A1605" t="str">
            <v>4295863314</v>
          </cell>
        </row>
        <row r="1606">
          <cell r="A1606" t="str">
            <v>4295863314</v>
          </cell>
        </row>
        <row r="1607">
          <cell r="A1607" t="str">
            <v>4295863314</v>
          </cell>
        </row>
        <row r="1608">
          <cell r="A1608" t="str">
            <v>4295863314</v>
          </cell>
        </row>
        <row r="1609">
          <cell r="A1609" t="str">
            <v>4295863314</v>
          </cell>
        </row>
        <row r="1610">
          <cell r="A1610" t="str">
            <v>4295863314</v>
          </cell>
        </row>
        <row r="1611">
          <cell r="A1611" t="str">
            <v>4295863314</v>
          </cell>
        </row>
        <row r="1612">
          <cell r="A1612" t="str">
            <v>4295863314</v>
          </cell>
        </row>
        <row r="1613">
          <cell r="A1613" t="str">
            <v>4295863314</v>
          </cell>
        </row>
        <row r="1614">
          <cell r="A1614" t="str">
            <v>4295863314</v>
          </cell>
        </row>
        <row r="1615">
          <cell r="A1615" t="str">
            <v>4295863314</v>
          </cell>
        </row>
        <row r="1616">
          <cell r="A1616" t="str">
            <v>4295863314</v>
          </cell>
        </row>
        <row r="1617">
          <cell r="A1617" t="str">
            <v>4295863314</v>
          </cell>
        </row>
        <row r="1618">
          <cell r="A1618" t="str">
            <v>4295863314</v>
          </cell>
        </row>
        <row r="1619">
          <cell r="A1619" t="str">
            <v>4295863314</v>
          </cell>
        </row>
        <row r="1620">
          <cell r="A1620" t="str">
            <v>4295863314</v>
          </cell>
        </row>
        <row r="1621">
          <cell r="A1621" t="str">
            <v>4295863314</v>
          </cell>
        </row>
        <row r="1622">
          <cell r="A1622" t="str">
            <v>4295863314</v>
          </cell>
        </row>
        <row r="1623">
          <cell r="A1623" t="str">
            <v>4295863314</v>
          </cell>
        </row>
        <row r="1624">
          <cell r="A1624" t="str">
            <v>4295863314</v>
          </cell>
        </row>
        <row r="1625">
          <cell r="A1625" t="str">
            <v>4295863314</v>
          </cell>
        </row>
        <row r="1626">
          <cell r="A1626" t="str">
            <v>4295863314</v>
          </cell>
        </row>
        <row r="1627">
          <cell r="A1627" t="str">
            <v>4295863314</v>
          </cell>
        </row>
        <row r="1628">
          <cell r="A1628" t="str">
            <v>4295863314</v>
          </cell>
        </row>
        <row r="1629">
          <cell r="A1629" t="str">
            <v>4295863314</v>
          </cell>
        </row>
        <row r="1630">
          <cell r="A1630" t="str">
            <v>4295863314</v>
          </cell>
        </row>
        <row r="1631">
          <cell r="A1631" t="str">
            <v>4295863314</v>
          </cell>
        </row>
        <row r="1632">
          <cell r="A1632" t="str">
            <v>4295863314</v>
          </cell>
        </row>
        <row r="1633">
          <cell r="A1633" t="str">
            <v>4295863314</v>
          </cell>
        </row>
        <row r="1634">
          <cell r="A1634" t="str">
            <v>4295863314</v>
          </cell>
        </row>
        <row r="1635">
          <cell r="A1635" t="str">
            <v>4295863314</v>
          </cell>
        </row>
        <row r="1636">
          <cell r="A1636" t="str">
            <v>4295863314</v>
          </cell>
        </row>
        <row r="1637">
          <cell r="A1637" t="str">
            <v>4295863314</v>
          </cell>
        </row>
        <row r="1638">
          <cell r="A1638" t="str">
            <v>4295863314</v>
          </cell>
        </row>
        <row r="1639">
          <cell r="A1639" t="str">
            <v>4295863314</v>
          </cell>
        </row>
        <row r="1640">
          <cell r="A1640" t="str">
            <v>4295863314</v>
          </cell>
        </row>
        <row r="1641">
          <cell r="A1641" t="str">
            <v>4295863314</v>
          </cell>
        </row>
        <row r="1642">
          <cell r="A1642" t="str">
            <v>4295863314</v>
          </cell>
        </row>
        <row r="1643">
          <cell r="A1643" t="str">
            <v>4295863314</v>
          </cell>
        </row>
        <row r="1644">
          <cell r="A1644" t="str">
            <v>5046318443</v>
          </cell>
        </row>
        <row r="1645">
          <cell r="A1645" t="str">
            <v>5046318443</v>
          </cell>
        </row>
        <row r="1646">
          <cell r="A1646" t="str">
            <v>5046318443</v>
          </cell>
        </row>
        <row r="1647">
          <cell r="A1647" t="str">
            <v>5046318443</v>
          </cell>
        </row>
        <row r="1648">
          <cell r="A1648" t="str">
            <v>5046318443</v>
          </cell>
        </row>
        <row r="1649">
          <cell r="A1649" t="str">
            <v>5046318443</v>
          </cell>
        </row>
        <row r="1650">
          <cell r="A1650" t="str">
            <v>5046318443</v>
          </cell>
        </row>
        <row r="1651">
          <cell r="A1651" t="str">
            <v>5046318443</v>
          </cell>
        </row>
        <row r="1652">
          <cell r="A1652" t="str">
            <v>5046318443</v>
          </cell>
        </row>
        <row r="1653">
          <cell r="A1653" t="str">
            <v>4295903833</v>
          </cell>
        </row>
        <row r="1654">
          <cell r="A1654" t="str">
            <v>4295903833</v>
          </cell>
        </row>
        <row r="1655">
          <cell r="A1655" t="str">
            <v>4295903833</v>
          </cell>
        </row>
        <row r="1656">
          <cell r="A1656" t="str">
            <v>4295903833</v>
          </cell>
        </row>
        <row r="1657">
          <cell r="A1657" t="str">
            <v>4295903833</v>
          </cell>
        </row>
        <row r="1658">
          <cell r="A1658" t="str">
            <v>4295903833</v>
          </cell>
        </row>
        <row r="1659">
          <cell r="A1659" t="str">
            <v>4295903833</v>
          </cell>
        </row>
        <row r="1660">
          <cell r="A1660" t="str">
            <v>4295903833</v>
          </cell>
        </row>
        <row r="1661">
          <cell r="A1661" t="str">
            <v>4295903833</v>
          </cell>
        </row>
        <row r="1662">
          <cell r="A1662" t="str">
            <v>4295903833</v>
          </cell>
        </row>
        <row r="1663">
          <cell r="A1663" t="str">
            <v>4295903833</v>
          </cell>
        </row>
        <row r="1664">
          <cell r="A1664" t="str">
            <v>4295903833</v>
          </cell>
        </row>
        <row r="1665">
          <cell r="A1665" t="str">
            <v>4295903833</v>
          </cell>
        </row>
        <row r="1666">
          <cell r="A1666" t="str">
            <v>4295903833</v>
          </cell>
        </row>
        <row r="1667">
          <cell r="A1667" t="str">
            <v>4295903833</v>
          </cell>
        </row>
        <row r="1668">
          <cell r="A1668" t="str">
            <v>4295903833</v>
          </cell>
        </row>
        <row r="1669">
          <cell r="A1669" t="str">
            <v>4295903833</v>
          </cell>
        </row>
        <row r="1670">
          <cell r="A1670" t="str">
            <v>4295903833</v>
          </cell>
        </row>
        <row r="1671">
          <cell r="A1671" t="str">
            <v>4295903833</v>
          </cell>
        </row>
        <row r="1672">
          <cell r="A1672" t="str">
            <v>4295903833</v>
          </cell>
        </row>
        <row r="1673">
          <cell r="A1673" t="str">
            <v>4295903833</v>
          </cell>
        </row>
        <row r="1674">
          <cell r="A1674" t="str">
            <v>4295903833</v>
          </cell>
        </row>
        <row r="1675">
          <cell r="A1675" t="str">
            <v>4295903833</v>
          </cell>
        </row>
        <row r="1676">
          <cell r="A1676" t="str">
            <v>4295903833</v>
          </cell>
        </row>
        <row r="1677">
          <cell r="A1677" t="str">
            <v>4295903833</v>
          </cell>
        </row>
        <row r="1678">
          <cell r="A1678" t="str">
            <v>4295903833</v>
          </cell>
        </row>
        <row r="1679">
          <cell r="A1679" t="str">
            <v>4295903833</v>
          </cell>
        </row>
        <row r="1680">
          <cell r="A1680" t="str">
            <v>4295903833</v>
          </cell>
        </row>
        <row r="1681">
          <cell r="A1681" t="str">
            <v>4295903833</v>
          </cell>
        </row>
        <row r="1682">
          <cell r="A1682" t="str">
            <v>4295903833</v>
          </cell>
        </row>
        <row r="1683">
          <cell r="A1683" t="str">
            <v>4295903833</v>
          </cell>
        </row>
        <row r="1684">
          <cell r="A1684" t="str">
            <v>4295903833</v>
          </cell>
        </row>
        <row r="1685">
          <cell r="A1685" t="str">
            <v>4295903833</v>
          </cell>
        </row>
        <row r="1686">
          <cell r="A1686" t="str">
            <v>4295903833</v>
          </cell>
        </row>
        <row r="1687">
          <cell r="A1687" t="str">
            <v>4295903833</v>
          </cell>
        </row>
        <row r="1688">
          <cell r="A1688" t="str">
            <v>4295903833</v>
          </cell>
        </row>
        <row r="1689">
          <cell r="A1689" t="str">
            <v>4295903833</v>
          </cell>
        </row>
        <row r="1690">
          <cell r="A1690" t="str">
            <v>4295903833</v>
          </cell>
        </row>
        <row r="1691">
          <cell r="A1691" t="str">
            <v>4295903833</v>
          </cell>
        </row>
        <row r="1692">
          <cell r="A1692" t="str">
            <v>4295903833</v>
          </cell>
        </row>
        <row r="1693">
          <cell r="A1693" t="str">
            <v>4295903833</v>
          </cell>
        </row>
        <row r="1694">
          <cell r="A1694" t="str">
            <v>4295903833</v>
          </cell>
        </row>
        <row r="1695">
          <cell r="A1695" t="str">
            <v>4295903833</v>
          </cell>
        </row>
        <row r="1696">
          <cell r="A1696" t="str">
            <v>4295903833</v>
          </cell>
        </row>
        <row r="1697">
          <cell r="A1697" t="str">
            <v>4295903833</v>
          </cell>
        </row>
        <row r="1698">
          <cell r="A1698" t="str">
            <v>4295903833</v>
          </cell>
        </row>
        <row r="1699">
          <cell r="A1699" t="str">
            <v>4295903833</v>
          </cell>
        </row>
        <row r="1700">
          <cell r="A1700" t="str">
            <v>4295903833</v>
          </cell>
        </row>
        <row r="1701">
          <cell r="A1701" t="str">
            <v>4295903833</v>
          </cell>
        </row>
        <row r="1702">
          <cell r="A1702" t="str">
            <v>4295903833</v>
          </cell>
        </row>
        <row r="1703">
          <cell r="A1703" t="str">
            <v>4295903833</v>
          </cell>
        </row>
        <row r="1704">
          <cell r="A1704" t="str">
            <v>4295903833</v>
          </cell>
        </row>
        <row r="1705">
          <cell r="A1705" t="str">
            <v>4295903833</v>
          </cell>
        </row>
        <row r="1706">
          <cell r="A1706" t="str">
            <v>4295903833</v>
          </cell>
        </row>
        <row r="1707">
          <cell r="A1707" t="str">
            <v>4295903833</v>
          </cell>
        </row>
        <row r="1708">
          <cell r="A1708" t="str">
            <v>4295903833</v>
          </cell>
        </row>
        <row r="1709">
          <cell r="A1709" t="str">
            <v>4295903833</v>
          </cell>
        </row>
        <row r="1710">
          <cell r="A1710" t="str">
            <v>4295903833</v>
          </cell>
        </row>
        <row r="1711">
          <cell r="A1711" t="str">
            <v>4295903833</v>
          </cell>
        </row>
        <row r="1712">
          <cell r="A1712" t="str">
            <v>4295903833</v>
          </cell>
        </row>
        <row r="1713">
          <cell r="A1713" t="str">
            <v>4295903833</v>
          </cell>
        </row>
        <row r="1714">
          <cell r="A1714" t="str">
            <v>4295903833</v>
          </cell>
        </row>
        <row r="1715">
          <cell r="A1715" t="str">
            <v>4295903833</v>
          </cell>
        </row>
        <row r="1716">
          <cell r="A1716" t="str">
            <v>4295903833</v>
          </cell>
        </row>
        <row r="1717">
          <cell r="A1717" t="str">
            <v>4295903833</v>
          </cell>
        </row>
        <row r="1718">
          <cell r="A1718" t="str">
            <v>4295903833</v>
          </cell>
        </row>
        <row r="1719">
          <cell r="A1719" t="str">
            <v>4295903833</v>
          </cell>
        </row>
        <row r="1720">
          <cell r="A1720" t="str">
            <v>4295903833</v>
          </cell>
        </row>
        <row r="1721">
          <cell r="A1721" t="str">
            <v>4295903833</v>
          </cell>
        </row>
        <row r="1722">
          <cell r="A1722" t="str">
            <v>4295903833</v>
          </cell>
        </row>
        <row r="1723">
          <cell r="A1723" t="str">
            <v>4295903833</v>
          </cell>
        </row>
        <row r="1724">
          <cell r="A1724" t="str">
            <v>4295903833</v>
          </cell>
        </row>
        <row r="1725">
          <cell r="A1725" t="str">
            <v>4295903833</v>
          </cell>
        </row>
        <row r="1726">
          <cell r="A1726" t="str">
            <v>4295903833</v>
          </cell>
        </row>
        <row r="1727">
          <cell r="A1727" t="str">
            <v>4295903833</v>
          </cell>
        </row>
        <row r="1728">
          <cell r="A1728" t="str">
            <v>4295903833</v>
          </cell>
        </row>
        <row r="1729">
          <cell r="A1729" t="str">
            <v>4295881974</v>
          </cell>
        </row>
        <row r="1730">
          <cell r="A1730" t="str">
            <v>4295881974</v>
          </cell>
        </row>
        <row r="1731">
          <cell r="A1731" t="str">
            <v>4295881974</v>
          </cell>
        </row>
        <row r="1732">
          <cell r="A1732" t="str">
            <v>4295881974</v>
          </cell>
        </row>
        <row r="1733">
          <cell r="A1733" t="str">
            <v>4295881974</v>
          </cell>
        </row>
        <row r="1734">
          <cell r="A1734" t="str">
            <v>4295881974</v>
          </cell>
        </row>
        <row r="1735">
          <cell r="A1735" t="str">
            <v>4295881974</v>
          </cell>
        </row>
        <row r="1736">
          <cell r="A1736" t="str">
            <v>4295881974</v>
          </cell>
        </row>
        <row r="1737">
          <cell r="A1737" t="str">
            <v>4295881974</v>
          </cell>
        </row>
        <row r="1738">
          <cell r="A1738" t="str">
            <v>4295881974</v>
          </cell>
        </row>
        <row r="1739">
          <cell r="A1739" t="str">
            <v>4295881974</v>
          </cell>
        </row>
        <row r="1740">
          <cell r="A1740" t="str">
            <v>4295881974</v>
          </cell>
        </row>
        <row r="1741">
          <cell r="A1741" t="str">
            <v>4295881974</v>
          </cell>
        </row>
        <row r="1742">
          <cell r="A1742" t="str">
            <v>4295881974</v>
          </cell>
        </row>
        <row r="1743">
          <cell r="A1743" t="str">
            <v>4295881974</v>
          </cell>
        </row>
        <row r="1744">
          <cell r="A1744" t="str">
            <v>4295881974</v>
          </cell>
        </row>
        <row r="1745">
          <cell r="A1745" t="str">
            <v>4295881974</v>
          </cell>
        </row>
        <row r="1746">
          <cell r="A1746" t="str">
            <v>4295881974</v>
          </cell>
        </row>
        <row r="1747">
          <cell r="A1747" t="str">
            <v>4295881974</v>
          </cell>
        </row>
        <row r="1748">
          <cell r="A1748" t="str">
            <v>4295881974</v>
          </cell>
        </row>
        <row r="1749">
          <cell r="A1749" t="str">
            <v>4295881974</v>
          </cell>
        </row>
        <row r="1750">
          <cell r="A1750" t="str">
            <v>4295881974</v>
          </cell>
        </row>
        <row r="1751">
          <cell r="A1751" t="str">
            <v>4295881974</v>
          </cell>
        </row>
        <row r="1752">
          <cell r="A1752" t="str">
            <v>4295881974</v>
          </cell>
        </row>
        <row r="1753">
          <cell r="A1753" t="str">
            <v>4295881974</v>
          </cell>
        </row>
        <row r="1754">
          <cell r="A1754" t="str">
            <v>4295881974</v>
          </cell>
        </row>
        <row r="1755">
          <cell r="A1755" t="str">
            <v>4295881974</v>
          </cell>
        </row>
        <row r="1756">
          <cell r="A1756" t="str">
            <v>4295881974</v>
          </cell>
        </row>
        <row r="1757">
          <cell r="A1757" t="str">
            <v>4295881974</v>
          </cell>
        </row>
        <row r="1758">
          <cell r="A1758" t="str">
            <v>4295881974</v>
          </cell>
        </row>
        <row r="1759">
          <cell r="A1759" t="str">
            <v>4295881974</v>
          </cell>
        </row>
        <row r="1760">
          <cell r="A1760" t="str">
            <v>4295881974</v>
          </cell>
        </row>
        <row r="1761">
          <cell r="A1761" t="str">
            <v>4295881974</v>
          </cell>
        </row>
        <row r="1762">
          <cell r="A1762" t="str">
            <v>4295881974</v>
          </cell>
        </row>
        <row r="1763">
          <cell r="A1763" t="str">
            <v>4295881974</v>
          </cell>
        </row>
        <row r="1764">
          <cell r="A1764" t="str">
            <v>4295881974</v>
          </cell>
        </row>
        <row r="1765">
          <cell r="A1765" t="str">
            <v>4295881974</v>
          </cell>
        </row>
        <row r="1766">
          <cell r="A1766" t="str">
            <v>4295881974</v>
          </cell>
        </row>
        <row r="1767">
          <cell r="A1767" t="str">
            <v>4295881974</v>
          </cell>
        </row>
        <row r="1768">
          <cell r="A1768" t="str">
            <v>4295881974</v>
          </cell>
        </row>
        <row r="1769">
          <cell r="A1769" t="str">
            <v>4295881974</v>
          </cell>
        </row>
        <row r="1770">
          <cell r="A1770" t="str">
            <v>4295881974</v>
          </cell>
        </row>
        <row r="1771">
          <cell r="A1771" t="str">
            <v>4295881974</v>
          </cell>
        </row>
        <row r="1772">
          <cell r="A1772" t="str">
            <v>4295881974</v>
          </cell>
        </row>
        <row r="1773">
          <cell r="A1773" t="str">
            <v>4295881974</v>
          </cell>
        </row>
        <row r="1774">
          <cell r="A1774" t="str">
            <v>4295881974</v>
          </cell>
        </row>
        <row r="1775">
          <cell r="A1775" t="str">
            <v>4295881974</v>
          </cell>
        </row>
        <row r="1776">
          <cell r="A1776" t="str">
            <v>4295881974</v>
          </cell>
        </row>
        <row r="1777">
          <cell r="A1777" t="str">
            <v>4295881974</v>
          </cell>
        </row>
        <row r="1778">
          <cell r="A1778" t="str">
            <v>4295881974</v>
          </cell>
        </row>
        <row r="1779">
          <cell r="A1779" t="str">
            <v>4295881974</v>
          </cell>
        </row>
        <row r="1780">
          <cell r="A1780" t="str">
            <v>4295881974</v>
          </cell>
        </row>
        <row r="1781">
          <cell r="A1781" t="str">
            <v>4295881974</v>
          </cell>
        </row>
        <row r="1782">
          <cell r="A1782" t="str">
            <v>4295881974</v>
          </cell>
        </row>
        <row r="1783">
          <cell r="A1783" t="str">
            <v>4295881974</v>
          </cell>
        </row>
        <row r="1784">
          <cell r="A1784" t="str">
            <v>4295881974</v>
          </cell>
        </row>
        <row r="1785">
          <cell r="A1785" t="str">
            <v>4295881974</v>
          </cell>
        </row>
        <row r="1786">
          <cell r="A1786" t="str">
            <v>4295881974</v>
          </cell>
        </row>
        <row r="1787">
          <cell r="A1787" t="str">
            <v>4295881974</v>
          </cell>
        </row>
        <row r="1788">
          <cell r="A1788" t="str">
            <v>4295881974</v>
          </cell>
        </row>
        <row r="1789">
          <cell r="A1789" t="str">
            <v>4295881974</v>
          </cell>
        </row>
        <row r="1790">
          <cell r="A1790" t="str">
            <v>4295881974</v>
          </cell>
        </row>
        <row r="1791">
          <cell r="A1791" t="str">
            <v>4295881974</v>
          </cell>
        </row>
        <row r="1792">
          <cell r="A1792" t="str">
            <v>4295881974</v>
          </cell>
        </row>
        <row r="1793">
          <cell r="A1793" t="str">
            <v>4295881974</v>
          </cell>
        </row>
        <row r="1794">
          <cell r="A1794" t="str">
            <v>4295881974</v>
          </cell>
        </row>
        <row r="1795">
          <cell r="A1795" t="str">
            <v>4295881974</v>
          </cell>
        </row>
        <row r="1796">
          <cell r="A1796" t="str">
            <v>4295881974</v>
          </cell>
        </row>
        <row r="1797">
          <cell r="A1797" t="str">
            <v>4295881974</v>
          </cell>
        </row>
        <row r="1798">
          <cell r="A1798" t="str">
            <v>4295881974</v>
          </cell>
        </row>
        <row r="1799">
          <cell r="A1799" t="str">
            <v>4295881974</v>
          </cell>
        </row>
        <row r="1800">
          <cell r="A1800" t="str">
            <v>4295881974</v>
          </cell>
        </row>
        <row r="1801">
          <cell r="A1801" t="str">
            <v>4295881974</v>
          </cell>
        </row>
        <row r="1802">
          <cell r="A1802" t="str">
            <v>4295881974</v>
          </cell>
        </row>
        <row r="1803">
          <cell r="A1803" t="str">
            <v>4295881974</v>
          </cell>
        </row>
        <row r="1804">
          <cell r="A1804" t="str">
            <v>4295881974</v>
          </cell>
        </row>
        <row r="1805">
          <cell r="A1805" t="str">
            <v>4295881974</v>
          </cell>
        </row>
        <row r="1806">
          <cell r="A1806" t="str">
            <v>4295881974</v>
          </cell>
        </row>
        <row r="1807">
          <cell r="A1807" t="str">
            <v>4295881974</v>
          </cell>
        </row>
        <row r="1808">
          <cell r="A1808" t="str">
            <v>4295881974</v>
          </cell>
        </row>
        <row r="1809">
          <cell r="A1809" t="str">
            <v>4295881974</v>
          </cell>
        </row>
        <row r="1810">
          <cell r="A1810" t="str">
            <v>4295881974</v>
          </cell>
        </row>
        <row r="1811">
          <cell r="A1811" t="str">
            <v>4295881974</v>
          </cell>
        </row>
        <row r="1812">
          <cell r="A1812" t="str">
            <v>4295881974</v>
          </cell>
        </row>
        <row r="1813">
          <cell r="A1813" t="str">
            <v>4295880502</v>
          </cell>
        </row>
        <row r="1814">
          <cell r="A1814" t="str">
            <v>4295880502</v>
          </cell>
        </row>
        <row r="1815">
          <cell r="A1815" t="str">
            <v>4295880502</v>
          </cell>
        </row>
        <row r="1816">
          <cell r="A1816" t="str">
            <v>4295880502</v>
          </cell>
        </row>
        <row r="1817">
          <cell r="A1817" t="str">
            <v>4295880502</v>
          </cell>
        </row>
        <row r="1818">
          <cell r="A1818" t="str">
            <v>4295880502</v>
          </cell>
        </row>
        <row r="1819">
          <cell r="A1819" t="str">
            <v>4295880502</v>
          </cell>
        </row>
        <row r="1820">
          <cell r="A1820" t="str">
            <v>4295880502</v>
          </cell>
        </row>
        <row r="1821">
          <cell r="A1821" t="str">
            <v>4295880502</v>
          </cell>
        </row>
        <row r="1822">
          <cell r="A1822" t="str">
            <v>4295880502</v>
          </cell>
        </row>
        <row r="1823">
          <cell r="A1823" t="str">
            <v>4295880502</v>
          </cell>
        </row>
        <row r="1824">
          <cell r="A1824" t="str">
            <v>4295880502</v>
          </cell>
        </row>
        <row r="1825">
          <cell r="A1825" t="str">
            <v>4295880502</v>
          </cell>
        </row>
        <row r="1826">
          <cell r="A1826" t="str">
            <v>4295880502</v>
          </cell>
        </row>
        <row r="1827">
          <cell r="A1827" t="str">
            <v>4295880502</v>
          </cell>
        </row>
        <row r="1828">
          <cell r="A1828" t="str">
            <v>4295880502</v>
          </cell>
        </row>
        <row r="1829">
          <cell r="A1829" t="str">
            <v>4295880502</v>
          </cell>
        </row>
        <row r="1830">
          <cell r="A1830" t="str">
            <v>4295880502</v>
          </cell>
        </row>
        <row r="1831">
          <cell r="A1831" t="str">
            <v>4295880502</v>
          </cell>
        </row>
        <row r="1832">
          <cell r="A1832" t="str">
            <v>4295880502</v>
          </cell>
        </row>
        <row r="1833">
          <cell r="A1833" t="str">
            <v>4295880502</v>
          </cell>
        </row>
        <row r="1834">
          <cell r="A1834" t="str">
            <v>4295880502</v>
          </cell>
        </row>
        <row r="1835">
          <cell r="A1835" t="str">
            <v>4295880502</v>
          </cell>
        </row>
        <row r="1836">
          <cell r="A1836" t="str">
            <v>4295880502</v>
          </cell>
        </row>
        <row r="1837">
          <cell r="A1837" t="str">
            <v>4295880502</v>
          </cell>
        </row>
        <row r="1838">
          <cell r="A1838" t="str">
            <v>4295880502</v>
          </cell>
        </row>
        <row r="1839">
          <cell r="A1839" t="str">
            <v>4295880502</v>
          </cell>
        </row>
        <row r="1840">
          <cell r="A1840" t="str">
            <v>4295880502</v>
          </cell>
        </row>
        <row r="1841">
          <cell r="A1841" t="str">
            <v>4295880502</v>
          </cell>
        </row>
        <row r="1842">
          <cell r="A1842" t="str">
            <v>4295880502</v>
          </cell>
        </row>
        <row r="1843">
          <cell r="A1843" t="str">
            <v>4295880502</v>
          </cell>
        </row>
        <row r="1844">
          <cell r="A1844" t="str">
            <v>4295880502</v>
          </cell>
        </row>
        <row r="1845">
          <cell r="A1845" t="str">
            <v>4295880502</v>
          </cell>
        </row>
        <row r="1846">
          <cell r="A1846" t="str">
            <v>4295880502</v>
          </cell>
        </row>
        <row r="1847">
          <cell r="A1847" t="str">
            <v>4295880502</v>
          </cell>
        </row>
        <row r="1848">
          <cell r="A1848" t="str">
            <v>4295880502</v>
          </cell>
        </row>
        <row r="1849">
          <cell r="A1849" t="str">
            <v>4295880502</v>
          </cell>
        </row>
        <row r="1850">
          <cell r="A1850" t="str">
            <v>4295880502</v>
          </cell>
        </row>
        <row r="1851">
          <cell r="A1851" t="str">
            <v>4295880502</v>
          </cell>
        </row>
        <row r="1852">
          <cell r="A1852" t="str">
            <v>4295880502</v>
          </cell>
        </row>
        <row r="1853">
          <cell r="A1853" t="str">
            <v>4295880502</v>
          </cell>
        </row>
        <row r="1854">
          <cell r="A1854" t="str">
            <v>4295880502</v>
          </cell>
        </row>
        <row r="1855">
          <cell r="A1855" t="str">
            <v>4295880502</v>
          </cell>
        </row>
        <row r="1856">
          <cell r="A1856" t="str">
            <v>4295880502</v>
          </cell>
        </row>
        <row r="1857">
          <cell r="A1857" t="str">
            <v>4295880502</v>
          </cell>
        </row>
        <row r="1858">
          <cell r="A1858" t="str">
            <v>4295880502</v>
          </cell>
        </row>
        <row r="1859">
          <cell r="A1859" t="str">
            <v>4295880502</v>
          </cell>
        </row>
        <row r="1860">
          <cell r="A1860" t="str">
            <v>4295880502</v>
          </cell>
        </row>
        <row r="1861">
          <cell r="A1861" t="str">
            <v>4295880502</v>
          </cell>
        </row>
        <row r="1862">
          <cell r="A1862" t="str">
            <v>4295880502</v>
          </cell>
        </row>
        <row r="1863">
          <cell r="A1863" t="str">
            <v>4295880502</v>
          </cell>
        </row>
        <row r="1864">
          <cell r="A1864" t="str">
            <v>4295880502</v>
          </cell>
        </row>
        <row r="1865">
          <cell r="A1865" t="str">
            <v>4295880502</v>
          </cell>
        </row>
        <row r="1866">
          <cell r="A1866" t="str">
            <v>4295880502</v>
          </cell>
        </row>
        <row r="1867">
          <cell r="A1867" t="str">
            <v>4295880502</v>
          </cell>
        </row>
        <row r="1868">
          <cell r="A1868" t="str">
            <v>4295880502</v>
          </cell>
        </row>
        <row r="1869">
          <cell r="A1869" t="str">
            <v>4295880502</v>
          </cell>
        </row>
        <row r="1870">
          <cell r="A1870" t="str">
            <v>4295880502</v>
          </cell>
        </row>
        <row r="1871">
          <cell r="A1871" t="str">
            <v>4295880502</v>
          </cell>
        </row>
        <row r="1872">
          <cell r="A1872" t="str">
            <v>4295880502</v>
          </cell>
        </row>
        <row r="1873">
          <cell r="A1873" t="str">
            <v>4295880502</v>
          </cell>
        </row>
        <row r="1874">
          <cell r="A1874" t="str">
            <v>4295880502</v>
          </cell>
        </row>
        <row r="1875">
          <cell r="A1875" t="str">
            <v>4295880502</v>
          </cell>
        </row>
        <row r="1876">
          <cell r="A1876" t="str">
            <v>4295880502</v>
          </cell>
        </row>
        <row r="1877">
          <cell r="A1877" t="str">
            <v>4295880502</v>
          </cell>
        </row>
        <row r="1878">
          <cell r="A1878" t="str">
            <v>4295880502</v>
          </cell>
        </row>
        <row r="1879">
          <cell r="A1879" t="str">
            <v>4295880502</v>
          </cell>
        </row>
        <row r="1880">
          <cell r="A1880" t="str">
            <v>4295880502</v>
          </cell>
        </row>
        <row r="1881">
          <cell r="A1881" t="str">
            <v>4295880502</v>
          </cell>
        </row>
        <row r="1882">
          <cell r="A1882" t="str">
            <v>4295880502</v>
          </cell>
        </row>
        <row r="1883">
          <cell r="A1883" t="str">
            <v>4295880502</v>
          </cell>
        </row>
        <row r="1884">
          <cell r="A1884" t="str">
            <v>4295880502</v>
          </cell>
        </row>
        <row r="1885">
          <cell r="A1885" t="str">
            <v>4295903916</v>
          </cell>
        </row>
        <row r="1886">
          <cell r="A1886" t="str">
            <v>4295903916</v>
          </cell>
        </row>
        <row r="1887">
          <cell r="A1887" t="str">
            <v>4295903916</v>
          </cell>
        </row>
        <row r="1888">
          <cell r="A1888" t="str">
            <v>4295903916</v>
          </cell>
        </row>
        <row r="1889">
          <cell r="A1889" t="str">
            <v>4295903916</v>
          </cell>
        </row>
        <row r="1890">
          <cell r="A1890" t="str">
            <v>4295903916</v>
          </cell>
        </row>
        <row r="1891">
          <cell r="A1891" t="str">
            <v>4295903916</v>
          </cell>
        </row>
        <row r="1892">
          <cell r="A1892" t="str">
            <v>4295903916</v>
          </cell>
        </row>
        <row r="1893">
          <cell r="A1893" t="str">
            <v>4295903916</v>
          </cell>
        </row>
        <row r="1894">
          <cell r="A1894" t="str">
            <v>4295903916</v>
          </cell>
        </row>
        <row r="1895">
          <cell r="A1895" t="str">
            <v>4295903916</v>
          </cell>
        </row>
        <row r="1896">
          <cell r="A1896" t="str">
            <v>4295903916</v>
          </cell>
        </row>
        <row r="1897">
          <cell r="A1897" t="str">
            <v>4295903916</v>
          </cell>
        </row>
        <row r="1898">
          <cell r="A1898" t="str">
            <v>4295903916</v>
          </cell>
        </row>
        <row r="1899">
          <cell r="A1899" t="str">
            <v>4295903916</v>
          </cell>
        </row>
        <row r="1900">
          <cell r="A1900" t="str">
            <v>4295903916</v>
          </cell>
        </row>
        <row r="1901">
          <cell r="A1901" t="str">
            <v>4295903916</v>
          </cell>
        </row>
        <row r="1902">
          <cell r="A1902" t="str">
            <v>4295903916</v>
          </cell>
        </row>
        <row r="1903">
          <cell r="A1903" t="str">
            <v>4295903916</v>
          </cell>
        </row>
        <row r="1904">
          <cell r="A1904" t="str">
            <v>4295903916</v>
          </cell>
        </row>
        <row r="1905">
          <cell r="A1905" t="str">
            <v>4295903916</v>
          </cell>
        </row>
        <row r="1906">
          <cell r="A1906" t="str">
            <v>4295903916</v>
          </cell>
        </row>
        <row r="1907">
          <cell r="A1907" t="str">
            <v>4295903916</v>
          </cell>
        </row>
        <row r="1908">
          <cell r="A1908" t="str">
            <v>4295903916</v>
          </cell>
        </row>
        <row r="1909">
          <cell r="A1909" t="str">
            <v>4295903916</v>
          </cell>
        </row>
        <row r="1910">
          <cell r="A1910" t="str">
            <v>4295903916</v>
          </cell>
        </row>
        <row r="1911">
          <cell r="A1911" t="str">
            <v>4295903916</v>
          </cell>
        </row>
        <row r="1912">
          <cell r="A1912" t="str">
            <v>4295903916</v>
          </cell>
        </row>
        <row r="1913">
          <cell r="A1913" t="str">
            <v>4295903916</v>
          </cell>
        </row>
        <row r="1914">
          <cell r="A1914" t="str">
            <v>4295903916</v>
          </cell>
        </row>
        <row r="1915">
          <cell r="A1915" t="str">
            <v>4295903916</v>
          </cell>
        </row>
        <row r="1916">
          <cell r="A1916" t="str">
            <v>4295903916</v>
          </cell>
        </row>
        <row r="1917">
          <cell r="A1917" t="str">
            <v>4295903916</v>
          </cell>
        </row>
        <row r="1918">
          <cell r="A1918" t="str">
            <v>4295903916</v>
          </cell>
        </row>
        <row r="1919">
          <cell r="A1919" t="str">
            <v>4295903916</v>
          </cell>
        </row>
        <row r="1920">
          <cell r="A1920" t="str">
            <v>4295903916</v>
          </cell>
        </row>
        <row r="1921">
          <cell r="A1921" t="str">
            <v>4295903916</v>
          </cell>
        </row>
        <row r="1922">
          <cell r="A1922" t="str">
            <v>4295903916</v>
          </cell>
        </row>
        <row r="1923">
          <cell r="A1923" t="str">
            <v>4295903916</v>
          </cell>
        </row>
        <row r="1924">
          <cell r="A1924" t="str">
            <v>4295903916</v>
          </cell>
        </row>
        <row r="1925">
          <cell r="A1925" t="str">
            <v>4295903916</v>
          </cell>
        </row>
        <row r="1926">
          <cell r="A1926" t="str">
            <v>4295903916</v>
          </cell>
        </row>
        <row r="1927">
          <cell r="A1927" t="str">
            <v>4295903916</v>
          </cell>
        </row>
        <row r="1928">
          <cell r="A1928" t="str">
            <v>4295903916</v>
          </cell>
        </row>
        <row r="1929">
          <cell r="A1929" t="str">
            <v>4295903916</v>
          </cell>
        </row>
        <row r="1930">
          <cell r="A1930" t="str">
            <v>4295903916</v>
          </cell>
        </row>
        <row r="1931">
          <cell r="A1931" t="str">
            <v>4295903916</v>
          </cell>
        </row>
        <row r="1932">
          <cell r="A1932" t="str">
            <v>4295903916</v>
          </cell>
        </row>
        <row r="1933">
          <cell r="A1933" t="str">
            <v>4295903916</v>
          </cell>
        </row>
        <row r="1934">
          <cell r="A1934" t="str">
            <v>4295903916</v>
          </cell>
        </row>
        <row r="1935">
          <cell r="A1935" t="str">
            <v>4295903916</v>
          </cell>
        </row>
        <row r="1936">
          <cell r="A1936" t="str">
            <v>4295903916</v>
          </cell>
        </row>
        <row r="1937">
          <cell r="A1937" t="str">
            <v>4295903916</v>
          </cell>
        </row>
        <row r="1938">
          <cell r="A1938" t="str">
            <v>4295903916</v>
          </cell>
        </row>
        <row r="1939">
          <cell r="A1939" t="str">
            <v>4295903916</v>
          </cell>
        </row>
        <row r="1940">
          <cell r="A1940" t="str">
            <v>4295903916</v>
          </cell>
        </row>
        <row r="1941">
          <cell r="A1941" t="str">
            <v>4295903916</v>
          </cell>
        </row>
        <row r="1942">
          <cell r="A1942" t="str">
            <v>4295903916</v>
          </cell>
        </row>
        <row r="1943">
          <cell r="A1943" t="str">
            <v>4295903916</v>
          </cell>
        </row>
        <row r="1944">
          <cell r="A1944" t="str">
            <v>4295903916</v>
          </cell>
        </row>
        <row r="1945">
          <cell r="A1945" t="str">
            <v>4295903916</v>
          </cell>
        </row>
        <row r="1946">
          <cell r="A1946" t="str">
            <v>4295903916</v>
          </cell>
        </row>
        <row r="1947">
          <cell r="A1947" t="str">
            <v>4295903916</v>
          </cell>
        </row>
        <row r="1948">
          <cell r="A1948" t="str">
            <v>4295903916</v>
          </cell>
        </row>
        <row r="1949">
          <cell r="A1949" t="str">
            <v>4295903916</v>
          </cell>
        </row>
        <row r="1950">
          <cell r="A1950" t="str">
            <v>4295903916</v>
          </cell>
        </row>
        <row r="1951">
          <cell r="A1951" t="str">
            <v>4295903916</v>
          </cell>
        </row>
        <row r="1952">
          <cell r="A1952" t="str">
            <v>4295903916</v>
          </cell>
        </row>
        <row r="1953">
          <cell r="A1953" t="str">
            <v>4295903916</v>
          </cell>
        </row>
        <row r="1954">
          <cell r="A1954" t="str">
            <v>4295903916</v>
          </cell>
        </row>
        <row r="1955">
          <cell r="A1955" t="str">
            <v>4295903916</v>
          </cell>
        </row>
        <row r="1956">
          <cell r="A1956" t="str">
            <v>4295903916</v>
          </cell>
        </row>
        <row r="1957">
          <cell r="A1957" t="str">
            <v>4295903916</v>
          </cell>
        </row>
        <row r="1958">
          <cell r="A1958" t="str">
            <v>4295903916</v>
          </cell>
        </row>
        <row r="1959">
          <cell r="A1959" t="str">
            <v>4295903916</v>
          </cell>
        </row>
        <row r="1960">
          <cell r="A1960" t="str">
            <v>4295903916</v>
          </cell>
        </row>
        <row r="1961">
          <cell r="A1961" t="str">
            <v>4298052454</v>
          </cell>
        </row>
        <row r="1962">
          <cell r="A1962" t="str">
            <v>4298052454</v>
          </cell>
        </row>
        <row r="1963">
          <cell r="A1963" t="str">
            <v>4298052454</v>
          </cell>
        </row>
        <row r="1964">
          <cell r="A1964" t="str">
            <v>4298052454</v>
          </cell>
        </row>
        <row r="1965">
          <cell r="A1965" t="str">
            <v>4298052454</v>
          </cell>
        </row>
        <row r="1966">
          <cell r="A1966" t="str">
            <v>4298052454</v>
          </cell>
        </row>
        <row r="1967">
          <cell r="A1967" t="str">
            <v>4298052454</v>
          </cell>
        </row>
        <row r="1968">
          <cell r="A1968" t="str">
            <v>4298052454</v>
          </cell>
        </row>
        <row r="1969">
          <cell r="A1969" t="str">
            <v>4298052454</v>
          </cell>
        </row>
        <row r="1970">
          <cell r="A1970" t="str">
            <v>4298052454</v>
          </cell>
        </row>
        <row r="1971">
          <cell r="A1971" t="str">
            <v>4298052454</v>
          </cell>
        </row>
        <row r="1972">
          <cell r="A1972" t="str">
            <v>4298052454</v>
          </cell>
        </row>
        <row r="1973">
          <cell r="A1973" t="str">
            <v>4298052454</v>
          </cell>
        </row>
        <row r="1974">
          <cell r="A1974" t="str">
            <v>4298052454</v>
          </cell>
        </row>
        <row r="1975">
          <cell r="A1975" t="str">
            <v>4298052454</v>
          </cell>
        </row>
        <row r="1976">
          <cell r="A1976" t="str">
            <v>4298052454</v>
          </cell>
        </row>
        <row r="1977">
          <cell r="A1977" t="str">
            <v>4298052454</v>
          </cell>
        </row>
        <row r="1978">
          <cell r="A1978" t="str">
            <v>4298052454</v>
          </cell>
        </row>
        <row r="1979">
          <cell r="A1979" t="str">
            <v>4298052454</v>
          </cell>
        </row>
        <row r="1980">
          <cell r="A1980" t="str">
            <v>4298052454</v>
          </cell>
        </row>
        <row r="1981">
          <cell r="A1981" t="str">
            <v>4298052454</v>
          </cell>
        </row>
        <row r="1982">
          <cell r="A1982" t="str">
            <v>4298052454</v>
          </cell>
        </row>
        <row r="1983">
          <cell r="A1983" t="str">
            <v>4298052454</v>
          </cell>
        </row>
        <row r="1984">
          <cell r="A1984" t="str">
            <v>4298052454</v>
          </cell>
        </row>
        <row r="1985">
          <cell r="A1985" t="str">
            <v>4298052454</v>
          </cell>
        </row>
        <row r="1986">
          <cell r="A1986" t="str">
            <v>4298052454</v>
          </cell>
        </row>
        <row r="1987">
          <cell r="A1987" t="str">
            <v>4298052454</v>
          </cell>
        </row>
        <row r="1988">
          <cell r="A1988" t="str">
            <v>4298052454</v>
          </cell>
        </row>
        <row r="1989">
          <cell r="A1989" t="str">
            <v>4298052454</v>
          </cell>
        </row>
        <row r="1990">
          <cell r="A1990" t="str">
            <v>4298052454</v>
          </cell>
        </row>
        <row r="1991">
          <cell r="A1991" t="str">
            <v>4298052454</v>
          </cell>
        </row>
        <row r="1992">
          <cell r="A1992" t="str">
            <v>4298052454</v>
          </cell>
        </row>
        <row r="1993">
          <cell r="A1993" t="str">
            <v>4298052454</v>
          </cell>
        </row>
        <row r="1994">
          <cell r="A1994" t="str">
            <v>4298052454</v>
          </cell>
        </row>
        <row r="1995">
          <cell r="A1995" t="str">
            <v>4298052454</v>
          </cell>
        </row>
        <row r="1996">
          <cell r="A1996" t="str">
            <v>4298052454</v>
          </cell>
        </row>
        <row r="1997">
          <cell r="A1997" t="str">
            <v>4298052454</v>
          </cell>
        </row>
        <row r="1998">
          <cell r="A1998" t="str">
            <v>4298052454</v>
          </cell>
        </row>
        <row r="1999">
          <cell r="A1999" t="str">
            <v>4298052454</v>
          </cell>
        </row>
        <row r="2000">
          <cell r="A2000" t="str">
            <v>4298052454</v>
          </cell>
        </row>
        <row r="2001">
          <cell r="A2001" t="str">
            <v>4298052454</v>
          </cell>
        </row>
        <row r="2002">
          <cell r="A2002" t="str">
            <v>4298052454</v>
          </cell>
        </row>
        <row r="2003">
          <cell r="A2003" t="str">
            <v>4298052454</v>
          </cell>
        </row>
        <row r="2004">
          <cell r="A2004" t="str">
            <v>4298052454</v>
          </cell>
        </row>
        <row r="2005">
          <cell r="A2005" t="str">
            <v>4298052454</v>
          </cell>
        </row>
        <row r="2006">
          <cell r="A2006" t="str">
            <v>4298052454</v>
          </cell>
        </row>
        <row r="2007">
          <cell r="A2007" t="str">
            <v>4298052454</v>
          </cell>
        </row>
        <row r="2008">
          <cell r="A2008" t="str">
            <v>4298052454</v>
          </cell>
        </row>
        <row r="2009">
          <cell r="A2009" t="str">
            <v>4298052454</v>
          </cell>
        </row>
        <row r="2010">
          <cell r="A2010" t="str">
            <v>4298052454</v>
          </cell>
        </row>
        <row r="2011">
          <cell r="A2011" t="str">
            <v>4298052454</v>
          </cell>
        </row>
        <row r="2012">
          <cell r="A2012" t="str">
            <v>4298052454</v>
          </cell>
        </row>
        <row r="2013">
          <cell r="A2013" t="str">
            <v>4298052454</v>
          </cell>
        </row>
        <row r="2014">
          <cell r="A2014" t="str">
            <v>4298052454</v>
          </cell>
        </row>
        <row r="2015">
          <cell r="A2015" t="str">
            <v>4298052454</v>
          </cell>
        </row>
        <row r="2016">
          <cell r="A2016" t="str">
            <v>4298052454</v>
          </cell>
        </row>
        <row r="2017">
          <cell r="A2017" t="str">
            <v>4298052454</v>
          </cell>
        </row>
        <row r="2018">
          <cell r="A2018" t="str">
            <v>4298052454</v>
          </cell>
        </row>
        <row r="2019">
          <cell r="A2019" t="str">
            <v>4298052454</v>
          </cell>
        </row>
        <row r="2020">
          <cell r="A2020" t="str">
            <v>4298052454</v>
          </cell>
        </row>
        <row r="2021">
          <cell r="A2021" t="str">
            <v>4298052454</v>
          </cell>
        </row>
        <row r="2022">
          <cell r="A2022" t="str">
            <v>4298052454</v>
          </cell>
        </row>
        <row r="2023">
          <cell r="A2023" t="str">
            <v>4298052454</v>
          </cell>
        </row>
        <row r="2024">
          <cell r="A2024" t="str">
            <v>4298052454</v>
          </cell>
        </row>
        <row r="2025">
          <cell r="A2025" t="str">
            <v>4298052454</v>
          </cell>
        </row>
        <row r="2026">
          <cell r="A2026" t="str">
            <v>4298052454</v>
          </cell>
        </row>
        <row r="2027">
          <cell r="A2027" t="str">
            <v>4298052454</v>
          </cell>
        </row>
        <row r="2028">
          <cell r="A2028" t="str">
            <v>4298052454</v>
          </cell>
        </row>
        <row r="2029">
          <cell r="A2029" t="str">
            <v>4298052454</v>
          </cell>
        </row>
        <row r="2030">
          <cell r="A2030" t="str">
            <v>4298052454</v>
          </cell>
        </row>
        <row r="2031">
          <cell r="A2031" t="str">
            <v>4298052454</v>
          </cell>
        </row>
        <row r="2032">
          <cell r="A2032" t="str">
            <v>4298052454</v>
          </cell>
        </row>
        <row r="2033">
          <cell r="A2033" t="str">
            <v>4298052454</v>
          </cell>
        </row>
        <row r="2034">
          <cell r="A2034" t="str">
            <v>4298052454</v>
          </cell>
        </row>
        <row r="2035">
          <cell r="A2035" t="str">
            <v>4298052454</v>
          </cell>
        </row>
        <row r="2036">
          <cell r="A2036" t="str">
            <v>4298052454</v>
          </cell>
        </row>
        <row r="2037">
          <cell r="A2037" t="str">
            <v>4298052454</v>
          </cell>
        </row>
        <row r="2038">
          <cell r="A2038" t="str">
            <v>4298052454</v>
          </cell>
        </row>
        <row r="2039">
          <cell r="A2039" t="str">
            <v>4298052454</v>
          </cell>
        </row>
        <row r="2040">
          <cell r="A2040" t="str">
            <v>4298052454</v>
          </cell>
        </row>
        <row r="2041">
          <cell r="A2041" t="str">
            <v>4298052454</v>
          </cell>
        </row>
        <row r="2042">
          <cell r="A2042" t="str">
            <v>4298052454</v>
          </cell>
        </row>
        <row r="2043">
          <cell r="A2043" t="str">
            <v>4298052454</v>
          </cell>
        </row>
        <row r="2044">
          <cell r="A2044" t="str">
            <v>4298052454</v>
          </cell>
        </row>
        <row r="2045">
          <cell r="A2045" t="str">
            <v>4298052454</v>
          </cell>
        </row>
        <row r="2046">
          <cell r="A2046" t="str">
            <v>4298052454</v>
          </cell>
        </row>
        <row r="2047">
          <cell r="A2047" t="str">
            <v>4298052454</v>
          </cell>
        </row>
        <row r="2048">
          <cell r="A2048" t="str">
            <v>4298052454</v>
          </cell>
        </row>
        <row r="2049">
          <cell r="A2049" t="str">
            <v>4298052454</v>
          </cell>
        </row>
        <row r="2050">
          <cell r="A2050" t="str">
            <v>4298052454</v>
          </cell>
        </row>
        <row r="2051">
          <cell r="A2051" t="str">
            <v>4298052454</v>
          </cell>
        </row>
        <row r="2052">
          <cell r="A2052" t="str">
            <v>4298052454</v>
          </cell>
        </row>
        <row r="2053">
          <cell r="A2053" t="str">
            <v>4298052454</v>
          </cell>
        </row>
        <row r="2054">
          <cell r="A2054" t="str">
            <v>4298052454</v>
          </cell>
        </row>
        <row r="2055">
          <cell r="A2055" t="str">
            <v>4298052454</v>
          </cell>
        </row>
        <row r="2056">
          <cell r="A2056" t="str">
            <v>4298052454</v>
          </cell>
        </row>
        <row r="2057">
          <cell r="A2057" t="str">
            <v>4298052454</v>
          </cell>
        </row>
        <row r="2058">
          <cell r="A2058" t="str">
            <v>4298052454</v>
          </cell>
        </row>
        <row r="2059">
          <cell r="A2059" t="str">
            <v>4298052454</v>
          </cell>
        </row>
        <row r="2060">
          <cell r="A2060" t="str">
            <v>4298052454</v>
          </cell>
        </row>
        <row r="2061">
          <cell r="A2061" t="str">
            <v>4295904011</v>
          </cell>
        </row>
        <row r="2062">
          <cell r="A2062" t="str">
            <v>4295904011</v>
          </cell>
        </row>
        <row r="2063">
          <cell r="A2063" t="str">
            <v>4295904011</v>
          </cell>
        </row>
        <row r="2064">
          <cell r="A2064" t="str">
            <v>4295904011</v>
          </cell>
        </row>
        <row r="2065">
          <cell r="A2065" t="str">
            <v>4295904011</v>
          </cell>
        </row>
        <row r="2066">
          <cell r="A2066" t="str">
            <v>4295904011</v>
          </cell>
        </row>
        <row r="2067">
          <cell r="A2067" t="str">
            <v>4295904011</v>
          </cell>
        </row>
        <row r="2068">
          <cell r="A2068" t="str">
            <v>4295904011</v>
          </cell>
        </row>
        <row r="2069">
          <cell r="A2069" t="str">
            <v>4295904011</v>
          </cell>
        </row>
        <row r="2070">
          <cell r="A2070" t="str">
            <v>4295904011</v>
          </cell>
        </row>
        <row r="2071">
          <cell r="A2071" t="str">
            <v>4295904011</v>
          </cell>
        </row>
        <row r="2072">
          <cell r="A2072" t="str">
            <v>4295904011</v>
          </cell>
        </row>
        <row r="2073">
          <cell r="A2073" t="str">
            <v>4295904011</v>
          </cell>
        </row>
        <row r="2074">
          <cell r="A2074" t="str">
            <v>4295904011</v>
          </cell>
        </row>
        <row r="2075">
          <cell r="A2075" t="str">
            <v>4295904011</v>
          </cell>
        </row>
        <row r="2076">
          <cell r="A2076" t="str">
            <v>4295904011</v>
          </cell>
        </row>
        <row r="2077">
          <cell r="A2077" t="str">
            <v>4295904011</v>
          </cell>
        </row>
        <row r="2078">
          <cell r="A2078" t="str">
            <v>4295904011</v>
          </cell>
        </row>
        <row r="2079">
          <cell r="A2079" t="str">
            <v>4295904011</v>
          </cell>
        </row>
        <row r="2080">
          <cell r="A2080" t="str">
            <v>4295904011</v>
          </cell>
        </row>
        <row r="2081">
          <cell r="A2081" t="str">
            <v>4295904011</v>
          </cell>
        </row>
        <row r="2082">
          <cell r="A2082" t="str">
            <v>4295904011</v>
          </cell>
        </row>
        <row r="2083">
          <cell r="A2083" t="str">
            <v>4295904011</v>
          </cell>
        </row>
        <row r="2084">
          <cell r="A2084" t="str">
            <v>4295904011</v>
          </cell>
        </row>
        <row r="2085">
          <cell r="A2085" t="str">
            <v>4295904011</v>
          </cell>
        </row>
        <row r="2086">
          <cell r="A2086" t="str">
            <v>4295904011</v>
          </cell>
        </row>
        <row r="2087">
          <cell r="A2087" t="str">
            <v>4295904011</v>
          </cell>
        </row>
        <row r="2088">
          <cell r="A2088" t="str">
            <v>4295904011</v>
          </cell>
        </row>
        <row r="2089">
          <cell r="A2089" t="str">
            <v>4295904011</v>
          </cell>
        </row>
        <row r="2090">
          <cell r="A2090" t="str">
            <v>4295904011</v>
          </cell>
        </row>
        <row r="2091">
          <cell r="A2091" t="str">
            <v>4295904011</v>
          </cell>
        </row>
        <row r="2092">
          <cell r="A2092" t="str">
            <v>4295904011</v>
          </cell>
        </row>
        <row r="2093">
          <cell r="A2093" t="str">
            <v>4295904011</v>
          </cell>
        </row>
        <row r="2094">
          <cell r="A2094" t="str">
            <v>4295904011</v>
          </cell>
        </row>
        <row r="2095">
          <cell r="A2095" t="str">
            <v>4295904011</v>
          </cell>
        </row>
        <row r="2096">
          <cell r="A2096" t="str">
            <v>4295904011</v>
          </cell>
        </row>
        <row r="2097">
          <cell r="A2097" t="str">
            <v>4295904011</v>
          </cell>
        </row>
        <row r="2098">
          <cell r="A2098" t="str">
            <v>4295904011</v>
          </cell>
        </row>
        <row r="2099">
          <cell r="A2099" t="str">
            <v>4295904011</v>
          </cell>
        </row>
        <row r="2100">
          <cell r="A2100" t="str">
            <v>4295904011</v>
          </cell>
        </row>
        <row r="2101">
          <cell r="A2101" t="str">
            <v>4295904011</v>
          </cell>
        </row>
        <row r="2102">
          <cell r="A2102" t="str">
            <v>4295904011</v>
          </cell>
        </row>
        <row r="2103">
          <cell r="A2103" t="str">
            <v>4295904011</v>
          </cell>
        </row>
        <row r="2104">
          <cell r="A2104" t="str">
            <v>4295904011</v>
          </cell>
        </row>
        <row r="2105">
          <cell r="A2105" t="str">
            <v>4295904011</v>
          </cell>
        </row>
        <row r="2106">
          <cell r="A2106" t="str">
            <v>4295904011</v>
          </cell>
        </row>
        <row r="2107">
          <cell r="A2107" t="str">
            <v>4295904011</v>
          </cell>
        </row>
        <row r="2108">
          <cell r="A2108" t="str">
            <v>4295904011</v>
          </cell>
        </row>
        <row r="2109">
          <cell r="A2109" t="str">
            <v>4295904011</v>
          </cell>
        </row>
        <row r="2110">
          <cell r="A2110" t="str">
            <v>4295904011</v>
          </cell>
        </row>
        <row r="2111">
          <cell r="A2111" t="str">
            <v>4295904011</v>
          </cell>
        </row>
        <row r="2112">
          <cell r="A2112" t="str">
            <v>4295904011</v>
          </cell>
        </row>
        <row r="2113">
          <cell r="A2113" t="str">
            <v>4295904011</v>
          </cell>
        </row>
        <row r="2114">
          <cell r="A2114" t="str">
            <v>4295904011</v>
          </cell>
        </row>
        <row r="2115">
          <cell r="A2115" t="str">
            <v>4295904011</v>
          </cell>
        </row>
        <row r="2116">
          <cell r="A2116" t="str">
            <v>4295904011</v>
          </cell>
        </row>
        <row r="2117">
          <cell r="A2117" t="str">
            <v>4295904011</v>
          </cell>
        </row>
        <row r="2118">
          <cell r="A2118" t="str">
            <v>4295904011</v>
          </cell>
        </row>
        <row r="2119">
          <cell r="A2119" t="str">
            <v>4295904011</v>
          </cell>
        </row>
        <row r="2120">
          <cell r="A2120" t="str">
            <v>4295904011</v>
          </cell>
        </row>
        <row r="2121">
          <cell r="A2121" t="str">
            <v>4295904011</v>
          </cell>
        </row>
        <row r="2122">
          <cell r="A2122" t="str">
            <v>4295904011</v>
          </cell>
        </row>
        <row r="2123">
          <cell r="A2123" t="str">
            <v>4295904011</v>
          </cell>
        </row>
        <row r="2124">
          <cell r="A2124" t="str">
            <v>4295899290</v>
          </cell>
        </row>
        <row r="2125">
          <cell r="A2125" t="str">
            <v>4295899290</v>
          </cell>
        </row>
        <row r="2126">
          <cell r="A2126" t="str">
            <v>4295899290</v>
          </cell>
        </row>
        <row r="2127">
          <cell r="A2127" t="str">
            <v>4295899290</v>
          </cell>
        </row>
        <row r="2128">
          <cell r="A2128" t="str">
            <v>4295899290</v>
          </cell>
        </row>
        <row r="2129">
          <cell r="A2129" t="str">
            <v>4295899290</v>
          </cell>
        </row>
        <row r="2130">
          <cell r="A2130" t="str">
            <v>4295899290</v>
          </cell>
        </row>
        <row r="2131">
          <cell r="A2131" t="str">
            <v>4295899290</v>
          </cell>
        </row>
        <row r="2132">
          <cell r="A2132" t="str">
            <v>4295899290</v>
          </cell>
        </row>
        <row r="2133">
          <cell r="A2133" t="str">
            <v>4295899290</v>
          </cell>
        </row>
        <row r="2134">
          <cell r="A2134" t="str">
            <v>4295899290</v>
          </cell>
        </row>
        <row r="2135">
          <cell r="A2135" t="str">
            <v>4295899290</v>
          </cell>
        </row>
        <row r="2136">
          <cell r="A2136" t="str">
            <v>4295899290</v>
          </cell>
        </row>
        <row r="2137">
          <cell r="A2137" t="str">
            <v>4295899290</v>
          </cell>
        </row>
        <row r="2138">
          <cell r="A2138" t="str">
            <v>4295899290</v>
          </cell>
        </row>
        <row r="2139">
          <cell r="A2139" t="str">
            <v>4295899290</v>
          </cell>
        </row>
        <row r="2140">
          <cell r="A2140" t="str">
            <v>4295899290</v>
          </cell>
        </row>
        <row r="2141">
          <cell r="A2141" t="str">
            <v>4295899290</v>
          </cell>
        </row>
        <row r="2142">
          <cell r="A2142" t="str">
            <v>4295899290</v>
          </cell>
        </row>
        <row r="2143">
          <cell r="A2143" t="str">
            <v>4295899290</v>
          </cell>
        </row>
        <row r="2144">
          <cell r="A2144" t="str">
            <v>4295899290</v>
          </cell>
        </row>
        <row r="2145">
          <cell r="A2145" t="str">
            <v>4295899290</v>
          </cell>
        </row>
        <row r="2146">
          <cell r="A2146" t="str">
            <v>4295899290</v>
          </cell>
        </row>
        <row r="2147">
          <cell r="A2147" t="str">
            <v>4295899290</v>
          </cell>
        </row>
        <row r="2148">
          <cell r="A2148" t="str">
            <v>4295899290</v>
          </cell>
        </row>
        <row r="2149">
          <cell r="A2149" t="str">
            <v>4295899290</v>
          </cell>
        </row>
        <row r="2150">
          <cell r="A2150" t="str">
            <v>4295899290</v>
          </cell>
        </row>
        <row r="2151">
          <cell r="A2151" t="str">
            <v>4295899290</v>
          </cell>
        </row>
        <row r="2152">
          <cell r="A2152" t="str">
            <v>4295899290</v>
          </cell>
        </row>
        <row r="2153">
          <cell r="A2153" t="str">
            <v>4295899290</v>
          </cell>
        </row>
        <row r="2154">
          <cell r="A2154" t="str">
            <v>4295899290</v>
          </cell>
        </row>
        <row r="2155">
          <cell r="A2155" t="str">
            <v>4295899290</v>
          </cell>
        </row>
        <row r="2156">
          <cell r="A2156" t="str">
            <v>4295899290</v>
          </cell>
        </row>
        <row r="2157">
          <cell r="A2157" t="str">
            <v>4295899290</v>
          </cell>
        </row>
        <row r="2158">
          <cell r="A2158" t="str">
            <v>4295899290</v>
          </cell>
        </row>
        <row r="2159">
          <cell r="A2159" t="str">
            <v>4295899290</v>
          </cell>
        </row>
        <row r="2160">
          <cell r="A2160" t="str">
            <v>4295899290</v>
          </cell>
        </row>
        <row r="2161">
          <cell r="A2161" t="str">
            <v>4295899290</v>
          </cell>
        </row>
        <row r="2162">
          <cell r="A2162" t="str">
            <v>4295899290</v>
          </cell>
        </row>
        <row r="2163">
          <cell r="A2163" t="str">
            <v>4295899290</v>
          </cell>
        </row>
        <row r="2164">
          <cell r="A2164" t="str">
            <v>4295899290</v>
          </cell>
        </row>
        <row r="2165">
          <cell r="A2165" t="str">
            <v>4295899290</v>
          </cell>
        </row>
        <row r="2166">
          <cell r="A2166" t="str">
            <v>4295899290</v>
          </cell>
        </row>
        <row r="2167">
          <cell r="A2167" t="str">
            <v>4295899290</v>
          </cell>
        </row>
        <row r="2168">
          <cell r="A2168" t="str">
            <v>4295899290</v>
          </cell>
        </row>
        <row r="2169">
          <cell r="A2169" t="str">
            <v>4295899290</v>
          </cell>
        </row>
        <row r="2170">
          <cell r="A2170" t="str">
            <v>4295899290</v>
          </cell>
        </row>
        <row r="2171">
          <cell r="A2171" t="str">
            <v>4295899290</v>
          </cell>
        </row>
        <row r="2172">
          <cell r="A2172" t="str">
            <v>4295899290</v>
          </cell>
        </row>
        <row r="2173">
          <cell r="A2173" t="str">
            <v>4295899290</v>
          </cell>
        </row>
        <row r="2174">
          <cell r="A2174" t="str">
            <v>4295899290</v>
          </cell>
        </row>
        <row r="2175">
          <cell r="A2175" t="str">
            <v>4295899290</v>
          </cell>
        </row>
        <row r="2176">
          <cell r="A2176" t="str">
            <v>4295899290</v>
          </cell>
        </row>
        <row r="2177">
          <cell r="A2177" t="str">
            <v>4295899290</v>
          </cell>
        </row>
        <row r="2178">
          <cell r="A2178" t="str">
            <v>4295899290</v>
          </cell>
        </row>
        <row r="2179">
          <cell r="A2179" t="str">
            <v>4295899290</v>
          </cell>
        </row>
        <row r="2180">
          <cell r="A2180" t="str">
            <v>4295899290</v>
          </cell>
        </row>
        <row r="2181">
          <cell r="A2181" t="str">
            <v>4295899290</v>
          </cell>
        </row>
        <row r="2182">
          <cell r="A2182" t="str">
            <v>4295899290</v>
          </cell>
        </row>
        <row r="2183">
          <cell r="A2183" t="str">
            <v>4295899290</v>
          </cell>
        </row>
        <row r="2184">
          <cell r="A2184" t="str">
            <v>4295899290</v>
          </cell>
        </row>
        <row r="2185">
          <cell r="A2185" t="str">
            <v>4295899290</v>
          </cell>
        </row>
        <row r="2186">
          <cell r="A2186" t="str">
            <v>4295899290</v>
          </cell>
        </row>
        <row r="2187">
          <cell r="A2187" t="str">
            <v>4295899290</v>
          </cell>
        </row>
        <row r="2188">
          <cell r="A2188" t="str">
            <v>4295899290</v>
          </cell>
        </row>
        <row r="2189">
          <cell r="A2189" t="str">
            <v>4295899290</v>
          </cell>
        </row>
        <row r="2190">
          <cell r="A2190" t="str">
            <v>4295899290</v>
          </cell>
        </row>
        <row r="2191">
          <cell r="A2191" t="str">
            <v>4295899290</v>
          </cell>
        </row>
        <row r="2192">
          <cell r="A2192" t="str">
            <v>4295899290</v>
          </cell>
        </row>
        <row r="2193">
          <cell r="A2193" t="str">
            <v>4295899290</v>
          </cell>
        </row>
        <row r="2194">
          <cell r="A2194" t="str">
            <v>4295899290</v>
          </cell>
        </row>
        <row r="2195">
          <cell r="A2195" t="str">
            <v>4295899290</v>
          </cell>
        </row>
        <row r="2196">
          <cell r="A2196" t="str">
            <v>4295899290</v>
          </cell>
        </row>
        <row r="2197">
          <cell r="A2197" t="str">
            <v>4295899290</v>
          </cell>
        </row>
        <row r="2198">
          <cell r="A2198" t="str">
            <v>4295899290</v>
          </cell>
        </row>
        <row r="2199">
          <cell r="A2199" t="str">
            <v>4295899290</v>
          </cell>
        </row>
        <row r="2200">
          <cell r="A2200" t="str">
            <v>4295899290</v>
          </cell>
        </row>
        <row r="2201">
          <cell r="A2201" t="str">
            <v>4295899290</v>
          </cell>
        </row>
        <row r="2202">
          <cell r="A2202" t="str">
            <v>4295899290</v>
          </cell>
        </row>
        <row r="2203">
          <cell r="A2203" t="str">
            <v>4295899290</v>
          </cell>
        </row>
        <row r="2204">
          <cell r="A2204" t="str">
            <v>4295899290</v>
          </cell>
        </row>
        <row r="2205">
          <cell r="A2205" t="str">
            <v>4295899290</v>
          </cell>
        </row>
        <row r="2206">
          <cell r="A2206" t="str">
            <v>4295899290</v>
          </cell>
        </row>
        <row r="2207">
          <cell r="A2207" t="str">
            <v>4295899290</v>
          </cell>
        </row>
        <row r="2208">
          <cell r="A2208" t="str">
            <v>4295899290</v>
          </cell>
        </row>
        <row r="2209">
          <cell r="A2209" t="str">
            <v>4295899290</v>
          </cell>
        </row>
        <row r="2210">
          <cell r="A2210" t="str">
            <v>4295899290</v>
          </cell>
        </row>
        <row r="2211">
          <cell r="A2211" t="str">
            <v>4295899290</v>
          </cell>
        </row>
        <row r="2212">
          <cell r="A2212" t="str">
            <v>4295865196</v>
          </cell>
        </row>
        <row r="2213">
          <cell r="A2213" t="str">
            <v>4295865196</v>
          </cell>
        </row>
        <row r="2214">
          <cell r="A2214" t="str">
            <v>4295865196</v>
          </cell>
        </row>
        <row r="2215">
          <cell r="A2215" t="str">
            <v>4295865196</v>
          </cell>
        </row>
        <row r="2216">
          <cell r="A2216" t="str">
            <v>4295865196</v>
          </cell>
        </row>
        <row r="2217">
          <cell r="A2217" t="str">
            <v>4295865196</v>
          </cell>
        </row>
        <row r="2218">
          <cell r="A2218" t="str">
            <v>4295865196</v>
          </cell>
        </row>
        <row r="2219">
          <cell r="A2219" t="str">
            <v>4295865196</v>
          </cell>
        </row>
        <row r="2220">
          <cell r="A2220" t="str">
            <v>4295865196</v>
          </cell>
        </row>
        <row r="2221">
          <cell r="A2221" t="str">
            <v>4295881161</v>
          </cell>
        </row>
        <row r="2222">
          <cell r="A2222" t="str">
            <v>4295881161</v>
          </cell>
        </row>
        <row r="2223">
          <cell r="A2223" t="str">
            <v>4295881161</v>
          </cell>
        </row>
        <row r="2224">
          <cell r="A2224" t="str">
            <v>4295881161</v>
          </cell>
        </row>
        <row r="2225">
          <cell r="A2225" t="str">
            <v>4295881161</v>
          </cell>
        </row>
        <row r="2226">
          <cell r="A2226" t="str">
            <v>4295881161</v>
          </cell>
        </row>
        <row r="2227">
          <cell r="A2227" t="str">
            <v>4295881161</v>
          </cell>
        </row>
        <row r="2228">
          <cell r="A2228" t="str">
            <v>4295881161</v>
          </cell>
        </row>
        <row r="2229">
          <cell r="A2229" t="str">
            <v>4295881161</v>
          </cell>
        </row>
        <row r="2230">
          <cell r="A2230" t="str">
            <v>4295881161</v>
          </cell>
        </row>
        <row r="2231">
          <cell r="A2231" t="str">
            <v>4295881161</v>
          </cell>
        </row>
        <row r="2232">
          <cell r="A2232" t="str">
            <v>4295881161</v>
          </cell>
        </row>
        <row r="2233">
          <cell r="A2233" t="str">
            <v>4295881161</v>
          </cell>
        </row>
        <row r="2234">
          <cell r="A2234" t="str">
            <v>4295881161</v>
          </cell>
        </row>
        <row r="2235">
          <cell r="A2235" t="str">
            <v>4295881161</v>
          </cell>
        </row>
        <row r="2236">
          <cell r="A2236" t="str">
            <v>4295881161</v>
          </cell>
        </row>
        <row r="2237">
          <cell r="A2237" t="str">
            <v>4295881161</v>
          </cell>
        </row>
        <row r="2238">
          <cell r="A2238" t="str">
            <v>4295881161</v>
          </cell>
        </row>
        <row r="2239">
          <cell r="A2239" t="str">
            <v>4295881161</v>
          </cell>
        </row>
        <row r="2240">
          <cell r="A2240" t="str">
            <v>4295881161</v>
          </cell>
        </row>
        <row r="2241">
          <cell r="A2241" t="str">
            <v>4295881161</v>
          </cell>
        </row>
        <row r="2242">
          <cell r="A2242" t="str">
            <v>4295881161</v>
          </cell>
        </row>
        <row r="2243">
          <cell r="A2243" t="str">
            <v>4295881161</v>
          </cell>
        </row>
        <row r="2244">
          <cell r="A2244" t="str">
            <v>4295881161</v>
          </cell>
        </row>
        <row r="2245">
          <cell r="A2245" t="str">
            <v>4295881161</v>
          </cell>
        </row>
        <row r="2246">
          <cell r="A2246" t="str">
            <v>4295881161</v>
          </cell>
        </row>
        <row r="2247">
          <cell r="A2247" t="str">
            <v>4295881161</v>
          </cell>
        </row>
        <row r="2248">
          <cell r="A2248" t="str">
            <v>4295881161</v>
          </cell>
        </row>
        <row r="2249">
          <cell r="A2249" t="str">
            <v>4295881161</v>
          </cell>
        </row>
        <row r="2250">
          <cell r="A2250" t="str">
            <v>4295881161</v>
          </cell>
        </row>
        <row r="2251">
          <cell r="A2251" t="str">
            <v>4295881161</v>
          </cell>
        </row>
        <row r="2252">
          <cell r="A2252" t="str">
            <v>4295881161</v>
          </cell>
        </row>
        <row r="2253">
          <cell r="A2253" t="str">
            <v>4295881161</v>
          </cell>
        </row>
        <row r="2254">
          <cell r="A2254" t="str">
            <v>4295881161</v>
          </cell>
        </row>
        <row r="2255">
          <cell r="A2255" t="str">
            <v>4295881161</v>
          </cell>
        </row>
        <row r="2256">
          <cell r="A2256" t="str">
            <v>4295881161</v>
          </cell>
        </row>
        <row r="2257">
          <cell r="A2257" t="str">
            <v>4295881161</v>
          </cell>
        </row>
        <row r="2258">
          <cell r="A2258" t="str">
            <v>4295881161</v>
          </cell>
        </row>
        <row r="2259">
          <cell r="A2259" t="str">
            <v>4295881161</v>
          </cell>
        </row>
        <row r="2260">
          <cell r="A2260" t="str">
            <v>4295881161</v>
          </cell>
        </row>
        <row r="2261">
          <cell r="A2261" t="str">
            <v>4295881161</v>
          </cell>
        </row>
        <row r="2262">
          <cell r="A2262" t="str">
            <v>4295881161</v>
          </cell>
        </row>
        <row r="2263">
          <cell r="A2263" t="str">
            <v>4295881161</v>
          </cell>
        </row>
        <row r="2264">
          <cell r="A2264" t="str">
            <v>4295881161</v>
          </cell>
        </row>
        <row r="2265">
          <cell r="A2265" t="str">
            <v>4295881161</v>
          </cell>
        </row>
        <row r="2266">
          <cell r="A2266" t="str">
            <v>4295881161</v>
          </cell>
        </row>
        <row r="2267">
          <cell r="A2267" t="str">
            <v>4295881161</v>
          </cell>
        </row>
        <row r="2268">
          <cell r="A2268" t="str">
            <v>4295881161</v>
          </cell>
        </row>
        <row r="2269">
          <cell r="A2269" t="str">
            <v>4295881161</v>
          </cell>
        </row>
        <row r="2270">
          <cell r="A2270" t="str">
            <v>4295881161</v>
          </cell>
        </row>
        <row r="2271">
          <cell r="A2271" t="str">
            <v>4295881161</v>
          </cell>
        </row>
        <row r="2272">
          <cell r="A2272" t="str">
            <v>4295881161</v>
          </cell>
        </row>
        <row r="2273">
          <cell r="A2273" t="str">
            <v>4295881161</v>
          </cell>
        </row>
        <row r="2274">
          <cell r="A2274" t="str">
            <v>4295881161</v>
          </cell>
        </row>
        <row r="2275">
          <cell r="A2275" t="str">
            <v>4295881161</v>
          </cell>
        </row>
        <row r="2276">
          <cell r="A2276" t="str">
            <v>4295881161</v>
          </cell>
        </row>
        <row r="2277">
          <cell r="A2277" t="str">
            <v>4295881161</v>
          </cell>
        </row>
        <row r="2278">
          <cell r="A2278" t="str">
            <v>4295881161</v>
          </cell>
        </row>
        <row r="2279">
          <cell r="A2279" t="str">
            <v>4295881161</v>
          </cell>
        </row>
        <row r="2280">
          <cell r="A2280" t="str">
            <v>4295881161</v>
          </cell>
        </row>
        <row r="2281">
          <cell r="A2281" t="str">
            <v>4295881161</v>
          </cell>
        </row>
        <row r="2282">
          <cell r="A2282" t="str">
            <v>4295881161</v>
          </cell>
        </row>
        <row r="2283">
          <cell r="A2283" t="str">
            <v>4295881161</v>
          </cell>
        </row>
        <row r="2284">
          <cell r="A2284" t="str">
            <v>4295881161</v>
          </cell>
        </row>
        <row r="2285">
          <cell r="A2285" t="str">
            <v>4295881161</v>
          </cell>
        </row>
        <row r="2286">
          <cell r="A2286" t="str">
            <v>4295881161</v>
          </cell>
        </row>
        <row r="2287">
          <cell r="A2287" t="str">
            <v>4295881161</v>
          </cell>
        </row>
        <row r="2288">
          <cell r="A2288" t="str">
            <v>4295881161</v>
          </cell>
        </row>
        <row r="2289">
          <cell r="A2289" t="str">
            <v>4295881161</v>
          </cell>
        </row>
        <row r="2290">
          <cell r="A2290" t="str">
            <v>4295881161</v>
          </cell>
        </row>
        <row r="2291">
          <cell r="A2291" t="str">
            <v>4295881161</v>
          </cell>
        </row>
        <row r="2292">
          <cell r="A2292" t="str">
            <v>4295881161</v>
          </cell>
        </row>
        <row r="2293">
          <cell r="A2293" t="str">
            <v>4295881161</v>
          </cell>
        </row>
        <row r="2294">
          <cell r="A2294" t="str">
            <v>4295881161</v>
          </cell>
        </row>
        <row r="2295">
          <cell r="A2295" t="str">
            <v>4295881161</v>
          </cell>
        </row>
        <row r="2296">
          <cell r="A2296" t="str">
            <v>4295881161</v>
          </cell>
        </row>
        <row r="2297">
          <cell r="A2297" t="str">
            <v>4295881161</v>
          </cell>
        </row>
        <row r="2298">
          <cell r="A2298" t="str">
            <v>4295871335</v>
          </cell>
        </row>
        <row r="2299">
          <cell r="A2299" t="str">
            <v>4295871335</v>
          </cell>
        </row>
        <row r="2300">
          <cell r="A2300" t="str">
            <v>4295871335</v>
          </cell>
        </row>
        <row r="2301">
          <cell r="A2301" t="str">
            <v>4295871335</v>
          </cell>
        </row>
        <row r="2302">
          <cell r="A2302" t="str">
            <v>4295871335</v>
          </cell>
        </row>
        <row r="2303">
          <cell r="A2303" t="str">
            <v>4295871335</v>
          </cell>
        </row>
        <row r="2304">
          <cell r="A2304" t="str">
            <v>4295871335</v>
          </cell>
        </row>
        <row r="2305">
          <cell r="A2305" t="str">
            <v>4295871335</v>
          </cell>
        </row>
        <row r="2306">
          <cell r="A2306" t="str">
            <v>4295871335</v>
          </cell>
        </row>
        <row r="2307">
          <cell r="A2307" t="str">
            <v>4295871335</v>
          </cell>
        </row>
        <row r="2308">
          <cell r="A2308" t="str">
            <v>4295871335</v>
          </cell>
        </row>
        <row r="2309">
          <cell r="A2309" t="str">
            <v>4295871335</v>
          </cell>
        </row>
        <row r="2310">
          <cell r="A2310" t="str">
            <v>4295871335</v>
          </cell>
        </row>
        <row r="2311">
          <cell r="A2311" t="str">
            <v>4295871335</v>
          </cell>
        </row>
        <row r="2312">
          <cell r="A2312" t="str">
            <v>4295871335</v>
          </cell>
        </row>
        <row r="2313">
          <cell r="A2313" t="str">
            <v>4295871335</v>
          </cell>
        </row>
        <row r="2314">
          <cell r="A2314" t="str">
            <v>4295871335</v>
          </cell>
        </row>
        <row r="2315">
          <cell r="A2315" t="str">
            <v>4295871335</v>
          </cell>
        </row>
        <row r="2316">
          <cell r="A2316" t="str">
            <v>4295871335</v>
          </cell>
        </row>
        <row r="2317">
          <cell r="A2317" t="str">
            <v>4295871335</v>
          </cell>
        </row>
        <row r="2318">
          <cell r="A2318" t="str">
            <v>4295871335</v>
          </cell>
        </row>
        <row r="2319">
          <cell r="A2319" t="str">
            <v>4295871335</v>
          </cell>
        </row>
        <row r="2320">
          <cell r="A2320" t="str">
            <v>4295871335</v>
          </cell>
        </row>
        <row r="2321">
          <cell r="A2321" t="str">
            <v>4295871335</v>
          </cell>
        </row>
        <row r="2322">
          <cell r="A2322" t="str">
            <v>4295871335</v>
          </cell>
        </row>
        <row r="2323">
          <cell r="A2323" t="str">
            <v>4295871335</v>
          </cell>
        </row>
        <row r="2324">
          <cell r="A2324" t="str">
            <v>4295871335</v>
          </cell>
        </row>
        <row r="2325">
          <cell r="A2325" t="str">
            <v>4295871335</v>
          </cell>
        </row>
        <row r="2326">
          <cell r="A2326" t="str">
            <v>4295871335</v>
          </cell>
        </row>
        <row r="2327">
          <cell r="A2327" t="str">
            <v>4295871335</v>
          </cell>
        </row>
        <row r="2328">
          <cell r="A2328" t="str">
            <v>4295871335</v>
          </cell>
        </row>
        <row r="2329">
          <cell r="A2329" t="str">
            <v>4295871335</v>
          </cell>
        </row>
        <row r="2330">
          <cell r="A2330" t="str">
            <v>4295871335</v>
          </cell>
        </row>
        <row r="2331">
          <cell r="A2331" t="str">
            <v>4295871335</v>
          </cell>
        </row>
        <row r="2332">
          <cell r="A2332" t="str">
            <v>4295871335</v>
          </cell>
        </row>
        <row r="2333">
          <cell r="A2333" t="str">
            <v>4295871335</v>
          </cell>
        </row>
        <row r="2334">
          <cell r="A2334" t="str">
            <v>4295871335</v>
          </cell>
        </row>
        <row r="2335">
          <cell r="A2335" t="str">
            <v>4295871335</v>
          </cell>
        </row>
        <row r="2336">
          <cell r="A2336" t="str">
            <v>4295871335</v>
          </cell>
        </row>
        <row r="2337">
          <cell r="A2337" t="str">
            <v>4295871335</v>
          </cell>
        </row>
        <row r="2338">
          <cell r="A2338" t="str">
            <v>4295871335</v>
          </cell>
        </row>
        <row r="2339">
          <cell r="A2339" t="str">
            <v>4295871335</v>
          </cell>
        </row>
        <row r="2340">
          <cell r="A2340" t="str">
            <v>4295871335</v>
          </cell>
        </row>
        <row r="2341">
          <cell r="A2341" t="str">
            <v>4295871335</v>
          </cell>
        </row>
        <row r="2342">
          <cell r="A2342" t="str">
            <v>4295871335</v>
          </cell>
        </row>
        <row r="2343">
          <cell r="A2343" t="str">
            <v>4295871335</v>
          </cell>
        </row>
        <row r="2344">
          <cell r="A2344" t="str">
            <v>4295860551</v>
          </cell>
        </row>
        <row r="2345">
          <cell r="A2345" t="str">
            <v>4295860551</v>
          </cell>
        </row>
        <row r="2346">
          <cell r="A2346" t="str">
            <v>4295860551</v>
          </cell>
        </row>
        <row r="2347">
          <cell r="A2347" t="str">
            <v>4295860551</v>
          </cell>
        </row>
        <row r="2348">
          <cell r="A2348" t="str">
            <v>4295860551</v>
          </cell>
        </row>
        <row r="2349">
          <cell r="A2349" t="str">
            <v>4295860551</v>
          </cell>
        </row>
        <row r="2350">
          <cell r="A2350" t="str">
            <v>4295860551</v>
          </cell>
        </row>
        <row r="2351">
          <cell r="A2351" t="str">
            <v>4295860551</v>
          </cell>
        </row>
        <row r="2352">
          <cell r="A2352" t="str">
            <v>4295860551</v>
          </cell>
        </row>
        <row r="2353">
          <cell r="A2353" t="str">
            <v>4295860551</v>
          </cell>
        </row>
        <row r="2354">
          <cell r="A2354" t="str">
            <v>4295860551</v>
          </cell>
        </row>
        <row r="2355">
          <cell r="A2355" t="str">
            <v>4295860551</v>
          </cell>
        </row>
        <row r="2356">
          <cell r="A2356" t="str">
            <v>4295860551</v>
          </cell>
        </row>
        <row r="2357">
          <cell r="A2357" t="str">
            <v>4295860551</v>
          </cell>
        </row>
        <row r="2358">
          <cell r="A2358" t="str">
            <v>4295860551</v>
          </cell>
        </row>
        <row r="2359">
          <cell r="A2359" t="str">
            <v>4295860551</v>
          </cell>
        </row>
        <row r="2360">
          <cell r="A2360" t="str">
            <v>4295860551</v>
          </cell>
        </row>
        <row r="2361">
          <cell r="A2361" t="str">
            <v>4295860551</v>
          </cell>
        </row>
        <row r="2362">
          <cell r="A2362" t="str">
            <v>4295860551</v>
          </cell>
        </row>
        <row r="2363">
          <cell r="A2363" t="str">
            <v>4295860551</v>
          </cell>
        </row>
        <row r="2364">
          <cell r="A2364" t="str">
            <v>4295860551</v>
          </cell>
        </row>
        <row r="2365">
          <cell r="A2365" t="str">
            <v>4295860551</v>
          </cell>
        </row>
        <row r="2366">
          <cell r="A2366" t="str">
            <v>4295860551</v>
          </cell>
        </row>
        <row r="2367">
          <cell r="A2367" t="str">
            <v>4295860551</v>
          </cell>
        </row>
        <row r="2368">
          <cell r="A2368" t="str">
            <v>4295860551</v>
          </cell>
        </row>
        <row r="2369">
          <cell r="A2369" t="str">
            <v>4295860551</v>
          </cell>
        </row>
        <row r="2370">
          <cell r="A2370" t="str">
            <v>4295860551</v>
          </cell>
        </row>
        <row r="2371">
          <cell r="A2371" t="str">
            <v>4295860551</v>
          </cell>
        </row>
        <row r="2372">
          <cell r="A2372" t="str">
            <v>4295860551</v>
          </cell>
        </row>
        <row r="2373">
          <cell r="A2373" t="str">
            <v>4295860551</v>
          </cell>
        </row>
        <row r="2374">
          <cell r="A2374" t="str">
            <v>4295860551</v>
          </cell>
        </row>
        <row r="2375">
          <cell r="A2375" t="str">
            <v>4295860551</v>
          </cell>
        </row>
        <row r="2376">
          <cell r="A2376" t="str">
            <v>4295860551</v>
          </cell>
        </row>
        <row r="2377">
          <cell r="A2377" t="str">
            <v>4295860551</v>
          </cell>
        </row>
        <row r="2378">
          <cell r="A2378" t="str">
            <v>4295860551</v>
          </cell>
        </row>
        <row r="2379">
          <cell r="A2379" t="str">
            <v>4295860551</v>
          </cell>
        </row>
        <row r="2380">
          <cell r="A2380" t="str">
            <v>4295860551</v>
          </cell>
        </row>
        <row r="2381">
          <cell r="A2381" t="str">
            <v>4295860551</v>
          </cell>
        </row>
        <row r="2382">
          <cell r="A2382" t="str">
            <v>4295860551</v>
          </cell>
        </row>
        <row r="2383">
          <cell r="A2383" t="str">
            <v>4295860551</v>
          </cell>
        </row>
        <row r="2384">
          <cell r="A2384" t="str">
            <v>4295860551</v>
          </cell>
        </row>
        <row r="2385">
          <cell r="A2385" t="str">
            <v>4295860551</v>
          </cell>
        </row>
        <row r="2386">
          <cell r="A2386" t="str">
            <v>4295860551</v>
          </cell>
        </row>
        <row r="2387">
          <cell r="A2387" t="str">
            <v>4295860551</v>
          </cell>
        </row>
        <row r="2388">
          <cell r="A2388" t="str">
            <v>4295860551</v>
          </cell>
        </row>
        <row r="2389">
          <cell r="A2389" t="str">
            <v>4295860551</v>
          </cell>
        </row>
        <row r="2390">
          <cell r="A2390" t="str">
            <v>4295860551</v>
          </cell>
        </row>
        <row r="2391">
          <cell r="A2391" t="str">
            <v>4295860551</v>
          </cell>
        </row>
        <row r="2392">
          <cell r="A2392" t="str">
            <v>4295860551</v>
          </cell>
        </row>
        <row r="2393">
          <cell r="A2393" t="str">
            <v>4295860551</v>
          </cell>
        </row>
        <row r="2394">
          <cell r="A2394" t="str">
            <v>4295860551</v>
          </cell>
        </row>
        <row r="2395">
          <cell r="A2395" t="str">
            <v>4295860551</v>
          </cell>
        </row>
        <row r="2396">
          <cell r="A2396" t="str">
            <v>4295860551</v>
          </cell>
        </row>
        <row r="2397">
          <cell r="A2397" t="str">
            <v>4295860551</v>
          </cell>
        </row>
        <row r="2398">
          <cell r="A2398" t="str">
            <v>4295860551</v>
          </cell>
        </row>
        <row r="2399">
          <cell r="A2399" t="str">
            <v>4295860551</v>
          </cell>
        </row>
        <row r="2400">
          <cell r="A2400" t="str">
            <v>4295860551</v>
          </cell>
        </row>
        <row r="2401">
          <cell r="A2401" t="str">
            <v>4295860551</v>
          </cell>
        </row>
        <row r="2402">
          <cell r="A2402" t="str">
            <v>4295860551</v>
          </cell>
        </row>
        <row r="2403">
          <cell r="A2403" t="str">
            <v>4295860551</v>
          </cell>
        </row>
        <row r="2404">
          <cell r="A2404" t="str">
            <v>4295860551</v>
          </cell>
        </row>
        <row r="2405">
          <cell r="A2405" t="str">
            <v>4295860551</v>
          </cell>
        </row>
        <row r="2406">
          <cell r="A2406" t="str">
            <v>4295860551</v>
          </cell>
        </row>
        <row r="2407">
          <cell r="A2407" t="str">
            <v>4295860551</v>
          </cell>
        </row>
        <row r="2408">
          <cell r="A2408" t="str">
            <v>4295860551</v>
          </cell>
        </row>
        <row r="2409">
          <cell r="A2409" t="str">
            <v>4295860551</v>
          </cell>
        </row>
        <row r="2410">
          <cell r="A2410" t="str">
            <v>4295860551</v>
          </cell>
        </row>
        <row r="2411">
          <cell r="A2411" t="str">
            <v>4295860551</v>
          </cell>
        </row>
        <row r="2412">
          <cell r="A2412" t="str">
            <v>4295860551</v>
          </cell>
        </row>
        <row r="2413">
          <cell r="A2413" t="str">
            <v>4295860551</v>
          </cell>
        </row>
        <row r="2414">
          <cell r="A2414" t="str">
            <v>4295860551</v>
          </cell>
        </row>
        <row r="2415">
          <cell r="A2415" t="str">
            <v>4295860551</v>
          </cell>
        </row>
        <row r="2416">
          <cell r="A2416" t="str">
            <v>4295860551</v>
          </cell>
        </row>
        <row r="2417">
          <cell r="A2417" t="str">
            <v>4295860551</v>
          </cell>
        </row>
        <row r="2418">
          <cell r="A2418" t="str">
            <v>4295860551</v>
          </cell>
        </row>
        <row r="2419">
          <cell r="A2419" t="str">
            <v>4295860551</v>
          </cell>
        </row>
        <row r="2420">
          <cell r="A2420" t="str">
            <v>4295860551</v>
          </cell>
        </row>
        <row r="2421">
          <cell r="A2421" t="str">
            <v>4295860551</v>
          </cell>
        </row>
        <row r="2422">
          <cell r="A2422" t="str">
            <v>4295860551</v>
          </cell>
        </row>
        <row r="2423">
          <cell r="A2423" t="str">
            <v>4295860551</v>
          </cell>
        </row>
        <row r="2424">
          <cell r="A2424" t="str">
            <v>4295860551</v>
          </cell>
        </row>
        <row r="2425">
          <cell r="A2425" t="str">
            <v>4295860551</v>
          </cell>
        </row>
        <row r="2426">
          <cell r="A2426" t="str">
            <v>4295860551</v>
          </cell>
        </row>
        <row r="2427">
          <cell r="A2427" t="str">
            <v>4295860551</v>
          </cell>
        </row>
        <row r="2428">
          <cell r="A2428" t="str">
            <v>4295860551</v>
          </cell>
        </row>
        <row r="2429">
          <cell r="A2429" t="str">
            <v>4295860551</v>
          </cell>
        </row>
        <row r="2430">
          <cell r="A2430" t="str">
            <v>4295860551</v>
          </cell>
        </row>
        <row r="2431">
          <cell r="A2431" t="str">
            <v>4295860551</v>
          </cell>
        </row>
        <row r="2432">
          <cell r="A2432" t="str">
            <v>4295860551</v>
          </cell>
        </row>
        <row r="2433">
          <cell r="A2433" t="str">
            <v>4295860551</v>
          </cell>
        </row>
        <row r="2434">
          <cell r="A2434" t="str">
            <v>4295860551</v>
          </cell>
        </row>
        <row r="2435">
          <cell r="A2435" t="str">
            <v>4295860551</v>
          </cell>
        </row>
        <row r="2436">
          <cell r="A2436" t="str">
            <v>4295860551</v>
          </cell>
        </row>
        <row r="2437">
          <cell r="A2437" t="str">
            <v>4295860551</v>
          </cell>
        </row>
        <row r="2438">
          <cell r="A2438" t="str">
            <v>4295860551</v>
          </cell>
        </row>
        <row r="2439">
          <cell r="A2439" t="str">
            <v>4295860551</v>
          </cell>
        </row>
        <row r="2440">
          <cell r="A2440" t="str">
            <v>4295860551</v>
          </cell>
        </row>
        <row r="2441">
          <cell r="A2441" t="str">
            <v>4295860551</v>
          </cell>
        </row>
        <row r="2442">
          <cell r="A2442" t="str">
            <v>4295860551</v>
          </cell>
        </row>
        <row r="2443">
          <cell r="A2443" t="str">
            <v>4295860551</v>
          </cell>
        </row>
        <row r="2444">
          <cell r="A2444" t="str">
            <v>4295860551</v>
          </cell>
        </row>
        <row r="2445">
          <cell r="A2445" t="str">
            <v>4295860551</v>
          </cell>
        </row>
        <row r="2446">
          <cell r="A2446" t="str">
            <v>4295860551</v>
          </cell>
        </row>
        <row r="2447">
          <cell r="A2447" t="str">
            <v>4295860551</v>
          </cell>
        </row>
        <row r="2448">
          <cell r="A2448" t="str">
            <v>4295860551</v>
          </cell>
        </row>
        <row r="2449">
          <cell r="A2449" t="str">
            <v>4295860551</v>
          </cell>
        </row>
        <row r="2450">
          <cell r="A2450" t="str">
            <v>4295860551</v>
          </cell>
        </row>
        <row r="2451">
          <cell r="A2451" t="str">
            <v>4295864520</v>
          </cell>
        </row>
        <row r="2452">
          <cell r="A2452" t="str">
            <v>4295864520</v>
          </cell>
        </row>
        <row r="2453">
          <cell r="A2453" t="str">
            <v>4295864520</v>
          </cell>
        </row>
        <row r="2454">
          <cell r="A2454" t="str">
            <v>4295873563</v>
          </cell>
        </row>
        <row r="2455">
          <cell r="A2455" t="str">
            <v>4295873563</v>
          </cell>
        </row>
        <row r="2456">
          <cell r="A2456" t="str">
            <v>4295873563</v>
          </cell>
        </row>
        <row r="2457">
          <cell r="A2457" t="str">
            <v>4295873563</v>
          </cell>
        </row>
        <row r="2458">
          <cell r="A2458" t="str">
            <v>4295873563</v>
          </cell>
        </row>
        <row r="2459">
          <cell r="A2459" t="str">
            <v>4295873563</v>
          </cell>
        </row>
        <row r="2460">
          <cell r="A2460" t="str">
            <v>4295873563</v>
          </cell>
        </row>
        <row r="2461">
          <cell r="A2461" t="str">
            <v>4295873563</v>
          </cell>
        </row>
        <row r="2462">
          <cell r="A2462" t="str">
            <v>4295873563</v>
          </cell>
        </row>
        <row r="2463">
          <cell r="A2463" t="str">
            <v>4295873563</v>
          </cell>
        </row>
        <row r="2464">
          <cell r="A2464" t="str">
            <v>4295873563</v>
          </cell>
        </row>
        <row r="2465">
          <cell r="A2465" t="str">
            <v>4295873563</v>
          </cell>
        </row>
        <row r="2466">
          <cell r="A2466" t="str">
            <v>4295873563</v>
          </cell>
        </row>
        <row r="2467">
          <cell r="A2467" t="str">
            <v>4295873563</v>
          </cell>
        </row>
        <row r="2468">
          <cell r="A2468" t="str">
            <v>4295873563</v>
          </cell>
        </row>
        <row r="2469">
          <cell r="A2469" t="str">
            <v>4295873563</v>
          </cell>
        </row>
        <row r="2470">
          <cell r="A2470" t="str">
            <v>4295873563</v>
          </cell>
        </row>
        <row r="2471">
          <cell r="A2471" t="str">
            <v>4295873563</v>
          </cell>
        </row>
        <row r="2472">
          <cell r="A2472" t="str">
            <v>4295873563</v>
          </cell>
        </row>
        <row r="2473">
          <cell r="A2473" t="str">
            <v>4295873563</v>
          </cell>
        </row>
        <row r="2474">
          <cell r="A2474" t="str">
            <v>4295877325</v>
          </cell>
        </row>
        <row r="2475">
          <cell r="A2475" t="str">
            <v>4295877325</v>
          </cell>
        </row>
        <row r="2476">
          <cell r="A2476" t="str">
            <v>4295877325</v>
          </cell>
        </row>
        <row r="2477">
          <cell r="A2477" t="str">
            <v>4295877325</v>
          </cell>
        </row>
        <row r="2478">
          <cell r="A2478" t="str">
            <v>4295877325</v>
          </cell>
        </row>
        <row r="2479">
          <cell r="A2479" t="str">
            <v>4295877325</v>
          </cell>
        </row>
        <row r="2480">
          <cell r="A2480" t="str">
            <v>4295877325</v>
          </cell>
        </row>
        <row r="2481">
          <cell r="A2481" t="str">
            <v>4295877325</v>
          </cell>
        </row>
        <row r="2482">
          <cell r="A2482" t="str">
            <v>4295877325</v>
          </cell>
        </row>
        <row r="2483">
          <cell r="A2483" t="str">
            <v>4295877325</v>
          </cell>
        </row>
        <row r="2484">
          <cell r="A2484" t="str">
            <v>4295877325</v>
          </cell>
        </row>
        <row r="2485">
          <cell r="A2485" t="str">
            <v>4295877325</v>
          </cell>
        </row>
        <row r="2486">
          <cell r="A2486" t="str">
            <v>4295877325</v>
          </cell>
        </row>
        <row r="2487">
          <cell r="A2487" t="str">
            <v>4295877325</v>
          </cell>
        </row>
        <row r="2488">
          <cell r="A2488" t="str">
            <v>4295877325</v>
          </cell>
        </row>
        <row r="2489">
          <cell r="A2489" t="str">
            <v>4295877325</v>
          </cell>
        </row>
        <row r="2490">
          <cell r="A2490" t="str">
            <v>4295877325</v>
          </cell>
        </row>
        <row r="2491">
          <cell r="A2491" t="str">
            <v>4295877325</v>
          </cell>
        </row>
        <row r="2492">
          <cell r="A2492" t="str">
            <v>4295877325</v>
          </cell>
        </row>
        <row r="2493">
          <cell r="A2493" t="str">
            <v>4295877325</v>
          </cell>
        </row>
        <row r="2494">
          <cell r="A2494" t="str">
            <v>4295877325</v>
          </cell>
        </row>
        <row r="2495">
          <cell r="A2495" t="str">
            <v>4295877325</v>
          </cell>
        </row>
        <row r="2496">
          <cell r="A2496" t="str">
            <v>4295877325</v>
          </cell>
        </row>
        <row r="2497">
          <cell r="A2497" t="str">
            <v>4295877325</v>
          </cell>
        </row>
        <row r="2498">
          <cell r="A2498" t="str">
            <v>4295877325</v>
          </cell>
        </row>
        <row r="2499">
          <cell r="A2499" t="str">
            <v>4295877325</v>
          </cell>
        </row>
        <row r="2500">
          <cell r="A2500" t="str">
            <v>4295877325</v>
          </cell>
        </row>
        <row r="2501">
          <cell r="A2501" t="str">
            <v>4295877325</v>
          </cell>
        </row>
        <row r="2502">
          <cell r="A2502" t="str">
            <v>4295877325</v>
          </cell>
        </row>
        <row r="2503">
          <cell r="A2503" t="str">
            <v>4295877325</v>
          </cell>
        </row>
        <row r="2504">
          <cell r="A2504" t="str">
            <v>4295877325</v>
          </cell>
        </row>
        <row r="2505">
          <cell r="A2505" t="str">
            <v>4295877325</v>
          </cell>
        </row>
        <row r="2506">
          <cell r="A2506" t="str">
            <v>4295877325</v>
          </cell>
        </row>
        <row r="2507">
          <cell r="A2507" t="str">
            <v>4295877325</v>
          </cell>
        </row>
        <row r="2508">
          <cell r="A2508" t="str">
            <v>4295877325</v>
          </cell>
        </row>
        <row r="2509">
          <cell r="A2509" t="str">
            <v>4295877325</v>
          </cell>
        </row>
        <row r="2510">
          <cell r="A2510" t="str">
            <v>4295877325</v>
          </cell>
        </row>
        <row r="2511">
          <cell r="A2511" t="str">
            <v>4295877325</v>
          </cell>
        </row>
        <row r="2512">
          <cell r="A2512" t="str">
            <v>4295877325</v>
          </cell>
        </row>
        <row r="2513">
          <cell r="A2513" t="str">
            <v>4295877325</v>
          </cell>
        </row>
        <row r="2514">
          <cell r="A2514" t="str">
            <v>4295877325</v>
          </cell>
        </row>
        <row r="2515">
          <cell r="A2515" t="str">
            <v>4295877325</v>
          </cell>
        </row>
        <row r="2516">
          <cell r="A2516" t="str">
            <v>4295877325</v>
          </cell>
        </row>
        <row r="2517">
          <cell r="A2517" t="str">
            <v>4295877325</v>
          </cell>
        </row>
        <row r="2518">
          <cell r="A2518" t="str">
            <v>4295877325</v>
          </cell>
        </row>
        <row r="2519">
          <cell r="A2519" t="str">
            <v>4295877325</v>
          </cell>
        </row>
        <row r="2520">
          <cell r="A2520" t="str">
            <v>4295877325</v>
          </cell>
        </row>
        <row r="2521">
          <cell r="A2521" t="str">
            <v>4295877325</v>
          </cell>
        </row>
        <row r="2522">
          <cell r="A2522" t="str">
            <v>4295877325</v>
          </cell>
        </row>
        <row r="2523">
          <cell r="A2523" t="str">
            <v>4295877325</v>
          </cell>
        </row>
        <row r="2524">
          <cell r="A2524" t="str">
            <v>4295877325</v>
          </cell>
        </row>
        <row r="2525">
          <cell r="A2525" t="str">
            <v>4295877325</v>
          </cell>
        </row>
        <row r="2526">
          <cell r="A2526" t="str">
            <v>4295877325</v>
          </cell>
        </row>
        <row r="2527">
          <cell r="A2527" t="str">
            <v>4295877325</v>
          </cell>
        </row>
        <row r="2528">
          <cell r="A2528" t="str">
            <v>4295877325</v>
          </cell>
        </row>
        <row r="2529">
          <cell r="A2529" t="str">
            <v>4295877325</v>
          </cell>
        </row>
        <row r="2530">
          <cell r="A2530" t="str">
            <v>4295877325</v>
          </cell>
        </row>
        <row r="2531">
          <cell r="A2531" t="str">
            <v>4295877325</v>
          </cell>
        </row>
        <row r="2532">
          <cell r="A2532" t="str">
            <v>4295877325</v>
          </cell>
        </row>
        <row r="2533">
          <cell r="A2533" t="str">
            <v>4295877325</v>
          </cell>
        </row>
        <row r="2534">
          <cell r="A2534" t="str">
            <v>4295877325</v>
          </cell>
        </row>
        <row r="2535">
          <cell r="A2535" t="str">
            <v>4295877325</v>
          </cell>
        </row>
        <row r="2536">
          <cell r="A2536" t="str">
            <v>4295877325</v>
          </cell>
        </row>
        <row r="2537">
          <cell r="A2537" t="str">
            <v>4295877325</v>
          </cell>
        </row>
        <row r="2538">
          <cell r="A2538" t="str">
            <v>4295877325</v>
          </cell>
        </row>
        <row r="2539">
          <cell r="A2539" t="str">
            <v>4295877325</v>
          </cell>
        </row>
        <row r="2540">
          <cell r="A2540" t="str">
            <v>4295877325</v>
          </cell>
        </row>
        <row r="2541">
          <cell r="A2541" t="str">
            <v>4295877325</v>
          </cell>
        </row>
        <row r="2542">
          <cell r="A2542" t="str">
            <v>4295877325</v>
          </cell>
        </row>
        <row r="2543">
          <cell r="A2543" t="str">
            <v>4295877325</v>
          </cell>
        </row>
        <row r="2544">
          <cell r="A2544" t="str">
            <v>4295877325</v>
          </cell>
        </row>
        <row r="2545">
          <cell r="A2545" t="str">
            <v>4295877325</v>
          </cell>
        </row>
        <row r="2546">
          <cell r="A2546" t="str">
            <v>4295877325</v>
          </cell>
        </row>
        <row r="2547">
          <cell r="A2547" t="str">
            <v>4295877325</v>
          </cell>
        </row>
        <row r="2548">
          <cell r="A2548" t="str">
            <v>4295877325</v>
          </cell>
        </row>
        <row r="2549">
          <cell r="A2549" t="str">
            <v>4295877325</v>
          </cell>
        </row>
        <row r="2550">
          <cell r="A2550" t="str">
            <v>4295877325</v>
          </cell>
        </row>
        <row r="2551">
          <cell r="A2551" t="str">
            <v>4295877325</v>
          </cell>
        </row>
        <row r="2552">
          <cell r="A2552" t="str">
            <v>4295877325</v>
          </cell>
        </row>
        <row r="2553">
          <cell r="A2553" t="str">
            <v>4295877325</v>
          </cell>
        </row>
        <row r="2554">
          <cell r="A2554" t="str">
            <v>4295877325</v>
          </cell>
        </row>
        <row r="2555">
          <cell r="A2555" t="str">
            <v>4295877325</v>
          </cell>
        </row>
        <row r="2556">
          <cell r="A2556" t="str">
            <v>4295877325</v>
          </cell>
        </row>
        <row r="2557">
          <cell r="A2557" t="str">
            <v>4295877325</v>
          </cell>
        </row>
        <row r="2558">
          <cell r="A2558" t="str">
            <v>4295877325</v>
          </cell>
        </row>
        <row r="2559">
          <cell r="A2559" t="str">
            <v>4295877325</v>
          </cell>
        </row>
        <row r="2560">
          <cell r="A2560" t="str">
            <v>4295877325</v>
          </cell>
        </row>
        <row r="2561">
          <cell r="A2561" t="str">
            <v>4295877325</v>
          </cell>
        </row>
        <row r="2562">
          <cell r="A2562" t="str">
            <v>4295877325</v>
          </cell>
        </row>
        <row r="2563">
          <cell r="A2563" t="str">
            <v>4295877383</v>
          </cell>
        </row>
        <row r="2564">
          <cell r="A2564" t="str">
            <v>4295877383</v>
          </cell>
        </row>
        <row r="2565">
          <cell r="A2565" t="str">
            <v>4295877383</v>
          </cell>
        </row>
        <row r="2566">
          <cell r="A2566" t="str">
            <v>4295877383</v>
          </cell>
        </row>
        <row r="2567">
          <cell r="A2567" t="str">
            <v>4295877383</v>
          </cell>
        </row>
        <row r="2568">
          <cell r="A2568" t="str">
            <v>4295877383</v>
          </cell>
        </row>
        <row r="2569">
          <cell r="A2569" t="str">
            <v>4295877383</v>
          </cell>
        </row>
        <row r="2570">
          <cell r="A2570" t="str">
            <v>4295877383</v>
          </cell>
        </row>
        <row r="2571">
          <cell r="A2571" t="str">
            <v>4295877383</v>
          </cell>
        </row>
        <row r="2572">
          <cell r="A2572" t="str">
            <v>4295877383</v>
          </cell>
        </row>
        <row r="2573">
          <cell r="A2573" t="str">
            <v>4295877383</v>
          </cell>
        </row>
        <row r="2574">
          <cell r="A2574" t="str">
            <v>4295877383</v>
          </cell>
        </row>
        <row r="2575">
          <cell r="A2575" t="str">
            <v>4295877383</v>
          </cell>
        </row>
        <row r="2576">
          <cell r="A2576" t="str">
            <v>4295877383</v>
          </cell>
        </row>
        <row r="2577">
          <cell r="A2577" t="str">
            <v>4295877383</v>
          </cell>
        </row>
        <row r="2578">
          <cell r="A2578" t="str">
            <v>4295877383</v>
          </cell>
        </row>
        <row r="2579">
          <cell r="A2579" t="str">
            <v>4295877383</v>
          </cell>
        </row>
        <row r="2580">
          <cell r="A2580" t="str">
            <v>4295877383</v>
          </cell>
        </row>
        <row r="2581">
          <cell r="A2581" t="str">
            <v>4295877383</v>
          </cell>
        </row>
        <row r="2582">
          <cell r="A2582" t="str">
            <v>4295877383</v>
          </cell>
        </row>
        <row r="2583">
          <cell r="A2583" t="str">
            <v>4295877383</v>
          </cell>
        </row>
        <row r="2584">
          <cell r="A2584" t="str">
            <v>4295877383</v>
          </cell>
        </row>
        <row r="2585">
          <cell r="A2585" t="str">
            <v>4295877383</v>
          </cell>
        </row>
        <row r="2586">
          <cell r="A2586" t="str">
            <v>4295877383</v>
          </cell>
        </row>
        <row r="2587">
          <cell r="A2587" t="str">
            <v>4295877383</v>
          </cell>
        </row>
        <row r="2588">
          <cell r="A2588" t="str">
            <v>4295877383</v>
          </cell>
        </row>
        <row r="2589">
          <cell r="A2589" t="str">
            <v>4295877383</v>
          </cell>
        </row>
        <row r="2590">
          <cell r="A2590" t="str">
            <v>4295877383</v>
          </cell>
        </row>
        <row r="2591">
          <cell r="A2591" t="str">
            <v>4295877383</v>
          </cell>
        </row>
        <row r="2592">
          <cell r="A2592" t="str">
            <v>4295877383</v>
          </cell>
        </row>
        <row r="2593">
          <cell r="A2593" t="str">
            <v>4295877383</v>
          </cell>
        </row>
        <row r="2594">
          <cell r="A2594" t="str">
            <v>4295877383</v>
          </cell>
        </row>
        <row r="2595">
          <cell r="A2595" t="str">
            <v>4295877383</v>
          </cell>
        </row>
        <row r="2596">
          <cell r="A2596" t="str">
            <v>4295877383</v>
          </cell>
        </row>
        <row r="2597">
          <cell r="A2597" t="str">
            <v>4295877383</v>
          </cell>
        </row>
        <row r="2598">
          <cell r="A2598" t="str">
            <v>4295877383</v>
          </cell>
        </row>
        <row r="2599">
          <cell r="A2599" t="str">
            <v>4295877383</v>
          </cell>
        </row>
        <row r="2600">
          <cell r="A2600" t="str">
            <v>4295877383</v>
          </cell>
        </row>
        <row r="2601">
          <cell r="A2601" t="str">
            <v>4295877383</v>
          </cell>
        </row>
        <row r="2602">
          <cell r="A2602" t="str">
            <v>4295877383</v>
          </cell>
        </row>
        <row r="2603">
          <cell r="A2603" t="str">
            <v>4295877383</v>
          </cell>
        </row>
        <row r="2604">
          <cell r="A2604" t="str">
            <v>4295877383</v>
          </cell>
        </row>
        <row r="2605">
          <cell r="A2605" t="str">
            <v>4295877383</v>
          </cell>
        </row>
        <row r="2606">
          <cell r="A2606" t="str">
            <v>4295877383</v>
          </cell>
        </row>
        <row r="2607">
          <cell r="A2607" t="str">
            <v>4295877383</v>
          </cell>
        </row>
        <row r="2608">
          <cell r="A2608" t="str">
            <v>4295877383</v>
          </cell>
        </row>
        <row r="2609">
          <cell r="A2609" t="str">
            <v>4295877383</v>
          </cell>
        </row>
        <row r="2610">
          <cell r="A2610" t="str">
            <v>4295877383</v>
          </cell>
        </row>
        <row r="2611">
          <cell r="A2611" t="str">
            <v>4295877383</v>
          </cell>
        </row>
        <row r="2612">
          <cell r="A2612" t="str">
            <v>4295912155</v>
          </cell>
        </row>
        <row r="2613">
          <cell r="A2613" t="str">
            <v>4295912155</v>
          </cell>
        </row>
        <row r="2614">
          <cell r="A2614" t="str">
            <v>4295912155</v>
          </cell>
        </row>
        <row r="2615">
          <cell r="A2615" t="str">
            <v>4295912155</v>
          </cell>
        </row>
        <row r="2616">
          <cell r="A2616" t="str">
            <v>4295912155</v>
          </cell>
        </row>
        <row r="2617">
          <cell r="A2617" t="str">
            <v>4295912155</v>
          </cell>
        </row>
        <row r="2618">
          <cell r="A2618" t="str">
            <v>4295912155</v>
          </cell>
        </row>
        <row r="2619">
          <cell r="A2619" t="str">
            <v>4295912155</v>
          </cell>
        </row>
        <row r="2620">
          <cell r="A2620" t="str">
            <v>4295912155</v>
          </cell>
        </row>
        <row r="2621">
          <cell r="A2621" t="str">
            <v>4295912155</v>
          </cell>
        </row>
        <row r="2622">
          <cell r="A2622" t="str">
            <v>4295912155</v>
          </cell>
        </row>
        <row r="2623">
          <cell r="A2623" t="str">
            <v>4295912155</v>
          </cell>
        </row>
        <row r="2624">
          <cell r="A2624" t="str">
            <v>4295912155</v>
          </cell>
        </row>
        <row r="2625">
          <cell r="A2625" t="str">
            <v>4295912155</v>
          </cell>
        </row>
        <row r="2626">
          <cell r="A2626" t="str">
            <v>4295912155</v>
          </cell>
        </row>
        <row r="2627">
          <cell r="A2627" t="str">
            <v>4295912155</v>
          </cell>
        </row>
        <row r="2628">
          <cell r="A2628" t="str">
            <v>4295912155</v>
          </cell>
        </row>
        <row r="2629">
          <cell r="A2629" t="str">
            <v>4295912155</v>
          </cell>
        </row>
        <row r="2630">
          <cell r="A2630" t="str">
            <v>4295912155</v>
          </cell>
        </row>
        <row r="2631">
          <cell r="A2631" t="str">
            <v>4295912155</v>
          </cell>
        </row>
        <row r="2632">
          <cell r="A2632" t="str">
            <v>4295912155</v>
          </cell>
        </row>
        <row r="2633">
          <cell r="A2633" t="str">
            <v>4295912155</v>
          </cell>
        </row>
        <row r="2634">
          <cell r="A2634" t="str">
            <v>4295912155</v>
          </cell>
        </row>
        <row r="2635">
          <cell r="A2635" t="str">
            <v>4295912155</v>
          </cell>
        </row>
        <row r="2636">
          <cell r="A2636" t="str">
            <v>4295912155</v>
          </cell>
        </row>
        <row r="2637">
          <cell r="A2637" t="str">
            <v>4295912155</v>
          </cell>
        </row>
        <row r="2638">
          <cell r="A2638" t="str">
            <v>4295912155</v>
          </cell>
        </row>
        <row r="2639">
          <cell r="A2639" t="str">
            <v>4295912155</v>
          </cell>
        </row>
        <row r="2640">
          <cell r="A2640" t="str">
            <v>4295912155</v>
          </cell>
        </row>
        <row r="2641">
          <cell r="A2641" t="str">
            <v>4295912155</v>
          </cell>
        </row>
        <row r="2642">
          <cell r="A2642" t="str">
            <v>4295912155</v>
          </cell>
        </row>
        <row r="2643">
          <cell r="A2643" t="str">
            <v>4295912155</v>
          </cell>
        </row>
        <row r="2644">
          <cell r="A2644" t="str">
            <v>4295912155</v>
          </cell>
        </row>
        <row r="2645">
          <cell r="A2645" t="str">
            <v>4295912155</v>
          </cell>
        </row>
        <row r="2646">
          <cell r="A2646" t="str">
            <v>4295912155</v>
          </cell>
        </row>
        <row r="2647">
          <cell r="A2647" t="str">
            <v>4295912155</v>
          </cell>
        </row>
        <row r="2648">
          <cell r="A2648" t="str">
            <v>4295912155</v>
          </cell>
        </row>
        <row r="2649">
          <cell r="A2649" t="str">
            <v>4295912155</v>
          </cell>
        </row>
        <row r="2650">
          <cell r="A2650" t="str">
            <v>4295912155</v>
          </cell>
        </row>
        <row r="2651">
          <cell r="A2651" t="str">
            <v>4295912155</v>
          </cell>
        </row>
        <row r="2652">
          <cell r="A2652" t="str">
            <v>4295912155</v>
          </cell>
        </row>
        <row r="2653">
          <cell r="A2653" t="str">
            <v>4295912155</v>
          </cell>
        </row>
        <row r="2654">
          <cell r="A2654" t="str">
            <v>4295912155</v>
          </cell>
        </row>
        <row r="2655">
          <cell r="A2655" t="str">
            <v>4295912155</v>
          </cell>
        </row>
        <row r="2656">
          <cell r="A2656" t="str">
            <v>4295912155</v>
          </cell>
        </row>
        <row r="2657">
          <cell r="A2657" t="str">
            <v>4295912155</v>
          </cell>
        </row>
        <row r="2658">
          <cell r="A2658" t="str">
            <v>4295912155</v>
          </cell>
        </row>
        <row r="2659">
          <cell r="A2659" t="str">
            <v>4295912155</v>
          </cell>
        </row>
        <row r="2660">
          <cell r="A2660" t="str">
            <v>4295912155</v>
          </cell>
        </row>
        <row r="2661">
          <cell r="A2661" t="str">
            <v>4295912155</v>
          </cell>
        </row>
        <row r="2662">
          <cell r="A2662" t="str">
            <v>4295912155</v>
          </cell>
        </row>
        <row r="2663">
          <cell r="A2663" t="str">
            <v>4295912155</v>
          </cell>
        </row>
        <row r="2664">
          <cell r="A2664" t="str">
            <v>4295912155</v>
          </cell>
        </row>
        <row r="2665">
          <cell r="A2665" t="str">
            <v>4295912155</v>
          </cell>
        </row>
        <row r="2666">
          <cell r="A2666" t="str">
            <v>4295912155</v>
          </cell>
        </row>
        <row r="2667">
          <cell r="A2667" t="str">
            <v>4295888031</v>
          </cell>
        </row>
        <row r="2668">
          <cell r="A2668" t="str">
            <v>4295888031</v>
          </cell>
        </row>
        <row r="2669">
          <cell r="A2669" t="str">
            <v>4295888031</v>
          </cell>
        </row>
        <row r="2670">
          <cell r="A2670" t="str">
            <v>4295888031</v>
          </cell>
        </row>
        <row r="2671">
          <cell r="A2671" t="str">
            <v>4295888031</v>
          </cell>
        </row>
        <row r="2672">
          <cell r="A2672" t="str">
            <v>4295888031</v>
          </cell>
        </row>
        <row r="2673">
          <cell r="A2673" t="str">
            <v>4295888031</v>
          </cell>
        </row>
        <row r="2674">
          <cell r="A2674" t="str">
            <v>4295888031</v>
          </cell>
        </row>
        <row r="2675">
          <cell r="A2675" t="str">
            <v>4295888031</v>
          </cell>
        </row>
        <row r="2676">
          <cell r="A2676" t="str">
            <v>4295888031</v>
          </cell>
        </row>
        <row r="2677">
          <cell r="A2677" t="str">
            <v>4295888031</v>
          </cell>
        </row>
        <row r="2678">
          <cell r="A2678" t="str">
            <v>4295888031</v>
          </cell>
        </row>
        <row r="2679">
          <cell r="A2679" t="str">
            <v>4295888031</v>
          </cell>
        </row>
        <row r="2680">
          <cell r="A2680" t="str">
            <v>4295888031</v>
          </cell>
        </row>
        <row r="2681">
          <cell r="A2681" t="str">
            <v>4295888031</v>
          </cell>
        </row>
        <row r="2682">
          <cell r="A2682" t="str">
            <v>4295888031</v>
          </cell>
        </row>
        <row r="2683">
          <cell r="A2683" t="str">
            <v>4295888031</v>
          </cell>
        </row>
        <row r="2684">
          <cell r="A2684" t="str">
            <v>4295888031</v>
          </cell>
        </row>
        <row r="2685">
          <cell r="A2685" t="str">
            <v>4295888031</v>
          </cell>
        </row>
        <row r="2686">
          <cell r="A2686" t="str">
            <v>4295888031</v>
          </cell>
        </row>
        <row r="2687">
          <cell r="A2687" t="str">
            <v>4295888031</v>
          </cell>
        </row>
        <row r="2688">
          <cell r="A2688" t="str">
            <v>4295888031</v>
          </cell>
        </row>
        <row r="2689">
          <cell r="A2689" t="str">
            <v>4295888031</v>
          </cell>
        </row>
        <row r="2690">
          <cell r="A2690" t="str">
            <v>4295888031</v>
          </cell>
        </row>
        <row r="2691">
          <cell r="A2691" t="str">
            <v>4295888031</v>
          </cell>
        </row>
        <row r="2692">
          <cell r="A2692" t="str">
            <v>4295888031</v>
          </cell>
        </row>
        <row r="2693">
          <cell r="A2693" t="str">
            <v>4295888031</v>
          </cell>
        </row>
        <row r="2694">
          <cell r="A2694" t="str">
            <v>4295888031</v>
          </cell>
        </row>
        <row r="2695">
          <cell r="A2695" t="str">
            <v>4295888031</v>
          </cell>
        </row>
        <row r="2696">
          <cell r="A2696" t="str">
            <v>4295888031</v>
          </cell>
        </row>
        <row r="2697">
          <cell r="A2697" t="str">
            <v>4295888031</v>
          </cell>
        </row>
        <row r="2698">
          <cell r="A2698" t="str">
            <v>4295888031</v>
          </cell>
        </row>
        <row r="2699">
          <cell r="A2699" t="str">
            <v>4295888031</v>
          </cell>
        </row>
        <row r="2700">
          <cell r="A2700" t="str">
            <v>4295888031</v>
          </cell>
        </row>
        <row r="2701">
          <cell r="A2701" t="str">
            <v>4295888031</v>
          </cell>
        </row>
        <row r="2702">
          <cell r="A2702" t="str">
            <v>4295888031</v>
          </cell>
        </row>
        <row r="2703">
          <cell r="A2703" t="str">
            <v>4295888031</v>
          </cell>
        </row>
        <row r="2704">
          <cell r="A2704" t="str">
            <v>4295888031</v>
          </cell>
        </row>
        <row r="2705">
          <cell r="A2705" t="str">
            <v>4295888031</v>
          </cell>
        </row>
        <row r="2706">
          <cell r="A2706" t="str">
            <v>4295888031</v>
          </cell>
        </row>
        <row r="2707">
          <cell r="A2707" t="str">
            <v>4295888031</v>
          </cell>
        </row>
        <row r="2708">
          <cell r="A2708" t="str">
            <v>4295888031</v>
          </cell>
        </row>
        <row r="2709">
          <cell r="A2709" t="str">
            <v>4295888031</v>
          </cell>
        </row>
        <row r="2710">
          <cell r="A2710" t="str">
            <v>4295888031</v>
          </cell>
        </row>
        <row r="2711">
          <cell r="A2711" t="str">
            <v>4295888031</v>
          </cell>
        </row>
        <row r="2712">
          <cell r="A2712" t="str">
            <v>4295888031</v>
          </cell>
        </row>
        <row r="2713">
          <cell r="A2713" t="str">
            <v>4295888031</v>
          </cell>
        </row>
        <row r="2714">
          <cell r="A2714" t="str">
            <v>4295888031</v>
          </cell>
        </row>
        <row r="2715">
          <cell r="A2715" t="str">
            <v>4295888031</v>
          </cell>
        </row>
        <row r="2716">
          <cell r="A2716" t="str">
            <v>4295888031</v>
          </cell>
        </row>
        <row r="2717">
          <cell r="A2717" t="str">
            <v>4295888031</v>
          </cell>
        </row>
        <row r="2718">
          <cell r="A2718" t="str">
            <v>4295888031</v>
          </cell>
        </row>
        <row r="2719">
          <cell r="A2719" t="str">
            <v>4295888031</v>
          </cell>
        </row>
        <row r="2720">
          <cell r="A2720" t="str">
            <v>4295888031</v>
          </cell>
        </row>
        <row r="2721">
          <cell r="A2721" t="str">
            <v>4295888031</v>
          </cell>
        </row>
        <row r="2722">
          <cell r="A2722" t="str">
            <v>4295888031</v>
          </cell>
        </row>
        <row r="2723">
          <cell r="A2723" t="str">
            <v>4295888031</v>
          </cell>
        </row>
        <row r="2724">
          <cell r="A2724" t="str">
            <v>4295888031</v>
          </cell>
        </row>
        <row r="2725">
          <cell r="A2725" t="str">
            <v>4295888031</v>
          </cell>
        </row>
        <row r="2726">
          <cell r="A2726" t="str">
            <v>4295881554</v>
          </cell>
        </row>
        <row r="2727">
          <cell r="A2727" t="str">
            <v>4295881554</v>
          </cell>
        </row>
        <row r="2728">
          <cell r="A2728" t="str">
            <v>4295881554</v>
          </cell>
        </row>
        <row r="2729">
          <cell r="A2729" t="str">
            <v>4295881554</v>
          </cell>
        </row>
        <row r="2730">
          <cell r="A2730" t="str">
            <v>4295881554</v>
          </cell>
        </row>
        <row r="2731">
          <cell r="A2731" t="str">
            <v>4295881554</v>
          </cell>
        </row>
        <row r="2732">
          <cell r="A2732" t="str">
            <v>4295881554</v>
          </cell>
        </row>
        <row r="2733">
          <cell r="A2733" t="str">
            <v>4295881554</v>
          </cell>
        </row>
        <row r="2734">
          <cell r="A2734" t="str">
            <v>4295881554</v>
          </cell>
        </row>
        <row r="2735">
          <cell r="A2735" t="str">
            <v>4295881554</v>
          </cell>
        </row>
        <row r="2736">
          <cell r="A2736" t="str">
            <v>4295881554</v>
          </cell>
        </row>
        <row r="2737">
          <cell r="A2737" t="str">
            <v>4295881554</v>
          </cell>
        </row>
        <row r="2738">
          <cell r="A2738" t="str">
            <v>4295881554</v>
          </cell>
        </row>
        <row r="2739">
          <cell r="A2739" t="str">
            <v>4295881554</v>
          </cell>
        </row>
        <row r="2740">
          <cell r="A2740" t="str">
            <v>4295881554</v>
          </cell>
        </row>
        <row r="2741">
          <cell r="A2741" t="str">
            <v>4295881554</v>
          </cell>
        </row>
        <row r="2742">
          <cell r="A2742" t="str">
            <v>4295881554</v>
          </cell>
        </row>
        <row r="2743">
          <cell r="A2743" t="str">
            <v>4295881554</v>
          </cell>
        </row>
        <row r="2744">
          <cell r="A2744" t="str">
            <v>4295881554</v>
          </cell>
        </row>
        <row r="2745">
          <cell r="A2745" t="str">
            <v>4295881554</v>
          </cell>
        </row>
        <row r="2746">
          <cell r="A2746" t="str">
            <v>4295881554</v>
          </cell>
        </row>
        <row r="2747">
          <cell r="A2747" t="str">
            <v>4295881554</v>
          </cell>
        </row>
        <row r="2748">
          <cell r="A2748" t="str">
            <v>4295881554</v>
          </cell>
        </row>
        <row r="2749">
          <cell r="A2749" t="str">
            <v>4295881554</v>
          </cell>
        </row>
        <row r="2750">
          <cell r="A2750" t="str">
            <v>4295881554</v>
          </cell>
        </row>
        <row r="2751">
          <cell r="A2751" t="str">
            <v>4295881554</v>
          </cell>
        </row>
        <row r="2752">
          <cell r="A2752" t="str">
            <v>4295881554</v>
          </cell>
        </row>
        <row r="2753">
          <cell r="A2753" t="str">
            <v>4295881554</v>
          </cell>
        </row>
        <row r="2754">
          <cell r="A2754" t="str">
            <v>4295881554</v>
          </cell>
        </row>
        <row r="2755">
          <cell r="A2755" t="str">
            <v>4295881554</v>
          </cell>
        </row>
        <row r="2756">
          <cell r="A2756" t="str">
            <v>4295881554</v>
          </cell>
        </row>
        <row r="2757">
          <cell r="A2757" t="str">
            <v>4295881554</v>
          </cell>
        </row>
        <row r="2758">
          <cell r="A2758" t="str">
            <v>4295881554</v>
          </cell>
        </row>
        <row r="2759">
          <cell r="A2759" t="str">
            <v>4295881554</v>
          </cell>
        </row>
        <row r="2760">
          <cell r="A2760" t="str">
            <v>4295881554</v>
          </cell>
        </row>
        <row r="2761">
          <cell r="A2761" t="str">
            <v>4295881554</v>
          </cell>
        </row>
        <row r="2762">
          <cell r="A2762" t="str">
            <v>4295881554</v>
          </cell>
        </row>
        <row r="2763">
          <cell r="A2763" t="str">
            <v>4295881554</v>
          </cell>
        </row>
        <row r="2764">
          <cell r="A2764" t="str">
            <v>4295881554</v>
          </cell>
        </row>
        <row r="2765">
          <cell r="A2765" t="str">
            <v>4295881554</v>
          </cell>
        </row>
        <row r="2766">
          <cell r="A2766" t="str">
            <v>4295881554</v>
          </cell>
        </row>
        <row r="2767">
          <cell r="A2767" t="str">
            <v>4295881554</v>
          </cell>
        </row>
        <row r="2768">
          <cell r="A2768" t="str">
            <v>4295881554</v>
          </cell>
        </row>
        <row r="2769">
          <cell r="A2769" t="str">
            <v>4295881554</v>
          </cell>
        </row>
        <row r="2770">
          <cell r="A2770" t="str">
            <v>4295881554</v>
          </cell>
        </row>
        <row r="2771">
          <cell r="A2771" t="str">
            <v>4295881554</v>
          </cell>
        </row>
        <row r="2772">
          <cell r="A2772" t="str">
            <v>4295881554</v>
          </cell>
        </row>
        <row r="2773">
          <cell r="A2773" t="str">
            <v>4295881554</v>
          </cell>
        </row>
        <row r="2774">
          <cell r="A2774" t="str">
            <v>4295881554</v>
          </cell>
        </row>
        <row r="2775">
          <cell r="A2775" t="str">
            <v>4295881554</v>
          </cell>
        </row>
        <row r="2776">
          <cell r="A2776" t="str">
            <v>4295881554</v>
          </cell>
        </row>
        <row r="2777">
          <cell r="A2777" t="str">
            <v>4295881554</v>
          </cell>
        </row>
        <row r="2778">
          <cell r="A2778" t="str">
            <v>4295881554</v>
          </cell>
        </row>
        <row r="2779">
          <cell r="A2779" t="str">
            <v>4295881554</v>
          </cell>
        </row>
        <row r="2780">
          <cell r="A2780" t="str">
            <v>4295881554</v>
          </cell>
        </row>
        <row r="2781">
          <cell r="A2781" t="str">
            <v>4295881554</v>
          </cell>
        </row>
        <row r="2782">
          <cell r="A2782" t="str">
            <v>4295881554</v>
          </cell>
        </row>
        <row r="2783">
          <cell r="A2783" t="str">
            <v>4295881554</v>
          </cell>
        </row>
        <row r="2784">
          <cell r="A2784" t="str">
            <v>4295881554</v>
          </cell>
        </row>
        <row r="2785">
          <cell r="A2785" t="str">
            <v>4295881554</v>
          </cell>
        </row>
        <row r="2786">
          <cell r="A2786" t="str">
            <v>4295881554</v>
          </cell>
        </row>
        <row r="2787">
          <cell r="A2787" t="str">
            <v>4295881554</v>
          </cell>
        </row>
        <row r="2788">
          <cell r="A2788" t="str">
            <v>4295881554</v>
          </cell>
        </row>
        <row r="2789">
          <cell r="A2789" t="str">
            <v>4295881554</v>
          </cell>
        </row>
        <row r="2790">
          <cell r="A2790" t="str">
            <v>4295881554</v>
          </cell>
        </row>
        <row r="2791">
          <cell r="A2791" t="str">
            <v>4295881554</v>
          </cell>
        </row>
        <row r="2792">
          <cell r="A2792" t="str">
            <v>4295881554</v>
          </cell>
        </row>
        <row r="2793">
          <cell r="A2793" t="str">
            <v>4295881554</v>
          </cell>
        </row>
        <row r="2794">
          <cell r="A2794" t="str">
            <v>4295881554</v>
          </cell>
        </row>
        <row r="2795">
          <cell r="A2795" t="str">
            <v>4295881554</v>
          </cell>
        </row>
        <row r="2796">
          <cell r="A2796" t="str">
            <v>4295881554</v>
          </cell>
        </row>
        <row r="2797">
          <cell r="A2797" t="str">
            <v>4295881554</v>
          </cell>
        </row>
        <row r="2798">
          <cell r="A2798" t="str">
            <v>4295881554</v>
          </cell>
        </row>
        <row r="2799">
          <cell r="A2799" t="str">
            <v>4295872238</v>
          </cell>
        </row>
        <row r="2800">
          <cell r="A2800" t="str">
            <v>4295872238</v>
          </cell>
        </row>
        <row r="2801">
          <cell r="A2801" t="str">
            <v>4295872238</v>
          </cell>
        </row>
        <row r="2802">
          <cell r="A2802" t="str">
            <v>4295872238</v>
          </cell>
        </row>
        <row r="2803">
          <cell r="A2803" t="str">
            <v>4295872238</v>
          </cell>
        </row>
        <row r="2804">
          <cell r="A2804" t="str">
            <v>4295872238</v>
          </cell>
        </row>
        <row r="2805">
          <cell r="A2805" t="str">
            <v>4295872238</v>
          </cell>
        </row>
        <row r="2806">
          <cell r="A2806" t="str">
            <v>4295872238</v>
          </cell>
        </row>
        <row r="2807">
          <cell r="A2807" t="str">
            <v>4295872238</v>
          </cell>
        </row>
        <row r="2808">
          <cell r="A2808" t="str">
            <v>4295872238</v>
          </cell>
        </row>
        <row r="2809">
          <cell r="A2809" t="str">
            <v>4295872238</v>
          </cell>
        </row>
        <row r="2810">
          <cell r="A2810" t="str">
            <v>4295872238</v>
          </cell>
        </row>
        <row r="2811">
          <cell r="A2811" t="str">
            <v>4295872238</v>
          </cell>
        </row>
        <row r="2812">
          <cell r="A2812" t="str">
            <v>4295872238</v>
          </cell>
        </row>
        <row r="2813">
          <cell r="A2813" t="str">
            <v>4295872238</v>
          </cell>
        </row>
        <row r="2814">
          <cell r="A2814" t="str">
            <v>4295872238</v>
          </cell>
        </row>
        <row r="2815">
          <cell r="A2815" t="str">
            <v>4295872238</v>
          </cell>
        </row>
        <row r="2816">
          <cell r="A2816" t="str">
            <v>4295872238</v>
          </cell>
        </row>
        <row r="2817">
          <cell r="A2817" t="str">
            <v>4295872238</v>
          </cell>
        </row>
        <row r="2818">
          <cell r="A2818" t="str">
            <v>4295872238</v>
          </cell>
        </row>
        <row r="2819">
          <cell r="A2819" t="str">
            <v>4295872238</v>
          </cell>
        </row>
        <row r="2820">
          <cell r="A2820" t="str">
            <v>4295872238</v>
          </cell>
        </row>
        <row r="2821">
          <cell r="A2821" t="str">
            <v>4295872238</v>
          </cell>
        </row>
        <row r="2822">
          <cell r="A2822" t="str">
            <v>4295872238</v>
          </cell>
        </row>
        <row r="2823">
          <cell r="A2823" t="str">
            <v>4295872238</v>
          </cell>
        </row>
        <row r="2824">
          <cell r="A2824" t="str">
            <v>4295872238</v>
          </cell>
        </row>
        <row r="2825">
          <cell r="A2825" t="str">
            <v>4295872238</v>
          </cell>
        </row>
        <row r="2826">
          <cell r="A2826" t="str">
            <v>4295872238</v>
          </cell>
        </row>
        <row r="2827">
          <cell r="A2827" t="str">
            <v>4295880516</v>
          </cell>
        </row>
        <row r="2828">
          <cell r="A2828" t="str">
            <v>4295880516</v>
          </cell>
        </row>
        <row r="2829">
          <cell r="A2829" t="str">
            <v>4295880516</v>
          </cell>
        </row>
        <row r="2830">
          <cell r="A2830" t="str">
            <v>4295880516</v>
          </cell>
        </row>
        <row r="2831">
          <cell r="A2831" t="str">
            <v>4295880516</v>
          </cell>
        </row>
        <row r="2832">
          <cell r="A2832" t="str">
            <v>4295880516</v>
          </cell>
        </row>
        <row r="2833">
          <cell r="A2833" t="str">
            <v>4295880516</v>
          </cell>
        </row>
        <row r="2834">
          <cell r="A2834" t="str">
            <v>4295880516</v>
          </cell>
        </row>
        <row r="2835">
          <cell r="A2835" t="str">
            <v>4295880516</v>
          </cell>
        </row>
        <row r="2836">
          <cell r="A2836" t="str">
            <v>4295880516</v>
          </cell>
        </row>
        <row r="2837">
          <cell r="A2837" t="str">
            <v>4295880516</v>
          </cell>
        </row>
        <row r="2838">
          <cell r="A2838" t="str">
            <v>4295880516</v>
          </cell>
        </row>
        <row r="2839">
          <cell r="A2839" t="str">
            <v>4295880516</v>
          </cell>
        </row>
        <row r="2840">
          <cell r="A2840" t="str">
            <v>4295880516</v>
          </cell>
        </row>
        <row r="2841">
          <cell r="A2841" t="str">
            <v>4295880516</v>
          </cell>
        </row>
        <row r="2842">
          <cell r="A2842" t="str">
            <v>4295880516</v>
          </cell>
        </row>
        <row r="2843">
          <cell r="A2843" t="str">
            <v>4295880516</v>
          </cell>
        </row>
        <row r="2844">
          <cell r="A2844" t="str">
            <v>4295880516</v>
          </cell>
        </row>
        <row r="2845">
          <cell r="A2845" t="str">
            <v>4295880516</v>
          </cell>
        </row>
        <row r="2846">
          <cell r="A2846" t="str">
            <v>4295880516</v>
          </cell>
        </row>
        <row r="2847">
          <cell r="A2847" t="str">
            <v>4295880516</v>
          </cell>
        </row>
        <row r="2848">
          <cell r="A2848" t="str">
            <v>4295880516</v>
          </cell>
        </row>
        <row r="2849">
          <cell r="A2849" t="str">
            <v>4295880516</v>
          </cell>
        </row>
        <row r="2850">
          <cell r="A2850" t="str">
            <v>4295880516</v>
          </cell>
        </row>
        <row r="2851">
          <cell r="A2851" t="str">
            <v>4295880516</v>
          </cell>
        </row>
        <row r="2852">
          <cell r="A2852" t="str">
            <v>4295880516</v>
          </cell>
        </row>
        <row r="2853">
          <cell r="A2853" t="str">
            <v>4295880516</v>
          </cell>
        </row>
        <row r="2854">
          <cell r="A2854" t="str">
            <v>4295880516</v>
          </cell>
        </row>
        <row r="2855">
          <cell r="A2855" t="str">
            <v>4295880516</v>
          </cell>
        </row>
        <row r="2856">
          <cell r="A2856" t="str">
            <v>4295880516</v>
          </cell>
        </row>
        <row r="2857">
          <cell r="A2857" t="str">
            <v>4295880516</v>
          </cell>
        </row>
        <row r="2858">
          <cell r="A2858" t="str">
            <v>4295880516</v>
          </cell>
        </row>
        <row r="2859">
          <cell r="A2859" t="str">
            <v>4295880516</v>
          </cell>
        </row>
        <row r="2860">
          <cell r="A2860" t="str">
            <v>4295880516</v>
          </cell>
        </row>
        <row r="2861">
          <cell r="A2861" t="str">
            <v>4295880516</v>
          </cell>
        </row>
        <row r="2862">
          <cell r="A2862" t="str">
            <v>4295880516</v>
          </cell>
        </row>
        <row r="2863">
          <cell r="A2863" t="str">
            <v>4295880516</v>
          </cell>
        </row>
        <row r="2864">
          <cell r="A2864" t="str">
            <v>4295880516</v>
          </cell>
        </row>
        <row r="2865">
          <cell r="A2865" t="str">
            <v>4295880516</v>
          </cell>
        </row>
        <row r="2866">
          <cell r="A2866" t="str">
            <v>4295880516</v>
          </cell>
        </row>
        <row r="2867">
          <cell r="A2867" t="str">
            <v>4295906877</v>
          </cell>
        </row>
        <row r="2868">
          <cell r="A2868" t="str">
            <v>4295906877</v>
          </cell>
        </row>
        <row r="2869">
          <cell r="A2869" t="str">
            <v>4295906877</v>
          </cell>
        </row>
        <row r="2870">
          <cell r="A2870" t="str">
            <v>4295906877</v>
          </cell>
        </row>
        <row r="2871">
          <cell r="A2871" t="str">
            <v>4295906877</v>
          </cell>
        </row>
        <row r="2872">
          <cell r="A2872" t="str">
            <v>4295906877</v>
          </cell>
        </row>
        <row r="2873">
          <cell r="A2873" t="str">
            <v>4295906877</v>
          </cell>
        </row>
        <row r="2874">
          <cell r="A2874" t="str">
            <v>4295906877</v>
          </cell>
        </row>
        <row r="2875">
          <cell r="A2875" t="str">
            <v>4295906877</v>
          </cell>
        </row>
        <row r="2876">
          <cell r="A2876" t="str">
            <v>4295906877</v>
          </cell>
        </row>
        <row r="2877">
          <cell r="A2877" t="str">
            <v>4295906877</v>
          </cell>
        </row>
        <row r="2878">
          <cell r="A2878" t="str">
            <v>4295906877</v>
          </cell>
        </row>
        <row r="2879">
          <cell r="A2879" t="str">
            <v>4295906877</v>
          </cell>
        </row>
        <row r="2880">
          <cell r="A2880" t="str">
            <v>4295906877</v>
          </cell>
        </row>
        <row r="2881">
          <cell r="A2881" t="str">
            <v>4295906877</v>
          </cell>
        </row>
        <row r="2882">
          <cell r="A2882" t="str">
            <v>4295906877</v>
          </cell>
        </row>
        <row r="2883">
          <cell r="A2883" t="str">
            <v>4295906877</v>
          </cell>
        </row>
        <row r="2884">
          <cell r="A2884" t="str">
            <v>4295906877</v>
          </cell>
        </row>
        <row r="2885">
          <cell r="A2885" t="str">
            <v>4295906877</v>
          </cell>
        </row>
        <row r="2886">
          <cell r="A2886" t="str">
            <v>4295906877</v>
          </cell>
        </row>
        <row r="2887">
          <cell r="A2887" t="str">
            <v>4295906877</v>
          </cell>
        </row>
        <row r="2888">
          <cell r="A2888" t="str">
            <v>4295906877</v>
          </cell>
        </row>
        <row r="2889">
          <cell r="A2889" t="str">
            <v>4295906877</v>
          </cell>
        </row>
        <row r="2890">
          <cell r="A2890" t="str">
            <v>4295906877</v>
          </cell>
        </row>
        <row r="2891">
          <cell r="A2891" t="str">
            <v>4295906877</v>
          </cell>
        </row>
        <row r="2892">
          <cell r="A2892" t="str">
            <v>4295906877</v>
          </cell>
        </row>
        <row r="2893">
          <cell r="A2893" t="str">
            <v>4295906877</v>
          </cell>
        </row>
        <row r="2894">
          <cell r="A2894" t="str">
            <v>4295906877</v>
          </cell>
        </row>
        <row r="2895">
          <cell r="A2895" t="str">
            <v>4295906877</v>
          </cell>
        </row>
        <row r="2896">
          <cell r="A2896" t="str">
            <v>4295906877</v>
          </cell>
        </row>
        <row r="2897">
          <cell r="A2897" t="str">
            <v>4295906877</v>
          </cell>
        </row>
        <row r="2898">
          <cell r="A2898" t="str">
            <v>4295906877</v>
          </cell>
        </row>
        <row r="2899">
          <cell r="A2899" t="str">
            <v>4295906877</v>
          </cell>
        </row>
        <row r="2900">
          <cell r="A2900" t="str">
            <v>4295906877</v>
          </cell>
        </row>
        <row r="2901">
          <cell r="A2901" t="str">
            <v>4295906877</v>
          </cell>
        </row>
        <row r="2902">
          <cell r="A2902" t="str">
            <v>4295906877</v>
          </cell>
        </row>
        <row r="2903">
          <cell r="A2903" t="str">
            <v>4295906877</v>
          </cell>
        </row>
        <row r="2904">
          <cell r="A2904" t="str">
            <v>4295906877</v>
          </cell>
        </row>
        <row r="2905">
          <cell r="A2905" t="str">
            <v>4295906877</v>
          </cell>
        </row>
        <row r="2906">
          <cell r="A2906" t="str">
            <v>4295906877</v>
          </cell>
        </row>
        <row r="2907">
          <cell r="A2907" t="str">
            <v>4295906877</v>
          </cell>
        </row>
        <row r="2908">
          <cell r="A2908" t="str">
            <v>4295906877</v>
          </cell>
        </row>
        <row r="2909">
          <cell r="A2909" t="str">
            <v>4295906877</v>
          </cell>
        </row>
        <row r="2910">
          <cell r="A2910" t="str">
            <v>4295906877</v>
          </cell>
        </row>
        <row r="2911">
          <cell r="A2911" t="str">
            <v>4295906877</v>
          </cell>
        </row>
        <row r="2912">
          <cell r="A2912" t="str">
            <v>4295906877</v>
          </cell>
        </row>
        <row r="2913">
          <cell r="A2913" t="str">
            <v>4295906877</v>
          </cell>
        </row>
        <row r="2914">
          <cell r="A2914" t="str">
            <v>4295906877</v>
          </cell>
        </row>
        <row r="2915">
          <cell r="A2915" t="str">
            <v>4295906877</v>
          </cell>
        </row>
        <row r="2916">
          <cell r="A2916" t="str">
            <v>4295906877</v>
          </cell>
        </row>
        <row r="2917">
          <cell r="A2917" t="str">
            <v>4295906877</v>
          </cell>
        </row>
        <row r="2918">
          <cell r="A2918" t="str">
            <v>4295906877</v>
          </cell>
        </row>
        <row r="2919">
          <cell r="A2919" t="str">
            <v>4295906877</v>
          </cell>
        </row>
        <row r="2920">
          <cell r="A2920" t="str">
            <v>4295906877</v>
          </cell>
        </row>
        <row r="2921">
          <cell r="A2921" t="str">
            <v>4295906877</v>
          </cell>
        </row>
        <row r="2922">
          <cell r="A2922" t="str">
            <v>4295904340</v>
          </cell>
        </row>
        <row r="2923">
          <cell r="A2923" t="str">
            <v>4295904340</v>
          </cell>
        </row>
        <row r="2924">
          <cell r="A2924" t="str">
            <v>4295904340</v>
          </cell>
        </row>
        <row r="2925">
          <cell r="A2925" t="str">
            <v>4295904340</v>
          </cell>
        </row>
        <row r="2926">
          <cell r="A2926" t="str">
            <v>4295904340</v>
          </cell>
        </row>
        <row r="2927">
          <cell r="A2927" t="str">
            <v>4295904340</v>
          </cell>
        </row>
        <row r="2928">
          <cell r="A2928" t="str">
            <v>4295904340</v>
          </cell>
        </row>
        <row r="2929">
          <cell r="A2929" t="str">
            <v>4295904340</v>
          </cell>
        </row>
        <row r="2930">
          <cell r="A2930" t="str">
            <v>4295904340</v>
          </cell>
        </row>
        <row r="2931">
          <cell r="A2931" t="str">
            <v>4295904340</v>
          </cell>
        </row>
        <row r="2932">
          <cell r="A2932" t="str">
            <v>4295904340</v>
          </cell>
        </row>
        <row r="2933">
          <cell r="A2933" t="str">
            <v>4295904340</v>
          </cell>
        </row>
        <row r="2934">
          <cell r="A2934" t="str">
            <v>4295904340</v>
          </cell>
        </row>
        <row r="2935">
          <cell r="A2935" t="str">
            <v>4295904340</v>
          </cell>
        </row>
        <row r="2936">
          <cell r="A2936" t="str">
            <v>4295904340</v>
          </cell>
        </row>
        <row r="2937">
          <cell r="A2937" t="str">
            <v>4295904340</v>
          </cell>
        </row>
        <row r="2938">
          <cell r="A2938" t="str">
            <v>4295904340</v>
          </cell>
        </row>
        <row r="2939">
          <cell r="A2939" t="str">
            <v>4295904340</v>
          </cell>
        </row>
        <row r="2940">
          <cell r="A2940" t="str">
            <v>4295904340</v>
          </cell>
        </row>
        <row r="2941">
          <cell r="A2941" t="str">
            <v>4295904340</v>
          </cell>
        </row>
        <row r="2942">
          <cell r="A2942" t="str">
            <v>4295904340</v>
          </cell>
        </row>
        <row r="2943">
          <cell r="A2943" t="str">
            <v>4295904340</v>
          </cell>
        </row>
        <row r="2944">
          <cell r="A2944" t="str">
            <v>4295904340</v>
          </cell>
        </row>
        <row r="2945">
          <cell r="A2945" t="str">
            <v>4295904340</v>
          </cell>
        </row>
        <row r="2946">
          <cell r="A2946" t="str">
            <v>4295904340</v>
          </cell>
        </row>
        <row r="2947">
          <cell r="A2947" t="str">
            <v>4295904340</v>
          </cell>
        </row>
        <row r="2948">
          <cell r="A2948" t="str">
            <v>4295904340</v>
          </cell>
        </row>
        <row r="2949">
          <cell r="A2949" t="str">
            <v>4295904340</v>
          </cell>
        </row>
        <row r="2950">
          <cell r="A2950" t="str">
            <v>4295904340</v>
          </cell>
        </row>
        <row r="2951">
          <cell r="A2951" t="str">
            <v>4295904340</v>
          </cell>
        </row>
        <row r="2952">
          <cell r="A2952" t="str">
            <v>4295904340</v>
          </cell>
        </row>
        <row r="2953">
          <cell r="A2953" t="str">
            <v>4295904340</v>
          </cell>
        </row>
        <row r="2954">
          <cell r="A2954" t="str">
            <v>4295904340</v>
          </cell>
        </row>
        <row r="2955">
          <cell r="A2955" t="str">
            <v>4295904340</v>
          </cell>
        </row>
        <row r="2956">
          <cell r="A2956" t="str">
            <v>4295904340</v>
          </cell>
        </row>
        <row r="2957">
          <cell r="A2957" t="str">
            <v>4295904340</v>
          </cell>
        </row>
        <row r="2958">
          <cell r="A2958" t="str">
            <v>4295904340</v>
          </cell>
        </row>
        <row r="2959">
          <cell r="A2959" t="str">
            <v>4295904340</v>
          </cell>
        </row>
        <row r="2960">
          <cell r="A2960" t="str">
            <v>4295904340</v>
          </cell>
        </row>
        <row r="2961">
          <cell r="A2961" t="str">
            <v>4295904340</v>
          </cell>
        </row>
        <row r="2962">
          <cell r="A2962" t="str">
            <v>4295904340</v>
          </cell>
        </row>
        <row r="2963">
          <cell r="A2963" t="str">
            <v>4295904340</v>
          </cell>
        </row>
        <row r="2964">
          <cell r="A2964" t="str">
            <v>4295904340</v>
          </cell>
        </row>
        <row r="2965">
          <cell r="A2965" t="str">
            <v>4295904340</v>
          </cell>
        </row>
        <row r="2966">
          <cell r="A2966" t="str">
            <v>4295904340</v>
          </cell>
        </row>
        <row r="2967">
          <cell r="A2967" t="str">
            <v>4295904340</v>
          </cell>
        </row>
        <row r="2968">
          <cell r="A2968" t="str">
            <v>4295904340</v>
          </cell>
        </row>
        <row r="2969">
          <cell r="A2969" t="str">
            <v>4295904340</v>
          </cell>
        </row>
        <row r="2970">
          <cell r="A2970" t="str">
            <v>4295904340</v>
          </cell>
        </row>
        <row r="2971">
          <cell r="A2971" t="str">
            <v>4295904340</v>
          </cell>
        </row>
        <row r="2972">
          <cell r="A2972" t="str">
            <v>4295904340</v>
          </cell>
        </row>
        <row r="2973">
          <cell r="A2973" t="str">
            <v>4295904340</v>
          </cell>
        </row>
        <row r="2974">
          <cell r="A2974" t="str">
            <v>4295904340</v>
          </cell>
        </row>
        <row r="2975">
          <cell r="A2975" t="str">
            <v>4295904340</v>
          </cell>
        </row>
        <row r="2976">
          <cell r="A2976" t="str">
            <v>4295904340</v>
          </cell>
        </row>
        <row r="2977">
          <cell r="A2977" t="str">
            <v>4295904340</v>
          </cell>
        </row>
        <row r="2978">
          <cell r="A2978" t="str">
            <v>4295904340</v>
          </cell>
        </row>
        <row r="2979">
          <cell r="A2979" t="str">
            <v>4295904340</v>
          </cell>
        </row>
        <row r="2980">
          <cell r="A2980" t="str">
            <v>4295904340</v>
          </cell>
        </row>
        <row r="2981">
          <cell r="A2981" t="str">
            <v>4295904340</v>
          </cell>
        </row>
        <row r="2982">
          <cell r="A2982" t="str">
            <v>4295904340</v>
          </cell>
        </row>
        <row r="2983">
          <cell r="A2983" t="str">
            <v>4295904340</v>
          </cell>
        </row>
        <row r="2984">
          <cell r="A2984" t="str">
            <v>4295904340</v>
          </cell>
        </row>
        <row r="2985">
          <cell r="A2985" t="str">
            <v>4295904340</v>
          </cell>
        </row>
        <row r="2986">
          <cell r="A2986" t="str">
            <v>4295904340</v>
          </cell>
        </row>
        <row r="2987">
          <cell r="A2987" t="str">
            <v>4295904340</v>
          </cell>
        </row>
        <row r="2988">
          <cell r="A2988" t="str">
            <v>4295904340</v>
          </cell>
        </row>
        <row r="2989">
          <cell r="A2989" t="str">
            <v>4295904340</v>
          </cell>
        </row>
        <row r="2990">
          <cell r="A2990" t="str">
            <v>4295904340</v>
          </cell>
        </row>
        <row r="2991">
          <cell r="A2991" t="str">
            <v>4295904340</v>
          </cell>
        </row>
        <row r="2992">
          <cell r="A2992" t="str">
            <v>4295904340</v>
          </cell>
        </row>
        <row r="2993">
          <cell r="A2993" t="str">
            <v>4295904340</v>
          </cell>
        </row>
        <row r="2994">
          <cell r="A2994" t="str">
            <v>4295904340</v>
          </cell>
        </row>
        <row r="2995">
          <cell r="A2995" t="str">
            <v>4295904340</v>
          </cell>
        </row>
        <row r="2996">
          <cell r="A2996" t="str">
            <v>4295904340</v>
          </cell>
        </row>
        <row r="2997">
          <cell r="A2997" t="str">
            <v>4295904340</v>
          </cell>
        </row>
        <row r="2998">
          <cell r="A2998" t="str">
            <v>4295904340</v>
          </cell>
        </row>
        <row r="2999">
          <cell r="A2999" t="str">
            <v>4295904340</v>
          </cell>
        </row>
        <row r="3000">
          <cell r="A3000" t="str">
            <v>4295904340</v>
          </cell>
        </row>
        <row r="3001">
          <cell r="A3001" t="str">
            <v>4295904340</v>
          </cell>
        </row>
        <row r="3002">
          <cell r="A3002" t="str">
            <v>4295904340</v>
          </cell>
        </row>
        <row r="3003">
          <cell r="A3003" t="str">
            <v>4295904340</v>
          </cell>
        </row>
        <row r="3004">
          <cell r="A3004" t="str">
            <v>4295904340</v>
          </cell>
        </row>
        <row r="3005">
          <cell r="A3005" t="str">
            <v>4295904340</v>
          </cell>
        </row>
        <row r="3006">
          <cell r="A3006" t="str">
            <v>4295904340</v>
          </cell>
        </row>
        <row r="3007">
          <cell r="A3007" t="str">
            <v>4295904340</v>
          </cell>
        </row>
        <row r="3008">
          <cell r="A3008" t="str">
            <v>4295904340</v>
          </cell>
        </row>
        <row r="3009">
          <cell r="A3009" t="str">
            <v>4295904340</v>
          </cell>
        </row>
        <row r="3010">
          <cell r="A3010" t="str">
            <v>4295904340</v>
          </cell>
        </row>
        <row r="3011">
          <cell r="A3011" t="str">
            <v>4295904340</v>
          </cell>
        </row>
        <row r="3012">
          <cell r="A3012" t="str">
            <v>4295904340</v>
          </cell>
        </row>
        <row r="3013">
          <cell r="A3013" t="str">
            <v>4295904340</v>
          </cell>
        </row>
        <row r="3014">
          <cell r="A3014" t="str">
            <v>4295904340</v>
          </cell>
        </row>
        <row r="3015">
          <cell r="A3015" t="str">
            <v>4295904340</v>
          </cell>
        </row>
        <row r="3016">
          <cell r="A3016" t="str">
            <v>4295904340</v>
          </cell>
        </row>
        <row r="3017">
          <cell r="A3017" t="str">
            <v>4295904340</v>
          </cell>
        </row>
        <row r="3018">
          <cell r="A3018" t="str">
            <v>4295904340</v>
          </cell>
        </row>
        <row r="3019">
          <cell r="A3019" t="str">
            <v>4295904340</v>
          </cell>
        </row>
        <row r="3020">
          <cell r="A3020" t="str">
            <v>4295904340</v>
          </cell>
        </row>
        <row r="3021">
          <cell r="A3021" t="str">
            <v>4295904340</v>
          </cell>
        </row>
        <row r="3022">
          <cell r="A3022" t="str">
            <v>4295904340</v>
          </cell>
        </row>
        <row r="3023">
          <cell r="A3023" t="str">
            <v>4295904340</v>
          </cell>
        </row>
        <row r="3024">
          <cell r="A3024" t="str">
            <v>4295904340</v>
          </cell>
        </row>
        <row r="3025">
          <cell r="A3025" t="str">
            <v>4295904340</v>
          </cell>
        </row>
        <row r="3026">
          <cell r="A3026" t="str">
            <v>4295904340</v>
          </cell>
        </row>
        <row r="3027">
          <cell r="A3027" t="str">
            <v>4295904340</v>
          </cell>
        </row>
        <row r="3028">
          <cell r="A3028" t="str">
            <v>4295904340</v>
          </cell>
        </row>
        <row r="3029">
          <cell r="A3029" t="str">
            <v>4295904340</v>
          </cell>
        </row>
        <row r="3030">
          <cell r="A3030" t="str">
            <v>4295904340</v>
          </cell>
        </row>
        <row r="3031">
          <cell r="A3031" t="str">
            <v>4295904340</v>
          </cell>
        </row>
        <row r="3032">
          <cell r="A3032" t="str">
            <v>4295904340</v>
          </cell>
        </row>
        <row r="3033">
          <cell r="A3033" t="str">
            <v>4295865581</v>
          </cell>
        </row>
        <row r="3034">
          <cell r="A3034" t="str">
            <v>4295865581</v>
          </cell>
        </row>
        <row r="3035">
          <cell r="A3035" t="str">
            <v>4295865581</v>
          </cell>
        </row>
        <row r="3036">
          <cell r="A3036" t="str">
            <v>4295865581</v>
          </cell>
        </row>
        <row r="3037">
          <cell r="A3037" t="str">
            <v>4295865581</v>
          </cell>
        </row>
        <row r="3038">
          <cell r="A3038" t="str">
            <v>4295865581</v>
          </cell>
        </row>
        <row r="3039">
          <cell r="A3039" t="str">
            <v>4295872686</v>
          </cell>
        </row>
        <row r="3040">
          <cell r="A3040" t="str">
            <v>4295872686</v>
          </cell>
        </row>
        <row r="3041">
          <cell r="A3041" t="str">
            <v>4295872686</v>
          </cell>
        </row>
        <row r="3042">
          <cell r="A3042" t="str">
            <v>4295872686</v>
          </cell>
        </row>
        <row r="3043">
          <cell r="A3043" t="str">
            <v>4295872686</v>
          </cell>
        </row>
        <row r="3044">
          <cell r="A3044" t="str">
            <v>4295872686</v>
          </cell>
        </row>
        <row r="3045">
          <cell r="A3045" t="str">
            <v>4295872686</v>
          </cell>
        </row>
        <row r="3046">
          <cell r="A3046" t="str">
            <v>4295872686</v>
          </cell>
        </row>
        <row r="3047">
          <cell r="A3047" t="str">
            <v>4295872686</v>
          </cell>
        </row>
        <row r="3048">
          <cell r="A3048" t="str">
            <v>4295872686</v>
          </cell>
        </row>
        <row r="3049">
          <cell r="A3049" t="str">
            <v>4295872686</v>
          </cell>
        </row>
        <row r="3050">
          <cell r="A3050" t="str">
            <v>4295872686</v>
          </cell>
        </row>
        <row r="3051">
          <cell r="A3051" t="str">
            <v>4295872686</v>
          </cell>
        </row>
        <row r="3052">
          <cell r="A3052" t="str">
            <v>4295872686</v>
          </cell>
        </row>
        <row r="3053">
          <cell r="A3053" t="str">
            <v>4295872686</v>
          </cell>
        </row>
        <row r="3054">
          <cell r="A3054" t="str">
            <v>4295872686</v>
          </cell>
        </row>
        <row r="3055">
          <cell r="A3055" t="str">
            <v>4295872686</v>
          </cell>
        </row>
        <row r="3056">
          <cell r="A3056" t="str">
            <v>4295872686</v>
          </cell>
        </row>
        <row r="3057">
          <cell r="A3057" t="str">
            <v>4295872686</v>
          </cell>
        </row>
        <row r="3058">
          <cell r="A3058" t="str">
            <v>4295872686</v>
          </cell>
        </row>
        <row r="3059">
          <cell r="A3059" t="str">
            <v>4295872686</v>
          </cell>
        </row>
        <row r="3060">
          <cell r="A3060" t="str">
            <v>4295872686</v>
          </cell>
        </row>
        <row r="3061">
          <cell r="A3061" t="str">
            <v>4295872686</v>
          </cell>
        </row>
        <row r="3062">
          <cell r="A3062" t="str">
            <v>4295872686</v>
          </cell>
        </row>
        <row r="3063">
          <cell r="A3063" t="str">
            <v>4295872686</v>
          </cell>
        </row>
        <row r="3064">
          <cell r="A3064" t="str">
            <v>4295872686</v>
          </cell>
        </row>
        <row r="3065">
          <cell r="A3065" t="str">
            <v>4295872686</v>
          </cell>
        </row>
        <row r="3066">
          <cell r="A3066" t="str">
            <v>4295872686</v>
          </cell>
        </row>
        <row r="3067">
          <cell r="A3067" t="str">
            <v>4295872686</v>
          </cell>
        </row>
        <row r="3068">
          <cell r="A3068" t="str">
            <v>4295872686</v>
          </cell>
        </row>
        <row r="3069">
          <cell r="A3069" t="str">
            <v>4295872686</v>
          </cell>
        </row>
        <row r="3070">
          <cell r="A3070" t="str">
            <v>4295872686</v>
          </cell>
        </row>
        <row r="3071">
          <cell r="A3071" t="str">
            <v>4295905071</v>
          </cell>
        </row>
        <row r="3072">
          <cell r="A3072" t="str">
            <v>4295905071</v>
          </cell>
        </row>
        <row r="3073">
          <cell r="A3073" t="str">
            <v>4295905071</v>
          </cell>
        </row>
        <row r="3074">
          <cell r="A3074" t="str">
            <v>4295905071</v>
          </cell>
        </row>
        <row r="3075">
          <cell r="A3075" t="str">
            <v>4295905071</v>
          </cell>
        </row>
        <row r="3076">
          <cell r="A3076" t="str">
            <v>4295905071</v>
          </cell>
        </row>
        <row r="3077">
          <cell r="A3077" t="str">
            <v>4295905071</v>
          </cell>
        </row>
        <row r="3078">
          <cell r="A3078" t="str">
            <v>4295905071</v>
          </cell>
        </row>
        <row r="3079">
          <cell r="A3079" t="str">
            <v>4295905071</v>
          </cell>
        </row>
        <row r="3080">
          <cell r="A3080" t="str">
            <v>4295905071</v>
          </cell>
        </row>
        <row r="3081">
          <cell r="A3081" t="str">
            <v>4295905071</v>
          </cell>
        </row>
        <row r="3082">
          <cell r="A3082" t="str">
            <v>4295905071</v>
          </cell>
        </row>
        <row r="3083">
          <cell r="A3083" t="str">
            <v>4295905071</v>
          </cell>
        </row>
        <row r="3084">
          <cell r="A3084" t="str">
            <v>4295905071</v>
          </cell>
        </row>
        <row r="3085">
          <cell r="A3085" t="str">
            <v>4295905071</v>
          </cell>
        </row>
        <row r="3086">
          <cell r="A3086" t="str">
            <v>4295905071</v>
          </cell>
        </row>
        <row r="3087">
          <cell r="A3087" t="str">
            <v>4295905071</v>
          </cell>
        </row>
        <row r="3088">
          <cell r="A3088" t="str">
            <v>4295905071</v>
          </cell>
        </row>
        <row r="3089">
          <cell r="A3089" t="str">
            <v>4295905071</v>
          </cell>
        </row>
        <row r="3090">
          <cell r="A3090" t="str">
            <v>4295905071</v>
          </cell>
        </row>
        <row r="3091">
          <cell r="A3091" t="str">
            <v>4295905071</v>
          </cell>
        </row>
        <row r="3092">
          <cell r="A3092" t="str">
            <v>4295905071</v>
          </cell>
        </row>
        <row r="3093">
          <cell r="A3093" t="str">
            <v>4295905071</v>
          </cell>
        </row>
        <row r="3094">
          <cell r="A3094" t="str">
            <v>4295905071</v>
          </cell>
        </row>
        <row r="3095">
          <cell r="A3095" t="str">
            <v>4295905071</v>
          </cell>
        </row>
        <row r="3096">
          <cell r="A3096" t="str">
            <v>4295905071</v>
          </cell>
        </row>
        <row r="3097">
          <cell r="A3097" t="str">
            <v>4295905071</v>
          </cell>
        </row>
        <row r="3098">
          <cell r="A3098" t="str">
            <v>4295905071</v>
          </cell>
        </row>
        <row r="3099">
          <cell r="A3099" t="str">
            <v>4295905071</v>
          </cell>
        </row>
        <row r="3100">
          <cell r="A3100" t="str">
            <v>4295905071</v>
          </cell>
        </row>
        <row r="3101">
          <cell r="A3101" t="str">
            <v>4295905071</v>
          </cell>
        </row>
        <row r="3102">
          <cell r="A3102" t="str">
            <v>4295905071</v>
          </cell>
        </row>
        <row r="3103">
          <cell r="A3103" t="str">
            <v>4295905071</v>
          </cell>
        </row>
        <row r="3104">
          <cell r="A3104" t="str">
            <v>4295905071</v>
          </cell>
        </row>
        <row r="3105">
          <cell r="A3105" t="str">
            <v>4295905071</v>
          </cell>
        </row>
        <row r="3106">
          <cell r="A3106" t="str">
            <v>4295905071</v>
          </cell>
        </row>
        <row r="3107">
          <cell r="A3107" t="str">
            <v>4295905071</v>
          </cell>
        </row>
        <row r="3108">
          <cell r="A3108" t="str">
            <v>4295905071</v>
          </cell>
        </row>
        <row r="3109">
          <cell r="A3109" t="str">
            <v>4295905071</v>
          </cell>
        </row>
        <row r="3110">
          <cell r="A3110" t="str">
            <v>4295905071</v>
          </cell>
        </row>
        <row r="3111">
          <cell r="A3111" t="str">
            <v>4295905071</v>
          </cell>
        </row>
        <row r="3112">
          <cell r="A3112" t="str">
            <v>4295905071</v>
          </cell>
        </row>
        <row r="3113">
          <cell r="A3113" t="str">
            <v>4295905071</v>
          </cell>
        </row>
        <row r="3114">
          <cell r="A3114" t="str">
            <v>4295905071</v>
          </cell>
        </row>
        <row r="3115">
          <cell r="A3115" t="str">
            <v>4295905071</v>
          </cell>
        </row>
        <row r="3116">
          <cell r="A3116" t="str">
            <v>4295905071</v>
          </cell>
        </row>
        <row r="3117">
          <cell r="A3117" t="str">
            <v>4295905071</v>
          </cell>
        </row>
        <row r="3118">
          <cell r="A3118" t="str">
            <v>4295905071</v>
          </cell>
        </row>
        <row r="3119">
          <cell r="A3119" t="str">
            <v>4295905071</v>
          </cell>
        </row>
        <row r="3120">
          <cell r="A3120" t="str">
            <v>4295905071</v>
          </cell>
        </row>
        <row r="3121">
          <cell r="A3121" t="str">
            <v>4295905071</v>
          </cell>
        </row>
        <row r="3122">
          <cell r="A3122" t="str">
            <v>4295905071</v>
          </cell>
        </row>
        <row r="3123">
          <cell r="A3123" t="str">
            <v>4295905071</v>
          </cell>
        </row>
        <row r="3124">
          <cell r="A3124" t="str">
            <v>4295905071</v>
          </cell>
        </row>
        <row r="3125">
          <cell r="A3125" t="str">
            <v>4295905071</v>
          </cell>
        </row>
        <row r="3126">
          <cell r="A3126" t="str">
            <v>4295905071</v>
          </cell>
        </row>
        <row r="3127">
          <cell r="A3127" t="str">
            <v>4295905071</v>
          </cell>
        </row>
        <row r="3128">
          <cell r="A3128" t="str">
            <v>4295905071</v>
          </cell>
        </row>
        <row r="3129">
          <cell r="A3129" t="str">
            <v>4295905071</v>
          </cell>
        </row>
        <row r="3130">
          <cell r="A3130" t="str">
            <v>4295905071</v>
          </cell>
        </row>
        <row r="3131">
          <cell r="A3131" t="str">
            <v>4295905071</v>
          </cell>
        </row>
        <row r="3132">
          <cell r="A3132" t="str">
            <v>5042953650</v>
          </cell>
        </row>
        <row r="3133">
          <cell r="A3133" t="str">
            <v>5042953650</v>
          </cell>
        </row>
        <row r="3134">
          <cell r="A3134" t="str">
            <v>5042953650</v>
          </cell>
        </row>
        <row r="3135">
          <cell r="A3135" t="str">
            <v>5042953650</v>
          </cell>
        </row>
        <row r="3136">
          <cell r="A3136" t="str">
            <v>5042953650</v>
          </cell>
        </row>
        <row r="3137">
          <cell r="A3137" t="str">
            <v>5042953650</v>
          </cell>
        </row>
        <row r="3138">
          <cell r="A3138" t="str">
            <v>5042953650</v>
          </cell>
        </row>
        <row r="3139">
          <cell r="A3139" t="str">
            <v>5042953650</v>
          </cell>
        </row>
        <row r="3140">
          <cell r="A3140" t="str">
            <v>5042953650</v>
          </cell>
        </row>
        <row r="3141">
          <cell r="A3141" t="str">
            <v>5042953650</v>
          </cell>
        </row>
        <row r="3142">
          <cell r="A3142" t="str">
            <v>5042953650</v>
          </cell>
        </row>
        <row r="3143">
          <cell r="A3143" t="str">
            <v>5042953650</v>
          </cell>
        </row>
        <row r="3144">
          <cell r="A3144" t="str">
            <v>5042953650</v>
          </cell>
        </row>
        <row r="3145">
          <cell r="A3145" t="str">
            <v>5042953650</v>
          </cell>
        </row>
        <row r="3146">
          <cell r="A3146" t="str">
            <v>5042953650</v>
          </cell>
        </row>
        <row r="3147">
          <cell r="A3147" t="str">
            <v>5042953650</v>
          </cell>
        </row>
        <row r="3148">
          <cell r="A3148" t="str">
            <v>5042953650</v>
          </cell>
        </row>
        <row r="3149">
          <cell r="A3149" t="str">
            <v>5042953650</v>
          </cell>
        </row>
        <row r="3150">
          <cell r="A3150" t="str">
            <v>4295866550</v>
          </cell>
        </row>
        <row r="3151">
          <cell r="A3151" t="str">
            <v>4295866550</v>
          </cell>
        </row>
        <row r="3152">
          <cell r="A3152" t="str">
            <v>4295866550</v>
          </cell>
        </row>
        <row r="3153">
          <cell r="A3153" t="str">
            <v>4295866550</v>
          </cell>
        </row>
        <row r="3154">
          <cell r="A3154" t="str">
            <v>4295866550</v>
          </cell>
        </row>
        <row r="3155">
          <cell r="A3155" t="str">
            <v>4295866550</v>
          </cell>
        </row>
        <row r="3156">
          <cell r="A3156" t="str">
            <v>4295866550</v>
          </cell>
        </row>
        <row r="3157">
          <cell r="A3157" t="str">
            <v>4295866550</v>
          </cell>
        </row>
        <row r="3158">
          <cell r="A3158" t="str">
            <v>4295866550</v>
          </cell>
        </row>
        <row r="3159">
          <cell r="A3159" t="str">
            <v>4295866550</v>
          </cell>
        </row>
        <row r="3160">
          <cell r="A3160" t="str">
            <v>4295866550</v>
          </cell>
        </row>
        <row r="3161">
          <cell r="A3161" t="str">
            <v>4295866550</v>
          </cell>
        </row>
        <row r="3162">
          <cell r="A3162" t="str">
            <v>4295866550</v>
          </cell>
        </row>
        <row r="3163">
          <cell r="A3163" t="str">
            <v>4295866550</v>
          </cell>
        </row>
        <row r="3164">
          <cell r="A3164" t="str">
            <v>4295866550</v>
          </cell>
        </row>
        <row r="3165">
          <cell r="A3165" t="str">
            <v>4295866550</v>
          </cell>
        </row>
        <row r="3166">
          <cell r="A3166" t="str">
            <v>4295866550</v>
          </cell>
        </row>
        <row r="3167">
          <cell r="A3167" t="str">
            <v>4295866550</v>
          </cell>
        </row>
        <row r="3168">
          <cell r="A3168" t="str">
            <v>4295866550</v>
          </cell>
        </row>
        <row r="3169">
          <cell r="A3169" t="str">
            <v>4295866550</v>
          </cell>
        </row>
        <row r="3170">
          <cell r="A3170" t="str">
            <v>4295866550</v>
          </cell>
        </row>
        <row r="3171">
          <cell r="A3171" t="str">
            <v>4295866550</v>
          </cell>
        </row>
        <row r="3172">
          <cell r="A3172" t="str">
            <v>4295866550</v>
          </cell>
        </row>
        <row r="3173">
          <cell r="A3173" t="str">
            <v>4295866550</v>
          </cell>
        </row>
        <row r="3174">
          <cell r="A3174" t="str">
            <v>4295866550</v>
          </cell>
        </row>
        <row r="3175">
          <cell r="A3175" t="str">
            <v>4295866550</v>
          </cell>
        </row>
        <row r="3176">
          <cell r="A3176" t="str">
            <v>4295866550</v>
          </cell>
        </row>
        <row r="3177">
          <cell r="A3177" t="str">
            <v>4295866550</v>
          </cell>
        </row>
        <row r="3178">
          <cell r="A3178" t="str">
            <v>4295866550</v>
          </cell>
        </row>
        <row r="3179">
          <cell r="A3179" t="str">
            <v>4295866550</v>
          </cell>
        </row>
        <row r="3180">
          <cell r="A3180" t="str">
            <v>4295866550</v>
          </cell>
        </row>
        <row r="3181">
          <cell r="A3181" t="str">
            <v>4295866550</v>
          </cell>
        </row>
        <row r="3182">
          <cell r="A3182" t="str">
            <v>4295866550</v>
          </cell>
        </row>
        <row r="3183">
          <cell r="A3183" t="str">
            <v>4295866550</v>
          </cell>
        </row>
        <row r="3184">
          <cell r="A3184" t="str">
            <v>4295866550</v>
          </cell>
        </row>
        <row r="3185">
          <cell r="A3185" t="str">
            <v>4295866550</v>
          </cell>
        </row>
        <row r="3186">
          <cell r="A3186" t="str">
            <v>4295866550</v>
          </cell>
        </row>
        <row r="3187">
          <cell r="A3187" t="str">
            <v>4295866550</v>
          </cell>
        </row>
        <row r="3188">
          <cell r="A3188" t="str">
            <v>4295866550</v>
          </cell>
        </row>
        <row r="3189">
          <cell r="A3189" t="str">
            <v>4295866550</v>
          </cell>
        </row>
        <row r="3190">
          <cell r="A3190" t="str">
            <v>4295866550</v>
          </cell>
        </row>
        <row r="3191">
          <cell r="A3191" t="str">
            <v>4295866550</v>
          </cell>
        </row>
        <row r="3192">
          <cell r="A3192" t="str">
            <v>4295866550</v>
          </cell>
        </row>
        <row r="3193">
          <cell r="A3193" t="str">
            <v>4295866550</v>
          </cell>
        </row>
        <row r="3194">
          <cell r="A3194" t="str">
            <v>4295866550</v>
          </cell>
        </row>
        <row r="3195">
          <cell r="A3195" t="str">
            <v>4295866550</v>
          </cell>
        </row>
        <row r="3196">
          <cell r="A3196" t="str">
            <v>4295866550</v>
          </cell>
        </row>
        <row r="3197">
          <cell r="A3197" t="str">
            <v>4295866550</v>
          </cell>
        </row>
        <row r="3198">
          <cell r="A3198" t="str">
            <v>4295866550</v>
          </cell>
        </row>
        <row r="3199">
          <cell r="A3199" t="str">
            <v>4295866550</v>
          </cell>
        </row>
        <row r="3200">
          <cell r="A3200" t="str">
            <v>4295866550</v>
          </cell>
        </row>
        <row r="3201">
          <cell r="A3201" t="str">
            <v>4295866550</v>
          </cell>
        </row>
        <row r="3202">
          <cell r="A3202" t="str">
            <v>4295866550</v>
          </cell>
        </row>
        <row r="3203">
          <cell r="A3203" t="str">
            <v>4295866550</v>
          </cell>
        </row>
        <row r="3204">
          <cell r="A3204" t="str">
            <v>4295866550</v>
          </cell>
        </row>
        <row r="3205">
          <cell r="A3205" t="str">
            <v>4295866550</v>
          </cell>
        </row>
        <row r="3206">
          <cell r="A3206" t="str">
            <v>4295866550</v>
          </cell>
        </row>
        <row r="3207">
          <cell r="A3207" t="str">
            <v>4295866550</v>
          </cell>
        </row>
        <row r="3208">
          <cell r="A3208" t="str">
            <v>4295866550</v>
          </cell>
        </row>
        <row r="3209">
          <cell r="A3209" t="str">
            <v>4295866550</v>
          </cell>
        </row>
        <row r="3210">
          <cell r="A3210" t="str">
            <v>4295866550</v>
          </cell>
        </row>
        <row r="3211">
          <cell r="A3211" t="str">
            <v>4295866550</v>
          </cell>
        </row>
        <row r="3212">
          <cell r="A3212" t="str">
            <v>4295866550</v>
          </cell>
        </row>
        <row r="3213">
          <cell r="A3213" t="str">
            <v>4295866550</v>
          </cell>
        </row>
        <row r="3214">
          <cell r="A3214" t="str">
            <v>4295866550</v>
          </cell>
        </row>
        <row r="3215">
          <cell r="A3215" t="str">
            <v>4295866550</v>
          </cell>
        </row>
        <row r="3216">
          <cell r="A3216" t="str">
            <v>4295866550</v>
          </cell>
        </row>
        <row r="3217">
          <cell r="A3217" t="str">
            <v>4295866550</v>
          </cell>
        </row>
        <row r="3218">
          <cell r="A3218" t="str">
            <v>4295866550</v>
          </cell>
        </row>
        <row r="3219">
          <cell r="A3219" t="str">
            <v>4295866550</v>
          </cell>
        </row>
        <row r="3220">
          <cell r="A3220" t="str">
            <v>4295866550</v>
          </cell>
        </row>
        <row r="3221">
          <cell r="A3221" t="str">
            <v>4295866550</v>
          </cell>
        </row>
        <row r="3222">
          <cell r="A3222" t="str">
            <v>4295866550</v>
          </cell>
        </row>
        <row r="3223">
          <cell r="A3223" t="str">
            <v>4295866550</v>
          </cell>
        </row>
        <row r="3224">
          <cell r="A3224" t="str">
            <v>4295866550</v>
          </cell>
        </row>
        <row r="3225">
          <cell r="A3225" t="str">
            <v>4295866550</v>
          </cell>
        </row>
        <row r="3226">
          <cell r="A3226" t="str">
            <v>4295866550</v>
          </cell>
        </row>
        <row r="3227">
          <cell r="A3227" t="str">
            <v>4295869105</v>
          </cell>
        </row>
        <row r="3228">
          <cell r="A3228" t="str">
            <v>4295869105</v>
          </cell>
        </row>
        <row r="3229">
          <cell r="A3229" t="str">
            <v>4295869105</v>
          </cell>
        </row>
        <row r="3230">
          <cell r="A3230" t="str">
            <v>4295869105</v>
          </cell>
        </row>
        <row r="3231">
          <cell r="A3231" t="str">
            <v>4295869105</v>
          </cell>
        </row>
        <row r="3232">
          <cell r="A3232" t="str">
            <v>4295869105</v>
          </cell>
        </row>
        <row r="3233">
          <cell r="A3233" t="str">
            <v>4295869105</v>
          </cell>
        </row>
        <row r="3234">
          <cell r="A3234" t="str">
            <v>4295869105</v>
          </cell>
        </row>
        <row r="3235">
          <cell r="A3235" t="str">
            <v>4295869105</v>
          </cell>
        </row>
        <row r="3236">
          <cell r="A3236" t="str">
            <v>4295869105</v>
          </cell>
        </row>
        <row r="3237">
          <cell r="A3237" t="str">
            <v>4295869105</v>
          </cell>
        </row>
        <row r="3238">
          <cell r="A3238" t="str">
            <v>4295869105</v>
          </cell>
        </row>
        <row r="3239">
          <cell r="A3239" t="str">
            <v>4295869105</v>
          </cell>
        </row>
        <row r="3240">
          <cell r="A3240" t="str">
            <v>4295869105</v>
          </cell>
        </row>
        <row r="3241">
          <cell r="A3241" t="str">
            <v>4295869105</v>
          </cell>
        </row>
        <row r="3242">
          <cell r="A3242" t="str">
            <v>4295869105</v>
          </cell>
        </row>
        <row r="3243">
          <cell r="A3243" t="str">
            <v>4295869105</v>
          </cell>
        </row>
        <row r="3244">
          <cell r="A3244" t="str">
            <v>4295869105</v>
          </cell>
        </row>
        <row r="3245">
          <cell r="A3245" t="str">
            <v>4295869105</v>
          </cell>
        </row>
        <row r="3246">
          <cell r="A3246" t="str">
            <v>4295869105</v>
          </cell>
        </row>
        <row r="3247">
          <cell r="A3247" t="str">
            <v>4295869105</v>
          </cell>
        </row>
        <row r="3248">
          <cell r="A3248" t="str">
            <v>4295869105</v>
          </cell>
        </row>
        <row r="3249">
          <cell r="A3249" t="str">
            <v>4295869105</v>
          </cell>
        </row>
        <row r="3250">
          <cell r="A3250" t="str">
            <v>4295869105</v>
          </cell>
        </row>
        <row r="3251">
          <cell r="A3251" t="str">
            <v>4295869105</v>
          </cell>
        </row>
        <row r="3252">
          <cell r="A3252" t="str">
            <v>4295869105</v>
          </cell>
        </row>
        <row r="3253">
          <cell r="A3253" t="str">
            <v>4295869105</v>
          </cell>
        </row>
        <row r="3254">
          <cell r="A3254" t="str">
            <v>4295869105</v>
          </cell>
        </row>
        <row r="3255">
          <cell r="A3255" t="str">
            <v>4295869105</v>
          </cell>
        </row>
        <row r="3256">
          <cell r="A3256" t="str">
            <v>4295869105</v>
          </cell>
        </row>
        <row r="3257">
          <cell r="A3257" t="str">
            <v>4295869105</v>
          </cell>
        </row>
        <row r="3258">
          <cell r="A3258" t="str">
            <v>4295869105</v>
          </cell>
        </row>
        <row r="3259">
          <cell r="A3259" t="str">
            <v>4295869105</v>
          </cell>
        </row>
        <row r="3260">
          <cell r="A3260" t="str">
            <v>4295869105</v>
          </cell>
        </row>
        <row r="3261">
          <cell r="A3261" t="str">
            <v>4295869105</v>
          </cell>
        </row>
        <row r="3262">
          <cell r="A3262" t="str">
            <v>4295869105</v>
          </cell>
        </row>
        <row r="3263">
          <cell r="A3263" t="str">
            <v>4295869105</v>
          </cell>
        </row>
        <row r="3264">
          <cell r="A3264" t="str">
            <v>4295869105</v>
          </cell>
        </row>
        <row r="3265">
          <cell r="A3265" t="str">
            <v>4295869105</v>
          </cell>
        </row>
        <row r="3266">
          <cell r="A3266" t="str">
            <v>4295869105</v>
          </cell>
        </row>
        <row r="3267">
          <cell r="A3267" t="str">
            <v>4295869105</v>
          </cell>
        </row>
        <row r="3268">
          <cell r="A3268" t="str">
            <v>4295869105</v>
          </cell>
        </row>
        <row r="3269">
          <cell r="A3269" t="str">
            <v>4295869105</v>
          </cell>
        </row>
        <row r="3270">
          <cell r="A3270" t="str">
            <v>4295869105</v>
          </cell>
        </row>
        <row r="3271">
          <cell r="A3271" t="str">
            <v>4295869105</v>
          </cell>
        </row>
        <row r="3272">
          <cell r="A3272" t="str">
            <v>4295869105</v>
          </cell>
        </row>
        <row r="3273">
          <cell r="A3273" t="str">
            <v>4295869105</v>
          </cell>
        </row>
        <row r="3274">
          <cell r="A3274" t="str">
            <v>4295869105</v>
          </cell>
        </row>
        <row r="3275">
          <cell r="A3275" t="str">
            <v>4295869105</v>
          </cell>
        </row>
        <row r="3276">
          <cell r="A3276" t="str">
            <v>4295869105</v>
          </cell>
        </row>
        <row r="3277">
          <cell r="A3277" t="str">
            <v>4295869105</v>
          </cell>
        </row>
        <row r="3278">
          <cell r="A3278" t="str">
            <v>4295869105</v>
          </cell>
        </row>
        <row r="3279">
          <cell r="A3279" t="str">
            <v>4295869105</v>
          </cell>
        </row>
        <row r="3280">
          <cell r="A3280" t="str">
            <v>4295869105</v>
          </cell>
        </row>
        <row r="3281">
          <cell r="A3281" t="str">
            <v>4295869105</v>
          </cell>
        </row>
        <row r="3282">
          <cell r="A3282" t="str">
            <v>4295869105</v>
          </cell>
        </row>
        <row r="3283">
          <cell r="A3283" t="str">
            <v>4295869105</v>
          </cell>
        </row>
        <row r="3284">
          <cell r="A3284" t="str">
            <v>4295869105</v>
          </cell>
        </row>
        <row r="3285">
          <cell r="A3285" t="str">
            <v>4295877395</v>
          </cell>
        </row>
        <row r="3286">
          <cell r="A3286" t="str">
            <v>4295877395</v>
          </cell>
        </row>
        <row r="3287">
          <cell r="A3287" t="str">
            <v>4295877395</v>
          </cell>
        </row>
        <row r="3288">
          <cell r="A3288" t="str">
            <v>4295877395</v>
          </cell>
        </row>
        <row r="3289">
          <cell r="A3289" t="str">
            <v>4295877395</v>
          </cell>
        </row>
        <row r="3290">
          <cell r="A3290" t="str">
            <v>4295877395</v>
          </cell>
        </row>
        <row r="3291">
          <cell r="A3291" t="str">
            <v>4295877395</v>
          </cell>
        </row>
        <row r="3292">
          <cell r="A3292" t="str">
            <v>4295877395</v>
          </cell>
        </row>
        <row r="3293">
          <cell r="A3293" t="str">
            <v>4295877395</v>
          </cell>
        </row>
        <row r="3294">
          <cell r="A3294" t="str">
            <v>4295877395</v>
          </cell>
        </row>
        <row r="3295">
          <cell r="A3295" t="str">
            <v>4295877395</v>
          </cell>
        </row>
        <row r="3296">
          <cell r="A3296" t="str">
            <v>4295877395</v>
          </cell>
        </row>
        <row r="3297">
          <cell r="A3297" t="str">
            <v>4295877395</v>
          </cell>
        </row>
        <row r="3298">
          <cell r="A3298" t="str">
            <v>4295877395</v>
          </cell>
        </row>
        <row r="3299">
          <cell r="A3299" t="str">
            <v>4295877395</v>
          </cell>
        </row>
        <row r="3300">
          <cell r="A3300" t="str">
            <v>4295877395</v>
          </cell>
        </row>
        <row r="3301">
          <cell r="A3301" t="str">
            <v>4295877395</v>
          </cell>
        </row>
        <row r="3302">
          <cell r="A3302" t="str">
            <v>4295877395</v>
          </cell>
        </row>
        <row r="3303">
          <cell r="A3303" t="str">
            <v>4295877395</v>
          </cell>
        </row>
        <row r="3304">
          <cell r="A3304" t="str">
            <v>4295877395</v>
          </cell>
        </row>
        <row r="3305">
          <cell r="A3305" t="str">
            <v>4295877395</v>
          </cell>
        </row>
        <row r="3306">
          <cell r="A3306" t="str">
            <v>4295877395</v>
          </cell>
        </row>
        <row r="3307">
          <cell r="A3307" t="str">
            <v>4295877395</v>
          </cell>
        </row>
        <row r="3308">
          <cell r="A3308" t="str">
            <v>4295877395</v>
          </cell>
        </row>
        <row r="3309">
          <cell r="A3309" t="str">
            <v>4295877395</v>
          </cell>
        </row>
        <row r="3310">
          <cell r="A3310" t="str">
            <v>4295877395</v>
          </cell>
        </row>
        <row r="3311">
          <cell r="A3311" t="str">
            <v>4295877395</v>
          </cell>
        </row>
        <row r="3312">
          <cell r="A3312" t="str">
            <v>4295877395</v>
          </cell>
        </row>
        <row r="3313">
          <cell r="A3313" t="str">
            <v>4295877395</v>
          </cell>
        </row>
        <row r="3314">
          <cell r="A3314" t="str">
            <v>4295877395</v>
          </cell>
        </row>
        <row r="3315">
          <cell r="A3315" t="str">
            <v>4295877395</v>
          </cell>
        </row>
        <row r="3316">
          <cell r="A3316" t="str">
            <v>4295877395</v>
          </cell>
        </row>
        <row r="3317">
          <cell r="A3317" t="str">
            <v>4295877395</v>
          </cell>
        </row>
        <row r="3318">
          <cell r="A3318" t="str">
            <v>4295877395</v>
          </cell>
        </row>
        <row r="3319">
          <cell r="A3319" t="str">
            <v>4295877395</v>
          </cell>
        </row>
        <row r="3320">
          <cell r="A3320" t="str">
            <v>4295877395</v>
          </cell>
        </row>
        <row r="3321">
          <cell r="A3321" t="str">
            <v>4295877395</v>
          </cell>
        </row>
        <row r="3322">
          <cell r="A3322" t="str">
            <v>4295877395</v>
          </cell>
        </row>
        <row r="3323">
          <cell r="A3323" t="str">
            <v>4295877395</v>
          </cell>
        </row>
        <row r="3324">
          <cell r="A3324" t="str">
            <v>4295877395</v>
          </cell>
        </row>
        <row r="3325">
          <cell r="A3325" t="str">
            <v>4295877395</v>
          </cell>
        </row>
        <row r="3326">
          <cell r="A3326" t="str">
            <v>4295877395</v>
          </cell>
        </row>
        <row r="3327">
          <cell r="A3327" t="str">
            <v>4295877395</v>
          </cell>
        </row>
        <row r="3328">
          <cell r="A3328" t="str">
            <v>4295877395</v>
          </cell>
        </row>
        <row r="3329">
          <cell r="A3329" t="str">
            <v>4295877395</v>
          </cell>
        </row>
        <row r="3330">
          <cell r="A3330" t="str">
            <v>4295877395</v>
          </cell>
        </row>
        <row r="3331">
          <cell r="A3331" t="str">
            <v>4295877395</v>
          </cell>
        </row>
        <row r="3332">
          <cell r="A3332" t="str">
            <v>4295877395</v>
          </cell>
        </row>
        <row r="3333">
          <cell r="A3333" t="str">
            <v>4295877395</v>
          </cell>
        </row>
        <row r="3334">
          <cell r="A3334" t="str">
            <v>4295877395</v>
          </cell>
        </row>
        <row r="3335">
          <cell r="A3335" t="str">
            <v>4295877395</v>
          </cell>
        </row>
        <row r="3336">
          <cell r="A3336" t="str">
            <v>4295877395</v>
          </cell>
        </row>
        <row r="3337">
          <cell r="A3337" t="str">
            <v>4295877395</v>
          </cell>
        </row>
        <row r="3338">
          <cell r="A3338" t="str">
            <v>4295877395</v>
          </cell>
        </row>
        <row r="3339">
          <cell r="A3339" t="str">
            <v>4295877395</v>
          </cell>
        </row>
        <row r="3340">
          <cell r="A3340" t="str">
            <v>4295877395</v>
          </cell>
        </row>
        <row r="3341">
          <cell r="A3341" t="str">
            <v>4295877395</v>
          </cell>
        </row>
        <row r="3342">
          <cell r="A3342" t="str">
            <v>4295877395</v>
          </cell>
        </row>
        <row r="3343">
          <cell r="A3343" t="str">
            <v>4295877395</v>
          </cell>
        </row>
        <row r="3344">
          <cell r="A3344" t="str">
            <v>4295877395</v>
          </cell>
        </row>
        <row r="3345">
          <cell r="A3345" t="str">
            <v>4295877395</v>
          </cell>
        </row>
        <row r="3346">
          <cell r="A3346" t="str">
            <v>4295877395</v>
          </cell>
        </row>
        <row r="3347">
          <cell r="A3347" t="str">
            <v>4295877395</v>
          </cell>
        </row>
        <row r="3348">
          <cell r="A3348" t="str">
            <v>4295877395</v>
          </cell>
        </row>
        <row r="3349">
          <cell r="A3349" t="str">
            <v>4295877395</v>
          </cell>
        </row>
        <row r="3350">
          <cell r="A3350" t="str">
            <v>4295877395</v>
          </cell>
        </row>
        <row r="3351">
          <cell r="A3351" t="str">
            <v>4295877395</v>
          </cell>
        </row>
        <row r="3352">
          <cell r="A3352" t="str">
            <v>4295877395</v>
          </cell>
        </row>
        <row r="3353">
          <cell r="A3353" t="str">
            <v>4295877395</v>
          </cell>
        </row>
        <row r="3354">
          <cell r="A3354" t="str">
            <v>4295877395</v>
          </cell>
        </row>
        <row r="3355">
          <cell r="A3355" t="str">
            <v>4295877395</v>
          </cell>
        </row>
        <row r="3356">
          <cell r="A3356" t="str">
            <v>4295876904</v>
          </cell>
        </row>
        <row r="3357">
          <cell r="A3357" t="str">
            <v>4295876904</v>
          </cell>
        </row>
        <row r="3358">
          <cell r="A3358" t="str">
            <v>4295876904</v>
          </cell>
        </row>
        <row r="3359">
          <cell r="A3359" t="str">
            <v>4295876904</v>
          </cell>
        </row>
        <row r="3360">
          <cell r="A3360" t="str">
            <v>4295876904</v>
          </cell>
        </row>
        <row r="3361">
          <cell r="A3361" t="str">
            <v>4295876904</v>
          </cell>
        </row>
        <row r="3362">
          <cell r="A3362" t="str">
            <v>4295876904</v>
          </cell>
        </row>
        <row r="3363">
          <cell r="A3363" t="str">
            <v>4295876904</v>
          </cell>
        </row>
        <row r="3364">
          <cell r="A3364" t="str">
            <v>4295876904</v>
          </cell>
        </row>
        <row r="3365">
          <cell r="A3365" t="str">
            <v>4295876904</v>
          </cell>
        </row>
        <row r="3366">
          <cell r="A3366" t="str">
            <v>4295876904</v>
          </cell>
        </row>
        <row r="3367">
          <cell r="A3367" t="str">
            <v>4295876904</v>
          </cell>
        </row>
        <row r="3368">
          <cell r="A3368" t="str">
            <v>4295876904</v>
          </cell>
        </row>
        <row r="3369">
          <cell r="A3369" t="str">
            <v>4295876904</v>
          </cell>
        </row>
        <row r="3370">
          <cell r="A3370" t="str">
            <v>4295876904</v>
          </cell>
        </row>
        <row r="3371">
          <cell r="A3371" t="str">
            <v>4295876904</v>
          </cell>
        </row>
        <row r="3372">
          <cell r="A3372" t="str">
            <v>4295876904</v>
          </cell>
        </row>
        <row r="3373">
          <cell r="A3373" t="str">
            <v>4295876904</v>
          </cell>
        </row>
        <row r="3374">
          <cell r="A3374" t="str">
            <v>4295876904</v>
          </cell>
        </row>
        <row r="3375">
          <cell r="A3375" t="str">
            <v>4295876904</v>
          </cell>
        </row>
        <row r="3376">
          <cell r="A3376" t="str">
            <v>4295876904</v>
          </cell>
        </row>
        <row r="3377">
          <cell r="A3377" t="str">
            <v>4295876904</v>
          </cell>
        </row>
        <row r="3378">
          <cell r="A3378" t="str">
            <v>4295876904</v>
          </cell>
        </row>
        <row r="3379">
          <cell r="A3379" t="str">
            <v>4295876904</v>
          </cell>
        </row>
        <row r="3380">
          <cell r="A3380" t="str">
            <v>4295876904</v>
          </cell>
        </row>
        <row r="3381">
          <cell r="A3381" t="str">
            <v>4295876904</v>
          </cell>
        </row>
        <row r="3382">
          <cell r="A3382" t="str">
            <v>4295876904</v>
          </cell>
        </row>
        <row r="3383">
          <cell r="A3383" t="str">
            <v>4295876904</v>
          </cell>
        </row>
        <row r="3384">
          <cell r="A3384" t="str">
            <v>4295876904</v>
          </cell>
        </row>
        <row r="3385">
          <cell r="A3385" t="str">
            <v>4295876904</v>
          </cell>
        </row>
        <row r="3386">
          <cell r="A3386" t="str">
            <v>4295876904</v>
          </cell>
        </row>
        <row r="3387">
          <cell r="A3387" t="str">
            <v>4295876904</v>
          </cell>
        </row>
        <row r="3388">
          <cell r="A3388" t="str">
            <v>4295876904</v>
          </cell>
        </row>
        <row r="3389">
          <cell r="A3389" t="str">
            <v>4295876904</v>
          </cell>
        </row>
        <row r="3390">
          <cell r="A3390" t="str">
            <v>4295876904</v>
          </cell>
        </row>
        <row r="3391">
          <cell r="A3391" t="str">
            <v>4295876904</v>
          </cell>
        </row>
        <row r="3392">
          <cell r="A3392" t="str">
            <v>4295876904</v>
          </cell>
        </row>
        <row r="3393">
          <cell r="A3393" t="str">
            <v>4295876904</v>
          </cell>
        </row>
        <row r="3394">
          <cell r="A3394" t="str">
            <v>4295876904</v>
          </cell>
        </row>
        <row r="3395">
          <cell r="A3395" t="str">
            <v>4295876904</v>
          </cell>
        </row>
        <row r="3396">
          <cell r="A3396" t="str">
            <v>4295876904</v>
          </cell>
        </row>
        <row r="3397">
          <cell r="A3397" t="str">
            <v>4295876904</v>
          </cell>
        </row>
        <row r="3398">
          <cell r="A3398" t="str">
            <v>4295876904</v>
          </cell>
        </row>
        <row r="3399">
          <cell r="A3399" t="str">
            <v>4295876904</v>
          </cell>
        </row>
        <row r="3400">
          <cell r="A3400" t="str">
            <v>4295876904</v>
          </cell>
        </row>
        <row r="3401">
          <cell r="A3401" t="str">
            <v>4295876904</v>
          </cell>
        </row>
        <row r="3402">
          <cell r="A3402" t="str">
            <v>4295876904</v>
          </cell>
        </row>
        <row r="3403">
          <cell r="A3403" t="str">
            <v>4295876904</v>
          </cell>
        </row>
        <row r="3404">
          <cell r="A3404" t="str">
            <v>4295876904</v>
          </cell>
        </row>
        <row r="3405">
          <cell r="A3405" t="str">
            <v>4295876904</v>
          </cell>
        </row>
        <row r="3406">
          <cell r="A3406" t="str">
            <v>4295876904</v>
          </cell>
        </row>
        <row r="3407">
          <cell r="A3407" t="str">
            <v>4295876904</v>
          </cell>
        </row>
        <row r="3408">
          <cell r="A3408" t="str">
            <v>4295876904</v>
          </cell>
        </row>
        <row r="3409">
          <cell r="A3409" t="str">
            <v>4295876904</v>
          </cell>
        </row>
        <row r="3410">
          <cell r="A3410" t="str">
            <v>4295876904</v>
          </cell>
        </row>
        <row r="3411">
          <cell r="A3411" t="str">
            <v>4295876904</v>
          </cell>
        </row>
        <row r="3412">
          <cell r="A3412" t="str">
            <v>4295876904</v>
          </cell>
        </row>
        <row r="3413">
          <cell r="A3413" t="str">
            <v>4295876904</v>
          </cell>
        </row>
        <row r="3414">
          <cell r="A3414" t="str">
            <v>4295876904</v>
          </cell>
        </row>
        <row r="3415">
          <cell r="A3415" t="str">
            <v>4295876904</v>
          </cell>
        </row>
        <row r="3416">
          <cell r="A3416" t="str">
            <v>4295876904</v>
          </cell>
        </row>
        <row r="3417">
          <cell r="A3417" t="str">
            <v>4295876904</v>
          </cell>
        </row>
        <row r="3418">
          <cell r="A3418" t="str">
            <v>4295876904</v>
          </cell>
        </row>
        <row r="3419">
          <cell r="A3419" t="str">
            <v>4295876904</v>
          </cell>
        </row>
        <row r="3420">
          <cell r="A3420" t="str">
            <v>4295870205</v>
          </cell>
        </row>
        <row r="3421">
          <cell r="A3421" t="str">
            <v>4295870205</v>
          </cell>
        </row>
        <row r="3422">
          <cell r="A3422" t="str">
            <v>4295870205</v>
          </cell>
        </row>
        <row r="3423">
          <cell r="A3423" t="str">
            <v>4295870205</v>
          </cell>
        </row>
        <row r="3424">
          <cell r="A3424" t="str">
            <v>4295870205</v>
          </cell>
        </row>
        <row r="3425">
          <cell r="A3425" t="str">
            <v>4295870205</v>
          </cell>
        </row>
        <row r="3426">
          <cell r="A3426" t="str">
            <v>4295870205</v>
          </cell>
        </row>
        <row r="3427">
          <cell r="A3427" t="str">
            <v>4295870205</v>
          </cell>
        </row>
        <row r="3428">
          <cell r="A3428" t="str">
            <v>4295870205</v>
          </cell>
        </row>
        <row r="3429">
          <cell r="A3429" t="str">
            <v>4295870205</v>
          </cell>
        </row>
        <row r="3430">
          <cell r="A3430" t="str">
            <v>4295870205</v>
          </cell>
        </row>
        <row r="3431">
          <cell r="A3431" t="str">
            <v>4295870205</v>
          </cell>
        </row>
        <row r="3432">
          <cell r="A3432" t="str">
            <v>4295870205</v>
          </cell>
        </row>
        <row r="3433">
          <cell r="A3433" t="str">
            <v>4295870205</v>
          </cell>
        </row>
        <row r="3434">
          <cell r="A3434" t="str">
            <v>4295870205</v>
          </cell>
        </row>
        <row r="3435">
          <cell r="A3435" t="str">
            <v>4295870205</v>
          </cell>
        </row>
        <row r="3436">
          <cell r="A3436" t="str">
            <v>4295870205</v>
          </cell>
        </row>
        <row r="3437">
          <cell r="A3437" t="str">
            <v>4295870205</v>
          </cell>
        </row>
        <row r="3438">
          <cell r="A3438" t="str">
            <v>4295870205</v>
          </cell>
        </row>
        <row r="3439">
          <cell r="A3439" t="str">
            <v>4295870205</v>
          </cell>
        </row>
        <row r="3440">
          <cell r="A3440" t="str">
            <v>4295870205</v>
          </cell>
        </row>
        <row r="3441">
          <cell r="A3441" t="str">
            <v>4295870205</v>
          </cell>
        </row>
        <row r="3442">
          <cell r="A3442" t="str">
            <v>4295870205</v>
          </cell>
        </row>
        <row r="3443">
          <cell r="A3443" t="str">
            <v>4295870205</v>
          </cell>
        </row>
        <row r="3444">
          <cell r="A3444" t="str">
            <v>4295870205</v>
          </cell>
        </row>
        <row r="3445">
          <cell r="A3445" t="str">
            <v>4295870205</v>
          </cell>
        </row>
        <row r="3446">
          <cell r="A3446" t="str">
            <v>4295870205</v>
          </cell>
        </row>
        <row r="3447">
          <cell r="A3447" t="str">
            <v>4295870205</v>
          </cell>
        </row>
        <row r="3448">
          <cell r="A3448" t="str">
            <v>4295870205</v>
          </cell>
        </row>
        <row r="3449">
          <cell r="A3449" t="str">
            <v>4295870205</v>
          </cell>
        </row>
        <row r="3450">
          <cell r="A3450" t="str">
            <v>4295870205</v>
          </cell>
        </row>
        <row r="3451">
          <cell r="A3451" t="str">
            <v>4295870205</v>
          </cell>
        </row>
        <row r="3452">
          <cell r="A3452" t="str">
            <v>4295870205</v>
          </cell>
        </row>
        <row r="3453">
          <cell r="A3453" t="str">
            <v>4295870205</v>
          </cell>
        </row>
        <row r="3454">
          <cell r="A3454" t="str">
            <v>4295870205</v>
          </cell>
        </row>
        <row r="3455">
          <cell r="A3455" t="str">
            <v>4295870205</v>
          </cell>
        </row>
        <row r="3456">
          <cell r="A3456" t="str">
            <v>4295870205</v>
          </cell>
        </row>
        <row r="3457">
          <cell r="A3457" t="str">
            <v>4295870205</v>
          </cell>
        </row>
        <row r="3458">
          <cell r="A3458" t="str">
            <v>4295870205</v>
          </cell>
        </row>
        <row r="3459">
          <cell r="A3459" t="str">
            <v>4295870205</v>
          </cell>
        </row>
        <row r="3460">
          <cell r="A3460" t="str">
            <v>4295870205</v>
          </cell>
        </row>
        <row r="3461">
          <cell r="A3461" t="str">
            <v>4295870205</v>
          </cell>
        </row>
        <row r="3462">
          <cell r="A3462" t="str">
            <v>4295870205</v>
          </cell>
        </row>
        <row r="3463">
          <cell r="A3463" t="str">
            <v>4295870205</v>
          </cell>
        </row>
        <row r="3464">
          <cell r="A3464" t="str">
            <v>4295870205</v>
          </cell>
        </row>
        <row r="3465">
          <cell r="A3465" t="str">
            <v>4295870205</v>
          </cell>
        </row>
        <row r="3466">
          <cell r="A3466" t="str">
            <v>4295870205</v>
          </cell>
        </row>
        <row r="3467">
          <cell r="A3467" t="str">
            <v>4295870205</v>
          </cell>
        </row>
        <row r="3468">
          <cell r="A3468" t="str">
            <v>4295870205</v>
          </cell>
        </row>
        <row r="3469">
          <cell r="A3469" t="str">
            <v>4295870205</v>
          </cell>
        </row>
        <row r="3470">
          <cell r="A3470" t="str">
            <v>4295870205</v>
          </cell>
        </row>
        <row r="3471">
          <cell r="A3471" t="str">
            <v>4295870205</v>
          </cell>
        </row>
        <row r="3472">
          <cell r="A3472" t="str">
            <v>4295870205</v>
          </cell>
        </row>
        <row r="3473">
          <cell r="A3473" t="str">
            <v>4295870205</v>
          </cell>
        </row>
        <row r="3474">
          <cell r="A3474" t="str">
            <v>4295870205</v>
          </cell>
        </row>
        <row r="3475">
          <cell r="A3475" t="str">
            <v>4295870205</v>
          </cell>
        </row>
        <row r="3476">
          <cell r="A3476" t="str">
            <v>4295870205</v>
          </cell>
        </row>
        <row r="3477">
          <cell r="A3477" t="str">
            <v>4295870205</v>
          </cell>
        </row>
        <row r="3478">
          <cell r="A3478" t="str">
            <v>4295870205</v>
          </cell>
        </row>
        <row r="3479">
          <cell r="A3479" t="str">
            <v>4295870205</v>
          </cell>
        </row>
        <row r="3480">
          <cell r="A3480" t="str">
            <v>4295870205</v>
          </cell>
        </row>
        <row r="3481">
          <cell r="A3481" t="str">
            <v>4295870205</v>
          </cell>
        </row>
        <row r="3482">
          <cell r="A3482" t="str">
            <v>4295870205</v>
          </cell>
        </row>
        <row r="3483">
          <cell r="A3483" t="str">
            <v>4295870205</v>
          </cell>
        </row>
        <row r="3484">
          <cell r="A3484" t="str">
            <v>4295870205</v>
          </cell>
        </row>
        <row r="3485">
          <cell r="A3485" t="str">
            <v>4295870205</v>
          </cell>
        </row>
        <row r="3486">
          <cell r="A3486" t="str">
            <v>4295870205</v>
          </cell>
        </row>
        <row r="3487">
          <cell r="A3487" t="str">
            <v>4295870205</v>
          </cell>
        </row>
        <row r="3488">
          <cell r="A3488" t="str">
            <v>4295870205</v>
          </cell>
        </row>
        <row r="3489">
          <cell r="A3489" t="str">
            <v>4295870205</v>
          </cell>
        </row>
        <row r="3490">
          <cell r="A3490" t="str">
            <v>4295870205</v>
          </cell>
        </row>
        <row r="3491">
          <cell r="A3491" t="str">
            <v>4295870205</v>
          </cell>
        </row>
        <row r="3492">
          <cell r="A3492" t="str">
            <v>4295870205</v>
          </cell>
        </row>
        <row r="3493">
          <cell r="A3493" t="str">
            <v>4295870205</v>
          </cell>
        </row>
        <row r="3494">
          <cell r="A3494" t="str">
            <v>4295870205</v>
          </cell>
        </row>
        <row r="3495">
          <cell r="A3495" t="str">
            <v>4295872412</v>
          </cell>
        </row>
        <row r="3496">
          <cell r="A3496" t="str">
            <v>4295872412</v>
          </cell>
        </row>
        <row r="3497">
          <cell r="A3497" t="str">
            <v>4295872412</v>
          </cell>
        </row>
        <row r="3498">
          <cell r="A3498" t="str">
            <v>4295872412</v>
          </cell>
        </row>
        <row r="3499">
          <cell r="A3499" t="str">
            <v>4295872412</v>
          </cell>
        </row>
        <row r="3500">
          <cell r="A3500" t="str">
            <v>4295872412</v>
          </cell>
        </row>
        <row r="3501">
          <cell r="A3501" t="str">
            <v>4295872412</v>
          </cell>
        </row>
        <row r="3502">
          <cell r="A3502" t="str">
            <v>4295872412</v>
          </cell>
        </row>
        <row r="3503">
          <cell r="A3503" t="str">
            <v>4295872412</v>
          </cell>
        </row>
        <row r="3504">
          <cell r="A3504" t="str">
            <v>4295872412</v>
          </cell>
        </row>
        <row r="3505">
          <cell r="A3505" t="str">
            <v>4295872412</v>
          </cell>
        </row>
        <row r="3506">
          <cell r="A3506" t="str">
            <v>4295872412</v>
          </cell>
        </row>
        <row r="3507">
          <cell r="A3507" t="str">
            <v>4295872412</v>
          </cell>
        </row>
        <row r="3508">
          <cell r="A3508" t="str">
            <v>4295872412</v>
          </cell>
        </row>
        <row r="3509">
          <cell r="A3509" t="str">
            <v>4295872412</v>
          </cell>
        </row>
        <row r="3510">
          <cell r="A3510" t="str">
            <v>4295872412</v>
          </cell>
        </row>
        <row r="3511">
          <cell r="A3511" t="str">
            <v>4295872412</v>
          </cell>
        </row>
        <row r="3512">
          <cell r="A3512" t="str">
            <v>4295872412</v>
          </cell>
        </row>
        <row r="3513">
          <cell r="A3513" t="str">
            <v>4295872412</v>
          </cell>
        </row>
        <row r="3514">
          <cell r="A3514" t="str">
            <v>4295872412</v>
          </cell>
        </row>
        <row r="3515">
          <cell r="A3515" t="str">
            <v>4295872412</v>
          </cell>
        </row>
        <row r="3516">
          <cell r="A3516" t="str">
            <v>4295872412</v>
          </cell>
        </row>
        <row r="3517">
          <cell r="A3517" t="str">
            <v>4295872412</v>
          </cell>
        </row>
        <row r="3518">
          <cell r="A3518" t="str">
            <v>4295872412</v>
          </cell>
        </row>
        <row r="3519">
          <cell r="A3519" t="str">
            <v>4295872412</v>
          </cell>
        </row>
        <row r="3520">
          <cell r="A3520" t="str">
            <v>4295872412</v>
          </cell>
        </row>
        <row r="3521">
          <cell r="A3521" t="str">
            <v>4295872412</v>
          </cell>
        </row>
        <row r="3522">
          <cell r="A3522" t="str">
            <v>4295872412</v>
          </cell>
        </row>
        <row r="3523">
          <cell r="A3523" t="str">
            <v>4295872412</v>
          </cell>
        </row>
        <row r="3524">
          <cell r="A3524" t="str">
            <v>4295872412</v>
          </cell>
        </row>
        <row r="3525">
          <cell r="A3525" t="str">
            <v>4295872412</v>
          </cell>
        </row>
        <row r="3526">
          <cell r="A3526" t="str">
            <v>4295872412</v>
          </cell>
        </row>
        <row r="3527">
          <cell r="A3527" t="str">
            <v>4295872412</v>
          </cell>
        </row>
        <row r="3528">
          <cell r="A3528" t="str">
            <v>4295872412</v>
          </cell>
        </row>
        <row r="3529">
          <cell r="A3529" t="str">
            <v>4295872412</v>
          </cell>
        </row>
        <row r="3530">
          <cell r="A3530" t="str">
            <v>4295872412</v>
          </cell>
        </row>
        <row r="3531">
          <cell r="A3531" t="str">
            <v>4295872412</v>
          </cell>
        </row>
        <row r="3532">
          <cell r="A3532" t="str">
            <v>4295872412</v>
          </cell>
        </row>
        <row r="3533">
          <cell r="A3533" t="str">
            <v>4295872412</v>
          </cell>
        </row>
        <row r="3534">
          <cell r="A3534" t="str">
            <v>4295872412</v>
          </cell>
        </row>
        <row r="3535">
          <cell r="A3535" t="str">
            <v>4295872412</v>
          </cell>
        </row>
        <row r="3536">
          <cell r="A3536" t="str">
            <v>4295872412</v>
          </cell>
        </row>
        <row r="3537">
          <cell r="A3537" t="str">
            <v>4295872412</v>
          </cell>
        </row>
        <row r="3538">
          <cell r="A3538" t="str">
            <v>4295872412</v>
          </cell>
        </row>
        <row r="3539">
          <cell r="A3539" t="str">
            <v>4295872412</v>
          </cell>
        </row>
        <row r="3540">
          <cell r="A3540" t="str">
            <v>4295872412</v>
          </cell>
        </row>
        <row r="3541">
          <cell r="A3541" t="str">
            <v>4295872412</v>
          </cell>
        </row>
        <row r="3542">
          <cell r="A3542" t="str">
            <v>4295872412</v>
          </cell>
        </row>
        <row r="3543">
          <cell r="A3543" t="str">
            <v>4295906979</v>
          </cell>
        </row>
        <row r="3544">
          <cell r="A3544" t="str">
            <v>4295906979</v>
          </cell>
        </row>
        <row r="3545">
          <cell r="A3545" t="str">
            <v>4295906979</v>
          </cell>
        </row>
        <row r="3546">
          <cell r="A3546" t="str">
            <v>4295906979</v>
          </cell>
        </row>
        <row r="3547">
          <cell r="A3547" t="str">
            <v>4295906979</v>
          </cell>
        </row>
        <row r="3548">
          <cell r="A3548" t="str">
            <v>4295906979</v>
          </cell>
        </row>
        <row r="3549">
          <cell r="A3549" t="str">
            <v>4295906979</v>
          </cell>
        </row>
        <row r="3550">
          <cell r="A3550" t="str">
            <v>4295906979</v>
          </cell>
        </row>
        <row r="3551">
          <cell r="A3551" t="str">
            <v>4295906979</v>
          </cell>
        </row>
        <row r="3552">
          <cell r="A3552" t="str">
            <v>4295906979</v>
          </cell>
        </row>
        <row r="3553">
          <cell r="A3553" t="str">
            <v>4295906979</v>
          </cell>
        </row>
        <row r="3554">
          <cell r="A3554" t="str">
            <v>4295906979</v>
          </cell>
        </row>
        <row r="3555">
          <cell r="A3555" t="str">
            <v>4295906979</v>
          </cell>
        </row>
        <row r="3556">
          <cell r="A3556" t="str">
            <v>4295906979</v>
          </cell>
        </row>
        <row r="3557">
          <cell r="A3557" t="str">
            <v>4295906979</v>
          </cell>
        </row>
        <row r="3558">
          <cell r="A3558" t="str">
            <v>4295906979</v>
          </cell>
        </row>
        <row r="3559">
          <cell r="A3559" t="str">
            <v>4295906979</v>
          </cell>
        </row>
        <row r="3560">
          <cell r="A3560" t="str">
            <v>4295906979</v>
          </cell>
        </row>
        <row r="3561">
          <cell r="A3561" t="str">
            <v>4295906979</v>
          </cell>
        </row>
        <row r="3562">
          <cell r="A3562" t="str">
            <v>4295906979</v>
          </cell>
        </row>
        <row r="3563">
          <cell r="A3563" t="str">
            <v>4295906979</v>
          </cell>
        </row>
        <row r="3564">
          <cell r="A3564" t="str">
            <v>4295906979</v>
          </cell>
        </row>
        <row r="3565">
          <cell r="A3565" t="str">
            <v>4295906979</v>
          </cell>
        </row>
        <row r="3566">
          <cell r="A3566" t="str">
            <v>4295906979</v>
          </cell>
        </row>
        <row r="3567">
          <cell r="A3567" t="str">
            <v>4295906979</v>
          </cell>
        </row>
        <row r="3568">
          <cell r="A3568" t="str">
            <v>4295906979</v>
          </cell>
        </row>
        <row r="3569">
          <cell r="A3569" t="str">
            <v>4295906979</v>
          </cell>
        </row>
        <row r="3570">
          <cell r="A3570" t="str">
            <v>4295906979</v>
          </cell>
        </row>
        <row r="3571">
          <cell r="A3571" t="str">
            <v>4295906979</v>
          </cell>
        </row>
        <row r="3572">
          <cell r="A3572" t="str">
            <v>4295906979</v>
          </cell>
        </row>
        <row r="3573">
          <cell r="A3573" t="str">
            <v>4295906979</v>
          </cell>
        </row>
        <row r="3574">
          <cell r="A3574" t="str">
            <v>4295906979</v>
          </cell>
        </row>
        <row r="3575">
          <cell r="A3575" t="str">
            <v>4295906979</v>
          </cell>
        </row>
        <row r="3576">
          <cell r="A3576" t="str">
            <v>4295906979</v>
          </cell>
        </row>
        <row r="3577">
          <cell r="A3577" t="str">
            <v>4295906979</v>
          </cell>
        </row>
        <row r="3578">
          <cell r="A3578" t="str">
            <v>4295906979</v>
          </cell>
        </row>
        <row r="3579">
          <cell r="A3579" t="str">
            <v>4295906979</v>
          </cell>
        </row>
        <row r="3580">
          <cell r="A3580" t="str">
            <v>4295906979</v>
          </cell>
        </row>
        <row r="3581">
          <cell r="A3581" t="str">
            <v>4295906979</v>
          </cell>
        </row>
        <row r="3582">
          <cell r="A3582" t="str">
            <v>4295906979</v>
          </cell>
        </row>
        <row r="3583">
          <cell r="A3583" t="str">
            <v>4295906979</v>
          </cell>
        </row>
        <row r="3584">
          <cell r="A3584" t="str">
            <v>4295906979</v>
          </cell>
        </row>
        <row r="3585">
          <cell r="A3585" t="str">
            <v>4295906979</v>
          </cell>
        </row>
        <row r="3586">
          <cell r="A3586" t="str">
            <v>4295906979</v>
          </cell>
        </row>
        <row r="3587">
          <cell r="A3587" t="str">
            <v>4295906979</v>
          </cell>
        </row>
        <row r="3588">
          <cell r="A3588" t="str">
            <v>4295906979</v>
          </cell>
        </row>
        <row r="3589">
          <cell r="A3589" t="str">
            <v>4295906979</v>
          </cell>
        </row>
        <row r="3590">
          <cell r="A3590" t="str">
            <v>4295906979</v>
          </cell>
        </row>
        <row r="3591">
          <cell r="A3591" t="str">
            <v>4295906979</v>
          </cell>
        </row>
        <row r="3592">
          <cell r="A3592" t="str">
            <v>4295906979</v>
          </cell>
        </row>
        <row r="3593">
          <cell r="A3593" t="str">
            <v>4295906979</v>
          </cell>
        </row>
        <row r="3594">
          <cell r="A3594" t="str">
            <v>4295906979</v>
          </cell>
        </row>
        <row r="3595">
          <cell r="A3595" t="str">
            <v>4295906979</v>
          </cell>
        </row>
        <row r="3596">
          <cell r="A3596" t="str">
            <v>4295906979</v>
          </cell>
        </row>
        <row r="3597">
          <cell r="A3597" t="str">
            <v>4295906979</v>
          </cell>
        </row>
        <row r="3598">
          <cell r="A3598" t="str">
            <v>4295906979</v>
          </cell>
        </row>
        <row r="3599">
          <cell r="A3599" t="str">
            <v>4295906979</v>
          </cell>
        </row>
        <row r="3600">
          <cell r="A3600" t="str">
            <v>4295906979</v>
          </cell>
        </row>
        <row r="3601">
          <cell r="A3601" t="str">
            <v>4295906979</v>
          </cell>
        </row>
        <row r="3602">
          <cell r="A3602" t="str">
            <v>4295906979</v>
          </cell>
        </row>
        <row r="3603">
          <cell r="A3603" t="str">
            <v>4295906979</v>
          </cell>
        </row>
        <row r="3604">
          <cell r="A3604" t="str">
            <v>4295906979</v>
          </cell>
        </row>
        <row r="3605">
          <cell r="A3605" t="str">
            <v>4295906979</v>
          </cell>
        </row>
        <row r="3606">
          <cell r="A3606" t="str">
            <v>4295906979</v>
          </cell>
        </row>
        <row r="3607">
          <cell r="A3607" t="str">
            <v>4295906979</v>
          </cell>
        </row>
        <row r="3608">
          <cell r="A3608" t="str">
            <v>4295906979</v>
          </cell>
        </row>
        <row r="3609">
          <cell r="A3609" t="str">
            <v>4295906979</v>
          </cell>
        </row>
        <row r="3610">
          <cell r="A3610" t="str">
            <v>4295906979</v>
          </cell>
        </row>
        <row r="3611">
          <cell r="A3611" t="str">
            <v>4295906979</v>
          </cell>
        </row>
        <row r="3612">
          <cell r="A3612" t="str">
            <v>4295906979</v>
          </cell>
        </row>
        <row r="3613">
          <cell r="A3613" t="str">
            <v>4295906979</v>
          </cell>
        </row>
        <row r="3614">
          <cell r="A3614" t="str">
            <v>4295906979</v>
          </cell>
        </row>
        <row r="3615">
          <cell r="A3615" t="str">
            <v>4295906979</v>
          </cell>
        </row>
        <row r="3616">
          <cell r="A3616" t="str">
            <v>4295906979</v>
          </cell>
        </row>
        <row r="3617">
          <cell r="A3617" t="str">
            <v>4295906979</v>
          </cell>
        </row>
        <row r="3618">
          <cell r="A3618" t="str">
            <v>4295906979</v>
          </cell>
        </row>
        <row r="3619">
          <cell r="A3619" t="str">
            <v>4295906979</v>
          </cell>
        </row>
        <row r="3620">
          <cell r="A3620" t="str">
            <v>4295906979</v>
          </cell>
        </row>
        <row r="3621">
          <cell r="A3621" t="str">
            <v>4295882004</v>
          </cell>
        </row>
        <row r="3622">
          <cell r="A3622" t="str">
            <v>4295882004</v>
          </cell>
        </row>
        <row r="3623">
          <cell r="A3623" t="str">
            <v>4295882004</v>
          </cell>
        </row>
        <row r="3624">
          <cell r="A3624" t="str">
            <v>4295882004</v>
          </cell>
        </row>
        <row r="3625">
          <cell r="A3625" t="str">
            <v>4295882004</v>
          </cell>
        </row>
        <row r="3626">
          <cell r="A3626" t="str">
            <v>4295882004</v>
          </cell>
        </row>
        <row r="3627">
          <cell r="A3627" t="str">
            <v>4295882004</v>
          </cell>
        </row>
        <row r="3628">
          <cell r="A3628" t="str">
            <v>4295882004</v>
          </cell>
        </row>
        <row r="3629">
          <cell r="A3629" t="str">
            <v>4295882004</v>
          </cell>
        </row>
        <row r="3630">
          <cell r="A3630" t="str">
            <v>4295882004</v>
          </cell>
        </row>
        <row r="3631">
          <cell r="A3631" t="str">
            <v>4295882004</v>
          </cell>
        </row>
        <row r="3632">
          <cell r="A3632" t="str">
            <v>4295882004</v>
          </cell>
        </row>
        <row r="3633">
          <cell r="A3633" t="str">
            <v>4295882004</v>
          </cell>
        </row>
        <row r="3634">
          <cell r="A3634" t="str">
            <v>4295882004</v>
          </cell>
        </row>
        <row r="3635">
          <cell r="A3635" t="str">
            <v>4295882004</v>
          </cell>
        </row>
        <row r="3636">
          <cell r="A3636" t="str">
            <v>4295882004</v>
          </cell>
        </row>
        <row r="3637">
          <cell r="A3637" t="str">
            <v>4295882004</v>
          </cell>
        </row>
        <row r="3638">
          <cell r="A3638" t="str">
            <v>4295882004</v>
          </cell>
        </row>
        <row r="3639">
          <cell r="A3639" t="str">
            <v>4295882004</v>
          </cell>
        </row>
        <row r="3640">
          <cell r="A3640" t="str">
            <v>4295882004</v>
          </cell>
        </row>
        <row r="3641">
          <cell r="A3641" t="str">
            <v>4295882004</v>
          </cell>
        </row>
        <row r="3642">
          <cell r="A3642" t="str">
            <v>4295882004</v>
          </cell>
        </row>
        <row r="3643">
          <cell r="A3643" t="str">
            <v>4295882004</v>
          </cell>
        </row>
        <row r="3644">
          <cell r="A3644" t="str">
            <v>4295882004</v>
          </cell>
        </row>
        <row r="3645">
          <cell r="A3645" t="str">
            <v>4295882004</v>
          </cell>
        </row>
        <row r="3646">
          <cell r="A3646" t="str">
            <v>4295882004</v>
          </cell>
        </row>
        <row r="3647">
          <cell r="A3647" t="str">
            <v>4295882004</v>
          </cell>
        </row>
        <row r="3648">
          <cell r="A3648" t="str">
            <v>4295882004</v>
          </cell>
        </row>
        <row r="3649">
          <cell r="A3649" t="str">
            <v>4295882004</v>
          </cell>
        </row>
        <row r="3650">
          <cell r="A3650" t="str">
            <v>4295882004</v>
          </cell>
        </row>
        <row r="3651">
          <cell r="A3651" t="str">
            <v>4295882004</v>
          </cell>
        </row>
        <row r="3652">
          <cell r="A3652" t="str">
            <v>4295882004</v>
          </cell>
        </row>
        <row r="3653">
          <cell r="A3653" t="str">
            <v>4295882004</v>
          </cell>
        </row>
        <row r="3654">
          <cell r="A3654" t="str">
            <v>4295882004</v>
          </cell>
        </row>
        <row r="3655">
          <cell r="A3655" t="str">
            <v>4295882004</v>
          </cell>
        </row>
        <row r="3656">
          <cell r="A3656" t="str">
            <v>4295882004</v>
          </cell>
        </row>
        <row r="3657">
          <cell r="A3657" t="str">
            <v>4295882004</v>
          </cell>
        </row>
        <row r="3658">
          <cell r="A3658" t="str">
            <v>4295882004</v>
          </cell>
        </row>
        <row r="3659">
          <cell r="A3659" t="str">
            <v>4295882004</v>
          </cell>
        </row>
        <row r="3660">
          <cell r="A3660" t="str">
            <v>4295882004</v>
          </cell>
        </row>
        <row r="3661">
          <cell r="A3661" t="str">
            <v>4295882004</v>
          </cell>
        </row>
        <row r="3662">
          <cell r="A3662" t="str">
            <v>4295882004</v>
          </cell>
        </row>
        <row r="3663">
          <cell r="A3663" t="str">
            <v>4295882004</v>
          </cell>
        </row>
        <row r="3664">
          <cell r="A3664" t="str">
            <v>4295882004</v>
          </cell>
        </row>
        <row r="3665">
          <cell r="A3665" t="str">
            <v>4295882004</v>
          </cell>
        </row>
        <row r="3666">
          <cell r="A3666" t="str">
            <v>4295882004</v>
          </cell>
        </row>
        <row r="3667">
          <cell r="A3667" t="str">
            <v>4295882004</v>
          </cell>
        </row>
        <row r="3668">
          <cell r="A3668" t="str">
            <v>4295882004</v>
          </cell>
        </row>
        <row r="3669">
          <cell r="A3669" t="str">
            <v>4295882004</v>
          </cell>
        </row>
        <row r="3670">
          <cell r="A3670" t="str">
            <v>4295882004</v>
          </cell>
        </row>
        <row r="3671">
          <cell r="A3671" t="str">
            <v>4295882004</v>
          </cell>
        </row>
        <row r="3672">
          <cell r="A3672" t="str">
            <v>4295882004</v>
          </cell>
        </row>
        <row r="3673">
          <cell r="A3673" t="str">
            <v>4295882004</v>
          </cell>
        </row>
        <row r="3674">
          <cell r="A3674" t="str">
            <v>4295882004</v>
          </cell>
        </row>
        <row r="3675">
          <cell r="A3675" t="str">
            <v>4295882004</v>
          </cell>
        </row>
        <row r="3676">
          <cell r="A3676" t="str">
            <v>4295882004</v>
          </cell>
        </row>
        <row r="3677">
          <cell r="A3677" t="str">
            <v>4295882004</v>
          </cell>
        </row>
        <row r="3678">
          <cell r="A3678" t="str">
            <v>4295882004</v>
          </cell>
        </row>
        <row r="3679">
          <cell r="A3679" t="str">
            <v>4295882004</v>
          </cell>
        </row>
        <row r="3680">
          <cell r="A3680" t="str">
            <v>4295882004</v>
          </cell>
        </row>
        <row r="3681">
          <cell r="A3681" t="str">
            <v>4295882004</v>
          </cell>
        </row>
        <row r="3682">
          <cell r="A3682" t="str">
            <v>4295882004</v>
          </cell>
        </row>
        <row r="3683">
          <cell r="A3683" t="str">
            <v>4295882004</v>
          </cell>
        </row>
        <row r="3684">
          <cell r="A3684" t="str">
            <v>4295882004</v>
          </cell>
        </row>
        <row r="3685">
          <cell r="A3685" t="str">
            <v>4295882004</v>
          </cell>
        </row>
        <row r="3686">
          <cell r="A3686" t="str">
            <v>4295882004</v>
          </cell>
        </row>
        <row r="3687">
          <cell r="A3687" t="str">
            <v>4295882004</v>
          </cell>
        </row>
        <row r="3688">
          <cell r="A3688" t="str">
            <v>4295882004</v>
          </cell>
        </row>
        <row r="3689">
          <cell r="A3689" t="str">
            <v>4295882004</v>
          </cell>
        </row>
        <row r="3690">
          <cell r="A3690" t="str">
            <v>4295882004</v>
          </cell>
        </row>
        <row r="3691">
          <cell r="A3691" t="str">
            <v>4295882004</v>
          </cell>
        </row>
        <row r="3692">
          <cell r="A3692" t="str">
            <v>4295882004</v>
          </cell>
        </row>
        <row r="3693">
          <cell r="A3693" t="str">
            <v>4295882004</v>
          </cell>
        </row>
        <row r="3694">
          <cell r="A3694" t="str">
            <v>4295882004</v>
          </cell>
        </row>
        <row r="3695">
          <cell r="A3695" t="str">
            <v>4295882004</v>
          </cell>
        </row>
        <row r="3696">
          <cell r="A3696" t="str">
            <v>4295882004</v>
          </cell>
        </row>
        <row r="3697">
          <cell r="A3697" t="str">
            <v>4295882004</v>
          </cell>
        </row>
        <row r="3698">
          <cell r="A3698" t="str">
            <v>4295882004</v>
          </cell>
        </row>
        <row r="3699">
          <cell r="A3699" t="str">
            <v>4295882004</v>
          </cell>
        </row>
        <row r="3700">
          <cell r="A3700" t="str">
            <v>4295882004</v>
          </cell>
        </row>
        <row r="3701">
          <cell r="A3701" t="str">
            <v>4295882004</v>
          </cell>
        </row>
        <row r="3702">
          <cell r="A3702" t="str">
            <v>4295882004</v>
          </cell>
        </row>
        <row r="3703">
          <cell r="A3703" t="str">
            <v>4295882004</v>
          </cell>
        </row>
        <row r="3704">
          <cell r="A3704" t="str">
            <v>4295882004</v>
          </cell>
        </row>
        <row r="3705">
          <cell r="A3705" t="str">
            <v>4295882004</v>
          </cell>
        </row>
        <row r="3706">
          <cell r="A3706" t="str">
            <v>4295882004</v>
          </cell>
        </row>
        <row r="3707">
          <cell r="A3707" t="str">
            <v>4295882004</v>
          </cell>
        </row>
        <row r="3708">
          <cell r="A3708" t="str">
            <v>4295882004</v>
          </cell>
        </row>
        <row r="3709">
          <cell r="A3709" t="str">
            <v>4295882004</v>
          </cell>
        </row>
        <row r="3710">
          <cell r="A3710" t="str">
            <v>4295882004</v>
          </cell>
        </row>
        <row r="3711">
          <cell r="A3711" t="str">
            <v>4295882004</v>
          </cell>
        </row>
        <row r="3712">
          <cell r="A3712" t="str">
            <v>4295882004</v>
          </cell>
        </row>
        <row r="3713">
          <cell r="A3713" t="str">
            <v>4295882004</v>
          </cell>
        </row>
        <row r="3714">
          <cell r="A3714" t="str">
            <v>4295882004</v>
          </cell>
        </row>
        <row r="3715">
          <cell r="A3715" t="str">
            <v>4295882004</v>
          </cell>
        </row>
        <row r="3716">
          <cell r="A3716" t="str">
            <v>4295882004</v>
          </cell>
        </row>
        <row r="3717">
          <cell r="A3717" t="str">
            <v>4295882004</v>
          </cell>
        </row>
        <row r="3718">
          <cell r="A3718" t="str">
            <v>4295882004</v>
          </cell>
        </row>
        <row r="3719">
          <cell r="A3719" t="str">
            <v>4295882004</v>
          </cell>
        </row>
        <row r="3720">
          <cell r="A3720" t="str">
            <v>4295881987</v>
          </cell>
        </row>
        <row r="3721">
          <cell r="A3721" t="str">
            <v>4295881987</v>
          </cell>
        </row>
        <row r="3722">
          <cell r="A3722" t="str">
            <v>4295881987</v>
          </cell>
        </row>
        <row r="3723">
          <cell r="A3723" t="str">
            <v>4295881987</v>
          </cell>
        </row>
        <row r="3724">
          <cell r="A3724" t="str">
            <v>4295881987</v>
          </cell>
        </row>
        <row r="3725">
          <cell r="A3725" t="str">
            <v>4295881987</v>
          </cell>
        </row>
        <row r="3726">
          <cell r="A3726" t="str">
            <v>4295881987</v>
          </cell>
        </row>
        <row r="3727">
          <cell r="A3727" t="str">
            <v>4295881987</v>
          </cell>
        </row>
        <row r="3728">
          <cell r="A3728" t="str">
            <v>4295881987</v>
          </cell>
        </row>
        <row r="3729">
          <cell r="A3729" t="str">
            <v>4295881987</v>
          </cell>
        </row>
        <row r="3730">
          <cell r="A3730" t="str">
            <v>4295881987</v>
          </cell>
        </row>
        <row r="3731">
          <cell r="A3731" t="str">
            <v>4295881987</v>
          </cell>
        </row>
        <row r="3732">
          <cell r="A3732" t="str">
            <v>4295881987</v>
          </cell>
        </row>
        <row r="3733">
          <cell r="A3733" t="str">
            <v>4295881987</v>
          </cell>
        </row>
        <row r="3734">
          <cell r="A3734" t="str">
            <v>4295881987</v>
          </cell>
        </row>
        <row r="3735">
          <cell r="A3735" t="str">
            <v>4295881987</v>
          </cell>
        </row>
        <row r="3736">
          <cell r="A3736" t="str">
            <v>4295881987</v>
          </cell>
        </row>
        <row r="3737">
          <cell r="A3737" t="str">
            <v>4295881987</v>
          </cell>
        </row>
        <row r="3738">
          <cell r="A3738" t="str">
            <v>4295881987</v>
          </cell>
        </row>
        <row r="3739">
          <cell r="A3739" t="str">
            <v>4295881987</v>
          </cell>
        </row>
        <row r="3740">
          <cell r="A3740" t="str">
            <v>4295881987</v>
          </cell>
        </row>
        <row r="3741">
          <cell r="A3741" t="str">
            <v>4295881987</v>
          </cell>
        </row>
        <row r="3742">
          <cell r="A3742" t="str">
            <v>4295881987</v>
          </cell>
        </row>
        <row r="3743">
          <cell r="A3743" t="str">
            <v>4295881987</v>
          </cell>
        </row>
        <row r="3744">
          <cell r="A3744" t="str">
            <v>4295881987</v>
          </cell>
        </row>
        <row r="3745">
          <cell r="A3745" t="str">
            <v>4295881987</v>
          </cell>
        </row>
        <row r="3746">
          <cell r="A3746" t="str">
            <v>4295881987</v>
          </cell>
        </row>
        <row r="3747">
          <cell r="A3747" t="str">
            <v>4295881987</v>
          </cell>
        </row>
        <row r="3748">
          <cell r="A3748" t="str">
            <v>4295881987</v>
          </cell>
        </row>
        <row r="3749">
          <cell r="A3749" t="str">
            <v>4295881987</v>
          </cell>
        </row>
        <row r="3750">
          <cell r="A3750" t="str">
            <v>4295881987</v>
          </cell>
        </row>
        <row r="3751">
          <cell r="A3751" t="str">
            <v>4295881987</v>
          </cell>
        </row>
        <row r="3752">
          <cell r="A3752" t="str">
            <v>4295881987</v>
          </cell>
        </row>
        <row r="3753">
          <cell r="A3753" t="str">
            <v>4295881987</v>
          </cell>
        </row>
        <row r="3754">
          <cell r="A3754" t="str">
            <v>4295881987</v>
          </cell>
        </row>
        <row r="3755">
          <cell r="A3755" t="str">
            <v>4295881987</v>
          </cell>
        </row>
        <row r="3756">
          <cell r="A3756" t="str">
            <v>4295881987</v>
          </cell>
        </row>
        <row r="3757">
          <cell r="A3757" t="str">
            <v>4295881987</v>
          </cell>
        </row>
        <row r="3758">
          <cell r="A3758" t="str">
            <v>4295881987</v>
          </cell>
        </row>
        <row r="3759">
          <cell r="A3759" t="str">
            <v>4295881987</v>
          </cell>
        </row>
        <row r="3760">
          <cell r="A3760" t="str">
            <v>4295881987</v>
          </cell>
        </row>
        <row r="3761">
          <cell r="A3761" t="str">
            <v>4295881987</v>
          </cell>
        </row>
        <row r="3762">
          <cell r="A3762" t="str">
            <v>4295881987</v>
          </cell>
        </row>
        <row r="3763">
          <cell r="A3763" t="str">
            <v>4295881987</v>
          </cell>
        </row>
        <row r="3764">
          <cell r="A3764" t="str">
            <v>4295881987</v>
          </cell>
        </row>
        <row r="3765">
          <cell r="A3765" t="str">
            <v>4295881987</v>
          </cell>
        </row>
        <row r="3766">
          <cell r="A3766" t="str">
            <v>4295881987</v>
          </cell>
        </row>
        <row r="3767">
          <cell r="A3767" t="str">
            <v>4295881987</v>
          </cell>
        </row>
        <row r="3768">
          <cell r="A3768" t="str">
            <v>4295881987</v>
          </cell>
        </row>
        <row r="3769">
          <cell r="A3769" t="str">
            <v>4295881987</v>
          </cell>
        </row>
        <row r="3770">
          <cell r="A3770" t="str">
            <v>4295881987</v>
          </cell>
        </row>
        <row r="3771">
          <cell r="A3771" t="str">
            <v>4295881987</v>
          </cell>
        </row>
        <row r="3772">
          <cell r="A3772" t="str">
            <v>4295881987</v>
          </cell>
        </row>
        <row r="3773">
          <cell r="A3773" t="str">
            <v>4295881987</v>
          </cell>
        </row>
        <row r="3774">
          <cell r="A3774" t="str">
            <v>4295881987</v>
          </cell>
        </row>
        <row r="3775">
          <cell r="A3775" t="str">
            <v>4295881987</v>
          </cell>
        </row>
        <row r="3776">
          <cell r="A3776" t="str">
            <v>4295881987</v>
          </cell>
        </row>
        <row r="3777">
          <cell r="A3777" t="str">
            <v>4295881987</v>
          </cell>
        </row>
        <row r="3778">
          <cell r="A3778" t="str">
            <v>4295881987</v>
          </cell>
        </row>
        <row r="3779">
          <cell r="A3779" t="str">
            <v>4295881987</v>
          </cell>
        </row>
        <row r="3780">
          <cell r="A3780" t="str">
            <v>4295881987</v>
          </cell>
        </row>
        <row r="3781">
          <cell r="A3781" t="str">
            <v>4295881987</v>
          </cell>
        </row>
        <row r="3782">
          <cell r="A3782" t="str">
            <v>4295881987</v>
          </cell>
        </row>
        <row r="3783">
          <cell r="A3783" t="str">
            <v>4295881987</v>
          </cell>
        </row>
        <row r="3784">
          <cell r="A3784" t="str">
            <v>4295881987</v>
          </cell>
        </row>
        <row r="3785">
          <cell r="A3785" t="str">
            <v>4295881987</v>
          </cell>
        </row>
        <row r="3786">
          <cell r="A3786" t="str">
            <v>4295881987</v>
          </cell>
        </row>
        <row r="3787">
          <cell r="A3787" t="str">
            <v>4295881987</v>
          </cell>
        </row>
        <row r="3788">
          <cell r="A3788" t="str">
            <v>4295881987</v>
          </cell>
        </row>
        <row r="3789">
          <cell r="A3789" t="str">
            <v>4295881987</v>
          </cell>
        </row>
        <row r="3790">
          <cell r="A3790" t="str">
            <v>4295881987</v>
          </cell>
        </row>
        <row r="3791">
          <cell r="A3791" t="str">
            <v>4295881987</v>
          </cell>
        </row>
        <row r="3792">
          <cell r="A3792" t="str">
            <v>4295881987</v>
          </cell>
        </row>
        <row r="3793">
          <cell r="A3793" t="str">
            <v>4295881987</v>
          </cell>
        </row>
        <row r="3794">
          <cell r="A3794" t="str">
            <v>4295881987</v>
          </cell>
        </row>
        <row r="3795">
          <cell r="A3795" t="str">
            <v>4295881987</v>
          </cell>
        </row>
        <row r="3796">
          <cell r="A3796" t="str">
            <v>4295881987</v>
          </cell>
        </row>
        <row r="3797">
          <cell r="A3797" t="str">
            <v>4295881987</v>
          </cell>
        </row>
        <row r="3798">
          <cell r="A3798" t="str">
            <v>4295881987</v>
          </cell>
        </row>
        <row r="3799">
          <cell r="A3799" t="str">
            <v>4295881987</v>
          </cell>
        </row>
        <row r="3800">
          <cell r="A3800" t="str">
            <v>4295881987</v>
          </cell>
        </row>
        <row r="3801">
          <cell r="A3801" t="str">
            <v>4295881987</v>
          </cell>
        </row>
        <row r="3802">
          <cell r="A3802" t="str">
            <v>4295881987</v>
          </cell>
        </row>
        <row r="3803">
          <cell r="A3803" t="str">
            <v>4295881987</v>
          </cell>
        </row>
        <row r="3804">
          <cell r="A3804" t="str">
            <v>4295881987</v>
          </cell>
        </row>
        <row r="3805">
          <cell r="A3805" t="str">
            <v>4295881987</v>
          </cell>
        </row>
        <row r="3806">
          <cell r="A3806" t="str">
            <v>4295881987</v>
          </cell>
        </row>
        <row r="3807">
          <cell r="A3807" t="str">
            <v>4295881987</v>
          </cell>
        </row>
        <row r="3808">
          <cell r="A3808" t="str">
            <v>4295881987</v>
          </cell>
        </row>
        <row r="3809">
          <cell r="A3809" t="str">
            <v>4295881987</v>
          </cell>
        </row>
        <row r="3810">
          <cell r="A3810" t="str">
            <v>4295881987</v>
          </cell>
        </row>
        <row r="3811">
          <cell r="A3811" t="str">
            <v>4295881987</v>
          </cell>
        </row>
        <row r="3812">
          <cell r="A3812" t="str">
            <v>4295881987</v>
          </cell>
        </row>
        <row r="3813">
          <cell r="A3813" t="str">
            <v>4295881987</v>
          </cell>
        </row>
        <row r="3814">
          <cell r="A3814" t="str">
            <v>4295881987</v>
          </cell>
        </row>
        <row r="3815">
          <cell r="A3815" t="str">
            <v>4295881987</v>
          </cell>
        </row>
        <row r="3816">
          <cell r="A3816" t="str">
            <v>4295881987</v>
          </cell>
        </row>
        <row r="3817">
          <cell r="A3817" t="str">
            <v>4295881987</v>
          </cell>
        </row>
        <row r="3818">
          <cell r="A3818" t="str">
            <v>4295881987</v>
          </cell>
        </row>
        <row r="3819">
          <cell r="A3819" t="str">
            <v>4295881987</v>
          </cell>
        </row>
        <row r="3820">
          <cell r="A3820" t="str">
            <v>4295881987</v>
          </cell>
        </row>
        <row r="3821">
          <cell r="A3821" t="str">
            <v>4295881987</v>
          </cell>
        </row>
        <row r="3822">
          <cell r="A3822" t="str">
            <v>4295881987</v>
          </cell>
        </row>
        <row r="3823">
          <cell r="A3823" t="str">
            <v>4295881987</v>
          </cell>
        </row>
        <row r="3824">
          <cell r="A3824" t="str">
            <v>4295881987</v>
          </cell>
        </row>
        <row r="3825">
          <cell r="A3825" t="str">
            <v>4295881987</v>
          </cell>
        </row>
        <row r="3826">
          <cell r="A3826" t="str">
            <v>4295881987</v>
          </cell>
        </row>
        <row r="3827">
          <cell r="A3827" t="str">
            <v>4295883143</v>
          </cell>
        </row>
        <row r="3828">
          <cell r="A3828" t="str">
            <v>4295883143</v>
          </cell>
        </row>
        <row r="3829">
          <cell r="A3829" t="str">
            <v>4295883143</v>
          </cell>
        </row>
        <row r="3830">
          <cell r="A3830" t="str">
            <v>4295883143</v>
          </cell>
        </row>
        <row r="3831">
          <cell r="A3831" t="str">
            <v>4295883143</v>
          </cell>
        </row>
        <row r="3832">
          <cell r="A3832" t="str">
            <v>4295883143</v>
          </cell>
        </row>
        <row r="3833">
          <cell r="A3833" t="str">
            <v>4295883143</v>
          </cell>
        </row>
        <row r="3834">
          <cell r="A3834" t="str">
            <v>4295883143</v>
          </cell>
        </row>
        <row r="3835">
          <cell r="A3835" t="str">
            <v>4295883143</v>
          </cell>
        </row>
        <row r="3836">
          <cell r="A3836" t="str">
            <v>4295883143</v>
          </cell>
        </row>
        <row r="3837">
          <cell r="A3837" t="str">
            <v>4295883143</v>
          </cell>
        </row>
        <row r="3838">
          <cell r="A3838" t="str">
            <v>4295883143</v>
          </cell>
        </row>
        <row r="3839">
          <cell r="A3839" t="str">
            <v>4295883143</v>
          </cell>
        </row>
        <row r="3840">
          <cell r="A3840" t="str">
            <v>4295883143</v>
          </cell>
        </row>
        <row r="3841">
          <cell r="A3841" t="str">
            <v>4295883143</v>
          </cell>
        </row>
        <row r="3842">
          <cell r="A3842" t="str">
            <v>4295883143</v>
          </cell>
        </row>
        <row r="3843">
          <cell r="A3843" t="str">
            <v>4295883143</v>
          </cell>
        </row>
        <row r="3844">
          <cell r="A3844" t="str">
            <v>4295883143</v>
          </cell>
        </row>
        <row r="3845">
          <cell r="A3845" t="str">
            <v>4295883143</v>
          </cell>
        </row>
        <row r="3846">
          <cell r="A3846" t="str">
            <v>4295883143</v>
          </cell>
        </row>
        <row r="3847">
          <cell r="A3847" t="str">
            <v>4295883143</v>
          </cell>
        </row>
        <row r="3848">
          <cell r="A3848" t="str">
            <v>4295883143</v>
          </cell>
        </row>
        <row r="3849">
          <cell r="A3849" t="str">
            <v>4295883143</v>
          </cell>
        </row>
        <row r="3850">
          <cell r="A3850" t="str">
            <v>4295883143</v>
          </cell>
        </row>
        <row r="3851">
          <cell r="A3851" t="str">
            <v>4295883143</v>
          </cell>
        </row>
        <row r="3852">
          <cell r="A3852" t="str">
            <v>4295883143</v>
          </cell>
        </row>
        <row r="3853">
          <cell r="A3853" t="str">
            <v>4295883143</v>
          </cell>
        </row>
        <row r="3854">
          <cell r="A3854" t="str">
            <v>4295883143</v>
          </cell>
        </row>
        <row r="3855">
          <cell r="A3855" t="str">
            <v>4295880543</v>
          </cell>
        </row>
        <row r="3856">
          <cell r="A3856" t="str">
            <v>4295880543</v>
          </cell>
        </row>
        <row r="3857">
          <cell r="A3857" t="str">
            <v>4295880543</v>
          </cell>
        </row>
        <row r="3858">
          <cell r="A3858" t="str">
            <v>4295880543</v>
          </cell>
        </row>
        <row r="3859">
          <cell r="A3859" t="str">
            <v>4295880543</v>
          </cell>
        </row>
        <row r="3860">
          <cell r="A3860" t="str">
            <v>4295880543</v>
          </cell>
        </row>
        <row r="3861">
          <cell r="A3861" t="str">
            <v>4295880543</v>
          </cell>
        </row>
        <row r="3862">
          <cell r="A3862" t="str">
            <v>4295880543</v>
          </cell>
        </row>
        <row r="3863">
          <cell r="A3863" t="str">
            <v>4295880543</v>
          </cell>
        </row>
        <row r="3864">
          <cell r="A3864" t="str">
            <v>4295880543</v>
          </cell>
        </row>
        <row r="3865">
          <cell r="A3865" t="str">
            <v>4295880543</v>
          </cell>
        </row>
        <row r="3866">
          <cell r="A3866" t="str">
            <v>4295880543</v>
          </cell>
        </row>
        <row r="3867">
          <cell r="A3867" t="str">
            <v>4295880543</v>
          </cell>
        </row>
        <row r="3868">
          <cell r="A3868" t="str">
            <v>4295880543</v>
          </cell>
        </row>
        <row r="3869">
          <cell r="A3869" t="str">
            <v>4295880543</v>
          </cell>
        </row>
        <row r="3870">
          <cell r="A3870" t="str">
            <v>4295880543</v>
          </cell>
        </row>
        <row r="3871">
          <cell r="A3871" t="str">
            <v>4295880543</v>
          </cell>
        </row>
        <row r="3872">
          <cell r="A3872" t="str">
            <v>4295880543</v>
          </cell>
        </row>
        <row r="3873">
          <cell r="A3873" t="str">
            <v>4295880543</v>
          </cell>
        </row>
        <row r="3874">
          <cell r="A3874" t="str">
            <v>4295880543</v>
          </cell>
        </row>
        <row r="3875">
          <cell r="A3875" t="str">
            <v>4295880543</v>
          </cell>
        </row>
        <row r="3876">
          <cell r="A3876" t="str">
            <v>4295880543</v>
          </cell>
        </row>
        <row r="3877">
          <cell r="A3877" t="str">
            <v>4295880543</v>
          </cell>
        </row>
        <row r="3878">
          <cell r="A3878" t="str">
            <v>4295880543</v>
          </cell>
        </row>
        <row r="3879">
          <cell r="A3879" t="str">
            <v>4295880543</v>
          </cell>
        </row>
        <row r="3880">
          <cell r="A3880" t="str">
            <v>4295880543</v>
          </cell>
        </row>
        <row r="3881">
          <cell r="A3881" t="str">
            <v>4295880543</v>
          </cell>
        </row>
        <row r="3882">
          <cell r="A3882" t="str">
            <v>4295880543</v>
          </cell>
        </row>
        <row r="3883">
          <cell r="A3883" t="str">
            <v>4295880543</v>
          </cell>
        </row>
        <row r="3884">
          <cell r="A3884" t="str">
            <v>4295880543</v>
          </cell>
        </row>
        <row r="3885">
          <cell r="A3885" t="str">
            <v>4295880543</v>
          </cell>
        </row>
        <row r="3886">
          <cell r="A3886" t="str">
            <v>4295880543</v>
          </cell>
        </row>
        <row r="3887">
          <cell r="A3887" t="str">
            <v>4295880543</v>
          </cell>
        </row>
        <row r="3888">
          <cell r="A3888" t="str">
            <v>4295880543</v>
          </cell>
        </row>
        <row r="3889">
          <cell r="A3889" t="str">
            <v>4295880543</v>
          </cell>
        </row>
        <row r="3890">
          <cell r="A3890" t="str">
            <v>4295880543</v>
          </cell>
        </row>
        <row r="3891">
          <cell r="A3891" t="str">
            <v>4295880543</v>
          </cell>
        </row>
        <row r="3892">
          <cell r="A3892" t="str">
            <v>4295880543</v>
          </cell>
        </row>
        <row r="3893">
          <cell r="A3893" t="str">
            <v>4295880543</v>
          </cell>
        </row>
        <row r="3894">
          <cell r="A3894" t="str">
            <v>4295880543</v>
          </cell>
        </row>
        <row r="3895">
          <cell r="A3895" t="str">
            <v>4295880543</v>
          </cell>
        </row>
        <row r="3896">
          <cell r="A3896" t="str">
            <v>4295880543</v>
          </cell>
        </row>
        <row r="3897">
          <cell r="A3897" t="str">
            <v>4295880543</v>
          </cell>
        </row>
        <row r="3898">
          <cell r="A3898" t="str">
            <v>4295880543</v>
          </cell>
        </row>
        <row r="3899">
          <cell r="A3899" t="str">
            <v>4295880543</v>
          </cell>
        </row>
        <row r="3900">
          <cell r="A3900" t="str">
            <v>4295880543</v>
          </cell>
        </row>
        <row r="3901">
          <cell r="A3901" t="str">
            <v>4295880543</v>
          </cell>
        </row>
        <row r="3902">
          <cell r="A3902" t="str">
            <v>4295880543</v>
          </cell>
        </row>
        <row r="3903">
          <cell r="A3903" t="str">
            <v>4295880543</v>
          </cell>
        </row>
        <row r="3904">
          <cell r="A3904" t="str">
            <v>4295880543</v>
          </cell>
        </row>
        <row r="3905">
          <cell r="A3905" t="str">
            <v>4295880543</v>
          </cell>
        </row>
        <row r="3906">
          <cell r="A3906" t="str">
            <v>4295880543</v>
          </cell>
        </row>
        <row r="3907">
          <cell r="A3907" t="str">
            <v>4295880543</v>
          </cell>
        </row>
        <row r="3908">
          <cell r="A3908" t="str">
            <v>4295880543</v>
          </cell>
        </row>
        <row r="3909">
          <cell r="A3909" t="str">
            <v>4295880543</v>
          </cell>
        </row>
        <row r="3910">
          <cell r="A3910" t="str">
            <v>4295880543</v>
          </cell>
        </row>
        <row r="3911">
          <cell r="A3911" t="str">
            <v>4295880543</v>
          </cell>
        </row>
        <row r="3912">
          <cell r="A3912" t="str">
            <v>4295880543</v>
          </cell>
        </row>
        <row r="3913">
          <cell r="A3913" t="str">
            <v>4295880543</v>
          </cell>
        </row>
        <row r="3914">
          <cell r="A3914" t="str">
            <v>4295880543</v>
          </cell>
        </row>
        <row r="3915">
          <cell r="A3915" t="str">
            <v>4295880543</v>
          </cell>
        </row>
        <row r="3916">
          <cell r="A3916" t="str">
            <v>4295880543</v>
          </cell>
        </row>
        <row r="3917">
          <cell r="A3917" t="str">
            <v>4295880543</v>
          </cell>
        </row>
        <row r="3918">
          <cell r="A3918" t="str">
            <v>4295880543</v>
          </cell>
        </row>
        <row r="3919">
          <cell r="A3919" t="str">
            <v>4295880543</v>
          </cell>
        </row>
        <row r="3920">
          <cell r="A3920" t="str">
            <v>4295880543</v>
          </cell>
        </row>
        <row r="3921">
          <cell r="A3921" t="str">
            <v>4295880543</v>
          </cell>
        </row>
        <row r="3922">
          <cell r="A3922" t="str">
            <v>4295880543</v>
          </cell>
        </row>
        <row r="3923">
          <cell r="A3923" t="str">
            <v>4295880543</v>
          </cell>
        </row>
        <row r="3924">
          <cell r="A3924" t="str">
            <v>4295880543</v>
          </cell>
        </row>
        <row r="3925">
          <cell r="A3925" t="str">
            <v>4295880543</v>
          </cell>
        </row>
        <row r="3926">
          <cell r="A3926" t="str">
            <v>4295880543</v>
          </cell>
        </row>
        <row r="3927">
          <cell r="A3927" t="str">
            <v>4295880543</v>
          </cell>
        </row>
        <row r="3928">
          <cell r="A3928" t="str">
            <v>4295880543</v>
          </cell>
        </row>
        <row r="3929">
          <cell r="A3929" t="str">
            <v>4295880543</v>
          </cell>
        </row>
        <row r="3930">
          <cell r="A3930" t="str">
            <v>4295880543</v>
          </cell>
        </row>
        <row r="3931">
          <cell r="A3931" t="str">
            <v>4295880720</v>
          </cell>
        </row>
        <row r="3932">
          <cell r="A3932" t="str">
            <v>4295880720</v>
          </cell>
        </row>
        <row r="3933">
          <cell r="A3933" t="str">
            <v>4295880720</v>
          </cell>
        </row>
        <row r="3934">
          <cell r="A3934" t="str">
            <v>4295880720</v>
          </cell>
        </row>
        <row r="3935">
          <cell r="A3935" t="str">
            <v>4295880720</v>
          </cell>
        </row>
        <row r="3936">
          <cell r="A3936" t="str">
            <v>4295880720</v>
          </cell>
        </row>
        <row r="3937">
          <cell r="A3937" t="str">
            <v>4295880720</v>
          </cell>
        </row>
        <row r="3938">
          <cell r="A3938" t="str">
            <v>4295880720</v>
          </cell>
        </row>
        <row r="3939">
          <cell r="A3939" t="str">
            <v>4295880720</v>
          </cell>
        </row>
        <row r="3940">
          <cell r="A3940" t="str">
            <v>4295880720</v>
          </cell>
        </row>
        <row r="3941">
          <cell r="A3941" t="str">
            <v>4295880720</v>
          </cell>
        </row>
        <row r="3942">
          <cell r="A3942" t="str">
            <v>4295880720</v>
          </cell>
        </row>
        <row r="3943">
          <cell r="A3943" t="str">
            <v>4295880720</v>
          </cell>
        </row>
        <row r="3944">
          <cell r="A3944" t="str">
            <v>4295880720</v>
          </cell>
        </row>
        <row r="3945">
          <cell r="A3945" t="str">
            <v>4295880720</v>
          </cell>
        </row>
        <row r="3946">
          <cell r="A3946" t="str">
            <v>4295880720</v>
          </cell>
        </row>
        <row r="3947">
          <cell r="A3947" t="str">
            <v>4295880720</v>
          </cell>
        </row>
        <row r="3948">
          <cell r="A3948" t="str">
            <v>4295880720</v>
          </cell>
        </row>
        <row r="3949">
          <cell r="A3949" t="str">
            <v>4295880720</v>
          </cell>
        </row>
        <row r="3950">
          <cell r="A3950" t="str">
            <v>4295880720</v>
          </cell>
        </row>
        <row r="3951">
          <cell r="A3951" t="str">
            <v>4295880720</v>
          </cell>
        </row>
        <row r="3952">
          <cell r="A3952" t="str">
            <v>4295880720</v>
          </cell>
        </row>
        <row r="3953">
          <cell r="A3953" t="str">
            <v>4295880720</v>
          </cell>
        </row>
        <row r="3954">
          <cell r="A3954" t="str">
            <v>4295880720</v>
          </cell>
        </row>
        <row r="3955">
          <cell r="A3955" t="str">
            <v>4295880720</v>
          </cell>
        </row>
        <row r="3956">
          <cell r="A3956" t="str">
            <v>4295880720</v>
          </cell>
        </row>
        <row r="3957">
          <cell r="A3957" t="str">
            <v>4295880720</v>
          </cell>
        </row>
        <row r="3958">
          <cell r="A3958" t="str">
            <v>4295880720</v>
          </cell>
        </row>
        <row r="3959">
          <cell r="A3959" t="str">
            <v>4295880720</v>
          </cell>
        </row>
        <row r="3960">
          <cell r="A3960" t="str">
            <v>4295880720</v>
          </cell>
        </row>
        <row r="3961">
          <cell r="A3961" t="str">
            <v>4295880720</v>
          </cell>
        </row>
        <row r="3962">
          <cell r="A3962" t="str">
            <v>4295880720</v>
          </cell>
        </row>
        <row r="3963">
          <cell r="A3963" t="str">
            <v>4295880720</v>
          </cell>
        </row>
        <row r="3964">
          <cell r="A3964" t="str">
            <v>4295880720</v>
          </cell>
        </row>
        <row r="3965">
          <cell r="A3965" t="str">
            <v>4295880720</v>
          </cell>
        </row>
        <row r="3966">
          <cell r="A3966" t="str">
            <v>4295904529</v>
          </cell>
        </row>
        <row r="3967">
          <cell r="A3967" t="str">
            <v>4295904529</v>
          </cell>
        </row>
        <row r="3968">
          <cell r="A3968" t="str">
            <v>4295904529</v>
          </cell>
        </row>
        <row r="3969">
          <cell r="A3969" t="str">
            <v>4295904529</v>
          </cell>
        </row>
        <row r="3970">
          <cell r="A3970" t="str">
            <v>4295904529</v>
          </cell>
        </row>
        <row r="3971">
          <cell r="A3971" t="str">
            <v>4295904529</v>
          </cell>
        </row>
        <row r="3972">
          <cell r="A3972" t="str">
            <v>4295904529</v>
          </cell>
        </row>
        <row r="3973">
          <cell r="A3973" t="str">
            <v>4295904529</v>
          </cell>
        </row>
        <row r="3974">
          <cell r="A3974" t="str">
            <v>4295904529</v>
          </cell>
        </row>
        <row r="3975">
          <cell r="A3975" t="str">
            <v>4295904529</v>
          </cell>
        </row>
        <row r="3976">
          <cell r="A3976" t="str">
            <v>4295904529</v>
          </cell>
        </row>
        <row r="3977">
          <cell r="A3977" t="str">
            <v>4295904529</v>
          </cell>
        </row>
        <row r="3978">
          <cell r="A3978" t="str">
            <v>4295904529</v>
          </cell>
        </row>
        <row r="3979">
          <cell r="A3979" t="str">
            <v>4295904529</v>
          </cell>
        </row>
        <row r="3980">
          <cell r="A3980" t="str">
            <v>4295904529</v>
          </cell>
        </row>
        <row r="3981">
          <cell r="A3981" t="str">
            <v>4295904529</v>
          </cell>
        </row>
        <row r="3982">
          <cell r="A3982" t="str">
            <v>4295904529</v>
          </cell>
        </row>
        <row r="3983">
          <cell r="A3983" t="str">
            <v>4295904529</v>
          </cell>
        </row>
        <row r="3984">
          <cell r="A3984" t="str">
            <v>4295904529</v>
          </cell>
        </row>
        <row r="3985">
          <cell r="A3985" t="str">
            <v>4295904529</v>
          </cell>
        </row>
        <row r="3986">
          <cell r="A3986" t="str">
            <v>4295904529</v>
          </cell>
        </row>
        <row r="3987">
          <cell r="A3987" t="str">
            <v>4295904529</v>
          </cell>
        </row>
        <row r="3988">
          <cell r="A3988" t="str">
            <v>4295904529</v>
          </cell>
        </row>
        <row r="3989">
          <cell r="A3989" t="str">
            <v>4295904529</v>
          </cell>
        </row>
        <row r="3990">
          <cell r="A3990" t="str">
            <v>4295904529</v>
          </cell>
        </row>
        <row r="3991">
          <cell r="A3991" t="str">
            <v>4295904529</v>
          </cell>
        </row>
        <row r="3992">
          <cell r="A3992" t="str">
            <v>4295904529</v>
          </cell>
        </row>
        <row r="3993">
          <cell r="A3993" t="str">
            <v>4295904529</v>
          </cell>
        </row>
        <row r="3994">
          <cell r="A3994" t="str">
            <v>4295904529</v>
          </cell>
        </row>
        <row r="3995">
          <cell r="A3995" t="str">
            <v>4295904529</v>
          </cell>
        </row>
        <row r="3996">
          <cell r="A3996" t="str">
            <v>4295904529</v>
          </cell>
        </row>
        <row r="3997">
          <cell r="A3997" t="str">
            <v>4295904529</v>
          </cell>
        </row>
        <row r="3998">
          <cell r="A3998" t="str">
            <v>4295904529</v>
          </cell>
        </row>
        <row r="3999">
          <cell r="A3999" t="str">
            <v>4295904529</v>
          </cell>
        </row>
        <row r="4000">
          <cell r="A4000" t="str">
            <v>4295904529</v>
          </cell>
        </row>
        <row r="4001">
          <cell r="A4001" t="str">
            <v>4295904529</v>
          </cell>
        </row>
        <row r="4002">
          <cell r="A4002" t="str">
            <v>4295904529</v>
          </cell>
        </row>
        <row r="4003">
          <cell r="A4003" t="str">
            <v>4295904529</v>
          </cell>
        </row>
        <row r="4004">
          <cell r="A4004" t="str">
            <v>4295904529</v>
          </cell>
        </row>
        <row r="4005">
          <cell r="A4005" t="str">
            <v>4295904529</v>
          </cell>
        </row>
        <row r="4006">
          <cell r="A4006" t="str">
            <v>4295904529</v>
          </cell>
        </row>
        <row r="4007">
          <cell r="A4007" t="str">
            <v>4295904529</v>
          </cell>
        </row>
        <row r="4008">
          <cell r="A4008" t="str">
            <v>4295904529</v>
          </cell>
        </row>
        <row r="4009">
          <cell r="A4009" t="str">
            <v>4295904529</v>
          </cell>
        </row>
        <row r="4010">
          <cell r="A4010" t="str">
            <v>4295904529</v>
          </cell>
        </row>
        <row r="4011">
          <cell r="A4011" t="str">
            <v>4295904529</v>
          </cell>
        </row>
        <row r="4012">
          <cell r="A4012" t="str">
            <v>4295904529</v>
          </cell>
        </row>
        <row r="4013">
          <cell r="A4013" t="str">
            <v>4295904529</v>
          </cell>
        </row>
        <row r="4014">
          <cell r="A4014" t="str">
            <v>4295904529</v>
          </cell>
        </row>
        <row r="4015">
          <cell r="A4015" t="str">
            <v>4295904529</v>
          </cell>
        </row>
        <row r="4016">
          <cell r="A4016" t="str">
            <v>4295904529</v>
          </cell>
        </row>
        <row r="4017">
          <cell r="A4017" t="str">
            <v>4295904529</v>
          </cell>
        </row>
        <row r="4018">
          <cell r="A4018" t="str">
            <v>4295904529</v>
          </cell>
        </row>
        <row r="4019">
          <cell r="A4019" t="str">
            <v>4295904529</v>
          </cell>
        </row>
        <row r="4020">
          <cell r="A4020" t="str">
            <v>4295904529</v>
          </cell>
        </row>
        <row r="4021">
          <cell r="A4021" t="str">
            <v>4295904529</v>
          </cell>
        </row>
        <row r="4022">
          <cell r="A4022" t="str">
            <v>4295904529</v>
          </cell>
        </row>
        <row r="4023">
          <cell r="A4023" t="str">
            <v>4295904529</v>
          </cell>
        </row>
        <row r="4024">
          <cell r="A4024" t="str">
            <v>4295904529</v>
          </cell>
        </row>
        <row r="4025">
          <cell r="A4025" t="str">
            <v>4295904529</v>
          </cell>
        </row>
        <row r="4026">
          <cell r="A4026" t="str">
            <v>4295904529</v>
          </cell>
        </row>
        <row r="4027">
          <cell r="A4027" t="str">
            <v>4295904529</v>
          </cell>
        </row>
        <row r="4028">
          <cell r="A4028" t="str">
            <v>4295904529</v>
          </cell>
        </row>
        <row r="4029">
          <cell r="A4029" t="str">
            <v>4295904529</v>
          </cell>
        </row>
        <row r="4030">
          <cell r="A4030" t="str">
            <v>4295904529</v>
          </cell>
        </row>
        <row r="4031">
          <cell r="A4031" t="str">
            <v>4295904529</v>
          </cell>
        </row>
        <row r="4032">
          <cell r="A4032" t="str">
            <v>4295904529</v>
          </cell>
        </row>
        <row r="4033">
          <cell r="A4033" t="str">
            <v>4295904529</v>
          </cell>
        </row>
        <row r="4034">
          <cell r="A4034" t="str">
            <v>4295904529</v>
          </cell>
        </row>
        <row r="4035">
          <cell r="A4035" t="str">
            <v>4295904529</v>
          </cell>
        </row>
        <row r="4036">
          <cell r="A4036" t="str">
            <v>4295904529</v>
          </cell>
        </row>
        <row r="4037">
          <cell r="A4037" t="str">
            <v>4295904529</v>
          </cell>
        </row>
        <row r="4038">
          <cell r="A4038" t="str">
            <v>4295904529</v>
          </cell>
        </row>
        <row r="4039">
          <cell r="A4039" t="str">
            <v>4295904529</v>
          </cell>
        </row>
        <row r="4040">
          <cell r="A4040" t="str">
            <v>4295904529</v>
          </cell>
        </row>
        <row r="4041">
          <cell r="A4041" t="str">
            <v>4295904529</v>
          </cell>
        </row>
        <row r="4042">
          <cell r="A4042" t="str">
            <v>4295904529</v>
          </cell>
        </row>
        <row r="4043">
          <cell r="A4043" t="str">
            <v>4295904529</v>
          </cell>
        </row>
        <row r="4044">
          <cell r="A4044" t="str">
            <v>4295904529</v>
          </cell>
        </row>
        <row r="4045">
          <cell r="A4045" t="str">
            <v>4295904529</v>
          </cell>
        </row>
        <row r="4046">
          <cell r="A4046" t="str">
            <v>4295904529</v>
          </cell>
        </row>
        <row r="4047">
          <cell r="A4047" t="str">
            <v>4295904529</v>
          </cell>
        </row>
        <row r="4048">
          <cell r="A4048" t="str">
            <v>4295904529</v>
          </cell>
        </row>
        <row r="4049">
          <cell r="A4049" t="str">
            <v>4295904529</v>
          </cell>
        </row>
        <row r="4050">
          <cell r="A4050" t="str">
            <v>4295904529</v>
          </cell>
        </row>
        <row r="4051">
          <cell r="A4051" t="str">
            <v>4295904529</v>
          </cell>
        </row>
        <row r="4052">
          <cell r="A4052" t="str">
            <v>4295904529</v>
          </cell>
        </row>
        <row r="4053">
          <cell r="A4053" t="str">
            <v>4295904529</v>
          </cell>
        </row>
        <row r="4054">
          <cell r="A4054" t="str">
            <v>4295904529</v>
          </cell>
        </row>
        <row r="4055">
          <cell r="A4055" t="str">
            <v>4295904529</v>
          </cell>
        </row>
        <row r="4056">
          <cell r="A4056" t="str">
            <v>4295904529</v>
          </cell>
        </row>
        <row r="4057">
          <cell r="A4057" t="str">
            <v>4295904529</v>
          </cell>
        </row>
        <row r="4058">
          <cell r="A4058" t="str">
            <v>4295904529</v>
          </cell>
        </row>
        <row r="4059">
          <cell r="A4059" t="str">
            <v>4295904529</v>
          </cell>
        </row>
        <row r="4060">
          <cell r="A4060" t="str">
            <v>4295904529</v>
          </cell>
        </row>
        <row r="4061">
          <cell r="A4061" t="str">
            <v>4295904529</v>
          </cell>
        </row>
        <row r="4062">
          <cell r="A4062" t="str">
            <v>4295904529</v>
          </cell>
        </row>
        <row r="4063">
          <cell r="A4063" t="str">
            <v>4295904529</v>
          </cell>
        </row>
        <row r="4064">
          <cell r="A4064" t="str">
            <v>4295904529</v>
          </cell>
        </row>
        <row r="4065">
          <cell r="A4065" t="str">
            <v>4295904529</v>
          </cell>
        </row>
        <row r="4066">
          <cell r="A4066" t="str">
            <v>4295904529</v>
          </cell>
        </row>
        <row r="4067">
          <cell r="A4067" t="str">
            <v>4295904529</v>
          </cell>
        </row>
        <row r="4068">
          <cell r="A4068" t="str">
            <v>4295904529</v>
          </cell>
        </row>
        <row r="4069">
          <cell r="A4069" t="str">
            <v>4295904529</v>
          </cell>
        </row>
        <row r="4070">
          <cell r="A4070" t="str">
            <v>4295904529</v>
          </cell>
        </row>
        <row r="4071">
          <cell r="A4071" t="str">
            <v>4295904529</v>
          </cell>
        </row>
        <row r="4072">
          <cell r="A4072" t="str">
            <v>4295904529</v>
          </cell>
        </row>
        <row r="4073">
          <cell r="A4073" t="str">
            <v>4295904529</v>
          </cell>
        </row>
        <row r="4074">
          <cell r="A4074" t="str">
            <v>4295904529</v>
          </cell>
        </row>
        <row r="4075">
          <cell r="A4075" t="str">
            <v>4295904529</v>
          </cell>
        </row>
        <row r="4076">
          <cell r="A4076" t="str">
            <v>4295904529</v>
          </cell>
        </row>
        <row r="4077">
          <cell r="A4077" t="str">
            <v>4295904529</v>
          </cell>
        </row>
        <row r="4078">
          <cell r="A4078" t="str">
            <v>4295904529</v>
          </cell>
        </row>
        <row r="4079">
          <cell r="A4079" t="str">
            <v>4295904529</v>
          </cell>
        </row>
        <row r="4080">
          <cell r="A4080" t="str">
            <v>4295904529</v>
          </cell>
        </row>
        <row r="4081">
          <cell r="A4081" t="str">
            <v>4295904529</v>
          </cell>
        </row>
        <row r="4082">
          <cell r="A4082" t="str">
            <v>4295904529</v>
          </cell>
        </row>
        <row r="4083">
          <cell r="A4083" t="str">
            <v>4295904529</v>
          </cell>
        </row>
        <row r="4084">
          <cell r="A4084" t="str">
            <v>4295904529</v>
          </cell>
        </row>
        <row r="4085">
          <cell r="A4085" t="str">
            <v>4295904529</v>
          </cell>
        </row>
        <row r="4086">
          <cell r="A4086" t="str">
            <v>4295904529</v>
          </cell>
        </row>
        <row r="4087">
          <cell r="A4087" t="str">
            <v>4295880570</v>
          </cell>
        </row>
        <row r="4088">
          <cell r="A4088" t="str">
            <v>4295880570</v>
          </cell>
        </row>
        <row r="4089">
          <cell r="A4089" t="str">
            <v>4295880570</v>
          </cell>
        </row>
        <row r="4090">
          <cell r="A4090" t="str">
            <v>4295880570</v>
          </cell>
        </row>
        <row r="4091">
          <cell r="A4091" t="str">
            <v>4295880570</v>
          </cell>
        </row>
        <row r="4092">
          <cell r="A4092" t="str">
            <v>4295880570</v>
          </cell>
        </row>
        <row r="4093">
          <cell r="A4093" t="str">
            <v>4295880570</v>
          </cell>
        </row>
        <row r="4094">
          <cell r="A4094" t="str">
            <v>4295880570</v>
          </cell>
        </row>
        <row r="4095">
          <cell r="A4095" t="str">
            <v>4295880570</v>
          </cell>
        </row>
        <row r="4096">
          <cell r="A4096" t="str">
            <v>4295880570</v>
          </cell>
        </row>
        <row r="4097">
          <cell r="A4097" t="str">
            <v>4295880570</v>
          </cell>
        </row>
        <row r="4098">
          <cell r="A4098" t="str">
            <v>4295880570</v>
          </cell>
        </row>
        <row r="4099">
          <cell r="A4099" t="str">
            <v>4295880570</v>
          </cell>
        </row>
        <row r="4100">
          <cell r="A4100" t="str">
            <v>4295880570</v>
          </cell>
        </row>
        <row r="4101">
          <cell r="A4101" t="str">
            <v>4295880570</v>
          </cell>
        </row>
        <row r="4102">
          <cell r="A4102" t="str">
            <v>4295880570</v>
          </cell>
        </row>
        <row r="4103">
          <cell r="A4103" t="str">
            <v>4295880570</v>
          </cell>
        </row>
        <row r="4104">
          <cell r="A4104" t="str">
            <v>4295880570</v>
          </cell>
        </row>
        <row r="4105">
          <cell r="A4105" t="str">
            <v>4295880570</v>
          </cell>
        </row>
        <row r="4106">
          <cell r="A4106" t="str">
            <v>4295880570</v>
          </cell>
        </row>
        <row r="4107">
          <cell r="A4107" t="str">
            <v>4295880570</v>
          </cell>
        </row>
        <row r="4108">
          <cell r="A4108" t="str">
            <v>4295880570</v>
          </cell>
        </row>
        <row r="4109">
          <cell r="A4109" t="str">
            <v>4295880570</v>
          </cell>
        </row>
        <row r="4110">
          <cell r="A4110" t="str">
            <v>4295880570</v>
          </cell>
        </row>
        <row r="4111">
          <cell r="A4111" t="str">
            <v>4295880570</v>
          </cell>
        </row>
        <row r="4112">
          <cell r="A4112" t="str">
            <v>4295880570</v>
          </cell>
        </row>
        <row r="4113">
          <cell r="A4113" t="str">
            <v>4295880570</v>
          </cell>
        </row>
        <row r="4114">
          <cell r="A4114" t="str">
            <v>4295880570</v>
          </cell>
        </row>
        <row r="4115">
          <cell r="A4115" t="str">
            <v>4295880570</v>
          </cell>
        </row>
        <row r="4116">
          <cell r="A4116" t="str">
            <v>4295880570</v>
          </cell>
        </row>
        <row r="4117">
          <cell r="A4117" t="str">
            <v>4295880570</v>
          </cell>
        </row>
        <row r="4118">
          <cell r="A4118" t="str">
            <v>4295880570</v>
          </cell>
        </row>
        <row r="4119">
          <cell r="A4119" t="str">
            <v>4295880570</v>
          </cell>
        </row>
        <row r="4120">
          <cell r="A4120" t="str">
            <v>4295880570</v>
          </cell>
        </row>
        <row r="4121">
          <cell r="A4121" t="str">
            <v>4295880570</v>
          </cell>
        </row>
        <row r="4122">
          <cell r="A4122" t="str">
            <v>4295880570</v>
          </cell>
        </row>
        <row r="4123">
          <cell r="A4123" t="str">
            <v>4295880570</v>
          </cell>
        </row>
        <row r="4124">
          <cell r="A4124" t="str">
            <v>4295880570</v>
          </cell>
        </row>
        <row r="4125">
          <cell r="A4125" t="str">
            <v>4295880570</v>
          </cell>
        </row>
        <row r="4126">
          <cell r="A4126" t="str">
            <v>4295880570</v>
          </cell>
        </row>
        <row r="4127">
          <cell r="A4127" t="str">
            <v>4295880570</v>
          </cell>
        </row>
        <row r="4128">
          <cell r="A4128" t="str">
            <v>4295880570</v>
          </cell>
        </row>
        <row r="4129">
          <cell r="A4129" t="str">
            <v>4295880570</v>
          </cell>
        </row>
        <row r="4130">
          <cell r="A4130" t="str">
            <v>4295880570</v>
          </cell>
        </row>
        <row r="4131">
          <cell r="A4131" t="str">
            <v>4295880570</v>
          </cell>
        </row>
        <row r="4132">
          <cell r="A4132" t="str">
            <v>4295880570</v>
          </cell>
        </row>
        <row r="4133">
          <cell r="A4133" t="str">
            <v>4295880570</v>
          </cell>
        </row>
        <row r="4134">
          <cell r="A4134" t="str">
            <v>4295880570</v>
          </cell>
        </row>
        <row r="4135">
          <cell r="A4135" t="str">
            <v>4295880570</v>
          </cell>
        </row>
        <row r="4136">
          <cell r="A4136" t="str">
            <v>4295880570</v>
          </cell>
        </row>
        <row r="4137">
          <cell r="A4137" t="str">
            <v>4295880570</v>
          </cell>
        </row>
        <row r="4138">
          <cell r="A4138" t="str">
            <v>4295880570</v>
          </cell>
        </row>
        <row r="4139">
          <cell r="A4139" t="str">
            <v>4295880570</v>
          </cell>
        </row>
        <row r="4140">
          <cell r="A4140" t="str">
            <v>4295880570</v>
          </cell>
        </row>
        <row r="4141">
          <cell r="A4141" t="str">
            <v>4295880570</v>
          </cell>
        </row>
        <row r="4142">
          <cell r="A4142" t="str">
            <v>4295880570</v>
          </cell>
        </row>
        <row r="4143">
          <cell r="A4143" t="str">
            <v>4295880570</v>
          </cell>
        </row>
        <row r="4144">
          <cell r="A4144" t="str">
            <v>4295880570</v>
          </cell>
        </row>
        <row r="4145">
          <cell r="A4145" t="str">
            <v>4295880570</v>
          </cell>
        </row>
        <row r="4146">
          <cell r="A4146" t="str">
            <v>4295880570</v>
          </cell>
        </row>
        <row r="4147">
          <cell r="A4147" t="str">
            <v>4295880570</v>
          </cell>
        </row>
        <row r="4148">
          <cell r="A4148" t="str">
            <v>4295880570</v>
          </cell>
        </row>
        <row r="4149">
          <cell r="A4149" t="str">
            <v>4295880570</v>
          </cell>
        </row>
        <row r="4150">
          <cell r="A4150" t="str">
            <v>4295880570</v>
          </cell>
        </row>
        <row r="4151">
          <cell r="A4151" t="str">
            <v>4295880570</v>
          </cell>
        </row>
        <row r="4152">
          <cell r="A4152" t="str">
            <v>4295880570</v>
          </cell>
        </row>
        <row r="4153">
          <cell r="A4153" t="str">
            <v>4295880570</v>
          </cell>
        </row>
        <row r="4154">
          <cell r="A4154" t="str">
            <v>4295880570</v>
          </cell>
        </row>
        <row r="4155">
          <cell r="A4155" t="str">
            <v>4295880570</v>
          </cell>
        </row>
        <row r="4156">
          <cell r="A4156" t="str">
            <v>4295877302</v>
          </cell>
        </row>
        <row r="4157">
          <cell r="A4157" t="str">
            <v>4295877302</v>
          </cell>
        </row>
        <row r="4158">
          <cell r="A4158" t="str">
            <v>4295877302</v>
          </cell>
        </row>
        <row r="4159">
          <cell r="A4159" t="str">
            <v>4295877302</v>
          </cell>
        </row>
        <row r="4160">
          <cell r="A4160" t="str">
            <v>4295877302</v>
          </cell>
        </row>
        <row r="4161">
          <cell r="A4161" t="str">
            <v>4295877302</v>
          </cell>
        </row>
        <row r="4162">
          <cell r="A4162" t="str">
            <v>4295877302</v>
          </cell>
        </row>
        <row r="4163">
          <cell r="A4163" t="str">
            <v>4295877302</v>
          </cell>
        </row>
        <row r="4164">
          <cell r="A4164" t="str">
            <v>4295877302</v>
          </cell>
        </row>
        <row r="4165">
          <cell r="A4165" t="str">
            <v>4295877302</v>
          </cell>
        </row>
        <row r="4166">
          <cell r="A4166" t="str">
            <v>4295877302</v>
          </cell>
        </row>
        <row r="4167">
          <cell r="A4167" t="str">
            <v>4295877302</v>
          </cell>
        </row>
        <row r="4168">
          <cell r="A4168" t="str">
            <v>4295877302</v>
          </cell>
        </row>
        <row r="4169">
          <cell r="A4169" t="str">
            <v>4295877302</v>
          </cell>
        </row>
        <row r="4170">
          <cell r="A4170" t="str">
            <v>4295877302</v>
          </cell>
        </row>
        <row r="4171">
          <cell r="A4171" t="str">
            <v>4295877302</v>
          </cell>
        </row>
        <row r="4172">
          <cell r="A4172" t="str">
            <v>4295877302</v>
          </cell>
        </row>
        <row r="4173">
          <cell r="A4173" t="str">
            <v>4295877302</v>
          </cell>
        </row>
        <row r="4174">
          <cell r="A4174" t="str">
            <v>4295877302</v>
          </cell>
        </row>
        <row r="4175">
          <cell r="A4175" t="str">
            <v>4295877302</v>
          </cell>
        </row>
        <row r="4176">
          <cell r="A4176" t="str">
            <v>4295877302</v>
          </cell>
        </row>
        <row r="4177">
          <cell r="A4177" t="str">
            <v>4295877302</v>
          </cell>
        </row>
        <row r="4178">
          <cell r="A4178" t="str">
            <v>4295877302</v>
          </cell>
        </row>
        <row r="4179">
          <cell r="A4179" t="str">
            <v>4295877302</v>
          </cell>
        </row>
        <row r="4180">
          <cell r="A4180" t="str">
            <v>4295877302</v>
          </cell>
        </row>
        <row r="4181">
          <cell r="A4181" t="str">
            <v>4295877302</v>
          </cell>
        </row>
        <row r="4182">
          <cell r="A4182" t="str">
            <v>4295877302</v>
          </cell>
        </row>
        <row r="4183">
          <cell r="A4183" t="str">
            <v>4295877302</v>
          </cell>
        </row>
        <row r="4184">
          <cell r="A4184" t="str">
            <v>4295877302</v>
          </cell>
        </row>
        <row r="4185">
          <cell r="A4185" t="str">
            <v>4295877302</v>
          </cell>
        </row>
        <row r="4186">
          <cell r="A4186" t="str">
            <v>4295877302</v>
          </cell>
        </row>
        <row r="4187">
          <cell r="A4187" t="str">
            <v>4295877302</v>
          </cell>
        </row>
        <row r="4188">
          <cell r="A4188" t="str">
            <v>4295877302</v>
          </cell>
        </row>
        <row r="4189">
          <cell r="A4189" t="str">
            <v>4295877302</v>
          </cell>
        </row>
        <row r="4190">
          <cell r="A4190" t="str">
            <v>4295877302</v>
          </cell>
        </row>
        <row r="4191">
          <cell r="A4191" t="str">
            <v>4295877302</v>
          </cell>
        </row>
        <row r="4192">
          <cell r="A4192" t="str">
            <v>4295877302</v>
          </cell>
        </row>
        <row r="4193">
          <cell r="A4193" t="str">
            <v>4295877302</v>
          </cell>
        </row>
        <row r="4194">
          <cell r="A4194" t="str">
            <v>4295877302</v>
          </cell>
        </row>
        <row r="4195">
          <cell r="A4195" t="str">
            <v>4295877302</v>
          </cell>
        </row>
        <row r="4196">
          <cell r="A4196" t="str">
            <v>4295877302</v>
          </cell>
        </row>
        <row r="4197">
          <cell r="A4197" t="str">
            <v>4295877302</v>
          </cell>
        </row>
        <row r="4198">
          <cell r="A4198" t="str">
            <v>4295877302</v>
          </cell>
        </row>
        <row r="4199">
          <cell r="A4199" t="str">
            <v>4295877302</v>
          </cell>
        </row>
        <row r="4200">
          <cell r="A4200" t="str">
            <v>4295877302</v>
          </cell>
        </row>
        <row r="4201">
          <cell r="A4201" t="str">
            <v>4295877302</v>
          </cell>
        </row>
        <row r="4202">
          <cell r="A4202" t="str">
            <v>4295877302</v>
          </cell>
        </row>
        <row r="4203">
          <cell r="A4203" t="str">
            <v>4295877302</v>
          </cell>
        </row>
        <row r="4204">
          <cell r="A4204" t="str">
            <v>4295877302</v>
          </cell>
        </row>
        <row r="4205">
          <cell r="A4205" t="str">
            <v>4295877302</v>
          </cell>
        </row>
        <row r="4206">
          <cell r="A4206" t="str">
            <v>4295877302</v>
          </cell>
        </row>
        <row r="4207">
          <cell r="A4207" t="str">
            <v>4295877302</v>
          </cell>
        </row>
        <row r="4208">
          <cell r="A4208" t="str">
            <v>4295877302</v>
          </cell>
        </row>
        <row r="4209">
          <cell r="A4209" t="str">
            <v>4295877302</v>
          </cell>
        </row>
        <row r="4210">
          <cell r="A4210" t="str">
            <v>4295877302</v>
          </cell>
        </row>
        <row r="4211">
          <cell r="A4211" t="str">
            <v>4295877302</v>
          </cell>
        </row>
        <row r="4212">
          <cell r="A4212" t="str">
            <v>4295877302</v>
          </cell>
        </row>
        <row r="4213">
          <cell r="A4213" t="str">
            <v>4295877302</v>
          </cell>
        </row>
        <row r="4214">
          <cell r="A4214" t="str">
            <v>4295877302</v>
          </cell>
        </row>
        <row r="4215">
          <cell r="A4215" t="str">
            <v>4295877302</v>
          </cell>
        </row>
        <row r="4216">
          <cell r="A4216" t="str">
            <v>4295877302</v>
          </cell>
        </row>
        <row r="4217">
          <cell r="A4217" t="str">
            <v>4295877302</v>
          </cell>
        </row>
        <row r="4218">
          <cell r="A4218" t="str">
            <v>4295877302</v>
          </cell>
        </row>
        <row r="4219">
          <cell r="A4219" t="str">
            <v>4295877302</v>
          </cell>
        </row>
        <row r="4220">
          <cell r="A4220" t="str">
            <v>4295877302</v>
          </cell>
        </row>
        <row r="4221">
          <cell r="A4221" t="str">
            <v>4295877302</v>
          </cell>
        </row>
        <row r="4222">
          <cell r="A4222" t="str">
            <v>4295877302</v>
          </cell>
        </row>
        <row r="4223">
          <cell r="A4223" t="str">
            <v>4295877302</v>
          </cell>
        </row>
        <row r="4224">
          <cell r="A4224" t="str">
            <v>4295877302</v>
          </cell>
        </row>
        <row r="4225">
          <cell r="A4225" t="str">
            <v>4295877302</v>
          </cell>
        </row>
        <row r="4226">
          <cell r="A4226" t="str">
            <v>4295877302</v>
          </cell>
        </row>
        <row r="4227">
          <cell r="A4227" t="str">
            <v>4295877302</v>
          </cell>
        </row>
        <row r="4228">
          <cell r="A4228" t="str">
            <v>4295877302</v>
          </cell>
        </row>
        <row r="4229">
          <cell r="A4229" t="str">
            <v>4295877302</v>
          </cell>
        </row>
        <row r="4230">
          <cell r="A4230" t="str">
            <v>4295877302</v>
          </cell>
        </row>
        <row r="4231">
          <cell r="A4231" t="str">
            <v>4295877302</v>
          </cell>
        </row>
        <row r="4232">
          <cell r="A4232" t="str">
            <v>4295877302</v>
          </cell>
        </row>
        <row r="4233">
          <cell r="A4233" t="str">
            <v>4295877302</v>
          </cell>
        </row>
        <row r="4234">
          <cell r="A4234" t="str">
            <v>4295877302</v>
          </cell>
        </row>
        <row r="4235">
          <cell r="A4235" t="str">
            <v>4295877302</v>
          </cell>
        </row>
        <row r="4236">
          <cell r="A4236" t="str">
            <v>4295877302</v>
          </cell>
        </row>
        <row r="4237">
          <cell r="A4237" t="str">
            <v>4295877302</v>
          </cell>
        </row>
        <row r="4238">
          <cell r="A4238" t="str">
            <v>4295877302</v>
          </cell>
        </row>
        <row r="4239">
          <cell r="A4239" t="str">
            <v>4295877302</v>
          </cell>
        </row>
        <row r="4240">
          <cell r="A4240" t="str">
            <v>4295877302</v>
          </cell>
        </row>
        <row r="4241">
          <cell r="A4241" t="str">
            <v>4295877302</v>
          </cell>
        </row>
        <row r="4242">
          <cell r="A4242" t="str">
            <v>4295877302</v>
          </cell>
        </row>
        <row r="4243">
          <cell r="A4243" t="str">
            <v>4295877302</v>
          </cell>
        </row>
        <row r="4244">
          <cell r="A4244" t="str">
            <v>4295877302</v>
          </cell>
        </row>
        <row r="4245">
          <cell r="A4245" t="str">
            <v>4295877302</v>
          </cell>
        </row>
        <row r="4246">
          <cell r="A4246" t="str">
            <v>4295877302</v>
          </cell>
        </row>
        <row r="4247">
          <cell r="A4247" t="str">
            <v>4295877302</v>
          </cell>
        </row>
        <row r="4248">
          <cell r="A4248" t="str">
            <v>4295877302</v>
          </cell>
        </row>
        <row r="4249">
          <cell r="A4249" t="str">
            <v>4295877302</v>
          </cell>
        </row>
        <row r="4250">
          <cell r="A4250" t="str">
            <v>4295877302</v>
          </cell>
        </row>
        <row r="4251">
          <cell r="A4251" t="str">
            <v>4295877302</v>
          </cell>
        </row>
        <row r="4252">
          <cell r="A4252" t="str">
            <v>4295877302</v>
          </cell>
        </row>
        <row r="4253">
          <cell r="A4253" t="str">
            <v>4295877302</v>
          </cell>
        </row>
        <row r="4254">
          <cell r="A4254" t="str">
            <v>4295877302</v>
          </cell>
        </row>
        <row r="4255">
          <cell r="A4255" t="str">
            <v>4295877302</v>
          </cell>
        </row>
        <row r="4256">
          <cell r="A4256" t="str">
            <v>4295877302</v>
          </cell>
        </row>
        <row r="4257">
          <cell r="A4257" t="str">
            <v>4295877302</v>
          </cell>
        </row>
        <row r="4258">
          <cell r="A4258" t="str">
            <v>4295877302</v>
          </cell>
        </row>
        <row r="4259">
          <cell r="A4259" t="str">
            <v>4295877302</v>
          </cell>
        </row>
        <row r="4260">
          <cell r="A4260" t="str">
            <v>4295877302</v>
          </cell>
        </row>
        <row r="4261">
          <cell r="A4261" t="str">
            <v>4295877302</v>
          </cell>
        </row>
        <row r="4262">
          <cell r="A4262" t="str">
            <v>4295877302</v>
          </cell>
        </row>
        <row r="4263">
          <cell r="A4263" t="str">
            <v>4295877302</v>
          </cell>
        </row>
        <row r="4264">
          <cell r="A4264" t="str">
            <v>4295877302</v>
          </cell>
        </row>
        <row r="4265">
          <cell r="A4265" t="str">
            <v>4295877302</v>
          </cell>
        </row>
        <row r="4266">
          <cell r="A4266" t="str">
            <v>4295877426</v>
          </cell>
        </row>
        <row r="4267">
          <cell r="A4267" t="str">
            <v>4295877426</v>
          </cell>
        </row>
        <row r="4268">
          <cell r="A4268" t="str">
            <v>4295877426</v>
          </cell>
        </row>
        <row r="4269">
          <cell r="A4269" t="str">
            <v>4295877426</v>
          </cell>
        </row>
        <row r="4270">
          <cell r="A4270" t="str">
            <v>4295877426</v>
          </cell>
        </row>
        <row r="4271">
          <cell r="A4271" t="str">
            <v>4295877426</v>
          </cell>
        </row>
        <row r="4272">
          <cell r="A4272" t="str">
            <v>4295877426</v>
          </cell>
        </row>
        <row r="4273">
          <cell r="A4273" t="str">
            <v>4295877426</v>
          </cell>
        </row>
        <row r="4274">
          <cell r="A4274" t="str">
            <v>4295877426</v>
          </cell>
        </row>
        <row r="4275">
          <cell r="A4275" t="str">
            <v>4295877426</v>
          </cell>
        </row>
        <row r="4276">
          <cell r="A4276" t="str">
            <v>4295877426</v>
          </cell>
        </row>
        <row r="4277">
          <cell r="A4277" t="str">
            <v>4295877426</v>
          </cell>
        </row>
        <row r="4278">
          <cell r="A4278" t="str">
            <v>4295877426</v>
          </cell>
        </row>
        <row r="4279">
          <cell r="A4279" t="str">
            <v>4295877426</v>
          </cell>
        </row>
        <row r="4280">
          <cell r="A4280" t="str">
            <v>4295877426</v>
          </cell>
        </row>
        <row r="4281">
          <cell r="A4281" t="str">
            <v>4295877426</v>
          </cell>
        </row>
        <row r="4282">
          <cell r="A4282" t="str">
            <v>4295877426</v>
          </cell>
        </row>
        <row r="4283">
          <cell r="A4283" t="str">
            <v>4295877426</v>
          </cell>
        </row>
        <row r="4284">
          <cell r="A4284" t="str">
            <v>4295877426</v>
          </cell>
        </row>
        <row r="4285">
          <cell r="A4285" t="str">
            <v>4295877426</v>
          </cell>
        </row>
        <row r="4286">
          <cell r="A4286" t="str">
            <v>4295877426</v>
          </cell>
        </row>
        <row r="4287">
          <cell r="A4287" t="str">
            <v>4295877426</v>
          </cell>
        </row>
        <row r="4288">
          <cell r="A4288" t="str">
            <v>4295877426</v>
          </cell>
        </row>
        <row r="4289">
          <cell r="A4289" t="str">
            <v>4295877426</v>
          </cell>
        </row>
        <row r="4290">
          <cell r="A4290" t="str">
            <v>4295877426</v>
          </cell>
        </row>
        <row r="4291">
          <cell r="A4291" t="str">
            <v>4295877426</v>
          </cell>
        </row>
        <row r="4292">
          <cell r="A4292" t="str">
            <v>4295877426</v>
          </cell>
        </row>
        <row r="4293">
          <cell r="A4293" t="str">
            <v>4295877426</v>
          </cell>
        </row>
        <row r="4294">
          <cell r="A4294" t="str">
            <v>4295877426</v>
          </cell>
        </row>
        <row r="4295">
          <cell r="A4295" t="str">
            <v>4295877426</v>
          </cell>
        </row>
        <row r="4296">
          <cell r="A4296" t="str">
            <v>4295877426</v>
          </cell>
        </row>
        <row r="4297">
          <cell r="A4297" t="str">
            <v>4295880574</v>
          </cell>
        </row>
        <row r="4298">
          <cell r="A4298" t="str">
            <v>4295880574</v>
          </cell>
        </row>
        <row r="4299">
          <cell r="A4299" t="str">
            <v>4295880574</v>
          </cell>
        </row>
        <row r="4300">
          <cell r="A4300" t="str">
            <v>4295880574</v>
          </cell>
        </row>
        <row r="4301">
          <cell r="A4301" t="str">
            <v>4295880574</v>
          </cell>
        </row>
        <row r="4302">
          <cell r="A4302" t="str">
            <v>4295880574</v>
          </cell>
        </row>
        <row r="4303">
          <cell r="A4303" t="str">
            <v>4295880574</v>
          </cell>
        </row>
        <row r="4304">
          <cell r="A4304" t="str">
            <v>4295880574</v>
          </cell>
        </row>
        <row r="4305">
          <cell r="A4305" t="str">
            <v>4295880574</v>
          </cell>
        </row>
        <row r="4306">
          <cell r="A4306" t="str">
            <v>4295880574</v>
          </cell>
        </row>
        <row r="4307">
          <cell r="A4307" t="str">
            <v>4295880574</v>
          </cell>
        </row>
        <row r="4308">
          <cell r="A4308" t="str">
            <v>4295880574</v>
          </cell>
        </row>
        <row r="4309">
          <cell r="A4309" t="str">
            <v>4295880574</v>
          </cell>
        </row>
        <row r="4310">
          <cell r="A4310" t="str">
            <v>4295880574</v>
          </cell>
        </row>
        <row r="4311">
          <cell r="A4311" t="str">
            <v>4295880574</v>
          </cell>
        </row>
        <row r="4312">
          <cell r="A4312" t="str">
            <v>4295880574</v>
          </cell>
        </row>
        <row r="4313">
          <cell r="A4313" t="str">
            <v>4295880574</v>
          </cell>
        </row>
        <row r="4314">
          <cell r="A4314" t="str">
            <v>4295880574</v>
          </cell>
        </row>
        <row r="4315">
          <cell r="A4315" t="str">
            <v>4295880574</v>
          </cell>
        </row>
        <row r="4316">
          <cell r="A4316" t="str">
            <v>4295880574</v>
          </cell>
        </row>
        <row r="4317">
          <cell r="A4317" t="str">
            <v>4295880574</v>
          </cell>
        </row>
        <row r="4318">
          <cell r="A4318" t="str">
            <v>4295880574</v>
          </cell>
        </row>
        <row r="4319">
          <cell r="A4319" t="str">
            <v>4295880574</v>
          </cell>
        </row>
        <row r="4320">
          <cell r="A4320" t="str">
            <v>4295880574</v>
          </cell>
        </row>
        <row r="4321">
          <cell r="A4321" t="str">
            <v>4295880574</v>
          </cell>
        </row>
        <row r="4322">
          <cell r="A4322" t="str">
            <v>4295880574</v>
          </cell>
        </row>
        <row r="4323">
          <cell r="A4323" t="str">
            <v>4295880574</v>
          </cell>
        </row>
        <row r="4324">
          <cell r="A4324" t="str">
            <v>4295880574</v>
          </cell>
        </row>
        <row r="4325">
          <cell r="A4325" t="str">
            <v>4295880574</v>
          </cell>
        </row>
        <row r="4326">
          <cell r="A4326" t="str">
            <v>4295880574</v>
          </cell>
        </row>
        <row r="4327">
          <cell r="A4327" t="str">
            <v>4295880574</v>
          </cell>
        </row>
        <row r="4328">
          <cell r="A4328" t="str">
            <v>4295880574</v>
          </cell>
        </row>
        <row r="4329">
          <cell r="A4329" t="str">
            <v>4295880574</v>
          </cell>
        </row>
        <row r="4330">
          <cell r="A4330" t="str">
            <v>4295880574</v>
          </cell>
        </row>
        <row r="4331">
          <cell r="A4331" t="str">
            <v>4295880574</v>
          </cell>
        </row>
        <row r="4332">
          <cell r="A4332" t="str">
            <v>4295880574</v>
          </cell>
        </row>
        <row r="4333">
          <cell r="A4333" t="str">
            <v>4295880574</v>
          </cell>
        </row>
        <row r="4334">
          <cell r="A4334" t="str">
            <v>4295880574</v>
          </cell>
        </row>
        <row r="4335">
          <cell r="A4335" t="str">
            <v>4295880574</v>
          </cell>
        </row>
        <row r="4336">
          <cell r="A4336" t="str">
            <v>4295880574</v>
          </cell>
        </row>
        <row r="4337">
          <cell r="A4337" t="str">
            <v>4295880574</v>
          </cell>
        </row>
        <row r="4338">
          <cell r="A4338" t="str">
            <v>4295880574</v>
          </cell>
        </row>
        <row r="4339">
          <cell r="A4339" t="str">
            <v>4295880574</v>
          </cell>
        </row>
        <row r="4340">
          <cell r="A4340" t="str">
            <v>4295880574</v>
          </cell>
        </row>
        <row r="4341">
          <cell r="A4341" t="str">
            <v>4295880574</v>
          </cell>
        </row>
        <row r="4342">
          <cell r="A4342" t="str">
            <v>4295880574</v>
          </cell>
        </row>
        <row r="4343">
          <cell r="A4343" t="str">
            <v>4295880574</v>
          </cell>
        </row>
        <row r="4344">
          <cell r="A4344" t="str">
            <v>4295880574</v>
          </cell>
        </row>
        <row r="4345">
          <cell r="A4345" t="str">
            <v>4295880574</v>
          </cell>
        </row>
        <row r="4346">
          <cell r="A4346" t="str">
            <v>4295880574</v>
          </cell>
        </row>
        <row r="4347">
          <cell r="A4347" t="str">
            <v>4295880574</v>
          </cell>
        </row>
        <row r="4348">
          <cell r="A4348" t="str">
            <v>4295880574</v>
          </cell>
        </row>
        <row r="4349">
          <cell r="A4349" t="str">
            <v>4295880574</v>
          </cell>
        </row>
        <row r="4350">
          <cell r="A4350" t="str">
            <v>4295880574</v>
          </cell>
        </row>
        <row r="4351">
          <cell r="A4351" t="str">
            <v>4295880574</v>
          </cell>
        </row>
        <row r="4352">
          <cell r="A4352" t="str">
            <v>4295880574</v>
          </cell>
        </row>
        <row r="4353">
          <cell r="A4353" t="str">
            <v>4295880574</v>
          </cell>
        </row>
        <row r="4354">
          <cell r="A4354" t="str">
            <v>4295880574</v>
          </cell>
        </row>
        <row r="4355">
          <cell r="A4355" t="str">
            <v>4295880574</v>
          </cell>
        </row>
        <row r="4356">
          <cell r="A4356" t="str">
            <v>4295880574</v>
          </cell>
        </row>
        <row r="4357">
          <cell r="A4357" t="str">
            <v>4295880574</v>
          </cell>
        </row>
        <row r="4358">
          <cell r="A4358" t="str">
            <v>4295880574</v>
          </cell>
        </row>
        <row r="4359">
          <cell r="A4359" t="str">
            <v>4295880574</v>
          </cell>
        </row>
        <row r="4360">
          <cell r="A4360" t="str">
            <v>4295880574</v>
          </cell>
        </row>
        <row r="4361">
          <cell r="A4361" t="str">
            <v>4295880574</v>
          </cell>
        </row>
        <row r="4362">
          <cell r="A4362" t="str">
            <v>4295880574</v>
          </cell>
        </row>
        <row r="4363">
          <cell r="A4363" t="str">
            <v>4295880574</v>
          </cell>
        </row>
        <row r="4364">
          <cell r="A4364" t="str">
            <v>4295880574</v>
          </cell>
        </row>
        <row r="4365">
          <cell r="A4365" t="str">
            <v>4295880574</v>
          </cell>
        </row>
        <row r="4366">
          <cell r="A4366" t="str">
            <v>4295880574</v>
          </cell>
        </row>
        <row r="4367">
          <cell r="A4367" t="str">
            <v>4295880574</v>
          </cell>
        </row>
        <row r="4368">
          <cell r="A4368" t="str">
            <v>4295880574</v>
          </cell>
        </row>
        <row r="4369">
          <cell r="A4369" t="str">
            <v>4295880574</v>
          </cell>
        </row>
        <row r="4370">
          <cell r="A4370" t="str">
            <v>4295880574</v>
          </cell>
        </row>
        <row r="4371">
          <cell r="A4371" t="str">
            <v>4295880574</v>
          </cell>
        </row>
        <row r="4372">
          <cell r="A4372" t="str">
            <v>4295880574</v>
          </cell>
        </row>
        <row r="4373">
          <cell r="A4373" t="str">
            <v>4295880574</v>
          </cell>
        </row>
        <row r="4374">
          <cell r="A4374" t="str">
            <v>4295880574</v>
          </cell>
        </row>
        <row r="4375">
          <cell r="A4375" t="str">
            <v>4295880574</v>
          </cell>
        </row>
        <row r="4376">
          <cell r="A4376" t="str">
            <v>4295880574</v>
          </cell>
        </row>
        <row r="4377">
          <cell r="A4377" t="str">
            <v>5040185835</v>
          </cell>
        </row>
        <row r="4378">
          <cell r="A4378" t="str">
            <v>5040185835</v>
          </cell>
        </row>
        <row r="4379">
          <cell r="A4379" t="str">
            <v>5040185835</v>
          </cell>
        </row>
        <row r="4380">
          <cell r="A4380" t="str">
            <v>5040185835</v>
          </cell>
        </row>
        <row r="4381">
          <cell r="A4381" t="str">
            <v>5040185835</v>
          </cell>
        </row>
        <row r="4382">
          <cell r="A4382" t="str">
            <v>5040185835</v>
          </cell>
        </row>
        <row r="4383">
          <cell r="A4383" t="str">
            <v>5040185835</v>
          </cell>
        </row>
        <row r="4384">
          <cell r="A4384" t="str">
            <v>5040185835</v>
          </cell>
        </row>
        <row r="4385">
          <cell r="A4385" t="str">
            <v>5040185835</v>
          </cell>
        </row>
        <row r="4386">
          <cell r="A4386" t="str">
            <v>5040185835</v>
          </cell>
        </row>
        <row r="4387">
          <cell r="A4387" t="str">
            <v>5040185835</v>
          </cell>
        </row>
        <row r="4388">
          <cell r="A4388" t="str">
            <v>5040185835</v>
          </cell>
        </row>
        <row r="4389">
          <cell r="A4389" t="str">
            <v>4297289506</v>
          </cell>
        </row>
        <row r="4390">
          <cell r="A4390" t="str">
            <v>4297289506</v>
          </cell>
        </row>
        <row r="4391">
          <cell r="A4391" t="str">
            <v>4297289506</v>
          </cell>
        </row>
        <row r="4392">
          <cell r="A4392" t="str">
            <v>4297289506</v>
          </cell>
        </row>
        <row r="4393">
          <cell r="A4393" t="str">
            <v>4297289506</v>
          </cell>
        </row>
        <row r="4394">
          <cell r="A4394" t="str">
            <v>4297289506</v>
          </cell>
        </row>
        <row r="4395">
          <cell r="A4395" t="str">
            <v>4297289506</v>
          </cell>
        </row>
        <row r="4396">
          <cell r="A4396" t="str">
            <v>4297289506</v>
          </cell>
        </row>
        <row r="4397">
          <cell r="A4397" t="str">
            <v>4297289506</v>
          </cell>
        </row>
        <row r="4398">
          <cell r="A4398" t="str">
            <v>4297289506</v>
          </cell>
        </row>
        <row r="4399">
          <cell r="A4399" t="str">
            <v>4297289506</v>
          </cell>
        </row>
        <row r="4400">
          <cell r="A4400" t="str">
            <v>4297289506</v>
          </cell>
        </row>
        <row r="4401">
          <cell r="A4401" t="str">
            <v>4297289506</v>
          </cell>
        </row>
        <row r="4402">
          <cell r="A4402" t="str">
            <v>4297289506</v>
          </cell>
        </row>
        <row r="4403">
          <cell r="A4403" t="str">
            <v>4297289506</v>
          </cell>
        </row>
        <row r="4404">
          <cell r="A4404" t="str">
            <v>4297289506</v>
          </cell>
        </row>
        <row r="4405">
          <cell r="A4405" t="str">
            <v>4297289506</v>
          </cell>
        </row>
        <row r="4406">
          <cell r="A4406" t="str">
            <v>4297289506</v>
          </cell>
        </row>
        <row r="4407">
          <cell r="A4407" t="str">
            <v>4297289506</v>
          </cell>
        </row>
        <row r="4408">
          <cell r="A4408" t="str">
            <v>4297289506</v>
          </cell>
        </row>
        <row r="4409">
          <cell r="A4409" t="str">
            <v>4297289506</v>
          </cell>
        </row>
        <row r="4410">
          <cell r="A4410" t="str">
            <v>4297289506</v>
          </cell>
        </row>
        <row r="4411">
          <cell r="A4411" t="str">
            <v>4297289506</v>
          </cell>
        </row>
        <row r="4412">
          <cell r="A4412" t="str">
            <v>4297289506</v>
          </cell>
        </row>
        <row r="4413">
          <cell r="A4413" t="str">
            <v>4297289506</v>
          </cell>
        </row>
        <row r="4414">
          <cell r="A4414" t="str">
            <v>4297289506</v>
          </cell>
        </row>
        <row r="4415">
          <cell r="A4415" t="str">
            <v>4297289506</v>
          </cell>
        </row>
        <row r="4416">
          <cell r="A4416" t="str">
            <v>4297289506</v>
          </cell>
        </row>
        <row r="4417">
          <cell r="A4417" t="str">
            <v>4297289506</v>
          </cell>
        </row>
        <row r="4418">
          <cell r="A4418" t="str">
            <v>4297289506</v>
          </cell>
        </row>
        <row r="4419">
          <cell r="A4419" t="str">
            <v>4297289506</v>
          </cell>
        </row>
        <row r="4420">
          <cell r="A4420" t="str">
            <v>4297289506</v>
          </cell>
        </row>
        <row r="4421">
          <cell r="A4421" t="str">
            <v>4297289506</v>
          </cell>
        </row>
        <row r="4422">
          <cell r="A4422" t="str">
            <v>4297289506</v>
          </cell>
        </row>
        <row r="4423">
          <cell r="A4423" t="str">
            <v>4297289506</v>
          </cell>
        </row>
        <row r="4424">
          <cell r="A4424" t="str">
            <v>4297289506</v>
          </cell>
        </row>
        <row r="4425">
          <cell r="A4425" t="str">
            <v>4297289506</v>
          </cell>
        </row>
        <row r="4426">
          <cell r="A4426" t="str">
            <v>4297289506</v>
          </cell>
        </row>
        <row r="4427">
          <cell r="A4427" t="str">
            <v>4297289506</v>
          </cell>
        </row>
        <row r="4428">
          <cell r="A4428" t="str">
            <v>4297289506</v>
          </cell>
        </row>
        <row r="4429">
          <cell r="A4429" t="str">
            <v>4297289506</v>
          </cell>
        </row>
        <row r="4430">
          <cell r="A4430" t="str">
            <v>4297289506</v>
          </cell>
        </row>
        <row r="4431">
          <cell r="A4431" t="str">
            <v>4297289506</v>
          </cell>
        </row>
        <row r="4432">
          <cell r="A4432" t="str">
            <v>4297289506</v>
          </cell>
        </row>
        <row r="4433">
          <cell r="A4433" t="str">
            <v>4297289506</v>
          </cell>
        </row>
        <row r="4434">
          <cell r="A4434" t="str">
            <v>4297289506</v>
          </cell>
        </row>
        <row r="4435">
          <cell r="A4435" t="str">
            <v>4297289506</v>
          </cell>
        </row>
        <row r="4436">
          <cell r="A4436" t="str">
            <v>4297289506</v>
          </cell>
        </row>
        <row r="4437">
          <cell r="A4437" t="str">
            <v>4297289506</v>
          </cell>
        </row>
        <row r="4438">
          <cell r="A4438" t="str">
            <v>4297289506</v>
          </cell>
        </row>
        <row r="4439">
          <cell r="A4439" t="str">
            <v>4297289506</v>
          </cell>
        </row>
        <row r="4440">
          <cell r="A4440" t="str">
            <v>4297289506</v>
          </cell>
        </row>
        <row r="4441">
          <cell r="A4441" t="str">
            <v>4297289506</v>
          </cell>
        </row>
        <row r="4442">
          <cell r="A4442" t="str">
            <v>4297289506</v>
          </cell>
        </row>
        <row r="4443">
          <cell r="A4443" t="str">
            <v>4297289506</v>
          </cell>
        </row>
        <row r="4444">
          <cell r="A4444" t="str">
            <v>4297289506</v>
          </cell>
        </row>
        <row r="4445">
          <cell r="A4445" t="str">
            <v>4297289506</v>
          </cell>
        </row>
        <row r="4446">
          <cell r="A4446" t="str">
            <v>4297289506</v>
          </cell>
        </row>
        <row r="4447">
          <cell r="A4447" t="str">
            <v>4297289506</v>
          </cell>
        </row>
        <row r="4448">
          <cell r="A4448" t="str">
            <v>4297289506</v>
          </cell>
        </row>
        <row r="4449">
          <cell r="A4449" t="str">
            <v>4295869756</v>
          </cell>
        </row>
        <row r="4450">
          <cell r="A4450" t="str">
            <v>4295869756</v>
          </cell>
        </row>
        <row r="4451">
          <cell r="A4451" t="str">
            <v>4295869756</v>
          </cell>
        </row>
        <row r="4452">
          <cell r="A4452" t="str">
            <v>4295869756</v>
          </cell>
        </row>
        <row r="4453">
          <cell r="A4453" t="str">
            <v>4295869756</v>
          </cell>
        </row>
        <row r="4454">
          <cell r="A4454" t="str">
            <v>4295869756</v>
          </cell>
        </row>
        <row r="4455">
          <cell r="A4455" t="str">
            <v>4295869756</v>
          </cell>
        </row>
        <row r="4456">
          <cell r="A4456" t="str">
            <v>4295869756</v>
          </cell>
        </row>
        <row r="4457">
          <cell r="A4457" t="str">
            <v>4295869756</v>
          </cell>
        </row>
        <row r="4458">
          <cell r="A4458" t="str">
            <v>4295869756</v>
          </cell>
        </row>
        <row r="4459">
          <cell r="A4459" t="str">
            <v>4295869756</v>
          </cell>
        </row>
        <row r="4460">
          <cell r="A4460" t="str">
            <v>4295869756</v>
          </cell>
        </row>
        <row r="4461">
          <cell r="A4461" t="str">
            <v>4295869756</v>
          </cell>
        </row>
        <row r="4462">
          <cell r="A4462" t="str">
            <v>4295869756</v>
          </cell>
        </row>
        <row r="4463">
          <cell r="A4463" t="str">
            <v>4295869756</v>
          </cell>
        </row>
        <row r="4464">
          <cell r="A4464" t="str">
            <v>4295869756</v>
          </cell>
        </row>
        <row r="4465">
          <cell r="A4465" t="str">
            <v>4295869756</v>
          </cell>
        </row>
        <row r="4466">
          <cell r="A4466" t="str">
            <v>4295869756</v>
          </cell>
        </row>
        <row r="4467">
          <cell r="A4467" t="str">
            <v>4295869756</v>
          </cell>
        </row>
        <row r="4468">
          <cell r="A4468" t="str">
            <v>4295869756</v>
          </cell>
        </row>
        <row r="4469">
          <cell r="A4469" t="str">
            <v>4295869756</v>
          </cell>
        </row>
        <row r="4470">
          <cell r="A4470" t="str">
            <v>4295869756</v>
          </cell>
        </row>
        <row r="4471">
          <cell r="A4471" t="str">
            <v>4295869756</v>
          </cell>
        </row>
        <row r="4472">
          <cell r="A4472" t="str">
            <v>4295869756</v>
          </cell>
        </row>
        <row r="4473">
          <cell r="A4473" t="str">
            <v>4295869756</v>
          </cell>
        </row>
        <row r="4474">
          <cell r="A4474" t="str">
            <v>4295869756</v>
          </cell>
        </row>
        <row r="4475">
          <cell r="A4475" t="str">
            <v>4295869756</v>
          </cell>
        </row>
        <row r="4476">
          <cell r="A4476" t="str">
            <v>4295869756</v>
          </cell>
        </row>
        <row r="4477">
          <cell r="A4477" t="str">
            <v>4295869756</v>
          </cell>
        </row>
        <row r="4478">
          <cell r="A4478" t="str">
            <v>4295869756</v>
          </cell>
        </row>
        <row r="4479">
          <cell r="A4479" t="str">
            <v>4295869756</v>
          </cell>
        </row>
        <row r="4480">
          <cell r="A4480" t="str">
            <v>4295869756</v>
          </cell>
        </row>
        <row r="4481">
          <cell r="A4481" t="str">
            <v>4295869756</v>
          </cell>
        </row>
        <row r="4482">
          <cell r="A4482" t="str">
            <v>4295869756</v>
          </cell>
        </row>
        <row r="4483">
          <cell r="A4483" t="str">
            <v>4295869756</v>
          </cell>
        </row>
        <row r="4484">
          <cell r="A4484" t="str">
            <v>4295869756</v>
          </cell>
        </row>
        <row r="4485">
          <cell r="A4485" t="str">
            <v>4295904589</v>
          </cell>
        </row>
        <row r="4486">
          <cell r="A4486" t="str">
            <v>4295904589</v>
          </cell>
        </row>
        <row r="4487">
          <cell r="A4487" t="str">
            <v>4295904589</v>
          </cell>
        </row>
        <row r="4488">
          <cell r="A4488" t="str">
            <v>4295904589</v>
          </cell>
        </row>
        <row r="4489">
          <cell r="A4489" t="str">
            <v>4295904589</v>
          </cell>
        </row>
        <row r="4490">
          <cell r="A4490" t="str">
            <v>4295904589</v>
          </cell>
        </row>
        <row r="4491">
          <cell r="A4491" t="str">
            <v>4295904589</v>
          </cell>
        </row>
        <row r="4492">
          <cell r="A4492" t="str">
            <v>4295904589</v>
          </cell>
        </row>
        <row r="4493">
          <cell r="A4493" t="str">
            <v>4295904589</v>
          </cell>
        </row>
        <row r="4494">
          <cell r="A4494" t="str">
            <v>4295904589</v>
          </cell>
        </row>
        <row r="4495">
          <cell r="A4495" t="str">
            <v>4295904589</v>
          </cell>
        </row>
        <row r="4496">
          <cell r="A4496" t="str">
            <v>4295904589</v>
          </cell>
        </row>
        <row r="4497">
          <cell r="A4497" t="str">
            <v>4295904589</v>
          </cell>
        </row>
        <row r="4498">
          <cell r="A4498" t="str">
            <v>4295904589</v>
          </cell>
        </row>
        <row r="4499">
          <cell r="A4499" t="str">
            <v>4295904589</v>
          </cell>
        </row>
        <row r="4500">
          <cell r="A4500" t="str">
            <v>4295904589</v>
          </cell>
        </row>
        <row r="4501">
          <cell r="A4501" t="str">
            <v>4295904589</v>
          </cell>
        </row>
        <row r="4502">
          <cell r="A4502" t="str">
            <v>4295904589</v>
          </cell>
        </row>
        <row r="4503">
          <cell r="A4503" t="str">
            <v>4295904589</v>
          </cell>
        </row>
        <row r="4504">
          <cell r="A4504" t="str">
            <v>4295904589</v>
          </cell>
        </row>
        <row r="4505">
          <cell r="A4505" t="str">
            <v>4295904589</v>
          </cell>
        </row>
        <row r="4506">
          <cell r="A4506" t="str">
            <v>4295904589</v>
          </cell>
        </row>
        <row r="4507">
          <cell r="A4507" t="str">
            <v>4295904589</v>
          </cell>
        </row>
        <row r="4508">
          <cell r="A4508" t="str">
            <v>4295904589</v>
          </cell>
        </row>
        <row r="4509">
          <cell r="A4509" t="str">
            <v>4295904589</v>
          </cell>
        </row>
        <row r="4510">
          <cell r="A4510" t="str">
            <v>4295904589</v>
          </cell>
        </row>
        <row r="4511">
          <cell r="A4511" t="str">
            <v>4295904589</v>
          </cell>
        </row>
        <row r="4512">
          <cell r="A4512" t="str">
            <v>4295904589</v>
          </cell>
        </row>
        <row r="4513">
          <cell r="A4513" t="str">
            <v>4295904589</v>
          </cell>
        </row>
        <row r="4514">
          <cell r="A4514" t="str">
            <v>4295904589</v>
          </cell>
        </row>
        <row r="4515">
          <cell r="A4515" t="str">
            <v>4295904589</v>
          </cell>
        </row>
        <row r="4516">
          <cell r="A4516" t="str">
            <v>4295904589</v>
          </cell>
        </row>
        <row r="4517">
          <cell r="A4517" t="str">
            <v>4295904589</v>
          </cell>
        </row>
        <row r="4518">
          <cell r="A4518" t="str">
            <v>4295904589</v>
          </cell>
        </row>
        <row r="4519">
          <cell r="A4519" t="str">
            <v>4295904589</v>
          </cell>
        </row>
        <row r="4520">
          <cell r="A4520" t="str">
            <v>4295904589</v>
          </cell>
        </row>
        <row r="4521">
          <cell r="A4521" t="str">
            <v>4295904589</v>
          </cell>
        </row>
        <row r="4522">
          <cell r="A4522" t="str">
            <v>4295904589</v>
          </cell>
        </row>
        <row r="4523">
          <cell r="A4523" t="str">
            <v>4295904589</v>
          </cell>
        </row>
        <row r="4524">
          <cell r="A4524" t="str">
            <v>4295904589</v>
          </cell>
        </row>
        <row r="4525">
          <cell r="A4525" t="str">
            <v>4295904589</v>
          </cell>
        </row>
        <row r="4526">
          <cell r="A4526" t="str">
            <v>4295904589</v>
          </cell>
        </row>
        <row r="4527">
          <cell r="A4527" t="str">
            <v>4295904589</v>
          </cell>
        </row>
        <row r="4528">
          <cell r="A4528" t="str">
            <v>4295904589</v>
          </cell>
        </row>
        <row r="4529">
          <cell r="A4529" t="str">
            <v>4295904589</v>
          </cell>
        </row>
        <row r="4530">
          <cell r="A4530" t="str">
            <v>4295904589</v>
          </cell>
        </row>
        <row r="4531">
          <cell r="A4531" t="str">
            <v>4295904589</v>
          </cell>
        </row>
        <row r="4532">
          <cell r="A4532" t="str">
            <v>4295904589</v>
          </cell>
        </row>
        <row r="4533">
          <cell r="A4533" t="str">
            <v>4295904589</v>
          </cell>
        </row>
        <row r="4534">
          <cell r="A4534" t="str">
            <v>4295904589</v>
          </cell>
        </row>
        <row r="4535">
          <cell r="A4535" t="str">
            <v>4295904589</v>
          </cell>
        </row>
        <row r="4536">
          <cell r="A4536" t="str">
            <v>4295904589</v>
          </cell>
        </row>
        <row r="4537">
          <cell r="A4537" t="str">
            <v>4295904589</v>
          </cell>
        </row>
        <row r="4538">
          <cell r="A4538" t="str">
            <v>4295904589</v>
          </cell>
        </row>
        <row r="4539">
          <cell r="A4539" t="str">
            <v>4295904589</v>
          </cell>
        </row>
        <row r="4540">
          <cell r="A4540" t="str">
            <v>4295904589</v>
          </cell>
        </row>
        <row r="4541">
          <cell r="A4541" t="str">
            <v>4295904589</v>
          </cell>
        </row>
        <row r="4542">
          <cell r="A4542" t="str">
            <v>4295904589</v>
          </cell>
        </row>
        <row r="4543">
          <cell r="A4543" t="str">
            <v>4295904589</v>
          </cell>
        </row>
        <row r="4544">
          <cell r="A4544" t="str">
            <v>4295904589</v>
          </cell>
        </row>
        <row r="4545">
          <cell r="A4545" t="str">
            <v>4295904589</v>
          </cell>
        </row>
        <row r="4546">
          <cell r="A4546" t="str">
            <v>4295904589</v>
          </cell>
        </row>
        <row r="4547">
          <cell r="A4547" t="str">
            <v>4295904589</v>
          </cell>
        </row>
        <row r="4548">
          <cell r="A4548" t="str">
            <v>4295904589</v>
          </cell>
        </row>
        <row r="4549">
          <cell r="A4549" t="str">
            <v>4295904589</v>
          </cell>
        </row>
        <row r="4550">
          <cell r="A4550" t="str">
            <v>4295904589</v>
          </cell>
        </row>
        <row r="4551">
          <cell r="A4551" t="str">
            <v>4295904589</v>
          </cell>
        </row>
        <row r="4552">
          <cell r="A4552" t="str">
            <v>4295904589</v>
          </cell>
        </row>
        <row r="4553">
          <cell r="A4553" t="str">
            <v>4295904589</v>
          </cell>
        </row>
        <row r="4554">
          <cell r="A4554" t="str">
            <v>4295904589</v>
          </cell>
        </row>
        <row r="4555">
          <cell r="A4555" t="str">
            <v>4295904589</v>
          </cell>
        </row>
        <row r="4556">
          <cell r="A4556" t="str">
            <v>4295904589</v>
          </cell>
        </row>
        <row r="4557">
          <cell r="A4557" t="str">
            <v>4295904589</v>
          </cell>
        </row>
        <row r="4558">
          <cell r="A4558" t="str">
            <v>4295904589</v>
          </cell>
        </row>
        <row r="4559">
          <cell r="A4559" t="str">
            <v>4295904589</v>
          </cell>
        </row>
        <row r="4560">
          <cell r="A4560" t="str">
            <v>4295904589</v>
          </cell>
        </row>
        <row r="4561">
          <cell r="A4561" t="str">
            <v>4295904589</v>
          </cell>
        </row>
        <row r="4562">
          <cell r="A4562" t="str">
            <v>4295904589</v>
          </cell>
        </row>
        <row r="4563">
          <cell r="A4563" t="str">
            <v>4295904589</v>
          </cell>
        </row>
        <row r="4564">
          <cell r="A4564" t="str">
            <v>4295904589</v>
          </cell>
        </row>
        <row r="4565">
          <cell r="A4565" t="str">
            <v>4295904589</v>
          </cell>
        </row>
        <row r="4566">
          <cell r="A4566" t="str">
            <v>4295904589</v>
          </cell>
        </row>
        <row r="4567">
          <cell r="A4567" t="str">
            <v>4295904589</v>
          </cell>
        </row>
        <row r="4568">
          <cell r="A4568" t="str">
            <v>4295904589</v>
          </cell>
        </row>
        <row r="4569">
          <cell r="A4569" t="str">
            <v>4295904589</v>
          </cell>
        </row>
        <row r="4570">
          <cell r="A4570" t="str">
            <v>4295904589</v>
          </cell>
        </row>
        <row r="4571">
          <cell r="A4571" t="str">
            <v>4295904589</v>
          </cell>
        </row>
        <row r="4572">
          <cell r="A4572" t="str">
            <v>4295904589</v>
          </cell>
        </row>
        <row r="4573">
          <cell r="A4573" t="str">
            <v>4295904589</v>
          </cell>
        </row>
        <row r="4574">
          <cell r="A4574" t="str">
            <v>4295904589</v>
          </cell>
        </row>
        <row r="4575">
          <cell r="A4575" t="str">
            <v>4295904589</v>
          </cell>
        </row>
        <row r="4576">
          <cell r="A4576" t="str">
            <v>4295904589</v>
          </cell>
        </row>
        <row r="4577">
          <cell r="A4577" t="str">
            <v>4295904589</v>
          </cell>
        </row>
        <row r="4578">
          <cell r="A4578" t="str">
            <v>4295904589</v>
          </cell>
        </row>
        <row r="4579">
          <cell r="A4579" t="str">
            <v>4295904589</v>
          </cell>
        </row>
        <row r="4580">
          <cell r="A4580" t="str">
            <v>4295904589</v>
          </cell>
        </row>
        <row r="4581">
          <cell r="A4581" t="str">
            <v>4295904589</v>
          </cell>
        </row>
        <row r="4582">
          <cell r="A4582" t="str">
            <v>4295904589</v>
          </cell>
        </row>
        <row r="4583">
          <cell r="A4583" t="str">
            <v>4295904589</v>
          </cell>
        </row>
        <row r="4584">
          <cell r="A4584" t="str">
            <v>4295904589</v>
          </cell>
        </row>
        <row r="4585">
          <cell r="A4585" t="str">
            <v>4295904589</v>
          </cell>
        </row>
        <row r="4586">
          <cell r="A4586" t="str">
            <v>4295904589</v>
          </cell>
        </row>
        <row r="4587">
          <cell r="A4587" t="str">
            <v>4295904589</v>
          </cell>
        </row>
        <row r="4588">
          <cell r="A4588" t="str">
            <v>4295904589</v>
          </cell>
        </row>
        <row r="4589">
          <cell r="A4589" t="str">
            <v>4295904589</v>
          </cell>
        </row>
        <row r="4590">
          <cell r="A4590" t="str">
            <v>4295904589</v>
          </cell>
        </row>
        <row r="4591">
          <cell r="A4591" t="str">
            <v>4295904589</v>
          </cell>
        </row>
        <row r="4592">
          <cell r="A4592" t="str">
            <v>4295904589</v>
          </cell>
        </row>
        <row r="4593">
          <cell r="A4593" t="str">
            <v>4295904589</v>
          </cell>
        </row>
        <row r="4594">
          <cell r="A4594" t="str">
            <v>4295904589</v>
          </cell>
        </row>
        <row r="4595">
          <cell r="A4595" t="str">
            <v>4295904589</v>
          </cell>
        </row>
        <row r="4596">
          <cell r="A4596" t="str">
            <v>4295904589</v>
          </cell>
        </row>
        <row r="4597">
          <cell r="A4597" t="str">
            <v>4295904589</v>
          </cell>
        </row>
        <row r="4598">
          <cell r="A4598" t="str">
            <v>4295904589</v>
          </cell>
        </row>
        <row r="4599">
          <cell r="A4599" t="str">
            <v>4295904589</v>
          </cell>
        </row>
        <row r="4600">
          <cell r="A4600" t="str">
            <v>4295877835</v>
          </cell>
        </row>
        <row r="4601">
          <cell r="A4601" t="str">
            <v>4295877835</v>
          </cell>
        </row>
        <row r="4602">
          <cell r="A4602" t="str">
            <v>4295877835</v>
          </cell>
        </row>
        <row r="4603">
          <cell r="A4603" t="str">
            <v>4295877835</v>
          </cell>
        </row>
        <row r="4604">
          <cell r="A4604" t="str">
            <v>4295877835</v>
          </cell>
        </row>
        <row r="4605">
          <cell r="A4605" t="str">
            <v>4295877835</v>
          </cell>
        </row>
        <row r="4606">
          <cell r="A4606" t="str">
            <v>4295877835</v>
          </cell>
        </row>
        <row r="4607">
          <cell r="A4607" t="str">
            <v>4295877835</v>
          </cell>
        </row>
        <row r="4608">
          <cell r="A4608" t="str">
            <v>4295877835</v>
          </cell>
        </row>
        <row r="4609">
          <cell r="A4609" t="str">
            <v>4295877835</v>
          </cell>
        </row>
        <row r="4610">
          <cell r="A4610" t="str">
            <v>4295877835</v>
          </cell>
        </row>
        <row r="4611">
          <cell r="A4611" t="str">
            <v>4295877835</v>
          </cell>
        </row>
        <row r="4612">
          <cell r="A4612" t="str">
            <v>4295877835</v>
          </cell>
        </row>
        <row r="4613">
          <cell r="A4613" t="str">
            <v>4295877835</v>
          </cell>
        </row>
        <row r="4614">
          <cell r="A4614" t="str">
            <v>4295877835</v>
          </cell>
        </row>
        <row r="4615">
          <cell r="A4615" t="str">
            <v>4295877835</v>
          </cell>
        </row>
        <row r="4616">
          <cell r="A4616" t="str">
            <v>4295877835</v>
          </cell>
        </row>
        <row r="4617">
          <cell r="A4617" t="str">
            <v>4295877835</v>
          </cell>
        </row>
        <row r="4618">
          <cell r="A4618" t="str">
            <v>4295877835</v>
          </cell>
        </row>
        <row r="4619">
          <cell r="A4619" t="str">
            <v>4295877835</v>
          </cell>
        </row>
        <row r="4620">
          <cell r="A4620" t="str">
            <v>4295877835</v>
          </cell>
        </row>
        <row r="4621">
          <cell r="A4621" t="str">
            <v>4295877835</v>
          </cell>
        </row>
        <row r="4622">
          <cell r="A4622" t="str">
            <v>4295877835</v>
          </cell>
        </row>
        <row r="4623">
          <cell r="A4623" t="str">
            <v>4295877835</v>
          </cell>
        </row>
        <row r="4624">
          <cell r="A4624" t="str">
            <v>4295877835</v>
          </cell>
        </row>
        <row r="4625">
          <cell r="A4625" t="str">
            <v>4295877835</v>
          </cell>
        </row>
        <row r="4626">
          <cell r="A4626" t="str">
            <v>4295877835</v>
          </cell>
        </row>
        <row r="4627">
          <cell r="A4627" t="str">
            <v>4295877835</v>
          </cell>
        </row>
        <row r="4628">
          <cell r="A4628" t="str">
            <v>4295877835</v>
          </cell>
        </row>
        <row r="4629">
          <cell r="A4629" t="str">
            <v>4295877835</v>
          </cell>
        </row>
        <row r="4630">
          <cell r="A4630" t="str">
            <v>4295877835</v>
          </cell>
        </row>
        <row r="4631">
          <cell r="A4631" t="str">
            <v>4295877835</v>
          </cell>
        </row>
        <row r="4632">
          <cell r="A4632" t="str">
            <v>4295877835</v>
          </cell>
        </row>
        <row r="4633">
          <cell r="A4633" t="str">
            <v>4295877835</v>
          </cell>
        </row>
        <row r="4634">
          <cell r="A4634" t="str">
            <v>4295877835</v>
          </cell>
        </row>
        <row r="4635">
          <cell r="A4635" t="str">
            <v>4295877835</v>
          </cell>
        </row>
        <row r="4636">
          <cell r="A4636" t="str">
            <v>4295877835</v>
          </cell>
        </row>
        <row r="4637">
          <cell r="A4637" t="str">
            <v>4295877835</v>
          </cell>
        </row>
        <row r="4638">
          <cell r="A4638" t="str">
            <v>4295877835</v>
          </cell>
        </row>
        <row r="4639">
          <cell r="A4639" t="str">
            <v>4295877835</v>
          </cell>
        </row>
        <row r="4640">
          <cell r="A4640" t="str">
            <v>4295877835</v>
          </cell>
        </row>
        <row r="4641">
          <cell r="A4641" t="str">
            <v>4295877835</v>
          </cell>
        </row>
        <row r="4642">
          <cell r="A4642" t="str">
            <v>4295877835</v>
          </cell>
        </row>
        <row r="4643">
          <cell r="A4643" t="str">
            <v>4295877835</v>
          </cell>
        </row>
        <row r="4644">
          <cell r="A4644" t="str">
            <v>4295877835</v>
          </cell>
        </row>
        <row r="4645">
          <cell r="A4645" t="str">
            <v>4295877835</v>
          </cell>
        </row>
        <row r="4646">
          <cell r="A4646" t="str">
            <v>4295877835</v>
          </cell>
        </row>
        <row r="4647">
          <cell r="A4647" t="str">
            <v>4295877835</v>
          </cell>
        </row>
        <row r="4648">
          <cell r="A4648" t="str">
            <v>4295877835</v>
          </cell>
        </row>
        <row r="4649">
          <cell r="A4649" t="str">
            <v>4295877835</v>
          </cell>
        </row>
        <row r="4650">
          <cell r="A4650" t="str">
            <v>4295877835</v>
          </cell>
        </row>
        <row r="4651">
          <cell r="A4651" t="str">
            <v>4295877835</v>
          </cell>
        </row>
        <row r="4652">
          <cell r="A4652" t="str">
            <v>4295877835</v>
          </cell>
        </row>
        <row r="4653">
          <cell r="A4653" t="str">
            <v>4295877835</v>
          </cell>
        </row>
        <row r="4654">
          <cell r="A4654" t="str">
            <v>4295877835</v>
          </cell>
        </row>
        <row r="4655">
          <cell r="A4655" t="str">
            <v>4295877835</v>
          </cell>
        </row>
        <row r="4656">
          <cell r="A4656" t="str">
            <v>4295877835</v>
          </cell>
        </row>
        <row r="4657">
          <cell r="A4657" t="str">
            <v>4295880213</v>
          </cell>
        </row>
        <row r="4658">
          <cell r="A4658" t="str">
            <v>4295880213</v>
          </cell>
        </row>
        <row r="4659">
          <cell r="A4659" t="str">
            <v>4295880213</v>
          </cell>
        </row>
        <row r="4660">
          <cell r="A4660" t="str">
            <v>4295880213</v>
          </cell>
        </row>
        <row r="4661">
          <cell r="A4661" t="str">
            <v>4295880213</v>
          </cell>
        </row>
        <row r="4662">
          <cell r="A4662" t="str">
            <v>4295880213</v>
          </cell>
        </row>
        <row r="4663">
          <cell r="A4663" t="str">
            <v>4295880213</v>
          </cell>
        </row>
        <row r="4664">
          <cell r="A4664" t="str">
            <v>4295880213</v>
          </cell>
        </row>
        <row r="4665">
          <cell r="A4665" t="str">
            <v>4295880213</v>
          </cell>
        </row>
        <row r="4666">
          <cell r="A4666" t="str">
            <v>4295880213</v>
          </cell>
        </row>
        <row r="4667">
          <cell r="A4667" t="str">
            <v>4295880213</v>
          </cell>
        </row>
        <row r="4668">
          <cell r="A4668" t="str">
            <v>4295880213</v>
          </cell>
        </row>
        <row r="4669">
          <cell r="A4669" t="str">
            <v>4295880213</v>
          </cell>
        </row>
        <row r="4670">
          <cell r="A4670" t="str">
            <v>4295880213</v>
          </cell>
        </row>
        <row r="4671">
          <cell r="A4671" t="str">
            <v>4295880213</v>
          </cell>
        </row>
        <row r="4672">
          <cell r="A4672" t="str">
            <v>4295880213</v>
          </cell>
        </row>
        <row r="4673">
          <cell r="A4673" t="str">
            <v>4295880213</v>
          </cell>
        </row>
        <row r="4674">
          <cell r="A4674" t="str">
            <v>4295880213</v>
          </cell>
        </row>
        <row r="4675">
          <cell r="A4675" t="str">
            <v>4295880213</v>
          </cell>
        </row>
        <row r="4676">
          <cell r="A4676" t="str">
            <v>4295880213</v>
          </cell>
        </row>
        <row r="4677">
          <cell r="A4677" t="str">
            <v>4295880213</v>
          </cell>
        </row>
        <row r="4678">
          <cell r="A4678" t="str">
            <v>4295880213</v>
          </cell>
        </row>
        <row r="4679">
          <cell r="A4679" t="str">
            <v>4295880213</v>
          </cell>
        </row>
        <row r="4680">
          <cell r="A4680" t="str">
            <v>4295880213</v>
          </cell>
        </row>
        <row r="4681">
          <cell r="A4681" t="str">
            <v>4295880213</v>
          </cell>
        </row>
        <row r="4682">
          <cell r="A4682" t="str">
            <v>4295880213</v>
          </cell>
        </row>
        <row r="4683">
          <cell r="A4683" t="str">
            <v>4295880213</v>
          </cell>
        </row>
        <row r="4684">
          <cell r="A4684" t="str">
            <v>4295880213</v>
          </cell>
        </row>
        <row r="4685">
          <cell r="A4685" t="str">
            <v>4295880213</v>
          </cell>
        </row>
        <row r="4686">
          <cell r="A4686" t="str">
            <v>4295880213</v>
          </cell>
        </row>
        <row r="4687">
          <cell r="A4687" t="str">
            <v>4295880213</v>
          </cell>
        </row>
        <row r="4688">
          <cell r="A4688" t="str">
            <v>4295880213</v>
          </cell>
        </row>
        <row r="4689">
          <cell r="A4689" t="str">
            <v>4295880213</v>
          </cell>
        </row>
        <row r="4690">
          <cell r="A4690" t="str">
            <v>4295880213</v>
          </cell>
        </row>
        <row r="4691">
          <cell r="A4691" t="str">
            <v>4295880213</v>
          </cell>
        </row>
        <row r="4692">
          <cell r="A4692" t="str">
            <v>4295880213</v>
          </cell>
        </row>
        <row r="4693">
          <cell r="A4693" t="str">
            <v>4295880213</v>
          </cell>
        </row>
        <row r="4694">
          <cell r="A4694" t="str">
            <v>4295880213</v>
          </cell>
        </row>
        <row r="4695">
          <cell r="A4695" t="str">
            <v>4295880213</v>
          </cell>
        </row>
        <row r="4696">
          <cell r="A4696" t="str">
            <v>4295880213</v>
          </cell>
        </row>
        <row r="4697">
          <cell r="A4697" t="str">
            <v>4295880213</v>
          </cell>
        </row>
        <row r="4698">
          <cell r="A4698" t="str">
            <v>4295880213</v>
          </cell>
        </row>
        <row r="4699">
          <cell r="A4699" t="str">
            <v>4295880213</v>
          </cell>
        </row>
        <row r="4700">
          <cell r="A4700" t="str">
            <v>4295880213</v>
          </cell>
        </row>
        <row r="4701">
          <cell r="A4701" t="str">
            <v>4295880213</v>
          </cell>
        </row>
        <row r="4702">
          <cell r="A4702" t="str">
            <v>4295880213</v>
          </cell>
        </row>
        <row r="4703">
          <cell r="A4703" t="str">
            <v>4295880213</v>
          </cell>
        </row>
        <row r="4704">
          <cell r="A4704" t="str">
            <v>4295880213</v>
          </cell>
        </row>
        <row r="4705">
          <cell r="A4705" t="str">
            <v>4295880213</v>
          </cell>
        </row>
        <row r="4706">
          <cell r="A4706" t="str">
            <v>4295880213</v>
          </cell>
        </row>
        <row r="4707">
          <cell r="A4707" t="str">
            <v>4295880213</v>
          </cell>
        </row>
        <row r="4708">
          <cell r="A4708" t="str">
            <v>4295880213</v>
          </cell>
        </row>
        <row r="4709">
          <cell r="A4709" t="str">
            <v>4295880213</v>
          </cell>
        </row>
        <row r="4710">
          <cell r="A4710" t="str">
            <v>4295880213</v>
          </cell>
        </row>
        <row r="4711">
          <cell r="A4711" t="str">
            <v>4295880213</v>
          </cell>
        </row>
        <row r="4712">
          <cell r="A4712" t="str">
            <v>4295880213</v>
          </cell>
        </row>
        <row r="4713">
          <cell r="A4713" t="str">
            <v>4295880213</v>
          </cell>
        </row>
        <row r="4714">
          <cell r="A4714" t="str">
            <v>4295880213</v>
          </cell>
        </row>
        <row r="4715">
          <cell r="A4715" t="str">
            <v>4295880213</v>
          </cell>
        </row>
        <row r="4716">
          <cell r="A4716" t="str">
            <v>4295880213</v>
          </cell>
        </row>
        <row r="4717">
          <cell r="A4717" t="str">
            <v>4295880213</v>
          </cell>
        </row>
        <row r="4718">
          <cell r="A4718" t="str">
            <v>4295880213</v>
          </cell>
        </row>
        <row r="4719">
          <cell r="A4719" t="str">
            <v>4295880213</v>
          </cell>
        </row>
        <row r="4720">
          <cell r="A4720" t="str">
            <v>4295880213</v>
          </cell>
        </row>
        <row r="4721">
          <cell r="A4721" t="str">
            <v>4295880213</v>
          </cell>
        </row>
        <row r="4722">
          <cell r="A4722" t="str">
            <v>4295880213</v>
          </cell>
        </row>
        <row r="4723">
          <cell r="A4723" t="str">
            <v>4295897774</v>
          </cell>
        </row>
        <row r="4724">
          <cell r="A4724" t="str">
            <v>4295897774</v>
          </cell>
        </row>
        <row r="4725">
          <cell r="A4725" t="str">
            <v>4295897774</v>
          </cell>
        </row>
        <row r="4726">
          <cell r="A4726" t="str">
            <v>4295897774</v>
          </cell>
        </row>
        <row r="4727">
          <cell r="A4727" t="str">
            <v>4295897774</v>
          </cell>
        </row>
        <row r="4728">
          <cell r="A4728" t="str">
            <v>4295897774</v>
          </cell>
        </row>
        <row r="4729">
          <cell r="A4729" t="str">
            <v>4295897774</v>
          </cell>
        </row>
        <row r="4730">
          <cell r="A4730" t="str">
            <v>4295897774</v>
          </cell>
        </row>
        <row r="4731">
          <cell r="A4731" t="str">
            <v>4295899734</v>
          </cell>
        </row>
        <row r="4732">
          <cell r="A4732" t="str">
            <v>4295899734</v>
          </cell>
        </row>
        <row r="4733">
          <cell r="A4733" t="str">
            <v>4295899734</v>
          </cell>
        </row>
        <row r="4734">
          <cell r="A4734" t="str">
            <v>4295899734</v>
          </cell>
        </row>
        <row r="4735">
          <cell r="A4735" t="str">
            <v>4295899734</v>
          </cell>
        </row>
        <row r="4736">
          <cell r="A4736" t="str">
            <v>4295899734</v>
          </cell>
        </row>
        <row r="4737">
          <cell r="A4737" t="str">
            <v>4295899734</v>
          </cell>
        </row>
        <row r="4738">
          <cell r="A4738" t="str">
            <v>4295899734</v>
          </cell>
        </row>
        <row r="4739">
          <cell r="A4739" t="str">
            <v>4295899734</v>
          </cell>
        </row>
        <row r="4740">
          <cell r="A4740" t="str">
            <v>4295899734</v>
          </cell>
        </row>
        <row r="4741">
          <cell r="A4741" t="str">
            <v>4295899734</v>
          </cell>
        </row>
        <row r="4742">
          <cell r="A4742" t="str">
            <v>4295899734</v>
          </cell>
        </row>
        <row r="4743">
          <cell r="A4743" t="str">
            <v>4295871291</v>
          </cell>
        </row>
        <row r="4744">
          <cell r="A4744" t="str">
            <v>4295871291</v>
          </cell>
        </row>
        <row r="4745">
          <cell r="A4745" t="str">
            <v>4295871291</v>
          </cell>
        </row>
        <row r="4746">
          <cell r="A4746" t="str">
            <v>4295871291</v>
          </cell>
        </row>
        <row r="4747">
          <cell r="A4747" t="str">
            <v>4295871291</v>
          </cell>
        </row>
        <row r="4748">
          <cell r="A4748" t="str">
            <v>4295871291</v>
          </cell>
        </row>
        <row r="4749">
          <cell r="A4749" t="str">
            <v>4295871291</v>
          </cell>
        </row>
        <row r="4750">
          <cell r="A4750" t="str">
            <v>4295871291</v>
          </cell>
        </row>
        <row r="4751">
          <cell r="A4751" t="str">
            <v>4295871291</v>
          </cell>
        </row>
        <row r="4752">
          <cell r="A4752" t="str">
            <v>4295871291</v>
          </cell>
        </row>
        <row r="4753">
          <cell r="A4753" t="str">
            <v>4295871291</v>
          </cell>
        </row>
        <row r="4754">
          <cell r="A4754" t="str">
            <v>4295871291</v>
          </cell>
        </row>
        <row r="4755">
          <cell r="A4755" t="str">
            <v>4295871291</v>
          </cell>
        </row>
        <row r="4756">
          <cell r="A4756" t="str">
            <v>4295871291</v>
          </cell>
        </row>
        <row r="4757">
          <cell r="A4757" t="str">
            <v>4295871291</v>
          </cell>
        </row>
        <row r="4758">
          <cell r="A4758" t="str">
            <v>4295871291</v>
          </cell>
        </row>
        <row r="4759">
          <cell r="A4759" t="str">
            <v>4295871291</v>
          </cell>
        </row>
        <row r="4760">
          <cell r="A4760" t="str">
            <v>4295871291</v>
          </cell>
        </row>
        <row r="4761">
          <cell r="A4761" t="str">
            <v>4295871291</v>
          </cell>
        </row>
        <row r="4762">
          <cell r="A4762" t="str">
            <v>4295871291</v>
          </cell>
        </row>
        <row r="4763">
          <cell r="A4763" t="str">
            <v>4295871291</v>
          </cell>
        </row>
        <row r="4764">
          <cell r="A4764" t="str">
            <v>4295871291</v>
          </cell>
        </row>
        <row r="4765">
          <cell r="A4765" t="str">
            <v>4295871291</v>
          </cell>
        </row>
        <row r="4766">
          <cell r="A4766" t="str">
            <v>4295871291</v>
          </cell>
        </row>
        <row r="4767">
          <cell r="A4767" t="str">
            <v>4295871291</v>
          </cell>
        </row>
        <row r="4768">
          <cell r="A4768" t="str">
            <v>4295871291</v>
          </cell>
        </row>
        <row r="4769">
          <cell r="A4769" t="str">
            <v>4295871291</v>
          </cell>
        </row>
        <row r="4770">
          <cell r="A4770" t="str">
            <v>4295871291</v>
          </cell>
        </row>
        <row r="4771">
          <cell r="A4771" t="str">
            <v>4295871291</v>
          </cell>
        </row>
        <row r="4772">
          <cell r="A4772" t="str">
            <v>4295871291</v>
          </cell>
        </row>
        <row r="4773">
          <cell r="A4773" t="str">
            <v>4295871291</v>
          </cell>
        </row>
        <row r="4774">
          <cell r="A4774" t="str">
            <v>4295871291</v>
          </cell>
        </row>
        <row r="4775">
          <cell r="A4775" t="str">
            <v>4295871291</v>
          </cell>
        </row>
        <row r="4776">
          <cell r="A4776" t="str">
            <v>4295871291</v>
          </cell>
        </row>
        <row r="4777">
          <cell r="A4777" t="str">
            <v>4295871291</v>
          </cell>
        </row>
        <row r="4778">
          <cell r="A4778" t="str">
            <v>4295871291</v>
          </cell>
        </row>
        <row r="4779">
          <cell r="A4779" t="str">
            <v>4295871291</v>
          </cell>
        </row>
        <row r="4780">
          <cell r="A4780" t="str">
            <v>4295871291</v>
          </cell>
        </row>
        <row r="4781">
          <cell r="A4781" t="str">
            <v>4295871291</v>
          </cell>
        </row>
        <row r="4782">
          <cell r="A4782" t="str">
            <v>4295871291</v>
          </cell>
        </row>
        <row r="4783">
          <cell r="A4783" t="str">
            <v>4295871291</v>
          </cell>
        </row>
        <row r="4784">
          <cell r="A4784" t="str">
            <v>4295871291</v>
          </cell>
        </row>
        <row r="4785">
          <cell r="A4785" t="str">
            <v>4295871291</v>
          </cell>
        </row>
        <row r="4786">
          <cell r="A4786" t="str">
            <v>4295871291</v>
          </cell>
        </row>
        <row r="4787">
          <cell r="A4787" t="str">
            <v>4295871291</v>
          </cell>
        </row>
        <row r="4788">
          <cell r="A4788" t="str">
            <v>4295871291</v>
          </cell>
        </row>
        <row r="4789">
          <cell r="A4789" t="str">
            <v>4295871291</v>
          </cell>
        </row>
        <row r="4790">
          <cell r="A4790" t="str">
            <v>4295871291</v>
          </cell>
        </row>
        <row r="4791">
          <cell r="A4791" t="str">
            <v>4295871291</v>
          </cell>
        </row>
        <row r="4792">
          <cell r="A4792" t="str">
            <v>4295871291</v>
          </cell>
        </row>
        <row r="4793">
          <cell r="A4793" t="str">
            <v>4295871291</v>
          </cell>
        </row>
        <row r="4794">
          <cell r="A4794" t="str">
            <v>4295871291</v>
          </cell>
        </row>
        <row r="4795">
          <cell r="A4795" t="str">
            <v>4295871291</v>
          </cell>
        </row>
        <row r="4796">
          <cell r="A4796" t="str">
            <v>4295871291</v>
          </cell>
        </row>
        <row r="4797">
          <cell r="A4797" t="str">
            <v>4295871291</v>
          </cell>
        </row>
        <row r="4798">
          <cell r="A4798" t="str">
            <v>4295871291</v>
          </cell>
        </row>
        <row r="4799">
          <cell r="A4799" t="str">
            <v>4295871291</v>
          </cell>
        </row>
        <row r="4800">
          <cell r="A4800" t="str">
            <v>4295871291</v>
          </cell>
        </row>
        <row r="4801">
          <cell r="A4801" t="str">
            <v>4295871291</v>
          </cell>
        </row>
        <row r="4802">
          <cell r="A4802" t="str">
            <v>4295871291</v>
          </cell>
        </row>
        <row r="4803">
          <cell r="A4803" t="str">
            <v>4295871291</v>
          </cell>
        </row>
        <row r="4804">
          <cell r="A4804" t="str">
            <v>4295871291</v>
          </cell>
        </row>
        <row r="4805">
          <cell r="A4805" t="str">
            <v>4295871291</v>
          </cell>
        </row>
        <row r="4806">
          <cell r="A4806" t="str">
            <v>4295871291</v>
          </cell>
        </row>
        <row r="4807">
          <cell r="A4807" t="str">
            <v>4295871291</v>
          </cell>
        </row>
        <row r="4808">
          <cell r="A4808" t="str">
            <v>4295871291</v>
          </cell>
        </row>
        <row r="4809">
          <cell r="A4809" t="str">
            <v>4295871291</v>
          </cell>
        </row>
        <row r="4810">
          <cell r="A4810" t="str">
            <v>4295878730</v>
          </cell>
        </row>
        <row r="4811">
          <cell r="A4811" t="str">
            <v>4295878730</v>
          </cell>
        </row>
        <row r="4812">
          <cell r="A4812" t="str">
            <v>4295878730</v>
          </cell>
        </row>
        <row r="4813">
          <cell r="A4813" t="str">
            <v>4295878730</v>
          </cell>
        </row>
        <row r="4814">
          <cell r="A4814" t="str">
            <v>4295878730</v>
          </cell>
        </row>
        <row r="4815">
          <cell r="A4815" t="str">
            <v>4295878730</v>
          </cell>
        </row>
        <row r="4816">
          <cell r="A4816" t="str">
            <v>4295878730</v>
          </cell>
        </row>
        <row r="4817">
          <cell r="A4817" t="str">
            <v>4295878730</v>
          </cell>
        </row>
        <row r="4818">
          <cell r="A4818" t="str">
            <v>4295878730</v>
          </cell>
        </row>
        <row r="4819">
          <cell r="A4819" t="str">
            <v>4295878730</v>
          </cell>
        </row>
        <row r="4820">
          <cell r="A4820" t="str">
            <v>4295878730</v>
          </cell>
        </row>
        <row r="4821">
          <cell r="A4821" t="str">
            <v>4295878730</v>
          </cell>
        </row>
        <row r="4822">
          <cell r="A4822" t="str">
            <v>4295878730</v>
          </cell>
        </row>
        <row r="4823">
          <cell r="A4823" t="str">
            <v>4295878730</v>
          </cell>
        </row>
        <row r="4824">
          <cell r="A4824" t="str">
            <v>4295878730</v>
          </cell>
        </row>
        <row r="4825">
          <cell r="A4825" t="str">
            <v>4295878730</v>
          </cell>
        </row>
        <row r="4826">
          <cell r="A4826" t="str">
            <v>4295878730</v>
          </cell>
        </row>
        <row r="4827">
          <cell r="A4827" t="str">
            <v>4295878730</v>
          </cell>
        </row>
        <row r="4828">
          <cell r="A4828" t="str">
            <v>4295878730</v>
          </cell>
        </row>
        <row r="4829">
          <cell r="A4829" t="str">
            <v>4295878730</v>
          </cell>
        </row>
        <row r="4830">
          <cell r="A4830" t="str">
            <v>4295878730</v>
          </cell>
        </row>
        <row r="4831">
          <cell r="A4831" t="str">
            <v>4295878730</v>
          </cell>
        </row>
        <row r="4832">
          <cell r="A4832" t="str">
            <v>4295878730</v>
          </cell>
        </row>
        <row r="4833">
          <cell r="A4833" t="str">
            <v>4295878730</v>
          </cell>
        </row>
        <row r="4834">
          <cell r="A4834" t="str">
            <v>4295878730</v>
          </cell>
        </row>
        <row r="4835">
          <cell r="A4835" t="str">
            <v>4295878730</v>
          </cell>
        </row>
        <row r="4836">
          <cell r="A4836" t="str">
            <v>4295878730</v>
          </cell>
        </row>
        <row r="4837">
          <cell r="A4837" t="str">
            <v>4295878730</v>
          </cell>
        </row>
        <row r="4838">
          <cell r="A4838" t="str">
            <v>4295878730</v>
          </cell>
        </row>
        <row r="4839">
          <cell r="A4839" t="str">
            <v>4295878730</v>
          </cell>
        </row>
        <row r="4840">
          <cell r="A4840" t="str">
            <v>4295878730</v>
          </cell>
        </row>
        <row r="4841">
          <cell r="A4841" t="str">
            <v>4295878730</v>
          </cell>
        </row>
        <row r="4842">
          <cell r="A4842" t="str">
            <v>4295878730</v>
          </cell>
        </row>
        <row r="4843">
          <cell r="A4843" t="str">
            <v>4295878730</v>
          </cell>
        </row>
        <row r="4844">
          <cell r="A4844" t="str">
            <v>4295878730</v>
          </cell>
        </row>
        <row r="4845">
          <cell r="A4845" t="str">
            <v>4295878730</v>
          </cell>
        </row>
        <row r="4846">
          <cell r="A4846" t="str">
            <v>4295878730</v>
          </cell>
        </row>
        <row r="4847">
          <cell r="A4847" t="str">
            <v>4295878730</v>
          </cell>
        </row>
        <row r="4848">
          <cell r="A4848" t="str">
            <v>4295878730</v>
          </cell>
        </row>
        <row r="4849">
          <cell r="A4849" t="str">
            <v>4295878730</v>
          </cell>
        </row>
        <row r="4850">
          <cell r="A4850" t="str">
            <v>4295878730</v>
          </cell>
        </row>
        <row r="4851">
          <cell r="A4851" t="str">
            <v>4295878730</v>
          </cell>
        </row>
        <row r="4852">
          <cell r="A4852" t="str">
            <v>4295862897</v>
          </cell>
        </row>
        <row r="4853">
          <cell r="A4853" t="str">
            <v>4295862897</v>
          </cell>
        </row>
        <row r="4854">
          <cell r="A4854" t="str">
            <v>4295862897</v>
          </cell>
        </row>
        <row r="4855">
          <cell r="A4855" t="str">
            <v>4295862897</v>
          </cell>
        </row>
        <row r="4856">
          <cell r="A4856" t="str">
            <v>4295862897</v>
          </cell>
        </row>
        <row r="4857">
          <cell r="A4857" t="str">
            <v>4295862897</v>
          </cell>
        </row>
        <row r="4858">
          <cell r="A4858" t="str">
            <v>4295862897</v>
          </cell>
        </row>
        <row r="4859">
          <cell r="A4859" t="str">
            <v>4295862897</v>
          </cell>
        </row>
        <row r="4860">
          <cell r="A4860" t="str">
            <v>4295862897</v>
          </cell>
        </row>
        <row r="4861">
          <cell r="A4861" t="str">
            <v>4295862897</v>
          </cell>
        </row>
        <row r="4862">
          <cell r="A4862" t="str">
            <v>4295862897</v>
          </cell>
        </row>
        <row r="4863">
          <cell r="A4863" t="str">
            <v>4295862897</v>
          </cell>
        </row>
        <row r="4864">
          <cell r="A4864" t="str">
            <v>4295862897</v>
          </cell>
        </row>
        <row r="4865">
          <cell r="A4865" t="str">
            <v>4295862897</v>
          </cell>
        </row>
        <row r="4866">
          <cell r="A4866" t="str">
            <v>4295862897</v>
          </cell>
        </row>
        <row r="4867">
          <cell r="A4867" t="str">
            <v>4295862897</v>
          </cell>
        </row>
        <row r="4868">
          <cell r="A4868" t="str">
            <v>4295862897</v>
          </cell>
        </row>
        <row r="4869">
          <cell r="A4869" t="str">
            <v>4295862897</v>
          </cell>
        </row>
        <row r="4870">
          <cell r="A4870" t="str">
            <v>4295862897</v>
          </cell>
        </row>
        <row r="4871">
          <cell r="A4871" t="str">
            <v>4295862897</v>
          </cell>
        </row>
        <row r="4872">
          <cell r="A4872" t="str">
            <v>4295862897</v>
          </cell>
        </row>
        <row r="4873">
          <cell r="A4873" t="str">
            <v>4295862897</v>
          </cell>
        </row>
        <row r="4874">
          <cell r="A4874" t="str">
            <v>4295862897</v>
          </cell>
        </row>
        <row r="4875">
          <cell r="A4875" t="str">
            <v>4295862897</v>
          </cell>
        </row>
        <row r="4876">
          <cell r="A4876" t="str">
            <v>4295862897</v>
          </cell>
        </row>
        <row r="4877">
          <cell r="A4877" t="str">
            <v>4295862897</v>
          </cell>
        </row>
        <row r="4878">
          <cell r="A4878" t="str">
            <v>4295862897</v>
          </cell>
        </row>
        <row r="4879">
          <cell r="A4879" t="str">
            <v>4295862897</v>
          </cell>
        </row>
        <row r="4880">
          <cell r="A4880" t="str">
            <v>4295862897</v>
          </cell>
        </row>
        <row r="4881">
          <cell r="A4881" t="str">
            <v>4295862897</v>
          </cell>
        </row>
        <row r="4882">
          <cell r="A4882" t="str">
            <v>4295862897</v>
          </cell>
        </row>
        <row r="4883">
          <cell r="A4883" t="str">
            <v>4295862897</v>
          </cell>
        </row>
        <row r="4884">
          <cell r="A4884" t="str">
            <v>4295862897</v>
          </cell>
        </row>
        <row r="4885">
          <cell r="A4885" t="str">
            <v>4295862897</v>
          </cell>
        </row>
        <row r="4886">
          <cell r="A4886" t="str">
            <v>4295862897</v>
          </cell>
        </row>
        <row r="4887">
          <cell r="A4887" t="str">
            <v>4295862897</v>
          </cell>
        </row>
        <row r="4888">
          <cell r="A4888" t="str">
            <v>4295862897</v>
          </cell>
        </row>
        <row r="4889">
          <cell r="A4889" t="str">
            <v>4295862897</v>
          </cell>
        </row>
        <row r="4890">
          <cell r="A4890" t="str">
            <v>4295862897</v>
          </cell>
        </row>
        <row r="4891">
          <cell r="A4891" t="str">
            <v>4295862897</v>
          </cell>
        </row>
        <row r="4892">
          <cell r="A4892" t="str">
            <v>4295862897</v>
          </cell>
        </row>
        <row r="4893">
          <cell r="A4893" t="str">
            <v>4295862897</v>
          </cell>
        </row>
        <row r="4894">
          <cell r="A4894" t="str">
            <v>4295862897</v>
          </cell>
        </row>
        <row r="4895">
          <cell r="A4895" t="str">
            <v>4295862897</v>
          </cell>
        </row>
        <row r="4896">
          <cell r="A4896" t="str">
            <v>4295862897</v>
          </cell>
        </row>
        <row r="4897">
          <cell r="A4897" t="str">
            <v>4295862897</v>
          </cell>
        </row>
        <row r="4898">
          <cell r="A4898" t="str">
            <v>4295862897</v>
          </cell>
        </row>
        <row r="4899">
          <cell r="A4899" t="str">
            <v>4295862897</v>
          </cell>
        </row>
        <row r="4900">
          <cell r="A4900" t="str">
            <v>4295862897</v>
          </cell>
        </row>
        <row r="4901">
          <cell r="A4901" t="str">
            <v>4295862897</v>
          </cell>
        </row>
        <row r="4902">
          <cell r="A4902" t="str">
            <v>4295862897</v>
          </cell>
        </row>
        <row r="4903">
          <cell r="A4903" t="str">
            <v>4295862897</v>
          </cell>
        </row>
        <row r="4904">
          <cell r="A4904" t="str">
            <v>4295862897</v>
          </cell>
        </row>
        <row r="4905">
          <cell r="A4905" t="str">
            <v>4295862897</v>
          </cell>
        </row>
        <row r="4906">
          <cell r="A4906" t="str">
            <v>4295862897</v>
          </cell>
        </row>
        <row r="4907">
          <cell r="A4907" t="str">
            <v>4295862897</v>
          </cell>
        </row>
        <row r="4908">
          <cell r="A4908" t="str">
            <v>4295862897</v>
          </cell>
        </row>
        <row r="4909">
          <cell r="A4909" t="str">
            <v>4295862897</v>
          </cell>
        </row>
        <row r="4910">
          <cell r="A4910" t="str">
            <v>4295862897</v>
          </cell>
        </row>
        <row r="4911">
          <cell r="A4911" t="str">
            <v>4295862897</v>
          </cell>
        </row>
        <row r="4912">
          <cell r="A4912" t="str">
            <v>4295862897</v>
          </cell>
        </row>
        <row r="4913">
          <cell r="A4913" t="str">
            <v>4295862897</v>
          </cell>
        </row>
        <row r="4914">
          <cell r="A4914" t="str">
            <v>4295862897</v>
          </cell>
        </row>
        <row r="4915">
          <cell r="A4915" t="str">
            <v>4295862897</v>
          </cell>
        </row>
        <row r="4916">
          <cell r="A4916" t="str">
            <v>4295862897</v>
          </cell>
        </row>
        <row r="4917">
          <cell r="A4917" t="str">
            <v>4295862897</v>
          </cell>
        </row>
        <row r="4918">
          <cell r="A4918" t="str">
            <v>4295862897</v>
          </cell>
        </row>
        <row r="4919">
          <cell r="A4919" t="str">
            <v>4295862897</v>
          </cell>
        </row>
        <row r="4920">
          <cell r="A4920" t="str">
            <v>4295862897</v>
          </cell>
        </row>
        <row r="4921">
          <cell r="A4921" t="str">
            <v>4295862897</v>
          </cell>
        </row>
        <row r="4922">
          <cell r="A4922" t="str">
            <v>4295898865</v>
          </cell>
        </row>
        <row r="4923">
          <cell r="A4923" t="str">
            <v>4295898865</v>
          </cell>
        </row>
        <row r="4924">
          <cell r="A4924" t="str">
            <v>4295898865</v>
          </cell>
        </row>
        <row r="4925">
          <cell r="A4925" t="str">
            <v>4295898865</v>
          </cell>
        </row>
        <row r="4926">
          <cell r="A4926" t="str">
            <v>4295898865</v>
          </cell>
        </row>
        <row r="4927">
          <cell r="A4927" t="str">
            <v>4295898865</v>
          </cell>
        </row>
        <row r="4928">
          <cell r="A4928" t="str">
            <v>4295898865</v>
          </cell>
        </row>
        <row r="4929">
          <cell r="A4929" t="str">
            <v>4295898865</v>
          </cell>
        </row>
        <row r="4930">
          <cell r="A4930" t="str">
            <v>4295898865</v>
          </cell>
        </row>
        <row r="4931">
          <cell r="A4931" t="str">
            <v>4295898865</v>
          </cell>
        </row>
        <row r="4932">
          <cell r="A4932" t="str">
            <v>4295898865</v>
          </cell>
        </row>
        <row r="4933">
          <cell r="A4933" t="str">
            <v>4295898865</v>
          </cell>
        </row>
        <row r="4934">
          <cell r="A4934" t="str">
            <v>4295898865</v>
          </cell>
        </row>
        <row r="4935">
          <cell r="A4935" t="str">
            <v>4295898865</v>
          </cell>
        </row>
        <row r="4936">
          <cell r="A4936" t="str">
            <v>4295898865</v>
          </cell>
        </row>
        <row r="4937">
          <cell r="A4937" t="str">
            <v>4295898865</v>
          </cell>
        </row>
        <row r="4938">
          <cell r="A4938" t="str">
            <v>4295898865</v>
          </cell>
        </row>
        <row r="4939">
          <cell r="A4939" t="str">
            <v>4295898865</v>
          </cell>
        </row>
        <row r="4940">
          <cell r="A4940" t="str">
            <v>4295898865</v>
          </cell>
        </row>
        <row r="4941">
          <cell r="A4941" t="str">
            <v>4295898865</v>
          </cell>
        </row>
        <row r="4942">
          <cell r="A4942" t="str">
            <v>4295898865</v>
          </cell>
        </row>
        <row r="4943">
          <cell r="A4943" t="str">
            <v>4295898865</v>
          </cell>
        </row>
        <row r="4944">
          <cell r="A4944" t="str">
            <v>4295898865</v>
          </cell>
        </row>
        <row r="4945">
          <cell r="A4945" t="str">
            <v>4295898865</v>
          </cell>
        </row>
        <row r="4946">
          <cell r="A4946" t="str">
            <v>4295898865</v>
          </cell>
        </row>
        <row r="4947">
          <cell r="A4947" t="str">
            <v>4295898865</v>
          </cell>
        </row>
        <row r="4948">
          <cell r="A4948" t="str">
            <v>4295898865</v>
          </cell>
        </row>
        <row r="4949">
          <cell r="A4949" t="str">
            <v>4295898865</v>
          </cell>
        </row>
        <row r="4950">
          <cell r="A4950" t="str">
            <v>4295898865</v>
          </cell>
        </row>
        <row r="4951">
          <cell r="A4951" t="str">
            <v>4295898865</v>
          </cell>
        </row>
        <row r="4952">
          <cell r="A4952" t="str">
            <v>4295898865</v>
          </cell>
        </row>
        <row r="4953">
          <cell r="A4953" t="str">
            <v>4295898865</v>
          </cell>
        </row>
        <row r="4954">
          <cell r="A4954" t="str">
            <v>4295898865</v>
          </cell>
        </row>
        <row r="4955">
          <cell r="A4955" t="str">
            <v>4295898865</v>
          </cell>
        </row>
        <row r="4956">
          <cell r="A4956" t="str">
            <v>4295898865</v>
          </cell>
        </row>
        <row r="4957">
          <cell r="A4957" t="str">
            <v>4295898865</v>
          </cell>
        </row>
        <row r="4958">
          <cell r="A4958" t="str">
            <v>4295898865</v>
          </cell>
        </row>
        <row r="4959">
          <cell r="A4959" t="str">
            <v>4295898865</v>
          </cell>
        </row>
        <row r="4960">
          <cell r="A4960" t="str">
            <v>4295898865</v>
          </cell>
        </row>
        <row r="4961">
          <cell r="A4961" t="str">
            <v>4295898865</v>
          </cell>
        </row>
        <row r="4962">
          <cell r="A4962" t="str">
            <v>4295898865</v>
          </cell>
        </row>
        <row r="4963">
          <cell r="A4963" t="str">
            <v>4295898865</v>
          </cell>
        </row>
        <row r="4964">
          <cell r="A4964" t="str">
            <v>5040925358</v>
          </cell>
        </row>
        <row r="4965">
          <cell r="A4965" t="str">
            <v>5040925358</v>
          </cell>
        </row>
        <row r="4966">
          <cell r="A4966" t="str">
            <v>5040925358</v>
          </cell>
        </row>
        <row r="4967">
          <cell r="A4967" t="str">
            <v>5040925358</v>
          </cell>
        </row>
        <row r="4968">
          <cell r="A4968" t="str">
            <v>5040925358</v>
          </cell>
        </row>
        <row r="4969">
          <cell r="A4969" t="str">
            <v>5040925358</v>
          </cell>
        </row>
        <row r="4970">
          <cell r="A4970" t="str">
            <v>5040925358</v>
          </cell>
        </row>
        <row r="4971">
          <cell r="A4971" t="str">
            <v>5040925358</v>
          </cell>
        </row>
        <row r="4972">
          <cell r="A4972" t="str">
            <v>5040925358</v>
          </cell>
        </row>
        <row r="4973">
          <cell r="A4973" t="str">
            <v>5040925358</v>
          </cell>
        </row>
        <row r="4974">
          <cell r="A4974" t="str">
            <v>5040925358</v>
          </cell>
        </row>
        <row r="4975">
          <cell r="A4975" t="str">
            <v>5040925358</v>
          </cell>
        </row>
        <row r="4976">
          <cell r="A4976" t="str">
            <v>5040925358</v>
          </cell>
        </row>
        <row r="4977">
          <cell r="A4977" t="str">
            <v>5040925358</v>
          </cell>
        </row>
        <row r="4978">
          <cell r="A4978" t="str">
            <v>5040925358</v>
          </cell>
        </row>
        <row r="4979">
          <cell r="A4979" t="str">
            <v>5040925358</v>
          </cell>
        </row>
        <row r="4980">
          <cell r="A4980" t="str">
            <v>5040925358</v>
          </cell>
        </row>
        <row r="4981">
          <cell r="A4981" t="str">
            <v>5040925358</v>
          </cell>
        </row>
        <row r="4982">
          <cell r="A4982" t="str">
            <v>5040925358</v>
          </cell>
        </row>
        <row r="4983">
          <cell r="A4983" t="str">
            <v>5040925358</v>
          </cell>
        </row>
        <row r="4984">
          <cell r="A4984" t="str">
            <v>5040925358</v>
          </cell>
        </row>
        <row r="4985">
          <cell r="A4985" t="str">
            <v>5040925358</v>
          </cell>
        </row>
        <row r="4986">
          <cell r="A4986" t="str">
            <v>5040925358</v>
          </cell>
        </row>
        <row r="4987">
          <cell r="A4987" t="str">
            <v>5040925358</v>
          </cell>
        </row>
        <row r="4988">
          <cell r="A4988" t="str">
            <v>5040925358</v>
          </cell>
        </row>
        <row r="4989">
          <cell r="A4989" t="str">
            <v>5040925358</v>
          </cell>
        </row>
        <row r="4990">
          <cell r="A4990" t="str">
            <v>5040925358</v>
          </cell>
        </row>
        <row r="4991">
          <cell r="A4991" t="str">
            <v>5040925358</v>
          </cell>
        </row>
        <row r="4992">
          <cell r="A4992" t="str">
            <v>5040925358</v>
          </cell>
        </row>
        <row r="4993">
          <cell r="A4993" t="str">
            <v>5040925358</v>
          </cell>
        </row>
        <row r="4994">
          <cell r="A4994" t="str">
            <v>5040925358</v>
          </cell>
        </row>
        <row r="4995">
          <cell r="A4995" t="str">
            <v>5040925358</v>
          </cell>
        </row>
        <row r="4996">
          <cell r="A4996" t="str">
            <v>5040925358</v>
          </cell>
        </row>
        <row r="4997">
          <cell r="A4997" t="str">
            <v>5040925358</v>
          </cell>
        </row>
        <row r="4998">
          <cell r="A4998" t="str">
            <v>5040925358</v>
          </cell>
        </row>
        <row r="4999">
          <cell r="A4999" t="str">
            <v>5040925358</v>
          </cell>
        </row>
        <row r="5000">
          <cell r="A5000" t="str">
            <v>5040925358</v>
          </cell>
        </row>
        <row r="5001">
          <cell r="A5001" t="str">
            <v>5040925358</v>
          </cell>
        </row>
        <row r="5002">
          <cell r="A5002" t="str">
            <v>5040925358</v>
          </cell>
        </row>
        <row r="5003">
          <cell r="A5003" t="str">
            <v>5040925358</v>
          </cell>
        </row>
        <row r="5004">
          <cell r="A5004" t="str">
            <v>5040925358</v>
          </cell>
        </row>
        <row r="5005">
          <cell r="A5005" t="str">
            <v>5040925358</v>
          </cell>
        </row>
        <row r="5006">
          <cell r="A5006" t="str">
            <v>5040925358</v>
          </cell>
        </row>
        <row r="5007">
          <cell r="A5007" t="str">
            <v>5040925358</v>
          </cell>
        </row>
        <row r="5008">
          <cell r="A5008" t="str">
            <v>5040925358</v>
          </cell>
        </row>
        <row r="5009">
          <cell r="A5009" t="str">
            <v>5040925358</v>
          </cell>
        </row>
        <row r="5010">
          <cell r="A5010" t="str">
            <v>5040925358</v>
          </cell>
        </row>
        <row r="5011">
          <cell r="A5011" t="str">
            <v>5040925358</v>
          </cell>
        </row>
        <row r="5012">
          <cell r="A5012" t="str">
            <v>5040925358</v>
          </cell>
        </row>
        <row r="5013">
          <cell r="A5013" t="str">
            <v>5040925358</v>
          </cell>
        </row>
        <row r="5014">
          <cell r="A5014" t="str">
            <v>5040925358</v>
          </cell>
        </row>
        <row r="5015">
          <cell r="A5015" t="str">
            <v>5040925358</v>
          </cell>
        </row>
        <row r="5016">
          <cell r="A5016" t="str">
            <v>5040925358</v>
          </cell>
        </row>
        <row r="5017">
          <cell r="A5017" t="str">
            <v>5040925358</v>
          </cell>
        </row>
        <row r="5018">
          <cell r="A5018" t="str">
            <v>5040925358</v>
          </cell>
        </row>
        <row r="5019">
          <cell r="A5019" t="str">
            <v>5040925358</v>
          </cell>
        </row>
        <row r="5020">
          <cell r="A5020" t="str">
            <v>5040925358</v>
          </cell>
        </row>
        <row r="5021">
          <cell r="A5021" t="str">
            <v>5040925358</v>
          </cell>
        </row>
        <row r="5022">
          <cell r="A5022" t="str">
            <v>5040925358</v>
          </cell>
        </row>
        <row r="5023">
          <cell r="A5023" t="str">
            <v>5040925358</v>
          </cell>
        </row>
        <row r="5024">
          <cell r="A5024" t="str">
            <v>5040925358</v>
          </cell>
        </row>
        <row r="5025">
          <cell r="A5025" t="str">
            <v>5043339590</v>
          </cell>
        </row>
        <row r="5026">
          <cell r="A5026" t="str">
            <v>5043339590</v>
          </cell>
        </row>
        <row r="5027">
          <cell r="A5027" t="str">
            <v>5043339590</v>
          </cell>
        </row>
        <row r="5028">
          <cell r="A5028" t="str">
            <v>5043339590</v>
          </cell>
        </row>
        <row r="5029">
          <cell r="A5029" t="str">
            <v>5043339590</v>
          </cell>
        </row>
        <row r="5030">
          <cell r="A5030" t="str">
            <v>5043339590</v>
          </cell>
        </row>
        <row r="5031">
          <cell r="A5031" t="str">
            <v>5043339590</v>
          </cell>
        </row>
        <row r="5032">
          <cell r="A5032" t="str">
            <v>5043339590</v>
          </cell>
        </row>
        <row r="5033">
          <cell r="A5033" t="str">
            <v>5043339590</v>
          </cell>
        </row>
        <row r="5034">
          <cell r="A5034" t="str">
            <v>5043339590</v>
          </cell>
        </row>
        <row r="5035">
          <cell r="A5035" t="str">
            <v>5043339590</v>
          </cell>
        </row>
        <row r="5036">
          <cell r="A5036" t="str">
            <v>5043339590</v>
          </cell>
        </row>
        <row r="5037">
          <cell r="A5037" t="str">
            <v>5043339590</v>
          </cell>
        </row>
        <row r="5038">
          <cell r="A5038" t="str">
            <v>5043339590</v>
          </cell>
        </row>
        <row r="5039">
          <cell r="A5039" t="str">
            <v>5043339590</v>
          </cell>
        </row>
        <row r="5040">
          <cell r="A5040" t="str">
            <v>5043339590</v>
          </cell>
        </row>
        <row r="5041">
          <cell r="A5041" t="str">
            <v>4295862813</v>
          </cell>
        </row>
        <row r="5042">
          <cell r="A5042" t="str">
            <v>4295862813</v>
          </cell>
        </row>
        <row r="5043">
          <cell r="A5043" t="str">
            <v>4295862813</v>
          </cell>
        </row>
        <row r="5044">
          <cell r="A5044" t="str">
            <v>4295862813</v>
          </cell>
        </row>
        <row r="5045">
          <cell r="A5045" t="str">
            <v>4295862813</v>
          </cell>
        </row>
        <row r="5046">
          <cell r="A5046" t="str">
            <v>4295862813</v>
          </cell>
        </row>
        <row r="5047">
          <cell r="A5047" t="str">
            <v>4295862813</v>
          </cell>
        </row>
        <row r="5048">
          <cell r="A5048" t="str">
            <v>4295862813</v>
          </cell>
        </row>
        <row r="5049">
          <cell r="A5049" t="str">
            <v>4295862813</v>
          </cell>
        </row>
        <row r="5050">
          <cell r="A5050" t="str">
            <v>4295862813</v>
          </cell>
        </row>
        <row r="5051">
          <cell r="A5051" t="str">
            <v>4295862813</v>
          </cell>
        </row>
        <row r="5052">
          <cell r="A5052" t="str">
            <v>4295862813</v>
          </cell>
        </row>
        <row r="5053">
          <cell r="A5053" t="str">
            <v>4295862813</v>
          </cell>
        </row>
        <row r="5054">
          <cell r="A5054" t="str">
            <v>4295862813</v>
          </cell>
        </row>
        <row r="5055">
          <cell r="A5055" t="str">
            <v>4295862813</v>
          </cell>
        </row>
        <row r="5056">
          <cell r="A5056" t="str">
            <v>4295862813</v>
          </cell>
        </row>
        <row r="5057">
          <cell r="A5057" t="str">
            <v>4295862813</v>
          </cell>
        </row>
        <row r="5058">
          <cell r="A5058" t="str">
            <v>4295862813</v>
          </cell>
        </row>
        <row r="5059">
          <cell r="A5059" t="str">
            <v>4295862813</v>
          </cell>
        </row>
        <row r="5060">
          <cell r="A5060" t="str">
            <v>4295862813</v>
          </cell>
        </row>
        <row r="5061">
          <cell r="A5061" t="str">
            <v>4295862813</v>
          </cell>
        </row>
        <row r="5062">
          <cell r="A5062" t="str">
            <v>4295862813</v>
          </cell>
        </row>
        <row r="5063">
          <cell r="A5063" t="str">
            <v>4295862813</v>
          </cell>
        </row>
        <row r="5064">
          <cell r="A5064" t="str">
            <v>4295862813</v>
          </cell>
        </row>
        <row r="5065">
          <cell r="A5065" t="str">
            <v>4295862813</v>
          </cell>
        </row>
        <row r="5066">
          <cell r="A5066" t="str">
            <v>4295862813</v>
          </cell>
        </row>
        <row r="5067">
          <cell r="A5067" t="str">
            <v>4295862813</v>
          </cell>
        </row>
        <row r="5068">
          <cell r="A5068" t="str">
            <v>4295862813</v>
          </cell>
        </row>
        <row r="5069">
          <cell r="A5069" t="str">
            <v>4295862813</v>
          </cell>
        </row>
        <row r="5070">
          <cell r="A5070" t="str">
            <v>4295862813</v>
          </cell>
        </row>
        <row r="5071">
          <cell r="A5071" t="str">
            <v>4295862813</v>
          </cell>
        </row>
        <row r="5072">
          <cell r="A5072" t="str">
            <v>4295862813</v>
          </cell>
        </row>
        <row r="5073">
          <cell r="A5073" t="str">
            <v>4295862813</v>
          </cell>
        </row>
        <row r="5074">
          <cell r="A5074" t="str">
            <v>4295862813</v>
          </cell>
        </row>
        <row r="5075">
          <cell r="A5075" t="str">
            <v>4295862813</v>
          </cell>
        </row>
        <row r="5076">
          <cell r="A5076" t="str">
            <v>4295862813</v>
          </cell>
        </row>
        <row r="5077">
          <cell r="A5077" t="str">
            <v>4295862813</v>
          </cell>
        </row>
        <row r="5078">
          <cell r="A5078" t="str">
            <v>4295862813</v>
          </cell>
        </row>
        <row r="5079">
          <cell r="A5079" t="str">
            <v>4295862813</v>
          </cell>
        </row>
        <row r="5080">
          <cell r="A5080" t="str">
            <v>4295862813</v>
          </cell>
        </row>
        <row r="5081">
          <cell r="A5081" t="str">
            <v>4295862813</v>
          </cell>
        </row>
        <row r="5082">
          <cell r="A5082" t="str">
            <v>4295862813</v>
          </cell>
        </row>
        <row r="5083">
          <cell r="A5083" t="str">
            <v>4295862813</v>
          </cell>
        </row>
        <row r="5084">
          <cell r="A5084" t="str">
            <v>4295862813</v>
          </cell>
        </row>
        <row r="5085">
          <cell r="A5085" t="str">
            <v>4295862813</v>
          </cell>
        </row>
        <row r="5086">
          <cell r="A5086" t="str">
            <v>4295862813</v>
          </cell>
        </row>
        <row r="5087">
          <cell r="A5087" t="str">
            <v>4295862813</v>
          </cell>
        </row>
        <row r="5088">
          <cell r="A5088" t="str">
            <v>4295862813</v>
          </cell>
        </row>
        <row r="5089">
          <cell r="A5089" t="str">
            <v>4295862813</v>
          </cell>
        </row>
        <row r="5090">
          <cell r="A5090" t="str">
            <v>4295862813</v>
          </cell>
        </row>
        <row r="5091">
          <cell r="A5091" t="str">
            <v>4295862813</v>
          </cell>
        </row>
        <row r="5092">
          <cell r="A5092" t="str">
            <v>4295862813</v>
          </cell>
        </row>
        <row r="5093">
          <cell r="A5093" t="str">
            <v>4295862813</v>
          </cell>
        </row>
        <row r="5094">
          <cell r="A5094" t="str">
            <v>4295862813</v>
          </cell>
        </row>
        <row r="5095">
          <cell r="A5095" t="str">
            <v>4295862813</v>
          </cell>
        </row>
        <row r="5096">
          <cell r="A5096" t="str">
            <v>4295862813</v>
          </cell>
        </row>
        <row r="5097">
          <cell r="A5097" t="str">
            <v>4295862813</v>
          </cell>
        </row>
        <row r="5098">
          <cell r="A5098" t="str">
            <v>4295862813</v>
          </cell>
        </row>
        <row r="5099">
          <cell r="A5099" t="str">
            <v>4295862813</v>
          </cell>
        </row>
        <row r="5100">
          <cell r="A5100" t="str">
            <v>4295862813</v>
          </cell>
        </row>
        <row r="5101">
          <cell r="A5101" t="str">
            <v>4295862813</v>
          </cell>
        </row>
        <row r="5102">
          <cell r="A5102" t="str">
            <v>4295862813</v>
          </cell>
        </row>
        <row r="5103">
          <cell r="A5103" t="str">
            <v>4295862813</v>
          </cell>
        </row>
        <row r="5104">
          <cell r="A5104" t="str">
            <v>4295862813</v>
          </cell>
        </row>
        <row r="5105">
          <cell r="A5105" t="str">
            <v>4295862813</v>
          </cell>
        </row>
        <row r="5106">
          <cell r="A5106" t="str">
            <v>4295862813</v>
          </cell>
        </row>
        <row r="5107">
          <cell r="A5107" t="str">
            <v>4295862813</v>
          </cell>
        </row>
        <row r="5108">
          <cell r="A5108" t="str">
            <v>4295862813</v>
          </cell>
        </row>
        <row r="5109">
          <cell r="A5109" t="str">
            <v>4295862813</v>
          </cell>
        </row>
        <row r="5110">
          <cell r="A5110" t="str">
            <v>4295862813</v>
          </cell>
        </row>
        <row r="5111">
          <cell r="A5111" t="str">
            <v>4295864304</v>
          </cell>
        </row>
        <row r="5112">
          <cell r="A5112" t="str">
            <v>4295864304</v>
          </cell>
        </row>
        <row r="5113">
          <cell r="A5113" t="str">
            <v>4295864304</v>
          </cell>
        </row>
        <row r="5114">
          <cell r="A5114" t="str">
            <v>4295864304</v>
          </cell>
        </row>
        <row r="5115">
          <cell r="A5115" t="str">
            <v>4295864304</v>
          </cell>
        </row>
        <row r="5116">
          <cell r="A5116" t="str">
            <v>4295864304</v>
          </cell>
        </row>
        <row r="5117">
          <cell r="A5117" t="str">
            <v>4295864304</v>
          </cell>
        </row>
        <row r="5118">
          <cell r="A5118" t="str">
            <v>4295864304</v>
          </cell>
        </row>
        <row r="5119">
          <cell r="A5119" t="str">
            <v>4295864304</v>
          </cell>
        </row>
        <row r="5120">
          <cell r="A5120" t="str">
            <v>5046435876</v>
          </cell>
        </row>
        <row r="5121">
          <cell r="A5121" t="str">
            <v>5046435876</v>
          </cell>
        </row>
        <row r="5122">
          <cell r="A5122" t="str">
            <v>5046435876</v>
          </cell>
        </row>
        <row r="5123">
          <cell r="A5123" t="str">
            <v>5046435876</v>
          </cell>
        </row>
        <row r="5124">
          <cell r="A5124" t="str">
            <v>5046435876</v>
          </cell>
        </row>
        <row r="5125">
          <cell r="A5125" t="str">
            <v>5046435876</v>
          </cell>
        </row>
        <row r="5126">
          <cell r="A5126" t="str">
            <v>5046435876</v>
          </cell>
        </row>
        <row r="5127">
          <cell r="A5127" t="str">
            <v>5046435876</v>
          </cell>
        </row>
        <row r="5128">
          <cell r="A5128" t="str">
            <v>5046435876</v>
          </cell>
        </row>
        <row r="5129">
          <cell r="A5129" t="str">
            <v>5046435876</v>
          </cell>
        </row>
        <row r="5130">
          <cell r="A5130" t="str">
            <v>5046435876</v>
          </cell>
        </row>
        <row r="5131">
          <cell r="A5131" t="str">
            <v>5046435876</v>
          </cell>
        </row>
        <row r="5132">
          <cell r="A5132" t="str">
            <v>5046435876</v>
          </cell>
        </row>
        <row r="5133">
          <cell r="A5133" t="str">
            <v>5046435876</v>
          </cell>
        </row>
        <row r="5134">
          <cell r="A5134" t="str">
            <v>5046435876</v>
          </cell>
        </row>
        <row r="5135">
          <cell r="A5135" t="str">
            <v>5046435876</v>
          </cell>
        </row>
        <row r="5136">
          <cell r="A5136" t="str">
            <v>5046435876</v>
          </cell>
        </row>
        <row r="5137">
          <cell r="A5137" t="str">
            <v>5046435876</v>
          </cell>
        </row>
        <row r="5138">
          <cell r="A5138" t="str">
            <v>5046435876</v>
          </cell>
        </row>
        <row r="5139">
          <cell r="A5139" t="str">
            <v>5046435876</v>
          </cell>
        </row>
        <row r="5140">
          <cell r="A5140" t="str">
            <v>5046435876</v>
          </cell>
        </row>
        <row r="5141">
          <cell r="A5141" t="str">
            <v>5046435876</v>
          </cell>
        </row>
        <row r="5142">
          <cell r="A5142" t="str">
            <v>5046435876</v>
          </cell>
        </row>
        <row r="5143">
          <cell r="A5143" t="str">
            <v>5046435876</v>
          </cell>
        </row>
        <row r="5144">
          <cell r="A5144" t="str">
            <v>5046435876</v>
          </cell>
        </row>
        <row r="5145">
          <cell r="A5145" t="str">
            <v>5046435876</v>
          </cell>
        </row>
        <row r="5146">
          <cell r="A5146" t="str">
            <v>5046435876</v>
          </cell>
        </row>
        <row r="5147">
          <cell r="A5147" t="str">
            <v>5046435876</v>
          </cell>
        </row>
        <row r="5148">
          <cell r="A5148" t="str">
            <v>5046435876</v>
          </cell>
        </row>
        <row r="5149">
          <cell r="A5149" t="str">
            <v>5046435876</v>
          </cell>
        </row>
        <row r="5150">
          <cell r="A5150" t="str">
            <v>5046435876</v>
          </cell>
        </row>
        <row r="5151">
          <cell r="A5151" t="str">
            <v>5046435876</v>
          </cell>
        </row>
        <row r="5152">
          <cell r="A5152" t="str">
            <v>5046435876</v>
          </cell>
        </row>
        <row r="5153">
          <cell r="A5153" t="str">
            <v>5046435876</v>
          </cell>
        </row>
        <row r="5154">
          <cell r="A5154" t="str">
            <v>5046435876</v>
          </cell>
        </row>
        <row r="5155">
          <cell r="A5155" t="str">
            <v>5046435876</v>
          </cell>
        </row>
        <row r="5156">
          <cell r="A5156" t="str">
            <v>5046435876</v>
          </cell>
        </row>
        <row r="5157">
          <cell r="A5157" t="str">
            <v>5046435876</v>
          </cell>
        </row>
        <row r="5158">
          <cell r="A5158" t="str">
            <v>5046435876</v>
          </cell>
        </row>
        <row r="5159">
          <cell r="A5159" t="str">
            <v>5046435876</v>
          </cell>
        </row>
        <row r="5160">
          <cell r="A5160" t="str">
            <v>4298040855</v>
          </cell>
        </row>
        <row r="5161">
          <cell r="A5161" t="str">
            <v>4298040855</v>
          </cell>
        </row>
        <row r="5162">
          <cell r="A5162" t="str">
            <v>4298040855</v>
          </cell>
        </row>
        <row r="5163">
          <cell r="A5163" t="str">
            <v>4298040855</v>
          </cell>
        </row>
        <row r="5164">
          <cell r="A5164" t="str">
            <v>4298040855</v>
          </cell>
        </row>
        <row r="5165">
          <cell r="A5165" t="str">
            <v>4298040855</v>
          </cell>
        </row>
        <row r="5166">
          <cell r="A5166" t="str">
            <v>4298040855</v>
          </cell>
        </row>
        <row r="5167">
          <cell r="A5167" t="str">
            <v>4298040855</v>
          </cell>
        </row>
        <row r="5168">
          <cell r="A5168" t="str">
            <v>4298040855</v>
          </cell>
        </row>
        <row r="5169">
          <cell r="A5169" t="str">
            <v>4298040855</v>
          </cell>
        </row>
        <row r="5170">
          <cell r="A5170" t="str">
            <v>4298040855</v>
          </cell>
        </row>
        <row r="5171">
          <cell r="A5171" t="str">
            <v>4298040855</v>
          </cell>
        </row>
        <row r="5172">
          <cell r="A5172" t="str">
            <v>4298040855</v>
          </cell>
        </row>
        <row r="5173">
          <cell r="A5173" t="str">
            <v>4298040855</v>
          </cell>
        </row>
        <row r="5174">
          <cell r="A5174" t="str">
            <v>4298040855</v>
          </cell>
        </row>
        <row r="5175">
          <cell r="A5175" t="str">
            <v>4298040855</v>
          </cell>
        </row>
        <row r="5176">
          <cell r="A5176" t="str">
            <v>4298040855</v>
          </cell>
        </row>
        <row r="5177">
          <cell r="A5177" t="str">
            <v>4298040855</v>
          </cell>
        </row>
        <row r="5178">
          <cell r="A5178" t="str">
            <v>4298040855</v>
          </cell>
        </row>
        <row r="5179">
          <cell r="A5179" t="str">
            <v>4298040855</v>
          </cell>
        </row>
        <row r="5180">
          <cell r="A5180" t="str">
            <v>4298040855</v>
          </cell>
        </row>
        <row r="5181">
          <cell r="A5181" t="str">
            <v>4298040855</v>
          </cell>
        </row>
        <row r="5182">
          <cell r="A5182" t="str">
            <v>4298040855</v>
          </cell>
        </row>
        <row r="5183">
          <cell r="A5183" t="str">
            <v>4298040855</v>
          </cell>
        </row>
        <row r="5184">
          <cell r="A5184" t="str">
            <v>4298040855</v>
          </cell>
        </row>
        <row r="5185">
          <cell r="A5185" t="str">
            <v>4298040855</v>
          </cell>
        </row>
        <row r="5186">
          <cell r="A5186" t="str">
            <v>4298040855</v>
          </cell>
        </row>
        <row r="5187">
          <cell r="A5187" t="str">
            <v>4298040855</v>
          </cell>
        </row>
        <row r="5188">
          <cell r="A5188" t="str">
            <v>4298040855</v>
          </cell>
        </row>
        <row r="5189">
          <cell r="A5189" t="str">
            <v>4298040855</v>
          </cell>
        </row>
        <row r="5190">
          <cell r="A5190" t="str">
            <v>4298040855</v>
          </cell>
        </row>
        <row r="5191">
          <cell r="A5191" t="str">
            <v>4298040855</v>
          </cell>
        </row>
        <row r="5192">
          <cell r="A5192" t="str">
            <v>4298040855</v>
          </cell>
        </row>
        <row r="5193">
          <cell r="A5193" t="str">
            <v>4298040855</v>
          </cell>
        </row>
        <row r="5194">
          <cell r="A5194" t="str">
            <v>4298040855</v>
          </cell>
        </row>
        <row r="5195">
          <cell r="A5195" t="str">
            <v>4298040855</v>
          </cell>
        </row>
        <row r="5196">
          <cell r="A5196" t="str">
            <v>4298040855</v>
          </cell>
        </row>
        <row r="5197">
          <cell r="A5197" t="str">
            <v>4298040855</v>
          </cell>
        </row>
        <row r="5198">
          <cell r="A5198" t="str">
            <v>4298040855</v>
          </cell>
        </row>
        <row r="5199">
          <cell r="A5199" t="str">
            <v>4298040855</v>
          </cell>
        </row>
        <row r="5200">
          <cell r="A5200" t="str">
            <v>4298040855</v>
          </cell>
        </row>
        <row r="5201">
          <cell r="A5201" t="str">
            <v>4298040855</v>
          </cell>
        </row>
        <row r="5202">
          <cell r="A5202" t="str">
            <v>4298040855</v>
          </cell>
        </row>
        <row r="5203">
          <cell r="A5203" t="str">
            <v>4298040855</v>
          </cell>
        </row>
        <row r="5204">
          <cell r="A5204" t="str">
            <v>4298040855</v>
          </cell>
        </row>
        <row r="5205">
          <cell r="A5205" t="str">
            <v>4295894064</v>
          </cell>
        </row>
        <row r="5206">
          <cell r="A5206" t="str">
            <v>4295894064</v>
          </cell>
        </row>
        <row r="5207">
          <cell r="A5207" t="str">
            <v>4295894064</v>
          </cell>
        </row>
        <row r="5208">
          <cell r="A5208" t="str">
            <v>4295894064</v>
          </cell>
        </row>
        <row r="5209">
          <cell r="A5209" t="str">
            <v>4295894064</v>
          </cell>
        </row>
        <row r="5210">
          <cell r="A5210" t="str">
            <v>4295894064</v>
          </cell>
        </row>
        <row r="5211">
          <cell r="A5211" t="str">
            <v>4295894064</v>
          </cell>
        </row>
        <row r="5212">
          <cell r="A5212" t="str">
            <v>4295894064</v>
          </cell>
        </row>
        <row r="5213">
          <cell r="A5213" t="str">
            <v>4295894064</v>
          </cell>
        </row>
        <row r="5214">
          <cell r="A5214" t="str">
            <v>4295894064</v>
          </cell>
        </row>
        <row r="5215">
          <cell r="A5215" t="str">
            <v>4295894064</v>
          </cell>
        </row>
        <row r="5216">
          <cell r="A5216" t="str">
            <v>4295894064</v>
          </cell>
        </row>
        <row r="5217">
          <cell r="A5217" t="str">
            <v>4295894064</v>
          </cell>
        </row>
        <row r="5218">
          <cell r="A5218" t="str">
            <v>4295894064</v>
          </cell>
        </row>
        <row r="5219">
          <cell r="A5219" t="str">
            <v>4295894064</v>
          </cell>
        </row>
        <row r="5220">
          <cell r="A5220" t="str">
            <v>4295894064</v>
          </cell>
        </row>
        <row r="5221">
          <cell r="A5221" t="str">
            <v>4295894064</v>
          </cell>
        </row>
        <row r="5222">
          <cell r="A5222" t="str">
            <v>4295894064</v>
          </cell>
        </row>
        <row r="5223">
          <cell r="A5223" t="str">
            <v>4295894064</v>
          </cell>
        </row>
        <row r="5224">
          <cell r="A5224" t="str">
            <v>4295894064</v>
          </cell>
        </row>
        <row r="5225">
          <cell r="A5225" t="str">
            <v>4295894064</v>
          </cell>
        </row>
        <row r="5226">
          <cell r="A5226" t="str">
            <v>4295894064</v>
          </cell>
        </row>
        <row r="5227">
          <cell r="A5227" t="str">
            <v>4295894064</v>
          </cell>
        </row>
        <row r="5228">
          <cell r="A5228" t="str">
            <v>4295894064</v>
          </cell>
        </row>
        <row r="5229">
          <cell r="A5229" t="str">
            <v>4295894064</v>
          </cell>
        </row>
        <row r="5230">
          <cell r="A5230" t="str">
            <v>4295894064</v>
          </cell>
        </row>
        <row r="5231">
          <cell r="A5231" t="str">
            <v>4295894064</v>
          </cell>
        </row>
        <row r="5232">
          <cell r="A5232" t="str">
            <v>4295894064</v>
          </cell>
        </row>
        <row r="5233">
          <cell r="A5233" t="str">
            <v>4295894064</v>
          </cell>
        </row>
        <row r="5234">
          <cell r="A5234" t="str">
            <v>4295894064</v>
          </cell>
        </row>
        <row r="5235">
          <cell r="A5235" t="str">
            <v>4295894064</v>
          </cell>
        </row>
        <row r="5236">
          <cell r="A5236" t="str">
            <v>4295894064</v>
          </cell>
        </row>
        <row r="5237">
          <cell r="A5237" t="str">
            <v>4295894064</v>
          </cell>
        </row>
        <row r="5238">
          <cell r="A5238" t="str">
            <v>4295894064</v>
          </cell>
        </row>
        <row r="5239">
          <cell r="A5239" t="str">
            <v>4295894064</v>
          </cell>
        </row>
        <row r="5240">
          <cell r="A5240" t="str">
            <v>4295894064</v>
          </cell>
        </row>
        <row r="5241">
          <cell r="A5241" t="str">
            <v>4295894064</v>
          </cell>
        </row>
        <row r="5242">
          <cell r="A5242" t="str">
            <v>4295894064</v>
          </cell>
        </row>
        <row r="5243">
          <cell r="A5243" t="str">
            <v>4295894064</v>
          </cell>
        </row>
        <row r="5244">
          <cell r="A5244" t="str">
            <v>4295894064</v>
          </cell>
        </row>
        <row r="5245">
          <cell r="A5245" t="str">
            <v>4295894064</v>
          </cell>
        </row>
        <row r="5246">
          <cell r="A5246" t="str">
            <v>4295894064</v>
          </cell>
        </row>
        <row r="5247">
          <cell r="A5247" t="str">
            <v>4295894064</v>
          </cell>
        </row>
        <row r="5248">
          <cell r="A5248" t="str">
            <v>4295894064</v>
          </cell>
        </row>
        <row r="5249">
          <cell r="A5249" t="str">
            <v>4295894064</v>
          </cell>
        </row>
        <row r="5250">
          <cell r="A5250" t="str">
            <v>4295894064</v>
          </cell>
        </row>
        <row r="5251">
          <cell r="A5251" t="str">
            <v>4295894064</v>
          </cell>
        </row>
        <row r="5252">
          <cell r="A5252" t="str">
            <v>4295894064</v>
          </cell>
        </row>
        <row r="5253">
          <cell r="A5253" t="str">
            <v>4295894064</v>
          </cell>
        </row>
        <row r="5254">
          <cell r="A5254" t="str">
            <v>4295894064</v>
          </cell>
        </row>
        <row r="5255">
          <cell r="A5255" t="str">
            <v>4295894064</v>
          </cell>
        </row>
        <row r="5256">
          <cell r="A5256" t="str">
            <v>4295894064</v>
          </cell>
        </row>
        <row r="5257">
          <cell r="A5257" t="str">
            <v>4295894064</v>
          </cell>
        </row>
        <row r="5258">
          <cell r="A5258" t="str">
            <v>4295894064</v>
          </cell>
        </row>
        <row r="5259">
          <cell r="A5259" t="str">
            <v>4295894064</v>
          </cell>
        </row>
        <row r="5260">
          <cell r="A5260" t="str">
            <v>4295894064</v>
          </cell>
        </row>
        <row r="5261">
          <cell r="A5261" t="str">
            <v>4295894064</v>
          </cell>
        </row>
        <row r="5262">
          <cell r="A5262" t="str">
            <v>4295894064</v>
          </cell>
        </row>
        <row r="5263">
          <cell r="A5263" t="str">
            <v>4295894064</v>
          </cell>
        </row>
        <row r="5264">
          <cell r="A5264" t="str">
            <v>4295894064</v>
          </cell>
        </row>
        <row r="5265">
          <cell r="A5265" t="str">
            <v>4295894064</v>
          </cell>
        </row>
        <row r="5266">
          <cell r="A5266" t="str">
            <v>4295894064</v>
          </cell>
        </row>
        <row r="5267">
          <cell r="A5267" t="str">
            <v>4295894064</v>
          </cell>
        </row>
        <row r="5268">
          <cell r="A5268" t="str">
            <v>4295894064</v>
          </cell>
        </row>
        <row r="5269">
          <cell r="A5269" t="str">
            <v>4295894064</v>
          </cell>
        </row>
        <row r="5270">
          <cell r="A5270" t="str">
            <v>4295894064</v>
          </cell>
        </row>
        <row r="5271">
          <cell r="A5271" t="str">
            <v>4295894064</v>
          </cell>
        </row>
        <row r="5272">
          <cell r="A5272" t="str">
            <v>4295894064</v>
          </cell>
        </row>
        <row r="5273">
          <cell r="A5273" t="str">
            <v>4295894064</v>
          </cell>
        </row>
        <row r="5274">
          <cell r="A5274" t="str">
            <v>4295894064</v>
          </cell>
        </row>
        <row r="5275">
          <cell r="A5275" t="str">
            <v>4295894064</v>
          </cell>
        </row>
        <row r="5276">
          <cell r="A5276" t="str">
            <v>4295894064</v>
          </cell>
        </row>
        <row r="5277">
          <cell r="A5277" t="str">
            <v>4295894064</v>
          </cell>
        </row>
        <row r="5278">
          <cell r="A5278" t="str">
            <v>4295894064</v>
          </cell>
        </row>
        <row r="5279">
          <cell r="A5279" t="str">
            <v>4295894064</v>
          </cell>
        </row>
        <row r="5280">
          <cell r="A5280" t="str">
            <v>4295894064</v>
          </cell>
        </row>
        <row r="5281">
          <cell r="A5281" t="str">
            <v>4295894064</v>
          </cell>
        </row>
        <row r="5282">
          <cell r="A5282" t="str">
            <v>4295894064</v>
          </cell>
        </row>
        <row r="5283">
          <cell r="A5283" t="str">
            <v>4295894064</v>
          </cell>
        </row>
        <row r="5284">
          <cell r="A5284" t="str">
            <v>4295889535</v>
          </cell>
        </row>
        <row r="5285">
          <cell r="A5285" t="str">
            <v>4295889535</v>
          </cell>
        </row>
        <row r="5286">
          <cell r="A5286" t="str">
            <v>4295889535</v>
          </cell>
        </row>
        <row r="5287">
          <cell r="A5287" t="str">
            <v>4295889535</v>
          </cell>
        </row>
        <row r="5288">
          <cell r="A5288" t="str">
            <v>4295889535</v>
          </cell>
        </row>
        <row r="5289">
          <cell r="A5289" t="str">
            <v>4295889535</v>
          </cell>
        </row>
        <row r="5290">
          <cell r="A5290" t="str">
            <v>4295889535</v>
          </cell>
        </row>
        <row r="5291">
          <cell r="A5291" t="str">
            <v>4295889535</v>
          </cell>
        </row>
        <row r="5292">
          <cell r="A5292" t="str">
            <v>4295889535</v>
          </cell>
        </row>
        <row r="5293">
          <cell r="A5293" t="str">
            <v>4295889535</v>
          </cell>
        </row>
        <row r="5294">
          <cell r="A5294" t="str">
            <v>4295889535</v>
          </cell>
        </row>
        <row r="5295">
          <cell r="A5295" t="str">
            <v>4295889535</v>
          </cell>
        </row>
        <row r="5296">
          <cell r="A5296" t="str">
            <v>4295889535</v>
          </cell>
        </row>
        <row r="5297">
          <cell r="A5297" t="str">
            <v>4295889535</v>
          </cell>
        </row>
        <row r="5298">
          <cell r="A5298" t="str">
            <v>4295889535</v>
          </cell>
        </row>
        <row r="5299">
          <cell r="A5299" t="str">
            <v>4295889535</v>
          </cell>
        </row>
        <row r="5300">
          <cell r="A5300" t="str">
            <v>4295889535</v>
          </cell>
        </row>
        <row r="5301">
          <cell r="A5301" t="str">
            <v>4295889535</v>
          </cell>
        </row>
        <row r="5302">
          <cell r="A5302" t="str">
            <v>4295889535</v>
          </cell>
        </row>
        <row r="5303">
          <cell r="A5303" t="str">
            <v>4295889535</v>
          </cell>
        </row>
        <row r="5304">
          <cell r="A5304" t="str">
            <v>4295889535</v>
          </cell>
        </row>
        <row r="5305">
          <cell r="A5305" t="str">
            <v>4295889535</v>
          </cell>
        </row>
        <row r="5306">
          <cell r="A5306" t="str">
            <v>4295889535</v>
          </cell>
        </row>
        <row r="5307">
          <cell r="A5307" t="str">
            <v>4295889535</v>
          </cell>
        </row>
        <row r="5308">
          <cell r="A5308" t="str">
            <v>4295889535</v>
          </cell>
        </row>
        <row r="5309">
          <cell r="A5309" t="str">
            <v>4295889535</v>
          </cell>
        </row>
        <row r="5310">
          <cell r="A5310" t="str">
            <v>4295889535</v>
          </cell>
        </row>
        <row r="5311">
          <cell r="A5311" t="str">
            <v>4295889535</v>
          </cell>
        </row>
        <row r="5312">
          <cell r="A5312" t="str">
            <v>4295889535</v>
          </cell>
        </row>
        <row r="5313">
          <cell r="A5313" t="str">
            <v>4295889535</v>
          </cell>
        </row>
        <row r="5314">
          <cell r="A5314" t="str">
            <v>4295889535</v>
          </cell>
        </row>
        <row r="5315">
          <cell r="A5315" t="str">
            <v>4295889535</v>
          </cell>
        </row>
        <row r="5316">
          <cell r="A5316" t="str">
            <v>4295889535</v>
          </cell>
        </row>
        <row r="5317">
          <cell r="A5317" t="str">
            <v>4295889535</v>
          </cell>
        </row>
        <row r="5318">
          <cell r="A5318" t="str">
            <v>4295889535</v>
          </cell>
        </row>
        <row r="5319">
          <cell r="A5319" t="str">
            <v>4295889535</v>
          </cell>
        </row>
        <row r="5320">
          <cell r="A5320" t="str">
            <v>4295889535</v>
          </cell>
        </row>
        <row r="5321">
          <cell r="A5321" t="str">
            <v>4295889535</v>
          </cell>
        </row>
        <row r="5322">
          <cell r="A5322" t="str">
            <v>4295889535</v>
          </cell>
        </row>
        <row r="5323">
          <cell r="A5323" t="str">
            <v>4295889535</v>
          </cell>
        </row>
        <row r="5324">
          <cell r="A5324" t="str">
            <v>4295889535</v>
          </cell>
        </row>
        <row r="5325">
          <cell r="A5325" t="str">
            <v>4295889535</v>
          </cell>
        </row>
        <row r="5326">
          <cell r="A5326" t="str">
            <v>4295889535</v>
          </cell>
        </row>
        <row r="5327">
          <cell r="A5327" t="str">
            <v>4295889535</v>
          </cell>
        </row>
        <row r="5328">
          <cell r="A5328" t="str">
            <v>4295889535</v>
          </cell>
        </row>
        <row r="5329">
          <cell r="A5329" t="str">
            <v>4295889535</v>
          </cell>
        </row>
        <row r="5330">
          <cell r="A5330" t="str">
            <v>4295889535</v>
          </cell>
        </row>
        <row r="5331">
          <cell r="A5331" t="str">
            <v>4295889535</v>
          </cell>
        </row>
        <row r="5332">
          <cell r="A5332" t="str">
            <v>4295889535</v>
          </cell>
        </row>
        <row r="5333">
          <cell r="A5333" t="str">
            <v>4295889535</v>
          </cell>
        </row>
        <row r="5334">
          <cell r="A5334" t="str">
            <v>4295889535</v>
          </cell>
        </row>
        <row r="5335">
          <cell r="A5335" t="str">
            <v>4295889535</v>
          </cell>
        </row>
        <row r="5336">
          <cell r="A5336" t="str">
            <v>4295889535</v>
          </cell>
        </row>
        <row r="5337">
          <cell r="A5337" t="str">
            <v>4295889535</v>
          </cell>
        </row>
        <row r="5338">
          <cell r="A5338" t="str">
            <v>4295889535</v>
          </cell>
        </row>
        <row r="5339">
          <cell r="A5339" t="str">
            <v>4295889535</v>
          </cell>
        </row>
        <row r="5340">
          <cell r="A5340" t="str">
            <v>4295889535</v>
          </cell>
        </row>
        <row r="5341">
          <cell r="A5341" t="str">
            <v>4295889535</v>
          </cell>
        </row>
        <row r="5342">
          <cell r="A5342" t="str">
            <v>4295889535</v>
          </cell>
        </row>
        <row r="5343">
          <cell r="A5343" t="str">
            <v>4295889535</v>
          </cell>
        </row>
        <row r="5344">
          <cell r="A5344" t="str">
            <v>4295889535</v>
          </cell>
        </row>
        <row r="5345">
          <cell r="A5345" t="str">
            <v>4295889535</v>
          </cell>
        </row>
        <row r="5346">
          <cell r="A5346" t="str">
            <v>4295889535</v>
          </cell>
        </row>
        <row r="5347">
          <cell r="A5347" t="str">
            <v>4295889535</v>
          </cell>
        </row>
        <row r="5348">
          <cell r="A5348" t="str">
            <v>4295889535</v>
          </cell>
        </row>
        <row r="5349">
          <cell r="A5349" t="str">
            <v>4295889535</v>
          </cell>
        </row>
        <row r="5350">
          <cell r="A5350" t="str">
            <v>4295889535</v>
          </cell>
        </row>
        <row r="5351">
          <cell r="A5351" t="str">
            <v>4295889535</v>
          </cell>
        </row>
        <row r="5352">
          <cell r="A5352" t="str">
            <v>4295889535</v>
          </cell>
        </row>
        <row r="5353">
          <cell r="A5353" t="str">
            <v>4295889535</v>
          </cell>
        </row>
        <row r="5354">
          <cell r="A5354" t="str">
            <v>4295889535</v>
          </cell>
        </row>
        <row r="5355">
          <cell r="A5355" t="str">
            <v>4295889535</v>
          </cell>
        </row>
        <row r="5356">
          <cell r="A5356" t="str">
            <v>4295889535</v>
          </cell>
        </row>
        <row r="5357">
          <cell r="A5357" t="str">
            <v>4295889535</v>
          </cell>
        </row>
        <row r="5358">
          <cell r="A5358" t="str">
            <v>4295889535</v>
          </cell>
        </row>
        <row r="5359">
          <cell r="A5359" t="str">
            <v>4295889535</v>
          </cell>
        </row>
        <row r="5360">
          <cell r="A5360" t="str">
            <v>4295889535</v>
          </cell>
        </row>
        <row r="5361">
          <cell r="A5361" t="str">
            <v>4295889535</v>
          </cell>
        </row>
        <row r="5362">
          <cell r="A5362" t="str">
            <v>4295889535</v>
          </cell>
        </row>
        <row r="5363">
          <cell r="A5363" t="str">
            <v>4295889535</v>
          </cell>
        </row>
        <row r="5364">
          <cell r="A5364" t="str">
            <v>4295889535</v>
          </cell>
        </row>
        <row r="5365">
          <cell r="A5365" t="str">
            <v>4295889535</v>
          </cell>
        </row>
        <row r="5366">
          <cell r="A5366" t="str">
            <v>4295889535</v>
          </cell>
        </row>
        <row r="5367">
          <cell r="A5367" t="str">
            <v>4295889535</v>
          </cell>
        </row>
        <row r="5368">
          <cell r="A5368" t="str">
            <v>4295889535</v>
          </cell>
        </row>
        <row r="5369">
          <cell r="A5369" t="str">
            <v>4295889535</v>
          </cell>
        </row>
        <row r="5370">
          <cell r="A5370" t="str">
            <v>4295889535</v>
          </cell>
        </row>
        <row r="5371">
          <cell r="A5371" t="str">
            <v>4295889535</v>
          </cell>
        </row>
        <row r="5372">
          <cell r="A5372" t="str">
            <v>4295889535</v>
          </cell>
        </row>
        <row r="5373">
          <cell r="A5373" t="str">
            <v>4295889535</v>
          </cell>
        </row>
        <row r="5374">
          <cell r="A5374" t="str">
            <v>4295889535</v>
          </cell>
        </row>
        <row r="5375">
          <cell r="A5375" t="str">
            <v>4295889535</v>
          </cell>
        </row>
        <row r="5376">
          <cell r="A5376" t="str">
            <v>4295889535</v>
          </cell>
        </row>
        <row r="5377">
          <cell r="A5377" t="str">
            <v>4295889535</v>
          </cell>
        </row>
        <row r="5378">
          <cell r="A5378" t="str">
            <v>4295889535</v>
          </cell>
        </row>
        <row r="5379">
          <cell r="A5379" t="str">
            <v>4295889535</v>
          </cell>
        </row>
        <row r="5380">
          <cell r="A5380" t="str">
            <v>4295889535</v>
          </cell>
        </row>
        <row r="5381">
          <cell r="A5381" t="str">
            <v>4295889535</v>
          </cell>
        </row>
        <row r="5382">
          <cell r="A5382" t="str">
            <v>4295889535</v>
          </cell>
        </row>
        <row r="5383">
          <cell r="A5383" t="str">
            <v>4295889535</v>
          </cell>
        </row>
        <row r="5384">
          <cell r="A5384" t="str">
            <v>4295889535</v>
          </cell>
        </row>
        <row r="5385">
          <cell r="A5385" t="str">
            <v>4295889535</v>
          </cell>
        </row>
        <row r="5386">
          <cell r="A5386" t="str">
            <v>4295889535</v>
          </cell>
        </row>
        <row r="5387">
          <cell r="A5387" t="str">
            <v>4295889535</v>
          </cell>
        </row>
        <row r="5388">
          <cell r="A5388" t="str">
            <v>4295889535</v>
          </cell>
        </row>
        <row r="5389">
          <cell r="A5389" t="str">
            <v>4295889535</v>
          </cell>
        </row>
        <row r="5390">
          <cell r="A5390" t="str">
            <v>4295889535</v>
          </cell>
        </row>
        <row r="5391">
          <cell r="A5391" t="str">
            <v>4295889535</v>
          </cell>
        </row>
        <row r="5392">
          <cell r="A5392" t="str">
            <v>4295889535</v>
          </cell>
        </row>
        <row r="5393">
          <cell r="A5393" t="str">
            <v>4295889535</v>
          </cell>
        </row>
        <row r="5394">
          <cell r="A5394" t="str">
            <v>4295889535</v>
          </cell>
        </row>
        <row r="5395">
          <cell r="A5395" t="str">
            <v>4295889535</v>
          </cell>
        </row>
        <row r="5396">
          <cell r="A5396" t="str">
            <v>4295889535</v>
          </cell>
        </row>
        <row r="5397">
          <cell r="A5397" t="str">
            <v>4295889535</v>
          </cell>
        </row>
        <row r="5398">
          <cell r="A5398" t="str">
            <v>4295889535</v>
          </cell>
        </row>
        <row r="5399">
          <cell r="A5399" t="str">
            <v>4295889535</v>
          </cell>
        </row>
        <row r="5400">
          <cell r="A5400" t="str">
            <v>4295889535</v>
          </cell>
        </row>
        <row r="5401">
          <cell r="A5401" t="str">
            <v>4295889535</v>
          </cell>
        </row>
        <row r="5402">
          <cell r="A5402" t="str">
            <v>4295889535</v>
          </cell>
        </row>
        <row r="5403">
          <cell r="A5403" t="str">
            <v>4295889535</v>
          </cell>
        </row>
        <row r="5404">
          <cell r="A5404" t="str">
            <v>4295889535</v>
          </cell>
        </row>
        <row r="5405">
          <cell r="A5405" t="str">
            <v>4295889535</v>
          </cell>
        </row>
        <row r="5406">
          <cell r="A5406" t="str">
            <v>4295889535</v>
          </cell>
        </row>
        <row r="5407">
          <cell r="A5407" t="str">
            <v>4295889535</v>
          </cell>
        </row>
        <row r="5408">
          <cell r="A5408" t="str">
            <v>4295889535</v>
          </cell>
        </row>
        <row r="5409">
          <cell r="A5409" t="str">
            <v>4295889535</v>
          </cell>
        </row>
        <row r="5410">
          <cell r="A5410" t="str">
            <v>4295889535</v>
          </cell>
        </row>
        <row r="5411">
          <cell r="A5411" t="str">
            <v>4295889535</v>
          </cell>
        </row>
        <row r="5412">
          <cell r="A5412" t="str">
            <v>4295889535</v>
          </cell>
        </row>
        <row r="5413">
          <cell r="A5413" t="str">
            <v>4295889535</v>
          </cell>
        </row>
        <row r="5414">
          <cell r="A5414" t="str">
            <v>4295889535</v>
          </cell>
        </row>
        <row r="5415">
          <cell r="A5415" t="str">
            <v>4295889535</v>
          </cell>
        </row>
        <row r="5416">
          <cell r="A5416" t="str">
            <v>4295889535</v>
          </cell>
        </row>
        <row r="5417">
          <cell r="A5417" t="str">
            <v>4295889535</v>
          </cell>
        </row>
        <row r="5418">
          <cell r="A5418" t="str">
            <v>4295889535</v>
          </cell>
        </row>
        <row r="5419">
          <cell r="A5419" t="str">
            <v>4295889535</v>
          </cell>
        </row>
        <row r="5420">
          <cell r="A5420" t="str">
            <v>4295889535</v>
          </cell>
        </row>
        <row r="5421">
          <cell r="A5421" t="str">
            <v>4295889535</v>
          </cell>
        </row>
        <row r="5422">
          <cell r="A5422" t="str">
            <v>4295889535</v>
          </cell>
        </row>
        <row r="5423">
          <cell r="A5423" t="str">
            <v>4295889535</v>
          </cell>
        </row>
        <row r="5424">
          <cell r="A5424" t="str">
            <v>4295889535</v>
          </cell>
        </row>
        <row r="5425">
          <cell r="A5425" t="str">
            <v>4295889535</v>
          </cell>
        </row>
        <row r="5426">
          <cell r="A5426" t="str">
            <v>4295889535</v>
          </cell>
        </row>
        <row r="5427">
          <cell r="A5427" t="str">
            <v>4295889535</v>
          </cell>
        </row>
        <row r="5428">
          <cell r="A5428" t="str">
            <v>4295889535</v>
          </cell>
        </row>
        <row r="5429">
          <cell r="A5429" t="str">
            <v>4295889535</v>
          </cell>
        </row>
        <row r="5430">
          <cell r="A5430" t="str">
            <v>4295889535</v>
          </cell>
        </row>
        <row r="5431">
          <cell r="A5431" t="str">
            <v>4295889535</v>
          </cell>
        </row>
        <row r="5432">
          <cell r="A5432" t="str">
            <v>4295889535</v>
          </cell>
        </row>
        <row r="5433">
          <cell r="A5433" t="str">
            <v>4295889535</v>
          </cell>
        </row>
        <row r="5434">
          <cell r="A5434" t="str">
            <v>4295889535</v>
          </cell>
        </row>
        <row r="5435">
          <cell r="A5435" t="str">
            <v>4295889535</v>
          </cell>
        </row>
        <row r="5436">
          <cell r="A5436" t="str">
            <v>4295889535</v>
          </cell>
        </row>
        <row r="5437">
          <cell r="A5437" t="str">
            <v>4295889535</v>
          </cell>
        </row>
        <row r="5438">
          <cell r="A5438" t="str">
            <v>4295889535</v>
          </cell>
        </row>
        <row r="5439">
          <cell r="A5439" t="str">
            <v>4295889535</v>
          </cell>
        </row>
        <row r="5440">
          <cell r="A5440" t="str">
            <v>4295889535</v>
          </cell>
        </row>
        <row r="5441">
          <cell r="A5441" t="str">
            <v>4295889535</v>
          </cell>
        </row>
        <row r="5442">
          <cell r="A5442" t="str">
            <v>4295889535</v>
          </cell>
        </row>
        <row r="5443">
          <cell r="A5443" t="str">
            <v>4295889535</v>
          </cell>
        </row>
        <row r="5444">
          <cell r="A5444" t="str">
            <v>4295889535</v>
          </cell>
        </row>
        <row r="5445">
          <cell r="A5445" t="str">
            <v>4295889535</v>
          </cell>
        </row>
        <row r="5446">
          <cell r="A5446" t="str">
            <v>4295889535</v>
          </cell>
        </row>
        <row r="5447">
          <cell r="A5447" t="str">
            <v>4295889535</v>
          </cell>
        </row>
        <row r="5448">
          <cell r="A5448" t="str">
            <v>4295889535</v>
          </cell>
        </row>
        <row r="5449">
          <cell r="A5449" t="str">
            <v>4295889535</v>
          </cell>
        </row>
        <row r="5450">
          <cell r="A5450" t="str">
            <v>4295889535</v>
          </cell>
        </row>
        <row r="5451">
          <cell r="A5451" t="str">
            <v>4295889535</v>
          </cell>
        </row>
        <row r="5452">
          <cell r="A5452" t="str">
            <v>4295889535</v>
          </cell>
        </row>
        <row r="5453">
          <cell r="A5453" t="str">
            <v>4295889535</v>
          </cell>
        </row>
        <row r="5454">
          <cell r="A5454" t="str">
            <v>4295889535</v>
          </cell>
        </row>
        <row r="5455">
          <cell r="A5455" t="str">
            <v>4295889535</v>
          </cell>
        </row>
        <row r="5456">
          <cell r="A5456" t="str">
            <v>4295889535</v>
          </cell>
        </row>
        <row r="5457">
          <cell r="A5457" t="str">
            <v>4295889535</v>
          </cell>
        </row>
        <row r="5458">
          <cell r="A5458" t="str">
            <v>4295889535</v>
          </cell>
        </row>
        <row r="5459">
          <cell r="A5459" t="str">
            <v>4295889535</v>
          </cell>
        </row>
        <row r="5460">
          <cell r="A5460" t="str">
            <v>4295889535</v>
          </cell>
        </row>
        <row r="5461">
          <cell r="A5461" t="str">
            <v>4295889535</v>
          </cell>
        </row>
        <row r="5462">
          <cell r="A5462" t="str">
            <v>4295889535</v>
          </cell>
        </row>
        <row r="5463">
          <cell r="A5463" t="str">
            <v>4295889535</v>
          </cell>
        </row>
        <row r="5464">
          <cell r="A5464" t="str">
            <v>4295889535</v>
          </cell>
        </row>
        <row r="5465">
          <cell r="A5465" t="str">
            <v>4295889535</v>
          </cell>
        </row>
        <row r="5466">
          <cell r="A5466" t="str">
            <v>4295889535</v>
          </cell>
        </row>
        <row r="5467">
          <cell r="A5467" t="str">
            <v>4295889535</v>
          </cell>
        </row>
        <row r="5468">
          <cell r="A5468" t="str">
            <v>4295889535</v>
          </cell>
        </row>
        <row r="5469">
          <cell r="A5469" t="str">
            <v>4295889535</v>
          </cell>
        </row>
        <row r="5470">
          <cell r="A5470" t="str">
            <v>4295889535</v>
          </cell>
        </row>
        <row r="5471">
          <cell r="A5471" t="str">
            <v>4295889535</v>
          </cell>
        </row>
        <row r="5472">
          <cell r="A5472" t="str">
            <v>4295889535</v>
          </cell>
        </row>
        <row r="5473">
          <cell r="A5473" t="str">
            <v>4295889535</v>
          </cell>
        </row>
        <row r="5474">
          <cell r="A5474" t="str">
            <v>4295883036</v>
          </cell>
        </row>
        <row r="5475">
          <cell r="A5475" t="str">
            <v>4295883036</v>
          </cell>
        </row>
        <row r="5476">
          <cell r="A5476" t="str">
            <v>4295883036</v>
          </cell>
        </row>
        <row r="5477">
          <cell r="A5477" t="str">
            <v>4295883036</v>
          </cell>
        </row>
        <row r="5478">
          <cell r="A5478" t="str">
            <v>4295883036</v>
          </cell>
        </row>
        <row r="5479">
          <cell r="A5479" t="str">
            <v>4295883036</v>
          </cell>
        </row>
        <row r="5480">
          <cell r="A5480" t="str">
            <v>4295883036</v>
          </cell>
        </row>
        <row r="5481">
          <cell r="A5481" t="str">
            <v>4295883036</v>
          </cell>
        </row>
        <row r="5482">
          <cell r="A5482" t="str">
            <v>4295883036</v>
          </cell>
        </row>
        <row r="5483">
          <cell r="A5483" t="str">
            <v>4295883036</v>
          </cell>
        </row>
        <row r="5484">
          <cell r="A5484" t="str">
            <v>4295883036</v>
          </cell>
        </row>
        <row r="5485">
          <cell r="A5485" t="str">
            <v>4295883036</v>
          </cell>
        </row>
        <row r="5486">
          <cell r="A5486" t="str">
            <v>4295883036</v>
          </cell>
        </row>
        <row r="5487">
          <cell r="A5487" t="str">
            <v>4295883036</v>
          </cell>
        </row>
        <row r="5488">
          <cell r="A5488" t="str">
            <v>4295883036</v>
          </cell>
        </row>
        <row r="5489">
          <cell r="A5489" t="str">
            <v>4295883036</v>
          </cell>
        </row>
        <row r="5490">
          <cell r="A5490" t="str">
            <v>4295883036</v>
          </cell>
        </row>
        <row r="5491">
          <cell r="A5491" t="str">
            <v>4295883036</v>
          </cell>
        </row>
        <row r="5492">
          <cell r="A5492" t="str">
            <v>4295883036</v>
          </cell>
        </row>
        <row r="5493">
          <cell r="A5493" t="str">
            <v>4295883036</v>
          </cell>
        </row>
        <row r="5494">
          <cell r="A5494" t="str">
            <v>4295883036</v>
          </cell>
        </row>
        <row r="5495">
          <cell r="A5495" t="str">
            <v>4295883036</v>
          </cell>
        </row>
        <row r="5496">
          <cell r="A5496" t="str">
            <v>4295883036</v>
          </cell>
        </row>
        <row r="5497">
          <cell r="A5497" t="str">
            <v>4295883036</v>
          </cell>
        </row>
        <row r="5498">
          <cell r="A5498" t="str">
            <v>4295883036</v>
          </cell>
        </row>
        <row r="5499">
          <cell r="A5499" t="str">
            <v>4295883036</v>
          </cell>
        </row>
        <row r="5500">
          <cell r="A5500" t="str">
            <v>4295883036</v>
          </cell>
        </row>
        <row r="5501">
          <cell r="A5501" t="str">
            <v>4295883036</v>
          </cell>
        </row>
        <row r="5502">
          <cell r="A5502" t="str">
            <v>4295883036</v>
          </cell>
        </row>
        <row r="5503">
          <cell r="A5503" t="str">
            <v>4295883036</v>
          </cell>
        </row>
        <row r="5504">
          <cell r="A5504" t="str">
            <v>4295883036</v>
          </cell>
        </row>
        <row r="5505">
          <cell r="A5505" t="str">
            <v>4295883036</v>
          </cell>
        </row>
        <row r="5506">
          <cell r="A5506" t="str">
            <v>4295883036</v>
          </cell>
        </row>
        <row r="5507">
          <cell r="A5507" t="str">
            <v>4295883036</v>
          </cell>
        </row>
        <row r="5508">
          <cell r="A5508" t="str">
            <v>4295883036</v>
          </cell>
        </row>
        <row r="5509">
          <cell r="A5509" t="str">
            <v>4295883036</v>
          </cell>
        </row>
        <row r="5510">
          <cell r="A5510" t="str">
            <v>4295883036</v>
          </cell>
        </row>
        <row r="5511">
          <cell r="A5511" t="str">
            <v>4295883036</v>
          </cell>
        </row>
        <row r="5512">
          <cell r="A5512" t="str">
            <v>4295883036</v>
          </cell>
        </row>
        <row r="5513">
          <cell r="A5513" t="str">
            <v>4295883036</v>
          </cell>
        </row>
        <row r="5514">
          <cell r="A5514" t="str">
            <v>4295883036</v>
          </cell>
        </row>
        <row r="5515">
          <cell r="A5515" t="str">
            <v>4295883036</v>
          </cell>
        </row>
        <row r="5516">
          <cell r="A5516" t="str">
            <v>4295883036</v>
          </cell>
        </row>
        <row r="5517">
          <cell r="A5517" t="str">
            <v>4295883036</v>
          </cell>
        </row>
        <row r="5518">
          <cell r="A5518" t="str">
            <v>4295883036</v>
          </cell>
        </row>
        <row r="5519">
          <cell r="A5519" t="str">
            <v>4295883036</v>
          </cell>
        </row>
        <row r="5520">
          <cell r="A5520" t="str">
            <v>4295883036</v>
          </cell>
        </row>
        <row r="5521">
          <cell r="A5521" t="str">
            <v>4295883036</v>
          </cell>
        </row>
        <row r="5522">
          <cell r="A5522" t="str">
            <v>4295883036</v>
          </cell>
        </row>
        <row r="5523">
          <cell r="A5523" t="str">
            <v>4295883036</v>
          </cell>
        </row>
        <row r="5524">
          <cell r="A5524" t="str">
            <v>4295883036</v>
          </cell>
        </row>
        <row r="5525">
          <cell r="A5525" t="str">
            <v>4295883036</v>
          </cell>
        </row>
        <row r="5526">
          <cell r="A5526" t="str">
            <v>4295883036</v>
          </cell>
        </row>
        <row r="5527">
          <cell r="A5527" t="str">
            <v>4295883036</v>
          </cell>
        </row>
        <row r="5528">
          <cell r="A5528" t="str">
            <v>4295883036</v>
          </cell>
        </row>
        <row r="5529">
          <cell r="A5529" t="str">
            <v>4295883036</v>
          </cell>
        </row>
        <row r="5530">
          <cell r="A5530" t="str">
            <v>4295883036</v>
          </cell>
        </row>
        <row r="5531">
          <cell r="A5531" t="str">
            <v>4295883036</v>
          </cell>
        </row>
        <row r="5532">
          <cell r="A5532" t="str">
            <v>4295883036</v>
          </cell>
        </row>
        <row r="5533">
          <cell r="A5533" t="str">
            <v>4295883036</v>
          </cell>
        </row>
        <row r="5534">
          <cell r="A5534" t="str">
            <v>4295883036</v>
          </cell>
        </row>
        <row r="5535">
          <cell r="A5535" t="str">
            <v>4295883036</v>
          </cell>
        </row>
        <row r="5536">
          <cell r="A5536" t="str">
            <v>4295883036</v>
          </cell>
        </row>
        <row r="5537">
          <cell r="A5537" t="str">
            <v>4295883036</v>
          </cell>
        </row>
        <row r="5538">
          <cell r="A5538" t="str">
            <v>4295883036</v>
          </cell>
        </row>
        <row r="5539">
          <cell r="A5539" t="str">
            <v>4295883036</v>
          </cell>
        </row>
        <row r="5540">
          <cell r="A5540" t="str">
            <v>4295883036</v>
          </cell>
        </row>
        <row r="5541">
          <cell r="A5541" t="str">
            <v>4295883036</v>
          </cell>
        </row>
        <row r="5542">
          <cell r="A5542" t="str">
            <v>4295883036</v>
          </cell>
        </row>
        <row r="5543">
          <cell r="A5543" t="str">
            <v>4295883036</v>
          </cell>
        </row>
        <row r="5544">
          <cell r="A5544" t="str">
            <v>4295883036</v>
          </cell>
        </row>
        <row r="5545">
          <cell r="A5545" t="str">
            <v>4295883036</v>
          </cell>
        </row>
        <row r="5546">
          <cell r="A5546" t="str">
            <v>4295883036</v>
          </cell>
        </row>
        <row r="5547">
          <cell r="A5547" t="str">
            <v>4295883036</v>
          </cell>
        </row>
        <row r="5548">
          <cell r="A5548" t="str">
            <v>4295883036</v>
          </cell>
        </row>
        <row r="5549">
          <cell r="A5549" t="str">
            <v>4295883036</v>
          </cell>
        </row>
        <row r="5550">
          <cell r="A5550" t="str">
            <v>4295883036</v>
          </cell>
        </row>
        <row r="5551">
          <cell r="A5551" t="str">
            <v>4295883036</v>
          </cell>
        </row>
        <row r="5552">
          <cell r="A5552" t="str">
            <v>4295883036</v>
          </cell>
        </row>
        <row r="5553">
          <cell r="A5553" t="str">
            <v>4295883036</v>
          </cell>
        </row>
        <row r="5554">
          <cell r="A5554" t="str">
            <v>4295883036</v>
          </cell>
        </row>
        <row r="5555">
          <cell r="A5555" t="str">
            <v>4295883036</v>
          </cell>
        </row>
        <row r="5556">
          <cell r="A5556" t="str">
            <v>4295883036</v>
          </cell>
        </row>
        <row r="5557">
          <cell r="A5557" t="str">
            <v>4295883036</v>
          </cell>
        </row>
        <row r="5558">
          <cell r="A5558" t="str">
            <v>4295883036</v>
          </cell>
        </row>
        <row r="5559">
          <cell r="A5559" t="str">
            <v>4295883036</v>
          </cell>
        </row>
        <row r="5560">
          <cell r="A5560" t="str">
            <v>4295883036</v>
          </cell>
        </row>
        <row r="5561">
          <cell r="A5561" t="str">
            <v>4295883036</v>
          </cell>
        </row>
        <row r="5562">
          <cell r="A5562" t="str">
            <v>4295883036</v>
          </cell>
        </row>
        <row r="5563">
          <cell r="A5563" t="str">
            <v>4295881614</v>
          </cell>
        </row>
        <row r="5564">
          <cell r="A5564" t="str">
            <v>4295881614</v>
          </cell>
        </row>
        <row r="5565">
          <cell r="A5565" t="str">
            <v>4295881614</v>
          </cell>
        </row>
        <row r="5566">
          <cell r="A5566" t="str">
            <v>4295881614</v>
          </cell>
        </row>
        <row r="5567">
          <cell r="A5567" t="str">
            <v>4295881614</v>
          </cell>
        </row>
        <row r="5568">
          <cell r="A5568" t="str">
            <v>4295881614</v>
          </cell>
        </row>
        <row r="5569">
          <cell r="A5569" t="str">
            <v>4295881614</v>
          </cell>
        </row>
        <row r="5570">
          <cell r="A5570" t="str">
            <v>4295881614</v>
          </cell>
        </row>
        <row r="5571">
          <cell r="A5571" t="str">
            <v>4295881614</v>
          </cell>
        </row>
        <row r="5572">
          <cell r="A5572" t="str">
            <v>4295881614</v>
          </cell>
        </row>
        <row r="5573">
          <cell r="A5573" t="str">
            <v>4295881614</v>
          </cell>
        </row>
        <row r="5574">
          <cell r="A5574" t="str">
            <v>4295881614</v>
          </cell>
        </row>
        <row r="5575">
          <cell r="A5575" t="str">
            <v>4295881614</v>
          </cell>
        </row>
        <row r="5576">
          <cell r="A5576" t="str">
            <v>4295881614</v>
          </cell>
        </row>
        <row r="5577">
          <cell r="A5577" t="str">
            <v>4295881614</v>
          </cell>
        </row>
        <row r="5578">
          <cell r="A5578" t="str">
            <v>4295881614</v>
          </cell>
        </row>
        <row r="5579">
          <cell r="A5579" t="str">
            <v>4295881614</v>
          </cell>
        </row>
        <row r="5580">
          <cell r="A5580" t="str">
            <v>4295881614</v>
          </cell>
        </row>
        <row r="5581">
          <cell r="A5581" t="str">
            <v>4295881614</v>
          </cell>
        </row>
        <row r="5582">
          <cell r="A5582" t="str">
            <v>4295881614</v>
          </cell>
        </row>
        <row r="5583">
          <cell r="A5583" t="str">
            <v>4295881614</v>
          </cell>
        </row>
        <row r="5584">
          <cell r="A5584" t="str">
            <v>4295881614</v>
          </cell>
        </row>
        <row r="5585">
          <cell r="A5585" t="str">
            <v>4295881614</v>
          </cell>
        </row>
        <row r="5586">
          <cell r="A5586" t="str">
            <v>4295881614</v>
          </cell>
        </row>
        <row r="5587">
          <cell r="A5587" t="str">
            <v>4295881614</v>
          </cell>
        </row>
        <row r="5588">
          <cell r="A5588" t="str">
            <v>4295881614</v>
          </cell>
        </row>
        <row r="5589">
          <cell r="A5589" t="str">
            <v>4295881614</v>
          </cell>
        </row>
        <row r="5590">
          <cell r="A5590" t="str">
            <v>4295881614</v>
          </cell>
        </row>
        <row r="5591">
          <cell r="A5591" t="str">
            <v>4295881614</v>
          </cell>
        </row>
        <row r="5592">
          <cell r="A5592" t="str">
            <v>4295881614</v>
          </cell>
        </row>
        <row r="5593">
          <cell r="A5593" t="str">
            <v>4295881614</v>
          </cell>
        </row>
        <row r="5594">
          <cell r="A5594" t="str">
            <v>4295881614</v>
          </cell>
        </row>
        <row r="5595">
          <cell r="A5595" t="str">
            <v>4295881614</v>
          </cell>
        </row>
        <row r="5596">
          <cell r="A5596" t="str">
            <v>4295881614</v>
          </cell>
        </row>
        <row r="5597">
          <cell r="A5597" t="str">
            <v>4295881614</v>
          </cell>
        </row>
        <row r="5598">
          <cell r="A5598" t="str">
            <v>4295881614</v>
          </cell>
        </row>
        <row r="5599">
          <cell r="A5599" t="str">
            <v>4295881614</v>
          </cell>
        </row>
        <row r="5600">
          <cell r="A5600" t="str">
            <v>4295881614</v>
          </cell>
        </row>
        <row r="5601">
          <cell r="A5601" t="str">
            <v>4295881614</v>
          </cell>
        </row>
        <row r="5602">
          <cell r="A5602" t="str">
            <v>4295881614</v>
          </cell>
        </row>
        <row r="5603">
          <cell r="A5603" t="str">
            <v>4295881614</v>
          </cell>
        </row>
        <row r="5604">
          <cell r="A5604" t="str">
            <v>4295881614</v>
          </cell>
        </row>
        <row r="5605">
          <cell r="A5605" t="str">
            <v>4295881614</v>
          </cell>
        </row>
        <row r="5606">
          <cell r="A5606" t="str">
            <v>4295881614</v>
          </cell>
        </row>
        <row r="5607">
          <cell r="A5607" t="str">
            <v>4295881614</v>
          </cell>
        </row>
        <row r="5608">
          <cell r="A5608" t="str">
            <v>4295881614</v>
          </cell>
        </row>
        <row r="5609">
          <cell r="A5609" t="str">
            <v>4295881614</v>
          </cell>
        </row>
        <row r="5610">
          <cell r="A5610" t="str">
            <v>4295881614</v>
          </cell>
        </row>
        <row r="5611">
          <cell r="A5611" t="str">
            <v>4295881614</v>
          </cell>
        </row>
        <row r="5612">
          <cell r="A5612" t="str">
            <v>4295881614</v>
          </cell>
        </row>
        <row r="5613">
          <cell r="A5613" t="str">
            <v>4295881614</v>
          </cell>
        </row>
        <row r="5614">
          <cell r="A5614" t="str">
            <v>4295881614</v>
          </cell>
        </row>
        <row r="5615">
          <cell r="A5615" t="str">
            <v>4295881614</v>
          </cell>
        </row>
        <row r="5616">
          <cell r="A5616" t="str">
            <v>4295881614</v>
          </cell>
        </row>
        <row r="5617">
          <cell r="A5617" t="str">
            <v>4295881614</v>
          </cell>
        </row>
        <row r="5618">
          <cell r="A5618" t="str">
            <v>4295881614</v>
          </cell>
        </row>
        <row r="5619">
          <cell r="A5619" t="str">
            <v>4295881614</v>
          </cell>
        </row>
        <row r="5620">
          <cell r="A5620" t="str">
            <v>4295881614</v>
          </cell>
        </row>
        <row r="5621">
          <cell r="A5621" t="str">
            <v>4295881614</v>
          </cell>
        </row>
        <row r="5622">
          <cell r="A5622" t="str">
            <v>4295881614</v>
          </cell>
        </row>
        <row r="5623">
          <cell r="A5623" t="str">
            <v>4295881614</v>
          </cell>
        </row>
        <row r="5624">
          <cell r="A5624" t="str">
            <v>4295881614</v>
          </cell>
        </row>
        <row r="5625">
          <cell r="A5625" t="str">
            <v>4295881614</v>
          </cell>
        </row>
        <row r="5626">
          <cell r="A5626" t="str">
            <v>4295881614</v>
          </cell>
        </row>
        <row r="5627">
          <cell r="A5627" t="str">
            <v>4295881614</v>
          </cell>
        </row>
        <row r="5628">
          <cell r="A5628" t="str">
            <v>4295881614</v>
          </cell>
        </row>
        <row r="5629">
          <cell r="A5629" t="str">
            <v>4295881614</v>
          </cell>
        </row>
        <row r="5630">
          <cell r="A5630" t="str">
            <v>4295881614</v>
          </cell>
        </row>
        <row r="5631">
          <cell r="A5631" t="str">
            <v>4295881614</v>
          </cell>
        </row>
        <row r="5632">
          <cell r="A5632" t="str">
            <v>4295881614</v>
          </cell>
        </row>
        <row r="5633">
          <cell r="A5633" t="str">
            <v>4295881614</v>
          </cell>
        </row>
        <row r="5634">
          <cell r="A5634" t="str">
            <v>4295881614</v>
          </cell>
        </row>
        <row r="5635">
          <cell r="A5635" t="str">
            <v>4295881614</v>
          </cell>
        </row>
        <row r="5636">
          <cell r="A5636" t="str">
            <v>4295881614</v>
          </cell>
        </row>
        <row r="5637">
          <cell r="A5637" t="str">
            <v>4295881614</v>
          </cell>
        </row>
        <row r="5638">
          <cell r="A5638" t="str">
            <v>4295881614</v>
          </cell>
        </row>
        <row r="5639">
          <cell r="A5639" t="str">
            <v>4295881614</v>
          </cell>
        </row>
        <row r="5640">
          <cell r="A5640" t="str">
            <v>4295881614</v>
          </cell>
        </row>
        <row r="5641">
          <cell r="A5641" t="str">
            <v>4295881614</v>
          </cell>
        </row>
        <row r="5642">
          <cell r="A5642" t="str">
            <v>4295877028</v>
          </cell>
        </row>
        <row r="5643">
          <cell r="A5643" t="str">
            <v>4295877028</v>
          </cell>
        </row>
        <row r="5644">
          <cell r="A5644" t="str">
            <v>4295877028</v>
          </cell>
        </row>
        <row r="5645">
          <cell r="A5645" t="str">
            <v>4295877028</v>
          </cell>
        </row>
        <row r="5646">
          <cell r="A5646" t="str">
            <v>4295877028</v>
          </cell>
        </row>
        <row r="5647">
          <cell r="A5647" t="str">
            <v>4295877028</v>
          </cell>
        </row>
        <row r="5648">
          <cell r="A5648" t="str">
            <v>4295877028</v>
          </cell>
        </row>
        <row r="5649">
          <cell r="A5649" t="str">
            <v>4295877028</v>
          </cell>
        </row>
        <row r="5650">
          <cell r="A5650" t="str">
            <v>4295877028</v>
          </cell>
        </row>
        <row r="5651">
          <cell r="A5651" t="str">
            <v>4295877028</v>
          </cell>
        </row>
        <row r="5652">
          <cell r="A5652" t="str">
            <v>4295877028</v>
          </cell>
        </row>
        <row r="5653">
          <cell r="A5653" t="str">
            <v>4295877028</v>
          </cell>
        </row>
        <row r="5654">
          <cell r="A5654" t="str">
            <v>4295877028</v>
          </cell>
        </row>
        <row r="5655">
          <cell r="A5655" t="str">
            <v>4295877028</v>
          </cell>
        </row>
        <row r="5656">
          <cell r="A5656" t="str">
            <v>4295877028</v>
          </cell>
        </row>
        <row r="5657">
          <cell r="A5657" t="str">
            <v>4295877028</v>
          </cell>
        </row>
        <row r="5658">
          <cell r="A5658" t="str">
            <v>4295877028</v>
          </cell>
        </row>
        <row r="5659">
          <cell r="A5659" t="str">
            <v>4295877028</v>
          </cell>
        </row>
        <row r="5660">
          <cell r="A5660" t="str">
            <v>4295877028</v>
          </cell>
        </row>
        <row r="5661">
          <cell r="A5661" t="str">
            <v>4295877028</v>
          </cell>
        </row>
        <row r="5662">
          <cell r="A5662" t="str">
            <v>4295877028</v>
          </cell>
        </row>
        <row r="5663">
          <cell r="A5663" t="str">
            <v>4295877028</v>
          </cell>
        </row>
        <row r="5664">
          <cell r="A5664" t="str">
            <v>4295877028</v>
          </cell>
        </row>
        <row r="5665">
          <cell r="A5665" t="str">
            <v>4295877028</v>
          </cell>
        </row>
        <row r="5666">
          <cell r="A5666" t="str">
            <v>4295877028</v>
          </cell>
        </row>
        <row r="5667">
          <cell r="A5667" t="str">
            <v>4295877028</v>
          </cell>
        </row>
        <row r="5668">
          <cell r="A5668" t="str">
            <v>4295877028</v>
          </cell>
        </row>
        <row r="5669">
          <cell r="A5669" t="str">
            <v>4295877028</v>
          </cell>
        </row>
        <row r="5670">
          <cell r="A5670" t="str">
            <v>4295877028</v>
          </cell>
        </row>
        <row r="5671">
          <cell r="A5671" t="str">
            <v>4295877028</v>
          </cell>
        </row>
        <row r="5672">
          <cell r="A5672" t="str">
            <v>4295877028</v>
          </cell>
        </row>
        <row r="5673">
          <cell r="A5673" t="str">
            <v>4295877028</v>
          </cell>
        </row>
        <row r="5674">
          <cell r="A5674" t="str">
            <v>4295877028</v>
          </cell>
        </row>
        <row r="5675">
          <cell r="A5675" t="str">
            <v>4295877028</v>
          </cell>
        </row>
        <row r="5676">
          <cell r="A5676" t="str">
            <v>4295877028</v>
          </cell>
        </row>
        <row r="5677">
          <cell r="A5677" t="str">
            <v>4295877028</v>
          </cell>
        </row>
        <row r="5678">
          <cell r="A5678" t="str">
            <v>4295877028</v>
          </cell>
        </row>
        <row r="5679">
          <cell r="A5679" t="str">
            <v>4295877028</v>
          </cell>
        </row>
        <row r="5680">
          <cell r="A5680" t="str">
            <v>4295877028</v>
          </cell>
        </row>
        <row r="5681">
          <cell r="A5681" t="str">
            <v>4295877028</v>
          </cell>
        </row>
        <row r="5682">
          <cell r="A5682" t="str">
            <v>4295877028</v>
          </cell>
        </row>
        <row r="5683">
          <cell r="A5683" t="str">
            <v>4295877028</v>
          </cell>
        </row>
        <row r="5684">
          <cell r="A5684" t="str">
            <v>4295877028</v>
          </cell>
        </row>
        <row r="5685">
          <cell r="A5685" t="str">
            <v>4295877028</v>
          </cell>
        </row>
        <row r="5686">
          <cell r="A5686" t="str">
            <v>4295877028</v>
          </cell>
        </row>
        <row r="5687">
          <cell r="A5687" t="str">
            <v>4295877028</v>
          </cell>
        </row>
        <row r="5688">
          <cell r="A5688" t="str">
            <v>4295887290</v>
          </cell>
        </row>
        <row r="5689">
          <cell r="A5689" t="str">
            <v>4295887290</v>
          </cell>
        </row>
        <row r="5690">
          <cell r="A5690" t="str">
            <v>4295887290</v>
          </cell>
        </row>
        <row r="5691">
          <cell r="A5691" t="str">
            <v>4295887290</v>
          </cell>
        </row>
        <row r="5692">
          <cell r="A5692" t="str">
            <v>4295887290</v>
          </cell>
        </row>
        <row r="5693">
          <cell r="A5693" t="str">
            <v>4295887290</v>
          </cell>
        </row>
        <row r="5694">
          <cell r="A5694" t="str">
            <v>4295887290</v>
          </cell>
        </row>
        <row r="5695">
          <cell r="A5695" t="str">
            <v>4295887290</v>
          </cell>
        </row>
        <row r="5696">
          <cell r="A5696" t="str">
            <v>4295887290</v>
          </cell>
        </row>
        <row r="5697">
          <cell r="A5697" t="str">
            <v>4295887290</v>
          </cell>
        </row>
        <row r="5698">
          <cell r="A5698" t="str">
            <v>4295887290</v>
          </cell>
        </row>
        <row r="5699">
          <cell r="A5699" t="str">
            <v>4295887290</v>
          </cell>
        </row>
        <row r="5700">
          <cell r="A5700" t="str">
            <v>4295887290</v>
          </cell>
        </row>
        <row r="5701">
          <cell r="A5701" t="str">
            <v>4295887290</v>
          </cell>
        </row>
        <row r="5702">
          <cell r="A5702" t="str">
            <v>4295887290</v>
          </cell>
        </row>
        <row r="5703">
          <cell r="A5703" t="str">
            <v>4295887290</v>
          </cell>
        </row>
        <row r="5704">
          <cell r="A5704" t="str">
            <v>4295887290</v>
          </cell>
        </row>
        <row r="5705">
          <cell r="A5705" t="str">
            <v>4295887290</v>
          </cell>
        </row>
        <row r="5706">
          <cell r="A5706" t="str">
            <v>4295887290</v>
          </cell>
        </row>
        <row r="5707">
          <cell r="A5707" t="str">
            <v>4295887290</v>
          </cell>
        </row>
        <row r="5708">
          <cell r="A5708" t="str">
            <v>4295887290</v>
          </cell>
        </row>
        <row r="5709">
          <cell r="A5709" t="str">
            <v>4295887290</v>
          </cell>
        </row>
        <row r="5710">
          <cell r="A5710" t="str">
            <v>4295887290</v>
          </cell>
        </row>
        <row r="5711">
          <cell r="A5711" t="str">
            <v>4295887290</v>
          </cell>
        </row>
        <row r="5712">
          <cell r="A5712" t="str">
            <v>4295887290</v>
          </cell>
        </row>
        <row r="5713">
          <cell r="A5713" t="str">
            <v>4295887290</v>
          </cell>
        </row>
        <row r="5714">
          <cell r="A5714" t="str">
            <v>4295887290</v>
          </cell>
        </row>
        <row r="5715">
          <cell r="A5715" t="str">
            <v>4295887290</v>
          </cell>
        </row>
        <row r="5716">
          <cell r="A5716" t="str">
            <v>4295887290</v>
          </cell>
        </row>
        <row r="5717">
          <cell r="A5717" t="str">
            <v>4295887290</v>
          </cell>
        </row>
        <row r="5718">
          <cell r="A5718" t="str">
            <v>4295887290</v>
          </cell>
        </row>
        <row r="5719">
          <cell r="A5719" t="str">
            <v>4295887290</v>
          </cell>
        </row>
        <row r="5720">
          <cell r="A5720" t="str">
            <v>4295887290</v>
          </cell>
        </row>
        <row r="5721">
          <cell r="A5721" t="str">
            <v>4295887290</v>
          </cell>
        </row>
        <row r="5722">
          <cell r="A5722" t="str">
            <v>4295887290</v>
          </cell>
        </row>
        <row r="5723">
          <cell r="A5723" t="str">
            <v>4295887290</v>
          </cell>
        </row>
        <row r="5724">
          <cell r="A5724" t="str">
            <v>4295887290</v>
          </cell>
        </row>
        <row r="5725">
          <cell r="A5725" t="str">
            <v>4295887290</v>
          </cell>
        </row>
        <row r="5726">
          <cell r="A5726" t="str">
            <v>4295887290</v>
          </cell>
        </row>
        <row r="5727">
          <cell r="A5727" t="str">
            <v>4295887290</v>
          </cell>
        </row>
        <row r="5728">
          <cell r="A5728" t="str">
            <v>4295887290</v>
          </cell>
        </row>
        <row r="5729">
          <cell r="A5729" t="str">
            <v>4295887290</v>
          </cell>
        </row>
        <row r="5730">
          <cell r="A5730" t="str">
            <v>4295887290</v>
          </cell>
        </row>
        <row r="5731">
          <cell r="A5731" t="str">
            <v>4295887290</v>
          </cell>
        </row>
        <row r="5732">
          <cell r="A5732" t="str">
            <v>4295887290</v>
          </cell>
        </row>
        <row r="5733">
          <cell r="A5733" t="str">
            <v>4295887290</v>
          </cell>
        </row>
        <row r="5734">
          <cell r="A5734" t="str">
            <v>4295887290</v>
          </cell>
        </row>
        <row r="5735">
          <cell r="A5735" t="str">
            <v>4295887290</v>
          </cell>
        </row>
        <row r="5736">
          <cell r="A5736" t="str">
            <v>4295887290</v>
          </cell>
        </row>
        <row r="5737">
          <cell r="A5737" t="str">
            <v>4295887290</v>
          </cell>
        </row>
        <row r="5738">
          <cell r="A5738" t="str">
            <v>4295904888</v>
          </cell>
        </row>
        <row r="5739">
          <cell r="A5739" t="str">
            <v>4295904888</v>
          </cell>
        </row>
        <row r="5740">
          <cell r="A5740" t="str">
            <v>4295904888</v>
          </cell>
        </row>
        <row r="5741">
          <cell r="A5741" t="str">
            <v>4295904888</v>
          </cell>
        </row>
        <row r="5742">
          <cell r="A5742" t="str">
            <v>4295904888</v>
          </cell>
        </row>
        <row r="5743">
          <cell r="A5743" t="str">
            <v>4295904888</v>
          </cell>
        </row>
        <row r="5744">
          <cell r="A5744" t="str">
            <v>4295904888</v>
          </cell>
        </row>
        <row r="5745">
          <cell r="A5745" t="str">
            <v>4295904888</v>
          </cell>
        </row>
        <row r="5746">
          <cell r="A5746" t="str">
            <v>4295904888</v>
          </cell>
        </row>
        <row r="5747">
          <cell r="A5747" t="str">
            <v>4295904888</v>
          </cell>
        </row>
        <row r="5748">
          <cell r="A5748" t="str">
            <v>4295904888</v>
          </cell>
        </row>
        <row r="5749">
          <cell r="A5749" t="str">
            <v>4295904888</v>
          </cell>
        </row>
        <row r="5750">
          <cell r="A5750" t="str">
            <v>4295904888</v>
          </cell>
        </row>
        <row r="5751">
          <cell r="A5751" t="str">
            <v>4295904888</v>
          </cell>
        </row>
        <row r="5752">
          <cell r="A5752" t="str">
            <v>4295904888</v>
          </cell>
        </row>
        <row r="5753">
          <cell r="A5753" t="str">
            <v>4295904888</v>
          </cell>
        </row>
        <row r="5754">
          <cell r="A5754" t="str">
            <v>4295904888</v>
          </cell>
        </row>
        <row r="5755">
          <cell r="A5755" t="str">
            <v>4295904888</v>
          </cell>
        </row>
        <row r="5756">
          <cell r="A5756" t="str">
            <v>4295904888</v>
          </cell>
        </row>
        <row r="5757">
          <cell r="A5757" t="str">
            <v>4295904888</v>
          </cell>
        </row>
        <row r="5758">
          <cell r="A5758" t="str">
            <v>4295904888</v>
          </cell>
        </row>
        <row r="5759">
          <cell r="A5759" t="str">
            <v>4295904888</v>
          </cell>
        </row>
        <row r="5760">
          <cell r="A5760" t="str">
            <v>4295904888</v>
          </cell>
        </row>
        <row r="5761">
          <cell r="A5761" t="str">
            <v>4295904888</v>
          </cell>
        </row>
        <row r="5762">
          <cell r="A5762" t="str">
            <v>4295904888</v>
          </cell>
        </row>
        <row r="5763">
          <cell r="A5763" t="str">
            <v>4295904888</v>
          </cell>
        </row>
        <row r="5764">
          <cell r="A5764" t="str">
            <v>4295904888</v>
          </cell>
        </row>
        <row r="5765">
          <cell r="A5765" t="str">
            <v>4295904888</v>
          </cell>
        </row>
        <row r="5766">
          <cell r="A5766" t="str">
            <v>4295904888</v>
          </cell>
        </row>
        <row r="5767">
          <cell r="A5767" t="str">
            <v>4295904888</v>
          </cell>
        </row>
        <row r="5768">
          <cell r="A5768" t="str">
            <v>4295904888</v>
          </cell>
        </row>
        <row r="5769">
          <cell r="A5769" t="str">
            <v>4295904888</v>
          </cell>
        </row>
        <row r="5770">
          <cell r="A5770" t="str">
            <v>4295904888</v>
          </cell>
        </row>
        <row r="5771">
          <cell r="A5771" t="str">
            <v>4295904888</v>
          </cell>
        </row>
        <row r="5772">
          <cell r="A5772" t="str">
            <v>4295904888</v>
          </cell>
        </row>
        <row r="5773">
          <cell r="A5773" t="str">
            <v>4295904888</v>
          </cell>
        </row>
        <row r="5774">
          <cell r="A5774" t="str">
            <v>4295904888</v>
          </cell>
        </row>
        <row r="5775">
          <cell r="A5775" t="str">
            <v>4295904888</v>
          </cell>
        </row>
        <row r="5776">
          <cell r="A5776" t="str">
            <v>4295904888</v>
          </cell>
        </row>
        <row r="5777">
          <cell r="A5777" t="str">
            <v>4295904888</v>
          </cell>
        </row>
        <row r="5778">
          <cell r="A5778" t="str">
            <v>4295904888</v>
          </cell>
        </row>
        <row r="5779">
          <cell r="A5779" t="str">
            <v>4295904888</v>
          </cell>
        </row>
        <row r="5780">
          <cell r="A5780" t="str">
            <v>4295904888</v>
          </cell>
        </row>
        <row r="5781">
          <cell r="A5781" t="str">
            <v>4295904888</v>
          </cell>
        </row>
        <row r="5782">
          <cell r="A5782" t="str">
            <v>4295904888</v>
          </cell>
        </row>
        <row r="5783">
          <cell r="A5783" t="str">
            <v>4295904888</v>
          </cell>
        </row>
        <row r="5784">
          <cell r="A5784" t="str">
            <v>4295904888</v>
          </cell>
        </row>
        <row r="5785">
          <cell r="A5785" t="str">
            <v>4295904888</v>
          </cell>
        </row>
        <row r="5786">
          <cell r="A5786" t="str">
            <v>4295904888</v>
          </cell>
        </row>
        <row r="5787">
          <cell r="A5787" t="str">
            <v>4295866940</v>
          </cell>
        </row>
        <row r="5788">
          <cell r="A5788" t="str">
            <v>4295866940</v>
          </cell>
        </row>
        <row r="5789">
          <cell r="A5789" t="str">
            <v>4295866940</v>
          </cell>
        </row>
        <row r="5790">
          <cell r="A5790" t="str">
            <v>4295866940</v>
          </cell>
        </row>
        <row r="5791">
          <cell r="A5791" t="str">
            <v>4295866940</v>
          </cell>
        </row>
        <row r="5792">
          <cell r="A5792" t="str">
            <v>4295866940</v>
          </cell>
        </row>
        <row r="5793">
          <cell r="A5793" t="str">
            <v>4295866940</v>
          </cell>
        </row>
        <row r="5794">
          <cell r="A5794" t="str">
            <v>4295866940</v>
          </cell>
        </row>
        <row r="5795">
          <cell r="A5795" t="str">
            <v>4295866940</v>
          </cell>
        </row>
        <row r="5796">
          <cell r="A5796" t="str">
            <v>4295866940</v>
          </cell>
        </row>
        <row r="5797">
          <cell r="A5797" t="str">
            <v>4295866940</v>
          </cell>
        </row>
        <row r="5798">
          <cell r="A5798" t="str">
            <v>4295866940</v>
          </cell>
        </row>
        <row r="5799">
          <cell r="A5799" t="str">
            <v>4295866940</v>
          </cell>
        </row>
        <row r="5800">
          <cell r="A5800" t="str">
            <v>4295866940</v>
          </cell>
        </row>
        <row r="5801">
          <cell r="A5801" t="str">
            <v>4295866940</v>
          </cell>
        </row>
        <row r="5802">
          <cell r="A5802" t="str">
            <v>4295866940</v>
          </cell>
        </row>
        <row r="5803">
          <cell r="A5803" t="str">
            <v>4295866940</v>
          </cell>
        </row>
        <row r="5804">
          <cell r="A5804" t="str">
            <v>4295866940</v>
          </cell>
        </row>
        <row r="5805">
          <cell r="A5805" t="str">
            <v>4295866940</v>
          </cell>
        </row>
        <row r="5806">
          <cell r="A5806" t="str">
            <v>4295866940</v>
          </cell>
        </row>
        <row r="5807">
          <cell r="A5807" t="str">
            <v>4295866940</v>
          </cell>
        </row>
        <row r="5808">
          <cell r="A5808" t="str">
            <v>4295866940</v>
          </cell>
        </row>
        <row r="5809">
          <cell r="A5809" t="str">
            <v>4295866940</v>
          </cell>
        </row>
        <row r="5810">
          <cell r="A5810" t="str">
            <v>4295866940</v>
          </cell>
        </row>
        <row r="5811">
          <cell r="A5811" t="str">
            <v>4295866940</v>
          </cell>
        </row>
        <row r="5812">
          <cell r="A5812" t="str">
            <v>4295866940</v>
          </cell>
        </row>
        <row r="5813">
          <cell r="A5813" t="str">
            <v>4295866940</v>
          </cell>
        </row>
        <row r="5814">
          <cell r="A5814" t="str">
            <v>4295866940</v>
          </cell>
        </row>
        <row r="5815">
          <cell r="A5815" t="str">
            <v>4295866940</v>
          </cell>
        </row>
        <row r="5816">
          <cell r="A5816" t="str">
            <v>4295866940</v>
          </cell>
        </row>
        <row r="5817">
          <cell r="A5817" t="str">
            <v>4295866940</v>
          </cell>
        </row>
        <row r="5818">
          <cell r="A5818" t="str">
            <v>4295866940</v>
          </cell>
        </row>
        <row r="5819">
          <cell r="A5819" t="str">
            <v>4295866940</v>
          </cell>
        </row>
        <row r="5820">
          <cell r="A5820" t="str">
            <v>4295866940</v>
          </cell>
        </row>
        <row r="5821">
          <cell r="A5821" t="str">
            <v>4295866940</v>
          </cell>
        </row>
        <row r="5822">
          <cell r="A5822" t="str">
            <v>4295866940</v>
          </cell>
        </row>
        <row r="5823">
          <cell r="A5823" t="str">
            <v>4295866940</v>
          </cell>
        </row>
        <row r="5824">
          <cell r="A5824" t="str">
            <v>4295866940</v>
          </cell>
        </row>
        <row r="5825">
          <cell r="A5825" t="str">
            <v>4295866940</v>
          </cell>
        </row>
        <row r="5826">
          <cell r="A5826" t="str">
            <v>4295866940</v>
          </cell>
        </row>
        <row r="5827">
          <cell r="A5827" t="str">
            <v>4295866940</v>
          </cell>
        </row>
        <row r="5828">
          <cell r="A5828" t="str">
            <v>4295866940</v>
          </cell>
        </row>
        <row r="5829">
          <cell r="A5829" t="str">
            <v>4295866940</v>
          </cell>
        </row>
        <row r="5830">
          <cell r="A5830" t="str">
            <v>4295866940</v>
          </cell>
        </row>
        <row r="5831">
          <cell r="A5831" t="str">
            <v>4295866940</v>
          </cell>
        </row>
        <row r="5832">
          <cell r="A5832" t="str">
            <v>4295866940</v>
          </cell>
        </row>
        <row r="5833">
          <cell r="A5833" t="str">
            <v>4295866940</v>
          </cell>
        </row>
        <row r="5834">
          <cell r="A5834" t="str">
            <v>4295866940</v>
          </cell>
        </row>
        <row r="5835">
          <cell r="A5835" t="str">
            <v>4295866940</v>
          </cell>
        </row>
        <row r="5836">
          <cell r="A5836" t="str">
            <v>4295866940</v>
          </cell>
        </row>
        <row r="5837">
          <cell r="A5837" t="str">
            <v>4295866940</v>
          </cell>
        </row>
        <row r="5838">
          <cell r="A5838" t="str">
            <v>4295866940</v>
          </cell>
        </row>
        <row r="5839">
          <cell r="A5839" t="str">
            <v>4295866940</v>
          </cell>
        </row>
        <row r="5840">
          <cell r="A5840" t="str">
            <v>4295866940</v>
          </cell>
        </row>
        <row r="5841">
          <cell r="A5841" t="str">
            <v>4295866940</v>
          </cell>
        </row>
        <row r="5842">
          <cell r="A5842" t="str">
            <v>4295866940</v>
          </cell>
        </row>
        <row r="5843">
          <cell r="A5843" t="str">
            <v>4295866940</v>
          </cell>
        </row>
        <row r="5844">
          <cell r="A5844" t="str">
            <v>4295866940</v>
          </cell>
        </row>
        <row r="5845">
          <cell r="A5845" t="str">
            <v>4295866940</v>
          </cell>
        </row>
        <row r="5846">
          <cell r="A5846" t="str">
            <v>4295866940</v>
          </cell>
        </row>
        <row r="5847">
          <cell r="A5847" t="str">
            <v>4295866940</v>
          </cell>
        </row>
        <row r="5848">
          <cell r="A5848" t="str">
            <v>4295866940</v>
          </cell>
        </row>
        <row r="5849">
          <cell r="A5849" t="str">
            <v>4295866940</v>
          </cell>
        </row>
        <row r="5850">
          <cell r="A5850" t="str">
            <v>4295866940</v>
          </cell>
        </row>
        <row r="5851">
          <cell r="A5851" t="str">
            <v>4295866940</v>
          </cell>
        </row>
        <row r="5852">
          <cell r="A5852" t="str">
            <v>4295866940</v>
          </cell>
        </row>
        <row r="5853">
          <cell r="A5853" t="str">
            <v>4295866940</v>
          </cell>
        </row>
        <row r="5854">
          <cell r="A5854" t="str">
            <v>4295866940</v>
          </cell>
        </row>
        <row r="5855">
          <cell r="A5855" t="str">
            <v>4295866940</v>
          </cell>
        </row>
        <row r="5856">
          <cell r="A5856" t="str">
            <v>4295866940</v>
          </cell>
        </row>
        <row r="5857">
          <cell r="A5857" t="str">
            <v>4295866940</v>
          </cell>
        </row>
        <row r="5858">
          <cell r="A5858" t="str">
            <v>4295866940</v>
          </cell>
        </row>
        <row r="5859">
          <cell r="A5859" t="str">
            <v>4295866940</v>
          </cell>
        </row>
        <row r="5860">
          <cell r="A5860" t="str">
            <v>4295866940</v>
          </cell>
        </row>
        <row r="5861">
          <cell r="A5861" t="str">
            <v>4295866940</v>
          </cell>
        </row>
        <row r="5862">
          <cell r="A5862" t="str">
            <v>4295866940</v>
          </cell>
        </row>
        <row r="5863">
          <cell r="A5863" t="str">
            <v>4295866940</v>
          </cell>
        </row>
        <row r="5864">
          <cell r="A5864" t="str">
            <v>4295866940</v>
          </cell>
        </row>
        <row r="5865">
          <cell r="A5865" t="str">
            <v>4295866940</v>
          </cell>
        </row>
        <row r="5866">
          <cell r="A5866" t="str">
            <v>4295866940</v>
          </cell>
        </row>
        <row r="5867">
          <cell r="A5867" t="str">
            <v>4295866940</v>
          </cell>
        </row>
        <row r="5868">
          <cell r="A5868" t="str">
            <v>4295866940</v>
          </cell>
        </row>
        <row r="5869">
          <cell r="A5869" t="str">
            <v>4295866940</v>
          </cell>
        </row>
        <row r="5870">
          <cell r="A5870" t="str">
            <v>4295866940</v>
          </cell>
        </row>
        <row r="5871">
          <cell r="A5871" t="str">
            <v>4295866940</v>
          </cell>
        </row>
        <row r="5872">
          <cell r="A5872" t="str">
            <v>4295866940</v>
          </cell>
        </row>
        <row r="5873">
          <cell r="A5873" t="str">
            <v>4295866940</v>
          </cell>
        </row>
        <row r="5874">
          <cell r="A5874" t="str">
            <v>4295866940</v>
          </cell>
        </row>
        <row r="5875">
          <cell r="A5875" t="str">
            <v>4295866940</v>
          </cell>
        </row>
        <row r="5876">
          <cell r="A5876" t="str">
            <v>4295866940</v>
          </cell>
        </row>
        <row r="5877">
          <cell r="A5877" t="str">
            <v>4295866940</v>
          </cell>
        </row>
        <row r="5878">
          <cell r="A5878" t="str">
            <v>4295866940</v>
          </cell>
        </row>
        <row r="5879">
          <cell r="A5879" t="str">
            <v>4295896619</v>
          </cell>
        </row>
        <row r="5880">
          <cell r="A5880" t="str">
            <v>4295896619</v>
          </cell>
        </row>
        <row r="5881">
          <cell r="A5881" t="str">
            <v>4295896619</v>
          </cell>
        </row>
        <row r="5882">
          <cell r="A5882" t="str">
            <v>4295896619</v>
          </cell>
        </row>
        <row r="5883">
          <cell r="A5883" t="str">
            <v>4295896619</v>
          </cell>
        </row>
        <row r="5884">
          <cell r="A5884" t="str">
            <v>4295896619</v>
          </cell>
        </row>
        <row r="5885">
          <cell r="A5885" t="str">
            <v>4295896619</v>
          </cell>
        </row>
        <row r="5886">
          <cell r="A5886" t="str">
            <v>4295896619</v>
          </cell>
        </row>
        <row r="5887">
          <cell r="A5887" t="str">
            <v>4295896619</v>
          </cell>
        </row>
        <row r="5888">
          <cell r="A5888" t="str">
            <v>4295896619</v>
          </cell>
        </row>
        <row r="5889">
          <cell r="A5889" t="str">
            <v>4295896619</v>
          </cell>
        </row>
        <row r="5890">
          <cell r="A5890" t="str">
            <v>4295896619</v>
          </cell>
        </row>
        <row r="5891">
          <cell r="A5891" t="str">
            <v>4295896619</v>
          </cell>
        </row>
        <row r="5892">
          <cell r="A5892" t="str">
            <v>4295896619</v>
          </cell>
        </row>
        <row r="5893">
          <cell r="A5893" t="str">
            <v>4295896619</v>
          </cell>
        </row>
        <row r="5894">
          <cell r="A5894" t="str">
            <v>4295896619</v>
          </cell>
        </row>
        <row r="5895">
          <cell r="A5895" t="str">
            <v>4295896619</v>
          </cell>
        </row>
        <row r="5896">
          <cell r="A5896" t="str">
            <v>4295896619</v>
          </cell>
        </row>
        <row r="5897">
          <cell r="A5897" t="str">
            <v>4295896619</v>
          </cell>
        </row>
        <row r="5898">
          <cell r="A5898" t="str">
            <v>4295896619</v>
          </cell>
        </row>
        <row r="5899">
          <cell r="A5899" t="str">
            <v>4295896619</v>
          </cell>
        </row>
        <row r="5900">
          <cell r="A5900" t="str">
            <v>4295896619</v>
          </cell>
        </row>
        <row r="5901">
          <cell r="A5901" t="str">
            <v>4295896619</v>
          </cell>
        </row>
        <row r="5902">
          <cell r="A5902" t="str">
            <v>4295896619</v>
          </cell>
        </row>
        <row r="5903">
          <cell r="A5903" t="str">
            <v>4295896619</v>
          </cell>
        </row>
        <row r="5904">
          <cell r="A5904" t="str">
            <v>4295896619</v>
          </cell>
        </row>
        <row r="5905">
          <cell r="A5905" t="str">
            <v>4295896619</v>
          </cell>
        </row>
        <row r="5906">
          <cell r="A5906" t="str">
            <v>4295896619</v>
          </cell>
        </row>
        <row r="5907">
          <cell r="A5907" t="str">
            <v>4295896619</v>
          </cell>
        </row>
        <row r="5908">
          <cell r="A5908" t="str">
            <v>4295896619</v>
          </cell>
        </row>
        <row r="5909">
          <cell r="A5909" t="str">
            <v>4295896619</v>
          </cell>
        </row>
        <row r="5910">
          <cell r="A5910" t="str">
            <v>4295896619</v>
          </cell>
        </row>
        <row r="5911">
          <cell r="A5911" t="str">
            <v>4295896619</v>
          </cell>
        </row>
        <row r="5912">
          <cell r="A5912" t="str">
            <v>4295896619</v>
          </cell>
        </row>
        <row r="5913">
          <cell r="A5913" t="str">
            <v>4295896619</v>
          </cell>
        </row>
        <row r="5914">
          <cell r="A5914" t="str">
            <v>4295896619</v>
          </cell>
        </row>
        <row r="5915">
          <cell r="A5915" t="str">
            <v>4295896619</v>
          </cell>
        </row>
        <row r="5916">
          <cell r="A5916" t="str">
            <v>4295896619</v>
          </cell>
        </row>
        <row r="5917">
          <cell r="A5917" t="str">
            <v>4295896619</v>
          </cell>
        </row>
        <row r="5918">
          <cell r="A5918" t="str">
            <v>4295896619</v>
          </cell>
        </row>
        <row r="5919">
          <cell r="A5919" t="str">
            <v>4295896619</v>
          </cell>
        </row>
        <row r="5920">
          <cell r="A5920" t="str">
            <v>4295896619</v>
          </cell>
        </row>
        <row r="5921">
          <cell r="A5921" t="str">
            <v>4295896619</v>
          </cell>
        </row>
        <row r="5922">
          <cell r="A5922" t="str">
            <v>4295896619</v>
          </cell>
        </row>
        <row r="5923">
          <cell r="A5923" t="str">
            <v>4295896619</v>
          </cell>
        </row>
        <row r="5924">
          <cell r="A5924" t="str">
            <v>4295896619</v>
          </cell>
        </row>
        <row r="5925">
          <cell r="A5925" t="str">
            <v>4295896619</v>
          </cell>
        </row>
        <row r="5926">
          <cell r="A5926" t="str">
            <v>4295896619</v>
          </cell>
        </row>
        <row r="5927">
          <cell r="A5927" t="str">
            <v>4295896619</v>
          </cell>
        </row>
        <row r="5928">
          <cell r="A5928" t="str">
            <v>4295896619</v>
          </cell>
        </row>
        <row r="5929">
          <cell r="A5929" t="str">
            <v>4295896619</v>
          </cell>
        </row>
        <row r="5930">
          <cell r="A5930" t="str">
            <v>4295896619</v>
          </cell>
        </row>
        <row r="5931">
          <cell r="A5931" t="str">
            <v>4295896619</v>
          </cell>
        </row>
        <row r="5932">
          <cell r="A5932" t="str">
            <v>4295896619</v>
          </cell>
        </row>
        <row r="5933">
          <cell r="A5933" t="str">
            <v>4295896619</v>
          </cell>
        </row>
        <row r="5934">
          <cell r="A5934" t="str">
            <v>4295896619</v>
          </cell>
        </row>
        <row r="5935">
          <cell r="A5935" t="str">
            <v>4295896619</v>
          </cell>
        </row>
        <row r="5936">
          <cell r="A5936" t="str">
            <v>4295896619</v>
          </cell>
        </row>
        <row r="5937">
          <cell r="A5937" t="str">
            <v>4295896619</v>
          </cell>
        </row>
        <row r="5938">
          <cell r="A5938" t="str">
            <v>4295896619</v>
          </cell>
        </row>
        <row r="5939">
          <cell r="A5939" t="str">
            <v>4295896619</v>
          </cell>
        </row>
        <row r="5940">
          <cell r="A5940" t="str">
            <v>4295896619</v>
          </cell>
        </row>
        <row r="5941">
          <cell r="A5941" t="str">
            <v>4295896619</v>
          </cell>
        </row>
        <row r="5942">
          <cell r="A5942" t="str">
            <v>4295896619</v>
          </cell>
        </row>
        <row r="5943">
          <cell r="A5943" t="str">
            <v>4295863946</v>
          </cell>
        </row>
        <row r="5944">
          <cell r="A5944" t="str">
            <v>4295863946</v>
          </cell>
        </row>
        <row r="5945">
          <cell r="A5945" t="str">
            <v>4295863946</v>
          </cell>
        </row>
        <row r="5946">
          <cell r="A5946" t="str">
            <v>4295863946</v>
          </cell>
        </row>
        <row r="5947">
          <cell r="A5947" t="str">
            <v>4295863946</v>
          </cell>
        </row>
        <row r="5948">
          <cell r="A5948" t="str">
            <v>4295863946</v>
          </cell>
        </row>
        <row r="5949">
          <cell r="A5949" t="str">
            <v>4295863946</v>
          </cell>
        </row>
        <row r="5950">
          <cell r="A5950" t="str">
            <v>4295863946</v>
          </cell>
        </row>
        <row r="5951">
          <cell r="A5951" t="str">
            <v>4295863946</v>
          </cell>
        </row>
        <row r="5952">
          <cell r="A5952" t="str">
            <v>5035422281</v>
          </cell>
        </row>
        <row r="5953">
          <cell r="A5953" t="str">
            <v>5035422281</v>
          </cell>
        </row>
        <row r="5954">
          <cell r="A5954" t="str">
            <v>5035422281</v>
          </cell>
        </row>
        <row r="5955">
          <cell r="A5955" t="str">
            <v>5035422281</v>
          </cell>
        </row>
        <row r="5956">
          <cell r="A5956" t="str">
            <v>5035422281</v>
          </cell>
        </row>
        <row r="5957">
          <cell r="A5957" t="str">
            <v>5035422281</v>
          </cell>
        </row>
        <row r="5958">
          <cell r="A5958" t="str">
            <v>5035422281</v>
          </cell>
        </row>
        <row r="5959">
          <cell r="A5959" t="str">
            <v>5035422281</v>
          </cell>
        </row>
        <row r="5960">
          <cell r="A5960" t="str">
            <v>5035422281</v>
          </cell>
        </row>
        <row r="5961">
          <cell r="A5961" t="str">
            <v>5035422281</v>
          </cell>
        </row>
        <row r="5962">
          <cell r="A5962" t="str">
            <v>5035422281</v>
          </cell>
        </row>
        <row r="5963">
          <cell r="A5963" t="str">
            <v>5035422281</v>
          </cell>
        </row>
        <row r="5964">
          <cell r="A5964" t="str">
            <v>5035422281</v>
          </cell>
        </row>
        <row r="5965">
          <cell r="A5965" t="str">
            <v>5035422281</v>
          </cell>
        </row>
        <row r="5966">
          <cell r="A5966" t="str">
            <v>5035422281</v>
          </cell>
        </row>
        <row r="5967">
          <cell r="A5967" t="str">
            <v>5035422281</v>
          </cell>
        </row>
        <row r="5968">
          <cell r="A5968" t="str">
            <v>5035422281</v>
          </cell>
        </row>
        <row r="5969">
          <cell r="A5969" t="str">
            <v>5035422281</v>
          </cell>
        </row>
        <row r="5970">
          <cell r="A5970" t="str">
            <v>5035422281</v>
          </cell>
        </row>
        <row r="5971">
          <cell r="A5971" t="str">
            <v>5035422281</v>
          </cell>
        </row>
        <row r="5972">
          <cell r="A5972" t="str">
            <v>5035422281</v>
          </cell>
        </row>
        <row r="5973">
          <cell r="A5973" t="str">
            <v>5035422281</v>
          </cell>
        </row>
        <row r="5974">
          <cell r="A5974" t="str">
            <v>5035422281</v>
          </cell>
        </row>
        <row r="5975">
          <cell r="A5975" t="str">
            <v>5035422281</v>
          </cell>
        </row>
        <row r="5976">
          <cell r="A5976" t="str">
            <v>5035422281</v>
          </cell>
        </row>
        <row r="5977">
          <cell r="A5977" t="str">
            <v>5035422281</v>
          </cell>
        </row>
        <row r="5978">
          <cell r="A5978" t="str">
            <v>5035422281</v>
          </cell>
        </row>
        <row r="5979">
          <cell r="A5979" t="str">
            <v>5035422281</v>
          </cell>
        </row>
        <row r="5980">
          <cell r="A5980" t="str">
            <v>5035422281</v>
          </cell>
        </row>
        <row r="5981">
          <cell r="A5981" t="str">
            <v>5035422281</v>
          </cell>
        </row>
        <row r="5982">
          <cell r="A5982" t="str">
            <v>4295869238</v>
          </cell>
        </row>
        <row r="5983">
          <cell r="A5983" t="str">
            <v>4295869238</v>
          </cell>
        </row>
        <row r="5984">
          <cell r="A5984" t="str">
            <v>4295869238</v>
          </cell>
        </row>
        <row r="5985">
          <cell r="A5985" t="str">
            <v>4295869238</v>
          </cell>
        </row>
        <row r="5986">
          <cell r="A5986" t="str">
            <v>4295869238</v>
          </cell>
        </row>
        <row r="5987">
          <cell r="A5987" t="str">
            <v>4295869238</v>
          </cell>
        </row>
        <row r="5988">
          <cell r="A5988" t="str">
            <v>4295869238</v>
          </cell>
        </row>
        <row r="5989">
          <cell r="A5989" t="str">
            <v>4295869238</v>
          </cell>
        </row>
        <row r="5990">
          <cell r="A5990" t="str">
            <v>4295869238</v>
          </cell>
        </row>
        <row r="5991">
          <cell r="A5991" t="str">
            <v>4295869238</v>
          </cell>
        </row>
        <row r="5992">
          <cell r="A5992" t="str">
            <v>4295869238</v>
          </cell>
        </row>
        <row r="5993">
          <cell r="A5993" t="str">
            <v>4295869238</v>
          </cell>
        </row>
        <row r="5994">
          <cell r="A5994" t="str">
            <v>4295869238</v>
          </cell>
        </row>
        <row r="5995">
          <cell r="A5995" t="str">
            <v>4295869238</v>
          </cell>
        </row>
        <row r="5996">
          <cell r="A5996" t="str">
            <v>4295869238</v>
          </cell>
        </row>
        <row r="5997">
          <cell r="A5997" t="str">
            <v>4295869238</v>
          </cell>
        </row>
        <row r="5998">
          <cell r="A5998" t="str">
            <v>4295869238</v>
          </cell>
        </row>
        <row r="5999">
          <cell r="A5999" t="str">
            <v>4295869238</v>
          </cell>
        </row>
        <row r="6000">
          <cell r="A6000" t="str">
            <v>4295869238</v>
          </cell>
        </row>
        <row r="6001">
          <cell r="A6001" t="str">
            <v>4295869238</v>
          </cell>
        </row>
        <row r="6002">
          <cell r="A6002" t="str">
            <v>4295869238</v>
          </cell>
        </row>
        <row r="6003">
          <cell r="A6003" t="str">
            <v>4295869238</v>
          </cell>
        </row>
        <row r="6004">
          <cell r="A6004" t="str">
            <v>4295869238</v>
          </cell>
        </row>
        <row r="6005">
          <cell r="A6005" t="str">
            <v>4295869238</v>
          </cell>
        </row>
        <row r="6006">
          <cell r="A6006" t="str">
            <v>4295869238</v>
          </cell>
        </row>
        <row r="6007">
          <cell r="A6007" t="str">
            <v>4295869238</v>
          </cell>
        </row>
        <row r="6008">
          <cell r="A6008" t="str">
            <v>4295869238</v>
          </cell>
        </row>
        <row r="6009">
          <cell r="A6009" t="str">
            <v>4295869238</v>
          </cell>
        </row>
        <row r="6010">
          <cell r="A6010" t="str">
            <v>4295869238</v>
          </cell>
        </row>
        <row r="6011">
          <cell r="A6011" t="str">
            <v>4295869238</v>
          </cell>
        </row>
        <row r="6012">
          <cell r="A6012" t="str">
            <v>4295869238</v>
          </cell>
        </row>
        <row r="6013">
          <cell r="A6013" t="str">
            <v>4295869238</v>
          </cell>
        </row>
        <row r="6014">
          <cell r="A6014" t="str">
            <v>4295869238</v>
          </cell>
        </row>
        <row r="6015">
          <cell r="A6015" t="str">
            <v>4295869238</v>
          </cell>
        </row>
        <row r="6016">
          <cell r="A6016" t="str">
            <v>4295869238</v>
          </cell>
        </row>
        <row r="6017">
          <cell r="A6017" t="str">
            <v>4295869238</v>
          </cell>
        </row>
        <row r="6018">
          <cell r="A6018" t="str">
            <v>4295869238</v>
          </cell>
        </row>
        <row r="6019">
          <cell r="A6019" t="str">
            <v>4295869238</v>
          </cell>
        </row>
        <row r="6020">
          <cell r="A6020" t="str">
            <v>4295869238</v>
          </cell>
        </row>
        <row r="6021">
          <cell r="A6021" t="str">
            <v>4295869238</v>
          </cell>
        </row>
        <row r="6022">
          <cell r="A6022" t="str">
            <v>4295869238</v>
          </cell>
        </row>
        <row r="6023">
          <cell r="A6023" t="str">
            <v>4295869238</v>
          </cell>
        </row>
        <row r="6024">
          <cell r="A6024" t="str">
            <v>4295869238</v>
          </cell>
        </row>
        <row r="6025">
          <cell r="A6025" t="str">
            <v>4295869238</v>
          </cell>
        </row>
        <row r="6026">
          <cell r="A6026" t="str">
            <v>4295869238</v>
          </cell>
        </row>
        <row r="6027">
          <cell r="A6027" t="str">
            <v>4295869238</v>
          </cell>
        </row>
        <row r="6028">
          <cell r="A6028" t="str">
            <v>4295869238</v>
          </cell>
        </row>
        <row r="6029">
          <cell r="A6029" t="str">
            <v>4295869238</v>
          </cell>
        </row>
        <row r="6030">
          <cell r="A6030" t="str">
            <v>4295869238</v>
          </cell>
        </row>
        <row r="6031">
          <cell r="A6031" t="str">
            <v>4295869238</v>
          </cell>
        </row>
        <row r="6032">
          <cell r="A6032" t="str">
            <v>4295869238</v>
          </cell>
        </row>
        <row r="6033">
          <cell r="A6033" t="str">
            <v>4295869238</v>
          </cell>
        </row>
        <row r="6034">
          <cell r="A6034" t="str">
            <v>4295869238</v>
          </cell>
        </row>
        <row r="6035">
          <cell r="A6035" t="str">
            <v>4295869238</v>
          </cell>
        </row>
        <row r="6036">
          <cell r="A6036" t="str">
            <v>4295869238</v>
          </cell>
        </row>
        <row r="6037">
          <cell r="A6037" t="str">
            <v>4295869238</v>
          </cell>
        </row>
        <row r="6038">
          <cell r="A6038" t="str">
            <v>4295869238</v>
          </cell>
        </row>
        <row r="6039">
          <cell r="A6039" t="str">
            <v>4295869238</v>
          </cell>
        </row>
        <row r="6040">
          <cell r="A6040" t="str">
            <v>4295869238</v>
          </cell>
        </row>
        <row r="6041">
          <cell r="A6041" t="str">
            <v>4295869238</v>
          </cell>
        </row>
        <row r="6042">
          <cell r="A6042" t="str">
            <v>4295869238</v>
          </cell>
        </row>
        <row r="6043">
          <cell r="A6043" t="str">
            <v>4295869238</v>
          </cell>
        </row>
        <row r="6044">
          <cell r="A6044" t="str">
            <v>4295869238</v>
          </cell>
        </row>
        <row r="6045">
          <cell r="A6045" t="str">
            <v>4295869238</v>
          </cell>
        </row>
        <row r="6046">
          <cell r="A6046" t="str">
            <v>4295869238</v>
          </cell>
        </row>
        <row r="6047">
          <cell r="A6047" t="str">
            <v>4295869238</v>
          </cell>
        </row>
        <row r="6048">
          <cell r="A6048" t="str">
            <v>4295869238</v>
          </cell>
        </row>
        <row r="6049">
          <cell r="A6049" t="str">
            <v>4295869238</v>
          </cell>
        </row>
        <row r="6050">
          <cell r="A6050" t="str">
            <v>4295869238</v>
          </cell>
        </row>
        <row r="6051">
          <cell r="A6051" t="str">
            <v>4295869238</v>
          </cell>
        </row>
        <row r="6052">
          <cell r="A6052" t="str">
            <v>4295869238</v>
          </cell>
        </row>
        <row r="6053">
          <cell r="A6053" t="str">
            <v>4295869238</v>
          </cell>
        </row>
        <row r="6054">
          <cell r="A6054" t="str">
            <v>4295869238</v>
          </cell>
        </row>
        <row r="6055">
          <cell r="A6055" t="str">
            <v>4295869238</v>
          </cell>
        </row>
        <row r="6056">
          <cell r="A6056" t="str">
            <v>4295869238</v>
          </cell>
        </row>
        <row r="6057">
          <cell r="A6057" t="str">
            <v>4295869238</v>
          </cell>
        </row>
        <row r="6058">
          <cell r="A6058" t="str">
            <v>4295869238</v>
          </cell>
        </row>
        <row r="6059">
          <cell r="A6059" t="str">
            <v>4295869238</v>
          </cell>
        </row>
        <row r="6060">
          <cell r="A6060" t="str">
            <v>4295869238</v>
          </cell>
        </row>
        <row r="6061">
          <cell r="A6061" t="str">
            <v>4295869238</v>
          </cell>
        </row>
        <row r="6062">
          <cell r="A6062" t="str">
            <v>4295869238</v>
          </cell>
        </row>
        <row r="6063">
          <cell r="A6063" t="str">
            <v>4295869238</v>
          </cell>
        </row>
        <row r="6064">
          <cell r="A6064" t="str">
            <v>4295869238</v>
          </cell>
        </row>
        <row r="6065">
          <cell r="A6065" t="str">
            <v>4295869238</v>
          </cell>
        </row>
        <row r="6066">
          <cell r="A6066" t="str">
            <v>4295869238</v>
          </cell>
        </row>
        <row r="6067">
          <cell r="A6067" t="str">
            <v>4295869238</v>
          </cell>
        </row>
        <row r="6068">
          <cell r="A6068" t="str">
            <v>4295869238</v>
          </cell>
        </row>
        <row r="6069">
          <cell r="A6069" t="str">
            <v>4295869238</v>
          </cell>
        </row>
        <row r="6070">
          <cell r="A6070" t="str">
            <v>4295869238</v>
          </cell>
        </row>
        <row r="6071">
          <cell r="A6071" t="str">
            <v>4295869238</v>
          </cell>
        </row>
        <row r="6072">
          <cell r="A6072" t="str">
            <v>4295869238</v>
          </cell>
        </row>
        <row r="6073">
          <cell r="A6073" t="str">
            <v>4295869238</v>
          </cell>
        </row>
        <row r="6074">
          <cell r="A6074" t="str">
            <v>4295888190</v>
          </cell>
        </row>
        <row r="6075">
          <cell r="A6075" t="str">
            <v>4295888190</v>
          </cell>
        </row>
        <row r="6076">
          <cell r="A6076" t="str">
            <v>4295888190</v>
          </cell>
        </row>
        <row r="6077">
          <cell r="A6077" t="str">
            <v>4295888190</v>
          </cell>
        </row>
        <row r="6078">
          <cell r="A6078" t="str">
            <v>4295888190</v>
          </cell>
        </row>
        <row r="6079">
          <cell r="A6079" t="str">
            <v>4295888190</v>
          </cell>
        </row>
        <row r="6080">
          <cell r="A6080" t="str">
            <v>4295888190</v>
          </cell>
        </row>
        <row r="6081">
          <cell r="A6081" t="str">
            <v>4295888190</v>
          </cell>
        </row>
        <row r="6082">
          <cell r="A6082" t="str">
            <v>4295888190</v>
          </cell>
        </row>
        <row r="6083">
          <cell r="A6083" t="str">
            <v>4295888190</v>
          </cell>
        </row>
        <row r="6084">
          <cell r="A6084" t="str">
            <v>4295888190</v>
          </cell>
        </row>
        <row r="6085">
          <cell r="A6085" t="str">
            <v>4295888190</v>
          </cell>
        </row>
        <row r="6086">
          <cell r="A6086" t="str">
            <v>4295888190</v>
          </cell>
        </row>
        <row r="6087">
          <cell r="A6087" t="str">
            <v>4295888190</v>
          </cell>
        </row>
        <row r="6088">
          <cell r="A6088" t="str">
            <v>4295888190</v>
          </cell>
        </row>
        <row r="6089">
          <cell r="A6089" t="str">
            <v>4295888190</v>
          </cell>
        </row>
        <row r="6090">
          <cell r="A6090" t="str">
            <v>4295888190</v>
          </cell>
        </row>
        <row r="6091">
          <cell r="A6091" t="str">
            <v>4295888190</v>
          </cell>
        </row>
        <row r="6092">
          <cell r="A6092" t="str">
            <v>4295888190</v>
          </cell>
        </row>
        <row r="6093">
          <cell r="A6093" t="str">
            <v>4295888190</v>
          </cell>
        </row>
        <row r="6094">
          <cell r="A6094" t="str">
            <v>4295888190</v>
          </cell>
        </row>
        <row r="6095">
          <cell r="A6095" t="str">
            <v>4295888190</v>
          </cell>
        </row>
        <row r="6096">
          <cell r="A6096" t="str">
            <v>4295888190</v>
          </cell>
        </row>
        <row r="6097">
          <cell r="A6097" t="str">
            <v>4295888190</v>
          </cell>
        </row>
        <row r="6098">
          <cell r="A6098" t="str">
            <v>4295888190</v>
          </cell>
        </row>
        <row r="6099">
          <cell r="A6099" t="str">
            <v>4295888190</v>
          </cell>
        </row>
        <row r="6100">
          <cell r="A6100" t="str">
            <v>4295888190</v>
          </cell>
        </row>
        <row r="6101">
          <cell r="A6101" t="str">
            <v>4295888190</v>
          </cell>
        </row>
        <row r="6102">
          <cell r="A6102" t="str">
            <v>4295888190</v>
          </cell>
        </row>
        <row r="6103">
          <cell r="A6103" t="str">
            <v>4295888190</v>
          </cell>
        </row>
        <row r="6104">
          <cell r="A6104" t="str">
            <v>4295888190</v>
          </cell>
        </row>
        <row r="6105">
          <cell r="A6105" t="str">
            <v>4295888190</v>
          </cell>
        </row>
        <row r="6106">
          <cell r="A6106" t="str">
            <v>4295888190</v>
          </cell>
        </row>
        <row r="6107">
          <cell r="A6107" t="str">
            <v>4295888190</v>
          </cell>
        </row>
        <row r="6108">
          <cell r="A6108" t="str">
            <v>4295888190</v>
          </cell>
        </row>
        <row r="6109">
          <cell r="A6109" t="str">
            <v>4295888190</v>
          </cell>
        </row>
        <row r="6110">
          <cell r="A6110" t="str">
            <v>4295861243</v>
          </cell>
        </row>
        <row r="6111">
          <cell r="A6111" t="str">
            <v>4295861243</v>
          </cell>
        </row>
        <row r="6112">
          <cell r="A6112" t="str">
            <v>4295861243</v>
          </cell>
        </row>
        <row r="6113">
          <cell r="A6113" t="str">
            <v>4295861243</v>
          </cell>
        </row>
        <row r="6114">
          <cell r="A6114" t="str">
            <v>4295861243</v>
          </cell>
        </row>
        <row r="6115">
          <cell r="A6115" t="str">
            <v>4295861243</v>
          </cell>
        </row>
        <row r="6116">
          <cell r="A6116" t="str">
            <v>4295861243</v>
          </cell>
        </row>
        <row r="6117">
          <cell r="A6117" t="str">
            <v>4295861243</v>
          </cell>
        </row>
        <row r="6118">
          <cell r="A6118" t="str">
            <v>4295861243</v>
          </cell>
        </row>
        <row r="6119">
          <cell r="A6119" t="str">
            <v>4295861243</v>
          </cell>
        </row>
        <row r="6120">
          <cell r="A6120" t="str">
            <v>4295861243</v>
          </cell>
        </row>
        <row r="6121">
          <cell r="A6121" t="str">
            <v>4295861243</v>
          </cell>
        </row>
        <row r="6122">
          <cell r="A6122" t="str">
            <v>4295861243</v>
          </cell>
        </row>
        <row r="6123">
          <cell r="A6123" t="str">
            <v>4295861243</v>
          </cell>
        </row>
        <row r="6124">
          <cell r="A6124" t="str">
            <v>4295861243</v>
          </cell>
        </row>
        <row r="6125">
          <cell r="A6125" t="str">
            <v>4295861243</v>
          </cell>
        </row>
        <row r="6126">
          <cell r="A6126" t="str">
            <v>4295861243</v>
          </cell>
        </row>
        <row r="6127">
          <cell r="A6127" t="str">
            <v>4295861243</v>
          </cell>
        </row>
        <row r="6128">
          <cell r="A6128" t="str">
            <v>4295861243</v>
          </cell>
        </row>
        <row r="6129">
          <cell r="A6129" t="str">
            <v>4295861243</v>
          </cell>
        </row>
        <row r="6130">
          <cell r="A6130" t="str">
            <v>4295861243</v>
          </cell>
        </row>
        <row r="6131">
          <cell r="A6131" t="str">
            <v>4295861243</v>
          </cell>
        </row>
        <row r="6132">
          <cell r="A6132" t="str">
            <v>4295861243</v>
          </cell>
        </row>
        <row r="6133">
          <cell r="A6133" t="str">
            <v>4295861243</v>
          </cell>
        </row>
        <row r="6134">
          <cell r="A6134" t="str">
            <v>4295861243</v>
          </cell>
        </row>
        <row r="6135">
          <cell r="A6135" t="str">
            <v>4295861243</v>
          </cell>
        </row>
        <row r="6136">
          <cell r="A6136" t="str">
            <v>4295861243</v>
          </cell>
        </row>
        <row r="6137">
          <cell r="A6137" t="str">
            <v>4295861243</v>
          </cell>
        </row>
        <row r="6138">
          <cell r="A6138" t="str">
            <v>4295861243</v>
          </cell>
        </row>
        <row r="6139">
          <cell r="A6139" t="str">
            <v>4295861243</v>
          </cell>
        </row>
        <row r="6140">
          <cell r="A6140" t="str">
            <v>4295861243</v>
          </cell>
        </row>
        <row r="6141">
          <cell r="A6141" t="str">
            <v>4295861243</v>
          </cell>
        </row>
        <row r="6142">
          <cell r="A6142" t="str">
            <v>4295861243</v>
          </cell>
        </row>
        <row r="6143">
          <cell r="A6143" t="str">
            <v>4295861243</v>
          </cell>
        </row>
        <row r="6144">
          <cell r="A6144" t="str">
            <v>4295861243</v>
          </cell>
        </row>
        <row r="6145">
          <cell r="A6145" t="str">
            <v>4295861243</v>
          </cell>
        </row>
        <row r="6146">
          <cell r="A6146" t="str">
            <v>4295861243</v>
          </cell>
        </row>
        <row r="6147">
          <cell r="A6147" t="str">
            <v>4295861243</v>
          </cell>
        </row>
        <row r="6148">
          <cell r="A6148" t="str">
            <v>4295861243</v>
          </cell>
        </row>
        <row r="6149">
          <cell r="A6149" t="str">
            <v>4295861243</v>
          </cell>
        </row>
        <row r="6150">
          <cell r="A6150" t="str">
            <v>4295861243</v>
          </cell>
        </row>
        <row r="6151">
          <cell r="A6151" t="str">
            <v>4295861243</v>
          </cell>
        </row>
        <row r="6152">
          <cell r="A6152" t="str">
            <v>4295861243</v>
          </cell>
        </row>
        <row r="6153">
          <cell r="A6153" t="str">
            <v>4295861243</v>
          </cell>
        </row>
        <row r="6154">
          <cell r="A6154" t="str">
            <v>4295861243</v>
          </cell>
        </row>
        <row r="6155">
          <cell r="A6155" t="str">
            <v>4295861243</v>
          </cell>
        </row>
        <row r="6156">
          <cell r="A6156" t="str">
            <v>4295861243</v>
          </cell>
        </row>
        <row r="6157">
          <cell r="A6157" t="str">
            <v>4295861243</v>
          </cell>
        </row>
        <row r="6158">
          <cell r="A6158" t="str">
            <v>4295861243</v>
          </cell>
        </row>
        <row r="6159">
          <cell r="A6159" t="str">
            <v>4295861243</v>
          </cell>
        </row>
        <row r="6160">
          <cell r="A6160" t="str">
            <v>4295861243</v>
          </cell>
        </row>
        <row r="6161">
          <cell r="A6161" t="str">
            <v>4295861243</v>
          </cell>
        </row>
        <row r="6162">
          <cell r="A6162" t="str">
            <v>4295861243</v>
          </cell>
        </row>
        <row r="6163">
          <cell r="A6163" t="str">
            <v>4295861243</v>
          </cell>
        </row>
        <row r="6164">
          <cell r="A6164" t="str">
            <v>4295861243</v>
          </cell>
        </row>
        <row r="6165">
          <cell r="A6165" t="str">
            <v>4295861243</v>
          </cell>
        </row>
        <row r="6166">
          <cell r="A6166" t="str">
            <v>4295861243</v>
          </cell>
        </row>
        <row r="6167">
          <cell r="A6167" t="str">
            <v>4295861243</v>
          </cell>
        </row>
        <row r="6168">
          <cell r="A6168" t="str">
            <v>4295861243</v>
          </cell>
        </row>
        <row r="6169">
          <cell r="A6169" t="str">
            <v>4295861243</v>
          </cell>
        </row>
        <row r="6170">
          <cell r="A6170" t="str">
            <v>4295861243</v>
          </cell>
        </row>
        <row r="6171">
          <cell r="A6171" t="str">
            <v>4295861243</v>
          </cell>
        </row>
        <row r="6172">
          <cell r="A6172" t="str">
            <v>4295861243</v>
          </cell>
        </row>
        <row r="6173">
          <cell r="A6173" t="str">
            <v>4295861243</v>
          </cell>
        </row>
        <row r="6174">
          <cell r="A6174" t="str">
            <v>4295861243</v>
          </cell>
        </row>
        <row r="6175">
          <cell r="A6175" t="str">
            <v>4295861243</v>
          </cell>
        </row>
        <row r="6176">
          <cell r="A6176" t="str">
            <v>4295861243</v>
          </cell>
        </row>
        <row r="6177">
          <cell r="A6177" t="str">
            <v>4295861243</v>
          </cell>
        </row>
        <row r="6178">
          <cell r="A6178" t="str">
            <v>4295861243</v>
          </cell>
        </row>
        <row r="6179">
          <cell r="A6179" t="str">
            <v>4295861243</v>
          </cell>
        </row>
        <row r="6180">
          <cell r="A6180" t="str">
            <v>4295861243</v>
          </cell>
        </row>
        <row r="6181">
          <cell r="A6181" t="str">
            <v>4295861243</v>
          </cell>
        </row>
        <row r="6182">
          <cell r="A6182" t="str">
            <v>4295861243</v>
          </cell>
        </row>
        <row r="6183">
          <cell r="A6183" t="str">
            <v>4295861243</v>
          </cell>
        </row>
        <row r="6184">
          <cell r="A6184" t="str">
            <v>4295861243</v>
          </cell>
        </row>
        <row r="6185">
          <cell r="A6185" t="str">
            <v>4295861243</v>
          </cell>
        </row>
        <row r="6186">
          <cell r="A6186" t="str">
            <v>4295861243</v>
          </cell>
        </row>
        <row r="6187">
          <cell r="A6187" t="str">
            <v>4295861243</v>
          </cell>
        </row>
        <row r="6188">
          <cell r="A6188" t="str">
            <v>4295861243</v>
          </cell>
        </row>
        <row r="6189">
          <cell r="A6189" t="str">
            <v>4295861243</v>
          </cell>
        </row>
        <row r="6190">
          <cell r="A6190" t="str">
            <v>4295861243</v>
          </cell>
        </row>
        <row r="6191">
          <cell r="A6191" t="str">
            <v>4295861243</v>
          </cell>
        </row>
        <row r="6192">
          <cell r="A6192" t="str">
            <v>4295861243</v>
          </cell>
        </row>
        <row r="6193">
          <cell r="A6193" t="str">
            <v>4295861243</v>
          </cell>
        </row>
        <row r="6194">
          <cell r="A6194" t="str">
            <v>4295861243</v>
          </cell>
        </row>
        <row r="6195">
          <cell r="A6195" t="str">
            <v>4295861243</v>
          </cell>
        </row>
        <row r="6196">
          <cell r="A6196" t="str">
            <v>4295861243</v>
          </cell>
        </row>
        <row r="6197">
          <cell r="A6197" t="str">
            <v>4295861243</v>
          </cell>
        </row>
        <row r="6198">
          <cell r="A6198" t="str">
            <v>4295861243</v>
          </cell>
        </row>
        <row r="6199">
          <cell r="A6199" t="str">
            <v>4295861243</v>
          </cell>
        </row>
        <row r="6200">
          <cell r="A6200" t="str">
            <v>4295861243</v>
          </cell>
        </row>
        <row r="6201">
          <cell r="A6201" t="str">
            <v>4295861243</v>
          </cell>
        </row>
        <row r="6202">
          <cell r="A6202" t="str">
            <v>4295861243</v>
          </cell>
        </row>
        <row r="6203">
          <cell r="A6203" t="str">
            <v>4295861243</v>
          </cell>
        </row>
        <row r="6204">
          <cell r="A6204" t="str">
            <v>4295861243</v>
          </cell>
        </row>
        <row r="6205">
          <cell r="A6205" t="str">
            <v>4295861243</v>
          </cell>
        </row>
        <row r="6206">
          <cell r="A6206" t="str">
            <v>4295861243</v>
          </cell>
        </row>
        <row r="6207">
          <cell r="A6207" t="str">
            <v>4295861243</v>
          </cell>
        </row>
        <row r="6208">
          <cell r="A6208" t="str">
            <v>4295861243</v>
          </cell>
        </row>
        <row r="6209">
          <cell r="A6209" t="str">
            <v>4295861243</v>
          </cell>
        </row>
        <row r="6210">
          <cell r="A6210" t="str">
            <v>4295861243</v>
          </cell>
        </row>
        <row r="6211">
          <cell r="A6211" t="str">
            <v>4295861243</v>
          </cell>
        </row>
        <row r="6212">
          <cell r="A6212" t="str">
            <v>4295861243</v>
          </cell>
        </row>
        <row r="6213">
          <cell r="A6213" t="str">
            <v>4295861243</v>
          </cell>
        </row>
        <row r="6214">
          <cell r="A6214" t="str">
            <v>4295861243</v>
          </cell>
        </row>
        <row r="6215">
          <cell r="A6215" t="str">
            <v>4295861243</v>
          </cell>
        </row>
        <row r="6216">
          <cell r="A6216" t="str">
            <v>4295861243</v>
          </cell>
        </row>
        <row r="6217">
          <cell r="A6217" t="str">
            <v>4295861243</v>
          </cell>
        </row>
        <row r="6218">
          <cell r="A6218" t="str">
            <v>4295861243</v>
          </cell>
        </row>
        <row r="6219">
          <cell r="A6219" t="str">
            <v>4295861243</v>
          </cell>
        </row>
        <row r="6220">
          <cell r="A6220" t="str">
            <v>4295864882</v>
          </cell>
        </row>
        <row r="6221">
          <cell r="A6221" t="str">
            <v>4295864882</v>
          </cell>
        </row>
        <row r="6222">
          <cell r="A6222" t="str">
            <v>4295864882</v>
          </cell>
        </row>
        <row r="6223">
          <cell r="A6223" t="str">
            <v>4295864882</v>
          </cell>
        </row>
        <row r="6224">
          <cell r="A6224" t="str">
            <v>4295864882</v>
          </cell>
        </row>
        <row r="6225">
          <cell r="A6225" t="str">
            <v>4295864882</v>
          </cell>
        </row>
        <row r="6226">
          <cell r="A6226" t="str">
            <v>4295864882</v>
          </cell>
        </row>
        <row r="6227">
          <cell r="A6227" t="str">
            <v>4295864882</v>
          </cell>
        </row>
        <row r="6228">
          <cell r="A6228" t="str">
            <v>4295864882</v>
          </cell>
        </row>
        <row r="6229">
          <cell r="A6229" t="str">
            <v>4295864882</v>
          </cell>
        </row>
        <row r="6230">
          <cell r="A6230" t="str">
            <v>4295864882</v>
          </cell>
        </row>
        <row r="6231">
          <cell r="A6231" t="str">
            <v>4295864882</v>
          </cell>
        </row>
        <row r="6232">
          <cell r="A6232" t="str">
            <v>4295864882</v>
          </cell>
        </row>
        <row r="6233">
          <cell r="A6233" t="str">
            <v>4295864882</v>
          </cell>
        </row>
        <row r="6234">
          <cell r="A6234" t="str">
            <v>4295864882</v>
          </cell>
        </row>
        <row r="6235">
          <cell r="A6235" t="str">
            <v>4295864882</v>
          </cell>
        </row>
        <row r="6236">
          <cell r="A6236" t="str">
            <v>4295864882</v>
          </cell>
        </row>
        <row r="6237">
          <cell r="A6237" t="str">
            <v>4295864882</v>
          </cell>
        </row>
        <row r="6238">
          <cell r="A6238" t="str">
            <v>4295864882</v>
          </cell>
        </row>
        <row r="6239">
          <cell r="A6239" t="str">
            <v>4295864882</v>
          </cell>
        </row>
        <row r="6240">
          <cell r="A6240" t="str">
            <v>4295864882</v>
          </cell>
        </row>
        <row r="6241">
          <cell r="A6241" t="str">
            <v>4295864882</v>
          </cell>
        </row>
        <row r="6242">
          <cell r="A6242" t="str">
            <v>4295864882</v>
          </cell>
        </row>
        <row r="6243">
          <cell r="A6243" t="str">
            <v>4295864882</v>
          </cell>
        </row>
        <row r="6244">
          <cell r="A6244" t="str">
            <v>4295864882</v>
          </cell>
        </row>
        <row r="6245">
          <cell r="A6245" t="str">
            <v>4295864882</v>
          </cell>
        </row>
        <row r="6246">
          <cell r="A6246" t="str">
            <v>4295864882</v>
          </cell>
        </row>
        <row r="6247">
          <cell r="A6247" t="str">
            <v>4295874023</v>
          </cell>
        </row>
        <row r="6248">
          <cell r="A6248" t="str">
            <v>4295874023</v>
          </cell>
        </row>
        <row r="6249">
          <cell r="A6249" t="str">
            <v>4295874023</v>
          </cell>
        </row>
        <row r="6250">
          <cell r="A6250" t="str">
            <v>4295874023</v>
          </cell>
        </row>
        <row r="6251">
          <cell r="A6251" t="str">
            <v>4295874023</v>
          </cell>
        </row>
        <row r="6252">
          <cell r="A6252" t="str">
            <v>4295874023</v>
          </cell>
        </row>
        <row r="6253">
          <cell r="A6253" t="str">
            <v>4295874023</v>
          </cell>
        </row>
        <row r="6254">
          <cell r="A6254" t="str">
            <v>4295874023</v>
          </cell>
        </row>
        <row r="6255">
          <cell r="A6255" t="str">
            <v>4295874023</v>
          </cell>
        </row>
        <row r="6256">
          <cell r="A6256" t="str">
            <v>4295874023</v>
          </cell>
        </row>
        <row r="6257">
          <cell r="A6257" t="str">
            <v>4295874023</v>
          </cell>
        </row>
        <row r="6258">
          <cell r="A6258" t="str">
            <v>4295874023</v>
          </cell>
        </row>
        <row r="6259">
          <cell r="A6259" t="str">
            <v>5045512961</v>
          </cell>
        </row>
        <row r="6260">
          <cell r="A6260" t="str">
            <v>5045512961</v>
          </cell>
        </row>
        <row r="6261">
          <cell r="A6261" t="str">
            <v>5045512961</v>
          </cell>
        </row>
        <row r="6262">
          <cell r="A6262" t="str">
            <v>5045512961</v>
          </cell>
        </row>
        <row r="6263">
          <cell r="A6263" t="str">
            <v>5045512961</v>
          </cell>
        </row>
        <row r="6264">
          <cell r="A6264" t="str">
            <v>5045512961</v>
          </cell>
        </row>
        <row r="6265">
          <cell r="A6265" t="str">
            <v>5045512961</v>
          </cell>
        </row>
        <row r="6266">
          <cell r="A6266" t="str">
            <v>5045512961</v>
          </cell>
        </row>
        <row r="6267">
          <cell r="A6267" t="str">
            <v>5045512961</v>
          </cell>
        </row>
        <row r="6268">
          <cell r="A6268" t="str">
            <v>5045512961</v>
          </cell>
        </row>
        <row r="6269">
          <cell r="A6269" t="str">
            <v>5045512961</v>
          </cell>
        </row>
        <row r="6270">
          <cell r="A6270" t="str">
            <v>5045512961</v>
          </cell>
        </row>
        <row r="6271">
          <cell r="A6271" t="str">
            <v>5045512961</v>
          </cell>
        </row>
        <row r="6272">
          <cell r="A6272" t="str">
            <v>5045512961</v>
          </cell>
        </row>
        <row r="6273">
          <cell r="A6273" t="str">
            <v>5045512961</v>
          </cell>
        </row>
        <row r="6274">
          <cell r="A6274" t="str">
            <v>5045512961</v>
          </cell>
        </row>
        <row r="6275">
          <cell r="A6275" t="str">
            <v>5045512961</v>
          </cell>
        </row>
        <row r="6276">
          <cell r="A6276" t="str">
            <v>5045512961</v>
          </cell>
        </row>
        <row r="6277">
          <cell r="A6277" t="str">
            <v>5045512961</v>
          </cell>
        </row>
        <row r="6278">
          <cell r="A6278" t="str">
            <v>5045512961</v>
          </cell>
        </row>
        <row r="6279">
          <cell r="A6279" t="str">
            <v>5045512961</v>
          </cell>
        </row>
        <row r="6280">
          <cell r="A6280" t="str">
            <v>5045512961</v>
          </cell>
        </row>
        <row r="6281">
          <cell r="A6281" t="str">
            <v>5045512961</v>
          </cell>
        </row>
        <row r="6282">
          <cell r="A6282" t="str">
            <v>5045512961</v>
          </cell>
        </row>
        <row r="6283">
          <cell r="A6283" t="str">
            <v>5045512961</v>
          </cell>
        </row>
        <row r="6284">
          <cell r="A6284" t="str">
            <v>5045512961</v>
          </cell>
        </row>
        <row r="6285">
          <cell r="A6285" t="str">
            <v>5045512961</v>
          </cell>
        </row>
        <row r="6286">
          <cell r="A6286" t="str">
            <v>5045512961</v>
          </cell>
        </row>
        <row r="6287">
          <cell r="A6287" t="str">
            <v>5045512961</v>
          </cell>
        </row>
        <row r="6288">
          <cell r="A6288" t="str">
            <v>5045512961</v>
          </cell>
        </row>
        <row r="6289">
          <cell r="A6289" t="str">
            <v>5045512961</v>
          </cell>
        </row>
        <row r="6290">
          <cell r="A6290" t="str">
            <v>5045512961</v>
          </cell>
        </row>
        <row r="6291">
          <cell r="A6291" t="str">
            <v>5045512961</v>
          </cell>
        </row>
        <row r="6292">
          <cell r="A6292" t="str">
            <v>5045512961</v>
          </cell>
        </row>
        <row r="6293">
          <cell r="A6293" t="str">
            <v>5045512961</v>
          </cell>
        </row>
        <row r="6294">
          <cell r="A6294" t="str">
            <v>5045512961</v>
          </cell>
        </row>
        <row r="6295">
          <cell r="A6295" t="str">
            <v>5045512961</v>
          </cell>
        </row>
        <row r="6296">
          <cell r="A6296" t="str">
            <v>5045512961</v>
          </cell>
        </row>
        <row r="6297">
          <cell r="A6297" t="str">
            <v>5045512961</v>
          </cell>
        </row>
        <row r="6298">
          <cell r="A6298" t="str">
            <v>5045512961</v>
          </cell>
        </row>
        <row r="6299">
          <cell r="A6299" t="str">
            <v>5045512961</v>
          </cell>
        </row>
        <row r="6300">
          <cell r="A6300" t="str">
            <v>5045512961</v>
          </cell>
        </row>
        <row r="6301">
          <cell r="A6301" t="str">
            <v>5045512961</v>
          </cell>
        </row>
        <row r="6302">
          <cell r="A6302" t="str">
            <v>5045512961</v>
          </cell>
        </row>
        <row r="6303">
          <cell r="A6303" t="str">
            <v>5045512961</v>
          </cell>
        </row>
        <row r="6304">
          <cell r="A6304" t="str">
            <v>4295860866</v>
          </cell>
        </row>
        <row r="6305">
          <cell r="A6305" t="str">
            <v>4295860866</v>
          </cell>
        </row>
        <row r="6306">
          <cell r="A6306" t="str">
            <v>4295860866</v>
          </cell>
        </row>
        <row r="6307">
          <cell r="A6307" t="str">
            <v>4295860866</v>
          </cell>
        </row>
        <row r="6308">
          <cell r="A6308" t="str">
            <v>4295860866</v>
          </cell>
        </row>
        <row r="6309">
          <cell r="A6309" t="str">
            <v>4295860866</v>
          </cell>
        </row>
        <row r="6310">
          <cell r="A6310" t="str">
            <v>4295860866</v>
          </cell>
        </row>
        <row r="6311">
          <cell r="A6311" t="str">
            <v>4295860866</v>
          </cell>
        </row>
        <row r="6312">
          <cell r="A6312" t="str">
            <v>4295860866</v>
          </cell>
        </row>
        <row r="6313">
          <cell r="A6313" t="str">
            <v>4295860866</v>
          </cell>
        </row>
        <row r="6314">
          <cell r="A6314" t="str">
            <v>4295860866</v>
          </cell>
        </row>
        <row r="6315">
          <cell r="A6315" t="str">
            <v>4295860866</v>
          </cell>
        </row>
        <row r="6316">
          <cell r="A6316" t="str">
            <v>4295860866</v>
          </cell>
        </row>
        <row r="6317">
          <cell r="A6317" t="str">
            <v>4295860866</v>
          </cell>
        </row>
        <row r="6318">
          <cell r="A6318" t="str">
            <v>4295860866</v>
          </cell>
        </row>
        <row r="6319">
          <cell r="A6319" t="str">
            <v>4295860866</v>
          </cell>
        </row>
        <row r="6320">
          <cell r="A6320" t="str">
            <v>4295860866</v>
          </cell>
        </row>
        <row r="6321">
          <cell r="A6321" t="str">
            <v>4295860866</v>
          </cell>
        </row>
        <row r="6322">
          <cell r="A6322" t="str">
            <v>4295860866</v>
          </cell>
        </row>
        <row r="6323">
          <cell r="A6323" t="str">
            <v>4295860866</v>
          </cell>
        </row>
        <row r="6324">
          <cell r="A6324" t="str">
            <v>4295860866</v>
          </cell>
        </row>
        <row r="6325">
          <cell r="A6325" t="str">
            <v>4295860866</v>
          </cell>
        </row>
        <row r="6326">
          <cell r="A6326" t="str">
            <v>4295860866</v>
          </cell>
        </row>
        <row r="6327">
          <cell r="A6327" t="str">
            <v>4295860866</v>
          </cell>
        </row>
        <row r="6328">
          <cell r="A6328" t="str">
            <v>4295860866</v>
          </cell>
        </row>
        <row r="6329">
          <cell r="A6329" t="str">
            <v>4295860866</v>
          </cell>
        </row>
        <row r="6330">
          <cell r="A6330" t="str">
            <v>4295860866</v>
          </cell>
        </row>
        <row r="6331">
          <cell r="A6331" t="str">
            <v>4295860866</v>
          </cell>
        </row>
        <row r="6332">
          <cell r="A6332" t="str">
            <v>4295860866</v>
          </cell>
        </row>
        <row r="6333">
          <cell r="A6333" t="str">
            <v>4295860866</v>
          </cell>
        </row>
        <row r="6334">
          <cell r="A6334" t="str">
            <v>4295860866</v>
          </cell>
        </row>
        <row r="6335">
          <cell r="A6335" t="str">
            <v>4295860866</v>
          </cell>
        </row>
        <row r="6336">
          <cell r="A6336" t="str">
            <v>4295860866</v>
          </cell>
        </row>
        <row r="6337">
          <cell r="A6337" t="str">
            <v>4295860866</v>
          </cell>
        </row>
        <row r="6338">
          <cell r="A6338" t="str">
            <v>4295860866</v>
          </cell>
        </row>
        <row r="6339">
          <cell r="A6339" t="str">
            <v>4295860866</v>
          </cell>
        </row>
        <row r="6340">
          <cell r="A6340" t="str">
            <v>4295860866</v>
          </cell>
        </row>
        <row r="6341">
          <cell r="A6341" t="str">
            <v>4295860866</v>
          </cell>
        </row>
        <row r="6342">
          <cell r="A6342" t="str">
            <v>4295860866</v>
          </cell>
        </row>
        <row r="6343">
          <cell r="A6343" t="str">
            <v>4295860866</v>
          </cell>
        </row>
        <row r="6344">
          <cell r="A6344" t="str">
            <v>4295860866</v>
          </cell>
        </row>
        <row r="6345">
          <cell r="A6345" t="str">
            <v>4295860866</v>
          </cell>
        </row>
        <row r="6346">
          <cell r="A6346" t="str">
            <v>4295860866</v>
          </cell>
        </row>
        <row r="6347">
          <cell r="A6347" t="str">
            <v>4295860866</v>
          </cell>
        </row>
        <row r="6348">
          <cell r="A6348" t="str">
            <v>4295860866</v>
          </cell>
        </row>
        <row r="6349">
          <cell r="A6349" t="str">
            <v>4295860866</v>
          </cell>
        </row>
        <row r="6350">
          <cell r="A6350" t="str">
            <v>4295860866</v>
          </cell>
        </row>
        <row r="6351">
          <cell r="A6351" t="str">
            <v>4295860866</v>
          </cell>
        </row>
        <row r="6352">
          <cell r="A6352" t="str">
            <v>4295860866</v>
          </cell>
        </row>
        <row r="6353">
          <cell r="A6353" t="str">
            <v>4295860866</v>
          </cell>
        </row>
        <row r="6354">
          <cell r="A6354" t="str">
            <v>4295860866</v>
          </cell>
        </row>
        <row r="6355">
          <cell r="A6355" t="str">
            <v>4295860866</v>
          </cell>
        </row>
        <row r="6356">
          <cell r="A6356" t="str">
            <v>4295860866</v>
          </cell>
        </row>
        <row r="6357">
          <cell r="A6357" t="str">
            <v>4295860866</v>
          </cell>
        </row>
        <row r="6358">
          <cell r="A6358" t="str">
            <v>4295860866</v>
          </cell>
        </row>
        <row r="6359">
          <cell r="A6359" t="str">
            <v>4298165294</v>
          </cell>
        </row>
        <row r="6360">
          <cell r="A6360" t="str">
            <v>4298165294</v>
          </cell>
        </row>
        <row r="6361">
          <cell r="A6361" t="str">
            <v>4298165294</v>
          </cell>
        </row>
        <row r="6362">
          <cell r="A6362" t="str">
            <v>4298165294</v>
          </cell>
        </row>
        <row r="6363">
          <cell r="A6363" t="str">
            <v>4298165294</v>
          </cell>
        </row>
        <row r="6364">
          <cell r="A6364" t="str">
            <v>4298165294</v>
          </cell>
        </row>
        <row r="6365">
          <cell r="A6365" t="str">
            <v>4298165294</v>
          </cell>
        </row>
        <row r="6366">
          <cell r="A6366" t="str">
            <v>4298165294</v>
          </cell>
        </row>
        <row r="6367">
          <cell r="A6367" t="str">
            <v>4298165294</v>
          </cell>
        </row>
        <row r="6368">
          <cell r="A6368" t="str">
            <v>4298165294</v>
          </cell>
        </row>
        <row r="6369">
          <cell r="A6369" t="str">
            <v>4298165294</v>
          </cell>
        </row>
        <row r="6370">
          <cell r="A6370" t="str">
            <v>4298165294</v>
          </cell>
        </row>
        <row r="6371">
          <cell r="A6371" t="str">
            <v>4298165294</v>
          </cell>
        </row>
        <row r="6372">
          <cell r="A6372" t="str">
            <v>4298165294</v>
          </cell>
        </row>
        <row r="6373">
          <cell r="A6373" t="str">
            <v>4298165294</v>
          </cell>
        </row>
        <row r="6374">
          <cell r="A6374" t="str">
            <v>4298165294</v>
          </cell>
        </row>
        <row r="6375">
          <cell r="A6375" t="str">
            <v>4298165294</v>
          </cell>
        </row>
        <row r="6376">
          <cell r="A6376" t="str">
            <v>4298165294</v>
          </cell>
        </row>
        <row r="6377">
          <cell r="A6377" t="str">
            <v>4298165294</v>
          </cell>
        </row>
        <row r="6378">
          <cell r="A6378" t="str">
            <v>4298165294</v>
          </cell>
        </row>
        <row r="6379">
          <cell r="A6379" t="str">
            <v>4298165294</v>
          </cell>
        </row>
        <row r="6380">
          <cell r="A6380" t="str">
            <v>4298165294</v>
          </cell>
        </row>
        <row r="6381">
          <cell r="A6381" t="str">
            <v>4298165294</v>
          </cell>
        </row>
        <row r="6382">
          <cell r="A6382" t="str">
            <v>4298165294</v>
          </cell>
        </row>
        <row r="6383">
          <cell r="A6383" t="str">
            <v>4298165294</v>
          </cell>
        </row>
        <row r="6384">
          <cell r="A6384" t="str">
            <v>4298165294</v>
          </cell>
        </row>
        <row r="6385">
          <cell r="A6385" t="str">
            <v>4298165294</v>
          </cell>
        </row>
        <row r="6386">
          <cell r="A6386" t="str">
            <v>4298165294</v>
          </cell>
        </row>
        <row r="6387">
          <cell r="A6387" t="str">
            <v>4298165294</v>
          </cell>
        </row>
        <row r="6388">
          <cell r="A6388" t="str">
            <v>4298165294</v>
          </cell>
        </row>
        <row r="6389">
          <cell r="A6389" t="str">
            <v>4298165294</v>
          </cell>
        </row>
        <row r="6390">
          <cell r="A6390" t="str">
            <v>4298165294</v>
          </cell>
        </row>
        <row r="6391">
          <cell r="A6391" t="str">
            <v>4298165294</v>
          </cell>
        </row>
        <row r="6392">
          <cell r="A6392" t="str">
            <v>4298165294</v>
          </cell>
        </row>
        <row r="6393">
          <cell r="A6393" t="str">
            <v>4298165294</v>
          </cell>
        </row>
        <row r="6394">
          <cell r="A6394" t="str">
            <v>4298165294</v>
          </cell>
        </row>
        <row r="6395">
          <cell r="A6395" t="str">
            <v>4298165294</v>
          </cell>
        </row>
        <row r="6396">
          <cell r="A6396" t="str">
            <v>4298165294</v>
          </cell>
        </row>
        <row r="6397">
          <cell r="A6397" t="str">
            <v>4298165294</v>
          </cell>
        </row>
        <row r="6398">
          <cell r="A6398" t="str">
            <v>4298165294</v>
          </cell>
        </row>
        <row r="6399">
          <cell r="A6399" t="str">
            <v>4298165294</v>
          </cell>
        </row>
        <row r="6400">
          <cell r="A6400" t="str">
            <v>4298165294</v>
          </cell>
        </row>
        <row r="6401">
          <cell r="A6401" t="str">
            <v>4298165294</v>
          </cell>
        </row>
        <row r="6402">
          <cell r="A6402" t="str">
            <v>4298165294</v>
          </cell>
        </row>
        <row r="6403">
          <cell r="A6403" t="str">
            <v>4298165294</v>
          </cell>
        </row>
        <row r="6404">
          <cell r="A6404" t="str">
            <v>4298165294</v>
          </cell>
        </row>
        <row r="6405">
          <cell r="A6405" t="str">
            <v>4298165294</v>
          </cell>
        </row>
        <row r="6406">
          <cell r="A6406" t="str">
            <v>4298165294</v>
          </cell>
        </row>
        <row r="6407">
          <cell r="A6407" t="str">
            <v>4298165294</v>
          </cell>
        </row>
        <row r="6408">
          <cell r="A6408" t="str">
            <v>4298165294</v>
          </cell>
        </row>
        <row r="6409">
          <cell r="A6409" t="str">
            <v>4298165294</v>
          </cell>
        </row>
        <row r="6410">
          <cell r="A6410" t="str">
            <v>4298165294</v>
          </cell>
        </row>
        <row r="6411">
          <cell r="A6411" t="str">
            <v>4298165294</v>
          </cell>
        </row>
        <row r="6412">
          <cell r="A6412" t="str">
            <v>4298165294</v>
          </cell>
        </row>
        <row r="6413">
          <cell r="A6413" t="str">
            <v>4298165294</v>
          </cell>
        </row>
        <row r="6414">
          <cell r="A6414" t="str">
            <v>4295890585</v>
          </cell>
        </row>
        <row r="6415">
          <cell r="A6415" t="str">
            <v>4295890585</v>
          </cell>
        </row>
        <row r="6416">
          <cell r="A6416" t="str">
            <v>4295890585</v>
          </cell>
        </row>
        <row r="6417">
          <cell r="A6417" t="str">
            <v>4295890585</v>
          </cell>
        </row>
        <row r="6418">
          <cell r="A6418" t="str">
            <v>4295890585</v>
          </cell>
        </row>
        <row r="6419">
          <cell r="A6419" t="str">
            <v>4295890585</v>
          </cell>
        </row>
        <row r="6420">
          <cell r="A6420" t="str">
            <v>4295890585</v>
          </cell>
        </row>
        <row r="6421">
          <cell r="A6421" t="str">
            <v>4295890585</v>
          </cell>
        </row>
        <row r="6422">
          <cell r="A6422" t="str">
            <v>4295890585</v>
          </cell>
        </row>
        <row r="6423">
          <cell r="A6423" t="str">
            <v>4295890585</v>
          </cell>
        </row>
        <row r="6424">
          <cell r="A6424" t="str">
            <v>4295890585</v>
          </cell>
        </row>
        <row r="6425">
          <cell r="A6425" t="str">
            <v>4295890585</v>
          </cell>
        </row>
        <row r="6426">
          <cell r="A6426" t="str">
            <v>4295890585</v>
          </cell>
        </row>
        <row r="6427">
          <cell r="A6427" t="str">
            <v>4295890585</v>
          </cell>
        </row>
        <row r="6428">
          <cell r="A6428" t="str">
            <v>4295890585</v>
          </cell>
        </row>
        <row r="6429">
          <cell r="A6429" t="str">
            <v>4295890585</v>
          </cell>
        </row>
        <row r="6430">
          <cell r="A6430" t="str">
            <v>4295890585</v>
          </cell>
        </row>
        <row r="6431">
          <cell r="A6431" t="str">
            <v>4295890585</v>
          </cell>
        </row>
        <row r="6432">
          <cell r="A6432" t="str">
            <v>4295890585</v>
          </cell>
        </row>
        <row r="6433">
          <cell r="A6433" t="str">
            <v>4295890585</v>
          </cell>
        </row>
        <row r="6434">
          <cell r="A6434" t="str">
            <v>4295890585</v>
          </cell>
        </row>
        <row r="6435">
          <cell r="A6435" t="str">
            <v>4295890585</v>
          </cell>
        </row>
        <row r="6436">
          <cell r="A6436" t="str">
            <v>4295890585</v>
          </cell>
        </row>
        <row r="6437">
          <cell r="A6437" t="str">
            <v>4295890585</v>
          </cell>
        </row>
        <row r="6438">
          <cell r="A6438" t="str">
            <v>4295890585</v>
          </cell>
        </row>
        <row r="6439">
          <cell r="A6439" t="str">
            <v>4295890585</v>
          </cell>
        </row>
        <row r="6440">
          <cell r="A6440" t="str">
            <v>4295890585</v>
          </cell>
        </row>
        <row r="6441">
          <cell r="A6441" t="str">
            <v>4295890585</v>
          </cell>
        </row>
        <row r="6442">
          <cell r="A6442" t="str">
            <v>4295890585</v>
          </cell>
        </row>
        <row r="6443">
          <cell r="A6443" t="str">
            <v>4295890585</v>
          </cell>
        </row>
        <row r="6444">
          <cell r="A6444" t="str">
            <v>4295890585</v>
          </cell>
        </row>
        <row r="6445">
          <cell r="A6445" t="str">
            <v>4295890585</v>
          </cell>
        </row>
        <row r="6446">
          <cell r="A6446" t="str">
            <v>4295890585</v>
          </cell>
        </row>
        <row r="6447">
          <cell r="A6447" t="str">
            <v>4295890585</v>
          </cell>
        </row>
        <row r="6448">
          <cell r="A6448" t="str">
            <v>4295890585</v>
          </cell>
        </row>
        <row r="6449">
          <cell r="A6449" t="str">
            <v>4295890585</v>
          </cell>
        </row>
        <row r="6450">
          <cell r="A6450" t="str">
            <v>4295890585</v>
          </cell>
        </row>
        <row r="6451">
          <cell r="A6451" t="str">
            <v>4295890585</v>
          </cell>
        </row>
        <row r="6452">
          <cell r="A6452" t="str">
            <v>4295890585</v>
          </cell>
        </row>
        <row r="6453">
          <cell r="A6453" t="str">
            <v>4295890585</v>
          </cell>
        </row>
        <row r="6454">
          <cell r="A6454" t="str">
            <v>4295890585</v>
          </cell>
        </row>
        <row r="6455">
          <cell r="A6455" t="str">
            <v>4295890585</v>
          </cell>
        </row>
        <row r="6456">
          <cell r="A6456" t="str">
            <v>4295890585</v>
          </cell>
        </row>
        <row r="6457">
          <cell r="A6457" t="str">
            <v>4295890585</v>
          </cell>
        </row>
        <row r="6458">
          <cell r="A6458" t="str">
            <v>4295890585</v>
          </cell>
        </row>
        <row r="6459">
          <cell r="A6459" t="str">
            <v>4295890585</v>
          </cell>
        </row>
        <row r="6460">
          <cell r="A6460" t="str">
            <v>4295890585</v>
          </cell>
        </row>
        <row r="6461">
          <cell r="A6461" t="str">
            <v>4295890585</v>
          </cell>
        </row>
        <row r="6462">
          <cell r="A6462" t="str">
            <v>4295890585</v>
          </cell>
        </row>
        <row r="6463">
          <cell r="A6463" t="str">
            <v>4295890585</v>
          </cell>
        </row>
        <row r="6464">
          <cell r="A6464" t="str">
            <v>4295890585</v>
          </cell>
        </row>
        <row r="6465">
          <cell r="A6465" t="str">
            <v>4295890585</v>
          </cell>
        </row>
        <row r="6466">
          <cell r="A6466" t="str">
            <v>4295890585</v>
          </cell>
        </row>
        <row r="6467">
          <cell r="A6467" t="str">
            <v>4295890585</v>
          </cell>
        </row>
        <row r="6468">
          <cell r="A6468" t="str">
            <v>4295890585</v>
          </cell>
        </row>
        <row r="6469">
          <cell r="A6469" t="str">
            <v>4295890585</v>
          </cell>
        </row>
        <row r="6470">
          <cell r="A6470" t="str">
            <v>4295890585</v>
          </cell>
        </row>
        <row r="6471">
          <cell r="A6471" t="str">
            <v>4295890585</v>
          </cell>
        </row>
        <row r="6472">
          <cell r="A6472" t="str">
            <v>4295890585</v>
          </cell>
        </row>
        <row r="6473">
          <cell r="A6473" t="str">
            <v>4295890585</v>
          </cell>
        </row>
        <row r="6474">
          <cell r="A6474" t="str">
            <v>4295890585</v>
          </cell>
        </row>
        <row r="6475">
          <cell r="A6475" t="str">
            <v>4295890585</v>
          </cell>
        </row>
        <row r="6476">
          <cell r="A6476" t="str">
            <v>4295890585</v>
          </cell>
        </row>
        <row r="6477">
          <cell r="A6477" t="str">
            <v>4295890585</v>
          </cell>
        </row>
        <row r="6478">
          <cell r="A6478" t="str">
            <v>4295890585</v>
          </cell>
        </row>
        <row r="6479">
          <cell r="A6479" t="str">
            <v>4295890585</v>
          </cell>
        </row>
        <row r="6480">
          <cell r="A6480" t="str">
            <v>4295890585</v>
          </cell>
        </row>
        <row r="6481">
          <cell r="A6481" t="str">
            <v>4295890585</v>
          </cell>
        </row>
        <row r="6482">
          <cell r="A6482" t="str">
            <v>4295890585</v>
          </cell>
        </row>
        <row r="6483">
          <cell r="A6483" t="str">
            <v>4295890585</v>
          </cell>
        </row>
        <row r="6484">
          <cell r="A6484" t="str">
            <v>4295890585</v>
          </cell>
        </row>
        <row r="6485">
          <cell r="A6485" t="str">
            <v>4295890585</v>
          </cell>
        </row>
        <row r="6486">
          <cell r="A6486" t="str">
            <v>4295890585</v>
          </cell>
        </row>
        <row r="6487">
          <cell r="A6487" t="str">
            <v>4295890585</v>
          </cell>
        </row>
        <row r="6488">
          <cell r="A6488" t="str">
            <v>4295890585</v>
          </cell>
        </row>
        <row r="6489">
          <cell r="A6489" t="str">
            <v>4295890585</v>
          </cell>
        </row>
        <row r="6490">
          <cell r="A6490" t="str">
            <v>4295890585</v>
          </cell>
        </row>
        <row r="6491">
          <cell r="A6491" t="str">
            <v>4295890585</v>
          </cell>
        </row>
        <row r="6492">
          <cell r="A6492" t="str">
            <v>4295890585</v>
          </cell>
        </row>
        <row r="6493">
          <cell r="A6493" t="str">
            <v>4295890585</v>
          </cell>
        </row>
        <row r="6494">
          <cell r="A6494" t="str">
            <v>4295890585</v>
          </cell>
        </row>
        <row r="6495">
          <cell r="A6495" t="str">
            <v>4295890585</v>
          </cell>
        </row>
        <row r="6496">
          <cell r="A6496" t="str">
            <v>4295890585</v>
          </cell>
        </row>
        <row r="6497">
          <cell r="A6497" t="str">
            <v>4295890585</v>
          </cell>
        </row>
        <row r="6498">
          <cell r="A6498" t="str">
            <v>4295890585</v>
          </cell>
        </row>
        <row r="6499">
          <cell r="A6499" t="str">
            <v>4295890585</v>
          </cell>
        </row>
        <row r="6500">
          <cell r="A6500" t="str">
            <v>4295890585</v>
          </cell>
        </row>
        <row r="6501">
          <cell r="A6501" t="str">
            <v>4295890585</v>
          </cell>
        </row>
        <row r="6502">
          <cell r="A6502" t="str">
            <v>4295890585</v>
          </cell>
        </row>
        <row r="6503">
          <cell r="A6503" t="str">
            <v>4295890585</v>
          </cell>
        </row>
        <row r="6504">
          <cell r="A6504" t="str">
            <v>4295890585</v>
          </cell>
        </row>
        <row r="6505">
          <cell r="A6505" t="str">
            <v>4295890585</v>
          </cell>
        </row>
        <row r="6506">
          <cell r="A6506" t="str">
            <v>4295890585</v>
          </cell>
        </row>
        <row r="6507">
          <cell r="A6507" t="str">
            <v>5000000997</v>
          </cell>
        </row>
        <row r="6508">
          <cell r="A6508" t="str">
            <v>5000000997</v>
          </cell>
        </row>
        <row r="6509">
          <cell r="A6509" t="str">
            <v>5000000997</v>
          </cell>
        </row>
        <row r="6510">
          <cell r="A6510" t="str">
            <v>5000000997</v>
          </cell>
        </row>
        <row r="6511">
          <cell r="A6511" t="str">
            <v>5000000997</v>
          </cell>
        </row>
        <row r="6512">
          <cell r="A6512" t="str">
            <v>5000000997</v>
          </cell>
        </row>
        <row r="6513">
          <cell r="A6513" t="str">
            <v>5000000997</v>
          </cell>
        </row>
        <row r="6514">
          <cell r="A6514" t="str">
            <v>5000000997</v>
          </cell>
        </row>
        <row r="6515">
          <cell r="A6515" t="str">
            <v>5000000997</v>
          </cell>
        </row>
        <row r="6516">
          <cell r="A6516" t="str">
            <v>5000000997</v>
          </cell>
        </row>
        <row r="6517">
          <cell r="A6517" t="str">
            <v>5000000997</v>
          </cell>
        </row>
        <row r="6518">
          <cell r="A6518" t="str">
            <v>5000000997</v>
          </cell>
        </row>
        <row r="6519">
          <cell r="A6519" t="str">
            <v>5000000997</v>
          </cell>
        </row>
        <row r="6520">
          <cell r="A6520" t="str">
            <v>5000000997</v>
          </cell>
        </row>
        <row r="6521">
          <cell r="A6521" t="str">
            <v>5000000997</v>
          </cell>
        </row>
        <row r="6522">
          <cell r="A6522" t="str">
            <v>5000000997</v>
          </cell>
        </row>
        <row r="6523">
          <cell r="A6523" t="str">
            <v>5000000997</v>
          </cell>
        </row>
        <row r="6524">
          <cell r="A6524" t="str">
            <v>5000000997</v>
          </cell>
        </row>
        <row r="6525">
          <cell r="A6525" t="str">
            <v>5000000997</v>
          </cell>
        </row>
        <row r="6526">
          <cell r="A6526" t="str">
            <v>5000000997</v>
          </cell>
        </row>
        <row r="6527">
          <cell r="A6527" t="str">
            <v>5000000997</v>
          </cell>
        </row>
        <row r="6528">
          <cell r="A6528" t="str">
            <v>5000000997</v>
          </cell>
        </row>
        <row r="6529">
          <cell r="A6529" t="str">
            <v>5000000997</v>
          </cell>
        </row>
        <row r="6530">
          <cell r="A6530" t="str">
            <v>5000000997</v>
          </cell>
        </row>
        <row r="6531">
          <cell r="A6531" t="str">
            <v>5000000997</v>
          </cell>
        </row>
        <row r="6532">
          <cell r="A6532" t="str">
            <v>5000000997</v>
          </cell>
        </row>
        <row r="6533">
          <cell r="A6533" t="str">
            <v>5000000997</v>
          </cell>
        </row>
        <row r="6534">
          <cell r="A6534" t="str">
            <v>5000000997</v>
          </cell>
        </row>
        <row r="6535">
          <cell r="A6535" t="str">
            <v>5000000997</v>
          </cell>
        </row>
        <row r="6536">
          <cell r="A6536" t="str">
            <v>5000000997</v>
          </cell>
        </row>
        <row r="6537">
          <cell r="A6537" t="str">
            <v>5000000997</v>
          </cell>
        </row>
        <row r="6538">
          <cell r="A6538" t="str">
            <v>5000000997</v>
          </cell>
        </row>
        <row r="6539">
          <cell r="A6539" t="str">
            <v>5000000997</v>
          </cell>
        </row>
        <row r="6540">
          <cell r="A6540" t="str">
            <v>5000000997</v>
          </cell>
        </row>
        <row r="6541">
          <cell r="A6541" t="str">
            <v>5000000997</v>
          </cell>
        </row>
        <row r="6542">
          <cell r="A6542" t="str">
            <v>5000000997</v>
          </cell>
        </row>
        <row r="6543">
          <cell r="A6543" t="str">
            <v>5000000997</v>
          </cell>
        </row>
        <row r="6544">
          <cell r="A6544" t="str">
            <v>5000000997</v>
          </cell>
        </row>
        <row r="6545">
          <cell r="A6545" t="str">
            <v>5000000997</v>
          </cell>
        </row>
        <row r="6546">
          <cell r="A6546" t="str">
            <v>5000000997</v>
          </cell>
        </row>
        <row r="6547">
          <cell r="A6547" t="str">
            <v>5000000997</v>
          </cell>
        </row>
        <row r="6548">
          <cell r="A6548" t="str">
            <v>5000000997</v>
          </cell>
        </row>
        <row r="6549">
          <cell r="A6549" t="str">
            <v>5000000997</v>
          </cell>
        </row>
        <row r="6550">
          <cell r="A6550" t="str">
            <v>5000000997</v>
          </cell>
        </row>
        <row r="6551">
          <cell r="A6551" t="str">
            <v>5000000997</v>
          </cell>
        </row>
        <row r="6552">
          <cell r="A6552" t="str">
            <v>5000000997</v>
          </cell>
        </row>
        <row r="6553">
          <cell r="A6553" t="str">
            <v>5000000997</v>
          </cell>
        </row>
        <row r="6554">
          <cell r="A6554" t="str">
            <v>5000000997</v>
          </cell>
        </row>
        <row r="6555">
          <cell r="A6555" t="str">
            <v>5000000997</v>
          </cell>
        </row>
        <row r="6556">
          <cell r="A6556" t="str">
            <v>5000000997</v>
          </cell>
        </row>
        <row r="6557">
          <cell r="A6557" t="str">
            <v>5000000997</v>
          </cell>
        </row>
        <row r="6558">
          <cell r="A6558" t="str">
            <v>5000000997</v>
          </cell>
        </row>
        <row r="6559">
          <cell r="A6559" t="str">
            <v>5000000997</v>
          </cell>
        </row>
        <row r="6560">
          <cell r="A6560" t="str">
            <v>5000000997</v>
          </cell>
        </row>
        <row r="6561">
          <cell r="A6561" t="str">
            <v>5000000997</v>
          </cell>
        </row>
        <row r="6562">
          <cell r="A6562" t="str">
            <v>5000000997</v>
          </cell>
        </row>
        <row r="6563">
          <cell r="A6563" t="str">
            <v>5000000997</v>
          </cell>
        </row>
        <row r="6564">
          <cell r="A6564" t="str">
            <v>5000000997</v>
          </cell>
        </row>
        <row r="6565">
          <cell r="A6565" t="str">
            <v>5000000997</v>
          </cell>
        </row>
        <row r="6566">
          <cell r="A6566" t="str">
            <v>5000000997</v>
          </cell>
        </row>
        <row r="6567">
          <cell r="A6567" t="str">
            <v>5000000997</v>
          </cell>
        </row>
        <row r="6568">
          <cell r="A6568" t="str">
            <v>5000000997</v>
          </cell>
        </row>
        <row r="6569">
          <cell r="A6569" t="str">
            <v>5000000997</v>
          </cell>
        </row>
        <row r="6570">
          <cell r="A6570" t="str">
            <v>5000000997</v>
          </cell>
        </row>
        <row r="6571">
          <cell r="A6571" t="str">
            <v>5000000997</v>
          </cell>
        </row>
        <row r="6572">
          <cell r="A6572" t="str">
            <v>5000000997</v>
          </cell>
        </row>
        <row r="6573">
          <cell r="A6573" t="str">
            <v>5000000997</v>
          </cell>
        </row>
        <row r="6574">
          <cell r="A6574" t="str">
            <v>5000000997</v>
          </cell>
        </row>
        <row r="6575">
          <cell r="A6575" t="str">
            <v>5000000997</v>
          </cell>
        </row>
        <row r="6576">
          <cell r="A6576" t="str">
            <v>5000000997</v>
          </cell>
        </row>
        <row r="6577">
          <cell r="A6577" t="str">
            <v>5000000997</v>
          </cell>
        </row>
        <row r="6578">
          <cell r="A6578" t="str">
            <v>5000000997</v>
          </cell>
        </row>
        <row r="6579">
          <cell r="A6579" t="str">
            <v>5000000997</v>
          </cell>
        </row>
        <row r="6580">
          <cell r="A6580" t="str">
            <v>5000000997</v>
          </cell>
        </row>
        <row r="6581">
          <cell r="A6581" t="str">
            <v>5000000997</v>
          </cell>
        </row>
        <row r="6582">
          <cell r="A6582" t="str">
            <v>5000000997</v>
          </cell>
        </row>
        <row r="6583">
          <cell r="A6583" t="str">
            <v>5000000997</v>
          </cell>
        </row>
        <row r="6584">
          <cell r="A6584" t="str">
            <v>5000000997</v>
          </cell>
        </row>
        <row r="6585">
          <cell r="A6585" t="str">
            <v>5000000997</v>
          </cell>
        </row>
        <row r="6586">
          <cell r="A6586" t="str">
            <v>5000000997</v>
          </cell>
        </row>
        <row r="6587">
          <cell r="A6587" t="str">
            <v>4295890196</v>
          </cell>
        </row>
        <row r="6588">
          <cell r="A6588" t="str">
            <v>4295890196</v>
          </cell>
        </row>
        <row r="6589">
          <cell r="A6589" t="str">
            <v>4295890196</v>
          </cell>
        </row>
        <row r="6590">
          <cell r="A6590" t="str">
            <v>4295890196</v>
          </cell>
        </row>
        <row r="6591">
          <cell r="A6591" t="str">
            <v>4295890196</v>
          </cell>
        </row>
        <row r="6592">
          <cell r="A6592" t="str">
            <v>4295890196</v>
          </cell>
        </row>
        <row r="6593">
          <cell r="A6593" t="str">
            <v>4295890196</v>
          </cell>
        </row>
        <row r="6594">
          <cell r="A6594" t="str">
            <v>4295890196</v>
          </cell>
        </row>
        <row r="6595">
          <cell r="A6595" t="str">
            <v>4295890196</v>
          </cell>
        </row>
        <row r="6596">
          <cell r="A6596" t="str">
            <v>4295890196</v>
          </cell>
        </row>
        <row r="6597">
          <cell r="A6597" t="str">
            <v>4295890196</v>
          </cell>
        </row>
        <row r="6598">
          <cell r="A6598" t="str">
            <v>4295890196</v>
          </cell>
        </row>
        <row r="6599">
          <cell r="A6599" t="str">
            <v>4295890196</v>
          </cell>
        </row>
        <row r="6600">
          <cell r="A6600" t="str">
            <v>4295890196</v>
          </cell>
        </row>
        <row r="6601">
          <cell r="A6601" t="str">
            <v>4295890196</v>
          </cell>
        </row>
        <row r="6602">
          <cell r="A6602" t="str">
            <v>4295890196</v>
          </cell>
        </row>
        <row r="6603">
          <cell r="A6603" t="str">
            <v>4295890196</v>
          </cell>
        </row>
        <row r="6604">
          <cell r="A6604" t="str">
            <v>4295890196</v>
          </cell>
        </row>
        <row r="6605">
          <cell r="A6605" t="str">
            <v>4295890196</v>
          </cell>
        </row>
        <row r="6606">
          <cell r="A6606" t="str">
            <v>4295890196</v>
          </cell>
        </row>
        <row r="6607">
          <cell r="A6607" t="str">
            <v>4295890196</v>
          </cell>
        </row>
        <row r="6608">
          <cell r="A6608" t="str">
            <v>4295890196</v>
          </cell>
        </row>
        <row r="6609">
          <cell r="A6609" t="str">
            <v>4295890196</v>
          </cell>
        </row>
        <row r="6610">
          <cell r="A6610" t="str">
            <v>4295890196</v>
          </cell>
        </row>
        <row r="6611">
          <cell r="A6611" t="str">
            <v>4295890196</v>
          </cell>
        </row>
        <row r="6612">
          <cell r="A6612" t="str">
            <v>4295890196</v>
          </cell>
        </row>
        <row r="6613">
          <cell r="A6613" t="str">
            <v>4295890196</v>
          </cell>
        </row>
        <row r="6614">
          <cell r="A6614" t="str">
            <v>4295890196</v>
          </cell>
        </row>
        <row r="6615">
          <cell r="A6615" t="str">
            <v>4295890196</v>
          </cell>
        </row>
        <row r="6616">
          <cell r="A6616" t="str">
            <v>4295890196</v>
          </cell>
        </row>
        <row r="6617">
          <cell r="A6617" t="str">
            <v>4295890196</v>
          </cell>
        </row>
        <row r="6618">
          <cell r="A6618" t="str">
            <v>4295890196</v>
          </cell>
        </row>
        <row r="6619">
          <cell r="A6619" t="str">
            <v>4295890196</v>
          </cell>
        </row>
        <row r="6620">
          <cell r="A6620" t="str">
            <v>4295890196</v>
          </cell>
        </row>
        <row r="6621">
          <cell r="A6621" t="str">
            <v>4295890196</v>
          </cell>
        </row>
        <row r="6622">
          <cell r="A6622" t="str">
            <v>4295890196</v>
          </cell>
        </row>
        <row r="6623">
          <cell r="A6623" t="str">
            <v>4295890196</v>
          </cell>
        </row>
        <row r="6624">
          <cell r="A6624" t="str">
            <v>4295890196</v>
          </cell>
        </row>
        <row r="6625">
          <cell r="A6625" t="str">
            <v>4295890196</v>
          </cell>
        </row>
        <row r="6626">
          <cell r="A6626" t="str">
            <v>4295890196</v>
          </cell>
        </row>
        <row r="6627">
          <cell r="A6627" t="str">
            <v>4295890196</v>
          </cell>
        </row>
        <row r="6628">
          <cell r="A6628" t="str">
            <v>4295890196</v>
          </cell>
        </row>
        <row r="6629">
          <cell r="A6629" t="str">
            <v>4295890196</v>
          </cell>
        </row>
        <row r="6630">
          <cell r="A6630" t="str">
            <v>4295890196</v>
          </cell>
        </row>
        <row r="6631">
          <cell r="A6631" t="str">
            <v>4295890196</v>
          </cell>
        </row>
        <row r="6632">
          <cell r="A6632" t="str">
            <v>4295890196</v>
          </cell>
        </row>
        <row r="6633">
          <cell r="A6633" t="str">
            <v>4295890196</v>
          </cell>
        </row>
        <row r="6634">
          <cell r="A6634" t="str">
            <v>4295890196</v>
          </cell>
        </row>
        <row r="6635">
          <cell r="A6635" t="str">
            <v>4295890196</v>
          </cell>
        </row>
        <row r="6636">
          <cell r="A6636" t="str">
            <v>4295890196</v>
          </cell>
        </row>
        <row r="6637">
          <cell r="A6637" t="str">
            <v>4295890196</v>
          </cell>
        </row>
        <row r="6638">
          <cell r="A6638" t="str">
            <v>4295890196</v>
          </cell>
        </row>
        <row r="6639">
          <cell r="A6639" t="str">
            <v>4295890196</v>
          </cell>
        </row>
        <row r="6640">
          <cell r="A6640" t="str">
            <v>4295890196</v>
          </cell>
        </row>
        <row r="6641">
          <cell r="A6641" t="str">
            <v>4295890196</v>
          </cell>
        </row>
        <row r="6642">
          <cell r="A6642" t="str">
            <v>4295890196</v>
          </cell>
        </row>
        <row r="6643">
          <cell r="A6643" t="str">
            <v>4295890196</v>
          </cell>
        </row>
        <row r="6644">
          <cell r="A6644" t="str">
            <v>4295890196</v>
          </cell>
        </row>
        <row r="6645">
          <cell r="A6645" t="str">
            <v>4295890196</v>
          </cell>
        </row>
        <row r="6646">
          <cell r="A6646" t="str">
            <v>4295890196</v>
          </cell>
        </row>
        <row r="6647">
          <cell r="A6647" t="str">
            <v>4295890196</v>
          </cell>
        </row>
        <row r="6648">
          <cell r="A6648" t="str">
            <v>4295890196</v>
          </cell>
        </row>
        <row r="6649">
          <cell r="A6649" t="str">
            <v>4295890196</v>
          </cell>
        </row>
        <row r="6650">
          <cell r="A6650" t="str">
            <v>4295890196</v>
          </cell>
        </row>
        <row r="6651">
          <cell r="A6651" t="str">
            <v>4295890196</v>
          </cell>
        </row>
        <row r="6652">
          <cell r="A6652" t="str">
            <v>4295890196</v>
          </cell>
        </row>
        <row r="6653">
          <cell r="A6653" t="str">
            <v>4295890196</v>
          </cell>
        </row>
        <row r="6654">
          <cell r="A6654" t="str">
            <v>4295890196</v>
          </cell>
        </row>
        <row r="6655">
          <cell r="A6655" t="str">
            <v>4295890196</v>
          </cell>
        </row>
        <row r="6656">
          <cell r="A6656" t="str">
            <v>4295890196</v>
          </cell>
        </row>
        <row r="6657">
          <cell r="A6657" t="str">
            <v>4295890196</v>
          </cell>
        </row>
        <row r="6658">
          <cell r="A6658" t="str">
            <v>4295890196</v>
          </cell>
        </row>
        <row r="6659">
          <cell r="A6659" t="str">
            <v>4295890196</v>
          </cell>
        </row>
        <row r="6660">
          <cell r="A6660" t="str">
            <v>4295890196</v>
          </cell>
        </row>
        <row r="6661">
          <cell r="A6661" t="str">
            <v>4295890196</v>
          </cell>
        </row>
        <row r="6662">
          <cell r="A6662" t="str">
            <v>4295890196</v>
          </cell>
        </row>
        <row r="6663">
          <cell r="A6663" t="str">
            <v>4295890196</v>
          </cell>
        </row>
        <row r="6664">
          <cell r="A6664" t="str">
            <v>4295890196</v>
          </cell>
        </row>
        <row r="6665">
          <cell r="A6665" t="str">
            <v>4295890196</v>
          </cell>
        </row>
        <row r="6666">
          <cell r="A6666" t="str">
            <v>4295890196</v>
          </cell>
        </row>
        <row r="6667">
          <cell r="A6667" t="str">
            <v>4295890196</v>
          </cell>
        </row>
        <row r="6668">
          <cell r="A6668" t="str">
            <v>4295890196</v>
          </cell>
        </row>
        <row r="6669">
          <cell r="A6669" t="str">
            <v>4295890196</v>
          </cell>
        </row>
        <row r="6670">
          <cell r="A6670" t="str">
            <v>4295890196</v>
          </cell>
        </row>
        <row r="6671">
          <cell r="A6671" t="str">
            <v>4295890196</v>
          </cell>
        </row>
        <row r="6672">
          <cell r="A6672" t="str">
            <v>4295890196</v>
          </cell>
        </row>
        <row r="6673">
          <cell r="A6673" t="str">
            <v>4295890196</v>
          </cell>
        </row>
        <row r="6674">
          <cell r="A6674" t="str">
            <v>4295890196</v>
          </cell>
        </row>
        <row r="6675">
          <cell r="A6675" t="str">
            <v>4295890196</v>
          </cell>
        </row>
        <row r="6676">
          <cell r="A6676" t="str">
            <v>4295890196</v>
          </cell>
        </row>
        <row r="6677">
          <cell r="A6677" t="str">
            <v>4295890196</v>
          </cell>
        </row>
        <row r="6678">
          <cell r="A6678" t="str">
            <v>4295890196</v>
          </cell>
        </row>
        <row r="6679">
          <cell r="A6679" t="str">
            <v>4295890196</v>
          </cell>
        </row>
        <row r="6680">
          <cell r="A6680" t="str">
            <v>4295890196</v>
          </cell>
        </row>
        <row r="6681">
          <cell r="A6681" t="str">
            <v>4295890196</v>
          </cell>
        </row>
        <row r="6682">
          <cell r="A6682" t="str">
            <v>4295890196</v>
          </cell>
        </row>
        <row r="6683">
          <cell r="A6683" t="str">
            <v>4295890196</v>
          </cell>
        </row>
        <row r="6684">
          <cell r="A6684" t="str">
            <v>4295890196</v>
          </cell>
        </row>
        <row r="6685">
          <cell r="A6685" t="str">
            <v>4295890196</v>
          </cell>
        </row>
        <row r="6686">
          <cell r="A6686" t="str">
            <v>4295890196</v>
          </cell>
        </row>
        <row r="6687">
          <cell r="A6687" t="str">
            <v>4295890196</v>
          </cell>
        </row>
        <row r="6688">
          <cell r="A6688" t="str">
            <v>4295890196</v>
          </cell>
        </row>
        <row r="6689">
          <cell r="A6689" t="str">
            <v>4295890196</v>
          </cell>
        </row>
        <row r="6690">
          <cell r="A6690" t="str">
            <v>4295890196</v>
          </cell>
        </row>
        <row r="6691">
          <cell r="A6691" t="str">
            <v>4295890196</v>
          </cell>
        </row>
        <row r="6692">
          <cell r="A6692" t="str">
            <v>4295890196</v>
          </cell>
        </row>
        <row r="6693">
          <cell r="A6693" t="str">
            <v>4295890196</v>
          </cell>
        </row>
        <row r="6694">
          <cell r="A6694" t="str">
            <v>4295890196</v>
          </cell>
        </row>
        <row r="6695">
          <cell r="A6695" t="str">
            <v>4295890196</v>
          </cell>
        </row>
        <row r="6696">
          <cell r="A6696" t="str">
            <v>4295890196</v>
          </cell>
        </row>
        <row r="6697">
          <cell r="A6697" t="str">
            <v>4295890196</v>
          </cell>
        </row>
        <row r="6698">
          <cell r="A6698" t="str">
            <v>4295890196</v>
          </cell>
        </row>
        <row r="6699">
          <cell r="A6699" t="str">
            <v>4295890196</v>
          </cell>
        </row>
        <row r="6700">
          <cell r="A6700" t="str">
            <v>4295890196</v>
          </cell>
        </row>
        <row r="6701">
          <cell r="A6701" t="str">
            <v>4295890196</v>
          </cell>
        </row>
        <row r="6702">
          <cell r="A6702" t="str">
            <v>4295890196</v>
          </cell>
        </row>
        <row r="6703">
          <cell r="A6703" t="str">
            <v>4295890196</v>
          </cell>
        </row>
        <row r="6704">
          <cell r="A6704" t="str">
            <v>4295890196</v>
          </cell>
        </row>
        <row r="6705">
          <cell r="A6705" t="str">
            <v>4295890196</v>
          </cell>
        </row>
        <row r="6706">
          <cell r="A6706" t="str">
            <v>4295890196</v>
          </cell>
        </row>
        <row r="6707">
          <cell r="A6707" t="str">
            <v>4295890196</v>
          </cell>
        </row>
        <row r="6708">
          <cell r="A6708" t="str">
            <v>4295890196</v>
          </cell>
        </row>
        <row r="6709">
          <cell r="A6709" t="str">
            <v>4295890196</v>
          </cell>
        </row>
        <row r="6710">
          <cell r="A6710" t="str">
            <v>4295890196</v>
          </cell>
        </row>
        <row r="6711">
          <cell r="A6711" t="str">
            <v>4295890196</v>
          </cell>
        </row>
        <row r="6712">
          <cell r="A6712" t="str">
            <v>4295890196</v>
          </cell>
        </row>
        <row r="6713">
          <cell r="A6713" t="str">
            <v>4295890196</v>
          </cell>
        </row>
        <row r="6714">
          <cell r="A6714" t="str">
            <v>4295890196</v>
          </cell>
        </row>
        <row r="6715">
          <cell r="A6715" t="str">
            <v>4295890196</v>
          </cell>
        </row>
        <row r="6716">
          <cell r="A6716" t="str">
            <v>4295890196</v>
          </cell>
        </row>
        <row r="6717">
          <cell r="A6717" t="str">
            <v>4295890196</v>
          </cell>
        </row>
        <row r="6718">
          <cell r="A6718" t="str">
            <v>4295890196</v>
          </cell>
        </row>
        <row r="6719">
          <cell r="A6719" t="str">
            <v>4295890196</v>
          </cell>
        </row>
        <row r="6720">
          <cell r="A6720" t="str">
            <v>4295890196</v>
          </cell>
        </row>
        <row r="6721">
          <cell r="A6721" t="str">
            <v>4295890196</v>
          </cell>
        </row>
        <row r="6722">
          <cell r="A6722" t="str">
            <v>4295890196</v>
          </cell>
        </row>
        <row r="6723">
          <cell r="A6723" t="str">
            <v>4295890196</v>
          </cell>
        </row>
        <row r="6724">
          <cell r="A6724" t="str">
            <v>4295890196</v>
          </cell>
        </row>
        <row r="6725">
          <cell r="A6725" t="str">
            <v>4295890196</v>
          </cell>
        </row>
        <row r="6726">
          <cell r="A6726" t="str">
            <v>4295890196</v>
          </cell>
        </row>
        <row r="6727">
          <cell r="A6727" t="str">
            <v>4295890196</v>
          </cell>
        </row>
        <row r="6728">
          <cell r="A6728" t="str">
            <v>4295890196</v>
          </cell>
        </row>
        <row r="6729">
          <cell r="A6729" t="str">
            <v>4295890196</v>
          </cell>
        </row>
        <row r="6730">
          <cell r="A6730" t="str">
            <v>4295890196</v>
          </cell>
        </row>
        <row r="6731">
          <cell r="A6731" t="str">
            <v>4295890196</v>
          </cell>
        </row>
        <row r="6732">
          <cell r="A6732" t="str">
            <v>4295890196</v>
          </cell>
        </row>
        <row r="6733">
          <cell r="A6733" t="str">
            <v>4295890196</v>
          </cell>
        </row>
        <row r="6734">
          <cell r="A6734" t="str">
            <v>4295890196</v>
          </cell>
        </row>
        <row r="6735">
          <cell r="A6735" t="str">
            <v>4295890196</v>
          </cell>
        </row>
        <row r="6736">
          <cell r="A6736" t="str">
            <v>4295890196</v>
          </cell>
        </row>
        <row r="6737">
          <cell r="A6737" t="str">
            <v>4295890196</v>
          </cell>
        </row>
        <row r="6738">
          <cell r="A6738" t="str">
            <v>4295890196</v>
          </cell>
        </row>
        <row r="6739">
          <cell r="A6739" t="str">
            <v>4295890196</v>
          </cell>
        </row>
        <row r="6740">
          <cell r="A6740" t="str">
            <v>4295890196</v>
          </cell>
        </row>
        <row r="6741">
          <cell r="A6741" t="str">
            <v>4295890196</v>
          </cell>
        </row>
        <row r="6742">
          <cell r="A6742" t="str">
            <v>4295890196</v>
          </cell>
        </row>
        <row r="6743">
          <cell r="A6743" t="str">
            <v>4295890196</v>
          </cell>
        </row>
        <row r="6744">
          <cell r="A6744" t="str">
            <v>4295890196</v>
          </cell>
        </row>
        <row r="6745">
          <cell r="A6745" t="str">
            <v>4295890196</v>
          </cell>
        </row>
        <row r="6746">
          <cell r="A6746" t="str">
            <v>4295890196</v>
          </cell>
        </row>
        <row r="6747">
          <cell r="A6747" t="str">
            <v>4295890196</v>
          </cell>
        </row>
        <row r="6748">
          <cell r="A6748" t="str">
            <v>4295890196</v>
          </cell>
        </row>
        <row r="6749">
          <cell r="A6749" t="str">
            <v>4295890196</v>
          </cell>
        </row>
        <row r="6750">
          <cell r="A6750" t="str">
            <v>4295890196</v>
          </cell>
        </row>
        <row r="6751">
          <cell r="A6751" t="str">
            <v>4295890196</v>
          </cell>
        </row>
        <row r="6752">
          <cell r="A6752" t="str">
            <v>4295890196</v>
          </cell>
        </row>
        <row r="6753">
          <cell r="A6753" t="str">
            <v>4295890196</v>
          </cell>
        </row>
        <row r="6754">
          <cell r="A6754" t="str">
            <v>4295890196</v>
          </cell>
        </row>
        <row r="6755">
          <cell r="A6755" t="str">
            <v>4295890196</v>
          </cell>
        </row>
        <row r="6756">
          <cell r="A6756" t="str">
            <v>4295890196</v>
          </cell>
        </row>
        <row r="6757">
          <cell r="A6757" t="str">
            <v>4295890196</v>
          </cell>
        </row>
        <row r="6758">
          <cell r="A6758" t="str">
            <v>4295890196</v>
          </cell>
        </row>
        <row r="6759">
          <cell r="A6759" t="str">
            <v>4295890196</v>
          </cell>
        </row>
        <row r="6760">
          <cell r="A6760" t="str">
            <v>4295890196</v>
          </cell>
        </row>
        <row r="6761">
          <cell r="A6761" t="str">
            <v>4295890196</v>
          </cell>
        </row>
        <row r="6762">
          <cell r="A6762" t="str">
            <v>4295890196</v>
          </cell>
        </row>
        <row r="6763">
          <cell r="A6763" t="str">
            <v>4295890196</v>
          </cell>
        </row>
        <row r="6764">
          <cell r="A6764" t="str">
            <v>4295890196</v>
          </cell>
        </row>
        <row r="6765">
          <cell r="A6765" t="str">
            <v>4295890196</v>
          </cell>
        </row>
        <row r="6766">
          <cell r="A6766" t="str">
            <v>4295890196</v>
          </cell>
        </row>
        <row r="6767">
          <cell r="A6767" t="str">
            <v>4295890196</v>
          </cell>
        </row>
        <row r="6768">
          <cell r="A6768" t="str">
            <v>4295890196</v>
          </cell>
        </row>
        <row r="6769">
          <cell r="A6769" t="str">
            <v>4295890196</v>
          </cell>
        </row>
        <row r="6770">
          <cell r="A6770" t="str">
            <v>4295890196</v>
          </cell>
        </row>
        <row r="6771">
          <cell r="A6771" t="str">
            <v>4295890196</v>
          </cell>
        </row>
        <row r="6772">
          <cell r="A6772" t="str">
            <v>4295890196</v>
          </cell>
        </row>
        <row r="6773">
          <cell r="A6773" t="str">
            <v>4295890196</v>
          </cell>
        </row>
        <row r="6774">
          <cell r="A6774" t="str">
            <v>4295890196</v>
          </cell>
        </row>
        <row r="6775">
          <cell r="A6775" t="str">
            <v>4295890196</v>
          </cell>
        </row>
        <row r="6776">
          <cell r="A6776" t="str">
            <v>4295890196</v>
          </cell>
        </row>
        <row r="6777">
          <cell r="A6777" t="str">
            <v>4295890196</v>
          </cell>
        </row>
        <row r="6778">
          <cell r="A6778" t="str">
            <v>4295890196</v>
          </cell>
        </row>
        <row r="6779">
          <cell r="A6779" t="str">
            <v>4295890196</v>
          </cell>
        </row>
        <row r="6780">
          <cell r="A6780" t="str">
            <v>4295890196</v>
          </cell>
        </row>
        <row r="6781">
          <cell r="A6781" t="str">
            <v>4295890196</v>
          </cell>
        </row>
        <row r="6782">
          <cell r="A6782" t="str">
            <v>4295890196</v>
          </cell>
        </row>
        <row r="6783">
          <cell r="A6783" t="str">
            <v>4295890196</v>
          </cell>
        </row>
        <row r="6784">
          <cell r="A6784" t="str">
            <v>4295890196</v>
          </cell>
        </row>
        <row r="6785">
          <cell r="A6785" t="str">
            <v>4295890196</v>
          </cell>
        </row>
        <row r="6786">
          <cell r="A6786" t="str">
            <v>4295890196</v>
          </cell>
        </row>
        <row r="6787">
          <cell r="A6787" t="str">
            <v>4295890196</v>
          </cell>
        </row>
        <row r="6788">
          <cell r="A6788" t="str">
            <v>4295890196</v>
          </cell>
        </row>
        <row r="6789">
          <cell r="A6789" t="str">
            <v>4295890196</v>
          </cell>
        </row>
        <row r="6790">
          <cell r="A6790" t="str">
            <v>4295890196</v>
          </cell>
        </row>
        <row r="6791">
          <cell r="A6791" t="str">
            <v>4295890196</v>
          </cell>
        </row>
        <row r="6792">
          <cell r="A6792" t="str">
            <v>4295890196</v>
          </cell>
        </row>
        <row r="6793">
          <cell r="A6793" t="str">
            <v>4295890196</v>
          </cell>
        </row>
        <row r="6794">
          <cell r="A6794" t="str">
            <v>4295890196</v>
          </cell>
        </row>
        <row r="6795">
          <cell r="A6795" t="str">
            <v>4295890196</v>
          </cell>
        </row>
        <row r="6796">
          <cell r="A6796" t="str">
            <v>4295890196</v>
          </cell>
        </row>
        <row r="6797">
          <cell r="A6797" t="str">
            <v>4295890196</v>
          </cell>
        </row>
        <row r="6798">
          <cell r="A6798" t="str">
            <v>4295890196</v>
          </cell>
        </row>
        <row r="6799">
          <cell r="A6799" t="str">
            <v>4295890196</v>
          </cell>
        </row>
        <row r="6800">
          <cell r="A6800" t="str">
            <v>4295890196</v>
          </cell>
        </row>
        <row r="6801">
          <cell r="A6801" t="str">
            <v>4295890196</v>
          </cell>
        </row>
        <row r="6802">
          <cell r="A6802" t="str">
            <v>4295890196</v>
          </cell>
        </row>
        <row r="6803">
          <cell r="A6803" t="str">
            <v>4295890196</v>
          </cell>
        </row>
        <row r="6804">
          <cell r="A6804" t="str">
            <v>4295890196</v>
          </cell>
        </row>
        <row r="6805">
          <cell r="A6805" t="str">
            <v>4295890196</v>
          </cell>
        </row>
        <row r="6806">
          <cell r="A6806" t="str">
            <v>4295890196</v>
          </cell>
        </row>
        <row r="6807">
          <cell r="A6807" t="str">
            <v>4295890196</v>
          </cell>
        </row>
        <row r="6808">
          <cell r="A6808" t="str">
            <v>4295890196</v>
          </cell>
        </row>
        <row r="6809">
          <cell r="A6809" t="str">
            <v>4295890196</v>
          </cell>
        </row>
        <row r="6810">
          <cell r="A6810" t="str">
            <v>4295890196</v>
          </cell>
        </row>
        <row r="6811">
          <cell r="A6811" t="str">
            <v>4295890196</v>
          </cell>
        </row>
        <row r="6812">
          <cell r="A6812" t="str">
            <v>4295890196</v>
          </cell>
        </row>
        <row r="6813">
          <cell r="A6813" t="str">
            <v>4295890196</v>
          </cell>
        </row>
        <row r="6814">
          <cell r="A6814" t="str">
            <v>4295890196</v>
          </cell>
        </row>
        <row r="6815">
          <cell r="A6815" t="str">
            <v>4295890196</v>
          </cell>
        </row>
        <row r="6816">
          <cell r="A6816" t="str">
            <v>4295890196</v>
          </cell>
        </row>
        <row r="6817">
          <cell r="A6817" t="str">
            <v>4295890196</v>
          </cell>
        </row>
        <row r="6818">
          <cell r="A6818" t="str">
            <v>4295890196</v>
          </cell>
        </row>
        <row r="6819">
          <cell r="A6819" t="str">
            <v>4295890196</v>
          </cell>
        </row>
        <row r="6820">
          <cell r="A6820" t="str">
            <v>4295908132</v>
          </cell>
        </row>
        <row r="6821">
          <cell r="A6821" t="str">
            <v>4295908132</v>
          </cell>
        </row>
        <row r="6822">
          <cell r="A6822" t="str">
            <v>4295908132</v>
          </cell>
        </row>
        <row r="6823">
          <cell r="A6823" t="str">
            <v>4295908132</v>
          </cell>
        </row>
        <row r="6824">
          <cell r="A6824" t="str">
            <v>4295908132</v>
          </cell>
        </row>
        <row r="6825">
          <cell r="A6825" t="str">
            <v>4295908132</v>
          </cell>
        </row>
        <row r="6826">
          <cell r="A6826" t="str">
            <v>4295908132</v>
          </cell>
        </row>
        <row r="6827">
          <cell r="A6827" t="str">
            <v>4295908132</v>
          </cell>
        </row>
        <row r="6828">
          <cell r="A6828" t="str">
            <v>4295908132</v>
          </cell>
        </row>
        <row r="6829">
          <cell r="A6829" t="str">
            <v>4295908132</v>
          </cell>
        </row>
        <row r="6830">
          <cell r="A6830" t="str">
            <v>4295908132</v>
          </cell>
        </row>
        <row r="6831">
          <cell r="A6831" t="str">
            <v>4295908132</v>
          </cell>
        </row>
        <row r="6832">
          <cell r="A6832" t="str">
            <v>4295908132</v>
          </cell>
        </row>
        <row r="6833">
          <cell r="A6833" t="str">
            <v>4295908132</v>
          </cell>
        </row>
        <row r="6834">
          <cell r="A6834" t="str">
            <v>4295908132</v>
          </cell>
        </row>
        <row r="6835">
          <cell r="A6835" t="str">
            <v>4295908132</v>
          </cell>
        </row>
        <row r="6836">
          <cell r="A6836" t="str">
            <v>4295908132</v>
          </cell>
        </row>
        <row r="6837">
          <cell r="A6837" t="str">
            <v>4295908132</v>
          </cell>
        </row>
        <row r="6838">
          <cell r="A6838" t="str">
            <v>4295908132</v>
          </cell>
        </row>
        <row r="6839">
          <cell r="A6839" t="str">
            <v>4295908132</v>
          </cell>
        </row>
        <row r="6840">
          <cell r="A6840" t="str">
            <v>4295908132</v>
          </cell>
        </row>
        <row r="6841">
          <cell r="A6841" t="str">
            <v>4295908132</v>
          </cell>
        </row>
        <row r="6842">
          <cell r="A6842" t="str">
            <v>4295908132</v>
          </cell>
        </row>
        <row r="6843">
          <cell r="A6843" t="str">
            <v>4295908132</v>
          </cell>
        </row>
        <row r="6844">
          <cell r="A6844" t="str">
            <v>4295908132</v>
          </cell>
        </row>
        <row r="6845">
          <cell r="A6845" t="str">
            <v>4295908132</v>
          </cell>
        </row>
        <row r="6846">
          <cell r="A6846" t="str">
            <v>4295908132</v>
          </cell>
        </row>
        <row r="6847">
          <cell r="A6847" t="str">
            <v>4295908132</v>
          </cell>
        </row>
        <row r="6848">
          <cell r="A6848" t="str">
            <v>4295908132</v>
          </cell>
        </row>
        <row r="6849">
          <cell r="A6849" t="str">
            <v>4295908132</v>
          </cell>
        </row>
        <row r="6850">
          <cell r="A6850" t="str">
            <v>4295908132</v>
          </cell>
        </row>
        <row r="6851">
          <cell r="A6851" t="str">
            <v>4295908132</v>
          </cell>
        </row>
        <row r="6852">
          <cell r="A6852" t="str">
            <v>4295908132</v>
          </cell>
        </row>
        <row r="6853">
          <cell r="A6853" t="str">
            <v>4295908132</v>
          </cell>
        </row>
        <row r="6854">
          <cell r="A6854" t="str">
            <v>4295908132</v>
          </cell>
        </row>
        <row r="6855">
          <cell r="A6855" t="str">
            <v>4295908132</v>
          </cell>
        </row>
        <row r="6856">
          <cell r="A6856" t="str">
            <v>4295908132</v>
          </cell>
        </row>
        <row r="6857">
          <cell r="A6857" t="str">
            <v>4295908132</v>
          </cell>
        </row>
        <row r="6858">
          <cell r="A6858" t="str">
            <v>4295908132</v>
          </cell>
        </row>
        <row r="6859">
          <cell r="A6859" t="str">
            <v>4295908132</v>
          </cell>
        </row>
        <row r="6860">
          <cell r="A6860" t="str">
            <v>4295908132</v>
          </cell>
        </row>
        <row r="6861">
          <cell r="A6861" t="str">
            <v>4295908132</v>
          </cell>
        </row>
        <row r="6862">
          <cell r="A6862" t="str">
            <v>4295908132</v>
          </cell>
        </row>
        <row r="6863">
          <cell r="A6863" t="str">
            <v>4295908132</v>
          </cell>
        </row>
        <row r="6864">
          <cell r="A6864" t="str">
            <v>4295908132</v>
          </cell>
        </row>
        <row r="6865">
          <cell r="A6865" t="str">
            <v>4295908132</v>
          </cell>
        </row>
        <row r="6866">
          <cell r="A6866" t="str">
            <v>4295908132</v>
          </cell>
        </row>
        <row r="6867">
          <cell r="A6867" t="str">
            <v>4295908132</v>
          </cell>
        </row>
        <row r="6868">
          <cell r="A6868" t="str">
            <v>4295864326</v>
          </cell>
        </row>
        <row r="6869">
          <cell r="A6869" t="str">
            <v>4295864326</v>
          </cell>
        </row>
        <row r="6870">
          <cell r="A6870" t="str">
            <v>4295864326</v>
          </cell>
        </row>
        <row r="6871">
          <cell r="A6871" t="str">
            <v>4295864326</v>
          </cell>
        </row>
        <row r="6872">
          <cell r="A6872" t="str">
            <v>5037341453</v>
          </cell>
        </row>
        <row r="6873">
          <cell r="A6873" t="str">
            <v>5037341453</v>
          </cell>
        </row>
        <row r="6874">
          <cell r="A6874" t="str">
            <v>5037341453</v>
          </cell>
        </row>
        <row r="6875">
          <cell r="A6875" t="str">
            <v>5037341453</v>
          </cell>
        </row>
        <row r="6876">
          <cell r="A6876" t="str">
            <v>5037341453</v>
          </cell>
        </row>
        <row r="6877">
          <cell r="A6877" t="str">
            <v>5037341453</v>
          </cell>
        </row>
        <row r="6878">
          <cell r="A6878" t="str">
            <v>5037341453</v>
          </cell>
        </row>
        <row r="6879">
          <cell r="A6879" t="str">
            <v>5037341453</v>
          </cell>
        </row>
        <row r="6880">
          <cell r="A6880" t="str">
            <v>5037341453</v>
          </cell>
        </row>
        <row r="6881">
          <cell r="A6881" t="str">
            <v>5037341453</v>
          </cell>
        </row>
        <row r="6882">
          <cell r="A6882" t="str">
            <v>5037341453</v>
          </cell>
        </row>
        <row r="6883">
          <cell r="A6883" t="str">
            <v>5037341453</v>
          </cell>
        </row>
        <row r="6884">
          <cell r="A6884" t="str">
            <v>4295877338</v>
          </cell>
        </row>
        <row r="6885">
          <cell r="A6885" t="str">
            <v>4295877338</v>
          </cell>
        </row>
        <row r="6886">
          <cell r="A6886" t="str">
            <v>4295877338</v>
          </cell>
        </row>
        <row r="6887">
          <cell r="A6887" t="str">
            <v>4295877338</v>
          </cell>
        </row>
        <row r="6888">
          <cell r="A6888" t="str">
            <v>4295877338</v>
          </cell>
        </row>
        <row r="6889">
          <cell r="A6889" t="str">
            <v>4295877338</v>
          </cell>
        </row>
        <row r="6890">
          <cell r="A6890" t="str">
            <v>4295877338</v>
          </cell>
        </row>
        <row r="6891">
          <cell r="A6891" t="str">
            <v>4295877338</v>
          </cell>
        </row>
        <row r="6892">
          <cell r="A6892" t="str">
            <v>4295877338</v>
          </cell>
        </row>
        <row r="6893">
          <cell r="A6893" t="str">
            <v>4295877338</v>
          </cell>
        </row>
        <row r="6894">
          <cell r="A6894" t="str">
            <v>4295877338</v>
          </cell>
        </row>
        <row r="6895">
          <cell r="A6895" t="str">
            <v>4295877338</v>
          </cell>
        </row>
        <row r="6896">
          <cell r="A6896" t="str">
            <v>4295877338</v>
          </cell>
        </row>
        <row r="6897">
          <cell r="A6897" t="str">
            <v>4295877338</v>
          </cell>
        </row>
        <row r="6898">
          <cell r="A6898" t="str">
            <v>4295877338</v>
          </cell>
        </row>
        <row r="6899">
          <cell r="A6899" t="str">
            <v>4295877338</v>
          </cell>
        </row>
        <row r="6900">
          <cell r="A6900" t="str">
            <v>4295877338</v>
          </cell>
        </row>
        <row r="6901">
          <cell r="A6901" t="str">
            <v>4295877338</v>
          </cell>
        </row>
        <row r="6902">
          <cell r="A6902" t="str">
            <v>4295877338</v>
          </cell>
        </row>
        <row r="6903">
          <cell r="A6903" t="str">
            <v>4295877338</v>
          </cell>
        </row>
        <row r="6904">
          <cell r="A6904" t="str">
            <v>4295877338</v>
          </cell>
        </row>
        <row r="6905">
          <cell r="A6905" t="str">
            <v>4295877338</v>
          </cell>
        </row>
        <row r="6906">
          <cell r="A6906" t="str">
            <v>4295877338</v>
          </cell>
        </row>
        <row r="6907">
          <cell r="A6907" t="str">
            <v>4295877338</v>
          </cell>
        </row>
        <row r="6908">
          <cell r="A6908" t="str">
            <v>4295877338</v>
          </cell>
        </row>
        <row r="6909">
          <cell r="A6909" t="str">
            <v>4295877338</v>
          </cell>
        </row>
        <row r="6910">
          <cell r="A6910" t="str">
            <v>4295877338</v>
          </cell>
        </row>
        <row r="6911">
          <cell r="A6911" t="str">
            <v>4295877338</v>
          </cell>
        </row>
        <row r="6912">
          <cell r="A6912" t="str">
            <v>4295877338</v>
          </cell>
        </row>
        <row r="6913">
          <cell r="A6913" t="str">
            <v>4295877338</v>
          </cell>
        </row>
        <row r="6914">
          <cell r="A6914" t="str">
            <v>4295877338</v>
          </cell>
        </row>
        <row r="6915">
          <cell r="A6915" t="str">
            <v>4295877338</v>
          </cell>
        </row>
        <row r="6916">
          <cell r="A6916" t="str">
            <v>4295877338</v>
          </cell>
        </row>
        <row r="6917">
          <cell r="A6917" t="str">
            <v>4295877338</v>
          </cell>
        </row>
        <row r="6918">
          <cell r="A6918" t="str">
            <v>4295877338</v>
          </cell>
        </row>
        <row r="6919">
          <cell r="A6919" t="str">
            <v>4295877338</v>
          </cell>
        </row>
        <row r="6920">
          <cell r="A6920" t="str">
            <v>4295877338</v>
          </cell>
        </row>
        <row r="6921">
          <cell r="A6921" t="str">
            <v>4295877338</v>
          </cell>
        </row>
        <row r="6922">
          <cell r="A6922" t="str">
            <v>4295877338</v>
          </cell>
        </row>
        <row r="6923">
          <cell r="A6923" t="str">
            <v>4295877338</v>
          </cell>
        </row>
        <row r="6924">
          <cell r="A6924" t="str">
            <v>4295877338</v>
          </cell>
        </row>
        <row r="6925">
          <cell r="A6925" t="str">
            <v>4295877338</v>
          </cell>
        </row>
        <row r="6926">
          <cell r="A6926" t="str">
            <v>4295877338</v>
          </cell>
        </row>
        <row r="6927">
          <cell r="A6927" t="str">
            <v>4295877338</v>
          </cell>
        </row>
        <row r="6928">
          <cell r="A6928" t="str">
            <v>4295877338</v>
          </cell>
        </row>
        <row r="6929">
          <cell r="A6929" t="str">
            <v>4295877338</v>
          </cell>
        </row>
        <row r="6930">
          <cell r="A6930" t="str">
            <v>4295877338</v>
          </cell>
        </row>
        <row r="6931">
          <cell r="A6931" t="str">
            <v>4295877338</v>
          </cell>
        </row>
        <row r="6932">
          <cell r="A6932" t="str">
            <v>4295877338</v>
          </cell>
        </row>
        <row r="6933">
          <cell r="A6933" t="str">
            <v>4295877338</v>
          </cell>
        </row>
        <row r="6934">
          <cell r="A6934" t="str">
            <v>4295877338</v>
          </cell>
        </row>
        <row r="6935">
          <cell r="A6935" t="str">
            <v>4295877338</v>
          </cell>
        </row>
        <row r="6936">
          <cell r="A6936" t="str">
            <v>4295877338</v>
          </cell>
        </row>
        <row r="6937">
          <cell r="A6937" t="str">
            <v>4295877338</v>
          </cell>
        </row>
        <row r="6938">
          <cell r="A6938" t="str">
            <v>4295877338</v>
          </cell>
        </row>
        <row r="6939">
          <cell r="A6939" t="str">
            <v>4295877338</v>
          </cell>
        </row>
        <row r="6940">
          <cell r="A6940" t="str">
            <v>4295877338</v>
          </cell>
        </row>
        <row r="6941">
          <cell r="A6941" t="str">
            <v>4295877338</v>
          </cell>
        </row>
        <row r="6942">
          <cell r="A6942" t="str">
            <v>4295877338</v>
          </cell>
        </row>
        <row r="6943">
          <cell r="A6943" t="str">
            <v>4295877338</v>
          </cell>
        </row>
        <row r="6944">
          <cell r="A6944" t="str">
            <v>4295877338</v>
          </cell>
        </row>
        <row r="6945">
          <cell r="A6945" t="str">
            <v>4295877338</v>
          </cell>
        </row>
        <row r="6946">
          <cell r="A6946" t="str">
            <v>4295877338</v>
          </cell>
        </row>
        <row r="6947">
          <cell r="A6947" t="str">
            <v>4295877338</v>
          </cell>
        </row>
        <row r="6948">
          <cell r="A6948" t="str">
            <v>4295877338</v>
          </cell>
        </row>
        <row r="6949">
          <cell r="A6949" t="str">
            <v>4295877338</v>
          </cell>
        </row>
        <row r="6950">
          <cell r="A6950" t="str">
            <v>4295877338</v>
          </cell>
        </row>
        <row r="6951">
          <cell r="A6951" t="str">
            <v>4295877338</v>
          </cell>
        </row>
        <row r="6952">
          <cell r="A6952" t="str">
            <v>4295877338</v>
          </cell>
        </row>
        <row r="6953">
          <cell r="A6953" t="str">
            <v>4295877338</v>
          </cell>
        </row>
        <row r="6954">
          <cell r="A6954" t="str">
            <v>4295877338</v>
          </cell>
        </row>
        <row r="6955">
          <cell r="A6955" t="str">
            <v>4295877338</v>
          </cell>
        </row>
        <row r="6956">
          <cell r="A6956" t="str">
            <v>4295878508</v>
          </cell>
        </row>
        <row r="6957">
          <cell r="A6957" t="str">
            <v>4295878508</v>
          </cell>
        </row>
        <row r="6958">
          <cell r="A6958" t="str">
            <v>4295878508</v>
          </cell>
        </row>
        <row r="6959">
          <cell r="A6959" t="str">
            <v>4295878508</v>
          </cell>
        </row>
        <row r="6960">
          <cell r="A6960" t="str">
            <v>4295878508</v>
          </cell>
        </row>
        <row r="6961">
          <cell r="A6961" t="str">
            <v>4295878508</v>
          </cell>
        </row>
        <row r="6962">
          <cell r="A6962" t="str">
            <v>4295878508</v>
          </cell>
        </row>
        <row r="6963">
          <cell r="A6963" t="str">
            <v>4295878508</v>
          </cell>
        </row>
        <row r="6964">
          <cell r="A6964" t="str">
            <v>4295878508</v>
          </cell>
        </row>
        <row r="6965">
          <cell r="A6965" t="str">
            <v>4295878508</v>
          </cell>
        </row>
        <row r="6966">
          <cell r="A6966" t="str">
            <v>4295878508</v>
          </cell>
        </row>
        <row r="6967">
          <cell r="A6967" t="str">
            <v>4295878508</v>
          </cell>
        </row>
        <row r="6968">
          <cell r="A6968" t="str">
            <v>4295878508</v>
          </cell>
        </row>
        <row r="6969">
          <cell r="A6969" t="str">
            <v>4295878508</v>
          </cell>
        </row>
        <row r="6970">
          <cell r="A6970" t="str">
            <v>4295878508</v>
          </cell>
        </row>
        <row r="6971">
          <cell r="A6971" t="str">
            <v>4295878508</v>
          </cell>
        </row>
        <row r="6972">
          <cell r="A6972" t="str">
            <v>4295878508</v>
          </cell>
        </row>
        <row r="6973">
          <cell r="A6973" t="str">
            <v>4295878508</v>
          </cell>
        </row>
        <row r="6974">
          <cell r="A6974" t="str">
            <v>4295878508</v>
          </cell>
        </row>
        <row r="6975">
          <cell r="A6975" t="str">
            <v>4295878508</v>
          </cell>
        </row>
        <row r="6976">
          <cell r="A6976" t="str">
            <v>4295878508</v>
          </cell>
        </row>
        <row r="6977">
          <cell r="A6977" t="str">
            <v>4295878508</v>
          </cell>
        </row>
        <row r="6978">
          <cell r="A6978" t="str">
            <v>4295878508</v>
          </cell>
        </row>
        <row r="6979">
          <cell r="A6979" t="str">
            <v>4295878508</v>
          </cell>
        </row>
        <row r="6980">
          <cell r="A6980" t="str">
            <v>4295878508</v>
          </cell>
        </row>
        <row r="6981">
          <cell r="A6981" t="str">
            <v>4295878508</v>
          </cell>
        </row>
        <row r="6982">
          <cell r="A6982" t="str">
            <v>4295878508</v>
          </cell>
        </row>
        <row r="6983">
          <cell r="A6983" t="str">
            <v>4295878508</v>
          </cell>
        </row>
        <row r="6984">
          <cell r="A6984" t="str">
            <v>4295878508</v>
          </cell>
        </row>
        <row r="6985">
          <cell r="A6985" t="str">
            <v>4295878508</v>
          </cell>
        </row>
        <row r="6986">
          <cell r="A6986" t="str">
            <v>4295878508</v>
          </cell>
        </row>
        <row r="6987">
          <cell r="A6987" t="str">
            <v>4295878508</v>
          </cell>
        </row>
        <row r="6988">
          <cell r="A6988" t="str">
            <v>4295878508</v>
          </cell>
        </row>
        <row r="6989">
          <cell r="A6989" t="str">
            <v>4295878508</v>
          </cell>
        </row>
        <row r="6990">
          <cell r="A6990" t="str">
            <v>4295878508</v>
          </cell>
        </row>
        <row r="6991">
          <cell r="A6991" t="str">
            <v>4295878508</v>
          </cell>
        </row>
        <row r="6992">
          <cell r="A6992" t="str">
            <v>4295878508</v>
          </cell>
        </row>
        <row r="6993">
          <cell r="A6993" t="str">
            <v>4295878508</v>
          </cell>
        </row>
        <row r="6994">
          <cell r="A6994" t="str">
            <v>4295878508</v>
          </cell>
        </row>
        <row r="6995">
          <cell r="A6995" t="str">
            <v>4295878508</v>
          </cell>
        </row>
        <row r="6996">
          <cell r="A6996" t="str">
            <v>4295878508</v>
          </cell>
        </row>
        <row r="6997">
          <cell r="A6997" t="str">
            <v>4295878508</v>
          </cell>
        </row>
        <row r="6998">
          <cell r="A6998" t="str">
            <v>4295877311</v>
          </cell>
        </row>
        <row r="6999">
          <cell r="A6999" t="str">
            <v>4295877311</v>
          </cell>
        </row>
        <row r="7000">
          <cell r="A7000" t="str">
            <v>4295877311</v>
          </cell>
        </row>
        <row r="7001">
          <cell r="A7001" t="str">
            <v>4295877311</v>
          </cell>
        </row>
        <row r="7002">
          <cell r="A7002" t="str">
            <v>4295877311</v>
          </cell>
        </row>
        <row r="7003">
          <cell r="A7003" t="str">
            <v>4295877311</v>
          </cell>
        </row>
        <row r="7004">
          <cell r="A7004" t="str">
            <v>4295877311</v>
          </cell>
        </row>
        <row r="7005">
          <cell r="A7005" t="str">
            <v>4295877311</v>
          </cell>
        </row>
        <row r="7006">
          <cell r="A7006" t="str">
            <v>4295877311</v>
          </cell>
        </row>
        <row r="7007">
          <cell r="A7007" t="str">
            <v>4295877311</v>
          </cell>
        </row>
        <row r="7008">
          <cell r="A7008" t="str">
            <v>4295877311</v>
          </cell>
        </row>
        <row r="7009">
          <cell r="A7009" t="str">
            <v>4295877311</v>
          </cell>
        </row>
        <row r="7010">
          <cell r="A7010" t="str">
            <v>4295877311</v>
          </cell>
        </row>
        <row r="7011">
          <cell r="A7011" t="str">
            <v>4295877311</v>
          </cell>
        </row>
        <row r="7012">
          <cell r="A7012" t="str">
            <v>4295877311</v>
          </cell>
        </row>
        <row r="7013">
          <cell r="A7013" t="str">
            <v>4295877311</v>
          </cell>
        </row>
        <row r="7014">
          <cell r="A7014" t="str">
            <v>4295877311</v>
          </cell>
        </row>
        <row r="7015">
          <cell r="A7015" t="str">
            <v>4295877311</v>
          </cell>
        </row>
        <row r="7016">
          <cell r="A7016" t="str">
            <v>4295877311</v>
          </cell>
        </row>
        <row r="7017">
          <cell r="A7017" t="str">
            <v>4295877311</v>
          </cell>
        </row>
        <row r="7018">
          <cell r="A7018" t="str">
            <v>4295877311</v>
          </cell>
        </row>
        <row r="7019">
          <cell r="A7019" t="str">
            <v>4295877311</v>
          </cell>
        </row>
        <row r="7020">
          <cell r="A7020" t="str">
            <v>4295877311</v>
          </cell>
        </row>
        <row r="7021">
          <cell r="A7021" t="str">
            <v>4295877311</v>
          </cell>
        </row>
        <row r="7022">
          <cell r="A7022" t="str">
            <v>4295877311</v>
          </cell>
        </row>
        <row r="7023">
          <cell r="A7023" t="str">
            <v>4295877311</v>
          </cell>
        </row>
        <row r="7024">
          <cell r="A7024" t="str">
            <v>4295877311</v>
          </cell>
        </row>
        <row r="7025">
          <cell r="A7025" t="str">
            <v>4295877311</v>
          </cell>
        </row>
        <row r="7026">
          <cell r="A7026" t="str">
            <v>4295877311</v>
          </cell>
        </row>
        <row r="7027">
          <cell r="A7027" t="str">
            <v>4295877311</v>
          </cell>
        </row>
        <row r="7028">
          <cell r="A7028" t="str">
            <v>4295877311</v>
          </cell>
        </row>
        <row r="7029">
          <cell r="A7029" t="str">
            <v>4295877311</v>
          </cell>
        </row>
        <row r="7030">
          <cell r="A7030" t="str">
            <v>4295877311</v>
          </cell>
        </row>
        <row r="7031">
          <cell r="A7031" t="str">
            <v>4295877311</v>
          </cell>
        </row>
        <row r="7032">
          <cell r="A7032" t="str">
            <v>4295877311</v>
          </cell>
        </row>
        <row r="7033">
          <cell r="A7033" t="str">
            <v>4295877311</v>
          </cell>
        </row>
        <row r="7034">
          <cell r="A7034" t="str">
            <v>4295877311</v>
          </cell>
        </row>
        <row r="7035">
          <cell r="A7035" t="str">
            <v>4295877311</v>
          </cell>
        </row>
        <row r="7036">
          <cell r="A7036" t="str">
            <v>4295877311</v>
          </cell>
        </row>
        <row r="7037">
          <cell r="A7037" t="str">
            <v>4295877311</v>
          </cell>
        </row>
        <row r="7038">
          <cell r="A7038" t="str">
            <v>4295877311</v>
          </cell>
        </row>
        <row r="7039">
          <cell r="A7039" t="str">
            <v>4295877311</v>
          </cell>
        </row>
        <row r="7040">
          <cell r="A7040" t="str">
            <v>4295877311</v>
          </cell>
        </row>
        <row r="7041">
          <cell r="A7041" t="str">
            <v>4295877311</v>
          </cell>
        </row>
        <row r="7042">
          <cell r="A7042" t="str">
            <v>4295877311</v>
          </cell>
        </row>
        <row r="7043">
          <cell r="A7043" t="str">
            <v>4295877311</v>
          </cell>
        </row>
        <row r="7044">
          <cell r="A7044" t="str">
            <v>4295877311</v>
          </cell>
        </row>
        <row r="7045">
          <cell r="A7045" t="str">
            <v>4295877311</v>
          </cell>
        </row>
        <row r="7046">
          <cell r="A7046" t="str">
            <v>4295877311</v>
          </cell>
        </row>
        <row r="7047">
          <cell r="A7047" t="str">
            <v>4295877311</v>
          </cell>
        </row>
        <row r="7048">
          <cell r="A7048" t="str">
            <v>4295877311</v>
          </cell>
        </row>
        <row r="7049">
          <cell r="A7049" t="str">
            <v>4295877311</v>
          </cell>
        </row>
        <row r="7050">
          <cell r="A7050" t="str">
            <v>4295877311</v>
          </cell>
        </row>
        <row r="7051">
          <cell r="A7051" t="str">
            <v>4295877311</v>
          </cell>
        </row>
        <row r="7052">
          <cell r="A7052" t="str">
            <v>4295877311</v>
          </cell>
        </row>
        <row r="7053">
          <cell r="A7053" t="str">
            <v>4295877311</v>
          </cell>
        </row>
        <row r="7054">
          <cell r="A7054" t="str">
            <v>4295877311</v>
          </cell>
        </row>
        <row r="7055">
          <cell r="A7055" t="str">
            <v>4295877311</v>
          </cell>
        </row>
        <row r="7056">
          <cell r="A7056" t="str">
            <v>4295877311</v>
          </cell>
        </row>
        <row r="7057">
          <cell r="A7057" t="str">
            <v>4295877311</v>
          </cell>
        </row>
        <row r="7058">
          <cell r="A7058" t="str">
            <v>4295877311</v>
          </cell>
        </row>
        <row r="7059">
          <cell r="A7059" t="str">
            <v>4295877311</v>
          </cell>
        </row>
        <row r="7060">
          <cell r="A7060" t="str">
            <v>4295877311</v>
          </cell>
        </row>
        <row r="7061">
          <cell r="A7061" t="str">
            <v>4295877311</v>
          </cell>
        </row>
        <row r="7062">
          <cell r="A7062" t="str">
            <v>4295877311</v>
          </cell>
        </row>
        <row r="7063">
          <cell r="A7063" t="str">
            <v>4295877311</v>
          </cell>
        </row>
        <row r="7064">
          <cell r="A7064" t="str">
            <v>4295877311</v>
          </cell>
        </row>
        <row r="7065">
          <cell r="A7065" t="str">
            <v>4295877311</v>
          </cell>
        </row>
        <row r="7066">
          <cell r="A7066" t="str">
            <v>4295877311</v>
          </cell>
        </row>
        <row r="7067">
          <cell r="A7067" t="str">
            <v>4295877311</v>
          </cell>
        </row>
        <row r="7068">
          <cell r="A7068" t="str">
            <v>4295877311</v>
          </cell>
        </row>
        <row r="7069">
          <cell r="A7069" t="str">
            <v>4295877311</v>
          </cell>
        </row>
        <row r="7070">
          <cell r="A7070" t="str">
            <v>4295877311</v>
          </cell>
        </row>
        <row r="7071">
          <cell r="A7071" t="str">
            <v>4295877311</v>
          </cell>
        </row>
        <row r="7072">
          <cell r="A7072" t="str">
            <v>4295877311</v>
          </cell>
        </row>
        <row r="7073">
          <cell r="A7073" t="str">
            <v>4295877311</v>
          </cell>
        </row>
        <row r="7074">
          <cell r="A7074" t="str">
            <v>4295877311</v>
          </cell>
        </row>
        <row r="7075">
          <cell r="A7075" t="str">
            <v>4295877311</v>
          </cell>
        </row>
        <row r="7076">
          <cell r="A7076" t="str">
            <v>4295877311</v>
          </cell>
        </row>
        <row r="7077">
          <cell r="A7077" t="str">
            <v>4295877311</v>
          </cell>
        </row>
        <row r="7078">
          <cell r="A7078" t="str">
            <v>4295877311</v>
          </cell>
        </row>
        <row r="7079">
          <cell r="A7079" t="str">
            <v>4295877311</v>
          </cell>
        </row>
        <row r="7080">
          <cell r="A7080" t="str">
            <v>4295877311</v>
          </cell>
        </row>
        <row r="7081">
          <cell r="A7081" t="str">
            <v>4295877311</v>
          </cell>
        </row>
        <row r="7082">
          <cell r="A7082" t="str">
            <v>4295877311</v>
          </cell>
        </row>
        <row r="7083">
          <cell r="A7083" t="str">
            <v>4295877311</v>
          </cell>
        </row>
        <row r="7084">
          <cell r="A7084" t="str">
            <v>4295877311</v>
          </cell>
        </row>
        <row r="7085">
          <cell r="A7085" t="str">
            <v>4295877311</v>
          </cell>
        </row>
        <row r="7086">
          <cell r="A7086" t="str">
            <v>4295876952</v>
          </cell>
        </row>
        <row r="7087">
          <cell r="A7087" t="str">
            <v>4295876952</v>
          </cell>
        </row>
        <row r="7088">
          <cell r="A7088" t="str">
            <v>4295876952</v>
          </cell>
        </row>
        <row r="7089">
          <cell r="A7089" t="str">
            <v>4295876952</v>
          </cell>
        </row>
        <row r="7090">
          <cell r="A7090" t="str">
            <v>4295876952</v>
          </cell>
        </row>
        <row r="7091">
          <cell r="A7091" t="str">
            <v>4295876952</v>
          </cell>
        </row>
        <row r="7092">
          <cell r="A7092" t="str">
            <v>4295876952</v>
          </cell>
        </row>
        <row r="7093">
          <cell r="A7093" t="str">
            <v>4295876952</v>
          </cell>
        </row>
        <row r="7094">
          <cell r="A7094" t="str">
            <v>4295876952</v>
          </cell>
        </row>
        <row r="7095">
          <cell r="A7095" t="str">
            <v>4295876952</v>
          </cell>
        </row>
        <row r="7096">
          <cell r="A7096" t="str">
            <v>4295876952</v>
          </cell>
        </row>
        <row r="7097">
          <cell r="A7097" t="str">
            <v>4295876952</v>
          </cell>
        </row>
        <row r="7098">
          <cell r="A7098" t="str">
            <v>4295876952</v>
          </cell>
        </row>
        <row r="7099">
          <cell r="A7099" t="str">
            <v>4295876952</v>
          </cell>
        </row>
        <row r="7100">
          <cell r="A7100" t="str">
            <v>4295876952</v>
          </cell>
        </row>
        <row r="7101">
          <cell r="A7101" t="str">
            <v>4295876952</v>
          </cell>
        </row>
        <row r="7102">
          <cell r="A7102" t="str">
            <v>4295876952</v>
          </cell>
        </row>
        <row r="7103">
          <cell r="A7103" t="str">
            <v>4295876952</v>
          </cell>
        </row>
        <row r="7104">
          <cell r="A7104" t="str">
            <v>4295876952</v>
          </cell>
        </row>
        <row r="7105">
          <cell r="A7105" t="str">
            <v>4295876952</v>
          </cell>
        </row>
        <row r="7106">
          <cell r="A7106" t="str">
            <v>4295876952</v>
          </cell>
        </row>
        <row r="7107">
          <cell r="A7107" t="str">
            <v>4295876952</v>
          </cell>
        </row>
        <row r="7108">
          <cell r="A7108" t="str">
            <v>4295876952</v>
          </cell>
        </row>
        <row r="7109">
          <cell r="A7109" t="str">
            <v>4295876952</v>
          </cell>
        </row>
        <row r="7110">
          <cell r="A7110" t="str">
            <v>4295876952</v>
          </cell>
        </row>
        <row r="7111">
          <cell r="A7111" t="str">
            <v>4295876952</v>
          </cell>
        </row>
        <row r="7112">
          <cell r="A7112" t="str">
            <v>4295876952</v>
          </cell>
        </row>
        <row r="7113">
          <cell r="A7113" t="str">
            <v>4295876952</v>
          </cell>
        </row>
        <row r="7114">
          <cell r="A7114" t="str">
            <v>4295876952</v>
          </cell>
        </row>
        <row r="7115">
          <cell r="A7115" t="str">
            <v>4295876952</v>
          </cell>
        </row>
        <row r="7116">
          <cell r="A7116" t="str">
            <v>4295876952</v>
          </cell>
        </row>
        <row r="7117">
          <cell r="A7117" t="str">
            <v>4295876952</v>
          </cell>
        </row>
        <row r="7118">
          <cell r="A7118" t="str">
            <v>4295876952</v>
          </cell>
        </row>
        <row r="7119">
          <cell r="A7119" t="str">
            <v>4295876952</v>
          </cell>
        </row>
        <row r="7120">
          <cell r="A7120" t="str">
            <v>4295876952</v>
          </cell>
        </row>
        <row r="7121">
          <cell r="A7121" t="str">
            <v>4295876952</v>
          </cell>
        </row>
        <row r="7122">
          <cell r="A7122" t="str">
            <v>4295876952</v>
          </cell>
        </row>
        <row r="7123">
          <cell r="A7123" t="str">
            <v>4295876952</v>
          </cell>
        </row>
        <row r="7124">
          <cell r="A7124" t="str">
            <v>4295876952</v>
          </cell>
        </row>
        <row r="7125">
          <cell r="A7125" t="str">
            <v>4295876952</v>
          </cell>
        </row>
        <row r="7126">
          <cell r="A7126" t="str">
            <v>4295876952</v>
          </cell>
        </row>
        <row r="7127">
          <cell r="A7127" t="str">
            <v>4295876952</v>
          </cell>
        </row>
        <row r="7128">
          <cell r="A7128" t="str">
            <v>4295876952</v>
          </cell>
        </row>
        <row r="7129">
          <cell r="A7129" t="str">
            <v>4295876952</v>
          </cell>
        </row>
        <row r="7130">
          <cell r="A7130" t="str">
            <v>4295876952</v>
          </cell>
        </row>
        <row r="7131">
          <cell r="A7131" t="str">
            <v>4295876952</v>
          </cell>
        </row>
        <row r="7132">
          <cell r="A7132" t="str">
            <v>4295876952</v>
          </cell>
        </row>
        <row r="7133">
          <cell r="A7133" t="str">
            <v>4295876952</v>
          </cell>
        </row>
        <row r="7134">
          <cell r="A7134" t="str">
            <v>4295876952</v>
          </cell>
        </row>
        <row r="7135">
          <cell r="A7135" t="str">
            <v>4295876952</v>
          </cell>
        </row>
        <row r="7136">
          <cell r="A7136" t="str">
            <v>4295876952</v>
          </cell>
        </row>
        <row r="7137">
          <cell r="A7137" t="str">
            <v>4295876952</v>
          </cell>
        </row>
        <row r="7138">
          <cell r="A7138" t="str">
            <v>4295876952</v>
          </cell>
        </row>
        <row r="7139">
          <cell r="A7139" t="str">
            <v>4295876952</v>
          </cell>
        </row>
        <row r="7140">
          <cell r="A7140" t="str">
            <v>4295876952</v>
          </cell>
        </row>
        <row r="7141">
          <cell r="A7141" t="str">
            <v>4295876952</v>
          </cell>
        </row>
        <row r="7142">
          <cell r="A7142" t="str">
            <v>4295876952</v>
          </cell>
        </row>
        <row r="7143">
          <cell r="A7143" t="str">
            <v>4295876952</v>
          </cell>
        </row>
        <row r="7144">
          <cell r="A7144" t="str">
            <v>4295876952</v>
          </cell>
        </row>
        <row r="7145">
          <cell r="A7145" t="str">
            <v>4295876952</v>
          </cell>
        </row>
        <row r="7146">
          <cell r="A7146" t="str">
            <v>4295876952</v>
          </cell>
        </row>
        <row r="7147">
          <cell r="A7147" t="str">
            <v>4295876952</v>
          </cell>
        </row>
        <row r="7148">
          <cell r="A7148" t="str">
            <v>4295876952</v>
          </cell>
        </row>
        <row r="7149">
          <cell r="A7149" t="str">
            <v>4295876952</v>
          </cell>
        </row>
        <row r="7150">
          <cell r="A7150" t="str">
            <v>4295876952</v>
          </cell>
        </row>
        <row r="7151">
          <cell r="A7151" t="str">
            <v>4295876952</v>
          </cell>
        </row>
        <row r="7152">
          <cell r="A7152" t="str">
            <v>4295876952</v>
          </cell>
        </row>
        <row r="7153">
          <cell r="A7153" t="str">
            <v>4295876952</v>
          </cell>
        </row>
        <row r="7154">
          <cell r="A7154" t="str">
            <v>4295876952</v>
          </cell>
        </row>
        <row r="7155">
          <cell r="A7155" t="str">
            <v>4295876952</v>
          </cell>
        </row>
        <row r="7156">
          <cell r="A7156" t="str">
            <v>4295876952</v>
          </cell>
        </row>
        <row r="7157">
          <cell r="A7157" t="str">
            <v>4295876952</v>
          </cell>
        </row>
        <row r="7158">
          <cell r="A7158" t="str">
            <v>4295878529</v>
          </cell>
        </row>
        <row r="7159">
          <cell r="A7159" t="str">
            <v>4295878529</v>
          </cell>
        </row>
        <row r="7160">
          <cell r="A7160" t="str">
            <v>4295878529</v>
          </cell>
        </row>
        <row r="7161">
          <cell r="A7161" t="str">
            <v>4295878529</v>
          </cell>
        </row>
        <row r="7162">
          <cell r="A7162" t="str">
            <v>4295878529</v>
          </cell>
        </row>
        <row r="7163">
          <cell r="A7163" t="str">
            <v>4295878529</v>
          </cell>
        </row>
        <row r="7164">
          <cell r="A7164" t="str">
            <v>4295878529</v>
          </cell>
        </row>
        <row r="7165">
          <cell r="A7165" t="str">
            <v>4295878529</v>
          </cell>
        </row>
        <row r="7166">
          <cell r="A7166" t="str">
            <v>4295878529</v>
          </cell>
        </row>
        <row r="7167">
          <cell r="A7167" t="str">
            <v>4295878529</v>
          </cell>
        </row>
        <row r="7168">
          <cell r="A7168" t="str">
            <v>4295878529</v>
          </cell>
        </row>
        <row r="7169">
          <cell r="A7169" t="str">
            <v>4295878529</v>
          </cell>
        </row>
        <row r="7170">
          <cell r="A7170" t="str">
            <v>4295878529</v>
          </cell>
        </row>
        <row r="7171">
          <cell r="A7171" t="str">
            <v>4295878529</v>
          </cell>
        </row>
        <row r="7172">
          <cell r="A7172" t="str">
            <v>4295878529</v>
          </cell>
        </row>
        <row r="7173">
          <cell r="A7173" t="str">
            <v>4295878529</v>
          </cell>
        </row>
        <row r="7174">
          <cell r="A7174" t="str">
            <v>4295878529</v>
          </cell>
        </row>
        <row r="7175">
          <cell r="A7175" t="str">
            <v>4295878529</v>
          </cell>
        </row>
        <row r="7176">
          <cell r="A7176" t="str">
            <v>4295878529</v>
          </cell>
        </row>
        <row r="7177">
          <cell r="A7177" t="str">
            <v>4295878529</v>
          </cell>
        </row>
        <row r="7178">
          <cell r="A7178" t="str">
            <v>4295878529</v>
          </cell>
        </row>
        <row r="7179">
          <cell r="A7179" t="str">
            <v>4295878529</v>
          </cell>
        </row>
        <row r="7180">
          <cell r="A7180" t="str">
            <v>4295878529</v>
          </cell>
        </row>
        <row r="7181">
          <cell r="A7181" t="str">
            <v>4295878529</v>
          </cell>
        </row>
        <row r="7182">
          <cell r="A7182" t="str">
            <v>4295878529</v>
          </cell>
        </row>
        <row r="7183">
          <cell r="A7183" t="str">
            <v>4295878529</v>
          </cell>
        </row>
        <row r="7184">
          <cell r="A7184" t="str">
            <v>4295878529</v>
          </cell>
        </row>
        <row r="7185">
          <cell r="A7185" t="str">
            <v>4295878529</v>
          </cell>
        </row>
        <row r="7186">
          <cell r="A7186" t="str">
            <v>4295878529</v>
          </cell>
        </row>
        <row r="7187">
          <cell r="A7187" t="str">
            <v>4295878529</v>
          </cell>
        </row>
        <row r="7188">
          <cell r="A7188" t="str">
            <v>4295878529</v>
          </cell>
        </row>
        <row r="7189">
          <cell r="A7189" t="str">
            <v>4295878529</v>
          </cell>
        </row>
        <row r="7190">
          <cell r="A7190" t="str">
            <v>4295878529</v>
          </cell>
        </row>
        <row r="7191">
          <cell r="A7191" t="str">
            <v>4295878529</v>
          </cell>
        </row>
        <row r="7192">
          <cell r="A7192" t="str">
            <v>4295878529</v>
          </cell>
        </row>
        <row r="7193">
          <cell r="A7193" t="str">
            <v>4295864457</v>
          </cell>
        </row>
        <row r="7194">
          <cell r="A7194" t="str">
            <v>4295864457</v>
          </cell>
        </row>
        <row r="7195">
          <cell r="A7195" t="str">
            <v>4295864457</v>
          </cell>
        </row>
        <row r="7196">
          <cell r="A7196" t="str">
            <v>4295864457</v>
          </cell>
        </row>
        <row r="7197">
          <cell r="A7197" t="str">
            <v>4295864457</v>
          </cell>
        </row>
        <row r="7198">
          <cell r="A7198" t="str">
            <v>4295864457</v>
          </cell>
        </row>
        <row r="7199">
          <cell r="A7199" t="str">
            <v>4295864457</v>
          </cell>
        </row>
        <row r="7200">
          <cell r="A7200" t="str">
            <v>4295864457</v>
          </cell>
        </row>
        <row r="7201">
          <cell r="A7201" t="str">
            <v>5000039682</v>
          </cell>
        </row>
        <row r="7202">
          <cell r="A7202" t="str">
            <v>5000039682</v>
          </cell>
        </row>
        <row r="7203">
          <cell r="A7203" t="str">
            <v>5000039682</v>
          </cell>
        </row>
        <row r="7204">
          <cell r="A7204" t="str">
            <v>5000039682</v>
          </cell>
        </row>
        <row r="7205">
          <cell r="A7205" t="str">
            <v>5000039682</v>
          </cell>
        </row>
        <row r="7206">
          <cell r="A7206" t="str">
            <v>5000039682</v>
          </cell>
        </row>
        <row r="7207">
          <cell r="A7207" t="str">
            <v>5000039682</v>
          </cell>
        </row>
        <row r="7208">
          <cell r="A7208" t="str">
            <v>5000039682</v>
          </cell>
        </row>
        <row r="7209">
          <cell r="A7209" t="str">
            <v>5000039682</v>
          </cell>
        </row>
        <row r="7210">
          <cell r="A7210" t="str">
            <v>5000039682</v>
          </cell>
        </row>
        <row r="7211">
          <cell r="A7211" t="str">
            <v>5000039682</v>
          </cell>
        </row>
        <row r="7212">
          <cell r="A7212" t="str">
            <v>5000039682</v>
          </cell>
        </row>
        <row r="7213">
          <cell r="A7213" t="str">
            <v>5000039682</v>
          </cell>
        </row>
        <row r="7214">
          <cell r="A7214" t="str">
            <v>5000039682</v>
          </cell>
        </row>
        <row r="7215">
          <cell r="A7215" t="str">
            <v>5000039682</v>
          </cell>
        </row>
        <row r="7216">
          <cell r="A7216" t="str">
            <v>5000039682</v>
          </cell>
        </row>
        <row r="7217">
          <cell r="A7217" t="str">
            <v>5000039682</v>
          </cell>
        </row>
        <row r="7218">
          <cell r="A7218" t="str">
            <v>5000039682</v>
          </cell>
        </row>
        <row r="7219">
          <cell r="A7219" t="str">
            <v>5000039682</v>
          </cell>
        </row>
        <row r="7220">
          <cell r="A7220" t="str">
            <v>5000039682</v>
          </cell>
        </row>
        <row r="7221">
          <cell r="A7221" t="str">
            <v>5000039682</v>
          </cell>
        </row>
        <row r="7222">
          <cell r="A7222" t="str">
            <v>4296031869</v>
          </cell>
        </row>
        <row r="7223">
          <cell r="A7223" t="str">
            <v>4296031869</v>
          </cell>
        </row>
        <row r="7224">
          <cell r="A7224" t="str">
            <v>4296031869</v>
          </cell>
        </row>
        <row r="7225">
          <cell r="A7225" t="str">
            <v>4296031869</v>
          </cell>
        </row>
        <row r="7226">
          <cell r="A7226" t="str">
            <v>4296031869</v>
          </cell>
        </row>
        <row r="7227">
          <cell r="A7227" t="str">
            <v>4296031869</v>
          </cell>
        </row>
        <row r="7228">
          <cell r="A7228" t="str">
            <v>4296031869</v>
          </cell>
        </row>
        <row r="7229">
          <cell r="A7229" t="str">
            <v>4296031869</v>
          </cell>
        </row>
        <row r="7230">
          <cell r="A7230" t="str">
            <v>4296031869</v>
          </cell>
        </row>
        <row r="7231">
          <cell r="A7231" t="str">
            <v>4296031869</v>
          </cell>
        </row>
        <row r="7232">
          <cell r="A7232" t="str">
            <v>4296031869</v>
          </cell>
        </row>
        <row r="7233">
          <cell r="A7233" t="str">
            <v>4296031869</v>
          </cell>
        </row>
        <row r="7234">
          <cell r="A7234" t="str">
            <v>4296031869</v>
          </cell>
        </row>
        <row r="7235">
          <cell r="A7235" t="str">
            <v>4296031869</v>
          </cell>
        </row>
        <row r="7236">
          <cell r="A7236" t="str">
            <v>4296031869</v>
          </cell>
        </row>
        <row r="7237">
          <cell r="A7237" t="str">
            <v>4296031869</v>
          </cell>
        </row>
        <row r="7238">
          <cell r="A7238" t="str">
            <v>4296031869</v>
          </cell>
        </row>
        <row r="7239">
          <cell r="A7239" t="str">
            <v>4296031869</v>
          </cell>
        </row>
        <row r="7240">
          <cell r="A7240" t="str">
            <v>4296031869</v>
          </cell>
        </row>
        <row r="7241">
          <cell r="A7241" t="str">
            <v>4296031869</v>
          </cell>
        </row>
        <row r="7242">
          <cell r="A7242" t="str">
            <v>4296031869</v>
          </cell>
        </row>
        <row r="7243">
          <cell r="A7243" t="str">
            <v>4296031869</v>
          </cell>
        </row>
        <row r="7244">
          <cell r="A7244" t="str">
            <v>4296031869</v>
          </cell>
        </row>
        <row r="7245">
          <cell r="A7245" t="str">
            <v>4296031869</v>
          </cell>
        </row>
        <row r="7246">
          <cell r="A7246" t="str">
            <v>4296031869</v>
          </cell>
        </row>
        <row r="7247">
          <cell r="A7247" t="str">
            <v>4296031869</v>
          </cell>
        </row>
        <row r="7248">
          <cell r="A7248" t="str">
            <v>4296031869</v>
          </cell>
        </row>
        <row r="7249">
          <cell r="A7249" t="str">
            <v>4296031869</v>
          </cell>
        </row>
        <row r="7250">
          <cell r="A7250" t="str">
            <v>4296031869</v>
          </cell>
        </row>
        <row r="7251">
          <cell r="A7251" t="str">
            <v>4296031869</v>
          </cell>
        </row>
        <row r="7252">
          <cell r="A7252" t="str">
            <v>4296031869</v>
          </cell>
        </row>
        <row r="7253">
          <cell r="A7253" t="str">
            <v>4295867473</v>
          </cell>
        </row>
        <row r="7254">
          <cell r="A7254" t="str">
            <v>4295867473</v>
          </cell>
        </row>
        <row r="7255">
          <cell r="A7255" t="str">
            <v>4295867473</v>
          </cell>
        </row>
        <row r="7256">
          <cell r="A7256" t="str">
            <v>4295867473</v>
          </cell>
        </row>
        <row r="7257">
          <cell r="A7257" t="str">
            <v>4295867473</v>
          </cell>
        </row>
        <row r="7258">
          <cell r="A7258" t="str">
            <v>4295867473</v>
          </cell>
        </row>
        <row r="7259">
          <cell r="A7259" t="str">
            <v>4295867473</v>
          </cell>
        </row>
        <row r="7260">
          <cell r="A7260" t="str">
            <v>4295867473</v>
          </cell>
        </row>
        <row r="7261">
          <cell r="A7261" t="str">
            <v>4295867473</v>
          </cell>
        </row>
        <row r="7262">
          <cell r="A7262" t="str">
            <v>4295867473</v>
          </cell>
        </row>
        <row r="7263">
          <cell r="A7263" t="str">
            <v>4295867473</v>
          </cell>
        </row>
        <row r="7264">
          <cell r="A7264" t="str">
            <v>4295867473</v>
          </cell>
        </row>
        <row r="7265">
          <cell r="A7265" t="str">
            <v>4295867473</v>
          </cell>
        </row>
        <row r="7266">
          <cell r="A7266" t="str">
            <v>4295867473</v>
          </cell>
        </row>
        <row r="7267">
          <cell r="A7267" t="str">
            <v>4295867473</v>
          </cell>
        </row>
        <row r="7268">
          <cell r="A7268" t="str">
            <v>4295867473</v>
          </cell>
        </row>
        <row r="7269">
          <cell r="A7269" t="str">
            <v>4295867473</v>
          </cell>
        </row>
        <row r="7270">
          <cell r="A7270" t="str">
            <v>4295867473</v>
          </cell>
        </row>
        <row r="7271">
          <cell r="A7271" t="str">
            <v>4295867473</v>
          </cell>
        </row>
        <row r="7272">
          <cell r="A7272" t="str">
            <v>4295867473</v>
          </cell>
        </row>
        <row r="7273">
          <cell r="A7273" t="str">
            <v>4295867473</v>
          </cell>
        </row>
        <row r="7274">
          <cell r="A7274" t="str">
            <v>4295867473</v>
          </cell>
        </row>
        <row r="7275">
          <cell r="A7275" t="str">
            <v>4295867473</v>
          </cell>
        </row>
        <row r="7276">
          <cell r="A7276" t="str">
            <v>4295867473</v>
          </cell>
        </row>
        <row r="7277">
          <cell r="A7277" t="str">
            <v>4295867473</v>
          </cell>
        </row>
        <row r="7278">
          <cell r="A7278" t="str">
            <v>4295867473</v>
          </cell>
        </row>
        <row r="7279">
          <cell r="A7279" t="str">
            <v>4295867473</v>
          </cell>
        </row>
        <row r="7280">
          <cell r="A7280" t="str">
            <v>4295867473</v>
          </cell>
        </row>
        <row r="7281">
          <cell r="A7281" t="str">
            <v>4295867473</v>
          </cell>
        </row>
        <row r="7282">
          <cell r="A7282" t="str">
            <v>4295867473</v>
          </cell>
        </row>
        <row r="7283">
          <cell r="A7283" t="str">
            <v>4295867473</v>
          </cell>
        </row>
        <row r="7284">
          <cell r="A7284" t="str">
            <v>4295867473</v>
          </cell>
        </row>
        <row r="7285">
          <cell r="A7285" t="str">
            <v>4295867473</v>
          </cell>
        </row>
        <row r="7286">
          <cell r="A7286" t="str">
            <v>4295867473</v>
          </cell>
        </row>
        <row r="7287">
          <cell r="A7287" t="str">
            <v>4295867473</v>
          </cell>
        </row>
        <row r="7288">
          <cell r="A7288" t="str">
            <v>4295867473</v>
          </cell>
        </row>
        <row r="7289">
          <cell r="A7289" t="str">
            <v>4295867473</v>
          </cell>
        </row>
        <row r="7290">
          <cell r="A7290" t="str">
            <v>4295867473</v>
          </cell>
        </row>
        <row r="7291">
          <cell r="A7291" t="str">
            <v>4295867473</v>
          </cell>
        </row>
        <row r="7292">
          <cell r="A7292" t="str">
            <v>4295867473</v>
          </cell>
        </row>
        <row r="7293">
          <cell r="A7293" t="str">
            <v>4295867473</v>
          </cell>
        </row>
        <row r="7294">
          <cell r="A7294" t="str">
            <v>4295867473</v>
          </cell>
        </row>
        <row r="7295">
          <cell r="A7295" t="str">
            <v>4295867473</v>
          </cell>
        </row>
        <row r="7296">
          <cell r="A7296" t="str">
            <v>4295867473</v>
          </cell>
        </row>
        <row r="7297">
          <cell r="A7297" t="str">
            <v>4295867473</v>
          </cell>
        </row>
        <row r="7298">
          <cell r="A7298" t="str">
            <v>4295867473</v>
          </cell>
        </row>
        <row r="7299">
          <cell r="A7299" t="str">
            <v>4295867473</v>
          </cell>
        </row>
        <row r="7300">
          <cell r="A7300" t="str">
            <v>4295867473</v>
          </cell>
        </row>
        <row r="7301">
          <cell r="A7301" t="str">
            <v>4295867473</v>
          </cell>
        </row>
        <row r="7302">
          <cell r="A7302" t="str">
            <v>4295867473</v>
          </cell>
        </row>
        <row r="7303">
          <cell r="A7303" t="str">
            <v>4295867473</v>
          </cell>
        </row>
        <row r="7304">
          <cell r="A7304" t="str">
            <v>4295867473</v>
          </cell>
        </row>
        <row r="7305">
          <cell r="A7305" t="str">
            <v>4295867473</v>
          </cell>
        </row>
        <row r="7306">
          <cell r="A7306" t="str">
            <v>4295867473</v>
          </cell>
        </row>
        <row r="7307">
          <cell r="A7307" t="str">
            <v>4295867473</v>
          </cell>
        </row>
        <row r="7308">
          <cell r="A7308" t="str">
            <v>4295867473</v>
          </cell>
        </row>
        <row r="7309">
          <cell r="A7309" t="str">
            <v>4295867473</v>
          </cell>
        </row>
        <row r="7310">
          <cell r="A7310" t="str">
            <v>4295867473</v>
          </cell>
        </row>
        <row r="7311">
          <cell r="A7311" t="str">
            <v>4295867473</v>
          </cell>
        </row>
        <row r="7312">
          <cell r="A7312" t="str">
            <v>4295867473</v>
          </cell>
        </row>
        <row r="7313">
          <cell r="A7313" t="str">
            <v>4295867473</v>
          </cell>
        </row>
        <row r="7314">
          <cell r="A7314" t="str">
            <v>4295867473</v>
          </cell>
        </row>
        <row r="7315">
          <cell r="A7315" t="str">
            <v>4295867473</v>
          </cell>
        </row>
        <row r="7316">
          <cell r="A7316" t="str">
            <v>4295867473</v>
          </cell>
        </row>
        <row r="7317">
          <cell r="A7317" t="str">
            <v>4295867473</v>
          </cell>
        </row>
        <row r="7318">
          <cell r="A7318" t="str">
            <v>4295867473</v>
          </cell>
        </row>
        <row r="7319">
          <cell r="A7319" t="str">
            <v>4295867473</v>
          </cell>
        </row>
        <row r="7320">
          <cell r="A7320" t="str">
            <v>4295867473</v>
          </cell>
        </row>
        <row r="7321">
          <cell r="A7321" t="str">
            <v>4295867473</v>
          </cell>
        </row>
        <row r="7322">
          <cell r="A7322" t="str">
            <v>4295867473</v>
          </cell>
        </row>
        <row r="7323">
          <cell r="A7323" t="str">
            <v>4295867473</v>
          </cell>
        </row>
        <row r="7324">
          <cell r="A7324" t="str">
            <v>4295867473</v>
          </cell>
        </row>
        <row r="7325">
          <cell r="A7325" t="str">
            <v>4295867473</v>
          </cell>
        </row>
        <row r="7326">
          <cell r="A7326" t="str">
            <v>4295867473</v>
          </cell>
        </row>
        <row r="7327">
          <cell r="A7327" t="str">
            <v>4295867473</v>
          </cell>
        </row>
        <row r="7328">
          <cell r="A7328" t="str">
            <v>4295867473</v>
          </cell>
        </row>
        <row r="7329">
          <cell r="A7329" t="str">
            <v>4295867473</v>
          </cell>
        </row>
        <row r="7330">
          <cell r="A7330" t="str">
            <v>4295867473</v>
          </cell>
        </row>
        <row r="7331">
          <cell r="A7331" t="str">
            <v>4295867473</v>
          </cell>
        </row>
        <row r="7332">
          <cell r="A7332" t="str">
            <v>4295867473</v>
          </cell>
        </row>
        <row r="7333">
          <cell r="A7333" t="str">
            <v>4295867473</v>
          </cell>
        </row>
        <row r="7334">
          <cell r="A7334" t="str">
            <v>4295867473</v>
          </cell>
        </row>
        <row r="7335">
          <cell r="A7335" t="str">
            <v>4295867473</v>
          </cell>
        </row>
        <row r="7336">
          <cell r="A7336" t="str">
            <v>4295867473</v>
          </cell>
        </row>
        <row r="7337">
          <cell r="A7337" t="str">
            <v>4295867473</v>
          </cell>
        </row>
        <row r="7338">
          <cell r="A7338" t="str">
            <v>4295867473</v>
          </cell>
        </row>
        <row r="7339">
          <cell r="A7339" t="str">
            <v>4295867473</v>
          </cell>
        </row>
        <row r="7340">
          <cell r="A7340" t="str">
            <v>4295867473</v>
          </cell>
        </row>
        <row r="7341">
          <cell r="A7341" t="str">
            <v>4295867473</v>
          </cell>
        </row>
        <row r="7342">
          <cell r="A7342" t="str">
            <v>4295867473</v>
          </cell>
        </row>
        <row r="7343">
          <cell r="A7343" t="str">
            <v>4295867473</v>
          </cell>
        </row>
        <row r="7344">
          <cell r="A7344" t="str">
            <v>4295867473</v>
          </cell>
        </row>
        <row r="7345">
          <cell r="A7345" t="str">
            <v>4295867473</v>
          </cell>
        </row>
        <row r="7346">
          <cell r="A7346" t="str">
            <v>4295867473</v>
          </cell>
        </row>
        <row r="7347">
          <cell r="A7347" t="str">
            <v>4295867473</v>
          </cell>
        </row>
        <row r="7348">
          <cell r="A7348" t="str">
            <v>4295867473</v>
          </cell>
        </row>
        <row r="7349">
          <cell r="A7349" t="str">
            <v>4295905316</v>
          </cell>
        </row>
        <row r="7350">
          <cell r="A7350" t="str">
            <v>4295905316</v>
          </cell>
        </row>
        <row r="7351">
          <cell r="A7351" t="str">
            <v>4295905316</v>
          </cell>
        </row>
        <row r="7352">
          <cell r="A7352" t="str">
            <v>4295905316</v>
          </cell>
        </row>
        <row r="7353">
          <cell r="A7353" t="str">
            <v>4295905316</v>
          </cell>
        </row>
        <row r="7354">
          <cell r="A7354" t="str">
            <v>4295905316</v>
          </cell>
        </row>
        <row r="7355">
          <cell r="A7355" t="str">
            <v>4295905316</v>
          </cell>
        </row>
        <row r="7356">
          <cell r="A7356" t="str">
            <v>4295905316</v>
          </cell>
        </row>
        <row r="7357">
          <cell r="A7357" t="str">
            <v>4295905316</v>
          </cell>
        </row>
        <row r="7358">
          <cell r="A7358" t="str">
            <v>4295905316</v>
          </cell>
        </row>
        <row r="7359">
          <cell r="A7359" t="str">
            <v>4295905316</v>
          </cell>
        </row>
        <row r="7360">
          <cell r="A7360" t="str">
            <v>4295905316</v>
          </cell>
        </row>
        <row r="7361">
          <cell r="A7361" t="str">
            <v>4295905316</v>
          </cell>
        </row>
        <row r="7362">
          <cell r="A7362" t="str">
            <v>4295905316</v>
          </cell>
        </row>
        <row r="7363">
          <cell r="A7363" t="str">
            <v>4295905316</v>
          </cell>
        </row>
        <row r="7364">
          <cell r="A7364" t="str">
            <v>4295905316</v>
          </cell>
        </row>
        <row r="7365">
          <cell r="A7365" t="str">
            <v>4295905316</v>
          </cell>
        </row>
        <row r="7366">
          <cell r="A7366" t="str">
            <v>4295905316</v>
          </cell>
        </row>
        <row r="7367">
          <cell r="A7367" t="str">
            <v>4295905316</v>
          </cell>
        </row>
        <row r="7368">
          <cell r="A7368" t="str">
            <v>4295905316</v>
          </cell>
        </row>
        <row r="7369">
          <cell r="A7369" t="str">
            <v>4295905316</v>
          </cell>
        </row>
        <row r="7370">
          <cell r="A7370" t="str">
            <v>4295905316</v>
          </cell>
        </row>
        <row r="7371">
          <cell r="A7371" t="str">
            <v>4295905316</v>
          </cell>
        </row>
        <row r="7372">
          <cell r="A7372" t="str">
            <v>4295905316</v>
          </cell>
        </row>
        <row r="7373">
          <cell r="A7373" t="str">
            <v>4295905316</v>
          </cell>
        </row>
        <row r="7374">
          <cell r="A7374" t="str">
            <v>4295905316</v>
          </cell>
        </row>
        <row r="7375">
          <cell r="A7375" t="str">
            <v>4295905316</v>
          </cell>
        </row>
        <row r="7376">
          <cell r="A7376" t="str">
            <v>4295905316</v>
          </cell>
        </row>
        <row r="7377">
          <cell r="A7377" t="str">
            <v>4295905316</v>
          </cell>
        </row>
        <row r="7378">
          <cell r="A7378" t="str">
            <v>4295905316</v>
          </cell>
        </row>
        <row r="7379">
          <cell r="A7379" t="str">
            <v>4295905316</v>
          </cell>
        </row>
        <row r="7380">
          <cell r="A7380" t="str">
            <v>4295905316</v>
          </cell>
        </row>
        <row r="7381">
          <cell r="A7381" t="str">
            <v>4295905316</v>
          </cell>
        </row>
        <row r="7382">
          <cell r="A7382" t="str">
            <v>4295905316</v>
          </cell>
        </row>
        <row r="7383">
          <cell r="A7383" t="str">
            <v>4295905316</v>
          </cell>
        </row>
        <row r="7384">
          <cell r="A7384" t="str">
            <v>4295905316</v>
          </cell>
        </row>
        <row r="7385">
          <cell r="A7385" t="str">
            <v>4295905316</v>
          </cell>
        </row>
        <row r="7386">
          <cell r="A7386" t="str">
            <v>4295905316</v>
          </cell>
        </row>
        <row r="7387">
          <cell r="A7387" t="str">
            <v>4295905316</v>
          </cell>
        </row>
        <row r="7388">
          <cell r="A7388" t="str">
            <v>4295905316</v>
          </cell>
        </row>
        <row r="7389">
          <cell r="A7389" t="str">
            <v>4295905316</v>
          </cell>
        </row>
        <row r="7390">
          <cell r="A7390" t="str">
            <v>4295905316</v>
          </cell>
        </row>
        <row r="7391">
          <cell r="A7391" t="str">
            <v>4295905316</v>
          </cell>
        </row>
        <row r="7392">
          <cell r="A7392" t="str">
            <v>4295905316</v>
          </cell>
        </row>
        <row r="7393">
          <cell r="A7393" t="str">
            <v>4295905316</v>
          </cell>
        </row>
        <row r="7394">
          <cell r="A7394" t="str">
            <v>4295905316</v>
          </cell>
        </row>
        <row r="7395">
          <cell r="A7395" t="str">
            <v>4295905316</v>
          </cell>
        </row>
        <row r="7396">
          <cell r="A7396" t="str">
            <v>4295905316</v>
          </cell>
        </row>
        <row r="7397">
          <cell r="A7397" t="str">
            <v>4295905316</v>
          </cell>
        </row>
        <row r="7398">
          <cell r="A7398" t="str">
            <v>4295905316</v>
          </cell>
        </row>
        <row r="7399">
          <cell r="A7399" t="str">
            <v>4295905316</v>
          </cell>
        </row>
        <row r="7400">
          <cell r="A7400" t="str">
            <v>4295905316</v>
          </cell>
        </row>
        <row r="7401">
          <cell r="A7401" t="str">
            <v>4295905316</v>
          </cell>
        </row>
        <row r="7402">
          <cell r="A7402" t="str">
            <v>4295905316</v>
          </cell>
        </row>
        <row r="7403">
          <cell r="A7403" t="str">
            <v>4295905316</v>
          </cell>
        </row>
        <row r="7404">
          <cell r="A7404" t="str">
            <v>4295905316</v>
          </cell>
        </row>
        <row r="7405">
          <cell r="A7405" t="str">
            <v>4295905316</v>
          </cell>
        </row>
        <row r="7406">
          <cell r="A7406" t="str">
            <v>4295905316</v>
          </cell>
        </row>
        <row r="7407">
          <cell r="A7407" t="str">
            <v>4295905316</v>
          </cell>
        </row>
        <row r="7408">
          <cell r="A7408" t="str">
            <v>4295905316</v>
          </cell>
        </row>
        <row r="7409">
          <cell r="A7409" t="str">
            <v>4295905316</v>
          </cell>
        </row>
        <row r="7410">
          <cell r="A7410" t="str">
            <v>4295905316</v>
          </cell>
        </row>
        <row r="7411">
          <cell r="A7411" t="str">
            <v>4295905316</v>
          </cell>
        </row>
        <row r="7412">
          <cell r="A7412" t="str">
            <v>4295905316</v>
          </cell>
        </row>
        <row r="7413">
          <cell r="A7413" t="str">
            <v>4295905316</v>
          </cell>
        </row>
        <row r="7414">
          <cell r="A7414" t="str">
            <v>4295905316</v>
          </cell>
        </row>
        <row r="7415">
          <cell r="A7415" t="str">
            <v>4295905316</v>
          </cell>
        </row>
        <row r="7416">
          <cell r="A7416" t="str">
            <v>5040932239</v>
          </cell>
        </row>
        <row r="7417">
          <cell r="A7417" t="str">
            <v>5040932239</v>
          </cell>
        </row>
        <row r="7418">
          <cell r="A7418" t="str">
            <v>5040932239</v>
          </cell>
        </row>
        <row r="7419">
          <cell r="A7419" t="str">
            <v>5040932239</v>
          </cell>
        </row>
        <row r="7420">
          <cell r="A7420" t="str">
            <v>5040932239</v>
          </cell>
        </row>
        <row r="7421">
          <cell r="A7421" t="str">
            <v>5040932239</v>
          </cell>
        </row>
        <row r="7422">
          <cell r="A7422" t="str">
            <v>5040932239</v>
          </cell>
        </row>
        <row r="7423">
          <cell r="A7423" t="str">
            <v>5040932239</v>
          </cell>
        </row>
        <row r="7424">
          <cell r="A7424" t="str">
            <v>5040932239</v>
          </cell>
        </row>
        <row r="7425">
          <cell r="A7425" t="str">
            <v>5040932239</v>
          </cell>
        </row>
        <row r="7426">
          <cell r="A7426" t="str">
            <v>5040932239</v>
          </cell>
        </row>
        <row r="7427">
          <cell r="A7427" t="str">
            <v>5040932239</v>
          </cell>
        </row>
        <row r="7428">
          <cell r="A7428" t="str">
            <v>5040932239</v>
          </cell>
        </row>
        <row r="7429">
          <cell r="A7429" t="str">
            <v>5040932239</v>
          </cell>
        </row>
        <row r="7430">
          <cell r="A7430" t="str">
            <v>5040932239</v>
          </cell>
        </row>
        <row r="7431">
          <cell r="A7431" t="str">
            <v>5040932239</v>
          </cell>
        </row>
        <row r="7432">
          <cell r="A7432" t="str">
            <v>5040932239</v>
          </cell>
        </row>
        <row r="7433">
          <cell r="A7433" t="str">
            <v>5040932239</v>
          </cell>
        </row>
        <row r="7434">
          <cell r="A7434" t="str">
            <v>5040932239</v>
          </cell>
        </row>
        <row r="7435">
          <cell r="A7435" t="str">
            <v>5040932239</v>
          </cell>
        </row>
        <row r="7436">
          <cell r="A7436" t="str">
            <v>5040932239</v>
          </cell>
        </row>
        <row r="7437">
          <cell r="A7437" t="str">
            <v>5040932239</v>
          </cell>
        </row>
        <row r="7438">
          <cell r="A7438" t="str">
            <v>5040932239</v>
          </cell>
        </row>
        <row r="7439">
          <cell r="A7439" t="str">
            <v>5040932239</v>
          </cell>
        </row>
        <row r="7440">
          <cell r="A7440" t="str">
            <v>5040932239</v>
          </cell>
        </row>
        <row r="7441">
          <cell r="A7441" t="str">
            <v>5040932239</v>
          </cell>
        </row>
        <row r="7442">
          <cell r="A7442" t="str">
            <v>5040932239</v>
          </cell>
        </row>
        <row r="7443">
          <cell r="A7443" t="str">
            <v>5040932239</v>
          </cell>
        </row>
        <row r="7444">
          <cell r="A7444" t="str">
            <v>5040932239</v>
          </cell>
        </row>
        <row r="7445">
          <cell r="A7445" t="str">
            <v>5040932239</v>
          </cell>
        </row>
        <row r="7446">
          <cell r="A7446" t="str">
            <v>5040932239</v>
          </cell>
        </row>
        <row r="7447">
          <cell r="A7447" t="str">
            <v>5040932239</v>
          </cell>
        </row>
        <row r="7448">
          <cell r="A7448" t="str">
            <v>5040932239</v>
          </cell>
        </row>
        <row r="7449">
          <cell r="A7449" t="str">
            <v>5040932239</v>
          </cell>
        </row>
        <row r="7450">
          <cell r="A7450" t="str">
            <v>5040932239</v>
          </cell>
        </row>
        <row r="7451">
          <cell r="A7451" t="str">
            <v>5040932239</v>
          </cell>
        </row>
        <row r="7452">
          <cell r="A7452" t="str">
            <v>5040932239</v>
          </cell>
        </row>
        <row r="7453">
          <cell r="A7453" t="str">
            <v>5040932239</v>
          </cell>
        </row>
        <row r="7454">
          <cell r="A7454" t="str">
            <v>5040932239</v>
          </cell>
        </row>
        <row r="7455">
          <cell r="A7455" t="str">
            <v>5040932239</v>
          </cell>
        </row>
        <row r="7456">
          <cell r="A7456" t="str">
            <v>5040932239</v>
          </cell>
        </row>
        <row r="7457">
          <cell r="A7457" t="str">
            <v>5040932239</v>
          </cell>
        </row>
        <row r="7458">
          <cell r="A7458" t="str">
            <v>5040932239</v>
          </cell>
        </row>
        <row r="7459">
          <cell r="A7459" t="str">
            <v>5040932239</v>
          </cell>
        </row>
        <row r="7460">
          <cell r="A7460" t="str">
            <v>5040932239</v>
          </cell>
        </row>
        <row r="7461">
          <cell r="A7461" t="str">
            <v>5040932239</v>
          </cell>
        </row>
        <row r="7462">
          <cell r="A7462" t="str">
            <v>5040932239</v>
          </cell>
        </row>
        <row r="7463">
          <cell r="A7463" t="str">
            <v>5040932239</v>
          </cell>
        </row>
        <row r="7464">
          <cell r="A7464" t="str">
            <v>5040932239</v>
          </cell>
        </row>
        <row r="7465">
          <cell r="A7465" t="str">
            <v>5040932239</v>
          </cell>
        </row>
        <row r="7466">
          <cell r="A7466" t="str">
            <v>5040932239</v>
          </cell>
        </row>
        <row r="7467">
          <cell r="A7467" t="str">
            <v>5040932239</v>
          </cell>
        </row>
        <row r="7468">
          <cell r="A7468" t="str">
            <v>5040932239</v>
          </cell>
        </row>
        <row r="7469">
          <cell r="A7469" t="str">
            <v>5040932239</v>
          </cell>
        </row>
        <row r="7470">
          <cell r="A7470" t="str">
            <v>5040932239</v>
          </cell>
        </row>
        <row r="7471">
          <cell r="A7471" t="str">
            <v>5040932239</v>
          </cell>
        </row>
        <row r="7472">
          <cell r="A7472" t="str">
            <v>5040932239</v>
          </cell>
        </row>
        <row r="7473">
          <cell r="A7473" t="str">
            <v>5040932239</v>
          </cell>
        </row>
        <row r="7474">
          <cell r="A7474" t="str">
            <v>5040932239</v>
          </cell>
        </row>
        <row r="7475">
          <cell r="A7475" t="str">
            <v>5040932239</v>
          </cell>
        </row>
        <row r="7476">
          <cell r="A7476" t="str">
            <v>5040932239</v>
          </cell>
        </row>
        <row r="7477">
          <cell r="A7477" t="str">
            <v>5040932239</v>
          </cell>
        </row>
        <row r="7478">
          <cell r="A7478" t="str">
            <v>5040932239</v>
          </cell>
        </row>
        <row r="7479">
          <cell r="A7479" t="str">
            <v>5040932239</v>
          </cell>
        </row>
        <row r="7480">
          <cell r="A7480" t="str">
            <v>4295864497</v>
          </cell>
        </row>
        <row r="7481">
          <cell r="A7481" t="str">
            <v>4295864497</v>
          </cell>
        </row>
        <row r="7482">
          <cell r="A7482" t="str">
            <v>4295864497</v>
          </cell>
        </row>
        <row r="7483">
          <cell r="A7483" t="str">
            <v>4295864497</v>
          </cell>
        </row>
        <row r="7484">
          <cell r="A7484" t="str">
            <v>4295864497</v>
          </cell>
        </row>
        <row r="7485">
          <cell r="A7485" t="str">
            <v>4295864497</v>
          </cell>
        </row>
        <row r="7486">
          <cell r="A7486" t="str">
            <v>5035774320</v>
          </cell>
        </row>
        <row r="7487">
          <cell r="A7487" t="str">
            <v>5035774320</v>
          </cell>
        </row>
        <row r="7488">
          <cell r="A7488" t="str">
            <v>5035774320</v>
          </cell>
        </row>
        <row r="7489">
          <cell r="A7489" t="str">
            <v>5035774320</v>
          </cell>
        </row>
        <row r="7490">
          <cell r="A7490" t="str">
            <v>5035774320</v>
          </cell>
        </row>
        <row r="7491">
          <cell r="A7491" t="str">
            <v>5035774320</v>
          </cell>
        </row>
        <row r="7492">
          <cell r="A7492" t="str">
            <v>5035774320</v>
          </cell>
        </row>
        <row r="7493">
          <cell r="A7493" t="str">
            <v>5035774320</v>
          </cell>
        </row>
        <row r="7494">
          <cell r="A7494" t="str">
            <v>5035774320</v>
          </cell>
        </row>
        <row r="7495">
          <cell r="A7495" t="str">
            <v>5035774320</v>
          </cell>
        </row>
        <row r="7496">
          <cell r="A7496" t="str">
            <v>5035774320</v>
          </cell>
        </row>
        <row r="7497">
          <cell r="A7497" t="str">
            <v>5035774320</v>
          </cell>
        </row>
        <row r="7498">
          <cell r="A7498" t="str">
            <v>5035774320</v>
          </cell>
        </row>
        <row r="7499">
          <cell r="A7499" t="str">
            <v>5035774320</v>
          </cell>
        </row>
        <row r="7500">
          <cell r="A7500" t="str">
            <v>5035774320</v>
          </cell>
        </row>
        <row r="7501">
          <cell r="A7501" t="str">
            <v>5035774320</v>
          </cell>
        </row>
        <row r="7502">
          <cell r="A7502" t="str">
            <v>5035774320</v>
          </cell>
        </row>
        <row r="7503">
          <cell r="A7503" t="str">
            <v>5035774320</v>
          </cell>
        </row>
        <row r="7504">
          <cell r="A7504" t="str">
            <v>5035774320</v>
          </cell>
        </row>
        <row r="7505">
          <cell r="A7505" t="str">
            <v>5035774320</v>
          </cell>
        </row>
        <row r="7506">
          <cell r="A7506" t="str">
            <v>5035774320</v>
          </cell>
        </row>
        <row r="7507">
          <cell r="A7507" t="str">
            <v>5035774320</v>
          </cell>
        </row>
        <row r="7508">
          <cell r="A7508" t="str">
            <v>5035774320</v>
          </cell>
        </row>
        <row r="7509">
          <cell r="A7509" t="str">
            <v>5035774320</v>
          </cell>
        </row>
        <row r="7510">
          <cell r="A7510" t="str">
            <v>5035774320</v>
          </cell>
        </row>
        <row r="7511">
          <cell r="A7511" t="str">
            <v>5035774320</v>
          </cell>
        </row>
        <row r="7512">
          <cell r="A7512" t="str">
            <v>5035774320</v>
          </cell>
        </row>
        <row r="7513">
          <cell r="A7513" t="str">
            <v>5035774320</v>
          </cell>
        </row>
        <row r="7514">
          <cell r="A7514" t="str">
            <v>5035774320</v>
          </cell>
        </row>
        <row r="7515">
          <cell r="A7515" t="str">
            <v>5035774320</v>
          </cell>
        </row>
        <row r="7516">
          <cell r="A7516" t="str">
            <v>5035774320</v>
          </cell>
        </row>
        <row r="7517">
          <cell r="A7517" t="str">
            <v>5035774320</v>
          </cell>
        </row>
        <row r="7518">
          <cell r="A7518" t="str">
            <v>5035774320</v>
          </cell>
        </row>
        <row r="7519">
          <cell r="A7519" t="str">
            <v>5035774320</v>
          </cell>
        </row>
        <row r="7520">
          <cell r="A7520" t="str">
            <v>5035774320</v>
          </cell>
        </row>
        <row r="7521">
          <cell r="A7521" t="str">
            <v>5035774320</v>
          </cell>
        </row>
        <row r="7522">
          <cell r="A7522" t="str">
            <v>5035774320</v>
          </cell>
        </row>
        <row r="7523">
          <cell r="A7523" t="str">
            <v>5035774320</v>
          </cell>
        </row>
        <row r="7524">
          <cell r="A7524" t="str">
            <v>5035774320</v>
          </cell>
        </row>
        <row r="7525">
          <cell r="A7525" t="str">
            <v>5035774320</v>
          </cell>
        </row>
        <row r="7526">
          <cell r="A7526" t="str">
            <v>5035774320</v>
          </cell>
        </row>
        <row r="7527">
          <cell r="A7527" t="str">
            <v>5035774320</v>
          </cell>
        </row>
        <row r="7528">
          <cell r="A7528" t="str">
            <v>5035774320</v>
          </cell>
        </row>
        <row r="7529">
          <cell r="A7529" t="str">
            <v>5035774320</v>
          </cell>
        </row>
        <row r="7530">
          <cell r="A7530" t="str">
            <v>5035774320</v>
          </cell>
        </row>
        <row r="7531">
          <cell r="A7531" t="str">
            <v>5035774320</v>
          </cell>
        </row>
        <row r="7532">
          <cell r="A7532" t="str">
            <v>5035774320</v>
          </cell>
        </row>
        <row r="7533">
          <cell r="A7533" t="str">
            <v>5035774320</v>
          </cell>
        </row>
        <row r="7534">
          <cell r="A7534" t="str">
            <v>5035774320</v>
          </cell>
        </row>
        <row r="7535">
          <cell r="A7535" t="str">
            <v>5035774320</v>
          </cell>
        </row>
        <row r="7536">
          <cell r="A7536" t="str">
            <v>5035774320</v>
          </cell>
        </row>
        <row r="7537">
          <cell r="A7537" t="str">
            <v>5035774320</v>
          </cell>
        </row>
        <row r="7538">
          <cell r="A7538" t="str">
            <v>5035774320</v>
          </cell>
        </row>
        <row r="7539">
          <cell r="A7539" t="str">
            <v>5035774320</v>
          </cell>
        </row>
        <row r="7540">
          <cell r="A7540" t="str">
            <v>4295863764</v>
          </cell>
        </row>
        <row r="7541">
          <cell r="A7541" t="str">
            <v>4295863764</v>
          </cell>
        </row>
        <row r="7542">
          <cell r="A7542" t="str">
            <v>4295863764</v>
          </cell>
        </row>
        <row r="7543">
          <cell r="A7543" t="str">
            <v>4295863764</v>
          </cell>
        </row>
        <row r="7544">
          <cell r="A7544" t="str">
            <v>4295863764</v>
          </cell>
        </row>
        <row r="7545">
          <cell r="A7545" t="str">
            <v>4295863764</v>
          </cell>
        </row>
        <row r="7546">
          <cell r="A7546" t="str">
            <v>4295908544</v>
          </cell>
        </row>
        <row r="7547">
          <cell r="A7547" t="str">
            <v>4295905830</v>
          </cell>
        </row>
        <row r="7548">
          <cell r="A7548" t="str">
            <v>4298010391</v>
          </cell>
        </row>
        <row r="7549">
          <cell r="A7549" t="str">
            <v>5051394530</v>
          </cell>
        </row>
        <row r="7550">
          <cell r="A7550" t="str">
            <v>5051394530</v>
          </cell>
        </row>
        <row r="7551">
          <cell r="A7551" t="str">
            <v>5051394530</v>
          </cell>
        </row>
        <row r="7552">
          <cell r="A7552" t="str">
            <v>5051394530</v>
          </cell>
        </row>
        <row r="7553">
          <cell r="A7553" t="str">
            <v>5051394530</v>
          </cell>
        </row>
        <row r="7554">
          <cell r="A7554" t="str">
            <v>5051394530</v>
          </cell>
        </row>
        <row r="7555">
          <cell r="A7555" t="str">
            <v>5051394530</v>
          </cell>
        </row>
        <row r="7556">
          <cell r="A7556" t="str">
            <v>5051394530</v>
          </cell>
        </row>
        <row r="7557">
          <cell r="A7557" t="str">
            <v>5051394530</v>
          </cell>
        </row>
        <row r="7558">
          <cell r="A7558" t="str">
            <v>5051394530</v>
          </cell>
        </row>
        <row r="7559">
          <cell r="A7559" t="str">
            <v>5051394530</v>
          </cell>
        </row>
        <row r="7560">
          <cell r="A7560" t="str">
            <v>5051394530</v>
          </cell>
        </row>
        <row r="7561">
          <cell r="A7561" t="str">
            <v>5051394530</v>
          </cell>
        </row>
        <row r="7562">
          <cell r="A7562" t="str">
            <v>5051394530</v>
          </cell>
        </row>
        <row r="7563">
          <cell r="A7563" t="str">
            <v>5051394530</v>
          </cell>
        </row>
        <row r="7564">
          <cell r="A7564" t="str">
            <v>5051394530</v>
          </cell>
        </row>
        <row r="7565">
          <cell r="A7565" t="str">
            <v>5051394530</v>
          </cell>
        </row>
        <row r="7566">
          <cell r="A7566" t="str">
            <v>4295884088</v>
          </cell>
        </row>
        <row r="7567">
          <cell r="A7567" t="str">
            <v>4295883583</v>
          </cell>
        </row>
        <row r="7568">
          <cell r="A7568" t="str">
            <v>4295887411</v>
          </cell>
        </row>
        <row r="7569">
          <cell r="A7569" t="str">
            <v>4295887411</v>
          </cell>
        </row>
        <row r="7570">
          <cell r="A7570" t="str">
            <v>4295887411</v>
          </cell>
        </row>
        <row r="7571">
          <cell r="A7571" t="str">
            <v>4295887411</v>
          </cell>
        </row>
        <row r="7572">
          <cell r="A7572" t="str">
            <v>4295887411</v>
          </cell>
        </row>
        <row r="7573">
          <cell r="A7573" t="str">
            <v>4295887411</v>
          </cell>
        </row>
        <row r="7574">
          <cell r="A7574" t="str">
            <v>4295887411</v>
          </cell>
        </row>
        <row r="7575">
          <cell r="A7575" t="str">
            <v>4295887411</v>
          </cell>
        </row>
        <row r="7576">
          <cell r="A7576" t="str">
            <v>4295887411</v>
          </cell>
        </row>
        <row r="7577">
          <cell r="A7577" t="str">
            <v>4295887411</v>
          </cell>
        </row>
        <row r="7578">
          <cell r="A7578" t="str">
            <v>4295887411</v>
          </cell>
        </row>
        <row r="7579">
          <cell r="A7579" t="str">
            <v>4295887411</v>
          </cell>
        </row>
        <row r="7580">
          <cell r="A7580" t="str">
            <v>4295887411</v>
          </cell>
        </row>
        <row r="7581">
          <cell r="A7581" t="str">
            <v>4295887411</v>
          </cell>
        </row>
        <row r="7582">
          <cell r="A7582" t="str">
            <v>4295887411</v>
          </cell>
        </row>
        <row r="7583">
          <cell r="A7583" t="str">
            <v>4295887411</v>
          </cell>
        </row>
        <row r="7584">
          <cell r="A7584" t="str">
            <v>4295887411</v>
          </cell>
        </row>
        <row r="7585">
          <cell r="A7585" t="str">
            <v>4295887411</v>
          </cell>
        </row>
        <row r="7586">
          <cell r="A7586" t="str">
            <v>4295887411</v>
          </cell>
        </row>
        <row r="7587">
          <cell r="A7587" t="str">
            <v>4295887411</v>
          </cell>
        </row>
        <row r="7588">
          <cell r="A7588" t="str">
            <v>4295887411</v>
          </cell>
        </row>
        <row r="7589">
          <cell r="A7589" t="str">
            <v>4295887411</v>
          </cell>
        </row>
        <row r="7590">
          <cell r="A7590" t="str">
            <v>4295887411</v>
          </cell>
        </row>
        <row r="7591">
          <cell r="A7591" t="str">
            <v>4295887411</v>
          </cell>
        </row>
        <row r="7592">
          <cell r="A7592" t="str">
            <v>4295887411</v>
          </cell>
        </row>
        <row r="7593">
          <cell r="A7593" t="str">
            <v>4295887411</v>
          </cell>
        </row>
        <row r="7594">
          <cell r="A7594" t="str">
            <v>4295887411</v>
          </cell>
        </row>
        <row r="7595">
          <cell r="A7595" t="str">
            <v>4295887411</v>
          </cell>
        </row>
        <row r="7596">
          <cell r="A7596" t="str">
            <v>4295887411</v>
          </cell>
        </row>
        <row r="7597">
          <cell r="A7597" t="str">
            <v>4295887411</v>
          </cell>
        </row>
        <row r="7598">
          <cell r="A7598" t="str">
            <v>4295887411</v>
          </cell>
        </row>
        <row r="7599">
          <cell r="A7599" t="str">
            <v>4295887411</v>
          </cell>
        </row>
        <row r="7600">
          <cell r="A7600" t="str">
            <v>4295887411</v>
          </cell>
        </row>
        <row r="7601">
          <cell r="A7601" t="str">
            <v>4295887411</v>
          </cell>
        </row>
        <row r="7602">
          <cell r="A7602" t="str">
            <v>4295887411</v>
          </cell>
        </row>
        <row r="7603">
          <cell r="A7603" t="str">
            <v>4295887411</v>
          </cell>
        </row>
        <row r="7604">
          <cell r="A7604" t="str">
            <v>4295887411</v>
          </cell>
        </row>
        <row r="7605">
          <cell r="A7605" t="str">
            <v>4295887411</v>
          </cell>
        </row>
        <row r="7606">
          <cell r="A7606" t="str">
            <v>4295887411</v>
          </cell>
        </row>
        <row r="7607">
          <cell r="A7607" t="str">
            <v>4295887411</v>
          </cell>
        </row>
        <row r="7608">
          <cell r="A7608" t="str">
            <v>4295887411</v>
          </cell>
        </row>
        <row r="7609">
          <cell r="A7609" t="str">
            <v>4295887411</v>
          </cell>
        </row>
        <row r="7610">
          <cell r="A7610" t="str">
            <v>4295887411</v>
          </cell>
        </row>
        <row r="7611">
          <cell r="A7611" t="str">
            <v>4295887411</v>
          </cell>
        </row>
        <row r="7612">
          <cell r="A7612" t="str">
            <v>4295887411</v>
          </cell>
        </row>
        <row r="7613">
          <cell r="A7613" t="str">
            <v>4295887411</v>
          </cell>
        </row>
        <row r="7614">
          <cell r="A7614" t="str">
            <v>4295887411</v>
          </cell>
        </row>
        <row r="7615">
          <cell r="A7615" t="str">
            <v>4295887411</v>
          </cell>
        </row>
        <row r="7616">
          <cell r="A7616" t="str">
            <v>4295887411</v>
          </cell>
        </row>
        <row r="7617">
          <cell r="A7617" t="str">
            <v>4295887411</v>
          </cell>
        </row>
        <row r="7618">
          <cell r="A7618" t="str">
            <v>4295887411</v>
          </cell>
        </row>
        <row r="7619">
          <cell r="A7619" t="str">
            <v>4295887411</v>
          </cell>
        </row>
        <row r="7620">
          <cell r="A7620" t="str">
            <v>4295887411</v>
          </cell>
        </row>
        <row r="7621">
          <cell r="A7621" t="str">
            <v>4295887411</v>
          </cell>
        </row>
        <row r="7622">
          <cell r="A7622" t="str">
            <v>4295887411</v>
          </cell>
        </row>
        <row r="7623">
          <cell r="A7623" t="str">
            <v>4295887411</v>
          </cell>
        </row>
        <row r="7624">
          <cell r="A7624" t="str">
            <v>4295887411</v>
          </cell>
        </row>
        <row r="7625">
          <cell r="A7625" t="str">
            <v>4295887411</v>
          </cell>
        </row>
        <row r="7626">
          <cell r="A7626" t="str">
            <v>4295887411</v>
          </cell>
        </row>
        <row r="7627">
          <cell r="A7627" t="str">
            <v>4295887411</v>
          </cell>
        </row>
        <row r="7628">
          <cell r="A7628" t="str">
            <v>4295887411</v>
          </cell>
        </row>
        <row r="7629">
          <cell r="A7629" t="str">
            <v>4295887411</v>
          </cell>
        </row>
        <row r="7630">
          <cell r="A7630" t="str">
            <v>4295887411</v>
          </cell>
        </row>
        <row r="7631">
          <cell r="A7631" t="str">
            <v>4295887411</v>
          </cell>
        </row>
        <row r="7632">
          <cell r="A7632" t="str">
            <v>4295887411</v>
          </cell>
        </row>
        <row r="7633">
          <cell r="A7633" t="str">
            <v>4295887411</v>
          </cell>
        </row>
        <row r="7634">
          <cell r="A7634" t="str">
            <v>4295887411</v>
          </cell>
        </row>
        <row r="7635">
          <cell r="A7635" t="str">
            <v>4295887411</v>
          </cell>
        </row>
        <row r="7636">
          <cell r="A7636" t="str">
            <v>4295887411</v>
          </cell>
        </row>
        <row r="7637">
          <cell r="A7637" t="str">
            <v>4295887411</v>
          </cell>
        </row>
        <row r="7638">
          <cell r="A7638" t="str">
            <v>4295887411</v>
          </cell>
        </row>
        <row r="7639">
          <cell r="A7639" t="str">
            <v>4295887411</v>
          </cell>
        </row>
        <row r="7640">
          <cell r="A7640" t="str">
            <v>4295887411</v>
          </cell>
        </row>
        <row r="7641">
          <cell r="A7641" t="str">
            <v>4295887411</v>
          </cell>
        </row>
        <row r="7642">
          <cell r="A7642" t="str">
            <v>4295887411</v>
          </cell>
        </row>
        <row r="7643">
          <cell r="A7643" t="str">
            <v>4295887411</v>
          </cell>
        </row>
        <row r="7644">
          <cell r="A7644" t="str">
            <v>4295887411</v>
          </cell>
        </row>
        <row r="7645">
          <cell r="A7645" t="str">
            <v>4295887411</v>
          </cell>
        </row>
        <row r="7646">
          <cell r="A7646" t="str">
            <v>4295887411</v>
          </cell>
        </row>
        <row r="7647">
          <cell r="A7647" t="str">
            <v>4295887411</v>
          </cell>
        </row>
        <row r="7648">
          <cell r="A7648" t="str">
            <v>4295887411</v>
          </cell>
        </row>
        <row r="7649">
          <cell r="A7649" t="str">
            <v>4295887411</v>
          </cell>
        </row>
        <row r="7650">
          <cell r="A7650" t="str">
            <v>4295887411</v>
          </cell>
        </row>
        <row r="7651">
          <cell r="A7651" t="str">
            <v>4295887411</v>
          </cell>
        </row>
        <row r="7652">
          <cell r="A7652" t="str">
            <v>4295887411</v>
          </cell>
        </row>
        <row r="7653">
          <cell r="A7653" t="str">
            <v>4295887411</v>
          </cell>
        </row>
        <row r="7654">
          <cell r="A7654" t="str">
            <v>4295887411</v>
          </cell>
        </row>
        <row r="7655">
          <cell r="A7655" t="str">
            <v>4295887411</v>
          </cell>
        </row>
        <row r="7656">
          <cell r="A7656" t="str">
            <v>4295887411</v>
          </cell>
        </row>
        <row r="7657">
          <cell r="A7657" t="str">
            <v>4295887411</v>
          </cell>
        </row>
        <row r="7658">
          <cell r="A7658" t="str">
            <v>4295887411</v>
          </cell>
        </row>
        <row r="7659">
          <cell r="A7659" t="str">
            <v>4295887411</v>
          </cell>
        </row>
        <row r="7660">
          <cell r="A7660" t="str">
            <v>4295887411</v>
          </cell>
        </row>
        <row r="7661">
          <cell r="A7661" t="str">
            <v>4295887411</v>
          </cell>
        </row>
        <row r="7662">
          <cell r="A7662" t="str">
            <v>4295887411</v>
          </cell>
        </row>
        <row r="7663">
          <cell r="A7663" t="str">
            <v>4295887411</v>
          </cell>
        </row>
        <row r="7664">
          <cell r="A7664" t="str">
            <v>4295887411</v>
          </cell>
        </row>
        <row r="7665">
          <cell r="A7665" t="str">
            <v>4295887411</v>
          </cell>
        </row>
        <row r="7666">
          <cell r="A7666" t="str">
            <v>4295887411</v>
          </cell>
        </row>
        <row r="7667">
          <cell r="A7667" t="str">
            <v>4295887411</v>
          </cell>
        </row>
        <row r="7668">
          <cell r="A7668" t="str">
            <v>4295887411</v>
          </cell>
        </row>
        <row r="7669">
          <cell r="A7669" t="str">
            <v>5039547454</v>
          </cell>
        </row>
      </sheetData>
      <sheetData sheetId="9">
        <row r="3">
          <cell r="P3" t="str">
            <v>&lt;10mn</v>
          </cell>
        </row>
        <row r="4">
          <cell r="P4" t="str">
            <v>10-50mn</v>
          </cell>
        </row>
        <row r="5">
          <cell r="P5" t="str">
            <v>50-200mn</v>
          </cell>
        </row>
        <row r="6">
          <cell r="P6" t="str">
            <v>200mn-1bn</v>
          </cell>
        </row>
        <row r="7">
          <cell r="P7" t="str">
            <v>&gt;1bn</v>
          </cell>
        </row>
      </sheetData>
      <sheetData sheetId="10"/>
      <sheetData sheetId="1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3" xr16:uid="{7FEE8AA7-1B57-405B-BE4D-7CC4FDFABCDD}" autoFormatId="16" applyNumberFormats="0" applyBorderFormats="0" applyFontFormats="0" applyPatternFormats="0" applyAlignmentFormats="0" applyWidthHeightFormats="0">
  <queryTableRefresh nextId="16">
    <queryTableFields count="14">
      <queryTableField id="1" name="ID" tableColumnId="1"/>
      <queryTableField id="2" name="Company" tableColumnId="2"/>
      <queryTableField id="3" name="Indicator Data Type" tableColumnId="3"/>
      <queryTableField id="4" name="Category" tableColumnId="4"/>
      <queryTableField id="5" name="FY" tableColumnId="5"/>
      <queryTableField id="6" name="Period End Date" tableColumnId="6"/>
      <queryTableField id="7" name="Period Type" tableColumnId="7"/>
      <queryTableField id="8" name="Period" tableColumnId="8"/>
      <queryTableField id="9" name="Currency" tableColumnId="9"/>
      <queryTableField id="10" name="Data [Original Currency]" tableColumnId="10"/>
      <queryTableField id="11" name="Data [USD]" tableColumnId="11"/>
      <queryTableField id="13" name="Size Group Estimate" tableColumnId="13"/>
      <queryTableField id="12" name="Data Type" tableColumnId="12"/>
      <queryTableField id="14" name="To nearest million"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4" xr16:uid="{00000000-0016-0000-0300-000000000000}" autoFormatId="16" applyNumberFormats="0" applyBorderFormats="0" applyFontFormats="0" applyPatternFormats="0" applyAlignmentFormats="0" applyWidthHeightFormats="0">
  <queryTableRefresh nextId="28">
    <queryTableFields count="11">
      <queryTableField id="17" name="ID" tableColumnId="15"/>
      <queryTableField id="18" name="Company" tableColumnId="16"/>
      <queryTableField id="3" name="Indicator Data Type" tableColumnId="3"/>
      <queryTableField id="4" name="Category" tableColumnId="4"/>
      <queryTableField id="19" name="FY" tableColumnId="17"/>
      <queryTableField id="9" name="Period End Date" tableColumnId="9"/>
      <queryTableField id="7" name="Period Type" tableColumnId="7"/>
      <queryTableField id="8" name="Period" tableColumnId="8"/>
      <queryTableField id="6" name="Currency" tableColumnId="6"/>
      <queryTableField id="20" name="Data [Original Currency]" tableColumnId="18"/>
      <queryTableField id="21" name="Data [USD]"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01446A-1E92-4C2B-B77F-C843981D564F}" name="DATA_CombHS" displayName="DATA_CombHS" ref="A1:N10923" tableType="queryTable" totalsRowShown="0">
  <autoFilter ref="A1:N10923" xr:uid="{9779DF05-CEFC-4AFC-87AF-993E1E234239}"/>
  <tableColumns count="14">
    <tableColumn id="1" xr3:uid="{3E1E7952-FCED-4848-A1CA-A54A418E06EF}" uniqueName="1" name="ID" queryTableFieldId="1"/>
    <tableColumn id="2" xr3:uid="{541144B6-00DA-4276-82D6-2DDDC44AD7ED}" uniqueName="2" name="Company" queryTableFieldId="2" dataDxfId="10"/>
    <tableColumn id="3" xr3:uid="{6998BF23-9DB0-4AA2-B681-1B8ABB12D2F3}" uniqueName="3" name="Indicator Data Type" queryTableFieldId="3"/>
    <tableColumn id="4" xr3:uid="{18F59E87-7230-4099-BECB-43A7E29D1152}" uniqueName="4" name="Category" queryTableFieldId="4" dataDxfId="9"/>
    <tableColumn id="5" xr3:uid="{1D145A14-0B52-400F-83BB-5650A97BCA4E}" uniqueName="5" name="FY" queryTableFieldId="5"/>
    <tableColumn id="6" xr3:uid="{C095C0EE-3AB6-46EB-B255-663C481269F6}" uniqueName="6" name="Period End Date" queryTableFieldId="6" dataDxfId="8"/>
    <tableColumn id="7" xr3:uid="{406F7572-80AF-4C08-9932-18A28A0EAB02}" uniqueName="7" name="Period Type" queryTableFieldId="7"/>
    <tableColumn id="8" xr3:uid="{85BD17CA-94AF-4E8A-9137-67FAB60AB342}" uniqueName="8" name="Period" queryTableFieldId="8"/>
    <tableColumn id="9" xr3:uid="{4BF92419-FE75-428C-B406-21498B72C58C}" uniqueName="9" name="Currency" queryTableFieldId="9" dataDxfId="7"/>
    <tableColumn id="10" xr3:uid="{0A29B1E3-9321-4DD7-9F24-A906557F1264}" uniqueName="10" name="Data [Original Currency]" queryTableFieldId="10"/>
    <tableColumn id="11" xr3:uid="{AB0D8FE4-620A-444D-9E33-7F866FE85F8E}" uniqueName="11" name="Data [USD]" queryTableFieldId="11"/>
    <tableColumn id="13" xr3:uid="{3C87FE48-9044-4DB2-9DBC-9C529D537856}" uniqueName="13" name="Size Group Estimate" queryTableFieldId="13" dataDxfId="6"/>
    <tableColumn id="12" xr3:uid="{8FB4FBE3-8BFA-4E46-80CD-04A79AC8ED2A}" uniqueName="12" name="Data Type" queryTableFieldId="12" dataDxfId="5"/>
    <tableColumn id="14" xr3:uid="{A35FFB8A-9BEA-4BBA-A4F8-275115FEC88A}" uniqueName="14" name="To nearest million" queryTableFieldId="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_Combined" displayName="DATA_Combined" ref="A1:K9669" tableType="queryTable" totalsRowShown="0">
  <autoFilter ref="A1:K9669" xr:uid="{F9473539-3BF0-4E9E-8F24-227F71C4F657}"/>
  <tableColumns count="11">
    <tableColumn id="15" xr3:uid="{00000000-0010-0000-0000-00000F000000}" uniqueName="15" name="ID" queryTableFieldId="17"/>
    <tableColumn id="16" xr3:uid="{00000000-0010-0000-0000-000010000000}" uniqueName="16" name="Company" queryTableFieldId="18" dataDxfId="4"/>
    <tableColumn id="3" xr3:uid="{00000000-0010-0000-0000-000003000000}" uniqueName="3" name="Indicator Data Type" queryTableFieldId="3" dataDxfId="3"/>
    <tableColumn id="4" xr3:uid="{00000000-0010-0000-0000-000004000000}" uniqueName="4" name="Category" queryTableFieldId="4" dataDxfId="2"/>
    <tableColumn id="17" xr3:uid="{00000000-0010-0000-0000-000011000000}" uniqueName="17" name="FY" queryTableFieldId="19"/>
    <tableColumn id="9" xr3:uid="{00000000-0010-0000-0000-000009000000}" uniqueName="9" name="Period End Date" queryTableFieldId="9" dataDxfId="1"/>
    <tableColumn id="7" xr3:uid="{00000000-0010-0000-0000-000007000000}" uniqueName="7" name="Period Type" queryTableFieldId="7"/>
    <tableColumn id="8" xr3:uid="{00000000-0010-0000-0000-000008000000}" uniqueName="8" name="Period" queryTableFieldId="8"/>
    <tableColumn id="6" xr3:uid="{00000000-0010-0000-0000-000006000000}" uniqueName="6" name="Currency" queryTableFieldId="6" dataDxfId="0"/>
    <tableColumn id="18" xr3:uid="{00000000-0010-0000-0000-000012000000}" uniqueName="18" name="Data [Original Currency]" queryTableFieldId="20"/>
    <tableColumn id="19" xr3:uid="{00000000-0010-0000-0000-000013000000}" uniqueName="19" name="Data [USD]"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GWI New">
      <a:dk1>
        <a:sysClr val="windowText" lastClr="000000"/>
      </a:dk1>
      <a:lt1>
        <a:sysClr val="window" lastClr="FFFFFF"/>
      </a:lt1>
      <a:dk2>
        <a:srgbClr val="1F497D"/>
      </a:dk2>
      <a:lt2>
        <a:srgbClr val="EEECE1"/>
      </a:lt2>
      <a:accent1>
        <a:srgbClr val="2E773F"/>
      </a:accent1>
      <a:accent2>
        <a:srgbClr val="9DC656"/>
      </a:accent2>
      <a:accent3>
        <a:srgbClr val="F0982E"/>
      </a:accent3>
      <a:accent4>
        <a:srgbClr val="A00E1E"/>
      </a:accent4>
      <a:accent5>
        <a:srgbClr val="0069A2"/>
      </a:accent5>
      <a:accent6>
        <a:srgbClr val="00B3ED"/>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mycelx.com/investors/introduction" TargetMode="External"/><Relationship Id="rId13" Type="http://schemas.openxmlformats.org/officeDocument/2006/relationships/printerSettings" Target="../printerSettings/printerSettings1.bin"/><Relationship Id="rId3" Type="http://schemas.openxmlformats.org/officeDocument/2006/relationships/hyperlink" Target="https://www.unternehmensregister.de/ureg/?submitaction=language&amp;language=en" TargetMode="External"/><Relationship Id="rId7" Type="http://schemas.openxmlformats.org/officeDocument/2006/relationships/hyperlink" Target="https://www.originclear.com/investing/sec-filings" TargetMode="External"/><Relationship Id="rId12" Type="http://schemas.openxmlformats.org/officeDocument/2006/relationships/hyperlink" Target="https://www.hawle.at/fileadmin/media/252_unternehmenszertifikate/Hawle_Corporate_Social_Responsibility_Report.pdf" TargetMode="External"/><Relationship Id="rId2" Type="http://schemas.openxmlformats.org/officeDocument/2006/relationships/hyperlink" Target="http://investors.aecom.com/phoenix.zhtml?c=131318&amp;p=irol-newsArticle&amp;ID=2376660" TargetMode="External"/><Relationship Id="rId1" Type="http://schemas.openxmlformats.org/officeDocument/2006/relationships/hyperlink" Target="https://www.siemens.com/investor/pool/en/investor_relations/financial_publications/speeches_and_presentations/q42018/2018-q4-earnings-release-e.pdf" TargetMode="External"/><Relationship Id="rId6" Type="http://schemas.openxmlformats.org/officeDocument/2006/relationships/hyperlink" Target="https://datacvr.virk.dk/data/visenhed?enhedstype=virksomhed&amp;id=36422289&amp;soeg=Cembrane&amp;type=Alle&amp;language=en-gb" TargetMode="External"/><Relationship Id="rId11" Type="http://schemas.openxmlformats.org/officeDocument/2006/relationships/hyperlink" Target="https://www.saneago.com.br/2016/investidores.html" TargetMode="External"/><Relationship Id="rId5" Type="http://schemas.openxmlformats.org/officeDocument/2006/relationships/hyperlink" Target="https://www.praxair.com/investor-relations" TargetMode="External"/><Relationship Id="rId15" Type="http://schemas.openxmlformats.org/officeDocument/2006/relationships/comments" Target="../comments1.xml"/><Relationship Id="rId10" Type="http://schemas.openxmlformats.org/officeDocument/2006/relationships/hyperlink" Target="https://www.unitika.co.jp/e/ir/accounts/" TargetMode="External"/><Relationship Id="rId4" Type="http://schemas.openxmlformats.org/officeDocument/2006/relationships/hyperlink" Target="https://www.ghd.com/en/about-us/publications.aspx" TargetMode="External"/><Relationship Id="rId9" Type="http://schemas.openxmlformats.org/officeDocument/2006/relationships/hyperlink" Target="http://www3.hkexnews.hk/listedco/listconews/sehk/2018/1220/LTN201812201106.pdf" TargetMode="External"/><Relationship Id="rId1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hyperlink" Target="https://www.brite-tech.com/investor-relations-annual-report.htm" TargetMode="External"/><Relationship Id="rId7" Type="http://schemas.openxmlformats.org/officeDocument/2006/relationships/hyperlink" Target="http://ir.muellerwaterproducts.com/financial-information/sec-filings" TargetMode="External"/><Relationship Id="rId2" Type="http://schemas.openxmlformats.org/officeDocument/2006/relationships/hyperlink" Target="https://www.modernwater.com/pdf/180328%20MW%202017%20ANNUAL%20REPORT%20FINAL%20-%20for%20Website.pdf" TargetMode="External"/><Relationship Id="rId1" Type="http://schemas.openxmlformats.org/officeDocument/2006/relationships/hyperlink" Target="http://investors.picoholdings.com/static-files/61baf97f-60bb-4410-8469-6c39440ca40c" TargetMode="External"/><Relationship Id="rId6" Type="http://schemas.openxmlformats.org/officeDocument/2006/relationships/hyperlink" Target="https://www.irpass.com/profiles/investor/pdfview.aspx?m=secpdf&amp;c=1419793&amp;ID=000121390018004615/0001213900-18-004615&amp;b=2207" TargetMode="External"/><Relationship Id="rId5" Type="http://schemas.openxmlformats.org/officeDocument/2006/relationships/hyperlink" Target="https://datacvr.virk.dk/data/visenhed?enhedstype=virksomhed&amp;id=36422289&amp;soeg=Cembrane&amp;type=Alle&amp;language=en-gb" TargetMode="External"/><Relationship Id="rId4" Type="http://schemas.openxmlformats.org/officeDocument/2006/relationships/hyperlink" Target="https://www.cleanteq.com/investors/annual-reports/"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1:AM376"/>
  <sheetViews>
    <sheetView tabSelected="1" zoomScaleNormal="100" workbookViewId="0">
      <pane xSplit="12" ySplit="2" topLeftCell="M3" activePane="bottomRight" state="frozen"/>
      <selection pane="topRight" activeCell="K1" sqref="K1"/>
      <selection pane="bottomLeft" activeCell="A3" sqref="A3"/>
      <selection pane="bottomRight" activeCell="E5" sqref="E5"/>
    </sheetView>
  </sheetViews>
  <sheetFormatPr defaultRowHeight="14.25" x14ac:dyDescent="0.25"/>
  <cols>
    <col min="1" max="1" width="14.140625" bestFit="1" customWidth="1"/>
    <col min="2" max="2" width="3.140625" customWidth="1"/>
    <col min="3" max="3" width="10.28515625" customWidth="1"/>
    <col min="4" max="6" width="3.140625" customWidth="1"/>
    <col min="7" max="7" width="6" bestFit="1" customWidth="1"/>
    <col min="8" max="8" width="29.28515625" customWidth="1"/>
    <col min="9" max="9" width="18.5703125" bestFit="1" customWidth="1"/>
    <col min="10" max="10" width="18.5703125" customWidth="1"/>
    <col min="11" max="11" width="25.5703125" customWidth="1"/>
    <col min="12" max="12" width="12.7109375" bestFit="1" customWidth="1"/>
    <col min="13" max="13" width="12.7109375" customWidth="1"/>
    <col min="14" max="14" width="15.5703125" bestFit="1" customWidth="1"/>
    <col min="15" max="15" width="10.85546875" bestFit="1" customWidth="1"/>
    <col min="16" max="16" width="14.42578125" bestFit="1" customWidth="1"/>
    <col min="17" max="17" width="13.5703125" bestFit="1" customWidth="1"/>
    <col min="18" max="18" width="13.42578125" customWidth="1"/>
    <col min="19" max="19" width="14.5703125" bestFit="1" customWidth="1"/>
    <col min="20" max="22" width="14.5703125" hidden="1" customWidth="1"/>
    <col min="23" max="23" width="13.5703125" hidden="1" customWidth="1"/>
    <col min="24" max="24" width="6.5703125" hidden="1" customWidth="1"/>
    <col min="25" max="25" width="14.5703125" hidden="1" customWidth="1"/>
    <col min="26" max="26" width="10.7109375" customWidth="1"/>
    <col min="27" max="29" width="10.85546875" customWidth="1"/>
    <col min="30" max="35" width="9" customWidth="1"/>
    <col min="36" max="37" width="13.140625" bestFit="1" customWidth="1"/>
    <col min="38" max="38" width="15.7109375" customWidth="1"/>
    <col min="39" max="39" width="10.42578125" bestFit="1" customWidth="1"/>
  </cols>
  <sheetData>
    <row r="1" spans="1:39" x14ac:dyDescent="0.25">
      <c r="A1" s="109" t="s">
        <v>0</v>
      </c>
      <c r="B1" s="109"/>
      <c r="C1" s="108" t="s">
        <v>1</v>
      </c>
      <c r="D1" s="108"/>
      <c r="E1" s="108"/>
      <c r="F1" s="108"/>
      <c r="G1" s="108"/>
      <c r="H1" s="110" t="s">
        <v>2</v>
      </c>
      <c r="I1" s="110"/>
      <c r="J1" s="110"/>
      <c r="K1" s="110"/>
      <c r="L1" s="110"/>
      <c r="M1" s="87"/>
      <c r="N1" s="87"/>
      <c r="O1" s="112" t="s">
        <v>469</v>
      </c>
      <c r="P1" s="112"/>
      <c r="Q1" s="112"/>
      <c r="R1" s="112"/>
      <c r="S1" s="112"/>
      <c r="T1" s="100"/>
      <c r="U1" s="113" t="s">
        <v>476</v>
      </c>
      <c r="V1" s="113"/>
      <c r="W1" s="113"/>
      <c r="X1" s="113"/>
      <c r="Y1" s="113"/>
      <c r="Z1" s="114" t="s">
        <v>2517</v>
      </c>
      <c r="AA1" s="115"/>
      <c r="AB1" s="115"/>
      <c r="AC1" s="115"/>
      <c r="AD1" s="111" t="s">
        <v>475</v>
      </c>
      <c r="AE1" s="111"/>
      <c r="AF1" s="111"/>
      <c r="AG1" s="111"/>
      <c r="AH1" s="111"/>
      <c r="AI1" s="35"/>
      <c r="AJ1" s="108" t="s">
        <v>479</v>
      </c>
      <c r="AK1" s="108"/>
      <c r="AL1" s="108"/>
      <c r="AM1" s="108"/>
    </row>
    <row r="2" spans="1:39" ht="57" x14ac:dyDescent="0.25">
      <c r="A2" s="1" t="s">
        <v>3</v>
      </c>
      <c r="B2" s="1" t="s">
        <v>4</v>
      </c>
      <c r="C2" s="2" t="s">
        <v>5</v>
      </c>
      <c r="D2" s="2" t="s">
        <v>6</v>
      </c>
      <c r="E2" s="2" t="s">
        <v>7</v>
      </c>
      <c r="F2" s="2" t="s">
        <v>8</v>
      </c>
      <c r="G2" s="2" t="s">
        <v>9</v>
      </c>
      <c r="H2" s="3" t="s">
        <v>10</v>
      </c>
      <c r="I2" s="3" t="s">
        <v>11</v>
      </c>
      <c r="J2" s="3" t="s">
        <v>1493</v>
      </c>
      <c r="K2" s="3" t="s">
        <v>3483</v>
      </c>
      <c r="L2" s="3" t="s">
        <v>12</v>
      </c>
      <c r="M2" s="89" t="s">
        <v>2824</v>
      </c>
      <c r="N2" s="89" t="s">
        <v>3495</v>
      </c>
      <c r="O2" s="19" t="s">
        <v>3494</v>
      </c>
      <c r="P2" s="19" t="s">
        <v>13</v>
      </c>
      <c r="Q2" s="19" t="s">
        <v>15</v>
      </c>
      <c r="R2" s="19" t="s">
        <v>14</v>
      </c>
      <c r="S2" s="19" t="s">
        <v>440</v>
      </c>
      <c r="T2" s="19" t="s">
        <v>3506</v>
      </c>
      <c r="U2" s="18" t="s">
        <v>470</v>
      </c>
      <c r="V2" s="18" t="s">
        <v>13</v>
      </c>
      <c r="W2" s="18" t="s">
        <v>15</v>
      </c>
      <c r="X2" s="18" t="s">
        <v>14</v>
      </c>
      <c r="Y2" s="18" t="s">
        <v>440</v>
      </c>
      <c r="Z2" s="79" t="s">
        <v>470</v>
      </c>
      <c r="AA2" s="79" t="s">
        <v>2720</v>
      </c>
      <c r="AB2" s="79" t="s">
        <v>2725</v>
      </c>
      <c r="AC2" s="79" t="s">
        <v>440</v>
      </c>
      <c r="AD2" s="15" t="s">
        <v>438</v>
      </c>
      <c r="AE2" s="15" t="s">
        <v>433</v>
      </c>
      <c r="AF2" s="15" t="s">
        <v>439</v>
      </c>
      <c r="AG2" s="15" t="s">
        <v>434</v>
      </c>
      <c r="AH2" s="15" t="s">
        <v>435</v>
      </c>
      <c r="AI2" s="21" t="s">
        <v>436</v>
      </c>
      <c r="AJ2" s="17" t="s">
        <v>480</v>
      </c>
      <c r="AK2" s="17" t="s">
        <v>481</v>
      </c>
      <c r="AL2" s="17" t="s">
        <v>2721</v>
      </c>
      <c r="AM2" s="17" t="s">
        <v>16</v>
      </c>
    </row>
    <row r="3" spans="1:39" x14ac:dyDescent="0.25">
      <c r="A3">
        <v>1158</v>
      </c>
      <c r="C3">
        <v>4295863314</v>
      </c>
      <c r="E3" t="s">
        <v>52</v>
      </c>
      <c r="H3" t="s">
        <v>53</v>
      </c>
      <c r="I3" t="s">
        <v>54</v>
      </c>
      <c r="J3" t="s">
        <v>316</v>
      </c>
      <c r="K3" t="s">
        <v>3484</v>
      </c>
      <c r="L3" t="b">
        <v>1</v>
      </c>
      <c r="M3">
        <v>3</v>
      </c>
      <c r="N3" t="s">
        <v>3496</v>
      </c>
      <c r="O3" t="b">
        <v>1</v>
      </c>
      <c r="P3" t="s">
        <v>441</v>
      </c>
      <c r="R3" t="s">
        <v>3505</v>
      </c>
      <c r="S3" s="10">
        <v>43175</v>
      </c>
      <c r="T3" s="10" t="b">
        <v>1</v>
      </c>
      <c r="U3" t="b">
        <v>0</v>
      </c>
      <c r="V3" s="10" t="s">
        <v>477</v>
      </c>
      <c r="W3" s="10"/>
      <c r="X3" t="s">
        <v>1536</v>
      </c>
      <c r="Y3" s="10" t="s">
        <v>1537</v>
      </c>
      <c r="Z3" s="10" t="b">
        <v>1</v>
      </c>
      <c r="AA3" s="10" t="b">
        <v>1</v>
      </c>
      <c r="AB3" s="10"/>
      <c r="AC3" s="10">
        <v>43175</v>
      </c>
      <c r="AD3" s="10" t="s">
        <v>1531</v>
      </c>
      <c r="AE3" s="10" t="s">
        <v>1534</v>
      </c>
      <c r="AF3" s="10" t="s">
        <v>1535</v>
      </c>
      <c r="AG3" s="10" t="s">
        <v>1533</v>
      </c>
      <c r="AH3" s="10" t="s">
        <v>1532</v>
      </c>
      <c r="AI3" s="10"/>
      <c r="AJ3" s="10">
        <f t="shared" ref="AJ3:AJ33" si="0">IF(AND(ISNUMBER(S3),S3&gt;0),S3+365.25,"")</f>
        <v>43540.25</v>
      </c>
      <c r="AK3" s="10" t="s">
        <v>536</v>
      </c>
      <c r="AL3" s="10"/>
      <c r="AM3" s="10">
        <f>SMALL(AJ3:AK3,1)</f>
        <v>43540.25</v>
      </c>
    </row>
    <row r="4" spans="1:39" x14ac:dyDescent="0.25">
      <c r="A4">
        <v>1573</v>
      </c>
      <c r="C4">
        <v>5040925358</v>
      </c>
      <c r="E4" t="s">
        <v>406</v>
      </c>
      <c r="H4" t="s">
        <v>407</v>
      </c>
      <c r="I4" t="s">
        <v>316</v>
      </c>
      <c r="J4" t="s">
        <v>316</v>
      </c>
      <c r="K4" t="s">
        <v>3484</v>
      </c>
      <c r="L4" t="b">
        <v>1</v>
      </c>
      <c r="M4">
        <v>3</v>
      </c>
      <c r="N4" t="s">
        <v>3496</v>
      </c>
      <c r="O4" t="b">
        <v>1</v>
      </c>
      <c r="P4" t="s">
        <v>2393</v>
      </c>
      <c r="R4" t="s">
        <v>3507</v>
      </c>
      <c r="S4" s="10">
        <v>43130</v>
      </c>
      <c r="T4" s="10" t="b">
        <v>1</v>
      </c>
      <c r="U4" t="b">
        <v>1</v>
      </c>
      <c r="V4" s="10" t="s">
        <v>477</v>
      </c>
      <c r="W4" s="10"/>
      <c r="X4" t="s">
        <v>478</v>
      </c>
      <c r="Y4" s="10"/>
      <c r="Z4" s="10" t="b">
        <v>1</v>
      </c>
      <c r="AA4" s="10" t="b">
        <v>1</v>
      </c>
      <c r="AB4" s="10" t="b">
        <v>1</v>
      </c>
      <c r="AC4" s="10">
        <v>43130</v>
      </c>
      <c r="AD4" s="10" t="s">
        <v>442</v>
      </c>
      <c r="AE4" s="10" t="s">
        <v>443</v>
      </c>
      <c r="AF4" s="10" t="s">
        <v>446</v>
      </c>
      <c r="AG4" s="10" t="s">
        <v>444</v>
      </c>
      <c r="AH4" s="10" t="s">
        <v>445</v>
      </c>
      <c r="AI4" s="10"/>
      <c r="AJ4" s="10">
        <f t="shared" si="0"/>
        <v>43495.25</v>
      </c>
      <c r="AK4" s="10" t="s">
        <v>536</v>
      </c>
      <c r="AL4" s="10"/>
      <c r="AM4" s="10">
        <f>SMALL(AJ4:AK4,1)</f>
        <v>43495.25</v>
      </c>
    </row>
    <row r="5" spans="1:39" x14ac:dyDescent="0.25">
      <c r="A5" s="5">
        <v>2</v>
      </c>
      <c r="C5" s="5">
        <v>5050909849</v>
      </c>
      <c r="D5" s="5"/>
      <c r="E5" s="5"/>
      <c r="H5" t="s">
        <v>17</v>
      </c>
      <c r="I5" t="s">
        <v>18</v>
      </c>
      <c r="J5" t="s">
        <v>18</v>
      </c>
      <c r="L5" t="b">
        <v>0</v>
      </c>
      <c r="M5">
        <v>1</v>
      </c>
      <c r="O5" t="b">
        <v>0</v>
      </c>
      <c r="P5" t="s">
        <v>19</v>
      </c>
      <c r="S5" t="s">
        <v>536</v>
      </c>
      <c r="U5" t="b">
        <v>0</v>
      </c>
      <c r="V5" t="s">
        <v>19</v>
      </c>
      <c r="Z5" t="b">
        <v>1</v>
      </c>
      <c r="AA5" t="b">
        <v>1</v>
      </c>
      <c r="AC5" s="57">
        <v>43342</v>
      </c>
      <c r="AJ5" s="10" t="str">
        <f t="shared" si="0"/>
        <v/>
      </c>
      <c r="AK5" s="10"/>
      <c r="AL5" s="10"/>
      <c r="AM5" s="10" t="e">
        <f t="shared" ref="AM5:AM67" si="1">SMALL(AJ5:AK5,1)</f>
        <v>#NUM!</v>
      </c>
    </row>
    <row r="6" spans="1:39" x14ac:dyDescent="0.25">
      <c r="A6">
        <v>1303</v>
      </c>
      <c r="C6">
        <v>4296974435</v>
      </c>
      <c r="H6" t="s">
        <v>20</v>
      </c>
      <c r="I6" t="s">
        <v>21</v>
      </c>
      <c r="J6" t="s">
        <v>21</v>
      </c>
      <c r="K6" t="s">
        <v>3485</v>
      </c>
      <c r="L6" t="b">
        <v>1</v>
      </c>
      <c r="M6">
        <v>2</v>
      </c>
      <c r="O6" t="b">
        <v>1</v>
      </c>
      <c r="P6" t="s">
        <v>3597</v>
      </c>
      <c r="R6" s="96" t="s">
        <v>3598</v>
      </c>
      <c r="S6" s="10">
        <v>43439</v>
      </c>
      <c r="T6" s="10"/>
      <c r="U6" t="b">
        <v>0</v>
      </c>
      <c r="V6" t="s">
        <v>536</v>
      </c>
      <c r="Z6" t="b">
        <v>1</v>
      </c>
      <c r="AA6" t="b">
        <v>0</v>
      </c>
      <c r="AB6" t="b">
        <v>1</v>
      </c>
      <c r="AC6" s="10">
        <v>43439</v>
      </c>
      <c r="AJ6" s="10">
        <f t="shared" si="0"/>
        <v>43804.25</v>
      </c>
      <c r="AK6" s="10" t="str">
        <f>IF(AND(ISNUMBER(Y6),Y6&gt;0),Y6+365.25,"")</f>
        <v/>
      </c>
      <c r="AL6" s="10"/>
      <c r="AM6" s="10">
        <f t="shared" si="1"/>
        <v>43804.25</v>
      </c>
    </row>
    <row r="7" spans="1:39" x14ac:dyDescent="0.25">
      <c r="A7">
        <v>1105</v>
      </c>
      <c r="C7">
        <v>4296891261</v>
      </c>
      <c r="H7" t="s">
        <v>22</v>
      </c>
      <c r="I7" t="s">
        <v>21</v>
      </c>
      <c r="J7" t="s">
        <v>21</v>
      </c>
      <c r="K7" t="s">
        <v>3486</v>
      </c>
      <c r="L7" t="b">
        <v>1</v>
      </c>
      <c r="M7">
        <v>1</v>
      </c>
      <c r="O7" t="b">
        <v>1</v>
      </c>
      <c r="P7" t="s">
        <v>3541</v>
      </c>
      <c r="R7" t="s">
        <v>1166</v>
      </c>
      <c r="S7" s="10">
        <v>43230</v>
      </c>
      <c r="T7" s="10"/>
      <c r="U7" t="b">
        <v>0</v>
      </c>
      <c r="V7" t="s">
        <v>536</v>
      </c>
      <c r="AA7" t="b">
        <v>0</v>
      </c>
      <c r="AC7" s="10">
        <v>43369</v>
      </c>
      <c r="AJ7" s="10">
        <f t="shared" si="0"/>
        <v>43595.25</v>
      </c>
      <c r="AK7" s="10" t="s">
        <v>536</v>
      </c>
      <c r="AL7" s="10"/>
      <c r="AM7" s="10">
        <f t="shared" si="1"/>
        <v>43595.25</v>
      </c>
    </row>
    <row r="8" spans="1:39" x14ac:dyDescent="0.25">
      <c r="A8">
        <v>1558</v>
      </c>
      <c r="C8">
        <v>5037849272</v>
      </c>
      <c r="H8" t="s">
        <v>23</v>
      </c>
      <c r="I8" t="s">
        <v>21</v>
      </c>
      <c r="J8" t="s">
        <v>21</v>
      </c>
      <c r="K8" t="s">
        <v>3485</v>
      </c>
      <c r="L8" t="b">
        <v>1</v>
      </c>
      <c r="M8">
        <v>3</v>
      </c>
      <c r="N8" t="s">
        <v>3497</v>
      </c>
      <c r="O8" t="b">
        <v>0</v>
      </c>
      <c r="P8" t="s">
        <v>536</v>
      </c>
      <c r="Q8" t="s">
        <v>2825</v>
      </c>
      <c r="R8" t="s">
        <v>1180</v>
      </c>
      <c r="S8" s="10">
        <v>43356</v>
      </c>
      <c r="T8" s="10"/>
      <c r="U8" t="b">
        <v>0</v>
      </c>
      <c r="V8" t="s">
        <v>536</v>
      </c>
      <c r="Z8" t="b">
        <v>0</v>
      </c>
      <c r="AA8" t="b">
        <v>1</v>
      </c>
      <c r="AC8" s="10">
        <v>43356</v>
      </c>
      <c r="AJ8" s="10">
        <f t="shared" si="0"/>
        <v>43721.25</v>
      </c>
      <c r="AK8" s="10" t="s">
        <v>536</v>
      </c>
      <c r="AL8" s="10"/>
      <c r="AM8" s="10">
        <f t="shared" si="1"/>
        <v>43721.25</v>
      </c>
    </row>
    <row r="9" spans="1:39" x14ac:dyDescent="0.25">
      <c r="A9">
        <v>711</v>
      </c>
      <c r="C9">
        <v>5000643117</v>
      </c>
      <c r="H9" t="s">
        <v>24</v>
      </c>
      <c r="I9" t="s">
        <v>21</v>
      </c>
      <c r="J9" t="s">
        <v>21</v>
      </c>
      <c r="K9" t="s">
        <v>3486</v>
      </c>
      <c r="L9" t="b">
        <v>1</v>
      </c>
      <c r="M9">
        <v>3</v>
      </c>
      <c r="N9" t="s">
        <v>3497</v>
      </c>
      <c r="O9" t="b">
        <v>0</v>
      </c>
      <c r="P9" t="s">
        <v>19</v>
      </c>
      <c r="S9" s="10" t="s">
        <v>536</v>
      </c>
      <c r="T9" s="10"/>
      <c r="U9" t="b">
        <v>0</v>
      </c>
      <c r="V9" t="s">
        <v>19</v>
      </c>
      <c r="Z9" t="b">
        <v>0</v>
      </c>
      <c r="AA9" t="b">
        <v>1</v>
      </c>
      <c r="AC9" s="10">
        <v>43369</v>
      </c>
      <c r="AJ9" s="10" t="str">
        <f t="shared" si="0"/>
        <v/>
      </c>
      <c r="AK9" s="10"/>
      <c r="AL9" s="10"/>
      <c r="AM9" s="10" t="e">
        <f t="shared" si="1"/>
        <v>#NUM!</v>
      </c>
    </row>
    <row r="10" spans="1:39" x14ac:dyDescent="0.25">
      <c r="A10">
        <v>8354</v>
      </c>
      <c r="C10">
        <v>4295859121</v>
      </c>
      <c r="H10" t="s">
        <v>25</v>
      </c>
      <c r="I10" t="s">
        <v>26</v>
      </c>
      <c r="J10" t="s">
        <v>26</v>
      </c>
      <c r="K10" t="s">
        <v>3484</v>
      </c>
      <c r="L10" t="b">
        <v>1</v>
      </c>
      <c r="M10">
        <v>2</v>
      </c>
      <c r="N10" t="s">
        <v>3496</v>
      </c>
      <c r="O10" t="b">
        <v>1</v>
      </c>
      <c r="P10" t="s">
        <v>1654</v>
      </c>
      <c r="R10" t="s">
        <v>1655</v>
      </c>
      <c r="S10" s="10">
        <v>43160</v>
      </c>
      <c r="T10" s="10"/>
      <c r="U10" t="b">
        <v>0</v>
      </c>
      <c r="V10" t="s">
        <v>536</v>
      </c>
      <c r="AA10" t="b">
        <v>0</v>
      </c>
      <c r="AC10" s="10">
        <v>43160</v>
      </c>
      <c r="AD10" t="s">
        <v>1656</v>
      </c>
      <c r="AE10" t="s">
        <v>1656</v>
      </c>
      <c r="AF10" t="s">
        <v>1656</v>
      </c>
      <c r="AG10" t="s">
        <v>1656</v>
      </c>
      <c r="AH10" t="s">
        <v>1656</v>
      </c>
      <c r="AI10" t="s">
        <v>1656</v>
      </c>
      <c r="AJ10" s="10">
        <f t="shared" si="0"/>
        <v>43525.25</v>
      </c>
      <c r="AK10" s="10"/>
      <c r="AL10" s="10"/>
      <c r="AM10" s="10">
        <f t="shared" si="1"/>
        <v>43525.25</v>
      </c>
    </row>
    <row r="11" spans="1:39" x14ac:dyDescent="0.25">
      <c r="A11">
        <v>8063</v>
      </c>
      <c r="C11">
        <v>4295859044</v>
      </c>
      <c r="H11" t="s">
        <v>27</v>
      </c>
      <c r="I11" t="s">
        <v>26</v>
      </c>
      <c r="J11" t="s">
        <v>26</v>
      </c>
      <c r="K11" t="s">
        <v>3486</v>
      </c>
      <c r="L11" t="b">
        <v>1</v>
      </c>
      <c r="M11">
        <v>2</v>
      </c>
      <c r="N11" t="s">
        <v>3496</v>
      </c>
      <c r="O11" t="b">
        <v>0</v>
      </c>
      <c r="P11" t="s">
        <v>536</v>
      </c>
      <c r="R11" t="s">
        <v>1201</v>
      </c>
      <c r="S11" s="10">
        <v>42801</v>
      </c>
      <c r="T11" s="10"/>
      <c r="U11" t="b">
        <v>0</v>
      </c>
      <c r="V11" t="s">
        <v>536</v>
      </c>
      <c r="Z11" t="b">
        <v>1</v>
      </c>
      <c r="AA11" t="b">
        <v>1</v>
      </c>
      <c r="AC11" s="57">
        <v>42801</v>
      </c>
      <c r="AJ11" s="10">
        <f t="shared" si="0"/>
        <v>43166.25</v>
      </c>
      <c r="AK11" s="10"/>
      <c r="AL11" s="10"/>
      <c r="AM11" s="10">
        <f>SMALL(AJ11:AK11,1)</f>
        <v>43166.25</v>
      </c>
    </row>
    <row r="12" spans="1:39" x14ac:dyDescent="0.25">
      <c r="A12">
        <v>473482</v>
      </c>
      <c r="C12">
        <v>4296158912</v>
      </c>
      <c r="H12" t="s">
        <v>28</v>
      </c>
      <c r="I12" t="s">
        <v>26</v>
      </c>
      <c r="J12" t="s">
        <v>26</v>
      </c>
      <c r="K12" t="s">
        <v>3487</v>
      </c>
      <c r="L12" t="b">
        <v>1</v>
      </c>
      <c r="M12">
        <v>1</v>
      </c>
      <c r="O12" t="b">
        <v>1</v>
      </c>
      <c r="P12" t="s">
        <v>3657</v>
      </c>
      <c r="Q12" t="s">
        <v>3658</v>
      </c>
      <c r="R12" s="96" t="s">
        <v>3659</v>
      </c>
      <c r="S12" s="10">
        <v>43250</v>
      </c>
      <c r="T12" s="10"/>
      <c r="U12" t="b">
        <v>0</v>
      </c>
      <c r="V12" t="s">
        <v>19</v>
      </c>
      <c r="Z12" t="b">
        <v>0</v>
      </c>
      <c r="AA12" t="b">
        <v>0</v>
      </c>
      <c r="AC12" s="10">
        <v>43313</v>
      </c>
      <c r="AJ12" s="10">
        <f t="shared" si="0"/>
        <v>43615.25</v>
      </c>
      <c r="AK12" s="10"/>
      <c r="AL12" s="10"/>
      <c r="AM12" s="10">
        <f t="shared" si="1"/>
        <v>43615.25</v>
      </c>
    </row>
    <row r="13" spans="1:39" x14ac:dyDescent="0.25">
      <c r="A13">
        <v>8172</v>
      </c>
      <c r="C13">
        <v>5037319185</v>
      </c>
      <c r="H13" t="s">
        <v>29</v>
      </c>
      <c r="I13" t="s">
        <v>30</v>
      </c>
      <c r="J13" t="s">
        <v>30</v>
      </c>
      <c r="K13" t="s">
        <v>3485</v>
      </c>
      <c r="L13" t="b">
        <v>1</v>
      </c>
      <c r="M13">
        <v>2</v>
      </c>
      <c r="O13" t="b">
        <v>1</v>
      </c>
      <c r="P13" t="s">
        <v>1431</v>
      </c>
      <c r="Q13" t="s">
        <v>1899</v>
      </c>
      <c r="R13" t="s">
        <v>1900</v>
      </c>
      <c r="S13" s="10">
        <v>43182</v>
      </c>
      <c r="T13" s="10"/>
      <c r="U13" t="b">
        <v>0</v>
      </c>
      <c r="V13" t="s">
        <v>536</v>
      </c>
      <c r="Z13" t="b">
        <v>0</v>
      </c>
      <c r="AA13" t="b">
        <v>0</v>
      </c>
      <c r="AC13" s="10">
        <v>43182</v>
      </c>
      <c r="AD13" t="s">
        <v>1901</v>
      </c>
      <c r="AE13" t="s">
        <v>1901</v>
      </c>
      <c r="AF13" t="s">
        <v>1901</v>
      </c>
      <c r="AG13" t="s">
        <v>1828</v>
      </c>
      <c r="AH13" t="s">
        <v>1901</v>
      </c>
      <c r="AI13" t="s">
        <v>1902</v>
      </c>
      <c r="AJ13" s="10">
        <f t="shared" si="0"/>
        <v>43547.25</v>
      </c>
      <c r="AK13" s="10"/>
      <c r="AL13" s="10"/>
      <c r="AM13" s="10">
        <f t="shared" si="1"/>
        <v>43547.25</v>
      </c>
    </row>
    <row r="14" spans="1:39" x14ac:dyDescent="0.25">
      <c r="A14">
        <v>730</v>
      </c>
      <c r="C14">
        <v>4296853929</v>
      </c>
      <c r="H14" t="s">
        <v>31</v>
      </c>
      <c r="I14" t="s">
        <v>30</v>
      </c>
      <c r="J14" t="s">
        <v>30</v>
      </c>
      <c r="K14" t="s">
        <v>3485</v>
      </c>
      <c r="L14" t="b">
        <v>1</v>
      </c>
      <c r="M14">
        <v>3</v>
      </c>
      <c r="N14" t="s">
        <v>3497</v>
      </c>
      <c r="O14" t="b">
        <v>0</v>
      </c>
      <c r="P14" t="s">
        <v>2888</v>
      </c>
      <c r="Q14" t="s">
        <v>2886</v>
      </c>
      <c r="R14" t="s">
        <v>2887</v>
      </c>
      <c r="S14" s="10">
        <v>43272</v>
      </c>
      <c r="T14" s="10"/>
      <c r="U14" t="b">
        <v>0</v>
      </c>
      <c r="V14" t="s">
        <v>536</v>
      </c>
      <c r="Z14" t="b">
        <v>0</v>
      </c>
      <c r="AA14" t="b">
        <v>0</v>
      </c>
      <c r="AC14" s="10">
        <v>43272</v>
      </c>
      <c r="AJ14" s="10">
        <f t="shared" si="0"/>
        <v>43637.25</v>
      </c>
      <c r="AK14" s="10"/>
      <c r="AL14" s="10"/>
      <c r="AM14" s="10">
        <f t="shared" si="1"/>
        <v>43637.25</v>
      </c>
    </row>
    <row r="15" spans="1:39" x14ac:dyDescent="0.25">
      <c r="A15">
        <v>972</v>
      </c>
      <c r="C15">
        <v>5037944297</v>
      </c>
      <c r="H15" t="s">
        <v>32</v>
      </c>
      <c r="I15" t="s">
        <v>33</v>
      </c>
      <c r="J15" t="s">
        <v>33</v>
      </c>
      <c r="K15" t="s">
        <v>3485</v>
      </c>
      <c r="L15" t="b">
        <v>1</v>
      </c>
      <c r="M15">
        <v>3</v>
      </c>
      <c r="N15" t="s">
        <v>3496</v>
      </c>
      <c r="O15" t="b">
        <v>1</v>
      </c>
      <c r="P15" t="s">
        <v>1657</v>
      </c>
      <c r="R15" t="s">
        <v>1658</v>
      </c>
      <c r="S15" s="10">
        <v>43164</v>
      </c>
      <c r="T15" s="10" t="b">
        <v>1</v>
      </c>
      <c r="U15" t="b">
        <v>0</v>
      </c>
      <c r="V15" t="s">
        <v>536</v>
      </c>
      <c r="Z15" t="b">
        <v>1</v>
      </c>
      <c r="AA15" t="b">
        <v>1</v>
      </c>
      <c r="AC15" s="10">
        <v>43164</v>
      </c>
      <c r="AD15" t="s">
        <v>1659</v>
      </c>
      <c r="AE15" t="s">
        <v>1659</v>
      </c>
      <c r="AF15" t="s">
        <v>1660</v>
      </c>
      <c r="AG15" t="s">
        <v>1661</v>
      </c>
      <c r="AH15" t="s">
        <v>1662</v>
      </c>
      <c r="AI15" t="s">
        <v>1663</v>
      </c>
      <c r="AJ15" s="10">
        <f t="shared" si="0"/>
        <v>43529.25</v>
      </c>
      <c r="AK15" s="10"/>
      <c r="AL15" s="10"/>
      <c r="AM15" s="10">
        <f t="shared" si="1"/>
        <v>43529.25</v>
      </c>
    </row>
    <row r="16" spans="1:39" x14ac:dyDescent="0.25">
      <c r="A16">
        <v>8528</v>
      </c>
      <c r="C16">
        <v>5000464068</v>
      </c>
      <c r="H16" t="s">
        <v>34</v>
      </c>
      <c r="I16" t="s">
        <v>33</v>
      </c>
      <c r="J16" t="s">
        <v>33</v>
      </c>
      <c r="K16" t="s">
        <v>3486</v>
      </c>
      <c r="L16" t="b">
        <v>1</v>
      </c>
      <c r="M16">
        <v>3</v>
      </c>
      <c r="N16" t="s">
        <v>3496</v>
      </c>
      <c r="O16" t="b">
        <v>1</v>
      </c>
      <c r="P16" t="s">
        <v>2175</v>
      </c>
      <c r="R16" t="s">
        <v>2176</v>
      </c>
      <c r="S16" s="10">
        <v>43164</v>
      </c>
      <c r="T16" s="10" t="b">
        <v>1</v>
      </c>
      <c r="U16" t="b">
        <v>0</v>
      </c>
      <c r="V16" t="s">
        <v>536</v>
      </c>
      <c r="Z16" t="b">
        <v>1</v>
      </c>
      <c r="AA16" t="b">
        <v>0</v>
      </c>
      <c r="AB16" t="b">
        <v>1</v>
      </c>
      <c r="AC16" s="10">
        <v>43164</v>
      </c>
      <c r="AJ16" s="10">
        <f t="shared" si="0"/>
        <v>43529.25</v>
      </c>
      <c r="AK16" s="10" t="str">
        <f>IF(AND(ISNUMBER(Y16),Y16&gt;0),Y16+365.25,"")</f>
        <v/>
      </c>
      <c r="AL16" s="10"/>
      <c r="AM16" s="10">
        <f t="shared" si="1"/>
        <v>43529.25</v>
      </c>
    </row>
    <row r="17" spans="1:39" x14ac:dyDescent="0.25">
      <c r="A17">
        <v>535</v>
      </c>
      <c r="C17">
        <v>4296558877</v>
      </c>
      <c r="H17" t="s">
        <v>35</v>
      </c>
      <c r="I17" t="s">
        <v>33</v>
      </c>
      <c r="J17" t="s">
        <v>33</v>
      </c>
      <c r="L17" t="b">
        <v>0</v>
      </c>
      <c r="M17">
        <v>1</v>
      </c>
      <c r="O17" t="b">
        <v>1</v>
      </c>
      <c r="P17" t="s">
        <v>2178</v>
      </c>
      <c r="Q17" t="s">
        <v>2179</v>
      </c>
      <c r="S17" s="10">
        <v>43186</v>
      </c>
      <c r="T17" s="10"/>
      <c r="U17" t="b">
        <v>0</v>
      </c>
      <c r="V17" t="s">
        <v>536</v>
      </c>
      <c r="Z17" t="b">
        <v>1</v>
      </c>
      <c r="AA17" t="b">
        <v>1</v>
      </c>
      <c r="AC17" s="10">
        <v>43186</v>
      </c>
      <c r="AD17" t="s">
        <v>2180</v>
      </c>
      <c r="AE17" t="s">
        <v>2180</v>
      </c>
      <c r="AF17" t="s">
        <v>2180</v>
      </c>
      <c r="AG17" t="s">
        <v>2181</v>
      </c>
      <c r="AH17" t="s">
        <v>2180</v>
      </c>
      <c r="AJ17" s="10">
        <f t="shared" si="0"/>
        <v>43551.25</v>
      </c>
      <c r="AM17" s="10">
        <f t="shared" si="1"/>
        <v>43551.25</v>
      </c>
    </row>
    <row r="18" spans="1:39" x14ac:dyDescent="0.25">
      <c r="A18">
        <v>526</v>
      </c>
      <c r="C18">
        <v>4295859895</v>
      </c>
      <c r="E18" t="s">
        <v>36</v>
      </c>
      <c r="H18" t="s">
        <v>37</v>
      </c>
      <c r="I18" t="s">
        <v>33</v>
      </c>
      <c r="J18" t="s">
        <v>33</v>
      </c>
      <c r="K18" t="s">
        <v>3484</v>
      </c>
      <c r="L18" t="b">
        <v>1</v>
      </c>
      <c r="M18">
        <v>3</v>
      </c>
      <c r="N18" t="s">
        <v>3496</v>
      </c>
      <c r="O18" t="b">
        <v>0</v>
      </c>
      <c r="P18" t="s">
        <v>2393</v>
      </c>
      <c r="R18" t="s">
        <v>3508</v>
      </c>
      <c r="S18" s="10">
        <v>43186</v>
      </c>
      <c r="T18" s="10" t="b">
        <v>1</v>
      </c>
      <c r="U18" t="b">
        <v>0</v>
      </c>
      <c r="V18" t="s">
        <v>536</v>
      </c>
      <c r="Z18" t="b">
        <v>1</v>
      </c>
      <c r="AA18" t="b">
        <v>1</v>
      </c>
      <c r="AC18" s="10">
        <v>43186</v>
      </c>
      <c r="AD18" t="s">
        <v>1872</v>
      </c>
      <c r="AE18" t="s">
        <v>1872</v>
      </c>
      <c r="AF18" t="s">
        <v>1872</v>
      </c>
      <c r="AG18" t="s">
        <v>1873</v>
      </c>
      <c r="AH18" t="s">
        <v>1872</v>
      </c>
      <c r="AJ18" s="10">
        <f t="shared" si="0"/>
        <v>43551.25</v>
      </c>
      <c r="AM18" s="10">
        <f t="shared" si="1"/>
        <v>43551.25</v>
      </c>
    </row>
    <row r="19" spans="1:39" x14ac:dyDescent="0.25">
      <c r="A19">
        <v>533</v>
      </c>
      <c r="C19">
        <v>4295860318</v>
      </c>
      <c r="H19" t="s">
        <v>38</v>
      </c>
      <c r="I19" t="s">
        <v>33</v>
      </c>
      <c r="J19" t="s">
        <v>33</v>
      </c>
      <c r="K19" t="s">
        <v>3484</v>
      </c>
      <c r="L19" t="b">
        <v>1</v>
      </c>
      <c r="M19">
        <v>3</v>
      </c>
      <c r="N19" t="s">
        <v>3496</v>
      </c>
      <c r="O19" t="b">
        <v>1</v>
      </c>
      <c r="P19" t="s">
        <v>2175</v>
      </c>
      <c r="Q19" t="s">
        <v>1820</v>
      </c>
      <c r="R19" t="s">
        <v>1821</v>
      </c>
      <c r="S19" s="10">
        <v>43153</v>
      </c>
      <c r="T19" s="10" t="b">
        <v>1</v>
      </c>
      <c r="U19" t="b">
        <v>0</v>
      </c>
      <c r="V19" t="s">
        <v>536</v>
      </c>
      <c r="Z19" t="b">
        <v>1</v>
      </c>
      <c r="AA19" t="b">
        <v>1</v>
      </c>
      <c r="AC19" s="10">
        <v>43153</v>
      </c>
      <c r="AD19" t="s">
        <v>1804</v>
      </c>
      <c r="AE19" t="s">
        <v>1823</v>
      </c>
      <c r="AF19" t="s">
        <v>1822</v>
      </c>
      <c r="AG19" t="s">
        <v>1822</v>
      </c>
      <c r="AH19" t="s">
        <v>1822</v>
      </c>
      <c r="AI19" t="s">
        <v>1824</v>
      </c>
      <c r="AJ19" s="10">
        <f t="shared" si="0"/>
        <v>43518.25</v>
      </c>
      <c r="AK19" s="10"/>
      <c r="AL19" s="10"/>
      <c r="AM19" s="10">
        <f t="shared" si="1"/>
        <v>43518.25</v>
      </c>
    </row>
    <row r="20" spans="1:39" x14ac:dyDescent="0.25">
      <c r="A20">
        <v>2042</v>
      </c>
      <c r="C20">
        <v>4295860284</v>
      </c>
      <c r="H20" t="s">
        <v>39</v>
      </c>
      <c r="I20" t="s">
        <v>33</v>
      </c>
      <c r="J20" t="s">
        <v>33</v>
      </c>
      <c r="K20" t="s">
        <v>3484</v>
      </c>
      <c r="L20" t="b">
        <v>1</v>
      </c>
      <c r="M20">
        <v>3</v>
      </c>
      <c r="N20" t="s">
        <v>3496</v>
      </c>
      <c r="O20" t="b">
        <v>1</v>
      </c>
      <c r="P20" t="s">
        <v>3509</v>
      </c>
      <c r="Q20" t="s">
        <v>3510</v>
      </c>
      <c r="R20" t="s">
        <v>1545</v>
      </c>
      <c r="S20" s="10">
        <v>43137</v>
      </c>
      <c r="T20" s="10" t="b">
        <v>1</v>
      </c>
      <c r="U20" t="b">
        <v>0</v>
      </c>
      <c r="V20" t="s">
        <v>536</v>
      </c>
      <c r="Z20" t="b">
        <v>1</v>
      </c>
      <c r="AA20" t="b">
        <v>1</v>
      </c>
      <c r="AC20" s="10">
        <v>43129</v>
      </c>
      <c r="AD20" t="s">
        <v>1546</v>
      </c>
      <c r="AE20" t="s">
        <v>1547</v>
      </c>
      <c r="AI20" t="s">
        <v>1547</v>
      </c>
      <c r="AJ20" s="10">
        <f t="shared" si="0"/>
        <v>43502.25</v>
      </c>
      <c r="AK20" s="10" t="s">
        <v>536</v>
      </c>
      <c r="AL20" s="10"/>
      <c r="AM20" s="10">
        <f t="shared" si="1"/>
        <v>43502.25</v>
      </c>
    </row>
    <row r="21" spans="1:39" x14ac:dyDescent="0.25">
      <c r="A21">
        <v>525</v>
      </c>
      <c r="C21">
        <v>5000089010</v>
      </c>
      <c r="H21" t="s">
        <v>40</v>
      </c>
      <c r="I21" t="s">
        <v>33</v>
      </c>
      <c r="J21" t="s">
        <v>33</v>
      </c>
      <c r="K21" t="s">
        <v>3488</v>
      </c>
      <c r="L21" t="b">
        <v>1</v>
      </c>
      <c r="M21">
        <v>3</v>
      </c>
      <c r="N21" t="s">
        <v>3496</v>
      </c>
      <c r="O21" t="b">
        <v>1</v>
      </c>
      <c r="P21" t="s">
        <v>1825</v>
      </c>
      <c r="Q21" t="s">
        <v>1826</v>
      </c>
      <c r="R21" t="s">
        <v>1827</v>
      </c>
      <c r="S21" s="10">
        <v>43186</v>
      </c>
      <c r="T21" s="10" t="b">
        <v>1</v>
      </c>
      <c r="U21" t="b">
        <v>0</v>
      </c>
      <c r="V21" t="s">
        <v>536</v>
      </c>
      <c r="Z21" t="b">
        <v>1</v>
      </c>
      <c r="AA21" t="b">
        <v>1</v>
      </c>
      <c r="AC21" s="10">
        <v>43186</v>
      </c>
      <c r="AD21" t="s">
        <v>1828</v>
      </c>
      <c r="AE21" t="s">
        <v>1822</v>
      </c>
      <c r="AF21" t="s">
        <v>1874</v>
      </c>
      <c r="AG21" t="s">
        <v>1875</v>
      </c>
      <c r="AI21" t="s">
        <v>1640</v>
      </c>
      <c r="AJ21" s="10">
        <f t="shared" si="0"/>
        <v>43551.25</v>
      </c>
      <c r="AK21" s="10"/>
      <c r="AL21" s="10"/>
      <c r="AM21" s="10">
        <f t="shared" si="1"/>
        <v>43551.25</v>
      </c>
    </row>
    <row r="22" spans="1:39" x14ac:dyDescent="0.25">
      <c r="A22">
        <v>889</v>
      </c>
      <c r="C22">
        <v>5000900098</v>
      </c>
      <c r="H22" t="s">
        <v>41</v>
      </c>
      <c r="I22" t="s">
        <v>33</v>
      </c>
      <c r="J22" t="s">
        <v>33</v>
      </c>
      <c r="K22" t="s">
        <v>3489</v>
      </c>
      <c r="L22" t="b">
        <v>1</v>
      </c>
      <c r="M22">
        <v>3</v>
      </c>
      <c r="N22" t="s">
        <v>3496</v>
      </c>
      <c r="O22" t="b">
        <v>1</v>
      </c>
      <c r="P22" t="s">
        <v>1301</v>
      </c>
      <c r="Q22" t="s">
        <v>2123</v>
      </c>
      <c r="R22" t="s">
        <v>1202</v>
      </c>
      <c r="S22" s="10">
        <v>43171</v>
      </c>
      <c r="T22" s="10" t="b">
        <v>1</v>
      </c>
      <c r="U22" t="b">
        <v>0</v>
      </c>
      <c r="V22" t="s">
        <v>536</v>
      </c>
      <c r="Z22" t="b">
        <v>1</v>
      </c>
      <c r="AA22" t="b">
        <v>1</v>
      </c>
      <c r="AC22" s="10">
        <v>43171</v>
      </c>
      <c r="AD22" t="s">
        <v>1627</v>
      </c>
      <c r="AE22" t="s">
        <v>1627</v>
      </c>
      <c r="AF22" t="s">
        <v>1627</v>
      </c>
      <c r="AG22" t="s">
        <v>1901</v>
      </c>
      <c r="AH22" t="s">
        <v>1627</v>
      </c>
      <c r="AI22" t="s">
        <v>1903</v>
      </c>
      <c r="AJ22" s="10">
        <f t="shared" si="0"/>
        <v>43536.25</v>
      </c>
      <c r="AK22" s="10"/>
      <c r="AL22" s="10"/>
      <c r="AM22" s="10">
        <f t="shared" si="1"/>
        <v>43536.25</v>
      </c>
    </row>
    <row r="23" spans="1:39" x14ac:dyDescent="0.25">
      <c r="A23">
        <v>2062</v>
      </c>
      <c r="C23">
        <v>4296338762</v>
      </c>
      <c r="H23" t="s">
        <v>42</v>
      </c>
      <c r="I23" t="s">
        <v>33</v>
      </c>
      <c r="J23" t="s">
        <v>33</v>
      </c>
      <c r="K23" t="s">
        <v>3488</v>
      </c>
      <c r="L23" t="b">
        <v>1</v>
      </c>
      <c r="O23" t="b">
        <v>1</v>
      </c>
      <c r="P23" t="s">
        <v>1960</v>
      </c>
      <c r="R23" s="96" t="s">
        <v>3656</v>
      </c>
      <c r="S23" s="10">
        <v>43327</v>
      </c>
      <c r="T23" s="10"/>
      <c r="U23" t="b">
        <v>0</v>
      </c>
      <c r="V23" t="s">
        <v>19</v>
      </c>
      <c r="Z23" t="b">
        <v>1</v>
      </c>
      <c r="AA23" t="b">
        <v>1</v>
      </c>
      <c r="AC23" s="10">
        <v>43363</v>
      </c>
      <c r="AJ23" s="10">
        <f t="shared" si="0"/>
        <v>43692.25</v>
      </c>
      <c r="AK23" s="10"/>
      <c r="AL23" s="10"/>
      <c r="AM23" s="10">
        <f t="shared" si="1"/>
        <v>43692.25</v>
      </c>
    </row>
    <row r="24" spans="1:39" x14ac:dyDescent="0.25">
      <c r="A24">
        <v>544</v>
      </c>
      <c r="C24">
        <v>4296011063</v>
      </c>
      <c r="H24" t="s">
        <v>43</v>
      </c>
      <c r="I24" t="s">
        <v>44</v>
      </c>
      <c r="J24" t="s">
        <v>44</v>
      </c>
      <c r="K24" t="s">
        <v>3488</v>
      </c>
      <c r="L24" t="b">
        <v>1</v>
      </c>
      <c r="M24">
        <v>2</v>
      </c>
      <c r="O24" t="b">
        <v>1</v>
      </c>
      <c r="P24" t="s">
        <v>1666</v>
      </c>
      <c r="R24" t="s">
        <v>1667</v>
      </c>
      <c r="S24" s="10">
        <v>43146</v>
      </c>
      <c r="T24" s="10"/>
      <c r="U24" t="b">
        <v>0</v>
      </c>
      <c r="V24" t="s">
        <v>536</v>
      </c>
      <c r="Z24" t="b">
        <v>1</v>
      </c>
      <c r="AA24" t="b">
        <v>0</v>
      </c>
      <c r="AB24" t="b">
        <v>1</v>
      </c>
      <c r="AC24" s="10">
        <v>43146</v>
      </c>
      <c r="AD24" t="s">
        <v>1668</v>
      </c>
      <c r="AE24" t="s">
        <v>1668</v>
      </c>
      <c r="AF24" t="s">
        <v>1876</v>
      </c>
      <c r="AG24" t="s">
        <v>1648</v>
      </c>
      <c r="AH24" t="s">
        <v>1877</v>
      </c>
      <c r="AJ24" s="10">
        <f t="shared" si="0"/>
        <v>43511.25</v>
      </c>
      <c r="AK24" s="10"/>
      <c r="AL24" s="10"/>
      <c r="AM24" s="10">
        <f t="shared" si="1"/>
        <v>43511.25</v>
      </c>
    </row>
    <row r="25" spans="1:39" x14ac:dyDescent="0.25">
      <c r="A25">
        <v>1345</v>
      </c>
      <c r="C25">
        <v>4295860551</v>
      </c>
      <c r="H25" t="s">
        <v>45</v>
      </c>
      <c r="I25" t="s">
        <v>44</v>
      </c>
      <c r="J25" t="s">
        <v>44</v>
      </c>
      <c r="K25" t="s">
        <v>3484</v>
      </c>
      <c r="L25" t="b">
        <v>1</v>
      </c>
      <c r="M25">
        <v>3</v>
      </c>
      <c r="N25" t="s">
        <v>3496</v>
      </c>
      <c r="O25" t="b">
        <v>1</v>
      </c>
      <c r="P25" t="s">
        <v>3427</v>
      </c>
      <c r="R25" t="s">
        <v>3428</v>
      </c>
      <c r="S25" s="10">
        <v>43369</v>
      </c>
      <c r="T25" s="10" t="b">
        <v>1</v>
      </c>
      <c r="U25" t="b">
        <v>0</v>
      </c>
      <c r="V25" t="s">
        <v>536</v>
      </c>
      <c r="Z25" t="b">
        <v>1</v>
      </c>
      <c r="AA25" t="b">
        <v>1</v>
      </c>
      <c r="AC25" s="10">
        <v>43369</v>
      </c>
      <c r="AD25" t="s">
        <v>1779</v>
      </c>
      <c r="AE25" t="s">
        <v>1779</v>
      </c>
      <c r="AF25" t="s">
        <v>1779</v>
      </c>
      <c r="AG25" t="s">
        <v>1862</v>
      </c>
      <c r="AH25" t="s">
        <v>1779</v>
      </c>
      <c r="AI25" t="s">
        <v>1929</v>
      </c>
      <c r="AJ25" s="10">
        <f t="shared" si="0"/>
        <v>43734.25</v>
      </c>
      <c r="AK25" s="10"/>
      <c r="AL25" s="10"/>
      <c r="AM25" s="10">
        <f t="shared" si="1"/>
        <v>43734.25</v>
      </c>
    </row>
    <row r="26" spans="1:39" x14ac:dyDescent="0.25">
      <c r="A26">
        <v>1349</v>
      </c>
      <c r="C26">
        <v>5040232216</v>
      </c>
      <c r="H26" t="s">
        <v>46</v>
      </c>
      <c r="I26" t="s">
        <v>44</v>
      </c>
      <c r="J26" t="s">
        <v>316</v>
      </c>
      <c r="K26" t="s">
        <v>3490</v>
      </c>
      <c r="L26" t="b">
        <v>1</v>
      </c>
      <c r="M26">
        <v>2</v>
      </c>
      <c r="N26" t="s">
        <v>3497</v>
      </c>
      <c r="O26" t="b">
        <v>0</v>
      </c>
      <c r="P26" t="s">
        <v>536</v>
      </c>
      <c r="S26" s="10">
        <v>42955</v>
      </c>
      <c r="T26" s="10"/>
      <c r="U26" t="b">
        <v>0</v>
      </c>
      <c r="V26" t="s">
        <v>536</v>
      </c>
      <c r="AA26" t="b">
        <v>0</v>
      </c>
      <c r="AC26" s="10">
        <v>42955</v>
      </c>
      <c r="AJ26" s="10">
        <f t="shared" si="0"/>
        <v>43320.25</v>
      </c>
      <c r="AK26" s="10"/>
      <c r="AL26" s="10"/>
      <c r="AM26" s="10">
        <f t="shared" si="1"/>
        <v>43320.25</v>
      </c>
    </row>
    <row r="27" spans="1:39" x14ac:dyDescent="0.25">
      <c r="A27">
        <v>1560</v>
      </c>
      <c r="C27">
        <v>4295862897</v>
      </c>
      <c r="H27" t="s">
        <v>47</v>
      </c>
      <c r="I27" t="s">
        <v>44</v>
      </c>
      <c r="J27" t="s">
        <v>44</v>
      </c>
      <c r="K27" t="s">
        <v>3489</v>
      </c>
      <c r="L27" t="b">
        <v>1</v>
      </c>
      <c r="M27">
        <v>3</v>
      </c>
      <c r="N27" t="s">
        <v>3497</v>
      </c>
      <c r="O27" t="b">
        <v>0</v>
      </c>
      <c r="P27" t="s">
        <v>536</v>
      </c>
      <c r="Q27" t="s">
        <v>2827</v>
      </c>
      <c r="R27" t="s">
        <v>1203</v>
      </c>
      <c r="S27" s="10">
        <v>43252</v>
      </c>
      <c r="T27" s="10"/>
      <c r="U27" t="b">
        <v>0</v>
      </c>
      <c r="V27" t="s">
        <v>536</v>
      </c>
      <c r="Z27" t="b">
        <v>0</v>
      </c>
      <c r="AA27" t="b">
        <v>1</v>
      </c>
      <c r="AC27" s="10">
        <v>43252</v>
      </c>
      <c r="AJ27" s="10">
        <f t="shared" si="0"/>
        <v>43617.25</v>
      </c>
      <c r="AK27" s="10" t="s">
        <v>536</v>
      </c>
      <c r="AL27" s="10"/>
      <c r="AM27" s="10">
        <f t="shared" si="1"/>
        <v>43617.25</v>
      </c>
    </row>
    <row r="28" spans="1:39" x14ac:dyDescent="0.25">
      <c r="A28">
        <v>8115</v>
      </c>
      <c r="C28">
        <v>4295862813</v>
      </c>
      <c r="H28" t="s">
        <v>48</v>
      </c>
      <c r="I28" t="s">
        <v>44</v>
      </c>
      <c r="J28" t="s">
        <v>44</v>
      </c>
      <c r="K28" t="s">
        <v>3486</v>
      </c>
      <c r="L28" t="b">
        <v>1</v>
      </c>
      <c r="M28">
        <v>0</v>
      </c>
      <c r="N28" t="s">
        <v>3497</v>
      </c>
      <c r="O28" t="b">
        <v>0</v>
      </c>
      <c r="P28" t="s">
        <v>536</v>
      </c>
      <c r="S28" s="10">
        <v>42803</v>
      </c>
      <c r="T28" s="10"/>
      <c r="U28" t="b">
        <v>0</v>
      </c>
      <c r="V28" t="s">
        <v>536</v>
      </c>
      <c r="AA28" t="b">
        <v>0</v>
      </c>
      <c r="AC28" s="10">
        <v>42803</v>
      </c>
      <c r="AJ28" s="10">
        <f t="shared" si="0"/>
        <v>43168.25</v>
      </c>
      <c r="AK28" s="10"/>
      <c r="AL28" s="10"/>
      <c r="AM28" s="10">
        <f t="shared" si="1"/>
        <v>43168.25</v>
      </c>
    </row>
    <row r="29" spans="1:39" x14ac:dyDescent="0.25">
      <c r="A29">
        <v>1716</v>
      </c>
      <c r="C29">
        <v>4295861243</v>
      </c>
      <c r="H29" t="s">
        <v>49</v>
      </c>
      <c r="I29" t="s">
        <v>44</v>
      </c>
      <c r="J29" t="s">
        <v>44</v>
      </c>
      <c r="K29" t="s">
        <v>3484</v>
      </c>
      <c r="L29" t="b">
        <v>1</v>
      </c>
      <c r="N29" t="s">
        <v>3496</v>
      </c>
      <c r="O29" t="b">
        <v>1</v>
      </c>
      <c r="P29" t="s">
        <v>1431</v>
      </c>
      <c r="Q29" t="s">
        <v>1675</v>
      </c>
      <c r="R29" t="s">
        <v>1676</v>
      </c>
      <c r="S29" s="10">
        <v>43187</v>
      </c>
      <c r="T29" s="10"/>
      <c r="U29" t="b">
        <v>0</v>
      </c>
      <c r="V29" t="s">
        <v>536</v>
      </c>
      <c r="AA29" t="b">
        <v>0</v>
      </c>
      <c r="AC29" s="10">
        <v>43187</v>
      </c>
      <c r="AD29" t="s">
        <v>1878</v>
      </c>
      <c r="AE29" t="s">
        <v>1878</v>
      </c>
      <c r="AF29" t="s">
        <v>1878</v>
      </c>
      <c r="AG29" t="s">
        <v>1677</v>
      </c>
      <c r="AH29" t="s">
        <v>1878</v>
      </c>
      <c r="AI29" t="s">
        <v>1677</v>
      </c>
      <c r="AJ29" s="10">
        <f t="shared" si="0"/>
        <v>43552.25</v>
      </c>
      <c r="AK29" s="10"/>
      <c r="AL29" s="10"/>
      <c r="AM29" s="10">
        <f t="shared" si="1"/>
        <v>43552.25</v>
      </c>
    </row>
    <row r="30" spans="1:39" x14ac:dyDescent="0.25">
      <c r="A30">
        <v>1733</v>
      </c>
      <c r="C30">
        <v>4295860866</v>
      </c>
      <c r="H30" t="s">
        <v>50</v>
      </c>
      <c r="I30" t="s">
        <v>44</v>
      </c>
      <c r="J30" t="s">
        <v>44</v>
      </c>
      <c r="K30" t="s">
        <v>3484</v>
      </c>
      <c r="L30" t="b">
        <v>1</v>
      </c>
      <c r="M30">
        <v>2</v>
      </c>
      <c r="N30" t="s">
        <v>3496</v>
      </c>
      <c r="O30" t="b">
        <v>0</v>
      </c>
      <c r="P30" t="s">
        <v>1327</v>
      </c>
      <c r="Q30" t="s">
        <v>1440</v>
      </c>
      <c r="R30" t="s">
        <v>1328</v>
      </c>
      <c r="S30" s="10">
        <v>43166</v>
      </c>
      <c r="T30" s="10"/>
      <c r="U30" t="b">
        <v>0</v>
      </c>
      <c r="V30" t="s">
        <v>536</v>
      </c>
      <c r="Z30" t="b">
        <v>1</v>
      </c>
      <c r="AA30" t="b">
        <v>0</v>
      </c>
      <c r="AC30" s="10">
        <v>43166</v>
      </c>
      <c r="AD30" t="s">
        <v>1438</v>
      </c>
      <c r="AE30" t="s">
        <v>1439</v>
      </c>
      <c r="AI30" t="s">
        <v>1441</v>
      </c>
      <c r="AJ30" s="10">
        <f t="shared" si="0"/>
        <v>43531.25</v>
      </c>
      <c r="AK30" s="10" t="s">
        <v>536</v>
      </c>
      <c r="AL30" s="10"/>
      <c r="AM30" s="10">
        <f t="shared" si="1"/>
        <v>43531.25</v>
      </c>
    </row>
    <row r="31" spans="1:39" x14ac:dyDescent="0.25">
      <c r="A31">
        <v>1875</v>
      </c>
      <c r="C31">
        <v>5040932239</v>
      </c>
      <c r="H31" t="s">
        <v>51</v>
      </c>
      <c r="I31" t="s">
        <v>44</v>
      </c>
      <c r="J31" t="s">
        <v>44</v>
      </c>
      <c r="K31" t="s">
        <v>3484</v>
      </c>
      <c r="L31" t="b">
        <v>1</v>
      </c>
      <c r="M31">
        <v>2</v>
      </c>
      <c r="N31" t="s">
        <v>3496</v>
      </c>
      <c r="O31" t="b">
        <v>1</v>
      </c>
      <c r="P31" t="s">
        <v>1431</v>
      </c>
      <c r="Q31" t="s">
        <v>1678</v>
      </c>
      <c r="R31" t="s">
        <v>1679</v>
      </c>
      <c r="S31" s="10">
        <v>43187</v>
      </c>
      <c r="T31" s="10"/>
      <c r="U31" t="b">
        <v>0</v>
      </c>
      <c r="V31" t="s">
        <v>536</v>
      </c>
      <c r="Z31" t="b">
        <v>1</v>
      </c>
      <c r="AA31" t="b">
        <v>0</v>
      </c>
      <c r="AC31" s="10">
        <v>43187</v>
      </c>
      <c r="AD31" t="s">
        <v>1680</v>
      </c>
      <c r="AE31" t="s">
        <v>1680</v>
      </c>
      <c r="AF31" t="s">
        <v>1634</v>
      </c>
      <c r="AG31" t="s">
        <v>1680</v>
      </c>
      <c r="AH31" t="s">
        <v>1680</v>
      </c>
      <c r="AI31" t="s">
        <v>1634</v>
      </c>
      <c r="AJ31" s="10">
        <f t="shared" si="0"/>
        <v>43552.25</v>
      </c>
      <c r="AK31" s="10"/>
      <c r="AL31" s="10"/>
      <c r="AM31" s="10">
        <f t="shared" si="1"/>
        <v>43552.25</v>
      </c>
    </row>
    <row r="32" spans="1:39" x14ac:dyDescent="0.25">
      <c r="A32">
        <v>546</v>
      </c>
      <c r="C32">
        <v>4295863433</v>
      </c>
      <c r="H32" t="s">
        <v>55</v>
      </c>
      <c r="I32" t="s">
        <v>56</v>
      </c>
      <c r="J32" t="s">
        <v>56</v>
      </c>
      <c r="K32" t="s">
        <v>3484</v>
      </c>
      <c r="L32" t="b">
        <v>1</v>
      </c>
      <c r="M32">
        <v>3</v>
      </c>
      <c r="N32" t="s">
        <v>3496</v>
      </c>
      <c r="O32" t="b">
        <v>1</v>
      </c>
      <c r="P32" t="s">
        <v>1548</v>
      </c>
      <c r="Q32" t="s">
        <v>1550</v>
      </c>
      <c r="R32" t="s">
        <v>1549</v>
      </c>
      <c r="S32" s="10">
        <v>43188</v>
      </c>
      <c r="T32" s="10" t="b">
        <v>1</v>
      </c>
      <c r="U32" t="b">
        <v>0</v>
      </c>
      <c r="V32" t="s">
        <v>536</v>
      </c>
      <c r="Z32" t="b">
        <v>1</v>
      </c>
      <c r="AA32" t="b">
        <v>1</v>
      </c>
      <c r="AC32" s="10">
        <v>43196</v>
      </c>
      <c r="AD32" t="s">
        <v>1551</v>
      </c>
      <c r="AE32" t="s">
        <v>1551</v>
      </c>
      <c r="AG32" t="s">
        <v>1551</v>
      </c>
      <c r="AI32" t="s">
        <v>1552</v>
      </c>
      <c r="AJ32" s="10">
        <f t="shared" si="0"/>
        <v>43553.25</v>
      </c>
      <c r="AK32" s="10" t="str">
        <f>IF(AND(ISNUMBER(Y32),Y32&gt;0),Y32+365.25,"")</f>
        <v/>
      </c>
      <c r="AL32" s="10"/>
      <c r="AM32" s="10">
        <f t="shared" si="1"/>
        <v>43553.25</v>
      </c>
    </row>
    <row r="33" spans="1:39" x14ac:dyDescent="0.25">
      <c r="A33">
        <v>547</v>
      </c>
      <c r="C33">
        <v>5001427744</v>
      </c>
      <c r="H33" t="s">
        <v>57</v>
      </c>
      <c r="I33" t="s">
        <v>56</v>
      </c>
      <c r="J33" t="s">
        <v>56</v>
      </c>
      <c r="L33" t="b">
        <v>0</v>
      </c>
      <c r="M33">
        <v>1</v>
      </c>
      <c r="O33" t="b">
        <v>1</v>
      </c>
      <c r="P33" t="s">
        <v>1681</v>
      </c>
      <c r="Q33" t="s">
        <v>1683</v>
      </c>
      <c r="R33" t="s">
        <v>1682</v>
      </c>
      <c r="S33" s="10">
        <v>43187</v>
      </c>
      <c r="T33" s="10"/>
      <c r="U33" t="b">
        <v>0</v>
      </c>
      <c r="V33" t="s">
        <v>536</v>
      </c>
      <c r="Z33" t="b">
        <v>1</v>
      </c>
      <c r="AA33" t="b">
        <v>1</v>
      </c>
      <c r="AC33" s="10">
        <v>43187</v>
      </c>
      <c r="AD33" t="s">
        <v>1684</v>
      </c>
      <c r="AE33" t="s">
        <v>1684</v>
      </c>
      <c r="AG33" t="s">
        <v>1684</v>
      </c>
      <c r="AH33" t="s">
        <v>1684</v>
      </c>
      <c r="AI33" t="s">
        <v>1684</v>
      </c>
      <c r="AJ33" s="10">
        <f t="shared" si="0"/>
        <v>43552.25</v>
      </c>
      <c r="AK33" s="10"/>
      <c r="AL33" s="10"/>
      <c r="AM33" s="10">
        <f t="shared" si="1"/>
        <v>43552.25</v>
      </c>
    </row>
    <row r="34" spans="1:39" x14ac:dyDescent="0.25">
      <c r="A34">
        <v>1003</v>
      </c>
      <c r="C34">
        <v>5000544789</v>
      </c>
      <c r="H34" t="s">
        <v>58</v>
      </c>
      <c r="I34" t="s">
        <v>59</v>
      </c>
      <c r="J34" t="s">
        <v>59</v>
      </c>
      <c r="K34" t="s">
        <v>3484</v>
      </c>
      <c r="L34" t="b">
        <v>1</v>
      </c>
      <c r="N34" t="s">
        <v>3496</v>
      </c>
      <c r="O34" t="b">
        <v>1</v>
      </c>
      <c r="P34" t="s">
        <v>1301</v>
      </c>
      <c r="Q34" t="s">
        <v>1904</v>
      </c>
      <c r="R34" t="s">
        <v>1905</v>
      </c>
      <c r="S34" s="10">
        <v>43209</v>
      </c>
      <c r="T34" s="10"/>
      <c r="U34" t="b">
        <v>0</v>
      </c>
      <c r="V34" t="s">
        <v>536</v>
      </c>
      <c r="Z34" t="b">
        <v>1</v>
      </c>
      <c r="AA34" t="b">
        <v>1</v>
      </c>
      <c r="AC34" s="10">
        <v>43209</v>
      </c>
      <c r="AD34" t="s">
        <v>1858</v>
      </c>
      <c r="AE34" t="s">
        <v>1903</v>
      </c>
      <c r="AF34" t="s">
        <v>1858</v>
      </c>
      <c r="AG34" t="s">
        <v>1906</v>
      </c>
      <c r="AH34" t="s">
        <v>1858</v>
      </c>
      <c r="AJ34" s="10">
        <f t="shared" ref="AJ34:AJ65" si="2">IF(AND(ISNUMBER(S34),S34&gt;0),S34+365.25,"")</f>
        <v>43574.25</v>
      </c>
      <c r="AM34" s="10">
        <f t="shared" si="1"/>
        <v>43574.25</v>
      </c>
    </row>
    <row r="35" spans="1:39" x14ac:dyDescent="0.25">
      <c r="A35">
        <v>1057</v>
      </c>
      <c r="C35">
        <v>4295865239</v>
      </c>
      <c r="H35" t="s">
        <v>60</v>
      </c>
      <c r="I35" t="s">
        <v>59</v>
      </c>
      <c r="J35" t="s">
        <v>59</v>
      </c>
      <c r="K35" t="s">
        <v>3484</v>
      </c>
      <c r="L35" t="b">
        <v>1</v>
      </c>
      <c r="N35" t="s">
        <v>3496</v>
      </c>
      <c r="O35" t="b">
        <v>1</v>
      </c>
      <c r="P35" t="s">
        <v>1301</v>
      </c>
      <c r="Q35" t="s">
        <v>1886</v>
      </c>
      <c r="R35" t="s">
        <v>1887</v>
      </c>
      <c r="S35" s="10">
        <v>43188</v>
      </c>
      <c r="T35" s="10"/>
      <c r="U35" t="b">
        <v>0</v>
      </c>
      <c r="V35" t="s">
        <v>536</v>
      </c>
      <c r="Z35" t="b">
        <v>1</v>
      </c>
      <c r="AA35" t="b">
        <v>0</v>
      </c>
      <c r="AC35" s="10">
        <v>43188</v>
      </c>
      <c r="AD35" t="s">
        <v>1888</v>
      </c>
      <c r="AE35" t="s">
        <v>1888</v>
      </c>
      <c r="AF35" t="s">
        <v>1889</v>
      </c>
      <c r="AG35" t="s">
        <v>1890</v>
      </c>
      <c r="AH35" t="s">
        <v>1888</v>
      </c>
      <c r="AJ35" s="10">
        <f t="shared" si="2"/>
        <v>43553.25</v>
      </c>
      <c r="AK35" s="10"/>
      <c r="AL35" s="10"/>
      <c r="AM35" s="10">
        <f t="shared" si="1"/>
        <v>43553.25</v>
      </c>
    </row>
    <row r="36" spans="1:39" x14ac:dyDescent="0.25">
      <c r="A36">
        <v>713</v>
      </c>
      <c r="C36">
        <v>4298155123</v>
      </c>
      <c r="H36" t="s">
        <v>61</v>
      </c>
      <c r="I36" t="s">
        <v>59</v>
      </c>
      <c r="J36" t="s">
        <v>59</v>
      </c>
      <c r="K36" t="s">
        <v>3491</v>
      </c>
      <c r="L36" t="b">
        <v>1</v>
      </c>
      <c r="O36" t="b">
        <v>0</v>
      </c>
      <c r="P36" t="s">
        <v>19</v>
      </c>
      <c r="S36" s="10" t="s">
        <v>536</v>
      </c>
      <c r="T36" s="10"/>
      <c r="U36" t="b">
        <v>0</v>
      </c>
      <c r="V36" t="s">
        <v>19</v>
      </c>
      <c r="AC36" s="10">
        <v>43374</v>
      </c>
      <c r="AJ36" s="10" t="str">
        <f t="shared" si="2"/>
        <v/>
      </c>
      <c r="AK36" s="10"/>
      <c r="AL36" s="10"/>
      <c r="AM36" s="10" t="e">
        <f t="shared" si="1"/>
        <v>#NUM!</v>
      </c>
    </row>
    <row r="37" spans="1:39" x14ac:dyDescent="0.25">
      <c r="A37">
        <v>746</v>
      </c>
      <c r="C37">
        <v>4295871682</v>
      </c>
      <c r="H37" t="s">
        <v>62</v>
      </c>
      <c r="I37" t="s">
        <v>59</v>
      </c>
      <c r="J37" t="s">
        <v>132</v>
      </c>
      <c r="K37" t="s">
        <v>3484</v>
      </c>
      <c r="L37" t="b">
        <v>1</v>
      </c>
      <c r="N37" t="s">
        <v>3496</v>
      </c>
      <c r="O37" t="b">
        <v>0</v>
      </c>
      <c r="P37" t="s">
        <v>1452</v>
      </c>
      <c r="R37" t="s">
        <v>1447</v>
      </c>
      <c r="S37" s="10">
        <v>43188</v>
      </c>
      <c r="T37" s="10"/>
      <c r="U37" t="b">
        <v>0</v>
      </c>
      <c r="V37" t="s">
        <v>536</v>
      </c>
      <c r="Z37" t="b">
        <v>1</v>
      </c>
      <c r="AA37" t="b">
        <v>1</v>
      </c>
      <c r="AC37" s="10">
        <v>43188</v>
      </c>
      <c r="AD37" t="s">
        <v>1525</v>
      </c>
      <c r="AE37" t="s">
        <v>1449</v>
      </c>
      <c r="AF37" t="s">
        <v>1450</v>
      </c>
      <c r="AG37" t="s">
        <v>1451</v>
      </c>
      <c r="AH37" t="s">
        <v>1448</v>
      </c>
      <c r="AJ37" s="10">
        <f t="shared" si="2"/>
        <v>43553.25</v>
      </c>
      <c r="AK37" s="10"/>
      <c r="AL37" s="10"/>
      <c r="AM37" s="10">
        <f t="shared" si="1"/>
        <v>43553.25</v>
      </c>
    </row>
    <row r="38" spans="1:39" x14ac:dyDescent="0.25">
      <c r="A38">
        <v>1060</v>
      </c>
      <c r="C38">
        <v>5000685130</v>
      </c>
      <c r="H38" t="s">
        <v>63</v>
      </c>
      <c r="I38" t="s">
        <v>59</v>
      </c>
      <c r="J38" t="s">
        <v>59</v>
      </c>
      <c r="K38" t="s">
        <v>3484</v>
      </c>
      <c r="L38" t="b">
        <v>1</v>
      </c>
      <c r="N38" t="s">
        <v>3496</v>
      </c>
      <c r="O38" t="b">
        <v>1</v>
      </c>
      <c r="P38" t="s">
        <v>1314</v>
      </c>
      <c r="Q38" t="s">
        <v>2182</v>
      </c>
      <c r="R38" t="s">
        <v>2183</v>
      </c>
      <c r="S38" s="10">
        <v>43210</v>
      </c>
      <c r="T38" s="10"/>
      <c r="U38" t="b">
        <v>0</v>
      </c>
      <c r="V38" t="s">
        <v>536</v>
      </c>
      <c r="Z38" t="b">
        <v>1</v>
      </c>
      <c r="AA38" t="b">
        <v>1</v>
      </c>
      <c r="AC38" s="10">
        <v>43210</v>
      </c>
      <c r="AD38" t="s">
        <v>1888</v>
      </c>
      <c r="AE38" t="s">
        <v>2184</v>
      </c>
      <c r="AF38" t="s">
        <v>2184</v>
      </c>
      <c r="AG38" t="s">
        <v>2185</v>
      </c>
      <c r="AH38" t="s">
        <v>2184</v>
      </c>
      <c r="AJ38" s="10">
        <f t="shared" si="2"/>
        <v>43575.25</v>
      </c>
      <c r="AM38" s="10">
        <f t="shared" si="1"/>
        <v>43575.25</v>
      </c>
    </row>
    <row r="39" spans="1:39" x14ac:dyDescent="0.25">
      <c r="A39">
        <v>1061</v>
      </c>
      <c r="C39">
        <v>5000634746</v>
      </c>
      <c r="H39" t="s">
        <v>64</v>
      </c>
      <c r="I39" t="s">
        <v>59</v>
      </c>
      <c r="J39" t="s">
        <v>59</v>
      </c>
      <c r="K39" t="s">
        <v>3484</v>
      </c>
      <c r="L39" t="b">
        <v>1</v>
      </c>
      <c r="N39" t="s">
        <v>3496</v>
      </c>
      <c r="O39" t="b">
        <v>1</v>
      </c>
      <c r="P39" t="s">
        <v>1314</v>
      </c>
      <c r="Q39" t="s">
        <v>2385</v>
      </c>
      <c r="R39" t="s">
        <v>2386</v>
      </c>
      <c r="S39" s="10">
        <v>43241</v>
      </c>
      <c r="T39" s="10"/>
      <c r="U39" t="b">
        <v>0</v>
      </c>
      <c r="V39" t="s">
        <v>536</v>
      </c>
      <c r="Z39" t="b">
        <v>1</v>
      </c>
      <c r="AA39" t="b">
        <v>0</v>
      </c>
      <c r="AB39" t="b">
        <v>1</v>
      </c>
      <c r="AC39" s="10">
        <v>43241</v>
      </c>
      <c r="AD39" t="s">
        <v>1858</v>
      </c>
      <c r="AE39" t="s">
        <v>2263</v>
      </c>
      <c r="AF39" t="s">
        <v>1858</v>
      </c>
      <c r="AG39" t="s">
        <v>2387</v>
      </c>
      <c r="AH39" t="s">
        <v>2263</v>
      </c>
      <c r="AJ39" s="10">
        <f t="shared" si="2"/>
        <v>43606.25</v>
      </c>
      <c r="AK39" s="10"/>
      <c r="AL39" s="10"/>
      <c r="AM39" s="10">
        <f t="shared" si="1"/>
        <v>43606.25</v>
      </c>
    </row>
    <row r="40" spans="1:39" x14ac:dyDescent="0.25">
      <c r="A40">
        <v>10113</v>
      </c>
      <c r="C40">
        <v>5000504255</v>
      </c>
      <c r="H40" t="s">
        <v>65</v>
      </c>
      <c r="I40" t="s">
        <v>59</v>
      </c>
      <c r="J40" t="s">
        <v>59</v>
      </c>
      <c r="K40" t="s">
        <v>3484</v>
      </c>
      <c r="L40" t="b">
        <v>1</v>
      </c>
      <c r="N40" t="s">
        <v>3496</v>
      </c>
      <c r="O40" t="b">
        <v>1</v>
      </c>
      <c r="P40" t="s">
        <v>1314</v>
      </c>
      <c r="R40" t="s">
        <v>2397</v>
      </c>
      <c r="S40" s="10">
        <v>43214</v>
      </c>
      <c r="T40" s="10"/>
      <c r="U40" t="b">
        <v>0</v>
      </c>
      <c r="V40" t="s">
        <v>536</v>
      </c>
      <c r="AA40" t="b">
        <v>0</v>
      </c>
      <c r="AC40" s="10">
        <v>43214</v>
      </c>
      <c r="AD40" t="s">
        <v>2398</v>
      </c>
      <c r="AE40" t="s">
        <v>2399</v>
      </c>
      <c r="AF40" t="s">
        <v>2398</v>
      </c>
      <c r="AG40" t="s">
        <v>2400</v>
      </c>
      <c r="AH40" t="s">
        <v>2399</v>
      </c>
      <c r="AI40" t="s">
        <v>2401</v>
      </c>
      <c r="AJ40" s="10">
        <f t="shared" si="2"/>
        <v>43579.25</v>
      </c>
      <c r="AK40" s="10"/>
      <c r="AL40" s="10"/>
      <c r="AM40" s="10">
        <f t="shared" si="1"/>
        <v>43579.25</v>
      </c>
    </row>
    <row r="41" spans="1:39" x14ac:dyDescent="0.25">
      <c r="A41">
        <v>1129</v>
      </c>
      <c r="C41">
        <v>4295863738</v>
      </c>
      <c r="H41" t="s">
        <v>66</v>
      </c>
      <c r="I41" t="s">
        <v>59</v>
      </c>
      <c r="J41" t="s">
        <v>59</v>
      </c>
      <c r="K41" t="s">
        <v>3484</v>
      </c>
      <c r="L41" t="b">
        <v>1</v>
      </c>
      <c r="N41" t="s">
        <v>3496</v>
      </c>
      <c r="O41" t="b">
        <v>1</v>
      </c>
      <c r="P41" t="s">
        <v>1840</v>
      </c>
      <c r="Q41" t="s">
        <v>1841</v>
      </c>
      <c r="R41" t="s">
        <v>2338</v>
      </c>
      <c r="S41" s="10">
        <v>43201</v>
      </c>
      <c r="T41" s="10"/>
      <c r="U41" t="b">
        <v>0</v>
      </c>
      <c r="V41" t="s">
        <v>536</v>
      </c>
      <c r="Z41" t="b">
        <v>1</v>
      </c>
      <c r="AA41" t="b">
        <v>0</v>
      </c>
      <c r="AB41" t="b">
        <v>1</v>
      </c>
      <c r="AC41" s="10">
        <v>43201</v>
      </c>
      <c r="AD41" t="s">
        <v>1842</v>
      </c>
      <c r="AE41" t="s">
        <v>1843</v>
      </c>
      <c r="AH41" t="s">
        <v>1843</v>
      </c>
      <c r="AJ41" s="10">
        <f t="shared" si="2"/>
        <v>43566.25</v>
      </c>
      <c r="AK41" s="10"/>
      <c r="AL41" s="10"/>
      <c r="AM41" s="10">
        <f t="shared" si="1"/>
        <v>43566.25</v>
      </c>
    </row>
    <row r="42" spans="1:39" x14ac:dyDescent="0.25">
      <c r="A42">
        <v>1131</v>
      </c>
      <c r="C42">
        <v>4295865188</v>
      </c>
      <c r="H42" t="s">
        <v>67</v>
      </c>
      <c r="I42" t="s">
        <v>59</v>
      </c>
      <c r="J42" t="s">
        <v>132</v>
      </c>
      <c r="K42" t="s">
        <v>3484</v>
      </c>
      <c r="L42" t="b">
        <v>1</v>
      </c>
      <c r="N42" t="s">
        <v>3496</v>
      </c>
      <c r="O42" t="b">
        <v>0</v>
      </c>
      <c r="P42" t="s">
        <v>1523</v>
      </c>
      <c r="Q42" t="s">
        <v>1524</v>
      </c>
      <c r="R42" t="s">
        <v>1522</v>
      </c>
      <c r="S42" s="10">
        <v>43159</v>
      </c>
      <c r="T42" s="10"/>
      <c r="U42" t="b">
        <v>0</v>
      </c>
      <c r="V42" t="s">
        <v>536</v>
      </c>
      <c r="Z42" t="b">
        <v>1</v>
      </c>
      <c r="AA42" t="b">
        <v>1</v>
      </c>
      <c r="AC42" s="10">
        <v>43185</v>
      </c>
      <c r="AD42" t="s">
        <v>1526</v>
      </c>
      <c r="AE42" t="s">
        <v>1527</v>
      </c>
      <c r="AF42" t="s">
        <v>1529</v>
      </c>
      <c r="AG42" t="s">
        <v>1530</v>
      </c>
      <c r="AH42" t="s">
        <v>1528</v>
      </c>
      <c r="AJ42" s="10">
        <f t="shared" si="2"/>
        <v>43524.25</v>
      </c>
      <c r="AK42" s="10" t="str">
        <f>IF(AND(ISNUMBER(Y42),Y42&gt;0),Y42+365.25,"")</f>
        <v/>
      </c>
      <c r="AL42" s="10"/>
      <c r="AM42" s="10">
        <f t="shared" si="1"/>
        <v>43524.25</v>
      </c>
    </row>
    <row r="43" spans="1:39" x14ac:dyDescent="0.25">
      <c r="A43">
        <v>8680</v>
      </c>
      <c r="C43">
        <v>4295864060</v>
      </c>
      <c r="H43" t="s">
        <v>68</v>
      </c>
      <c r="I43" t="s">
        <v>59</v>
      </c>
      <c r="J43" t="s">
        <v>59</v>
      </c>
      <c r="K43" t="s">
        <v>3486</v>
      </c>
      <c r="L43" t="b">
        <v>1</v>
      </c>
      <c r="O43" t="b">
        <v>0</v>
      </c>
      <c r="P43" t="s">
        <v>19</v>
      </c>
      <c r="S43" s="10" t="s">
        <v>536</v>
      </c>
      <c r="T43" s="10"/>
      <c r="U43" t="b">
        <v>0</v>
      </c>
      <c r="V43" t="s">
        <v>19</v>
      </c>
      <c r="AA43" t="b">
        <v>0</v>
      </c>
      <c r="AC43" s="10">
        <v>43374</v>
      </c>
      <c r="AJ43" s="10" t="str">
        <f t="shared" si="2"/>
        <v/>
      </c>
      <c r="AK43" s="10"/>
      <c r="AL43" s="10"/>
      <c r="AM43" s="10" t="e">
        <f t="shared" si="1"/>
        <v>#NUM!</v>
      </c>
    </row>
    <row r="44" spans="1:39" x14ac:dyDescent="0.25">
      <c r="A44">
        <v>717</v>
      </c>
      <c r="C44">
        <v>5000064360</v>
      </c>
      <c r="H44" t="s">
        <v>69</v>
      </c>
      <c r="I44" t="s">
        <v>59</v>
      </c>
      <c r="J44" t="s">
        <v>59</v>
      </c>
      <c r="K44" t="s">
        <v>3484</v>
      </c>
      <c r="L44" t="b">
        <v>1</v>
      </c>
      <c r="N44" t="s">
        <v>3496</v>
      </c>
      <c r="O44" t="b">
        <v>1</v>
      </c>
      <c r="P44" t="s">
        <v>1301</v>
      </c>
      <c r="Q44" t="s">
        <v>1841</v>
      </c>
      <c r="R44" t="s">
        <v>1846</v>
      </c>
      <c r="S44" s="10">
        <v>43182</v>
      </c>
      <c r="T44" s="10"/>
      <c r="U44" t="b">
        <v>0</v>
      </c>
      <c r="V44" t="s">
        <v>536</v>
      </c>
      <c r="Z44" t="b">
        <v>1</v>
      </c>
      <c r="AA44" t="b">
        <v>1</v>
      </c>
      <c r="AC44" s="10">
        <v>43186</v>
      </c>
      <c r="AD44" t="s">
        <v>1847</v>
      </c>
      <c r="AE44" t="s">
        <v>1847</v>
      </c>
      <c r="AH44" t="s">
        <v>1847</v>
      </c>
      <c r="AJ44" s="10">
        <f t="shared" si="2"/>
        <v>43547.25</v>
      </c>
      <c r="AK44" s="10"/>
      <c r="AL44" s="10"/>
      <c r="AM44" s="10">
        <f t="shared" si="1"/>
        <v>43547.25</v>
      </c>
    </row>
    <row r="45" spans="1:39" x14ac:dyDescent="0.25">
      <c r="A45">
        <v>13357</v>
      </c>
      <c r="C45">
        <v>5046318443</v>
      </c>
      <c r="H45" t="s">
        <v>70</v>
      </c>
      <c r="I45" t="s">
        <v>59</v>
      </c>
      <c r="J45" t="s">
        <v>59</v>
      </c>
      <c r="K45" t="s">
        <v>3484</v>
      </c>
      <c r="L45" t="b">
        <v>1</v>
      </c>
      <c r="N45" t="s">
        <v>3496</v>
      </c>
      <c r="O45" t="b">
        <v>1</v>
      </c>
      <c r="P45" t="s">
        <v>1314</v>
      </c>
      <c r="Q45" t="s">
        <v>1855</v>
      </c>
      <c r="R45" t="s">
        <v>1856</v>
      </c>
      <c r="S45" s="10">
        <v>43166</v>
      </c>
      <c r="T45" s="10"/>
      <c r="U45" t="b">
        <v>0</v>
      </c>
      <c r="V45" t="s">
        <v>536</v>
      </c>
      <c r="Z45" t="b">
        <v>1</v>
      </c>
      <c r="AA45" t="b">
        <v>1</v>
      </c>
      <c r="AC45" s="10">
        <v>43166</v>
      </c>
      <c r="AD45" t="s">
        <v>1857</v>
      </c>
      <c r="AE45" t="s">
        <v>1858</v>
      </c>
      <c r="AJ45" s="10">
        <f t="shared" si="2"/>
        <v>43531.25</v>
      </c>
      <c r="AK45" s="10" t="s">
        <v>536</v>
      </c>
      <c r="AL45" s="10"/>
      <c r="AM45" s="10">
        <f t="shared" si="1"/>
        <v>43531.25</v>
      </c>
    </row>
    <row r="46" spans="1:39" x14ac:dyDescent="0.25">
      <c r="A46">
        <v>1171</v>
      </c>
      <c r="C46">
        <v>5035173342</v>
      </c>
      <c r="H46" t="s">
        <v>71</v>
      </c>
      <c r="I46" t="s">
        <v>59</v>
      </c>
      <c r="J46" t="s">
        <v>59</v>
      </c>
      <c r="K46" t="s">
        <v>3484</v>
      </c>
      <c r="L46" t="b">
        <v>1</v>
      </c>
      <c r="N46" t="s">
        <v>3496</v>
      </c>
      <c r="O46" t="b">
        <v>1</v>
      </c>
      <c r="P46" t="s">
        <v>1831</v>
      </c>
      <c r="Q46" t="s">
        <v>1832</v>
      </c>
      <c r="R46" t="s">
        <v>1833</v>
      </c>
      <c r="S46" s="10">
        <v>43185</v>
      </c>
      <c r="T46" s="10"/>
      <c r="U46" t="b">
        <v>0</v>
      </c>
      <c r="V46" t="s">
        <v>536</v>
      </c>
      <c r="Z46" t="b">
        <v>1</v>
      </c>
      <c r="AA46" t="b">
        <v>0</v>
      </c>
      <c r="AB46" t="b">
        <v>1</v>
      </c>
      <c r="AC46" s="10">
        <v>43185</v>
      </c>
      <c r="AD46" t="s">
        <v>1824</v>
      </c>
      <c r="AE46" t="s">
        <v>1824</v>
      </c>
      <c r="AG46" t="s">
        <v>1834</v>
      </c>
      <c r="AH46" t="s">
        <v>1824</v>
      </c>
      <c r="AI46" t="s">
        <v>1834</v>
      </c>
      <c r="AJ46" s="10">
        <f t="shared" si="2"/>
        <v>43550.25</v>
      </c>
      <c r="AK46" s="10"/>
      <c r="AL46" s="10"/>
      <c r="AM46" s="10">
        <f t="shared" si="1"/>
        <v>43550.25</v>
      </c>
    </row>
    <row r="47" spans="1:39" x14ac:dyDescent="0.25">
      <c r="A47">
        <v>1301</v>
      </c>
      <c r="C47">
        <v>5036766703</v>
      </c>
      <c r="H47" t="s">
        <v>72</v>
      </c>
      <c r="I47" t="s">
        <v>59</v>
      </c>
      <c r="J47" t="s">
        <v>59</v>
      </c>
      <c r="K47" t="s">
        <v>3486</v>
      </c>
      <c r="L47" t="b">
        <v>1</v>
      </c>
      <c r="O47" t="b">
        <v>0</v>
      </c>
      <c r="P47" t="s">
        <v>19</v>
      </c>
      <c r="S47" s="10" t="s">
        <v>536</v>
      </c>
      <c r="T47" s="10"/>
      <c r="U47" t="b">
        <v>0</v>
      </c>
      <c r="V47" t="s">
        <v>19</v>
      </c>
      <c r="AA47" t="b">
        <v>1</v>
      </c>
      <c r="AC47" s="10">
        <v>43374</v>
      </c>
      <c r="AJ47" s="10" t="str">
        <f t="shared" si="2"/>
        <v/>
      </c>
      <c r="AK47" s="10"/>
      <c r="AL47" s="10"/>
      <c r="AM47" s="10" t="e">
        <f t="shared" si="1"/>
        <v>#NUM!</v>
      </c>
    </row>
    <row r="48" spans="1:39" x14ac:dyDescent="0.25">
      <c r="A48">
        <v>13206</v>
      </c>
      <c r="C48">
        <v>4297535960</v>
      </c>
      <c r="H48" t="s">
        <v>73</v>
      </c>
      <c r="I48" t="s">
        <v>59</v>
      </c>
      <c r="J48" t="s">
        <v>59</v>
      </c>
      <c r="K48" t="s">
        <v>3486</v>
      </c>
      <c r="L48" t="b">
        <v>1</v>
      </c>
      <c r="O48" t="b">
        <v>0</v>
      </c>
      <c r="P48" t="s">
        <v>19</v>
      </c>
      <c r="S48" s="10" t="s">
        <v>536</v>
      </c>
      <c r="T48" s="10"/>
      <c r="U48" t="b">
        <v>0</v>
      </c>
      <c r="V48" t="s">
        <v>19</v>
      </c>
      <c r="AC48" s="10">
        <v>43374</v>
      </c>
      <c r="AJ48" s="10" t="str">
        <f t="shared" si="2"/>
        <v/>
      </c>
      <c r="AK48" s="10"/>
      <c r="AL48" s="10"/>
      <c r="AM48" s="10" t="e">
        <f t="shared" si="1"/>
        <v>#NUM!</v>
      </c>
    </row>
    <row r="49" spans="1:39" x14ac:dyDescent="0.25">
      <c r="A49">
        <v>1318</v>
      </c>
      <c r="C49">
        <v>4295865196</v>
      </c>
      <c r="H49" t="s">
        <v>74</v>
      </c>
      <c r="I49" t="s">
        <v>59</v>
      </c>
      <c r="J49" t="s">
        <v>59</v>
      </c>
      <c r="K49" t="s">
        <v>3484</v>
      </c>
      <c r="L49" t="b">
        <v>1</v>
      </c>
      <c r="N49" t="s">
        <v>3496</v>
      </c>
      <c r="O49" t="b">
        <v>0</v>
      </c>
      <c r="P49" t="s">
        <v>1314</v>
      </c>
      <c r="Q49" t="s">
        <v>1812</v>
      </c>
      <c r="R49" t="s">
        <v>1813</v>
      </c>
      <c r="S49" s="10">
        <v>43179</v>
      </c>
      <c r="T49" s="10"/>
      <c r="U49" t="b">
        <v>0</v>
      </c>
      <c r="V49" t="s">
        <v>536</v>
      </c>
      <c r="Z49" t="b">
        <v>1</v>
      </c>
      <c r="AA49" t="b">
        <v>0</v>
      </c>
      <c r="AB49" t="b">
        <v>1</v>
      </c>
      <c r="AC49" s="10">
        <v>43179</v>
      </c>
      <c r="AD49" t="s">
        <v>1340</v>
      </c>
      <c r="AE49" t="s">
        <v>1340</v>
      </c>
      <c r="AF49" t="s">
        <v>1814</v>
      </c>
      <c r="AH49" t="s">
        <v>1340</v>
      </c>
      <c r="AI49" t="s">
        <v>1815</v>
      </c>
      <c r="AJ49" s="10">
        <f t="shared" si="2"/>
        <v>43544.25</v>
      </c>
      <c r="AK49" s="10"/>
      <c r="AL49" s="10"/>
      <c r="AM49" s="10">
        <f t="shared" si="1"/>
        <v>43544.25</v>
      </c>
    </row>
    <row r="50" spans="1:39" x14ac:dyDescent="0.25">
      <c r="A50" s="6">
        <v>12384</v>
      </c>
      <c r="C50" s="5">
        <v>5035905901</v>
      </c>
      <c r="D50" s="5"/>
      <c r="E50" s="5"/>
      <c r="H50" s="6" t="s">
        <v>75</v>
      </c>
      <c r="I50" t="s">
        <v>59</v>
      </c>
      <c r="J50" t="s">
        <v>59</v>
      </c>
      <c r="K50" t="s">
        <v>3486</v>
      </c>
      <c r="L50" t="b">
        <v>1</v>
      </c>
      <c r="O50" t="b">
        <v>0</v>
      </c>
      <c r="P50" t="s">
        <v>19</v>
      </c>
      <c r="S50" s="10" t="s">
        <v>536</v>
      </c>
      <c r="T50" s="10"/>
      <c r="U50" t="b">
        <v>0</v>
      </c>
      <c r="V50" t="s">
        <v>19</v>
      </c>
      <c r="AA50" t="b">
        <v>1</v>
      </c>
      <c r="AJ50" s="10" t="str">
        <f t="shared" si="2"/>
        <v/>
      </c>
      <c r="AK50" s="10"/>
      <c r="AL50" s="10"/>
      <c r="AM50" s="10" t="e">
        <f t="shared" si="1"/>
        <v>#NUM!</v>
      </c>
    </row>
    <row r="51" spans="1:39" x14ac:dyDescent="0.25">
      <c r="A51">
        <v>1243</v>
      </c>
      <c r="C51">
        <v>4295864520</v>
      </c>
      <c r="H51" t="s">
        <v>76</v>
      </c>
      <c r="I51" t="s">
        <v>59</v>
      </c>
      <c r="J51" t="s">
        <v>59</v>
      </c>
      <c r="K51" t="s">
        <v>3484</v>
      </c>
      <c r="L51" t="b">
        <v>1</v>
      </c>
      <c r="N51" t="s">
        <v>3496</v>
      </c>
      <c r="O51" t="b">
        <v>1</v>
      </c>
      <c r="P51" t="s">
        <v>1301</v>
      </c>
      <c r="Q51" t="s">
        <v>1891</v>
      </c>
      <c r="S51" s="10">
        <v>43188</v>
      </c>
      <c r="T51" s="10"/>
      <c r="Z51" t="b">
        <v>1</v>
      </c>
      <c r="AA51" t="b">
        <v>0</v>
      </c>
      <c r="AB51" t="b">
        <v>1</v>
      </c>
      <c r="AC51" s="10">
        <v>43188</v>
      </c>
      <c r="AD51" t="s">
        <v>1884</v>
      </c>
      <c r="AE51" t="s">
        <v>1884</v>
      </c>
      <c r="AF51" t="s">
        <v>1892</v>
      </c>
      <c r="AG51" t="s">
        <v>1892</v>
      </c>
      <c r="AH51" t="s">
        <v>1884</v>
      </c>
      <c r="AJ51" s="10">
        <f t="shared" si="2"/>
        <v>43553.25</v>
      </c>
      <c r="AK51" s="10"/>
      <c r="AL51" s="10"/>
      <c r="AM51" s="10">
        <f t="shared" si="1"/>
        <v>43553.25</v>
      </c>
    </row>
    <row r="52" spans="1:39" x14ac:dyDescent="0.25">
      <c r="A52">
        <v>1407</v>
      </c>
      <c r="C52">
        <v>4295865581</v>
      </c>
      <c r="H52" t="s">
        <v>77</v>
      </c>
      <c r="I52" t="s">
        <v>59</v>
      </c>
      <c r="J52" t="s">
        <v>59</v>
      </c>
      <c r="K52" t="s">
        <v>3484</v>
      </c>
      <c r="L52" t="b">
        <v>1</v>
      </c>
      <c r="N52" t="s">
        <v>3496</v>
      </c>
      <c r="O52" t="b">
        <v>1</v>
      </c>
      <c r="P52" t="s">
        <v>1819</v>
      </c>
      <c r="Q52" t="s">
        <v>1907</v>
      </c>
      <c r="R52" t="s">
        <v>1908</v>
      </c>
      <c r="S52" s="10">
        <v>43208</v>
      </c>
      <c r="T52" s="10"/>
      <c r="U52" t="b">
        <v>0</v>
      </c>
      <c r="V52" t="s">
        <v>536</v>
      </c>
      <c r="Z52" t="b">
        <v>1</v>
      </c>
      <c r="AA52" t="b">
        <v>0</v>
      </c>
      <c r="AB52" t="b">
        <v>1</v>
      </c>
      <c r="AC52" s="10">
        <v>43208</v>
      </c>
      <c r="AD52" t="s">
        <v>1340</v>
      </c>
      <c r="AE52" t="s">
        <v>1340</v>
      </c>
      <c r="AF52" t="s">
        <v>1340</v>
      </c>
      <c r="AG52" t="s">
        <v>1909</v>
      </c>
      <c r="AH52" t="s">
        <v>1340</v>
      </c>
      <c r="AJ52" s="10">
        <f t="shared" si="2"/>
        <v>43573.25</v>
      </c>
      <c r="AK52" s="10"/>
      <c r="AL52" s="10"/>
      <c r="AM52" s="10">
        <f t="shared" si="1"/>
        <v>43573.25</v>
      </c>
    </row>
    <row r="53" spans="1:39" x14ac:dyDescent="0.25">
      <c r="A53">
        <v>1421</v>
      </c>
      <c r="C53">
        <v>5042953650</v>
      </c>
      <c r="H53" t="s">
        <v>78</v>
      </c>
      <c r="I53" t="s">
        <v>59</v>
      </c>
      <c r="J53" t="s">
        <v>59</v>
      </c>
      <c r="K53" t="s">
        <v>3484</v>
      </c>
      <c r="L53" t="b">
        <v>1</v>
      </c>
      <c r="N53" t="s">
        <v>3496</v>
      </c>
      <c r="O53" t="b">
        <v>1</v>
      </c>
      <c r="P53" t="s">
        <v>1314</v>
      </c>
      <c r="Q53" t="s">
        <v>1807</v>
      </c>
      <c r="R53" t="s">
        <v>1806</v>
      </c>
      <c r="S53" s="10">
        <v>43209</v>
      </c>
      <c r="T53" s="10"/>
      <c r="U53" t="b">
        <v>0</v>
      </c>
      <c r="V53" t="s">
        <v>536</v>
      </c>
      <c r="Z53" t="b">
        <v>1</v>
      </c>
      <c r="AA53" t="b">
        <v>1</v>
      </c>
      <c r="AC53" s="10">
        <v>43209</v>
      </c>
      <c r="AD53" t="s">
        <v>1647</v>
      </c>
      <c r="AE53" t="s">
        <v>1647</v>
      </c>
      <c r="AF53" t="s">
        <v>1808</v>
      </c>
      <c r="AG53" t="s">
        <v>1340</v>
      </c>
      <c r="AH53" t="s">
        <v>1647</v>
      </c>
      <c r="AJ53" s="10">
        <f t="shared" si="2"/>
        <v>43574.25</v>
      </c>
      <c r="AM53" s="10">
        <f t="shared" si="1"/>
        <v>43574.25</v>
      </c>
    </row>
    <row r="54" spans="1:39" x14ac:dyDescent="0.25">
      <c r="A54">
        <v>1509</v>
      </c>
      <c r="C54">
        <v>5001217542</v>
      </c>
      <c r="H54" t="s">
        <v>79</v>
      </c>
      <c r="I54" t="s">
        <v>59</v>
      </c>
      <c r="J54" t="s">
        <v>59</v>
      </c>
      <c r="L54" t="b">
        <v>0</v>
      </c>
      <c r="O54" t="b">
        <v>0</v>
      </c>
      <c r="P54" t="s">
        <v>19</v>
      </c>
      <c r="S54" s="10" t="s">
        <v>536</v>
      </c>
      <c r="T54" s="10"/>
      <c r="U54" t="b">
        <v>0</v>
      </c>
      <c r="V54" t="s">
        <v>19</v>
      </c>
      <c r="AJ54" s="10" t="str">
        <f t="shared" si="2"/>
        <v/>
      </c>
      <c r="AK54" s="10"/>
      <c r="AL54" s="10"/>
      <c r="AM54" s="10" t="e">
        <f t="shared" si="1"/>
        <v>#NUM!</v>
      </c>
    </row>
    <row r="55" spans="1:39" x14ac:dyDescent="0.25">
      <c r="A55">
        <v>1575</v>
      </c>
      <c r="C55">
        <v>5040257064</v>
      </c>
      <c r="H55" t="s">
        <v>80</v>
      </c>
      <c r="I55" t="s">
        <v>59</v>
      </c>
      <c r="J55" t="s">
        <v>59</v>
      </c>
      <c r="K55" t="s">
        <v>3485</v>
      </c>
      <c r="L55" t="b">
        <v>1</v>
      </c>
      <c r="O55" t="b">
        <v>1</v>
      </c>
      <c r="P55" t="s">
        <v>1301</v>
      </c>
      <c r="R55" t="s">
        <v>3583</v>
      </c>
      <c r="S55" s="10">
        <v>43216</v>
      </c>
      <c r="T55" s="10"/>
      <c r="U55" t="b">
        <v>0</v>
      </c>
      <c r="V55" t="s">
        <v>19</v>
      </c>
      <c r="Z55" t="b">
        <v>1</v>
      </c>
      <c r="AA55" t="b">
        <v>1</v>
      </c>
      <c r="AC55" s="10">
        <v>43216</v>
      </c>
      <c r="AD55" t="s">
        <v>2399</v>
      </c>
      <c r="AE55" t="s">
        <v>1824</v>
      </c>
      <c r="AF55" t="s">
        <v>2399</v>
      </c>
      <c r="AG55" t="s">
        <v>3584</v>
      </c>
      <c r="AH55" t="s">
        <v>2399</v>
      </c>
      <c r="AJ55" s="10">
        <f t="shared" si="2"/>
        <v>43581.25</v>
      </c>
      <c r="AK55" s="10"/>
      <c r="AL55" s="10"/>
      <c r="AM55" s="10">
        <f t="shared" si="1"/>
        <v>43581.25</v>
      </c>
    </row>
    <row r="56" spans="1:39" x14ac:dyDescent="0.25">
      <c r="A56">
        <v>1582</v>
      </c>
      <c r="C56">
        <v>5043339590</v>
      </c>
      <c r="H56" t="s">
        <v>81</v>
      </c>
      <c r="I56" t="s">
        <v>59</v>
      </c>
      <c r="J56" t="s">
        <v>59</v>
      </c>
      <c r="K56" t="s">
        <v>3485</v>
      </c>
      <c r="L56" t="b">
        <v>1</v>
      </c>
      <c r="O56" t="b">
        <v>1</v>
      </c>
      <c r="P56" t="s">
        <v>1314</v>
      </c>
      <c r="Q56" t="s">
        <v>1910</v>
      </c>
      <c r="R56" t="s">
        <v>1911</v>
      </c>
      <c r="S56" s="10">
        <v>43217</v>
      </c>
      <c r="T56" s="10"/>
      <c r="U56" t="b">
        <v>0</v>
      </c>
      <c r="V56" t="s">
        <v>536</v>
      </c>
      <c r="Z56" t="b">
        <v>1</v>
      </c>
      <c r="AA56" t="b">
        <v>0</v>
      </c>
      <c r="AB56" t="b">
        <v>1</v>
      </c>
      <c r="AC56" s="10">
        <v>43217</v>
      </c>
      <c r="AD56" t="s">
        <v>1912</v>
      </c>
      <c r="AE56" t="s">
        <v>1913</v>
      </c>
      <c r="AF56" t="s">
        <v>1914</v>
      </c>
      <c r="AG56" t="s">
        <v>1915</v>
      </c>
      <c r="AH56" t="s">
        <v>1913</v>
      </c>
      <c r="AJ56" s="10">
        <f t="shared" si="2"/>
        <v>43582.25</v>
      </c>
      <c r="AK56" s="10"/>
      <c r="AL56" s="10"/>
      <c r="AM56" s="10">
        <f t="shared" si="1"/>
        <v>43582.25</v>
      </c>
    </row>
    <row r="57" spans="1:39" x14ac:dyDescent="0.25">
      <c r="A57">
        <v>1137</v>
      </c>
      <c r="C57">
        <v>4295864304</v>
      </c>
      <c r="H57" t="s">
        <v>82</v>
      </c>
      <c r="I57" t="s">
        <v>59</v>
      </c>
      <c r="J57" t="s">
        <v>59</v>
      </c>
      <c r="K57" t="s">
        <v>3484</v>
      </c>
      <c r="L57" t="b">
        <v>1</v>
      </c>
      <c r="N57" t="s">
        <v>3496</v>
      </c>
      <c r="O57" t="b">
        <v>1</v>
      </c>
      <c r="P57" t="s">
        <v>1558</v>
      </c>
      <c r="Q57" t="s">
        <v>1893</v>
      </c>
      <c r="R57" t="s">
        <v>1894</v>
      </c>
      <c r="S57" s="10">
        <v>43188</v>
      </c>
      <c r="T57" s="10"/>
      <c r="U57" t="b">
        <v>0</v>
      </c>
      <c r="V57" t="s">
        <v>536</v>
      </c>
      <c r="AA57" t="b">
        <v>0</v>
      </c>
      <c r="AC57" s="10">
        <v>43188</v>
      </c>
      <c r="AD57" t="s">
        <v>1553</v>
      </c>
      <c r="AE57" t="s">
        <v>1896</v>
      </c>
      <c r="AF57" t="s">
        <v>1895</v>
      </c>
      <c r="AG57" t="s">
        <v>1895</v>
      </c>
      <c r="AH57" t="s">
        <v>1896</v>
      </c>
      <c r="AJ57" s="10">
        <f t="shared" si="2"/>
        <v>43553.25</v>
      </c>
      <c r="AK57" s="10"/>
      <c r="AL57" s="10"/>
      <c r="AM57" s="10">
        <f t="shared" si="1"/>
        <v>43553.25</v>
      </c>
    </row>
    <row r="58" spans="1:39" x14ac:dyDescent="0.25">
      <c r="A58">
        <v>771</v>
      </c>
      <c r="C58">
        <v>4295863946</v>
      </c>
      <c r="H58" t="s">
        <v>83</v>
      </c>
      <c r="I58" t="s">
        <v>59</v>
      </c>
      <c r="J58" t="s">
        <v>59</v>
      </c>
      <c r="K58" t="s">
        <v>3484</v>
      </c>
      <c r="L58" t="b">
        <v>1</v>
      </c>
      <c r="N58" t="s">
        <v>3496</v>
      </c>
      <c r="O58" t="b">
        <v>1</v>
      </c>
      <c r="P58" t="s">
        <v>1301</v>
      </c>
      <c r="Q58" t="s">
        <v>3548</v>
      </c>
      <c r="S58" s="10">
        <v>43178</v>
      </c>
      <c r="T58" s="10"/>
      <c r="U58" t="b">
        <v>0</v>
      </c>
      <c r="V58" t="s">
        <v>536</v>
      </c>
      <c r="Z58" t="b">
        <v>1</v>
      </c>
      <c r="AA58" t="b">
        <v>0</v>
      </c>
      <c r="AB58" t="b">
        <v>1</v>
      </c>
      <c r="AC58" s="10">
        <v>43353</v>
      </c>
      <c r="AJ58" s="10">
        <f t="shared" si="2"/>
        <v>43543.25</v>
      </c>
      <c r="AK58" s="10"/>
      <c r="AL58" s="10"/>
      <c r="AM58" s="10">
        <f t="shared" si="1"/>
        <v>43543.25</v>
      </c>
    </row>
    <row r="59" spans="1:39" x14ac:dyDescent="0.25">
      <c r="A59">
        <v>1700</v>
      </c>
      <c r="C59">
        <v>5035422281</v>
      </c>
      <c r="H59" t="s">
        <v>84</v>
      </c>
      <c r="I59" t="s">
        <v>59</v>
      </c>
      <c r="J59" t="s">
        <v>59</v>
      </c>
      <c r="K59" t="s">
        <v>3484</v>
      </c>
      <c r="L59" t="b">
        <v>1</v>
      </c>
      <c r="N59" t="s">
        <v>3496</v>
      </c>
      <c r="O59" t="b">
        <v>1</v>
      </c>
      <c r="P59" t="s">
        <v>1301</v>
      </c>
      <c r="Q59" t="s">
        <v>3549</v>
      </c>
      <c r="S59" s="10">
        <v>43212</v>
      </c>
      <c r="T59" s="10"/>
      <c r="U59" t="b">
        <v>0</v>
      </c>
      <c r="V59" t="s">
        <v>536</v>
      </c>
      <c r="Z59" t="b">
        <v>1</v>
      </c>
      <c r="AA59" t="b">
        <v>1</v>
      </c>
      <c r="AC59" s="10">
        <v>43353</v>
      </c>
      <c r="AJ59" s="10">
        <f t="shared" si="2"/>
        <v>43577.25</v>
      </c>
      <c r="AK59" s="10"/>
      <c r="AL59" s="10"/>
      <c r="AM59" s="10">
        <f t="shared" si="1"/>
        <v>43577.25</v>
      </c>
    </row>
    <row r="60" spans="1:39" x14ac:dyDescent="0.25">
      <c r="A60">
        <v>1998</v>
      </c>
      <c r="C60">
        <v>4296921764</v>
      </c>
      <c r="H60" t="s">
        <v>85</v>
      </c>
      <c r="I60" t="s">
        <v>59</v>
      </c>
      <c r="J60" t="s">
        <v>59</v>
      </c>
      <c r="K60" t="s">
        <v>3485</v>
      </c>
      <c r="L60" t="b">
        <v>1</v>
      </c>
      <c r="O60" t="b">
        <v>0</v>
      </c>
      <c r="P60" t="s">
        <v>19</v>
      </c>
      <c r="S60" s="10"/>
      <c r="T60" s="10"/>
      <c r="U60" t="b">
        <v>0</v>
      </c>
      <c r="V60" t="s">
        <v>19</v>
      </c>
      <c r="AA60" t="b">
        <v>1</v>
      </c>
      <c r="AC60" s="10">
        <v>43374</v>
      </c>
      <c r="AJ60" s="10" t="str">
        <f t="shared" si="2"/>
        <v/>
      </c>
      <c r="AK60" s="10"/>
      <c r="AL60" s="10"/>
      <c r="AM60" s="10" t="e">
        <f t="shared" si="1"/>
        <v>#NUM!</v>
      </c>
    </row>
    <row r="61" spans="1:39" x14ac:dyDescent="0.25">
      <c r="A61">
        <v>1723</v>
      </c>
      <c r="C61">
        <v>4295864882</v>
      </c>
      <c r="H61" t="s">
        <v>86</v>
      </c>
      <c r="I61" t="s">
        <v>59</v>
      </c>
      <c r="J61" t="s">
        <v>59</v>
      </c>
      <c r="K61" t="s">
        <v>3484</v>
      </c>
      <c r="L61" t="b">
        <v>1</v>
      </c>
      <c r="N61" t="s">
        <v>3496</v>
      </c>
      <c r="O61" t="b">
        <v>1</v>
      </c>
      <c r="P61" t="s">
        <v>3647</v>
      </c>
      <c r="Q61" t="s">
        <v>3648</v>
      </c>
      <c r="R61" s="96" t="s">
        <v>3649</v>
      </c>
      <c r="S61" s="10">
        <v>43454</v>
      </c>
      <c r="T61" s="10"/>
      <c r="U61" t="b">
        <v>0</v>
      </c>
      <c r="V61" t="s">
        <v>536</v>
      </c>
      <c r="Z61" t="b">
        <v>1</v>
      </c>
      <c r="AA61" t="b">
        <v>1</v>
      </c>
      <c r="AC61" s="10">
        <v>43374</v>
      </c>
      <c r="AJ61" s="10">
        <f t="shared" si="2"/>
        <v>43819.25</v>
      </c>
      <c r="AK61" s="10" t="s">
        <v>536</v>
      </c>
      <c r="AL61" s="10"/>
      <c r="AM61" s="10">
        <f t="shared" si="1"/>
        <v>43819.25</v>
      </c>
    </row>
    <row r="62" spans="1:39" x14ac:dyDescent="0.25">
      <c r="A62">
        <v>716</v>
      </c>
      <c r="C62">
        <v>4295864326</v>
      </c>
      <c r="H62" t="s">
        <v>87</v>
      </c>
      <c r="I62" t="s">
        <v>59</v>
      </c>
      <c r="J62" t="s">
        <v>59</v>
      </c>
      <c r="K62" t="s">
        <v>3484</v>
      </c>
      <c r="L62" t="b">
        <v>1</v>
      </c>
      <c r="N62" t="s">
        <v>3496</v>
      </c>
      <c r="O62" t="b">
        <v>1</v>
      </c>
      <c r="P62" t="s">
        <v>1314</v>
      </c>
      <c r="Q62" t="s">
        <v>1802</v>
      </c>
      <c r="R62" t="s">
        <v>1803</v>
      </c>
      <c r="S62" s="10">
        <v>43209</v>
      </c>
      <c r="T62" s="10"/>
      <c r="U62" t="b">
        <v>0</v>
      </c>
      <c r="V62" t="s">
        <v>536</v>
      </c>
      <c r="Z62" t="b">
        <v>1</v>
      </c>
      <c r="AA62" t="b">
        <v>0</v>
      </c>
      <c r="AB62" t="b">
        <v>1</v>
      </c>
      <c r="AC62" s="10">
        <v>43209</v>
      </c>
      <c r="AD62" t="s">
        <v>1804</v>
      </c>
      <c r="AE62" t="s">
        <v>1804</v>
      </c>
      <c r="AF62" t="s">
        <v>1805</v>
      </c>
      <c r="AG62" t="s">
        <v>1805</v>
      </c>
      <c r="AH62" t="s">
        <v>1804</v>
      </c>
      <c r="AJ62" s="10">
        <f t="shared" si="2"/>
        <v>43574.25</v>
      </c>
      <c r="AK62" s="10"/>
      <c r="AL62" s="10"/>
      <c r="AM62" s="10">
        <f t="shared" si="1"/>
        <v>43574.25</v>
      </c>
    </row>
    <row r="63" spans="1:39" x14ac:dyDescent="0.25">
      <c r="A63">
        <v>1793</v>
      </c>
      <c r="C63">
        <v>5037341453</v>
      </c>
      <c r="H63" t="s">
        <v>88</v>
      </c>
      <c r="I63" t="s">
        <v>59</v>
      </c>
      <c r="J63" t="s">
        <v>59</v>
      </c>
      <c r="K63" t="s">
        <v>3484</v>
      </c>
      <c r="L63" t="b">
        <v>1</v>
      </c>
      <c r="N63" t="s">
        <v>3496</v>
      </c>
      <c r="O63" t="b">
        <v>1</v>
      </c>
      <c r="P63" t="s">
        <v>2186</v>
      </c>
      <c r="Q63" t="s">
        <v>2187</v>
      </c>
      <c r="R63" t="s">
        <v>1204</v>
      </c>
      <c r="S63" s="10">
        <v>43193</v>
      </c>
      <c r="T63" s="10"/>
      <c r="U63" t="b">
        <v>0</v>
      </c>
      <c r="V63" t="s">
        <v>536</v>
      </c>
      <c r="Z63" t="b">
        <v>1</v>
      </c>
      <c r="AA63" t="b">
        <v>1</v>
      </c>
      <c r="AC63" s="10">
        <v>43193</v>
      </c>
      <c r="AJ63" s="10">
        <f t="shared" si="2"/>
        <v>43558.25</v>
      </c>
      <c r="AM63" s="10">
        <f t="shared" si="1"/>
        <v>43558.25</v>
      </c>
    </row>
    <row r="64" spans="1:39" x14ac:dyDescent="0.25">
      <c r="A64">
        <v>8876</v>
      </c>
      <c r="C64">
        <v>4295864457</v>
      </c>
      <c r="H64" t="s">
        <v>89</v>
      </c>
      <c r="I64" t="s">
        <v>59</v>
      </c>
      <c r="J64" t="s">
        <v>59</v>
      </c>
      <c r="K64" t="s">
        <v>3484</v>
      </c>
      <c r="L64" t="b">
        <v>1</v>
      </c>
      <c r="N64" t="s">
        <v>3496</v>
      </c>
      <c r="O64" t="b">
        <v>1</v>
      </c>
      <c r="P64" t="s">
        <v>536</v>
      </c>
      <c r="Q64" t="s">
        <v>2367</v>
      </c>
      <c r="R64" t="s">
        <v>2366</v>
      </c>
      <c r="S64" s="10">
        <v>43221</v>
      </c>
      <c r="T64" s="10"/>
      <c r="U64" t="b">
        <v>0</v>
      </c>
      <c r="V64" t="s">
        <v>536</v>
      </c>
      <c r="AA64" t="b">
        <v>0</v>
      </c>
      <c r="AC64" s="10">
        <v>43374</v>
      </c>
      <c r="AJ64" s="10">
        <f t="shared" si="2"/>
        <v>43586.25</v>
      </c>
      <c r="AK64" s="10"/>
      <c r="AL64" s="10"/>
      <c r="AM64" s="10">
        <f t="shared" si="1"/>
        <v>43586.25</v>
      </c>
    </row>
    <row r="65" spans="1:39" x14ac:dyDescent="0.25">
      <c r="A65">
        <v>1882</v>
      </c>
      <c r="C65">
        <v>4295864497</v>
      </c>
      <c r="H65" t="s">
        <v>90</v>
      </c>
      <c r="I65" t="s">
        <v>59</v>
      </c>
      <c r="J65" t="s">
        <v>59</v>
      </c>
      <c r="K65" t="s">
        <v>3484</v>
      </c>
      <c r="L65" t="b">
        <v>1</v>
      </c>
      <c r="N65" t="s">
        <v>3496</v>
      </c>
      <c r="O65" t="b">
        <v>1</v>
      </c>
      <c r="P65" t="s">
        <v>1431</v>
      </c>
      <c r="R65" t="s">
        <v>1646</v>
      </c>
      <c r="S65" s="10">
        <v>43230</v>
      </c>
      <c r="T65" s="10"/>
      <c r="U65" t="b">
        <v>0</v>
      </c>
      <c r="V65" t="s">
        <v>536</v>
      </c>
      <c r="Z65" t="b">
        <v>1</v>
      </c>
      <c r="AA65" t="b">
        <v>0</v>
      </c>
      <c r="AB65" t="b">
        <v>1</v>
      </c>
      <c r="AC65" s="10">
        <v>43230</v>
      </c>
      <c r="AD65" t="s">
        <v>1647</v>
      </c>
      <c r="AE65" t="s">
        <v>1648</v>
      </c>
      <c r="AH65" t="s">
        <v>1649</v>
      </c>
      <c r="AJ65" s="10">
        <f t="shared" si="2"/>
        <v>43595.25</v>
      </c>
      <c r="AK65" s="10" t="s">
        <v>536</v>
      </c>
      <c r="AL65" s="10"/>
      <c r="AM65" s="10">
        <f t="shared" si="1"/>
        <v>43595.25</v>
      </c>
    </row>
    <row r="66" spans="1:39" x14ac:dyDescent="0.25">
      <c r="A66">
        <v>1883</v>
      </c>
      <c r="C66">
        <v>5036349319</v>
      </c>
      <c r="H66" t="s">
        <v>91</v>
      </c>
      <c r="I66" t="s">
        <v>59</v>
      </c>
      <c r="J66" t="s">
        <v>59</v>
      </c>
      <c r="K66" t="s">
        <v>3484</v>
      </c>
      <c r="L66" t="b">
        <v>1</v>
      </c>
      <c r="N66" t="s">
        <v>3496</v>
      </c>
      <c r="O66" t="b">
        <v>1</v>
      </c>
      <c r="P66" t="s">
        <v>1314</v>
      </c>
      <c r="Q66" t="s">
        <v>1797</v>
      </c>
      <c r="R66" t="s">
        <v>1798</v>
      </c>
      <c r="S66" s="10">
        <v>43185</v>
      </c>
      <c r="T66" s="10"/>
      <c r="U66" t="b">
        <v>0</v>
      </c>
      <c r="V66" t="s">
        <v>536</v>
      </c>
      <c r="Z66" t="b">
        <v>1</v>
      </c>
      <c r="AA66" t="b">
        <v>0</v>
      </c>
      <c r="AB66" t="b">
        <v>1</v>
      </c>
      <c r="AC66" s="10">
        <v>43185</v>
      </c>
      <c r="AD66" t="s">
        <v>1799</v>
      </c>
      <c r="AE66" t="s">
        <v>1799</v>
      </c>
      <c r="AF66" t="s">
        <v>1799</v>
      </c>
      <c r="AG66" t="s">
        <v>1651</v>
      </c>
      <c r="AH66" t="s">
        <v>1799</v>
      </c>
      <c r="AJ66" s="10">
        <f t="shared" ref="AJ66:AJ97" si="3">IF(AND(ISNUMBER(S66),S66&gt;0),S66+365.25,"")</f>
        <v>43550.25</v>
      </c>
      <c r="AK66" s="10"/>
      <c r="AL66" s="10"/>
      <c r="AM66" s="10">
        <f t="shared" si="1"/>
        <v>43550.25</v>
      </c>
    </row>
    <row r="67" spans="1:39" x14ac:dyDescent="0.25">
      <c r="A67">
        <v>1885</v>
      </c>
      <c r="C67">
        <v>4295863764</v>
      </c>
      <c r="H67" t="s">
        <v>92</v>
      </c>
      <c r="I67" t="s">
        <v>59</v>
      </c>
      <c r="J67" t="s">
        <v>59</v>
      </c>
      <c r="K67" t="s">
        <v>3484</v>
      </c>
      <c r="L67" t="b">
        <v>1</v>
      </c>
      <c r="N67" t="s">
        <v>3496</v>
      </c>
      <c r="O67" t="b">
        <v>1</v>
      </c>
      <c r="P67" t="s">
        <v>1916</v>
      </c>
      <c r="Q67" t="s">
        <v>1917</v>
      </c>
      <c r="R67" t="s">
        <v>1918</v>
      </c>
      <c r="S67" s="10">
        <v>43211</v>
      </c>
      <c r="T67" s="10"/>
      <c r="U67" t="b">
        <v>0</v>
      </c>
      <c r="V67" t="s">
        <v>536</v>
      </c>
      <c r="Z67" t="b">
        <v>1</v>
      </c>
      <c r="AA67" t="b">
        <v>1</v>
      </c>
      <c r="AC67" s="10">
        <v>43211</v>
      </c>
      <c r="AD67" t="s">
        <v>1919</v>
      </c>
      <c r="AE67" t="s">
        <v>1919</v>
      </c>
      <c r="AF67" t="s">
        <v>1919</v>
      </c>
      <c r="AG67" t="s">
        <v>1919</v>
      </c>
      <c r="AH67" t="s">
        <v>1919</v>
      </c>
      <c r="AI67" t="s">
        <v>1919</v>
      </c>
      <c r="AJ67" s="10">
        <f t="shared" si="3"/>
        <v>43576.25</v>
      </c>
      <c r="AK67" s="10"/>
      <c r="AL67" s="10"/>
      <c r="AM67" s="10">
        <f t="shared" si="1"/>
        <v>43576.25</v>
      </c>
    </row>
    <row r="68" spans="1:39" x14ac:dyDescent="0.25">
      <c r="A68">
        <v>8061</v>
      </c>
      <c r="C68">
        <v>4297997147</v>
      </c>
      <c r="H68" t="s">
        <v>93</v>
      </c>
      <c r="I68" t="s">
        <v>94</v>
      </c>
      <c r="J68" t="s">
        <v>94</v>
      </c>
      <c r="K68" t="s">
        <v>3485</v>
      </c>
      <c r="L68" t="b">
        <v>1</v>
      </c>
      <c r="O68" t="b">
        <v>1</v>
      </c>
      <c r="P68" t="s">
        <v>1314</v>
      </c>
      <c r="Q68" t="s">
        <v>1795</v>
      </c>
      <c r="R68" t="s">
        <v>1794</v>
      </c>
      <c r="S68" s="10">
        <v>43103</v>
      </c>
      <c r="T68" s="10"/>
      <c r="U68" t="b">
        <v>0</v>
      </c>
      <c r="V68" t="s">
        <v>536</v>
      </c>
      <c r="Z68" t="b">
        <v>1</v>
      </c>
      <c r="AA68" t="b">
        <v>0</v>
      </c>
      <c r="AC68" s="10">
        <v>43103</v>
      </c>
      <c r="AD68" t="s">
        <v>1796</v>
      </c>
      <c r="AE68" t="s">
        <v>1796</v>
      </c>
      <c r="AJ68" s="10">
        <f t="shared" si="3"/>
        <v>43468.25</v>
      </c>
      <c r="AK68" s="10"/>
      <c r="AL68" s="10"/>
      <c r="AM68" s="10">
        <f t="shared" ref="AM68:AM131" si="4">SMALL(AJ68:AK68,1)</f>
        <v>43468.25</v>
      </c>
    </row>
    <row r="69" spans="1:39" x14ac:dyDescent="0.25">
      <c r="A69" s="5">
        <v>1169</v>
      </c>
      <c r="C69" s="5">
        <v>4296088349</v>
      </c>
      <c r="D69" s="5"/>
      <c r="E69" s="5"/>
      <c r="H69" t="s">
        <v>95</v>
      </c>
      <c r="I69" t="s">
        <v>94</v>
      </c>
      <c r="J69" t="s">
        <v>94</v>
      </c>
      <c r="K69" t="s">
        <v>3485</v>
      </c>
      <c r="L69" t="b">
        <v>1</v>
      </c>
      <c r="O69" t="b">
        <v>1</v>
      </c>
      <c r="P69" t="s">
        <v>1314</v>
      </c>
      <c r="Q69" t="s">
        <v>1512</v>
      </c>
      <c r="R69" t="s">
        <v>1508</v>
      </c>
      <c r="S69" s="10">
        <v>43194</v>
      </c>
      <c r="T69" s="10"/>
      <c r="U69" t="b">
        <v>0</v>
      </c>
      <c r="V69" t="s">
        <v>19</v>
      </c>
      <c r="Z69" t="b">
        <v>1</v>
      </c>
      <c r="AA69" t="b">
        <v>0</v>
      </c>
      <c r="AB69" t="b">
        <v>1</v>
      </c>
      <c r="AC69" s="10">
        <v>43194</v>
      </c>
      <c r="AD69" t="s">
        <v>1509</v>
      </c>
      <c r="AE69" t="s">
        <v>1510</v>
      </c>
      <c r="AI69" t="s">
        <v>1511</v>
      </c>
      <c r="AJ69" s="10">
        <f t="shared" si="3"/>
        <v>43559.25</v>
      </c>
      <c r="AK69" s="10"/>
      <c r="AL69" s="10"/>
      <c r="AM69" s="10">
        <f t="shared" si="4"/>
        <v>43559.25</v>
      </c>
    </row>
    <row r="70" spans="1:39" x14ac:dyDescent="0.25">
      <c r="A70">
        <v>8072</v>
      </c>
      <c r="C70">
        <v>4296098789</v>
      </c>
      <c r="H70" t="s">
        <v>96</v>
      </c>
      <c r="I70" t="s">
        <v>94</v>
      </c>
      <c r="J70" t="s">
        <v>94</v>
      </c>
      <c r="K70" t="s">
        <v>3492</v>
      </c>
      <c r="L70" t="b">
        <v>1</v>
      </c>
      <c r="M70">
        <v>3</v>
      </c>
      <c r="N70" t="s">
        <v>3496</v>
      </c>
      <c r="O70" t="b">
        <v>1</v>
      </c>
      <c r="P70" t="s">
        <v>1558</v>
      </c>
      <c r="Q70" t="s">
        <v>3523</v>
      </c>
      <c r="R70" t="s">
        <v>1685</v>
      </c>
      <c r="S70" s="10">
        <v>43182</v>
      </c>
      <c r="T70" s="10" t="b">
        <v>1</v>
      </c>
      <c r="U70" t="b">
        <v>0</v>
      </c>
      <c r="V70" t="s">
        <v>536</v>
      </c>
      <c r="Z70" t="b">
        <v>1</v>
      </c>
      <c r="AA70" t="b">
        <v>1</v>
      </c>
      <c r="AC70" s="10">
        <v>43182</v>
      </c>
      <c r="AD70" t="s">
        <v>1686</v>
      </c>
      <c r="AE70" t="s">
        <v>1686</v>
      </c>
      <c r="AF70" t="s">
        <v>1686</v>
      </c>
      <c r="AG70" t="s">
        <v>1687</v>
      </c>
      <c r="AH70" t="s">
        <v>1686</v>
      </c>
      <c r="AJ70" s="10">
        <f t="shared" si="3"/>
        <v>43547.25</v>
      </c>
      <c r="AK70" s="10"/>
      <c r="AL70" s="10"/>
      <c r="AM70" s="10">
        <f t="shared" si="4"/>
        <v>43547.25</v>
      </c>
    </row>
    <row r="71" spans="1:39" x14ac:dyDescent="0.25">
      <c r="A71">
        <v>11630</v>
      </c>
      <c r="C71">
        <v>4298220338</v>
      </c>
      <c r="H71" t="s">
        <v>97</v>
      </c>
      <c r="I71" t="s">
        <v>98</v>
      </c>
      <c r="J71" t="s">
        <v>98</v>
      </c>
      <c r="K71" t="s">
        <v>3485</v>
      </c>
      <c r="L71" t="b">
        <v>1</v>
      </c>
      <c r="M71">
        <v>1</v>
      </c>
      <c r="O71" t="b">
        <v>0</v>
      </c>
      <c r="P71" t="s">
        <v>19</v>
      </c>
      <c r="S71" s="10" t="s">
        <v>536</v>
      </c>
      <c r="T71" s="10"/>
      <c r="U71" t="b">
        <v>0</v>
      </c>
      <c r="V71" t="s">
        <v>19</v>
      </c>
      <c r="AA71" t="b">
        <v>0</v>
      </c>
      <c r="AC71" s="10">
        <v>43374</v>
      </c>
      <c r="AJ71" s="10" t="str">
        <f t="shared" si="3"/>
        <v/>
      </c>
      <c r="AK71" s="10"/>
      <c r="AL71" s="10"/>
      <c r="AM71" s="10" t="e">
        <f t="shared" si="4"/>
        <v>#NUM!</v>
      </c>
    </row>
    <row r="72" spans="1:39" x14ac:dyDescent="0.25">
      <c r="A72">
        <v>1969</v>
      </c>
      <c r="C72">
        <v>4295866307</v>
      </c>
      <c r="H72" t="s">
        <v>99</v>
      </c>
      <c r="I72" t="s">
        <v>100</v>
      </c>
      <c r="J72" t="s">
        <v>100</v>
      </c>
      <c r="K72" t="s">
        <v>3484</v>
      </c>
      <c r="L72" t="b">
        <v>1</v>
      </c>
      <c r="M72">
        <v>3</v>
      </c>
      <c r="N72" t="s">
        <v>3496</v>
      </c>
      <c r="O72" t="b">
        <v>1</v>
      </c>
      <c r="P72" t="s">
        <v>3511</v>
      </c>
      <c r="Q72" t="s">
        <v>1954</v>
      </c>
      <c r="R72" t="s">
        <v>3512</v>
      </c>
      <c r="S72" s="10">
        <v>43126</v>
      </c>
      <c r="T72" s="10" t="b">
        <v>1</v>
      </c>
      <c r="U72" t="b">
        <v>1</v>
      </c>
      <c r="V72" t="s">
        <v>1554</v>
      </c>
      <c r="W72" t="s">
        <v>1555</v>
      </c>
      <c r="X72" t="s">
        <v>1556</v>
      </c>
      <c r="Y72" s="10">
        <v>43125</v>
      </c>
      <c r="Z72" s="10" t="b">
        <v>1</v>
      </c>
      <c r="AA72" s="10" t="b">
        <v>1</v>
      </c>
      <c r="AB72" s="10"/>
      <c r="AC72" s="10">
        <v>43181</v>
      </c>
      <c r="AD72" s="10" t="s">
        <v>1557</v>
      </c>
      <c r="AE72" t="s">
        <v>1557</v>
      </c>
      <c r="AI72" t="s">
        <v>1557</v>
      </c>
      <c r="AJ72" s="10">
        <f t="shared" si="3"/>
        <v>43491.25</v>
      </c>
      <c r="AK72" s="10">
        <v>43490.25</v>
      </c>
      <c r="AL72" s="10"/>
      <c r="AM72" s="10">
        <f t="shared" si="4"/>
        <v>43490.25</v>
      </c>
    </row>
    <row r="73" spans="1:39" x14ac:dyDescent="0.25">
      <c r="A73">
        <v>10540</v>
      </c>
      <c r="C73">
        <v>4296708686</v>
      </c>
      <c r="H73" t="s">
        <v>101</v>
      </c>
      <c r="I73" t="s">
        <v>102</v>
      </c>
      <c r="J73" t="s">
        <v>102</v>
      </c>
      <c r="K73" t="s">
        <v>3485</v>
      </c>
      <c r="L73" t="b">
        <v>1</v>
      </c>
      <c r="M73">
        <v>2</v>
      </c>
      <c r="O73" t="b">
        <v>1</v>
      </c>
      <c r="P73" t="s">
        <v>536</v>
      </c>
      <c r="R73" t="s">
        <v>2896</v>
      </c>
      <c r="S73" s="10">
        <v>43367</v>
      </c>
      <c r="T73" s="10"/>
      <c r="U73" t="b">
        <v>0</v>
      </c>
      <c r="V73" t="s">
        <v>536</v>
      </c>
      <c r="Z73" t="b">
        <v>1</v>
      </c>
      <c r="AA73" t="b">
        <v>0</v>
      </c>
      <c r="AC73" s="10">
        <v>43367</v>
      </c>
      <c r="AJ73" s="10">
        <f t="shared" si="3"/>
        <v>43732.25</v>
      </c>
      <c r="AK73" s="10"/>
      <c r="AL73" s="10"/>
      <c r="AM73" s="10">
        <f t="shared" si="4"/>
        <v>43732.25</v>
      </c>
    </row>
    <row r="74" spans="1:39" x14ac:dyDescent="0.25">
      <c r="A74">
        <v>8075</v>
      </c>
      <c r="C74">
        <v>4295866550</v>
      </c>
      <c r="H74" t="s">
        <v>103</v>
      </c>
      <c r="I74" t="s">
        <v>102</v>
      </c>
      <c r="J74" t="s">
        <v>102</v>
      </c>
      <c r="K74" t="s">
        <v>3484</v>
      </c>
      <c r="L74" t="b">
        <v>1</v>
      </c>
      <c r="M74">
        <v>3</v>
      </c>
      <c r="N74" t="s">
        <v>3496</v>
      </c>
      <c r="O74" t="b">
        <v>1</v>
      </c>
      <c r="P74" t="s">
        <v>3513</v>
      </c>
      <c r="Q74" t="s">
        <v>3514</v>
      </c>
      <c r="R74" t="s">
        <v>1304</v>
      </c>
      <c r="S74" s="10">
        <v>43139</v>
      </c>
      <c r="T74" s="10" t="b">
        <v>1</v>
      </c>
      <c r="U74" t="b">
        <v>0</v>
      </c>
      <c r="V74" t="s">
        <v>536</v>
      </c>
      <c r="Z74" t="b">
        <v>1</v>
      </c>
      <c r="AA74" t="b">
        <v>1</v>
      </c>
      <c r="AC74" s="10">
        <v>43164</v>
      </c>
      <c r="AD74" t="s">
        <v>1303</v>
      </c>
      <c r="AE74" t="s">
        <v>1302</v>
      </c>
      <c r="AJ74" s="10">
        <f t="shared" si="3"/>
        <v>43504.25</v>
      </c>
      <c r="AK74" s="10" t="s">
        <v>536</v>
      </c>
      <c r="AL74" s="10"/>
      <c r="AM74" s="10">
        <f t="shared" si="4"/>
        <v>43504.25</v>
      </c>
    </row>
    <row r="75" spans="1:39" x14ac:dyDescent="0.25">
      <c r="A75">
        <v>3153483</v>
      </c>
      <c r="C75">
        <v>5000429482</v>
      </c>
      <c r="H75" t="s">
        <v>104</v>
      </c>
      <c r="I75" t="s">
        <v>105</v>
      </c>
      <c r="J75" t="s">
        <v>105</v>
      </c>
      <c r="K75" t="e">
        <v>#N/A</v>
      </c>
      <c r="L75" t="b">
        <v>1</v>
      </c>
      <c r="M75">
        <v>1</v>
      </c>
      <c r="O75" t="b">
        <v>0</v>
      </c>
      <c r="P75" t="s">
        <v>19</v>
      </c>
      <c r="S75" s="10"/>
      <c r="T75" s="10"/>
      <c r="U75" t="b">
        <v>0</v>
      </c>
      <c r="V75" t="s">
        <v>19</v>
      </c>
      <c r="AA75" t="b">
        <v>0</v>
      </c>
      <c r="AC75" s="10">
        <v>43374</v>
      </c>
      <c r="AJ75" s="10" t="str">
        <f t="shared" si="3"/>
        <v/>
      </c>
      <c r="AK75" s="10"/>
      <c r="AL75" s="10"/>
      <c r="AM75" s="10" t="e">
        <f t="shared" si="4"/>
        <v>#NUM!</v>
      </c>
    </row>
    <row r="76" spans="1:39" x14ac:dyDescent="0.25">
      <c r="A76">
        <v>8139</v>
      </c>
      <c r="C76">
        <v>4295867557</v>
      </c>
      <c r="H76" t="s">
        <v>106</v>
      </c>
      <c r="I76" t="s">
        <v>105</v>
      </c>
      <c r="J76" t="s">
        <v>105</v>
      </c>
      <c r="K76" t="s">
        <v>3486</v>
      </c>
      <c r="L76" t="b">
        <v>1</v>
      </c>
      <c r="M76">
        <v>2</v>
      </c>
      <c r="O76" t="b">
        <v>1</v>
      </c>
      <c r="P76" t="s">
        <v>1695</v>
      </c>
      <c r="Q76" t="s">
        <v>1697</v>
      </c>
      <c r="R76" t="s">
        <v>1696</v>
      </c>
      <c r="S76" s="10">
        <v>43153</v>
      </c>
      <c r="T76" s="10"/>
      <c r="U76" t="b">
        <v>0</v>
      </c>
      <c r="V76" t="s">
        <v>536</v>
      </c>
      <c r="AA76" t="b">
        <v>1</v>
      </c>
      <c r="AC76" s="10">
        <v>43153</v>
      </c>
      <c r="AD76" t="s">
        <v>1600</v>
      </c>
      <c r="AE76" t="s">
        <v>1600</v>
      </c>
      <c r="AF76" t="s">
        <v>1639</v>
      </c>
      <c r="AG76" t="s">
        <v>1698</v>
      </c>
      <c r="AH76" t="s">
        <v>1639</v>
      </c>
      <c r="AI76" t="s">
        <v>1686</v>
      </c>
      <c r="AJ76" s="10">
        <f t="shared" si="3"/>
        <v>43518.25</v>
      </c>
      <c r="AK76" s="10"/>
      <c r="AL76" s="10"/>
      <c r="AM76" s="10">
        <f t="shared" si="4"/>
        <v>43518.25</v>
      </c>
    </row>
    <row r="77" spans="1:39" x14ac:dyDescent="0.25">
      <c r="A77">
        <v>874</v>
      </c>
      <c r="C77">
        <v>4296689679</v>
      </c>
      <c r="H77" t="s">
        <v>107</v>
      </c>
      <c r="I77" t="s">
        <v>105</v>
      </c>
      <c r="J77" t="s">
        <v>105</v>
      </c>
      <c r="K77" t="s">
        <v>3489</v>
      </c>
      <c r="L77" t="b">
        <v>1</v>
      </c>
      <c r="M77">
        <v>3</v>
      </c>
      <c r="N77" t="s">
        <v>3496</v>
      </c>
      <c r="O77" t="b">
        <v>1</v>
      </c>
      <c r="P77" t="s">
        <v>2393</v>
      </c>
      <c r="R77" t="s">
        <v>2394</v>
      </c>
      <c r="S77" s="10">
        <v>43304</v>
      </c>
      <c r="T77" s="10" t="b">
        <v>1</v>
      </c>
      <c r="U77" t="b">
        <v>0</v>
      </c>
      <c r="V77" t="s">
        <v>536</v>
      </c>
      <c r="Z77" t="b">
        <v>1</v>
      </c>
      <c r="AA77" t="b">
        <v>0</v>
      </c>
      <c r="AC77" s="10">
        <v>43304</v>
      </c>
      <c r="AJ77" s="10">
        <f t="shared" si="3"/>
        <v>43669.25</v>
      </c>
      <c r="AK77" s="10"/>
      <c r="AL77" s="10"/>
      <c r="AM77" s="10">
        <f t="shared" ref="AM77" si="5">SMALL(AJ77:AK77,1)</f>
        <v>43669.25</v>
      </c>
    </row>
    <row r="78" spans="1:39" x14ac:dyDescent="0.25">
      <c r="A78">
        <v>8082</v>
      </c>
      <c r="C78">
        <v>4295866940</v>
      </c>
      <c r="H78" t="s">
        <v>108</v>
      </c>
      <c r="I78" t="s">
        <v>105</v>
      </c>
      <c r="J78" t="s">
        <v>105</v>
      </c>
      <c r="K78" t="s">
        <v>3484</v>
      </c>
      <c r="L78" t="b">
        <v>1</v>
      </c>
      <c r="N78" t="s">
        <v>3496</v>
      </c>
      <c r="O78" t="b">
        <v>0</v>
      </c>
      <c r="P78" t="s">
        <v>1386</v>
      </c>
      <c r="R78" t="s">
        <v>1425</v>
      </c>
      <c r="S78" s="10">
        <v>43172</v>
      </c>
      <c r="T78" s="10"/>
      <c r="U78" t="b">
        <v>0</v>
      </c>
      <c r="V78" t="s">
        <v>536</v>
      </c>
      <c r="AA78" t="b">
        <v>0</v>
      </c>
      <c r="AC78" s="10">
        <v>43172</v>
      </c>
      <c r="AD78" t="s">
        <v>1426</v>
      </c>
      <c r="AE78" t="s">
        <v>1427</v>
      </c>
      <c r="AJ78" s="10">
        <f t="shared" si="3"/>
        <v>43537.25</v>
      </c>
      <c r="AK78" s="10" t="s">
        <v>536</v>
      </c>
      <c r="AL78" s="10"/>
      <c r="AM78" s="10">
        <f t="shared" si="4"/>
        <v>43537.25</v>
      </c>
    </row>
    <row r="79" spans="1:39" x14ac:dyDescent="0.25">
      <c r="A79">
        <v>718</v>
      </c>
      <c r="C79">
        <v>4298165294</v>
      </c>
      <c r="H79" t="s">
        <v>109</v>
      </c>
      <c r="I79" t="s">
        <v>105</v>
      </c>
      <c r="J79" t="s">
        <v>105</v>
      </c>
      <c r="K79" t="s">
        <v>3484</v>
      </c>
      <c r="L79" t="b">
        <v>1</v>
      </c>
      <c r="M79">
        <v>3</v>
      </c>
      <c r="N79" t="s">
        <v>3496</v>
      </c>
      <c r="O79" t="b">
        <v>1</v>
      </c>
      <c r="P79" t="s">
        <v>2393</v>
      </c>
      <c r="R79" t="s">
        <v>1167</v>
      </c>
      <c r="S79" s="10">
        <v>43187</v>
      </c>
      <c r="T79" s="10" t="b">
        <v>1</v>
      </c>
      <c r="U79" t="b">
        <v>0</v>
      </c>
      <c r="V79" t="s">
        <v>536</v>
      </c>
      <c r="Z79" t="b">
        <v>1</v>
      </c>
      <c r="AA79" t="b">
        <v>0</v>
      </c>
      <c r="AB79" t="b">
        <v>1</v>
      </c>
      <c r="AC79" s="10">
        <v>43187</v>
      </c>
      <c r="AJ79" s="10">
        <f t="shared" si="3"/>
        <v>43552.25</v>
      </c>
      <c r="AK79" s="10"/>
      <c r="AL79" s="10"/>
      <c r="AM79" s="10">
        <f t="shared" si="4"/>
        <v>43552.25</v>
      </c>
    </row>
    <row r="80" spans="1:39" x14ac:dyDescent="0.25">
      <c r="A80">
        <v>779</v>
      </c>
      <c r="C80">
        <v>4295867473</v>
      </c>
      <c r="H80" t="s">
        <v>110</v>
      </c>
      <c r="I80" t="s">
        <v>105</v>
      </c>
      <c r="J80" t="s">
        <v>105</v>
      </c>
      <c r="K80" t="s">
        <v>3484</v>
      </c>
      <c r="L80" t="b">
        <v>1</v>
      </c>
      <c r="M80">
        <v>3</v>
      </c>
      <c r="N80" t="s">
        <v>3496</v>
      </c>
      <c r="O80" t="b">
        <v>1</v>
      </c>
      <c r="P80" t="s">
        <v>1309</v>
      </c>
      <c r="Q80" t="s">
        <v>1310</v>
      </c>
      <c r="R80" t="s">
        <v>1311</v>
      </c>
      <c r="S80" s="10">
        <v>43153</v>
      </c>
      <c r="T80" s="10" t="b">
        <v>1</v>
      </c>
      <c r="U80" t="b">
        <v>0</v>
      </c>
      <c r="V80" t="s">
        <v>536</v>
      </c>
      <c r="Z80" t="b">
        <v>1</v>
      </c>
      <c r="AA80" t="b">
        <v>0</v>
      </c>
      <c r="AB80" t="b">
        <v>1</v>
      </c>
      <c r="AC80" s="10">
        <v>43165</v>
      </c>
      <c r="AD80" t="s">
        <v>1312</v>
      </c>
      <c r="AE80" t="s">
        <v>1313</v>
      </c>
      <c r="AJ80" s="10">
        <f t="shared" si="3"/>
        <v>43518.25</v>
      </c>
      <c r="AK80" s="10" t="s">
        <v>536</v>
      </c>
      <c r="AL80" s="10"/>
      <c r="AM80" s="10">
        <f t="shared" si="4"/>
        <v>43518.25</v>
      </c>
    </row>
    <row r="81" spans="1:39" x14ac:dyDescent="0.25">
      <c r="A81" s="5">
        <v>1849</v>
      </c>
      <c r="C81" s="5">
        <v>4296769245</v>
      </c>
      <c r="D81" s="5"/>
      <c r="E81" s="5"/>
      <c r="H81" t="s">
        <v>111</v>
      </c>
      <c r="I81" t="s">
        <v>105</v>
      </c>
      <c r="J81" t="s">
        <v>105</v>
      </c>
      <c r="K81" t="s">
        <v>3486</v>
      </c>
      <c r="L81" t="b">
        <v>1</v>
      </c>
      <c r="O81" t="b">
        <v>0</v>
      </c>
      <c r="P81" t="s">
        <v>19</v>
      </c>
      <c r="S81" s="10" t="s">
        <v>536</v>
      </c>
      <c r="T81" s="10"/>
      <c r="U81" t="b">
        <v>0</v>
      </c>
      <c r="V81" t="s">
        <v>19</v>
      </c>
      <c r="AA81" t="b">
        <v>0</v>
      </c>
      <c r="AC81" s="10">
        <v>43374</v>
      </c>
      <c r="AJ81" s="10" t="str">
        <f t="shared" si="3"/>
        <v/>
      </c>
      <c r="AK81" s="10"/>
      <c r="AL81" s="10"/>
      <c r="AM81" s="10" t="e">
        <f t="shared" si="4"/>
        <v>#NUM!</v>
      </c>
    </row>
    <row r="82" spans="1:39" x14ac:dyDescent="0.25">
      <c r="A82">
        <v>8147</v>
      </c>
      <c r="C82" t="s">
        <v>19</v>
      </c>
      <c r="H82" t="s">
        <v>112</v>
      </c>
      <c r="I82" t="s">
        <v>113</v>
      </c>
      <c r="J82" t="s">
        <v>113</v>
      </c>
      <c r="K82" t="s">
        <v>3493</v>
      </c>
      <c r="L82" t="b">
        <v>1</v>
      </c>
      <c r="O82" t="b">
        <v>0</v>
      </c>
      <c r="P82" t="s">
        <v>19</v>
      </c>
      <c r="S82" s="10" t="s">
        <v>536</v>
      </c>
      <c r="T82" s="10"/>
      <c r="U82" t="b">
        <v>0</v>
      </c>
      <c r="V82" t="s">
        <v>19</v>
      </c>
      <c r="AA82" t="b">
        <v>1</v>
      </c>
      <c r="AC82" s="10">
        <v>43374</v>
      </c>
      <c r="AJ82" s="10" t="str">
        <f t="shared" si="3"/>
        <v/>
      </c>
      <c r="AK82" s="10"/>
      <c r="AL82" s="10"/>
      <c r="AM82" s="10" t="e">
        <f t="shared" si="4"/>
        <v>#NUM!</v>
      </c>
    </row>
    <row r="83" spans="1:39" x14ac:dyDescent="0.25">
      <c r="A83" s="5">
        <v>8448</v>
      </c>
      <c r="C83" s="5">
        <v>5044196029</v>
      </c>
      <c r="D83" s="5"/>
      <c r="E83" s="5"/>
      <c r="H83" t="s">
        <v>114</v>
      </c>
      <c r="I83" t="s">
        <v>113</v>
      </c>
      <c r="J83" t="s">
        <v>113</v>
      </c>
      <c r="K83" t="s">
        <v>3486</v>
      </c>
      <c r="L83" t="b">
        <v>1</v>
      </c>
      <c r="O83" t="b">
        <v>1</v>
      </c>
      <c r="P83" t="s">
        <v>1513</v>
      </c>
      <c r="Q83" t="s">
        <v>2369</v>
      </c>
      <c r="R83" t="s">
        <v>2368</v>
      </c>
      <c r="S83" s="10">
        <v>43298</v>
      </c>
      <c r="T83" s="10"/>
      <c r="U83" t="b">
        <v>0</v>
      </c>
      <c r="V83" t="s">
        <v>19</v>
      </c>
      <c r="Z83" t="b">
        <v>0</v>
      </c>
      <c r="AA83" t="b">
        <v>0</v>
      </c>
      <c r="AC83" s="10">
        <v>43298</v>
      </c>
      <c r="AD83" t="s">
        <v>1514</v>
      </c>
      <c r="AJ83" s="10">
        <f t="shared" si="3"/>
        <v>43663.25</v>
      </c>
      <c r="AK83" s="10"/>
      <c r="AL83" s="10"/>
      <c r="AM83" s="10">
        <f t="shared" si="4"/>
        <v>43663.25</v>
      </c>
    </row>
    <row r="84" spans="1:39" x14ac:dyDescent="0.25">
      <c r="A84">
        <v>13243</v>
      </c>
      <c r="C84">
        <v>4298320159</v>
      </c>
      <c r="H84" t="s">
        <v>115</v>
      </c>
      <c r="I84" t="s">
        <v>113</v>
      </c>
      <c r="J84" t="s">
        <v>113</v>
      </c>
      <c r="K84" t="s">
        <v>3485</v>
      </c>
      <c r="L84" t="b">
        <v>1</v>
      </c>
      <c r="M84">
        <v>2</v>
      </c>
      <c r="O84" t="b">
        <v>1</v>
      </c>
      <c r="P84" t="s">
        <v>1558</v>
      </c>
      <c r="R84" t="s">
        <v>3321</v>
      </c>
      <c r="S84" s="10">
        <v>43223</v>
      </c>
      <c r="T84" s="10"/>
      <c r="U84" t="b">
        <v>0</v>
      </c>
      <c r="V84" t="s">
        <v>19</v>
      </c>
      <c r="AA84" t="b">
        <v>0</v>
      </c>
      <c r="AC84" s="10">
        <v>43223</v>
      </c>
      <c r="AJ84" s="10">
        <f t="shared" si="3"/>
        <v>43588.25</v>
      </c>
      <c r="AK84" s="10"/>
      <c r="AL84" s="10"/>
      <c r="AM84" s="10">
        <f t="shared" si="4"/>
        <v>43588.25</v>
      </c>
    </row>
    <row r="85" spans="1:39" x14ac:dyDescent="0.25">
      <c r="A85">
        <v>1265</v>
      </c>
      <c r="C85">
        <v>4296106865</v>
      </c>
      <c r="H85" t="s">
        <v>116</v>
      </c>
      <c r="I85" t="s">
        <v>113</v>
      </c>
      <c r="J85" t="s">
        <v>316</v>
      </c>
      <c r="K85" t="s">
        <v>3485</v>
      </c>
      <c r="L85" t="b">
        <v>1</v>
      </c>
      <c r="M85">
        <v>1</v>
      </c>
      <c r="N85" t="s">
        <v>3498</v>
      </c>
      <c r="O85" t="b">
        <v>1</v>
      </c>
      <c r="P85" t="s">
        <v>2376</v>
      </c>
      <c r="Q85" t="s">
        <v>2377</v>
      </c>
      <c r="R85" t="s">
        <v>2375</v>
      </c>
      <c r="S85" s="10">
        <v>42955</v>
      </c>
      <c r="T85" s="10"/>
      <c r="U85" t="b">
        <v>0</v>
      </c>
      <c r="V85" t="s">
        <v>536</v>
      </c>
      <c r="AA85" t="b">
        <v>0</v>
      </c>
      <c r="AC85" s="10">
        <v>43374</v>
      </c>
      <c r="AD85">
        <v>3</v>
      </c>
      <c r="AJ85" s="10">
        <f t="shared" si="3"/>
        <v>43320.25</v>
      </c>
      <c r="AK85" s="10"/>
      <c r="AL85" s="10"/>
      <c r="AM85" s="10">
        <f t="shared" si="4"/>
        <v>43320.25</v>
      </c>
    </row>
    <row r="86" spans="1:39" x14ac:dyDescent="0.25">
      <c r="A86">
        <v>1908</v>
      </c>
      <c r="C86">
        <v>4295868943</v>
      </c>
      <c r="H86" t="s">
        <v>117</v>
      </c>
      <c r="I86" t="s">
        <v>113</v>
      </c>
      <c r="J86" t="s">
        <v>113</v>
      </c>
      <c r="K86" t="s">
        <v>3484</v>
      </c>
      <c r="L86" t="b">
        <v>1</v>
      </c>
      <c r="M86">
        <v>3</v>
      </c>
      <c r="N86" t="s">
        <v>3496</v>
      </c>
      <c r="O86" t="b">
        <v>1</v>
      </c>
      <c r="P86" t="s">
        <v>1700</v>
      </c>
      <c r="Q86" t="s">
        <v>1701</v>
      </c>
      <c r="R86" t="s">
        <v>1195</v>
      </c>
      <c r="S86" s="10">
        <v>43208</v>
      </c>
      <c r="T86" s="10" t="b">
        <v>1</v>
      </c>
      <c r="U86" t="b">
        <v>0</v>
      </c>
      <c r="V86" t="s">
        <v>536</v>
      </c>
      <c r="Z86" t="b">
        <v>1</v>
      </c>
      <c r="AA86" t="b">
        <v>0</v>
      </c>
      <c r="AB86" t="b">
        <v>1</v>
      </c>
      <c r="AC86" s="10">
        <v>43208</v>
      </c>
      <c r="AD86" t="s">
        <v>1699</v>
      </c>
      <c r="AE86" t="s">
        <v>1699</v>
      </c>
      <c r="AH86" t="s">
        <v>1699</v>
      </c>
      <c r="AJ86" s="10">
        <f t="shared" si="3"/>
        <v>43573.25</v>
      </c>
      <c r="AK86" s="10"/>
      <c r="AL86" s="10"/>
      <c r="AM86" s="10">
        <f t="shared" si="4"/>
        <v>43573.25</v>
      </c>
    </row>
    <row r="87" spans="1:39" x14ac:dyDescent="0.25">
      <c r="A87">
        <v>1363</v>
      </c>
      <c r="C87" t="s">
        <v>19</v>
      </c>
      <c r="H87" t="s">
        <v>118</v>
      </c>
      <c r="I87" t="s">
        <v>113</v>
      </c>
      <c r="J87" t="s">
        <v>113</v>
      </c>
      <c r="K87" t="s">
        <v>3485</v>
      </c>
      <c r="L87" t="b">
        <v>1</v>
      </c>
      <c r="M87">
        <v>3</v>
      </c>
      <c r="N87" t="s">
        <v>3498</v>
      </c>
      <c r="O87" t="b">
        <v>1</v>
      </c>
      <c r="P87" t="s">
        <v>536</v>
      </c>
      <c r="Q87" t="s">
        <v>3603</v>
      </c>
      <c r="R87" t="s">
        <v>3602</v>
      </c>
      <c r="S87" s="10">
        <v>43434</v>
      </c>
      <c r="T87" s="10"/>
      <c r="U87" t="b">
        <v>0</v>
      </c>
      <c r="V87" t="s">
        <v>536</v>
      </c>
      <c r="Z87" t="b">
        <v>1</v>
      </c>
      <c r="AA87" t="b">
        <v>1</v>
      </c>
      <c r="AC87" s="10">
        <v>42776</v>
      </c>
      <c r="AJ87" s="10">
        <f t="shared" si="3"/>
        <v>43799.25</v>
      </c>
      <c r="AK87" s="10" t="s">
        <v>536</v>
      </c>
      <c r="AL87" s="10"/>
      <c r="AM87" s="10">
        <f t="shared" si="4"/>
        <v>43799.25</v>
      </c>
    </row>
    <row r="88" spans="1:39" x14ac:dyDescent="0.25">
      <c r="A88">
        <v>8077</v>
      </c>
      <c r="C88">
        <v>4295869105</v>
      </c>
      <c r="H88" t="s">
        <v>119</v>
      </c>
      <c r="I88" t="s">
        <v>113</v>
      </c>
      <c r="J88" t="s">
        <v>113</v>
      </c>
      <c r="K88" t="s">
        <v>3484</v>
      </c>
      <c r="L88" t="b">
        <v>1</v>
      </c>
      <c r="M88">
        <v>3</v>
      </c>
      <c r="N88" t="s">
        <v>3496</v>
      </c>
      <c r="O88" t="b">
        <v>1</v>
      </c>
      <c r="P88" t="s">
        <v>1558</v>
      </c>
      <c r="Q88" t="s">
        <v>1702</v>
      </c>
      <c r="R88" t="s">
        <v>1196</v>
      </c>
      <c r="S88" s="10">
        <v>43187</v>
      </c>
      <c r="T88" s="10" t="b">
        <v>1</v>
      </c>
      <c r="U88" t="b">
        <v>0</v>
      </c>
      <c r="V88" t="s">
        <v>536</v>
      </c>
      <c r="Z88" t="b">
        <v>1</v>
      </c>
      <c r="AA88" t="b">
        <v>0</v>
      </c>
      <c r="AB88" t="b">
        <v>1</v>
      </c>
      <c r="AC88" s="10">
        <v>43193</v>
      </c>
      <c r="AD88" t="s">
        <v>1703</v>
      </c>
      <c r="AE88" t="s">
        <v>1703</v>
      </c>
      <c r="AF88" t="s">
        <v>1703</v>
      </c>
      <c r="AG88" t="s">
        <v>1704</v>
      </c>
      <c r="AH88" t="s">
        <v>1703</v>
      </c>
      <c r="AJ88" s="10">
        <f t="shared" si="3"/>
        <v>43552.25</v>
      </c>
      <c r="AK88" s="10"/>
      <c r="AL88" s="10"/>
      <c r="AM88" s="10">
        <f t="shared" si="4"/>
        <v>43552.25</v>
      </c>
    </row>
    <row r="89" spans="1:39" x14ac:dyDescent="0.25">
      <c r="A89">
        <v>8104</v>
      </c>
      <c r="C89">
        <v>4295870205</v>
      </c>
      <c r="H89" t="s">
        <v>120</v>
      </c>
      <c r="I89" t="s">
        <v>113</v>
      </c>
      <c r="J89" t="s">
        <v>113</v>
      </c>
      <c r="K89" t="s">
        <v>3484</v>
      </c>
      <c r="L89" t="b">
        <v>1</v>
      </c>
      <c r="M89">
        <v>3</v>
      </c>
      <c r="N89" t="s">
        <v>3496</v>
      </c>
      <c r="O89" t="b">
        <v>0</v>
      </c>
      <c r="P89" t="s">
        <v>1431</v>
      </c>
      <c r="Q89" t="s">
        <v>1433</v>
      </c>
      <c r="R89" t="s">
        <v>1430</v>
      </c>
      <c r="S89" s="10">
        <v>43178</v>
      </c>
      <c r="T89" s="103"/>
      <c r="U89" t="b">
        <v>0</v>
      </c>
      <c r="V89" t="s">
        <v>536</v>
      </c>
      <c r="Z89" t="b">
        <v>0</v>
      </c>
      <c r="AA89" t="b">
        <v>0</v>
      </c>
      <c r="AC89" s="10">
        <v>43178</v>
      </c>
      <c r="AD89" t="s">
        <v>912</v>
      </c>
      <c r="AE89" t="s">
        <v>433</v>
      </c>
      <c r="AJ89" s="10">
        <f t="shared" si="3"/>
        <v>43543.25</v>
      </c>
      <c r="AK89" s="10"/>
      <c r="AL89" s="10"/>
      <c r="AM89" s="10">
        <f t="shared" si="4"/>
        <v>43543.25</v>
      </c>
    </row>
    <row r="90" spans="1:39" x14ac:dyDescent="0.25">
      <c r="A90" s="5">
        <v>3393</v>
      </c>
      <c r="C90" s="5">
        <v>4295869544</v>
      </c>
      <c r="D90" s="5"/>
      <c r="E90" s="5"/>
      <c r="H90" t="s">
        <v>121</v>
      </c>
      <c r="I90" t="s">
        <v>113</v>
      </c>
      <c r="J90" t="s">
        <v>113</v>
      </c>
      <c r="K90" t="s">
        <v>3484</v>
      </c>
      <c r="L90" t="b">
        <v>1</v>
      </c>
      <c r="N90" t="s">
        <v>3496</v>
      </c>
      <c r="O90" t="b">
        <v>1</v>
      </c>
      <c r="P90" t="s">
        <v>1831</v>
      </c>
      <c r="Q90" t="s">
        <v>1524</v>
      </c>
      <c r="R90" t="s">
        <v>1920</v>
      </c>
      <c r="S90" s="10">
        <v>43209</v>
      </c>
      <c r="T90" s="10"/>
      <c r="U90" t="b">
        <v>0</v>
      </c>
      <c r="V90" t="s">
        <v>536</v>
      </c>
      <c r="Z90" t="b">
        <v>1</v>
      </c>
      <c r="AA90" t="b">
        <v>0</v>
      </c>
      <c r="AB90" t="b">
        <v>1</v>
      </c>
      <c r="AC90" s="10">
        <v>43209</v>
      </c>
      <c r="AD90" t="s">
        <v>1921</v>
      </c>
      <c r="AE90" t="s">
        <v>1922</v>
      </c>
      <c r="AF90" t="s">
        <v>1921</v>
      </c>
      <c r="AG90" t="s">
        <v>1923</v>
      </c>
      <c r="AH90" t="s">
        <v>1921</v>
      </c>
      <c r="AJ90" s="10">
        <f t="shared" si="3"/>
        <v>43574.25</v>
      </c>
      <c r="AK90" s="10"/>
      <c r="AL90" s="10"/>
      <c r="AM90" s="10">
        <f t="shared" si="4"/>
        <v>43574.25</v>
      </c>
    </row>
    <row r="91" spans="1:39" x14ac:dyDescent="0.25">
      <c r="A91" s="5">
        <v>3557</v>
      </c>
      <c r="C91" s="5">
        <v>4295869756</v>
      </c>
      <c r="D91" s="5"/>
      <c r="E91" s="5"/>
      <c r="H91" t="s">
        <v>122</v>
      </c>
      <c r="I91" t="s">
        <v>113</v>
      </c>
      <c r="J91" t="s">
        <v>113</v>
      </c>
      <c r="K91" t="s">
        <v>3484</v>
      </c>
      <c r="L91" t="b">
        <v>1</v>
      </c>
      <c r="M91">
        <v>1</v>
      </c>
      <c r="N91" t="s">
        <v>3496</v>
      </c>
      <c r="O91" t="b">
        <v>1</v>
      </c>
      <c r="P91" t="s">
        <v>3625</v>
      </c>
      <c r="Q91" t="s">
        <v>2160</v>
      </c>
      <c r="R91" t="s">
        <v>2159</v>
      </c>
      <c r="S91" s="10">
        <v>43445</v>
      </c>
      <c r="T91" s="10"/>
      <c r="U91" t="b">
        <v>0</v>
      </c>
      <c r="V91" t="s">
        <v>536</v>
      </c>
      <c r="Z91" t="b">
        <v>1</v>
      </c>
      <c r="AA91" t="b">
        <v>0</v>
      </c>
      <c r="AB91" t="b">
        <v>1</v>
      </c>
      <c r="AC91" s="10">
        <v>43445</v>
      </c>
      <c r="AD91" t="s">
        <v>3626</v>
      </c>
      <c r="AE91" t="s">
        <v>3626</v>
      </c>
      <c r="AF91" t="s">
        <v>3626</v>
      </c>
      <c r="AG91" t="s">
        <v>3626</v>
      </c>
      <c r="AH91" t="s">
        <v>3626</v>
      </c>
      <c r="AI91" t="s">
        <v>3626</v>
      </c>
      <c r="AJ91" s="10">
        <f t="shared" si="3"/>
        <v>43810.25</v>
      </c>
      <c r="AK91" s="10"/>
      <c r="AL91" s="10"/>
      <c r="AM91" s="10">
        <f t="shared" si="4"/>
        <v>43810.25</v>
      </c>
    </row>
    <row r="92" spans="1:39" x14ac:dyDescent="0.25">
      <c r="A92">
        <v>1201</v>
      </c>
      <c r="C92">
        <v>5045250691</v>
      </c>
      <c r="H92" t="s">
        <v>123</v>
      </c>
      <c r="I92" t="s">
        <v>113</v>
      </c>
      <c r="J92" t="s">
        <v>113</v>
      </c>
      <c r="K92" t="s">
        <v>3485</v>
      </c>
      <c r="L92" t="b">
        <v>1</v>
      </c>
      <c r="O92" t="b">
        <v>1</v>
      </c>
      <c r="P92" t="s">
        <v>3545</v>
      </c>
      <c r="R92" s="96" t="s">
        <v>3546</v>
      </c>
      <c r="S92" s="10">
        <v>43336</v>
      </c>
      <c r="T92" s="10"/>
      <c r="U92" t="b">
        <v>0</v>
      </c>
      <c r="V92" t="s">
        <v>19</v>
      </c>
      <c r="AA92" t="b">
        <v>0</v>
      </c>
      <c r="AC92" s="10">
        <v>43374</v>
      </c>
      <c r="AJ92" s="10">
        <f t="shared" si="3"/>
        <v>43701.25</v>
      </c>
      <c r="AK92" s="10"/>
      <c r="AL92" s="10"/>
      <c r="AM92" s="10">
        <f t="shared" si="4"/>
        <v>43701.25</v>
      </c>
    </row>
    <row r="93" spans="1:39" x14ac:dyDescent="0.25">
      <c r="A93">
        <v>1623</v>
      </c>
      <c r="C93">
        <v>4297804514</v>
      </c>
      <c r="H93" t="s">
        <v>124</v>
      </c>
      <c r="I93" t="s">
        <v>113</v>
      </c>
      <c r="J93" t="s">
        <v>113</v>
      </c>
      <c r="K93" t="s">
        <v>3485</v>
      </c>
      <c r="L93" t="b">
        <v>1</v>
      </c>
      <c r="O93" t="b">
        <v>1</v>
      </c>
      <c r="P93" t="s">
        <v>2188</v>
      </c>
      <c r="R93" t="s">
        <v>2189</v>
      </c>
      <c r="S93" s="10">
        <v>43281</v>
      </c>
      <c r="T93" s="10"/>
      <c r="U93" t="b">
        <v>0</v>
      </c>
      <c r="V93" t="s">
        <v>536</v>
      </c>
      <c r="AA93" t="b">
        <v>0</v>
      </c>
      <c r="AC93" s="10">
        <v>43281</v>
      </c>
      <c r="AJ93" s="10">
        <f t="shared" si="3"/>
        <v>43646.25</v>
      </c>
      <c r="AM93" s="10">
        <f t="shared" si="4"/>
        <v>43646.25</v>
      </c>
    </row>
    <row r="94" spans="1:39" x14ac:dyDescent="0.25">
      <c r="A94">
        <v>1703</v>
      </c>
      <c r="C94">
        <v>4295869238</v>
      </c>
      <c r="H94" t="s">
        <v>125</v>
      </c>
      <c r="I94" t="s">
        <v>113</v>
      </c>
      <c r="J94" t="s">
        <v>113</v>
      </c>
      <c r="K94" t="s">
        <v>3484</v>
      </c>
      <c r="L94" t="b">
        <v>1</v>
      </c>
      <c r="N94" t="s">
        <v>3496</v>
      </c>
      <c r="O94" t="b">
        <v>1</v>
      </c>
      <c r="P94" t="s">
        <v>2188</v>
      </c>
      <c r="Q94" t="s">
        <v>3533</v>
      </c>
      <c r="R94" s="96" t="s">
        <v>3534</v>
      </c>
      <c r="S94" s="10">
        <v>43412</v>
      </c>
      <c r="T94" s="10"/>
      <c r="U94" t="b">
        <v>0</v>
      </c>
      <c r="V94" t="s">
        <v>536</v>
      </c>
      <c r="Z94" t="b">
        <v>0</v>
      </c>
      <c r="AA94" t="b">
        <v>0</v>
      </c>
      <c r="AC94" s="10">
        <v>43048</v>
      </c>
      <c r="AD94" t="s">
        <v>3536</v>
      </c>
      <c r="AE94" t="s">
        <v>3536</v>
      </c>
      <c r="AF94" t="s">
        <v>3536</v>
      </c>
      <c r="AG94" t="s">
        <v>3537</v>
      </c>
      <c r="AH94" t="s">
        <v>3536</v>
      </c>
      <c r="AI94" t="s">
        <v>3538</v>
      </c>
      <c r="AJ94" s="10">
        <f t="shared" si="3"/>
        <v>43777.25</v>
      </c>
      <c r="AK94" s="10"/>
      <c r="AL94" s="10"/>
      <c r="AM94" s="10">
        <f t="shared" si="4"/>
        <v>43777.25</v>
      </c>
    </row>
    <row r="95" spans="1:39" x14ac:dyDescent="0.25">
      <c r="A95">
        <v>8182</v>
      </c>
      <c r="C95">
        <v>5035632352</v>
      </c>
      <c r="H95" t="s">
        <v>126</v>
      </c>
      <c r="I95" t="s">
        <v>113</v>
      </c>
      <c r="J95" t="s">
        <v>113</v>
      </c>
      <c r="K95" t="s">
        <v>3489</v>
      </c>
      <c r="L95" t="b">
        <v>1</v>
      </c>
      <c r="M95">
        <v>3</v>
      </c>
      <c r="N95" t="s">
        <v>3498</v>
      </c>
      <c r="O95" t="b">
        <v>0</v>
      </c>
      <c r="P95" t="s">
        <v>536</v>
      </c>
      <c r="R95" t="s">
        <v>1168</v>
      </c>
      <c r="S95" s="10">
        <v>43100</v>
      </c>
      <c r="T95" s="10" t="b">
        <v>1</v>
      </c>
      <c r="U95" t="b">
        <v>0</v>
      </c>
      <c r="V95" t="s">
        <v>536</v>
      </c>
      <c r="Z95" t="b">
        <v>1</v>
      </c>
      <c r="AA95" t="b">
        <v>1</v>
      </c>
      <c r="AC95" s="10">
        <v>43100</v>
      </c>
      <c r="AJ95" s="10">
        <f t="shared" si="3"/>
        <v>43465.25</v>
      </c>
      <c r="AK95" s="10" t="s">
        <v>536</v>
      </c>
      <c r="AL95" s="10"/>
      <c r="AM95" s="10">
        <f t="shared" si="4"/>
        <v>43465.25</v>
      </c>
    </row>
    <row r="96" spans="1:39" x14ac:dyDescent="0.25">
      <c r="A96">
        <v>8086</v>
      </c>
      <c r="C96">
        <v>4297014783</v>
      </c>
      <c r="H96" t="s">
        <v>127</v>
      </c>
      <c r="I96" t="s">
        <v>113</v>
      </c>
      <c r="J96" t="s">
        <v>113</v>
      </c>
      <c r="K96" t="s">
        <v>3492</v>
      </c>
      <c r="L96" t="b">
        <v>1</v>
      </c>
      <c r="O96" t="b">
        <v>1</v>
      </c>
      <c r="P96" t="s">
        <v>1819</v>
      </c>
      <c r="Q96" t="s">
        <v>1924</v>
      </c>
      <c r="R96" t="s">
        <v>1925</v>
      </c>
      <c r="S96" s="10">
        <v>43188</v>
      </c>
      <c r="T96" s="10"/>
      <c r="U96" t="b">
        <v>0</v>
      </c>
      <c r="V96" t="s">
        <v>536</v>
      </c>
      <c r="Z96" t="b">
        <v>1</v>
      </c>
      <c r="AA96" t="b">
        <v>0</v>
      </c>
      <c r="AB96" t="b">
        <v>1</v>
      </c>
      <c r="AC96" s="10">
        <v>43188</v>
      </c>
      <c r="AD96" t="s">
        <v>1926</v>
      </c>
      <c r="AE96" t="s">
        <v>1926</v>
      </c>
      <c r="AF96" t="s">
        <v>1926</v>
      </c>
      <c r="AG96" t="s">
        <v>1861</v>
      </c>
      <c r="AH96" t="s">
        <v>1926</v>
      </c>
      <c r="AJ96" s="10">
        <f t="shared" si="3"/>
        <v>43553.25</v>
      </c>
      <c r="AK96" s="10"/>
      <c r="AL96" s="10"/>
      <c r="AM96" s="10">
        <f t="shared" si="4"/>
        <v>43553.25</v>
      </c>
    </row>
    <row r="97" spans="1:39" x14ac:dyDescent="0.25">
      <c r="A97">
        <v>2056</v>
      </c>
      <c r="C97">
        <v>4295870587</v>
      </c>
      <c r="H97" t="s">
        <v>128</v>
      </c>
      <c r="I97" t="s">
        <v>129</v>
      </c>
      <c r="J97" t="s">
        <v>129</v>
      </c>
      <c r="K97" t="s">
        <v>3484</v>
      </c>
      <c r="L97" t="b">
        <v>1</v>
      </c>
      <c r="M97">
        <v>3</v>
      </c>
      <c r="N97" t="s">
        <v>3496</v>
      </c>
      <c r="O97" t="b">
        <v>1</v>
      </c>
      <c r="P97" t="s">
        <v>1314</v>
      </c>
      <c r="Q97" t="s">
        <v>1820</v>
      </c>
      <c r="R97" t="s">
        <v>1927</v>
      </c>
      <c r="S97" s="10">
        <v>43188</v>
      </c>
      <c r="T97" s="10" t="b">
        <v>1</v>
      </c>
      <c r="U97" t="b">
        <v>0</v>
      </c>
      <c r="V97" t="s">
        <v>536</v>
      </c>
      <c r="Z97" t="b">
        <v>1</v>
      </c>
      <c r="AA97" t="b">
        <v>1</v>
      </c>
      <c r="AC97" s="10">
        <v>43189</v>
      </c>
      <c r="AD97" t="s">
        <v>1928</v>
      </c>
      <c r="AE97" t="s">
        <v>1928</v>
      </c>
      <c r="AF97" t="s">
        <v>1928</v>
      </c>
      <c r="AG97" t="s">
        <v>1926</v>
      </c>
      <c r="AH97" t="s">
        <v>1928</v>
      </c>
      <c r="AI97" t="s">
        <v>1929</v>
      </c>
      <c r="AJ97" s="10">
        <f t="shared" si="3"/>
        <v>43553.25</v>
      </c>
      <c r="AK97" s="10"/>
      <c r="AL97" s="10"/>
      <c r="AM97" s="10">
        <f t="shared" si="4"/>
        <v>43553.25</v>
      </c>
    </row>
    <row r="98" spans="1:39" x14ac:dyDescent="0.25">
      <c r="A98">
        <v>2057</v>
      </c>
      <c r="C98">
        <v>4295870749</v>
      </c>
      <c r="H98" t="s">
        <v>130</v>
      </c>
      <c r="I98" t="s">
        <v>129</v>
      </c>
      <c r="J98" t="s">
        <v>129</v>
      </c>
      <c r="L98" t="b">
        <v>0</v>
      </c>
      <c r="M98">
        <v>3</v>
      </c>
      <c r="N98" t="s">
        <v>3496</v>
      </c>
      <c r="O98" t="b">
        <v>1</v>
      </c>
      <c r="P98" t="s">
        <v>1301</v>
      </c>
      <c r="Q98" t="s">
        <v>1820</v>
      </c>
      <c r="R98" t="s">
        <v>1930</v>
      </c>
      <c r="S98" s="10">
        <v>43213</v>
      </c>
      <c r="T98" s="10"/>
      <c r="U98" t="b">
        <v>0</v>
      </c>
      <c r="V98" t="s">
        <v>536</v>
      </c>
      <c r="Z98" t="b">
        <v>1</v>
      </c>
      <c r="AA98" t="b">
        <v>1</v>
      </c>
      <c r="AC98" s="10">
        <v>43213</v>
      </c>
      <c r="AD98" t="s">
        <v>1931</v>
      </c>
      <c r="AE98" t="s">
        <v>1931</v>
      </c>
      <c r="AF98" t="s">
        <v>1931</v>
      </c>
      <c r="AG98" t="s">
        <v>1932</v>
      </c>
      <c r="AH98" t="s">
        <v>1931</v>
      </c>
      <c r="AI98" t="s">
        <v>1933</v>
      </c>
      <c r="AJ98" s="10">
        <f t="shared" ref="AJ98:AJ129" si="6">IF(AND(ISNUMBER(S98),S98&gt;0),S98+365.25,"")</f>
        <v>43578.25</v>
      </c>
      <c r="AK98" s="10"/>
      <c r="AL98" s="10"/>
      <c r="AM98" s="10">
        <f t="shared" si="4"/>
        <v>43578.25</v>
      </c>
    </row>
    <row r="99" spans="1:39" x14ac:dyDescent="0.25">
      <c r="A99">
        <v>13281</v>
      </c>
      <c r="C99">
        <v>4295871038</v>
      </c>
      <c r="H99" t="s">
        <v>131</v>
      </c>
      <c r="I99" t="s">
        <v>132</v>
      </c>
      <c r="J99" t="s">
        <v>132</v>
      </c>
      <c r="K99" t="s">
        <v>3484</v>
      </c>
      <c r="L99" t="b">
        <v>1</v>
      </c>
      <c r="N99" t="s">
        <v>3496</v>
      </c>
      <c r="O99" t="b">
        <v>1</v>
      </c>
      <c r="P99" t="s">
        <v>1558</v>
      </c>
      <c r="Q99" t="s">
        <v>1706</v>
      </c>
      <c r="R99" t="s">
        <v>1707</v>
      </c>
      <c r="S99" s="10">
        <v>43193</v>
      </c>
      <c r="T99" s="10"/>
      <c r="U99" t="b">
        <v>0</v>
      </c>
      <c r="V99" t="s">
        <v>536</v>
      </c>
      <c r="AA99" t="b">
        <v>0</v>
      </c>
      <c r="AC99" s="10">
        <v>43193</v>
      </c>
      <c r="AD99" t="s">
        <v>1708</v>
      </c>
      <c r="AE99" t="s">
        <v>1708</v>
      </c>
      <c r="AF99" t="s">
        <v>1710</v>
      </c>
      <c r="AG99" t="s">
        <v>1709</v>
      </c>
      <c r="AH99" t="s">
        <v>1708</v>
      </c>
      <c r="AJ99" s="10">
        <f t="shared" si="6"/>
        <v>43558.25</v>
      </c>
      <c r="AK99" s="10"/>
      <c r="AL99" s="10"/>
      <c r="AM99" s="10">
        <f t="shared" si="4"/>
        <v>43558.25</v>
      </c>
    </row>
    <row r="100" spans="1:39" x14ac:dyDescent="0.25">
      <c r="A100">
        <v>1132</v>
      </c>
      <c r="C100">
        <v>4295871611</v>
      </c>
      <c r="H100" t="s">
        <v>133</v>
      </c>
      <c r="I100" t="s">
        <v>132</v>
      </c>
      <c r="J100" t="s">
        <v>132</v>
      </c>
      <c r="K100" t="s">
        <v>3484</v>
      </c>
      <c r="L100" t="b">
        <v>1</v>
      </c>
      <c r="N100" t="s">
        <v>3496</v>
      </c>
      <c r="O100" t="b">
        <v>1</v>
      </c>
      <c r="P100" t="s">
        <v>2188</v>
      </c>
      <c r="R100" t="s">
        <v>2781</v>
      </c>
      <c r="S100" s="10">
        <v>43280</v>
      </c>
      <c r="T100" s="10"/>
      <c r="U100" t="b">
        <v>0</v>
      </c>
      <c r="V100" t="s">
        <v>536</v>
      </c>
      <c r="Z100" t="b">
        <v>1</v>
      </c>
      <c r="AA100" t="b">
        <v>1</v>
      </c>
      <c r="AB100" t="b">
        <v>1</v>
      </c>
      <c r="AC100" s="10">
        <v>43280</v>
      </c>
      <c r="AJ100" s="10">
        <f t="shared" si="6"/>
        <v>43645.25</v>
      </c>
      <c r="AM100" s="10">
        <f t="shared" si="4"/>
        <v>43645.25</v>
      </c>
    </row>
    <row r="101" spans="1:39" x14ac:dyDescent="0.25">
      <c r="A101">
        <v>1134</v>
      </c>
      <c r="C101">
        <v>4295871468</v>
      </c>
      <c r="H101" t="s">
        <v>134</v>
      </c>
      <c r="I101" t="s">
        <v>132</v>
      </c>
      <c r="J101" t="s">
        <v>132</v>
      </c>
      <c r="K101" t="s">
        <v>3484</v>
      </c>
      <c r="L101" t="b">
        <v>1</v>
      </c>
      <c r="N101" t="s">
        <v>3496</v>
      </c>
      <c r="O101" t="b">
        <v>1</v>
      </c>
      <c r="P101" t="s">
        <v>1558</v>
      </c>
      <c r="Q101" t="s">
        <v>1712</v>
      </c>
      <c r="R101" t="s">
        <v>1713</v>
      </c>
      <c r="S101" s="10">
        <v>43214</v>
      </c>
      <c r="T101" s="10"/>
      <c r="U101" t="b">
        <v>0</v>
      </c>
      <c r="V101" t="s">
        <v>536</v>
      </c>
      <c r="Z101" t="b">
        <v>1</v>
      </c>
      <c r="AA101" t="b">
        <v>1</v>
      </c>
      <c r="AB101" t="b">
        <v>1</v>
      </c>
      <c r="AC101" s="10">
        <v>43214</v>
      </c>
      <c r="AD101" t="s">
        <v>1879</v>
      </c>
      <c r="AE101" t="s">
        <v>1879</v>
      </c>
      <c r="AF101" t="s">
        <v>1880</v>
      </c>
      <c r="AG101" t="s">
        <v>1709</v>
      </c>
      <c r="AH101" t="s">
        <v>1879</v>
      </c>
      <c r="AI101" t="s">
        <v>1699</v>
      </c>
      <c r="AJ101" s="10">
        <f t="shared" si="6"/>
        <v>43579.25</v>
      </c>
      <c r="AK101" s="10"/>
      <c r="AL101" s="10"/>
      <c r="AM101" s="10">
        <f t="shared" si="4"/>
        <v>43579.25</v>
      </c>
    </row>
    <row r="102" spans="1:39" x14ac:dyDescent="0.25">
      <c r="A102">
        <v>1341</v>
      </c>
      <c r="C102">
        <v>4295871335</v>
      </c>
      <c r="H102" t="s">
        <v>135</v>
      </c>
      <c r="I102" t="s">
        <v>132</v>
      </c>
      <c r="J102" t="s">
        <v>132</v>
      </c>
      <c r="K102" t="s">
        <v>3484</v>
      </c>
      <c r="L102" t="b">
        <v>1</v>
      </c>
      <c r="N102" t="s">
        <v>3496</v>
      </c>
      <c r="O102" t="b">
        <v>1</v>
      </c>
      <c r="P102" t="s">
        <v>1558</v>
      </c>
      <c r="Q102" t="s">
        <v>1715</v>
      </c>
      <c r="R102" t="s">
        <v>1714</v>
      </c>
      <c r="S102" s="10">
        <v>43209</v>
      </c>
      <c r="T102" s="10"/>
      <c r="U102" t="b">
        <v>0</v>
      </c>
      <c r="V102" t="s">
        <v>536</v>
      </c>
      <c r="Z102" t="b">
        <v>1</v>
      </c>
      <c r="AA102" t="b">
        <v>0</v>
      </c>
      <c r="AB102" t="b">
        <v>1</v>
      </c>
      <c r="AC102" s="10">
        <v>43209</v>
      </c>
      <c r="AD102" t="s">
        <v>1716</v>
      </c>
      <c r="AE102" t="s">
        <v>1716</v>
      </c>
      <c r="AF102" t="s">
        <v>1623</v>
      </c>
      <c r="AG102" t="s">
        <v>1623</v>
      </c>
      <c r="AH102" t="s">
        <v>1716</v>
      </c>
      <c r="AI102" t="s">
        <v>1698</v>
      </c>
      <c r="AJ102" s="10">
        <f t="shared" si="6"/>
        <v>43574.25</v>
      </c>
      <c r="AK102" s="10"/>
      <c r="AL102" s="10"/>
      <c r="AM102" s="10">
        <f t="shared" si="4"/>
        <v>43574.25</v>
      </c>
    </row>
    <row r="103" spans="1:39" x14ac:dyDescent="0.25">
      <c r="A103">
        <v>719</v>
      </c>
      <c r="C103">
        <v>4295871291</v>
      </c>
      <c r="H103" t="s">
        <v>136</v>
      </c>
      <c r="I103" t="s">
        <v>132</v>
      </c>
      <c r="J103" t="s">
        <v>132</v>
      </c>
      <c r="K103" t="s">
        <v>3484</v>
      </c>
      <c r="L103" t="b">
        <v>1</v>
      </c>
      <c r="N103" t="s">
        <v>3496</v>
      </c>
      <c r="O103" t="b">
        <v>1</v>
      </c>
      <c r="P103" t="s">
        <v>1314</v>
      </c>
      <c r="R103" t="s">
        <v>2898</v>
      </c>
      <c r="S103" s="10">
        <v>43395</v>
      </c>
      <c r="T103" s="10"/>
      <c r="U103" t="b">
        <v>0</v>
      </c>
      <c r="V103" t="s">
        <v>536</v>
      </c>
      <c r="AA103" t="b">
        <v>0</v>
      </c>
      <c r="AC103" s="10">
        <v>42998</v>
      </c>
      <c r="AD103" t="s">
        <v>3503</v>
      </c>
      <c r="AE103" t="s">
        <v>3503</v>
      </c>
      <c r="AF103" t="s">
        <v>3503</v>
      </c>
      <c r="AG103" t="s">
        <v>3504</v>
      </c>
      <c r="AH103" t="s">
        <v>3503</v>
      </c>
      <c r="AJ103" s="10">
        <f t="shared" si="6"/>
        <v>43760.25</v>
      </c>
      <c r="AK103" s="10"/>
      <c r="AL103" s="10"/>
      <c r="AM103" s="10">
        <f t="shared" si="4"/>
        <v>43760.25</v>
      </c>
    </row>
    <row r="104" spans="1:39" x14ac:dyDescent="0.25">
      <c r="A104">
        <v>1207</v>
      </c>
      <c r="C104" t="s">
        <v>19</v>
      </c>
      <c r="H104" t="s">
        <v>137</v>
      </c>
      <c r="I104" t="s">
        <v>138</v>
      </c>
      <c r="J104" t="s">
        <v>138</v>
      </c>
      <c r="K104" t="s">
        <v>3485</v>
      </c>
      <c r="L104" t="b">
        <v>1</v>
      </c>
      <c r="O104" t="b">
        <v>0</v>
      </c>
      <c r="P104" t="s">
        <v>19</v>
      </c>
      <c r="S104" s="10" t="s">
        <v>536</v>
      </c>
      <c r="T104" s="10"/>
      <c r="U104" t="b">
        <v>0</v>
      </c>
      <c r="V104" t="s">
        <v>19</v>
      </c>
      <c r="Z104" t="b">
        <v>0</v>
      </c>
      <c r="AA104" t="b">
        <v>1</v>
      </c>
      <c r="AC104" s="10">
        <v>43370</v>
      </c>
      <c r="AJ104" s="10" t="str">
        <f t="shared" si="6"/>
        <v/>
      </c>
      <c r="AK104" s="10"/>
      <c r="AL104" s="10"/>
      <c r="AM104" s="10" t="e">
        <f t="shared" si="4"/>
        <v>#NUM!</v>
      </c>
    </row>
    <row r="105" spans="1:39" x14ac:dyDescent="0.25">
      <c r="A105">
        <v>1355</v>
      </c>
      <c r="C105">
        <v>4295873563</v>
      </c>
      <c r="H105" t="s">
        <v>139</v>
      </c>
      <c r="I105" t="s">
        <v>138</v>
      </c>
      <c r="J105" t="s">
        <v>138</v>
      </c>
      <c r="K105" t="s">
        <v>3484</v>
      </c>
      <c r="L105" t="b">
        <v>1</v>
      </c>
      <c r="N105" t="s">
        <v>3496</v>
      </c>
      <c r="O105" t="b">
        <v>1</v>
      </c>
      <c r="P105" t="s">
        <v>1301</v>
      </c>
      <c r="Q105" t="s">
        <v>1934</v>
      </c>
      <c r="R105" t="s">
        <v>1935</v>
      </c>
      <c r="S105" s="10">
        <v>43266</v>
      </c>
      <c r="T105" s="10"/>
      <c r="U105" t="b">
        <v>0</v>
      </c>
      <c r="V105" t="s">
        <v>536</v>
      </c>
      <c r="Z105" t="b">
        <v>1</v>
      </c>
      <c r="AA105" t="b">
        <v>0</v>
      </c>
      <c r="AC105" s="10">
        <v>43266</v>
      </c>
      <c r="AD105" t="s">
        <v>2190</v>
      </c>
      <c r="AE105" t="s">
        <v>1939</v>
      </c>
      <c r="AF105" t="s">
        <v>2190</v>
      </c>
      <c r="AG105" t="s">
        <v>2190</v>
      </c>
      <c r="AH105" t="s">
        <v>1939</v>
      </c>
      <c r="AI105" t="s">
        <v>2191</v>
      </c>
      <c r="AJ105" s="10">
        <f t="shared" si="6"/>
        <v>43631.25</v>
      </c>
      <c r="AM105" s="10">
        <f t="shared" si="4"/>
        <v>43631.25</v>
      </c>
    </row>
    <row r="106" spans="1:39" x14ac:dyDescent="0.25">
      <c r="A106">
        <v>1384</v>
      </c>
      <c r="C106">
        <v>4297037517</v>
      </c>
      <c r="H106" t="s">
        <v>140</v>
      </c>
      <c r="I106" t="s">
        <v>138</v>
      </c>
      <c r="J106" t="s">
        <v>138</v>
      </c>
      <c r="K106" t="s">
        <v>3485</v>
      </c>
      <c r="L106" t="b">
        <v>1</v>
      </c>
      <c r="O106" t="b">
        <v>1</v>
      </c>
      <c r="P106" t="s">
        <v>2352</v>
      </c>
      <c r="Q106" t="s">
        <v>3304</v>
      </c>
      <c r="R106" t="s">
        <v>3303</v>
      </c>
      <c r="S106" s="10">
        <v>43250</v>
      </c>
      <c r="T106" s="10"/>
      <c r="U106" t="b">
        <v>0</v>
      </c>
      <c r="V106" t="s">
        <v>19</v>
      </c>
      <c r="Z106" t="b">
        <v>0</v>
      </c>
      <c r="AA106" t="b">
        <v>0</v>
      </c>
      <c r="AC106" s="10">
        <v>43250</v>
      </c>
      <c r="AJ106" s="10">
        <f t="shared" si="6"/>
        <v>43615.25</v>
      </c>
      <c r="AK106" s="10"/>
      <c r="AL106" s="10"/>
      <c r="AM106" s="10">
        <f t="shared" si="4"/>
        <v>43615.25</v>
      </c>
    </row>
    <row r="107" spans="1:39" x14ac:dyDescent="0.25">
      <c r="A107">
        <v>1392</v>
      </c>
      <c r="C107">
        <v>4295872238</v>
      </c>
      <c r="H107" t="s">
        <v>141</v>
      </c>
      <c r="I107" t="s">
        <v>138</v>
      </c>
      <c r="J107" t="s">
        <v>138</v>
      </c>
      <c r="K107" t="s">
        <v>3484</v>
      </c>
      <c r="L107" t="b">
        <v>1</v>
      </c>
      <c r="M107">
        <v>2</v>
      </c>
      <c r="N107" t="s">
        <v>3496</v>
      </c>
      <c r="O107" t="b">
        <v>1</v>
      </c>
      <c r="P107" t="s">
        <v>1936</v>
      </c>
      <c r="Q107" t="s">
        <v>1937</v>
      </c>
      <c r="R107" t="s">
        <v>1938</v>
      </c>
      <c r="S107" s="10">
        <v>43243</v>
      </c>
      <c r="T107" s="10"/>
      <c r="U107" t="b">
        <v>0</v>
      </c>
      <c r="V107" t="s">
        <v>536</v>
      </c>
      <c r="Z107" t="b">
        <v>1</v>
      </c>
      <c r="AA107" t="b">
        <v>1</v>
      </c>
      <c r="AC107" s="10">
        <v>43243</v>
      </c>
      <c r="AD107" t="s">
        <v>1919</v>
      </c>
      <c r="AE107" t="s">
        <v>1919</v>
      </c>
      <c r="AF107" t="s">
        <v>1919</v>
      </c>
      <c r="AG107" t="s">
        <v>1919</v>
      </c>
      <c r="AH107" t="s">
        <v>1919</v>
      </c>
      <c r="AJ107" s="10">
        <f t="shared" si="6"/>
        <v>43608.25</v>
      </c>
      <c r="AK107" s="10"/>
      <c r="AL107" s="10"/>
      <c r="AM107" s="10">
        <f t="shared" si="4"/>
        <v>43608.25</v>
      </c>
    </row>
    <row r="108" spans="1:39" x14ac:dyDescent="0.25">
      <c r="A108">
        <v>12436</v>
      </c>
      <c r="C108">
        <v>5000932315</v>
      </c>
      <c r="H108" t="s">
        <v>142</v>
      </c>
      <c r="I108" t="s">
        <v>138</v>
      </c>
      <c r="J108" t="s">
        <v>138</v>
      </c>
      <c r="K108" t="s">
        <v>3486</v>
      </c>
      <c r="L108" t="b">
        <v>1</v>
      </c>
      <c r="O108" t="b">
        <v>1</v>
      </c>
      <c r="P108" t="s">
        <v>2339</v>
      </c>
      <c r="R108" t="s">
        <v>2340</v>
      </c>
      <c r="S108" s="10">
        <v>43272</v>
      </c>
      <c r="T108" s="10"/>
      <c r="U108" t="b">
        <v>0</v>
      </c>
      <c r="V108" t="s">
        <v>536</v>
      </c>
      <c r="Z108" t="b">
        <v>1</v>
      </c>
      <c r="AA108" t="b">
        <v>0</v>
      </c>
      <c r="AB108" t="b">
        <v>1</v>
      </c>
      <c r="AC108" s="10">
        <v>43272</v>
      </c>
      <c r="AD108" t="s">
        <v>1919</v>
      </c>
      <c r="AE108" t="s">
        <v>1919</v>
      </c>
      <c r="AF108" t="s">
        <v>1919</v>
      </c>
      <c r="AG108" t="s">
        <v>1919</v>
      </c>
      <c r="AH108" t="s">
        <v>1919</v>
      </c>
      <c r="AI108" t="s">
        <v>1919</v>
      </c>
      <c r="AJ108" s="10">
        <f t="shared" si="6"/>
        <v>43637.25</v>
      </c>
      <c r="AK108" s="10"/>
      <c r="AL108" s="10"/>
      <c r="AM108" s="10">
        <f t="shared" si="4"/>
        <v>43637.25</v>
      </c>
    </row>
    <row r="109" spans="1:39" x14ac:dyDescent="0.25">
      <c r="A109">
        <v>1408</v>
      </c>
      <c r="C109">
        <v>4295872686</v>
      </c>
      <c r="H109" t="s">
        <v>143</v>
      </c>
      <c r="I109" t="s">
        <v>138</v>
      </c>
      <c r="J109" t="s">
        <v>138</v>
      </c>
      <c r="K109" t="s">
        <v>3484</v>
      </c>
      <c r="L109" t="b">
        <v>1</v>
      </c>
      <c r="N109" t="s">
        <v>3496</v>
      </c>
      <c r="O109" t="b">
        <v>1</v>
      </c>
      <c r="P109" t="s">
        <v>2192</v>
      </c>
      <c r="Q109" t="s">
        <v>1934</v>
      </c>
      <c r="R109" t="s">
        <v>1197</v>
      </c>
      <c r="S109" s="10">
        <v>43245</v>
      </c>
      <c r="T109" s="10"/>
      <c r="U109" t="b">
        <v>0</v>
      </c>
      <c r="V109" t="s">
        <v>536</v>
      </c>
      <c r="Z109" t="b">
        <v>1</v>
      </c>
      <c r="AA109" t="b">
        <v>0</v>
      </c>
      <c r="AB109" t="b">
        <v>1</v>
      </c>
      <c r="AC109" s="10">
        <v>43264</v>
      </c>
      <c r="AD109" t="s">
        <v>1954</v>
      </c>
      <c r="AE109" t="s">
        <v>1954</v>
      </c>
      <c r="AF109" t="s">
        <v>1954</v>
      </c>
      <c r="AG109" t="s">
        <v>1954</v>
      </c>
      <c r="AH109" t="s">
        <v>1954</v>
      </c>
      <c r="AJ109" s="10">
        <f t="shared" si="6"/>
        <v>43610.25</v>
      </c>
      <c r="AM109" s="10">
        <f t="shared" si="4"/>
        <v>43610.25</v>
      </c>
    </row>
    <row r="110" spans="1:39" x14ac:dyDescent="0.25">
      <c r="A110">
        <v>908</v>
      </c>
      <c r="C110">
        <v>4295872412</v>
      </c>
      <c r="H110" t="s">
        <v>144</v>
      </c>
      <c r="I110" t="s">
        <v>138</v>
      </c>
      <c r="J110" t="s">
        <v>138</v>
      </c>
      <c r="K110" t="s">
        <v>3484</v>
      </c>
      <c r="L110" t="b">
        <v>1</v>
      </c>
      <c r="N110" t="s">
        <v>3496</v>
      </c>
      <c r="O110" t="b">
        <v>1</v>
      </c>
      <c r="P110" t="s">
        <v>2198</v>
      </c>
      <c r="R110" t="s">
        <v>2341</v>
      </c>
      <c r="S110" s="10">
        <v>43248</v>
      </c>
      <c r="T110" s="10"/>
      <c r="U110" t="b">
        <v>0</v>
      </c>
      <c r="V110" t="s">
        <v>536</v>
      </c>
      <c r="Z110" t="b">
        <v>1</v>
      </c>
      <c r="AA110" t="b">
        <v>0</v>
      </c>
      <c r="AC110" s="10">
        <v>43248</v>
      </c>
      <c r="AJ110" s="10">
        <f t="shared" si="6"/>
        <v>43613.25</v>
      </c>
      <c r="AK110" s="10"/>
      <c r="AL110" s="10"/>
      <c r="AM110" s="10">
        <f t="shared" si="4"/>
        <v>43613.25</v>
      </c>
    </row>
    <row r="111" spans="1:39" x14ac:dyDescent="0.25">
      <c r="A111">
        <v>1730</v>
      </c>
      <c r="C111">
        <v>4295874023</v>
      </c>
      <c r="H111" t="s">
        <v>145</v>
      </c>
      <c r="I111" t="s">
        <v>138</v>
      </c>
      <c r="J111" t="s">
        <v>138</v>
      </c>
      <c r="K111" t="s">
        <v>3484</v>
      </c>
      <c r="L111" t="b">
        <v>1</v>
      </c>
      <c r="N111" t="s">
        <v>3496</v>
      </c>
      <c r="O111" t="b">
        <v>1</v>
      </c>
      <c r="P111" t="s">
        <v>2792</v>
      </c>
      <c r="R111" t="s">
        <v>1169</v>
      </c>
      <c r="S111" s="10">
        <v>43354</v>
      </c>
      <c r="T111" s="10"/>
      <c r="U111" t="b">
        <v>0</v>
      </c>
      <c r="V111" t="s">
        <v>536</v>
      </c>
      <c r="Z111" t="b">
        <v>1</v>
      </c>
      <c r="AA111" t="b">
        <v>0</v>
      </c>
      <c r="AB111" t="b">
        <v>1</v>
      </c>
      <c r="AC111" s="10">
        <v>43354</v>
      </c>
      <c r="AD111" t="s">
        <v>1656</v>
      </c>
      <c r="AJ111" s="10">
        <f t="shared" si="6"/>
        <v>43719.25</v>
      </c>
      <c r="AK111" s="10"/>
      <c r="AL111" s="10"/>
      <c r="AM111" s="10">
        <f t="shared" si="4"/>
        <v>43719.25</v>
      </c>
    </row>
    <row r="112" spans="1:39" x14ac:dyDescent="0.25">
      <c r="A112">
        <v>1783</v>
      </c>
      <c r="C112">
        <v>5000043876</v>
      </c>
      <c r="H112" t="s">
        <v>146</v>
      </c>
      <c r="I112" t="s">
        <v>138</v>
      </c>
      <c r="J112" t="s">
        <v>138</v>
      </c>
      <c r="K112" t="s">
        <v>3486</v>
      </c>
      <c r="L112" t="b">
        <v>1</v>
      </c>
      <c r="O112" t="b">
        <v>1</v>
      </c>
      <c r="P112" t="s">
        <v>2339</v>
      </c>
      <c r="R112" t="s">
        <v>2342</v>
      </c>
      <c r="S112" s="10">
        <v>43264</v>
      </c>
      <c r="T112" s="10"/>
      <c r="U112" t="b">
        <v>0</v>
      </c>
      <c r="V112" t="s">
        <v>536</v>
      </c>
      <c r="Z112" t="b">
        <v>0</v>
      </c>
      <c r="AA112" t="b">
        <v>0</v>
      </c>
      <c r="AC112" s="10">
        <v>43264</v>
      </c>
      <c r="AD112">
        <v>107</v>
      </c>
      <c r="AE112">
        <v>107</v>
      </c>
      <c r="AF112">
        <v>107</v>
      </c>
      <c r="AG112">
        <v>107</v>
      </c>
      <c r="AH112">
        <v>107</v>
      </c>
      <c r="AJ112" s="10">
        <f t="shared" si="6"/>
        <v>43629.25</v>
      </c>
      <c r="AK112" s="10"/>
      <c r="AL112" s="10"/>
      <c r="AM112" s="10">
        <f t="shared" si="4"/>
        <v>43629.25</v>
      </c>
    </row>
    <row r="113" spans="1:39" x14ac:dyDescent="0.25">
      <c r="A113">
        <v>881</v>
      </c>
      <c r="C113">
        <v>4296031869</v>
      </c>
      <c r="H113" t="s">
        <v>147</v>
      </c>
      <c r="I113" t="s">
        <v>138</v>
      </c>
      <c r="J113" t="s">
        <v>138</v>
      </c>
      <c r="K113" t="s">
        <v>3484</v>
      </c>
      <c r="L113" t="b">
        <v>1</v>
      </c>
      <c r="M113">
        <v>3</v>
      </c>
      <c r="N113" t="s">
        <v>3496</v>
      </c>
      <c r="O113" t="b">
        <v>1</v>
      </c>
      <c r="P113" t="s">
        <v>1819</v>
      </c>
      <c r="Q113" t="s">
        <v>1934</v>
      </c>
      <c r="R113" t="s">
        <v>1940</v>
      </c>
      <c r="S113" s="10">
        <v>43293</v>
      </c>
      <c r="T113" s="10" t="b">
        <v>1</v>
      </c>
      <c r="U113" t="b">
        <v>0</v>
      </c>
      <c r="V113" t="s">
        <v>536</v>
      </c>
      <c r="Z113" t="b">
        <v>1</v>
      </c>
      <c r="AA113" t="b">
        <v>1</v>
      </c>
      <c r="AC113" s="10">
        <v>43203</v>
      </c>
      <c r="AD113" t="s">
        <v>1864</v>
      </c>
      <c r="AE113" t="s">
        <v>1864</v>
      </c>
      <c r="AF113" t="s">
        <v>1864</v>
      </c>
      <c r="AG113" t="s">
        <v>1941</v>
      </c>
      <c r="AH113" t="s">
        <v>1864</v>
      </c>
      <c r="AI113" t="s">
        <v>1823</v>
      </c>
      <c r="AJ113" s="10">
        <f t="shared" si="6"/>
        <v>43658.25</v>
      </c>
      <c r="AK113" s="10"/>
      <c r="AL113" s="10"/>
      <c r="AM113" s="10">
        <f t="shared" si="4"/>
        <v>43658.25</v>
      </c>
    </row>
    <row r="114" spans="1:39" x14ac:dyDescent="0.25">
      <c r="A114" s="6">
        <v>900</v>
      </c>
      <c r="C114" s="5">
        <v>5037283233</v>
      </c>
      <c r="D114" s="5"/>
      <c r="E114" s="5"/>
      <c r="H114" s="6" t="s">
        <v>148</v>
      </c>
      <c r="I114" t="s">
        <v>149</v>
      </c>
      <c r="J114" t="s">
        <v>149</v>
      </c>
      <c r="L114" t="b">
        <v>0</v>
      </c>
      <c r="O114" t="b">
        <v>0</v>
      </c>
      <c r="P114" t="s">
        <v>19</v>
      </c>
      <c r="S114" s="10" t="s">
        <v>536</v>
      </c>
      <c r="T114" s="10"/>
      <c r="U114" t="b">
        <v>0</v>
      </c>
      <c r="V114" t="s">
        <v>19</v>
      </c>
      <c r="AA114" t="b">
        <v>0</v>
      </c>
      <c r="AC114" s="10">
        <v>43101</v>
      </c>
      <c r="AJ114" s="10" t="str">
        <f t="shared" si="6"/>
        <v/>
      </c>
      <c r="AK114" s="10"/>
      <c r="AL114" s="10"/>
      <c r="AM114" s="10" t="e">
        <f t="shared" si="4"/>
        <v>#NUM!</v>
      </c>
    </row>
    <row r="115" spans="1:39" x14ac:dyDescent="0.25">
      <c r="A115">
        <v>8203</v>
      </c>
      <c r="C115">
        <v>4295875213</v>
      </c>
      <c r="H115" t="s">
        <v>150</v>
      </c>
      <c r="I115" t="s">
        <v>151</v>
      </c>
      <c r="J115" t="s">
        <v>316</v>
      </c>
      <c r="K115" t="s">
        <v>3484</v>
      </c>
      <c r="L115" t="b">
        <v>1</v>
      </c>
      <c r="M115">
        <v>3</v>
      </c>
      <c r="N115" t="s">
        <v>3496</v>
      </c>
      <c r="O115" t="b">
        <v>1</v>
      </c>
      <c r="P115" t="s">
        <v>2152</v>
      </c>
      <c r="Q115" t="s">
        <v>2153</v>
      </c>
      <c r="R115" t="s">
        <v>2151</v>
      </c>
      <c r="S115" s="10">
        <v>43201</v>
      </c>
      <c r="T115" s="10" t="b">
        <v>1</v>
      </c>
      <c r="U115" t="b">
        <v>0</v>
      </c>
      <c r="V115" t="s">
        <v>536</v>
      </c>
      <c r="Z115" t="b">
        <v>1</v>
      </c>
      <c r="AA115" t="b">
        <v>1</v>
      </c>
      <c r="AC115" s="10">
        <v>43201</v>
      </c>
      <c r="AD115" t="s">
        <v>1651</v>
      </c>
      <c r="AE115" t="s">
        <v>1651</v>
      </c>
      <c r="AF115" t="s">
        <v>1586</v>
      </c>
      <c r="AG115" t="s">
        <v>1307</v>
      </c>
      <c r="AH115" t="s">
        <v>1651</v>
      </c>
      <c r="AJ115" s="10">
        <f t="shared" si="6"/>
        <v>43566.25</v>
      </c>
      <c r="AK115" s="10"/>
      <c r="AL115" s="10"/>
      <c r="AM115" s="10">
        <f t="shared" si="4"/>
        <v>43566.25</v>
      </c>
    </row>
    <row r="116" spans="1:39" x14ac:dyDescent="0.25">
      <c r="A116" s="5">
        <v>13290</v>
      </c>
      <c r="C116" s="5">
        <v>4295875168</v>
      </c>
      <c r="D116" s="5"/>
      <c r="E116" s="5"/>
      <c r="H116" t="s">
        <v>152</v>
      </c>
      <c r="I116" t="s">
        <v>151</v>
      </c>
      <c r="J116" t="s">
        <v>316</v>
      </c>
      <c r="K116" t="s">
        <v>536</v>
      </c>
      <c r="L116" t="b">
        <v>0</v>
      </c>
      <c r="O116" t="b">
        <v>1</v>
      </c>
      <c r="P116" t="s">
        <v>2343</v>
      </c>
      <c r="Q116" t="s">
        <v>2344</v>
      </c>
      <c r="R116" t="s">
        <v>2345</v>
      </c>
      <c r="S116" s="10">
        <v>43292</v>
      </c>
      <c r="T116" s="10"/>
      <c r="U116" t="b">
        <v>0</v>
      </c>
      <c r="V116" t="s">
        <v>536</v>
      </c>
      <c r="Z116" t="b">
        <v>1</v>
      </c>
      <c r="AA116" t="b">
        <v>1</v>
      </c>
      <c r="AC116" s="10">
        <v>43292</v>
      </c>
      <c r="AJ116" s="10">
        <f t="shared" si="6"/>
        <v>43657.25</v>
      </c>
      <c r="AK116" s="10"/>
      <c r="AL116" s="10"/>
      <c r="AM116" s="10">
        <f t="shared" si="4"/>
        <v>43657.25</v>
      </c>
    </row>
    <row r="117" spans="1:39" x14ac:dyDescent="0.25">
      <c r="A117">
        <v>13480</v>
      </c>
      <c r="C117">
        <v>4295858503</v>
      </c>
      <c r="H117" t="s">
        <v>153</v>
      </c>
      <c r="I117" t="s">
        <v>151</v>
      </c>
      <c r="J117" t="s">
        <v>316</v>
      </c>
      <c r="K117" t="s">
        <v>3484</v>
      </c>
      <c r="L117" t="b">
        <v>1</v>
      </c>
      <c r="M117">
        <v>3</v>
      </c>
      <c r="N117" t="s">
        <v>3496</v>
      </c>
      <c r="O117" t="b">
        <v>0</v>
      </c>
      <c r="P117" t="s">
        <v>1442</v>
      </c>
      <c r="R117" t="s">
        <v>1408</v>
      </c>
      <c r="S117" s="10">
        <v>43188</v>
      </c>
      <c r="T117" s="10" t="b">
        <v>1</v>
      </c>
      <c r="U117" t="b">
        <v>0</v>
      </c>
      <c r="V117" t="s">
        <v>536</v>
      </c>
      <c r="Z117" t="b">
        <v>1</v>
      </c>
      <c r="AA117" t="b">
        <v>1</v>
      </c>
      <c r="AC117" s="10">
        <v>43171</v>
      </c>
      <c r="AD117" t="s">
        <v>1409</v>
      </c>
      <c r="AE117" t="s">
        <v>1411</v>
      </c>
      <c r="AF117" t="s">
        <v>1410</v>
      </c>
      <c r="AG117" t="s">
        <v>1413</v>
      </c>
      <c r="AH117" t="s">
        <v>1412</v>
      </c>
      <c r="AJ117" s="10">
        <f t="shared" si="6"/>
        <v>43553.25</v>
      </c>
      <c r="AK117" s="10" t="s">
        <v>536</v>
      </c>
      <c r="AL117" s="10"/>
      <c r="AM117" s="10">
        <f t="shared" si="4"/>
        <v>43553.25</v>
      </c>
    </row>
    <row r="118" spans="1:39" x14ac:dyDescent="0.25">
      <c r="A118">
        <v>1374</v>
      </c>
      <c r="C118">
        <v>5000031960</v>
      </c>
      <c r="H118" t="s">
        <v>154</v>
      </c>
      <c r="I118" t="s">
        <v>151</v>
      </c>
      <c r="J118" t="s">
        <v>316</v>
      </c>
      <c r="K118" t="s">
        <v>3485</v>
      </c>
      <c r="L118" t="b">
        <v>1</v>
      </c>
      <c r="M118">
        <v>3</v>
      </c>
      <c r="N118" t="s">
        <v>3497</v>
      </c>
      <c r="O118" t="b">
        <v>0</v>
      </c>
      <c r="P118" t="s">
        <v>536</v>
      </c>
      <c r="Q118" t="s">
        <v>2827</v>
      </c>
      <c r="R118" t="s">
        <v>1181</v>
      </c>
      <c r="S118" s="10">
        <v>43257</v>
      </c>
      <c r="T118" s="10"/>
      <c r="U118" t="b">
        <v>0</v>
      </c>
      <c r="V118" t="s">
        <v>536</v>
      </c>
      <c r="Z118" t="b">
        <v>0</v>
      </c>
      <c r="AA118" t="b">
        <v>1</v>
      </c>
      <c r="AC118" s="10">
        <v>43257</v>
      </c>
      <c r="AJ118" s="10">
        <f t="shared" si="6"/>
        <v>43622.25</v>
      </c>
      <c r="AK118" s="10"/>
      <c r="AL118" s="10"/>
      <c r="AM118" s="10">
        <f t="shared" si="4"/>
        <v>43622.25</v>
      </c>
    </row>
    <row r="119" spans="1:39" x14ac:dyDescent="0.25">
      <c r="A119">
        <v>785</v>
      </c>
      <c r="C119">
        <v>4295875677</v>
      </c>
      <c r="H119" t="s">
        <v>155</v>
      </c>
      <c r="I119" t="s">
        <v>156</v>
      </c>
      <c r="J119" t="s">
        <v>156</v>
      </c>
      <c r="K119" t="s">
        <v>3484</v>
      </c>
      <c r="L119" t="b">
        <v>1</v>
      </c>
      <c r="M119">
        <v>3</v>
      </c>
      <c r="N119" t="s">
        <v>3496</v>
      </c>
      <c r="O119" t="b">
        <v>1</v>
      </c>
      <c r="P119" t="s">
        <v>3517</v>
      </c>
      <c r="Q119" t="s">
        <v>1942</v>
      </c>
      <c r="R119" t="s">
        <v>3518</v>
      </c>
      <c r="S119" s="10">
        <v>43173</v>
      </c>
      <c r="T119" s="10" t="b">
        <v>1</v>
      </c>
      <c r="U119" t="b">
        <v>0</v>
      </c>
      <c r="V119" t="s">
        <v>536</v>
      </c>
      <c r="Z119" t="b">
        <v>1</v>
      </c>
      <c r="AA119" t="b">
        <v>0</v>
      </c>
      <c r="AB119" t="b">
        <v>1</v>
      </c>
      <c r="AC119" s="10">
        <v>43256</v>
      </c>
      <c r="AD119" t="s">
        <v>1943</v>
      </c>
      <c r="AE119" t="s">
        <v>1943</v>
      </c>
      <c r="AF119" t="s">
        <v>1944</v>
      </c>
      <c r="AG119" t="s">
        <v>1310</v>
      </c>
      <c r="AH119" t="s">
        <v>1943</v>
      </c>
      <c r="AI119" t="s">
        <v>1310</v>
      </c>
      <c r="AJ119" s="10">
        <f t="shared" si="6"/>
        <v>43538.25</v>
      </c>
      <c r="AM119" s="10">
        <f t="shared" si="4"/>
        <v>43538.25</v>
      </c>
    </row>
    <row r="120" spans="1:39" x14ac:dyDescent="0.25">
      <c r="A120">
        <v>2047</v>
      </c>
      <c r="C120">
        <v>4295875817</v>
      </c>
      <c r="H120" t="s">
        <v>157</v>
      </c>
      <c r="I120" t="s">
        <v>156</v>
      </c>
      <c r="J120" t="s">
        <v>156</v>
      </c>
      <c r="K120" t="s">
        <v>3484</v>
      </c>
      <c r="L120" t="b">
        <v>1</v>
      </c>
      <c r="N120" t="s">
        <v>3496</v>
      </c>
      <c r="O120" t="b">
        <v>1</v>
      </c>
      <c r="P120" t="s">
        <v>1717</v>
      </c>
      <c r="Q120" t="s">
        <v>1718</v>
      </c>
      <c r="R120" t="s">
        <v>1719</v>
      </c>
      <c r="S120" s="10">
        <v>43194</v>
      </c>
      <c r="T120" s="10"/>
      <c r="U120" t="b">
        <v>0</v>
      </c>
      <c r="V120" t="s">
        <v>536</v>
      </c>
      <c r="Z120" t="b">
        <v>1</v>
      </c>
      <c r="AA120" t="b">
        <v>0</v>
      </c>
      <c r="AB120" t="b">
        <v>1</v>
      </c>
      <c r="AC120" s="10">
        <v>43194</v>
      </c>
      <c r="AD120" t="s">
        <v>1720</v>
      </c>
      <c r="AE120" t="s">
        <v>1720</v>
      </c>
      <c r="AF120" t="s">
        <v>1720</v>
      </c>
      <c r="AG120" t="s">
        <v>1866</v>
      </c>
      <c r="AI120" t="s">
        <v>1721</v>
      </c>
      <c r="AJ120" s="10">
        <f t="shared" si="6"/>
        <v>43559.25</v>
      </c>
      <c r="AM120" s="10">
        <f t="shared" si="4"/>
        <v>43559.25</v>
      </c>
    </row>
    <row r="121" spans="1:39" x14ac:dyDescent="0.25">
      <c r="A121">
        <v>10319</v>
      </c>
      <c r="C121">
        <v>5000750808</v>
      </c>
      <c r="H121" t="s">
        <v>158</v>
      </c>
      <c r="I121" t="s">
        <v>156</v>
      </c>
      <c r="J121" t="s">
        <v>156</v>
      </c>
      <c r="K121" t="s">
        <v>3485</v>
      </c>
      <c r="L121" t="b">
        <v>1</v>
      </c>
      <c r="O121" t="b">
        <v>0</v>
      </c>
      <c r="P121" t="s">
        <v>19</v>
      </c>
      <c r="S121" s="10" t="s">
        <v>536</v>
      </c>
      <c r="T121" s="10"/>
      <c r="U121" t="b">
        <v>0</v>
      </c>
      <c r="V121" t="s">
        <v>19</v>
      </c>
      <c r="AA121" t="b">
        <v>0</v>
      </c>
      <c r="AC121" s="10">
        <v>43370</v>
      </c>
      <c r="AJ121" s="10" t="str">
        <f t="shared" si="6"/>
        <v/>
      </c>
      <c r="AK121" s="10"/>
      <c r="AL121" s="10"/>
      <c r="AM121" s="10" t="e">
        <f t="shared" si="4"/>
        <v>#NUM!</v>
      </c>
    </row>
    <row r="122" spans="1:39" x14ac:dyDescent="0.25">
      <c r="A122">
        <v>794</v>
      </c>
      <c r="C122">
        <v>4295875719</v>
      </c>
      <c r="H122" t="s">
        <v>159</v>
      </c>
      <c r="I122" t="s">
        <v>156</v>
      </c>
      <c r="J122" t="s">
        <v>156</v>
      </c>
      <c r="K122" t="s">
        <v>3484</v>
      </c>
      <c r="L122" t="b">
        <v>1</v>
      </c>
      <c r="M122">
        <v>3</v>
      </c>
      <c r="N122" t="s">
        <v>3496</v>
      </c>
      <c r="O122" t="b">
        <v>1</v>
      </c>
      <c r="P122" t="s">
        <v>1314</v>
      </c>
      <c r="Q122" t="s">
        <v>1722</v>
      </c>
      <c r="R122" t="s">
        <v>1723</v>
      </c>
      <c r="S122" s="10">
        <v>43213</v>
      </c>
      <c r="T122" s="10" t="b">
        <v>1</v>
      </c>
      <c r="U122" t="b">
        <v>0</v>
      </c>
      <c r="V122" t="s">
        <v>536</v>
      </c>
      <c r="Z122" t="b">
        <v>1</v>
      </c>
      <c r="AA122" t="b">
        <v>0</v>
      </c>
      <c r="AC122" s="10">
        <v>43213</v>
      </c>
      <c r="AD122" t="s">
        <v>1724</v>
      </c>
      <c r="AE122" t="s">
        <v>1724</v>
      </c>
      <c r="AF122" t="s">
        <v>1881</v>
      </c>
      <c r="AG122" t="s">
        <v>1725</v>
      </c>
      <c r="AH122" t="s">
        <v>1725</v>
      </c>
      <c r="AI122" t="s">
        <v>1586</v>
      </c>
      <c r="AJ122" s="10">
        <f t="shared" si="6"/>
        <v>43578.25</v>
      </c>
      <c r="AK122" s="10"/>
      <c r="AL122" s="10"/>
      <c r="AM122" s="10">
        <f t="shared" si="4"/>
        <v>43578.25</v>
      </c>
    </row>
    <row r="123" spans="1:39" x14ac:dyDescent="0.25">
      <c r="A123">
        <v>8199</v>
      </c>
      <c r="C123">
        <v>4296524217</v>
      </c>
      <c r="H123" t="s">
        <v>160</v>
      </c>
      <c r="I123" t="s">
        <v>156</v>
      </c>
      <c r="J123" t="s">
        <v>156</v>
      </c>
      <c r="K123" t="s">
        <v>3489</v>
      </c>
      <c r="L123" t="b">
        <v>1</v>
      </c>
      <c r="M123">
        <v>1</v>
      </c>
      <c r="O123" t="b">
        <v>1</v>
      </c>
      <c r="P123" t="s">
        <v>2188</v>
      </c>
      <c r="R123" t="s">
        <v>2346</v>
      </c>
      <c r="S123" s="10">
        <v>43168</v>
      </c>
      <c r="T123" s="10"/>
      <c r="U123" t="b">
        <v>0</v>
      </c>
      <c r="V123" t="s">
        <v>536</v>
      </c>
      <c r="AA123" t="b">
        <v>0</v>
      </c>
      <c r="AC123" s="10">
        <v>43168</v>
      </c>
      <c r="AJ123" s="10">
        <f t="shared" si="6"/>
        <v>43533.25</v>
      </c>
      <c r="AK123" s="10"/>
      <c r="AL123" s="10"/>
      <c r="AM123" s="10">
        <f t="shared" si="4"/>
        <v>43533.25</v>
      </c>
    </row>
    <row r="124" spans="1:39" x14ac:dyDescent="0.25">
      <c r="A124">
        <v>8096</v>
      </c>
      <c r="C124">
        <v>4295877330</v>
      </c>
      <c r="D124" t="s">
        <v>161</v>
      </c>
      <c r="H124" t="s">
        <v>162</v>
      </c>
      <c r="I124" t="s">
        <v>163</v>
      </c>
      <c r="J124" t="s">
        <v>163</v>
      </c>
      <c r="K124" t="s">
        <v>3484</v>
      </c>
      <c r="L124" t="b">
        <v>1</v>
      </c>
      <c r="N124" t="s">
        <v>3496</v>
      </c>
      <c r="O124" t="b">
        <v>1</v>
      </c>
      <c r="P124" t="s">
        <v>1945</v>
      </c>
      <c r="Q124" t="s">
        <v>1946</v>
      </c>
      <c r="R124" t="s">
        <v>1947</v>
      </c>
      <c r="S124" s="10">
        <v>43231</v>
      </c>
      <c r="T124" s="10"/>
      <c r="U124" t="b">
        <v>0</v>
      </c>
      <c r="V124" t="s">
        <v>536</v>
      </c>
      <c r="AA124" t="b">
        <v>0</v>
      </c>
      <c r="AC124" s="10">
        <v>43231</v>
      </c>
      <c r="AD124" t="s">
        <v>1310</v>
      </c>
      <c r="AE124" t="s">
        <v>1310</v>
      </c>
      <c r="AF124" t="s">
        <v>1310</v>
      </c>
      <c r="AG124" t="s">
        <v>1948</v>
      </c>
      <c r="AH124" t="s">
        <v>1310</v>
      </c>
      <c r="AJ124" s="10">
        <f t="shared" si="6"/>
        <v>43596.25</v>
      </c>
      <c r="AK124" s="10"/>
      <c r="AL124" s="10"/>
      <c r="AM124" s="10">
        <f t="shared" si="4"/>
        <v>43596.25</v>
      </c>
    </row>
    <row r="125" spans="1:39" x14ac:dyDescent="0.25">
      <c r="A125">
        <v>8069</v>
      </c>
      <c r="C125">
        <v>4295880502</v>
      </c>
      <c r="D125" t="s">
        <v>164</v>
      </c>
      <c r="H125" t="s">
        <v>165</v>
      </c>
      <c r="I125" t="s">
        <v>163</v>
      </c>
      <c r="J125" t="s">
        <v>163</v>
      </c>
      <c r="K125" t="s">
        <v>3484</v>
      </c>
      <c r="L125" t="b">
        <v>1</v>
      </c>
      <c r="N125" t="s">
        <v>3496</v>
      </c>
      <c r="O125" t="b">
        <v>1</v>
      </c>
      <c r="P125" t="s">
        <v>3313</v>
      </c>
      <c r="R125" t="s">
        <v>3312</v>
      </c>
      <c r="S125" s="10">
        <v>43145</v>
      </c>
      <c r="T125" s="10"/>
      <c r="U125" t="b">
        <v>0</v>
      </c>
      <c r="V125" t="s">
        <v>536</v>
      </c>
      <c r="AA125" t="b">
        <v>0</v>
      </c>
      <c r="AC125" s="10">
        <v>42866</v>
      </c>
      <c r="AJ125" s="10">
        <f t="shared" si="6"/>
        <v>43510.25</v>
      </c>
      <c r="AK125" s="10"/>
      <c r="AL125" s="10"/>
      <c r="AM125" s="10">
        <f t="shared" si="4"/>
        <v>43510.25</v>
      </c>
    </row>
    <row r="126" spans="1:39" x14ac:dyDescent="0.25">
      <c r="A126">
        <v>1357</v>
      </c>
      <c r="C126">
        <v>4295877325</v>
      </c>
      <c r="D126" t="s">
        <v>166</v>
      </c>
      <c r="H126" t="s">
        <v>167</v>
      </c>
      <c r="I126" t="s">
        <v>163</v>
      </c>
      <c r="J126" t="s">
        <v>163</v>
      </c>
      <c r="K126" t="s">
        <v>3484</v>
      </c>
      <c r="L126" t="b">
        <v>1</v>
      </c>
      <c r="N126" t="s">
        <v>3496</v>
      </c>
      <c r="O126" t="b">
        <v>1</v>
      </c>
      <c r="P126" t="s">
        <v>2193</v>
      </c>
      <c r="Q126" t="s">
        <v>2194</v>
      </c>
      <c r="R126" t="s">
        <v>2195</v>
      </c>
      <c r="S126" s="10">
        <v>43273</v>
      </c>
      <c r="T126" s="10"/>
      <c r="U126" t="b">
        <v>0</v>
      </c>
      <c r="V126" t="s">
        <v>536</v>
      </c>
      <c r="AA126" t="b">
        <v>0</v>
      </c>
      <c r="AC126" s="10">
        <v>43273</v>
      </c>
      <c r="AJ126" s="10">
        <f t="shared" si="6"/>
        <v>43638.25</v>
      </c>
      <c r="AM126" s="10">
        <f t="shared" si="4"/>
        <v>43638.25</v>
      </c>
    </row>
    <row r="127" spans="1:39" x14ac:dyDescent="0.25">
      <c r="A127">
        <v>1358</v>
      </c>
      <c r="C127">
        <v>4295877383</v>
      </c>
      <c r="D127" t="s">
        <v>168</v>
      </c>
      <c r="H127" t="s">
        <v>169</v>
      </c>
      <c r="I127" t="s">
        <v>163</v>
      </c>
      <c r="J127" t="s">
        <v>163</v>
      </c>
      <c r="K127" t="s">
        <v>3484</v>
      </c>
      <c r="L127" t="b">
        <v>1</v>
      </c>
      <c r="N127" t="s">
        <v>3496</v>
      </c>
      <c r="O127" t="b">
        <v>1</v>
      </c>
      <c r="P127" t="s">
        <v>1949</v>
      </c>
      <c r="Q127" t="s">
        <v>1946</v>
      </c>
      <c r="R127" t="s">
        <v>1950</v>
      </c>
      <c r="S127" s="10">
        <v>43231</v>
      </c>
      <c r="T127" s="10"/>
      <c r="U127" t="b">
        <v>0</v>
      </c>
      <c r="V127" t="s">
        <v>536</v>
      </c>
      <c r="AA127" t="b">
        <v>0</v>
      </c>
      <c r="AC127" s="10">
        <v>43231</v>
      </c>
      <c r="AD127" t="s">
        <v>1919</v>
      </c>
      <c r="AE127" t="s">
        <v>1919</v>
      </c>
      <c r="AF127" t="s">
        <v>1919</v>
      </c>
      <c r="AG127" t="s">
        <v>1919</v>
      </c>
      <c r="AH127" t="s">
        <v>1919</v>
      </c>
      <c r="AJ127" s="10">
        <f t="shared" si="6"/>
        <v>43596.25</v>
      </c>
      <c r="AM127" s="10">
        <f t="shared" si="4"/>
        <v>43596.25</v>
      </c>
    </row>
    <row r="128" spans="1:39" x14ac:dyDescent="0.25">
      <c r="A128">
        <v>10965</v>
      </c>
      <c r="C128">
        <v>4295880516</v>
      </c>
      <c r="D128" t="s">
        <v>170</v>
      </c>
      <c r="H128" t="s">
        <v>171</v>
      </c>
      <c r="I128" t="s">
        <v>163</v>
      </c>
      <c r="J128" t="s">
        <v>163</v>
      </c>
      <c r="K128" t="s">
        <v>3484</v>
      </c>
      <c r="L128" t="b">
        <v>1</v>
      </c>
      <c r="M128">
        <v>2</v>
      </c>
      <c r="N128" t="s">
        <v>3496</v>
      </c>
      <c r="O128" t="b">
        <v>1</v>
      </c>
      <c r="P128" t="s">
        <v>1951</v>
      </c>
      <c r="Q128" t="s">
        <v>1952</v>
      </c>
      <c r="R128" t="s">
        <v>1953</v>
      </c>
      <c r="S128" s="10">
        <v>43222</v>
      </c>
      <c r="T128" s="10"/>
      <c r="U128" t="b">
        <v>0</v>
      </c>
      <c r="V128" t="s">
        <v>536</v>
      </c>
      <c r="AA128" t="b">
        <v>0</v>
      </c>
      <c r="AC128" s="10">
        <v>43222</v>
      </c>
      <c r="AD128" t="s">
        <v>1948</v>
      </c>
      <c r="AE128" t="s">
        <v>1948</v>
      </c>
      <c r="AF128" t="s">
        <v>1948</v>
      </c>
      <c r="AG128" t="s">
        <v>1954</v>
      </c>
      <c r="AH128" t="s">
        <v>1948</v>
      </c>
      <c r="AJ128" s="10">
        <f t="shared" si="6"/>
        <v>43587.25</v>
      </c>
      <c r="AK128" s="10"/>
      <c r="AL128" s="10"/>
      <c r="AM128" s="10">
        <f t="shared" si="4"/>
        <v>43587.25</v>
      </c>
    </row>
    <row r="129" spans="1:39" x14ac:dyDescent="0.25">
      <c r="A129">
        <v>882</v>
      </c>
      <c r="C129">
        <v>5000001006</v>
      </c>
      <c r="H129" t="s">
        <v>172</v>
      </c>
      <c r="I129" t="s">
        <v>163</v>
      </c>
      <c r="J129" t="s">
        <v>163</v>
      </c>
      <c r="K129" t="s">
        <v>3486</v>
      </c>
      <c r="L129" t="b">
        <v>1</v>
      </c>
      <c r="O129" t="b">
        <v>1</v>
      </c>
      <c r="P129" t="s">
        <v>1306</v>
      </c>
      <c r="R129" t="s">
        <v>1955</v>
      </c>
      <c r="S129" s="10">
        <v>43216</v>
      </c>
      <c r="T129" s="10"/>
      <c r="U129" t="b">
        <v>0</v>
      </c>
      <c r="V129" t="s">
        <v>536</v>
      </c>
      <c r="Z129" t="b">
        <v>0</v>
      </c>
      <c r="AA129" t="b">
        <v>0</v>
      </c>
      <c r="AC129" s="10">
        <v>43216</v>
      </c>
      <c r="AD129" t="s">
        <v>1956</v>
      </c>
      <c r="AE129" t="s">
        <v>1956</v>
      </c>
      <c r="AG129" t="s">
        <v>1956</v>
      </c>
      <c r="AJ129" s="10">
        <f t="shared" si="6"/>
        <v>43581.25</v>
      </c>
      <c r="AK129" s="10"/>
      <c r="AL129" s="10"/>
      <c r="AM129" s="10">
        <f t="shared" si="4"/>
        <v>43581.25</v>
      </c>
    </row>
    <row r="130" spans="1:39" x14ac:dyDescent="0.25">
      <c r="A130">
        <v>1431</v>
      </c>
      <c r="C130">
        <v>4295879842</v>
      </c>
      <c r="D130" t="s">
        <v>173</v>
      </c>
      <c r="H130" t="s">
        <v>174</v>
      </c>
      <c r="I130" t="s">
        <v>163</v>
      </c>
      <c r="J130" t="s">
        <v>163</v>
      </c>
      <c r="K130" t="s">
        <v>3484</v>
      </c>
      <c r="L130" t="b">
        <v>1</v>
      </c>
      <c r="N130" t="s">
        <v>3496</v>
      </c>
      <c r="O130" t="b">
        <v>1</v>
      </c>
      <c r="P130" t="s">
        <v>2909</v>
      </c>
      <c r="Q130" t="s">
        <v>1957</v>
      </c>
      <c r="R130" t="s">
        <v>1198</v>
      </c>
      <c r="S130" s="10">
        <v>43368</v>
      </c>
      <c r="T130" s="10"/>
      <c r="U130" t="b">
        <v>0</v>
      </c>
      <c r="V130" t="s">
        <v>536</v>
      </c>
      <c r="Z130" t="b">
        <v>1</v>
      </c>
      <c r="AA130" t="b">
        <v>0</v>
      </c>
      <c r="AB130" t="b">
        <v>1</v>
      </c>
      <c r="AC130" s="10">
        <v>43368</v>
      </c>
      <c r="AD130" t="s">
        <v>1310</v>
      </c>
      <c r="AE130" t="s">
        <v>1310</v>
      </c>
      <c r="AF130" t="s">
        <v>1310</v>
      </c>
      <c r="AG130" t="s">
        <v>1307</v>
      </c>
      <c r="AH130" t="s">
        <v>1310</v>
      </c>
      <c r="AJ130" s="10">
        <f t="shared" ref="AJ130:AJ161" si="7">IF(AND(ISNUMBER(S130),S130&gt;0),S130+365.25,"")</f>
        <v>43733.25</v>
      </c>
      <c r="AK130" s="10"/>
      <c r="AL130" s="10"/>
      <c r="AM130" s="10">
        <f t="shared" si="4"/>
        <v>43733.25</v>
      </c>
    </row>
    <row r="131" spans="1:39" x14ac:dyDescent="0.25">
      <c r="A131">
        <v>8176</v>
      </c>
      <c r="C131">
        <v>4295877395</v>
      </c>
      <c r="D131" t="s">
        <v>175</v>
      </c>
      <c r="H131" t="s">
        <v>176</v>
      </c>
      <c r="I131" t="s">
        <v>163</v>
      </c>
      <c r="J131" t="s">
        <v>163</v>
      </c>
      <c r="K131" t="s">
        <v>3484</v>
      </c>
      <c r="L131" t="b">
        <v>1</v>
      </c>
      <c r="M131">
        <v>2</v>
      </c>
      <c r="N131" t="s">
        <v>3496</v>
      </c>
      <c r="O131" t="b">
        <v>1</v>
      </c>
      <c r="P131" t="s">
        <v>1314</v>
      </c>
      <c r="R131" t="s">
        <v>1402</v>
      </c>
      <c r="S131" s="10">
        <v>43206</v>
      </c>
      <c r="T131" s="10"/>
      <c r="U131" t="b">
        <v>0</v>
      </c>
      <c r="V131" t="s">
        <v>536</v>
      </c>
      <c r="Z131" t="b">
        <v>1</v>
      </c>
      <c r="AA131" t="b">
        <v>0</v>
      </c>
      <c r="AB131" t="b">
        <v>1</v>
      </c>
      <c r="AC131" s="10">
        <v>43206</v>
      </c>
      <c r="AJ131" s="10">
        <f t="shared" si="7"/>
        <v>43571.25</v>
      </c>
      <c r="AK131" s="10" t="s">
        <v>536</v>
      </c>
      <c r="AL131" s="10"/>
      <c r="AM131" s="10">
        <f t="shared" si="4"/>
        <v>43571.25</v>
      </c>
    </row>
    <row r="132" spans="1:39" x14ac:dyDescent="0.25">
      <c r="A132">
        <v>1437</v>
      </c>
      <c r="C132">
        <v>4295876904</v>
      </c>
      <c r="D132" t="s">
        <v>177</v>
      </c>
      <c r="H132" t="s">
        <v>178</v>
      </c>
      <c r="I132" t="s">
        <v>163</v>
      </c>
      <c r="J132" t="s">
        <v>163</v>
      </c>
      <c r="K132" t="s">
        <v>3484</v>
      </c>
      <c r="L132" t="b">
        <v>1</v>
      </c>
      <c r="M132">
        <v>3</v>
      </c>
      <c r="N132" t="s">
        <v>3496</v>
      </c>
      <c r="O132" t="b">
        <v>1</v>
      </c>
      <c r="P132" t="s">
        <v>1960</v>
      </c>
      <c r="Q132" t="s">
        <v>2378</v>
      </c>
      <c r="R132" t="s">
        <v>3519</v>
      </c>
      <c r="S132" s="10">
        <v>43217</v>
      </c>
      <c r="T132" s="10" t="b">
        <v>1</v>
      </c>
      <c r="U132" t="b">
        <v>0</v>
      </c>
      <c r="V132" t="s">
        <v>536</v>
      </c>
      <c r="Z132" t="b">
        <v>1</v>
      </c>
      <c r="AA132" t="b">
        <v>1</v>
      </c>
      <c r="AC132" s="10">
        <v>43332</v>
      </c>
      <c r="AJ132" s="10">
        <f t="shared" si="7"/>
        <v>43582.25</v>
      </c>
      <c r="AK132" s="10"/>
      <c r="AL132" s="10"/>
      <c r="AM132" s="10">
        <f t="shared" ref="AM132:AM195" si="8">SMALL(AJ132:AK132,1)</f>
        <v>43582.25</v>
      </c>
    </row>
    <row r="133" spans="1:39" x14ac:dyDescent="0.25">
      <c r="A133">
        <v>780</v>
      </c>
      <c r="C133">
        <v>4295880543</v>
      </c>
      <c r="D133" t="s">
        <v>179</v>
      </c>
      <c r="H133" t="s">
        <v>180</v>
      </c>
      <c r="I133" t="s">
        <v>163</v>
      </c>
      <c r="J133" t="s">
        <v>163</v>
      </c>
      <c r="K133" t="s">
        <v>3484</v>
      </c>
      <c r="L133" t="b">
        <v>1</v>
      </c>
      <c r="M133">
        <v>2</v>
      </c>
      <c r="N133" t="s">
        <v>3496</v>
      </c>
      <c r="O133" t="b">
        <v>1</v>
      </c>
      <c r="P133" t="s">
        <v>1951</v>
      </c>
      <c r="Q133" t="s">
        <v>1952</v>
      </c>
      <c r="R133" t="s">
        <v>1959</v>
      </c>
      <c r="S133" s="10">
        <v>43228</v>
      </c>
      <c r="T133" s="10"/>
      <c r="U133" t="b">
        <v>0</v>
      </c>
      <c r="V133" t="s">
        <v>536</v>
      </c>
      <c r="AA133" t="b">
        <v>0</v>
      </c>
      <c r="AC133" s="10">
        <v>43228</v>
      </c>
      <c r="AJ133" s="10">
        <f t="shared" si="7"/>
        <v>43593.25</v>
      </c>
      <c r="AK133" s="10"/>
      <c r="AL133" s="10"/>
      <c r="AM133" s="10">
        <f t="shared" si="8"/>
        <v>43593.25</v>
      </c>
    </row>
    <row r="134" spans="1:39" x14ac:dyDescent="0.25">
      <c r="A134">
        <v>1463</v>
      </c>
      <c r="C134">
        <v>4295880720</v>
      </c>
      <c r="D134" t="s">
        <v>181</v>
      </c>
      <c r="H134" t="s">
        <v>182</v>
      </c>
      <c r="I134" t="s">
        <v>163</v>
      </c>
      <c r="J134" t="s">
        <v>163</v>
      </c>
      <c r="K134" t="s">
        <v>3484</v>
      </c>
      <c r="L134" t="b">
        <v>1</v>
      </c>
      <c r="N134" t="s">
        <v>3496</v>
      </c>
      <c r="O134" t="b">
        <v>1</v>
      </c>
      <c r="P134" t="s">
        <v>1960</v>
      </c>
      <c r="Q134" t="s">
        <v>1946</v>
      </c>
      <c r="R134" t="s">
        <v>1961</v>
      </c>
      <c r="S134" s="10">
        <v>43234</v>
      </c>
      <c r="T134" s="10"/>
      <c r="U134" t="b">
        <v>0</v>
      </c>
      <c r="V134" t="s">
        <v>536</v>
      </c>
      <c r="AA134" t="b">
        <v>0</v>
      </c>
      <c r="AC134" s="10">
        <v>43234</v>
      </c>
      <c r="AD134" t="s">
        <v>1310</v>
      </c>
      <c r="AE134" t="s">
        <v>1651</v>
      </c>
      <c r="AF134" t="s">
        <v>1310</v>
      </c>
      <c r="AG134" t="s">
        <v>1310</v>
      </c>
      <c r="AH134" t="s">
        <v>1651</v>
      </c>
      <c r="AJ134" s="10">
        <f t="shared" si="7"/>
        <v>43599.25</v>
      </c>
      <c r="AK134" s="10"/>
      <c r="AL134" s="10"/>
      <c r="AM134" s="10">
        <f t="shared" si="8"/>
        <v>43599.25</v>
      </c>
    </row>
    <row r="135" spans="1:39" x14ac:dyDescent="0.25">
      <c r="A135">
        <v>8078</v>
      </c>
      <c r="C135">
        <v>4298100297</v>
      </c>
      <c r="D135" t="s">
        <v>183</v>
      </c>
      <c r="H135" t="s">
        <v>184</v>
      </c>
      <c r="I135" t="s">
        <v>163</v>
      </c>
      <c r="J135" t="s">
        <v>163</v>
      </c>
      <c r="K135" t="s">
        <v>3484</v>
      </c>
      <c r="L135" t="b">
        <v>1</v>
      </c>
      <c r="M135">
        <v>3</v>
      </c>
      <c r="N135" t="s">
        <v>3496</v>
      </c>
      <c r="O135" t="b">
        <v>1</v>
      </c>
      <c r="P135" t="s">
        <v>3520</v>
      </c>
      <c r="Q135" t="s">
        <v>3521</v>
      </c>
      <c r="R135" t="s">
        <v>3522</v>
      </c>
      <c r="S135" s="10">
        <v>43230</v>
      </c>
      <c r="T135" s="10" t="b">
        <v>1</v>
      </c>
      <c r="U135" t="b">
        <v>0</v>
      </c>
      <c r="V135" t="s">
        <v>536</v>
      </c>
      <c r="Z135" t="b">
        <v>1</v>
      </c>
      <c r="AA135" t="b">
        <v>1</v>
      </c>
      <c r="AC135" s="10">
        <v>43354</v>
      </c>
      <c r="AD135" t="s">
        <v>1962</v>
      </c>
      <c r="AE135" t="s">
        <v>1962</v>
      </c>
      <c r="AF135" t="s">
        <v>1962</v>
      </c>
      <c r="AG135" t="s">
        <v>1853</v>
      </c>
      <c r="AH135" t="s">
        <v>1962</v>
      </c>
      <c r="AJ135" s="10">
        <f t="shared" si="7"/>
        <v>43595.25</v>
      </c>
      <c r="AK135" s="10"/>
      <c r="AL135" s="10"/>
      <c r="AM135" s="10">
        <f t="shared" si="8"/>
        <v>43595.25</v>
      </c>
    </row>
    <row r="136" spans="1:39" x14ac:dyDescent="0.25">
      <c r="A136">
        <v>11237</v>
      </c>
      <c r="C136">
        <v>4295880570</v>
      </c>
      <c r="D136" t="s">
        <v>185</v>
      </c>
      <c r="H136" t="s">
        <v>186</v>
      </c>
      <c r="I136" t="s">
        <v>163</v>
      </c>
      <c r="J136" t="s">
        <v>163</v>
      </c>
      <c r="K136" t="s">
        <v>3484</v>
      </c>
      <c r="L136" t="b">
        <v>1</v>
      </c>
      <c r="N136" t="s">
        <v>3496</v>
      </c>
      <c r="O136" t="b">
        <v>1</v>
      </c>
      <c r="P136" t="s">
        <v>2198</v>
      </c>
      <c r="Q136" t="s">
        <v>2199</v>
      </c>
      <c r="S136" s="10">
        <v>43272</v>
      </c>
      <c r="T136" s="10"/>
      <c r="U136" t="b">
        <v>0</v>
      </c>
      <c r="V136" t="s">
        <v>536</v>
      </c>
      <c r="AA136" t="b">
        <v>0</v>
      </c>
      <c r="AC136" s="10">
        <v>43272</v>
      </c>
      <c r="AD136" t="s">
        <v>1781</v>
      </c>
      <c r="AE136" t="s">
        <v>1781</v>
      </c>
      <c r="AF136" t="s">
        <v>1781</v>
      </c>
      <c r="AG136" t="s">
        <v>2200</v>
      </c>
      <c r="AH136" t="s">
        <v>1781</v>
      </c>
      <c r="AJ136" s="10">
        <f t="shared" si="7"/>
        <v>43637.25</v>
      </c>
      <c r="AM136" s="10">
        <f t="shared" si="8"/>
        <v>43637.25</v>
      </c>
    </row>
    <row r="137" spans="1:39" x14ac:dyDescent="0.25">
      <c r="A137">
        <v>1475</v>
      </c>
      <c r="C137">
        <v>4295877302</v>
      </c>
      <c r="D137" t="s">
        <v>187</v>
      </c>
      <c r="H137" t="s">
        <v>188</v>
      </c>
      <c r="I137" t="s">
        <v>163</v>
      </c>
      <c r="J137" t="s">
        <v>163</v>
      </c>
      <c r="K137" t="s">
        <v>3484</v>
      </c>
      <c r="L137" t="b">
        <v>1</v>
      </c>
      <c r="N137" t="s">
        <v>3496</v>
      </c>
      <c r="O137" t="b">
        <v>1</v>
      </c>
      <c r="P137" t="s">
        <v>1963</v>
      </c>
      <c r="Q137" t="s">
        <v>1964</v>
      </c>
      <c r="R137" t="s">
        <v>1965</v>
      </c>
      <c r="S137" s="10">
        <v>43227</v>
      </c>
      <c r="T137" s="10"/>
      <c r="U137" t="b">
        <v>0</v>
      </c>
      <c r="V137" t="s">
        <v>536</v>
      </c>
      <c r="AA137" t="b">
        <v>0</v>
      </c>
      <c r="AC137" s="10">
        <v>43227</v>
      </c>
      <c r="AJ137" s="10">
        <f t="shared" si="7"/>
        <v>43592.25</v>
      </c>
      <c r="AM137" s="10">
        <f t="shared" si="8"/>
        <v>43592.25</v>
      </c>
    </row>
    <row r="138" spans="1:39" x14ac:dyDescent="0.25">
      <c r="A138">
        <v>8120</v>
      </c>
      <c r="C138">
        <v>4295877426</v>
      </c>
      <c r="H138" t="s">
        <v>189</v>
      </c>
      <c r="I138" t="s">
        <v>163</v>
      </c>
      <c r="J138" t="s">
        <v>163</v>
      </c>
      <c r="K138" t="e">
        <v>#N/A</v>
      </c>
      <c r="L138" t="b">
        <v>1</v>
      </c>
      <c r="M138">
        <v>0</v>
      </c>
      <c r="O138" t="b">
        <v>0</v>
      </c>
      <c r="P138" t="s">
        <v>536</v>
      </c>
      <c r="R138" t="s">
        <v>1171</v>
      </c>
      <c r="S138" s="10">
        <v>42459</v>
      </c>
      <c r="T138" s="10"/>
      <c r="U138" t="b">
        <v>0</v>
      </c>
      <c r="V138" t="s">
        <v>536</v>
      </c>
      <c r="AA138" t="b">
        <v>0</v>
      </c>
      <c r="AJ138" s="10">
        <f t="shared" si="7"/>
        <v>42824.25</v>
      </c>
      <c r="AK138" s="10" t="s">
        <v>536</v>
      </c>
      <c r="AL138" s="10"/>
      <c r="AM138" s="10">
        <f t="shared" si="8"/>
        <v>42824.25</v>
      </c>
    </row>
    <row r="139" spans="1:39" x14ac:dyDescent="0.25">
      <c r="A139">
        <v>9059</v>
      </c>
      <c r="C139">
        <v>4295880574</v>
      </c>
      <c r="D139" t="s">
        <v>190</v>
      </c>
      <c r="H139" t="s">
        <v>191</v>
      </c>
      <c r="I139" t="s">
        <v>163</v>
      </c>
      <c r="J139" t="s">
        <v>163</v>
      </c>
      <c r="K139" t="s">
        <v>3484</v>
      </c>
      <c r="L139" t="b">
        <v>1</v>
      </c>
      <c r="N139" t="s">
        <v>3496</v>
      </c>
      <c r="O139" t="b">
        <v>1</v>
      </c>
      <c r="P139" t="s">
        <v>1963</v>
      </c>
      <c r="Q139" t="s">
        <v>1964</v>
      </c>
      <c r="R139" t="s">
        <v>1966</v>
      </c>
      <c r="S139" s="10">
        <v>43228</v>
      </c>
      <c r="T139" s="10"/>
      <c r="U139" t="b">
        <v>0</v>
      </c>
      <c r="V139" t="s">
        <v>536</v>
      </c>
      <c r="AA139" t="b">
        <v>0</v>
      </c>
      <c r="AC139" s="10">
        <v>43228</v>
      </c>
      <c r="AD139" t="s">
        <v>1967</v>
      </c>
      <c r="AE139" t="s">
        <v>1967</v>
      </c>
      <c r="AF139" t="s">
        <v>1967</v>
      </c>
      <c r="AG139" t="s">
        <v>1968</v>
      </c>
      <c r="AH139" t="s">
        <v>1967</v>
      </c>
      <c r="AJ139" s="10">
        <f t="shared" si="7"/>
        <v>43593.25</v>
      </c>
      <c r="AK139" s="10"/>
      <c r="AL139" s="10"/>
      <c r="AM139" s="10">
        <f t="shared" si="8"/>
        <v>43593.25</v>
      </c>
    </row>
    <row r="140" spans="1:39" x14ac:dyDescent="0.25">
      <c r="A140">
        <v>1521</v>
      </c>
      <c r="C140">
        <v>4296402124</v>
      </c>
      <c r="H140" t="s">
        <v>192</v>
      </c>
      <c r="I140" t="s">
        <v>163</v>
      </c>
      <c r="J140" t="s">
        <v>163</v>
      </c>
      <c r="K140" t="s">
        <v>3485</v>
      </c>
      <c r="L140" t="b">
        <v>1</v>
      </c>
      <c r="O140" t="b">
        <v>1</v>
      </c>
      <c r="P140" t="s">
        <v>536</v>
      </c>
      <c r="R140" t="s">
        <v>1172</v>
      </c>
      <c r="S140" s="10">
        <v>43281</v>
      </c>
      <c r="T140" s="10"/>
      <c r="U140" t="b">
        <v>0</v>
      </c>
      <c r="V140" t="s">
        <v>536</v>
      </c>
      <c r="Z140" t="b">
        <v>1</v>
      </c>
      <c r="AA140" t="b">
        <v>0</v>
      </c>
      <c r="AB140" t="b">
        <v>1</v>
      </c>
      <c r="AC140" s="10">
        <v>43281</v>
      </c>
      <c r="AD140" t="s">
        <v>1919</v>
      </c>
      <c r="AE140" t="s">
        <v>1919</v>
      </c>
      <c r="AF140" t="s">
        <v>1919</v>
      </c>
      <c r="AG140" t="s">
        <v>1919</v>
      </c>
      <c r="AH140" t="s">
        <v>1919</v>
      </c>
      <c r="AJ140" s="10">
        <f t="shared" si="7"/>
        <v>43646.25</v>
      </c>
      <c r="AK140" s="10"/>
      <c r="AL140" s="10"/>
      <c r="AM140" s="10">
        <f t="shared" si="8"/>
        <v>43646.25</v>
      </c>
    </row>
    <row r="141" spans="1:39" x14ac:dyDescent="0.25">
      <c r="A141">
        <v>1522</v>
      </c>
      <c r="C141">
        <v>4295877835</v>
      </c>
      <c r="D141" t="s">
        <v>193</v>
      </c>
      <c r="H141" t="s">
        <v>194</v>
      </c>
      <c r="I141" t="s">
        <v>163</v>
      </c>
      <c r="J141" t="s">
        <v>163</v>
      </c>
      <c r="K141" t="s">
        <v>3484</v>
      </c>
      <c r="L141" t="b">
        <v>1</v>
      </c>
      <c r="N141" t="s">
        <v>3496</v>
      </c>
      <c r="O141" t="b">
        <v>1</v>
      </c>
      <c r="P141" t="s">
        <v>1969</v>
      </c>
      <c r="Q141" t="s">
        <v>1969</v>
      </c>
      <c r="R141" t="s">
        <v>2379</v>
      </c>
      <c r="S141" s="10">
        <v>43332</v>
      </c>
      <c r="T141" s="10"/>
      <c r="U141" t="b">
        <v>0</v>
      </c>
      <c r="V141" t="s">
        <v>536</v>
      </c>
      <c r="Z141" t="b">
        <v>1</v>
      </c>
      <c r="AA141" t="b">
        <v>0</v>
      </c>
      <c r="AC141" s="10">
        <v>43332</v>
      </c>
      <c r="AJ141" s="10">
        <f t="shared" si="7"/>
        <v>43697.25</v>
      </c>
      <c r="AK141" s="10"/>
      <c r="AL141" s="10"/>
      <c r="AM141" s="10">
        <f t="shared" si="8"/>
        <v>43697.25</v>
      </c>
    </row>
    <row r="142" spans="1:39" x14ac:dyDescent="0.25">
      <c r="A142">
        <v>1531</v>
      </c>
      <c r="C142">
        <v>4295880213</v>
      </c>
      <c r="D142" t="s">
        <v>195</v>
      </c>
      <c r="H142" t="s">
        <v>196</v>
      </c>
      <c r="I142" t="s">
        <v>163</v>
      </c>
      <c r="J142" t="s">
        <v>163</v>
      </c>
      <c r="K142" t="s">
        <v>3484</v>
      </c>
      <c r="L142" t="b">
        <v>1</v>
      </c>
      <c r="N142" t="s">
        <v>3496</v>
      </c>
      <c r="O142" t="b">
        <v>1</v>
      </c>
      <c r="P142" t="s">
        <v>1969</v>
      </c>
      <c r="Q142" t="s">
        <v>1946</v>
      </c>
      <c r="R142" t="s">
        <v>1970</v>
      </c>
      <c r="S142" s="10">
        <v>43232</v>
      </c>
      <c r="T142" s="10"/>
      <c r="U142" t="b">
        <v>0</v>
      </c>
      <c r="V142" t="s">
        <v>536</v>
      </c>
      <c r="Z142" t="b">
        <v>1</v>
      </c>
      <c r="AA142" t="b">
        <v>1</v>
      </c>
      <c r="AC142" s="10">
        <v>43232</v>
      </c>
      <c r="AJ142" s="10">
        <f t="shared" si="7"/>
        <v>43597.25</v>
      </c>
      <c r="AK142" s="10"/>
      <c r="AL142" s="10"/>
      <c r="AM142" s="10">
        <f t="shared" si="8"/>
        <v>43597.25</v>
      </c>
    </row>
    <row r="143" spans="1:39" x14ac:dyDescent="0.25">
      <c r="A143">
        <v>1554</v>
      </c>
      <c r="C143">
        <v>4295878730</v>
      </c>
      <c r="D143" t="s">
        <v>197</v>
      </c>
      <c r="H143" t="s">
        <v>198</v>
      </c>
      <c r="I143" t="s">
        <v>163</v>
      </c>
      <c r="J143" t="s">
        <v>163</v>
      </c>
      <c r="K143" t="s">
        <v>3484</v>
      </c>
      <c r="L143" t="b">
        <v>1</v>
      </c>
      <c r="M143">
        <v>3</v>
      </c>
      <c r="N143" t="s">
        <v>3496</v>
      </c>
      <c r="O143" t="b">
        <v>1</v>
      </c>
      <c r="P143" t="s">
        <v>2201</v>
      </c>
      <c r="Q143" t="s">
        <v>2202</v>
      </c>
      <c r="R143" t="s">
        <v>2203</v>
      </c>
      <c r="S143" s="10">
        <v>43270</v>
      </c>
      <c r="T143" s="10" t="b">
        <v>1</v>
      </c>
      <c r="U143" t="b">
        <v>0</v>
      </c>
      <c r="V143" t="s">
        <v>536</v>
      </c>
      <c r="Z143" t="b">
        <v>1</v>
      </c>
      <c r="AA143" t="b">
        <v>0</v>
      </c>
      <c r="AB143" t="b">
        <v>1</v>
      </c>
      <c r="AC143" s="10">
        <v>43270</v>
      </c>
      <c r="AJ143" s="10">
        <f t="shared" si="7"/>
        <v>43635.25</v>
      </c>
      <c r="AM143" s="10">
        <f t="shared" si="8"/>
        <v>43635.25</v>
      </c>
    </row>
    <row r="144" spans="1:39" x14ac:dyDescent="0.25">
      <c r="A144">
        <v>1660</v>
      </c>
      <c r="C144">
        <v>4295877028</v>
      </c>
      <c r="D144" t="s">
        <v>199</v>
      </c>
      <c r="H144" t="s">
        <v>200</v>
      </c>
      <c r="I144" t="s">
        <v>163</v>
      </c>
      <c r="J144" t="s">
        <v>163</v>
      </c>
      <c r="K144" t="s">
        <v>3484</v>
      </c>
      <c r="L144" t="b">
        <v>1</v>
      </c>
      <c r="N144" t="s">
        <v>3496</v>
      </c>
      <c r="O144" t="b">
        <v>1</v>
      </c>
      <c r="P144" t="s">
        <v>2204</v>
      </c>
      <c r="Q144" t="s">
        <v>2205</v>
      </c>
      <c r="R144" t="s">
        <v>1199</v>
      </c>
      <c r="S144" s="10">
        <v>43230</v>
      </c>
      <c r="T144" s="10"/>
      <c r="U144" t="b">
        <v>0</v>
      </c>
      <c r="V144" t="s">
        <v>536</v>
      </c>
      <c r="Z144" t="b">
        <v>1</v>
      </c>
      <c r="AA144" t="b">
        <v>0</v>
      </c>
      <c r="AB144" t="b">
        <v>1</v>
      </c>
      <c r="AC144" s="10">
        <v>43230</v>
      </c>
      <c r="AD144" t="s">
        <v>1310</v>
      </c>
      <c r="AE144" t="s">
        <v>1651</v>
      </c>
      <c r="AF144" t="s">
        <v>1310</v>
      </c>
      <c r="AG144" t="s">
        <v>1652</v>
      </c>
      <c r="AH144" t="s">
        <v>2180</v>
      </c>
      <c r="AJ144" s="10">
        <f t="shared" si="7"/>
        <v>43595.25</v>
      </c>
      <c r="AM144" s="10">
        <f t="shared" si="8"/>
        <v>43595.25</v>
      </c>
    </row>
    <row r="145" spans="1:39" x14ac:dyDescent="0.25">
      <c r="A145">
        <v>9044</v>
      </c>
      <c r="C145">
        <v>5000000997</v>
      </c>
      <c r="D145" t="s">
        <v>201</v>
      </c>
      <c r="H145" t="s">
        <v>202</v>
      </c>
      <c r="I145" t="s">
        <v>163</v>
      </c>
      <c r="J145" t="s">
        <v>163</v>
      </c>
      <c r="K145" t="s">
        <v>3484</v>
      </c>
      <c r="L145" t="b">
        <v>1</v>
      </c>
      <c r="N145" t="s">
        <v>3496</v>
      </c>
      <c r="O145" t="b">
        <v>1</v>
      </c>
      <c r="P145" t="s">
        <v>1963</v>
      </c>
      <c r="Q145" t="s">
        <v>1971</v>
      </c>
      <c r="R145" t="s">
        <v>1972</v>
      </c>
      <c r="S145" s="10">
        <v>43228</v>
      </c>
      <c r="T145" s="10"/>
      <c r="U145" t="b">
        <v>0</v>
      </c>
      <c r="V145" t="s">
        <v>536</v>
      </c>
      <c r="AA145" t="b">
        <v>0</v>
      </c>
      <c r="AC145" s="10">
        <v>43228</v>
      </c>
      <c r="AD145" t="s">
        <v>1948</v>
      </c>
      <c r="AE145" t="s">
        <v>1973</v>
      </c>
      <c r="AF145" t="s">
        <v>1973</v>
      </c>
      <c r="AG145" t="s">
        <v>1974</v>
      </c>
      <c r="AH145" t="s">
        <v>1973</v>
      </c>
      <c r="AJ145" s="10">
        <f t="shared" si="7"/>
        <v>43593.25</v>
      </c>
      <c r="AK145" s="10"/>
      <c r="AL145" s="10"/>
      <c r="AM145" s="10">
        <f t="shared" si="8"/>
        <v>43593.25</v>
      </c>
    </row>
    <row r="146" spans="1:39" x14ac:dyDescent="0.25">
      <c r="A146">
        <v>838</v>
      </c>
      <c r="C146">
        <v>4298180956</v>
      </c>
      <c r="H146" t="s">
        <v>203</v>
      </c>
      <c r="I146" t="s">
        <v>163</v>
      </c>
      <c r="J146" t="s">
        <v>163</v>
      </c>
      <c r="K146" t="s">
        <v>3485</v>
      </c>
      <c r="L146" t="b">
        <v>1</v>
      </c>
      <c r="O146" t="b">
        <v>0</v>
      </c>
      <c r="P146" t="s">
        <v>19</v>
      </c>
      <c r="S146" s="10" t="s">
        <v>536</v>
      </c>
      <c r="T146" s="10"/>
      <c r="U146" t="b">
        <v>0</v>
      </c>
      <c r="V146" t="s">
        <v>19</v>
      </c>
      <c r="AA146" t="b">
        <v>1</v>
      </c>
      <c r="AC146" s="10">
        <v>43370</v>
      </c>
      <c r="AJ146" s="10" t="str">
        <f t="shared" si="7"/>
        <v/>
      </c>
      <c r="AK146" s="10"/>
      <c r="AL146" s="10"/>
      <c r="AM146" s="10" t="e">
        <f t="shared" si="8"/>
        <v>#NUM!</v>
      </c>
    </row>
    <row r="147" spans="1:39" x14ac:dyDescent="0.25">
      <c r="A147">
        <v>1796</v>
      </c>
      <c r="C147">
        <v>4295877338</v>
      </c>
      <c r="D147" t="s">
        <v>204</v>
      </c>
      <c r="H147" t="s">
        <v>205</v>
      </c>
      <c r="I147" t="s">
        <v>163</v>
      </c>
      <c r="J147" t="s">
        <v>163</v>
      </c>
      <c r="K147" t="s">
        <v>3484</v>
      </c>
      <c r="L147" t="b">
        <v>1</v>
      </c>
      <c r="N147" t="s">
        <v>3496</v>
      </c>
      <c r="O147" t="b">
        <v>1</v>
      </c>
      <c r="P147" t="s">
        <v>1975</v>
      </c>
      <c r="Q147" t="s">
        <v>1976</v>
      </c>
      <c r="R147" t="s">
        <v>1977</v>
      </c>
      <c r="S147" s="10">
        <v>43230</v>
      </c>
      <c r="T147" s="10"/>
      <c r="U147" t="b">
        <v>0</v>
      </c>
      <c r="V147" t="s">
        <v>536</v>
      </c>
      <c r="Z147" t="b">
        <v>1</v>
      </c>
      <c r="AA147" t="b">
        <v>0</v>
      </c>
      <c r="AB147" t="b">
        <v>1</v>
      </c>
      <c r="AC147" s="10">
        <v>43230</v>
      </c>
      <c r="AD147" t="s">
        <v>1316</v>
      </c>
      <c r="AE147" t="s">
        <v>1978</v>
      </c>
      <c r="AJ147" s="10">
        <f t="shared" si="7"/>
        <v>43595.25</v>
      </c>
      <c r="AK147" s="10"/>
      <c r="AL147" s="10"/>
      <c r="AM147" s="10">
        <f t="shared" si="8"/>
        <v>43595.25</v>
      </c>
    </row>
    <row r="148" spans="1:39" x14ac:dyDescent="0.25">
      <c r="A148">
        <v>8175</v>
      </c>
      <c r="C148">
        <v>4295878508</v>
      </c>
      <c r="D148" t="s">
        <v>206</v>
      </c>
      <c r="H148" t="s">
        <v>207</v>
      </c>
      <c r="I148" t="s">
        <v>163</v>
      </c>
      <c r="J148" t="s">
        <v>163</v>
      </c>
      <c r="K148" t="s">
        <v>3484</v>
      </c>
      <c r="L148" t="b">
        <v>1</v>
      </c>
      <c r="N148" t="s">
        <v>3496</v>
      </c>
      <c r="O148" t="b">
        <v>1</v>
      </c>
      <c r="P148" t="s">
        <v>1963</v>
      </c>
      <c r="Q148" t="s">
        <v>1976</v>
      </c>
      <c r="R148" t="s">
        <v>1979</v>
      </c>
      <c r="S148" s="10">
        <v>43230</v>
      </c>
      <c r="T148" s="10"/>
      <c r="U148" t="b">
        <v>0</v>
      </c>
      <c r="V148" t="s">
        <v>536</v>
      </c>
      <c r="Z148" t="b">
        <v>1</v>
      </c>
      <c r="AA148" t="b">
        <v>1</v>
      </c>
      <c r="AC148" s="10">
        <v>43230</v>
      </c>
      <c r="AD148" t="s">
        <v>1980</v>
      </c>
      <c r="AE148" t="s">
        <v>1980</v>
      </c>
      <c r="AF148" t="s">
        <v>1980</v>
      </c>
      <c r="AG148" t="s">
        <v>1310</v>
      </c>
      <c r="AH148" t="s">
        <v>1980</v>
      </c>
      <c r="AJ148" s="10">
        <f t="shared" si="7"/>
        <v>43595.25</v>
      </c>
      <c r="AK148" s="10"/>
      <c r="AL148" s="10"/>
      <c r="AM148" s="10">
        <f t="shared" si="8"/>
        <v>43595.25</v>
      </c>
    </row>
    <row r="149" spans="1:39" x14ac:dyDescent="0.25">
      <c r="A149">
        <v>8437</v>
      </c>
      <c r="C149">
        <v>4295877311</v>
      </c>
      <c r="D149" t="s">
        <v>208</v>
      </c>
      <c r="H149" t="s">
        <v>209</v>
      </c>
      <c r="I149" t="s">
        <v>163</v>
      </c>
      <c r="J149" t="s">
        <v>163</v>
      </c>
      <c r="K149" t="s">
        <v>3484</v>
      </c>
      <c r="L149" t="b">
        <v>1</v>
      </c>
      <c r="N149" t="s">
        <v>3496</v>
      </c>
      <c r="O149" t="b">
        <v>1</v>
      </c>
      <c r="P149" t="s">
        <v>2201</v>
      </c>
      <c r="R149" t="s">
        <v>2395</v>
      </c>
      <c r="S149" s="10">
        <v>43320</v>
      </c>
      <c r="T149" s="10"/>
      <c r="U149" t="b">
        <v>0</v>
      </c>
      <c r="V149" t="s">
        <v>536</v>
      </c>
      <c r="AA149" t="b">
        <v>0</v>
      </c>
      <c r="AC149" s="10">
        <v>43320</v>
      </c>
      <c r="AD149" t="s">
        <v>2396</v>
      </c>
      <c r="AE149" t="s">
        <v>2396</v>
      </c>
      <c r="AJ149" s="10">
        <f t="shared" si="7"/>
        <v>43685.25</v>
      </c>
      <c r="AK149" s="10"/>
      <c r="AL149" s="10"/>
      <c r="AM149" s="10">
        <f t="shared" si="8"/>
        <v>43685.25</v>
      </c>
    </row>
    <row r="150" spans="1:39" x14ac:dyDescent="0.25">
      <c r="A150">
        <v>1801</v>
      </c>
      <c r="C150">
        <v>4295876952</v>
      </c>
      <c r="D150" t="s">
        <v>210</v>
      </c>
      <c r="H150" t="s">
        <v>211</v>
      </c>
      <c r="I150" t="s">
        <v>163</v>
      </c>
      <c r="J150" t="s">
        <v>163</v>
      </c>
      <c r="K150" t="s">
        <v>3484</v>
      </c>
      <c r="L150" t="b">
        <v>1</v>
      </c>
      <c r="N150" t="s">
        <v>3496</v>
      </c>
      <c r="O150" t="b">
        <v>1</v>
      </c>
      <c r="P150" t="s">
        <v>1981</v>
      </c>
      <c r="Q150" t="s">
        <v>1982</v>
      </c>
      <c r="R150" t="s">
        <v>1983</v>
      </c>
      <c r="S150" s="10">
        <v>43235</v>
      </c>
      <c r="T150" s="10"/>
      <c r="U150" t="b">
        <v>0</v>
      </c>
      <c r="V150" t="s">
        <v>536</v>
      </c>
      <c r="AA150" t="b">
        <v>0</v>
      </c>
      <c r="AC150" s="10">
        <v>43235</v>
      </c>
      <c r="AJ150" s="10">
        <f t="shared" si="7"/>
        <v>43600.25</v>
      </c>
      <c r="AK150" s="10"/>
      <c r="AL150" s="10"/>
      <c r="AM150" s="10">
        <f t="shared" si="8"/>
        <v>43600.25</v>
      </c>
    </row>
    <row r="151" spans="1:39" x14ac:dyDescent="0.25">
      <c r="A151">
        <v>12064</v>
      </c>
      <c r="C151">
        <v>4295878529</v>
      </c>
      <c r="D151" t="s">
        <v>212</v>
      </c>
      <c r="H151" t="s">
        <v>213</v>
      </c>
      <c r="I151" t="s">
        <v>163</v>
      </c>
      <c r="J151" t="s">
        <v>163</v>
      </c>
      <c r="K151" t="s">
        <v>3484</v>
      </c>
      <c r="L151" t="b">
        <v>1</v>
      </c>
      <c r="N151" t="s">
        <v>3496</v>
      </c>
      <c r="O151" t="b">
        <v>1</v>
      </c>
      <c r="P151" t="s">
        <v>1984</v>
      </c>
      <c r="Q151" t="s">
        <v>1985</v>
      </c>
      <c r="R151" t="s">
        <v>1986</v>
      </c>
      <c r="S151" s="10">
        <v>43232</v>
      </c>
      <c r="T151" s="10"/>
      <c r="U151" t="b">
        <v>0</v>
      </c>
      <c r="V151" t="s">
        <v>536</v>
      </c>
      <c r="Z151" t="b">
        <v>1</v>
      </c>
      <c r="AA151" t="b">
        <v>0</v>
      </c>
      <c r="AB151" t="b">
        <v>1</v>
      </c>
      <c r="AC151" s="10">
        <v>43232</v>
      </c>
      <c r="AD151" t="s">
        <v>1919</v>
      </c>
      <c r="AE151" t="s">
        <v>1919</v>
      </c>
      <c r="AJ151" s="10">
        <f t="shared" si="7"/>
        <v>43597.25</v>
      </c>
      <c r="AK151" s="10"/>
      <c r="AL151" s="10"/>
      <c r="AM151" s="10">
        <f t="shared" si="8"/>
        <v>43597.25</v>
      </c>
    </row>
    <row r="152" spans="1:39" x14ac:dyDescent="0.25">
      <c r="A152">
        <v>831</v>
      </c>
      <c r="C152">
        <v>5000469173</v>
      </c>
      <c r="H152" t="s">
        <v>214</v>
      </c>
      <c r="I152" t="s">
        <v>215</v>
      </c>
      <c r="J152" t="s">
        <v>215</v>
      </c>
      <c r="K152" t="s">
        <v>3486</v>
      </c>
      <c r="L152" t="b">
        <v>1</v>
      </c>
      <c r="O152" t="b">
        <v>0</v>
      </c>
      <c r="P152" t="s">
        <v>19</v>
      </c>
      <c r="S152" s="10" t="s">
        <v>536</v>
      </c>
      <c r="T152" s="10"/>
      <c r="U152" t="b">
        <v>0</v>
      </c>
      <c r="V152" t="s">
        <v>19</v>
      </c>
      <c r="AA152" t="b">
        <v>0</v>
      </c>
      <c r="AC152" s="10">
        <v>43374</v>
      </c>
      <c r="AJ152" s="10" t="str">
        <f t="shared" si="7"/>
        <v/>
      </c>
      <c r="AK152" s="10"/>
      <c r="AL152" s="10"/>
      <c r="AM152" s="10" t="e">
        <f t="shared" si="8"/>
        <v>#NUM!</v>
      </c>
    </row>
    <row r="153" spans="1:39" x14ac:dyDescent="0.25">
      <c r="A153">
        <v>1232</v>
      </c>
      <c r="C153">
        <v>5042956998</v>
      </c>
      <c r="H153" t="s">
        <v>216</v>
      </c>
      <c r="I153" t="s">
        <v>217</v>
      </c>
      <c r="J153" t="s">
        <v>217</v>
      </c>
      <c r="K153" t="s">
        <v>3489</v>
      </c>
      <c r="L153" t="b">
        <v>1</v>
      </c>
      <c r="M153">
        <v>3</v>
      </c>
      <c r="N153" t="s">
        <v>3497</v>
      </c>
      <c r="O153" t="b">
        <v>0</v>
      </c>
      <c r="P153" t="s">
        <v>536</v>
      </c>
      <c r="Q153" t="s">
        <v>2828</v>
      </c>
      <c r="R153" t="s">
        <v>1182</v>
      </c>
      <c r="S153" s="10">
        <v>43037</v>
      </c>
      <c r="T153" s="10"/>
      <c r="U153" t="b">
        <v>0</v>
      </c>
      <c r="V153" t="s">
        <v>536</v>
      </c>
      <c r="Z153" t="b">
        <v>0</v>
      </c>
      <c r="AA153" t="b">
        <v>1</v>
      </c>
      <c r="AC153" s="10">
        <v>43037</v>
      </c>
      <c r="AJ153" s="10">
        <f t="shared" si="7"/>
        <v>43402.25</v>
      </c>
      <c r="AK153" s="10" t="s">
        <v>536</v>
      </c>
      <c r="AL153" s="10"/>
      <c r="AM153" s="10">
        <f t="shared" si="8"/>
        <v>43402.25</v>
      </c>
    </row>
    <row r="154" spans="1:39" x14ac:dyDescent="0.25">
      <c r="A154">
        <v>1401</v>
      </c>
      <c r="C154">
        <v>4295884088</v>
      </c>
      <c r="H154" t="s">
        <v>218</v>
      </c>
      <c r="I154" t="s">
        <v>219</v>
      </c>
      <c r="J154" t="s">
        <v>219</v>
      </c>
      <c r="K154" t="s">
        <v>3484</v>
      </c>
      <c r="L154" t="b">
        <v>1</v>
      </c>
      <c r="M154">
        <v>3</v>
      </c>
      <c r="N154" t="s">
        <v>3496</v>
      </c>
      <c r="O154" t="b">
        <v>1</v>
      </c>
      <c r="P154" t="s">
        <v>1558</v>
      </c>
      <c r="Q154" t="s">
        <v>1561</v>
      </c>
      <c r="R154" t="s">
        <v>1559</v>
      </c>
      <c r="S154" s="10">
        <v>43220</v>
      </c>
      <c r="T154" s="10" t="b">
        <v>1</v>
      </c>
      <c r="U154" t="b">
        <v>1</v>
      </c>
      <c r="V154" t="s">
        <v>1560</v>
      </c>
      <c r="W154" t="s">
        <v>1562</v>
      </c>
      <c r="X154" t="s">
        <v>1563</v>
      </c>
      <c r="Y154" s="10">
        <v>43159</v>
      </c>
      <c r="Z154" s="10" t="b">
        <v>1</v>
      </c>
      <c r="AA154" s="10" t="b">
        <v>0</v>
      </c>
      <c r="AB154" s="10" t="b">
        <v>1</v>
      </c>
      <c r="AC154" s="10">
        <v>43220</v>
      </c>
      <c r="AD154" s="10" t="s">
        <v>1564</v>
      </c>
      <c r="AE154" t="s">
        <v>1561</v>
      </c>
      <c r="AF154" t="s">
        <v>1862</v>
      </c>
      <c r="AG154" t="s">
        <v>1565</v>
      </c>
      <c r="AH154" t="s">
        <v>1861</v>
      </c>
      <c r="AJ154" s="10">
        <f t="shared" si="7"/>
        <v>43585.25</v>
      </c>
      <c r="AK154" s="10">
        <v>43524.25</v>
      </c>
      <c r="AL154" s="10"/>
      <c r="AM154" s="10">
        <f t="shared" si="8"/>
        <v>43524.25</v>
      </c>
    </row>
    <row r="155" spans="1:39" x14ac:dyDescent="0.25">
      <c r="A155">
        <v>9045</v>
      </c>
      <c r="C155">
        <v>4295883143</v>
      </c>
      <c r="H155" t="s">
        <v>220</v>
      </c>
      <c r="I155" t="s">
        <v>219</v>
      </c>
      <c r="J155" t="s">
        <v>219</v>
      </c>
      <c r="K155" t="s">
        <v>3486</v>
      </c>
      <c r="L155" t="b">
        <v>1</v>
      </c>
      <c r="O155" t="b">
        <v>0</v>
      </c>
      <c r="P155" t="s">
        <v>1558</v>
      </c>
      <c r="Q155" t="s">
        <v>1566</v>
      </c>
      <c r="R155" t="s">
        <v>1567</v>
      </c>
      <c r="S155" s="10">
        <v>43186</v>
      </c>
      <c r="T155" s="10"/>
      <c r="U155" t="b">
        <v>1</v>
      </c>
      <c r="V155" t="s">
        <v>536</v>
      </c>
      <c r="AA155" t="b">
        <v>0</v>
      </c>
      <c r="AC155" s="10">
        <v>43186</v>
      </c>
      <c r="AD155" t="s">
        <v>1568</v>
      </c>
      <c r="AE155" t="s">
        <v>1568</v>
      </c>
      <c r="AF155" t="s">
        <v>1814</v>
      </c>
      <c r="AG155" t="s">
        <v>1569</v>
      </c>
      <c r="AH155" t="s">
        <v>1814</v>
      </c>
      <c r="AI155" t="s">
        <v>1566</v>
      </c>
      <c r="AJ155" s="10">
        <f t="shared" si="7"/>
        <v>43551.25</v>
      </c>
      <c r="AK155" s="10" t="s">
        <v>536</v>
      </c>
      <c r="AL155" s="10"/>
      <c r="AM155" s="10">
        <f t="shared" si="8"/>
        <v>43551.25</v>
      </c>
    </row>
    <row r="156" spans="1:39" x14ac:dyDescent="0.25">
      <c r="A156">
        <v>8111</v>
      </c>
      <c r="C156">
        <v>4295883583</v>
      </c>
      <c r="H156" t="s">
        <v>221</v>
      </c>
      <c r="I156" t="s">
        <v>219</v>
      </c>
      <c r="J156" t="s">
        <v>219</v>
      </c>
      <c r="L156" t="b">
        <v>0</v>
      </c>
      <c r="M156">
        <v>3</v>
      </c>
      <c r="O156" t="b">
        <v>0</v>
      </c>
      <c r="P156" t="s">
        <v>1443</v>
      </c>
      <c r="R156" t="s">
        <v>1379</v>
      </c>
      <c r="S156" s="10">
        <v>43168</v>
      </c>
      <c r="T156" s="10" t="b">
        <v>1</v>
      </c>
      <c r="U156" t="b">
        <v>0</v>
      </c>
      <c r="V156" t="s">
        <v>536</v>
      </c>
      <c r="Z156" t="b">
        <v>1</v>
      </c>
      <c r="AA156" t="b">
        <v>1</v>
      </c>
      <c r="AC156" s="10">
        <v>43168</v>
      </c>
      <c r="AD156" t="s">
        <v>1380</v>
      </c>
      <c r="AE156" t="s">
        <v>1381</v>
      </c>
      <c r="AF156" t="s">
        <v>1383</v>
      </c>
      <c r="AG156" t="s">
        <v>1384</v>
      </c>
      <c r="AH156" t="s">
        <v>1382</v>
      </c>
      <c r="AJ156" s="10">
        <f t="shared" si="7"/>
        <v>43533.25</v>
      </c>
      <c r="AK156" s="10" t="s">
        <v>536</v>
      </c>
      <c r="AL156" s="10"/>
      <c r="AM156" s="10">
        <f t="shared" si="8"/>
        <v>43533.25</v>
      </c>
    </row>
    <row r="157" spans="1:39" x14ac:dyDescent="0.25">
      <c r="A157">
        <v>1618</v>
      </c>
      <c r="C157">
        <v>5046435876</v>
      </c>
      <c r="H157" t="s">
        <v>222</v>
      </c>
      <c r="I157" t="s">
        <v>219</v>
      </c>
      <c r="J157" t="s">
        <v>219</v>
      </c>
      <c r="K157" t="s">
        <v>3484</v>
      </c>
      <c r="L157" t="b">
        <v>1</v>
      </c>
      <c r="M157">
        <v>3</v>
      </c>
      <c r="N157" t="s">
        <v>3496</v>
      </c>
      <c r="O157" t="b">
        <v>1</v>
      </c>
      <c r="P157" t="s">
        <v>1558</v>
      </c>
      <c r="Q157" t="s">
        <v>1572</v>
      </c>
      <c r="R157" t="s">
        <v>1570</v>
      </c>
      <c r="S157" s="10">
        <v>43200</v>
      </c>
      <c r="T157" s="10" t="b">
        <v>1</v>
      </c>
      <c r="U157" t="b">
        <v>1</v>
      </c>
      <c r="V157" t="s">
        <v>536</v>
      </c>
      <c r="Z157" t="b">
        <v>1</v>
      </c>
      <c r="AA157" t="b">
        <v>0</v>
      </c>
      <c r="AB157" t="b">
        <v>1</v>
      </c>
      <c r="AC157" s="10">
        <v>43200</v>
      </c>
      <c r="AD157" t="s">
        <v>1571</v>
      </c>
      <c r="AE157" t="s">
        <v>1571</v>
      </c>
      <c r="AF157" t="s">
        <v>1863</v>
      </c>
      <c r="AG157" t="s">
        <v>1573</v>
      </c>
      <c r="AH157" t="s">
        <v>1863</v>
      </c>
      <c r="AJ157" s="10">
        <f t="shared" si="7"/>
        <v>43565.25</v>
      </c>
      <c r="AK157" s="10" t="s">
        <v>536</v>
      </c>
      <c r="AL157" s="10"/>
      <c r="AM157" s="10">
        <f t="shared" si="8"/>
        <v>43565.25</v>
      </c>
    </row>
    <row r="158" spans="1:39" x14ac:dyDescent="0.25">
      <c r="A158">
        <v>1650</v>
      </c>
      <c r="C158">
        <v>4295883036</v>
      </c>
      <c r="H158" t="s">
        <v>223</v>
      </c>
      <c r="I158" t="s">
        <v>219</v>
      </c>
      <c r="J158" t="s">
        <v>219</v>
      </c>
      <c r="K158" t="s">
        <v>3484</v>
      </c>
      <c r="L158" t="b">
        <v>1</v>
      </c>
      <c r="M158">
        <v>3</v>
      </c>
      <c r="N158" t="s">
        <v>3496</v>
      </c>
      <c r="O158" t="b">
        <v>1</v>
      </c>
      <c r="P158" t="s">
        <v>1558</v>
      </c>
      <c r="Q158" t="s">
        <v>1574</v>
      </c>
      <c r="R158" t="s">
        <v>1575</v>
      </c>
      <c r="S158" s="10">
        <v>43194</v>
      </c>
      <c r="T158" s="10" t="b">
        <v>1</v>
      </c>
      <c r="U158" t="b">
        <v>1</v>
      </c>
      <c r="V158" t="s">
        <v>536</v>
      </c>
      <c r="Z158" t="b">
        <v>1</v>
      </c>
      <c r="AA158" t="b">
        <v>0</v>
      </c>
      <c r="AB158" t="b">
        <v>1</v>
      </c>
      <c r="AC158" s="10">
        <v>43194</v>
      </c>
      <c r="AD158" t="s">
        <v>1576</v>
      </c>
      <c r="AE158" t="s">
        <v>1576</v>
      </c>
      <c r="AF158" t="s">
        <v>1865</v>
      </c>
      <c r="AG158" t="s">
        <v>1864</v>
      </c>
      <c r="AH158" t="s">
        <v>1865</v>
      </c>
      <c r="AJ158" s="10">
        <f t="shared" si="7"/>
        <v>43559.25</v>
      </c>
      <c r="AK158" s="10" t="s">
        <v>536</v>
      </c>
      <c r="AL158" s="10"/>
      <c r="AM158" s="10">
        <f t="shared" si="8"/>
        <v>43559.25</v>
      </c>
    </row>
    <row r="159" spans="1:39" x14ac:dyDescent="0.25">
      <c r="A159">
        <v>863</v>
      </c>
      <c r="C159">
        <v>4296670400</v>
      </c>
      <c r="H159" t="s">
        <v>224</v>
      </c>
      <c r="I159" t="s">
        <v>225</v>
      </c>
      <c r="J159" t="s">
        <v>225</v>
      </c>
      <c r="K159" t="s">
        <v>3486</v>
      </c>
      <c r="L159" t="b">
        <v>1</v>
      </c>
      <c r="M159">
        <v>1</v>
      </c>
      <c r="O159" t="b">
        <v>0</v>
      </c>
      <c r="P159" t="s">
        <v>19</v>
      </c>
      <c r="S159" s="10" t="s">
        <v>536</v>
      </c>
      <c r="T159" s="10"/>
      <c r="U159" t="b">
        <v>0</v>
      </c>
      <c r="V159" t="s">
        <v>19</v>
      </c>
      <c r="AA159" t="b">
        <v>1</v>
      </c>
      <c r="AC159" s="10">
        <v>43374</v>
      </c>
      <c r="AJ159" s="10" t="str">
        <f t="shared" si="7"/>
        <v/>
      </c>
      <c r="AK159" s="10"/>
      <c r="AL159" s="10"/>
      <c r="AM159" s="10" t="e">
        <f t="shared" si="8"/>
        <v>#NUM!</v>
      </c>
    </row>
    <row r="160" spans="1:39" x14ac:dyDescent="0.25">
      <c r="A160">
        <v>1027</v>
      </c>
      <c r="C160">
        <v>4295884700</v>
      </c>
      <c r="H160" t="s">
        <v>226</v>
      </c>
      <c r="I160" t="s">
        <v>227</v>
      </c>
      <c r="J160" t="s">
        <v>227</v>
      </c>
      <c r="K160" t="s">
        <v>3484</v>
      </c>
      <c r="L160" t="b">
        <v>1</v>
      </c>
      <c r="N160" t="s">
        <v>3496</v>
      </c>
      <c r="O160" t="b">
        <v>0</v>
      </c>
      <c r="P160" t="s">
        <v>1314</v>
      </c>
      <c r="Q160" t="s">
        <v>1370</v>
      </c>
      <c r="R160" t="s">
        <v>1305</v>
      </c>
      <c r="S160" s="10">
        <v>43164</v>
      </c>
      <c r="T160" s="10"/>
      <c r="U160" t="b">
        <v>0</v>
      </c>
      <c r="V160" t="s">
        <v>536</v>
      </c>
      <c r="Z160" t="b">
        <v>1</v>
      </c>
      <c r="AA160" t="b">
        <v>0</v>
      </c>
      <c r="AC160" s="10">
        <v>43164</v>
      </c>
      <c r="AD160" t="s">
        <v>1368</v>
      </c>
      <c r="AE160" t="s">
        <v>1369</v>
      </c>
      <c r="AJ160" s="10">
        <f t="shared" si="7"/>
        <v>43529.25</v>
      </c>
      <c r="AK160" s="10" t="s">
        <v>536</v>
      </c>
      <c r="AL160" s="10"/>
      <c r="AM160" s="10">
        <f t="shared" si="8"/>
        <v>43529.25</v>
      </c>
    </row>
    <row r="161" spans="1:39" x14ac:dyDescent="0.25">
      <c r="A161">
        <v>13162</v>
      </c>
      <c r="C161">
        <v>4296525628</v>
      </c>
      <c r="H161" t="s">
        <v>228</v>
      </c>
      <c r="I161" t="s">
        <v>227</v>
      </c>
      <c r="J161" t="s">
        <v>227</v>
      </c>
      <c r="K161" t="s">
        <v>3489</v>
      </c>
      <c r="L161" t="b">
        <v>1</v>
      </c>
      <c r="M161">
        <v>3</v>
      </c>
      <c r="N161" t="s">
        <v>3497</v>
      </c>
      <c r="O161" t="b">
        <v>0</v>
      </c>
      <c r="P161" t="s">
        <v>536</v>
      </c>
      <c r="Q161" t="s">
        <v>2827</v>
      </c>
      <c r="S161" s="10">
        <v>42824</v>
      </c>
      <c r="T161" s="10"/>
      <c r="U161" t="b">
        <v>0</v>
      </c>
      <c r="V161" t="s">
        <v>536</v>
      </c>
      <c r="Z161" t="b">
        <v>0</v>
      </c>
      <c r="AA161" t="b">
        <v>0</v>
      </c>
      <c r="AC161" s="10">
        <v>42824</v>
      </c>
      <c r="AJ161" s="10">
        <f t="shared" si="7"/>
        <v>43189.25</v>
      </c>
      <c r="AK161" s="10" t="s">
        <v>536</v>
      </c>
      <c r="AL161" s="10"/>
      <c r="AM161" s="10">
        <f t="shared" si="8"/>
        <v>43189.25</v>
      </c>
    </row>
    <row r="162" spans="1:39" x14ac:dyDescent="0.25">
      <c r="A162" s="5">
        <v>8103</v>
      </c>
      <c r="C162" s="5">
        <v>5037341054</v>
      </c>
      <c r="D162" s="5"/>
      <c r="E162" s="5"/>
      <c r="H162" t="s">
        <v>229</v>
      </c>
      <c r="I162" t="s">
        <v>227</v>
      </c>
      <c r="J162" t="s">
        <v>227</v>
      </c>
      <c r="K162" t="s">
        <v>3485</v>
      </c>
      <c r="L162" t="b">
        <v>1</v>
      </c>
      <c r="M162">
        <v>1</v>
      </c>
      <c r="U162" t="b">
        <v>0</v>
      </c>
      <c r="AA162" t="b">
        <v>1</v>
      </c>
      <c r="AC162" s="10">
        <v>43374</v>
      </c>
      <c r="AJ162" s="10" t="e">
        <f>IF(AND(ISNUMBER(#REF!),#REF!&gt;0),#REF!+365.25,"")</f>
        <v>#REF!</v>
      </c>
      <c r="AK162" s="10"/>
      <c r="AL162" s="10"/>
      <c r="AM162" s="10" t="e">
        <f t="shared" si="8"/>
        <v>#REF!</v>
      </c>
    </row>
    <row r="163" spans="1:39" x14ac:dyDescent="0.25">
      <c r="A163">
        <v>1630</v>
      </c>
      <c r="C163">
        <v>5037951316</v>
      </c>
      <c r="H163" t="s">
        <v>230</v>
      </c>
      <c r="I163" t="s">
        <v>227</v>
      </c>
      <c r="J163" t="s">
        <v>227</v>
      </c>
      <c r="K163" t="s">
        <v>3485</v>
      </c>
      <c r="L163" t="b">
        <v>1</v>
      </c>
      <c r="O163" t="b">
        <v>1</v>
      </c>
      <c r="P163" t="s">
        <v>2810</v>
      </c>
      <c r="R163" t="s">
        <v>2811</v>
      </c>
      <c r="S163" s="10">
        <v>43185</v>
      </c>
      <c r="T163" s="10"/>
      <c r="U163" t="b">
        <v>0</v>
      </c>
      <c r="V163" t="s">
        <v>536</v>
      </c>
      <c r="Z163" t="b">
        <v>1</v>
      </c>
      <c r="AA163" t="b">
        <v>0</v>
      </c>
      <c r="AB163" t="b">
        <v>1</v>
      </c>
      <c r="AC163" s="10">
        <v>43185</v>
      </c>
      <c r="AJ163" s="10">
        <f t="shared" ref="AJ163:AJ184" si="9">IF(AND(ISNUMBER(S163),S163&gt;0),S163+365.25,"")</f>
        <v>43550.25</v>
      </c>
      <c r="AK163" s="10" t="s">
        <v>536</v>
      </c>
      <c r="AL163" s="10"/>
      <c r="AM163" s="10">
        <f t="shared" si="8"/>
        <v>43550.25</v>
      </c>
    </row>
    <row r="164" spans="1:39" x14ac:dyDescent="0.25">
      <c r="A164">
        <v>8122</v>
      </c>
      <c r="C164">
        <v>4295904888</v>
      </c>
      <c r="E164" t="s">
        <v>231</v>
      </c>
      <c r="H164" t="s">
        <v>232</v>
      </c>
      <c r="I164" t="s">
        <v>227</v>
      </c>
      <c r="J164" t="s">
        <v>316</v>
      </c>
      <c r="K164" t="s">
        <v>3484</v>
      </c>
      <c r="L164" t="b">
        <v>1</v>
      </c>
      <c r="N164" t="s">
        <v>3496</v>
      </c>
      <c r="O164" t="b">
        <v>0</v>
      </c>
      <c r="P164" t="s">
        <v>1386</v>
      </c>
      <c r="R164" t="s">
        <v>1385</v>
      </c>
      <c r="S164" s="10">
        <v>43168</v>
      </c>
      <c r="T164" s="10"/>
      <c r="U164" t="b">
        <v>0</v>
      </c>
      <c r="V164" s="10" t="s">
        <v>477</v>
      </c>
      <c r="X164" t="s">
        <v>495</v>
      </c>
      <c r="AA164" t="b">
        <v>0</v>
      </c>
      <c r="AC164" s="10">
        <v>43168</v>
      </c>
      <c r="AD164" t="s">
        <v>1387</v>
      </c>
      <c r="AE164" t="s">
        <v>1387</v>
      </c>
      <c r="AF164" t="s">
        <v>1388</v>
      </c>
      <c r="AG164" t="s">
        <v>1390</v>
      </c>
      <c r="AH164" t="s">
        <v>1389</v>
      </c>
      <c r="AJ164" s="10">
        <f t="shared" si="9"/>
        <v>43533.25</v>
      </c>
      <c r="AK164" s="10" t="s">
        <v>536</v>
      </c>
      <c r="AL164" s="10"/>
      <c r="AM164" s="10">
        <f t="shared" si="8"/>
        <v>43533.25</v>
      </c>
    </row>
    <row r="165" spans="1:39" x14ac:dyDescent="0.25">
      <c r="A165">
        <v>1779</v>
      </c>
      <c r="C165">
        <v>5035948516</v>
      </c>
      <c r="H165" t="s">
        <v>233</v>
      </c>
      <c r="I165" t="s">
        <v>227</v>
      </c>
      <c r="J165" t="s">
        <v>227</v>
      </c>
      <c r="K165" t="s">
        <v>3485</v>
      </c>
      <c r="L165" t="b">
        <v>1</v>
      </c>
      <c r="M165">
        <v>3</v>
      </c>
      <c r="N165" t="s">
        <v>3498</v>
      </c>
      <c r="O165" t="b">
        <v>0</v>
      </c>
      <c r="P165" t="s">
        <v>536</v>
      </c>
      <c r="R165" t="s">
        <v>1173</v>
      </c>
      <c r="S165" s="10">
        <v>43202</v>
      </c>
      <c r="T165" s="10" t="b">
        <v>1</v>
      </c>
      <c r="U165" t="b">
        <v>0</v>
      </c>
      <c r="V165" t="s">
        <v>536</v>
      </c>
      <c r="Z165" t="b">
        <v>0</v>
      </c>
      <c r="AA165" t="b">
        <v>0</v>
      </c>
      <c r="AC165" s="10">
        <v>43202</v>
      </c>
      <c r="AJ165" s="10">
        <f t="shared" si="9"/>
        <v>43567.25</v>
      </c>
      <c r="AK165" s="10"/>
      <c r="AL165" s="10"/>
      <c r="AM165" s="10">
        <f t="shared" si="8"/>
        <v>43567.25</v>
      </c>
    </row>
    <row r="166" spans="1:39" x14ac:dyDescent="0.25">
      <c r="A166">
        <v>513</v>
      </c>
      <c r="C166">
        <v>4295886319</v>
      </c>
      <c r="H166" t="s">
        <v>234</v>
      </c>
      <c r="I166" t="s">
        <v>235</v>
      </c>
      <c r="J166" t="s">
        <v>235</v>
      </c>
      <c r="K166" t="s">
        <v>3484</v>
      </c>
      <c r="L166" t="b">
        <v>1</v>
      </c>
      <c r="M166">
        <v>3</v>
      </c>
      <c r="N166" t="s">
        <v>3496</v>
      </c>
      <c r="O166" t="b">
        <v>1</v>
      </c>
      <c r="P166" t="s">
        <v>1728</v>
      </c>
      <c r="Q166" t="s">
        <v>1727</v>
      </c>
      <c r="R166" t="s">
        <v>1729</v>
      </c>
      <c r="S166" s="10">
        <v>43204</v>
      </c>
      <c r="T166" s="10" t="b">
        <v>1</v>
      </c>
      <c r="U166" t="b">
        <v>0</v>
      </c>
      <c r="V166" t="s">
        <v>536</v>
      </c>
      <c r="Z166" t="b">
        <v>1</v>
      </c>
      <c r="AA166" t="b">
        <v>1</v>
      </c>
      <c r="AC166" s="10">
        <v>43206</v>
      </c>
      <c r="AD166" t="s">
        <v>1731</v>
      </c>
      <c r="AE166" t="s">
        <v>1731</v>
      </c>
      <c r="AF166" t="s">
        <v>1732</v>
      </c>
      <c r="AG166" t="s">
        <v>1732</v>
      </c>
      <c r="AH166" t="s">
        <v>1731</v>
      </c>
      <c r="AI166" t="s">
        <v>1733</v>
      </c>
      <c r="AJ166" s="10">
        <f t="shared" si="9"/>
        <v>43569.25</v>
      </c>
      <c r="AK166" s="10"/>
      <c r="AL166" s="10"/>
      <c r="AM166" s="10">
        <f t="shared" si="8"/>
        <v>43569.25</v>
      </c>
    </row>
    <row r="167" spans="1:39" x14ac:dyDescent="0.25">
      <c r="A167">
        <v>514</v>
      </c>
      <c r="C167">
        <v>4296812190</v>
      </c>
      <c r="H167" t="s">
        <v>236</v>
      </c>
      <c r="I167" t="s">
        <v>235</v>
      </c>
      <c r="J167" t="s">
        <v>235</v>
      </c>
      <c r="K167" t="s">
        <v>3485</v>
      </c>
      <c r="L167" t="b">
        <v>1</v>
      </c>
      <c r="M167">
        <v>3</v>
      </c>
      <c r="N167" t="s">
        <v>3498</v>
      </c>
      <c r="O167" t="b">
        <v>0</v>
      </c>
      <c r="P167" t="s">
        <v>536</v>
      </c>
      <c r="Q167" t="s">
        <v>2370</v>
      </c>
      <c r="R167" t="s">
        <v>1836</v>
      </c>
      <c r="S167" s="10">
        <v>43160</v>
      </c>
      <c r="T167" s="10" t="b">
        <v>1</v>
      </c>
      <c r="U167" t="b">
        <v>0</v>
      </c>
      <c r="V167" t="s">
        <v>536</v>
      </c>
      <c r="Z167" t="b">
        <v>1</v>
      </c>
      <c r="AA167" t="b">
        <v>1</v>
      </c>
      <c r="AC167" s="10">
        <v>43160</v>
      </c>
      <c r="AJ167" s="10">
        <f t="shared" si="9"/>
        <v>43525.25</v>
      </c>
      <c r="AK167" s="10"/>
      <c r="AL167" s="10"/>
      <c r="AM167" s="10">
        <f t="shared" si="8"/>
        <v>43525.25</v>
      </c>
    </row>
    <row r="168" spans="1:39" x14ac:dyDescent="0.25">
      <c r="A168">
        <v>12566</v>
      </c>
      <c r="C168">
        <v>5000043149</v>
      </c>
      <c r="H168" t="s">
        <v>237</v>
      </c>
      <c r="I168" t="s">
        <v>235</v>
      </c>
      <c r="J168" t="s">
        <v>235</v>
      </c>
      <c r="K168" t="s">
        <v>3486</v>
      </c>
      <c r="L168" t="b">
        <v>1</v>
      </c>
      <c r="M168">
        <v>3</v>
      </c>
      <c r="N168" t="s">
        <v>3496</v>
      </c>
      <c r="O168" t="b">
        <v>1</v>
      </c>
      <c r="P168" t="s">
        <v>1835</v>
      </c>
      <c r="R168" t="s">
        <v>1836</v>
      </c>
      <c r="S168" s="10">
        <v>42795</v>
      </c>
      <c r="T168" s="10" t="b">
        <v>1</v>
      </c>
      <c r="U168" t="b">
        <v>0</v>
      </c>
      <c r="V168" t="s">
        <v>536</v>
      </c>
      <c r="Z168" t="b">
        <v>0</v>
      </c>
      <c r="AA168" t="b">
        <v>1</v>
      </c>
      <c r="AC168" s="10">
        <v>42795</v>
      </c>
      <c r="AJ168" s="10">
        <f t="shared" si="9"/>
        <v>43160.25</v>
      </c>
      <c r="AK168" s="10"/>
      <c r="AL168" s="10"/>
      <c r="AM168" s="10">
        <f t="shared" si="8"/>
        <v>43160.25</v>
      </c>
    </row>
    <row r="169" spans="1:39" x14ac:dyDescent="0.25">
      <c r="A169">
        <v>329</v>
      </c>
      <c r="C169">
        <v>4295886931</v>
      </c>
      <c r="H169" t="s">
        <v>238</v>
      </c>
      <c r="I169" t="s">
        <v>239</v>
      </c>
      <c r="J169" t="s">
        <v>239</v>
      </c>
      <c r="K169" t="s">
        <v>3484</v>
      </c>
      <c r="L169" t="b">
        <v>1</v>
      </c>
      <c r="N169" t="s">
        <v>3496</v>
      </c>
      <c r="O169" t="b">
        <v>1</v>
      </c>
      <c r="P169" t="s">
        <v>1558</v>
      </c>
      <c r="Q169" t="s">
        <v>1577</v>
      </c>
      <c r="R169" t="s">
        <v>1578</v>
      </c>
      <c r="S169" s="10">
        <v>43155</v>
      </c>
      <c r="T169" s="10"/>
      <c r="U169" t="b">
        <v>1</v>
      </c>
      <c r="V169" t="s">
        <v>536</v>
      </c>
      <c r="Z169" t="b">
        <v>1</v>
      </c>
      <c r="AA169" t="b">
        <v>0</v>
      </c>
      <c r="AB169" t="b">
        <v>1</v>
      </c>
      <c r="AC169" s="10">
        <v>43155</v>
      </c>
      <c r="AD169" t="s">
        <v>1579</v>
      </c>
      <c r="AE169" t="s">
        <v>1579</v>
      </c>
      <c r="AF169" t="s">
        <v>1580</v>
      </c>
      <c r="AG169" t="s">
        <v>1580</v>
      </c>
      <c r="AJ169" s="10">
        <f t="shared" si="9"/>
        <v>43520.25</v>
      </c>
      <c r="AK169" s="10" t="s">
        <v>536</v>
      </c>
      <c r="AL169" s="10"/>
      <c r="AM169" s="10">
        <f t="shared" si="8"/>
        <v>43520.25</v>
      </c>
    </row>
    <row r="170" spans="1:39" x14ac:dyDescent="0.25">
      <c r="A170">
        <v>8516</v>
      </c>
      <c r="C170">
        <v>5001218656</v>
      </c>
      <c r="H170" t="s">
        <v>240</v>
      </c>
      <c r="I170" t="s">
        <v>241</v>
      </c>
      <c r="J170" t="s">
        <v>241</v>
      </c>
      <c r="K170" t="s">
        <v>3486</v>
      </c>
      <c r="L170" t="b">
        <v>1</v>
      </c>
      <c r="M170">
        <v>3</v>
      </c>
      <c r="N170" t="s">
        <v>3498</v>
      </c>
      <c r="O170" t="b">
        <v>0</v>
      </c>
      <c r="P170" t="s">
        <v>3530</v>
      </c>
      <c r="R170" t="s">
        <v>3529</v>
      </c>
      <c r="S170" s="10">
        <v>43190</v>
      </c>
      <c r="T170" s="10" t="b">
        <v>1</v>
      </c>
      <c r="U170" t="b">
        <v>0</v>
      </c>
      <c r="V170" t="s">
        <v>536</v>
      </c>
      <c r="Z170" t="b">
        <v>1</v>
      </c>
      <c r="AA170" t="b">
        <v>1</v>
      </c>
      <c r="AC170" s="10">
        <v>43035</v>
      </c>
      <c r="AJ170" s="10">
        <f t="shared" si="9"/>
        <v>43555.25</v>
      </c>
      <c r="AK170" s="10"/>
      <c r="AL170" s="10"/>
      <c r="AM170" s="10">
        <f t="shared" si="8"/>
        <v>43555.25</v>
      </c>
    </row>
    <row r="171" spans="1:39" x14ac:dyDescent="0.25">
      <c r="A171">
        <v>959</v>
      </c>
      <c r="C171">
        <v>4297296023</v>
      </c>
      <c r="H171" t="s">
        <v>242</v>
      </c>
      <c r="I171" t="s">
        <v>243</v>
      </c>
      <c r="J171" t="s">
        <v>243</v>
      </c>
      <c r="K171" t="s">
        <v>3485</v>
      </c>
      <c r="L171" t="b">
        <v>1</v>
      </c>
      <c r="O171" t="b">
        <v>0</v>
      </c>
      <c r="P171" t="s">
        <v>19</v>
      </c>
      <c r="S171" s="10" t="s">
        <v>536</v>
      </c>
      <c r="T171" s="10"/>
      <c r="U171" t="b">
        <v>0</v>
      </c>
      <c r="V171" t="s">
        <v>19</v>
      </c>
      <c r="AA171" t="b">
        <v>0</v>
      </c>
      <c r="AC171" s="10">
        <v>43374</v>
      </c>
      <c r="AJ171" s="10" t="str">
        <f t="shared" si="9"/>
        <v/>
      </c>
      <c r="AK171" s="10"/>
      <c r="AL171" s="10"/>
      <c r="AM171" s="10" t="e">
        <f t="shared" si="8"/>
        <v>#NUM!</v>
      </c>
    </row>
    <row r="172" spans="1:39" x14ac:dyDescent="0.25">
      <c r="A172">
        <v>8492</v>
      </c>
      <c r="C172">
        <v>5037818914</v>
      </c>
      <c r="H172" t="s">
        <v>244</v>
      </c>
      <c r="I172" t="s">
        <v>243</v>
      </c>
      <c r="J172" t="s">
        <v>243</v>
      </c>
      <c r="K172" t="s">
        <v>3485</v>
      </c>
      <c r="L172" t="b">
        <v>1</v>
      </c>
      <c r="M172">
        <v>3</v>
      </c>
      <c r="N172" t="s">
        <v>3496</v>
      </c>
      <c r="O172" t="b">
        <v>1</v>
      </c>
      <c r="P172" t="s">
        <v>19</v>
      </c>
      <c r="S172" s="10" t="s">
        <v>536</v>
      </c>
      <c r="T172" s="10"/>
      <c r="U172" t="b">
        <v>0</v>
      </c>
      <c r="V172" t="s">
        <v>19</v>
      </c>
      <c r="Z172" t="b">
        <v>0</v>
      </c>
      <c r="AA172" t="b">
        <v>0</v>
      </c>
      <c r="AC172" s="10">
        <v>43374</v>
      </c>
      <c r="AJ172" s="10" t="str">
        <f t="shared" si="9"/>
        <v/>
      </c>
      <c r="AK172" s="10"/>
      <c r="AL172" s="10"/>
      <c r="AM172" s="10" t="e">
        <f t="shared" si="8"/>
        <v>#NUM!</v>
      </c>
    </row>
    <row r="173" spans="1:39" x14ac:dyDescent="0.25">
      <c r="A173">
        <v>8493</v>
      </c>
      <c r="C173">
        <v>5037987188</v>
      </c>
      <c r="H173" t="s">
        <v>245</v>
      </c>
      <c r="I173" t="s">
        <v>243</v>
      </c>
      <c r="J173" t="s">
        <v>243</v>
      </c>
      <c r="K173" t="s">
        <v>3486</v>
      </c>
      <c r="L173" t="b">
        <v>1</v>
      </c>
      <c r="O173" t="b">
        <v>0</v>
      </c>
      <c r="P173" t="s">
        <v>19</v>
      </c>
      <c r="S173" s="10" t="s">
        <v>536</v>
      </c>
      <c r="T173" s="10"/>
      <c r="U173" t="b">
        <v>0</v>
      </c>
      <c r="V173" t="s">
        <v>19</v>
      </c>
      <c r="AA173" t="b">
        <v>1</v>
      </c>
      <c r="AC173" s="10">
        <v>43374</v>
      </c>
      <c r="AJ173" s="10" t="str">
        <f t="shared" si="9"/>
        <v/>
      </c>
      <c r="AK173" s="10"/>
      <c r="AL173" s="10"/>
      <c r="AM173" s="10" t="e">
        <f t="shared" si="8"/>
        <v>#NUM!</v>
      </c>
    </row>
    <row r="174" spans="1:39" x14ac:dyDescent="0.25">
      <c r="A174">
        <v>1663</v>
      </c>
      <c r="C174">
        <v>4295887290</v>
      </c>
      <c r="H174" t="s">
        <v>246</v>
      </c>
      <c r="I174" t="s">
        <v>243</v>
      </c>
      <c r="J174" t="s">
        <v>243</v>
      </c>
      <c r="K174" t="s">
        <v>3484</v>
      </c>
      <c r="L174" t="b">
        <v>1</v>
      </c>
      <c r="N174" t="s">
        <v>3496</v>
      </c>
      <c r="O174" t="b">
        <v>1</v>
      </c>
      <c r="P174" t="s">
        <v>1558</v>
      </c>
      <c r="R174" t="s">
        <v>1650</v>
      </c>
      <c r="S174" s="10">
        <v>43178</v>
      </c>
      <c r="T174" s="10"/>
      <c r="U174" t="b">
        <v>0</v>
      </c>
      <c r="V174" t="s">
        <v>536</v>
      </c>
      <c r="Z174" t="b">
        <v>1</v>
      </c>
      <c r="AA174" t="b">
        <v>1</v>
      </c>
      <c r="AC174" s="10">
        <v>43178</v>
      </c>
      <c r="AD174" t="s">
        <v>1651</v>
      </c>
      <c r="AE174" t="s">
        <v>1651</v>
      </c>
      <c r="AG174" t="s">
        <v>1652</v>
      </c>
      <c r="AJ174" s="10">
        <f t="shared" si="9"/>
        <v>43543.25</v>
      </c>
      <c r="AK174" s="10" t="str">
        <f>IF(AND(ISNUMBER(Y174),Y174&gt;0),Y174+365.25,"")</f>
        <v/>
      </c>
      <c r="AL174" s="10"/>
      <c r="AM174" s="10">
        <f t="shared" si="8"/>
        <v>43543.25</v>
      </c>
    </row>
    <row r="175" spans="1:39" x14ac:dyDescent="0.25">
      <c r="A175">
        <v>1858</v>
      </c>
      <c r="C175">
        <v>5000457897</v>
      </c>
      <c r="H175" t="s">
        <v>247</v>
      </c>
      <c r="I175" t="s">
        <v>243</v>
      </c>
      <c r="J175" t="s">
        <v>243</v>
      </c>
      <c r="K175" t="s">
        <v>3486</v>
      </c>
      <c r="L175" t="b">
        <v>1</v>
      </c>
      <c r="O175" t="b">
        <v>0</v>
      </c>
      <c r="P175" t="s">
        <v>19</v>
      </c>
      <c r="S175" s="10" t="s">
        <v>536</v>
      </c>
      <c r="T175" s="10"/>
      <c r="U175" t="b">
        <v>0</v>
      </c>
      <c r="V175" t="s">
        <v>19</v>
      </c>
      <c r="AA175" t="b">
        <v>1</v>
      </c>
      <c r="AC175" s="10">
        <v>43374</v>
      </c>
      <c r="AJ175" s="10" t="str">
        <f t="shared" si="9"/>
        <v/>
      </c>
      <c r="AK175" s="10"/>
      <c r="AL175" s="10"/>
      <c r="AM175" s="10" t="e">
        <f t="shared" si="8"/>
        <v>#NUM!</v>
      </c>
    </row>
    <row r="176" spans="1:39" x14ac:dyDescent="0.25">
      <c r="A176">
        <v>1141</v>
      </c>
      <c r="C176">
        <v>4295887419</v>
      </c>
      <c r="H176" t="s">
        <v>248</v>
      </c>
      <c r="I176" t="s">
        <v>249</v>
      </c>
      <c r="J176" t="s">
        <v>249</v>
      </c>
      <c r="K176" t="s">
        <v>3484</v>
      </c>
      <c r="L176" t="b">
        <v>1</v>
      </c>
      <c r="M176">
        <v>3</v>
      </c>
      <c r="N176" t="s">
        <v>3496</v>
      </c>
      <c r="O176" t="b">
        <v>1</v>
      </c>
      <c r="P176" t="s">
        <v>1558</v>
      </c>
      <c r="R176" t="s">
        <v>1603</v>
      </c>
      <c r="S176" s="10">
        <v>43158</v>
      </c>
      <c r="T176" s="10" t="b">
        <v>1</v>
      </c>
      <c r="U176" t="b">
        <v>0</v>
      </c>
      <c r="V176" t="s">
        <v>536</v>
      </c>
      <c r="Z176" t="b">
        <v>1</v>
      </c>
      <c r="AA176" t="b">
        <v>1</v>
      </c>
      <c r="AC176" s="10">
        <v>43200</v>
      </c>
      <c r="AJ176" s="10">
        <f t="shared" si="9"/>
        <v>43523.25</v>
      </c>
      <c r="AK176" s="10"/>
      <c r="AL176" s="10"/>
      <c r="AM176" s="10">
        <f t="shared" si="8"/>
        <v>43523.25</v>
      </c>
    </row>
    <row r="177" spans="1:39" x14ac:dyDescent="0.25">
      <c r="A177">
        <v>1364</v>
      </c>
      <c r="C177">
        <v>4295888031</v>
      </c>
      <c r="H177" t="s">
        <v>250</v>
      </c>
      <c r="I177" t="s">
        <v>249</v>
      </c>
      <c r="J177" t="s">
        <v>249</v>
      </c>
      <c r="K177" t="s">
        <v>3484</v>
      </c>
      <c r="L177" t="b">
        <v>1</v>
      </c>
      <c r="M177">
        <v>3</v>
      </c>
      <c r="N177" t="s">
        <v>3496</v>
      </c>
      <c r="O177" t="b">
        <v>1</v>
      </c>
      <c r="P177" t="s">
        <v>1315</v>
      </c>
      <c r="Q177" t="s">
        <v>1316</v>
      </c>
      <c r="R177" t="s">
        <v>1317</v>
      </c>
      <c r="S177" s="10">
        <v>43158</v>
      </c>
      <c r="T177" s="10" t="b">
        <v>1</v>
      </c>
      <c r="U177" t="b">
        <v>0</v>
      </c>
      <c r="V177" t="s">
        <v>536</v>
      </c>
      <c r="Z177" t="b">
        <v>0</v>
      </c>
      <c r="AA177" t="b">
        <v>0</v>
      </c>
      <c r="AC177" s="10">
        <v>43165</v>
      </c>
      <c r="AD177" t="s">
        <v>1318</v>
      </c>
      <c r="AE177" t="s">
        <v>1319</v>
      </c>
      <c r="AF177" t="s">
        <v>1320</v>
      </c>
      <c r="AG177" t="s">
        <v>1321</v>
      </c>
      <c r="AH177" t="s">
        <v>1322</v>
      </c>
      <c r="AJ177" s="10">
        <f t="shared" si="9"/>
        <v>43523.25</v>
      </c>
      <c r="AK177" s="10" t="s">
        <v>536</v>
      </c>
      <c r="AL177" s="10"/>
      <c r="AM177" s="10">
        <f t="shared" si="8"/>
        <v>43523.25</v>
      </c>
    </row>
    <row r="178" spans="1:39" x14ac:dyDescent="0.25">
      <c r="A178">
        <v>764</v>
      </c>
      <c r="C178">
        <v>5040185835</v>
      </c>
      <c r="H178" t="s">
        <v>251</v>
      </c>
      <c r="I178" t="s">
        <v>249</v>
      </c>
      <c r="J178" t="s">
        <v>249</v>
      </c>
      <c r="K178" t="s">
        <v>3484</v>
      </c>
      <c r="L178" t="b">
        <v>1</v>
      </c>
      <c r="N178" t="s">
        <v>3496</v>
      </c>
      <c r="O178" t="b">
        <v>0</v>
      </c>
      <c r="P178" t="s">
        <v>1348</v>
      </c>
      <c r="Q178" t="s">
        <v>1355</v>
      </c>
      <c r="R178" t="s">
        <v>1349</v>
      </c>
      <c r="S178" s="10">
        <v>43166</v>
      </c>
      <c r="T178" s="10"/>
      <c r="U178" t="b">
        <v>0</v>
      </c>
      <c r="V178" t="s">
        <v>536</v>
      </c>
      <c r="Z178" t="b">
        <v>1</v>
      </c>
      <c r="AA178" t="b">
        <v>1</v>
      </c>
      <c r="AC178" s="10">
        <v>43166</v>
      </c>
      <c r="AD178" t="s">
        <v>1350</v>
      </c>
      <c r="AE178" t="s">
        <v>1351</v>
      </c>
      <c r="AF178" t="s">
        <v>1352</v>
      </c>
      <c r="AG178" t="s">
        <v>1354</v>
      </c>
      <c r="AH178" t="s">
        <v>1353</v>
      </c>
      <c r="AJ178" s="10">
        <f t="shared" si="9"/>
        <v>43531.25</v>
      </c>
      <c r="AK178" s="10" t="s">
        <v>536</v>
      </c>
      <c r="AL178" s="10"/>
      <c r="AM178" s="10">
        <f t="shared" si="8"/>
        <v>43531.25</v>
      </c>
    </row>
    <row r="179" spans="1:39" x14ac:dyDescent="0.25">
      <c r="A179">
        <v>836</v>
      </c>
      <c r="C179">
        <v>4295887411</v>
      </c>
      <c r="H179" t="s">
        <v>252</v>
      </c>
      <c r="I179" t="s">
        <v>249</v>
      </c>
      <c r="J179" t="s">
        <v>249</v>
      </c>
      <c r="L179" t="b">
        <v>0</v>
      </c>
      <c r="O179" t="b">
        <v>0</v>
      </c>
      <c r="P179" t="s">
        <v>1357</v>
      </c>
      <c r="Q179" t="s">
        <v>1361</v>
      </c>
      <c r="R179" t="s">
        <v>1356</v>
      </c>
      <c r="S179" s="10">
        <v>43166</v>
      </c>
      <c r="T179" s="10"/>
      <c r="U179" t="b">
        <v>0</v>
      </c>
      <c r="V179" t="s">
        <v>536</v>
      </c>
      <c r="AA179" t="b">
        <v>0</v>
      </c>
      <c r="AC179" s="10">
        <v>43166</v>
      </c>
      <c r="AD179" t="s">
        <v>1358</v>
      </c>
      <c r="AE179" t="s">
        <v>1351</v>
      </c>
      <c r="AF179" t="s">
        <v>1352</v>
      </c>
      <c r="AG179" t="s">
        <v>1354</v>
      </c>
      <c r="AH179" t="s">
        <v>1359</v>
      </c>
      <c r="AJ179" s="10">
        <f t="shared" si="9"/>
        <v>43531.25</v>
      </c>
      <c r="AK179" s="10" t="s">
        <v>536</v>
      </c>
      <c r="AL179" s="10"/>
      <c r="AM179" s="10">
        <f t="shared" si="8"/>
        <v>43531.25</v>
      </c>
    </row>
    <row r="180" spans="1:39" x14ac:dyDescent="0.25">
      <c r="A180">
        <v>835</v>
      </c>
      <c r="C180">
        <v>4296922017</v>
      </c>
      <c r="H180" t="s">
        <v>253</v>
      </c>
      <c r="I180" t="s">
        <v>249</v>
      </c>
      <c r="J180" t="s">
        <v>249</v>
      </c>
      <c r="K180" t="s">
        <v>3486</v>
      </c>
      <c r="L180" t="b">
        <v>1</v>
      </c>
      <c r="M180">
        <v>2</v>
      </c>
      <c r="O180" t="b">
        <v>1</v>
      </c>
      <c r="P180" t="s">
        <v>536</v>
      </c>
      <c r="Q180" t="s">
        <v>2371</v>
      </c>
      <c r="R180" t="s">
        <v>1174</v>
      </c>
      <c r="S180" s="10">
        <v>43153</v>
      </c>
      <c r="T180" s="10"/>
      <c r="U180" t="b">
        <v>0</v>
      </c>
      <c r="V180" t="s">
        <v>536</v>
      </c>
      <c r="AA180" t="b">
        <v>0</v>
      </c>
      <c r="AC180" s="10">
        <v>43153</v>
      </c>
      <c r="AJ180" s="10">
        <f t="shared" si="9"/>
        <v>43518.25</v>
      </c>
      <c r="AK180" s="10" t="s">
        <v>536</v>
      </c>
      <c r="AL180" s="10"/>
      <c r="AM180" s="10">
        <f t="shared" si="8"/>
        <v>43518.25</v>
      </c>
    </row>
    <row r="181" spans="1:39" x14ac:dyDescent="0.25">
      <c r="A181">
        <v>1698</v>
      </c>
      <c r="C181">
        <v>4295888190</v>
      </c>
      <c r="H181" t="s">
        <v>254</v>
      </c>
      <c r="I181" t="s">
        <v>249</v>
      </c>
      <c r="J181" t="s">
        <v>59</v>
      </c>
      <c r="K181" t="s">
        <v>3484</v>
      </c>
      <c r="L181" t="b">
        <v>1</v>
      </c>
      <c r="M181">
        <v>2</v>
      </c>
      <c r="N181" t="s">
        <v>3496</v>
      </c>
      <c r="O181" t="b">
        <v>1</v>
      </c>
      <c r="P181" t="s">
        <v>1558</v>
      </c>
      <c r="R181" t="s">
        <v>1582</v>
      </c>
      <c r="S181" s="10">
        <v>43214</v>
      </c>
      <c r="T181" s="10"/>
      <c r="U181" t="b">
        <v>0</v>
      </c>
      <c r="V181" t="s">
        <v>536</v>
      </c>
      <c r="Z181" t="b">
        <v>1</v>
      </c>
      <c r="AA181" t="b">
        <v>0</v>
      </c>
      <c r="AB181" t="b">
        <v>1</v>
      </c>
      <c r="AC181" s="10">
        <v>43214</v>
      </c>
      <c r="AD181" t="s">
        <v>1583</v>
      </c>
      <c r="AE181" t="s">
        <v>1583</v>
      </c>
      <c r="AF181" t="s">
        <v>1584</v>
      </c>
      <c r="AG181" t="s">
        <v>1585</v>
      </c>
      <c r="AH181" t="s">
        <v>1866</v>
      </c>
      <c r="AJ181" s="10">
        <f t="shared" si="9"/>
        <v>43579.25</v>
      </c>
      <c r="AK181" s="10" t="s">
        <v>536</v>
      </c>
      <c r="AL181" s="10"/>
      <c r="AM181" s="10">
        <f t="shared" si="8"/>
        <v>43579.25</v>
      </c>
    </row>
    <row r="182" spans="1:39" x14ac:dyDescent="0.25">
      <c r="A182">
        <v>1188</v>
      </c>
      <c r="C182">
        <v>4295881974</v>
      </c>
      <c r="H182" t="s">
        <v>255</v>
      </c>
      <c r="I182" t="s">
        <v>256</v>
      </c>
      <c r="J182" t="s">
        <v>256</v>
      </c>
      <c r="K182" t="s">
        <v>3484</v>
      </c>
      <c r="L182" t="b">
        <v>1</v>
      </c>
      <c r="N182" t="s">
        <v>3496</v>
      </c>
      <c r="O182" t="b">
        <v>0</v>
      </c>
      <c r="P182" t="s">
        <v>1558</v>
      </c>
      <c r="Q182" t="s">
        <v>1586</v>
      </c>
      <c r="R182" t="s">
        <v>1587</v>
      </c>
      <c r="S182" s="10">
        <v>43175</v>
      </c>
      <c r="T182" s="10"/>
      <c r="U182" t="b">
        <v>1</v>
      </c>
      <c r="V182" t="s">
        <v>536</v>
      </c>
      <c r="Z182" t="b">
        <v>1</v>
      </c>
      <c r="AA182" t="b">
        <v>0</v>
      </c>
      <c r="AB182" t="b">
        <v>1</v>
      </c>
      <c r="AC182" s="10">
        <v>43175</v>
      </c>
      <c r="AD182" t="s">
        <v>1651</v>
      </c>
      <c r="AE182" t="s">
        <v>1651</v>
      </c>
      <c r="AF182" t="s">
        <v>1651</v>
      </c>
      <c r="AG182" t="s">
        <v>1588</v>
      </c>
      <c r="AH182" t="s">
        <v>1651</v>
      </c>
      <c r="AJ182" s="10">
        <f t="shared" si="9"/>
        <v>43540.25</v>
      </c>
      <c r="AK182" s="10" t="s">
        <v>536</v>
      </c>
      <c r="AL182" s="10"/>
      <c r="AM182" s="10">
        <f t="shared" si="8"/>
        <v>43540.25</v>
      </c>
    </row>
    <row r="183" spans="1:39" x14ac:dyDescent="0.25">
      <c r="A183">
        <v>12823</v>
      </c>
      <c r="C183">
        <v>4296390300</v>
      </c>
      <c r="H183" t="s">
        <v>257</v>
      </c>
      <c r="I183" t="s">
        <v>256</v>
      </c>
      <c r="J183" t="s">
        <v>256</v>
      </c>
      <c r="K183" t="s">
        <v>3489</v>
      </c>
      <c r="L183" t="b">
        <v>1</v>
      </c>
      <c r="O183" t="b">
        <v>1</v>
      </c>
      <c r="P183" t="s">
        <v>1848</v>
      </c>
      <c r="Q183" t="s">
        <v>1850</v>
      </c>
      <c r="R183" t="s">
        <v>1849</v>
      </c>
      <c r="S183" s="10">
        <v>43193</v>
      </c>
      <c r="T183" s="10"/>
      <c r="U183" t="b">
        <v>0</v>
      </c>
      <c r="V183" t="s">
        <v>536</v>
      </c>
      <c r="Z183" t="b">
        <v>1</v>
      </c>
      <c r="AA183" t="b">
        <v>1</v>
      </c>
      <c r="AC183" s="10">
        <v>43193</v>
      </c>
      <c r="AJ183" s="10">
        <f t="shared" si="9"/>
        <v>43558.25</v>
      </c>
      <c r="AK183" s="10"/>
      <c r="AL183" s="10"/>
      <c r="AM183" s="10">
        <f t="shared" si="8"/>
        <v>43558.25</v>
      </c>
    </row>
    <row r="184" spans="1:39" x14ac:dyDescent="0.25">
      <c r="A184">
        <v>1333</v>
      </c>
      <c r="C184">
        <v>4295881161</v>
      </c>
      <c r="H184" t="s">
        <v>258</v>
      </c>
      <c r="I184" t="s">
        <v>256</v>
      </c>
      <c r="J184" t="s">
        <v>256</v>
      </c>
      <c r="K184" t="s">
        <v>3484</v>
      </c>
      <c r="L184" t="b">
        <v>1</v>
      </c>
      <c r="M184">
        <v>2</v>
      </c>
      <c r="N184" t="s">
        <v>3496</v>
      </c>
      <c r="O184" t="b">
        <v>0</v>
      </c>
      <c r="P184" t="s">
        <v>1558</v>
      </c>
      <c r="R184" t="s">
        <v>1589</v>
      </c>
      <c r="S184" s="10">
        <v>43174</v>
      </c>
      <c r="T184" s="10"/>
      <c r="U184" t="b">
        <v>0</v>
      </c>
      <c r="V184" t="s">
        <v>536</v>
      </c>
      <c r="AA184" t="b">
        <v>0</v>
      </c>
      <c r="AC184" s="10">
        <v>43174</v>
      </c>
      <c r="AD184" t="s">
        <v>1590</v>
      </c>
      <c r="AE184" t="s">
        <v>1590</v>
      </c>
      <c r="AF184" t="s">
        <v>1668</v>
      </c>
      <c r="AG184" t="s">
        <v>1867</v>
      </c>
      <c r="AH184" t="s">
        <v>1668</v>
      </c>
      <c r="AJ184" s="10">
        <f t="shared" si="9"/>
        <v>43539.25</v>
      </c>
      <c r="AK184" s="10" t="s">
        <v>536</v>
      </c>
      <c r="AL184" s="10"/>
      <c r="AM184" s="10">
        <f t="shared" si="8"/>
        <v>43539.25</v>
      </c>
    </row>
    <row r="185" spans="1:39" x14ac:dyDescent="0.25">
      <c r="A185">
        <v>10832</v>
      </c>
      <c r="C185">
        <v>5001427484</v>
      </c>
      <c r="H185" t="s">
        <v>259</v>
      </c>
      <c r="I185" t="s">
        <v>256</v>
      </c>
      <c r="J185" t="s">
        <v>256</v>
      </c>
      <c r="K185" t="s">
        <v>3486</v>
      </c>
      <c r="L185" t="b">
        <v>1</v>
      </c>
      <c r="O185" t="b">
        <v>1</v>
      </c>
      <c r="P185" t="s">
        <v>2746</v>
      </c>
      <c r="Q185" t="s">
        <v>2745</v>
      </c>
      <c r="R185" t="s">
        <v>2744</v>
      </c>
      <c r="S185" s="10">
        <v>43208</v>
      </c>
      <c r="T185" s="10"/>
      <c r="U185" t="b">
        <v>0</v>
      </c>
      <c r="V185" t="s">
        <v>536</v>
      </c>
      <c r="Z185" t="b">
        <v>1</v>
      </c>
      <c r="AA185" t="b">
        <v>1</v>
      </c>
      <c r="AC185" s="10">
        <v>43208</v>
      </c>
      <c r="AJ185" s="10" t="e">
        <f>IF(AND(ISNUMBER(#REF!),#REF!&gt;0),#REF!+365.25,"")</f>
        <v>#REF!</v>
      </c>
      <c r="AK185" s="10" t="s">
        <v>536</v>
      </c>
      <c r="AL185" s="10"/>
      <c r="AM185" s="10" t="e">
        <f t="shared" si="8"/>
        <v>#REF!</v>
      </c>
    </row>
    <row r="186" spans="1:39" x14ac:dyDescent="0.25">
      <c r="A186">
        <v>1370</v>
      </c>
      <c r="C186">
        <v>4295881554</v>
      </c>
      <c r="H186" t="s">
        <v>260</v>
      </c>
      <c r="I186" t="s">
        <v>256</v>
      </c>
      <c r="J186" t="s">
        <v>256</v>
      </c>
      <c r="K186" t="s">
        <v>3484</v>
      </c>
      <c r="L186" t="b">
        <v>1</v>
      </c>
      <c r="N186" t="s">
        <v>3496</v>
      </c>
      <c r="O186" t="b">
        <v>1</v>
      </c>
      <c r="P186" t="s">
        <v>1591</v>
      </c>
      <c r="R186" t="s">
        <v>1592</v>
      </c>
      <c r="S186" s="10">
        <v>43192</v>
      </c>
      <c r="T186" s="10"/>
      <c r="U186" t="b">
        <v>0</v>
      </c>
      <c r="V186" t="s">
        <v>536</v>
      </c>
      <c r="Z186" t="b">
        <v>1</v>
      </c>
      <c r="AA186" t="b">
        <v>0</v>
      </c>
      <c r="AC186" s="10">
        <v>43192</v>
      </c>
      <c r="AD186" t="s">
        <v>1593</v>
      </c>
      <c r="AE186" t="s">
        <v>1593</v>
      </c>
      <c r="AI186" t="s">
        <v>1593</v>
      </c>
      <c r="AJ186" s="10">
        <f t="shared" ref="AJ186:AJ217" si="10">IF(AND(ISNUMBER(S186),S186&gt;0),S186+365.25,"")</f>
        <v>43557.25</v>
      </c>
      <c r="AK186" s="10" t="s">
        <v>536</v>
      </c>
      <c r="AL186" s="10"/>
      <c r="AM186" s="10">
        <f t="shared" si="8"/>
        <v>43557.25</v>
      </c>
    </row>
    <row r="187" spans="1:39" x14ac:dyDescent="0.25">
      <c r="A187">
        <v>1434</v>
      </c>
      <c r="C187">
        <v>4295932956</v>
      </c>
      <c r="H187" t="s">
        <v>261</v>
      </c>
      <c r="I187" t="s">
        <v>256</v>
      </c>
      <c r="J187" t="s">
        <v>256</v>
      </c>
      <c r="K187" t="s">
        <v>3491</v>
      </c>
      <c r="L187" t="b">
        <v>1</v>
      </c>
      <c r="M187">
        <v>3</v>
      </c>
      <c r="N187" t="s">
        <v>3496</v>
      </c>
      <c r="O187" t="b">
        <v>1</v>
      </c>
      <c r="P187" t="s">
        <v>2188</v>
      </c>
      <c r="R187" t="s">
        <v>2206</v>
      </c>
      <c r="S187" s="10">
        <v>43264</v>
      </c>
      <c r="T187" s="10" t="b">
        <v>1</v>
      </c>
      <c r="U187" t="b">
        <v>0</v>
      </c>
      <c r="V187" t="s">
        <v>536</v>
      </c>
      <c r="Z187" t="b">
        <v>1</v>
      </c>
      <c r="AA187" t="b">
        <v>1</v>
      </c>
      <c r="AC187" s="10">
        <v>43264</v>
      </c>
      <c r="AJ187" s="10">
        <f t="shared" si="10"/>
        <v>43629.25</v>
      </c>
      <c r="AM187" s="10">
        <f t="shared" si="8"/>
        <v>43629.25</v>
      </c>
    </row>
    <row r="188" spans="1:39" x14ac:dyDescent="0.25">
      <c r="A188">
        <v>8219</v>
      </c>
      <c r="C188">
        <v>4295882004</v>
      </c>
      <c r="H188" t="s">
        <v>262</v>
      </c>
      <c r="I188" t="s">
        <v>256</v>
      </c>
      <c r="J188" t="s">
        <v>256</v>
      </c>
      <c r="K188" t="s">
        <v>3484</v>
      </c>
      <c r="L188" t="b">
        <v>1</v>
      </c>
      <c r="N188" t="s">
        <v>3496</v>
      </c>
      <c r="O188" t="b">
        <v>1</v>
      </c>
      <c r="P188" t="s">
        <v>1595</v>
      </c>
      <c r="R188" t="s">
        <v>1596</v>
      </c>
      <c r="S188" s="10">
        <v>43165</v>
      </c>
      <c r="T188" s="10"/>
      <c r="U188" t="b">
        <v>0</v>
      </c>
      <c r="V188" t="s">
        <v>536</v>
      </c>
      <c r="AA188" t="b">
        <v>0</v>
      </c>
      <c r="AC188" s="10">
        <v>43165</v>
      </c>
      <c r="AD188" t="s">
        <v>1790</v>
      </c>
      <c r="AE188" t="s">
        <v>1790</v>
      </c>
      <c r="AF188" t="s">
        <v>1790</v>
      </c>
      <c r="AG188" t="s">
        <v>1859</v>
      </c>
      <c r="AH188" t="s">
        <v>1860</v>
      </c>
      <c r="AJ188" s="10">
        <f t="shared" si="10"/>
        <v>43530.25</v>
      </c>
      <c r="AK188" s="10" t="s">
        <v>536</v>
      </c>
      <c r="AL188" s="10"/>
      <c r="AM188" s="10">
        <f t="shared" si="8"/>
        <v>43530.25</v>
      </c>
    </row>
    <row r="189" spans="1:39" x14ac:dyDescent="0.25">
      <c r="A189">
        <v>11108</v>
      </c>
      <c r="C189">
        <v>4295881987</v>
      </c>
      <c r="H189" t="s">
        <v>263</v>
      </c>
      <c r="I189" t="s">
        <v>256</v>
      </c>
      <c r="J189" t="s">
        <v>256</v>
      </c>
      <c r="K189" t="s">
        <v>3484</v>
      </c>
      <c r="L189" t="b">
        <v>1</v>
      </c>
      <c r="N189" t="s">
        <v>3496</v>
      </c>
      <c r="O189" t="b">
        <v>0</v>
      </c>
      <c r="P189" t="s">
        <v>1597</v>
      </c>
      <c r="Q189" t="s">
        <v>1600</v>
      </c>
      <c r="R189" t="s">
        <v>1599</v>
      </c>
      <c r="S189" s="10">
        <v>43167</v>
      </c>
      <c r="T189" s="10"/>
      <c r="U189" t="b">
        <v>0</v>
      </c>
      <c r="V189" t="s">
        <v>536</v>
      </c>
      <c r="AA189" t="b">
        <v>0</v>
      </c>
      <c r="AC189" s="10">
        <v>43167</v>
      </c>
      <c r="AD189" t="s">
        <v>1598</v>
      </c>
      <c r="AE189" t="s">
        <v>1598</v>
      </c>
      <c r="AF189" t="s">
        <v>1601</v>
      </c>
      <c r="AG189" t="s">
        <v>1602</v>
      </c>
      <c r="AH189" t="s">
        <v>1598</v>
      </c>
      <c r="AJ189" s="10">
        <f t="shared" si="10"/>
        <v>43532.25</v>
      </c>
      <c r="AK189" s="10" t="s">
        <v>536</v>
      </c>
      <c r="AL189" s="10"/>
      <c r="AM189" s="10">
        <f t="shared" si="8"/>
        <v>43532.25</v>
      </c>
    </row>
    <row r="190" spans="1:39" x14ac:dyDescent="0.25">
      <c r="A190">
        <v>1580</v>
      </c>
      <c r="C190">
        <v>4296108591</v>
      </c>
      <c r="H190" t="s">
        <v>264</v>
      </c>
      <c r="I190" t="s">
        <v>256</v>
      </c>
      <c r="J190" t="s">
        <v>256</v>
      </c>
      <c r="K190" t="s">
        <v>3485</v>
      </c>
      <c r="L190" t="b">
        <v>1</v>
      </c>
      <c r="O190" t="b">
        <v>1</v>
      </c>
      <c r="P190" t="s">
        <v>19</v>
      </c>
      <c r="R190" t="s">
        <v>2820</v>
      </c>
      <c r="S190" s="10">
        <v>43354</v>
      </c>
      <c r="T190" s="10"/>
      <c r="U190" t="b">
        <v>0</v>
      </c>
      <c r="V190" t="s">
        <v>19</v>
      </c>
      <c r="AA190" t="b">
        <v>0</v>
      </c>
      <c r="AC190" s="10">
        <v>43354</v>
      </c>
      <c r="AJ190" s="10">
        <f t="shared" si="10"/>
        <v>43719.25</v>
      </c>
      <c r="AK190" s="10"/>
      <c r="AL190" s="10"/>
      <c r="AM190" s="10">
        <f t="shared" si="8"/>
        <v>43719.25</v>
      </c>
    </row>
    <row r="191" spans="1:39" x14ac:dyDescent="0.25">
      <c r="A191">
        <v>8092</v>
      </c>
      <c r="C191">
        <v>4295881614</v>
      </c>
      <c r="H191" t="s">
        <v>265</v>
      </c>
      <c r="I191" t="s">
        <v>256</v>
      </c>
      <c r="J191" t="s">
        <v>256</v>
      </c>
      <c r="K191" t="s">
        <v>3484</v>
      </c>
      <c r="L191" t="b">
        <v>1</v>
      </c>
      <c r="N191" t="s">
        <v>3496</v>
      </c>
      <c r="O191" t="b">
        <v>1</v>
      </c>
      <c r="P191" t="s">
        <v>1606</v>
      </c>
      <c r="Q191" t="s">
        <v>1608</v>
      </c>
      <c r="R191" t="s">
        <v>1607</v>
      </c>
      <c r="S191" s="10">
        <v>43138</v>
      </c>
      <c r="T191" s="10"/>
      <c r="U191" t="b">
        <v>1</v>
      </c>
      <c r="V191" t="s">
        <v>536</v>
      </c>
      <c r="AA191" t="b">
        <v>0</v>
      </c>
      <c r="AC191" s="10">
        <v>43138</v>
      </c>
      <c r="AD191" t="s">
        <v>1609</v>
      </c>
      <c r="AE191" t="s">
        <v>1609</v>
      </c>
      <c r="AJ191" s="10">
        <f t="shared" si="10"/>
        <v>43503.25</v>
      </c>
      <c r="AK191" s="10" t="s">
        <v>536</v>
      </c>
      <c r="AL191" s="10"/>
      <c r="AM191" s="10">
        <f t="shared" si="8"/>
        <v>43503.25</v>
      </c>
    </row>
    <row r="192" spans="1:39" x14ac:dyDescent="0.25">
      <c r="A192">
        <v>928</v>
      </c>
      <c r="C192">
        <v>4295889415</v>
      </c>
      <c r="H192" t="s">
        <v>266</v>
      </c>
      <c r="I192" t="s">
        <v>267</v>
      </c>
      <c r="J192" t="s">
        <v>267</v>
      </c>
      <c r="K192" t="s">
        <v>3484</v>
      </c>
      <c r="L192" t="b">
        <v>1</v>
      </c>
      <c r="M192">
        <v>3</v>
      </c>
      <c r="N192" t="s">
        <v>3496</v>
      </c>
      <c r="O192" t="b">
        <v>1</v>
      </c>
      <c r="P192" t="s">
        <v>1558</v>
      </c>
      <c r="Q192" t="s">
        <v>1735</v>
      </c>
      <c r="R192" t="s">
        <v>1736</v>
      </c>
      <c r="S192" s="10">
        <v>43200</v>
      </c>
      <c r="T192" s="10" t="b">
        <v>1</v>
      </c>
      <c r="U192" t="b">
        <v>0</v>
      </c>
      <c r="V192" t="s">
        <v>536</v>
      </c>
      <c r="Z192" t="b">
        <v>1</v>
      </c>
      <c r="AA192" t="b">
        <v>0</v>
      </c>
      <c r="AB192" t="b">
        <v>1</v>
      </c>
      <c r="AC192" s="10">
        <v>43200</v>
      </c>
      <c r="AD192" t="s">
        <v>1738</v>
      </c>
      <c r="AE192" t="s">
        <v>1738</v>
      </c>
      <c r="AF192" t="s">
        <v>1738</v>
      </c>
      <c r="AG192" t="s">
        <v>1739</v>
      </c>
      <c r="AH192" t="s">
        <v>1738</v>
      </c>
      <c r="AI192" t="s">
        <v>1882</v>
      </c>
      <c r="AJ192" s="10">
        <f t="shared" si="10"/>
        <v>43565.25</v>
      </c>
      <c r="AK192" s="10"/>
      <c r="AL192" s="10"/>
      <c r="AM192" s="10">
        <f t="shared" si="8"/>
        <v>43565.25</v>
      </c>
    </row>
    <row r="193" spans="1:39" x14ac:dyDescent="0.25">
      <c r="A193">
        <v>802</v>
      </c>
      <c r="C193">
        <v>4298363415</v>
      </c>
      <c r="H193" t="s">
        <v>268</v>
      </c>
      <c r="I193" t="s">
        <v>267</v>
      </c>
      <c r="J193" t="s">
        <v>267</v>
      </c>
      <c r="K193" t="s">
        <v>3486</v>
      </c>
      <c r="L193" t="b">
        <v>1</v>
      </c>
      <c r="M193">
        <v>3</v>
      </c>
      <c r="N193" t="s">
        <v>3496</v>
      </c>
      <c r="O193" t="b">
        <v>1</v>
      </c>
      <c r="P193" t="s">
        <v>1558</v>
      </c>
      <c r="R193" t="s">
        <v>1610</v>
      </c>
      <c r="S193" s="10">
        <v>43158</v>
      </c>
      <c r="T193" s="10" t="b">
        <v>1</v>
      </c>
      <c r="U193" t="b">
        <v>1</v>
      </c>
      <c r="V193" t="s">
        <v>536</v>
      </c>
      <c r="Z193" t="b">
        <v>1</v>
      </c>
      <c r="AA193" t="b">
        <v>1</v>
      </c>
      <c r="AC193" s="10">
        <v>43158</v>
      </c>
      <c r="AD193" t="s">
        <v>1611</v>
      </c>
      <c r="AE193" t="s">
        <v>1611</v>
      </c>
      <c r="AH193" t="s">
        <v>1611</v>
      </c>
      <c r="AI193" t="s">
        <v>1611</v>
      </c>
      <c r="AJ193" s="10">
        <f t="shared" si="10"/>
        <v>43523.25</v>
      </c>
      <c r="AK193" s="10" t="s">
        <v>536</v>
      </c>
      <c r="AL193" s="10"/>
      <c r="AM193" s="10">
        <f t="shared" si="8"/>
        <v>43523.25</v>
      </c>
    </row>
    <row r="194" spans="1:39" x14ac:dyDescent="0.25">
      <c r="A194">
        <v>855</v>
      </c>
      <c r="C194">
        <v>4295889547</v>
      </c>
      <c r="H194" t="s">
        <v>269</v>
      </c>
      <c r="I194" t="s">
        <v>267</v>
      </c>
      <c r="J194" t="s">
        <v>267</v>
      </c>
      <c r="K194" t="s">
        <v>3484</v>
      </c>
      <c r="L194" t="b">
        <v>1</v>
      </c>
      <c r="N194" t="s">
        <v>3496</v>
      </c>
      <c r="O194" t="b">
        <v>1</v>
      </c>
      <c r="P194" t="s">
        <v>1612</v>
      </c>
      <c r="R194" t="s">
        <v>1613</v>
      </c>
      <c r="S194" s="10">
        <v>43186</v>
      </c>
      <c r="T194" s="10"/>
      <c r="U194" t="b">
        <v>0</v>
      </c>
      <c r="V194" t="s">
        <v>536</v>
      </c>
      <c r="AA194" t="b">
        <v>0</v>
      </c>
      <c r="AC194" s="10">
        <v>43186</v>
      </c>
      <c r="AD194" t="s">
        <v>1586</v>
      </c>
      <c r="AE194" t="s">
        <v>1586</v>
      </c>
      <c r="AF194" t="s">
        <v>1586</v>
      </c>
      <c r="AG194" t="s">
        <v>1586</v>
      </c>
      <c r="AH194" t="s">
        <v>1586</v>
      </c>
      <c r="AI194" t="s">
        <v>1614</v>
      </c>
      <c r="AJ194" s="10">
        <f t="shared" si="10"/>
        <v>43551.25</v>
      </c>
      <c r="AK194" s="10" t="s">
        <v>536</v>
      </c>
      <c r="AL194" s="10"/>
      <c r="AM194" s="10">
        <f t="shared" si="8"/>
        <v>43551.25</v>
      </c>
    </row>
    <row r="195" spans="1:39" x14ac:dyDescent="0.25">
      <c r="A195">
        <v>846</v>
      </c>
      <c r="C195">
        <v>4297385533</v>
      </c>
      <c r="H195" t="s">
        <v>270</v>
      </c>
      <c r="I195" t="s">
        <v>267</v>
      </c>
      <c r="J195" t="s">
        <v>267</v>
      </c>
      <c r="K195" t="s">
        <v>3486</v>
      </c>
      <c r="L195" t="b">
        <v>1</v>
      </c>
      <c r="M195">
        <v>3</v>
      </c>
      <c r="N195" t="s">
        <v>3498</v>
      </c>
      <c r="O195" t="b">
        <v>0</v>
      </c>
      <c r="P195" t="s">
        <v>536</v>
      </c>
      <c r="S195" s="10">
        <v>43061</v>
      </c>
      <c r="T195" s="10"/>
      <c r="U195" t="b">
        <v>0</v>
      </c>
      <c r="V195" t="s">
        <v>536</v>
      </c>
      <c r="Z195" t="b">
        <v>0</v>
      </c>
      <c r="AA195" t="b">
        <v>1</v>
      </c>
      <c r="AC195" s="10">
        <v>43061</v>
      </c>
      <c r="AJ195" s="10">
        <f t="shared" si="10"/>
        <v>43426.25</v>
      </c>
      <c r="AK195" s="10"/>
      <c r="AL195" s="10"/>
      <c r="AM195" s="10">
        <f t="shared" si="8"/>
        <v>43426.25</v>
      </c>
    </row>
    <row r="196" spans="1:39" x14ac:dyDescent="0.25">
      <c r="A196">
        <v>886</v>
      </c>
      <c r="C196">
        <v>5000015603</v>
      </c>
      <c r="H196" t="s">
        <v>271</v>
      </c>
      <c r="I196" t="s">
        <v>267</v>
      </c>
      <c r="J196" t="s">
        <v>267</v>
      </c>
      <c r="K196" t="s">
        <v>3486</v>
      </c>
      <c r="L196" t="b">
        <v>1</v>
      </c>
      <c r="M196">
        <v>3</v>
      </c>
      <c r="O196" t="b">
        <v>0</v>
      </c>
      <c r="P196" t="s">
        <v>1498</v>
      </c>
      <c r="R196" t="s">
        <v>1205</v>
      </c>
      <c r="S196" s="10">
        <v>43188</v>
      </c>
      <c r="T196" s="10" t="b">
        <v>1</v>
      </c>
      <c r="U196" t="b">
        <v>0</v>
      </c>
      <c r="V196" t="s">
        <v>536</v>
      </c>
      <c r="Z196" t="b">
        <v>1</v>
      </c>
      <c r="AA196" t="b">
        <v>1</v>
      </c>
      <c r="AC196" s="10">
        <v>43188</v>
      </c>
      <c r="AD196" t="s">
        <v>1500</v>
      </c>
      <c r="AE196" t="s">
        <v>1501</v>
      </c>
      <c r="AI196" t="s">
        <v>1499</v>
      </c>
      <c r="AJ196" s="10">
        <f t="shared" si="10"/>
        <v>43553.25</v>
      </c>
      <c r="AK196" s="10"/>
      <c r="AL196" s="10"/>
      <c r="AM196" s="10">
        <f t="shared" ref="AM196:AM259" si="11">SMALL(AJ196:AK196,1)</f>
        <v>43553.25</v>
      </c>
    </row>
    <row r="197" spans="1:39" x14ac:dyDescent="0.25">
      <c r="A197">
        <v>1163483</v>
      </c>
      <c r="C197">
        <v>5000019759</v>
      </c>
      <c r="H197" t="s">
        <v>272</v>
      </c>
      <c r="I197" t="s">
        <v>267</v>
      </c>
      <c r="J197" t="s">
        <v>267</v>
      </c>
      <c r="K197" t="s">
        <v>3485</v>
      </c>
      <c r="L197" t="b">
        <v>1</v>
      </c>
      <c r="N197" t="s">
        <v>3496</v>
      </c>
      <c r="O197" t="b">
        <v>1</v>
      </c>
      <c r="P197" t="s">
        <v>1558</v>
      </c>
      <c r="R197" t="s">
        <v>3551</v>
      </c>
      <c r="S197" s="10">
        <v>43353</v>
      </c>
      <c r="T197" s="10"/>
      <c r="U197" t="b">
        <v>0</v>
      </c>
      <c r="V197" t="s">
        <v>536</v>
      </c>
      <c r="Z197" t="b">
        <v>1</v>
      </c>
      <c r="AA197" t="b">
        <v>0</v>
      </c>
      <c r="AB197" t="b">
        <v>1</v>
      </c>
      <c r="AC197" s="10">
        <v>43353</v>
      </c>
      <c r="AD197" t="s">
        <v>3552</v>
      </c>
      <c r="AE197" t="s">
        <v>3552</v>
      </c>
      <c r="AF197" t="s">
        <v>3552</v>
      </c>
      <c r="AG197" t="s">
        <v>3552</v>
      </c>
      <c r="AH197" t="s">
        <v>3552</v>
      </c>
      <c r="AJ197" s="10">
        <f t="shared" si="10"/>
        <v>43718.25</v>
      </c>
      <c r="AK197" s="10"/>
      <c r="AL197" s="10"/>
      <c r="AM197" s="10">
        <f t="shared" si="11"/>
        <v>43718.25</v>
      </c>
    </row>
    <row r="198" spans="1:39" x14ac:dyDescent="0.25">
      <c r="A198">
        <v>1643</v>
      </c>
      <c r="C198">
        <v>4295889535</v>
      </c>
      <c r="H198" t="s">
        <v>273</v>
      </c>
      <c r="I198" t="s">
        <v>267</v>
      </c>
      <c r="J198" t="s">
        <v>267</v>
      </c>
      <c r="K198" t="s">
        <v>3484</v>
      </c>
      <c r="L198" t="b">
        <v>1</v>
      </c>
      <c r="M198">
        <v>3</v>
      </c>
      <c r="N198" t="s">
        <v>3496</v>
      </c>
      <c r="O198" t="b">
        <v>1</v>
      </c>
      <c r="P198" t="s">
        <v>1431</v>
      </c>
      <c r="Q198" t="s">
        <v>1987</v>
      </c>
      <c r="R198" t="s">
        <v>1988</v>
      </c>
      <c r="S198" s="10">
        <v>43206</v>
      </c>
      <c r="T198" s="10" t="b">
        <v>1</v>
      </c>
      <c r="U198" t="b">
        <v>0</v>
      </c>
      <c r="V198" t="s">
        <v>536</v>
      </c>
      <c r="Z198" t="b">
        <v>1</v>
      </c>
      <c r="AA198" t="b">
        <v>0</v>
      </c>
      <c r="AC198" s="10">
        <v>43206</v>
      </c>
      <c r="AD198" t="s">
        <v>1310</v>
      </c>
      <c r="AE198" t="s">
        <v>1310</v>
      </c>
      <c r="AF198" t="s">
        <v>1310</v>
      </c>
      <c r="AG198" t="s">
        <v>1310</v>
      </c>
      <c r="AH198" t="s">
        <v>1310</v>
      </c>
      <c r="AI198" t="s">
        <v>1989</v>
      </c>
      <c r="AJ198" s="10">
        <f t="shared" si="10"/>
        <v>43571.25</v>
      </c>
      <c r="AK198" s="10"/>
      <c r="AL198" s="10"/>
      <c r="AM198" s="10">
        <f t="shared" si="11"/>
        <v>43571.25</v>
      </c>
    </row>
    <row r="199" spans="1:39" x14ac:dyDescent="0.25">
      <c r="A199">
        <v>13335</v>
      </c>
      <c r="C199" t="s">
        <v>19</v>
      </c>
      <c r="H199" t="s">
        <v>274</v>
      </c>
      <c r="I199" t="s">
        <v>275</v>
      </c>
      <c r="J199" t="s">
        <v>275</v>
      </c>
      <c r="K199" t="s">
        <v>3486</v>
      </c>
      <c r="L199" t="b">
        <v>1</v>
      </c>
      <c r="M199">
        <v>1</v>
      </c>
      <c r="O199" t="b">
        <v>1</v>
      </c>
      <c r="P199" t="s">
        <v>1558</v>
      </c>
      <c r="Q199" t="s">
        <v>1740</v>
      </c>
      <c r="R199" t="s">
        <v>1741</v>
      </c>
      <c r="S199" s="10">
        <v>43181</v>
      </c>
      <c r="T199" s="10"/>
      <c r="U199" t="b">
        <v>0</v>
      </c>
      <c r="V199" t="s">
        <v>536</v>
      </c>
      <c r="AA199" t="b">
        <v>0</v>
      </c>
      <c r="AD199" t="s">
        <v>1742</v>
      </c>
      <c r="AE199" t="s">
        <v>1742</v>
      </c>
      <c r="AF199" t="s">
        <v>1742</v>
      </c>
      <c r="AG199" t="s">
        <v>1744</v>
      </c>
      <c r="AI199" t="s">
        <v>1743</v>
      </c>
      <c r="AJ199" s="10">
        <f t="shared" si="10"/>
        <v>43546.25</v>
      </c>
      <c r="AK199" s="10"/>
      <c r="AL199" s="10"/>
      <c r="AM199" s="10">
        <f t="shared" si="11"/>
        <v>43546.25</v>
      </c>
    </row>
    <row r="200" spans="1:39" x14ac:dyDescent="0.25">
      <c r="A200">
        <v>9847</v>
      </c>
      <c r="C200">
        <v>4295890429</v>
      </c>
      <c r="H200" t="s">
        <v>276</v>
      </c>
      <c r="I200" t="s">
        <v>275</v>
      </c>
      <c r="J200" t="s">
        <v>275</v>
      </c>
      <c r="K200" t="s">
        <v>3485</v>
      </c>
      <c r="L200" t="b">
        <v>1</v>
      </c>
      <c r="O200" t="b">
        <v>1</v>
      </c>
      <c r="P200" t="s">
        <v>1745</v>
      </c>
      <c r="Q200" t="s">
        <v>1746</v>
      </c>
      <c r="R200" t="s">
        <v>1747</v>
      </c>
      <c r="S200" s="10">
        <v>43196</v>
      </c>
      <c r="T200" s="10"/>
      <c r="U200" t="b">
        <v>0</v>
      </c>
      <c r="V200" t="s">
        <v>536</v>
      </c>
      <c r="AA200" t="b">
        <v>0</v>
      </c>
      <c r="AC200" s="10">
        <v>43196</v>
      </c>
      <c r="AD200" t="s">
        <v>1748</v>
      </c>
      <c r="AE200" t="s">
        <v>1748</v>
      </c>
      <c r="AG200" t="s">
        <v>1784</v>
      </c>
      <c r="AJ200" s="10">
        <f t="shared" si="10"/>
        <v>43561.25</v>
      </c>
      <c r="AK200" s="10"/>
      <c r="AL200" s="10"/>
      <c r="AM200" s="10">
        <f t="shared" si="11"/>
        <v>43561.25</v>
      </c>
    </row>
    <row r="201" spans="1:39" x14ac:dyDescent="0.25">
      <c r="A201">
        <v>1770</v>
      </c>
      <c r="C201">
        <v>4295890196</v>
      </c>
      <c r="H201" t="s">
        <v>277</v>
      </c>
      <c r="I201" t="s">
        <v>275</v>
      </c>
      <c r="J201" t="s">
        <v>275</v>
      </c>
      <c r="K201" t="s">
        <v>3484</v>
      </c>
      <c r="L201" t="b">
        <v>1</v>
      </c>
      <c r="N201" t="s">
        <v>3496</v>
      </c>
      <c r="O201" t="b">
        <v>1</v>
      </c>
      <c r="P201" t="s">
        <v>1615</v>
      </c>
      <c r="R201" t="s">
        <v>1616</v>
      </c>
      <c r="S201" s="10">
        <v>43178</v>
      </c>
      <c r="T201" s="10"/>
      <c r="U201" t="b">
        <v>0</v>
      </c>
      <c r="V201" t="s">
        <v>536</v>
      </c>
      <c r="AA201" t="b">
        <v>0</v>
      </c>
      <c r="AC201" s="10">
        <v>43178</v>
      </c>
      <c r="AD201" t="s">
        <v>1617</v>
      </c>
      <c r="AE201" t="s">
        <v>1617</v>
      </c>
      <c r="AF201" t="s">
        <v>1617</v>
      </c>
      <c r="AG201" t="s">
        <v>1617</v>
      </c>
      <c r="AH201" t="s">
        <v>1617</v>
      </c>
      <c r="AI201" t="s">
        <v>1617</v>
      </c>
      <c r="AJ201" s="10">
        <f t="shared" si="10"/>
        <v>43543.25</v>
      </c>
      <c r="AK201" s="10" t="s">
        <v>536</v>
      </c>
      <c r="AL201" s="10"/>
      <c r="AM201" s="10">
        <f t="shared" si="11"/>
        <v>43543.25</v>
      </c>
    </row>
    <row r="202" spans="1:39" x14ac:dyDescent="0.25">
      <c r="A202">
        <v>8057</v>
      </c>
      <c r="C202" t="s">
        <v>19</v>
      </c>
      <c r="H202" t="s">
        <v>278</v>
      </c>
      <c r="I202" t="s">
        <v>279</v>
      </c>
      <c r="J202" t="s">
        <v>279</v>
      </c>
      <c r="K202" t="s">
        <v>3493</v>
      </c>
      <c r="L202" t="b">
        <v>1</v>
      </c>
      <c r="M202">
        <v>2</v>
      </c>
      <c r="O202" t="b">
        <v>0</v>
      </c>
      <c r="P202" t="s">
        <v>19</v>
      </c>
      <c r="S202" s="10" t="s">
        <v>536</v>
      </c>
      <c r="T202" s="10"/>
      <c r="U202" t="b">
        <v>0</v>
      </c>
      <c r="V202" t="s">
        <v>19</v>
      </c>
      <c r="AA202" t="b">
        <v>1</v>
      </c>
      <c r="AC202" s="10">
        <v>43257</v>
      </c>
      <c r="AJ202" s="10" t="str">
        <f t="shared" si="10"/>
        <v/>
      </c>
      <c r="AK202" s="10"/>
      <c r="AL202" s="10"/>
      <c r="AM202" s="10" t="e">
        <f t="shared" si="11"/>
        <v>#NUM!</v>
      </c>
    </row>
    <row r="203" spans="1:39" x14ac:dyDescent="0.25">
      <c r="A203">
        <v>1012</v>
      </c>
      <c r="C203">
        <v>5040256688</v>
      </c>
      <c r="H203" t="s">
        <v>280</v>
      </c>
      <c r="I203" t="s">
        <v>279</v>
      </c>
      <c r="J203" t="s">
        <v>113</v>
      </c>
      <c r="K203" t="s">
        <v>3489</v>
      </c>
      <c r="L203" t="b">
        <v>1</v>
      </c>
      <c r="M203">
        <v>3</v>
      </c>
      <c r="O203" t="b">
        <v>0</v>
      </c>
      <c r="P203" t="s">
        <v>536</v>
      </c>
      <c r="Q203" t="s">
        <v>2829</v>
      </c>
      <c r="R203" t="s">
        <v>1183</v>
      </c>
      <c r="S203" s="10">
        <v>43356</v>
      </c>
      <c r="T203" s="10"/>
      <c r="U203" t="b">
        <v>0</v>
      </c>
      <c r="V203" t="s">
        <v>536</v>
      </c>
      <c r="Z203" t="b">
        <v>1</v>
      </c>
      <c r="AA203" t="b">
        <v>1</v>
      </c>
      <c r="AC203" s="10">
        <v>43356</v>
      </c>
      <c r="AJ203" s="10">
        <f t="shared" si="10"/>
        <v>43721.25</v>
      </c>
      <c r="AK203" s="10" t="s">
        <v>536</v>
      </c>
      <c r="AL203" s="10"/>
      <c r="AM203" s="10">
        <f t="shared" si="11"/>
        <v>43721.25</v>
      </c>
    </row>
    <row r="204" spans="1:39" x14ac:dyDescent="0.25">
      <c r="A204">
        <v>8141</v>
      </c>
      <c r="C204">
        <v>4296921374</v>
      </c>
      <c r="H204" t="s">
        <v>281</v>
      </c>
      <c r="I204" t="s">
        <v>279</v>
      </c>
      <c r="J204" t="s">
        <v>279</v>
      </c>
      <c r="K204" t="s">
        <v>3493</v>
      </c>
      <c r="L204" t="b">
        <v>1</v>
      </c>
      <c r="M204">
        <v>3</v>
      </c>
      <c r="N204" t="s">
        <v>3496</v>
      </c>
      <c r="O204" t="b">
        <v>1</v>
      </c>
      <c r="P204" t="s">
        <v>1301</v>
      </c>
      <c r="R204" t="s">
        <v>1395</v>
      </c>
      <c r="S204" s="10">
        <v>43168</v>
      </c>
      <c r="T204" s="10" t="b">
        <v>1</v>
      </c>
      <c r="U204" t="b">
        <v>0</v>
      </c>
      <c r="V204" t="s">
        <v>536</v>
      </c>
      <c r="Z204" t="b">
        <v>0</v>
      </c>
      <c r="AA204" t="b">
        <v>0</v>
      </c>
      <c r="AC204" s="10">
        <v>43168</v>
      </c>
      <c r="AD204" t="s">
        <v>1396</v>
      </c>
      <c r="AJ204" s="10">
        <f t="shared" si="10"/>
        <v>43533.25</v>
      </c>
      <c r="AK204" s="10" t="s">
        <v>536</v>
      </c>
      <c r="AL204" s="10"/>
      <c r="AM204" s="10">
        <f t="shared" si="11"/>
        <v>43533.25</v>
      </c>
    </row>
    <row r="205" spans="1:39" x14ac:dyDescent="0.25">
      <c r="A205">
        <v>8083</v>
      </c>
      <c r="C205">
        <v>4295890585</v>
      </c>
      <c r="H205" t="s">
        <v>282</v>
      </c>
      <c r="I205" t="s">
        <v>279</v>
      </c>
      <c r="J205" t="s">
        <v>279</v>
      </c>
      <c r="K205" t="s">
        <v>3484</v>
      </c>
      <c r="L205" t="b">
        <v>1</v>
      </c>
      <c r="M205">
        <v>3</v>
      </c>
      <c r="N205" t="s">
        <v>3496</v>
      </c>
      <c r="O205" t="b">
        <v>1</v>
      </c>
      <c r="P205" t="s">
        <v>1431</v>
      </c>
      <c r="Q205" t="s">
        <v>1753</v>
      </c>
      <c r="R205" t="s">
        <v>1754</v>
      </c>
      <c r="S205" s="10">
        <v>43158</v>
      </c>
      <c r="T205" s="10" t="b">
        <v>1</v>
      </c>
      <c r="U205" t="b">
        <v>0</v>
      </c>
      <c r="V205" t="s">
        <v>536</v>
      </c>
      <c r="Z205" t="b">
        <v>1</v>
      </c>
      <c r="AA205" t="b">
        <v>0</v>
      </c>
      <c r="AB205" t="b">
        <v>1</v>
      </c>
      <c r="AC205" s="10">
        <v>43158</v>
      </c>
      <c r="AD205" t="s">
        <v>1755</v>
      </c>
      <c r="AE205" t="s">
        <v>1755</v>
      </c>
      <c r="AF205" t="s">
        <v>1755</v>
      </c>
      <c r="AG205" t="s">
        <v>1618</v>
      </c>
      <c r="AH205" t="s">
        <v>1618</v>
      </c>
      <c r="AI205" t="s">
        <v>1737</v>
      </c>
      <c r="AJ205" s="10">
        <f t="shared" si="10"/>
        <v>43523.25</v>
      </c>
      <c r="AK205" s="10"/>
      <c r="AL205" s="10"/>
      <c r="AM205" s="10">
        <f t="shared" si="11"/>
        <v>43523.25</v>
      </c>
    </row>
    <row r="206" spans="1:39" x14ac:dyDescent="0.25">
      <c r="A206">
        <v>1978</v>
      </c>
      <c r="C206">
        <v>4295893152</v>
      </c>
      <c r="H206" t="s">
        <v>283</v>
      </c>
      <c r="I206" t="s">
        <v>284</v>
      </c>
      <c r="J206" t="s">
        <v>284</v>
      </c>
      <c r="K206" t="s">
        <v>3484</v>
      </c>
      <c r="L206" t="b">
        <v>1</v>
      </c>
      <c r="M206">
        <v>3</v>
      </c>
      <c r="N206" t="s">
        <v>3496</v>
      </c>
      <c r="O206" t="b">
        <v>0</v>
      </c>
      <c r="P206" t="s">
        <v>1558</v>
      </c>
      <c r="Q206" t="s">
        <v>1618</v>
      </c>
      <c r="R206" t="s">
        <v>1619</v>
      </c>
      <c r="S206" s="10">
        <v>43186</v>
      </c>
      <c r="T206" s="10" t="b">
        <v>1</v>
      </c>
      <c r="U206" t="b">
        <v>0</v>
      </c>
      <c r="V206" t="s">
        <v>536</v>
      </c>
      <c r="Z206" t="b">
        <v>1</v>
      </c>
      <c r="AA206" t="b">
        <v>1</v>
      </c>
      <c r="AC206" s="10">
        <v>43186</v>
      </c>
      <c r="AD206" t="s">
        <v>1618</v>
      </c>
      <c r="AE206" t="s">
        <v>1618</v>
      </c>
      <c r="AF206" t="s">
        <v>1620</v>
      </c>
      <c r="AG206" t="s">
        <v>1620</v>
      </c>
      <c r="AH206" t="s">
        <v>1618</v>
      </c>
      <c r="AI206" t="s">
        <v>1621</v>
      </c>
      <c r="AJ206" s="10">
        <f t="shared" si="10"/>
        <v>43551.25</v>
      </c>
      <c r="AK206" s="10" t="s">
        <v>536</v>
      </c>
      <c r="AL206" s="10"/>
      <c r="AM206" s="10">
        <f t="shared" si="11"/>
        <v>43551.25</v>
      </c>
    </row>
    <row r="207" spans="1:39" x14ac:dyDescent="0.25">
      <c r="A207">
        <v>8110</v>
      </c>
      <c r="C207">
        <v>4298008635</v>
      </c>
      <c r="H207" t="s">
        <v>285</v>
      </c>
      <c r="I207" t="s">
        <v>284</v>
      </c>
      <c r="J207" t="s">
        <v>284</v>
      </c>
      <c r="K207" t="s">
        <v>3484</v>
      </c>
      <c r="L207" t="b">
        <v>1</v>
      </c>
      <c r="M207">
        <v>3</v>
      </c>
      <c r="N207" t="s">
        <v>3496</v>
      </c>
      <c r="O207" t="b">
        <v>0</v>
      </c>
      <c r="P207" t="s">
        <v>1314</v>
      </c>
      <c r="R207" t="s">
        <v>1373</v>
      </c>
      <c r="S207" s="10">
        <v>43159</v>
      </c>
      <c r="T207" s="10" t="b">
        <v>1</v>
      </c>
      <c r="U207" t="b">
        <v>0</v>
      </c>
      <c r="V207" t="s">
        <v>536</v>
      </c>
      <c r="Z207" t="b">
        <v>1</v>
      </c>
      <c r="AA207" t="b">
        <v>1</v>
      </c>
      <c r="AC207" s="10">
        <v>43168</v>
      </c>
      <c r="AD207" t="s">
        <v>1374</v>
      </c>
      <c r="AE207" t="s">
        <v>1375</v>
      </c>
      <c r="AF207" t="s">
        <v>1377</v>
      </c>
      <c r="AG207" t="s">
        <v>1378</v>
      </c>
      <c r="AH207" t="s">
        <v>1376</v>
      </c>
      <c r="AJ207" s="10">
        <f t="shared" si="10"/>
        <v>43524.25</v>
      </c>
      <c r="AK207" s="10" t="s">
        <v>536</v>
      </c>
      <c r="AL207" s="10"/>
      <c r="AM207" s="10">
        <f t="shared" si="11"/>
        <v>43524.25</v>
      </c>
    </row>
    <row r="208" spans="1:39" x14ac:dyDescent="0.25">
      <c r="A208">
        <v>8112</v>
      </c>
      <c r="C208">
        <v>5045870401</v>
      </c>
      <c r="H208" t="s">
        <v>286</v>
      </c>
      <c r="I208" t="s">
        <v>287</v>
      </c>
      <c r="J208" t="s">
        <v>287</v>
      </c>
      <c r="K208" t="s">
        <v>3484</v>
      </c>
      <c r="L208" t="b">
        <v>1</v>
      </c>
      <c r="N208" t="s">
        <v>3496</v>
      </c>
      <c r="O208" t="b">
        <v>1</v>
      </c>
      <c r="P208" t="s">
        <v>1314</v>
      </c>
      <c r="Q208" t="s">
        <v>1958</v>
      </c>
      <c r="R208" t="s">
        <v>1990</v>
      </c>
      <c r="S208" s="10">
        <v>43200</v>
      </c>
      <c r="T208" s="10"/>
      <c r="U208" t="b">
        <v>0</v>
      </c>
      <c r="V208" t="s">
        <v>536</v>
      </c>
      <c r="Z208" t="b">
        <v>1</v>
      </c>
      <c r="AA208" t="b">
        <v>0</v>
      </c>
      <c r="AB208" t="b">
        <v>1</v>
      </c>
      <c r="AC208" s="10">
        <v>43200</v>
      </c>
      <c r="AD208" t="s">
        <v>1323</v>
      </c>
      <c r="AE208" t="s">
        <v>1323</v>
      </c>
      <c r="AF208" t="s">
        <v>1323</v>
      </c>
      <c r="AG208" t="s">
        <v>1823</v>
      </c>
      <c r="AH208" t="s">
        <v>1323</v>
      </c>
      <c r="AI208" t="s">
        <v>1921</v>
      </c>
      <c r="AJ208" s="10">
        <f t="shared" si="10"/>
        <v>43565.25</v>
      </c>
      <c r="AK208" s="10"/>
      <c r="AL208" s="10"/>
      <c r="AM208" s="10">
        <f t="shared" si="11"/>
        <v>43565.25</v>
      </c>
    </row>
    <row r="209" spans="1:39" x14ac:dyDescent="0.25">
      <c r="A209">
        <v>1465</v>
      </c>
      <c r="C209">
        <v>5037950081</v>
      </c>
      <c r="H209" t="s">
        <v>288</v>
      </c>
      <c r="I209" t="s">
        <v>287</v>
      </c>
      <c r="J209" t="s">
        <v>287</v>
      </c>
      <c r="K209" t="s">
        <v>3485</v>
      </c>
      <c r="L209" t="b">
        <v>1</v>
      </c>
      <c r="M209">
        <v>2</v>
      </c>
      <c r="O209" t="b">
        <v>0</v>
      </c>
      <c r="P209" t="s">
        <v>19</v>
      </c>
      <c r="S209" s="10" t="s">
        <v>536</v>
      </c>
      <c r="T209" s="10"/>
      <c r="U209" t="b">
        <v>0</v>
      </c>
      <c r="V209" t="s">
        <v>19</v>
      </c>
      <c r="AA209" t="b">
        <v>0</v>
      </c>
      <c r="AC209" s="10">
        <v>43374</v>
      </c>
      <c r="AJ209" s="10" t="str">
        <f t="shared" si="10"/>
        <v/>
      </c>
      <c r="AK209" s="10"/>
      <c r="AL209" s="10"/>
      <c r="AM209" s="10" t="e">
        <f t="shared" si="11"/>
        <v>#NUM!</v>
      </c>
    </row>
    <row r="210" spans="1:39" x14ac:dyDescent="0.25">
      <c r="A210">
        <v>1890</v>
      </c>
      <c r="C210">
        <v>4295898465</v>
      </c>
      <c r="H210" t="s">
        <v>289</v>
      </c>
      <c r="I210" t="s">
        <v>290</v>
      </c>
      <c r="J210" t="s">
        <v>290</v>
      </c>
      <c r="K210" t="s">
        <v>3485</v>
      </c>
      <c r="L210" t="b">
        <v>1</v>
      </c>
      <c r="M210">
        <v>3</v>
      </c>
      <c r="N210" t="s">
        <v>3496</v>
      </c>
      <c r="O210" t="b">
        <v>1</v>
      </c>
      <c r="P210" t="s">
        <v>2339</v>
      </c>
      <c r="R210" t="s">
        <v>2900</v>
      </c>
      <c r="S210" s="10">
        <v>43294</v>
      </c>
      <c r="T210" s="10" t="b">
        <v>1</v>
      </c>
      <c r="U210" t="b">
        <v>0</v>
      </c>
      <c r="V210" t="s">
        <v>536</v>
      </c>
      <c r="Z210" t="b">
        <v>1</v>
      </c>
      <c r="AA210" t="b">
        <v>1</v>
      </c>
      <c r="AC210" s="10">
        <v>43367</v>
      </c>
      <c r="AD210" t="s">
        <v>1926</v>
      </c>
      <c r="AE210" t="s">
        <v>1926</v>
      </c>
      <c r="AF210" t="s">
        <v>1926</v>
      </c>
      <c r="AG210" t="s">
        <v>2899</v>
      </c>
      <c r="AH210" t="s">
        <v>1926</v>
      </c>
      <c r="AJ210" s="10">
        <f t="shared" si="10"/>
        <v>43659.25</v>
      </c>
      <c r="AK210" s="10"/>
      <c r="AL210" s="10"/>
      <c r="AM210" s="10">
        <f t="shared" si="11"/>
        <v>43659.25</v>
      </c>
    </row>
    <row r="211" spans="1:39" x14ac:dyDescent="0.25">
      <c r="A211">
        <v>992</v>
      </c>
      <c r="C211">
        <v>4295894471</v>
      </c>
      <c r="H211" t="s">
        <v>291</v>
      </c>
      <c r="I211" t="s">
        <v>290</v>
      </c>
      <c r="J211" t="s">
        <v>290</v>
      </c>
      <c r="K211" t="e">
        <v>#N/A</v>
      </c>
      <c r="L211" t="b">
        <v>0</v>
      </c>
      <c r="M211">
        <v>0</v>
      </c>
      <c r="N211" t="s">
        <v>3498</v>
      </c>
      <c r="O211" t="b">
        <v>0</v>
      </c>
      <c r="S211" s="10">
        <v>42850</v>
      </c>
      <c r="T211" s="10"/>
      <c r="U211" t="b">
        <v>0</v>
      </c>
      <c r="V211" t="s">
        <v>536</v>
      </c>
      <c r="Z211" t="b">
        <v>0</v>
      </c>
      <c r="AA211" t="b">
        <v>0</v>
      </c>
      <c r="AJ211" s="10">
        <f t="shared" si="10"/>
        <v>43215.25</v>
      </c>
      <c r="AK211" s="10"/>
      <c r="AL211" s="10"/>
      <c r="AM211" s="10">
        <f t="shared" si="11"/>
        <v>43215.25</v>
      </c>
    </row>
    <row r="212" spans="1:39" x14ac:dyDescent="0.25">
      <c r="A212">
        <v>8059</v>
      </c>
      <c r="C212">
        <v>5000061118</v>
      </c>
      <c r="H212" t="s">
        <v>292</v>
      </c>
      <c r="I212" t="s">
        <v>290</v>
      </c>
      <c r="J212" t="s">
        <v>290</v>
      </c>
      <c r="K212" t="s">
        <v>3485</v>
      </c>
      <c r="L212" t="b">
        <v>1</v>
      </c>
      <c r="M212">
        <v>3</v>
      </c>
      <c r="N212" t="s">
        <v>3496</v>
      </c>
      <c r="O212" t="b">
        <v>1</v>
      </c>
      <c r="P212" t="s">
        <v>2347</v>
      </c>
      <c r="R212" t="s">
        <v>2348</v>
      </c>
      <c r="S212" s="10">
        <v>43285</v>
      </c>
      <c r="T212" s="10" t="b">
        <v>1</v>
      </c>
      <c r="U212" t="b">
        <v>0</v>
      </c>
      <c r="V212" t="s">
        <v>536</v>
      </c>
      <c r="Z212" t="b">
        <v>1</v>
      </c>
      <c r="AA212" t="b">
        <v>1</v>
      </c>
      <c r="AC212" s="10">
        <v>43284</v>
      </c>
      <c r="AD212">
        <v>12</v>
      </c>
      <c r="AE212">
        <v>12</v>
      </c>
      <c r="AF212">
        <v>12</v>
      </c>
      <c r="AH212">
        <v>12</v>
      </c>
      <c r="AJ212" s="10">
        <f t="shared" si="10"/>
        <v>43650.25</v>
      </c>
      <c r="AK212" s="10"/>
      <c r="AL212" s="10"/>
      <c r="AM212" s="10">
        <f t="shared" si="11"/>
        <v>43650.25</v>
      </c>
    </row>
    <row r="213" spans="1:39" x14ac:dyDescent="0.25">
      <c r="A213">
        <v>1035</v>
      </c>
      <c r="C213">
        <v>4297330450</v>
      </c>
      <c r="H213" t="s">
        <v>293</v>
      </c>
      <c r="I213" t="s">
        <v>290</v>
      </c>
      <c r="J213" t="s">
        <v>290</v>
      </c>
      <c r="K213" t="s">
        <v>3485</v>
      </c>
      <c r="L213" t="b">
        <v>1</v>
      </c>
      <c r="O213" t="b">
        <v>1</v>
      </c>
      <c r="P213" t="s">
        <v>1306</v>
      </c>
      <c r="Q213" t="s">
        <v>1993</v>
      </c>
      <c r="R213" t="s">
        <v>3554</v>
      </c>
      <c r="S213" s="10">
        <v>43420</v>
      </c>
      <c r="T213" s="10"/>
      <c r="U213" t="b">
        <v>0</v>
      </c>
      <c r="V213" t="s">
        <v>536</v>
      </c>
      <c r="Z213" t="b">
        <v>0</v>
      </c>
      <c r="AA213" t="b">
        <v>0</v>
      </c>
      <c r="AC213" s="10">
        <v>43165</v>
      </c>
      <c r="AD213" t="s">
        <v>2181</v>
      </c>
      <c r="AE213" t="s">
        <v>2181</v>
      </c>
      <c r="AF213" t="s">
        <v>2181</v>
      </c>
      <c r="AG213" t="s">
        <v>2181</v>
      </c>
      <c r="AH213" t="s">
        <v>2181</v>
      </c>
      <c r="AI213" t="s">
        <v>2181</v>
      </c>
      <c r="AJ213" s="10">
        <f t="shared" si="10"/>
        <v>43785.25</v>
      </c>
      <c r="AK213" s="10" t="s">
        <v>536</v>
      </c>
      <c r="AL213" s="10"/>
      <c r="AM213" s="10">
        <f t="shared" si="11"/>
        <v>43785.25</v>
      </c>
    </row>
    <row r="214" spans="1:39" x14ac:dyDescent="0.25">
      <c r="A214">
        <v>828</v>
      </c>
      <c r="C214">
        <v>4295897023</v>
      </c>
      <c r="H214" t="s">
        <v>294</v>
      </c>
      <c r="I214" t="s">
        <v>290</v>
      </c>
      <c r="J214" t="s">
        <v>290</v>
      </c>
      <c r="K214" t="s">
        <v>3485</v>
      </c>
      <c r="L214" t="b">
        <v>1</v>
      </c>
      <c r="M214">
        <v>3</v>
      </c>
      <c r="N214" t="s">
        <v>3496</v>
      </c>
      <c r="O214" t="b">
        <v>1</v>
      </c>
      <c r="P214" t="s">
        <v>1558</v>
      </c>
      <c r="R214" t="s">
        <v>2349</v>
      </c>
      <c r="S214" s="10">
        <v>43110</v>
      </c>
      <c r="T214" s="10" t="b">
        <v>1</v>
      </c>
      <c r="U214" t="b">
        <v>0</v>
      </c>
      <c r="V214" t="s">
        <v>536</v>
      </c>
      <c r="Z214" t="b">
        <v>1</v>
      </c>
      <c r="AA214" t="b">
        <v>1</v>
      </c>
      <c r="AC214" s="10">
        <v>43110</v>
      </c>
      <c r="AJ214" s="10">
        <f t="shared" si="10"/>
        <v>43475.25</v>
      </c>
      <c r="AK214" s="10"/>
      <c r="AL214" s="10"/>
      <c r="AM214" s="10">
        <f t="shared" si="11"/>
        <v>43475.25</v>
      </c>
    </row>
    <row r="215" spans="1:39" x14ac:dyDescent="0.25">
      <c r="A215">
        <v>1896</v>
      </c>
      <c r="C215">
        <v>4297420246</v>
      </c>
      <c r="H215" t="s">
        <v>295</v>
      </c>
      <c r="I215" t="s">
        <v>290</v>
      </c>
      <c r="J215" t="s">
        <v>290</v>
      </c>
      <c r="K215" t="s">
        <v>3485</v>
      </c>
      <c r="L215" t="b">
        <v>1</v>
      </c>
      <c r="M215">
        <v>3</v>
      </c>
      <c r="N215" t="s">
        <v>3496</v>
      </c>
      <c r="O215" t="b">
        <v>1</v>
      </c>
      <c r="P215" t="s">
        <v>2350</v>
      </c>
      <c r="R215" t="s">
        <v>2351</v>
      </c>
      <c r="S215" s="10">
        <v>43294</v>
      </c>
      <c r="T215" s="10" t="b">
        <v>1</v>
      </c>
      <c r="U215" t="b">
        <v>0</v>
      </c>
      <c r="V215" t="s">
        <v>536</v>
      </c>
      <c r="Z215" t="b">
        <v>1</v>
      </c>
      <c r="AA215" t="b">
        <v>1</v>
      </c>
      <c r="AC215" s="10">
        <v>43367</v>
      </c>
      <c r="AD215" t="s">
        <v>2902</v>
      </c>
      <c r="AE215" t="s">
        <v>2902</v>
      </c>
      <c r="AF215" t="s">
        <v>2902</v>
      </c>
      <c r="AG215" t="s">
        <v>2903</v>
      </c>
      <c r="AH215" t="s">
        <v>1884</v>
      </c>
      <c r="AJ215" s="10">
        <f t="shared" si="10"/>
        <v>43659.25</v>
      </c>
      <c r="AK215" s="10"/>
      <c r="AL215" s="10"/>
      <c r="AM215" s="10">
        <f t="shared" si="11"/>
        <v>43659.25</v>
      </c>
    </row>
    <row r="216" spans="1:39" x14ac:dyDescent="0.25">
      <c r="A216">
        <v>8196</v>
      </c>
      <c r="C216">
        <v>5000339532</v>
      </c>
      <c r="H216" t="s">
        <v>296</v>
      </c>
      <c r="I216" t="s">
        <v>290</v>
      </c>
      <c r="J216" t="s">
        <v>290</v>
      </c>
      <c r="K216" t="s">
        <v>3489</v>
      </c>
      <c r="L216" t="b">
        <v>1</v>
      </c>
      <c r="O216" t="b">
        <v>1</v>
      </c>
      <c r="P216" t="s">
        <v>1991</v>
      </c>
      <c r="R216" t="s">
        <v>1992</v>
      </c>
      <c r="S216" s="10">
        <v>43215</v>
      </c>
      <c r="T216" s="10"/>
      <c r="U216" t="b">
        <v>0</v>
      </c>
      <c r="V216" t="s">
        <v>536</v>
      </c>
      <c r="Z216" t="b">
        <v>1</v>
      </c>
      <c r="AA216" t="b">
        <v>1</v>
      </c>
      <c r="AC216" s="10">
        <v>43215</v>
      </c>
      <c r="AD216" t="s">
        <v>1626</v>
      </c>
      <c r="AE216" t="s">
        <v>1993</v>
      </c>
      <c r="AJ216" s="10">
        <f t="shared" si="10"/>
        <v>43580.25</v>
      </c>
      <c r="AK216" s="10"/>
      <c r="AL216" s="10"/>
      <c r="AM216" s="10">
        <f t="shared" si="11"/>
        <v>43580.25</v>
      </c>
    </row>
    <row r="217" spans="1:39" x14ac:dyDescent="0.25">
      <c r="A217" s="5">
        <v>10059</v>
      </c>
      <c r="C217" s="5">
        <v>4295857351</v>
      </c>
      <c r="D217" s="5"/>
      <c r="E217" s="5"/>
      <c r="H217" t="s">
        <v>297</v>
      </c>
      <c r="I217" s="93" t="s">
        <v>290</v>
      </c>
      <c r="J217" t="s">
        <v>21</v>
      </c>
      <c r="K217" t="s">
        <v>3484</v>
      </c>
      <c r="L217" t="b">
        <v>1</v>
      </c>
      <c r="N217" t="s">
        <v>3496</v>
      </c>
      <c r="O217" t="b">
        <v>1</v>
      </c>
      <c r="P217" t="s">
        <v>2201</v>
      </c>
      <c r="Q217" t="s">
        <v>2380</v>
      </c>
      <c r="R217" t="s">
        <v>2381</v>
      </c>
      <c r="S217" s="10">
        <v>43329</v>
      </c>
      <c r="T217" s="10"/>
      <c r="U217" t="b">
        <v>0</v>
      </c>
      <c r="V217" t="s">
        <v>536</v>
      </c>
      <c r="Z217" t="b">
        <v>0</v>
      </c>
      <c r="AA217" t="b">
        <v>0</v>
      </c>
      <c r="AC217" s="10">
        <v>43329</v>
      </c>
      <c r="AJ217" s="10">
        <f t="shared" si="10"/>
        <v>43694.25</v>
      </c>
      <c r="AK217" s="10"/>
      <c r="AL217" s="10"/>
      <c r="AM217" s="10">
        <f t="shared" si="11"/>
        <v>43694.25</v>
      </c>
    </row>
    <row r="218" spans="1:39" x14ac:dyDescent="0.25">
      <c r="A218">
        <v>1891</v>
      </c>
      <c r="C218">
        <v>4296722283</v>
      </c>
      <c r="H218" t="s">
        <v>298</v>
      </c>
      <c r="I218" t="s">
        <v>290</v>
      </c>
      <c r="J218" t="s">
        <v>290</v>
      </c>
      <c r="K218" t="s">
        <v>3486</v>
      </c>
      <c r="L218" t="b">
        <v>1</v>
      </c>
      <c r="M218">
        <v>3</v>
      </c>
      <c r="N218" t="s">
        <v>3496</v>
      </c>
      <c r="O218" t="b">
        <v>1</v>
      </c>
      <c r="P218" t="s">
        <v>2352</v>
      </c>
      <c r="R218" t="s">
        <v>2353</v>
      </c>
      <c r="S218" s="10">
        <v>43278</v>
      </c>
      <c r="T218" s="10" t="b">
        <v>1</v>
      </c>
      <c r="U218" t="b">
        <v>0</v>
      </c>
      <c r="V218" t="s">
        <v>536</v>
      </c>
      <c r="Z218" t="b">
        <v>1</v>
      </c>
      <c r="AA218" t="b">
        <v>1</v>
      </c>
      <c r="AC218" s="10">
        <v>43278</v>
      </c>
      <c r="AJ218" s="10">
        <f t="shared" ref="AJ218:AJ249" si="12">IF(AND(ISNUMBER(S218),S218&gt;0),S218+365.25,"")</f>
        <v>43643.25</v>
      </c>
      <c r="AK218" s="10"/>
      <c r="AL218" s="10"/>
      <c r="AM218" s="10">
        <f t="shared" si="11"/>
        <v>43643.25</v>
      </c>
    </row>
    <row r="219" spans="1:39" x14ac:dyDescent="0.25">
      <c r="A219">
        <v>1276</v>
      </c>
      <c r="C219">
        <v>4295895712</v>
      </c>
      <c r="H219" t="s">
        <v>299</v>
      </c>
      <c r="I219" t="s">
        <v>290</v>
      </c>
      <c r="J219" t="s">
        <v>290</v>
      </c>
      <c r="K219" t="s">
        <v>3484</v>
      </c>
      <c r="L219" t="b">
        <v>1</v>
      </c>
      <c r="M219">
        <v>1</v>
      </c>
      <c r="N219" t="s">
        <v>3496</v>
      </c>
      <c r="O219" t="b">
        <v>1</v>
      </c>
      <c r="P219" t="s">
        <v>2905</v>
      </c>
      <c r="Q219" t="s">
        <v>2906</v>
      </c>
      <c r="R219" t="s">
        <v>2904</v>
      </c>
      <c r="S219" s="10">
        <v>43368</v>
      </c>
      <c r="T219" s="10"/>
      <c r="U219" t="b">
        <v>0</v>
      </c>
      <c r="V219" t="s">
        <v>536</v>
      </c>
      <c r="Z219" t="b">
        <v>1</v>
      </c>
      <c r="AA219" t="b">
        <v>0</v>
      </c>
      <c r="AB219" t="b">
        <v>1</v>
      </c>
      <c r="AC219" s="10">
        <v>43368</v>
      </c>
      <c r="AJ219" s="10">
        <f t="shared" si="12"/>
        <v>43733.25</v>
      </c>
      <c r="AK219" s="10"/>
      <c r="AL219" s="10"/>
      <c r="AM219" s="10">
        <f t="shared" si="11"/>
        <v>43733.25</v>
      </c>
    </row>
    <row r="220" spans="1:39" x14ac:dyDescent="0.25">
      <c r="A220">
        <v>2343483</v>
      </c>
      <c r="C220">
        <v>4295897144</v>
      </c>
      <c r="H220" t="s">
        <v>300</v>
      </c>
      <c r="I220" t="s">
        <v>290</v>
      </c>
      <c r="J220" t="s">
        <v>290</v>
      </c>
      <c r="K220" t="s">
        <v>3484</v>
      </c>
      <c r="L220" t="b">
        <v>1</v>
      </c>
      <c r="M220">
        <v>2</v>
      </c>
      <c r="N220" t="s">
        <v>3496</v>
      </c>
      <c r="O220" t="b">
        <v>0</v>
      </c>
      <c r="P220" t="s">
        <v>19</v>
      </c>
      <c r="S220" s="10">
        <v>43190</v>
      </c>
      <c r="T220" s="10"/>
      <c r="U220" t="b">
        <v>0</v>
      </c>
      <c r="V220" t="s">
        <v>19</v>
      </c>
      <c r="Z220" t="b">
        <v>0</v>
      </c>
      <c r="AA220" t="b">
        <v>0</v>
      </c>
      <c r="AC220" s="10">
        <v>43363</v>
      </c>
      <c r="AJ220" s="10">
        <f t="shared" si="12"/>
        <v>43555.25</v>
      </c>
      <c r="AK220" s="10"/>
      <c r="AL220" s="10"/>
      <c r="AM220" s="10">
        <f t="shared" si="11"/>
        <v>43555.25</v>
      </c>
    </row>
    <row r="221" spans="1:39" x14ac:dyDescent="0.25">
      <c r="A221">
        <v>1494</v>
      </c>
      <c r="C221">
        <v>4295897188</v>
      </c>
      <c r="H221" t="s">
        <v>301</v>
      </c>
      <c r="I221" t="s">
        <v>290</v>
      </c>
      <c r="J221" t="s">
        <v>290</v>
      </c>
      <c r="K221" t="s">
        <v>3490</v>
      </c>
      <c r="L221" t="b">
        <v>1</v>
      </c>
      <c r="M221">
        <v>1</v>
      </c>
      <c r="O221" t="b">
        <v>1</v>
      </c>
      <c r="P221" t="s">
        <v>2910</v>
      </c>
      <c r="Q221" t="s">
        <v>2910</v>
      </c>
      <c r="R221" t="s">
        <v>2911</v>
      </c>
      <c r="S221" s="10">
        <v>43368</v>
      </c>
      <c r="T221" s="10"/>
      <c r="U221" t="b">
        <v>0</v>
      </c>
      <c r="V221" t="s">
        <v>536</v>
      </c>
      <c r="Z221" t="b">
        <v>0</v>
      </c>
      <c r="AA221" t="b">
        <v>0</v>
      </c>
      <c r="AC221" s="10">
        <v>43368</v>
      </c>
      <c r="AJ221" s="10">
        <f t="shared" si="12"/>
        <v>43733.25</v>
      </c>
      <c r="AK221" s="10"/>
      <c r="AL221" s="10"/>
      <c r="AM221" s="10">
        <f t="shared" si="11"/>
        <v>43733.25</v>
      </c>
    </row>
    <row r="222" spans="1:39" x14ac:dyDescent="0.25">
      <c r="A222">
        <v>11344</v>
      </c>
      <c r="C222">
        <v>4295897774</v>
      </c>
      <c r="H222" t="s">
        <v>302</v>
      </c>
      <c r="I222" t="s">
        <v>290</v>
      </c>
      <c r="J222" t="s">
        <v>290</v>
      </c>
      <c r="K222" t="s">
        <v>3485</v>
      </c>
      <c r="L222" t="b">
        <v>1</v>
      </c>
      <c r="M222">
        <v>3</v>
      </c>
      <c r="N222" t="s">
        <v>3496</v>
      </c>
      <c r="O222" t="b">
        <v>1</v>
      </c>
      <c r="P222" t="s">
        <v>3524</v>
      </c>
      <c r="R222" t="s">
        <v>2354</v>
      </c>
      <c r="S222" s="10">
        <v>43297</v>
      </c>
      <c r="T222" s="10" t="b">
        <v>1</v>
      </c>
      <c r="U222" t="b">
        <v>0</v>
      </c>
      <c r="V222" t="s">
        <v>536</v>
      </c>
      <c r="Z222" t="b">
        <v>1</v>
      </c>
      <c r="AA222" t="b">
        <v>1</v>
      </c>
      <c r="AC222" s="10">
        <v>43294</v>
      </c>
      <c r="AD222" t="s">
        <v>1847</v>
      </c>
      <c r="AE222" t="s">
        <v>1847</v>
      </c>
      <c r="AF222" t="s">
        <v>1847</v>
      </c>
      <c r="AG222" t="s">
        <v>1903</v>
      </c>
      <c r="AH222" t="s">
        <v>1847</v>
      </c>
      <c r="AJ222" s="10">
        <f t="shared" si="12"/>
        <v>43662.25</v>
      </c>
      <c r="AK222" s="10"/>
      <c r="AL222" s="10"/>
      <c r="AM222" s="10">
        <f t="shared" si="11"/>
        <v>43662.25</v>
      </c>
    </row>
    <row r="223" spans="1:39" x14ac:dyDescent="0.25">
      <c r="A223">
        <v>8081</v>
      </c>
      <c r="C223">
        <v>4295898865</v>
      </c>
      <c r="H223" t="s">
        <v>303</v>
      </c>
      <c r="I223" t="s">
        <v>290</v>
      </c>
      <c r="J223" t="s">
        <v>290</v>
      </c>
      <c r="K223" t="s">
        <v>3484</v>
      </c>
      <c r="L223" t="b">
        <v>1</v>
      </c>
      <c r="M223">
        <v>3</v>
      </c>
      <c r="N223" t="s">
        <v>3496</v>
      </c>
      <c r="O223" t="b">
        <v>1</v>
      </c>
      <c r="P223" t="s">
        <v>1994</v>
      </c>
      <c r="R223" t="s">
        <v>1175</v>
      </c>
      <c r="S223" s="10">
        <v>43230</v>
      </c>
      <c r="T223" s="10" t="b">
        <v>1</v>
      </c>
      <c r="U223" t="b">
        <v>0</v>
      </c>
      <c r="V223" t="s">
        <v>536</v>
      </c>
      <c r="Z223" t="b">
        <v>1</v>
      </c>
      <c r="AA223" t="b">
        <v>0</v>
      </c>
      <c r="AB223" t="b">
        <v>1</v>
      </c>
      <c r="AC223" s="10">
        <v>43230</v>
      </c>
      <c r="AD223" t="s">
        <v>1995</v>
      </c>
      <c r="AE223" t="s">
        <v>1995</v>
      </c>
      <c r="AF223" t="s">
        <v>1995</v>
      </c>
      <c r="AG223" t="s">
        <v>1995</v>
      </c>
      <c r="AH223" t="s">
        <v>1995</v>
      </c>
      <c r="AJ223" s="10">
        <f t="shared" si="12"/>
        <v>43595.25</v>
      </c>
      <c r="AK223" s="10"/>
      <c r="AL223" s="10"/>
      <c r="AM223" s="10">
        <f t="shared" si="11"/>
        <v>43595.25</v>
      </c>
    </row>
    <row r="224" spans="1:39" x14ac:dyDescent="0.25">
      <c r="A224">
        <v>1897</v>
      </c>
      <c r="C224">
        <v>5000000027</v>
      </c>
      <c r="H224" t="s">
        <v>304</v>
      </c>
      <c r="I224" t="s">
        <v>290</v>
      </c>
      <c r="J224" t="s">
        <v>290</v>
      </c>
      <c r="K224" t="s">
        <v>3486</v>
      </c>
      <c r="L224" t="b">
        <v>1</v>
      </c>
      <c r="M224">
        <v>3</v>
      </c>
      <c r="N224" t="s">
        <v>3496</v>
      </c>
      <c r="O224" t="b">
        <v>1</v>
      </c>
      <c r="P224" t="s">
        <v>2175</v>
      </c>
      <c r="Q224" t="s">
        <v>3526</v>
      </c>
      <c r="R224" t="s">
        <v>3525</v>
      </c>
      <c r="S224" s="10">
        <v>43294</v>
      </c>
      <c r="T224" s="10" t="b">
        <v>1</v>
      </c>
      <c r="U224" t="b">
        <v>0</v>
      </c>
      <c r="V224" t="s">
        <v>536</v>
      </c>
      <c r="Z224" t="b">
        <v>1</v>
      </c>
      <c r="AA224" t="b">
        <v>1</v>
      </c>
      <c r="AC224" s="10">
        <v>43294</v>
      </c>
      <c r="AJ224" s="10">
        <f t="shared" si="12"/>
        <v>43659.25</v>
      </c>
      <c r="AK224" s="10"/>
      <c r="AL224" s="10"/>
      <c r="AM224" s="10">
        <f t="shared" si="11"/>
        <v>43659.25</v>
      </c>
    </row>
    <row r="225" spans="1:39" x14ac:dyDescent="0.25">
      <c r="A225">
        <v>8186</v>
      </c>
      <c r="C225">
        <v>4295894064</v>
      </c>
      <c r="H225" t="s">
        <v>305</v>
      </c>
      <c r="I225" t="s">
        <v>290</v>
      </c>
      <c r="J225" t="s">
        <v>290</v>
      </c>
      <c r="K225" t="s">
        <v>3484</v>
      </c>
      <c r="L225" t="b">
        <v>1</v>
      </c>
      <c r="M225">
        <v>3</v>
      </c>
      <c r="N225" t="s">
        <v>3496</v>
      </c>
      <c r="O225" t="b">
        <v>0</v>
      </c>
      <c r="P225" t="s">
        <v>1404</v>
      </c>
      <c r="R225" t="s">
        <v>1403</v>
      </c>
      <c r="S225" s="10">
        <v>43165</v>
      </c>
      <c r="T225" s="10" t="b">
        <v>1</v>
      </c>
      <c r="U225" t="b">
        <v>0</v>
      </c>
      <c r="V225" t="s">
        <v>536</v>
      </c>
      <c r="Z225" t="b">
        <v>1</v>
      </c>
      <c r="AA225" t="b">
        <v>0</v>
      </c>
      <c r="AB225" t="b">
        <v>1</v>
      </c>
      <c r="AC225" s="10">
        <v>43168</v>
      </c>
      <c r="AD225" t="s">
        <v>1444</v>
      </c>
      <c r="AE225" t="s">
        <v>1445</v>
      </c>
      <c r="AJ225" s="10">
        <f t="shared" si="12"/>
        <v>43530.25</v>
      </c>
      <c r="AK225" s="10" t="s">
        <v>536</v>
      </c>
      <c r="AL225" s="10"/>
      <c r="AM225" s="10">
        <f t="shared" si="11"/>
        <v>43530.25</v>
      </c>
    </row>
    <row r="226" spans="1:39" x14ac:dyDescent="0.25">
      <c r="A226">
        <v>1683</v>
      </c>
      <c r="C226">
        <v>4295896619</v>
      </c>
      <c r="H226" t="s">
        <v>306</v>
      </c>
      <c r="I226" t="s">
        <v>290</v>
      </c>
      <c r="J226" t="s">
        <v>290</v>
      </c>
      <c r="K226" t="s">
        <v>3484</v>
      </c>
      <c r="L226" t="b">
        <v>1</v>
      </c>
      <c r="M226">
        <v>3</v>
      </c>
      <c r="N226" t="s">
        <v>3496</v>
      </c>
      <c r="O226" t="b">
        <v>1</v>
      </c>
      <c r="P226" t="s">
        <v>1386</v>
      </c>
      <c r="Q226" t="s">
        <v>1996</v>
      </c>
      <c r="R226" t="s">
        <v>1997</v>
      </c>
      <c r="S226" s="10">
        <v>43243</v>
      </c>
      <c r="T226" s="10" t="b">
        <v>1</v>
      </c>
      <c r="U226" t="b">
        <v>0</v>
      </c>
      <c r="V226" t="s">
        <v>536</v>
      </c>
      <c r="Z226" t="b">
        <v>1</v>
      </c>
      <c r="AA226" t="b">
        <v>1</v>
      </c>
      <c r="AC226" s="10">
        <v>43243</v>
      </c>
      <c r="AD226" t="s">
        <v>1919</v>
      </c>
      <c r="AE226" t="s">
        <v>1919</v>
      </c>
      <c r="AF226" t="s">
        <v>1919</v>
      </c>
      <c r="AG226" t="s">
        <v>1919</v>
      </c>
      <c r="AH226" t="s">
        <v>1919</v>
      </c>
      <c r="AJ226" s="10">
        <f t="shared" si="12"/>
        <v>43608.25</v>
      </c>
      <c r="AK226" s="10"/>
      <c r="AL226" s="10"/>
      <c r="AM226" s="10">
        <f t="shared" si="11"/>
        <v>43608.25</v>
      </c>
    </row>
    <row r="227" spans="1:39" x14ac:dyDescent="0.25">
      <c r="A227">
        <v>1892</v>
      </c>
      <c r="C227">
        <v>4295898541</v>
      </c>
      <c r="H227" t="s">
        <v>307</v>
      </c>
      <c r="I227" t="s">
        <v>290</v>
      </c>
      <c r="J227" t="s">
        <v>290</v>
      </c>
      <c r="K227" t="s">
        <v>3485</v>
      </c>
      <c r="L227" t="b">
        <v>1</v>
      </c>
      <c r="M227">
        <v>3</v>
      </c>
      <c r="N227" t="s">
        <v>3496</v>
      </c>
      <c r="O227" t="b">
        <v>1</v>
      </c>
      <c r="P227" t="s">
        <v>1301</v>
      </c>
      <c r="Q227" t="s">
        <v>2392</v>
      </c>
      <c r="R227" t="s">
        <v>2388</v>
      </c>
      <c r="S227" s="10">
        <v>43297</v>
      </c>
      <c r="T227" s="10" t="b">
        <v>1</v>
      </c>
      <c r="U227" t="b">
        <v>0</v>
      </c>
      <c r="V227" t="s">
        <v>536</v>
      </c>
      <c r="Z227" t="b">
        <v>1</v>
      </c>
      <c r="AA227" t="b">
        <v>1</v>
      </c>
      <c r="AC227" s="10">
        <v>43297</v>
      </c>
      <c r="AD227" t="s">
        <v>2389</v>
      </c>
      <c r="AE227" t="s">
        <v>2389</v>
      </c>
      <c r="AF227" t="s">
        <v>2389</v>
      </c>
      <c r="AG227" t="s">
        <v>2390</v>
      </c>
      <c r="AH227" t="s">
        <v>2389</v>
      </c>
      <c r="AI227" t="s">
        <v>2391</v>
      </c>
      <c r="AJ227" s="10">
        <f t="shared" si="12"/>
        <v>43662.25</v>
      </c>
      <c r="AK227" s="10"/>
      <c r="AL227" s="10"/>
      <c r="AM227" s="10">
        <f t="shared" si="11"/>
        <v>43662.25</v>
      </c>
    </row>
    <row r="228" spans="1:39" x14ac:dyDescent="0.25">
      <c r="A228">
        <v>11834</v>
      </c>
      <c r="C228">
        <v>4295897806</v>
      </c>
      <c r="H228" t="s">
        <v>308</v>
      </c>
      <c r="I228" t="s">
        <v>290</v>
      </c>
      <c r="J228" t="s">
        <v>290</v>
      </c>
      <c r="K228" t="s">
        <v>3489</v>
      </c>
      <c r="L228" t="b">
        <v>1</v>
      </c>
      <c r="M228">
        <v>3</v>
      </c>
      <c r="N228" t="s">
        <v>3496</v>
      </c>
      <c r="O228" t="b">
        <v>1</v>
      </c>
      <c r="P228" t="s">
        <v>536</v>
      </c>
      <c r="R228" t="s">
        <v>1176</v>
      </c>
      <c r="S228" s="10">
        <v>43374</v>
      </c>
      <c r="T228" s="10" t="b">
        <v>1</v>
      </c>
      <c r="U228" t="b">
        <v>0</v>
      </c>
      <c r="V228" t="s">
        <v>536</v>
      </c>
      <c r="Z228" t="b">
        <v>1</v>
      </c>
      <c r="AA228" t="b">
        <v>1</v>
      </c>
      <c r="AC228" s="10">
        <v>43374</v>
      </c>
      <c r="AD228" t="s">
        <v>1649</v>
      </c>
      <c r="AE228" t="s">
        <v>1649</v>
      </c>
      <c r="AF228" t="s">
        <v>1649</v>
      </c>
      <c r="AG228" t="s">
        <v>1822</v>
      </c>
      <c r="AH228" t="s">
        <v>1649</v>
      </c>
      <c r="AI228" t="s">
        <v>1822</v>
      </c>
      <c r="AJ228" s="10">
        <f t="shared" si="12"/>
        <v>43739.25</v>
      </c>
      <c r="AK228" s="10"/>
      <c r="AL228" s="10"/>
      <c r="AM228" s="10">
        <f t="shared" si="11"/>
        <v>43739.25</v>
      </c>
    </row>
    <row r="229" spans="1:39" x14ac:dyDescent="0.25">
      <c r="A229">
        <v>1889</v>
      </c>
      <c r="C229">
        <v>5000043889</v>
      </c>
      <c r="H229" t="s">
        <v>309</v>
      </c>
      <c r="I229" t="s">
        <v>290</v>
      </c>
      <c r="J229" t="s">
        <v>290</v>
      </c>
      <c r="K229" t="s">
        <v>3486</v>
      </c>
      <c r="L229" t="b">
        <v>1</v>
      </c>
      <c r="M229">
        <v>3</v>
      </c>
      <c r="N229" t="s">
        <v>3496</v>
      </c>
      <c r="O229" t="b">
        <v>1</v>
      </c>
      <c r="P229" t="s">
        <v>2339</v>
      </c>
      <c r="R229" t="s">
        <v>1177</v>
      </c>
      <c r="S229" s="10">
        <v>43294</v>
      </c>
      <c r="T229" s="10" t="b">
        <v>1</v>
      </c>
      <c r="U229" t="b">
        <v>0</v>
      </c>
      <c r="V229" t="s">
        <v>536</v>
      </c>
      <c r="Z229" t="b">
        <v>1</v>
      </c>
      <c r="AA229" t="b">
        <v>1</v>
      </c>
      <c r="AC229" s="10">
        <v>43294</v>
      </c>
      <c r="AD229" t="s">
        <v>2355</v>
      </c>
      <c r="AE229" t="s">
        <v>2355</v>
      </c>
      <c r="AF229" t="s">
        <v>2355</v>
      </c>
      <c r="AG229" t="s">
        <v>2355</v>
      </c>
      <c r="AH229" t="s">
        <v>2355</v>
      </c>
      <c r="AJ229" s="10">
        <f t="shared" si="12"/>
        <v>43659.25</v>
      </c>
      <c r="AK229" s="10"/>
      <c r="AL229" s="10"/>
      <c r="AM229" s="10">
        <f t="shared" si="11"/>
        <v>43659.25</v>
      </c>
    </row>
    <row r="230" spans="1:39" x14ac:dyDescent="0.25">
      <c r="A230">
        <v>1898</v>
      </c>
      <c r="C230">
        <v>4296444360</v>
      </c>
      <c r="H230" t="s">
        <v>310</v>
      </c>
      <c r="I230" t="s">
        <v>290</v>
      </c>
      <c r="J230" t="s">
        <v>290</v>
      </c>
      <c r="K230" t="s">
        <v>3486</v>
      </c>
      <c r="L230" t="b">
        <v>1</v>
      </c>
      <c r="M230">
        <v>3</v>
      </c>
      <c r="N230" t="s">
        <v>3496</v>
      </c>
      <c r="O230" t="b">
        <v>1</v>
      </c>
      <c r="P230" t="s">
        <v>1301</v>
      </c>
      <c r="R230" t="s">
        <v>3482</v>
      </c>
      <c r="S230" s="10">
        <v>43306</v>
      </c>
      <c r="T230" s="10" t="b">
        <v>1</v>
      </c>
      <c r="U230" t="b">
        <v>0</v>
      </c>
      <c r="V230" t="s">
        <v>536</v>
      </c>
      <c r="Z230" t="b">
        <v>1</v>
      </c>
      <c r="AA230" t="b">
        <v>1</v>
      </c>
      <c r="AC230" s="10">
        <v>43306</v>
      </c>
      <c r="AJ230" s="10">
        <f t="shared" si="12"/>
        <v>43671.25</v>
      </c>
      <c r="AK230" s="10"/>
      <c r="AL230" s="10"/>
      <c r="AM230" s="10">
        <f t="shared" si="11"/>
        <v>43671.25</v>
      </c>
    </row>
    <row r="231" spans="1:39" x14ac:dyDescent="0.25">
      <c r="A231">
        <v>500</v>
      </c>
      <c r="C231">
        <v>4296855532</v>
      </c>
      <c r="H231" t="s">
        <v>311</v>
      </c>
      <c r="I231" t="s">
        <v>290</v>
      </c>
      <c r="J231" t="s">
        <v>290</v>
      </c>
      <c r="K231" t="s">
        <v>3486</v>
      </c>
      <c r="L231" t="b">
        <v>1</v>
      </c>
      <c r="M231">
        <v>3</v>
      </c>
      <c r="N231" t="s">
        <v>3496</v>
      </c>
      <c r="O231" t="b">
        <v>1</v>
      </c>
      <c r="P231" t="s">
        <v>2356</v>
      </c>
      <c r="R231" t="s">
        <v>2357</v>
      </c>
      <c r="S231" s="10">
        <v>43293</v>
      </c>
      <c r="T231" s="10" t="b">
        <v>1</v>
      </c>
      <c r="U231" t="b">
        <v>0</v>
      </c>
      <c r="V231" t="s">
        <v>536</v>
      </c>
      <c r="Z231" t="b">
        <v>1</v>
      </c>
      <c r="AA231" t="b">
        <v>1</v>
      </c>
      <c r="AC231" s="10">
        <v>43279</v>
      </c>
      <c r="AJ231" s="10">
        <f t="shared" si="12"/>
        <v>43658.25</v>
      </c>
      <c r="AK231" s="10"/>
      <c r="AL231" s="10"/>
      <c r="AM231" s="10">
        <f t="shared" si="11"/>
        <v>43658.25</v>
      </c>
    </row>
    <row r="232" spans="1:39" x14ac:dyDescent="0.25">
      <c r="A232">
        <v>8084</v>
      </c>
      <c r="C232">
        <v>5000039682</v>
      </c>
      <c r="H232" t="s">
        <v>312</v>
      </c>
      <c r="I232" t="s">
        <v>290</v>
      </c>
      <c r="J232" t="s">
        <v>290</v>
      </c>
      <c r="K232" t="s">
        <v>3484</v>
      </c>
      <c r="L232" t="b">
        <v>1</v>
      </c>
      <c r="M232">
        <v>3</v>
      </c>
      <c r="N232" t="s">
        <v>3496</v>
      </c>
      <c r="O232" t="b">
        <v>1</v>
      </c>
      <c r="P232" t="s">
        <v>1998</v>
      </c>
      <c r="Q232" t="s">
        <v>1999</v>
      </c>
      <c r="R232" t="s">
        <v>2000</v>
      </c>
      <c r="S232" s="10">
        <v>43244</v>
      </c>
      <c r="T232" s="10" t="b">
        <v>1</v>
      </c>
      <c r="U232" t="b">
        <v>0</v>
      </c>
      <c r="V232" t="s">
        <v>536</v>
      </c>
      <c r="Z232" t="b">
        <v>1</v>
      </c>
      <c r="AA232" t="b">
        <v>1</v>
      </c>
      <c r="AC232" s="10">
        <v>43244</v>
      </c>
      <c r="AJ232" s="10">
        <f t="shared" si="12"/>
        <v>43609.25</v>
      </c>
      <c r="AK232" s="10"/>
      <c r="AL232" s="10"/>
      <c r="AM232" s="10">
        <f t="shared" si="11"/>
        <v>43609.25</v>
      </c>
    </row>
    <row r="233" spans="1:39" x14ac:dyDescent="0.25">
      <c r="A233">
        <v>505</v>
      </c>
      <c r="C233">
        <v>5000085342</v>
      </c>
      <c r="H233" t="s">
        <v>313</v>
      </c>
      <c r="I233" t="s">
        <v>290</v>
      </c>
      <c r="J233" t="s">
        <v>290</v>
      </c>
      <c r="K233" t="s">
        <v>3486</v>
      </c>
      <c r="L233" t="b">
        <v>1</v>
      </c>
      <c r="M233">
        <v>3</v>
      </c>
      <c r="N233" t="s">
        <v>3496</v>
      </c>
      <c r="O233" t="b">
        <v>1</v>
      </c>
      <c r="P233" t="s">
        <v>2339</v>
      </c>
      <c r="R233" t="s">
        <v>2358</v>
      </c>
      <c r="S233" s="10">
        <v>43291</v>
      </c>
      <c r="T233" s="10" t="b">
        <v>1</v>
      </c>
      <c r="U233" t="b">
        <v>0</v>
      </c>
      <c r="V233" t="s">
        <v>536</v>
      </c>
      <c r="Z233" t="b">
        <v>1</v>
      </c>
      <c r="AA233" t="b">
        <v>1</v>
      </c>
      <c r="AC233" s="10">
        <v>43291</v>
      </c>
      <c r="AJ233" s="10">
        <f t="shared" si="12"/>
        <v>43656.25</v>
      </c>
      <c r="AK233" s="10"/>
      <c r="AL233" s="10"/>
      <c r="AM233" s="10">
        <f t="shared" si="11"/>
        <v>43656.25</v>
      </c>
    </row>
    <row r="234" spans="1:39" x14ac:dyDescent="0.25">
      <c r="A234">
        <v>506</v>
      </c>
      <c r="C234">
        <v>5000067979</v>
      </c>
      <c r="H234" t="s">
        <v>314</v>
      </c>
      <c r="I234" t="s">
        <v>290</v>
      </c>
      <c r="J234" t="s">
        <v>290</v>
      </c>
      <c r="K234" t="s">
        <v>3486</v>
      </c>
      <c r="L234" t="b">
        <v>1</v>
      </c>
      <c r="M234">
        <v>3</v>
      </c>
      <c r="N234" t="s">
        <v>3496</v>
      </c>
      <c r="O234" t="b">
        <v>1</v>
      </c>
      <c r="P234" t="s">
        <v>2359</v>
      </c>
      <c r="R234" t="s">
        <v>2360</v>
      </c>
      <c r="S234" s="10">
        <v>43293</v>
      </c>
      <c r="T234" s="10" t="b">
        <v>1</v>
      </c>
      <c r="U234" t="b">
        <v>0</v>
      </c>
      <c r="V234" t="s">
        <v>536</v>
      </c>
      <c r="Z234" t="b">
        <v>1</v>
      </c>
      <c r="AA234" t="b">
        <v>1</v>
      </c>
      <c r="AC234" s="10">
        <v>43293</v>
      </c>
      <c r="AD234" t="s">
        <v>2361</v>
      </c>
      <c r="AE234" t="s">
        <v>2361</v>
      </c>
      <c r="AF234" t="s">
        <v>2361</v>
      </c>
      <c r="AG234" t="s">
        <v>2362</v>
      </c>
      <c r="AH234" t="s">
        <v>2361</v>
      </c>
      <c r="AI234" t="s">
        <v>2362</v>
      </c>
      <c r="AJ234" s="10">
        <f t="shared" si="12"/>
        <v>43658.25</v>
      </c>
      <c r="AK234" s="10"/>
      <c r="AL234" s="10"/>
      <c r="AM234" s="10">
        <f t="shared" si="11"/>
        <v>43658.25</v>
      </c>
    </row>
    <row r="235" spans="1:39" x14ac:dyDescent="0.25">
      <c r="A235">
        <v>13308</v>
      </c>
      <c r="C235">
        <v>4295905826</v>
      </c>
      <c r="H235" t="s">
        <v>315</v>
      </c>
      <c r="I235" t="s">
        <v>316</v>
      </c>
      <c r="J235" t="s">
        <v>316</v>
      </c>
      <c r="K235" t="s">
        <v>3486</v>
      </c>
      <c r="L235" t="b">
        <v>1</v>
      </c>
      <c r="M235">
        <v>2</v>
      </c>
      <c r="O235" t="b">
        <v>0</v>
      </c>
      <c r="P235" t="s">
        <v>19</v>
      </c>
      <c r="S235" s="10" t="s">
        <v>536</v>
      </c>
      <c r="T235" s="10"/>
      <c r="U235" t="b">
        <v>0</v>
      </c>
      <c r="V235" t="s">
        <v>19</v>
      </c>
      <c r="Z235" t="b">
        <v>0</v>
      </c>
      <c r="AA235" t="b">
        <v>1</v>
      </c>
      <c r="AC235" s="10">
        <v>43369</v>
      </c>
      <c r="AJ235" s="10" t="str">
        <f t="shared" si="12"/>
        <v/>
      </c>
      <c r="AK235" s="10"/>
      <c r="AL235" s="10"/>
      <c r="AM235" s="10" t="e">
        <f t="shared" si="11"/>
        <v>#NUM!</v>
      </c>
    </row>
    <row r="236" spans="1:39" x14ac:dyDescent="0.25">
      <c r="A236">
        <v>223482</v>
      </c>
      <c r="C236">
        <v>4295908678</v>
      </c>
      <c r="E236" t="s">
        <v>317</v>
      </c>
      <c r="H236" t="s">
        <v>318</v>
      </c>
      <c r="I236" t="s">
        <v>316</v>
      </c>
      <c r="J236" t="s">
        <v>316</v>
      </c>
      <c r="K236" t="s">
        <v>3484</v>
      </c>
      <c r="L236" t="b">
        <v>1</v>
      </c>
      <c r="M236">
        <v>3</v>
      </c>
      <c r="N236" t="s">
        <v>3496</v>
      </c>
      <c r="O236" t="b">
        <v>0</v>
      </c>
      <c r="P236" t="s">
        <v>441</v>
      </c>
      <c r="R236" t="s">
        <v>3527</v>
      </c>
      <c r="S236" s="10">
        <v>43147</v>
      </c>
      <c r="T236" s="10" t="b">
        <v>1</v>
      </c>
      <c r="U236" t="b">
        <v>0</v>
      </c>
      <c r="V236" s="10" t="s">
        <v>477</v>
      </c>
      <c r="X236" t="s">
        <v>496</v>
      </c>
      <c r="Z236" t="b">
        <v>1</v>
      </c>
      <c r="AA236" t="b">
        <v>1</v>
      </c>
      <c r="AC236" s="10">
        <v>43171</v>
      </c>
      <c r="AD236" t="s">
        <v>1414</v>
      </c>
      <c r="AE236" t="s">
        <v>1415</v>
      </c>
      <c r="AF236" t="s">
        <v>1416</v>
      </c>
      <c r="AG236" t="s">
        <v>1418</v>
      </c>
      <c r="AH236" t="s">
        <v>1417</v>
      </c>
      <c r="AJ236" s="10">
        <f t="shared" si="12"/>
        <v>43512.25</v>
      </c>
      <c r="AK236" s="10" t="s">
        <v>536</v>
      </c>
      <c r="AL236" s="10"/>
      <c r="AM236" s="10">
        <f t="shared" si="11"/>
        <v>43512.25</v>
      </c>
    </row>
    <row r="237" spans="1:39" x14ac:dyDescent="0.25">
      <c r="A237">
        <v>8114</v>
      </c>
      <c r="C237">
        <v>4296035567</v>
      </c>
      <c r="E237" t="s">
        <v>319</v>
      </c>
      <c r="H237" t="s">
        <v>320</v>
      </c>
      <c r="I237" t="s">
        <v>316</v>
      </c>
      <c r="J237" t="s">
        <v>316</v>
      </c>
      <c r="K237" t="s">
        <v>3484</v>
      </c>
      <c r="L237" t="b">
        <v>1</v>
      </c>
      <c r="M237">
        <v>3</v>
      </c>
      <c r="N237" t="s">
        <v>3496</v>
      </c>
      <c r="O237" t="b">
        <v>1</v>
      </c>
      <c r="P237" t="s">
        <v>441</v>
      </c>
      <c r="Q237" t="s">
        <v>2001</v>
      </c>
      <c r="R237" t="s">
        <v>2002</v>
      </c>
      <c r="S237" s="10">
        <v>43250</v>
      </c>
      <c r="T237" s="10" t="b">
        <v>1</v>
      </c>
      <c r="U237" t="b">
        <v>0</v>
      </c>
      <c r="V237" s="10" t="s">
        <v>477</v>
      </c>
      <c r="X237" t="s">
        <v>497</v>
      </c>
      <c r="Z237" t="b">
        <v>1</v>
      </c>
      <c r="AA237" t="b">
        <v>1</v>
      </c>
      <c r="AC237" s="10">
        <v>43256</v>
      </c>
      <c r="AD237" t="s">
        <v>2003</v>
      </c>
      <c r="AE237" t="s">
        <v>2003</v>
      </c>
      <c r="AF237" t="s">
        <v>2003</v>
      </c>
      <c r="AG237" t="s">
        <v>2004</v>
      </c>
      <c r="AH237" t="s">
        <v>2003</v>
      </c>
      <c r="AI237" t="s">
        <v>2005</v>
      </c>
      <c r="AJ237" s="10">
        <f t="shared" si="12"/>
        <v>43615.25</v>
      </c>
      <c r="AK237" s="10"/>
      <c r="AL237" s="10"/>
      <c r="AM237" s="10">
        <f t="shared" si="11"/>
        <v>43615.25</v>
      </c>
    </row>
    <row r="238" spans="1:39" x14ac:dyDescent="0.25">
      <c r="A238">
        <v>962</v>
      </c>
      <c r="C238">
        <v>4295903417</v>
      </c>
      <c r="E238" t="s">
        <v>321</v>
      </c>
      <c r="H238" t="s">
        <v>322</v>
      </c>
      <c r="I238" t="s">
        <v>316</v>
      </c>
      <c r="J238" t="s">
        <v>316</v>
      </c>
      <c r="K238" t="s">
        <v>3484</v>
      </c>
      <c r="L238" t="b">
        <v>1</v>
      </c>
      <c r="N238" t="s">
        <v>3496</v>
      </c>
      <c r="O238" t="b">
        <v>1</v>
      </c>
      <c r="P238" t="s">
        <v>2393</v>
      </c>
      <c r="R238" s="96" t="s">
        <v>3542</v>
      </c>
      <c r="S238" s="10">
        <v>43416</v>
      </c>
      <c r="T238" s="10"/>
      <c r="U238" t="b">
        <v>0</v>
      </c>
      <c r="V238" s="10" t="s">
        <v>477</v>
      </c>
      <c r="X238" t="s">
        <v>498</v>
      </c>
      <c r="Z238" t="b">
        <v>1</v>
      </c>
      <c r="AA238" t="b">
        <v>0</v>
      </c>
      <c r="AB238" t="b">
        <v>1</v>
      </c>
      <c r="AC238" s="10">
        <v>43416</v>
      </c>
      <c r="AJ238" s="10">
        <f t="shared" si="12"/>
        <v>43781.25</v>
      </c>
      <c r="AK238" s="10"/>
      <c r="AL238" s="10"/>
      <c r="AM238" s="10">
        <f t="shared" si="11"/>
        <v>43781.25</v>
      </c>
    </row>
    <row r="239" spans="1:39" x14ac:dyDescent="0.25">
      <c r="A239">
        <v>974</v>
      </c>
      <c r="C239">
        <v>5036203422</v>
      </c>
      <c r="E239" t="s">
        <v>323</v>
      </c>
      <c r="H239" t="s">
        <v>324</v>
      </c>
      <c r="I239" t="s">
        <v>316</v>
      </c>
      <c r="J239" t="s">
        <v>316</v>
      </c>
      <c r="K239" t="s">
        <v>3484</v>
      </c>
      <c r="L239" t="b">
        <v>1</v>
      </c>
      <c r="M239">
        <v>3</v>
      </c>
      <c r="N239" t="s">
        <v>3496</v>
      </c>
      <c r="O239" t="b">
        <v>1</v>
      </c>
      <c r="P239" t="s">
        <v>1558</v>
      </c>
      <c r="Q239" t="s">
        <v>1756</v>
      </c>
      <c r="R239" t="s">
        <v>1757</v>
      </c>
      <c r="S239" s="10">
        <v>43160</v>
      </c>
      <c r="T239" s="10" t="b">
        <v>1</v>
      </c>
      <c r="U239" t="b">
        <v>0</v>
      </c>
      <c r="V239" s="10" t="s">
        <v>477</v>
      </c>
      <c r="X239" t="s">
        <v>499</v>
      </c>
      <c r="Z239" t="b">
        <v>1</v>
      </c>
      <c r="AA239" t="b">
        <v>0</v>
      </c>
      <c r="AB239" t="b">
        <v>1</v>
      </c>
      <c r="AC239" s="10">
        <v>43173</v>
      </c>
      <c r="AD239" t="s">
        <v>1636</v>
      </c>
      <c r="AE239" t="s">
        <v>1636</v>
      </c>
      <c r="AF239" t="s">
        <v>1636</v>
      </c>
      <c r="AG239" t="s">
        <v>1758</v>
      </c>
      <c r="AH239" t="s">
        <v>1758</v>
      </c>
      <c r="AJ239" s="10">
        <f t="shared" si="12"/>
        <v>43525.25</v>
      </c>
      <c r="AK239" s="10"/>
      <c r="AL239" s="10"/>
      <c r="AM239" s="10">
        <f t="shared" si="11"/>
        <v>43525.25</v>
      </c>
    </row>
    <row r="240" spans="1:39" x14ac:dyDescent="0.25">
      <c r="A240">
        <v>1933</v>
      </c>
      <c r="C240">
        <v>4295903344</v>
      </c>
      <c r="E240" t="s">
        <v>325</v>
      </c>
      <c r="H240" t="s">
        <v>326</v>
      </c>
      <c r="I240" t="s">
        <v>316</v>
      </c>
      <c r="J240" t="s">
        <v>316</v>
      </c>
      <c r="K240" t="s">
        <v>3484</v>
      </c>
      <c r="L240" t="b">
        <v>1</v>
      </c>
      <c r="M240">
        <v>3</v>
      </c>
      <c r="N240" t="s">
        <v>3496</v>
      </c>
      <c r="O240" t="b">
        <v>1</v>
      </c>
      <c r="P240" t="s">
        <v>1431</v>
      </c>
      <c r="R240" t="s">
        <v>1622</v>
      </c>
      <c r="S240" s="10">
        <v>43157</v>
      </c>
      <c r="T240" s="10" t="b">
        <v>1</v>
      </c>
      <c r="U240" t="b">
        <v>0</v>
      </c>
      <c r="V240" s="10" t="s">
        <v>477</v>
      </c>
      <c r="X240" t="s">
        <v>500</v>
      </c>
      <c r="Z240" t="b">
        <v>1</v>
      </c>
      <c r="AA240" t="b">
        <v>0</v>
      </c>
      <c r="AB240" t="b">
        <v>1</v>
      </c>
      <c r="AC240" s="10">
        <v>43192</v>
      </c>
      <c r="AD240" t="s">
        <v>1623</v>
      </c>
      <c r="AE240" t="s">
        <v>1623</v>
      </c>
      <c r="AF240" t="s">
        <v>1868</v>
      </c>
      <c r="AG240" t="s">
        <v>1623</v>
      </c>
      <c r="AH240" t="s">
        <v>1623</v>
      </c>
      <c r="AJ240" s="10">
        <f t="shared" si="12"/>
        <v>43522.25</v>
      </c>
      <c r="AK240" s="10" t="s">
        <v>536</v>
      </c>
      <c r="AL240" s="10"/>
      <c r="AM240" s="10">
        <f t="shared" si="11"/>
        <v>43522.25</v>
      </c>
    </row>
    <row r="241" spans="1:39" x14ac:dyDescent="0.25">
      <c r="A241">
        <v>8058</v>
      </c>
      <c r="C241">
        <v>4295903347</v>
      </c>
      <c r="E241" t="s">
        <v>327</v>
      </c>
      <c r="H241" t="s">
        <v>328</v>
      </c>
      <c r="I241" t="s">
        <v>316</v>
      </c>
      <c r="J241" t="s">
        <v>316</v>
      </c>
      <c r="K241" t="s">
        <v>3484</v>
      </c>
      <c r="L241" t="b">
        <v>1</v>
      </c>
      <c r="M241">
        <v>3</v>
      </c>
      <c r="N241" t="s">
        <v>3496</v>
      </c>
      <c r="O241" t="b">
        <v>0</v>
      </c>
      <c r="P241" t="s">
        <v>441</v>
      </c>
      <c r="Q241" t="s">
        <v>1340</v>
      </c>
      <c r="R241" t="s">
        <v>1341</v>
      </c>
      <c r="S241" s="10">
        <v>43151</v>
      </c>
      <c r="T241" s="10" t="b">
        <v>1</v>
      </c>
      <c r="U241" t="b">
        <v>0</v>
      </c>
      <c r="V241" s="10" t="s">
        <v>477</v>
      </c>
      <c r="W241" t="s">
        <v>1347</v>
      </c>
      <c r="X241" t="s">
        <v>1341</v>
      </c>
      <c r="Z241" t="b">
        <v>1</v>
      </c>
      <c r="AA241" t="b">
        <v>1</v>
      </c>
      <c r="AC241" s="10">
        <v>43166</v>
      </c>
      <c r="AD241" t="s">
        <v>1342</v>
      </c>
      <c r="AE241" t="s">
        <v>1343</v>
      </c>
      <c r="AF241" t="s">
        <v>1345</v>
      </c>
      <c r="AG241" t="s">
        <v>1344</v>
      </c>
      <c r="AH241" t="s">
        <v>1346</v>
      </c>
      <c r="AJ241" s="10">
        <f t="shared" si="12"/>
        <v>43516.25</v>
      </c>
      <c r="AK241" s="10" t="s">
        <v>536</v>
      </c>
      <c r="AL241" s="10"/>
      <c r="AM241" s="10">
        <f t="shared" si="11"/>
        <v>43516.25</v>
      </c>
    </row>
    <row r="242" spans="1:39" x14ac:dyDescent="0.25">
      <c r="A242">
        <v>8060</v>
      </c>
      <c r="C242">
        <v>4295904724</v>
      </c>
      <c r="E242" t="s">
        <v>329</v>
      </c>
      <c r="H242" t="s">
        <v>330</v>
      </c>
      <c r="I242" t="s">
        <v>316</v>
      </c>
      <c r="J242" t="s">
        <v>316</v>
      </c>
      <c r="K242" t="s">
        <v>3484</v>
      </c>
      <c r="L242" t="b">
        <v>1</v>
      </c>
      <c r="M242">
        <v>3</v>
      </c>
      <c r="N242" t="s">
        <v>3496</v>
      </c>
      <c r="O242" t="b">
        <v>1</v>
      </c>
      <c r="P242" t="s">
        <v>1431</v>
      </c>
      <c r="R242" t="s">
        <v>1625</v>
      </c>
      <c r="S242" s="10">
        <v>43159</v>
      </c>
      <c r="T242" s="10" t="b">
        <v>1</v>
      </c>
      <c r="U242" t="b">
        <v>0</v>
      </c>
      <c r="V242" s="10" t="s">
        <v>477</v>
      </c>
      <c r="X242" t="s">
        <v>501</v>
      </c>
      <c r="Z242" t="b">
        <v>1</v>
      </c>
      <c r="AA242" t="b">
        <v>1</v>
      </c>
      <c r="AC242" s="10">
        <v>43188</v>
      </c>
      <c r="AD242" t="s">
        <v>1323</v>
      </c>
      <c r="AE242" t="s">
        <v>1323</v>
      </c>
      <c r="AF242" t="s">
        <v>1627</v>
      </c>
      <c r="AG242" t="s">
        <v>1627</v>
      </c>
      <c r="AH242" t="s">
        <v>1627</v>
      </c>
      <c r="AI242" t="s">
        <v>1626</v>
      </c>
      <c r="AJ242" s="10">
        <f t="shared" si="12"/>
        <v>43524.25</v>
      </c>
      <c r="AK242" s="10" t="s">
        <v>536</v>
      </c>
      <c r="AL242" s="10"/>
      <c r="AM242" s="10">
        <f t="shared" si="11"/>
        <v>43524.25</v>
      </c>
    </row>
    <row r="243" spans="1:39" x14ac:dyDescent="0.25">
      <c r="A243">
        <v>9777</v>
      </c>
      <c r="C243">
        <v>5001116163</v>
      </c>
      <c r="H243" s="27" t="s">
        <v>331</v>
      </c>
      <c r="I243" t="s">
        <v>316</v>
      </c>
      <c r="J243" t="s">
        <v>316</v>
      </c>
      <c r="K243" t="s">
        <v>3485</v>
      </c>
      <c r="L243" t="b">
        <v>1</v>
      </c>
      <c r="M243">
        <v>3</v>
      </c>
      <c r="N243" t="s">
        <v>3498</v>
      </c>
      <c r="O243" t="b">
        <v>1</v>
      </c>
      <c r="P243" t="s">
        <v>19</v>
      </c>
      <c r="R243" t="s">
        <v>2850</v>
      </c>
      <c r="S243" s="10">
        <v>43245</v>
      </c>
      <c r="T243" s="10" t="b">
        <v>1</v>
      </c>
      <c r="U243" t="b">
        <v>0</v>
      </c>
      <c r="V243" t="s">
        <v>19</v>
      </c>
      <c r="Z243" t="b">
        <v>1</v>
      </c>
      <c r="AA243" t="b">
        <v>1</v>
      </c>
      <c r="AC243" s="10">
        <v>43361</v>
      </c>
      <c r="AJ243" s="10">
        <f t="shared" si="12"/>
        <v>43610.25</v>
      </c>
      <c r="AK243" s="10"/>
      <c r="AL243" s="10"/>
      <c r="AM243" s="10">
        <f t="shared" si="11"/>
        <v>43610.25</v>
      </c>
    </row>
    <row r="244" spans="1:39" x14ac:dyDescent="0.25">
      <c r="A244">
        <v>1014</v>
      </c>
      <c r="C244">
        <v>4296390342</v>
      </c>
      <c r="H244" t="s">
        <v>332</v>
      </c>
      <c r="I244" t="s">
        <v>316</v>
      </c>
      <c r="J244" t="s">
        <v>316</v>
      </c>
      <c r="K244" t="s">
        <v>3485</v>
      </c>
      <c r="L244" t="b">
        <v>1</v>
      </c>
      <c r="M244">
        <v>3</v>
      </c>
      <c r="O244" t="b">
        <v>0</v>
      </c>
      <c r="P244" t="s">
        <v>536</v>
      </c>
      <c r="R244" t="s">
        <v>2827</v>
      </c>
      <c r="S244" s="10">
        <v>42553</v>
      </c>
      <c r="T244" s="10"/>
      <c r="U244" t="b">
        <v>0</v>
      </c>
      <c r="V244" t="s">
        <v>536</v>
      </c>
      <c r="Z244" t="b">
        <v>0</v>
      </c>
      <c r="AA244" t="b">
        <v>1</v>
      </c>
      <c r="AC244" s="10">
        <v>42553</v>
      </c>
      <c r="AJ244" s="10">
        <f t="shared" si="12"/>
        <v>42918.25</v>
      </c>
      <c r="AK244" s="10" t="s">
        <v>536</v>
      </c>
      <c r="AL244" s="10"/>
      <c r="AM244" s="10">
        <f t="shared" si="11"/>
        <v>42918.25</v>
      </c>
    </row>
    <row r="245" spans="1:39" x14ac:dyDescent="0.25">
      <c r="A245">
        <v>8329</v>
      </c>
      <c r="C245">
        <v>4297947290</v>
      </c>
      <c r="E245" t="s">
        <v>333</v>
      </c>
      <c r="H245" t="s">
        <v>334</v>
      </c>
      <c r="I245" t="s">
        <v>316</v>
      </c>
      <c r="J245" t="s">
        <v>316</v>
      </c>
      <c r="K245" t="s">
        <v>3484</v>
      </c>
      <c r="L245" t="b">
        <v>1</v>
      </c>
      <c r="M245">
        <v>3</v>
      </c>
      <c r="N245" t="s">
        <v>3496</v>
      </c>
      <c r="O245" t="b">
        <v>1</v>
      </c>
      <c r="P245" t="s">
        <v>1760</v>
      </c>
      <c r="Q245" t="s">
        <v>1761</v>
      </c>
      <c r="R245" t="s">
        <v>1179</v>
      </c>
      <c r="S245" s="10">
        <v>43171</v>
      </c>
      <c r="T245" s="10" t="b">
        <v>1</v>
      </c>
      <c r="U245" t="b">
        <v>0</v>
      </c>
      <c r="V245" s="10" t="s">
        <v>477</v>
      </c>
      <c r="X245" t="s">
        <v>502</v>
      </c>
      <c r="Z245" t="b">
        <v>1</v>
      </c>
      <c r="AA245" t="b">
        <v>1</v>
      </c>
      <c r="AC245" s="10">
        <v>43171</v>
      </c>
      <c r="AD245" t="s">
        <v>1762</v>
      </c>
      <c r="AE245" t="s">
        <v>1762</v>
      </c>
      <c r="AF245" t="s">
        <v>1711</v>
      </c>
      <c r="AG245" t="s">
        <v>1763</v>
      </c>
      <c r="AH245" t="s">
        <v>1764</v>
      </c>
      <c r="AJ245" s="10">
        <f t="shared" si="12"/>
        <v>43536.25</v>
      </c>
      <c r="AK245" s="10"/>
      <c r="AL245" s="10"/>
      <c r="AM245" s="10">
        <f t="shared" si="11"/>
        <v>43536.25</v>
      </c>
    </row>
    <row r="246" spans="1:39" x14ac:dyDescent="0.25">
      <c r="A246">
        <v>8116</v>
      </c>
      <c r="C246">
        <v>4295908544</v>
      </c>
      <c r="E246" s="7" t="s">
        <v>335</v>
      </c>
      <c r="H246" t="s">
        <v>336</v>
      </c>
      <c r="I246" t="s">
        <v>316</v>
      </c>
      <c r="J246" t="s">
        <v>316</v>
      </c>
      <c r="L246" t="b">
        <v>0</v>
      </c>
      <c r="M246">
        <v>3</v>
      </c>
      <c r="N246" t="s">
        <v>3496</v>
      </c>
      <c r="O246" t="b">
        <v>1</v>
      </c>
      <c r="P246" t="s">
        <v>1314</v>
      </c>
      <c r="Q246" t="s">
        <v>1756</v>
      </c>
      <c r="R246" t="s">
        <v>1765</v>
      </c>
      <c r="S246" s="10">
        <v>43174</v>
      </c>
      <c r="T246" s="10" t="b">
        <v>1</v>
      </c>
      <c r="U246" t="b">
        <v>0</v>
      </c>
      <c r="V246" s="10" t="s">
        <v>477</v>
      </c>
      <c r="X246" t="s">
        <v>503</v>
      </c>
      <c r="Z246" t="b">
        <v>1</v>
      </c>
      <c r="AA246" t="b">
        <v>1</v>
      </c>
      <c r="AC246" s="10">
        <v>43174</v>
      </c>
      <c r="AD246" t="s">
        <v>1766</v>
      </c>
      <c r="AE246" t="s">
        <v>1766</v>
      </c>
      <c r="AF246" t="s">
        <v>1766</v>
      </c>
      <c r="AG246" t="s">
        <v>1766</v>
      </c>
      <c r="AH246" t="s">
        <v>1766</v>
      </c>
      <c r="AJ246" s="10">
        <f t="shared" si="12"/>
        <v>43539.25</v>
      </c>
      <c r="AK246" s="10"/>
      <c r="AL246" s="10"/>
      <c r="AM246" s="10">
        <f t="shared" si="11"/>
        <v>43539.25</v>
      </c>
    </row>
    <row r="247" spans="1:39" x14ac:dyDescent="0.25">
      <c r="A247" s="5">
        <v>1055</v>
      </c>
      <c r="C247" s="5">
        <v>4298367723</v>
      </c>
      <c r="D247" s="5"/>
      <c r="E247" s="5"/>
      <c r="H247" t="s">
        <v>337</v>
      </c>
      <c r="I247" t="s">
        <v>316</v>
      </c>
      <c r="J247" t="s">
        <v>316</v>
      </c>
      <c r="K247" t="s">
        <v>3485</v>
      </c>
      <c r="L247" t="b">
        <v>1</v>
      </c>
      <c r="O247" t="b">
        <v>0</v>
      </c>
      <c r="P247" t="s">
        <v>19</v>
      </c>
      <c r="S247" s="10" t="s">
        <v>536</v>
      </c>
      <c r="T247" s="10"/>
      <c r="U247" t="b">
        <v>0</v>
      </c>
      <c r="V247" t="s">
        <v>19</v>
      </c>
      <c r="Z247" t="b">
        <v>1</v>
      </c>
      <c r="AA247" t="b">
        <v>0</v>
      </c>
      <c r="AB247" t="b">
        <v>1</v>
      </c>
      <c r="AC247" s="10">
        <v>43363</v>
      </c>
      <c r="AJ247" s="10" t="str">
        <f t="shared" si="12"/>
        <v/>
      </c>
      <c r="AK247" s="10"/>
      <c r="AL247" s="10"/>
      <c r="AM247" s="10" t="e">
        <f t="shared" si="11"/>
        <v>#NUM!</v>
      </c>
    </row>
    <row r="248" spans="1:39" x14ac:dyDescent="0.25">
      <c r="A248">
        <v>8430</v>
      </c>
      <c r="C248">
        <v>4295899990</v>
      </c>
      <c r="E248" t="s">
        <v>338</v>
      </c>
      <c r="H248" t="s">
        <v>339</v>
      </c>
      <c r="I248" t="s">
        <v>316</v>
      </c>
      <c r="J248" t="s">
        <v>316</v>
      </c>
      <c r="K248" t="s">
        <v>3484</v>
      </c>
      <c r="L248" t="b">
        <v>1</v>
      </c>
      <c r="N248" t="s">
        <v>3496</v>
      </c>
      <c r="O248" t="b">
        <v>0</v>
      </c>
      <c r="P248" t="s">
        <v>441</v>
      </c>
      <c r="R248" t="s">
        <v>1184</v>
      </c>
      <c r="S248" s="10">
        <v>43235</v>
      </c>
      <c r="T248" s="10"/>
      <c r="U248" t="b">
        <v>0</v>
      </c>
      <c r="V248" s="10" t="s">
        <v>477</v>
      </c>
      <c r="X248" t="s">
        <v>504</v>
      </c>
      <c r="Z248" t="b">
        <v>1</v>
      </c>
      <c r="AA248" t="b">
        <v>0</v>
      </c>
      <c r="AB248" t="b">
        <v>1</v>
      </c>
      <c r="AC248" s="10">
        <v>43235</v>
      </c>
      <c r="AD248" t="s">
        <v>1768</v>
      </c>
      <c r="AE248" t="s">
        <v>1768</v>
      </c>
      <c r="AF248" t="s">
        <v>1768</v>
      </c>
      <c r="AG248" t="s">
        <v>1770</v>
      </c>
      <c r="AH248" t="s">
        <v>1768</v>
      </c>
      <c r="AJ248" s="10">
        <f t="shared" si="12"/>
        <v>43600.25</v>
      </c>
      <c r="AM248" s="10">
        <f t="shared" si="11"/>
        <v>43600.25</v>
      </c>
    </row>
    <row r="249" spans="1:39" x14ac:dyDescent="0.25">
      <c r="A249">
        <v>8485</v>
      </c>
      <c r="C249">
        <v>4296896513</v>
      </c>
      <c r="H249" t="s">
        <v>340</v>
      </c>
      <c r="I249" t="s">
        <v>316</v>
      </c>
      <c r="J249" t="s">
        <v>316</v>
      </c>
      <c r="K249" t="s">
        <v>3485</v>
      </c>
      <c r="L249" t="b">
        <v>1</v>
      </c>
      <c r="O249" t="b">
        <v>0</v>
      </c>
      <c r="P249" t="s">
        <v>19</v>
      </c>
      <c r="S249" s="10" t="s">
        <v>536</v>
      </c>
      <c r="T249" s="10"/>
      <c r="U249" t="b">
        <v>0</v>
      </c>
      <c r="V249" t="s">
        <v>19</v>
      </c>
      <c r="Z249" t="b">
        <v>0</v>
      </c>
      <c r="AA249" t="b">
        <v>0</v>
      </c>
      <c r="AC249" s="10">
        <v>43374</v>
      </c>
      <c r="AJ249" s="10" t="str">
        <f t="shared" si="12"/>
        <v/>
      </c>
      <c r="AK249" s="10"/>
      <c r="AL249" s="10"/>
      <c r="AM249" s="10" t="e">
        <f t="shared" si="11"/>
        <v>#NUM!</v>
      </c>
    </row>
    <row r="250" spans="1:39" x14ac:dyDescent="0.25">
      <c r="A250">
        <v>1080</v>
      </c>
      <c r="C250">
        <v>4298209955</v>
      </c>
      <c r="H250" t="s">
        <v>341</v>
      </c>
      <c r="I250" t="s">
        <v>316</v>
      </c>
      <c r="J250" t="s">
        <v>316</v>
      </c>
      <c r="K250" t="s">
        <v>3490</v>
      </c>
      <c r="L250" t="b">
        <v>1</v>
      </c>
      <c r="M250">
        <v>3</v>
      </c>
      <c r="N250" t="s">
        <v>3498</v>
      </c>
      <c r="O250" t="b">
        <v>1</v>
      </c>
      <c r="P250" t="s">
        <v>2880</v>
      </c>
      <c r="Q250" t="s">
        <v>2879</v>
      </c>
      <c r="R250" t="s">
        <v>2877</v>
      </c>
      <c r="S250" s="10">
        <v>43250</v>
      </c>
      <c r="T250" s="10"/>
      <c r="U250" t="b">
        <v>1</v>
      </c>
      <c r="V250" s="10" t="s">
        <v>2880</v>
      </c>
      <c r="W250" t="s">
        <v>2882</v>
      </c>
      <c r="X250" t="s">
        <v>2877</v>
      </c>
      <c r="Y250" s="10">
        <v>43250</v>
      </c>
      <c r="Z250" t="b">
        <v>1</v>
      </c>
      <c r="AA250" t="b">
        <v>0</v>
      </c>
      <c r="AC250" s="10">
        <v>43250</v>
      </c>
      <c r="AJ250" s="10">
        <f t="shared" ref="AJ250:AJ281" si="13">IF(AND(ISNUMBER(S250),S250&gt;0),S250+365.25,"")</f>
        <v>43615.25</v>
      </c>
      <c r="AK250" s="10"/>
      <c r="AL250" s="10"/>
      <c r="AM250" s="10">
        <f t="shared" si="11"/>
        <v>43615.25</v>
      </c>
    </row>
    <row r="251" spans="1:39" x14ac:dyDescent="0.25">
      <c r="A251">
        <v>1094</v>
      </c>
      <c r="C251">
        <v>4296384904</v>
      </c>
      <c r="H251" t="s">
        <v>342</v>
      </c>
      <c r="I251" t="s">
        <v>316</v>
      </c>
      <c r="J251" t="s">
        <v>316</v>
      </c>
      <c r="K251" t="s">
        <v>3485</v>
      </c>
      <c r="L251" t="b">
        <v>1</v>
      </c>
      <c r="N251" t="s">
        <v>3498</v>
      </c>
      <c r="O251" t="b">
        <v>0</v>
      </c>
      <c r="P251" t="s">
        <v>3346</v>
      </c>
      <c r="R251" t="s">
        <v>3345</v>
      </c>
      <c r="S251" s="10">
        <v>43320</v>
      </c>
      <c r="T251" s="10"/>
      <c r="U251" t="b">
        <v>0</v>
      </c>
      <c r="V251" t="s">
        <v>536</v>
      </c>
      <c r="Z251" t="b">
        <v>1</v>
      </c>
      <c r="AA251" t="b">
        <v>0</v>
      </c>
      <c r="AB251" t="b">
        <v>1</v>
      </c>
      <c r="AC251" s="10">
        <v>42955</v>
      </c>
      <c r="AJ251" s="10">
        <f t="shared" si="13"/>
        <v>43685.25</v>
      </c>
      <c r="AK251" s="10"/>
      <c r="AL251" s="10"/>
      <c r="AM251" s="10">
        <f t="shared" si="11"/>
        <v>43685.25</v>
      </c>
    </row>
    <row r="252" spans="1:39" x14ac:dyDescent="0.25">
      <c r="A252">
        <v>8118</v>
      </c>
      <c r="C252">
        <v>4295905830</v>
      </c>
      <c r="E252" s="7" t="s">
        <v>343</v>
      </c>
      <c r="H252" t="s">
        <v>344</v>
      </c>
      <c r="I252" t="s">
        <v>316</v>
      </c>
      <c r="J252" t="s">
        <v>316</v>
      </c>
      <c r="K252" t="s">
        <v>3484</v>
      </c>
      <c r="L252" t="b">
        <v>1</v>
      </c>
      <c r="M252">
        <v>3</v>
      </c>
      <c r="N252" t="s">
        <v>3496</v>
      </c>
      <c r="O252" t="b">
        <v>1</v>
      </c>
      <c r="P252" t="s">
        <v>1314</v>
      </c>
      <c r="R252" t="s">
        <v>1771</v>
      </c>
      <c r="S252" s="10">
        <v>43173</v>
      </c>
      <c r="T252" s="10" t="b">
        <v>1</v>
      </c>
      <c r="U252" t="b">
        <v>0</v>
      </c>
      <c r="V252" s="10" t="s">
        <v>477</v>
      </c>
      <c r="X252" t="s">
        <v>505</v>
      </c>
      <c r="Z252" t="b">
        <v>1</v>
      </c>
      <c r="AA252" t="b">
        <v>0</v>
      </c>
      <c r="AC252" s="10">
        <v>43173</v>
      </c>
      <c r="AD252" t="s">
        <v>1772</v>
      </c>
      <c r="AE252" t="s">
        <v>1772</v>
      </c>
      <c r="AF252" t="s">
        <v>1772</v>
      </c>
      <c r="AG252" t="s">
        <v>1773</v>
      </c>
      <c r="AH252" t="s">
        <v>1772</v>
      </c>
      <c r="AJ252" s="10">
        <f t="shared" si="13"/>
        <v>43538.25</v>
      </c>
      <c r="AK252" s="10"/>
      <c r="AL252" s="10"/>
      <c r="AM252" s="10">
        <f t="shared" si="11"/>
        <v>43538.25</v>
      </c>
    </row>
    <row r="253" spans="1:39" x14ac:dyDescent="0.25">
      <c r="A253">
        <v>8064</v>
      </c>
      <c r="C253">
        <v>4295903689</v>
      </c>
      <c r="E253" t="s">
        <v>345</v>
      </c>
      <c r="H253" t="s">
        <v>346</v>
      </c>
      <c r="I253" t="s">
        <v>316</v>
      </c>
      <c r="J253" t="s">
        <v>316</v>
      </c>
      <c r="K253" t="s">
        <v>3486</v>
      </c>
      <c r="L253" t="b">
        <v>1</v>
      </c>
      <c r="O253" t="b">
        <v>0</v>
      </c>
      <c r="P253" t="s">
        <v>441</v>
      </c>
      <c r="R253" t="s">
        <v>1630</v>
      </c>
      <c r="S253" s="10">
        <v>43160</v>
      </c>
      <c r="T253" s="10"/>
      <c r="U253" t="b">
        <v>0</v>
      </c>
      <c r="V253" s="10" t="s">
        <v>477</v>
      </c>
      <c r="X253" t="s">
        <v>506</v>
      </c>
      <c r="Z253" t="b">
        <v>1</v>
      </c>
      <c r="AA253" t="b">
        <v>0</v>
      </c>
      <c r="AB253" t="b">
        <v>1</v>
      </c>
      <c r="AC253" s="10">
        <v>43160</v>
      </c>
      <c r="AD253" t="s">
        <v>1631</v>
      </c>
      <c r="AE253" t="s">
        <v>1631</v>
      </c>
      <c r="AF253" t="s">
        <v>1631</v>
      </c>
      <c r="AG253" t="s">
        <v>1631</v>
      </c>
      <c r="AH253" t="s">
        <v>1631</v>
      </c>
      <c r="AJ253" s="10">
        <f t="shared" si="13"/>
        <v>43525.25</v>
      </c>
      <c r="AK253" s="10" t="s">
        <v>536</v>
      </c>
      <c r="AL253" s="10"/>
      <c r="AM253" s="10">
        <f t="shared" si="11"/>
        <v>43525.25</v>
      </c>
    </row>
    <row r="254" spans="1:39" x14ac:dyDescent="0.25">
      <c r="A254">
        <v>1920</v>
      </c>
      <c r="C254">
        <v>4295903643</v>
      </c>
      <c r="E254" t="s">
        <v>347</v>
      </c>
      <c r="H254" t="s">
        <v>348</v>
      </c>
      <c r="I254" t="s">
        <v>316</v>
      </c>
      <c r="J254" t="s">
        <v>316</v>
      </c>
      <c r="K254" t="s">
        <v>3484</v>
      </c>
      <c r="L254" t="b">
        <v>1</v>
      </c>
      <c r="M254">
        <v>3</v>
      </c>
      <c r="N254" t="s">
        <v>3496</v>
      </c>
      <c r="O254" t="b">
        <v>0</v>
      </c>
      <c r="P254" t="s">
        <v>441</v>
      </c>
      <c r="R254" t="s">
        <v>1632</v>
      </c>
      <c r="S254" s="10">
        <v>43160</v>
      </c>
      <c r="T254" s="10" t="b">
        <v>1</v>
      </c>
      <c r="U254" t="b">
        <v>0</v>
      </c>
      <c r="V254" s="10" t="s">
        <v>477</v>
      </c>
      <c r="X254" t="s">
        <v>507</v>
      </c>
      <c r="Z254" t="b">
        <v>1</v>
      </c>
      <c r="AA254" t="b">
        <v>1</v>
      </c>
      <c r="AC254" s="10">
        <v>43160</v>
      </c>
      <c r="AD254" t="s">
        <v>1633</v>
      </c>
      <c r="AE254" t="s">
        <v>1633</v>
      </c>
      <c r="AF254" t="s">
        <v>1633</v>
      </c>
      <c r="AG254" t="s">
        <v>1633</v>
      </c>
      <c r="AH254" t="s">
        <v>1633</v>
      </c>
      <c r="AJ254" s="10">
        <f t="shared" si="13"/>
        <v>43525.25</v>
      </c>
      <c r="AK254" s="10" t="s">
        <v>536</v>
      </c>
      <c r="AL254" s="10"/>
      <c r="AM254" s="10">
        <f t="shared" si="11"/>
        <v>43525.25</v>
      </c>
    </row>
    <row r="255" spans="1:39" x14ac:dyDescent="0.25">
      <c r="A255">
        <v>1102</v>
      </c>
      <c r="C255">
        <v>5029376071</v>
      </c>
      <c r="H255" t="s">
        <v>349</v>
      </c>
      <c r="I255" t="s">
        <v>316</v>
      </c>
      <c r="J255" t="s">
        <v>316</v>
      </c>
      <c r="K255" t="s">
        <v>3485</v>
      </c>
      <c r="L255" t="b">
        <v>1</v>
      </c>
      <c r="M255">
        <v>3</v>
      </c>
      <c r="N255" t="s">
        <v>3498</v>
      </c>
      <c r="O255" t="b">
        <v>1</v>
      </c>
      <c r="P255" t="s">
        <v>2880</v>
      </c>
      <c r="Q255" t="s">
        <v>2883</v>
      </c>
      <c r="R255" t="s">
        <v>2884</v>
      </c>
      <c r="S255" s="10">
        <v>43220</v>
      </c>
      <c r="T255" s="10"/>
      <c r="U255" t="b">
        <v>0</v>
      </c>
      <c r="V255" t="s">
        <v>536</v>
      </c>
      <c r="Z255" t="b">
        <v>0</v>
      </c>
      <c r="AA255" t="b">
        <v>1</v>
      </c>
      <c r="AC255" s="10">
        <v>43220</v>
      </c>
      <c r="AJ255" s="10">
        <f t="shared" si="13"/>
        <v>43585.25</v>
      </c>
      <c r="AK255" s="10"/>
      <c r="AL255" s="10"/>
      <c r="AM255" s="10">
        <f t="shared" si="11"/>
        <v>43585.25</v>
      </c>
    </row>
    <row r="256" spans="1:39" x14ac:dyDescent="0.25">
      <c r="A256">
        <v>1106</v>
      </c>
      <c r="C256">
        <v>4296434752</v>
      </c>
      <c r="H256" t="s">
        <v>350</v>
      </c>
      <c r="I256" t="s">
        <v>316</v>
      </c>
      <c r="J256" t="s">
        <v>316</v>
      </c>
      <c r="K256" t="s">
        <v>3490</v>
      </c>
      <c r="L256" t="b">
        <v>1</v>
      </c>
      <c r="N256" t="s">
        <v>3498</v>
      </c>
      <c r="O256" t="b">
        <v>0</v>
      </c>
      <c r="P256" t="s">
        <v>3346</v>
      </c>
      <c r="R256" t="s">
        <v>3345</v>
      </c>
      <c r="S256" s="10">
        <v>43320</v>
      </c>
      <c r="T256" s="10"/>
      <c r="U256" t="b">
        <v>0</v>
      </c>
      <c r="V256" t="s">
        <v>536</v>
      </c>
      <c r="Z256" t="b">
        <v>1</v>
      </c>
      <c r="AA256" t="b">
        <v>0</v>
      </c>
      <c r="AB256" t="b">
        <v>1</v>
      </c>
      <c r="AC256" s="10">
        <v>42955</v>
      </c>
      <c r="AJ256" s="10">
        <f t="shared" si="13"/>
        <v>43685.25</v>
      </c>
      <c r="AK256" s="10"/>
      <c r="AL256" s="10"/>
      <c r="AM256" s="10">
        <f t="shared" si="11"/>
        <v>43685.25</v>
      </c>
    </row>
    <row r="257" spans="1:39" x14ac:dyDescent="0.25">
      <c r="A257">
        <v>1114</v>
      </c>
      <c r="C257">
        <v>5037348626</v>
      </c>
      <c r="H257" t="s">
        <v>351</v>
      </c>
      <c r="I257" t="s">
        <v>316</v>
      </c>
      <c r="J257" t="s">
        <v>316</v>
      </c>
      <c r="K257" t="s">
        <v>3490</v>
      </c>
      <c r="L257" t="b">
        <v>0</v>
      </c>
      <c r="M257">
        <v>0</v>
      </c>
      <c r="N257" t="s">
        <v>3497</v>
      </c>
      <c r="O257" t="b">
        <v>0</v>
      </c>
      <c r="P257" t="s">
        <v>536</v>
      </c>
      <c r="R257" t="s">
        <v>1200</v>
      </c>
      <c r="S257" s="10">
        <v>42801</v>
      </c>
      <c r="T257" s="10"/>
      <c r="U257" t="b">
        <v>0</v>
      </c>
      <c r="V257" t="s">
        <v>536</v>
      </c>
      <c r="Z257" t="b">
        <v>0</v>
      </c>
      <c r="AA257" t="b">
        <v>0</v>
      </c>
      <c r="AJ257" s="10">
        <f t="shared" si="13"/>
        <v>43166.25</v>
      </c>
      <c r="AK257" s="10"/>
      <c r="AL257" s="10"/>
      <c r="AM257" s="10">
        <f t="shared" si="11"/>
        <v>43166.25</v>
      </c>
    </row>
    <row r="258" spans="1:39" x14ac:dyDescent="0.25">
      <c r="A258">
        <v>5288</v>
      </c>
      <c r="C258">
        <v>4295906041</v>
      </c>
      <c r="E258" t="s">
        <v>352</v>
      </c>
      <c r="H258" t="s">
        <v>353</v>
      </c>
      <c r="I258" t="s">
        <v>316</v>
      </c>
      <c r="J258" t="s">
        <v>316</v>
      </c>
      <c r="K258" t="s">
        <v>3484</v>
      </c>
      <c r="L258" t="b">
        <v>1</v>
      </c>
      <c r="M258">
        <v>3</v>
      </c>
      <c r="N258" t="s">
        <v>3496</v>
      </c>
      <c r="O258" t="b">
        <v>1</v>
      </c>
      <c r="P258" t="s">
        <v>1431</v>
      </c>
      <c r="Q258" t="s">
        <v>1774</v>
      </c>
      <c r="R258" t="s">
        <v>1775</v>
      </c>
      <c r="S258" s="10">
        <v>43174</v>
      </c>
      <c r="T258" s="10" t="b">
        <v>1</v>
      </c>
      <c r="U258" t="b">
        <v>0</v>
      </c>
      <c r="V258" s="10" t="s">
        <v>477</v>
      </c>
      <c r="X258" t="s">
        <v>508</v>
      </c>
      <c r="Z258" t="b">
        <v>1</v>
      </c>
      <c r="AA258" t="b">
        <v>1</v>
      </c>
      <c r="AC258" s="10">
        <v>42809</v>
      </c>
      <c r="AD258" t="s">
        <v>1776</v>
      </c>
      <c r="AE258" t="s">
        <v>1776</v>
      </c>
      <c r="AF258" t="s">
        <v>1776</v>
      </c>
      <c r="AG258" t="s">
        <v>1769</v>
      </c>
      <c r="AH258" t="s">
        <v>1634</v>
      </c>
      <c r="AJ258" s="10">
        <f t="shared" si="13"/>
        <v>43539.25</v>
      </c>
      <c r="AK258" s="10"/>
      <c r="AL258" s="10"/>
      <c r="AM258" s="10">
        <f t="shared" si="11"/>
        <v>43539.25</v>
      </c>
    </row>
    <row r="259" spans="1:39" x14ac:dyDescent="0.25">
      <c r="A259">
        <v>8073</v>
      </c>
      <c r="C259">
        <v>4298208117</v>
      </c>
      <c r="H259" t="s">
        <v>354</v>
      </c>
      <c r="I259" t="s">
        <v>316</v>
      </c>
      <c r="J259" t="s">
        <v>316</v>
      </c>
      <c r="K259" t="s">
        <v>3484</v>
      </c>
      <c r="L259" t="b">
        <v>1</v>
      </c>
      <c r="M259">
        <v>3</v>
      </c>
      <c r="N259" t="s">
        <v>3496</v>
      </c>
      <c r="O259" s="93" t="b">
        <v>0</v>
      </c>
      <c r="P259" s="93" t="s">
        <v>536</v>
      </c>
      <c r="Q259" s="93"/>
      <c r="R259" s="93" t="s">
        <v>1185</v>
      </c>
      <c r="S259" s="104">
        <v>42807</v>
      </c>
      <c r="T259" s="10"/>
      <c r="U259" t="b">
        <v>0</v>
      </c>
      <c r="V259" t="s">
        <v>536</v>
      </c>
      <c r="Z259" t="b">
        <v>0</v>
      </c>
      <c r="AA259" t="b">
        <v>1</v>
      </c>
      <c r="AC259" s="10">
        <v>42808</v>
      </c>
      <c r="AJ259" s="10">
        <f t="shared" si="13"/>
        <v>43172.25</v>
      </c>
      <c r="AK259" s="10"/>
      <c r="AL259" s="10"/>
      <c r="AM259" s="10">
        <f t="shared" si="11"/>
        <v>43172.25</v>
      </c>
    </row>
    <row r="260" spans="1:39" x14ac:dyDescent="0.25">
      <c r="A260">
        <v>10274</v>
      </c>
      <c r="C260">
        <v>5000364309</v>
      </c>
      <c r="H260" t="s">
        <v>355</v>
      </c>
      <c r="I260" t="s">
        <v>316</v>
      </c>
      <c r="J260" t="s">
        <v>316</v>
      </c>
      <c r="K260" t="s">
        <v>3489</v>
      </c>
      <c r="L260" t="b">
        <v>1</v>
      </c>
      <c r="O260" t="b">
        <v>0</v>
      </c>
      <c r="P260" t="s">
        <v>19</v>
      </c>
      <c r="S260" s="10" t="s">
        <v>536</v>
      </c>
      <c r="T260" s="10"/>
      <c r="U260" t="b">
        <v>0</v>
      </c>
      <c r="V260" t="s">
        <v>19</v>
      </c>
      <c r="Z260" t="b">
        <v>0</v>
      </c>
      <c r="AA260" t="b">
        <v>0</v>
      </c>
      <c r="AC260" s="10">
        <v>43374</v>
      </c>
      <c r="AJ260" s="10" t="str">
        <f t="shared" si="13"/>
        <v/>
      </c>
      <c r="AK260" s="10"/>
      <c r="AL260" s="10"/>
      <c r="AM260" s="10" t="e">
        <f t="shared" ref="AM260:AM310" si="14">SMALL(AJ260:AK260,1)</f>
        <v>#NUM!</v>
      </c>
    </row>
    <row r="261" spans="1:39" x14ac:dyDescent="0.25">
      <c r="A261">
        <v>8067</v>
      </c>
      <c r="C261">
        <v>4296358898</v>
      </c>
      <c r="H261" t="s">
        <v>356</v>
      </c>
      <c r="I261" t="s">
        <v>316</v>
      </c>
      <c r="J261" t="s">
        <v>316</v>
      </c>
      <c r="K261" t="s">
        <v>3489</v>
      </c>
      <c r="L261" t="b">
        <v>1</v>
      </c>
      <c r="M261">
        <v>3</v>
      </c>
      <c r="N261" t="s">
        <v>3498</v>
      </c>
      <c r="O261" t="b">
        <v>0</v>
      </c>
      <c r="P261" t="s">
        <v>536</v>
      </c>
      <c r="Q261" t="s">
        <v>2827</v>
      </c>
      <c r="R261" t="s">
        <v>1186</v>
      </c>
      <c r="S261" s="10">
        <v>43041</v>
      </c>
      <c r="T261" s="10"/>
      <c r="U261" t="b">
        <v>0</v>
      </c>
      <c r="V261" t="s">
        <v>536</v>
      </c>
      <c r="Z261" t="b">
        <v>1</v>
      </c>
      <c r="AA261" t="b">
        <v>1</v>
      </c>
      <c r="AC261" s="10">
        <v>43041</v>
      </c>
      <c r="AJ261" s="10">
        <f t="shared" si="13"/>
        <v>43406.25</v>
      </c>
      <c r="AK261" s="10" t="s">
        <v>536</v>
      </c>
      <c r="AL261" s="10"/>
      <c r="AM261" s="10">
        <f t="shared" si="14"/>
        <v>43406.25</v>
      </c>
    </row>
    <row r="262" spans="1:39" x14ac:dyDescent="0.25">
      <c r="A262">
        <v>1174</v>
      </c>
      <c r="C262">
        <v>4295903833</v>
      </c>
      <c r="E262" t="s">
        <v>357</v>
      </c>
      <c r="H262" t="s">
        <v>358</v>
      </c>
      <c r="I262" t="s">
        <v>316</v>
      </c>
      <c r="J262" t="s">
        <v>316</v>
      </c>
      <c r="K262" t="s">
        <v>3484</v>
      </c>
      <c r="L262" t="b">
        <v>1</v>
      </c>
      <c r="M262">
        <v>3</v>
      </c>
      <c r="N262" t="s">
        <v>3496</v>
      </c>
      <c r="O262" t="b">
        <v>1</v>
      </c>
      <c r="P262" t="s">
        <v>441</v>
      </c>
      <c r="Q262" t="s">
        <v>1329</v>
      </c>
      <c r="R262" t="s">
        <v>1330</v>
      </c>
      <c r="S262" s="10">
        <v>43152</v>
      </c>
      <c r="T262" s="10" t="b">
        <v>1</v>
      </c>
      <c r="U262" t="b">
        <v>0</v>
      </c>
      <c r="V262" s="10" t="s">
        <v>477</v>
      </c>
      <c r="X262" t="s">
        <v>509</v>
      </c>
      <c r="Z262" t="b">
        <v>1</v>
      </c>
      <c r="AA262" t="b">
        <v>0</v>
      </c>
      <c r="AB262" t="b">
        <v>1</v>
      </c>
      <c r="AC262" s="10">
        <v>43166</v>
      </c>
      <c r="AD262" t="s">
        <v>1331</v>
      </c>
      <c r="AE262" t="s">
        <v>1332</v>
      </c>
      <c r="AF262" t="s">
        <v>1333</v>
      </c>
      <c r="AG262" t="s">
        <v>1334</v>
      </c>
      <c r="AH262" t="s">
        <v>1335</v>
      </c>
      <c r="AJ262" s="10">
        <f t="shared" si="13"/>
        <v>43517.25</v>
      </c>
      <c r="AK262" s="10" t="s">
        <v>536</v>
      </c>
      <c r="AL262" s="10"/>
      <c r="AM262" s="10">
        <f t="shared" si="14"/>
        <v>43517.25</v>
      </c>
    </row>
    <row r="263" spans="1:39" x14ac:dyDescent="0.25">
      <c r="A263">
        <v>8068</v>
      </c>
      <c r="C263" t="s">
        <v>19</v>
      </c>
      <c r="H263" t="s">
        <v>359</v>
      </c>
      <c r="I263" t="s">
        <v>316</v>
      </c>
      <c r="J263" t="s">
        <v>316</v>
      </c>
      <c r="K263" t="s">
        <v>3486</v>
      </c>
      <c r="L263" t="b">
        <v>1</v>
      </c>
      <c r="M263">
        <v>3</v>
      </c>
      <c r="O263" t="b">
        <v>0</v>
      </c>
      <c r="P263" t="s">
        <v>19</v>
      </c>
      <c r="S263" s="10" t="s">
        <v>536</v>
      </c>
      <c r="T263" s="10"/>
      <c r="U263" t="b">
        <v>0</v>
      </c>
      <c r="V263" t="s">
        <v>19</v>
      </c>
      <c r="Z263" t="b">
        <v>0</v>
      </c>
      <c r="AA263" t="b">
        <v>1</v>
      </c>
      <c r="AC263" s="10">
        <v>43374</v>
      </c>
      <c r="AJ263" s="10" t="str">
        <f t="shared" si="13"/>
        <v/>
      </c>
      <c r="AK263" s="10"/>
      <c r="AL263" s="10"/>
      <c r="AM263" s="10" t="e">
        <f t="shared" si="14"/>
        <v>#NUM!</v>
      </c>
    </row>
    <row r="264" spans="1:39" x14ac:dyDescent="0.25">
      <c r="A264">
        <v>8070</v>
      </c>
      <c r="C264">
        <v>4295903916</v>
      </c>
      <c r="E264" t="s">
        <v>360</v>
      </c>
      <c r="H264" t="s">
        <v>361</v>
      </c>
      <c r="I264" t="s">
        <v>316</v>
      </c>
      <c r="J264" t="s">
        <v>316</v>
      </c>
      <c r="K264" t="s">
        <v>3484</v>
      </c>
      <c r="L264" t="b">
        <v>1</v>
      </c>
      <c r="M264">
        <v>3</v>
      </c>
      <c r="N264" t="s">
        <v>3496</v>
      </c>
      <c r="O264" t="b">
        <v>1</v>
      </c>
      <c r="P264" t="s">
        <v>441</v>
      </c>
      <c r="Q264" t="s">
        <v>1339</v>
      </c>
      <c r="R264" t="s">
        <v>1338</v>
      </c>
      <c r="S264" s="10">
        <v>43154</v>
      </c>
      <c r="T264" s="10" t="b">
        <v>1</v>
      </c>
      <c r="U264" t="b">
        <v>0</v>
      </c>
      <c r="V264" s="10" t="s">
        <v>477</v>
      </c>
      <c r="X264" t="s">
        <v>510</v>
      </c>
      <c r="Z264" t="b">
        <v>1</v>
      </c>
      <c r="AA264" t="b">
        <v>0</v>
      </c>
      <c r="AB264" t="b">
        <v>1</v>
      </c>
      <c r="AC264" s="10">
        <v>43166</v>
      </c>
      <c r="AD264" t="s">
        <v>1336</v>
      </c>
      <c r="AE264" t="s">
        <v>1337</v>
      </c>
      <c r="AJ264" s="10">
        <f t="shared" si="13"/>
        <v>43519.25</v>
      </c>
      <c r="AK264" s="10" t="s">
        <v>536</v>
      </c>
      <c r="AL264" s="10"/>
      <c r="AM264" s="10">
        <f t="shared" si="14"/>
        <v>43519.25</v>
      </c>
    </row>
    <row r="265" spans="1:39" x14ac:dyDescent="0.25">
      <c r="A265">
        <v>8113</v>
      </c>
      <c r="C265">
        <v>4298052454</v>
      </c>
      <c r="E265" s="7" t="s">
        <v>362</v>
      </c>
      <c r="H265" t="s">
        <v>363</v>
      </c>
      <c r="I265" t="s">
        <v>316</v>
      </c>
      <c r="J265" t="s">
        <v>316</v>
      </c>
      <c r="K265" t="s">
        <v>3484</v>
      </c>
      <c r="L265" t="b">
        <v>1</v>
      </c>
      <c r="M265">
        <v>3</v>
      </c>
      <c r="N265" t="s">
        <v>3496</v>
      </c>
      <c r="O265" t="b">
        <v>1</v>
      </c>
      <c r="P265" t="s">
        <v>1301</v>
      </c>
      <c r="Q265" t="s">
        <v>1777</v>
      </c>
      <c r="R265" t="s">
        <v>1778</v>
      </c>
      <c r="S265" s="10">
        <v>43167</v>
      </c>
      <c r="T265" s="10" t="b">
        <v>1</v>
      </c>
      <c r="U265" t="b">
        <v>0</v>
      </c>
      <c r="V265" s="10" t="s">
        <v>477</v>
      </c>
      <c r="X265" t="s">
        <v>511</v>
      </c>
      <c r="Z265" t="b">
        <v>1</v>
      </c>
      <c r="AA265" t="b">
        <v>0</v>
      </c>
      <c r="AB265" t="b">
        <v>1</v>
      </c>
      <c r="AC265" s="10">
        <v>43237</v>
      </c>
      <c r="AD265" t="s">
        <v>1323</v>
      </c>
      <c r="AE265" t="s">
        <v>1779</v>
      </c>
      <c r="AF265" t="s">
        <v>1779</v>
      </c>
      <c r="AG265" t="s">
        <v>1780</v>
      </c>
      <c r="AH265" t="s">
        <v>1781</v>
      </c>
      <c r="AJ265" s="10">
        <f t="shared" si="13"/>
        <v>43532.25</v>
      </c>
      <c r="AK265" s="10"/>
      <c r="AL265" s="10"/>
      <c r="AM265" s="10">
        <f t="shared" si="14"/>
        <v>43532.25</v>
      </c>
    </row>
    <row r="266" spans="1:39" x14ac:dyDescent="0.25">
      <c r="A266">
        <v>1246</v>
      </c>
      <c r="C266">
        <v>5043440682</v>
      </c>
      <c r="E266" t="s">
        <v>364</v>
      </c>
      <c r="H266" t="s">
        <v>365</v>
      </c>
      <c r="I266" t="s">
        <v>316</v>
      </c>
      <c r="J266" t="s">
        <v>316</v>
      </c>
      <c r="K266" t="s">
        <v>3484</v>
      </c>
      <c r="L266" t="b">
        <v>1</v>
      </c>
      <c r="M266">
        <v>3</v>
      </c>
      <c r="N266" t="s">
        <v>3496</v>
      </c>
      <c r="O266" t="b">
        <v>1</v>
      </c>
      <c r="P266" t="s">
        <v>2393</v>
      </c>
      <c r="R266" t="s">
        <v>3581</v>
      </c>
      <c r="S266" s="10">
        <v>43431</v>
      </c>
      <c r="T266" s="10" t="b">
        <v>1</v>
      </c>
      <c r="U266" t="b">
        <v>0</v>
      </c>
      <c r="V266" s="10" t="s">
        <v>477</v>
      </c>
      <c r="X266" t="s">
        <v>512</v>
      </c>
      <c r="Z266" t="b">
        <v>1</v>
      </c>
      <c r="AA266" t="b">
        <v>1</v>
      </c>
      <c r="AC266" s="10">
        <v>43070</v>
      </c>
      <c r="AJ266" s="10">
        <f t="shared" si="13"/>
        <v>43796.25</v>
      </c>
      <c r="AK266" s="10"/>
      <c r="AL266" s="10"/>
      <c r="AM266" s="10">
        <f t="shared" si="14"/>
        <v>43796.25</v>
      </c>
    </row>
    <row r="267" spans="1:39" x14ac:dyDescent="0.25">
      <c r="A267">
        <v>8071</v>
      </c>
      <c r="C267">
        <v>4295904011</v>
      </c>
      <c r="E267" t="s">
        <v>366</v>
      </c>
      <c r="H267" t="s">
        <v>367</v>
      </c>
      <c r="I267" t="s">
        <v>316</v>
      </c>
      <c r="J267" t="s">
        <v>316</v>
      </c>
      <c r="K267" t="s">
        <v>3484</v>
      </c>
      <c r="L267" t="b">
        <v>1</v>
      </c>
      <c r="M267">
        <v>3</v>
      </c>
      <c r="N267" t="s">
        <v>3496</v>
      </c>
      <c r="O267" t="b">
        <v>1</v>
      </c>
      <c r="P267" t="s">
        <v>1558</v>
      </c>
      <c r="Q267" t="s">
        <v>1634</v>
      </c>
      <c r="R267" t="s">
        <v>1635</v>
      </c>
      <c r="S267" s="10">
        <v>43159</v>
      </c>
      <c r="T267" s="10" t="b">
        <v>1</v>
      </c>
      <c r="U267" t="b">
        <v>0</v>
      </c>
      <c r="V267" s="10" t="s">
        <v>477</v>
      </c>
      <c r="X267" t="s">
        <v>513</v>
      </c>
      <c r="Z267" t="b">
        <v>0</v>
      </c>
      <c r="AA267" t="b">
        <v>0</v>
      </c>
      <c r="AB267" t="b">
        <v>1</v>
      </c>
      <c r="AC267" s="10">
        <v>43200</v>
      </c>
      <c r="AD267" t="s">
        <v>1634</v>
      </c>
      <c r="AE267" t="s">
        <v>1634</v>
      </c>
      <c r="AF267" t="s">
        <v>1634</v>
      </c>
      <c r="AG267" t="s">
        <v>1636</v>
      </c>
      <c r="AH267" t="s">
        <v>1869</v>
      </c>
      <c r="AJ267" s="10">
        <f t="shared" si="13"/>
        <v>43524.25</v>
      </c>
      <c r="AK267" s="10" t="s">
        <v>536</v>
      </c>
      <c r="AL267" s="10"/>
      <c r="AM267" s="10">
        <f t="shared" si="14"/>
        <v>43524.25</v>
      </c>
    </row>
    <row r="268" spans="1:39" x14ac:dyDescent="0.25">
      <c r="A268">
        <v>1269</v>
      </c>
      <c r="C268">
        <v>4295899290</v>
      </c>
      <c r="E268" t="s">
        <v>368</v>
      </c>
      <c r="H268" t="s">
        <v>369</v>
      </c>
      <c r="I268" t="s">
        <v>316</v>
      </c>
      <c r="J268" t="s">
        <v>316</v>
      </c>
      <c r="K268" t="s">
        <v>3484</v>
      </c>
      <c r="L268" t="b">
        <v>1</v>
      </c>
      <c r="N268" t="s">
        <v>3496</v>
      </c>
      <c r="O268" t="b">
        <v>0</v>
      </c>
      <c r="P268" t="s">
        <v>441</v>
      </c>
      <c r="Q268">
        <v>112</v>
      </c>
      <c r="R268" t="s">
        <v>1362</v>
      </c>
      <c r="S268" s="10">
        <v>43166</v>
      </c>
      <c r="T268" s="10"/>
      <c r="U268" t="b">
        <v>0</v>
      </c>
      <c r="V268" s="10" t="s">
        <v>477</v>
      </c>
      <c r="X268" t="s">
        <v>514</v>
      </c>
      <c r="Z268" t="b">
        <v>0</v>
      </c>
      <c r="AA268" t="b">
        <v>0</v>
      </c>
      <c r="AC268" s="10">
        <v>43166</v>
      </c>
      <c r="AD268" t="s">
        <v>1364</v>
      </c>
      <c r="AE268" t="s">
        <v>1363</v>
      </c>
      <c r="AF268" t="s">
        <v>1365</v>
      </c>
      <c r="AG268" t="s">
        <v>1366</v>
      </c>
      <c r="AJ268" s="10">
        <f t="shared" si="13"/>
        <v>43531.25</v>
      </c>
      <c r="AK268" s="10" t="s">
        <v>536</v>
      </c>
      <c r="AL268" s="10"/>
      <c r="AM268" s="10">
        <f t="shared" si="14"/>
        <v>43531.25</v>
      </c>
    </row>
    <row r="269" spans="1:39" x14ac:dyDescent="0.25">
      <c r="A269" s="5">
        <v>5753483</v>
      </c>
      <c r="C269" s="5">
        <v>5051394530</v>
      </c>
      <c r="D269" s="5"/>
      <c r="E269" s="8" t="s">
        <v>370</v>
      </c>
      <c r="H269" t="s">
        <v>371</v>
      </c>
      <c r="I269" t="s">
        <v>316</v>
      </c>
      <c r="J269" t="s">
        <v>316</v>
      </c>
      <c r="K269" t="s">
        <v>3484</v>
      </c>
      <c r="L269" t="b">
        <v>1</v>
      </c>
      <c r="M269">
        <v>3</v>
      </c>
      <c r="N269" t="s">
        <v>3496</v>
      </c>
      <c r="O269" t="b">
        <v>1</v>
      </c>
      <c r="P269" t="s">
        <v>441</v>
      </c>
      <c r="Q269" t="s">
        <v>1851</v>
      </c>
      <c r="R269" t="s">
        <v>1187</v>
      </c>
      <c r="S269" s="10">
        <v>43166</v>
      </c>
      <c r="T269" s="10" t="b">
        <v>1</v>
      </c>
      <c r="U269" t="b">
        <v>0</v>
      </c>
      <c r="V269" s="10" t="s">
        <v>477</v>
      </c>
      <c r="X269" t="s">
        <v>515</v>
      </c>
      <c r="Z269" t="b">
        <v>1</v>
      </c>
      <c r="AA269" t="b">
        <v>0</v>
      </c>
      <c r="AB269" t="b">
        <v>1</v>
      </c>
      <c r="AC269" s="10">
        <v>43166</v>
      </c>
      <c r="AD269" t="s">
        <v>1852</v>
      </c>
      <c r="AE269" t="s">
        <v>1852</v>
      </c>
      <c r="AG269" t="s">
        <v>1853</v>
      </c>
      <c r="AI269" t="s">
        <v>1854</v>
      </c>
      <c r="AJ269" s="10">
        <f t="shared" si="13"/>
        <v>43531.25</v>
      </c>
      <c r="AK269" s="10"/>
      <c r="AL269" s="10"/>
      <c r="AM269" s="10">
        <f t="shared" si="14"/>
        <v>43531.25</v>
      </c>
    </row>
    <row r="270" spans="1:39" x14ac:dyDescent="0.25">
      <c r="A270">
        <v>1279</v>
      </c>
      <c r="C270">
        <v>5001138751</v>
      </c>
      <c r="H270" t="s">
        <v>372</v>
      </c>
      <c r="I270" t="s">
        <v>316</v>
      </c>
      <c r="J270" t="s">
        <v>316</v>
      </c>
      <c r="K270" t="s">
        <v>3485</v>
      </c>
      <c r="L270" t="b">
        <v>1</v>
      </c>
      <c r="N270" t="s">
        <v>3496</v>
      </c>
      <c r="O270" t="b">
        <v>0</v>
      </c>
      <c r="P270" t="s">
        <v>2188</v>
      </c>
      <c r="R270" t="s">
        <v>1178</v>
      </c>
      <c r="S270" s="10">
        <v>43334</v>
      </c>
      <c r="T270" s="10"/>
      <c r="U270" t="b">
        <v>0</v>
      </c>
      <c r="V270" t="s">
        <v>536</v>
      </c>
      <c r="Z270" t="b">
        <v>1</v>
      </c>
      <c r="AA270" t="b">
        <v>0</v>
      </c>
      <c r="AC270" s="10">
        <v>43100</v>
      </c>
      <c r="AJ270" s="10">
        <f t="shared" si="13"/>
        <v>43699.25</v>
      </c>
      <c r="AK270" s="10" t="str">
        <f>IF(AND(ISNUMBER(Y270),Y270&gt;0),Y270+365.25,"")</f>
        <v/>
      </c>
      <c r="AL270" s="10"/>
      <c r="AM270" s="10">
        <f t="shared" si="14"/>
        <v>43699.25</v>
      </c>
    </row>
    <row r="271" spans="1:39" x14ac:dyDescent="0.25">
      <c r="A271">
        <v>8119</v>
      </c>
      <c r="C271">
        <v>4298010391</v>
      </c>
      <c r="E271" s="7" t="s">
        <v>373</v>
      </c>
      <c r="H271" t="s">
        <v>374</v>
      </c>
      <c r="I271" t="s">
        <v>316</v>
      </c>
      <c r="J271" t="s">
        <v>316</v>
      </c>
      <c r="L271" t="b">
        <v>0</v>
      </c>
      <c r="M271">
        <v>3</v>
      </c>
      <c r="O271" t="b">
        <v>1</v>
      </c>
      <c r="P271" t="s">
        <v>1314</v>
      </c>
      <c r="Q271" t="s">
        <v>1782</v>
      </c>
      <c r="R271" t="s">
        <v>1783</v>
      </c>
      <c r="S271" s="10">
        <v>43167</v>
      </c>
      <c r="T271" s="10" t="b">
        <v>1</v>
      </c>
      <c r="U271" t="b">
        <v>0</v>
      </c>
      <c r="V271" s="10" t="s">
        <v>477</v>
      </c>
      <c r="X271" t="s">
        <v>516</v>
      </c>
      <c r="Z271" t="b">
        <v>1</v>
      </c>
      <c r="AA271" t="b">
        <v>1</v>
      </c>
      <c r="AC271" s="10">
        <v>43168</v>
      </c>
      <c r="AD271" t="s">
        <v>1784</v>
      </c>
      <c r="AE271" t="s">
        <v>1784</v>
      </c>
      <c r="AF271" t="s">
        <v>1784</v>
      </c>
      <c r="AG271" t="s">
        <v>1647</v>
      </c>
      <c r="AH271" t="s">
        <v>1785</v>
      </c>
      <c r="AJ271" s="10">
        <f t="shared" si="13"/>
        <v>43532.25</v>
      </c>
      <c r="AK271" s="10"/>
      <c r="AL271" s="10"/>
      <c r="AM271" s="10">
        <f t="shared" si="14"/>
        <v>43532.25</v>
      </c>
    </row>
    <row r="272" spans="1:39" x14ac:dyDescent="0.25">
      <c r="A272">
        <v>1352</v>
      </c>
      <c r="C272">
        <v>4296160158</v>
      </c>
      <c r="H272" t="s">
        <v>375</v>
      </c>
      <c r="I272" t="s">
        <v>316</v>
      </c>
      <c r="J272" t="s">
        <v>316</v>
      </c>
      <c r="K272" t="s">
        <v>3485</v>
      </c>
      <c r="L272" t="b">
        <v>1</v>
      </c>
      <c r="O272" t="b">
        <v>0</v>
      </c>
      <c r="P272" t="s">
        <v>3346</v>
      </c>
      <c r="R272" t="s">
        <v>3352</v>
      </c>
      <c r="S272" s="10">
        <v>43320</v>
      </c>
      <c r="T272" s="10"/>
      <c r="U272" t="b">
        <v>0</v>
      </c>
      <c r="V272" t="s">
        <v>536</v>
      </c>
      <c r="Z272" t="b">
        <v>0</v>
      </c>
      <c r="AA272" t="b">
        <v>1</v>
      </c>
      <c r="AC272" s="10">
        <v>42955</v>
      </c>
      <c r="AJ272" s="10">
        <f t="shared" si="13"/>
        <v>43685.25</v>
      </c>
      <c r="AK272" s="10"/>
      <c r="AL272" s="10"/>
      <c r="AM272" s="10">
        <f t="shared" si="14"/>
        <v>43685.25</v>
      </c>
    </row>
    <row r="273" spans="1:39" x14ac:dyDescent="0.25">
      <c r="A273" s="5">
        <v>5763483</v>
      </c>
      <c r="C273" s="5">
        <v>5039547454</v>
      </c>
      <c r="D273" s="5"/>
      <c r="E273" s="8" t="s">
        <v>376</v>
      </c>
      <c r="H273" t="s">
        <v>377</v>
      </c>
      <c r="I273" t="s">
        <v>316</v>
      </c>
      <c r="J273" t="s">
        <v>316</v>
      </c>
      <c r="L273" t="b">
        <v>0</v>
      </c>
      <c r="M273">
        <v>1</v>
      </c>
      <c r="O273" t="b">
        <v>0</v>
      </c>
      <c r="P273" t="s">
        <v>441</v>
      </c>
      <c r="R273" t="s">
        <v>1188</v>
      </c>
      <c r="S273" s="10">
        <v>43172</v>
      </c>
      <c r="T273" s="10"/>
      <c r="U273" t="b">
        <v>0</v>
      </c>
      <c r="V273" s="10" t="s">
        <v>477</v>
      </c>
      <c r="X273" t="s">
        <v>517</v>
      </c>
      <c r="Z273" t="b">
        <v>1</v>
      </c>
      <c r="AA273" t="b">
        <v>0</v>
      </c>
      <c r="AB273" t="b">
        <v>1</v>
      </c>
      <c r="AC273" s="10">
        <v>42807</v>
      </c>
      <c r="AD273" t="s">
        <v>1883</v>
      </c>
      <c r="AE273" t="s">
        <v>1883</v>
      </c>
      <c r="AF273" t="s">
        <v>1883</v>
      </c>
      <c r="AG273" t="s">
        <v>1884</v>
      </c>
      <c r="AH273" t="s">
        <v>1883</v>
      </c>
      <c r="AI273" t="s">
        <v>1885</v>
      </c>
      <c r="AJ273" s="10">
        <f t="shared" si="13"/>
        <v>43537.25</v>
      </c>
      <c r="AM273" s="10">
        <f t="shared" si="14"/>
        <v>43537.25</v>
      </c>
    </row>
    <row r="274" spans="1:39" x14ac:dyDescent="0.25">
      <c r="A274">
        <v>1354</v>
      </c>
      <c r="C274">
        <v>4296317763</v>
      </c>
      <c r="H274" t="s">
        <v>378</v>
      </c>
      <c r="I274" t="s">
        <v>316</v>
      </c>
      <c r="J274" t="s">
        <v>316</v>
      </c>
      <c r="K274" t="s">
        <v>3485</v>
      </c>
      <c r="L274" t="b">
        <v>1</v>
      </c>
      <c r="O274" t="b">
        <v>0</v>
      </c>
      <c r="P274" t="s">
        <v>3346</v>
      </c>
      <c r="R274" t="s">
        <v>3352</v>
      </c>
      <c r="S274" s="10">
        <v>43320</v>
      </c>
      <c r="T274" s="10"/>
      <c r="U274" t="b">
        <v>0</v>
      </c>
      <c r="V274" t="s">
        <v>536</v>
      </c>
      <c r="Z274" t="b">
        <v>0</v>
      </c>
      <c r="AA274" t="b">
        <v>0</v>
      </c>
      <c r="AC274" s="10">
        <v>42955</v>
      </c>
      <c r="AJ274" s="10">
        <f t="shared" si="13"/>
        <v>43685.25</v>
      </c>
      <c r="AK274" s="10"/>
      <c r="AL274" s="10"/>
      <c r="AM274" s="10">
        <f t="shared" si="14"/>
        <v>43685.25</v>
      </c>
    </row>
    <row r="275" spans="1:39" x14ac:dyDescent="0.25">
      <c r="A275">
        <v>8394</v>
      </c>
      <c r="C275">
        <v>5038069558</v>
      </c>
      <c r="H275" t="s">
        <v>379</v>
      </c>
      <c r="I275" t="s">
        <v>316</v>
      </c>
      <c r="J275" t="s">
        <v>316</v>
      </c>
      <c r="K275" t="s">
        <v>3485</v>
      </c>
      <c r="L275" t="b">
        <v>1</v>
      </c>
      <c r="O275" t="b">
        <v>0</v>
      </c>
      <c r="P275" t="s">
        <v>19</v>
      </c>
      <c r="S275" s="10" t="s">
        <v>536</v>
      </c>
      <c r="T275" s="10"/>
      <c r="U275" t="b">
        <v>0</v>
      </c>
      <c r="V275" t="s">
        <v>19</v>
      </c>
      <c r="Z275" t="b">
        <v>0</v>
      </c>
      <c r="AA275" t="b">
        <v>1</v>
      </c>
      <c r="AC275" s="10">
        <v>43374</v>
      </c>
      <c r="AJ275" s="10" t="str">
        <f t="shared" si="13"/>
        <v/>
      </c>
      <c r="AK275" s="10"/>
      <c r="AL275" s="10"/>
      <c r="AM275" s="10" t="e">
        <f t="shared" si="14"/>
        <v>#NUM!</v>
      </c>
    </row>
    <row r="276" spans="1:39" x14ac:dyDescent="0.25">
      <c r="A276">
        <v>8327</v>
      </c>
      <c r="C276">
        <v>4295912155</v>
      </c>
      <c r="E276" t="s">
        <v>380</v>
      </c>
      <c r="H276" t="s">
        <v>381</v>
      </c>
      <c r="I276" t="s">
        <v>316</v>
      </c>
      <c r="J276" t="s">
        <v>316</v>
      </c>
      <c r="K276" t="s">
        <v>3484</v>
      </c>
      <c r="L276" t="b">
        <v>1</v>
      </c>
      <c r="M276">
        <v>2</v>
      </c>
      <c r="N276" t="s">
        <v>3496</v>
      </c>
      <c r="O276" t="b">
        <v>0</v>
      </c>
      <c r="P276" t="s">
        <v>441</v>
      </c>
      <c r="R276" t="s">
        <v>1407</v>
      </c>
      <c r="S276" s="10">
        <v>43171</v>
      </c>
      <c r="T276" s="10"/>
      <c r="U276" t="b">
        <v>0</v>
      </c>
      <c r="V276" s="10" t="s">
        <v>477</v>
      </c>
      <c r="X276" t="s">
        <v>518</v>
      </c>
      <c r="Z276" t="b">
        <v>0</v>
      </c>
      <c r="AA276" t="b">
        <v>0</v>
      </c>
      <c r="AC276" s="10">
        <v>43374</v>
      </c>
      <c r="AJ276" s="10">
        <f t="shared" si="13"/>
        <v>43536.25</v>
      </c>
      <c r="AK276" s="10" t="s">
        <v>536</v>
      </c>
      <c r="AL276" s="10"/>
      <c r="AM276" s="10">
        <f t="shared" si="14"/>
        <v>43536.25</v>
      </c>
    </row>
    <row r="277" spans="1:39" x14ac:dyDescent="0.25">
      <c r="A277">
        <v>8215</v>
      </c>
      <c r="C277">
        <v>4296767925</v>
      </c>
      <c r="H277" t="s">
        <v>382</v>
      </c>
      <c r="I277" t="s">
        <v>316</v>
      </c>
      <c r="J277" t="s">
        <v>316</v>
      </c>
      <c r="K277" t="s">
        <v>3486</v>
      </c>
      <c r="L277" t="b">
        <v>1</v>
      </c>
      <c r="M277">
        <v>2</v>
      </c>
      <c r="O277" t="b">
        <v>0</v>
      </c>
      <c r="P277" t="s">
        <v>536</v>
      </c>
      <c r="S277" s="10">
        <v>42310</v>
      </c>
      <c r="T277" s="10"/>
      <c r="U277" t="b">
        <v>0</v>
      </c>
      <c r="V277" t="s">
        <v>536</v>
      </c>
      <c r="Z277" t="b">
        <v>0</v>
      </c>
      <c r="AA277" t="b">
        <v>1</v>
      </c>
      <c r="AC277" s="10">
        <v>43374</v>
      </c>
      <c r="AJ277" s="10">
        <f t="shared" si="13"/>
        <v>42675.25</v>
      </c>
      <c r="AK277" s="10" t="s">
        <v>536</v>
      </c>
      <c r="AL277" s="10"/>
      <c r="AM277" s="10">
        <f t="shared" si="14"/>
        <v>42675.25</v>
      </c>
    </row>
    <row r="278" spans="1:39" x14ac:dyDescent="0.25">
      <c r="A278">
        <v>8074</v>
      </c>
      <c r="C278">
        <v>4295906877</v>
      </c>
      <c r="E278" t="s">
        <v>383</v>
      </c>
      <c r="H278" t="s">
        <v>384</v>
      </c>
      <c r="I278" t="s">
        <v>316</v>
      </c>
      <c r="J278" t="s">
        <v>316</v>
      </c>
      <c r="K278" t="s">
        <v>3484</v>
      </c>
      <c r="L278" t="b">
        <v>1</v>
      </c>
      <c r="N278" t="s">
        <v>3496</v>
      </c>
      <c r="O278" t="b">
        <v>0</v>
      </c>
      <c r="P278" t="s">
        <v>441</v>
      </c>
      <c r="R278" t="s">
        <v>1637</v>
      </c>
      <c r="S278" s="10">
        <v>43186</v>
      </c>
      <c r="T278" s="10"/>
      <c r="U278" t="b">
        <v>0</v>
      </c>
      <c r="V278" s="10" t="s">
        <v>477</v>
      </c>
      <c r="X278" t="s">
        <v>519</v>
      </c>
      <c r="Z278" t="b">
        <v>1</v>
      </c>
      <c r="AA278" t="b">
        <v>0</v>
      </c>
      <c r="AB278" t="b">
        <v>1</v>
      </c>
      <c r="AC278" s="10">
        <v>43186</v>
      </c>
      <c r="AD278" t="s">
        <v>1638</v>
      </c>
      <c r="AE278" t="s">
        <v>1638</v>
      </c>
      <c r="AF278" t="s">
        <v>1638</v>
      </c>
      <c r="AG278" t="s">
        <v>1639</v>
      </c>
      <c r="AH278" t="s">
        <v>1870</v>
      </c>
      <c r="AI278" t="s">
        <v>1640</v>
      </c>
      <c r="AJ278" s="10">
        <f t="shared" si="13"/>
        <v>43551.25</v>
      </c>
      <c r="AK278" s="10" t="s">
        <v>536</v>
      </c>
      <c r="AL278" s="10"/>
      <c r="AM278" s="10">
        <f t="shared" si="14"/>
        <v>43551.25</v>
      </c>
    </row>
    <row r="279" spans="1:39" x14ac:dyDescent="0.25">
      <c r="A279">
        <v>1395</v>
      </c>
      <c r="C279">
        <v>4295904340</v>
      </c>
      <c r="E279" t="s">
        <v>385</v>
      </c>
      <c r="H279" t="s">
        <v>386</v>
      </c>
      <c r="I279" t="s">
        <v>316</v>
      </c>
      <c r="J279" t="s">
        <v>316</v>
      </c>
      <c r="K279" t="s">
        <v>3484</v>
      </c>
      <c r="L279" t="b">
        <v>1</v>
      </c>
      <c r="M279">
        <v>3</v>
      </c>
      <c r="N279" t="s">
        <v>3496</v>
      </c>
      <c r="O279" t="b">
        <v>1</v>
      </c>
      <c r="P279" t="s">
        <v>3532</v>
      </c>
      <c r="R279" t="s">
        <v>3561</v>
      </c>
      <c r="S279" s="10">
        <v>43424</v>
      </c>
      <c r="T279" s="10" t="b">
        <v>1</v>
      </c>
      <c r="U279" t="b">
        <v>0</v>
      </c>
      <c r="V279" s="10" t="s">
        <v>477</v>
      </c>
      <c r="X279" t="s">
        <v>520</v>
      </c>
      <c r="Z279" t="b">
        <v>1</v>
      </c>
      <c r="AA279" t="b">
        <v>0</v>
      </c>
      <c r="AB279" t="b">
        <v>1</v>
      </c>
      <c r="AC279" s="10">
        <v>43424</v>
      </c>
      <c r="AJ279" s="10">
        <f t="shared" si="13"/>
        <v>43789.25</v>
      </c>
      <c r="AK279" s="10"/>
      <c r="AL279" s="10"/>
      <c r="AM279" s="10">
        <f t="shared" si="14"/>
        <v>43789.25</v>
      </c>
    </row>
    <row r="280" spans="1:39" x14ac:dyDescent="0.25">
      <c r="A280">
        <v>8163</v>
      </c>
      <c r="C280">
        <v>4295905071</v>
      </c>
      <c r="E280" s="7" t="s">
        <v>387</v>
      </c>
      <c r="H280" t="s">
        <v>388</v>
      </c>
      <c r="I280" t="s">
        <v>316</v>
      </c>
      <c r="J280" t="s">
        <v>316</v>
      </c>
      <c r="K280" t="s">
        <v>3484</v>
      </c>
      <c r="L280" t="b">
        <v>1</v>
      </c>
      <c r="N280" t="s">
        <v>3496</v>
      </c>
      <c r="O280" t="b">
        <v>0</v>
      </c>
      <c r="P280" t="s">
        <v>441</v>
      </c>
      <c r="R280" t="s">
        <v>1397</v>
      </c>
      <c r="S280" s="10">
        <v>43168</v>
      </c>
      <c r="T280" s="10"/>
      <c r="U280" t="b">
        <v>0</v>
      </c>
      <c r="V280" s="10" t="s">
        <v>477</v>
      </c>
      <c r="X280" t="s">
        <v>521</v>
      </c>
      <c r="Z280" t="b">
        <v>0</v>
      </c>
      <c r="AA280" t="b">
        <v>0</v>
      </c>
      <c r="AC280" s="10">
        <v>43374</v>
      </c>
      <c r="AD280" t="s">
        <v>1398</v>
      </c>
      <c r="AE280" t="s">
        <v>1398</v>
      </c>
      <c r="AF280" t="s">
        <v>1399</v>
      </c>
      <c r="AG280" t="s">
        <v>1400</v>
      </c>
      <c r="AH280" t="s">
        <v>1399</v>
      </c>
      <c r="AJ280" s="10">
        <f t="shared" si="13"/>
        <v>43533.25</v>
      </c>
      <c r="AK280" s="10" t="s">
        <v>536</v>
      </c>
      <c r="AL280" s="10"/>
      <c r="AM280" s="10">
        <f t="shared" si="14"/>
        <v>43533.25</v>
      </c>
    </row>
    <row r="281" spans="1:39" x14ac:dyDescent="0.25">
      <c r="A281">
        <v>1427</v>
      </c>
      <c r="C281">
        <v>5000421565</v>
      </c>
      <c r="H281" t="s">
        <v>389</v>
      </c>
      <c r="I281" t="s">
        <v>316</v>
      </c>
      <c r="J281" t="s">
        <v>316</v>
      </c>
      <c r="K281" t="s">
        <v>3485</v>
      </c>
      <c r="L281" t="b">
        <v>1</v>
      </c>
      <c r="O281" t="b">
        <v>0</v>
      </c>
      <c r="P281" t="s">
        <v>536</v>
      </c>
      <c r="S281" s="10">
        <v>43242</v>
      </c>
      <c r="T281" s="10"/>
      <c r="U281" t="b">
        <v>0</v>
      </c>
      <c r="V281" t="s">
        <v>536</v>
      </c>
      <c r="Z281" t="b">
        <v>1</v>
      </c>
      <c r="AA281" t="b">
        <v>0</v>
      </c>
      <c r="AB281" t="b">
        <v>1</v>
      </c>
      <c r="AC281" s="10">
        <v>42877</v>
      </c>
      <c r="AJ281" s="10">
        <f t="shared" si="13"/>
        <v>43607.25</v>
      </c>
      <c r="AK281" s="10"/>
      <c r="AL281" s="10"/>
      <c r="AM281" s="10">
        <f t="shared" si="14"/>
        <v>43607.25</v>
      </c>
    </row>
    <row r="282" spans="1:39" x14ac:dyDescent="0.25">
      <c r="A282">
        <v>8153</v>
      </c>
      <c r="C282">
        <v>4296912925</v>
      </c>
      <c r="H282" t="s">
        <v>390</v>
      </c>
      <c r="I282" t="s">
        <v>316</v>
      </c>
      <c r="J282" t="s">
        <v>316</v>
      </c>
      <c r="K282" t="s">
        <v>3486</v>
      </c>
      <c r="L282" t="b">
        <v>1</v>
      </c>
      <c r="M282">
        <v>3</v>
      </c>
      <c r="O282" t="b">
        <v>0</v>
      </c>
      <c r="P282" t="s">
        <v>19</v>
      </c>
      <c r="S282" s="10" t="s">
        <v>536</v>
      </c>
      <c r="T282" s="10"/>
      <c r="U282" t="b">
        <v>0</v>
      </c>
      <c r="V282" t="s">
        <v>19</v>
      </c>
      <c r="Z282" t="b">
        <v>0</v>
      </c>
      <c r="AA282" t="b">
        <v>1</v>
      </c>
      <c r="AC282" s="10">
        <v>43374</v>
      </c>
      <c r="AJ282" s="10" t="str">
        <f t="shared" ref="AJ282:AJ313" si="15">IF(AND(ISNUMBER(S282),S282&gt;0),S282+365.25,"")</f>
        <v/>
      </c>
      <c r="AK282" s="10"/>
      <c r="AL282" s="10"/>
      <c r="AM282" s="10" t="e">
        <f t="shared" si="14"/>
        <v>#NUM!</v>
      </c>
    </row>
    <row r="283" spans="1:39" x14ac:dyDescent="0.25">
      <c r="A283">
        <v>1441</v>
      </c>
      <c r="C283">
        <v>4295906979</v>
      </c>
      <c r="E283" t="s">
        <v>391</v>
      </c>
      <c r="H283" t="s">
        <v>392</v>
      </c>
      <c r="I283" t="s">
        <v>316</v>
      </c>
      <c r="J283" t="s">
        <v>316</v>
      </c>
      <c r="K283" t="s">
        <v>3486</v>
      </c>
      <c r="L283" t="b">
        <v>1</v>
      </c>
      <c r="O283" t="b">
        <v>1</v>
      </c>
      <c r="P283" t="s">
        <v>441</v>
      </c>
      <c r="Q283" t="s">
        <v>1958</v>
      </c>
      <c r="R283" t="s">
        <v>1189</v>
      </c>
      <c r="S283" s="10">
        <v>43201</v>
      </c>
      <c r="T283" s="10"/>
      <c r="U283" t="b">
        <v>0</v>
      </c>
      <c r="V283" s="10" t="s">
        <v>477</v>
      </c>
      <c r="X283" t="s">
        <v>522</v>
      </c>
      <c r="Z283" t="b">
        <v>1</v>
      </c>
      <c r="AA283" t="b">
        <v>0</v>
      </c>
      <c r="AC283" s="10">
        <v>43201</v>
      </c>
      <c r="AD283" t="s">
        <v>1921</v>
      </c>
      <c r="AE283" t="s">
        <v>1921</v>
      </c>
      <c r="AF283" t="s">
        <v>1921</v>
      </c>
      <c r="AG283" t="s">
        <v>1656</v>
      </c>
      <c r="AH283" t="s">
        <v>1921</v>
      </c>
      <c r="AJ283" s="10">
        <f t="shared" si="15"/>
        <v>43566.25</v>
      </c>
      <c r="AK283" s="10"/>
      <c r="AL283" s="10"/>
      <c r="AM283" s="10">
        <f t="shared" si="14"/>
        <v>43566.25</v>
      </c>
    </row>
    <row r="284" spans="1:39" x14ac:dyDescent="0.25">
      <c r="A284">
        <v>2019</v>
      </c>
      <c r="C284">
        <v>5037453570</v>
      </c>
      <c r="H284" t="s">
        <v>393</v>
      </c>
      <c r="I284" t="s">
        <v>316</v>
      </c>
      <c r="J284" t="s">
        <v>44</v>
      </c>
      <c r="K284" t="s">
        <v>3486</v>
      </c>
      <c r="L284" t="b">
        <v>1</v>
      </c>
      <c r="M284">
        <v>3</v>
      </c>
      <c r="N284" t="s">
        <v>3498</v>
      </c>
      <c r="O284" t="b">
        <v>0</v>
      </c>
      <c r="P284" t="s">
        <v>536</v>
      </c>
      <c r="R284" t="s">
        <v>1190</v>
      </c>
      <c r="S284" s="10">
        <v>43350</v>
      </c>
      <c r="T284" s="10" t="b">
        <v>1</v>
      </c>
      <c r="U284" t="b">
        <v>0</v>
      </c>
      <c r="V284" t="s">
        <v>536</v>
      </c>
      <c r="Z284" t="b">
        <v>0</v>
      </c>
      <c r="AA284" t="b">
        <v>0</v>
      </c>
      <c r="AB284" t="b">
        <v>1</v>
      </c>
      <c r="AC284" s="10">
        <v>43362</v>
      </c>
      <c r="AJ284" s="10">
        <f t="shared" si="15"/>
        <v>43715.25</v>
      </c>
      <c r="AK284" s="10"/>
      <c r="AL284" s="10"/>
      <c r="AM284" s="10">
        <f t="shared" si="14"/>
        <v>43715.25</v>
      </c>
    </row>
    <row r="285" spans="1:39" x14ac:dyDescent="0.25">
      <c r="A285">
        <v>8326</v>
      </c>
      <c r="C285">
        <v>4296358328</v>
      </c>
      <c r="H285" t="s">
        <v>394</v>
      </c>
      <c r="I285" t="s">
        <v>316</v>
      </c>
      <c r="J285" t="s">
        <v>316</v>
      </c>
      <c r="K285" t="s">
        <v>3486</v>
      </c>
      <c r="L285" t="b">
        <v>1</v>
      </c>
      <c r="O285" t="b">
        <v>0</v>
      </c>
      <c r="P285" t="s">
        <v>19</v>
      </c>
      <c r="S285" s="10" t="s">
        <v>536</v>
      </c>
      <c r="T285" s="10"/>
      <c r="U285" t="b">
        <v>0</v>
      </c>
      <c r="V285" t="s">
        <v>19</v>
      </c>
      <c r="Z285" t="b">
        <v>0</v>
      </c>
      <c r="AJ285" s="10" t="str">
        <f t="shared" si="15"/>
        <v/>
      </c>
      <c r="AK285" s="10"/>
      <c r="AL285" s="10"/>
      <c r="AM285" s="10" t="e">
        <f t="shared" si="14"/>
        <v>#NUM!</v>
      </c>
    </row>
    <row r="286" spans="1:39" x14ac:dyDescent="0.25">
      <c r="A286">
        <v>483482</v>
      </c>
      <c r="C286">
        <v>4295904529</v>
      </c>
      <c r="E286" t="s">
        <v>395</v>
      </c>
      <c r="H286" t="s">
        <v>396</v>
      </c>
      <c r="I286" t="s">
        <v>316</v>
      </c>
      <c r="J286" t="s">
        <v>316</v>
      </c>
      <c r="K286" t="s">
        <v>3484</v>
      </c>
      <c r="L286" t="b">
        <v>1</v>
      </c>
      <c r="M286">
        <v>2</v>
      </c>
      <c r="N286" t="s">
        <v>3496</v>
      </c>
      <c r="O286" t="b">
        <v>0</v>
      </c>
      <c r="P286" t="s">
        <v>1314</v>
      </c>
      <c r="R286" t="s">
        <v>1419</v>
      </c>
      <c r="S286" s="10">
        <v>43172</v>
      </c>
      <c r="T286" s="10"/>
      <c r="U286" t="b">
        <v>0</v>
      </c>
      <c r="V286" s="10" t="s">
        <v>477</v>
      </c>
      <c r="X286" t="s">
        <v>523</v>
      </c>
      <c r="Z286" t="b">
        <v>0</v>
      </c>
      <c r="AA286" t="b">
        <v>0</v>
      </c>
      <c r="AC286" s="10">
        <v>43172</v>
      </c>
      <c r="AD286" t="s">
        <v>1420</v>
      </c>
      <c r="AE286" t="s">
        <v>1421</v>
      </c>
      <c r="AF286" t="s">
        <v>1422</v>
      </c>
      <c r="AG286" t="s">
        <v>1423</v>
      </c>
      <c r="AH286" t="s">
        <v>1424</v>
      </c>
      <c r="AJ286" s="10">
        <f t="shared" si="15"/>
        <v>43537.25</v>
      </c>
      <c r="AK286" s="10" t="s">
        <v>536</v>
      </c>
      <c r="AL286" s="10"/>
      <c r="AM286" s="10">
        <f t="shared" si="14"/>
        <v>43537.25</v>
      </c>
    </row>
    <row r="287" spans="1:39" x14ac:dyDescent="0.25">
      <c r="A287">
        <v>1935</v>
      </c>
      <c r="C287">
        <v>4295907184</v>
      </c>
      <c r="E287" t="s">
        <v>397</v>
      </c>
      <c r="H287" t="s">
        <v>398</v>
      </c>
      <c r="I287" t="s">
        <v>316</v>
      </c>
      <c r="J287" t="s">
        <v>316</v>
      </c>
      <c r="K287" t="s">
        <v>3484</v>
      </c>
      <c r="L287" t="b">
        <v>1</v>
      </c>
      <c r="M287">
        <v>3</v>
      </c>
      <c r="N287" t="s">
        <v>3496</v>
      </c>
      <c r="O287" t="b">
        <v>1</v>
      </c>
      <c r="P287" t="s">
        <v>1558</v>
      </c>
      <c r="Q287" t="s">
        <v>1786</v>
      </c>
      <c r="R287" t="s">
        <v>1787</v>
      </c>
      <c r="S287" s="10">
        <v>43168</v>
      </c>
      <c r="T287" s="10" t="b">
        <v>1</v>
      </c>
      <c r="U287" t="b">
        <v>0</v>
      </c>
      <c r="V287" s="10" t="s">
        <v>477</v>
      </c>
      <c r="X287" t="s">
        <v>524</v>
      </c>
      <c r="Z287" t="b">
        <v>1</v>
      </c>
      <c r="AA287" t="b">
        <v>1</v>
      </c>
      <c r="AC287" s="10">
        <v>43202</v>
      </c>
      <c r="AD287" t="s">
        <v>1788</v>
      </c>
      <c r="AE287" t="s">
        <v>1788</v>
      </c>
      <c r="AF287" t="s">
        <v>1788</v>
      </c>
      <c r="AG287" t="s">
        <v>1789</v>
      </c>
      <c r="AH287" t="s">
        <v>1788</v>
      </c>
      <c r="AJ287" s="10">
        <f t="shared" si="15"/>
        <v>43533.25</v>
      </c>
      <c r="AK287" s="10"/>
      <c r="AL287" s="10"/>
      <c r="AM287" s="10">
        <f t="shared" si="14"/>
        <v>43533.25</v>
      </c>
    </row>
    <row r="288" spans="1:39" x14ac:dyDescent="0.25">
      <c r="A288">
        <v>8079</v>
      </c>
      <c r="C288">
        <v>4297289506</v>
      </c>
      <c r="E288" t="s">
        <v>399</v>
      </c>
      <c r="H288" t="s">
        <v>400</v>
      </c>
      <c r="I288" t="s">
        <v>316</v>
      </c>
      <c r="J288" t="s">
        <v>316</v>
      </c>
      <c r="K288" t="s">
        <v>3484</v>
      </c>
      <c r="L288" t="b">
        <v>1</v>
      </c>
      <c r="M288">
        <v>3</v>
      </c>
      <c r="N288" t="s">
        <v>3496</v>
      </c>
      <c r="O288" t="b">
        <v>1</v>
      </c>
      <c r="P288" t="s">
        <v>3532</v>
      </c>
      <c r="R288" t="s">
        <v>2691</v>
      </c>
      <c r="S288" s="10">
        <v>43409</v>
      </c>
      <c r="T288" s="10" t="b">
        <v>1</v>
      </c>
      <c r="U288" t="b">
        <v>0</v>
      </c>
      <c r="V288" s="10" t="s">
        <v>477</v>
      </c>
      <c r="X288" t="s">
        <v>525</v>
      </c>
      <c r="Z288" t="b">
        <v>1</v>
      </c>
      <c r="AA288" t="b">
        <v>1</v>
      </c>
      <c r="AC288" s="10">
        <v>43409</v>
      </c>
      <c r="AD288" t="s">
        <v>1948</v>
      </c>
      <c r="AE288" t="s">
        <v>1948</v>
      </c>
      <c r="AF288" t="s">
        <v>1948</v>
      </c>
      <c r="AG288" t="s">
        <v>1929</v>
      </c>
      <c r="AH288" t="s">
        <v>1948</v>
      </c>
      <c r="AJ288" s="10">
        <f t="shared" si="15"/>
        <v>43774.25</v>
      </c>
      <c r="AK288" s="10"/>
      <c r="AL288" s="10"/>
      <c r="AM288" s="10">
        <f t="shared" si="14"/>
        <v>43774.25</v>
      </c>
    </row>
    <row r="289" spans="1:39" x14ac:dyDescent="0.25">
      <c r="A289">
        <v>8129</v>
      </c>
      <c r="C289">
        <v>4295904589</v>
      </c>
      <c r="E289" t="s">
        <v>401</v>
      </c>
      <c r="H289" t="s">
        <v>402</v>
      </c>
      <c r="I289" t="s">
        <v>316</v>
      </c>
      <c r="J289" t="s">
        <v>316</v>
      </c>
      <c r="K289" t="s">
        <v>3484</v>
      </c>
      <c r="L289" t="b">
        <v>1</v>
      </c>
      <c r="N289" t="s">
        <v>3496</v>
      </c>
      <c r="O289" t="b">
        <v>0</v>
      </c>
      <c r="P289" t="s">
        <v>441</v>
      </c>
      <c r="R289" t="s">
        <v>1391</v>
      </c>
      <c r="S289" s="10">
        <v>43168</v>
      </c>
      <c r="T289" s="10"/>
      <c r="U289" t="b">
        <v>0</v>
      </c>
      <c r="V289" s="10" t="s">
        <v>477</v>
      </c>
      <c r="X289" t="s">
        <v>526</v>
      </c>
      <c r="Z289" t="b">
        <v>0</v>
      </c>
      <c r="AA289" t="b">
        <v>0</v>
      </c>
      <c r="AC289" s="10">
        <v>43168</v>
      </c>
      <c r="AD289" t="s">
        <v>1392</v>
      </c>
      <c r="AE289" t="s">
        <v>1393</v>
      </c>
      <c r="AJ289" s="10">
        <f t="shared" si="15"/>
        <v>43533.25</v>
      </c>
      <c r="AK289" s="10" t="s">
        <v>536</v>
      </c>
      <c r="AL289" s="10"/>
      <c r="AM289" s="10">
        <f t="shared" si="14"/>
        <v>43533.25</v>
      </c>
    </row>
    <row r="290" spans="1:39" x14ac:dyDescent="0.25">
      <c r="A290">
        <v>9743</v>
      </c>
      <c r="C290">
        <v>5037142959</v>
      </c>
      <c r="H290" t="s">
        <v>403</v>
      </c>
      <c r="I290" t="s">
        <v>316</v>
      </c>
      <c r="J290" t="s">
        <v>316</v>
      </c>
      <c r="K290" t="s">
        <v>3489</v>
      </c>
      <c r="L290" t="b">
        <v>1</v>
      </c>
      <c r="M290">
        <v>3</v>
      </c>
      <c r="O290" t="b">
        <v>0</v>
      </c>
      <c r="P290" t="s">
        <v>19</v>
      </c>
      <c r="S290" s="10" t="s">
        <v>536</v>
      </c>
      <c r="T290" s="10"/>
      <c r="U290" t="b">
        <v>0</v>
      </c>
      <c r="V290" t="s">
        <v>19</v>
      </c>
      <c r="Z290" t="b">
        <v>0</v>
      </c>
      <c r="AA290" t="b">
        <v>1</v>
      </c>
      <c r="AC290" s="10">
        <v>43374</v>
      </c>
      <c r="AJ290" s="10" t="str">
        <f t="shared" si="15"/>
        <v/>
      </c>
      <c r="AK290" s="10"/>
      <c r="AL290" s="10"/>
      <c r="AM290" s="10" t="e">
        <f t="shared" si="14"/>
        <v>#NUM!</v>
      </c>
    </row>
    <row r="291" spans="1:39" x14ac:dyDescent="0.25">
      <c r="A291">
        <v>8080</v>
      </c>
      <c r="C291">
        <v>4295899734</v>
      </c>
      <c r="E291" t="s">
        <v>404</v>
      </c>
      <c r="H291" t="s">
        <v>405</v>
      </c>
      <c r="I291" t="s">
        <v>316</v>
      </c>
      <c r="J291" t="s">
        <v>316</v>
      </c>
      <c r="K291" t="s">
        <v>3484</v>
      </c>
      <c r="L291" t="b">
        <v>1</v>
      </c>
      <c r="M291">
        <v>2</v>
      </c>
      <c r="N291" t="s">
        <v>3496</v>
      </c>
      <c r="O291" t="b">
        <v>1</v>
      </c>
      <c r="P291" t="s">
        <v>441</v>
      </c>
      <c r="Q291" t="s">
        <v>1958</v>
      </c>
      <c r="R291" t="s">
        <v>1191</v>
      </c>
      <c r="S291" s="10">
        <v>43175</v>
      </c>
      <c r="T291" s="10"/>
      <c r="U291" t="b">
        <v>0</v>
      </c>
      <c r="V291" s="10" t="s">
        <v>477</v>
      </c>
      <c r="X291" t="s">
        <v>527</v>
      </c>
      <c r="Z291" t="b">
        <v>1</v>
      </c>
      <c r="AA291" t="b">
        <v>1</v>
      </c>
      <c r="AC291" s="10">
        <v>43175</v>
      </c>
      <c r="AD291" t="s">
        <v>1860</v>
      </c>
      <c r="AE291" t="s">
        <v>1860</v>
      </c>
      <c r="AF291" t="s">
        <v>1860</v>
      </c>
      <c r="AG291" t="s">
        <v>1852</v>
      </c>
      <c r="AH291" t="s">
        <v>1860</v>
      </c>
      <c r="AJ291" s="10">
        <f t="shared" si="15"/>
        <v>43540.25</v>
      </c>
      <c r="AK291" s="10"/>
      <c r="AL291" s="10"/>
      <c r="AM291" s="10">
        <f t="shared" si="14"/>
        <v>43540.25</v>
      </c>
    </row>
    <row r="292" spans="1:39" x14ac:dyDescent="0.25">
      <c r="A292">
        <v>8405</v>
      </c>
      <c r="C292" t="s">
        <v>19</v>
      </c>
      <c r="H292" t="s">
        <v>408</v>
      </c>
      <c r="I292" t="s">
        <v>316</v>
      </c>
      <c r="J292" t="s">
        <v>316</v>
      </c>
      <c r="K292" t="s">
        <v>3485</v>
      </c>
      <c r="L292" t="b">
        <v>1</v>
      </c>
      <c r="O292" t="b">
        <v>0</v>
      </c>
      <c r="P292" t="s">
        <v>19</v>
      </c>
      <c r="S292" s="10" t="s">
        <v>536</v>
      </c>
      <c r="T292" s="10"/>
      <c r="U292" t="b">
        <v>0</v>
      </c>
      <c r="V292" t="s">
        <v>19</v>
      </c>
      <c r="Z292" t="b">
        <v>0</v>
      </c>
      <c r="AA292" t="b">
        <v>0</v>
      </c>
      <c r="AC292" s="10">
        <v>43374</v>
      </c>
      <c r="AJ292" s="10" t="str">
        <f t="shared" si="15"/>
        <v/>
      </c>
      <c r="AK292" s="10"/>
      <c r="AL292" s="10"/>
      <c r="AM292" s="10" t="e">
        <f t="shared" si="14"/>
        <v>#NUM!</v>
      </c>
    </row>
    <row r="293" spans="1:39" x14ac:dyDescent="0.25">
      <c r="A293">
        <v>8090</v>
      </c>
      <c r="C293">
        <v>4298040855</v>
      </c>
      <c r="E293" t="s">
        <v>409</v>
      </c>
      <c r="H293" t="s">
        <v>410</v>
      </c>
      <c r="I293" t="s">
        <v>316</v>
      </c>
      <c r="J293" t="s">
        <v>316</v>
      </c>
      <c r="K293" t="s">
        <v>3484</v>
      </c>
      <c r="L293" t="b">
        <v>1</v>
      </c>
      <c r="M293">
        <v>3</v>
      </c>
      <c r="N293" t="s">
        <v>3496</v>
      </c>
      <c r="O293" t="b">
        <v>1</v>
      </c>
      <c r="P293" t="s">
        <v>441</v>
      </c>
      <c r="Q293" t="s">
        <v>2006</v>
      </c>
      <c r="R293" t="s">
        <v>2007</v>
      </c>
      <c r="S293" s="10">
        <v>43234</v>
      </c>
      <c r="T293" s="10" t="b">
        <v>1</v>
      </c>
      <c r="U293" t="b">
        <v>0</v>
      </c>
      <c r="V293" s="10" t="s">
        <v>477</v>
      </c>
      <c r="X293" t="s">
        <v>528</v>
      </c>
      <c r="Z293" t="b">
        <v>1</v>
      </c>
      <c r="AA293" t="b">
        <v>0</v>
      </c>
      <c r="AB293" t="b">
        <v>1</v>
      </c>
      <c r="AC293" s="10">
        <v>43234</v>
      </c>
      <c r="AD293" t="s">
        <v>1921</v>
      </c>
      <c r="AE293" t="s">
        <v>1921</v>
      </c>
      <c r="AF293" t="s">
        <v>1921</v>
      </c>
      <c r="AG293" t="s">
        <v>1656</v>
      </c>
      <c r="AH293" t="s">
        <v>1921</v>
      </c>
      <c r="AI293" t="s">
        <v>2008</v>
      </c>
      <c r="AJ293" s="10">
        <f t="shared" si="15"/>
        <v>43599.25</v>
      </c>
      <c r="AK293" s="10"/>
      <c r="AL293" s="10"/>
      <c r="AM293" s="10">
        <f t="shared" si="14"/>
        <v>43599.25</v>
      </c>
    </row>
    <row r="294" spans="1:39" x14ac:dyDescent="0.25">
      <c r="A294">
        <v>2044</v>
      </c>
      <c r="C294">
        <v>4295904862</v>
      </c>
      <c r="E294" t="s">
        <v>411</v>
      </c>
      <c r="H294" t="s">
        <v>412</v>
      </c>
      <c r="I294" t="s">
        <v>316</v>
      </c>
      <c r="J294" t="s">
        <v>316</v>
      </c>
      <c r="K294" t="s">
        <v>3484</v>
      </c>
      <c r="L294" t="b">
        <v>1</v>
      </c>
      <c r="M294">
        <v>3</v>
      </c>
      <c r="N294" t="s">
        <v>3496</v>
      </c>
      <c r="O294" t="b">
        <v>1</v>
      </c>
      <c r="P294" t="s">
        <v>1431</v>
      </c>
      <c r="R294" t="s">
        <v>3528</v>
      </c>
      <c r="S294" s="10">
        <v>43158</v>
      </c>
      <c r="T294" s="10" t="b">
        <v>1</v>
      </c>
      <c r="U294" t="b">
        <v>0</v>
      </c>
      <c r="V294" s="10" t="s">
        <v>477</v>
      </c>
      <c r="X294" t="s">
        <v>529</v>
      </c>
      <c r="Z294" t="b">
        <v>1</v>
      </c>
      <c r="AA294" t="b">
        <v>1</v>
      </c>
      <c r="AC294" s="10">
        <v>43180</v>
      </c>
      <c r="AD294" t="s">
        <v>1642</v>
      </c>
      <c r="AE294" t="s">
        <v>1642</v>
      </c>
      <c r="AG294" t="s">
        <v>1643</v>
      </c>
      <c r="AH294" t="s">
        <v>1871</v>
      </c>
      <c r="AJ294" s="10">
        <f t="shared" si="15"/>
        <v>43523.25</v>
      </c>
      <c r="AK294" s="10" t="s">
        <v>536</v>
      </c>
      <c r="AL294" s="10"/>
      <c r="AM294" s="10">
        <f t="shared" si="14"/>
        <v>43523.25</v>
      </c>
    </row>
    <row r="295" spans="1:39" x14ac:dyDescent="0.25">
      <c r="A295">
        <v>8429</v>
      </c>
      <c r="C295">
        <v>5054560360</v>
      </c>
      <c r="E295" t="s">
        <v>413</v>
      </c>
      <c r="H295" t="s">
        <v>414</v>
      </c>
      <c r="I295" t="s">
        <v>316</v>
      </c>
      <c r="J295" t="s">
        <v>316</v>
      </c>
      <c r="K295" t="s">
        <v>3484</v>
      </c>
      <c r="L295" t="b">
        <v>1</v>
      </c>
      <c r="M295">
        <v>3</v>
      </c>
      <c r="O295" t="b">
        <v>1</v>
      </c>
      <c r="P295" t="s">
        <v>441</v>
      </c>
      <c r="R295" t="s">
        <v>1192</v>
      </c>
      <c r="S295" s="10">
        <v>43178</v>
      </c>
      <c r="T295" s="10" t="b">
        <v>1</v>
      </c>
      <c r="U295" t="b">
        <v>0</v>
      </c>
      <c r="V295" s="10" t="s">
        <v>477</v>
      </c>
      <c r="X295" t="s">
        <v>530</v>
      </c>
      <c r="Z295" t="b">
        <v>1</v>
      </c>
      <c r="AA295" t="b">
        <v>0</v>
      </c>
      <c r="AB295" t="b">
        <v>1</v>
      </c>
      <c r="AC295" s="10">
        <v>43178</v>
      </c>
      <c r="AD295" t="s">
        <v>2207</v>
      </c>
      <c r="AE295" t="s">
        <v>2207</v>
      </c>
      <c r="AF295" t="s">
        <v>2207</v>
      </c>
      <c r="AG295" t="s">
        <v>2208</v>
      </c>
      <c r="AH295" t="s">
        <v>2207</v>
      </c>
      <c r="AJ295" s="10">
        <f t="shared" si="15"/>
        <v>43543.25</v>
      </c>
      <c r="AM295" s="10">
        <f t="shared" si="14"/>
        <v>43543.25</v>
      </c>
    </row>
    <row r="296" spans="1:39" x14ac:dyDescent="0.25">
      <c r="A296">
        <v>8342</v>
      </c>
      <c r="C296">
        <v>5021860353</v>
      </c>
      <c r="H296" t="s">
        <v>415</v>
      </c>
      <c r="I296" t="s">
        <v>316</v>
      </c>
      <c r="J296" t="s">
        <v>316</v>
      </c>
      <c r="K296" t="s">
        <v>3486</v>
      </c>
      <c r="L296" t="b">
        <v>1</v>
      </c>
      <c r="M296">
        <v>3</v>
      </c>
      <c r="O296" t="b">
        <v>0</v>
      </c>
      <c r="P296" t="s">
        <v>536</v>
      </c>
      <c r="Q296" t="s">
        <v>2372</v>
      </c>
      <c r="R296" t="s">
        <v>1179</v>
      </c>
      <c r="S296" s="10">
        <v>43171</v>
      </c>
      <c r="T296" s="10" t="b">
        <v>1</v>
      </c>
      <c r="U296" t="b">
        <v>0</v>
      </c>
      <c r="V296" t="s">
        <v>536</v>
      </c>
      <c r="Z296" t="b">
        <v>1</v>
      </c>
      <c r="AA296" t="b">
        <v>1</v>
      </c>
      <c r="AC296" s="10">
        <v>43171</v>
      </c>
      <c r="AJ296" s="10">
        <f t="shared" si="15"/>
        <v>43536.25</v>
      </c>
      <c r="AK296" s="10"/>
      <c r="AL296" s="10"/>
      <c r="AM296" s="10">
        <f t="shared" si="14"/>
        <v>43536.25</v>
      </c>
    </row>
    <row r="297" spans="1:39" x14ac:dyDescent="0.25">
      <c r="A297">
        <v>8190</v>
      </c>
      <c r="C297">
        <v>5044031902</v>
      </c>
      <c r="H297" t="s">
        <v>416</v>
      </c>
      <c r="I297" t="s">
        <v>316</v>
      </c>
      <c r="J297" t="s">
        <v>316</v>
      </c>
      <c r="K297" t="s">
        <v>3489</v>
      </c>
      <c r="L297" t="b">
        <v>1</v>
      </c>
      <c r="M297">
        <v>3</v>
      </c>
      <c r="O297" t="b">
        <v>0</v>
      </c>
      <c r="P297" t="s">
        <v>19</v>
      </c>
      <c r="Q297" t="s">
        <v>2826</v>
      </c>
      <c r="S297" s="10">
        <v>43344</v>
      </c>
      <c r="T297" s="10"/>
      <c r="U297" t="b">
        <v>0</v>
      </c>
      <c r="V297" t="s">
        <v>19</v>
      </c>
      <c r="Z297" t="b">
        <v>0</v>
      </c>
      <c r="AA297" t="b">
        <v>1</v>
      </c>
      <c r="AC297" s="10">
        <v>43344</v>
      </c>
      <c r="AJ297" s="10">
        <f t="shared" si="15"/>
        <v>43709.25</v>
      </c>
      <c r="AK297" s="10"/>
      <c r="AL297" s="10"/>
      <c r="AM297" s="10">
        <f t="shared" si="14"/>
        <v>43709.25</v>
      </c>
    </row>
    <row r="298" spans="1:39" x14ac:dyDescent="0.25">
      <c r="A298">
        <v>1917</v>
      </c>
      <c r="C298">
        <v>4295907975</v>
      </c>
      <c r="H298" t="s">
        <v>417</v>
      </c>
      <c r="I298" t="s">
        <v>316</v>
      </c>
      <c r="J298" t="s">
        <v>316</v>
      </c>
      <c r="K298" t="s">
        <v>3485</v>
      </c>
      <c r="L298" t="b">
        <v>1</v>
      </c>
      <c r="M298">
        <v>3</v>
      </c>
      <c r="O298" t="b">
        <v>0</v>
      </c>
      <c r="P298" t="s">
        <v>19</v>
      </c>
      <c r="Q298" t="s">
        <v>2826</v>
      </c>
      <c r="S298" s="10">
        <v>42809</v>
      </c>
      <c r="T298" s="10"/>
      <c r="U298" t="b">
        <v>0</v>
      </c>
      <c r="V298" t="s">
        <v>19</v>
      </c>
      <c r="Z298" t="b">
        <v>1</v>
      </c>
      <c r="AA298" t="b">
        <v>1</v>
      </c>
      <c r="AC298" s="10">
        <v>42809</v>
      </c>
      <c r="AJ298" s="10">
        <f t="shared" si="15"/>
        <v>43174.25</v>
      </c>
      <c r="AK298" s="10" t="s">
        <v>536</v>
      </c>
      <c r="AL298" s="10"/>
      <c r="AM298" s="10">
        <f t="shared" si="14"/>
        <v>43174.25</v>
      </c>
    </row>
    <row r="299" spans="1:39" x14ac:dyDescent="0.25">
      <c r="A299">
        <v>8174</v>
      </c>
      <c r="C299">
        <v>5045512961</v>
      </c>
      <c r="E299" t="s">
        <v>418</v>
      </c>
      <c r="H299" t="s">
        <v>419</v>
      </c>
      <c r="I299" t="s">
        <v>316</v>
      </c>
      <c r="J299" t="s">
        <v>316</v>
      </c>
      <c r="K299" t="s">
        <v>3484</v>
      </c>
      <c r="L299" t="b">
        <v>1</v>
      </c>
      <c r="M299">
        <v>3</v>
      </c>
      <c r="N299" t="s">
        <v>3496</v>
      </c>
      <c r="O299" t="b">
        <v>0</v>
      </c>
      <c r="P299" t="s">
        <v>441</v>
      </c>
      <c r="R299" t="s">
        <v>1401</v>
      </c>
      <c r="S299" s="10">
        <v>43137</v>
      </c>
      <c r="T299" s="10" t="b">
        <v>1</v>
      </c>
      <c r="U299" t="b">
        <v>0</v>
      </c>
      <c r="V299" s="10" t="s">
        <v>477</v>
      </c>
      <c r="X299" t="s">
        <v>531</v>
      </c>
      <c r="Z299" t="b">
        <v>1</v>
      </c>
      <c r="AA299" t="b">
        <v>0</v>
      </c>
      <c r="AB299" t="b">
        <v>1</v>
      </c>
      <c r="AC299" s="10">
        <v>43168</v>
      </c>
      <c r="AJ299" s="10">
        <f t="shared" si="15"/>
        <v>43502.25</v>
      </c>
      <c r="AK299" s="10" t="s">
        <v>536</v>
      </c>
      <c r="AL299" s="10"/>
      <c r="AM299" s="10">
        <f t="shared" si="14"/>
        <v>43502.25</v>
      </c>
    </row>
    <row r="300" spans="1:39" x14ac:dyDescent="0.25">
      <c r="A300">
        <v>1299</v>
      </c>
      <c r="C300">
        <v>4298338981</v>
      </c>
      <c r="H300" t="s">
        <v>420</v>
      </c>
      <c r="I300" t="s">
        <v>316</v>
      </c>
      <c r="J300" t="s">
        <v>316</v>
      </c>
      <c r="K300" t="s">
        <v>3486</v>
      </c>
      <c r="L300" t="b">
        <v>1</v>
      </c>
      <c r="M300">
        <v>3</v>
      </c>
      <c r="O300" t="b">
        <v>1</v>
      </c>
      <c r="P300" t="s">
        <v>2917</v>
      </c>
      <c r="Q300" t="s">
        <v>2918</v>
      </c>
      <c r="R300" t="s">
        <v>2842</v>
      </c>
      <c r="S300" s="10">
        <v>43160</v>
      </c>
      <c r="T300" s="10" t="b">
        <v>1</v>
      </c>
      <c r="U300" t="b">
        <v>0</v>
      </c>
      <c r="V300" t="s">
        <v>536</v>
      </c>
      <c r="Z300" t="b">
        <v>1</v>
      </c>
      <c r="AA300" t="b">
        <v>1</v>
      </c>
      <c r="AC300" s="10">
        <v>43368</v>
      </c>
      <c r="AD300" t="s">
        <v>1627</v>
      </c>
      <c r="AJ300" s="10">
        <f t="shared" si="15"/>
        <v>43525.25</v>
      </c>
      <c r="AK300" s="10"/>
      <c r="AL300" s="10"/>
      <c r="AM300" s="10">
        <f t="shared" si="14"/>
        <v>43525.25</v>
      </c>
    </row>
    <row r="301" spans="1:39" x14ac:dyDescent="0.25">
      <c r="A301">
        <v>1788</v>
      </c>
      <c r="C301">
        <v>4295908132</v>
      </c>
      <c r="E301" t="s">
        <v>421</v>
      </c>
      <c r="H301" t="s">
        <v>422</v>
      </c>
      <c r="I301" t="s">
        <v>316</v>
      </c>
      <c r="J301" t="s">
        <v>316</v>
      </c>
      <c r="K301" t="s">
        <v>3484</v>
      </c>
      <c r="L301" t="b">
        <v>1</v>
      </c>
      <c r="M301">
        <v>3</v>
      </c>
      <c r="N301" t="s">
        <v>3496</v>
      </c>
      <c r="O301" t="b">
        <v>1</v>
      </c>
      <c r="P301" t="s">
        <v>3533</v>
      </c>
      <c r="R301" t="s">
        <v>3540</v>
      </c>
      <c r="S301" s="10">
        <v>43412</v>
      </c>
      <c r="T301" s="10" t="b">
        <v>1</v>
      </c>
      <c r="U301" t="b">
        <v>0</v>
      </c>
      <c r="V301" s="10" t="s">
        <v>477</v>
      </c>
      <c r="X301" t="s">
        <v>532</v>
      </c>
      <c r="Z301" t="b">
        <v>0</v>
      </c>
      <c r="AA301" t="b">
        <v>0</v>
      </c>
      <c r="AB301" t="b">
        <v>1</v>
      </c>
      <c r="AC301" s="10">
        <v>43412</v>
      </c>
      <c r="AD301" t="s">
        <v>1980</v>
      </c>
      <c r="AE301" t="s">
        <v>1980</v>
      </c>
      <c r="AF301" t="s">
        <v>1980</v>
      </c>
      <c r="AG301" t="s">
        <v>1648</v>
      </c>
      <c r="AH301" t="s">
        <v>1980</v>
      </c>
      <c r="AI301" t="s">
        <v>1316</v>
      </c>
      <c r="AJ301" s="10">
        <f t="shared" si="15"/>
        <v>43777.25</v>
      </c>
      <c r="AK301" s="10"/>
      <c r="AL301" s="10"/>
      <c r="AM301" s="10">
        <f t="shared" si="14"/>
        <v>43777.25</v>
      </c>
    </row>
    <row r="302" spans="1:39" x14ac:dyDescent="0.25">
      <c r="A302">
        <v>12062</v>
      </c>
      <c r="C302">
        <v>5044195369</v>
      </c>
      <c r="H302" t="s">
        <v>423</v>
      </c>
      <c r="I302" t="s">
        <v>316</v>
      </c>
      <c r="J302" t="s">
        <v>316</v>
      </c>
      <c r="K302" t="s">
        <v>3485</v>
      </c>
      <c r="L302" t="b">
        <v>1</v>
      </c>
      <c r="M302">
        <v>3</v>
      </c>
      <c r="O302" s="93" t="b">
        <v>0</v>
      </c>
      <c r="P302" s="93" t="s">
        <v>536</v>
      </c>
      <c r="Q302" s="93"/>
      <c r="R302" s="93" t="s">
        <v>1193</v>
      </c>
      <c r="S302" s="104">
        <v>43243</v>
      </c>
      <c r="T302" s="10"/>
      <c r="U302" t="b">
        <v>0</v>
      </c>
      <c r="V302" t="s">
        <v>536</v>
      </c>
      <c r="Z302" t="b">
        <v>1</v>
      </c>
      <c r="AA302" t="b">
        <v>1</v>
      </c>
      <c r="AC302" s="10">
        <v>43243</v>
      </c>
      <c r="AJ302" s="10">
        <f t="shared" si="15"/>
        <v>43608.25</v>
      </c>
      <c r="AK302" s="10"/>
      <c r="AL302" s="10"/>
      <c r="AM302" s="10">
        <f t="shared" si="14"/>
        <v>43608.25</v>
      </c>
    </row>
    <row r="303" spans="1:39" x14ac:dyDescent="0.25">
      <c r="A303">
        <v>8195</v>
      </c>
      <c r="C303">
        <v>5001407236</v>
      </c>
      <c r="H303" t="s">
        <v>424</v>
      </c>
      <c r="I303" t="s">
        <v>316</v>
      </c>
      <c r="J303" t="s">
        <v>316</v>
      </c>
      <c r="K303" t="s">
        <v>3486</v>
      </c>
      <c r="L303" t="b">
        <v>1</v>
      </c>
      <c r="M303">
        <v>3</v>
      </c>
      <c r="O303" t="b">
        <v>0</v>
      </c>
      <c r="P303" t="s">
        <v>19</v>
      </c>
      <c r="S303" s="10" t="s">
        <v>536</v>
      </c>
      <c r="T303" s="10"/>
      <c r="U303" t="b">
        <v>0</v>
      </c>
      <c r="V303" t="s">
        <v>19</v>
      </c>
      <c r="Z303" t="b">
        <v>0</v>
      </c>
      <c r="AA303" t="b">
        <v>1</v>
      </c>
      <c r="AC303" s="10">
        <v>43374</v>
      </c>
      <c r="AJ303" s="10" t="str">
        <f t="shared" si="15"/>
        <v/>
      </c>
      <c r="AK303" s="10"/>
      <c r="AL303" s="10"/>
      <c r="AM303" s="10" t="e">
        <f t="shared" si="14"/>
        <v>#NUM!</v>
      </c>
    </row>
    <row r="304" spans="1:39" x14ac:dyDescent="0.25">
      <c r="A304">
        <v>8594</v>
      </c>
      <c r="C304">
        <v>4296501109</v>
      </c>
      <c r="H304" t="s">
        <v>425</v>
      </c>
      <c r="I304" t="s">
        <v>316</v>
      </c>
      <c r="J304" t="s">
        <v>316</v>
      </c>
      <c r="K304" t="s">
        <v>3486</v>
      </c>
      <c r="L304" t="b">
        <v>1</v>
      </c>
      <c r="M304">
        <v>3</v>
      </c>
      <c r="O304" t="b">
        <v>0</v>
      </c>
      <c r="P304" t="s">
        <v>19</v>
      </c>
      <c r="S304" s="10" t="s">
        <v>536</v>
      </c>
      <c r="T304" s="10"/>
      <c r="U304" t="b">
        <v>0</v>
      </c>
      <c r="V304" t="s">
        <v>19</v>
      </c>
      <c r="Z304" t="b">
        <v>0</v>
      </c>
      <c r="AA304" t="b">
        <v>1</v>
      </c>
      <c r="AC304" s="10">
        <v>43374</v>
      </c>
      <c r="AJ304" s="10" t="str">
        <f t="shared" si="15"/>
        <v/>
      </c>
      <c r="AK304" s="10"/>
      <c r="AL304" s="10"/>
      <c r="AM304" s="10" t="e">
        <f t="shared" si="14"/>
        <v>#NUM!</v>
      </c>
    </row>
    <row r="305" spans="1:39" x14ac:dyDescent="0.25">
      <c r="A305">
        <v>8189</v>
      </c>
      <c r="C305">
        <v>4295905316</v>
      </c>
      <c r="E305" t="s">
        <v>426</v>
      </c>
      <c r="H305" t="s">
        <v>427</v>
      </c>
      <c r="I305" t="s">
        <v>316</v>
      </c>
      <c r="J305" t="s">
        <v>316</v>
      </c>
      <c r="K305" t="s">
        <v>3484</v>
      </c>
      <c r="L305" t="b">
        <v>1</v>
      </c>
      <c r="M305">
        <v>3</v>
      </c>
      <c r="N305" t="s">
        <v>3496</v>
      </c>
      <c r="O305" t="b">
        <v>0</v>
      </c>
      <c r="P305" t="s">
        <v>441</v>
      </c>
      <c r="R305" t="s">
        <v>1405</v>
      </c>
      <c r="S305" s="10">
        <v>43154</v>
      </c>
      <c r="T305" s="10" t="b">
        <v>1</v>
      </c>
      <c r="U305" t="b">
        <v>0</v>
      </c>
      <c r="V305" s="10" t="s">
        <v>477</v>
      </c>
      <c r="X305" t="s">
        <v>533</v>
      </c>
      <c r="Z305" t="b">
        <v>1</v>
      </c>
      <c r="AA305" t="b">
        <v>0</v>
      </c>
      <c r="AC305" s="10">
        <v>43168</v>
      </c>
      <c r="AJ305" s="10">
        <f t="shared" si="15"/>
        <v>43519.25</v>
      </c>
      <c r="AK305" s="10" t="s">
        <v>536</v>
      </c>
      <c r="AL305" s="10"/>
      <c r="AM305" s="10">
        <f t="shared" si="14"/>
        <v>43519.25</v>
      </c>
    </row>
    <row r="306" spans="1:39" x14ac:dyDescent="0.25">
      <c r="A306">
        <v>12298</v>
      </c>
      <c r="C306">
        <v>5055434123</v>
      </c>
      <c r="H306" t="s">
        <v>428</v>
      </c>
      <c r="I306" t="s">
        <v>316</v>
      </c>
      <c r="J306" t="s">
        <v>316</v>
      </c>
      <c r="K306" t="s">
        <v>3485</v>
      </c>
      <c r="L306" t="b">
        <v>1</v>
      </c>
      <c r="O306" t="b">
        <v>0</v>
      </c>
      <c r="P306" t="s">
        <v>19</v>
      </c>
      <c r="S306" s="10" t="s">
        <v>536</v>
      </c>
      <c r="T306" s="10"/>
      <c r="U306" t="b">
        <v>0</v>
      </c>
      <c r="V306" t="s">
        <v>19</v>
      </c>
      <c r="Z306" t="b">
        <v>0</v>
      </c>
      <c r="AA306" t="b">
        <v>1</v>
      </c>
      <c r="AC306" s="10">
        <v>43374</v>
      </c>
      <c r="AJ306" s="10" t="str">
        <f t="shared" si="15"/>
        <v/>
      </c>
      <c r="AK306" s="10"/>
      <c r="AL306" s="10"/>
      <c r="AM306" s="10" t="e">
        <f t="shared" si="14"/>
        <v>#NUM!</v>
      </c>
    </row>
    <row r="307" spans="1:39" x14ac:dyDescent="0.25">
      <c r="A307">
        <v>8087</v>
      </c>
      <c r="C307">
        <v>5035774320</v>
      </c>
      <c r="E307" t="s">
        <v>429</v>
      </c>
      <c r="H307" t="s">
        <v>430</v>
      </c>
      <c r="I307" t="s">
        <v>316</v>
      </c>
      <c r="J307" t="s">
        <v>316</v>
      </c>
      <c r="K307" t="s">
        <v>3484</v>
      </c>
      <c r="L307" t="b">
        <v>1</v>
      </c>
      <c r="M307">
        <v>3</v>
      </c>
      <c r="N307" t="s">
        <v>3496</v>
      </c>
      <c r="O307" t="b">
        <v>0</v>
      </c>
      <c r="P307" t="s">
        <v>441</v>
      </c>
      <c r="Q307" t="s">
        <v>1323</v>
      </c>
      <c r="R307" t="s">
        <v>1324</v>
      </c>
      <c r="S307" s="10">
        <v>43154</v>
      </c>
      <c r="T307" s="10" t="b">
        <v>1</v>
      </c>
      <c r="U307" t="b">
        <v>0</v>
      </c>
      <c r="V307" s="10" t="s">
        <v>477</v>
      </c>
      <c r="X307" t="s">
        <v>534</v>
      </c>
      <c r="Z307" t="b">
        <v>1</v>
      </c>
      <c r="AA307" t="b">
        <v>1</v>
      </c>
      <c r="AC307" s="10">
        <v>43165</v>
      </c>
      <c r="AD307" t="s">
        <v>1325</v>
      </c>
      <c r="AE307" t="s">
        <v>1326</v>
      </c>
      <c r="AJ307" s="10">
        <f t="shared" si="15"/>
        <v>43519.25</v>
      </c>
      <c r="AK307" s="10" t="s">
        <v>536</v>
      </c>
      <c r="AL307" s="10"/>
      <c r="AM307" s="10">
        <f t="shared" si="14"/>
        <v>43519.25</v>
      </c>
    </row>
    <row r="308" spans="1:39" x14ac:dyDescent="0.25">
      <c r="A308">
        <v>2043</v>
      </c>
      <c r="C308">
        <v>4295915481</v>
      </c>
      <c r="E308" t="s">
        <v>431</v>
      </c>
      <c r="H308" t="s">
        <v>432</v>
      </c>
      <c r="I308" t="s">
        <v>316</v>
      </c>
      <c r="J308" t="s">
        <v>316</v>
      </c>
      <c r="K308" t="s">
        <v>3484</v>
      </c>
      <c r="L308" t="b">
        <v>1</v>
      </c>
      <c r="M308">
        <v>3</v>
      </c>
      <c r="N308" t="s">
        <v>3496</v>
      </c>
      <c r="O308" t="b">
        <v>1</v>
      </c>
      <c r="P308" t="s">
        <v>441</v>
      </c>
      <c r="R308" t="s">
        <v>1791</v>
      </c>
      <c r="S308" s="10">
        <v>43165</v>
      </c>
      <c r="T308" s="10" t="b">
        <v>1</v>
      </c>
      <c r="U308" t="b">
        <v>0</v>
      </c>
      <c r="V308" s="10" t="s">
        <v>477</v>
      </c>
      <c r="X308" t="s">
        <v>535</v>
      </c>
      <c r="Z308" t="b">
        <v>1</v>
      </c>
      <c r="AA308" t="b">
        <v>1</v>
      </c>
      <c r="AC308" s="10">
        <v>43165</v>
      </c>
      <c r="AD308" t="s">
        <v>1790</v>
      </c>
      <c r="AE308" t="s">
        <v>1790</v>
      </c>
      <c r="AF308" t="s">
        <v>1790</v>
      </c>
      <c r="AH308" t="s">
        <v>1790</v>
      </c>
      <c r="AJ308" s="10">
        <f t="shared" si="15"/>
        <v>43530.25</v>
      </c>
      <c r="AK308" s="10"/>
      <c r="AL308" s="10"/>
      <c r="AM308" s="10">
        <f t="shared" si="14"/>
        <v>43530.25</v>
      </c>
    </row>
    <row r="309" spans="1:39" x14ac:dyDescent="0.25">
      <c r="A309">
        <v>8192</v>
      </c>
      <c r="H309" t="s">
        <v>1515</v>
      </c>
      <c r="I309" t="s">
        <v>316</v>
      </c>
      <c r="J309" t="s">
        <v>316</v>
      </c>
      <c r="K309" t="s">
        <v>3485</v>
      </c>
      <c r="L309" t="b">
        <v>1</v>
      </c>
      <c r="O309" t="b">
        <v>1</v>
      </c>
      <c r="P309" t="s">
        <v>1516</v>
      </c>
      <c r="Q309" t="s">
        <v>1518</v>
      </c>
      <c r="R309" t="s">
        <v>1517</v>
      </c>
      <c r="S309" s="10">
        <v>43195</v>
      </c>
      <c r="T309" s="10"/>
      <c r="Z309" t="b">
        <v>0</v>
      </c>
      <c r="AA309" t="b">
        <v>0</v>
      </c>
      <c r="AB309" t="b">
        <v>1</v>
      </c>
      <c r="AC309" s="10">
        <v>43195</v>
      </c>
      <c r="AJ309" s="10">
        <f t="shared" si="15"/>
        <v>43560.25</v>
      </c>
      <c r="AK309" s="10"/>
      <c r="AL309" s="10"/>
      <c r="AM309" s="10">
        <f t="shared" si="14"/>
        <v>43560.25</v>
      </c>
    </row>
    <row r="310" spans="1:39" x14ac:dyDescent="0.25">
      <c r="A310">
        <v>1059</v>
      </c>
      <c r="H310" t="s">
        <v>1898</v>
      </c>
      <c r="I310" t="s">
        <v>59</v>
      </c>
      <c r="J310" t="s">
        <v>59</v>
      </c>
      <c r="K310" t="s">
        <v>3484</v>
      </c>
      <c r="L310" t="b">
        <v>1</v>
      </c>
      <c r="N310" t="s">
        <v>3496</v>
      </c>
      <c r="O310" t="b">
        <v>1</v>
      </c>
      <c r="P310" t="s">
        <v>2009</v>
      </c>
      <c r="R310" t="s">
        <v>2010</v>
      </c>
      <c r="S310" s="10">
        <v>43265</v>
      </c>
      <c r="T310" s="10"/>
      <c r="Z310" t="b">
        <v>0</v>
      </c>
      <c r="AA310" t="b">
        <v>0</v>
      </c>
      <c r="AC310" s="10">
        <v>43265</v>
      </c>
      <c r="AJ310" s="10">
        <f t="shared" si="15"/>
        <v>43630.25</v>
      </c>
      <c r="AM310" s="10">
        <f t="shared" si="14"/>
        <v>43630.25</v>
      </c>
    </row>
    <row r="311" spans="1:39" x14ac:dyDescent="0.25">
      <c r="A311" s="5">
        <v>920</v>
      </c>
      <c r="C311" s="5"/>
      <c r="D311" s="5"/>
      <c r="E311" s="5"/>
      <c r="H311" t="s">
        <v>2209</v>
      </c>
      <c r="I311" t="s">
        <v>926</v>
      </c>
      <c r="J311" t="s">
        <v>926</v>
      </c>
      <c r="K311" t="s">
        <v>3484</v>
      </c>
      <c r="L311" t="b">
        <v>1</v>
      </c>
      <c r="N311" t="s">
        <v>3496</v>
      </c>
      <c r="O311" t="b">
        <v>1</v>
      </c>
      <c r="P311" t="s">
        <v>2178</v>
      </c>
      <c r="Q311" t="s">
        <v>2210</v>
      </c>
      <c r="R311" t="s">
        <v>2211</v>
      </c>
      <c r="S311" s="10">
        <v>43173</v>
      </c>
      <c r="T311" s="10"/>
      <c r="Z311" t="b">
        <v>0</v>
      </c>
      <c r="AA311" t="b">
        <v>0</v>
      </c>
      <c r="AC311" s="10">
        <v>43173</v>
      </c>
      <c r="AD311" t="s">
        <v>2181</v>
      </c>
      <c r="AE311" t="s">
        <v>2181</v>
      </c>
      <c r="AF311" t="s">
        <v>2181</v>
      </c>
      <c r="AG311" t="s">
        <v>2212</v>
      </c>
      <c r="AH311" t="s">
        <v>2181</v>
      </c>
      <c r="AJ311" s="10">
        <f t="shared" si="15"/>
        <v>43538.25</v>
      </c>
      <c r="AM311" s="10">
        <f>SMALL(AJ311:AK311,1)</f>
        <v>43538.25</v>
      </c>
    </row>
    <row r="312" spans="1:39" x14ac:dyDescent="0.25">
      <c r="A312">
        <v>1164</v>
      </c>
      <c r="C312" s="5"/>
      <c r="H312" t="s">
        <v>2213</v>
      </c>
      <c r="I312" t="s">
        <v>1759</v>
      </c>
      <c r="J312" t="s">
        <v>1759</v>
      </c>
      <c r="K312" t="s">
        <v>3485</v>
      </c>
      <c r="L312" t="b">
        <v>1</v>
      </c>
      <c r="O312" t="b">
        <v>1</v>
      </c>
      <c r="P312" t="s">
        <v>1558</v>
      </c>
      <c r="Q312" t="s">
        <v>2001</v>
      </c>
      <c r="R312" t="s">
        <v>2214</v>
      </c>
      <c r="S312" s="10">
        <v>43165</v>
      </c>
      <c r="T312" s="10"/>
      <c r="Z312" t="b">
        <v>0</v>
      </c>
      <c r="AA312" t="b">
        <v>0</v>
      </c>
      <c r="AC312" s="10">
        <v>43165</v>
      </c>
      <c r="AJ312" s="10">
        <f t="shared" si="15"/>
        <v>43530.25</v>
      </c>
      <c r="AM312" s="10">
        <f t="shared" ref="AM312:AM363" si="16">SMALL(AJ312:AK312,1)</f>
        <v>43530.25</v>
      </c>
    </row>
    <row r="313" spans="1:39" x14ac:dyDescent="0.25">
      <c r="A313">
        <v>1317</v>
      </c>
      <c r="C313" s="5"/>
      <c r="H313" t="s">
        <v>2215</v>
      </c>
      <c r="I313" t="s">
        <v>1759</v>
      </c>
      <c r="J313" t="s">
        <v>1759</v>
      </c>
      <c r="K313" t="s">
        <v>3484</v>
      </c>
      <c r="L313" t="b">
        <v>1</v>
      </c>
      <c r="M313">
        <v>2</v>
      </c>
      <c r="N313" t="s">
        <v>3496</v>
      </c>
      <c r="O313" t="b">
        <v>1</v>
      </c>
      <c r="P313" t="s">
        <v>2178</v>
      </c>
      <c r="Q313" t="s">
        <v>2216</v>
      </c>
      <c r="R313" t="s">
        <v>2217</v>
      </c>
      <c r="S313" s="10">
        <v>43132</v>
      </c>
      <c r="T313" s="10"/>
      <c r="Z313" t="b">
        <v>0</v>
      </c>
      <c r="AA313" t="b">
        <v>0</v>
      </c>
      <c r="AC313" s="10">
        <v>43132</v>
      </c>
      <c r="AD313" t="s">
        <v>2218</v>
      </c>
      <c r="AE313" t="s">
        <v>2218</v>
      </c>
      <c r="AF313" t="s">
        <v>2218</v>
      </c>
      <c r="AG313" t="s">
        <v>2177</v>
      </c>
      <c r="AH313" t="s">
        <v>2218</v>
      </c>
      <c r="AJ313" s="10">
        <f t="shared" si="15"/>
        <v>43497.25</v>
      </c>
      <c r="AM313" s="10">
        <f t="shared" si="16"/>
        <v>43497.25</v>
      </c>
    </row>
    <row r="314" spans="1:39" x14ac:dyDescent="0.25">
      <c r="A314" s="5">
        <v>1334</v>
      </c>
      <c r="C314" s="5"/>
      <c r="D314" s="5"/>
      <c r="E314" s="5"/>
      <c r="H314" t="s">
        <v>2219</v>
      </c>
      <c r="I314" t="s">
        <v>256</v>
      </c>
      <c r="J314" t="s">
        <v>267</v>
      </c>
      <c r="L314" t="b">
        <v>0</v>
      </c>
      <c r="M314">
        <v>3</v>
      </c>
      <c r="N314" t="s">
        <v>3497</v>
      </c>
      <c r="O314" t="b">
        <v>1</v>
      </c>
      <c r="P314" t="s">
        <v>2220</v>
      </c>
      <c r="R314" t="s">
        <v>2221</v>
      </c>
      <c r="S314" s="10">
        <v>43190</v>
      </c>
      <c r="T314" s="10" t="b">
        <v>1</v>
      </c>
      <c r="Z314" t="b">
        <v>1</v>
      </c>
      <c r="AA314" t="b">
        <v>1</v>
      </c>
      <c r="AC314" s="10">
        <v>43100</v>
      </c>
      <c r="AD314" t="s">
        <v>2223</v>
      </c>
      <c r="AI314" t="s">
        <v>2223</v>
      </c>
      <c r="AJ314" s="10">
        <f t="shared" ref="AJ314:AJ345" si="17">IF(AND(ISNUMBER(S314),S314&gt;0),S314+365.25,"")</f>
        <v>43555.25</v>
      </c>
      <c r="AM314" s="10">
        <f t="shared" si="16"/>
        <v>43555.25</v>
      </c>
    </row>
    <row r="315" spans="1:39" x14ac:dyDescent="0.25">
      <c r="A315">
        <v>1518</v>
      </c>
      <c r="C315" s="5"/>
      <c r="H315" t="s">
        <v>2224</v>
      </c>
      <c r="I315" t="s">
        <v>138</v>
      </c>
      <c r="J315" t="s">
        <v>138</v>
      </c>
      <c r="K315" t="s">
        <v>3484</v>
      </c>
      <c r="L315" t="b">
        <v>1</v>
      </c>
      <c r="N315" t="s">
        <v>3496</v>
      </c>
      <c r="O315" t="b">
        <v>1</v>
      </c>
      <c r="P315" t="s">
        <v>2382</v>
      </c>
      <c r="Q315" t="s">
        <v>2225</v>
      </c>
      <c r="R315" t="s">
        <v>2226</v>
      </c>
      <c r="S315" s="10">
        <v>43288</v>
      </c>
      <c r="T315" s="10"/>
      <c r="Z315" t="b">
        <v>1</v>
      </c>
      <c r="AA315" t="b">
        <v>0</v>
      </c>
      <c r="AB315" t="b">
        <v>1</v>
      </c>
      <c r="AC315" s="10">
        <v>43288</v>
      </c>
      <c r="AD315" t="s">
        <v>2383</v>
      </c>
      <c r="AE315" t="s">
        <v>2383</v>
      </c>
      <c r="AF315" t="s">
        <v>2384</v>
      </c>
      <c r="AG315" t="s">
        <v>2384</v>
      </c>
      <c r="AH315" t="s">
        <v>2383</v>
      </c>
      <c r="AJ315" s="10">
        <f t="shared" si="17"/>
        <v>43653.25</v>
      </c>
      <c r="AM315" s="10">
        <f t="shared" si="16"/>
        <v>43653.25</v>
      </c>
    </row>
    <row r="316" spans="1:39" x14ac:dyDescent="0.25">
      <c r="A316">
        <v>1649</v>
      </c>
      <c r="C316" s="5"/>
      <c r="H316" t="s">
        <v>2227</v>
      </c>
      <c r="I316" t="s">
        <v>156</v>
      </c>
      <c r="J316" t="s">
        <v>156</v>
      </c>
      <c r="K316" t="s">
        <v>3485</v>
      </c>
      <c r="L316" t="b">
        <v>1</v>
      </c>
      <c r="O316" t="b">
        <v>1</v>
      </c>
      <c r="P316" t="s">
        <v>2178</v>
      </c>
      <c r="Q316" t="s">
        <v>2228</v>
      </c>
      <c r="R316" t="s">
        <v>2229</v>
      </c>
      <c r="S316" s="10">
        <v>43194</v>
      </c>
      <c r="T316" s="10"/>
      <c r="Z316" t="b">
        <v>0</v>
      </c>
      <c r="AA316" t="b">
        <v>0</v>
      </c>
      <c r="AC316" s="10">
        <v>43194</v>
      </c>
      <c r="AD316" t="s">
        <v>2184</v>
      </c>
      <c r="AE316" t="s">
        <v>2184</v>
      </c>
      <c r="AF316" t="s">
        <v>2184</v>
      </c>
      <c r="AG316" t="s">
        <v>2230</v>
      </c>
      <c r="AH316" t="s">
        <v>2184</v>
      </c>
      <c r="AI316" t="s">
        <v>1788</v>
      </c>
      <c r="AJ316" s="10">
        <f t="shared" si="17"/>
        <v>43559.25</v>
      </c>
      <c r="AM316" s="10">
        <f t="shared" si="16"/>
        <v>43559.25</v>
      </c>
    </row>
    <row r="317" spans="1:39" x14ac:dyDescent="0.25">
      <c r="A317">
        <v>1612</v>
      </c>
      <c r="C317" s="5"/>
      <c r="H317" t="s">
        <v>2231</v>
      </c>
      <c r="I317" t="s">
        <v>33</v>
      </c>
      <c r="J317" t="s">
        <v>33</v>
      </c>
      <c r="K317" t="s">
        <v>3485</v>
      </c>
      <c r="L317" t="b">
        <v>1</v>
      </c>
      <c r="O317" t="b">
        <v>1</v>
      </c>
      <c r="P317" t="s">
        <v>2178</v>
      </c>
      <c r="Q317" t="s">
        <v>2232</v>
      </c>
      <c r="R317" t="s">
        <v>2233</v>
      </c>
      <c r="S317" s="10">
        <v>43188</v>
      </c>
      <c r="T317" s="10"/>
      <c r="Z317" t="b">
        <v>0</v>
      </c>
      <c r="AA317" t="b">
        <v>0</v>
      </c>
      <c r="AD317" t="s">
        <v>1993</v>
      </c>
      <c r="AE317" t="s">
        <v>1993</v>
      </c>
      <c r="AF317" t="s">
        <v>1993</v>
      </c>
      <c r="AG317" t="s">
        <v>1652</v>
      </c>
      <c r="AH317" t="s">
        <v>1993</v>
      </c>
      <c r="AJ317" s="10">
        <f t="shared" si="17"/>
        <v>43553.25</v>
      </c>
      <c r="AM317" s="10">
        <f t="shared" si="16"/>
        <v>43553.25</v>
      </c>
    </row>
    <row r="318" spans="1:39" x14ac:dyDescent="0.25">
      <c r="A318">
        <v>9957</v>
      </c>
      <c r="C318" s="5"/>
      <c r="H318" t="s">
        <v>2234</v>
      </c>
      <c r="I318" t="s">
        <v>44</v>
      </c>
      <c r="J318" t="s">
        <v>44</v>
      </c>
      <c r="K318" t="s">
        <v>3484</v>
      </c>
      <c r="L318" t="b">
        <v>1</v>
      </c>
      <c r="N318" t="s">
        <v>3496</v>
      </c>
      <c r="O318" t="b">
        <v>1</v>
      </c>
      <c r="P318" t="s">
        <v>2178</v>
      </c>
      <c r="Q318" t="s">
        <v>2235</v>
      </c>
      <c r="R318" t="s">
        <v>2236</v>
      </c>
      <c r="S318" s="10">
        <v>43193</v>
      </c>
      <c r="T318" s="10"/>
      <c r="Z318" t="b">
        <v>0</v>
      </c>
      <c r="AA318" t="b">
        <v>0</v>
      </c>
      <c r="AC318" s="10">
        <v>43193</v>
      </c>
      <c r="AD318" t="s">
        <v>1868</v>
      </c>
      <c r="AE318" t="s">
        <v>1868</v>
      </c>
      <c r="AF318" t="s">
        <v>1868</v>
      </c>
      <c r="AG318" t="s">
        <v>1932</v>
      </c>
      <c r="AH318" t="s">
        <v>1868</v>
      </c>
      <c r="AJ318" s="10">
        <f t="shared" si="17"/>
        <v>43558.25</v>
      </c>
      <c r="AM318" s="10">
        <f t="shared" si="16"/>
        <v>43558.25</v>
      </c>
    </row>
    <row r="319" spans="1:39" x14ac:dyDescent="0.25">
      <c r="A319">
        <v>13046</v>
      </c>
      <c r="C319" s="5"/>
      <c r="H319" t="s">
        <v>2237</v>
      </c>
      <c r="I319" t="s">
        <v>105</v>
      </c>
      <c r="J319" t="s">
        <v>105</v>
      </c>
      <c r="K319" t="s">
        <v>3485</v>
      </c>
      <c r="L319" t="b">
        <v>1</v>
      </c>
      <c r="O319" t="b">
        <v>1</v>
      </c>
      <c r="P319" t="s">
        <v>2238</v>
      </c>
      <c r="R319" t="s">
        <v>2239</v>
      </c>
      <c r="S319" s="10">
        <v>43190</v>
      </c>
      <c r="T319" s="10"/>
      <c r="Z319" t="b">
        <v>1</v>
      </c>
      <c r="AA319" t="b">
        <v>0</v>
      </c>
      <c r="AB319" t="b">
        <v>1</v>
      </c>
      <c r="AC319" s="10">
        <v>43100</v>
      </c>
      <c r="AJ319" s="10">
        <f t="shared" si="17"/>
        <v>43555.25</v>
      </c>
      <c r="AM319" s="10">
        <f t="shared" si="16"/>
        <v>43555.25</v>
      </c>
    </row>
    <row r="320" spans="1:39" x14ac:dyDescent="0.25">
      <c r="A320">
        <v>1010</v>
      </c>
      <c r="C320" s="5"/>
      <c r="H320" t="s">
        <v>2222</v>
      </c>
      <c r="I320" t="s">
        <v>105</v>
      </c>
      <c r="J320" t="s">
        <v>105</v>
      </c>
      <c r="K320" t="s">
        <v>3485</v>
      </c>
      <c r="L320" t="b">
        <v>1</v>
      </c>
      <c r="M320">
        <v>1</v>
      </c>
      <c r="P320" t="s">
        <v>2240</v>
      </c>
      <c r="R320" t="s">
        <v>2241</v>
      </c>
      <c r="S320" s="10">
        <v>43190</v>
      </c>
      <c r="T320" s="10"/>
      <c r="Z320" t="b">
        <v>1</v>
      </c>
      <c r="AA320" t="b">
        <v>1</v>
      </c>
      <c r="AC320" s="10">
        <v>43100</v>
      </c>
      <c r="AJ320" s="10">
        <f t="shared" si="17"/>
        <v>43555.25</v>
      </c>
      <c r="AK320" s="10"/>
      <c r="AL320" s="10"/>
      <c r="AM320" s="10">
        <f t="shared" si="16"/>
        <v>43555.25</v>
      </c>
    </row>
    <row r="321" spans="1:39" x14ac:dyDescent="0.25">
      <c r="A321" s="5">
        <v>1194</v>
      </c>
      <c r="C321" s="5"/>
      <c r="D321" s="5"/>
      <c r="E321" s="5"/>
      <c r="H321" t="s">
        <v>2242</v>
      </c>
      <c r="I321" t="s">
        <v>113</v>
      </c>
      <c r="J321" t="s">
        <v>113</v>
      </c>
      <c r="K321" t="s">
        <v>3485</v>
      </c>
      <c r="L321" t="b">
        <v>1</v>
      </c>
      <c r="M321">
        <v>1</v>
      </c>
      <c r="N321" t="s">
        <v>3498</v>
      </c>
      <c r="O321" t="b">
        <v>1</v>
      </c>
      <c r="P321" t="s">
        <v>2240</v>
      </c>
      <c r="R321" t="s">
        <v>2243</v>
      </c>
      <c r="S321" s="10">
        <v>43448</v>
      </c>
      <c r="T321" s="10"/>
      <c r="Z321" t="b">
        <v>0</v>
      </c>
      <c r="AA321" t="b">
        <v>0</v>
      </c>
      <c r="AC321" s="10">
        <v>43052</v>
      </c>
      <c r="AJ321" s="10">
        <f t="shared" si="17"/>
        <v>43813.25</v>
      </c>
      <c r="AM321" s="10">
        <f t="shared" si="16"/>
        <v>43813.25</v>
      </c>
    </row>
    <row r="322" spans="1:39" x14ac:dyDescent="0.25">
      <c r="A322">
        <v>1197</v>
      </c>
      <c r="C322" s="5"/>
      <c r="H322" t="s">
        <v>2244</v>
      </c>
      <c r="I322" t="s">
        <v>113</v>
      </c>
      <c r="J322" t="s">
        <v>113</v>
      </c>
      <c r="K322" t="s">
        <v>3485</v>
      </c>
      <c r="L322" t="b">
        <v>1</v>
      </c>
      <c r="M322">
        <v>1</v>
      </c>
      <c r="O322" t="b">
        <v>1</v>
      </c>
      <c r="P322" t="s">
        <v>2245</v>
      </c>
      <c r="R322" t="s">
        <v>2246</v>
      </c>
      <c r="S322" s="10">
        <v>43255</v>
      </c>
      <c r="T322" s="10"/>
      <c r="Z322" t="b">
        <v>0</v>
      </c>
      <c r="AA322" t="b">
        <v>0</v>
      </c>
      <c r="AC322" s="10">
        <v>43255</v>
      </c>
      <c r="AJ322" s="10">
        <f t="shared" si="17"/>
        <v>43620.25</v>
      </c>
      <c r="AM322" s="10">
        <f t="shared" si="16"/>
        <v>43620.25</v>
      </c>
    </row>
    <row r="323" spans="1:39" x14ac:dyDescent="0.25">
      <c r="A323">
        <v>1227</v>
      </c>
      <c r="C323" s="5"/>
      <c r="H323" t="s">
        <v>2247</v>
      </c>
      <c r="I323" t="s">
        <v>113</v>
      </c>
      <c r="J323" t="s">
        <v>113</v>
      </c>
      <c r="K323" t="s">
        <v>3486</v>
      </c>
      <c r="L323" t="b">
        <v>1</v>
      </c>
      <c r="M323">
        <v>0</v>
      </c>
      <c r="O323" t="b">
        <v>1</v>
      </c>
      <c r="P323" t="s">
        <v>2245</v>
      </c>
      <c r="R323" t="s">
        <v>2248</v>
      </c>
      <c r="S323" s="10">
        <v>43406</v>
      </c>
      <c r="T323" s="10"/>
      <c r="Z323" t="b">
        <v>0</v>
      </c>
      <c r="AA323" t="b">
        <v>0</v>
      </c>
      <c r="AC323" s="10">
        <v>43406</v>
      </c>
      <c r="AJ323" s="10">
        <f t="shared" si="17"/>
        <v>43771.25</v>
      </c>
      <c r="AM323" s="10">
        <f t="shared" si="16"/>
        <v>43771.25</v>
      </c>
    </row>
    <row r="324" spans="1:39" x14ac:dyDescent="0.25">
      <c r="A324">
        <v>1583</v>
      </c>
      <c r="C324" s="5"/>
      <c r="H324" t="s">
        <v>2249</v>
      </c>
      <c r="I324" t="s">
        <v>102</v>
      </c>
      <c r="J324" t="s">
        <v>102</v>
      </c>
      <c r="K324" t="s">
        <v>3484</v>
      </c>
      <c r="L324" t="b">
        <v>1</v>
      </c>
      <c r="N324" t="s">
        <v>3496</v>
      </c>
      <c r="O324" t="b">
        <v>1</v>
      </c>
      <c r="P324" t="s">
        <v>2178</v>
      </c>
      <c r="Q324" t="s">
        <v>2250</v>
      </c>
      <c r="R324" t="s">
        <v>2251</v>
      </c>
      <c r="S324" s="10">
        <v>43145</v>
      </c>
      <c r="T324" s="10"/>
      <c r="Z324" t="b">
        <v>0</v>
      </c>
      <c r="AA324" t="b">
        <v>0</v>
      </c>
      <c r="AC324" s="10">
        <v>43145</v>
      </c>
      <c r="AD324" t="s">
        <v>1929</v>
      </c>
      <c r="AE324" t="s">
        <v>1929</v>
      </c>
      <c r="AF324" t="s">
        <v>1929</v>
      </c>
      <c r="AG324" t="s">
        <v>1929</v>
      </c>
      <c r="AH324" t="s">
        <v>1929</v>
      </c>
      <c r="AJ324" s="10">
        <f t="shared" si="17"/>
        <v>43510.25</v>
      </c>
      <c r="AK324" s="10"/>
      <c r="AL324" s="10"/>
      <c r="AM324" s="10">
        <f t="shared" si="16"/>
        <v>43510.25</v>
      </c>
    </row>
    <row r="325" spans="1:39" x14ac:dyDescent="0.25">
      <c r="A325">
        <v>1593</v>
      </c>
      <c r="C325" s="5"/>
      <c r="H325" t="s">
        <v>2252</v>
      </c>
      <c r="I325" t="s">
        <v>113</v>
      </c>
      <c r="J325" t="s">
        <v>113</v>
      </c>
      <c r="K325" t="s">
        <v>3485</v>
      </c>
      <c r="L325" t="b">
        <v>1</v>
      </c>
      <c r="N325" t="s">
        <v>3498</v>
      </c>
      <c r="O325" t="b">
        <v>1</v>
      </c>
      <c r="P325" t="s">
        <v>2253</v>
      </c>
      <c r="R325" t="s">
        <v>2254</v>
      </c>
      <c r="S325" s="10">
        <v>43496</v>
      </c>
      <c r="T325" s="10"/>
      <c r="Z325" t="b">
        <v>0</v>
      </c>
      <c r="AA325" t="b">
        <v>0</v>
      </c>
      <c r="AC325" s="10">
        <v>43496</v>
      </c>
      <c r="AJ325" s="10">
        <f t="shared" si="17"/>
        <v>43861.25</v>
      </c>
      <c r="AM325" s="10">
        <f t="shared" si="16"/>
        <v>43861.25</v>
      </c>
    </row>
    <row r="326" spans="1:39" x14ac:dyDescent="0.25">
      <c r="A326">
        <v>12013</v>
      </c>
      <c r="C326" s="5"/>
      <c r="H326" t="s">
        <v>2255</v>
      </c>
      <c r="I326" t="s">
        <v>113</v>
      </c>
      <c r="J326" t="s">
        <v>113</v>
      </c>
      <c r="K326" t="s">
        <v>3486</v>
      </c>
      <c r="L326" t="b">
        <v>1</v>
      </c>
      <c r="O326" t="b">
        <v>1</v>
      </c>
      <c r="P326" t="s">
        <v>2256</v>
      </c>
      <c r="S326" s="10">
        <v>43179</v>
      </c>
      <c r="T326" s="10"/>
      <c r="Z326" t="b">
        <v>0</v>
      </c>
      <c r="AA326" t="b">
        <v>0</v>
      </c>
      <c r="AC326" s="10">
        <v>43179</v>
      </c>
      <c r="AD326" t="s">
        <v>1919</v>
      </c>
      <c r="AE326" t="s">
        <v>1919</v>
      </c>
      <c r="AF326" t="s">
        <v>1919</v>
      </c>
      <c r="AG326" t="s">
        <v>1919</v>
      </c>
      <c r="AH326" t="s">
        <v>1919</v>
      </c>
      <c r="AJ326" s="10">
        <f t="shared" si="17"/>
        <v>43544.25</v>
      </c>
      <c r="AM326" s="10">
        <f t="shared" si="16"/>
        <v>43544.25</v>
      </c>
    </row>
    <row r="327" spans="1:39" x14ac:dyDescent="0.25">
      <c r="A327">
        <v>1412</v>
      </c>
      <c r="C327" s="5"/>
      <c r="H327" t="s">
        <v>2257</v>
      </c>
      <c r="I327" t="s">
        <v>113</v>
      </c>
      <c r="J327" t="s">
        <v>113</v>
      </c>
      <c r="K327" t="s">
        <v>3485</v>
      </c>
      <c r="L327" t="b">
        <v>1</v>
      </c>
      <c r="M327">
        <v>1</v>
      </c>
      <c r="N327" t="s">
        <v>3498</v>
      </c>
      <c r="O327" t="b">
        <v>1</v>
      </c>
      <c r="P327" t="s">
        <v>2256</v>
      </c>
      <c r="S327" s="10">
        <v>42872</v>
      </c>
      <c r="T327" s="10"/>
      <c r="Z327" t="b">
        <v>0</v>
      </c>
      <c r="AA327" t="b">
        <v>0</v>
      </c>
      <c r="AC327" s="10">
        <v>42872</v>
      </c>
      <c r="AD327" t="s">
        <v>1919</v>
      </c>
      <c r="AE327" t="s">
        <v>1919</v>
      </c>
      <c r="AF327" t="s">
        <v>1919</v>
      </c>
      <c r="AG327" t="s">
        <v>1919</v>
      </c>
      <c r="AH327" t="s">
        <v>1919</v>
      </c>
      <c r="AJ327" s="10">
        <f t="shared" si="17"/>
        <v>43237.25</v>
      </c>
      <c r="AM327" s="10">
        <f t="shared" si="16"/>
        <v>43237.25</v>
      </c>
    </row>
    <row r="328" spans="1:39" x14ac:dyDescent="0.25">
      <c r="A328">
        <v>1229</v>
      </c>
      <c r="C328" s="5"/>
      <c r="H328" t="s">
        <v>2258</v>
      </c>
      <c r="I328" t="s">
        <v>138</v>
      </c>
      <c r="J328" t="s">
        <v>138</v>
      </c>
      <c r="K328" t="s">
        <v>3484</v>
      </c>
      <c r="L328" t="b">
        <v>1</v>
      </c>
      <c r="N328" t="s">
        <v>3496</v>
      </c>
      <c r="O328" t="b">
        <v>1</v>
      </c>
      <c r="P328" t="s">
        <v>1960</v>
      </c>
      <c r="Q328" t="s">
        <v>2259</v>
      </c>
      <c r="R328" t="s">
        <v>2260</v>
      </c>
      <c r="S328" s="10">
        <v>43245</v>
      </c>
      <c r="T328" s="10"/>
      <c r="Z328" t="b">
        <v>0</v>
      </c>
      <c r="AA328" t="b">
        <v>0</v>
      </c>
      <c r="AC328" s="10">
        <v>43245</v>
      </c>
      <c r="AJ328" s="10">
        <f t="shared" si="17"/>
        <v>43610.25</v>
      </c>
      <c r="AM328" s="10">
        <f t="shared" si="16"/>
        <v>43610.25</v>
      </c>
    </row>
    <row r="329" spans="1:39" x14ac:dyDescent="0.25">
      <c r="A329">
        <v>1277</v>
      </c>
      <c r="C329" s="5"/>
      <c r="H329" t="s">
        <v>2261</v>
      </c>
      <c r="I329" t="s">
        <v>138</v>
      </c>
      <c r="J329" t="s">
        <v>138</v>
      </c>
      <c r="K329" t="s">
        <v>3484</v>
      </c>
      <c r="L329" t="b">
        <v>1</v>
      </c>
      <c r="N329" t="s">
        <v>3496</v>
      </c>
      <c r="O329" t="b">
        <v>1</v>
      </c>
      <c r="P329" t="s">
        <v>3599</v>
      </c>
      <c r="Q329" t="s">
        <v>2262</v>
      </c>
      <c r="R329" t="s">
        <v>3600</v>
      </c>
      <c r="S329" s="10">
        <v>43433</v>
      </c>
      <c r="T329" s="10"/>
      <c r="Z329" t="b">
        <v>0</v>
      </c>
      <c r="AA329" t="b">
        <v>0</v>
      </c>
      <c r="AC329" s="10">
        <v>43158</v>
      </c>
      <c r="AD329" t="s">
        <v>2191</v>
      </c>
      <c r="AE329" t="s">
        <v>2191</v>
      </c>
      <c r="AF329" t="s">
        <v>2191</v>
      </c>
      <c r="AG329" t="s">
        <v>3601</v>
      </c>
      <c r="AH329" t="s">
        <v>2191</v>
      </c>
      <c r="AJ329" s="10">
        <f t="shared" si="17"/>
        <v>43798.25</v>
      </c>
      <c r="AM329" s="10">
        <f t="shared" si="16"/>
        <v>43798.25</v>
      </c>
    </row>
    <row r="330" spans="1:39" x14ac:dyDescent="0.25">
      <c r="A330">
        <v>1394</v>
      </c>
      <c r="C330" s="5"/>
      <c r="H330" t="s">
        <v>2264</v>
      </c>
      <c r="I330" t="s">
        <v>138</v>
      </c>
      <c r="J330" t="s">
        <v>138</v>
      </c>
      <c r="K330" t="s">
        <v>3484</v>
      </c>
      <c r="L330" t="b">
        <v>1</v>
      </c>
      <c r="N330" t="s">
        <v>3496</v>
      </c>
      <c r="O330" t="b">
        <v>0</v>
      </c>
      <c r="P330" t="s">
        <v>2178</v>
      </c>
      <c r="Q330" t="s">
        <v>2265</v>
      </c>
      <c r="R330" t="s">
        <v>2266</v>
      </c>
      <c r="S330" s="10">
        <v>42997</v>
      </c>
      <c r="T330" s="10"/>
      <c r="Z330" t="b">
        <v>1</v>
      </c>
      <c r="AA330" t="b">
        <v>0</v>
      </c>
      <c r="AC330" s="10">
        <v>42997</v>
      </c>
      <c r="AD330" t="s">
        <v>2267</v>
      </c>
      <c r="AE330" t="s">
        <v>2267</v>
      </c>
      <c r="AF330" t="s">
        <v>2268</v>
      </c>
      <c r="AG330" t="s">
        <v>2268</v>
      </c>
      <c r="AH330" t="s">
        <v>2267</v>
      </c>
      <c r="AJ330" s="10">
        <f t="shared" si="17"/>
        <v>43362.25</v>
      </c>
      <c r="AM330" s="10">
        <f t="shared" si="16"/>
        <v>43362.25</v>
      </c>
    </row>
    <row r="331" spans="1:39" x14ac:dyDescent="0.25">
      <c r="A331">
        <v>1792</v>
      </c>
      <c r="C331" s="5"/>
      <c r="H331" t="s">
        <v>2269</v>
      </c>
      <c r="I331" t="s">
        <v>138</v>
      </c>
      <c r="J331" t="s">
        <v>138</v>
      </c>
      <c r="K331" t="s">
        <v>3484</v>
      </c>
      <c r="L331" t="b">
        <v>1</v>
      </c>
      <c r="N331" t="s">
        <v>3496</v>
      </c>
      <c r="O331" t="b">
        <v>1</v>
      </c>
      <c r="P331" t="s">
        <v>2178</v>
      </c>
      <c r="Q331" t="s">
        <v>2270</v>
      </c>
      <c r="R331" t="s">
        <v>2271</v>
      </c>
      <c r="S331" s="10">
        <v>43292</v>
      </c>
      <c r="T331" s="10"/>
      <c r="Z331" t="b">
        <v>0</v>
      </c>
      <c r="AA331" t="b">
        <v>0</v>
      </c>
      <c r="AC331" s="10">
        <v>43292</v>
      </c>
      <c r="AD331" t="s">
        <v>2363</v>
      </c>
      <c r="AE331" t="s">
        <v>2363</v>
      </c>
      <c r="AF331" t="s">
        <v>1941</v>
      </c>
      <c r="AG331" t="s">
        <v>2363</v>
      </c>
      <c r="AH331" t="s">
        <v>2363</v>
      </c>
      <c r="AJ331" s="10">
        <f t="shared" si="17"/>
        <v>43657.25</v>
      </c>
      <c r="AM331" s="10">
        <f t="shared" si="16"/>
        <v>43657.25</v>
      </c>
    </row>
    <row r="332" spans="1:39" x14ac:dyDescent="0.25">
      <c r="A332">
        <v>1605</v>
      </c>
      <c r="C332" s="5"/>
      <c r="H332" t="s">
        <v>2272</v>
      </c>
      <c r="I332" t="s">
        <v>465</v>
      </c>
      <c r="J332" t="s">
        <v>465</v>
      </c>
      <c r="K332" t="s">
        <v>3484</v>
      </c>
      <c r="L332" t="b">
        <v>1</v>
      </c>
      <c r="N332" t="s">
        <v>3496</v>
      </c>
      <c r="O332" t="b">
        <v>1</v>
      </c>
      <c r="P332" t="s">
        <v>2178</v>
      </c>
      <c r="Q332" t="s">
        <v>2265</v>
      </c>
      <c r="R332" t="s">
        <v>2273</v>
      </c>
      <c r="S332" s="10">
        <v>43167</v>
      </c>
      <c r="T332" s="10"/>
      <c r="Z332" t="b">
        <v>0</v>
      </c>
      <c r="AA332" t="b">
        <v>0</v>
      </c>
      <c r="AC332" s="10">
        <v>43167</v>
      </c>
      <c r="AD332" t="s">
        <v>2274</v>
      </c>
      <c r="AE332" t="s">
        <v>2274</v>
      </c>
      <c r="AF332" t="s">
        <v>2274</v>
      </c>
      <c r="AH332" t="s">
        <v>2274</v>
      </c>
      <c r="AJ332" s="10">
        <f t="shared" si="17"/>
        <v>43532.25</v>
      </c>
      <c r="AM332" s="10">
        <f t="shared" si="16"/>
        <v>43532.25</v>
      </c>
    </row>
    <row r="333" spans="1:39" x14ac:dyDescent="0.25">
      <c r="A333">
        <v>1606</v>
      </c>
      <c r="C333" s="5"/>
      <c r="H333" t="s">
        <v>2275</v>
      </c>
      <c r="I333" t="s">
        <v>465</v>
      </c>
      <c r="J333" t="s">
        <v>465</v>
      </c>
      <c r="K333" t="s">
        <v>3484</v>
      </c>
      <c r="L333" t="b">
        <v>1</v>
      </c>
      <c r="N333" t="s">
        <v>3496</v>
      </c>
      <c r="O333" t="b">
        <v>1</v>
      </c>
      <c r="P333" t="s">
        <v>2178</v>
      </c>
      <c r="Q333" t="s">
        <v>2265</v>
      </c>
      <c r="R333" t="s">
        <v>2276</v>
      </c>
      <c r="S333" s="10">
        <v>43201</v>
      </c>
      <c r="T333" s="10"/>
      <c r="Z333" t="b">
        <v>0</v>
      </c>
      <c r="AA333" t="b">
        <v>0</v>
      </c>
      <c r="AC333" s="10">
        <v>43201</v>
      </c>
      <c r="AD333" t="s">
        <v>2277</v>
      </c>
      <c r="AE333" t="s">
        <v>2277</v>
      </c>
      <c r="AF333" t="s">
        <v>2277</v>
      </c>
      <c r="AH333" t="s">
        <v>2277</v>
      </c>
      <c r="AJ333" s="10">
        <f t="shared" si="17"/>
        <v>43566.25</v>
      </c>
      <c r="AM333" s="10">
        <f t="shared" si="16"/>
        <v>43566.25</v>
      </c>
    </row>
    <row r="334" spans="1:39" x14ac:dyDescent="0.25">
      <c r="A334">
        <v>1652</v>
      </c>
      <c r="C334" s="5"/>
      <c r="H334" t="s">
        <v>2278</v>
      </c>
      <c r="I334" t="s">
        <v>156</v>
      </c>
      <c r="J334" t="s">
        <v>156</v>
      </c>
      <c r="K334" t="s">
        <v>3486</v>
      </c>
      <c r="L334" t="b">
        <v>1</v>
      </c>
      <c r="M334">
        <v>3</v>
      </c>
      <c r="O334" t="b">
        <v>1</v>
      </c>
      <c r="P334" t="s">
        <v>2279</v>
      </c>
      <c r="R334" t="s">
        <v>2374</v>
      </c>
      <c r="S334" s="10">
        <v>43213</v>
      </c>
      <c r="T334" s="10" t="b">
        <v>1</v>
      </c>
      <c r="Z334" t="b">
        <v>1</v>
      </c>
      <c r="AA334" t="b">
        <v>1</v>
      </c>
      <c r="AC334" s="10">
        <v>43213</v>
      </c>
      <c r="AD334" t="s">
        <v>1627</v>
      </c>
      <c r="AE334" t="s">
        <v>1627</v>
      </c>
      <c r="AF334" t="s">
        <v>1627</v>
      </c>
      <c r="AG334" t="s">
        <v>1627</v>
      </c>
      <c r="AH334" t="s">
        <v>1627</v>
      </c>
      <c r="AJ334" s="10">
        <f t="shared" si="17"/>
        <v>43578.25</v>
      </c>
      <c r="AM334" s="10">
        <f t="shared" si="16"/>
        <v>43578.25</v>
      </c>
    </row>
    <row r="335" spans="1:39" x14ac:dyDescent="0.25">
      <c r="A335">
        <v>1567</v>
      </c>
      <c r="C335" s="5"/>
      <c r="H335" t="s">
        <v>2280</v>
      </c>
      <c r="I335" t="s">
        <v>316</v>
      </c>
      <c r="J335" t="s">
        <v>316</v>
      </c>
      <c r="K335" t="s">
        <v>3490</v>
      </c>
      <c r="L335" t="b">
        <v>1</v>
      </c>
      <c r="O335" t="b">
        <v>1</v>
      </c>
      <c r="P335" t="s">
        <v>2281</v>
      </c>
      <c r="Q335" t="s">
        <v>2282</v>
      </c>
      <c r="R335" t="s">
        <v>2283</v>
      </c>
      <c r="S335" s="10">
        <v>43190</v>
      </c>
      <c r="T335" s="10"/>
      <c r="Z335" t="b">
        <v>0</v>
      </c>
      <c r="AA335" t="b">
        <v>0</v>
      </c>
      <c r="AC335" s="10">
        <v>43100</v>
      </c>
      <c r="AJ335" s="10">
        <f t="shared" si="17"/>
        <v>43555.25</v>
      </c>
      <c r="AK335" s="10"/>
      <c r="AL335" s="10"/>
      <c r="AM335" s="10">
        <f t="shared" si="16"/>
        <v>43555.25</v>
      </c>
    </row>
    <row r="336" spans="1:39" x14ac:dyDescent="0.25">
      <c r="A336">
        <v>1319</v>
      </c>
      <c r="C336" s="5"/>
      <c r="H336" t="s">
        <v>2284</v>
      </c>
      <c r="I336" t="s">
        <v>316</v>
      </c>
      <c r="J336" t="s">
        <v>316</v>
      </c>
      <c r="K336" t="s">
        <v>3484</v>
      </c>
      <c r="L336" t="b">
        <v>1</v>
      </c>
      <c r="N336" t="s">
        <v>3496</v>
      </c>
      <c r="O336" t="b">
        <v>1</v>
      </c>
      <c r="P336" t="s">
        <v>2285</v>
      </c>
      <c r="Q336" t="s">
        <v>2194</v>
      </c>
      <c r="R336" t="s">
        <v>2286</v>
      </c>
      <c r="S336" s="10">
        <v>43147</v>
      </c>
      <c r="T336" s="10"/>
      <c r="Z336" t="b">
        <v>0</v>
      </c>
      <c r="AA336" t="b">
        <v>0</v>
      </c>
      <c r="AC336" s="10">
        <v>43147</v>
      </c>
      <c r="AD336" t="s">
        <v>1919</v>
      </c>
      <c r="AE336" t="s">
        <v>1919</v>
      </c>
      <c r="AF336" t="s">
        <v>1919</v>
      </c>
      <c r="AG336" t="s">
        <v>1919</v>
      </c>
      <c r="AH336" t="s">
        <v>1919</v>
      </c>
      <c r="AI336" t="s">
        <v>1919</v>
      </c>
      <c r="AJ336" s="10">
        <f t="shared" si="17"/>
        <v>43512.25</v>
      </c>
      <c r="AK336" s="10"/>
      <c r="AL336" s="10"/>
      <c r="AM336" s="10">
        <f t="shared" si="16"/>
        <v>43512.25</v>
      </c>
    </row>
    <row r="337" spans="1:39" x14ac:dyDescent="0.25">
      <c r="A337">
        <v>1422</v>
      </c>
      <c r="C337" s="5"/>
      <c r="H337" t="s">
        <v>2287</v>
      </c>
      <c r="I337" t="s">
        <v>316</v>
      </c>
      <c r="J337" t="s">
        <v>316</v>
      </c>
      <c r="K337" t="s">
        <v>3484</v>
      </c>
      <c r="L337" t="b">
        <v>1</v>
      </c>
      <c r="N337" t="s">
        <v>3496</v>
      </c>
      <c r="O337" t="b">
        <v>1</v>
      </c>
      <c r="P337" t="s">
        <v>2178</v>
      </c>
      <c r="Q337" t="s">
        <v>2288</v>
      </c>
      <c r="R337" t="s">
        <v>2289</v>
      </c>
      <c r="S337" s="10">
        <v>43154</v>
      </c>
      <c r="T337" s="10"/>
      <c r="Z337" t="b">
        <v>0</v>
      </c>
      <c r="AA337" t="b">
        <v>0</v>
      </c>
      <c r="AD337">
        <v>54</v>
      </c>
      <c r="AE337">
        <v>54</v>
      </c>
      <c r="AG337">
        <v>58</v>
      </c>
      <c r="AH337">
        <v>54</v>
      </c>
      <c r="AJ337" s="10">
        <f t="shared" si="17"/>
        <v>43519.25</v>
      </c>
      <c r="AM337" s="10">
        <f t="shared" si="16"/>
        <v>43519.25</v>
      </c>
    </row>
    <row r="338" spans="1:39" x14ac:dyDescent="0.25">
      <c r="A338">
        <v>1710</v>
      </c>
      <c r="C338" s="5"/>
      <c r="H338" t="s">
        <v>2290</v>
      </c>
      <c r="I338" t="s">
        <v>316</v>
      </c>
      <c r="J338" t="s">
        <v>275</v>
      </c>
      <c r="K338" t="s">
        <v>3486</v>
      </c>
      <c r="L338" t="b">
        <v>1</v>
      </c>
      <c r="O338" t="b">
        <v>1</v>
      </c>
      <c r="P338" t="s">
        <v>2178</v>
      </c>
      <c r="Q338" t="s">
        <v>2291</v>
      </c>
      <c r="R338" t="s">
        <v>2292</v>
      </c>
      <c r="S338" s="10">
        <v>43210</v>
      </c>
      <c r="T338" s="10"/>
      <c r="Z338" t="b">
        <v>0</v>
      </c>
      <c r="AA338" t="b">
        <v>0</v>
      </c>
      <c r="AC338" s="10">
        <v>43210</v>
      </c>
      <c r="AD338" t="s">
        <v>1995</v>
      </c>
      <c r="AJ338" s="10">
        <f t="shared" si="17"/>
        <v>43575.25</v>
      </c>
      <c r="AK338" s="10"/>
      <c r="AL338" s="10"/>
      <c r="AM338" s="10">
        <f t="shared" si="16"/>
        <v>43575.25</v>
      </c>
    </row>
    <row r="339" spans="1:39" x14ac:dyDescent="0.25">
      <c r="A339">
        <v>1198</v>
      </c>
      <c r="H339" t="s">
        <v>2296</v>
      </c>
      <c r="I339" t="s">
        <v>287</v>
      </c>
      <c r="J339" t="s">
        <v>287</v>
      </c>
      <c r="K339" t="s">
        <v>3484</v>
      </c>
      <c r="L339" t="b">
        <v>0</v>
      </c>
      <c r="N339" t="s">
        <v>3496</v>
      </c>
      <c r="O339" t="b">
        <v>1</v>
      </c>
      <c r="P339" t="s">
        <v>1314</v>
      </c>
      <c r="R339" t="s">
        <v>3590</v>
      </c>
      <c r="S339" s="10">
        <v>43215</v>
      </c>
      <c r="Z339" t="b">
        <v>0</v>
      </c>
      <c r="AA339" t="b">
        <v>0</v>
      </c>
      <c r="AJ339" s="10">
        <f t="shared" si="17"/>
        <v>43580.25</v>
      </c>
      <c r="AK339" s="10"/>
      <c r="AL339" s="10"/>
      <c r="AM339" s="10">
        <f t="shared" si="16"/>
        <v>43580.25</v>
      </c>
    </row>
    <row r="340" spans="1:39" x14ac:dyDescent="0.25">
      <c r="A340">
        <v>1216</v>
      </c>
      <c r="H340" t="s">
        <v>2297</v>
      </c>
      <c r="I340" t="s">
        <v>98</v>
      </c>
      <c r="J340" t="s">
        <v>98</v>
      </c>
      <c r="L340" t="b">
        <v>0</v>
      </c>
      <c r="M340">
        <v>1</v>
      </c>
      <c r="N340" t="s">
        <v>3496</v>
      </c>
      <c r="O340" t="b">
        <v>1</v>
      </c>
      <c r="P340" t="s">
        <v>2188</v>
      </c>
      <c r="R340" t="s">
        <v>3591</v>
      </c>
      <c r="S340" s="10">
        <v>43373</v>
      </c>
      <c r="Z340" t="b">
        <v>0</v>
      </c>
      <c r="AA340" t="b">
        <v>0</v>
      </c>
      <c r="AJ340" s="10">
        <f t="shared" si="17"/>
        <v>43738.25</v>
      </c>
      <c r="AK340" s="10"/>
      <c r="AL340" s="10"/>
      <c r="AM340" s="10">
        <f t="shared" si="16"/>
        <v>43738.25</v>
      </c>
    </row>
    <row r="341" spans="1:39" x14ac:dyDescent="0.25">
      <c r="A341" s="5">
        <v>1516</v>
      </c>
      <c r="H341" t="s">
        <v>2299</v>
      </c>
      <c r="I341" t="s">
        <v>98</v>
      </c>
      <c r="J341" t="s">
        <v>98</v>
      </c>
      <c r="L341" t="b">
        <v>0</v>
      </c>
      <c r="M341">
        <v>1</v>
      </c>
      <c r="O341" t="b">
        <v>1</v>
      </c>
      <c r="P341" t="s">
        <v>2188</v>
      </c>
      <c r="R341" t="s">
        <v>3592</v>
      </c>
      <c r="S341" s="10">
        <v>43373</v>
      </c>
      <c r="Z341" t="b">
        <v>0</v>
      </c>
      <c r="AA341" t="b">
        <v>0</v>
      </c>
      <c r="AJ341" s="10">
        <f t="shared" si="17"/>
        <v>43738.25</v>
      </c>
      <c r="AK341" s="10"/>
      <c r="AL341" s="10"/>
      <c r="AM341" s="10">
        <f t="shared" si="16"/>
        <v>43738.25</v>
      </c>
    </row>
    <row r="342" spans="1:39" x14ac:dyDescent="0.25">
      <c r="A342">
        <v>1551</v>
      </c>
      <c r="H342" t="s">
        <v>2302</v>
      </c>
      <c r="I342" t="s">
        <v>1759</v>
      </c>
      <c r="J342" t="s">
        <v>33</v>
      </c>
      <c r="L342" t="b">
        <v>0</v>
      </c>
      <c r="O342" t="b">
        <v>1</v>
      </c>
      <c r="Z342" t="b">
        <v>0</v>
      </c>
      <c r="AA342" t="b">
        <v>0</v>
      </c>
      <c r="AJ342" s="10" t="str">
        <f t="shared" si="17"/>
        <v/>
      </c>
      <c r="AK342" s="10"/>
      <c r="AL342" s="10"/>
      <c r="AM342" s="10" t="e">
        <f t="shared" si="16"/>
        <v>#NUM!</v>
      </c>
    </row>
    <row r="343" spans="1:39" x14ac:dyDescent="0.25">
      <c r="A343">
        <v>11654</v>
      </c>
      <c r="H343" t="s">
        <v>2923</v>
      </c>
      <c r="I343" t="s">
        <v>316</v>
      </c>
      <c r="J343" t="s">
        <v>316</v>
      </c>
      <c r="K343" t="s">
        <v>3484</v>
      </c>
      <c r="L343" t="b">
        <v>1</v>
      </c>
      <c r="N343" t="s">
        <v>3496</v>
      </c>
      <c r="O343" t="b">
        <v>1</v>
      </c>
      <c r="P343" t="s">
        <v>2188</v>
      </c>
      <c r="S343" s="10">
        <v>43368</v>
      </c>
      <c r="T343" s="10"/>
      <c r="Z343" t="b">
        <v>1</v>
      </c>
      <c r="AA343" t="b">
        <v>0</v>
      </c>
      <c r="AC343" s="10">
        <v>43368</v>
      </c>
      <c r="AJ343" s="10">
        <f t="shared" si="17"/>
        <v>43733.25</v>
      </c>
      <c r="AM343" s="10">
        <f t="shared" si="16"/>
        <v>43733.25</v>
      </c>
    </row>
    <row r="344" spans="1:39" x14ac:dyDescent="0.25">
      <c r="A344">
        <v>13443</v>
      </c>
      <c r="H344" t="s">
        <v>2929</v>
      </c>
      <c r="I344" t="s">
        <v>316</v>
      </c>
      <c r="J344" t="s">
        <v>316</v>
      </c>
      <c r="K344" t="s">
        <v>3484</v>
      </c>
      <c r="L344" t="b">
        <v>1</v>
      </c>
      <c r="N344" t="s">
        <v>3496</v>
      </c>
      <c r="O344" t="b">
        <v>1</v>
      </c>
      <c r="P344" t="s">
        <v>2188</v>
      </c>
      <c r="S344" s="10">
        <v>43368</v>
      </c>
      <c r="T344" s="10"/>
      <c r="Z344" t="b">
        <v>1</v>
      </c>
      <c r="AA344" t="b">
        <v>0</v>
      </c>
      <c r="AC344" s="10">
        <v>43368</v>
      </c>
      <c r="AJ344" s="10">
        <f t="shared" si="17"/>
        <v>43733.25</v>
      </c>
      <c r="AM344" s="10">
        <f t="shared" si="16"/>
        <v>43733.25</v>
      </c>
    </row>
    <row r="345" spans="1:39" x14ac:dyDescent="0.25">
      <c r="A345">
        <v>8983</v>
      </c>
      <c r="H345" t="s">
        <v>3282</v>
      </c>
      <c r="I345" t="s">
        <v>225</v>
      </c>
      <c r="J345" t="s">
        <v>225</v>
      </c>
      <c r="L345" t="b">
        <v>0</v>
      </c>
      <c r="O345" t="b">
        <v>1</v>
      </c>
      <c r="P345" t="s">
        <v>3284</v>
      </c>
      <c r="Q345" t="s">
        <v>3285</v>
      </c>
      <c r="R345" s="99" t="s">
        <v>3283</v>
      </c>
      <c r="S345" s="10">
        <v>43369</v>
      </c>
      <c r="T345" s="10"/>
      <c r="Z345" t="b">
        <v>0</v>
      </c>
      <c r="AA345" t="b">
        <v>0</v>
      </c>
      <c r="AC345" s="10">
        <v>43369</v>
      </c>
      <c r="AD345" t="s">
        <v>2190</v>
      </c>
      <c r="AE345" t="s">
        <v>3286</v>
      </c>
      <c r="AF345" t="s">
        <v>2190</v>
      </c>
      <c r="AG345" t="s">
        <v>3287</v>
      </c>
      <c r="AH345" t="s">
        <v>2190</v>
      </c>
      <c r="AJ345" s="10">
        <f t="shared" si="17"/>
        <v>43734.25</v>
      </c>
      <c r="AM345" s="10">
        <f t="shared" si="16"/>
        <v>43734.25</v>
      </c>
    </row>
    <row r="346" spans="1:39" x14ac:dyDescent="0.25">
      <c r="A346">
        <v>10976</v>
      </c>
      <c r="H346" t="s">
        <v>3326</v>
      </c>
      <c r="I346" t="s">
        <v>138</v>
      </c>
      <c r="J346" t="s">
        <v>138</v>
      </c>
      <c r="K346" t="s">
        <v>3484</v>
      </c>
      <c r="N346" t="s">
        <v>3496</v>
      </c>
      <c r="O346" t="b">
        <v>1</v>
      </c>
      <c r="P346" t="s">
        <v>1314</v>
      </c>
      <c r="Q346" t="s">
        <v>3328</v>
      </c>
      <c r="R346" t="s">
        <v>3327</v>
      </c>
      <c r="S346" s="10">
        <v>43350</v>
      </c>
      <c r="T346" s="10"/>
      <c r="Z346" t="b">
        <v>1</v>
      </c>
      <c r="AA346" t="b">
        <v>0</v>
      </c>
      <c r="AB346" t="b">
        <v>1</v>
      </c>
      <c r="AC346" s="10">
        <v>43350</v>
      </c>
      <c r="AD346" t="s">
        <v>3329</v>
      </c>
      <c r="AE346" t="s">
        <v>3329</v>
      </c>
      <c r="AF346" t="s">
        <v>3330</v>
      </c>
      <c r="AG346" t="s">
        <v>3329</v>
      </c>
      <c r="AH346" t="s">
        <v>3329</v>
      </c>
      <c r="AJ346" s="10">
        <f t="shared" ref="AJ346:AJ360" si="18">IF(AND(ISNUMBER(S346),S346&gt;0),S346+365.25,"")</f>
        <v>43715.25</v>
      </c>
      <c r="AM346" s="10">
        <f t="shared" si="16"/>
        <v>43715.25</v>
      </c>
    </row>
    <row r="347" spans="1:39" x14ac:dyDescent="0.25">
      <c r="A347">
        <v>10111</v>
      </c>
      <c r="H347" t="s">
        <v>3357</v>
      </c>
      <c r="I347" t="s">
        <v>44</v>
      </c>
      <c r="J347" t="s">
        <v>44</v>
      </c>
      <c r="O347" t="b">
        <v>1</v>
      </c>
      <c r="P347" t="s">
        <v>1301</v>
      </c>
      <c r="Q347" t="s">
        <v>3358</v>
      </c>
      <c r="R347" t="s">
        <v>3359</v>
      </c>
      <c r="S347" s="10">
        <v>43167</v>
      </c>
      <c r="T347" s="10"/>
      <c r="Z347" t="b">
        <v>1</v>
      </c>
      <c r="AA347" t="b">
        <v>0</v>
      </c>
      <c r="AB347" t="b">
        <v>1</v>
      </c>
      <c r="AC347" s="10">
        <v>43167</v>
      </c>
      <c r="AD347" t="s">
        <v>1822</v>
      </c>
      <c r="AE347" t="s">
        <v>3360</v>
      </c>
      <c r="AF347" t="s">
        <v>1822</v>
      </c>
      <c r="AG347" t="s">
        <v>3361</v>
      </c>
      <c r="AH347" t="s">
        <v>1310</v>
      </c>
      <c r="AJ347" s="10">
        <f t="shared" si="18"/>
        <v>43532.25</v>
      </c>
      <c r="AM347" s="10">
        <f t="shared" si="16"/>
        <v>43532.25</v>
      </c>
    </row>
    <row r="348" spans="1:39" x14ac:dyDescent="0.25">
      <c r="A348">
        <v>12134</v>
      </c>
      <c r="H348" t="s">
        <v>3369</v>
      </c>
      <c r="I348" t="s">
        <v>316</v>
      </c>
      <c r="J348" t="s">
        <v>316</v>
      </c>
      <c r="K348" t="s">
        <v>3484</v>
      </c>
      <c r="O348" t="b">
        <v>1</v>
      </c>
      <c r="P348" t="s">
        <v>1314</v>
      </c>
      <c r="Q348" t="s">
        <v>3358</v>
      </c>
      <c r="R348" t="s">
        <v>3370</v>
      </c>
      <c r="S348" s="10">
        <v>43375</v>
      </c>
      <c r="T348" s="10"/>
      <c r="Z348" t="b">
        <v>1</v>
      </c>
      <c r="AA348" t="b">
        <v>0</v>
      </c>
      <c r="AB348" t="b">
        <v>1</v>
      </c>
      <c r="AC348" s="10">
        <v>43375</v>
      </c>
      <c r="AD348" t="s">
        <v>2008</v>
      </c>
      <c r="AE348" t="s">
        <v>2008</v>
      </c>
      <c r="AF348" t="s">
        <v>2008</v>
      </c>
      <c r="AG348" t="s">
        <v>1870</v>
      </c>
      <c r="AH348" t="s">
        <v>2008</v>
      </c>
      <c r="AI348" t="s">
        <v>1661</v>
      </c>
      <c r="AJ348" s="10">
        <f t="shared" si="18"/>
        <v>43740.25</v>
      </c>
      <c r="AM348" s="10">
        <f t="shared" si="16"/>
        <v>43740.25</v>
      </c>
    </row>
    <row r="349" spans="1:39" x14ac:dyDescent="0.25">
      <c r="A349">
        <v>6740698</v>
      </c>
      <c r="H349" t="s">
        <v>3377</v>
      </c>
      <c r="I349" t="s">
        <v>316</v>
      </c>
      <c r="J349" t="s">
        <v>316</v>
      </c>
      <c r="K349" t="s">
        <v>3484</v>
      </c>
      <c r="O349" t="b">
        <v>1</v>
      </c>
      <c r="P349" t="s">
        <v>1314</v>
      </c>
      <c r="Q349" t="s">
        <v>3378</v>
      </c>
      <c r="R349" t="s">
        <v>3379</v>
      </c>
      <c r="S349" s="10">
        <v>43148</v>
      </c>
      <c r="T349" s="10"/>
      <c r="Z349" t="b">
        <v>1</v>
      </c>
      <c r="AA349" t="b">
        <v>0</v>
      </c>
      <c r="AB349" t="b">
        <v>1</v>
      </c>
      <c r="AC349" s="10">
        <v>43148</v>
      </c>
      <c r="AD349" t="s">
        <v>2207</v>
      </c>
      <c r="AE349" t="s">
        <v>2207</v>
      </c>
      <c r="AF349" t="s">
        <v>2207</v>
      </c>
      <c r="AH349" t="s">
        <v>2207</v>
      </c>
      <c r="AJ349" s="10">
        <f t="shared" si="18"/>
        <v>43513.25</v>
      </c>
      <c r="AM349" s="10">
        <f t="shared" si="16"/>
        <v>43513.25</v>
      </c>
    </row>
    <row r="350" spans="1:39" x14ac:dyDescent="0.25">
      <c r="A350">
        <v>10870</v>
      </c>
      <c r="H350" t="s">
        <v>3384</v>
      </c>
      <c r="I350" t="s">
        <v>316</v>
      </c>
      <c r="J350" t="s">
        <v>316</v>
      </c>
      <c r="K350" t="s">
        <v>3484</v>
      </c>
      <c r="N350" t="s">
        <v>3496</v>
      </c>
      <c r="O350" t="b">
        <v>1</v>
      </c>
      <c r="P350" t="s">
        <v>1314</v>
      </c>
      <c r="Q350" t="s">
        <v>3385</v>
      </c>
      <c r="R350" t="s">
        <v>3386</v>
      </c>
      <c r="S350" s="10">
        <v>43153</v>
      </c>
      <c r="T350" s="10"/>
      <c r="Z350" t="b">
        <v>1</v>
      </c>
      <c r="AA350" t="b">
        <v>0</v>
      </c>
      <c r="AB350" t="b">
        <v>1</v>
      </c>
      <c r="AC350" s="10">
        <v>43153</v>
      </c>
      <c r="AD350" t="s">
        <v>1932</v>
      </c>
      <c r="AE350" t="s">
        <v>3387</v>
      </c>
      <c r="AF350" t="s">
        <v>3387</v>
      </c>
      <c r="AG350" t="s">
        <v>3387</v>
      </c>
      <c r="AH350" t="s">
        <v>3387</v>
      </c>
      <c r="AI350" t="s">
        <v>3387</v>
      </c>
      <c r="AJ350" s="10">
        <f t="shared" si="18"/>
        <v>43518.25</v>
      </c>
      <c r="AM350" s="10">
        <f t="shared" si="16"/>
        <v>43518.25</v>
      </c>
    </row>
    <row r="351" spans="1:39" x14ac:dyDescent="0.25">
      <c r="A351">
        <v>13434</v>
      </c>
      <c r="H351" t="s">
        <v>3394</v>
      </c>
      <c r="I351" t="s">
        <v>256</v>
      </c>
      <c r="J351" t="s">
        <v>256</v>
      </c>
      <c r="K351" t="s">
        <v>3484</v>
      </c>
      <c r="N351" t="s">
        <v>3496</v>
      </c>
      <c r="O351" t="b">
        <v>1</v>
      </c>
      <c r="P351" t="s">
        <v>2175</v>
      </c>
      <c r="Q351" t="s">
        <v>3395</v>
      </c>
      <c r="R351" t="s">
        <v>3396</v>
      </c>
      <c r="S351" s="10">
        <v>43190</v>
      </c>
      <c r="T351" s="10"/>
      <c r="Z351" t="b">
        <v>0</v>
      </c>
      <c r="AA351" t="b">
        <v>0</v>
      </c>
      <c r="AD351" t="s">
        <v>1862</v>
      </c>
      <c r="AE351" t="s">
        <v>1862</v>
      </c>
      <c r="AF351" t="s">
        <v>1862</v>
      </c>
      <c r="AG351" t="s">
        <v>1862</v>
      </c>
      <c r="AH351" t="s">
        <v>1862</v>
      </c>
      <c r="AJ351" s="10">
        <f t="shared" si="18"/>
        <v>43555.25</v>
      </c>
      <c r="AM351" s="10">
        <f t="shared" si="16"/>
        <v>43555.25</v>
      </c>
    </row>
    <row r="352" spans="1:39" x14ac:dyDescent="0.25">
      <c r="A352">
        <v>8439</v>
      </c>
      <c r="H352" t="s">
        <v>3399</v>
      </c>
      <c r="I352" t="s">
        <v>290</v>
      </c>
      <c r="J352" t="s">
        <v>290</v>
      </c>
      <c r="O352" t="b">
        <v>1</v>
      </c>
      <c r="P352" t="s">
        <v>1314</v>
      </c>
      <c r="Q352" t="s">
        <v>3395</v>
      </c>
      <c r="R352" t="s">
        <v>3400</v>
      </c>
      <c r="S352" s="10">
        <v>43270</v>
      </c>
      <c r="T352" s="10"/>
      <c r="Z352" t="b">
        <v>0</v>
      </c>
      <c r="AA352" t="b">
        <v>0</v>
      </c>
      <c r="AD352" t="s">
        <v>1709</v>
      </c>
      <c r="AE352" t="s">
        <v>1709</v>
      </c>
      <c r="AF352" t="s">
        <v>1709</v>
      </c>
      <c r="AG352" t="s">
        <v>3401</v>
      </c>
      <c r="AH352" t="s">
        <v>1709</v>
      </c>
      <c r="AI352" t="s">
        <v>1764</v>
      </c>
      <c r="AJ352" s="10">
        <f t="shared" si="18"/>
        <v>43635.25</v>
      </c>
      <c r="AM352" s="10">
        <f t="shared" si="16"/>
        <v>43635.25</v>
      </c>
    </row>
    <row r="353" spans="1:39" x14ac:dyDescent="0.25">
      <c r="A353">
        <v>1167</v>
      </c>
      <c r="H353" t="s">
        <v>3412</v>
      </c>
      <c r="I353" t="s">
        <v>290</v>
      </c>
      <c r="J353" t="s">
        <v>290</v>
      </c>
      <c r="O353" t="b">
        <v>1</v>
      </c>
      <c r="P353" t="s">
        <v>1314</v>
      </c>
      <c r="Q353" t="s">
        <v>3358</v>
      </c>
      <c r="R353" t="s">
        <v>3413</v>
      </c>
      <c r="S353" s="10">
        <v>43171</v>
      </c>
      <c r="T353" s="10"/>
      <c r="Z353" t="b">
        <v>0</v>
      </c>
      <c r="AA353" t="b">
        <v>0</v>
      </c>
      <c r="AD353" t="s">
        <v>2230</v>
      </c>
      <c r="AE353" t="s">
        <v>2230</v>
      </c>
      <c r="AF353" t="s">
        <v>2230</v>
      </c>
      <c r="AG353" t="s">
        <v>3414</v>
      </c>
      <c r="AH353" t="s">
        <v>2230</v>
      </c>
      <c r="AJ353" s="10">
        <f t="shared" si="18"/>
        <v>43536.25</v>
      </c>
      <c r="AM353" s="10">
        <f t="shared" si="16"/>
        <v>43536.25</v>
      </c>
    </row>
    <row r="354" spans="1:39" x14ac:dyDescent="0.25">
      <c r="A354">
        <v>13440</v>
      </c>
      <c r="H354" t="s">
        <v>3421</v>
      </c>
      <c r="I354" t="s">
        <v>225</v>
      </c>
      <c r="J354" t="s">
        <v>225</v>
      </c>
      <c r="O354" t="b">
        <v>1</v>
      </c>
      <c r="P354" t="s">
        <v>2175</v>
      </c>
      <c r="Q354" t="s">
        <v>3395</v>
      </c>
      <c r="R354" t="s">
        <v>3422</v>
      </c>
      <c r="S354" s="10">
        <v>43353</v>
      </c>
      <c r="T354" s="10"/>
      <c r="Z354" t="b">
        <v>1</v>
      </c>
      <c r="AA354" t="b">
        <v>1</v>
      </c>
      <c r="AC354" s="10">
        <v>43353</v>
      </c>
      <c r="AD354" t="s">
        <v>1310</v>
      </c>
      <c r="AE354" t="s">
        <v>1310</v>
      </c>
      <c r="AF354" t="s">
        <v>1310</v>
      </c>
      <c r="AG354" t="s">
        <v>1307</v>
      </c>
      <c r="AH354" t="s">
        <v>3424</v>
      </c>
      <c r="AJ354" s="10">
        <f t="shared" si="18"/>
        <v>43718.25</v>
      </c>
      <c r="AM354" s="10">
        <f t="shared" si="16"/>
        <v>43718.25</v>
      </c>
    </row>
    <row r="355" spans="1:39" x14ac:dyDescent="0.25">
      <c r="A355">
        <v>8390</v>
      </c>
      <c r="H355" t="s">
        <v>3431</v>
      </c>
      <c r="I355" t="s">
        <v>113</v>
      </c>
      <c r="J355" t="s">
        <v>113</v>
      </c>
      <c r="O355" t="b">
        <v>1</v>
      </c>
      <c r="P355" t="s">
        <v>1314</v>
      </c>
      <c r="R355" t="s">
        <v>3432</v>
      </c>
      <c r="S355" s="10">
        <v>43180</v>
      </c>
      <c r="T355" s="10"/>
      <c r="AD355" t="s">
        <v>1902</v>
      </c>
      <c r="AE355" t="s">
        <v>1902</v>
      </c>
      <c r="AF355" t="s">
        <v>1902</v>
      </c>
      <c r="AG355" t="s">
        <v>3433</v>
      </c>
      <c r="AH355" t="s">
        <v>1902</v>
      </c>
      <c r="AI355" t="s">
        <v>3434</v>
      </c>
      <c r="AJ355" s="10">
        <f t="shared" si="18"/>
        <v>43545.25</v>
      </c>
      <c r="AM355" s="10">
        <f t="shared" si="16"/>
        <v>43545.25</v>
      </c>
    </row>
    <row r="356" spans="1:39" x14ac:dyDescent="0.25">
      <c r="A356">
        <v>6741298</v>
      </c>
      <c r="H356" t="s">
        <v>3447</v>
      </c>
      <c r="I356" t="s">
        <v>102</v>
      </c>
      <c r="J356" t="s">
        <v>102</v>
      </c>
      <c r="O356" t="b">
        <v>1</v>
      </c>
      <c r="P356" t="s">
        <v>1745</v>
      </c>
      <c r="R356" t="s">
        <v>3442</v>
      </c>
      <c r="S356" s="10">
        <v>43157</v>
      </c>
      <c r="T356" s="10"/>
      <c r="Z356" t="b">
        <v>1</v>
      </c>
      <c r="AA356" t="b">
        <v>0</v>
      </c>
      <c r="AB356" t="b">
        <v>1</v>
      </c>
      <c r="AC356" s="10">
        <v>43157</v>
      </c>
      <c r="AD356" t="s">
        <v>1784</v>
      </c>
      <c r="AE356" t="s">
        <v>1784</v>
      </c>
      <c r="AF356" t="s">
        <v>1784</v>
      </c>
      <c r="AG356" t="s">
        <v>1649</v>
      </c>
      <c r="AH356" t="s">
        <v>1784</v>
      </c>
      <c r="AJ356" s="10">
        <f t="shared" si="18"/>
        <v>43522.25</v>
      </c>
      <c r="AM356" s="10">
        <f t="shared" si="16"/>
        <v>43522.25</v>
      </c>
    </row>
    <row r="357" spans="1:39" x14ac:dyDescent="0.25">
      <c r="A357">
        <v>6741098</v>
      </c>
      <c r="H357" t="s">
        <v>3448</v>
      </c>
      <c r="I357" t="s">
        <v>316</v>
      </c>
      <c r="J357" t="s">
        <v>316</v>
      </c>
      <c r="K357" t="s">
        <v>3484</v>
      </c>
      <c r="O357" t="b">
        <v>1</v>
      </c>
      <c r="P357" t="s">
        <v>3449</v>
      </c>
      <c r="Q357" t="s">
        <v>3450</v>
      </c>
      <c r="R357" t="s">
        <v>3451</v>
      </c>
      <c r="S357" s="10">
        <v>43158</v>
      </c>
      <c r="T357" s="10"/>
      <c r="Z357" t="b">
        <v>0</v>
      </c>
      <c r="AA357" t="b">
        <v>0</v>
      </c>
      <c r="AD357" t="s">
        <v>1779</v>
      </c>
      <c r="AE357" t="s">
        <v>1779</v>
      </c>
      <c r="AF357" t="s">
        <v>1779</v>
      </c>
      <c r="AG357" t="s">
        <v>1862</v>
      </c>
      <c r="AH357" t="s">
        <v>1779</v>
      </c>
      <c r="AJ357" s="10">
        <f t="shared" si="18"/>
        <v>43523.25</v>
      </c>
      <c r="AM357" s="10">
        <f t="shared" si="16"/>
        <v>43523.25</v>
      </c>
    </row>
    <row r="358" spans="1:39" x14ac:dyDescent="0.25">
      <c r="A358">
        <v>10262</v>
      </c>
      <c r="H358" t="s">
        <v>3461</v>
      </c>
      <c r="I358" t="s">
        <v>316</v>
      </c>
      <c r="J358" t="s">
        <v>316</v>
      </c>
      <c r="K358" t="s">
        <v>3484</v>
      </c>
      <c r="O358" t="b">
        <v>1</v>
      </c>
      <c r="P358" t="s">
        <v>3449</v>
      </c>
      <c r="Q358" t="s">
        <v>3450</v>
      </c>
      <c r="R358" t="s">
        <v>3462</v>
      </c>
      <c r="S358" s="10">
        <v>43154</v>
      </c>
      <c r="T358" s="10"/>
      <c r="AD358" t="s">
        <v>3463</v>
      </c>
      <c r="AE358" t="s">
        <v>3463</v>
      </c>
      <c r="AF358" t="s">
        <v>3463</v>
      </c>
      <c r="AG358" t="s">
        <v>3464</v>
      </c>
      <c r="AH358" t="s">
        <v>3463</v>
      </c>
      <c r="AJ358" s="10">
        <f t="shared" si="18"/>
        <v>43519.25</v>
      </c>
      <c r="AM358" s="10">
        <f t="shared" si="16"/>
        <v>43519.25</v>
      </c>
    </row>
    <row r="359" spans="1:39" x14ac:dyDescent="0.25">
      <c r="A359">
        <v>11472</v>
      </c>
      <c r="H359" t="s">
        <v>3472</v>
      </c>
      <c r="I359" t="s">
        <v>316</v>
      </c>
      <c r="J359" t="s">
        <v>316</v>
      </c>
      <c r="K359" t="s">
        <v>3484</v>
      </c>
      <c r="O359" t="b">
        <v>1</v>
      </c>
      <c r="P359" t="s">
        <v>3449</v>
      </c>
      <c r="Q359" t="s">
        <v>3450</v>
      </c>
      <c r="R359" t="s">
        <v>3473</v>
      </c>
      <c r="S359" s="10">
        <v>43336</v>
      </c>
      <c r="T359" s="10"/>
      <c r="AD359" t="s">
        <v>1627</v>
      </c>
      <c r="AE359" t="s">
        <v>1627</v>
      </c>
      <c r="AF359" t="s">
        <v>1627</v>
      </c>
      <c r="AG359" t="s">
        <v>1822</v>
      </c>
      <c r="AH359" t="s">
        <v>1627</v>
      </c>
      <c r="AJ359" s="10">
        <f t="shared" si="18"/>
        <v>43701.25</v>
      </c>
      <c r="AM359" s="10">
        <f t="shared" si="16"/>
        <v>43701.25</v>
      </c>
    </row>
    <row r="360" spans="1:39" x14ac:dyDescent="0.25">
      <c r="A360">
        <v>6741498</v>
      </c>
      <c r="H360" t="s">
        <v>3477</v>
      </c>
      <c r="I360" t="s">
        <v>163</v>
      </c>
      <c r="J360" t="s">
        <v>163</v>
      </c>
      <c r="O360" t="b">
        <v>1</v>
      </c>
      <c r="P360" t="s">
        <v>1314</v>
      </c>
      <c r="Q360" t="s">
        <v>3358</v>
      </c>
      <c r="R360" t="s">
        <v>3478</v>
      </c>
      <c r="S360" s="10">
        <v>43342</v>
      </c>
      <c r="T360" s="10"/>
      <c r="AD360" t="s">
        <v>3479</v>
      </c>
      <c r="AE360" t="s">
        <v>3479</v>
      </c>
      <c r="AF360" t="s">
        <v>3479</v>
      </c>
      <c r="AG360" t="s">
        <v>3479</v>
      </c>
      <c r="AH360" t="s">
        <v>3479</v>
      </c>
      <c r="AJ360" s="10">
        <f t="shared" si="18"/>
        <v>43707.25</v>
      </c>
      <c r="AM360" s="10">
        <f t="shared" si="16"/>
        <v>43707.25</v>
      </c>
    </row>
    <row r="361" spans="1:39" x14ac:dyDescent="0.25">
      <c r="A361">
        <v>11110</v>
      </c>
      <c r="H361" t="s">
        <v>3458</v>
      </c>
      <c r="I361" t="s">
        <v>316</v>
      </c>
      <c r="J361" t="s">
        <v>316</v>
      </c>
      <c r="K361" t="s">
        <v>3484</v>
      </c>
      <c r="N361" t="s">
        <v>3496</v>
      </c>
      <c r="O361" t="b">
        <v>1</v>
      </c>
      <c r="P361" t="s">
        <v>1960</v>
      </c>
      <c r="Q361" t="s">
        <v>3501</v>
      </c>
      <c r="R361" t="s">
        <v>3502</v>
      </c>
      <c r="S361" s="10">
        <v>43395</v>
      </c>
      <c r="T361" s="10"/>
      <c r="Z361" t="b">
        <v>1</v>
      </c>
      <c r="AA361" t="b">
        <v>0</v>
      </c>
      <c r="AB361" t="b">
        <v>1</v>
      </c>
      <c r="AC361" s="10">
        <v>43395</v>
      </c>
      <c r="AD361">
        <v>1</v>
      </c>
      <c r="AE361">
        <v>1</v>
      </c>
      <c r="AF361">
        <v>1</v>
      </c>
      <c r="AG361">
        <v>4</v>
      </c>
      <c r="AH361">
        <v>1</v>
      </c>
      <c r="AJ361" s="10">
        <f>IF(AND(ISNUMBER(S361),S361&gt;0),S361+365.25,"")</f>
        <v>43760.25</v>
      </c>
      <c r="AM361" s="10">
        <f t="shared" si="16"/>
        <v>43760.25</v>
      </c>
    </row>
    <row r="362" spans="1:39" x14ac:dyDescent="0.25">
      <c r="A362">
        <v>12052</v>
      </c>
      <c r="H362" t="s">
        <v>3564</v>
      </c>
      <c r="I362" t="s">
        <v>316</v>
      </c>
      <c r="J362" t="s">
        <v>316</v>
      </c>
      <c r="K362" t="s">
        <v>3484</v>
      </c>
      <c r="N362" t="s">
        <v>3496</v>
      </c>
      <c r="O362" t="b">
        <v>1</v>
      </c>
      <c r="P362" t="s">
        <v>3565</v>
      </c>
      <c r="Q362" t="s">
        <v>3567</v>
      </c>
      <c r="R362" t="s">
        <v>3566</v>
      </c>
      <c r="S362" s="10">
        <v>43158</v>
      </c>
      <c r="AJ362" s="10">
        <f>IF(AND(ISNUMBER(S362),S362&gt;0),S362+365.25,"")</f>
        <v>43523.25</v>
      </c>
      <c r="AM362" s="10">
        <f t="shared" si="16"/>
        <v>43523.25</v>
      </c>
    </row>
    <row r="363" spans="1:39" x14ac:dyDescent="0.25">
      <c r="A363">
        <v>6772699</v>
      </c>
      <c r="H363" t="s">
        <v>3572</v>
      </c>
      <c r="I363" t="s">
        <v>316</v>
      </c>
      <c r="J363" t="s">
        <v>316</v>
      </c>
      <c r="K363" t="s">
        <v>3484</v>
      </c>
      <c r="N363" t="s">
        <v>3496</v>
      </c>
      <c r="O363" t="b">
        <v>1</v>
      </c>
      <c r="P363" t="s">
        <v>3565</v>
      </c>
      <c r="Q363" t="s">
        <v>3567</v>
      </c>
      <c r="R363" t="s">
        <v>3573</v>
      </c>
      <c r="S363" s="10">
        <v>43161</v>
      </c>
      <c r="AJ363" s="10">
        <f>IF(AND(ISNUMBER(S363),S363&gt;0),S363+365.25,"")</f>
        <v>43526.25</v>
      </c>
      <c r="AM363" s="10">
        <f t="shared" si="16"/>
        <v>43526.25</v>
      </c>
    </row>
    <row r="364" spans="1:39" x14ac:dyDescent="0.25">
      <c r="A364">
        <v>10535</v>
      </c>
      <c r="H364" t="s">
        <v>3576</v>
      </c>
      <c r="I364" t="s">
        <v>217</v>
      </c>
      <c r="J364" t="s">
        <v>217</v>
      </c>
      <c r="K364" t="s">
        <v>3484</v>
      </c>
      <c r="N364" t="s">
        <v>3496</v>
      </c>
      <c r="O364" t="b">
        <v>1</v>
      </c>
      <c r="P364" t="s">
        <v>1314</v>
      </c>
      <c r="R364" t="s">
        <v>3577</v>
      </c>
      <c r="S364" s="10">
        <v>43159</v>
      </c>
      <c r="AD364" t="s">
        <v>1815</v>
      </c>
      <c r="AE364" t="s">
        <v>1815</v>
      </c>
      <c r="AF364" t="s">
        <v>1815</v>
      </c>
      <c r="AG364" t="s">
        <v>1815</v>
      </c>
      <c r="AH364" t="s">
        <v>1815</v>
      </c>
      <c r="AI364" t="s">
        <v>1815</v>
      </c>
      <c r="AJ364" s="10">
        <f>IF(AND(ISNUMBER(S364),S364&gt;0),S364+365.25,"")</f>
        <v>43524.25</v>
      </c>
      <c r="AM364" s="10">
        <f t="shared" ref="AM364:AM366" si="19">SMALL(AJ364:AK364,1)</f>
        <v>43524.25</v>
      </c>
    </row>
    <row r="365" spans="1:39" x14ac:dyDescent="0.25">
      <c r="A365">
        <v>6765099</v>
      </c>
      <c r="H365" t="s">
        <v>3585</v>
      </c>
      <c r="I365" t="s">
        <v>290</v>
      </c>
      <c r="J365" t="s">
        <v>316</v>
      </c>
      <c r="K365" t="s">
        <v>3486</v>
      </c>
      <c r="N365" t="s">
        <v>3496</v>
      </c>
      <c r="O365" t="b">
        <v>1</v>
      </c>
      <c r="P365" t="s">
        <v>3586</v>
      </c>
      <c r="Q365" s="7" t="s">
        <v>3588</v>
      </c>
      <c r="R365" t="s">
        <v>3587</v>
      </c>
      <c r="S365" s="10">
        <v>43147</v>
      </c>
      <c r="AD365" t="s">
        <v>3589</v>
      </c>
      <c r="AJ365" s="10">
        <f>IF(AND(ISNUMBER(S365),S365&gt;0),S365+365.25,"")</f>
        <v>43512.25</v>
      </c>
      <c r="AM365" s="10">
        <f t="shared" si="19"/>
        <v>43512.25</v>
      </c>
    </row>
    <row r="366" spans="1:39" x14ac:dyDescent="0.25">
      <c r="A366">
        <v>6786700</v>
      </c>
      <c r="H366" t="s">
        <v>3650</v>
      </c>
      <c r="I366" t="s">
        <v>163</v>
      </c>
      <c r="J366" t="s">
        <v>163</v>
      </c>
      <c r="K366" t="s">
        <v>3484</v>
      </c>
      <c r="N366" t="s">
        <v>3496</v>
      </c>
      <c r="O366" t="b">
        <v>1</v>
      </c>
      <c r="P366" t="s">
        <v>3651</v>
      </c>
      <c r="Q366" t="s">
        <v>3567</v>
      </c>
      <c r="R366" s="96" t="s">
        <v>3652</v>
      </c>
      <c r="S366" s="10">
        <v>43231</v>
      </c>
      <c r="AD366" t="s">
        <v>1651</v>
      </c>
      <c r="AE366" t="s">
        <v>1651</v>
      </c>
      <c r="AF366" t="s">
        <v>1651</v>
      </c>
      <c r="AH366" t="s">
        <v>1651</v>
      </c>
      <c r="AJ366" s="10">
        <f t="shared" ref="AJ366" si="20">IF(AND(ISNUMBER(S366),S366&gt;0),S366+365.25,"")</f>
        <v>43596.25</v>
      </c>
      <c r="AM366" s="10">
        <f t="shared" si="19"/>
        <v>43596.25</v>
      </c>
    </row>
    <row r="367" spans="1:39" x14ac:dyDescent="0.25">
      <c r="A367">
        <v>8283</v>
      </c>
      <c r="H367" t="s">
        <v>3604</v>
      </c>
      <c r="I367" t="s">
        <v>290</v>
      </c>
      <c r="J367" t="s">
        <v>290</v>
      </c>
      <c r="K367" t="s">
        <v>3484</v>
      </c>
      <c r="N367" t="s">
        <v>3496</v>
      </c>
      <c r="O367" t="b">
        <v>1</v>
      </c>
      <c r="P367" t="s">
        <v>1301</v>
      </c>
      <c r="R367" t="s">
        <v>3605</v>
      </c>
      <c r="S367" s="10">
        <v>43188</v>
      </c>
      <c r="Z367" t="b">
        <v>1</v>
      </c>
      <c r="AA367" t="b">
        <v>1</v>
      </c>
      <c r="AC367" s="10">
        <v>43188</v>
      </c>
      <c r="AD367" t="s">
        <v>1659</v>
      </c>
      <c r="AE367" t="s">
        <v>1659</v>
      </c>
      <c r="AF367" t="s">
        <v>1659</v>
      </c>
      <c r="AG367" t="s">
        <v>1659</v>
      </c>
      <c r="AH367" t="s">
        <v>1659</v>
      </c>
      <c r="AJ367" s="10">
        <f t="shared" ref="AJ367:AJ376" si="21">IF(AND(ISNUMBER(S367),S367&gt;0),S367+365.25,"")</f>
        <v>43553.25</v>
      </c>
      <c r="AK367" s="10" t="s">
        <v>536</v>
      </c>
      <c r="AL367" s="10"/>
      <c r="AM367" s="10">
        <f t="shared" ref="AM367:AM376" si="22">SMALL(AJ367:AK367,1)</f>
        <v>43553.25</v>
      </c>
    </row>
    <row r="368" spans="1:39" x14ac:dyDescent="0.25">
      <c r="A368">
        <v>6789300</v>
      </c>
      <c r="H368" t="s">
        <v>3607</v>
      </c>
      <c r="I368" t="s">
        <v>219</v>
      </c>
      <c r="J368" t="s">
        <v>219</v>
      </c>
      <c r="K368" t="s">
        <v>3484</v>
      </c>
      <c r="N368" t="s">
        <v>3496</v>
      </c>
      <c r="O368" t="b">
        <v>1</v>
      </c>
      <c r="P368" t="s">
        <v>1301</v>
      </c>
      <c r="R368" t="s">
        <v>3608</v>
      </c>
      <c r="S368" s="10">
        <v>43220</v>
      </c>
      <c r="Z368" t="b">
        <v>1</v>
      </c>
      <c r="AA368" t="b">
        <v>1</v>
      </c>
      <c r="AC368" s="10">
        <v>43220</v>
      </c>
      <c r="AD368" t="s">
        <v>2008</v>
      </c>
      <c r="AE368" t="s">
        <v>2008</v>
      </c>
      <c r="AF368" t="s">
        <v>2008</v>
      </c>
      <c r="AG368" t="s">
        <v>3609</v>
      </c>
      <c r="AH368" t="s">
        <v>2008</v>
      </c>
      <c r="AJ368" s="10">
        <f t="shared" si="21"/>
        <v>43585.25</v>
      </c>
      <c r="AM368" s="10">
        <f t="shared" si="22"/>
        <v>43585.25</v>
      </c>
    </row>
    <row r="369" spans="1:39" x14ac:dyDescent="0.25">
      <c r="A369">
        <v>6788500</v>
      </c>
      <c r="H369" t="s">
        <v>3614</v>
      </c>
      <c r="I369" t="s">
        <v>105</v>
      </c>
      <c r="J369" t="s">
        <v>105</v>
      </c>
      <c r="K369" t="s">
        <v>3484</v>
      </c>
      <c r="N369" t="s">
        <v>3496</v>
      </c>
      <c r="O369" t="b">
        <v>1</v>
      </c>
      <c r="P369" t="s">
        <v>3615</v>
      </c>
      <c r="R369" s="99" t="s">
        <v>3616</v>
      </c>
      <c r="S369" s="10">
        <v>43399</v>
      </c>
      <c r="AA369" t="b">
        <v>0</v>
      </c>
      <c r="AJ369" s="10">
        <f t="shared" si="21"/>
        <v>43764.25</v>
      </c>
      <c r="AM369" s="10">
        <f t="shared" si="22"/>
        <v>43764.25</v>
      </c>
    </row>
    <row r="370" spans="1:39" x14ac:dyDescent="0.25">
      <c r="A370">
        <v>6788700</v>
      </c>
      <c r="H370" t="s">
        <v>3617</v>
      </c>
      <c r="I370" t="s">
        <v>21</v>
      </c>
      <c r="J370" t="s">
        <v>21</v>
      </c>
      <c r="K370" t="s">
        <v>3484</v>
      </c>
      <c r="N370" t="s">
        <v>3496</v>
      </c>
      <c r="O370" t="b">
        <v>1</v>
      </c>
      <c r="P370" t="s">
        <v>1301</v>
      </c>
      <c r="R370" t="s">
        <v>3618</v>
      </c>
      <c r="S370" s="10">
        <v>43384</v>
      </c>
      <c r="Z370" t="b">
        <v>1</v>
      </c>
      <c r="AA370" t="b">
        <v>1</v>
      </c>
      <c r="AD370" t="s">
        <v>1323</v>
      </c>
      <c r="AE370" t="s">
        <v>1323</v>
      </c>
      <c r="AF370" t="s">
        <v>1931</v>
      </c>
      <c r="AG370" t="s">
        <v>3464</v>
      </c>
      <c r="AH370" t="s">
        <v>1323</v>
      </c>
      <c r="AJ370" s="10">
        <f t="shared" si="21"/>
        <v>43749.25</v>
      </c>
      <c r="AM370" s="10">
        <f t="shared" si="22"/>
        <v>43749.25</v>
      </c>
    </row>
    <row r="371" spans="1:39" x14ac:dyDescent="0.25">
      <c r="A371">
        <v>8374</v>
      </c>
      <c r="H371" t="s">
        <v>3622</v>
      </c>
      <c r="I371" t="s">
        <v>21</v>
      </c>
      <c r="J371" t="s">
        <v>21</v>
      </c>
      <c r="K371" t="s">
        <v>3484</v>
      </c>
      <c r="N371" t="s">
        <v>3496</v>
      </c>
      <c r="O371" t="b">
        <v>1</v>
      </c>
      <c r="P371" t="s">
        <v>1301</v>
      </c>
      <c r="R371" t="s">
        <v>3623</v>
      </c>
      <c r="S371" s="10">
        <v>43336</v>
      </c>
      <c r="AJ371" s="10">
        <f t="shared" si="21"/>
        <v>43701.25</v>
      </c>
      <c r="AM371" s="10">
        <f t="shared" si="22"/>
        <v>43701.25</v>
      </c>
    </row>
    <row r="372" spans="1:39" x14ac:dyDescent="0.25">
      <c r="A372">
        <v>6783700</v>
      </c>
      <c r="H372" t="s">
        <v>3629</v>
      </c>
      <c r="I372" t="s">
        <v>316</v>
      </c>
      <c r="J372" t="s">
        <v>316</v>
      </c>
      <c r="K372" t="s">
        <v>3484</v>
      </c>
      <c r="N372" t="s">
        <v>3496</v>
      </c>
      <c r="O372" t="b">
        <v>1</v>
      </c>
      <c r="P372" t="s">
        <v>1301</v>
      </c>
      <c r="R372" s="96" t="s">
        <v>3630</v>
      </c>
      <c r="S372" s="10">
        <v>43159</v>
      </c>
      <c r="Z372" t="b">
        <v>0</v>
      </c>
      <c r="AA372" t="b">
        <v>0</v>
      </c>
      <c r="AJ372" s="10">
        <f t="shared" si="21"/>
        <v>43524.25</v>
      </c>
      <c r="AM372" s="10">
        <f t="shared" si="22"/>
        <v>43524.25</v>
      </c>
    </row>
    <row r="373" spans="1:39" x14ac:dyDescent="0.25">
      <c r="A373">
        <v>12794</v>
      </c>
      <c r="H373" t="s">
        <v>3632</v>
      </c>
      <c r="I373" t="s">
        <v>94</v>
      </c>
      <c r="J373" t="s">
        <v>94</v>
      </c>
      <c r="K373" t="s">
        <v>3633</v>
      </c>
      <c r="N373" t="s">
        <v>3498</v>
      </c>
      <c r="O373" t="b">
        <v>1</v>
      </c>
      <c r="P373" t="s">
        <v>1301</v>
      </c>
      <c r="R373" s="96" t="s">
        <v>3634</v>
      </c>
      <c r="S373" s="10">
        <v>43341</v>
      </c>
      <c r="Z373" t="b">
        <v>1</v>
      </c>
      <c r="AA373" t="b">
        <v>1</v>
      </c>
      <c r="AD373" t="s">
        <v>1652</v>
      </c>
      <c r="AE373" t="s">
        <v>1652</v>
      </c>
      <c r="AF373" t="s">
        <v>1652</v>
      </c>
      <c r="AG373" t="s">
        <v>1652</v>
      </c>
      <c r="AJ373" s="10">
        <f t="shared" si="21"/>
        <v>43706.25</v>
      </c>
      <c r="AM373" s="10">
        <f t="shared" si="22"/>
        <v>43706.25</v>
      </c>
    </row>
    <row r="374" spans="1:39" x14ac:dyDescent="0.25">
      <c r="A374">
        <v>11396</v>
      </c>
      <c r="H374" t="s">
        <v>3635</v>
      </c>
      <c r="I374" t="s">
        <v>316</v>
      </c>
      <c r="J374" t="s">
        <v>316</v>
      </c>
      <c r="K374" t="s">
        <v>3484</v>
      </c>
      <c r="N374" t="s">
        <v>3496</v>
      </c>
      <c r="O374" t="b">
        <v>1</v>
      </c>
      <c r="P374" t="s">
        <v>1301</v>
      </c>
      <c r="R374" s="96" t="s">
        <v>3637</v>
      </c>
      <c r="S374" s="10">
        <v>43207</v>
      </c>
      <c r="Z374" t="b">
        <v>1</v>
      </c>
      <c r="AA374" t="b">
        <v>1</v>
      </c>
      <c r="AJ374" s="10">
        <f t="shared" si="21"/>
        <v>43572.25</v>
      </c>
      <c r="AM374" s="10">
        <f t="shared" si="22"/>
        <v>43572.25</v>
      </c>
    </row>
    <row r="375" spans="1:39" x14ac:dyDescent="0.25">
      <c r="A375">
        <v>8401</v>
      </c>
      <c r="H375" t="s">
        <v>3638</v>
      </c>
      <c r="I375" t="s">
        <v>316</v>
      </c>
      <c r="J375" t="s">
        <v>316</v>
      </c>
      <c r="K375" t="s">
        <v>3484</v>
      </c>
      <c r="N375" t="s">
        <v>3496</v>
      </c>
      <c r="O375" t="b">
        <v>1</v>
      </c>
      <c r="P375" t="s">
        <v>1301</v>
      </c>
      <c r="R375" s="96" t="s">
        <v>3639</v>
      </c>
      <c r="S375" s="10">
        <v>43257</v>
      </c>
      <c r="Z375" t="b">
        <v>0</v>
      </c>
      <c r="AA375" t="b">
        <v>0</v>
      </c>
      <c r="AJ375" s="10">
        <f t="shared" si="21"/>
        <v>43622.25</v>
      </c>
      <c r="AM375" s="10">
        <f t="shared" si="22"/>
        <v>43622.25</v>
      </c>
    </row>
    <row r="376" spans="1:39" x14ac:dyDescent="0.25">
      <c r="A376">
        <v>8235</v>
      </c>
      <c r="H376" t="s">
        <v>3640</v>
      </c>
      <c r="I376" t="s">
        <v>316</v>
      </c>
      <c r="J376" t="s">
        <v>316</v>
      </c>
      <c r="K376" t="s">
        <v>3484</v>
      </c>
      <c r="N376" t="s">
        <v>3496</v>
      </c>
      <c r="O376" t="b">
        <v>1</v>
      </c>
      <c r="P376" t="s">
        <v>1301</v>
      </c>
      <c r="R376" t="s">
        <v>3641</v>
      </c>
      <c r="S376" s="10">
        <v>43159</v>
      </c>
      <c r="Z376" t="b">
        <v>0</v>
      </c>
      <c r="AA376" t="b">
        <v>0</v>
      </c>
      <c r="AJ376" s="10">
        <f t="shared" si="21"/>
        <v>43524.25</v>
      </c>
      <c r="AM376" s="10">
        <f t="shared" si="22"/>
        <v>43524.25</v>
      </c>
    </row>
  </sheetData>
  <mergeCells count="8">
    <mergeCell ref="AJ1:AM1"/>
    <mergeCell ref="A1:B1"/>
    <mergeCell ref="C1:G1"/>
    <mergeCell ref="H1:L1"/>
    <mergeCell ref="AD1:AH1"/>
    <mergeCell ref="O1:S1"/>
    <mergeCell ref="U1:Y1"/>
    <mergeCell ref="Z1:AC1"/>
  </mergeCells>
  <conditionalFormatting sqref="H311:H314 H316:H338">
    <cfRule type="duplicateValues" dxfId="67" priority="4"/>
  </conditionalFormatting>
  <conditionalFormatting sqref="R368:R370 R361 R311:R341 R372">
    <cfRule type="duplicateValues" dxfId="66" priority="3"/>
  </conditionalFormatting>
  <conditionalFormatting sqref="H368:H375 H1:H364 H366 H377:H1048576">
    <cfRule type="duplicateValues" dxfId="65" priority="2"/>
  </conditionalFormatting>
  <conditionalFormatting sqref="H365">
    <cfRule type="duplicateValues" dxfId="64" priority="1"/>
  </conditionalFormatting>
  <hyperlinks>
    <hyperlink ref="R94" r:id="rId1" xr:uid="{D3F52D4E-06D4-4AC5-81D3-3DA9CC8EFBB1}"/>
    <hyperlink ref="R238" r:id="rId2" xr:uid="{61C08BED-52D2-4C84-BFE5-CCC040EDAC20}"/>
    <hyperlink ref="R92" r:id="rId3" xr:uid="{E5C7F80F-973F-4481-A680-A3E5813C3108}"/>
    <hyperlink ref="R6" r:id="rId4" xr:uid="{5E95B822-C2BF-45CE-8711-8D1F6B504001}"/>
    <hyperlink ref="R372" r:id="rId5" xr:uid="{BFB07F91-6597-403F-9347-918CBCD59A79}"/>
    <hyperlink ref="R373" r:id="rId6" xr:uid="{137D9C21-58CE-49F1-9FE7-126EB0E9A683}"/>
    <hyperlink ref="R374" r:id="rId7" xr:uid="{B5555A38-5E49-457D-A66E-4FA3A88DBA63}"/>
    <hyperlink ref="R375" r:id="rId8" xr:uid="{02DDEFB3-77D4-4F42-94D5-552BA8367CEF}"/>
    <hyperlink ref="R61" r:id="rId9" xr:uid="{55B0EEFB-AF3D-448E-8962-B413039A301C}"/>
    <hyperlink ref="R366" r:id="rId10" xr:uid="{83348051-5A61-46D8-A22D-75319D04D83A}"/>
    <hyperlink ref="R23" r:id="rId11" xr:uid="{01E38303-DF84-445C-833C-D4DAFFA00477}"/>
    <hyperlink ref="R12" r:id="rId12" xr:uid="{5444177C-81A7-49AC-9238-F2565A78E7EA}"/>
  </hyperlinks>
  <pageMargins left="0.7" right="0.7" top="0.75" bottom="0.75" header="0.3" footer="0.3"/>
  <pageSetup paperSize="9" orientation="portrait" r:id="rId13"/>
  <legacyDrawing r:id="rId14"/>
  <extLst>
    <ext xmlns:x14="http://schemas.microsoft.com/office/spreadsheetml/2009/9/main" uri="{CCE6A557-97BC-4b89-ADB6-D9C93CAAB3DF}">
      <x14:dataValidations xmlns:xm="http://schemas.microsoft.com/office/excel/2006/main" count="1">
        <x14:dataValidation type="list" allowBlank="1" showInputMessage="1" showErrorMessage="1" xr:uid="{79484570-A0E3-4807-9621-F37883DAAE74}">
          <x14:formula1>
            <xm:f>'Data Sources'!$E$3:$E$5</xm:f>
          </x14:formula1>
          <xm:sqref>N3:N1048576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sheetPr>
  <dimension ref="A1:AN342"/>
  <sheetViews>
    <sheetView zoomScaleNormal="100" workbookViewId="0">
      <pane xSplit="3" ySplit="2" topLeftCell="D308" activePane="bottomRight" state="frozen"/>
      <selection pane="topRight" activeCell="D1" sqref="D1"/>
      <selection pane="bottomLeft" activeCell="A3" sqref="A3"/>
      <selection pane="bottomRight" activeCell="V311" sqref="V311"/>
    </sheetView>
  </sheetViews>
  <sheetFormatPr defaultRowHeight="14.25" x14ac:dyDescent="0.25"/>
  <cols>
    <col min="1" max="1" width="8" bestFit="1" customWidth="1"/>
    <col min="2" max="2" width="21.7109375" customWidth="1"/>
    <col min="3" max="3" width="7.85546875" customWidth="1"/>
    <col min="4" max="4" width="10.42578125" hidden="1" customWidth="1"/>
    <col min="5" max="5" width="17.140625" hidden="1" customWidth="1"/>
    <col min="6" max="6" width="14.5703125" hidden="1" customWidth="1"/>
    <col min="7" max="7" width="10.42578125" hidden="1" customWidth="1"/>
    <col min="8" max="8" width="18.42578125" hidden="1" customWidth="1"/>
    <col min="9" max="9" width="10" hidden="1" customWidth="1"/>
    <col min="10" max="10" width="16.28515625" hidden="1" customWidth="1"/>
    <col min="11" max="11" width="10.7109375" hidden="1" customWidth="1"/>
    <col min="12" max="12" width="19.85546875" hidden="1" customWidth="1"/>
    <col min="13" max="13" width="14.7109375" hidden="1" customWidth="1"/>
    <col min="14" max="14" width="10.42578125" hidden="1" customWidth="1"/>
    <col min="15" max="15" width="18.42578125" hidden="1" customWidth="1"/>
    <col min="16" max="16" width="10" hidden="1" customWidth="1"/>
    <col min="17" max="17" width="14.5703125" hidden="1" customWidth="1"/>
    <col min="18" max="18" width="10.42578125" customWidth="1"/>
    <col min="19" max="19" width="20.140625" customWidth="1"/>
    <col min="20" max="20" width="16.28515625" customWidth="1"/>
    <col min="21" max="21" width="11.140625" customWidth="1"/>
    <col min="22" max="22" width="16.140625" customWidth="1"/>
    <col min="23" max="23" width="14.42578125" customWidth="1"/>
    <col min="24" max="24" width="16.42578125" customWidth="1"/>
    <col min="25" max="25" width="13.5703125" customWidth="1"/>
    <col min="26" max="26" width="17" customWidth="1"/>
    <col min="27" max="27" width="17.7109375" customWidth="1"/>
    <col min="28" max="28" width="16.42578125" bestFit="1" customWidth="1"/>
    <col min="29" max="29" width="18" bestFit="1" customWidth="1"/>
    <col min="30" max="30" width="14.85546875" bestFit="1" customWidth="1"/>
    <col min="31" max="31" width="17.140625" customWidth="1"/>
    <col min="32" max="32" width="11.42578125" customWidth="1"/>
    <col min="33" max="33" width="21" customWidth="1"/>
    <col min="34" max="34" width="20.7109375" customWidth="1"/>
    <col min="35" max="35" width="16" customWidth="1"/>
    <col min="36" max="36" width="16.85546875" customWidth="1"/>
    <col min="37" max="37" width="14.85546875" bestFit="1" customWidth="1"/>
    <col min="38" max="38" width="15.140625" customWidth="1"/>
  </cols>
  <sheetData>
    <row r="1" spans="1:40" x14ac:dyDescent="0.25">
      <c r="A1" s="108" t="s">
        <v>2</v>
      </c>
      <c r="B1" s="108"/>
      <c r="C1" s="108"/>
      <c r="D1" s="113">
        <v>2014</v>
      </c>
      <c r="E1" s="113"/>
      <c r="F1" s="113"/>
      <c r="G1" s="113"/>
      <c r="H1" s="113"/>
      <c r="I1" s="113"/>
      <c r="J1" s="113"/>
      <c r="K1" s="112">
        <v>2015</v>
      </c>
      <c r="L1" s="112"/>
      <c r="M1" s="112"/>
      <c r="N1" s="112"/>
      <c r="O1" s="112"/>
      <c r="P1" s="112"/>
      <c r="Q1" s="112"/>
      <c r="R1" s="113">
        <v>2016</v>
      </c>
      <c r="S1" s="113"/>
      <c r="T1" s="113"/>
      <c r="U1" s="113"/>
      <c r="V1" s="113"/>
      <c r="W1" s="113"/>
      <c r="X1" s="113"/>
      <c r="Y1" s="116">
        <v>2017</v>
      </c>
      <c r="Z1" s="116"/>
      <c r="AA1" s="116"/>
      <c r="AB1" s="116"/>
      <c r="AC1" s="116"/>
      <c r="AD1" s="116"/>
      <c r="AE1" s="116"/>
      <c r="AF1" s="113">
        <v>2018</v>
      </c>
      <c r="AG1" s="113"/>
      <c r="AH1" s="113"/>
      <c r="AI1" s="113"/>
      <c r="AJ1" s="113"/>
      <c r="AK1" s="113"/>
      <c r="AL1" s="113"/>
    </row>
    <row r="2" spans="1:40" ht="29.25" customHeight="1" x14ac:dyDescent="0.25">
      <c r="A2" s="14" t="s">
        <v>3</v>
      </c>
      <c r="B2" s="14" t="s">
        <v>10</v>
      </c>
      <c r="C2" s="14" t="s">
        <v>462</v>
      </c>
      <c r="D2" s="13" t="s">
        <v>437</v>
      </c>
      <c r="E2" s="13" t="s">
        <v>2336</v>
      </c>
      <c r="F2" s="13" t="s">
        <v>433</v>
      </c>
      <c r="G2" s="13" t="s">
        <v>439</v>
      </c>
      <c r="H2" s="13" t="s">
        <v>434</v>
      </c>
      <c r="I2" s="13" t="s">
        <v>435</v>
      </c>
      <c r="J2" s="13" t="s">
        <v>436</v>
      </c>
      <c r="K2" s="16" t="s">
        <v>437</v>
      </c>
      <c r="L2" s="16" t="s">
        <v>2336</v>
      </c>
      <c r="M2" s="16" t="s">
        <v>433</v>
      </c>
      <c r="N2" s="16" t="s">
        <v>439</v>
      </c>
      <c r="O2" s="16" t="s">
        <v>434</v>
      </c>
      <c r="P2" s="16" t="s">
        <v>435</v>
      </c>
      <c r="Q2" s="16" t="s">
        <v>436</v>
      </c>
      <c r="R2" s="13" t="s">
        <v>437</v>
      </c>
      <c r="S2" s="13" t="s">
        <v>2336</v>
      </c>
      <c r="T2" s="13" t="s">
        <v>433</v>
      </c>
      <c r="U2" s="13" t="s">
        <v>439</v>
      </c>
      <c r="V2" s="13" t="s">
        <v>434</v>
      </c>
      <c r="W2" s="13" t="s">
        <v>435</v>
      </c>
      <c r="X2" s="13" t="s">
        <v>436</v>
      </c>
      <c r="Y2" s="20" t="s">
        <v>437</v>
      </c>
      <c r="Z2" s="16" t="s">
        <v>2336</v>
      </c>
      <c r="AA2" s="20" t="s">
        <v>433</v>
      </c>
      <c r="AB2" s="20" t="s">
        <v>439</v>
      </c>
      <c r="AC2" s="20" t="s">
        <v>434</v>
      </c>
      <c r="AD2" s="20" t="s">
        <v>435</v>
      </c>
      <c r="AE2" s="20" t="s">
        <v>436</v>
      </c>
      <c r="AF2" s="13" t="s">
        <v>437</v>
      </c>
      <c r="AG2" s="13" t="s">
        <v>2336</v>
      </c>
      <c r="AH2" s="13" t="s">
        <v>433</v>
      </c>
      <c r="AI2" s="13" t="s">
        <v>439</v>
      </c>
      <c r="AJ2" s="13" t="s">
        <v>434</v>
      </c>
      <c r="AK2" s="13" t="s">
        <v>435</v>
      </c>
      <c r="AL2" s="13" t="s">
        <v>436</v>
      </c>
      <c r="AN2" s="105" t="s">
        <v>3531</v>
      </c>
    </row>
    <row r="3" spans="1:40" x14ac:dyDescent="0.25">
      <c r="A3">
        <v>1573</v>
      </c>
      <c r="B3" t="s">
        <v>407</v>
      </c>
      <c r="C3" t="s">
        <v>463</v>
      </c>
      <c r="D3" s="10"/>
      <c r="E3" s="9"/>
      <c r="F3" s="9"/>
      <c r="G3" s="9"/>
      <c r="H3" s="9"/>
      <c r="I3" s="9"/>
      <c r="J3" s="9">
        <v>0</v>
      </c>
      <c r="K3" s="10"/>
      <c r="L3" s="9"/>
      <c r="M3" s="9"/>
      <c r="N3" s="9"/>
      <c r="O3" s="9"/>
      <c r="P3" s="9"/>
      <c r="Q3" s="9">
        <v>0</v>
      </c>
      <c r="R3" s="10">
        <v>42735</v>
      </c>
      <c r="S3" s="9">
        <v>4890000000</v>
      </c>
      <c r="T3" s="9">
        <v>522200000.00000006</v>
      </c>
      <c r="U3" s="9">
        <v>140100000</v>
      </c>
      <c r="V3" s="9">
        <v>181000000</v>
      </c>
      <c r="W3" s="9">
        <v>109400000</v>
      </c>
      <c r="X3" s="9">
        <v>952700000</v>
      </c>
      <c r="Y3" s="10">
        <v>43100</v>
      </c>
      <c r="Z3" s="9">
        <v>4936500000</v>
      </c>
      <c r="AA3" s="9">
        <v>666500000</v>
      </c>
      <c r="AB3" s="9">
        <v>87300000</v>
      </c>
      <c r="AC3" s="9">
        <v>182900000</v>
      </c>
      <c r="AD3" s="9">
        <v>9200000</v>
      </c>
      <c r="AE3" s="9">
        <v>945900000</v>
      </c>
      <c r="AM3">
        <f>COUNTIFS(Companies!$A$2:$A$1048576,A3)</f>
        <v>1</v>
      </c>
    </row>
    <row r="4" spans="1:40" x14ac:dyDescent="0.25">
      <c r="A4">
        <v>1158</v>
      </c>
      <c r="B4" t="s">
        <v>53</v>
      </c>
      <c r="C4" t="s">
        <v>463</v>
      </c>
      <c r="D4" s="10">
        <v>42004</v>
      </c>
      <c r="E4" s="9">
        <v>65559078</v>
      </c>
      <c r="F4" s="29">
        <v>6764540</v>
      </c>
      <c r="G4" s="9">
        <v>-951861</v>
      </c>
      <c r="H4" s="9">
        <v>5524359</v>
      </c>
      <c r="I4" s="29">
        <v>0</v>
      </c>
      <c r="J4" s="9">
        <v>11337038</v>
      </c>
      <c r="K4" s="10">
        <v>42369</v>
      </c>
      <c r="L4" s="9">
        <v>57116202</v>
      </c>
      <c r="M4" s="29">
        <v>7925494</v>
      </c>
      <c r="N4">
        <v>-744162</v>
      </c>
      <c r="O4" s="9">
        <v>5657580</v>
      </c>
      <c r="P4" s="29">
        <v>0</v>
      </c>
      <c r="Q4" s="9">
        <v>12838912</v>
      </c>
      <c r="R4" s="10">
        <v>42735</v>
      </c>
      <c r="S4" s="9">
        <v>57875707</v>
      </c>
      <c r="T4" s="29">
        <v>2777313</v>
      </c>
      <c r="U4">
        <v>-505702</v>
      </c>
      <c r="V4" s="9">
        <v>7241915</v>
      </c>
      <c r="W4" s="29">
        <v>536057</v>
      </c>
      <c r="X4" s="9">
        <v>10049583</v>
      </c>
      <c r="Y4" s="10">
        <v>43100</v>
      </c>
      <c r="Z4" s="9">
        <v>62306665</v>
      </c>
      <c r="AA4" s="9">
        <v>5732573</v>
      </c>
      <c r="AB4">
        <v>-373757</v>
      </c>
      <c r="AC4" s="9">
        <v>7472341</v>
      </c>
      <c r="AD4" s="9">
        <v>888977</v>
      </c>
      <c r="AE4" s="9">
        <v>13720134</v>
      </c>
      <c r="AF4" s="10">
        <v>43190</v>
      </c>
      <c r="AM4">
        <f>COUNTIFS(Companies!$A$2:$A$1048576,A4)</f>
        <v>1</v>
      </c>
    </row>
    <row r="5" spans="1:40" x14ac:dyDescent="0.25">
      <c r="A5">
        <v>1303</v>
      </c>
      <c r="B5" t="s">
        <v>20</v>
      </c>
      <c r="C5" t="s">
        <v>538</v>
      </c>
      <c r="D5" s="10"/>
      <c r="E5" s="9"/>
      <c r="F5" s="9"/>
      <c r="G5" s="9"/>
      <c r="H5" s="9"/>
      <c r="I5" s="9"/>
      <c r="J5" s="9"/>
      <c r="K5" s="10"/>
      <c r="L5" s="9"/>
      <c r="M5" s="9"/>
      <c r="N5" s="9"/>
      <c r="O5" s="9"/>
      <c r="P5" s="9"/>
      <c r="Q5" s="9"/>
      <c r="R5" s="10">
        <v>42551</v>
      </c>
      <c r="S5" s="9">
        <v>1680000000</v>
      </c>
      <c r="T5" s="9"/>
      <c r="U5" s="9"/>
      <c r="V5" s="9"/>
      <c r="W5" s="9"/>
      <c r="X5" s="9"/>
      <c r="Y5" s="10">
        <v>42916</v>
      </c>
      <c r="Z5" s="9">
        <v>1700000000</v>
      </c>
      <c r="AA5" s="9"/>
      <c r="AB5" s="9"/>
      <c r="AC5" s="9"/>
      <c r="AD5" s="9"/>
      <c r="AE5" s="9"/>
      <c r="AF5" s="10">
        <v>43281</v>
      </c>
      <c r="AG5" s="9">
        <v>1907000000</v>
      </c>
      <c r="AJ5" s="9"/>
      <c r="AK5" s="9"/>
      <c r="AL5" s="9"/>
      <c r="AM5">
        <f>COUNTIFS(Companies!$A$2:$A$1048576,A5)</f>
        <v>1</v>
      </c>
    </row>
    <row r="6" spans="1:40" x14ac:dyDescent="0.25">
      <c r="A6">
        <v>1105</v>
      </c>
      <c r="B6" t="s">
        <v>22</v>
      </c>
      <c r="C6" t="s">
        <v>538</v>
      </c>
      <c r="D6" s="10">
        <v>42004</v>
      </c>
      <c r="E6" s="9">
        <v>3088497000</v>
      </c>
      <c r="F6" s="9">
        <v>-170179000</v>
      </c>
      <c r="G6" s="9"/>
      <c r="H6" s="9"/>
      <c r="I6" s="9"/>
      <c r="J6" s="9"/>
      <c r="K6" s="10">
        <v>42369</v>
      </c>
      <c r="L6" s="9">
        <v>2465426000</v>
      </c>
      <c r="M6" s="9">
        <v>59505000</v>
      </c>
      <c r="N6" s="9"/>
      <c r="O6" s="9"/>
      <c r="P6" s="9"/>
      <c r="Q6" s="9"/>
      <c r="R6" s="10"/>
      <c r="S6" s="9"/>
      <c r="T6" s="9"/>
      <c r="U6" s="9"/>
      <c r="V6" s="9"/>
      <c r="W6" s="9"/>
      <c r="X6" s="9"/>
      <c r="Y6" s="10">
        <v>43100</v>
      </c>
      <c r="Z6" s="9">
        <v>2909705000</v>
      </c>
      <c r="AA6" s="9">
        <v>58047000</v>
      </c>
      <c r="AB6" s="9">
        <f>7850000-25649000</f>
        <v>-17799000</v>
      </c>
      <c r="AC6" s="9">
        <f>41068000+2064000</f>
        <v>43132000</v>
      </c>
      <c r="AD6" s="9">
        <v>36526000</v>
      </c>
      <c r="AE6" s="9">
        <f>SUM(AA6:AD6)</f>
        <v>119906000</v>
      </c>
      <c r="AF6" s="10"/>
      <c r="AJ6" s="9"/>
      <c r="AK6" s="9"/>
      <c r="AL6" s="9"/>
      <c r="AM6">
        <f>COUNTIFS(Companies!$A$2:$A$1048576,A6)</f>
        <v>1</v>
      </c>
    </row>
    <row r="7" spans="1:40" x14ac:dyDescent="0.25">
      <c r="A7">
        <v>1558</v>
      </c>
      <c r="B7" t="s">
        <v>23</v>
      </c>
      <c r="C7" t="s">
        <v>538</v>
      </c>
      <c r="D7" s="10">
        <v>41820</v>
      </c>
      <c r="E7" s="9">
        <v>80543000</v>
      </c>
      <c r="F7" s="9"/>
      <c r="G7" s="9"/>
      <c r="H7" s="9"/>
      <c r="I7" s="9"/>
      <c r="J7" s="9"/>
      <c r="K7" s="10">
        <v>42185</v>
      </c>
      <c r="L7" s="9">
        <v>142739000</v>
      </c>
      <c r="M7" s="9"/>
      <c r="N7" s="9"/>
      <c r="O7" s="9"/>
      <c r="P7" s="9"/>
      <c r="Q7" s="9"/>
      <c r="R7" s="10">
        <v>42551</v>
      </c>
      <c r="S7" s="9">
        <v>96495000</v>
      </c>
      <c r="T7" s="9"/>
      <c r="U7" s="9"/>
      <c r="V7" s="9"/>
      <c r="W7" s="9"/>
      <c r="X7" s="9"/>
      <c r="Y7" s="10"/>
      <c r="Z7" s="9"/>
      <c r="AA7" s="9"/>
      <c r="AB7" s="9"/>
      <c r="AC7" s="9"/>
      <c r="AD7" s="9"/>
      <c r="AE7" s="9"/>
      <c r="AF7" s="10">
        <v>43190</v>
      </c>
      <c r="AG7" s="9">
        <v>39100000</v>
      </c>
      <c r="AH7" s="9">
        <v>-350000</v>
      </c>
      <c r="AJ7" s="9"/>
      <c r="AK7" s="9"/>
      <c r="AL7" s="9"/>
      <c r="AM7">
        <f>COUNTIFS(Companies!$A$2:$A$1048576,A7)</f>
        <v>1</v>
      </c>
    </row>
    <row r="8" spans="1:40" x14ac:dyDescent="0.25">
      <c r="A8">
        <v>8354</v>
      </c>
      <c r="B8" t="s">
        <v>25</v>
      </c>
      <c r="C8" t="s">
        <v>545</v>
      </c>
      <c r="D8" s="10">
        <v>42004</v>
      </c>
      <c r="E8" s="9">
        <v>5859269000</v>
      </c>
      <c r="F8" s="9">
        <v>209987000</v>
      </c>
      <c r="G8" s="9"/>
      <c r="H8" s="9"/>
      <c r="I8" s="9"/>
      <c r="J8" s="9">
        <v>481256000</v>
      </c>
      <c r="K8" s="10">
        <v>42369</v>
      </c>
      <c r="L8" s="9">
        <v>6377220000</v>
      </c>
      <c r="M8" s="9">
        <v>270371000</v>
      </c>
      <c r="N8" s="9"/>
      <c r="O8" s="9"/>
      <c r="P8" s="9"/>
      <c r="Q8" s="9">
        <v>541053000</v>
      </c>
      <c r="R8" s="10">
        <v>42735</v>
      </c>
      <c r="S8" s="9">
        <v>6038974000</v>
      </c>
      <c r="T8" s="9">
        <v>274816000</v>
      </c>
      <c r="U8" s="9"/>
      <c r="V8" s="9"/>
      <c r="W8" s="9"/>
      <c r="X8" s="9">
        <v>527402000</v>
      </c>
      <c r="Y8" s="10">
        <v>43100</v>
      </c>
      <c r="Z8" s="9">
        <v>5889047000</v>
      </c>
      <c r="AA8" s="9">
        <v>265623000</v>
      </c>
      <c r="AB8" s="9">
        <v>10526000</v>
      </c>
      <c r="AC8" s="9">
        <v>135970000</v>
      </c>
      <c r="AD8" s="9">
        <v>134980000</v>
      </c>
      <c r="AE8" s="9">
        <v>541660000</v>
      </c>
      <c r="AF8" s="10"/>
      <c r="AJ8" s="9"/>
      <c r="AK8" s="9"/>
      <c r="AL8" s="9"/>
      <c r="AM8">
        <f>COUNTIFS(Companies!$A$2:$A$1048576,A8)</f>
        <v>1</v>
      </c>
    </row>
    <row r="9" spans="1:40" x14ac:dyDescent="0.25">
      <c r="A9">
        <v>8063</v>
      </c>
      <c r="B9" t="s">
        <v>27</v>
      </c>
      <c r="C9" t="s">
        <v>545</v>
      </c>
      <c r="D9" s="10">
        <v>42004</v>
      </c>
      <c r="E9" s="9">
        <v>505300000</v>
      </c>
      <c r="F9" s="9">
        <v>10500000</v>
      </c>
      <c r="G9" s="9"/>
      <c r="H9" s="9"/>
      <c r="I9" s="9"/>
      <c r="J9" s="9">
        <v>45700000</v>
      </c>
      <c r="K9" s="10">
        <v>42369</v>
      </c>
      <c r="L9" s="9">
        <v>535307300</v>
      </c>
      <c r="M9" s="9">
        <v>10516100</v>
      </c>
      <c r="N9" s="9"/>
      <c r="O9" s="9"/>
      <c r="P9" s="9"/>
      <c r="Q9" s="9">
        <v>49018800</v>
      </c>
      <c r="R9" s="10">
        <v>42735</v>
      </c>
      <c r="S9" s="9">
        <v>610400000</v>
      </c>
      <c r="T9" s="9">
        <v>9400000</v>
      </c>
      <c r="U9" s="9"/>
      <c r="V9" s="9"/>
      <c r="W9" s="9"/>
      <c r="X9" s="9">
        <v>39000000</v>
      </c>
      <c r="Y9" s="10"/>
      <c r="Z9" s="9"/>
      <c r="AA9" s="9"/>
      <c r="AB9" s="9"/>
      <c r="AC9" s="9"/>
      <c r="AD9" s="9"/>
      <c r="AE9" s="9"/>
      <c r="AF9" s="10"/>
      <c r="AJ9" s="9"/>
      <c r="AK9" s="9"/>
      <c r="AL9" s="9"/>
      <c r="AM9">
        <f>COUNTIFS(Companies!$A$2:$A$1048576,A9)</f>
        <v>1</v>
      </c>
    </row>
    <row r="10" spans="1:40" x14ac:dyDescent="0.25">
      <c r="A10">
        <v>8172</v>
      </c>
      <c r="B10" t="s">
        <v>29</v>
      </c>
      <c r="C10" t="s">
        <v>545</v>
      </c>
      <c r="D10" s="10">
        <v>42004</v>
      </c>
      <c r="E10" s="9">
        <v>2693638000</v>
      </c>
      <c r="F10" s="9">
        <v>102141000</v>
      </c>
      <c r="G10" s="9"/>
      <c r="H10" s="9"/>
      <c r="I10" s="9"/>
      <c r="J10" s="9">
        <v>316799000</v>
      </c>
      <c r="K10" s="10">
        <v>42369</v>
      </c>
      <c r="L10" s="9">
        <v>3046529000</v>
      </c>
      <c r="M10" s="9">
        <v>164461000</v>
      </c>
      <c r="N10" s="9"/>
      <c r="O10" s="9"/>
      <c r="P10" s="9"/>
      <c r="Q10" s="9">
        <v>392742000</v>
      </c>
      <c r="R10" s="10">
        <v>42735</v>
      </c>
      <c r="S10" s="9">
        <v>2949399000</v>
      </c>
      <c r="T10" s="9">
        <v>108709000</v>
      </c>
      <c r="U10" s="9">
        <v>42742000</v>
      </c>
      <c r="V10" s="9">
        <v>110132000</v>
      </c>
      <c r="W10" s="9">
        <v>42035000</v>
      </c>
      <c r="X10" s="9">
        <v>358800000</v>
      </c>
      <c r="Y10" s="10">
        <v>43100</v>
      </c>
      <c r="Z10" s="9">
        <v>3094676000</v>
      </c>
      <c r="AA10" s="9">
        <v>157064000</v>
      </c>
      <c r="AB10" s="9">
        <v>31475000</v>
      </c>
      <c r="AC10" s="9">
        <v>110580000</v>
      </c>
      <c r="AD10" s="9">
        <v>85004000</v>
      </c>
      <c r="AE10" s="9">
        <v>411400000</v>
      </c>
      <c r="AF10" s="10"/>
      <c r="AJ10" s="9"/>
      <c r="AK10" s="9"/>
      <c r="AL10" s="9"/>
      <c r="AM10">
        <f>COUNTIFS(Companies!$A$2:$A$1048576,A10)</f>
        <v>1</v>
      </c>
    </row>
    <row r="11" spans="1:40" x14ac:dyDescent="0.25">
      <c r="A11">
        <v>730</v>
      </c>
      <c r="B11" t="s">
        <v>31</v>
      </c>
      <c r="C11" t="s">
        <v>545</v>
      </c>
      <c r="D11" s="10">
        <v>42004</v>
      </c>
      <c r="E11" s="9">
        <v>47442415</v>
      </c>
      <c r="F11" s="9">
        <v>408608</v>
      </c>
      <c r="G11" s="9"/>
      <c r="H11" s="9"/>
      <c r="I11" s="9"/>
      <c r="J11" s="9">
        <v>4579561</v>
      </c>
      <c r="K11" s="10">
        <v>42369</v>
      </c>
      <c r="L11" s="9">
        <v>53463191</v>
      </c>
      <c r="M11" s="9">
        <v>7310895</v>
      </c>
      <c r="N11" s="9"/>
      <c r="O11" s="9"/>
      <c r="P11" s="9"/>
      <c r="Q11" s="9">
        <v>7390614</v>
      </c>
      <c r="R11" s="10">
        <v>42735</v>
      </c>
      <c r="S11" s="9">
        <v>65767505</v>
      </c>
      <c r="T11" s="9">
        <v>2197843</v>
      </c>
      <c r="U11" s="9"/>
      <c r="V11" s="9"/>
      <c r="W11" s="9"/>
      <c r="X11" s="9">
        <v>6186109</v>
      </c>
      <c r="Y11" s="10">
        <v>43100</v>
      </c>
      <c r="Z11" s="9">
        <v>70000000</v>
      </c>
      <c r="AA11" s="9"/>
      <c r="AB11" s="9"/>
      <c r="AC11" s="9"/>
      <c r="AD11" s="9"/>
      <c r="AE11" s="9"/>
      <c r="AF11" s="10"/>
      <c r="AJ11" s="9"/>
      <c r="AK11" s="9"/>
      <c r="AL11" s="9"/>
      <c r="AM11">
        <f>COUNTIFS(Companies!$A$2:$A$1048576,A11)</f>
        <v>1</v>
      </c>
    </row>
    <row r="12" spans="1:40" x14ac:dyDescent="0.25">
      <c r="A12">
        <v>972</v>
      </c>
      <c r="B12" t="s">
        <v>32</v>
      </c>
      <c r="C12" t="s">
        <v>539</v>
      </c>
      <c r="D12" s="10">
        <v>42004</v>
      </c>
      <c r="E12" s="9">
        <v>1064884000</v>
      </c>
      <c r="F12" s="9"/>
      <c r="G12" s="9"/>
      <c r="H12" s="9"/>
      <c r="I12" s="9"/>
      <c r="J12" s="9"/>
      <c r="K12" s="10">
        <v>42369</v>
      </c>
      <c r="L12" s="9">
        <v>1103008000</v>
      </c>
      <c r="M12" s="9">
        <v>117817000</v>
      </c>
      <c r="N12" s="9"/>
      <c r="O12" s="9"/>
      <c r="P12" s="9"/>
      <c r="Q12" s="9">
        <v>402604000</v>
      </c>
      <c r="R12" s="10">
        <v>42735</v>
      </c>
      <c r="S12" s="9">
        <v>1574457000</v>
      </c>
      <c r="T12" s="9">
        <v>105551000</v>
      </c>
      <c r="U12" s="9"/>
      <c r="V12" s="9"/>
      <c r="W12" s="9"/>
      <c r="X12" s="9">
        <v>462473000</v>
      </c>
      <c r="Y12" s="10">
        <v>43100</v>
      </c>
      <c r="Z12" s="9">
        <v>1851228000</v>
      </c>
      <c r="AA12" s="9">
        <v>145008000</v>
      </c>
      <c r="AB12" s="9">
        <v>236689000</v>
      </c>
      <c r="AC12" s="9">
        <v>129015000</v>
      </c>
      <c r="AD12" s="9">
        <v>164426000</v>
      </c>
      <c r="AE12" s="9">
        <v>675138000</v>
      </c>
      <c r="AF12" s="10"/>
      <c r="AJ12" s="9"/>
      <c r="AK12" s="9"/>
      <c r="AL12" s="9"/>
      <c r="AM12">
        <f>COUNTIFS(Companies!$A$2:$A$1048576,A12)</f>
        <v>1</v>
      </c>
    </row>
    <row r="13" spans="1:40" x14ac:dyDescent="0.25">
      <c r="A13">
        <v>8528</v>
      </c>
      <c r="B13" t="s">
        <v>34</v>
      </c>
      <c r="C13" t="s">
        <v>539</v>
      </c>
      <c r="D13" s="10">
        <v>42004</v>
      </c>
      <c r="E13" s="9"/>
      <c r="F13" s="9"/>
      <c r="G13" s="9"/>
      <c r="H13" s="9"/>
      <c r="I13" s="9"/>
      <c r="J13" s="9"/>
      <c r="K13" s="10">
        <v>42369</v>
      </c>
      <c r="L13" s="9">
        <v>125823000</v>
      </c>
      <c r="M13" s="9">
        <v>204155000</v>
      </c>
      <c r="N13" s="9"/>
      <c r="O13" s="9"/>
      <c r="P13" s="9"/>
      <c r="Q13" s="9"/>
      <c r="R13" s="10"/>
      <c r="S13" s="9"/>
      <c r="T13" s="9"/>
      <c r="U13" s="9"/>
      <c r="V13" s="9"/>
      <c r="W13" s="9"/>
      <c r="X13" s="9"/>
      <c r="Y13" s="10">
        <v>43100</v>
      </c>
      <c r="Z13" s="9">
        <v>2105051000</v>
      </c>
      <c r="AA13" s="9">
        <v>254666000</v>
      </c>
      <c r="AB13" s="9">
        <f>446866000-78544000</f>
        <v>368322000</v>
      </c>
      <c r="AC13" s="9">
        <v>185278000</v>
      </c>
      <c r="AD13" s="9">
        <f>46635000+1631000</f>
        <v>48266000</v>
      </c>
      <c r="AE13" s="9">
        <f>SUM(AA13:AD13)</f>
        <v>856532000</v>
      </c>
      <c r="AF13" s="10"/>
      <c r="AJ13" s="9"/>
      <c r="AK13" s="9"/>
      <c r="AL13" s="9"/>
      <c r="AM13">
        <f>COUNTIFS(Companies!$A$2:$A$1048576,A13)</f>
        <v>1</v>
      </c>
    </row>
    <row r="14" spans="1:40" x14ac:dyDescent="0.25">
      <c r="A14">
        <v>535</v>
      </c>
      <c r="B14" t="s">
        <v>35</v>
      </c>
      <c r="C14" t="s">
        <v>539</v>
      </c>
      <c r="D14" s="10">
        <v>42004</v>
      </c>
      <c r="E14" s="9">
        <v>744696000</v>
      </c>
      <c r="F14" s="9">
        <v>74734000</v>
      </c>
      <c r="G14" s="9"/>
      <c r="H14" s="9"/>
      <c r="I14" s="9"/>
      <c r="J14" s="9">
        <v>281117000</v>
      </c>
      <c r="K14" s="10">
        <v>42369</v>
      </c>
      <c r="L14" s="9">
        <v>796925000</v>
      </c>
      <c r="M14" s="9">
        <v>10936000</v>
      </c>
      <c r="N14" s="9"/>
      <c r="O14" s="9"/>
      <c r="P14" s="9"/>
      <c r="Q14" s="9">
        <v>190224000</v>
      </c>
      <c r="R14" s="10">
        <v>42735</v>
      </c>
      <c r="S14" s="9">
        <v>917429000</v>
      </c>
      <c r="T14" s="9">
        <v>28374000</v>
      </c>
      <c r="U14" s="9"/>
      <c r="V14" s="9"/>
      <c r="W14" s="9"/>
      <c r="X14" s="9">
        <v>249594000</v>
      </c>
      <c r="Y14" s="10">
        <v>43100</v>
      </c>
      <c r="Z14" s="9">
        <v>1020802000</v>
      </c>
      <c r="AA14" s="9">
        <v>28478000</v>
      </c>
      <c r="AB14" s="9">
        <v>71703000</v>
      </c>
      <c r="AC14" s="9">
        <v>78497000</v>
      </c>
      <c r="AD14" s="9">
        <v>7897000</v>
      </c>
      <c r="AE14" s="9">
        <f>SUM(AA14:AD14)</f>
        <v>186575000</v>
      </c>
      <c r="AF14" s="10"/>
      <c r="AJ14" s="9"/>
      <c r="AK14" s="9"/>
      <c r="AL14" s="9"/>
      <c r="AM14">
        <f>COUNTIFS(Companies!$A$2:$A$1048576,A14)</f>
        <v>1</v>
      </c>
    </row>
    <row r="15" spans="1:40" x14ac:dyDescent="0.25">
      <c r="A15">
        <v>526</v>
      </c>
      <c r="B15" t="s">
        <v>37</v>
      </c>
      <c r="C15" t="s">
        <v>539</v>
      </c>
      <c r="D15" s="10">
        <v>42004</v>
      </c>
      <c r="E15" s="9">
        <v>11213200000</v>
      </c>
      <c r="F15" s="9">
        <v>903000000</v>
      </c>
      <c r="G15" s="9"/>
      <c r="H15" s="9"/>
      <c r="I15" s="9"/>
      <c r="J15" s="9">
        <v>2918700000</v>
      </c>
      <c r="K15" s="10">
        <v>42369</v>
      </c>
      <c r="L15" s="9">
        <v>11711569000</v>
      </c>
      <c r="M15" s="9">
        <v>536279000</v>
      </c>
      <c r="N15" s="9"/>
      <c r="O15" s="9"/>
      <c r="P15" s="9"/>
      <c r="Q15" s="9">
        <v>3974300000</v>
      </c>
      <c r="R15" s="10">
        <v>42735</v>
      </c>
      <c r="S15" s="9">
        <v>14098208000</v>
      </c>
      <c r="T15" s="9">
        <v>2947098000</v>
      </c>
      <c r="U15" s="9"/>
      <c r="V15" s="9"/>
      <c r="W15" s="9"/>
      <c r="X15" s="9">
        <v>4571500000</v>
      </c>
      <c r="Y15" s="10">
        <v>43100</v>
      </c>
      <c r="Z15" s="9">
        <v>14608233000</v>
      </c>
      <c r="AA15" s="9">
        <v>2519310000</v>
      </c>
      <c r="AB15" s="9">
        <f>688280000-326244000</f>
        <v>362036000</v>
      </c>
      <c r="AC15" s="9">
        <v>1301897000</v>
      </c>
      <c r="AD15" s="9">
        <v>984304000</v>
      </c>
      <c r="AE15" s="9">
        <f>SUM(AA15:AD15)</f>
        <v>5167547000</v>
      </c>
      <c r="AF15" s="10"/>
      <c r="AJ15" s="9"/>
      <c r="AK15" s="9"/>
      <c r="AL15" s="9"/>
      <c r="AM15">
        <f>COUNTIFS(Companies!$A$2:$A$1048576,A15)</f>
        <v>1</v>
      </c>
    </row>
    <row r="16" spans="1:40" x14ac:dyDescent="0.25">
      <c r="A16">
        <v>533</v>
      </c>
      <c r="B16" t="s">
        <v>38</v>
      </c>
      <c r="C16" t="s">
        <v>539</v>
      </c>
      <c r="D16" s="10">
        <v>42004</v>
      </c>
      <c r="E16" s="9">
        <v>4131432000</v>
      </c>
      <c r="F16" s="9">
        <v>318141000</v>
      </c>
      <c r="G16" s="9"/>
      <c r="H16" s="9"/>
      <c r="I16" s="9"/>
      <c r="J16" s="9">
        <v>1045644000</v>
      </c>
      <c r="K16" s="10">
        <v>42369</v>
      </c>
      <c r="L16" s="9">
        <v>3834469000</v>
      </c>
      <c r="M16" s="9">
        <v>-11592000</v>
      </c>
      <c r="N16" s="9"/>
      <c r="O16" s="9"/>
      <c r="P16" s="9"/>
      <c r="Q16" s="9">
        <v>742614000</v>
      </c>
      <c r="R16" s="10">
        <v>42735</v>
      </c>
      <c r="S16" s="9">
        <v>4406834000</v>
      </c>
      <c r="T16" s="9">
        <v>434161000</v>
      </c>
      <c r="U16" s="9"/>
      <c r="V16" s="9"/>
      <c r="W16" s="9"/>
      <c r="X16" s="9">
        <v>1237164000</v>
      </c>
      <c r="Y16" s="10">
        <v>43100</v>
      </c>
      <c r="Z16" s="9">
        <v>4736534000</v>
      </c>
      <c r="AA16" s="9">
        <v>560438000</v>
      </c>
      <c r="AB16" s="9">
        <v>200260000</v>
      </c>
      <c r="AC16" s="9">
        <v>563996000</v>
      </c>
      <c r="AD16" s="9">
        <v>198262000</v>
      </c>
      <c r="AE16" s="9">
        <v>1520709000</v>
      </c>
      <c r="AF16" s="10"/>
      <c r="AG16" s="9"/>
      <c r="AJ16" s="9"/>
      <c r="AK16" s="9"/>
      <c r="AL16" s="9"/>
      <c r="AM16">
        <f>COUNTIFS(Companies!$A$2:$A$1048576,A16)</f>
        <v>1</v>
      </c>
    </row>
    <row r="17" spans="1:39" x14ac:dyDescent="0.25">
      <c r="A17">
        <v>2042</v>
      </c>
      <c r="B17" t="s">
        <v>39</v>
      </c>
      <c r="C17" t="s">
        <v>539</v>
      </c>
      <c r="D17" s="10">
        <v>42004</v>
      </c>
      <c r="E17" s="9">
        <v>2617040000</v>
      </c>
      <c r="F17" s="9">
        <v>421586000</v>
      </c>
      <c r="G17" s="9"/>
      <c r="H17" s="9"/>
      <c r="I17" s="9"/>
      <c r="J17" s="9">
        <v>843952000</v>
      </c>
      <c r="K17" s="10">
        <v>42369</v>
      </c>
      <c r="L17" s="9">
        <v>2971185000</v>
      </c>
      <c r="M17" s="9">
        <v>438444000</v>
      </c>
      <c r="N17" s="9"/>
      <c r="O17" s="9"/>
      <c r="P17" s="9"/>
      <c r="Q17" s="9">
        <v>911026000</v>
      </c>
      <c r="R17" s="10">
        <v>42735</v>
      </c>
      <c r="S17" s="9">
        <v>3741006000</v>
      </c>
      <c r="T17" s="9">
        <v>626847000</v>
      </c>
      <c r="U17" s="9"/>
      <c r="V17" s="9"/>
      <c r="W17" s="9"/>
      <c r="X17" s="9">
        <v>1185535000</v>
      </c>
      <c r="Y17" s="10">
        <v>43100</v>
      </c>
      <c r="Z17" s="9">
        <v>4166955000</v>
      </c>
      <c r="AA17" s="9">
        <v>686172000</v>
      </c>
      <c r="AB17" s="9">
        <v>222167000</v>
      </c>
      <c r="AC17" s="9">
        <v>247282000</v>
      </c>
      <c r="AD17" s="9">
        <v>227901000</v>
      </c>
      <c r="AE17" s="9">
        <v>1383522000</v>
      </c>
      <c r="AF17" s="10"/>
      <c r="AJ17" s="9"/>
      <c r="AK17" s="9"/>
      <c r="AL17" s="9"/>
      <c r="AM17">
        <f>COUNTIFS(Companies!$A$2:$A$1048576,A17)</f>
        <v>1</v>
      </c>
    </row>
    <row r="18" spans="1:39" x14ac:dyDescent="0.25">
      <c r="A18">
        <v>525</v>
      </c>
      <c r="B18" t="s">
        <v>40</v>
      </c>
      <c r="C18" t="s">
        <v>539</v>
      </c>
      <c r="D18" s="10">
        <v>42004</v>
      </c>
      <c r="E18" s="9">
        <v>4539090000</v>
      </c>
      <c r="F18" s="9"/>
      <c r="G18" s="9"/>
      <c r="H18" s="9"/>
      <c r="I18" s="9"/>
      <c r="J18" s="9">
        <v>1157890000</v>
      </c>
      <c r="K18" s="10">
        <v>42369</v>
      </c>
      <c r="L18" s="9">
        <v>4475447000</v>
      </c>
      <c r="M18" s="9"/>
      <c r="N18" s="9"/>
      <c r="O18" s="9"/>
      <c r="P18" s="9"/>
      <c r="Q18" s="9">
        <v>887212000</v>
      </c>
      <c r="R18" s="10">
        <v>42735</v>
      </c>
      <c r="S18" s="9">
        <v>4726633000</v>
      </c>
      <c r="T18" s="9"/>
      <c r="U18" s="9"/>
      <c r="V18" s="9"/>
      <c r="W18" s="9"/>
      <c r="X18" s="9">
        <v>906929000</v>
      </c>
      <c r="Y18" s="10">
        <v>43100</v>
      </c>
      <c r="Z18" s="9">
        <v>5267255000</v>
      </c>
      <c r="AA18" s="9">
        <v>507908000</v>
      </c>
      <c r="AB18" s="9">
        <v>-24403000</v>
      </c>
      <c r="AC18" s="9">
        <v>280830000</v>
      </c>
      <c r="AD18" s="9">
        <v>228145000</v>
      </c>
      <c r="AE18" s="9">
        <v>759999000</v>
      </c>
      <c r="AF18" s="10"/>
      <c r="AJ18" s="9"/>
      <c r="AK18" s="9"/>
      <c r="AL18" s="9"/>
      <c r="AM18">
        <f>COUNTIFS(Companies!$A$2:$A$1048576,A18)</f>
        <v>1</v>
      </c>
    </row>
    <row r="19" spans="1:39" x14ac:dyDescent="0.25">
      <c r="A19">
        <v>889</v>
      </c>
      <c r="B19" t="s">
        <v>41</v>
      </c>
      <c r="C19" t="s">
        <v>539</v>
      </c>
      <c r="D19" s="10">
        <v>42004</v>
      </c>
      <c r="E19" s="9">
        <v>564568000</v>
      </c>
      <c r="F19" s="9">
        <v>16954000</v>
      </c>
      <c r="G19" s="9"/>
      <c r="H19" s="9"/>
      <c r="I19" s="9"/>
      <c r="J19" s="9">
        <v>160945000</v>
      </c>
      <c r="K19" s="10">
        <v>42369</v>
      </c>
      <c r="L19" s="9">
        <v>469874000</v>
      </c>
      <c r="M19" s="9">
        <v>-66994000</v>
      </c>
      <c r="N19" s="9"/>
      <c r="O19" s="9"/>
      <c r="P19" s="9"/>
      <c r="Q19" s="9">
        <v>113159000</v>
      </c>
      <c r="R19" s="10">
        <v>42735</v>
      </c>
      <c r="S19" s="9">
        <v>533879000</v>
      </c>
      <c r="T19" s="9">
        <v>-81870000</v>
      </c>
      <c r="U19" s="9">
        <v>33275000</v>
      </c>
      <c r="V19" s="9">
        <v>82819000</v>
      </c>
      <c r="W19" s="9">
        <v>29559000</v>
      </c>
      <c r="X19" s="9">
        <v>101353000</v>
      </c>
      <c r="Y19" s="10">
        <v>43100</v>
      </c>
      <c r="Z19" s="9">
        <v>631810000</v>
      </c>
      <c r="AA19" s="9">
        <v>30253000</v>
      </c>
      <c r="AB19" s="9">
        <v>27814000</v>
      </c>
      <c r="AC19" s="9">
        <v>49093000</v>
      </c>
      <c r="AD19" s="9">
        <v>43341000</v>
      </c>
      <c r="AE19" s="9">
        <v>125713000</v>
      </c>
      <c r="AF19" s="10"/>
      <c r="AJ19" s="9"/>
      <c r="AK19" s="9"/>
      <c r="AL19" s="9"/>
      <c r="AM19">
        <f>COUNTIFS(Companies!$A$2:$A$1048576,A19)</f>
        <v>1</v>
      </c>
    </row>
    <row r="20" spans="1:39" x14ac:dyDescent="0.25">
      <c r="A20">
        <v>544</v>
      </c>
      <c r="B20" t="s">
        <v>43</v>
      </c>
      <c r="C20" t="s">
        <v>540</v>
      </c>
      <c r="D20" s="10">
        <v>42004</v>
      </c>
      <c r="E20" s="9">
        <v>1927000000</v>
      </c>
      <c r="F20" s="9">
        <v>191000000</v>
      </c>
      <c r="G20" s="9"/>
      <c r="H20" s="9"/>
      <c r="I20" s="9"/>
      <c r="J20" s="9">
        <v>452000000</v>
      </c>
      <c r="K20" s="10">
        <v>42369</v>
      </c>
      <c r="L20" s="9">
        <v>2018000000</v>
      </c>
      <c r="M20" s="9">
        <v>260000000</v>
      </c>
      <c r="N20" s="9"/>
      <c r="O20" s="9"/>
      <c r="P20" s="9"/>
      <c r="Q20" s="9">
        <v>551000000</v>
      </c>
      <c r="R20" s="10">
        <v>42735</v>
      </c>
      <c r="S20" s="9">
        <v>1946000000</v>
      </c>
      <c r="T20" s="9">
        <v>309000000</v>
      </c>
      <c r="U20" s="9"/>
      <c r="V20" s="9"/>
      <c r="W20" s="9"/>
      <c r="X20" s="9">
        <v>570000000</v>
      </c>
      <c r="Y20" s="10">
        <v>43100</v>
      </c>
      <c r="Z20" s="9">
        <v>2047000000</v>
      </c>
      <c r="AA20" s="9">
        <v>256000000</v>
      </c>
      <c r="AB20" s="9">
        <v>105000000</v>
      </c>
      <c r="AC20" s="9">
        <v>236000000</v>
      </c>
      <c r="AD20" s="9">
        <v>14000000</v>
      </c>
      <c r="AE20" s="9">
        <v>611000000</v>
      </c>
      <c r="AF20" s="10"/>
      <c r="AJ20" s="9"/>
      <c r="AK20" s="9"/>
      <c r="AL20" s="9"/>
      <c r="AM20">
        <f>COUNTIFS(Companies!$A$2:$A$1048576,A20)</f>
        <v>1</v>
      </c>
    </row>
    <row r="21" spans="1:39" x14ac:dyDescent="0.25">
      <c r="A21">
        <v>1345</v>
      </c>
      <c r="B21" t="s">
        <v>45</v>
      </c>
      <c r="C21" t="s">
        <v>540</v>
      </c>
      <c r="D21" s="10">
        <v>41820</v>
      </c>
      <c r="E21" s="9">
        <v>34831510</v>
      </c>
      <c r="F21" s="9">
        <v>-1456130</v>
      </c>
      <c r="G21" s="9"/>
      <c r="H21" s="9"/>
      <c r="I21" s="9"/>
      <c r="J21" s="9">
        <v>76360</v>
      </c>
      <c r="K21" s="10">
        <v>42185</v>
      </c>
      <c r="L21" s="9">
        <v>48699860</v>
      </c>
      <c r="M21" s="9">
        <v>272430</v>
      </c>
      <c r="N21" s="9"/>
      <c r="O21" s="9"/>
      <c r="P21" s="9"/>
      <c r="Q21" s="9">
        <v>2991650</v>
      </c>
      <c r="R21" s="10">
        <v>42551</v>
      </c>
      <c r="S21" s="9">
        <v>50667691</v>
      </c>
      <c r="T21" s="9">
        <v>158969</v>
      </c>
      <c r="U21" s="9"/>
      <c r="V21" s="9"/>
      <c r="W21" s="9"/>
      <c r="X21" s="9">
        <v>2874929</v>
      </c>
      <c r="Y21" s="10">
        <v>42916</v>
      </c>
      <c r="Z21" s="9">
        <v>82764508</v>
      </c>
      <c r="AA21" s="9">
        <v>-5130986</v>
      </c>
      <c r="AB21" s="9"/>
      <c r="AC21" s="9"/>
      <c r="AD21" s="9"/>
      <c r="AE21" s="9">
        <v>793900</v>
      </c>
      <c r="AF21" s="10">
        <v>43281</v>
      </c>
      <c r="AG21" s="9">
        <v>99668125</v>
      </c>
      <c r="AH21" s="9">
        <v>-3448830</v>
      </c>
      <c r="AI21" s="9">
        <v>1264358</v>
      </c>
      <c r="AJ21" s="9">
        <f>1138636+2811293</f>
        <v>3949929</v>
      </c>
      <c r="AK21" s="9">
        <v>1145755</v>
      </c>
      <c r="AL21" s="9">
        <v>2911212</v>
      </c>
      <c r="AM21">
        <f>COUNTIFS(Companies!$A$2:$A$1048576,A21)</f>
        <v>1</v>
      </c>
    </row>
    <row r="22" spans="1:39" x14ac:dyDescent="0.25">
      <c r="A22">
        <v>1349</v>
      </c>
      <c r="B22" t="s">
        <v>46</v>
      </c>
      <c r="C22" t="s">
        <v>463</v>
      </c>
      <c r="D22" s="10"/>
      <c r="E22" s="9"/>
      <c r="F22" s="9"/>
      <c r="G22" s="9"/>
      <c r="H22" s="9"/>
      <c r="I22" s="9"/>
      <c r="J22" s="9"/>
      <c r="K22" s="10">
        <v>42369</v>
      </c>
      <c r="L22" s="9">
        <v>1179393939.3939393</v>
      </c>
      <c r="M22" s="9"/>
      <c r="N22" s="9"/>
      <c r="O22" s="9"/>
      <c r="P22" s="9"/>
      <c r="Q22" s="9"/>
      <c r="R22" s="10">
        <v>42735</v>
      </c>
      <c r="S22" s="9">
        <v>780000000</v>
      </c>
      <c r="T22" s="9"/>
      <c r="U22" s="9"/>
      <c r="V22" s="9"/>
      <c r="W22" s="9"/>
      <c r="X22" s="9"/>
      <c r="Y22" s="10">
        <v>43100</v>
      </c>
      <c r="Z22" s="9"/>
      <c r="AA22" s="9"/>
      <c r="AB22" s="9"/>
      <c r="AC22" s="9"/>
      <c r="AD22" s="9"/>
      <c r="AE22" s="9"/>
      <c r="AF22" s="10"/>
      <c r="AJ22" s="9"/>
      <c r="AK22" s="9"/>
      <c r="AL22" s="9"/>
      <c r="AM22">
        <f>COUNTIFS(Companies!$A$2:$A$1048576,A22)</f>
        <v>1</v>
      </c>
    </row>
    <row r="23" spans="1:39" x14ac:dyDescent="0.25">
      <c r="A23">
        <v>1560</v>
      </c>
      <c r="B23" t="s">
        <v>47</v>
      </c>
      <c r="C23" t="s">
        <v>540</v>
      </c>
      <c r="D23" s="10">
        <v>41729</v>
      </c>
      <c r="E23" s="9">
        <v>320162000</v>
      </c>
      <c r="F23" s="9">
        <v>-26735000</v>
      </c>
      <c r="G23" s="9"/>
      <c r="H23" s="9"/>
      <c r="I23" s="9"/>
      <c r="J23" s="9">
        <v>8104000</v>
      </c>
      <c r="K23" s="10">
        <v>42094</v>
      </c>
      <c r="L23" s="9">
        <v>318669000</v>
      </c>
      <c r="M23" s="9">
        <v>-33509000</v>
      </c>
      <c r="N23" s="9"/>
      <c r="O23" s="9"/>
      <c r="P23" s="9"/>
      <c r="Q23" s="9">
        <v>12050000</v>
      </c>
      <c r="R23" s="10">
        <v>42460</v>
      </c>
      <c r="S23" s="9">
        <v>330047000</v>
      </c>
      <c r="T23" s="9">
        <v>5717000</v>
      </c>
      <c r="U23" s="9"/>
      <c r="V23" s="9"/>
      <c r="W23" s="9"/>
      <c r="X23" s="9">
        <v>17077000</v>
      </c>
      <c r="Y23" s="10">
        <v>42825</v>
      </c>
      <c r="Z23" s="9"/>
      <c r="AA23" s="9"/>
      <c r="AB23" s="9"/>
      <c r="AC23" s="9"/>
      <c r="AD23" s="9"/>
      <c r="AE23" s="9"/>
      <c r="AF23" s="10">
        <v>43190</v>
      </c>
      <c r="AG23" s="9">
        <v>400000000</v>
      </c>
      <c r="AJ23" s="9"/>
      <c r="AK23" s="9"/>
      <c r="AL23" s="9">
        <v>32000000</v>
      </c>
      <c r="AM23">
        <f>COUNTIFS(Companies!$A$2:$A$1048576,A23)</f>
        <v>1</v>
      </c>
    </row>
    <row r="24" spans="1:39" x14ac:dyDescent="0.25">
      <c r="A24">
        <v>8115</v>
      </c>
      <c r="B24" t="s">
        <v>48</v>
      </c>
      <c r="C24" t="s">
        <v>540</v>
      </c>
      <c r="D24" s="10">
        <v>42004</v>
      </c>
      <c r="E24" s="9">
        <v>77806000</v>
      </c>
      <c r="F24" s="9">
        <v>-3886000</v>
      </c>
      <c r="G24" s="9"/>
      <c r="H24" s="9"/>
      <c r="I24" s="9"/>
      <c r="J24" s="9">
        <v>-552000</v>
      </c>
      <c r="K24" s="10">
        <v>42369</v>
      </c>
      <c r="L24" s="9">
        <v>104423000</v>
      </c>
      <c r="M24" s="9">
        <v>-134000</v>
      </c>
      <c r="N24" s="9"/>
      <c r="O24" s="9"/>
      <c r="P24" s="9"/>
      <c r="Q24" s="9">
        <v>9030000</v>
      </c>
      <c r="R24" s="10">
        <v>42735</v>
      </c>
      <c r="S24" s="9">
        <v>115074000</v>
      </c>
      <c r="T24" s="9">
        <v>1321000</v>
      </c>
      <c r="U24" s="9"/>
      <c r="V24" s="9"/>
      <c r="W24" s="9"/>
      <c r="X24" s="9">
        <v>13269000</v>
      </c>
      <c r="Y24" s="10">
        <v>43100</v>
      </c>
      <c r="Z24" s="9"/>
      <c r="AA24" s="9"/>
      <c r="AB24" s="9"/>
      <c r="AC24" s="9"/>
      <c r="AD24" s="9"/>
      <c r="AE24" s="9"/>
      <c r="AF24" s="10"/>
      <c r="AJ24" s="9"/>
      <c r="AK24" s="9"/>
      <c r="AL24" s="9"/>
      <c r="AM24">
        <f>COUNTIFS(Companies!$A$2:$A$1048576,A24)</f>
        <v>1</v>
      </c>
    </row>
    <row r="25" spans="1:39" x14ac:dyDescent="0.25">
      <c r="A25">
        <v>1716</v>
      </c>
      <c r="B25" t="s">
        <v>49</v>
      </c>
      <c r="C25" t="s">
        <v>540</v>
      </c>
      <c r="D25" s="10">
        <v>42004</v>
      </c>
      <c r="E25" s="9">
        <v>8238762000</v>
      </c>
      <c r="F25" s="9">
        <v>1334587000</v>
      </c>
      <c r="G25" s="9"/>
      <c r="H25" s="9"/>
      <c r="I25" s="9"/>
      <c r="J25" s="9">
        <v>576664000</v>
      </c>
      <c r="K25" s="10">
        <v>42369</v>
      </c>
      <c r="L25" s="9">
        <v>9586954000</v>
      </c>
      <c r="M25" s="9">
        <v>437535000</v>
      </c>
      <c r="N25" s="9"/>
      <c r="O25" s="9"/>
      <c r="P25" s="9"/>
      <c r="Q25" s="9">
        <v>645597000</v>
      </c>
      <c r="R25" s="10">
        <v>42735</v>
      </c>
      <c r="S25" s="9">
        <v>8470833000</v>
      </c>
      <c r="T25" s="9">
        <v>256565000</v>
      </c>
      <c r="U25" s="9"/>
      <c r="V25" s="9"/>
      <c r="W25" s="9"/>
      <c r="X25" s="9">
        <v>455200000</v>
      </c>
      <c r="Y25" s="10">
        <v>43100</v>
      </c>
      <c r="Z25" s="9">
        <v>9334718000</v>
      </c>
      <c r="AA25" s="9">
        <v>383200000</v>
      </c>
      <c r="AB25" s="9">
        <v>117844000</v>
      </c>
      <c r="AC25" s="9">
        <v>215600000</v>
      </c>
      <c r="AD25" s="9">
        <v>102382000</v>
      </c>
      <c r="AE25" s="9">
        <v>818900000</v>
      </c>
      <c r="AF25" s="10"/>
      <c r="AJ25" s="9"/>
      <c r="AK25" s="9"/>
      <c r="AL25" s="9"/>
      <c r="AM25">
        <f>COUNTIFS(Companies!$A$2:$A$1048576,A25)</f>
        <v>1</v>
      </c>
    </row>
    <row r="26" spans="1:39" x14ac:dyDescent="0.25">
      <c r="A26">
        <v>1733</v>
      </c>
      <c r="B26" t="s">
        <v>50</v>
      </c>
      <c r="C26" t="s">
        <v>540</v>
      </c>
      <c r="D26" s="10">
        <v>42004</v>
      </c>
      <c r="E26" s="9">
        <v>2075311000</v>
      </c>
      <c r="F26" s="9">
        <v>164498000</v>
      </c>
      <c r="G26" s="9"/>
      <c r="H26" s="9"/>
      <c r="I26" s="9"/>
      <c r="J26" s="9">
        <v>294990000</v>
      </c>
      <c r="K26" s="10">
        <v>42369</v>
      </c>
      <c r="L26" s="9">
        <v>2373683000</v>
      </c>
      <c r="M26" s="9">
        <v>156378000</v>
      </c>
      <c r="N26" s="9"/>
      <c r="O26" s="9"/>
      <c r="P26" s="9"/>
      <c r="Q26" s="9">
        <v>304049000</v>
      </c>
      <c r="R26" s="10">
        <v>42735</v>
      </c>
      <c r="S26" s="9">
        <v>4300100000</v>
      </c>
      <c r="T26" s="9">
        <v>130549000</v>
      </c>
      <c r="U26" s="9"/>
      <c r="V26" s="9"/>
      <c r="W26" s="9"/>
      <c r="X26" s="9">
        <v>342460000</v>
      </c>
      <c r="Y26" s="10">
        <v>43100</v>
      </c>
      <c r="Z26" s="9">
        <v>5140000000</v>
      </c>
      <c r="AA26" s="9">
        <v>97000000</v>
      </c>
      <c r="AB26" s="9"/>
      <c r="AC26" s="9"/>
      <c r="AD26" s="9"/>
      <c r="AE26" s="9">
        <v>424100000</v>
      </c>
      <c r="AF26" s="10"/>
      <c r="AJ26" s="9"/>
      <c r="AK26" s="9"/>
      <c r="AL26" s="9"/>
      <c r="AM26">
        <f>COUNTIFS(Companies!$A$2:$A$1048576,A26)</f>
        <v>1</v>
      </c>
    </row>
    <row r="27" spans="1:39" x14ac:dyDescent="0.25">
      <c r="A27">
        <v>1875</v>
      </c>
      <c r="B27" t="s">
        <v>51</v>
      </c>
      <c r="C27" t="s">
        <v>540</v>
      </c>
      <c r="D27" s="10">
        <v>42004</v>
      </c>
      <c r="E27" s="9">
        <v>2902400000</v>
      </c>
      <c r="F27" s="9">
        <v>62200000</v>
      </c>
      <c r="G27" s="9"/>
      <c r="H27" s="9"/>
      <c r="I27" s="9"/>
      <c r="J27" s="9">
        <v>238000000</v>
      </c>
      <c r="K27" s="10">
        <v>42369</v>
      </c>
      <c r="L27" s="9">
        <v>6064000000</v>
      </c>
      <c r="M27" s="9">
        <v>188600000</v>
      </c>
      <c r="N27" s="9"/>
      <c r="O27" s="9"/>
      <c r="P27" s="9"/>
      <c r="Q27" s="9">
        <v>433600000</v>
      </c>
      <c r="R27" s="10">
        <v>42735</v>
      </c>
      <c r="S27" s="9">
        <v>6379600000</v>
      </c>
      <c r="T27" s="9">
        <v>198700000</v>
      </c>
      <c r="U27" s="9"/>
      <c r="V27" s="9"/>
      <c r="W27" s="9"/>
      <c r="X27" s="9">
        <v>493300000</v>
      </c>
      <c r="Y27" s="10">
        <v>43100</v>
      </c>
      <c r="Z27" s="9">
        <v>6942200000</v>
      </c>
      <c r="AA27" s="9">
        <v>213300000</v>
      </c>
      <c r="AB27" s="9">
        <v>41100000</v>
      </c>
      <c r="AC27" s="9">
        <v>168800000</v>
      </c>
      <c r="AD27" s="9">
        <v>102100000</v>
      </c>
      <c r="AE27" s="9">
        <v>526800000</v>
      </c>
      <c r="AF27" s="10"/>
      <c r="AJ27" s="9"/>
      <c r="AK27" s="9"/>
      <c r="AL27" s="9"/>
      <c r="AM27">
        <f>COUNTIFS(Companies!$A$2:$A$1048576,A27)</f>
        <v>1</v>
      </c>
    </row>
    <row r="28" spans="1:39" x14ac:dyDescent="0.25">
      <c r="A28">
        <v>546</v>
      </c>
      <c r="B28" t="s">
        <v>55</v>
      </c>
      <c r="C28" t="s">
        <v>542</v>
      </c>
      <c r="D28" s="10">
        <v>42004</v>
      </c>
      <c r="E28" s="9">
        <v>440734172000</v>
      </c>
      <c r="F28" s="9">
        <v>123060508000</v>
      </c>
      <c r="G28" s="9"/>
      <c r="H28" s="9"/>
      <c r="I28" s="9"/>
      <c r="J28" s="9">
        <v>273570267000</v>
      </c>
      <c r="K28" s="10">
        <v>42369</v>
      </c>
      <c r="L28" s="9">
        <v>473396705000</v>
      </c>
      <c r="M28" s="9">
        <v>132683858000</v>
      </c>
      <c r="N28" s="9"/>
      <c r="O28" s="9"/>
      <c r="P28" s="9"/>
      <c r="Q28" s="9">
        <v>282621917000</v>
      </c>
      <c r="R28" s="10">
        <v>42735</v>
      </c>
      <c r="S28" s="9">
        <v>492249645000</v>
      </c>
      <c r="T28" s="9">
        <v>154837459000</v>
      </c>
      <c r="U28" s="9"/>
      <c r="V28" s="9"/>
      <c r="W28" s="9"/>
      <c r="X28" s="9">
        <v>286353858000</v>
      </c>
      <c r="Y28" s="10">
        <v>43100</v>
      </c>
      <c r="Z28" s="9">
        <v>509540577000</v>
      </c>
      <c r="AA28" s="9">
        <v>143482253000</v>
      </c>
      <c r="AB28" s="9">
        <f>(31112258000)-(6052997000)</f>
        <v>25059261000</v>
      </c>
      <c r="AC28" s="9">
        <v>74394154000</v>
      </c>
      <c r="AD28" s="9">
        <v>46340625000</v>
      </c>
      <c r="AE28" s="9">
        <v>298604953000</v>
      </c>
      <c r="AF28" s="10"/>
      <c r="AJ28" s="9"/>
      <c r="AK28" s="9"/>
      <c r="AL28" s="9"/>
      <c r="AM28">
        <f>COUNTIFS(Companies!$A$2:$A$1048576,A28)</f>
        <v>1</v>
      </c>
    </row>
    <row r="29" spans="1:39" x14ac:dyDescent="0.25">
      <c r="A29">
        <v>547</v>
      </c>
      <c r="B29" t="s">
        <v>57</v>
      </c>
      <c r="C29" t="s">
        <v>542</v>
      </c>
      <c r="D29" s="10">
        <v>42004</v>
      </c>
      <c r="E29" s="9">
        <v>134833887000</v>
      </c>
      <c r="F29" s="9">
        <v>68321420000</v>
      </c>
      <c r="G29" s="9"/>
      <c r="H29" s="9"/>
      <c r="I29" s="9"/>
      <c r="J29" s="9">
        <v>60410313000</v>
      </c>
      <c r="K29" s="10">
        <v>42369</v>
      </c>
      <c r="L29" s="9">
        <v>140121855000</v>
      </c>
      <c r="M29" s="9">
        <v>25210901000</v>
      </c>
      <c r="N29" s="9"/>
      <c r="O29" s="9"/>
      <c r="P29" s="9"/>
      <c r="Q29" s="9">
        <v>72204921000</v>
      </c>
      <c r="R29" s="10">
        <v>42735</v>
      </c>
      <c r="S29" s="9">
        <v>151874838000</v>
      </c>
      <c r="T29" s="9">
        <v>23689315000</v>
      </c>
      <c r="U29" s="9"/>
      <c r="V29" s="9"/>
      <c r="W29" s="9"/>
      <c r="X29" s="9">
        <v>68856004000</v>
      </c>
      <c r="Y29" s="10">
        <v>43100</v>
      </c>
      <c r="Z29" s="9">
        <v>154686350000</v>
      </c>
      <c r="AA29" s="9">
        <v>26090000000</v>
      </c>
      <c r="AB29" s="9"/>
      <c r="AC29" s="9">
        <v>24914866000</v>
      </c>
      <c r="AD29" s="9">
        <v>7456000000</v>
      </c>
      <c r="AE29" s="9">
        <v>71284000000</v>
      </c>
      <c r="AF29" s="10"/>
      <c r="AJ29" s="9"/>
      <c r="AK29" s="9"/>
      <c r="AL29" s="9"/>
      <c r="AM29">
        <f>COUNTIFS(Companies!$A$2:$A$1048576,A29)</f>
        <v>1</v>
      </c>
    </row>
    <row r="30" spans="1:39" x14ac:dyDescent="0.25">
      <c r="A30">
        <v>1003</v>
      </c>
      <c r="B30" t="s">
        <v>58</v>
      </c>
      <c r="C30" t="s">
        <v>543</v>
      </c>
      <c r="D30" s="10">
        <v>42004</v>
      </c>
      <c r="E30" s="9">
        <v>1022672740</v>
      </c>
      <c r="F30" s="9">
        <v>53018460</v>
      </c>
      <c r="G30" s="9"/>
      <c r="H30" s="9"/>
      <c r="I30" s="9"/>
      <c r="J30" s="9">
        <v>175781830</v>
      </c>
      <c r="K30" s="10">
        <v>42369</v>
      </c>
      <c r="L30" s="9">
        <v>1046297680</v>
      </c>
      <c r="M30" s="9">
        <v>81456790</v>
      </c>
      <c r="N30" s="9"/>
      <c r="O30" s="9"/>
      <c r="P30" s="9"/>
      <c r="Q30" s="9">
        <v>182677410</v>
      </c>
      <c r="R30" s="10">
        <v>42735</v>
      </c>
      <c r="S30" s="9">
        <v>1462693500</v>
      </c>
      <c r="T30" s="9">
        <v>147009850</v>
      </c>
      <c r="U30" s="9"/>
      <c r="V30" s="9">
        <f>21840797.25+14973754.54</f>
        <v>36814551.789999999</v>
      </c>
      <c r="W30" s="9">
        <v>30651641.210000001</v>
      </c>
      <c r="X30" s="9">
        <v>266256850</v>
      </c>
      <c r="Y30" s="10">
        <v>43100</v>
      </c>
      <c r="Z30" s="9">
        <v>2628091410.3499999</v>
      </c>
      <c r="AA30" s="9">
        <v>207816049.06</v>
      </c>
      <c r="AB30" s="9">
        <v>147778768.66999999</v>
      </c>
      <c r="AC30" s="9">
        <f>25511877.44+35043654.46</f>
        <v>60555531.900000006</v>
      </c>
      <c r="AD30" s="9">
        <v>32729923.190000001</v>
      </c>
      <c r="AE30" s="9">
        <f>SUM(AA30:AD30)</f>
        <v>448880272.81999999</v>
      </c>
      <c r="AF30" s="10"/>
      <c r="AJ30" s="9"/>
      <c r="AK30" s="9"/>
      <c r="AL30" s="9"/>
      <c r="AM30">
        <f>COUNTIFS(Companies!$A$2:$A$1048576,A30)</f>
        <v>1</v>
      </c>
    </row>
    <row r="31" spans="1:39" x14ac:dyDescent="0.25">
      <c r="A31">
        <v>1057</v>
      </c>
      <c r="B31" t="s">
        <v>60</v>
      </c>
      <c r="C31" t="s">
        <v>543</v>
      </c>
      <c r="D31" s="10">
        <v>42004</v>
      </c>
      <c r="E31" s="9">
        <v>6641789380</v>
      </c>
      <c r="F31" s="9">
        <v>877533990</v>
      </c>
      <c r="G31" s="9"/>
      <c r="H31" s="9"/>
      <c r="I31" s="9"/>
      <c r="J31" s="9">
        <v>1719295450</v>
      </c>
      <c r="K31" s="10">
        <v>42369</v>
      </c>
      <c r="L31" s="9">
        <v>7061493510</v>
      </c>
      <c r="M31" s="9">
        <v>701387520</v>
      </c>
      <c r="N31" s="9"/>
      <c r="O31" s="9"/>
      <c r="P31" s="9"/>
      <c r="Q31" s="9">
        <v>1793762430</v>
      </c>
      <c r="R31" s="10">
        <v>42735</v>
      </c>
      <c r="S31" s="9">
        <v>7912040560</v>
      </c>
      <c r="T31" s="9">
        <v>646177940</v>
      </c>
      <c r="U31">
        <v>698017250.28000009</v>
      </c>
      <c r="V31" s="9">
        <v>93413028.269999996</v>
      </c>
      <c r="W31" s="9">
        <v>302548576.13999999</v>
      </c>
      <c r="X31" s="9">
        <v>2119995820</v>
      </c>
      <c r="Y31" s="10">
        <v>43100</v>
      </c>
      <c r="Z31" s="9">
        <v>9285468447.9899998</v>
      </c>
      <c r="AA31" s="9">
        <v>702146742.60000002</v>
      </c>
      <c r="AB31" s="9">
        <v>899689530.57000005</v>
      </c>
      <c r="AC31" s="9">
        <v>104953027</v>
      </c>
      <c r="AD31" s="9">
        <v>269735306.23000002</v>
      </c>
      <c r="AE31" s="9">
        <v>1976524606.4000001</v>
      </c>
      <c r="AF31" s="10"/>
      <c r="AJ31" s="9"/>
      <c r="AK31" s="9"/>
      <c r="AL31" s="9"/>
      <c r="AM31">
        <f>COUNTIFS(Companies!$A$2:$A$1048576,A31)</f>
        <v>1</v>
      </c>
    </row>
    <row r="32" spans="1:39" x14ac:dyDescent="0.25">
      <c r="A32">
        <v>746</v>
      </c>
      <c r="B32" t="s">
        <v>62</v>
      </c>
      <c r="C32" t="s">
        <v>547</v>
      </c>
      <c r="D32" s="10">
        <v>42004</v>
      </c>
      <c r="E32" s="9">
        <v>8925942000</v>
      </c>
      <c r="F32" s="9">
        <v>2073322000</v>
      </c>
      <c r="G32" s="9"/>
      <c r="H32" s="9"/>
      <c r="I32" s="9"/>
      <c r="J32" s="9">
        <v>2792969000</v>
      </c>
      <c r="K32" s="10">
        <v>42369</v>
      </c>
      <c r="L32" s="9">
        <v>13502957000</v>
      </c>
      <c r="M32" s="9">
        <v>2767793000</v>
      </c>
      <c r="N32" s="9"/>
      <c r="O32" s="9"/>
      <c r="P32" s="9"/>
      <c r="Q32" s="9">
        <v>4079131000</v>
      </c>
      <c r="R32" s="10">
        <v>42735</v>
      </c>
      <c r="S32" s="9">
        <v>17354833000</v>
      </c>
      <c r="T32" s="9">
        <v>3672982000</v>
      </c>
      <c r="U32" s="9"/>
      <c r="V32" s="9"/>
      <c r="W32" s="9"/>
      <c r="X32" s="9">
        <v>5240026000</v>
      </c>
      <c r="Y32" s="10">
        <v>43100</v>
      </c>
      <c r="Z32" s="9">
        <v>21192372000</v>
      </c>
      <c r="AA32" s="9">
        <v>4440544000</v>
      </c>
      <c r="AB32" s="9">
        <v>1566389000</v>
      </c>
      <c r="AC32" s="9">
        <v>405187000</v>
      </c>
      <c r="AD32" s="9">
        <v>874772000</v>
      </c>
      <c r="AE32" s="9">
        <v>7286892000</v>
      </c>
      <c r="AF32" s="10"/>
      <c r="AJ32" s="9"/>
      <c r="AK32" s="9"/>
      <c r="AL32" s="9"/>
      <c r="AM32">
        <f>COUNTIFS(Companies!$A$2:$A$1048576,A32)</f>
        <v>1</v>
      </c>
    </row>
    <row r="33" spans="1:39" x14ac:dyDescent="0.25">
      <c r="A33">
        <v>1060</v>
      </c>
      <c r="B33" t="s">
        <v>63</v>
      </c>
      <c r="C33" t="s">
        <v>543</v>
      </c>
      <c r="D33" s="10">
        <v>42004</v>
      </c>
      <c r="E33" s="9">
        <v>3449157890</v>
      </c>
      <c r="F33" s="9">
        <v>1013680140</v>
      </c>
      <c r="G33" s="9"/>
      <c r="H33" s="9"/>
      <c r="I33" s="9"/>
      <c r="J33" s="9">
        <v>988564700</v>
      </c>
      <c r="K33" s="10">
        <v>42369</v>
      </c>
      <c r="L33" s="9">
        <v>5214260270</v>
      </c>
      <c r="M33" s="9">
        <v>1457418990</v>
      </c>
      <c r="N33" s="9"/>
      <c r="O33" s="9"/>
      <c r="P33" s="9"/>
      <c r="Q33" s="9">
        <v>1692198780</v>
      </c>
      <c r="R33" s="10">
        <v>42735</v>
      </c>
      <c r="S33" s="9">
        <v>8892285140</v>
      </c>
      <c r="T33" s="9">
        <v>1849728760</v>
      </c>
      <c r="U33" s="9"/>
      <c r="V33" s="9"/>
      <c r="W33" s="9"/>
      <c r="X33" s="9">
        <v>2222373750</v>
      </c>
      <c r="Y33" s="10">
        <v>43100</v>
      </c>
      <c r="Z33" s="9">
        <v>13767286079.82</v>
      </c>
      <c r="AA33" s="9">
        <v>2591364949.54</v>
      </c>
      <c r="AB33" s="9">
        <f>363403517.89-450113121.64</f>
        <v>-86709603.75</v>
      </c>
      <c r="AC33" s="9">
        <v>42561366.369999997</v>
      </c>
      <c r="AD33" s="9">
        <v>539065857.16999996</v>
      </c>
      <c r="AE33" s="9">
        <f>SUM(AA33:AD33)</f>
        <v>3086282569.3299999</v>
      </c>
      <c r="AF33" s="10"/>
      <c r="AJ33" s="9"/>
      <c r="AK33" s="9"/>
      <c r="AL33" s="9"/>
      <c r="AM33">
        <f>COUNTIFS(Companies!$A$2:$A$1048576,A33)</f>
        <v>1</v>
      </c>
    </row>
    <row r="34" spans="1:39" x14ac:dyDescent="0.25">
      <c r="A34">
        <v>1061</v>
      </c>
      <c r="B34" t="s">
        <v>64</v>
      </c>
      <c r="C34" t="s">
        <v>543</v>
      </c>
      <c r="D34" s="10">
        <v>42004</v>
      </c>
      <c r="E34" s="9">
        <v>1029153050</v>
      </c>
      <c r="F34" s="9">
        <v>192304060</v>
      </c>
      <c r="G34" s="9"/>
      <c r="H34" s="9"/>
      <c r="I34" s="9"/>
      <c r="J34" s="9">
        <v>236770690</v>
      </c>
      <c r="K34" s="10">
        <v>42369</v>
      </c>
      <c r="L34" s="9">
        <v>1971283230</v>
      </c>
      <c r="M34" s="9">
        <v>290055160</v>
      </c>
      <c r="N34" s="9"/>
      <c r="O34" s="9"/>
      <c r="P34" s="9"/>
      <c r="Q34" s="9">
        <v>420437830</v>
      </c>
      <c r="R34" s="10">
        <v>42735</v>
      </c>
      <c r="S34" s="9">
        <v>1684669310</v>
      </c>
      <c r="T34" s="9">
        <v>264018170</v>
      </c>
      <c r="U34" s="9"/>
      <c r="V34" s="9"/>
      <c r="W34" s="9"/>
      <c r="X34" s="9">
        <v>366736260</v>
      </c>
      <c r="Y34" s="10">
        <v>43100</v>
      </c>
      <c r="Z34" s="9">
        <v>2071246441.53</v>
      </c>
      <c r="AA34" s="9">
        <v>306314897.73000002</v>
      </c>
      <c r="AB34" s="9">
        <f>61485758.94-1214339.05</f>
        <v>60271419.890000001</v>
      </c>
      <c r="AC34" s="9">
        <v>25567680.59</v>
      </c>
      <c r="AD34" s="9">
        <v>70335849.590000004</v>
      </c>
      <c r="AE34" s="9">
        <f>SUM(AA34:AD34)</f>
        <v>462489847.79999995</v>
      </c>
      <c r="AF34" s="10"/>
      <c r="AJ34" s="9"/>
      <c r="AK34" s="9"/>
      <c r="AL34" s="9"/>
      <c r="AM34">
        <f>COUNTIFS(Companies!$A$2:$A$1048576,A34)</f>
        <v>1</v>
      </c>
    </row>
    <row r="35" spans="1:39" x14ac:dyDescent="0.25">
      <c r="A35">
        <v>10113</v>
      </c>
      <c r="B35" t="s">
        <v>65</v>
      </c>
      <c r="C35" t="s">
        <v>543</v>
      </c>
      <c r="D35" s="10">
        <v>42004</v>
      </c>
      <c r="E35" s="9">
        <v>399324020</v>
      </c>
      <c r="F35" s="9">
        <v>33389650</v>
      </c>
      <c r="G35" s="9"/>
      <c r="H35" s="9"/>
      <c r="I35" s="9"/>
      <c r="J35" s="9">
        <v>111662240</v>
      </c>
      <c r="K35" s="10">
        <v>42369</v>
      </c>
      <c r="L35" s="9">
        <v>493790410</v>
      </c>
      <c r="M35" s="9">
        <v>53989410</v>
      </c>
      <c r="N35" s="9"/>
      <c r="O35" s="9"/>
      <c r="P35" s="9"/>
      <c r="Q35" s="9">
        <v>159833460</v>
      </c>
      <c r="R35" s="10">
        <v>42735</v>
      </c>
      <c r="S35" s="9">
        <v>1073868560</v>
      </c>
      <c r="T35" s="9">
        <v>133177930</v>
      </c>
      <c r="U35" s="9"/>
      <c r="V35" s="9"/>
      <c r="W35" s="9"/>
      <c r="X35" s="9">
        <v>275284990</v>
      </c>
      <c r="Y35" s="10">
        <v>43100</v>
      </c>
      <c r="Z35" s="9">
        <v>939987374.88999999</v>
      </c>
      <c r="AA35" s="9">
        <v>70600898.590000004</v>
      </c>
      <c r="AB35" s="9">
        <f>122190205.33-39171678.04</f>
        <v>83018527.289999992</v>
      </c>
      <c r="AC35" s="9">
        <v>11687028.710000001</v>
      </c>
      <c r="AD35" s="9">
        <v>10645189.380000001</v>
      </c>
      <c r="AE35" s="9">
        <v>2717219000</v>
      </c>
      <c r="AF35" s="10"/>
      <c r="AJ35" s="9"/>
      <c r="AK35" s="9"/>
      <c r="AL35" s="9"/>
      <c r="AM35">
        <f>COUNTIFS(Companies!$A$2:$A$1048576,A35)</f>
        <v>1</v>
      </c>
    </row>
    <row r="36" spans="1:39" x14ac:dyDescent="0.25">
      <c r="A36">
        <v>1129</v>
      </c>
      <c r="B36" t="s">
        <v>66</v>
      </c>
      <c r="C36" t="s">
        <v>543</v>
      </c>
      <c r="D36" s="10">
        <v>42004</v>
      </c>
      <c r="E36" s="9">
        <v>2724697450</v>
      </c>
      <c r="F36" s="9">
        <v>761681350</v>
      </c>
      <c r="G36" s="9"/>
      <c r="H36" s="9"/>
      <c r="I36" s="9"/>
      <c r="J36" s="9">
        <v>1235630920</v>
      </c>
      <c r="K36" s="10">
        <v>42369</v>
      </c>
      <c r="L36" s="9">
        <v>3062487120</v>
      </c>
      <c r="M36" s="9">
        <v>852403230</v>
      </c>
      <c r="N36" s="9"/>
      <c r="O36" s="9"/>
      <c r="P36" s="9"/>
      <c r="Q36" s="9">
        <v>1313432860</v>
      </c>
      <c r="R36" s="10">
        <v>42735</v>
      </c>
      <c r="S36" s="9">
        <v>3058335520</v>
      </c>
      <c r="T36" s="9">
        <v>871756460</v>
      </c>
      <c r="U36" s="9"/>
      <c r="V36" s="9"/>
      <c r="W36" s="9"/>
      <c r="X36" s="9">
        <v>1368279260</v>
      </c>
      <c r="Y36" s="10">
        <v>43100</v>
      </c>
      <c r="Z36" s="9">
        <v>3731338949.0799999</v>
      </c>
      <c r="AA36" s="9">
        <v>916138801.21000004</v>
      </c>
      <c r="AB36" s="9"/>
      <c r="AC36" s="9"/>
      <c r="AD36" s="9">
        <v>172099114.99000001</v>
      </c>
      <c r="AE36" s="9"/>
      <c r="AF36" s="10"/>
      <c r="AJ36" s="9"/>
      <c r="AK36" s="9"/>
      <c r="AL36" s="9"/>
      <c r="AM36">
        <f>COUNTIFS(Companies!$A$2:$A$1048576,A36)</f>
        <v>1</v>
      </c>
    </row>
    <row r="37" spans="1:39" x14ac:dyDescent="0.25">
      <c r="A37">
        <v>1131</v>
      </c>
      <c r="B37" t="s">
        <v>67</v>
      </c>
      <c r="C37" t="s">
        <v>547</v>
      </c>
      <c r="D37" s="10">
        <v>42004</v>
      </c>
      <c r="E37" s="9">
        <v>1050755000</v>
      </c>
      <c r="F37" s="9">
        <v>313998000</v>
      </c>
      <c r="G37" s="9"/>
      <c r="H37" s="9"/>
      <c r="I37" s="9"/>
      <c r="J37" s="9">
        <v>555133000</v>
      </c>
      <c r="K37" s="10">
        <v>42369</v>
      </c>
      <c r="L37" s="9">
        <v>1815150000</v>
      </c>
      <c r="M37" s="9">
        <v>423668000</v>
      </c>
      <c r="N37" s="9"/>
      <c r="O37" s="9"/>
      <c r="P37" s="9"/>
      <c r="Q37" s="9">
        <v>795881000</v>
      </c>
      <c r="R37" s="10">
        <v>42735</v>
      </c>
      <c r="S37" s="9">
        <v>2494037000</v>
      </c>
      <c r="T37" s="9">
        <v>372615000</v>
      </c>
      <c r="U37" s="9"/>
      <c r="V37" s="9"/>
      <c r="W37" s="9"/>
      <c r="X37" s="9">
        <v>892198000</v>
      </c>
      <c r="Y37" s="10">
        <v>43100</v>
      </c>
      <c r="Z37" s="9">
        <v>3591633000</v>
      </c>
      <c r="AA37" s="9">
        <v>580793000</v>
      </c>
      <c r="AB37" s="9">
        <v>241391000</v>
      </c>
      <c r="AC37" s="9">
        <v>95079000</v>
      </c>
      <c r="AD37" s="9">
        <v>263812000</v>
      </c>
      <c r="AE37" s="9">
        <f>AA37+AB37+AC37+AD37</f>
        <v>1181075000</v>
      </c>
      <c r="AF37" s="10"/>
      <c r="AJ37" s="9"/>
      <c r="AK37" s="9"/>
      <c r="AL37" s="9"/>
      <c r="AM37">
        <f>COUNTIFS(Companies!$A$2:$A$1048576,A37)</f>
        <v>1</v>
      </c>
    </row>
    <row r="38" spans="1:39" x14ac:dyDescent="0.25">
      <c r="A38">
        <v>717</v>
      </c>
      <c r="B38" t="s">
        <v>69</v>
      </c>
      <c r="C38" t="s">
        <v>543</v>
      </c>
      <c r="D38" s="10">
        <v>42004</v>
      </c>
      <c r="E38" s="9">
        <v>4136582020</v>
      </c>
      <c r="F38" s="9">
        <v>1449239960</v>
      </c>
      <c r="G38" s="9"/>
      <c r="H38" s="9"/>
      <c r="I38" s="9"/>
      <c r="J38" s="9">
        <v>1692980870</v>
      </c>
      <c r="K38" s="10">
        <v>42369</v>
      </c>
      <c r="L38" s="9">
        <v>4488098720</v>
      </c>
      <c r="M38" s="9">
        <v>1551802510</v>
      </c>
      <c r="N38" s="9"/>
      <c r="O38" s="9"/>
      <c r="P38" s="9"/>
      <c r="Q38" s="9">
        <v>1789869620</v>
      </c>
      <c r="R38" s="10">
        <v>42735</v>
      </c>
      <c r="S38" s="9">
        <v>4453660600</v>
      </c>
      <c r="T38" s="9">
        <v>1069064102.26</v>
      </c>
      <c r="U38" s="9"/>
      <c r="V38" s="9"/>
      <c r="W38" s="9"/>
      <c r="X38" s="9">
        <v>1417548960</v>
      </c>
      <c r="Y38" s="10">
        <v>43100</v>
      </c>
      <c r="Z38" s="9">
        <v>4471555580.6700001</v>
      </c>
      <c r="AA38" s="9">
        <v>2067838823.4300001</v>
      </c>
      <c r="AB38" s="9"/>
      <c r="AC38" s="9"/>
      <c r="AD38" s="9">
        <v>173253040.5</v>
      </c>
      <c r="AE38" s="9"/>
      <c r="AF38" s="10"/>
      <c r="AJ38" s="9"/>
      <c r="AK38" s="9"/>
      <c r="AL38" s="9"/>
      <c r="AM38">
        <f>COUNTIFS(Companies!$A$2:$A$1048576,A38)</f>
        <v>1</v>
      </c>
    </row>
    <row r="39" spans="1:39" x14ac:dyDescent="0.25">
      <c r="A39">
        <v>13357</v>
      </c>
      <c r="B39" t="s">
        <v>70</v>
      </c>
      <c r="C39" t="s">
        <v>543</v>
      </c>
      <c r="D39" s="10">
        <v>42004</v>
      </c>
      <c r="E39" s="9">
        <v>341589550</v>
      </c>
      <c r="F39" s="9">
        <v>39856650</v>
      </c>
      <c r="G39" s="9"/>
      <c r="H39" s="9"/>
      <c r="I39" s="9"/>
      <c r="J39" s="9">
        <v>65509730</v>
      </c>
      <c r="K39" s="10">
        <v>42369</v>
      </c>
      <c r="L39" s="9">
        <v>329892610</v>
      </c>
      <c r="M39" s="9">
        <v>46665390</v>
      </c>
      <c r="N39" s="9"/>
      <c r="O39" s="9"/>
      <c r="P39" s="9"/>
      <c r="Q39" s="9">
        <v>61221920</v>
      </c>
      <c r="R39" s="10">
        <v>42735</v>
      </c>
      <c r="S39" s="9">
        <v>409142830</v>
      </c>
      <c r="T39" s="9">
        <v>48376090</v>
      </c>
      <c r="U39" s="9"/>
      <c r="V39" s="9"/>
      <c r="W39" s="9"/>
      <c r="X39" s="9">
        <v>69047950</v>
      </c>
      <c r="Y39" s="10">
        <v>43100</v>
      </c>
      <c r="Z39" s="9">
        <v>529293695.62</v>
      </c>
      <c r="AA39" s="9">
        <v>62935888.450000003</v>
      </c>
      <c r="AB39" s="9"/>
      <c r="AC39" s="9"/>
      <c r="AD39" s="9"/>
      <c r="AE39" s="9"/>
      <c r="AF39" s="10"/>
      <c r="AJ39" s="9"/>
      <c r="AK39" s="9"/>
      <c r="AL39" s="9"/>
      <c r="AM39">
        <f>COUNTIFS(Companies!$A$2:$A$1048576,A39)</f>
        <v>1</v>
      </c>
    </row>
    <row r="40" spans="1:39" x14ac:dyDescent="0.25">
      <c r="A40">
        <v>1171</v>
      </c>
      <c r="B40" t="s">
        <v>71</v>
      </c>
      <c r="C40" t="s">
        <v>543</v>
      </c>
      <c r="D40" s="10">
        <v>42004</v>
      </c>
      <c r="E40" s="9">
        <v>820386152</v>
      </c>
      <c r="F40" s="9">
        <v>340259428</v>
      </c>
      <c r="G40" s="9"/>
      <c r="H40" s="9"/>
      <c r="I40" s="9"/>
      <c r="J40" s="9">
        <v>463178626</v>
      </c>
      <c r="K40" s="10">
        <v>42369</v>
      </c>
      <c r="L40" s="9">
        <v>1434959000</v>
      </c>
      <c r="M40" s="9">
        <v>601252000</v>
      </c>
      <c r="N40" s="9"/>
      <c r="O40" s="9"/>
      <c r="P40" s="9"/>
      <c r="Q40" s="9">
        <v>783315000</v>
      </c>
      <c r="R40" s="10">
        <v>42735</v>
      </c>
      <c r="S40" s="9">
        <v>2380345000</v>
      </c>
      <c r="T40" s="9">
        <v>600233000</v>
      </c>
      <c r="U40" s="9"/>
      <c r="V40" s="9"/>
      <c r="W40" s="9"/>
      <c r="X40" s="9">
        <v>1204085000</v>
      </c>
      <c r="Y40" s="10">
        <v>43100</v>
      </c>
      <c r="Z40" s="9">
        <v>2257661000</v>
      </c>
      <c r="AA40" s="9">
        <v>681423000</v>
      </c>
      <c r="AB40" s="9">
        <v>116561000</v>
      </c>
      <c r="AC40" s="9">
        <v>272296000</v>
      </c>
      <c r="AD40" s="9">
        <v>131437000</v>
      </c>
      <c r="AE40" s="9">
        <v>1165662000</v>
      </c>
      <c r="AF40" s="10"/>
      <c r="AJ40" s="9"/>
      <c r="AK40" s="9"/>
      <c r="AL40" s="9"/>
      <c r="AM40">
        <f>COUNTIFS(Companies!$A$2:$A$1048576,A40)</f>
        <v>1</v>
      </c>
    </row>
    <row r="41" spans="1:39" x14ac:dyDescent="0.25">
      <c r="A41">
        <v>1318</v>
      </c>
      <c r="B41" t="s">
        <v>74</v>
      </c>
      <c r="C41" t="s">
        <v>543</v>
      </c>
      <c r="D41" s="10">
        <v>42004</v>
      </c>
      <c r="E41" s="9">
        <v>2435295910</v>
      </c>
      <c r="F41" s="9">
        <v>351630010</v>
      </c>
      <c r="G41" s="9"/>
      <c r="H41" s="9"/>
      <c r="I41" s="9"/>
      <c r="J41" s="9">
        <v>768429150</v>
      </c>
      <c r="K41" s="10">
        <v>42369</v>
      </c>
      <c r="L41" s="9">
        <v>3356967220</v>
      </c>
      <c r="M41" s="9">
        <v>445647310</v>
      </c>
      <c r="N41" s="9"/>
      <c r="O41" s="9"/>
      <c r="P41" s="9"/>
      <c r="Q41" s="9">
        <v>1210232430</v>
      </c>
      <c r="R41" s="10">
        <v>42735</v>
      </c>
      <c r="S41" s="9">
        <v>3690344580</v>
      </c>
      <c r="T41" s="9">
        <v>556115720</v>
      </c>
      <c r="U41" s="9"/>
      <c r="V41" s="9"/>
      <c r="W41" s="9"/>
      <c r="X41" s="9">
        <v>1365348850</v>
      </c>
      <c r="Y41" s="10">
        <v>43100</v>
      </c>
      <c r="Z41" s="9">
        <v>4202080685.27</v>
      </c>
      <c r="AA41" s="9">
        <v>697329006.07000005</v>
      </c>
      <c r="AB41" s="9">
        <v>175614567.62</v>
      </c>
      <c r="AC41" s="9"/>
      <c r="AD41" s="9">
        <v>202260995.47</v>
      </c>
      <c r="AE41" s="9">
        <v>1689728783.73</v>
      </c>
      <c r="AF41" s="10"/>
      <c r="AJ41" s="9"/>
      <c r="AK41" s="9"/>
      <c r="AL41" s="9"/>
      <c r="AM41">
        <f>COUNTIFS(Companies!$A$2:$A$1048576,A41)</f>
        <v>1</v>
      </c>
    </row>
    <row r="42" spans="1:39" x14ac:dyDescent="0.25">
      <c r="A42">
        <v>1243</v>
      </c>
      <c r="B42" t="s">
        <v>76</v>
      </c>
      <c r="C42" t="s">
        <v>543</v>
      </c>
      <c r="D42" s="10">
        <v>42004</v>
      </c>
      <c r="E42" s="9">
        <v>719927220</v>
      </c>
      <c r="F42" s="9">
        <v>154923400</v>
      </c>
      <c r="G42" s="9"/>
      <c r="H42" s="9"/>
      <c r="I42" s="9"/>
      <c r="J42" s="9">
        <v>260033810</v>
      </c>
      <c r="K42" s="10">
        <v>42369</v>
      </c>
      <c r="L42" s="9">
        <v>474704840</v>
      </c>
      <c r="M42" s="9">
        <v>-119416610</v>
      </c>
      <c r="N42" s="9"/>
      <c r="O42" s="9"/>
      <c r="P42" s="9"/>
      <c r="Q42" s="9">
        <v>64270330</v>
      </c>
      <c r="R42" s="10">
        <v>42735</v>
      </c>
      <c r="S42" s="9">
        <v>357819940</v>
      </c>
      <c r="T42" s="9">
        <v>14696360</v>
      </c>
      <c r="U42" s="9">
        <v>44391038.420000002</v>
      </c>
      <c r="V42" s="9">
        <v>13073858.689999999</v>
      </c>
      <c r="W42" s="9">
        <v>10391326.439999999</v>
      </c>
      <c r="X42" s="9">
        <v>108697870</v>
      </c>
      <c r="Y42" s="10">
        <v>43100</v>
      </c>
      <c r="Z42" s="9">
        <v>439782046.43000001</v>
      </c>
      <c r="AA42" s="9">
        <v>14482145.1</v>
      </c>
      <c r="AB42" s="9">
        <v>23232285.18</v>
      </c>
      <c r="AC42" s="9">
        <v>11645590.65</v>
      </c>
      <c r="AD42" s="9">
        <v>4858807.1100000003</v>
      </c>
      <c r="AE42" s="9">
        <v>54218828.039999999</v>
      </c>
      <c r="AF42" s="10"/>
      <c r="AJ42" s="9"/>
      <c r="AK42" s="9"/>
      <c r="AL42" s="9"/>
      <c r="AM42">
        <f>COUNTIFS(Companies!$A$2:$A$1048576,A42)</f>
        <v>1</v>
      </c>
    </row>
    <row r="43" spans="1:39" x14ac:dyDescent="0.25">
      <c r="A43">
        <v>1407</v>
      </c>
      <c r="B43" t="s">
        <v>77</v>
      </c>
      <c r="C43" t="s">
        <v>543</v>
      </c>
      <c r="D43" s="10">
        <v>42004</v>
      </c>
      <c r="E43" s="9">
        <v>1448478220</v>
      </c>
      <c r="F43" s="9">
        <v>151900360</v>
      </c>
      <c r="G43" s="9"/>
      <c r="H43" s="9"/>
      <c r="I43" s="9"/>
      <c r="J43" s="9">
        <v>513814110</v>
      </c>
      <c r="K43" s="10">
        <v>42369</v>
      </c>
      <c r="L43" s="9">
        <v>3090354430</v>
      </c>
      <c r="M43" s="9">
        <v>299477930</v>
      </c>
      <c r="N43" s="9"/>
      <c r="O43" s="9"/>
      <c r="P43" s="9"/>
      <c r="Q43" s="9">
        <v>708578320</v>
      </c>
      <c r="R43" s="10">
        <v>42735</v>
      </c>
      <c r="S43" s="9">
        <v>3091211670</v>
      </c>
      <c r="T43" s="9">
        <v>290486550</v>
      </c>
      <c r="U43" s="9">
        <v>101014108.36</v>
      </c>
      <c r="V43" s="9">
        <v>312533079.38</v>
      </c>
      <c r="W43" s="9">
        <v>94398294.25</v>
      </c>
      <c r="X43" s="9">
        <v>683580300</v>
      </c>
      <c r="Y43" s="10">
        <v>43100</v>
      </c>
      <c r="Z43" s="9">
        <v>3544170588.0700002</v>
      </c>
      <c r="AA43" s="9">
        <v>349076685.63</v>
      </c>
      <c r="AB43" s="9">
        <v>87415283.640000001</v>
      </c>
      <c r="AC43" s="9">
        <v>340483693.13999999</v>
      </c>
      <c r="AD43" s="9">
        <v>107642467.68000001</v>
      </c>
      <c r="AE43" s="9">
        <v>884618130.08999991</v>
      </c>
      <c r="AF43" s="10"/>
      <c r="AJ43" s="9"/>
      <c r="AK43" s="9"/>
      <c r="AL43" s="9"/>
      <c r="AM43">
        <f>COUNTIFS(Companies!$A$2:$A$1048576,A43)</f>
        <v>1</v>
      </c>
    </row>
    <row r="44" spans="1:39" x14ac:dyDescent="0.25">
      <c r="A44">
        <v>1421</v>
      </c>
      <c r="B44" t="s">
        <v>78</v>
      </c>
      <c r="C44" t="s">
        <v>543</v>
      </c>
      <c r="D44" s="10">
        <v>42004</v>
      </c>
      <c r="E44" s="9">
        <v>1812781000</v>
      </c>
      <c r="F44" s="9">
        <v>296475000</v>
      </c>
      <c r="G44" s="9"/>
      <c r="H44" s="9"/>
      <c r="I44" s="9"/>
      <c r="J44" s="9">
        <v>586173000</v>
      </c>
      <c r="K44" s="10">
        <v>42369</v>
      </c>
      <c r="L44" s="9">
        <v>1836478000</v>
      </c>
      <c r="M44" s="9">
        <v>334647000</v>
      </c>
      <c r="N44" s="9"/>
      <c r="O44" s="9"/>
      <c r="P44" s="9"/>
      <c r="Q44" s="9">
        <v>672198000</v>
      </c>
      <c r="R44" s="10">
        <v>42735</v>
      </c>
      <c r="S44" s="9">
        <v>1926502000</v>
      </c>
      <c r="T44" s="9">
        <v>345992000</v>
      </c>
      <c r="U44" s="9"/>
      <c r="V44" s="9"/>
      <c r="W44" s="9"/>
      <c r="X44" s="9">
        <v>666960000</v>
      </c>
      <c r="Y44" s="10">
        <v>43100</v>
      </c>
      <c r="Z44" s="9">
        <v>2523940000</v>
      </c>
      <c r="AA44" s="9">
        <v>427609000</v>
      </c>
      <c r="AB44" s="9">
        <f>354880000-21893000</f>
        <v>332987000</v>
      </c>
      <c r="AC44" s="9">
        <f>9258000+258000+16444000+241000</f>
        <v>26201000</v>
      </c>
      <c r="AD44" s="9">
        <v>109187000</v>
      </c>
      <c r="AE44" s="9">
        <f>SUM(AA44:AD44)</f>
        <v>895984000</v>
      </c>
      <c r="AF44" s="10"/>
      <c r="AJ44" s="9"/>
      <c r="AK44" s="9"/>
      <c r="AL44" s="9"/>
      <c r="AM44">
        <f>COUNTIFS(Companies!$A$2:$A$1048576,A44)</f>
        <v>1</v>
      </c>
    </row>
    <row r="45" spans="1:39" x14ac:dyDescent="0.25">
      <c r="A45">
        <v>1575</v>
      </c>
      <c r="B45" t="s">
        <v>80</v>
      </c>
      <c r="C45" t="s">
        <v>543</v>
      </c>
      <c r="D45" s="10"/>
      <c r="E45" s="9"/>
      <c r="F45" s="9"/>
      <c r="G45" s="9"/>
      <c r="H45" s="9"/>
      <c r="I45" s="9"/>
      <c r="J45" s="9"/>
      <c r="K45" s="10">
        <v>42094</v>
      </c>
      <c r="L45" s="9"/>
      <c r="M45" s="9"/>
      <c r="N45" s="9"/>
      <c r="O45" s="9"/>
      <c r="P45" s="9"/>
      <c r="Q45" s="9"/>
      <c r="R45" s="10"/>
      <c r="S45" s="9"/>
      <c r="T45" s="9"/>
      <c r="U45" s="9"/>
      <c r="V45" s="9"/>
      <c r="W45" s="9"/>
      <c r="X45" s="9"/>
      <c r="Y45" s="10">
        <v>43100</v>
      </c>
      <c r="Z45" s="9">
        <v>807676980.64999998</v>
      </c>
      <c r="AA45" s="9">
        <v>216802842.22999999</v>
      </c>
      <c r="AB45" s="9">
        <f>61442735.59</f>
        <v>61442735.590000004</v>
      </c>
      <c r="AC45" s="9">
        <f>4883532.29+1017983.94</f>
        <v>5901516.2300000004</v>
      </c>
      <c r="AD45" s="9">
        <v>13697990.99</v>
      </c>
      <c r="AE45" s="9">
        <f>SUM(AA45:AD45)</f>
        <v>297845085.04000002</v>
      </c>
      <c r="AF45" s="10"/>
      <c r="AJ45" s="9"/>
      <c r="AK45" s="9"/>
      <c r="AL45" s="9"/>
      <c r="AM45">
        <f>COUNTIFS(Companies!$A$2:$A$1048576,A45)</f>
        <v>1</v>
      </c>
    </row>
    <row r="46" spans="1:39" x14ac:dyDescent="0.25">
      <c r="A46">
        <v>1582</v>
      </c>
      <c r="B46" t="s">
        <v>81</v>
      </c>
      <c r="C46" t="s">
        <v>543</v>
      </c>
      <c r="D46" s="10">
        <v>42004</v>
      </c>
      <c r="E46" s="9">
        <v>300103470</v>
      </c>
      <c r="F46" s="9">
        <v>58388990</v>
      </c>
      <c r="G46" s="9"/>
      <c r="H46" s="9"/>
      <c r="I46" s="9"/>
      <c r="J46" s="9">
        <v>99135890</v>
      </c>
      <c r="K46" s="10">
        <v>42369</v>
      </c>
      <c r="L46" s="9">
        <v>1991074170</v>
      </c>
      <c r="M46" s="9">
        <v>119540800</v>
      </c>
      <c r="N46" s="9"/>
      <c r="O46" s="9"/>
      <c r="P46" s="9"/>
      <c r="Q46" s="9">
        <v>174347800</v>
      </c>
      <c r="R46" s="10">
        <v>42735</v>
      </c>
      <c r="S46" s="9">
        <v>2518744690</v>
      </c>
      <c r="T46" s="9">
        <v>130398200</v>
      </c>
      <c r="U46" s="9">
        <v>33350760.219999999</v>
      </c>
      <c r="V46" s="9">
        <v>42314168.199999996</v>
      </c>
      <c r="W46" s="9">
        <v>34340766.630000003</v>
      </c>
      <c r="X46" s="9">
        <v>209959540</v>
      </c>
      <c r="Y46" s="10">
        <v>43100</v>
      </c>
      <c r="Z46" s="9">
        <v>3046038835.8499999</v>
      </c>
      <c r="AA46" s="9">
        <v>152305693.53</v>
      </c>
      <c r="AB46" s="9">
        <v>48228808.759999998</v>
      </c>
      <c r="AC46" s="9">
        <v>80775932.070000008</v>
      </c>
      <c r="AD46" s="9">
        <v>14671880.550000001</v>
      </c>
      <c r="AE46" s="9">
        <v>295982314.91000003</v>
      </c>
      <c r="AF46" s="10"/>
      <c r="AJ46" s="9"/>
      <c r="AK46" s="9"/>
      <c r="AL46" s="9"/>
      <c r="AM46">
        <f>COUNTIFS(Companies!$A$2:$A$1048576,A46)</f>
        <v>1</v>
      </c>
    </row>
    <row r="47" spans="1:39" x14ac:dyDescent="0.25">
      <c r="A47">
        <v>1137</v>
      </c>
      <c r="B47" t="s">
        <v>82</v>
      </c>
      <c r="C47" t="s">
        <v>543</v>
      </c>
      <c r="D47" s="10">
        <v>42004</v>
      </c>
      <c r="E47" s="9">
        <v>802979860</v>
      </c>
      <c r="F47" s="9">
        <v>-10975320</v>
      </c>
      <c r="G47" s="9"/>
      <c r="H47" s="9"/>
      <c r="I47" s="9"/>
      <c r="J47" s="9">
        <v>178116630</v>
      </c>
      <c r="K47" s="10">
        <v>42369</v>
      </c>
      <c r="L47" s="9">
        <v>804430660</v>
      </c>
      <c r="M47" s="9">
        <v>-37317990</v>
      </c>
      <c r="N47" s="9"/>
      <c r="O47" s="9"/>
      <c r="P47" s="9"/>
      <c r="Q47" s="9">
        <v>191123370</v>
      </c>
      <c r="R47" s="10">
        <v>42735</v>
      </c>
      <c r="S47" s="9">
        <v>815495800</v>
      </c>
      <c r="T47" s="9">
        <v>112679250</v>
      </c>
      <c r="U47" s="9"/>
      <c r="V47" s="9">
        <v>128746135.36</v>
      </c>
      <c r="W47" s="9">
        <v>26832183.920000002</v>
      </c>
      <c r="X47" s="9">
        <v>207997380</v>
      </c>
      <c r="Y47" s="10">
        <v>43100</v>
      </c>
      <c r="Z47" s="9">
        <v>981292457.32000005</v>
      </c>
      <c r="AA47" s="9">
        <v>288344661.86000001</v>
      </c>
      <c r="AB47" s="9">
        <v>72907750.120000005</v>
      </c>
      <c r="AC47" s="9">
        <v>159346084.32000002</v>
      </c>
      <c r="AD47" s="9">
        <v>42814055.18</v>
      </c>
      <c r="AE47" s="9">
        <v>563412551.48000002</v>
      </c>
      <c r="AF47" s="10"/>
      <c r="AJ47" s="9"/>
      <c r="AK47" s="9"/>
      <c r="AL47" s="9"/>
      <c r="AM47">
        <f>COUNTIFS(Companies!$A$2:$A$1048576,A47)</f>
        <v>1</v>
      </c>
    </row>
    <row r="48" spans="1:39" x14ac:dyDescent="0.25">
      <c r="A48">
        <v>771</v>
      </c>
      <c r="B48" t="s">
        <v>83</v>
      </c>
      <c r="C48" t="s">
        <v>543</v>
      </c>
      <c r="D48" s="10">
        <v>42004</v>
      </c>
      <c r="E48" s="9">
        <v>4930737790</v>
      </c>
      <c r="F48" s="9">
        <v>2801538770</v>
      </c>
      <c r="G48" s="9"/>
      <c r="H48" s="9"/>
      <c r="I48" s="9"/>
      <c r="J48" s="9">
        <v>1415914110</v>
      </c>
      <c r="K48" s="10">
        <v>42369</v>
      </c>
      <c r="L48" s="9">
        <v>8334788490</v>
      </c>
      <c r="M48" s="9">
        <v>4437676430</v>
      </c>
      <c r="N48" s="9"/>
      <c r="O48" s="9"/>
      <c r="P48" s="9"/>
      <c r="Q48" s="9">
        <v>1418572280</v>
      </c>
      <c r="R48" s="10">
        <v>42735</v>
      </c>
      <c r="S48" s="9">
        <v>9476525740</v>
      </c>
      <c r="T48" s="9">
        <v>2179417330.6599998</v>
      </c>
      <c r="U48" s="9"/>
      <c r="V48" s="9"/>
      <c r="W48" s="9">
        <v>524637519.89999998</v>
      </c>
      <c r="X48" s="9">
        <v>1983632320</v>
      </c>
      <c r="Y48" s="10">
        <v>43100</v>
      </c>
      <c r="Z48" s="9">
        <v>3215164134.5999999</v>
      </c>
      <c r="AA48" s="9">
        <v>1766588579.47</v>
      </c>
      <c r="AB48" s="9">
        <v>578857810.88</v>
      </c>
      <c r="AC48" s="9"/>
      <c r="AD48" s="9">
        <v>259791810.38999999</v>
      </c>
      <c r="AE48" s="9"/>
      <c r="AF48" s="10"/>
      <c r="AJ48" s="9"/>
      <c r="AK48" s="9"/>
      <c r="AL48" s="9"/>
      <c r="AM48">
        <f>COUNTIFS(Companies!$A$2:$A$1048576,A48)</f>
        <v>1</v>
      </c>
    </row>
    <row r="49" spans="1:39" x14ac:dyDescent="0.25">
      <c r="A49">
        <v>1700</v>
      </c>
      <c r="B49" t="s">
        <v>84</v>
      </c>
      <c r="C49" t="s">
        <v>543</v>
      </c>
      <c r="D49" s="10">
        <v>42004</v>
      </c>
      <c r="E49" s="9">
        <v>350717690</v>
      </c>
      <c r="F49" s="9">
        <v>75105290</v>
      </c>
      <c r="G49" s="9"/>
      <c r="H49" s="9"/>
      <c r="I49" s="9"/>
      <c r="J49" s="9">
        <v>96620670</v>
      </c>
      <c r="K49" s="10">
        <v>42369</v>
      </c>
      <c r="L49" s="9">
        <v>679267360</v>
      </c>
      <c r="M49" s="9">
        <v>76209010</v>
      </c>
      <c r="N49" s="9"/>
      <c r="O49" s="9"/>
      <c r="P49" s="9"/>
      <c r="Q49" s="9">
        <v>118141560</v>
      </c>
      <c r="R49" s="10">
        <v>42735</v>
      </c>
      <c r="S49" s="9">
        <v>1030221240</v>
      </c>
      <c r="T49" s="9">
        <v>138595140</v>
      </c>
      <c r="U49" s="9"/>
      <c r="V49" s="9"/>
      <c r="W49" s="9"/>
      <c r="X49" s="9">
        <v>217148500</v>
      </c>
      <c r="Y49" s="10">
        <v>43100</v>
      </c>
      <c r="Z49" s="9">
        <v>910155212.52999997</v>
      </c>
      <c r="AA49" s="9">
        <v>129922067.41</v>
      </c>
      <c r="AB49" s="9">
        <f>44855442.33-93089642.77</f>
        <v>-48234200.439999998</v>
      </c>
      <c r="AC49" s="9">
        <f>2615889.17+5254186.32+1693868.24</f>
        <v>9563943.7300000004</v>
      </c>
      <c r="AD49" s="9">
        <v>70292834.540000007</v>
      </c>
      <c r="AE49" s="9">
        <v>248000300</v>
      </c>
      <c r="AF49" s="10"/>
      <c r="AJ49" s="9"/>
      <c r="AK49" s="9"/>
      <c r="AL49" s="9"/>
      <c r="AM49">
        <f>COUNTIFS(Companies!$A$2:$A$1048576,A49)</f>
        <v>1</v>
      </c>
    </row>
    <row r="50" spans="1:39" x14ac:dyDescent="0.25">
      <c r="A50">
        <v>1723</v>
      </c>
      <c r="B50" t="s">
        <v>86</v>
      </c>
      <c r="C50" t="s">
        <v>543</v>
      </c>
      <c r="D50" s="10">
        <v>42004</v>
      </c>
      <c r="E50" s="9">
        <v>3557661000</v>
      </c>
      <c r="F50" s="9">
        <v>503931000</v>
      </c>
      <c r="G50" s="9"/>
      <c r="H50" s="9"/>
      <c r="I50" s="9"/>
      <c r="J50" s="9">
        <v>893286000</v>
      </c>
      <c r="K50" s="10">
        <v>42369</v>
      </c>
      <c r="L50" s="9">
        <v>4085758000</v>
      </c>
      <c r="M50" s="9">
        <v>459294000</v>
      </c>
      <c r="N50" s="9"/>
      <c r="O50" s="9"/>
      <c r="P50" s="9"/>
      <c r="Q50" s="9">
        <v>927123000</v>
      </c>
      <c r="R50" s="10">
        <v>42735</v>
      </c>
      <c r="S50" s="9">
        <v>3877799000</v>
      </c>
      <c r="T50" s="9">
        <v>498448000</v>
      </c>
      <c r="U50" s="9">
        <f>150513000-8227000</f>
        <v>142286000</v>
      </c>
      <c r="V50" s="9">
        <f>12673000+3296000+1157000</f>
        <v>17126000</v>
      </c>
      <c r="W50" s="9">
        <v>160498000</v>
      </c>
      <c r="X50" s="9">
        <f>SUM(T50:W50)</f>
        <v>818358000</v>
      </c>
      <c r="Y50" s="10">
        <v>43100</v>
      </c>
      <c r="Z50" s="9">
        <v>4119886000</v>
      </c>
      <c r="AA50" s="9">
        <v>206880000</v>
      </c>
      <c r="AB50" s="9">
        <f>219237000-12612000</f>
        <v>206625000</v>
      </c>
      <c r="AC50" s="9">
        <f>18626000+9670000+1158000</f>
        <v>29454000</v>
      </c>
      <c r="AD50" s="9">
        <v>184383000</v>
      </c>
      <c r="AE50" s="9">
        <f>SUM(AA50:AD50)</f>
        <v>627342000</v>
      </c>
      <c r="AF50" s="10"/>
      <c r="AJ50" s="9"/>
      <c r="AK50" s="9"/>
      <c r="AL50" s="9"/>
      <c r="AM50">
        <f>COUNTIFS(Companies!$A$2:$A$1048576,A50)</f>
        <v>1</v>
      </c>
    </row>
    <row r="51" spans="1:39" x14ac:dyDescent="0.25">
      <c r="A51">
        <v>716</v>
      </c>
      <c r="B51" t="s">
        <v>87</v>
      </c>
      <c r="C51" t="s">
        <v>543</v>
      </c>
      <c r="D51" s="10">
        <v>42004</v>
      </c>
      <c r="E51" s="9">
        <v>1828079000</v>
      </c>
      <c r="F51" s="9">
        <v>317712000</v>
      </c>
      <c r="G51" s="9"/>
      <c r="H51" s="9"/>
      <c r="I51" s="9"/>
      <c r="J51" s="9">
        <v>952774000</v>
      </c>
      <c r="K51" s="10">
        <v>42369</v>
      </c>
      <c r="L51" s="9">
        <v>1934206000</v>
      </c>
      <c r="M51" s="9">
        <v>344479000</v>
      </c>
      <c r="N51" s="9"/>
      <c r="O51" s="9"/>
      <c r="P51" s="9"/>
      <c r="Q51" s="9">
        <v>896939000</v>
      </c>
      <c r="R51" s="10">
        <v>42735</v>
      </c>
      <c r="S51" s="9">
        <v>1958666000</v>
      </c>
      <c r="T51" s="9">
        <v>467906000</v>
      </c>
      <c r="U51" s="9"/>
      <c r="V51" s="9"/>
      <c r="W51" s="9"/>
      <c r="X51" s="9">
        <v>938762000</v>
      </c>
      <c r="Y51" s="10">
        <v>43100</v>
      </c>
      <c r="Z51" s="9">
        <v>2148341000</v>
      </c>
      <c r="AA51" s="9">
        <v>519195000</v>
      </c>
      <c r="AB51" s="9">
        <v>112421000</v>
      </c>
      <c r="AC51" s="9">
        <v>340148000</v>
      </c>
      <c r="AD51" s="9">
        <v>199593000</v>
      </c>
      <c r="AE51" s="9">
        <v>1171357000</v>
      </c>
      <c r="AF51" s="10"/>
      <c r="AJ51" s="9"/>
      <c r="AK51" s="9"/>
      <c r="AL51" s="9"/>
      <c r="AM51">
        <f>COUNTIFS(Companies!$A$2:$A$1048576,A51)</f>
        <v>1</v>
      </c>
    </row>
    <row r="52" spans="1:39" x14ac:dyDescent="0.25">
      <c r="A52">
        <v>1793</v>
      </c>
      <c r="B52" t="s">
        <v>88</v>
      </c>
      <c r="C52" t="s">
        <v>543</v>
      </c>
      <c r="D52" s="10">
        <v>42004</v>
      </c>
      <c r="E52" s="9">
        <v>524495480</v>
      </c>
      <c r="F52" s="9">
        <v>85302410</v>
      </c>
      <c r="G52" s="9"/>
      <c r="H52" s="9"/>
      <c r="I52" s="9"/>
      <c r="J52" s="9">
        <v>104457260</v>
      </c>
      <c r="K52" s="10">
        <v>42369</v>
      </c>
      <c r="L52" s="9">
        <v>604620370</v>
      </c>
      <c r="M52" s="9">
        <v>53300840</v>
      </c>
      <c r="N52" s="9"/>
      <c r="O52" s="9"/>
      <c r="P52" s="9"/>
      <c r="Q52" s="9">
        <v>59434180</v>
      </c>
      <c r="R52" s="10">
        <v>42735</v>
      </c>
      <c r="S52" s="9"/>
      <c r="T52" s="9">
        <v>49492840</v>
      </c>
      <c r="U52" s="9"/>
      <c r="V52" s="9"/>
      <c r="W52" s="9"/>
      <c r="X52" s="9">
        <v>93608050</v>
      </c>
      <c r="Y52" s="10">
        <v>43100</v>
      </c>
      <c r="Z52" s="9">
        <v>633117254.41999996</v>
      </c>
      <c r="AA52" s="9">
        <v>-76167636.709999993</v>
      </c>
      <c r="AB52" s="9">
        <f>210000-11523738.09</f>
        <v>-11313738.09</v>
      </c>
      <c r="AC52" s="9"/>
      <c r="AD52" s="9">
        <v>12803226.23</v>
      </c>
      <c r="AE52" s="9"/>
      <c r="AF52" s="10"/>
      <c r="AJ52" s="9"/>
      <c r="AK52" s="9"/>
      <c r="AL52" s="9"/>
      <c r="AM52">
        <f>COUNTIFS(Companies!$A$2:$A$1048576,A52)</f>
        <v>1</v>
      </c>
    </row>
    <row r="53" spans="1:39" ht="15" x14ac:dyDescent="0.3">
      <c r="A53">
        <v>8876</v>
      </c>
      <c r="B53" t="s">
        <v>89</v>
      </c>
      <c r="C53" t="s">
        <v>543</v>
      </c>
      <c r="D53" s="10">
        <v>42004</v>
      </c>
      <c r="E53" s="9">
        <v>4374296820</v>
      </c>
      <c r="F53" s="9">
        <v>795333410</v>
      </c>
      <c r="G53" s="9"/>
      <c r="H53" s="9"/>
      <c r="I53" s="9"/>
      <c r="J53" s="9">
        <v>1241814650</v>
      </c>
      <c r="K53" s="10">
        <v>42369</v>
      </c>
      <c r="L53" s="9">
        <v>6340587190</v>
      </c>
      <c r="M53" s="9">
        <v>934760830</v>
      </c>
      <c r="N53" s="9"/>
      <c r="O53" s="9"/>
      <c r="P53" s="9"/>
      <c r="Q53" s="9">
        <v>1503722850</v>
      </c>
      <c r="R53" s="10">
        <v>42735</v>
      </c>
      <c r="S53" s="9">
        <v>6916555470</v>
      </c>
      <c r="T53" s="9">
        <v>1083565280</v>
      </c>
      <c r="U53" s="9"/>
      <c r="V53" s="9"/>
      <c r="W53" s="9"/>
      <c r="X53" s="9">
        <v>1802796820</v>
      </c>
      <c r="Y53" s="10">
        <v>43100</v>
      </c>
      <c r="Z53" s="9">
        <v>9358384719.8500004</v>
      </c>
      <c r="AA53" s="9">
        <v>1268620431.6800001</v>
      </c>
      <c r="AB53" s="9">
        <f>436869941.23-8497652.65</f>
        <v>428372288.58000004</v>
      </c>
      <c r="AC53" s="9">
        <v>37068341.229999997</v>
      </c>
      <c r="AD53" s="38">
        <v>238911740.34999999</v>
      </c>
      <c r="AE53" s="9">
        <f>SUM(AA53:AD53)</f>
        <v>1972972801.8400002</v>
      </c>
      <c r="AF53" s="10"/>
      <c r="AJ53" s="9"/>
      <c r="AK53" s="9"/>
      <c r="AL53" s="9"/>
      <c r="AM53">
        <f>COUNTIFS(Companies!$A$2:$A$1048576,A53)</f>
        <v>1</v>
      </c>
    </row>
    <row r="54" spans="1:39" x14ac:dyDescent="0.25">
      <c r="A54">
        <v>1882</v>
      </c>
      <c r="B54" t="s">
        <v>90</v>
      </c>
      <c r="C54" t="s">
        <v>543</v>
      </c>
      <c r="D54" s="10">
        <v>42004</v>
      </c>
      <c r="E54" s="9">
        <v>1178204960</v>
      </c>
      <c r="F54" s="9">
        <v>325435800</v>
      </c>
      <c r="G54" s="9"/>
      <c r="H54" s="9"/>
      <c r="I54" s="9"/>
      <c r="J54" s="9">
        <v>603096320</v>
      </c>
      <c r="K54" s="10">
        <v>42369</v>
      </c>
      <c r="L54" s="9">
        <v>1198673370</v>
      </c>
      <c r="M54" s="9">
        <v>340788900</v>
      </c>
      <c r="N54" s="9"/>
      <c r="O54" s="9"/>
      <c r="P54" s="9"/>
      <c r="Q54" s="9">
        <v>559234050</v>
      </c>
      <c r="R54" s="10">
        <v>42735</v>
      </c>
      <c r="S54" s="9">
        <v>1198104190</v>
      </c>
      <c r="T54" s="9">
        <v>300693860</v>
      </c>
      <c r="U54" s="9"/>
      <c r="V54" s="9"/>
      <c r="W54" s="9"/>
      <c r="X54" s="9">
        <v>550730620</v>
      </c>
      <c r="Y54" s="10">
        <v>43100</v>
      </c>
      <c r="Z54" s="9">
        <v>1250921369.1400001</v>
      </c>
      <c r="AA54" s="9">
        <v>327948552.14999998</v>
      </c>
      <c r="AB54" s="9"/>
      <c r="AC54" s="9"/>
      <c r="AD54" s="9">
        <v>32503831.329999998</v>
      </c>
      <c r="AE54" s="9"/>
      <c r="AF54" s="10"/>
      <c r="AJ54" s="9"/>
      <c r="AK54" s="9"/>
      <c r="AL54" s="9"/>
      <c r="AM54">
        <f>COUNTIFS(Companies!$A$2:$A$1048576,A54)</f>
        <v>1</v>
      </c>
    </row>
    <row r="55" spans="1:39" x14ac:dyDescent="0.25">
      <c r="A55">
        <v>1883</v>
      </c>
      <c r="B55" t="s">
        <v>91</v>
      </c>
      <c r="C55" t="s">
        <v>543</v>
      </c>
      <c r="D55" s="10">
        <v>42004</v>
      </c>
      <c r="E55" s="9">
        <v>1100761000</v>
      </c>
      <c r="F55" s="9">
        <v>187896000</v>
      </c>
      <c r="G55" s="9"/>
      <c r="H55" s="9"/>
      <c r="I55" s="9"/>
      <c r="J55" s="9">
        <v>287652000</v>
      </c>
      <c r="K55" s="10">
        <v>42369</v>
      </c>
      <c r="L55" s="9">
        <v>1558394000</v>
      </c>
      <c r="M55" s="9">
        <v>317443000</v>
      </c>
      <c r="N55" s="9"/>
      <c r="O55" s="9"/>
      <c r="P55" s="9"/>
      <c r="Q55" s="9">
        <v>452239000</v>
      </c>
      <c r="R55" s="10">
        <v>42735</v>
      </c>
      <c r="S55" s="9">
        <v>2865890000</v>
      </c>
      <c r="T55" s="9">
        <v>414266000</v>
      </c>
      <c r="U55" s="9">
        <v>220142000</v>
      </c>
      <c r="V55" s="9">
        <v>209470000</v>
      </c>
      <c r="W55" s="9">
        <v>102468000</v>
      </c>
      <c r="X55" s="9">
        <v>867455000</v>
      </c>
      <c r="Y55" s="10">
        <v>43100</v>
      </c>
      <c r="Z55" s="9">
        <v>5142242000</v>
      </c>
      <c r="AA55" s="9">
        <v>544000000</v>
      </c>
      <c r="AB55" s="9">
        <v>521481000</v>
      </c>
      <c r="AC55" s="9">
        <v>441248000</v>
      </c>
      <c r="AD55" s="9">
        <v>158244000</v>
      </c>
      <c r="AE55" s="9">
        <v>1664973000</v>
      </c>
      <c r="AF55" s="10"/>
      <c r="AJ55" s="9"/>
      <c r="AK55" s="9"/>
      <c r="AL55" s="9"/>
      <c r="AM55">
        <f>COUNTIFS(Companies!$A$2:$A$1048576,A55)</f>
        <v>1</v>
      </c>
    </row>
    <row r="56" spans="1:39" x14ac:dyDescent="0.25">
      <c r="A56">
        <v>1885</v>
      </c>
      <c r="B56" t="s">
        <v>92</v>
      </c>
      <c r="C56" t="s">
        <v>543</v>
      </c>
      <c r="D56" s="10">
        <v>42004</v>
      </c>
      <c r="E56" s="9">
        <v>1154874930</v>
      </c>
      <c r="F56" s="9">
        <v>776242470</v>
      </c>
      <c r="G56" s="9"/>
      <c r="H56" s="9"/>
      <c r="I56" s="9"/>
      <c r="J56" s="9">
        <v>346666480</v>
      </c>
      <c r="K56" s="10">
        <v>42369</v>
      </c>
      <c r="L56" s="9">
        <v>1496776410</v>
      </c>
      <c r="M56" s="9">
        <v>1529286200</v>
      </c>
      <c r="N56" s="9"/>
      <c r="O56" s="9"/>
      <c r="P56" s="9"/>
      <c r="Q56" s="9">
        <v>518539050</v>
      </c>
      <c r="R56" s="10">
        <v>42735</v>
      </c>
      <c r="S56" s="9">
        <v>1462601740</v>
      </c>
      <c r="T56" s="9">
        <v>999717470</v>
      </c>
      <c r="U56" s="9"/>
      <c r="V56" s="9"/>
      <c r="W56" s="9"/>
      <c r="X56" s="9">
        <v>433798330</v>
      </c>
      <c r="Y56" s="10">
        <v>43100</v>
      </c>
      <c r="Z56" s="9">
        <v>1613998895.96</v>
      </c>
      <c r="AA56" s="9">
        <v>1066931157.38</v>
      </c>
      <c r="AB56" s="9"/>
      <c r="AC56" s="9"/>
      <c r="AD56" s="9"/>
      <c r="AE56" s="9"/>
      <c r="AF56" s="10"/>
      <c r="AJ56" s="9"/>
      <c r="AK56" s="9"/>
      <c r="AL56" s="9"/>
      <c r="AM56">
        <f>COUNTIFS(Companies!$A$2:$A$1048576,A56)</f>
        <v>1</v>
      </c>
    </row>
    <row r="57" spans="1:39" x14ac:dyDescent="0.25">
      <c r="A57">
        <v>8061</v>
      </c>
      <c r="B57" t="s">
        <v>93</v>
      </c>
      <c r="C57" t="s">
        <v>544</v>
      </c>
      <c r="D57" s="10">
        <v>41883</v>
      </c>
      <c r="E57" s="9">
        <v>79415000</v>
      </c>
      <c r="F57" s="9">
        <v>111640000</v>
      </c>
      <c r="G57" s="9"/>
      <c r="H57" s="9"/>
      <c r="I57" s="9"/>
      <c r="J57" s="9">
        <v>151019000</v>
      </c>
      <c r="K57" s="10">
        <v>42248</v>
      </c>
      <c r="L57" s="9">
        <v>96343000</v>
      </c>
      <c r="M57" s="9">
        <v>120903000</v>
      </c>
      <c r="N57" s="9"/>
      <c r="O57" s="9"/>
      <c r="P57" s="9"/>
      <c r="Q57" s="9">
        <v>137346000</v>
      </c>
      <c r="R57" s="10">
        <v>42614</v>
      </c>
      <c r="S57" s="9">
        <v>3785010000</v>
      </c>
      <c r="T57" s="9">
        <v>81436000</v>
      </c>
      <c r="U57" s="9"/>
      <c r="V57" s="9"/>
      <c r="W57" s="9"/>
      <c r="X57" s="9">
        <v>100505000</v>
      </c>
      <c r="Y57" s="10">
        <v>43008</v>
      </c>
      <c r="Z57" s="9">
        <v>4767269000</v>
      </c>
      <c r="AA57" s="9">
        <v>183265000</v>
      </c>
      <c r="AB57" s="9">
        <v>57363000</v>
      </c>
      <c r="AC57" s="9">
        <v>279980000</v>
      </c>
      <c r="AD57" s="9">
        <v>-91985000</v>
      </c>
      <c r="AE57" s="9">
        <v>417084000</v>
      </c>
      <c r="AF57" s="10">
        <v>43373</v>
      </c>
      <c r="AG57" s="9">
        <v>5043664000</v>
      </c>
      <c r="AH57" s="9">
        <v>201124000</v>
      </c>
      <c r="AI57" s="9">
        <f>82803000-773000</f>
        <v>82030000</v>
      </c>
      <c r="AJ57" s="9">
        <v>224616000</v>
      </c>
      <c r="AK57" s="9">
        <v>90049000</v>
      </c>
      <c r="AL57" s="9">
        <f>SUM(AH57:AK57)</f>
        <v>597819000</v>
      </c>
      <c r="AM57">
        <f>COUNTIFS(Companies!$A$2:$A$1048576,A57)</f>
        <v>1</v>
      </c>
    </row>
    <row r="58" spans="1:39" x14ac:dyDescent="0.25">
      <c r="A58">
        <v>8072</v>
      </c>
      <c r="B58" t="s">
        <v>96</v>
      </c>
      <c r="C58" t="s">
        <v>544</v>
      </c>
      <c r="D58" s="10"/>
      <c r="E58" s="9"/>
      <c r="F58" s="9"/>
      <c r="G58" s="9"/>
      <c r="H58" s="9"/>
      <c r="I58" s="9"/>
      <c r="J58" s="9"/>
      <c r="K58" s="10">
        <v>42369</v>
      </c>
      <c r="L58" s="9">
        <v>24800000000</v>
      </c>
      <c r="M58" s="9">
        <v>1473000000</v>
      </c>
      <c r="N58" s="9"/>
      <c r="O58" s="9"/>
      <c r="P58" s="9"/>
      <c r="Q58" s="9"/>
      <c r="R58" s="10">
        <v>42735</v>
      </c>
      <c r="S58" s="9">
        <v>24677000000</v>
      </c>
      <c r="T58" s="9">
        <v>1676000000</v>
      </c>
      <c r="U58" s="9"/>
      <c r="V58" s="9"/>
      <c r="W58" s="9"/>
      <c r="X58" s="9"/>
      <c r="Y58" s="10">
        <v>43100</v>
      </c>
      <c r="Z58" s="9">
        <v>25634000000</v>
      </c>
      <c r="AA58" s="9">
        <v>1755000000</v>
      </c>
      <c r="AB58" s="9">
        <v>-424000000</v>
      </c>
      <c r="AC58" s="9">
        <v>1469000000</v>
      </c>
      <c r="AD58" s="9">
        <v>660000000</v>
      </c>
      <c r="AE58" s="9">
        <v>3460000000</v>
      </c>
      <c r="AF58" s="10"/>
      <c r="AJ58" s="9"/>
      <c r="AK58" s="9"/>
      <c r="AL58" s="9"/>
      <c r="AM58">
        <f>COUNTIFS(Companies!$A$2:$A$1048576,A58)</f>
        <v>1</v>
      </c>
    </row>
    <row r="59" spans="1:39" x14ac:dyDescent="0.25">
      <c r="A59">
        <v>1969</v>
      </c>
      <c r="B59" t="s">
        <v>99</v>
      </c>
      <c r="C59" t="s">
        <v>545</v>
      </c>
      <c r="D59" s="10">
        <v>42004</v>
      </c>
      <c r="E59" s="9">
        <v>53241000</v>
      </c>
      <c r="F59" s="9">
        <v>17943000</v>
      </c>
      <c r="G59" s="9"/>
      <c r="H59" s="9"/>
      <c r="I59" s="9"/>
      <c r="J59" s="9">
        <v>30679000</v>
      </c>
      <c r="K59" s="10">
        <v>42369</v>
      </c>
      <c r="L59" s="9">
        <v>55928000</v>
      </c>
      <c r="M59" s="9">
        <v>19858000</v>
      </c>
      <c r="N59" s="9"/>
      <c r="O59" s="9"/>
      <c r="P59" s="9"/>
      <c r="Q59" s="9">
        <v>31762000</v>
      </c>
      <c r="R59" s="10">
        <v>42735</v>
      </c>
      <c r="S59" s="9">
        <v>58982000</v>
      </c>
      <c r="T59" s="9">
        <v>18390000</v>
      </c>
      <c r="U59" s="9"/>
      <c r="V59" s="9"/>
      <c r="W59" s="9"/>
      <c r="X59" s="9">
        <v>31033000</v>
      </c>
      <c r="Y59" s="10">
        <v>43100</v>
      </c>
      <c r="Z59" s="9">
        <v>59815000</v>
      </c>
      <c r="AA59" s="9">
        <v>7221000</v>
      </c>
      <c r="AB59" s="9">
        <v>680000</v>
      </c>
      <c r="AC59" s="9">
        <v>6004000</v>
      </c>
      <c r="AD59" s="9">
        <v>2700000</v>
      </c>
      <c r="AE59" s="9">
        <v>16605000</v>
      </c>
      <c r="AF59" s="10"/>
      <c r="AJ59" s="9"/>
      <c r="AK59" s="9"/>
      <c r="AL59" s="9"/>
      <c r="AM59">
        <f>COUNTIFS(Companies!$A$2:$A$1048576,A59)</f>
        <v>1</v>
      </c>
    </row>
    <row r="60" spans="1:39" x14ac:dyDescent="0.25">
      <c r="A60">
        <v>10540</v>
      </c>
      <c r="B60" t="s">
        <v>101</v>
      </c>
      <c r="C60" t="s">
        <v>545</v>
      </c>
      <c r="D60" s="10">
        <v>42004</v>
      </c>
      <c r="E60" s="9">
        <v>71000000</v>
      </c>
      <c r="F60" s="9"/>
      <c r="G60" s="9"/>
      <c r="H60" s="9"/>
      <c r="I60" s="9"/>
      <c r="J60" s="9"/>
      <c r="K60" s="10">
        <v>42369</v>
      </c>
      <c r="L60" s="9">
        <v>98000000</v>
      </c>
      <c r="M60" s="9"/>
      <c r="N60" s="9"/>
      <c r="O60" s="9"/>
      <c r="P60" s="9"/>
      <c r="Q60" s="9"/>
      <c r="R60" s="10">
        <v>42735</v>
      </c>
      <c r="S60" s="9">
        <v>101000000</v>
      </c>
      <c r="T60" s="9"/>
      <c r="U60" s="9"/>
      <c r="V60" s="9"/>
      <c r="W60" s="9"/>
      <c r="X60" s="9"/>
      <c r="Y60" s="10">
        <v>43100</v>
      </c>
      <c r="Z60" s="9">
        <v>105000000</v>
      </c>
      <c r="AA60" s="9"/>
      <c r="AB60" s="9"/>
      <c r="AC60" s="9"/>
      <c r="AD60" s="9"/>
      <c r="AE60" s="9"/>
      <c r="AF60" s="10"/>
      <c r="AJ60" s="9"/>
      <c r="AK60" s="9"/>
      <c r="AL60" s="9"/>
      <c r="AM60">
        <f>COUNTIFS(Companies!$A$2:$A$1048576,A60)</f>
        <v>1</v>
      </c>
    </row>
    <row r="61" spans="1:39" x14ac:dyDescent="0.25">
      <c r="A61">
        <v>8075</v>
      </c>
      <c r="B61" t="s">
        <v>103</v>
      </c>
      <c r="C61" t="s">
        <v>545</v>
      </c>
      <c r="D61" s="10">
        <v>42004</v>
      </c>
      <c r="E61" s="9">
        <v>2136700000</v>
      </c>
      <c r="F61" s="9">
        <v>95800000</v>
      </c>
      <c r="G61" s="9"/>
      <c r="H61" s="9"/>
      <c r="I61" s="9"/>
      <c r="J61" s="9">
        <v>184700000</v>
      </c>
      <c r="K61" s="10">
        <v>42369</v>
      </c>
      <c r="L61" s="9">
        <v>2373100000</v>
      </c>
      <c r="M61" s="9">
        <v>77200000</v>
      </c>
      <c r="N61" s="9"/>
      <c r="O61" s="9"/>
      <c r="P61" s="9"/>
      <c r="Q61" s="9">
        <v>287900000</v>
      </c>
      <c r="R61" s="10">
        <v>42735</v>
      </c>
      <c r="S61" s="9">
        <v>2363300000</v>
      </c>
      <c r="T61" s="9">
        <v>97900000</v>
      </c>
      <c r="U61" s="9"/>
      <c r="V61" s="9"/>
      <c r="W61" s="9"/>
      <c r="X61" s="9">
        <v>301600000</v>
      </c>
      <c r="Y61" s="10">
        <v>43100</v>
      </c>
      <c r="Z61" s="9">
        <v>2486000000</v>
      </c>
      <c r="AA61" s="9">
        <v>85200000</v>
      </c>
      <c r="AB61" s="9"/>
      <c r="AC61" s="9"/>
      <c r="AD61" s="9"/>
      <c r="AE61" s="9">
        <v>282400000</v>
      </c>
      <c r="AF61" s="10"/>
      <c r="AJ61" s="9"/>
      <c r="AK61" s="9"/>
      <c r="AL61" s="9"/>
      <c r="AM61">
        <f>COUNTIFS(Companies!$A$2:$A$1048576,A61)</f>
        <v>1</v>
      </c>
    </row>
    <row r="62" spans="1:39" x14ac:dyDescent="0.25">
      <c r="A62">
        <v>8139</v>
      </c>
      <c r="B62" t="s">
        <v>106</v>
      </c>
      <c r="C62" t="s">
        <v>545</v>
      </c>
      <c r="D62" s="10"/>
      <c r="E62" s="9"/>
      <c r="F62" s="9"/>
      <c r="G62" s="9"/>
      <c r="H62" s="9"/>
      <c r="I62" s="9"/>
      <c r="J62" s="9"/>
      <c r="K62" s="10">
        <v>42369</v>
      </c>
      <c r="L62" s="9">
        <v>783200000</v>
      </c>
      <c r="M62" s="9"/>
      <c r="N62" s="9"/>
      <c r="O62" s="9"/>
      <c r="P62" s="9"/>
      <c r="Q62" s="9"/>
      <c r="R62" s="10">
        <v>42735</v>
      </c>
      <c r="S62" s="9"/>
      <c r="T62" s="9"/>
      <c r="U62" s="9"/>
      <c r="V62" s="9"/>
      <c r="W62" s="9"/>
      <c r="X62" s="9"/>
      <c r="Y62" s="10">
        <v>43100</v>
      </c>
      <c r="Z62" s="9"/>
      <c r="AA62" s="9"/>
      <c r="AB62" s="9"/>
      <c r="AC62" s="9"/>
      <c r="AD62" s="9"/>
      <c r="AE62" s="9"/>
      <c r="AF62" s="10"/>
      <c r="AJ62" s="9"/>
      <c r="AK62" s="9"/>
      <c r="AL62" s="9"/>
      <c r="AM62">
        <f>COUNTIFS(Companies!$A$2:$A$1048576,A62)</f>
        <v>1</v>
      </c>
    </row>
    <row r="63" spans="1:39" x14ac:dyDescent="0.25">
      <c r="A63">
        <v>874</v>
      </c>
      <c r="B63" t="s">
        <v>107</v>
      </c>
      <c r="C63" t="s">
        <v>545</v>
      </c>
      <c r="D63" s="10">
        <v>42004</v>
      </c>
      <c r="E63" s="9">
        <v>1394829438</v>
      </c>
      <c r="F63" s="9">
        <v>59961729</v>
      </c>
      <c r="G63" s="9"/>
      <c r="H63" s="9"/>
      <c r="I63" s="9"/>
      <c r="J63" s="9">
        <v>40923927</v>
      </c>
      <c r="K63" s="10">
        <v>42369</v>
      </c>
      <c r="L63" s="9">
        <v>1373992743</v>
      </c>
      <c r="M63" s="9">
        <v>36231395</v>
      </c>
      <c r="N63" s="9"/>
      <c r="O63" s="9"/>
      <c r="P63" s="9"/>
      <c r="Q63" s="9">
        <v>60156024</v>
      </c>
      <c r="R63" s="10">
        <v>42735</v>
      </c>
      <c r="S63" s="9">
        <v>1361155383</v>
      </c>
      <c r="T63" s="9">
        <v>65008051</v>
      </c>
      <c r="U63" s="9"/>
      <c r="V63" s="9"/>
      <c r="W63" s="9"/>
      <c r="X63" s="9">
        <v>53351125</v>
      </c>
      <c r="Y63" s="10">
        <v>43100</v>
      </c>
      <c r="Z63" s="9">
        <v>1292000000</v>
      </c>
      <c r="AA63" s="9"/>
      <c r="AB63" s="9"/>
      <c r="AC63" s="9"/>
      <c r="AD63" s="9"/>
      <c r="AE63" s="9">
        <v>138000000</v>
      </c>
      <c r="AF63" s="10"/>
      <c r="AJ63" s="9"/>
      <c r="AK63" s="9"/>
      <c r="AL63" s="9"/>
      <c r="AM63">
        <f>COUNTIFS(Companies!$A$2:$A$1048576,A63)</f>
        <v>1</v>
      </c>
    </row>
    <row r="64" spans="1:39" x14ac:dyDescent="0.25">
      <c r="A64">
        <v>8082</v>
      </c>
      <c r="B64" t="s">
        <v>108</v>
      </c>
      <c r="C64" t="s">
        <v>545</v>
      </c>
      <c r="D64" s="10">
        <v>42004</v>
      </c>
      <c r="E64" s="9">
        <v>24939000000</v>
      </c>
      <c r="F64" s="9">
        <v>1878000000</v>
      </c>
      <c r="G64" s="9"/>
      <c r="H64" s="9"/>
      <c r="I64" s="9"/>
      <c r="J64" s="9">
        <v>4034000000</v>
      </c>
      <c r="K64" s="10">
        <v>42369</v>
      </c>
      <c r="L64" s="9">
        <v>26640000000</v>
      </c>
      <c r="M64" s="9">
        <v>1394000000</v>
      </c>
      <c r="N64" s="9"/>
      <c r="O64" s="9"/>
      <c r="P64" s="9"/>
      <c r="Q64" s="9">
        <v>4362000000</v>
      </c>
      <c r="R64" s="10">
        <v>42735</v>
      </c>
      <c r="S64" s="9">
        <v>24693000000</v>
      </c>
      <c r="T64" s="9">
        <v>1777000000</v>
      </c>
      <c r="U64" s="9"/>
      <c r="V64" s="9"/>
      <c r="W64" s="9"/>
      <c r="X64" s="9">
        <v>4232000000</v>
      </c>
      <c r="Y64" s="10">
        <v>43100</v>
      </c>
      <c r="Z64" s="9">
        <v>24743000000</v>
      </c>
      <c r="AA64" s="9">
        <v>2150000000</v>
      </c>
      <c r="AB64" s="9"/>
      <c r="AC64" s="9"/>
      <c r="AD64" s="9"/>
      <c r="AE64" s="9">
        <v>3350000000</v>
      </c>
      <c r="AF64" s="10"/>
      <c r="AJ64" s="9"/>
      <c r="AK64" s="9"/>
      <c r="AL64" s="9"/>
      <c r="AM64">
        <f>COUNTIFS(Companies!$A$2:$A$1048576,A64)</f>
        <v>1</v>
      </c>
    </row>
    <row r="65" spans="1:39" x14ac:dyDescent="0.25">
      <c r="A65">
        <v>718</v>
      </c>
      <c r="B65" t="s">
        <v>109</v>
      </c>
      <c r="C65" t="s">
        <v>545</v>
      </c>
      <c r="D65" s="10">
        <v>42004</v>
      </c>
      <c r="E65" s="9"/>
      <c r="F65" s="9"/>
      <c r="G65" s="9"/>
      <c r="H65" s="9"/>
      <c r="I65" s="9"/>
      <c r="J65" s="9"/>
      <c r="K65" s="10">
        <v>42369</v>
      </c>
      <c r="L65" s="9">
        <v>15134700000</v>
      </c>
      <c r="M65" s="9">
        <v>407600000</v>
      </c>
      <c r="N65" s="9"/>
      <c r="O65" s="9"/>
      <c r="P65" s="9"/>
      <c r="Q65" s="9">
        <v>2751100000</v>
      </c>
      <c r="R65" s="10">
        <v>42735</v>
      </c>
      <c r="S65" s="9">
        <v>15322000000</v>
      </c>
      <c r="T65" s="9">
        <v>420300000</v>
      </c>
      <c r="U65" s="9"/>
      <c r="V65" s="9"/>
      <c r="W65" s="9"/>
      <c r="X65" s="9">
        <v>2651000000</v>
      </c>
      <c r="Y65" s="10">
        <v>43100</v>
      </c>
      <c r="Z65" s="9">
        <v>15871300000</v>
      </c>
      <c r="AA65" s="9">
        <v>301800000</v>
      </c>
      <c r="AB65" s="9"/>
      <c r="AC65" s="9"/>
      <c r="AD65" s="9"/>
      <c r="AE65" s="9">
        <v>2641400000</v>
      </c>
      <c r="AF65" s="10"/>
      <c r="AJ65" s="9"/>
      <c r="AK65" s="9"/>
      <c r="AL65" s="9"/>
      <c r="AM65">
        <f>COUNTIFS(Companies!$A$2:$A$1048576,A65)</f>
        <v>1</v>
      </c>
    </row>
    <row r="66" spans="1:39" x14ac:dyDescent="0.25">
      <c r="A66">
        <v>779</v>
      </c>
      <c r="B66" t="s">
        <v>110</v>
      </c>
      <c r="C66" t="s">
        <v>545</v>
      </c>
      <c r="D66" s="10">
        <v>42004</v>
      </c>
      <c r="E66" s="9">
        <v>23879600000</v>
      </c>
      <c r="F66" s="9">
        <v>336000000</v>
      </c>
      <c r="G66" s="9"/>
      <c r="H66" s="9"/>
      <c r="I66" s="9"/>
      <c r="J66" s="9">
        <v>3071200000</v>
      </c>
      <c r="K66" s="10">
        <v>42369</v>
      </c>
      <c r="L66" s="9">
        <v>24964800000</v>
      </c>
      <c r="M66" s="9">
        <v>492300000</v>
      </c>
      <c r="N66" s="9"/>
      <c r="O66" s="9"/>
      <c r="P66" s="9"/>
      <c r="Q66" s="9">
        <v>3010700000</v>
      </c>
      <c r="R66" s="10">
        <v>42735</v>
      </c>
      <c r="S66" s="9">
        <v>24390200000</v>
      </c>
      <c r="T66" s="9">
        <v>458700000</v>
      </c>
      <c r="U66" s="9"/>
      <c r="V66" s="9"/>
      <c r="W66" s="9"/>
      <c r="X66" s="9">
        <v>3145200000</v>
      </c>
      <c r="Y66" s="10">
        <v>43100</v>
      </c>
      <c r="Z66" s="9">
        <v>25124600000</v>
      </c>
      <c r="AA66" s="9">
        <v>401600000</v>
      </c>
      <c r="AB66" s="9"/>
      <c r="AC66" s="9"/>
      <c r="AD66" s="9"/>
      <c r="AE66" s="9">
        <v>3284100000</v>
      </c>
      <c r="AF66" s="10"/>
      <c r="AJ66" s="9"/>
      <c r="AK66" s="9"/>
      <c r="AL66" s="9"/>
      <c r="AM66">
        <f>COUNTIFS(Companies!$A$2:$A$1048576,A66)</f>
        <v>1</v>
      </c>
    </row>
    <row r="67" spans="1:39" x14ac:dyDescent="0.25">
      <c r="A67">
        <v>1265</v>
      </c>
      <c r="B67" t="s">
        <v>116</v>
      </c>
      <c r="C67" t="s">
        <v>545</v>
      </c>
      <c r="D67" s="10"/>
      <c r="E67" s="9"/>
      <c r="F67" s="9"/>
      <c r="G67" s="9"/>
      <c r="H67" s="9"/>
      <c r="I67" s="9"/>
      <c r="J67" s="9"/>
      <c r="K67" s="10">
        <v>42369</v>
      </c>
      <c r="L67" s="9">
        <v>306153846.15384614</v>
      </c>
      <c r="M67" s="9"/>
      <c r="N67" s="9"/>
      <c r="O67" s="9"/>
      <c r="P67" s="9"/>
      <c r="Q67" s="9"/>
      <c r="R67" s="10">
        <v>42735</v>
      </c>
      <c r="S67" s="9">
        <v>300000000</v>
      </c>
      <c r="T67" s="9"/>
      <c r="U67" s="9"/>
      <c r="V67" s="9"/>
      <c r="W67" s="9"/>
      <c r="X67" s="9"/>
      <c r="Y67" s="10"/>
      <c r="Z67" s="9"/>
      <c r="AA67" s="9"/>
      <c r="AB67" s="9"/>
      <c r="AC67" s="9"/>
      <c r="AD67" s="9"/>
      <c r="AE67" s="9"/>
      <c r="AF67" s="10"/>
      <c r="AJ67" s="9"/>
      <c r="AK67" s="9"/>
      <c r="AL67" s="9"/>
      <c r="AM67">
        <f>COUNTIFS(Companies!$A$2:$A$1048576,A67)</f>
        <v>1</v>
      </c>
    </row>
    <row r="68" spans="1:39" x14ac:dyDescent="0.25">
      <c r="A68">
        <v>1908</v>
      </c>
      <c r="B68" t="s">
        <v>117</v>
      </c>
      <c r="C68" t="s">
        <v>545</v>
      </c>
      <c r="D68" s="10">
        <v>42004</v>
      </c>
      <c r="E68" s="9">
        <v>902000000</v>
      </c>
      <c r="F68" s="9">
        <v>93000000</v>
      </c>
      <c r="G68" s="9"/>
      <c r="H68" s="9"/>
      <c r="I68" s="9"/>
      <c r="J68" s="9">
        <v>96700000</v>
      </c>
      <c r="K68" s="10">
        <v>42369</v>
      </c>
      <c r="L68" s="9">
        <v>996500000</v>
      </c>
      <c r="M68" s="9">
        <v>84400000</v>
      </c>
      <c r="N68" s="9"/>
      <c r="O68" s="9"/>
      <c r="P68" s="9"/>
      <c r="Q68" s="9">
        <v>76100000</v>
      </c>
      <c r="R68" s="10">
        <v>42735</v>
      </c>
      <c r="S68" s="9">
        <v>1040100000</v>
      </c>
      <c r="T68" s="9">
        <v>109200000</v>
      </c>
      <c r="U68" s="9"/>
      <c r="V68" s="9"/>
      <c r="W68" s="9"/>
      <c r="X68" s="9">
        <v>103100000</v>
      </c>
      <c r="Y68" s="10">
        <v>43100</v>
      </c>
      <c r="Z68" s="9">
        <v>1209200000</v>
      </c>
      <c r="AA68" s="9">
        <v>92400000</v>
      </c>
      <c r="AB68" s="9">
        <v>3100000</v>
      </c>
      <c r="AC68" s="9">
        <v>41800000</v>
      </c>
      <c r="AD68" s="9">
        <v>1300000</v>
      </c>
      <c r="AE68" s="9">
        <v>138600000</v>
      </c>
      <c r="AF68" s="10"/>
      <c r="AJ68" s="9"/>
      <c r="AK68" s="9"/>
      <c r="AL68" s="9"/>
      <c r="AM68">
        <f>COUNTIFS(Companies!$A$2:$A$1048576,A68)</f>
        <v>1</v>
      </c>
    </row>
    <row r="69" spans="1:39" x14ac:dyDescent="0.25">
      <c r="A69">
        <v>1363</v>
      </c>
      <c r="B69" t="s">
        <v>118</v>
      </c>
      <c r="C69" t="s">
        <v>545</v>
      </c>
      <c r="D69" s="10">
        <v>42004</v>
      </c>
      <c r="E69" s="9">
        <v>172391594.87</v>
      </c>
      <c r="F69" s="9">
        <v>6083390.8099999996</v>
      </c>
      <c r="G69" s="9"/>
      <c r="H69" s="9"/>
      <c r="I69" s="9"/>
      <c r="J69" s="9"/>
      <c r="K69" s="10">
        <v>42369</v>
      </c>
      <c r="L69" s="9">
        <v>172672752.56</v>
      </c>
      <c r="M69" s="9">
        <v>10239688.18</v>
      </c>
      <c r="N69" s="9"/>
      <c r="O69" s="9"/>
      <c r="P69" s="9"/>
      <c r="Q69" s="9"/>
      <c r="R69" s="10">
        <v>42735</v>
      </c>
      <c r="S69" s="9">
        <v>175700000</v>
      </c>
      <c r="T69" s="9">
        <v>36100000</v>
      </c>
      <c r="U69" s="9"/>
      <c r="V69" s="9"/>
      <c r="W69" s="9"/>
      <c r="X69" s="9"/>
      <c r="Y69" s="10">
        <v>42916</v>
      </c>
      <c r="Z69" s="9">
        <v>200000000</v>
      </c>
      <c r="AA69" s="9"/>
      <c r="AB69" s="9"/>
      <c r="AC69" s="9"/>
      <c r="AD69" s="9"/>
      <c r="AE69" s="9"/>
      <c r="AF69" s="10">
        <v>43281</v>
      </c>
      <c r="AG69" s="9">
        <v>165000000</v>
      </c>
      <c r="AM69">
        <f>COUNTIFS(Companies!$A$2:$A$1048576,A69)</f>
        <v>1</v>
      </c>
    </row>
    <row r="70" spans="1:39" x14ac:dyDescent="0.25">
      <c r="A70">
        <v>8077</v>
      </c>
      <c r="B70" t="s">
        <v>119</v>
      </c>
      <c r="C70" t="s">
        <v>545</v>
      </c>
      <c r="D70" s="10">
        <v>42004</v>
      </c>
      <c r="E70" s="9">
        <v>2181739000</v>
      </c>
      <c r="F70" s="9">
        <v>46309000</v>
      </c>
      <c r="G70" s="9"/>
      <c r="H70" s="9"/>
      <c r="I70" s="9"/>
      <c r="J70" s="9">
        <v>154499000</v>
      </c>
      <c r="K70" s="10">
        <v>42369</v>
      </c>
      <c r="L70" s="9">
        <v>2334831000</v>
      </c>
      <c r="M70" s="9">
        <v>52170000</v>
      </c>
      <c r="N70" s="9"/>
      <c r="O70" s="9"/>
      <c r="P70" s="9"/>
      <c r="Q70" s="9">
        <v>177359000</v>
      </c>
      <c r="R70" s="10">
        <v>42735</v>
      </c>
      <c r="S70" s="9">
        <v>2165652000</v>
      </c>
      <c r="T70" s="9">
        <v>47777000</v>
      </c>
      <c r="U70" s="9"/>
      <c r="V70" s="9"/>
      <c r="W70" s="9"/>
      <c r="X70" s="9">
        <v>161020000</v>
      </c>
      <c r="Y70" s="10">
        <v>43100</v>
      </c>
      <c r="Z70" s="9">
        <v>2204958000</v>
      </c>
      <c r="AA70" s="9">
        <v>37181000</v>
      </c>
      <c r="AB70" s="9">
        <v>13689000</v>
      </c>
      <c r="AC70" s="9">
        <v>71445000</v>
      </c>
      <c r="AD70" s="9">
        <v>52076000</v>
      </c>
      <c r="AE70" s="9">
        <v>174391000</v>
      </c>
      <c r="AF70" s="10"/>
      <c r="AJ70" s="9"/>
      <c r="AK70" s="9"/>
      <c r="AL70" s="9"/>
      <c r="AM70">
        <f>COUNTIFS(Companies!$A$2:$A$1048576,A70)</f>
        <v>1</v>
      </c>
    </row>
    <row r="71" spans="1:39" x14ac:dyDescent="0.25">
      <c r="A71">
        <v>8104</v>
      </c>
      <c r="B71" t="s">
        <v>120</v>
      </c>
      <c r="C71" t="s">
        <v>545</v>
      </c>
      <c r="D71" s="10">
        <v>42004</v>
      </c>
      <c r="E71" s="9">
        <v>8006000000</v>
      </c>
      <c r="F71" s="9">
        <v>44000000</v>
      </c>
      <c r="G71" s="9"/>
      <c r="H71" s="9"/>
      <c r="I71" s="9"/>
      <c r="J71" s="9">
        <v>894000000</v>
      </c>
      <c r="K71" s="10">
        <v>42369</v>
      </c>
      <c r="L71" s="9">
        <v>7902000000</v>
      </c>
      <c r="M71" s="9">
        <v>167000000</v>
      </c>
      <c r="N71" s="9"/>
      <c r="O71" s="9"/>
      <c r="P71" s="9"/>
      <c r="Q71" s="9">
        <v>1038000000</v>
      </c>
      <c r="R71" s="10">
        <v>42735</v>
      </c>
      <c r="S71" s="9">
        <v>7699000000</v>
      </c>
      <c r="T71" s="9">
        <v>195000000</v>
      </c>
      <c r="U71" s="9"/>
      <c r="V71" s="9"/>
      <c r="W71" s="9"/>
      <c r="X71" s="9">
        <v>1053000000</v>
      </c>
      <c r="Y71" s="10">
        <v>43100</v>
      </c>
      <c r="Z71" s="9">
        <v>9664000000</v>
      </c>
      <c r="AA71" s="9">
        <v>87000000</v>
      </c>
      <c r="AB71" s="9"/>
      <c r="AC71" s="9"/>
      <c r="AD71" s="9"/>
      <c r="AE71" s="9">
        <v>1072000000</v>
      </c>
      <c r="AF71" s="10"/>
      <c r="AJ71" s="9"/>
      <c r="AK71" s="9"/>
      <c r="AL71" s="9"/>
      <c r="AM71">
        <f>COUNTIFS(Companies!$A$2:$A$1048576,A71)</f>
        <v>1</v>
      </c>
    </row>
    <row r="72" spans="1:39" x14ac:dyDescent="0.25">
      <c r="A72" s="5">
        <v>3393</v>
      </c>
      <c r="B72" t="s">
        <v>121</v>
      </c>
      <c r="C72" t="s">
        <v>545</v>
      </c>
      <c r="D72" s="10">
        <v>42004</v>
      </c>
      <c r="E72" s="9">
        <v>2036746000</v>
      </c>
      <c r="F72" s="9">
        <v>96621000</v>
      </c>
      <c r="G72" s="9"/>
      <c r="H72" s="9"/>
      <c r="I72" s="9"/>
      <c r="J72" s="9">
        <v>123253000</v>
      </c>
      <c r="K72" s="10">
        <v>42369</v>
      </c>
      <c r="L72" s="9">
        <v>1956734000</v>
      </c>
      <c r="M72" s="9">
        <v>80840000</v>
      </c>
      <c r="N72" s="9"/>
      <c r="O72" s="9"/>
      <c r="P72" s="9"/>
      <c r="Q72" s="9">
        <v>151179000</v>
      </c>
      <c r="R72" s="10">
        <v>42735</v>
      </c>
      <c r="S72" s="9">
        <v>1970625000</v>
      </c>
      <c r="T72" s="9">
        <v>109941000</v>
      </c>
      <c r="U72" s="9"/>
      <c r="V72" s="9"/>
      <c r="W72" s="9"/>
      <c r="X72" s="9">
        <v>236767000</v>
      </c>
      <c r="Y72" s="10">
        <v>43100</v>
      </c>
      <c r="Z72" s="9">
        <v>1999654000</v>
      </c>
      <c r="AA72" s="9">
        <v>98464000</v>
      </c>
      <c r="AB72" s="9">
        <v>12753000</v>
      </c>
      <c r="AC72" s="9">
        <v>82119000</v>
      </c>
      <c r="AD72" s="9">
        <v>38360000</v>
      </c>
      <c r="AE72" s="9">
        <v>231696000</v>
      </c>
      <c r="AF72" s="10"/>
      <c r="AJ72" s="9"/>
      <c r="AK72" s="9"/>
      <c r="AL72" s="9"/>
      <c r="AM72">
        <f>COUNTIFS(Companies!$A$2:$A$1048576,A72)</f>
        <v>1</v>
      </c>
    </row>
    <row r="73" spans="1:39" x14ac:dyDescent="0.25">
      <c r="A73" s="5">
        <v>3557</v>
      </c>
      <c r="B73" t="s">
        <v>122</v>
      </c>
      <c r="C73" t="s">
        <v>545</v>
      </c>
      <c r="D73" s="10">
        <v>41912</v>
      </c>
      <c r="E73" s="9">
        <v>3716629000</v>
      </c>
      <c r="F73" s="9">
        <v>101396000</v>
      </c>
      <c r="G73" s="9"/>
      <c r="H73" s="9"/>
      <c r="I73" s="9"/>
      <c r="J73" s="9">
        <v>289196000</v>
      </c>
      <c r="K73" s="10">
        <v>42277</v>
      </c>
      <c r="L73" s="9">
        <v>3421527000</v>
      </c>
      <c r="M73" s="9">
        <v>85232000</v>
      </c>
      <c r="N73" s="9"/>
      <c r="O73" s="9"/>
      <c r="P73" s="9"/>
      <c r="Q73" s="9">
        <v>312746000</v>
      </c>
      <c r="R73" s="10">
        <v>42643</v>
      </c>
      <c r="S73" s="9">
        <v>4066446000</v>
      </c>
      <c r="T73" s="9">
        <v>108648000</v>
      </c>
      <c r="U73" s="9"/>
      <c r="V73" s="9"/>
      <c r="W73" s="9"/>
      <c r="X73" s="9">
        <v>363943000</v>
      </c>
      <c r="Y73" s="10">
        <v>43008</v>
      </c>
      <c r="Z73" s="9">
        <v>4009516000</v>
      </c>
      <c r="AA73" s="9">
        <v>132485000</v>
      </c>
      <c r="AB73" s="9"/>
      <c r="AC73" s="9"/>
      <c r="AD73" s="9"/>
      <c r="AE73" s="9">
        <v>383568000</v>
      </c>
      <c r="AF73" s="10">
        <v>43373</v>
      </c>
      <c r="AG73">
        <v>4069671000</v>
      </c>
      <c r="AH73">
        <v>132413000</v>
      </c>
      <c r="AI73">
        <f>59669000-12577000</f>
        <v>47092000</v>
      </c>
      <c r="AJ73" s="9">
        <f>180680000+33706000</f>
        <v>214386000</v>
      </c>
      <c r="AK73" s="9">
        <v>77289000</v>
      </c>
      <c r="AL73" s="9">
        <v>471180000</v>
      </c>
      <c r="AM73">
        <f>COUNTIFS(Companies!$A$2:$A$1048576,A73)</f>
        <v>1</v>
      </c>
    </row>
    <row r="74" spans="1:39" x14ac:dyDescent="0.25">
      <c r="A74">
        <v>1623</v>
      </c>
      <c r="B74" t="s">
        <v>124</v>
      </c>
      <c r="C74" t="s">
        <v>545</v>
      </c>
      <c r="D74" s="10"/>
      <c r="E74" s="9"/>
      <c r="F74" s="9"/>
      <c r="G74" s="9"/>
      <c r="H74" s="9"/>
      <c r="I74" s="9"/>
      <c r="J74" s="9"/>
      <c r="K74" s="10"/>
      <c r="L74" s="9"/>
      <c r="M74" s="9"/>
      <c r="N74" s="9"/>
      <c r="O74" s="9"/>
      <c r="P74" s="9"/>
      <c r="Q74" s="9"/>
      <c r="R74" s="10">
        <v>42735</v>
      </c>
      <c r="S74" s="9">
        <v>6000000000</v>
      </c>
      <c r="T74" s="9"/>
      <c r="U74" s="9"/>
      <c r="V74" s="9"/>
      <c r="W74" s="9"/>
      <c r="X74" s="9"/>
      <c r="Y74" s="10">
        <v>43100</v>
      </c>
      <c r="Z74" s="9">
        <v>6400000000</v>
      </c>
      <c r="AA74" s="9"/>
      <c r="AB74" s="9"/>
      <c r="AC74" s="9"/>
      <c r="AD74" s="9"/>
      <c r="AE74" s="9"/>
      <c r="AF74" s="10"/>
      <c r="AJ74" s="9"/>
      <c r="AK74" s="9"/>
      <c r="AL74" s="9"/>
      <c r="AM74">
        <f>COUNTIFS(Companies!$A$2:$A$1048576,A74)</f>
        <v>1</v>
      </c>
    </row>
    <row r="75" spans="1:39" x14ac:dyDescent="0.25">
      <c r="A75">
        <v>1703</v>
      </c>
      <c r="B75" t="s">
        <v>125</v>
      </c>
      <c r="C75" t="s">
        <v>545</v>
      </c>
      <c r="D75" s="10">
        <v>41912</v>
      </c>
      <c r="E75" s="9">
        <v>71227000000</v>
      </c>
      <c r="F75" s="9">
        <v>5292000000</v>
      </c>
      <c r="G75" s="9"/>
      <c r="H75" s="9"/>
      <c r="I75" s="9"/>
      <c r="J75" s="9">
        <v>9323000000</v>
      </c>
      <c r="K75" s="10">
        <v>42277</v>
      </c>
      <c r="L75" s="9">
        <v>75636000000</v>
      </c>
      <c r="M75" s="9">
        <v>5349000000</v>
      </c>
      <c r="N75" s="9"/>
      <c r="O75" s="9"/>
      <c r="P75" s="9"/>
      <c r="Q75" s="9">
        <v>9166000000</v>
      </c>
      <c r="R75" s="10">
        <v>42643</v>
      </c>
      <c r="S75" s="9">
        <v>79644000000</v>
      </c>
      <c r="T75" s="9">
        <v>5396000000</v>
      </c>
      <c r="U75" s="9"/>
      <c r="V75" s="9"/>
      <c r="W75" s="9"/>
      <c r="X75" s="9">
        <v>10606000000</v>
      </c>
      <c r="Y75" s="10">
        <v>43008</v>
      </c>
      <c r="Z75" s="9">
        <v>83049000000</v>
      </c>
      <c r="AA75" s="9">
        <v>6126000000</v>
      </c>
      <c r="AB75" s="9"/>
      <c r="AC75" s="9"/>
      <c r="AD75" s="9"/>
      <c r="AE75" s="9">
        <v>11158000000</v>
      </c>
      <c r="AF75" s="10">
        <v>43373</v>
      </c>
      <c r="AG75" s="9">
        <v>83044000000</v>
      </c>
      <c r="AH75" s="9">
        <v>6120000000</v>
      </c>
      <c r="AI75">
        <f>1089000000-1481000000</f>
        <v>-392000000</v>
      </c>
      <c r="AJ75" s="9">
        <v>915000000</v>
      </c>
      <c r="AK75" s="9">
        <v>2054000000</v>
      </c>
      <c r="AL75" s="9">
        <v>9602000000</v>
      </c>
      <c r="AM75">
        <f>COUNTIFS(Companies!$A$2:$A$1048576,A75)</f>
        <v>1</v>
      </c>
    </row>
    <row r="76" spans="1:39" x14ac:dyDescent="0.25">
      <c r="A76">
        <v>8182</v>
      </c>
      <c r="B76" t="s">
        <v>126</v>
      </c>
      <c r="C76" t="s">
        <v>545</v>
      </c>
      <c r="D76" s="10"/>
      <c r="E76" s="9"/>
      <c r="F76" s="9"/>
      <c r="G76" s="9"/>
      <c r="H76" s="9"/>
      <c r="I76" s="9"/>
      <c r="J76" s="9"/>
      <c r="K76" s="10">
        <v>42369</v>
      </c>
      <c r="L76" s="9">
        <v>234000000</v>
      </c>
      <c r="M76" s="9"/>
      <c r="N76" s="9"/>
      <c r="O76" s="9"/>
      <c r="P76" s="9"/>
      <c r="Q76" s="9"/>
      <c r="R76" s="10">
        <v>42735</v>
      </c>
      <c r="S76" s="9">
        <v>232000000</v>
      </c>
      <c r="T76" s="9"/>
      <c r="U76" s="9"/>
      <c r="V76" s="9"/>
      <c r="W76" s="9"/>
      <c r="X76" s="9"/>
      <c r="Y76" s="10">
        <v>43008</v>
      </c>
      <c r="Z76" s="9">
        <v>228100000</v>
      </c>
      <c r="AA76" s="9"/>
      <c r="AB76" s="9"/>
      <c r="AC76" s="9"/>
      <c r="AD76" s="9"/>
      <c r="AE76" s="9">
        <v>8600000</v>
      </c>
      <c r="AF76" s="10"/>
      <c r="AJ76" s="9"/>
      <c r="AK76" s="9"/>
      <c r="AL76" s="9"/>
      <c r="AM76">
        <f>COUNTIFS(Companies!$A$2:$A$1048576,A76)</f>
        <v>1</v>
      </c>
    </row>
    <row r="77" spans="1:39" x14ac:dyDescent="0.25">
      <c r="A77">
        <v>8086</v>
      </c>
      <c r="B77" t="s">
        <v>127</v>
      </c>
      <c r="C77" t="s">
        <v>545</v>
      </c>
      <c r="D77" s="10">
        <v>42004</v>
      </c>
      <c r="E77" s="9">
        <v>1234700000</v>
      </c>
      <c r="F77" s="9">
        <v>69800000</v>
      </c>
      <c r="G77" s="9"/>
      <c r="H77" s="9"/>
      <c r="I77" s="9"/>
      <c r="J77" s="9"/>
      <c r="K77" s="10">
        <v>42369</v>
      </c>
      <c r="L77" s="9">
        <v>1317100000</v>
      </c>
      <c r="M77" s="9">
        <v>80500000</v>
      </c>
      <c r="N77" s="9"/>
      <c r="O77" s="9"/>
      <c r="P77" s="9"/>
      <c r="Q77" s="9"/>
      <c r="R77" s="10">
        <v>42735</v>
      </c>
      <c r="S77" s="9">
        <v>1327090000</v>
      </c>
      <c r="T77" s="9">
        <v>75976000</v>
      </c>
      <c r="U77" s="9">
        <v>3514000</v>
      </c>
      <c r="V77" s="9">
        <v>51001000</v>
      </c>
      <c r="W77" s="9">
        <v>26982000</v>
      </c>
      <c r="X77" s="9">
        <v>157473000</v>
      </c>
      <c r="Y77" s="10">
        <v>43100</v>
      </c>
      <c r="Z77" s="9">
        <v>1424778000</v>
      </c>
      <c r="AA77" s="9">
        <v>85919000</v>
      </c>
      <c r="AB77" s="9">
        <v>5680000</v>
      </c>
      <c r="AC77" s="9">
        <v>54257000</v>
      </c>
      <c r="AD77" s="9">
        <v>11183000</v>
      </c>
      <c r="AE77" s="9">
        <v>157039000</v>
      </c>
      <c r="AF77" s="10"/>
      <c r="AJ77" s="9"/>
      <c r="AK77" s="9"/>
      <c r="AL77" s="9"/>
      <c r="AM77">
        <f>COUNTIFS(Companies!$A$2:$A$1048576,A77)</f>
        <v>1</v>
      </c>
    </row>
    <row r="78" spans="1:39" x14ac:dyDescent="0.25">
      <c r="A78">
        <v>2056</v>
      </c>
      <c r="B78" t="s">
        <v>128</v>
      </c>
      <c r="C78" t="s">
        <v>545</v>
      </c>
      <c r="D78" s="10">
        <v>42004</v>
      </c>
      <c r="E78" s="9">
        <v>326387000</v>
      </c>
      <c r="F78" s="9">
        <v>41923000</v>
      </c>
      <c r="G78" s="9"/>
      <c r="H78" s="9"/>
      <c r="I78" s="9"/>
      <c r="J78" s="9">
        <v>98894000</v>
      </c>
      <c r="K78" s="10">
        <v>42369</v>
      </c>
      <c r="L78" s="9">
        <v>324268000</v>
      </c>
      <c r="M78" s="9">
        <v>43657000</v>
      </c>
      <c r="N78" s="9"/>
      <c r="O78" s="9"/>
      <c r="P78" s="9"/>
      <c r="Q78" s="9">
        <v>108461000</v>
      </c>
      <c r="R78" s="10">
        <v>42735</v>
      </c>
      <c r="S78" s="9">
        <v>328851000</v>
      </c>
      <c r="T78" s="9">
        <v>11311000</v>
      </c>
      <c r="U78" s="9">
        <v>-9483000</v>
      </c>
      <c r="V78" s="9">
        <v>53707000</v>
      </c>
      <c r="W78" s="9">
        <v>17275000</v>
      </c>
      <c r="X78" s="9">
        <v>87279000</v>
      </c>
      <c r="Y78" s="10">
        <v>43100</v>
      </c>
      <c r="Z78" s="9">
        <v>350281000</v>
      </c>
      <c r="AA78" s="9">
        <v>43427000</v>
      </c>
      <c r="AB78" s="9">
        <v>-18653000</v>
      </c>
      <c r="AC78" s="9">
        <v>53147000</v>
      </c>
      <c r="AD78" s="9">
        <v>23046000</v>
      </c>
      <c r="AE78" s="9">
        <v>84599000</v>
      </c>
      <c r="AF78" s="10"/>
      <c r="AJ78" s="9"/>
      <c r="AK78" s="9"/>
      <c r="AL78" s="9"/>
      <c r="AM78">
        <f>COUNTIFS(Companies!$A$2:$A$1048576,A78)</f>
        <v>1</v>
      </c>
    </row>
    <row r="79" spans="1:39" x14ac:dyDescent="0.25">
      <c r="A79">
        <v>2057</v>
      </c>
      <c r="B79" t="s">
        <v>130</v>
      </c>
      <c r="C79" t="s">
        <v>545</v>
      </c>
      <c r="D79" s="10">
        <v>42004</v>
      </c>
      <c r="E79" s="9">
        <v>73693000</v>
      </c>
      <c r="F79" s="9">
        <v>13383000</v>
      </c>
      <c r="G79" s="9"/>
      <c r="H79" s="9"/>
      <c r="I79" s="9"/>
      <c r="J79" s="9">
        <v>24594000</v>
      </c>
      <c r="K79" s="10">
        <v>42369</v>
      </c>
      <c r="L79" s="9">
        <v>73048000</v>
      </c>
      <c r="M79" s="9">
        <v>13484000</v>
      </c>
      <c r="N79" s="9"/>
      <c r="O79" s="9"/>
      <c r="P79" s="9"/>
      <c r="Q79" s="9">
        <v>25759000</v>
      </c>
      <c r="R79" s="10">
        <v>42735</v>
      </c>
      <c r="S79" s="9">
        <v>73278000</v>
      </c>
      <c r="T79" s="9">
        <v>12458000</v>
      </c>
      <c r="U79" s="9">
        <v>1272000</v>
      </c>
      <c r="V79" s="9">
        <v>6402000</v>
      </c>
      <c r="W79" s="9">
        <v>9311000</v>
      </c>
      <c r="X79" s="9">
        <v>26900000</v>
      </c>
      <c r="Y79" s="10">
        <v>43100</v>
      </c>
      <c r="Z79" s="9">
        <v>73401000</v>
      </c>
      <c r="AA79" s="9">
        <v>16449000</v>
      </c>
      <c r="AB79" s="9">
        <v>1643000</v>
      </c>
      <c r="AC79" s="9">
        <v>6576000</v>
      </c>
      <c r="AD79" s="9">
        <v>8481000</v>
      </c>
      <c r="AE79" s="9">
        <v>29512000</v>
      </c>
      <c r="AF79" s="10"/>
      <c r="AJ79" s="9"/>
      <c r="AK79" s="9"/>
      <c r="AL79" s="9"/>
      <c r="AM79">
        <f>COUNTIFS(Companies!$A$2:$A$1048576,A79)</f>
        <v>1</v>
      </c>
    </row>
    <row r="80" spans="1:39" x14ac:dyDescent="0.25">
      <c r="A80">
        <v>13281</v>
      </c>
      <c r="B80" t="s">
        <v>131</v>
      </c>
      <c r="C80" t="s">
        <v>547</v>
      </c>
      <c r="D80" s="10">
        <v>42004</v>
      </c>
      <c r="E80" s="9"/>
      <c r="F80" s="9"/>
      <c r="G80" s="9"/>
      <c r="H80" s="9"/>
      <c r="I80" s="9"/>
      <c r="J80" s="9"/>
      <c r="K80" s="10">
        <v>42369</v>
      </c>
      <c r="L80" s="9">
        <v>28537000000</v>
      </c>
      <c r="M80" s="9">
        <v>11162000000</v>
      </c>
      <c r="N80" s="9"/>
      <c r="O80" s="9"/>
      <c r="P80" s="9"/>
      <c r="Q80" s="9"/>
      <c r="R80" s="10">
        <v>42735</v>
      </c>
      <c r="S80" s="9">
        <v>27346000000</v>
      </c>
      <c r="T80" s="9">
        <v>9636000000</v>
      </c>
      <c r="U80" s="9"/>
      <c r="V80" s="9"/>
      <c r="W80" s="9"/>
      <c r="X80" s="9"/>
      <c r="Y80" s="10">
        <v>42825</v>
      </c>
      <c r="Z80" s="9">
        <v>31642000000</v>
      </c>
      <c r="AA80" s="9">
        <v>10856000000</v>
      </c>
      <c r="AB80" s="9">
        <v>-2030000000</v>
      </c>
      <c r="AC80" s="9">
        <v>231000000</v>
      </c>
      <c r="AD80" s="9">
        <v>72000000</v>
      </c>
      <c r="AE80" s="9">
        <v>9129000000</v>
      </c>
      <c r="AF80" s="10"/>
      <c r="AJ80" s="9"/>
      <c r="AK80" s="9"/>
      <c r="AL80" s="9"/>
      <c r="AM80">
        <f>COUNTIFS(Companies!$A$2:$A$1048576,A80)</f>
        <v>1</v>
      </c>
    </row>
    <row r="81" spans="1:39" x14ac:dyDescent="0.25">
      <c r="A81">
        <v>1132</v>
      </c>
      <c r="B81" t="s">
        <v>133</v>
      </c>
      <c r="C81" t="s">
        <v>547</v>
      </c>
      <c r="D81" s="10">
        <v>41729</v>
      </c>
      <c r="E81" s="9">
        <v>2746583000</v>
      </c>
      <c r="F81" s="9">
        <v>557551000</v>
      </c>
      <c r="G81" s="9"/>
      <c r="H81" s="9"/>
      <c r="I81" s="9"/>
      <c r="J81" s="9">
        <v>1008138000</v>
      </c>
      <c r="K81" s="10">
        <v>42094</v>
      </c>
      <c r="L81" s="9">
        <v>2858624000</v>
      </c>
      <c r="M81" s="9">
        <v>704346000</v>
      </c>
      <c r="N81" s="9"/>
      <c r="O81" s="9"/>
      <c r="P81" s="9"/>
      <c r="Q81" s="9">
        <v>1134839000</v>
      </c>
      <c r="R81" s="10">
        <v>42460</v>
      </c>
      <c r="S81" s="9">
        <v>4739902000</v>
      </c>
      <c r="T81" s="9">
        <v>1099852000</v>
      </c>
      <c r="U81" s="9"/>
      <c r="V81" s="9"/>
      <c r="W81" s="9"/>
      <c r="X81" s="9">
        <v>1765576000</v>
      </c>
      <c r="Y81" s="10">
        <v>42825</v>
      </c>
      <c r="Z81" s="9">
        <v>5707895000</v>
      </c>
      <c r="AA81" s="9">
        <v>1379346000</v>
      </c>
      <c r="AB81" s="9"/>
      <c r="AC81" s="9"/>
      <c r="AD81" s="9"/>
      <c r="AE81" s="9">
        <v>2118165000</v>
      </c>
      <c r="AF81" s="10">
        <v>43190</v>
      </c>
      <c r="AG81" s="9">
        <v>7580000000</v>
      </c>
      <c r="AH81" s="9">
        <v>1762000000</v>
      </c>
      <c r="AJ81" s="9"/>
      <c r="AK81" s="9">
        <f>2462000000-AH81</f>
        <v>700000000</v>
      </c>
      <c r="AL81" s="9"/>
      <c r="AM81">
        <f>COUNTIFS(Companies!$A$2:$A$1048576,A81)</f>
        <v>1</v>
      </c>
    </row>
    <row r="82" spans="1:39" x14ac:dyDescent="0.25">
      <c r="A82">
        <v>1134</v>
      </c>
      <c r="B82" t="s">
        <v>134</v>
      </c>
      <c r="C82" t="s">
        <v>547</v>
      </c>
      <c r="D82" s="10">
        <v>42004</v>
      </c>
      <c r="E82" s="9">
        <v>507963000</v>
      </c>
      <c r="F82" s="9">
        <v>229635000</v>
      </c>
      <c r="G82" s="9"/>
      <c r="H82" s="9"/>
      <c r="I82" s="9"/>
      <c r="J82" s="9">
        <v>85570000</v>
      </c>
      <c r="K82" s="10">
        <v>42369</v>
      </c>
      <c r="L82" s="9">
        <v>528586000</v>
      </c>
      <c r="M82" s="9">
        <v>-70598000</v>
      </c>
      <c r="N82" s="9"/>
      <c r="O82" s="9"/>
      <c r="P82" s="9"/>
      <c r="Q82" s="9">
        <v>99721000</v>
      </c>
      <c r="R82" s="10">
        <v>42735</v>
      </c>
      <c r="S82" s="9">
        <v>550646000</v>
      </c>
      <c r="T82" s="9">
        <v>84902000</v>
      </c>
      <c r="U82" s="9"/>
      <c r="V82" s="9"/>
      <c r="W82" s="9"/>
      <c r="X82" s="9">
        <v>145072000</v>
      </c>
      <c r="Y82" s="10">
        <v>43100</v>
      </c>
      <c r="Z82" s="9">
        <v>701524000</v>
      </c>
      <c r="AA82" s="9">
        <v>10902000</v>
      </c>
      <c r="AB82" s="9">
        <v>11626000</v>
      </c>
      <c r="AC82" s="9">
        <v>118860000</v>
      </c>
      <c r="AD82" s="9">
        <v>34203000</v>
      </c>
      <c r="AE82" s="9">
        <v>197745000</v>
      </c>
      <c r="AF82" s="10"/>
      <c r="AJ82" s="9"/>
      <c r="AK82" s="9"/>
      <c r="AL82" s="9"/>
      <c r="AM82">
        <f>COUNTIFS(Companies!$A$2:$A$1048576,A82)</f>
        <v>1</v>
      </c>
    </row>
    <row r="83" spans="1:39" x14ac:dyDescent="0.25">
      <c r="A83">
        <v>1341</v>
      </c>
      <c r="B83" t="s">
        <v>135</v>
      </c>
      <c r="C83" t="s">
        <v>547</v>
      </c>
      <c r="D83" s="10">
        <v>42004</v>
      </c>
      <c r="E83" s="9">
        <v>8426285000</v>
      </c>
      <c r="F83" s="9">
        <v>4962780000</v>
      </c>
      <c r="G83" s="9"/>
      <c r="H83" s="9"/>
      <c r="I83" s="9"/>
      <c r="J83" s="9">
        <v>5449591000</v>
      </c>
      <c r="K83" s="10">
        <v>42369</v>
      </c>
      <c r="L83" s="9">
        <v>9171959000</v>
      </c>
      <c r="M83" s="9">
        <v>4289299000</v>
      </c>
      <c r="N83" s="9"/>
      <c r="O83" s="9"/>
      <c r="P83" s="9"/>
      <c r="Q83" s="9">
        <v>5858979000</v>
      </c>
      <c r="R83" s="10">
        <v>42735</v>
      </c>
      <c r="S83" s="9">
        <v>10464202000</v>
      </c>
      <c r="T83" s="9">
        <v>4212037000</v>
      </c>
      <c r="U83" s="9"/>
      <c r="V83" s="9"/>
      <c r="W83" s="9"/>
      <c r="X83" s="9">
        <v>6716908000</v>
      </c>
      <c r="Y83" s="10">
        <v>43100</v>
      </c>
      <c r="Z83" s="9">
        <v>12168839000</v>
      </c>
      <c r="AA83" s="9">
        <v>5685371000</v>
      </c>
      <c r="AB83" s="9">
        <v>-330898000</v>
      </c>
      <c r="AC83" s="9">
        <v>1472296000</v>
      </c>
      <c r="AD83" s="9">
        <v>1617111000</v>
      </c>
      <c r="AE83" s="9">
        <v>9112059000</v>
      </c>
      <c r="AF83" s="10"/>
      <c r="AJ83" s="9"/>
      <c r="AK83" s="9"/>
      <c r="AL83" s="9"/>
      <c r="AM83">
        <f>COUNTIFS(Companies!$A$2:$A$1048576,A83)</f>
        <v>1</v>
      </c>
    </row>
    <row r="84" spans="1:39" x14ac:dyDescent="0.25">
      <c r="A84">
        <v>719</v>
      </c>
      <c r="B84" t="s">
        <v>136</v>
      </c>
      <c r="C84" t="s">
        <v>547</v>
      </c>
      <c r="D84" s="10">
        <v>41820</v>
      </c>
      <c r="E84" s="9">
        <v>21443000000</v>
      </c>
      <c r="F84" s="9">
        <v>4382500000</v>
      </c>
      <c r="G84" s="9"/>
      <c r="H84" s="9"/>
      <c r="I84" s="9"/>
      <c r="J84" s="9">
        <v>3233000000</v>
      </c>
      <c r="K84" s="10">
        <v>42185</v>
      </c>
      <c r="L84" s="9">
        <v>24491800000</v>
      </c>
      <c r="M84" s="9">
        <v>4512900000</v>
      </c>
      <c r="N84" s="9"/>
      <c r="O84" s="9"/>
      <c r="P84" s="9"/>
      <c r="Q84" s="9">
        <v>3267000000</v>
      </c>
      <c r="R84" s="10">
        <v>42551</v>
      </c>
      <c r="S84" s="9">
        <v>29497800000</v>
      </c>
      <c r="T84" s="9">
        <v>4961500000</v>
      </c>
      <c r="U84" s="9"/>
      <c r="V84" s="9"/>
      <c r="W84" s="9"/>
      <c r="X84" s="9">
        <v>3430400000</v>
      </c>
      <c r="Y84" s="10">
        <v>42916</v>
      </c>
      <c r="Z84" s="9">
        <v>31385000000</v>
      </c>
      <c r="AA84" s="9">
        <v>5645200000</v>
      </c>
      <c r="AB84" s="9"/>
      <c r="AC84" s="9"/>
      <c r="AD84" s="9"/>
      <c r="AE84" s="9">
        <v>3664300000</v>
      </c>
      <c r="AF84" s="10">
        <v>43281</v>
      </c>
      <c r="AG84" s="9">
        <v>35114800000</v>
      </c>
      <c r="AH84" s="9">
        <v>6120600000</v>
      </c>
      <c r="AI84">
        <f>250400000-171600000</f>
        <v>78800000</v>
      </c>
      <c r="AJ84" s="9">
        <f>(570.3+883.7+33)*1000000</f>
        <v>1487000000</v>
      </c>
      <c r="AK84" s="9">
        <v>745000000</v>
      </c>
      <c r="AL84" s="9">
        <f>SUM(AH84:AK84)</f>
        <v>8431400000</v>
      </c>
      <c r="AM84">
        <f>COUNTIFS(Companies!$A$2:$A$1048576,A84)</f>
        <v>1</v>
      </c>
    </row>
    <row r="85" spans="1:39" x14ac:dyDescent="0.25">
      <c r="A85">
        <v>1355</v>
      </c>
      <c r="B85" t="s">
        <v>139</v>
      </c>
      <c r="C85" t="s">
        <v>548</v>
      </c>
      <c r="D85" s="10">
        <v>41729</v>
      </c>
      <c r="E85" s="9">
        <v>96682500000</v>
      </c>
      <c r="F85" s="9">
        <v>-3578300000</v>
      </c>
      <c r="G85" s="9"/>
      <c r="H85" s="9"/>
      <c r="I85" s="9"/>
      <c r="J85" s="9">
        <v>8617000000</v>
      </c>
      <c r="K85" s="10">
        <v>42094</v>
      </c>
      <c r="L85" s="9">
        <v>103529500000</v>
      </c>
      <c r="M85" s="9">
        <v>-2274700000</v>
      </c>
      <c r="N85" s="9"/>
      <c r="O85" s="9"/>
      <c r="P85" s="9"/>
      <c r="Q85" s="9">
        <v>12629500000</v>
      </c>
      <c r="R85" s="10">
        <v>42460</v>
      </c>
      <c r="S85" s="9">
        <v>85401600000</v>
      </c>
      <c r="T85" s="9">
        <v>-4235000000</v>
      </c>
      <c r="U85" s="9"/>
      <c r="V85" s="9"/>
      <c r="W85" s="9"/>
      <c r="X85" s="9">
        <v>10468100000</v>
      </c>
      <c r="Y85" s="10">
        <v>42825</v>
      </c>
      <c r="Z85" s="9">
        <v>99478500000</v>
      </c>
      <c r="AA85" s="9">
        <v>-9826000000</v>
      </c>
      <c r="AB85" s="9">
        <f>15428700000-66800000</f>
        <v>15361900000</v>
      </c>
      <c r="AC85" s="9">
        <v>2058200000</v>
      </c>
      <c r="AD85" s="9">
        <v>395600000</v>
      </c>
      <c r="AE85" s="9">
        <v>7540000000</v>
      </c>
      <c r="AF85" s="10">
        <v>43190</v>
      </c>
      <c r="AG85" s="9">
        <v>101885400000</v>
      </c>
      <c r="AH85" s="9">
        <v>10900000000</v>
      </c>
      <c r="AI85" s="9">
        <f>15253800000-265900000</f>
        <v>14987900000</v>
      </c>
      <c r="AJ85" s="9">
        <v>2013300000</v>
      </c>
      <c r="AK85" s="9">
        <v>102100000</v>
      </c>
      <c r="AL85" s="9">
        <v>6440000000</v>
      </c>
      <c r="AM85">
        <f>COUNTIFS(Companies!$A$2:$A$1048576,A85)</f>
        <v>1</v>
      </c>
    </row>
    <row r="86" spans="1:39" x14ac:dyDescent="0.25">
      <c r="A86">
        <v>1392</v>
      </c>
      <c r="B86" t="s">
        <v>141</v>
      </c>
      <c r="C86" t="s">
        <v>548</v>
      </c>
      <c r="D86" s="10">
        <v>41729</v>
      </c>
      <c r="E86" s="9">
        <v>7930187890</v>
      </c>
      <c r="F86" s="9">
        <v>47809740</v>
      </c>
      <c r="G86" s="9"/>
      <c r="H86" s="9"/>
      <c r="I86" s="9"/>
      <c r="J86" s="9">
        <v>341091800</v>
      </c>
      <c r="K86" s="10">
        <v>42094</v>
      </c>
      <c r="L86" s="9">
        <v>8004821560</v>
      </c>
      <c r="M86" s="9">
        <v>114104160</v>
      </c>
      <c r="N86" s="9"/>
      <c r="O86" s="9"/>
      <c r="P86" s="9"/>
      <c r="Q86" s="9">
        <v>466120050</v>
      </c>
      <c r="R86" s="10">
        <v>42460</v>
      </c>
      <c r="S86" s="9">
        <v>8710812850</v>
      </c>
      <c r="T86" s="9">
        <v>169030870</v>
      </c>
      <c r="U86" s="9"/>
      <c r="V86" s="9"/>
      <c r="W86" s="9"/>
      <c r="X86" s="9">
        <v>566575270</v>
      </c>
      <c r="Y86" s="10">
        <v>42825</v>
      </c>
      <c r="Z86" s="9">
        <v>10298250631</v>
      </c>
      <c r="AA86" s="9">
        <v>286532121</v>
      </c>
      <c r="AB86" s="9">
        <f>163137138-(14504980+8047174+1460451)</f>
        <v>139124533</v>
      </c>
      <c r="AC86" s="9">
        <v>133260768</v>
      </c>
      <c r="AD86" s="9">
        <v>250568304</v>
      </c>
      <c r="AE86" s="9">
        <f>SUM(AA86:AD86)</f>
        <v>809485726</v>
      </c>
      <c r="AF86" s="10">
        <v>43190</v>
      </c>
      <c r="AG86" s="9">
        <v>10759500000</v>
      </c>
      <c r="AH86" s="9">
        <v>398600000</v>
      </c>
      <c r="AI86" s="9">
        <v>34600000</v>
      </c>
      <c r="AJ86" s="9">
        <v>130800000</v>
      </c>
      <c r="AK86" s="9">
        <v>250800000</v>
      </c>
      <c r="AL86" s="9">
        <v>814800000</v>
      </c>
      <c r="AM86">
        <f>COUNTIFS(Companies!$A$2:$A$1048576,A86)</f>
        <v>1</v>
      </c>
    </row>
    <row r="87" spans="1:39" x14ac:dyDescent="0.25">
      <c r="A87">
        <v>12436</v>
      </c>
      <c r="B87" t="s">
        <v>142</v>
      </c>
      <c r="C87" t="s">
        <v>548</v>
      </c>
      <c r="D87" s="10">
        <v>41729</v>
      </c>
      <c r="E87" s="9">
        <v>5469191221</v>
      </c>
      <c r="F87" s="9"/>
      <c r="G87" s="9"/>
      <c r="H87" s="9"/>
      <c r="I87" s="9"/>
      <c r="J87" s="9"/>
      <c r="K87" s="10">
        <v>42093</v>
      </c>
      <c r="L87" s="9">
        <v>6273904489</v>
      </c>
      <c r="M87" s="9"/>
      <c r="N87" s="9"/>
      <c r="O87" s="9"/>
      <c r="P87" s="9"/>
      <c r="Q87" s="9"/>
      <c r="R87" s="10">
        <v>42459</v>
      </c>
      <c r="S87" s="9">
        <v>7793900000</v>
      </c>
      <c r="T87" s="9">
        <v>400200000</v>
      </c>
      <c r="U87" s="9"/>
      <c r="V87" s="9"/>
      <c r="W87" s="9"/>
      <c r="X87" s="9"/>
      <c r="Y87" s="10">
        <v>42825</v>
      </c>
      <c r="Z87" s="9">
        <v>7880100000</v>
      </c>
      <c r="AA87" s="9">
        <v>515100000</v>
      </c>
      <c r="AB87" s="9">
        <v>81800000</v>
      </c>
      <c r="AC87" s="9">
        <v>141400000</v>
      </c>
      <c r="AD87" s="9">
        <v>28000000</v>
      </c>
      <c r="AE87" s="9">
        <v>766300000</v>
      </c>
      <c r="AF87" s="10">
        <v>43190</v>
      </c>
      <c r="AG87" s="9">
        <v>9272200000</v>
      </c>
      <c r="AH87" s="9">
        <v>259500000</v>
      </c>
      <c r="AI87" s="9">
        <v>104200000</v>
      </c>
      <c r="AJ87" s="9">
        <v>154500000</v>
      </c>
      <c r="AK87" s="9">
        <v>109800000</v>
      </c>
      <c r="AL87" s="9">
        <f>SUM(AH87:AK87)</f>
        <v>628000000</v>
      </c>
      <c r="AM87">
        <f>COUNTIFS(Companies!$A$2:$A$1048576,A87)</f>
        <v>1</v>
      </c>
    </row>
    <row r="88" spans="1:39" x14ac:dyDescent="0.25">
      <c r="A88">
        <v>1408</v>
      </c>
      <c r="B88" t="s">
        <v>143</v>
      </c>
      <c r="C88" t="s">
        <v>548</v>
      </c>
      <c r="D88" s="10">
        <v>41729</v>
      </c>
      <c r="E88" s="9">
        <v>66558474000</v>
      </c>
      <c r="F88" s="9">
        <v>-760936000</v>
      </c>
      <c r="G88" s="9"/>
      <c r="H88" s="9"/>
      <c r="I88" s="9"/>
      <c r="J88" s="9">
        <v>6418144000</v>
      </c>
      <c r="K88" s="10">
        <v>42094</v>
      </c>
      <c r="L88" s="9">
        <v>85195488000</v>
      </c>
      <c r="M88" s="9">
        <v>-734624000</v>
      </c>
      <c r="N88" s="9"/>
      <c r="O88" s="9"/>
      <c r="P88" s="9"/>
      <c r="Q88" s="9">
        <v>8906915000</v>
      </c>
      <c r="R88" s="10">
        <v>42460</v>
      </c>
      <c r="S88" s="9">
        <v>79711947000</v>
      </c>
      <c r="T88" s="9">
        <v>-170363000</v>
      </c>
      <c r="U88" s="9"/>
      <c r="V88" s="9"/>
      <c r="W88" s="9"/>
      <c r="X88" s="9">
        <v>7053367000</v>
      </c>
      <c r="Y88" s="10">
        <v>42825</v>
      </c>
      <c r="Z88" s="9">
        <v>75478116000</v>
      </c>
      <c r="AA88" s="9">
        <v>519562000</v>
      </c>
      <c r="AB88" s="9">
        <f>5154727000-876049000</f>
        <v>4278678000</v>
      </c>
      <c r="AC88" s="9">
        <v>3473699000</v>
      </c>
      <c r="AD88" s="9">
        <v>212832000</v>
      </c>
      <c r="AE88" s="9">
        <v>6868608000</v>
      </c>
      <c r="AF88" s="10">
        <v>43190</v>
      </c>
      <c r="AG88" s="9">
        <v>86920700000</v>
      </c>
      <c r="AH88" s="9">
        <v>-109700000</v>
      </c>
      <c r="AI88" s="9">
        <v>5791500000</v>
      </c>
      <c r="AJ88" s="9">
        <v>3634800000</v>
      </c>
      <c r="AK88" s="9">
        <v>1331200000</v>
      </c>
      <c r="AL88" s="9">
        <f>SUM(AH88:AK88)</f>
        <v>10647800000</v>
      </c>
      <c r="AM88">
        <f>COUNTIFS(Companies!$A$2:$A$1048576,A88)</f>
        <v>1</v>
      </c>
    </row>
    <row r="89" spans="1:39" x14ac:dyDescent="0.25">
      <c r="A89">
        <v>908</v>
      </c>
      <c r="B89" t="s">
        <v>144</v>
      </c>
      <c r="C89" t="s">
        <v>548</v>
      </c>
      <c r="D89" s="10">
        <v>41729</v>
      </c>
      <c r="E89" s="9">
        <v>851284000000</v>
      </c>
      <c r="F89" s="9">
        <v>48608400000</v>
      </c>
      <c r="G89" s="9"/>
      <c r="H89" s="9"/>
      <c r="I89" s="9"/>
      <c r="J89" s="9">
        <v>117353100000</v>
      </c>
      <c r="K89" s="10">
        <v>42094</v>
      </c>
      <c r="L89" s="9">
        <v>920045800000</v>
      </c>
      <c r="M89" s="9">
        <v>49640000000</v>
      </c>
      <c r="N89" s="9"/>
      <c r="O89" s="9"/>
      <c r="P89" s="9"/>
      <c r="Q89" s="9">
        <v>114362600000</v>
      </c>
      <c r="R89" s="10">
        <v>42460</v>
      </c>
      <c r="S89" s="9">
        <v>1019753400000</v>
      </c>
      <c r="T89" s="9">
        <v>55826600000</v>
      </c>
      <c r="U89" s="9"/>
      <c r="V89" s="9"/>
      <c r="W89" s="9"/>
      <c r="X89" s="9">
        <v>106168000000</v>
      </c>
      <c r="Y89" s="10">
        <v>42825</v>
      </c>
      <c r="Z89" s="9">
        <v>1114120100000</v>
      </c>
      <c r="AA89" s="9">
        <v>64855000000</v>
      </c>
      <c r="AB89" s="9">
        <v>9172200000</v>
      </c>
      <c r="AC89" s="9">
        <v>23699300000</v>
      </c>
      <c r="AD89" s="9">
        <v>21485500000</v>
      </c>
      <c r="AE89" s="9">
        <v>111266700000</v>
      </c>
      <c r="AF89" s="10">
        <v>43190</v>
      </c>
      <c r="AG89" s="9">
        <v>1212741300000</v>
      </c>
      <c r="AH89" s="9">
        <v>84402900000</v>
      </c>
      <c r="AI89" s="9">
        <v>15385200000</v>
      </c>
      <c r="AJ89" s="9">
        <v>19287300000</v>
      </c>
      <c r="AK89" s="9">
        <v>31988700000</v>
      </c>
      <c r="AL89" s="9">
        <v>135700000000</v>
      </c>
      <c r="AM89">
        <f>COUNTIFS(Companies!$A$2:$A$1048576,A89)</f>
        <v>1</v>
      </c>
    </row>
    <row r="90" spans="1:39" x14ac:dyDescent="0.25">
      <c r="A90">
        <v>1730</v>
      </c>
      <c r="B90" t="s">
        <v>145</v>
      </c>
      <c r="C90" t="s">
        <v>548</v>
      </c>
      <c r="D90" s="10"/>
      <c r="E90" s="9"/>
      <c r="F90" s="9"/>
      <c r="G90" s="9"/>
      <c r="H90" s="9"/>
      <c r="I90" s="9"/>
      <c r="J90" s="9"/>
      <c r="K90" s="10">
        <v>42094</v>
      </c>
      <c r="L90" s="9">
        <v>14455807000</v>
      </c>
      <c r="M90" s="9">
        <v>137845000</v>
      </c>
      <c r="N90" s="9"/>
      <c r="O90" s="9"/>
      <c r="P90" s="9"/>
      <c r="Q90" s="9">
        <v>2025054000</v>
      </c>
      <c r="R90" s="10">
        <v>42460</v>
      </c>
      <c r="S90" s="9">
        <v>14591919000</v>
      </c>
      <c r="T90" s="9">
        <v>143638000</v>
      </c>
      <c r="U90" s="9"/>
      <c r="V90" s="9"/>
      <c r="W90" s="9"/>
      <c r="X90" s="9">
        <v>2155516000</v>
      </c>
      <c r="Y90" s="10">
        <v>42825</v>
      </c>
      <c r="Z90" s="9">
        <v>17352337000</v>
      </c>
      <c r="AA90" s="9">
        <v>130590000</v>
      </c>
      <c r="AB90" s="9"/>
      <c r="AC90" s="9"/>
      <c r="AD90" s="9"/>
      <c r="AE90" s="9">
        <v>2340730000</v>
      </c>
      <c r="AF90" s="10">
        <v>43190</v>
      </c>
      <c r="AG90" s="9">
        <v>14117111000</v>
      </c>
      <c r="AH90" s="86">
        <v>431163000</v>
      </c>
      <c r="AI90" s="86">
        <v>1955712000</v>
      </c>
      <c r="AJ90" s="9">
        <v>76556000</v>
      </c>
      <c r="AK90" s="9">
        <v>118508000</v>
      </c>
      <c r="AL90" s="9">
        <v>2581900000</v>
      </c>
      <c r="AM90">
        <f>COUNTIFS(Companies!$A$2:$A$1048576,A90)</f>
        <v>1</v>
      </c>
    </row>
    <row r="91" spans="1:39" x14ac:dyDescent="0.25">
      <c r="A91">
        <v>1783</v>
      </c>
      <c r="B91" t="s">
        <v>146</v>
      </c>
      <c r="C91" t="s">
        <v>548</v>
      </c>
      <c r="D91" s="10"/>
      <c r="E91" s="9"/>
      <c r="F91" s="9"/>
      <c r="G91" s="9"/>
      <c r="H91" s="9"/>
      <c r="I91" s="9"/>
      <c r="J91" s="9"/>
      <c r="K91" s="10"/>
      <c r="L91" s="9"/>
      <c r="M91" s="9"/>
      <c r="N91" s="9"/>
      <c r="O91" s="9"/>
      <c r="P91" s="9"/>
      <c r="Q91" s="9"/>
      <c r="R91" s="10">
        <v>42460</v>
      </c>
      <c r="S91" s="9">
        <v>41928432000</v>
      </c>
      <c r="T91" s="9">
        <v>618534000</v>
      </c>
      <c r="U91" s="9"/>
      <c r="V91" s="9"/>
      <c r="W91" s="9"/>
      <c r="X91" s="9"/>
      <c r="Y91" s="10">
        <v>42825</v>
      </c>
      <c r="Z91" s="9">
        <v>62951956000</v>
      </c>
      <c r="AA91" s="9">
        <v>1354720000</v>
      </c>
      <c r="AB91" s="9">
        <f>1514167000-72272000</f>
        <v>1441895000</v>
      </c>
      <c r="AC91" s="9">
        <v>1108522000</v>
      </c>
      <c r="AD91" s="9">
        <v>513507000</v>
      </c>
      <c r="AE91" s="9">
        <f>SUM(AA91:AD91)</f>
        <v>4418644000</v>
      </c>
      <c r="AF91" s="10">
        <v>43190</v>
      </c>
      <c r="AG91" s="9">
        <v>92757931000</v>
      </c>
      <c r="AH91" s="9">
        <v>1869603000</v>
      </c>
      <c r="AI91">
        <f>1875515000-269304000</f>
        <v>1606211000</v>
      </c>
      <c r="AJ91" s="9">
        <v>1218033000</v>
      </c>
      <c r="AK91" s="9">
        <v>1104277000</v>
      </c>
      <c r="AL91" s="9">
        <f>SUM(AH91:AK91)</f>
        <v>5798124000</v>
      </c>
      <c r="AM91">
        <f>COUNTIFS(Companies!$A$2:$A$1048576,A91)</f>
        <v>1</v>
      </c>
    </row>
    <row r="92" spans="1:39" x14ac:dyDescent="0.25">
      <c r="A92">
        <v>881</v>
      </c>
      <c r="B92" t="s">
        <v>147</v>
      </c>
      <c r="C92" t="s">
        <v>548</v>
      </c>
      <c r="D92" s="10">
        <v>41729</v>
      </c>
      <c r="E92" s="9">
        <v>22386000000</v>
      </c>
      <c r="F92" s="9">
        <v>1136200000</v>
      </c>
      <c r="G92" s="9"/>
      <c r="H92" s="9"/>
      <c r="I92" s="9"/>
      <c r="J92" s="9">
        <v>2132300000</v>
      </c>
      <c r="K92" s="10">
        <v>42094</v>
      </c>
      <c r="L92" s="9">
        <v>24351500000</v>
      </c>
      <c r="M92" s="9">
        <v>1104600000</v>
      </c>
      <c r="N92" s="9"/>
      <c r="O92" s="9"/>
      <c r="P92" s="9"/>
      <c r="Q92" s="9">
        <v>2085500000</v>
      </c>
      <c r="R92" s="10">
        <v>42460</v>
      </c>
      <c r="S92" s="9">
        <v>25082500000</v>
      </c>
      <c r="T92" s="9">
        <v>903000000</v>
      </c>
      <c r="U92" s="9"/>
      <c r="V92" s="9"/>
      <c r="W92" s="9"/>
      <c r="X92" s="9">
        <f>236.3*10000000</f>
        <v>2363000000</v>
      </c>
      <c r="Y92" s="10">
        <v>42825</v>
      </c>
      <c r="Z92" s="9">
        <v>32079100000</v>
      </c>
      <c r="AA92" s="9">
        <v>1122400000</v>
      </c>
      <c r="AB92" s="9">
        <v>169500000</v>
      </c>
      <c r="AC92" s="9">
        <v>119100000</v>
      </c>
      <c r="AD92" s="9">
        <v>666600000</v>
      </c>
      <c r="AE92" s="9">
        <v>2981000000</v>
      </c>
      <c r="AF92" s="10">
        <v>43190</v>
      </c>
      <c r="AG92" s="9">
        <v>34629300000</v>
      </c>
      <c r="AH92" s="9">
        <v>1470500000</v>
      </c>
      <c r="AI92">
        <f>576800000</f>
        <v>576800000</v>
      </c>
      <c r="AJ92" s="9">
        <v>178400000</v>
      </c>
      <c r="AK92" s="9">
        <v>818500000</v>
      </c>
      <c r="AL92" s="9">
        <v>3012000000</v>
      </c>
      <c r="AM92">
        <f>COUNTIFS(Companies!$A$2:$A$1048576,A92)</f>
        <v>1</v>
      </c>
    </row>
    <row r="93" spans="1:39" x14ac:dyDescent="0.25">
      <c r="A93">
        <v>8203</v>
      </c>
      <c r="B93" t="s">
        <v>150</v>
      </c>
      <c r="C93" t="s">
        <v>463</v>
      </c>
      <c r="D93" s="10">
        <v>42004</v>
      </c>
      <c r="E93" s="9">
        <v>118471000</v>
      </c>
      <c r="F93" s="9">
        <v>-988000</v>
      </c>
      <c r="G93" s="9"/>
      <c r="H93" s="9"/>
      <c r="I93" s="9"/>
      <c r="J93" s="9">
        <v>6554000</v>
      </c>
      <c r="K93" s="10">
        <v>42369</v>
      </c>
      <c r="L93" s="9">
        <v>118779000</v>
      </c>
      <c r="M93" s="9">
        <v>5071000</v>
      </c>
      <c r="N93" s="9"/>
      <c r="O93" s="9"/>
      <c r="P93" s="9"/>
      <c r="Q93" s="9">
        <v>12157000</v>
      </c>
      <c r="R93" s="10">
        <v>42735</v>
      </c>
      <c r="S93" s="9">
        <v>105590000</v>
      </c>
      <c r="T93" s="9">
        <v>2411000</v>
      </c>
      <c r="U93" s="9"/>
      <c r="V93" s="9"/>
      <c r="W93" s="9"/>
      <c r="X93" s="9">
        <v>7151000</v>
      </c>
      <c r="Y93" s="10">
        <v>43100</v>
      </c>
      <c r="Z93" s="9">
        <v>112269000</v>
      </c>
      <c r="AA93" s="9">
        <v>4148000</v>
      </c>
      <c r="AB93" s="9">
        <v>520000</v>
      </c>
      <c r="AC93" s="9">
        <v>3460000</v>
      </c>
      <c r="AD93" s="9">
        <v>932000</v>
      </c>
      <c r="AE93" s="9">
        <v>9060000</v>
      </c>
      <c r="AF93" s="10"/>
      <c r="AI93" s="86"/>
      <c r="AJ93" s="9"/>
      <c r="AK93" s="9"/>
      <c r="AL93" s="9"/>
      <c r="AM93">
        <f>COUNTIFS(Companies!$A$2:$A$1048576,A93)</f>
        <v>1</v>
      </c>
    </row>
    <row r="94" spans="1:39" x14ac:dyDescent="0.25">
      <c r="A94" s="5">
        <v>13290</v>
      </c>
      <c r="B94" t="s">
        <v>152</v>
      </c>
      <c r="C94" t="s">
        <v>463</v>
      </c>
      <c r="D94" s="10">
        <v>42004</v>
      </c>
      <c r="E94" s="9">
        <v>167763000</v>
      </c>
      <c r="F94" s="9">
        <v>15476000</v>
      </c>
      <c r="G94" s="9"/>
      <c r="H94" s="9"/>
      <c r="I94" s="9"/>
      <c r="J94" s="9">
        <v>24280000</v>
      </c>
      <c r="K94" s="10">
        <v>42369</v>
      </c>
      <c r="L94" s="9">
        <v>163559000</v>
      </c>
      <c r="M94" s="9">
        <v>16607000</v>
      </c>
      <c r="N94" s="9"/>
      <c r="O94" s="9"/>
      <c r="P94" s="9"/>
      <c r="Q94" s="9">
        <v>26034000</v>
      </c>
      <c r="R94" s="10">
        <v>42735</v>
      </c>
      <c r="S94" s="9">
        <v>161020000</v>
      </c>
      <c r="T94" s="9">
        <v>17101000</v>
      </c>
      <c r="U94" s="9"/>
      <c r="V94" s="9"/>
      <c r="W94" s="9"/>
      <c r="X94" s="9">
        <v>26150000</v>
      </c>
      <c r="Y94" s="10">
        <v>43100</v>
      </c>
      <c r="Z94" s="9">
        <f>594282000*0.27</f>
        <v>160456140</v>
      </c>
      <c r="AA94" s="9">
        <f>27140000*0.27</f>
        <v>7327800.0000000009</v>
      </c>
      <c r="AB94" s="9"/>
      <c r="AC94" s="9"/>
      <c r="AD94" s="9">
        <f>10300000*0.27</f>
        <v>2781000</v>
      </c>
      <c r="AE94" s="9"/>
      <c r="AF94" s="10"/>
      <c r="AJ94" s="9"/>
      <c r="AK94" s="9"/>
      <c r="AL94" s="9"/>
      <c r="AM94">
        <f>COUNTIFS(Companies!$A$2:$A$1048576,A94)</f>
        <v>1</v>
      </c>
    </row>
    <row r="95" spans="1:39" x14ac:dyDescent="0.25">
      <c r="A95">
        <v>13480</v>
      </c>
      <c r="B95" t="s">
        <v>153</v>
      </c>
      <c r="C95" t="s">
        <v>463</v>
      </c>
      <c r="D95" s="10">
        <v>42004</v>
      </c>
      <c r="E95" s="9">
        <v>60000</v>
      </c>
      <c r="F95" s="9">
        <v>-2020000</v>
      </c>
      <c r="G95" s="9"/>
      <c r="H95" s="9"/>
      <c r="I95" s="9"/>
      <c r="J95" s="9">
        <v>-1762000</v>
      </c>
      <c r="K95" s="10">
        <v>42369</v>
      </c>
      <c r="L95" s="9">
        <v>1180</v>
      </c>
      <c r="M95" s="9">
        <v>-9088500</v>
      </c>
      <c r="N95" s="9"/>
      <c r="O95" s="9"/>
      <c r="P95" s="9"/>
      <c r="Q95" s="9">
        <v>-944920</v>
      </c>
      <c r="R95" s="10">
        <v>42735</v>
      </c>
      <c r="S95" s="9">
        <v>811660</v>
      </c>
      <c r="T95" s="9">
        <v>-9064910</v>
      </c>
      <c r="U95" s="9"/>
      <c r="V95" s="9"/>
      <c r="W95" s="9"/>
      <c r="X95" s="9">
        <v>-8833910</v>
      </c>
      <c r="Y95" s="10">
        <v>43100</v>
      </c>
      <c r="Z95" s="9">
        <v>33188000</v>
      </c>
      <c r="AA95" s="9">
        <v>-23568000</v>
      </c>
      <c r="AB95" s="9">
        <v>-2561000</v>
      </c>
      <c r="AC95" s="9">
        <v>670000</v>
      </c>
      <c r="AD95" s="9">
        <v>687000</v>
      </c>
      <c r="AE95" s="9">
        <v>-24772000</v>
      </c>
      <c r="AF95" s="10"/>
      <c r="AJ95" s="9"/>
      <c r="AK95" s="9"/>
      <c r="AL95" s="9"/>
      <c r="AM95">
        <f>COUNTIFS(Companies!$A$2:$A$1048576,A95)</f>
        <v>1</v>
      </c>
    </row>
    <row r="96" spans="1:39" x14ac:dyDescent="0.25">
      <c r="A96">
        <v>1374</v>
      </c>
      <c r="B96" t="s">
        <v>154</v>
      </c>
      <c r="C96" t="s">
        <v>463</v>
      </c>
      <c r="D96" s="10">
        <v>42004</v>
      </c>
      <c r="E96" s="9">
        <v>278000000</v>
      </c>
      <c r="F96" s="9">
        <v>31000000</v>
      </c>
      <c r="G96" s="9"/>
      <c r="H96" s="9"/>
      <c r="I96" s="9"/>
      <c r="J96" s="9">
        <v>39000000</v>
      </c>
      <c r="K96" s="10">
        <v>42369</v>
      </c>
      <c r="L96" s="9">
        <v>173000000</v>
      </c>
      <c r="M96" s="9">
        <v>3000000</v>
      </c>
      <c r="N96" s="9"/>
      <c r="O96" s="9"/>
      <c r="P96" s="9"/>
      <c r="Q96" s="9">
        <v>7000000</v>
      </c>
      <c r="R96" s="10">
        <v>42735</v>
      </c>
      <c r="S96" s="9">
        <v>174000000</v>
      </c>
      <c r="T96" s="9">
        <v>9000000</v>
      </c>
      <c r="U96" s="9"/>
      <c r="V96" s="9"/>
      <c r="W96" s="9"/>
      <c r="X96" s="9">
        <v>-1000000</v>
      </c>
      <c r="Y96" s="10">
        <v>43100</v>
      </c>
      <c r="Z96" s="9">
        <v>147000000</v>
      </c>
      <c r="AA96" s="9">
        <v>4000000</v>
      </c>
      <c r="AB96" s="9"/>
      <c r="AC96" s="9"/>
      <c r="AD96" s="9"/>
      <c r="AE96" s="9"/>
      <c r="AF96" s="10"/>
      <c r="AJ96" s="9"/>
      <c r="AK96" s="9"/>
      <c r="AL96" s="9"/>
      <c r="AM96">
        <f>COUNTIFS(Companies!$A$2:$A$1048576,A96)</f>
        <v>1</v>
      </c>
    </row>
    <row r="97" spans="1:39" x14ac:dyDescent="0.25">
      <c r="A97">
        <v>785</v>
      </c>
      <c r="B97" t="s">
        <v>155</v>
      </c>
      <c r="C97" t="s">
        <v>545</v>
      </c>
      <c r="D97" s="10">
        <v>42004</v>
      </c>
      <c r="E97" s="9">
        <v>3038300000</v>
      </c>
      <c r="F97" s="9">
        <v>162500000</v>
      </c>
      <c r="G97" s="9"/>
      <c r="H97" s="9"/>
      <c r="I97" s="9"/>
      <c r="J97" s="9">
        <v>717700000</v>
      </c>
      <c r="K97" s="10">
        <v>42369</v>
      </c>
      <c r="L97" s="9">
        <v>2917300000</v>
      </c>
      <c r="M97" s="9">
        <v>174992</v>
      </c>
      <c r="N97" s="9"/>
      <c r="O97" s="9"/>
      <c r="P97" s="9"/>
      <c r="Q97" s="9">
        <v>731954000</v>
      </c>
      <c r="R97" s="10">
        <v>42735</v>
      </c>
      <c r="S97" s="9">
        <v>2832417000</v>
      </c>
      <c r="T97" s="9">
        <v>262347000</v>
      </c>
      <c r="U97" s="9"/>
      <c r="V97" s="9"/>
      <c r="W97" s="9"/>
      <c r="X97" s="9">
        <v>896347000</v>
      </c>
      <c r="Y97" s="10">
        <v>43100</v>
      </c>
      <c r="Z97" s="9">
        <v>2796983000</v>
      </c>
      <c r="AA97" s="9">
        <v>192203000</v>
      </c>
      <c r="AB97" s="9">
        <v>100900000</v>
      </c>
      <c r="AC97" s="9">
        <f>328911000+63228000</f>
        <v>392139000</v>
      </c>
      <c r="AD97" s="9">
        <v>95992000</v>
      </c>
      <c r="AE97" s="9">
        <v>840000000</v>
      </c>
      <c r="AF97" s="10"/>
      <c r="AJ97" s="9"/>
      <c r="AK97" s="9"/>
      <c r="AL97" s="9"/>
      <c r="AM97">
        <f>COUNTIFS(Companies!$A$2:$A$1048576,A97)</f>
        <v>1</v>
      </c>
    </row>
    <row r="98" spans="1:39" x14ac:dyDescent="0.25">
      <c r="A98">
        <v>2047</v>
      </c>
      <c r="B98" t="s">
        <v>157</v>
      </c>
      <c r="C98" t="s">
        <v>545</v>
      </c>
      <c r="D98" s="10">
        <v>42004</v>
      </c>
      <c r="E98" s="9"/>
      <c r="F98" s="9"/>
      <c r="G98" s="9"/>
      <c r="H98" s="9"/>
      <c r="I98" s="9"/>
      <c r="J98" s="9"/>
      <c r="K98" s="10">
        <v>42369</v>
      </c>
      <c r="L98" s="9">
        <v>4487000000</v>
      </c>
      <c r="M98" s="9">
        <v>194460000.00000033</v>
      </c>
      <c r="N98" s="9"/>
      <c r="O98" s="9"/>
      <c r="P98" s="9"/>
      <c r="Q98" s="9">
        <v>884400000</v>
      </c>
      <c r="R98" s="10">
        <v>42735</v>
      </c>
      <c r="S98" s="9">
        <v>4460200000</v>
      </c>
      <c r="T98" s="9">
        <v>220399999.9999992</v>
      </c>
      <c r="U98" s="9"/>
      <c r="V98" s="9"/>
      <c r="W98" s="9"/>
      <c r="X98" s="9">
        <v>916600000</v>
      </c>
      <c r="Y98" s="10">
        <v>43100</v>
      </c>
      <c r="Z98" s="9">
        <v>5612100000</v>
      </c>
      <c r="AA98" s="9">
        <v>266800000</v>
      </c>
      <c r="AB98" s="9">
        <f>221200000-105000000</f>
        <v>116200000</v>
      </c>
      <c r="AC98" s="9">
        <v>523700000</v>
      </c>
      <c r="AD98" s="9">
        <v>92600000</v>
      </c>
      <c r="AE98" s="9">
        <v>984600000</v>
      </c>
      <c r="AF98" s="10"/>
      <c r="AJ98" s="9"/>
      <c r="AK98" s="9"/>
      <c r="AL98" s="9"/>
      <c r="AM98">
        <f>COUNTIFS(Companies!$A$2:$A$1048576,A98)</f>
        <v>1</v>
      </c>
    </row>
    <row r="99" spans="1:39" x14ac:dyDescent="0.25">
      <c r="A99">
        <v>794</v>
      </c>
      <c r="B99" t="s">
        <v>159</v>
      </c>
      <c r="C99" t="s">
        <v>545</v>
      </c>
      <c r="D99" s="10">
        <v>42004</v>
      </c>
      <c r="E99" s="9"/>
      <c r="F99" s="9"/>
      <c r="G99" s="9"/>
      <c r="H99" s="9"/>
      <c r="I99" s="9"/>
      <c r="J99" s="9"/>
      <c r="K99" s="10">
        <v>42369</v>
      </c>
      <c r="L99" s="9">
        <v>3094112000</v>
      </c>
      <c r="M99" s="9">
        <v>174000000</v>
      </c>
      <c r="N99" s="9"/>
      <c r="O99" s="9"/>
      <c r="P99" s="9"/>
      <c r="Q99" s="9">
        <v>814000000</v>
      </c>
      <c r="R99" s="10">
        <v>42735</v>
      </c>
      <c r="S99" s="9">
        <v>3283000000</v>
      </c>
      <c r="T99" s="9">
        <v>191069000</v>
      </c>
      <c r="U99" s="9">
        <v>191069000</v>
      </c>
      <c r="V99" s="9">
        <v>304614000</v>
      </c>
      <c r="W99" s="9">
        <v>118102000</v>
      </c>
      <c r="X99" s="9">
        <v>814000000</v>
      </c>
      <c r="Y99" s="10">
        <v>43100</v>
      </c>
      <c r="Z99" s="9">
        <v>3697135000</v>
      </c>
      <c r="AA99" s="9">
        <v>264760000</v>
      </c>
      <c r="AB99" s="9">
        <v>82432000</v>
      </c>
      <c r="AC99" s="9">
        <v>321865000</v>
      </c>
      <c r="AD99" s="9">
        <v>104359000</v>
      </c>
      <c r="AE99" s="9">
        <v>820000000</v>
      </c>
      <c r="AF99" s="10"/>
      <c r="AJ99" s="9"/>
      <c r="AK99" s="9"/>
      <c r="AL99" s="9"/>
      <c r="AM99">
        <f>COUNTIFS(Companies!$A$2:$A$1048576,A99)</f>
        <v>1</v>
      </c>
    </row>
    <row r="100" spans="1:39" x14ac:dyDescent="0.25">
      <c r="A100">
        <v>8199</v>
      </c>
      <c r="B100" t="s">
        <v>160</v>
      </c>
      <c r="C100" t="s">
        <v>545</v>
      </c>
      <c r="D100" s="10">
        <v>42004</v>
      </c>
      <c r="E100" s="9">
        <v>181174000</v>
      </c>
      <c r="F100" s="9">
        <v>-1778000</v>
      </c>
      <c r="G100" s="9"/>
      <c r="H100" s="9"/>
      <c r="I100" s="9"/>
      <c r="J100" s="9">
        <v>23461000</v>
      </c>
      <c r="K100" s="10">
        <v>42369</v>
      </c>
      <c r="L100" s="9">
        <v>193045000</v>
      </c>
      <c r="M100" s="9">
        <v>1747000</v>
      </c>
      <c r="N100" s="9"/>
      <c r="O100" s="9"/>
      <c r="P100" s="9"/>
      <c r="Q100" s="9">
        <v>23353000</v>
      </c>
      <c r="R100" s="10">
        <v>42735</v>
      </c>
      <c r="S100" s="9">
        <v>198385000</v>
      </c>
      <c r="T100" s="9">
        <v>12633000</v>
      </c>
      <c r="U100" s="9"/>
      <c r="V100" s="9"/>
      <c r="W100" s="9"/>
      <c r="X100" s="9">
        <v>27930000</v>
      </c>
      <c r="Y100" s="10">
        <v>43100</v>
      </c>
      <c r="Z100" s="9">
        <v>350000000</v>
      </c>
      <c r="AA100" s="9"/>
      <c r="AB100" s="9"/>
      <c r="AC100" s="9"/>
      <c r="AD100" s="9"/>
      <c r="AE100" s="9"/>
      <c r="AF100" s="10"/>
      <c r="AJ100" s="9"/>
      <c r="AK100" s="9"/>
      <c r="AL100" s="9"/>
      <c r="AM100">
        <f>COUNTIFS(Companies!$A$2:$A$1048576,A100)</f>
        <v>1</v>
      </c>
    </row>
    <row r="101" spans="1:39" x14ac:dyDescent="0.25">
      <c r="A101">
        <v>8096</v>
      </c>
      <c r="B101" t="s">
        <v>162</v>
      </c>
      <c r="C101" t="s">
        <v>549</v>
      </c>
      <c r="D101" s="10">
        <v>41729</v>
      </c>
      <c r="E101" s="9">
        <v>1897766000000</v>
      </c>
      <c r="F101" s="9">
        <v>102093000000</v>
      </c>
      <c r="G101" s="9"/>
      <c r="H101" s="9"/>
      <c r="I101" s="9"/>
      <c r="J101" s="9">
        <v>237991000000</v>
      </c>
      <c r="K101" s="10">
        <v>42094</v>
      </c>
      <c r="L101" s="9">
        <v>1986405000000</v>
      </c>
      <c r="M101" s="9">
        <v>106898000000</v>
      </c>
      <c r="N101" s="9"/>
      <c r="O101" s="9"/>
      <c r="P101" s="9"/>
      <c r="Q101" s="9">
        <v>253152000000</v>
      </c>
      <c r="R101" s="10">
        <v>42460</v>
      </c>
      <c r="S101" s="9">
        <v>1940914000000</v>
      </c>
      <c r="T101" s="9">
        <v>93411000000</v>
      </c>
      <c r="U101" s="9"/>
      <c r="V101" s="9"/>
      <c r="W101" s="9"/>
      <c r="X101" s="9">
        <v>274676000000</v>
      </c>
      <c r="Y101" s="10">
        <v>42825</v>
      </c>
      <c r="Z101" s="9">
        <v>1882991000000</v>
      </c>
      <c r="AA101" s="9">
        <v>116664000000</v>
      </c>
      <c r="AB101" s="9">
        <v>3010000000</v>
      </c>
      <c r="AC101" s="9">
        <v>91387000000</v>
      </c>
      <c r="AD101" s="9">
        <v>40724000000</v>
      </c>
      <c r="AE101" s="9">
        <v>268263000000</v>
      </c>
      <c r="AF101" s="10">
        <v>43190</v>
      </c>
      <c r="AG101">
        <v>2042216000000</v>
      </c>
      <c r="AH101">
        <v>172190000000</v>
      </c>
      <c r="AI101">
        <v>2516000000</v>
      </c>
      <c r="AJ101" s="9">
        <v>95415000000</v>
      </c>
      <c r="AK101" s="9">
        <v>46143000000</v>
      </c>
      <c r="AL101" s="9">
        <v>316264000000</v>
      </c>
      <c r="AM101">
        <f>COUNTIFS(Companies!$A$2:$A$1048576,A101)</f>
        <v>1</v>
      </c>
    </row>
    <row r="102" spans="1:39" x14ac:dyDescent="0.25">
      <c r="A102">
        <v>8069</v>
      </c>
      <c r="B102" t="s">
        <v>165</v>
      </c>
      <c r="C102" t="s">
        <v>549</v>
      </c>
      <c r="D102" s="10">
        <v>41729</v>
      </c>
      <c r="E102" s="9">
        <v>448657000000</v>
      </c>
      <c r="F102" s="9">
        <v>20713000000</v>
      </c>
      <c r="G102" s="9"/>
      <c r="H102" s="9"/>
      <c r="I102" s="9"/>
      <c r="J102" s="9">
        <v>44311000000</v>
      </c>
      <c r="K102" s="10">
        <v>42094</v>
      </c>
      <c r="L102" s="9">
        <v>482699000000</v>
      </c>
      <c r="M102" s="9">
        <v>25325000000</v>
      </c>
      <c r="N102" s="9"/>
      <c r="O102" s="9"/>
      <c r="P102" s="9"/>
      <c r="Q102" s="9">
        <v>47605000000</v>
      </c>
      <c r="R102" s="10">
        <v>42460</v>
      </c>
      <c r="S102" s="9">
        <v>486235000000</v>
      </c>
      <c r="T102" s="9">
        <v>18897000000</v>
      </c>
      <c r="U102" s="9"/>
      <c r="V102" s="9"/>
      <c r="W102" s="9"/>
      <c r="X102" s="9">
        <v>49621000000</v>
      </c>
      <c r="Y102" s="10">
        <v>42825</v>
      </c>
      <c r="Z102" s="9">
        <v>476104000000</v>
      </c>
      <c r="AA102" s="9">
        <v>21652000000</v>
      </c>
      <c r="AB102" s="9"/>
      <c r="AC102" s="9"/>
      <c r="AD102" s="9"/>
      <c r="AE102" s="9">
        <v>43734000000</v>
      </c>
      <c r="AF102" s="10"/>
      <c r="AJ102" s="9"/>
      <c r="AK102" s="9"/>
      <c r="AL102" s="9"/>
      <c r="AM102">
        <f>COUNTIFS(Companies!$A$2:$A$1048576,A102)</f>
        <v>1</v>
      </c>
    </row>
    <row r="103" spans="1:39" x14ac:dyDescent="0.25">
      <c r="A103">
        <v>1357</v>
      </c>
      <c r="B103" t="s">
        <v>167</v>
      </c>
      <c r="C103" t="s">
        <v>549</v>
      </c>
      <c r="D103" s="10">
        <v>41729</v>
      </c>
      <c r="E103" s="9">
        <v>9666446000000</v>
      </c>
      <c r="F103" s="9">
        <v>531958000000</v>
      </c>
      <c r="G103" s="9"/>
      <c r="H103" s="9"/>
      <c r="I103" s="9"/>
      <c r="J103" s="9">
        <v>1257820000000</v>
      </c>
      <c r="K103" s="10">
        <v>42094</v>
      </c>
      <c r="L103" s="9">
        <v>9774930000000</v>
      </c>
      <c r="M103" s="9">
        <v>396919000000</v>
      </c>
      <c r="N103" s="9"/>
      <c r="O103" s="9"/>
      <c r="P103" s="9"/>
      <c r="Q103" s="9">
        <v>963980000000</v>
      </c>
      <c r="R103" s="10">
        <v>42460</v>
      </c>
      <c r="S103" s="9">
        <v>10034305000000</v>
      </c>
      <c r="T103" s="9">
        <v>351834000000</v>
      </c>
      <c r="U103" s="9"/>
      <c r="V103" s="9"/>
      <c r="W103" s="9"/>
      <c r="X103" s="9">
        <v>1058317000000</v>
      </c>
      <c r="Y103" s="10">
        <v>42825</v>
      </c>
      <c r="Z103" s="9">
        <v>9162264000000</v>
      </c>
      <c r="AA103" s="9">
        <v>343979000000</v>
      </c>
      <c r="AB103" s="9"/>
      <c r="AC103" s="9"/>
      <c r="AD103" s="9"/>
      <c r="AE103" s="9">
        <v>956666000000</v>
      </c>
      <c r="AF103" s="10">
        <v>43190</v>
      </c>
      <c r="AG103" s="9">
        <v>9368614000000</v>
      </c>
      <c r="AH103" s="9">
        <v>490918000000</v>
      </c>
      <c r="AI103">
        <f>11243000000-7005000000</f>
        <v>4238000000</v>
      </c>
      <c r="AJ103" s="9">
        <v>364432000000</v>
      </c>
      <c r="AK103" s="9">
        <v>131708000000</v>
      </c>
      <c r="AL103" s="9">
        <f>SUM(AH103:AK103)</f>
        <v>991296000000</v>
      </c>
      <c r="AM103">
        <f>COUNTIFS(Companies!$A$2:$A$1048576,A103)</f>
        <v>1</v>
      </c>
    </row>
    <row r="104" spans="1:39" x14ac:dyDescent="0.25">
      <c r="A104">
        <v>1358</v>
      </c>
      <c r="B104" t="s">
        <v>169</v>
      </c>
      <c r="C104" t="s">
        <v>549</v>
      </c>
      <c r="D104" s="10">
        <v>41729</v>
      </c>
      <c r="E104" s="9">
        <v>333433000000</v>
      </c>
      <c r="F104" s="9">
        <v>4723000000</v>
      </c>
      <c r="G104" s="9"/>
      <c r="H104" s="9"/>
      <c r="I104" s="9"/>
      <c r="J104" s="9">
        <v>16551000000</v>
      </c>
      <c r="K104" s="10">
        <v>42094</v>
      </c>
      <c r="L104" s="9">
        <v>359332000000</v>
      </c>
      <c r="M104" s="9">
        <v>6148000000</v>
      </c>
      <c r="N104" s="9"/>
      <c r="O104" s="9"/>
      <c r="P104" s="9"/>
      <c r="Q104" s="9">
        <v>21603000000</v>
      </c>
      <c r="R104" s="10">
        <v>42460</v>
      </c>
      <c r="S104" s="9">
        <v>387043000000</v>
      </c>
      <c r="T104" s="9">
        <v>6900000000</v>
      </c>
      <c r="U104" s="9"/>
      <c r="V104" s="9"/>
      <c r="W104" s="9"/>
      <c r="X104" s="9">
        <v>24356000000</v>
      </c>
      <c r="Y104" s="10">
        <v>42825</v>
      </c>
      <c r="Z104" s="9">
        <v>399331000000</v>
      </c>
      <c r="AA104" s="9">
        <v>6357000000</v>
      </c>
      <c r="AB104" s="9"/>
      <c r="AC104" s="9"/>
      <c r="AD104" s="9"/>
      <c r="AE104" s="9">
        <v>23908000000</v>
      </c>
      <c r="AF104" s="10">
        <v>43190</v>
      </c>
      <c r="AG104" s="9">
        <v>376437000000</v>
      </c>
      <c r="AH104" s="9">
        <v>2104000000</v>
      </c>
      <c r="AI104">
        <f>896000000-82000000</f>
        <v>814000000</v>
      </c>
      <c r="AJ104" s="9">
        <f>9115000000+626000000</f>
        <v>9741000000</v>
      </c>
      <c r="AK104" s="9">
        <v>1260000000</v>
      </c>
      <c r="AL104" s="9">
        <f>SUM(AH104:AK104)</f>
        <v>13919000000</v>
      </c>
      <c r="AM104">
        <f>COUNTIFS(Companies!$A$2:$A$1048576,A104)</f>
        <v>1</v>
      </c>
    </row>
    <row r="105" spans="1:39" x14ac:dyDescent="0.25">
      <c r="A105">
        <v>10965</v>
      </c>
      <c r="B105" t="s">
        <v>171</v>
      </c>
      <c r="C105" t="s">
        <v>549</v>
      </c>
      <c r="D105" s="10">
        <v>41729</v>
      </c>
      <c r="E105" s="9">
        <v>5587526000000</v>
      </c>
      <c r="F105" s="9">
        <v>254425000000</v>
      </c>
      <c r="G105" s="9"/>
      <c r="H105" s="9"/>
      <c r="I105" s="9"/>
      <c r="J105" s="9">
        <v>407431000000</v>
      </c>
      <c r="K105" s="10">
        <v>42094</v>
      </c>
      <c r="L105" s="9">
        <v>5591435000000</v>
      </c>
      <c r="M105" s="9">
        <v>295621000000</v>
      </c>
      <c r="N105" s="9"/>
      <c r="O105" s="9"/>
      <c r="P105" s="9"/>
      <c r="Q105" s="9">
        <v>396810000000</v>
      </c>
      <c r="R105" s="10">
        <v>42460</v>
      </c>
      <c r="S105" s="9">
        <v>5083536000000</v>
      </c>
      <c r="T105" s="9">
        <v>276368000000</v>
      </c>
      <c r="U105" s="9">
        <f>28918000000-28518000000</f>
        <v>400000000</v>
      </c>
      <c r="V105" s="9">
        <v>123417000000</v>
      </c>
      <c r="W105" s="9">
        <v>46381000000</v>
      </c>
      <c r="X105" s="9">
        <f>SUM(T105:W105)</f>
        <v>446566000000</v>
      </c>
      <c r="Y105" s="10">
        <v>42825</v>
      </c>
      <c r="Z105" s="9">
        <v>4838464000000</v>
      </c>
      <c r="AA105" s="9">
        <v>374593000000</v>
      </c>
      <c r="AB105" s="9">
        <v>3626000000</v>
      </c>
      <c r="AC105" s="9">
        <v>107046000000</v>
      </c>
      <c r="AD105" s="9">
        <v>125262000000</v>
      </c>
      <c r="AE105" s="9">
        <v>402050000000</v>
      </c>
      <c r="AF105" s="10">
        <v>43190</v>
      </c>
      <c r="AG105">
        <v>5510059000000</v>
      </c>
      <c r="AH105">
        <v>431720000000</v>
      </c>
      <c r="AI105">
        <v>6747000000</v>
      </c>
      <c r="AJ105" s="9">
        <v>114102000000</v>
      </c>
      <c r="AK105" s="9">
        <v>106138000000</v>
      </c>
      <c r="AL105" s="9">
        <v>658707000000</v>
      </c>
      <c r="AM105">
        <f>COUNTIFS(Companies!$A$2:$A$1048576,A105)</f>
        <v>1</v>
      </c>
    </row>
    <row r="106" spans="1:39" x14ac:dyDescent="0.25">
      <c r="A106">
        <v>882</v>
      </c>
      <c r="B106" t="s">
        <v>172</v>
      </c>
      <c r="C106" t="s">
        <v>549</v>
      </c>
      <c r="D106" s="10"/>
      <c r="E106" s="9"/>
      <c r="F106" s="9"/>
      <c r="G106" s="9"/>
      <c r="H106" s="9"/>
      <c r="I106" s="9"/>
      <c r="J106" s="9"/>
      <c r="K106" s="10"/>
      <c r="L106" s="9"/>
      <c r="M106" s="9"/>
      <c r="N106" s="9"/>
      <c r="O106" s="9"/>
      <c r="P106" s="9"/>
      <c r="Q106" s="9"/>
      <c r="R106" s="10">
        <v>42460</v>
      </c>
      <c r="S106" s="9">
        <v>397577000000</v>
      </c>
      <c r="T106" s="9">
        <v>295000000</v>
      </c>
      <c r="U106" s="9"/>
      <c r="V106" s="9"/>
      <c r="W106" s="9"/>
      <c r="X106" s="9">
        <v>27387000000</v>
      </c>
      <c r="Y106" s="10">
        <v>42825</v>
      </c>
      <c r="Z106" s="9">
        <v>426136000000</v>
      </c>
      <c r="AA106" s="9">
        <v>26616000000</v>
      </c>
      <c r="AB106" s="9"/>
      <c r="AC106" s="9">
        <v>8867000000</v>
      </c>
      <c r="AD106" s="9"/>
      <c r="AE106" s="9">
        <v>34504000000</v>
      </c>
      <c r="AF106" s="10">
        <v>43190</v>
      </c>
      <c r="AG106">
        <v>391348000000</v>
      </c>
      <c r="AH106">
        <v>19386000000</v>
      </c>
      <c r="AJ106" s="9">
        <v>7831000000</v>
      </c>
      <c r="AK106" s="9"/>
      <c r="AL106" s="9"/>
      <c r="AM106">
        <f>COUNTIFS(Companies!$A$2:$A$1048576,A106)</f>
        <v>1</v>
      </c>
    </row>
    <row r="107" spans="1:39" x14ac:dyDescent="0.25">
      <c r="A107">
        <v>1431</v>
      </c>
      <c r="B107" t="s">
        <v>174</v>
      </c>
      <c r="C107" t="s">
        <v>549</v>
      </c>
      <c r="D107" s="10">
        <v>41729</v>
      </c>
      <c r="E107" s="9">
        <v>68160000000</v>
      </c>
      <c r="F107" s="9">
        <v>1319000000</v>
      </c>
      <c r="G107" s="9"/>
      <c r="H107" s="9"/>
      <c r="I107" s="9"/>
      <c r="J107" s="9">
        <v>4090000000</v>
      </c>
      <c r="K107" s="10">
        <v>42094</v>
      </c>
      <c r="L107" s="9">
        <v>68133000000</v>
      </c>
      <c r="M107" s="9">
        <v>1652000000</v>
      </c>
      <c r="N107" s="9"/>
      <c r="O107" s="9"/>
      <c r="P107" s="9"/>
      <c r="Q107" s="9">
        <v>4616000000</v>
      </c>
      <c r="R107" s="10">
        <v>42460</v>
      </c>
      <c r="S107" s="9">
        <v>83005000000</v>
      </c>
      <c r="T107" s="9">
        <v>2170000000</v>
      </c>
      <c r="U107" s="9"/>
      <c r="V107" s="9"/>
      <c r="W107" s="9"/>
      <c r="X107" s="9">
        <v>5411000000</v>
      </c>
      <c r="Y107" s="10">
        <v>42825</v>
      </c>
      <c r="Z107" s="9">
        <v>78698000000</v>
      </c>
      <c r="AA107" s="9">
        <v>2092000000</v>
      </c>
      <c r="AB107" s="9">
        <v>23000000</v>
      </c>
      <c r="AC107" s="9">
        <v>1525000000</v>
      </c>
      <c r="AD107" s="9">
        <v>1077000000</v>
      </c>
      <c r="AE107" s="9">
        <v>4508000000</v>
      </c>
      <c r="AF107" s="10">
        <v>43190</v>
      </c>
      <c r="AG107" s="9">
        <v>78766000000</v>
      </c>
      <c r="AH107" s="9">
        <v>2577000000</v>
      </c>
      <c r="AI107">
        <f>50000000-27000000</f>
        <v>23000000</v>
      </c>
      <c r="AJ107" s="9">
        <v>1552000000</v>
      </c>
      <c r="AK107" s="9">
        <f>1747000000+475000000</f>
        <v>2222000000</v>
      </c>
      <c r="AL107" s="9">
        <f>SUM(AH107:AK107)</f>
        <v>6374000000</v>
      </c>
      <c r="AM107">
        <f>COUNTIFS(Companies!$A$2:$A$1048576,A107)</f>
        <v>1</v>
      </c>
    </row>
    <row r="108" spans="1:39" x14ac:dyDescent="0.25">
      <c r="A108">
        <v>8176</v>
      </c>
      <c r="B108" t="s">
        <v>176</v>
      </c>
      <c r="C108" t="s">
        <v>549</v>
      </c>
      <c r="D108" s="10">
        <v>41729</v>
      </c>
      <c r="E108" s="9">
        <v>1508590000000</v>
      </c>
      <c r="F108" s="9">
        <v>139377000000</v>
      </c>
      <c r="G108" s="9"/>
      <c r="H108" s="9"/>
      <c r="I108" s="9"/>
      <c r="J108" s="9">
        <v>239397000000</v>
      </c>
      <c r="K108" s="10">
        <v>42369</v>
      </c>
      <c r="L108" s="9">
        <v>1244775000000</v>
      </c>
      <c r="M108" s="9">
        <v>115243000000</v>
      </c>
      <c r="N108" s="9"/>
      <c r="O108" s="9"/>
      <c r="P108" s="9"/>
      <c r="Q108" s="9">
        <v>202565000000</v>
      </c>
      <c r="R108" s="10">
        <v>42735</v>
      </c>
      <c r="S108" s="9">
        <v>1596091000000</v>
      </c>
      <c r="T108" s="9">
        <v>140425000000</v>
      </c>
      <c r="U108" s="9"/>
      <c r="V108" s="9"/>
      <c r="W108" s="9"/>
      <c r="X108" s="9">
        <v>232351000000</v>
      </c>
      <c r="Y108" s="10">
        <v>43100</v>
      </c>
      <c r="Z108" s="9">
        <v>1751535000000</v>
      </c>
      <c r="AA108" s="9">
        <v>145345000000</v>
      </c>
      <c r="AB108" s="9">
        <v>-14075000000</v>
      </c>
      <c r="AC108" s="9">
        <v>45296000000</v>
      </c>
      <c r="AD108" s="9">
        <v>69922000000</v>
      </c>
      <c r="AE108" s="9">
        <f>SUM(AA108:AD108)</f>
        <v>246488000000</v>
      </c>
      <c r="AF108" s="10"/>
      <c r="AJ108" s="9"/>
      <c r="AK108" s="9"/>
      <c r="AL108" s="9"/>
      <c r="AM108">
        <f>COUNTIFS(Companies!$A$2:$A$1048576,A108)</f>
        <v>1</v>
      </c>
    </row>
    <row r="109" spans="1:39" x14ac:dyDescent="0.25">
      <c r="A109">
        <v>1437</v>
      </c>
      <c r="B109" t="s">
        <v>178</v>
      </c>
      <c r="C109" t="s">
        <v>549</v>
      </c>
      <c r="D109" s="10">
        <v>41729</v>
      </c>
      <c r="E109" s="9">
        <v>178137000000</v>
      </c>
      <c r="F109" s="9">
        <v>9498000000</v>
      </c>
      <c r="G109" s="9"/>
      <c r="H109" s="9"/>
      <c r="I109" s="9"/>
      <c r="J109" s="9">
        <v>29660000000</v>
      </c>
      <c r="K109" s="10">
        <v>42094</v>
      </c>
      <c r="L109" s="9">
        <v>189398000000</v>
      </c>
      <c r="M109" s="9">
        <v>10506000000</v>
      </c>
      <c r="N109" s="9"/>
      <c r="O109" s="9"/>
      <c r="P109" s="9"/>
      <c r="Q109" s="9">
        <v>34298000000</v>
      </c>
      <c r="R109" s="10">
        <v>42460</v>
      </c>
      <c r="S109" s="9">
        <v>214372000000</v>
      </c>
      <c r="T109" s="9">
        <v>12757000000</v>
      </c>
      <c r="U109" s="9"/>
      <c r="V109" s="9"/>
      <c r="W109" s="9"/>
      <c r="X109" s="9">
        <v>35581000000</v>
      </c>
      <c r="Y109" s="10">
        <v>42825</v>
      </c>
      <c r="Z109" s="9">
        <v>214187000000</v>
      </c>
      <c r="AA109" s="9">
        <v>14661000000</v>
      </c>
      <c r="AB109" s="9">
        <v>-484000000</v>
      </c>
      <c r="AC109" s="9">
        <v>15857000000</v>
      </c>
      <c r="AD109" s="9">
        <v>5803000000</v>
      </c>
      <c r="AE109" s="9">
        <v>35309000000</v>
      </c>
      <c r="AF109" s="10">
        <v>43190</v>
      </c>
      <c r="AG109" s="9">
        <v>236815000000</v>
      </c>
      <c r="AH109" s="9">
        <v>17897000000</v>
      </c>
      <c r="AJ109" s="9"/>
      <c r="AK109" s="9"/>
      <c r="AL109" s="9"/>
      <c r="AM109">
        <f>COUNTIFS(Companies!$A$2:$A$1048576,A109)</f>
        <v>1</v>
      </c>
    </row>
    <row r="110" spans="1:39" x14ac:dyDescent="0.25">
      <c r="A110">
        <v>780</v>
      </c>
      <c r="B110" t="s">
        <v>180</v>
      </c>
      <c r="C110" t="s">
        <v>549</v>
      </c>
      <c r="D110" s="10">
        <v>41729</v>
      </c>
      <c r="E110" s="9">
        <v>7055700000000</v>
      </c>
      <c r="F110" s="9">
        <v>213286000000</v>
      </c>
      <c r="G110" s="9"/>
      <c r="H110" s="9"/>
      <c r="I110" s="9"/>
      <c r="J110" s="9">
        <v>240531000000</v>
      </c>
      <c r="K110" s="10">
        <v>42094</v>
      </c>
      <c r="L110" s="9">
        <v>7834295000000</v>
      </c>
      <c r="M110" s="9">
        <v>112729000000</v>
      </c>
      <c r="N110" s="9"/>
      <c r="O110" s="9"/>
      <c r="P110" s="9"/>
      <c r="Q110" s="9">
        <v>304174000000</v>
      </c>
      <c r="R110" s="10">
        <v>42460</v>
      </c>
      <c r="S110" s="9">
        <v>7300299000000</v>
      </c>
      <c r="T110" s="9">
        <v>67528000000</v>
      </c>
      <c r="U110" s="9"/>
      <c r="V110" s="9"/>
      <c r="W110" s="9"/>
      <c r="X110" s="9">
        <v>242174000000</v>
      </c>
      <c r="Y110" s="10">
        <v>42825</v>
      </c>
      <c r="Z110" s="9">
        <v>7128805000000</v>
      </c>
      <c r="AA110" s="9">
        <v>155786000000</v>
      </c>
      <c r="AB110" s="9"/>
      <c r="AC110" s="9"/>
      <c r="AD110" s="98"/>
      <c r="AE110" s="9">
        <v>262709000000</v>
      </c>
      <c r="AF110" s="10">
        <v>43190</v>
      </c>
      <c r="AG110" s="32">
        <v>7540337000000</v>
      </c>
      <c r="AH110">
        <v>216575000000</v>
      </c>
      <c r="AI110">
        <v>21422000000</v>
      </c>
      <c r="AJ110" s="9">
        <v>120331000000</v>
      </c>
      <c r="AK110" s="9">
        <v>38429000000</v>
      </c>
      <c r="AL110" s="9">
        <v>396757000000</v>
      </c>
      <c r="AM110">
        <f>COUNTIFS(Companies!$A$2:$A$1048576,A110)</f>
        <v>1</v>
      </c>
    </row>
    <row r="111" spans="1:39" x14ac:dyDescent="0.25">
      <c r="A111">
        <v>1463</v>
      </c>
      <c r="B111" t="s">
        <v>182</v>
      </c>
      <c r="C111" t="s">
        <v>549</v>
      </c>
      <c r="D111" s="10">
        <v>41729</v>
      </c>
      <c r="E111" s="9">
        <v>216176000000</v>
      </c>
      <c r="F111" s="9">
        <v>6634000000</v>
      </c>
      <c r="G111" s="9"/>
      <c r="H111" s="9"/>
      <c r="I111" s="9"/>
      <c r="J111" s="9">
        <v>18084000000</v>
      </c>
      <c r="K111" s="10">
        <v>42094</v>
      </c>
      <c r="L111" s="9">
        <v>230299000000</v>
      </c>
      <c r="M111" s="9">
        <v>7060000000</v>
      </c>
      <c r="N111" s="9"/>
      <c r="O111" s="9"/>
      <c r="P111" s="9"/>
      <c r="Q111" s="9">
        <v>19706000000</v>
      </c>
      <c r="R111" s="10">
        <v>42460</v>
      </c>
      <c r="S111" s="9">
        <v>237404000000</v>
      </c>
      <c r="T111" s="9">
        <v>6987000000</v>
      </c>
      <c r="U111" s="9"/>
      <c r="V111" s="9"/>
      <c r="W111" s="9"/>
      <c r="X111" s="9">
        <v>19091000000</v>
      </c>
      <c r="Y111" s="10">
        <v>42825</v>
      </c>
      <c r="Z111" s="9">
        <v>220141000000</v>
      </c>
      <c r="AA111" s="9">
        <v>5680000000</v>
      </c>
      <c r="AB111" s="9">
        <v>-96000000</v>
      </c>
      <c r="AC111" s="9">
        <v>2921000000</v>
      </c>
      <c r="AD111" s="9">
        <v>2551000000</v>
      </c>
      <c r="AE111" s="9">
        <v>17512000000</v>
      </c>
      <c r="AF111" s="10">
        <v>43190</v>
      </c>
      <c r="AG111">
        <v>241832000000</v>
      </c>
      <c r="AH111">
        <v>7064000000</v>
      </c>
      <c r="AI111">
        <v>-78000000</v>
      </c>
      <c r="AJ111" s="9">
        <v>3012000000</v>
      </c>
      <c r="AK111" s="9">
        <v>3208000000</v>
      </c>
      <c r="AL111" s="9">
        <v>13206000000</v>
      </c>
      <c r="AM111">
        <f>COUNTIFS(Companies!$A$2:$A$1048576,A111)</f>
        <v>1</v>
      </c>
    </row>
    <row r="112" spans="1:39" x14ac:dyDescent="0.25">
      <c r="A112">
        <v>8078</v>
      </c>
      <c r="B112" t="s">
        <v>184</v>
      </c>
      <c r="C112" t="s">
        <v>549</v>
      </c>
      <c r="D112" s="10">
        <v>41729</v>
      </c>
      <c r="E112" s="9">
        <v>105490000000</v>
      </c>
      <c r="F112" s="9">
        <v>4201000000</v>
      </c>
      <c r="G112" s="9"/>
      <c r="H112" s="9"/>
      <c r="I112" s="9"/>
      <c r="J112" s="9">
        <v>9084000000</v>
      </c>
      <c r="K112" s="10">
        <v>42094</v>
      </c>
      <c r="L112" s="9">
        <v>106945000000</v>
      </c>
      <c r="M112" s="9">
        <v>5024000000</v>
      </c>
      <c r="N112" s="9"/>
      <c r="O112" s="9"/>
      <c r="P112" s="9"/>
      <c r="Q112" s="9">
        <v>9308000000</v>
      </c>
      <c r="R112" s="10">
        <v>42460</v>
      </c>
      <c r="S112" s="9">
        <v>103098000000</v>
      </c>
      <c r="T112" s="9">
        <v>2789000000</v>
      </c>
      <c r="U112" s="9">
        <v>-59000000</v>
      </c>
      <c r="V112" s="9">
        <v>1028000000</v>
      </c>
      <c r="W112" s="9">
        <v>2355000000</v>
      </c>
      <c r="X112" s="9">
        <v>6423000000</v>
      </c>
      <c r="Y112" s="10">
        <v>42825</v>
      </c>
      <c r="Z112" s="9">
        <v>111688000000</v>
      </c>
      <c r="AA112" s="9">
        <v>4754000000</v>
      </c>
      <c r="AB112" s="9">
        <v>13000000</v>
      </c>
      <c r="AC112" s="9">
        <v>1235000000</v>
      </c>
      <c r="AD112" s="9">
        <v>1456000000</v>
      </c>
      <c r="AE112" s="9">
        <v>7563000000</v>
      </c>
      <c r="AF112" s="10">
        <v>43190</v>
      </c>
      <c r="AG112">
        <v>110895000000</v>
      </c>
      <c r="AH112">
        <v>3931000000</v>
      </c>
      <c r="AI112">
        <v>24000000</v>
      </c>
      <c r="AJ112" s="9">
        <v>1581000000</v>
      </c>
      <c r="AK112" s="9">
        <v>2513000000</v>
      </c>
      <c r="AL112" s="9">
        <v>8049000000</v>
      </c>
      <c r="AM112">
        <f>COUNTIFS(Companies!$A$2:$A$1048576,A112)</f>
        <v>1</v>
      </c>
    </row>
    <row r="113" spans="1:39" x14ac:dyDescent="0.25">
      <c r="A113">
        <v>11237</v>
      </c>
      <c r="B113" t="s">
        <v>186</v>
      </c>
      <c r="C113" t="s">
        <v>549</v>
      </c>
      <c r="D113" s="10">
        <v>41729</v>
      </c>
      <c r="E113" s="9">
        <v>7635168000000</v>
      </c>
      <c r="F113" s="9">
        <v>386359000000</v>
      </c>
      <c r="G113" s="9"/>
      <c r="H113" s="9"/>
      <c r="I113" s="9"/>
      <c r="J113" s="9">
        <v>395214000000</v>
      </c>
      <c r="K113" s="10">
        <v>42094</v>
      </c>
      <c r="L113" s="9">
        <v>7669489000000</v>
      </c>
      <c r="M113" s="9">
        <v>406391000000</v>
      </c>
      <c r="N113" s="9"/>
      <c r="O113" s="9"/>
      <c r="P113" s="9"/>
      <c r="Q113" s="9">
        <v>509321000000</v>
      </c>
      <c r="R113" s="10">
        <v>42460</v>
      </c>
      <c r="S113" s="9">
        <v>6925582000000</v>
      </c>
      <c r="T113" s="9">
        <v>-132664000000</v>
      </c>
      <c r="U113" s="9"/>
      <c r="V113" s="9"/>
      <c r="W113" s="9"/>
      <c r="X113" s="9">
        <v>407336000000</v>
      </c>
      <c r="Y113" s="10">
        <v>42825</v>
      </c>
      <c r="Z113" s="9">
        <v>6425761000000</v>
      </c>
      <c r="AA113" s="9">
        <v>480074000000</v>
      </c>
      <c r="AB113" s="9"/>
      <c r="AC113" s="9"/>
      <c r="AD113" s="9"/>
      <c r="AE113" s="9">
        <v>691017000000</v>
      </c>
      <c r="AF113" s="10">
        <v>43190</v>
      </c>
      <c r="AG113" s="9">
        <v>7567394000000</v>
      </c>
      <c r="AH113" s="9">
        <v>610416000000</v>
      </c>
      <c r="AI113" s="9">
        <f>52259000000-179160000000</f>
        <v>-126901000000</v>
      </c>
      <c r="AJ113" s="9">
        <v>254038000000</v>
      </c>
      <c r="AK113" s="9">
        <v>202306000000</v>
      </c>
      <c r="AL113" s="9">
        <f>SUM(AH113:AK113)</f>
        <v>939859000000</v>
      </c>
      <c r="AM113">
        <f>COUNTIFS(Companies!$A$2:$A$1048576,A113)</f>
        <v>1</v>
      </c>
    </row>
    <row r="114" spans="1:39" x14ac:dyDescent="0.25">
      <c r="A114">
        <v>1475</v>
      </c>
      <c r="B114" t="s">
        <v>188</v>
      </c>
      <c r="C114" t="s">
        <v>549</v>
      </c>
      <c r="D114" s="10">
        <v>41729</v>
      </c>
      <c r="E114" s="9">
        <v>3349598000000</v>
      </c>
      <c r="F114" s="9">
        <v>164979000000</v>
      </c>
      <c r="G114" s="9"/>
      <c r="H114" s="9"/>
      <c r="I114" s="9"/>
      <c r="J114" s="9">
        <v>346880000000</v>
      </c>
      <c r="K114" s="10">
        <v>42094</v>
      </c>
      <c r="L114" s="9">
        <v>3992110000000</v>
      </c>
      <c r="M114" s="9">
        <v>131554000000</v>
      </c>
      <c r="N114" s="9"/>
      <c r="O114" s="9"/>
      <c r="P114" s="9"/>
      <c r="Q114" s="9">
        <v>465087000000</v>
      </c>
      <c r="R114" s="10">
        <v>42460</v>
      </c>
      <c r="S114" s="9">
        <v>4046810000000</v>
      </c>
      <c r="T114" s="9">
        <v>76651000000</v>
      </c>
      <c r="U114" s="9"/>
      <c r="V114" s="9"/>
      <c r="W114" s="9"/>
      <c r="X114" s="9">
        <v>479628000000</v>
      </c>
      <c r="Y114" s="10">
        <v>42825</v>
      </c>
      <c r="Z114" s="9">
        <v>3914018000000</v>
      </c>
      <c r="AA114" s="9">
        <v>105278000000</v>
      </c>
      <c r="AB114" s="9">
        <f>11461000000-3799000000</f>
        <v>7662000000</v>
      </c>
      <c r="AC114" s="9">
        <v>169718000000</v>
      </c>
      <c r="AD114" s="9">
        <v>64440000000</v>
      </c>
      <c r="AE114" s="9">
        <v>339873000000</v>
      </c>
      <c r="AF114" s="10">
        <v>43190</v>
      </c>
      <c r="AG114" s="9">
        <v>4110816000000</v>
      </c>
      <c r="AH114" s="9">
        <v>96173000000</v>
      </c>
      <c r="AI114">
        <f>9036000000-4155000000</f>
        <v>4881000000</v>
      </c>
      <c r="AJ114" s="9">
        <v>176104000000</v>
      </c>
      <c r="AK114" s="9">
        <v>31868000000</v>
      </c>
      <c r="AL114" s="9">
        <f>SUM(AH114:AK114)</f>
        <v>309026000000</v>
      </c>
      <c r="AM114">
        <f>COUNTIFS(Companies!$A$2:$A$1048576,A114)</f>
        <v>1</v>
      </c>
    </row>
    <row r="115" spans="1:39" x14ac:dyDescent="0.25">
      <c r="A115">
        <v>8120</v>
      </c>
      <c r="B115" t="s">
        <v>189</v>
      </c>
      <c r="C115" t="s">
        <v>549</v>
      </c>
      <c r="D115" s="10"/>
      <c r="E115" s="9"/>
      <c r="F115" s="9"/>
      <c r="G115" s="9"/>
      <c r="H115" s="9"/>
      <c r="I115" s="9"/>
      <c r="J115" s="9"/>
      <c r="K115" s="10">
        <v>42369</v>
      </c>
      <c r="L115" s="9">
        <v>584500000000</v>
      </c>
      <c r="M115" s="9"/>
      <c r="N115" s="9"/>
      <c r="O115" s="9"/>
      <c r="P115" s="9"/>
      <c r="Q115" s="9"/>
      <c r="R115" s="10"/>
      <c r="S115" s="9"/>
      <c r="T115" s="9"/>
      <c r="U115" s="9"/>
      <c r="V115" s="9"/>
      <c r="W115" s="9"/>
      <c r="X115" s="9"/>
      <c r="Y115" s="10"/>
      <c r="Z115" s="9"/>
      <c r="AA115" s="9"/>
      <c r="AB115" s="9"/>
      <c r="AC115" s="9"/>
      <c r="AD115" s="9"/>
      <c r="AE115" s="9"/>
      <c r="AF115" s="10"/>
      <c r="AJ115" s="9"/>
      <c r="AK115" s="9"/>
      <c r="AL115" s="9"/>
      <c r="AM115">
        <f>COUNTIFS(Companies!$A$2:$A$1048576,A115)</f>
        <v>1</v>
      </c>
    </row>
    <row r="116" spans="1:39" x14ac:dyDescent="0.25">
      <c r="A116">
        <v>9059</v>
      </c>
      <c r="B116" t="s">
        <v>191</v>
      </c>
      <c r="C116" t="s">
        <v>549</v>
      </c>
      <c r="D116" s="10">
        <v>41729</v>
      </c>
      <c r="E116" s="9">
        <v>5710198000000</v>
      </c>
      <c r="F116" s="9">
        <v>373863000000</v>
      </c>
      <c r="G116" s="9"/>
      <c r="H116" s="9"/>
      <c r="I116" s="9"/>
      <c r="J116" s="9">
        <v>512877000000</v>
      </c>
      <c r="K116" s="10">
        <v>42094</v>
      </c>
      <c r="L116" s="9">
        <v>5370012000000</v>
      </c>
      <c r="M116" s="9">
        <v>326924000000</v>
      </c>
      <c r="N116" s="9"/>
      <c r="O116" s="9"/>
      <c r="P116" s="9"/>
      <c r="Q116" s="9">
        <v>511722000000</v>
      </c>
      <c r="R116" s="10">
        <v>42460</v>
      </c>
      <c r="S116" s="9">
        <v>4727602000000</v>
      </c>
      <c r="T116" s="9">
        <v>-66914000000</v>
      </c>
      <c r="U116" s="9"/>
      <c r="V116" s="9"/>
      <c r="W116" s="9"/>
      <c r="X116" s="9">
        <v>391600000000</v>
      </c>
      <c r="Y116" s="10">
        <v>42825</v>
      </c>
      <c r="Z116" s="9">
        <v>4373846000000</v>
      </c>
      <c r="AA116" s="9">
        <v>326150000000</v>
      </c>
      <c r="AB116" s="9">
        <v>22092000000</v>
      </c>
      <c r="AC116" s="9">
        <v>193329000000</v>
      </c>
      <c r="AD116" s="9">
        <v>134641000000</v>
      </c>
      <c r="AE116" s="9">
        <v>383526000000</v>
      </c>
      <c r="AF116" s="10">
        <v>43190</v>
      </c>
      <c r="AG116" s="9">
        <v>4892149000000</v>
      </c>
      <c r="AH116" s="9">
        <v>441302000000</v>
      </c>
      <c r="AI116">
        <v>29972000000</v>
      </c>
      <c r="AJ116" s="9">
        <v>192587000000</v>
      </c>
      <c r="AK116" s="9">
        <v>103082000000</v>
      </c>
      <c r="AL116" s="9">
        <v>766943000000</v>
      </c>
      <c r="AM116">
        <f>COUNTIFS(Companies!$A$2:$A$1048576,A116)</f>
        <v>1</v>
      </c>
    </row>
    <row r="117" spans="1:39" x14ac:dyDescent="0.25">
      <c r="A117">
        <v>1521</v>
      </c>
      <c r="B117" t="s">
        <v>192</v>
      </c>
      <c r="C117" t="s">
        <v>549</v>
      </c>
      <c r="D117" s="10"/>
      <c r="E117" s="9"/>
      <c r="F117" s="9"/>
      <c r="G117" s="9"/>
      <c r="H117" s="9"/>
      <c r="I117" s="9"/>
      <c r="J117" s="9"/>
      <c r="K117" s="10">
        <v>42369</v>
      </c>
      <c r="L117" s="9">
        <v>165000000000</v>
      </c>
      <c r="M117" s="9">
        <v>394000000</v>
      </c>
      <c r="N117" s="9"/>
      <c r="O117" s="9"/>
      <c r="P117" s="9"/>
      <c r="Q117" s="9"/>
      <c r="R117" s="10">
        <v>42735</v>
      </c>
      <c r="S117" s="9">
        <v>174000000000</v>
      </c>
      <c r="T117" s="9"/>
      <c r="U117" s="9"/>
      <c r="V117" s="9"/>
      <c r="W117" s="9"/>
      <c r="X117" s="9"/>
      <c r="Y117" s="10">
        <v>43100</v>
      </c>
      <c r="Z117" s="9">
        <v>175000000000</v>
      </c>
      <c r="AA117" s="9"/>
      <c r="AB117" s="9"/>
      <c r="AC117" s="9"/>
      <c r="AD117" s="9"/>
      <c r="AE117" s="9"/>
      <c r="AF117" s="10"/>
      <c r="AJ117" s="9"/>
      <c r="AK117" s="9"/>
      <c r="AL117" s="9"/>
      <c r="AM117">
        <f>COUNTIFS(Companies!$A$2:$A$1048576,A117)</f>
        <v>1</v>
      </c>
    </row>
    <row r="118" spans="1:39" x14ac:dyDescent="0.25">
      <c r="A118">
        <v>1522</v>
      </c>
      <c r="B118" t="s">
        <v>194</v>
      </c>
      <c r="C118" t="s">
        <v>549</v>
      </c>
      <c r="D118" s="10">
        <v>41820</v>
      </c>
      <c r="E118" s="9">
        <v>79193000000</v>
      </c>
      <c r="F118" s="9">
        <v>3032000000</v>
      </c>
      <c r="G118" s="9"/>
      <c r="H118" s="9"/>
      <c r="I118" s="9"/>
      <c r="J118" s="9">
        <v>5569000000</v>
      </c>
      <c r="K118" s="10">
        <v>42185</v>
      </c>
      <c r="L118" s="9">
        <v>81839000000</v>
      </c>
      <c r="M118" s="9">
        <v>4298000000</v>
      </c>
      <c r="N118" s="9"/>
      <c r="O118" s="9"/>
      <c r="P118" s="9"/>
      <c r="Q118" s="9">
        <v>6189000000</v>
      </c>
      <c r="R118" s="10">
        <v>42551</v>
      </c>
      <c r="S118" s="9">
        <v>81865000000</v>
      </c>
      <c r="T118" s="9">
        <v>1854000000</v>
      </c>
      <c r="U118" s="9"/>
      <c r="V118" s="9"/>
      <c r="W118" s="9"/>
      <c r="X118" s="9">
        <v>5991000000</v>
      </c>
      <c r="Y118" s="10">
        <v>42916</v>
      </c>
      <c r="Z118" s="9">
        <v>101338000000</v>
      </c>
      <c r="AA118" s="9">
        <v>3324000000</v>
      </c>
      <c r="AB118" s="9"/>
      <c r="AC118" s="9"/>
      <c r="AD118" s="9"/>
      <c r="AE118" s="9">
        <v>7807000000</v>
      </c>
      <c r="AF118" s="10">
        <v>43281</v>
      </c>
      <c r="AG118" s="9">
        <v>106023000000</v>
      </c>
      <c r="AH118" s="9">
        <v>4555000000</v>
      </c>
      <c r="AI118">
        <f>222000000-140000000</f>
        <v>82000000</v>
      </c>
      <c r="AJ118" s="9">
        <f>1668000000+474000000</f>
        <v>2142000000</v>
      </c>
      <c r="AK118" s="9">
        <v>1874000000</v>
      </c>
      <c r="AL118" s="9">
        <f>SUM(AH118:AK118)</f>
        <v>8653000000</v>
      </c>
      <c r="AM118">
        <f>COUNTIFS(Companies!$A$2:$A$1048576,A118)</f>
        <v>1</v>
      </c>
    </row>
    <row r="119" spans="1:39" x14ac:dyDescent="0.25">
      <c r="A119">
        <v>1531</v>
      </c>
      <c r="B119" t="s">
        <v>196</v>
      </c>
      <c r="C119" t="s">
        <v>549</v>
      </c>
      <c r="D119" s="10">
        <v>41729</v>
      </c>
      <c r="E119" s="9">
        <v>14985282000</v>
      </c>
      <c r="F119" s="9">
        <v>-404864000</v>
      </c>
      <c r="G119" s="9"/>
      <c r="H119" s="9"/>
      <c r="I119" s="9"/>
      <c r="J119" s="9">
        <v>-341848000</v>
      </c>
      <c r="K119" s="10">
        <v>42094</v>
      </c>
      <c r="L119" s="9">
        <v>12111123000</v>
      </c>
      <c r="M119" s="9">
        <v>-984143000</v>
      </c>
      <c r="N119" s="9"/>
      <c r="O119" s="9"/>
      <c r="P119" s="9"/>
      <c r="Q119" s="9">
        <v>-132412000</v>
      </c>
      <c r="R119" s="10">
        <v>42460</v>
      </c>
      <c r="S119" s="9">
        <v>17767819000</v>
      </c>
      <c r="T119" s="9">
        <v>150747000</v>
      </c>
      <c r="U119" s="9"/>
      <c r="V119" s="9"/>
      <c r="W119" s="9"/>
      <c r="X119" s="9">
        <v>614526000</v>
      </c>
      <c r="Y119" s="10">
        <v>42825</v>
      </c>
      <c r="Z119" s="9">
        <v>16455082000</v>
      </c>
      <c r="AA119" s="9">
        <v>690767000</v>
      </c>
      <c r="AB119" s="9"/>
      <c r="AC119" s="9"/>
      <c r="AD119" s="9"/>
      <c r="AE119" s="9">
        <v>994275000</v>
      </c>
      <c r="AF119" s="10">
        <v>43190</v>
      </c>
      <c r="AG119" s="9">
        <v>21603367000</v>
      </c>
      <c r="AH119">
        <v>1004000000</v>
      </c>
      <c r="AJ119" s="9"/>
      <c r="AK119" s="9"/>
      <c r="AL119" s="9"/>
      <c r="AM119">
        <f>COUNTIFS(Companies!$A$2:$A$1048576,A119)</f>
        <v>1</v>
      </c>
    </row>
    <row r="120" spans="1:39" x14ac:dyDescent="0.25">
      <c r="A120">
        <v>1554</v>
      </c>
      <c r="B120" t="s">
        <v>198</v>
      </c>
      <c r="C120" t="s">
        <v>549</v>
      </c>
      <c r="D120" s="10">
        <v>41729</v>
      </c>
      <c r="E120" s="9">
        <v>62096000000</v>
      </c>
      <c r="F120" s="9">
        <v>664000000</v>
      </c>
      <c r="G120" s="9"/>
      <c r="H120" s="9"/>
      <c r="I120" s="9"/>
      <c r="J120" s="9">
        <v>1898000000</v>
      </c>
      <c r="K120" s="10">
        <v>42094</v>
      </c>
      <c r="L120" s="9">
        <v>68741000000</v>
      </c>
      <c r="M120" s="9">
        <v>1086000000</v>
      </c>
      <c r="N120" s="9"/>
      <c r="O120" s="9"/>
      <c r="P120" s="9"/>
      <c r="Q120" s="9">
        <v>3397000000</v>
      </c>
      <c r="R120" s="10">
        <v>42460</v>
      </c>
      <c r="S120" s="9">
        <v>78719000000</v>
      </c>
      <c r="T120" s="9">
        <v>2496000000</v>
      </c>
      <c r="U120" s="9"/>
      <c r="V120" s="9"/>
      <c r="W120" s="9"/>
      <c r="X120" s="9">
        <v>4897000000</v>
      </c>
      <c r="Y120" s="10">
        <v>42825</v>
      </c>
      <c r="Z120" s="9">
        <v>81114000000</v>
      </c>
      <c r="AA120" s="9">
        <v>2757000000</v>
      </c>
      <c r="AB120" s="9"/>
      <c r="AC120" s="9"/>
      <c r="AD120" s="9"/>
      <c r="AE120" s="9">
        <v>5064000000</v>
      </c>
      <c r="AF120" s="10">
        <v>43190</v>
      </c>
      <c r="AG120" s="9">
        <v>79226000000</v>
      </c>
      <c r="AH120" s="9">
        <v>2780000000</v>
      </c>
      <c r="AJ120" s="9">
        <v>972000000</v>
      </c>
      <c r="AK120" s="9"/>
      <c r="AL120" s="9"/>
      <c r="AM120">
        <f>COUNTIFS(Companies!$A$2:$A$1048576,A120)</f>
        <v>1</v>
      </c>
    </row>
    <row r="121" spans="1:39" x14ac:dyDescent="0.25">
      <c r="A121">
        <v>1660</v>
      </c>
      <c r="B121" t="s">
        <v>200</v>
      </c>
      <c r="C121" t="s">
        <v>549</v>
      </c>
      <c r="D121" s="10">
        <v>41729</v>
      </c>
      <c r="E121" s="9">
        <v>10884532000</v>
      </c>
      <c r="F121" s="9">
        <v>586017000</v>
      </c>
      <c r="G121" s="9"/>
      <c r="H121" s="9"/>
      <c r="I121" s="9"/>
      <c r="J121" s="9">
        <v>552328000</v>
      </c>
      <c r="K121" s="10">
        <v>42094</v>
      </c>
      <c r="L121" s="9">
        <v>11272188000</v>
      </c>
      <c r="M121" s="9">
        <v>436119000</v>
      </c>
      <c r="N121" s="9"/>
      <c r="O121" s="9"/>
      <c r="P121" s="9"/>
      <c r="Q121" s="9">
        <v>15872000</v>
      </c>
      <c r="R121" s="10">
        <v>42460</v>
      </c>
      <c r="S121" s="9">
        <v>12932000000</v>
      </c>
      <c r="T121" s="9">
        <v>34000000</v>
      </c>
      <c r="U121" s="9"/>
      <c r="V121" s="9"/>
      <c r="W121" s="9"/>
      <c r="X121" s="9">
        <v>626000000</v>
      </c>
      <c r="Y121" s="10">
        <v>42825</v>
      </c>
      <c r="Z121" s="9">
        <v>10233000000</v>
      </c>
      <c r="AA121" s="9">
        <v>-977000000</v>
      </c>
      <c r="AB121" s="9"/>
      <c r="AC121" s="9"/>
      <c r="AD121" s="9"/>
      <c r="AE121" s="9">
        <v>29000000</v>
      </c>
      <c r="AF121" s="10">
        <v>43190</v>
      </c>
      <c r="AG121" s="9">
        <v>10709000000</v>
      </c>
      <c r="AH121" s="9">
        <v>-478000000</v>
      </c>
      <c r="AI121">
        <f>(8-18)*1000000</f>
        <v>-10000000</v>
      </c>
      <c r="AJ121" s="9">
        <f>193000000+21000000</f>
        <v>214000000</v>
      </c>
      <c r="AK121" s="9">
        <v>174000000</v>
      </c>
      <c r="AL121" s="9">
        <f>SUM(AH121:AK121)</f>
        <v>-100000000</v>
      </c>
      <c r="AM121">
        <f>COUNTIFS(Companies!$A$2:$A$1048576,A121)</f>
        <v>1</v>
      </c>
    </row>
    <row r="122" spans="1:39" x14ac:dyDescent="0.25">
      <c r="A122">
        <v>9044</v>
      </c>
      <c r="B122" t="s">
        <v>202</v>
      </c>
      <c r="C122" t="s">
        <v>549</v>
      </c>
      <c r="D122" s="10">
        <v>41729</v>
      </c>
      <c r="E122" s="9">
        <v>3317406000000</v>
      </c>
      <c r="F122" s="9">
        <v>233858000000</v>
      </c>
      <c r="G122" s="9"/>
      <c r="H122" s="9"/>
      <c r="I122" s="9"/>
      <c r="J122" s="9">
        <v>300369000000</v>
      </c>
      <c r="K122" s="10">
        <v>42094</v>
      </c>
      <c r="L122" s="9">
        <v>3762236000000</v>
      </c>
      <c r="M122" s="9">
        <v>-70817000000</v>
      </c>
      <c r="N122" s="9"/>
      <c r="O122" s="9"/>
      <c r="P122" s="9"/>
      <c r="Q122" s="9">
        <v>307240000000</v>
      </c>
      <c r="R122" s="10">
        <v>42460</v>
      </c>
      <c r="S122" s="9">
        <v>4010808000000</v>
      </c>
      <c r="T122" s="9">
        <v>88567000000</v>
      </c>
      <c r="U122" s="9"/>
      <c r="V122" s="9"/>
      <c r="W122" s="9"/>
      <c r="X122" s="9">
        <v>278022000000</v>
      </c>
      <c r="Y122" s="10">
        <v>42825</v>
      </c>
      <c r="Z122" s="9">
        <v>3996974000000</v>
      </c>
      <c r="AA122" s="9">
        <v>187205000000</v>
      </c>
      <c r="AB122" s="9">
        <v>1729000000</v>
      </c>
      <c r="AC122" s="9">
        <v>114266000000</v>
      </c>
      <c r="AD122" s="9">
        <v>25896000000</v>
      </c>
      <c r="AE122" s="9">
        <v>239627000000</v>
      </c>
      <c r="AF122" s="10">
        <v>43190</v>
      </c>
      <c r="AG122" s="9">
        <v>4827323000000</v>
      </c>
      <c r="AH122" s="9">
        <v>333910000000</v>
      </c>
      <c r="AI122">
        <v>5767000000</v>
      </c>
      <c r="AJ122" s="9">
        <v>118907000000</v>
      </c>
      <c r="AK122" s="9">
        <v>78385000000</v>
      </c>
      <c r="AL122" s="9">
        <v>536969000000</v>
      </c>
      <c r="AM122">
        <f>COUNTIFS(Companies!$A$2:$A$1048576,A122)</f>
        <v>1</v>
      </c>
    </row>
    <row r="123" spans="1:39" x14ac:dyDescent="0.25">
      <c r="A123">
        <v>838</v>
      </c>
      <c r="B123" t="s">
        <v>203</v>
      </c>
      <c r="C123" t="s">
        <v>463</v>
      </c>
      <c r="D123" s="10"/>
      <c r="E123" s="9"/>
      <c r="F123" s="9"/>
      <c r="G123" s="9"/>
      <c r="H123" s="9"/>
      <c r="I123" s="9"/>
      <c r="J123" s="9"/>
      <c r="K123" s="10"/>
      <c r="L123" s="9"/>
      <c r="M123" s="9"/>
      <c r="N123" s="9"/>
      <c r="O123" s="9"/>
      <c r="P123" s="9"/>
      <c r="Q123" s="9"/>
      <c r="R123" s="10"/>
      <c r="S123" s="9"/>
      <c r="T123" s="9"/>
      <c r="U123" s="9"/>
      <c r="V123" s="9"/>
      <c r="W123" s="9"/>
      <c r="X123" s="9"/>
      <c r="Y123" s="10"/>
      <c r="Z123" s="9"/>
      <c r="AA123" s="9"/>
      <c r="AB123" s="9"/>
      <c r="AC123" s="9"/>
      <c r="AD123" s="9"/>
      <c r="AE123" s="9"/>
      <c r="AF123" s="10"/>
      <c r="AJ123" s="9"/>
      <c r="AK123" s="9"/>
      <c r="AL123" s="9"/>
      <c r="AM123">
        <f>COUNTIFS(Companies!$A$2:$A$1048576,A123)</f>
        <v>1</v>
      </c>
    </row>
    <row r="124" spans="1:39" x14ac:dyDescent="0.25">
      <c r="A124">
        <v>1796</v>
      </c>
      <c r="B124" t="s">
        <v>205</v>
      </c>
      <c r="C124" t="s">
        <v>549</v>
      </c>
      <c r="D124" s="10">
        <v>41729</v>
      </c>
      <c r="E124" s="9">
        <v>1837778000000</v>
      </c>
      <c r="F124" s="9">
        <v>65561000000</v>
      </c>
      <c r="G124" s="9"/>
      <c r="H124" s="9"/>
      <c r="I124" s="9"/>
      <c r="J124" s="9">
        <v>187532000000</v>
      </c>
      <c r="K124" s="10">
        <v>42094</v>
      </c>
      <c r="L124" s="9">
        <v>2010734000000</v>
      </c>
      <c r="M124" s="9">
        <v>74732000000</v>
      </c>
      <c r="N124" s="9"/>
      <c r="O124" s="9"/>
      <c r="P124" s="9"/>
      <c r="Q124" s="9">
        <v>212547000000</v>
      </c>
      <c r="R124" s="10">
        <v>42460</v>
      </c>
      <c r="S124" s="9">
        <v>2104430000000</v>
      </c>
      <c r="T124" s="9">
        <v>97182000000</v>
      </c>
      <c r="U124" s="9"/>
      <c r="V124" s="9"/>
      <c r="W124" s="9"/>
      <c r="X124" s="9">
        <v>254685000000</v>
      </c>
      <c r="Y124" s="10">
        <v>42825</v>
      </c>
      <c r="Z124" s="9">
        <v>2026470000000</v>
      </c>
      <c r="AA124" s="9">
        <v>105943000000</v>
      </c>
      <c r="AB124" s="9"/>
      <c r="AC124" s="9"/>
      <c r="AD124" s="9"/>
      <c r="AE124" s="9">
        <v>244446000000</v>
      </c>
      <c r="AF124" s="10">
        <v>43190</v>
      </c>
      <c r="AG124">
        <v>2204858000000</v>
      </c>
      <c r="AH124">
        <v>95915000000</v>
      </c>
      <c r="AJ124" s="9"/>
      <c r="AK124" s="9"/>
      <c r="AL124" s="9"/>
      <c r="AM124">
        <f>COUNTIFS(Companies!$A$2:$A$1048576,A124)</f>
        <v>1</v>
      </c>
    </row>
    <row r="125" spans="1:39" x14ac:dyDescent="0.25">
      <c r="A125">
        <v>8175</v>
      </c>
      <c r="B125" t="s">
        <v>207</v>
      </c>
      <c r="C125" t="s">
        <v>549</v>
      </c>
      <c r="D125" s="10">
        <v>41729</v>
      </c>
      <c r="E125" s="9">
        <v>45985000000</v>
      </c>
      <c r="F125" s="9">
        <v>590000000</v>
      </c>
      <c r="G125" s="9"/>
      <c r="H125" s="9"/>
      <c r="I125" s="9"/>
      <c r="J125" s="9">
        <v>701000000</v>
      </c>
      <c r="K125" s="10">
        <v>42094</v>
      </c>
      <c r="L125" s="9">
        <v>46501000000</v>
      </c>
      <c r="M125" s="9">
        <v>502000000</v>
      </c>
      <c r="N125" s="9"/>
      <c r="O125" s="9"/>
      <c r="P125" s="9"/>
      <c r="Q125" s="9">
        <v>2036000000</v>
      </c>
      <c r="R125" s="10">
        <v>42460</v>
      </c>
      <c r="S125" s="9">
        <v>40479000000</v>
      </c>
      <c r="T125" s="9">
        <v>-2391000000</v>
      </c>
      <c r="U125" s="9"/>
      <c r="V125" s="9"/>
      <c r="W125" s="9"/>
      <c r="X125" s="9">
        <v>1934000000</v>
      </c>
      <c r="Y125" s="10">
        <v>42825</v>
      </c>
      <c r="Z125" s="9">
        <v>44414000000</v>
      </c>
      <c r="AA125" s="9">
        <v>1659000000</v>
      </c>
      <c r="AB125" s="9">
        <v>85000000</v>
      </c>
      <c r="AC125" s="9">
        <v>1599000000</v>
      </c>
      <c r="AD125" s="9">
        <v>277000000</v>
      </c>
      <c r="AE125" s="9">
        <v>3061000000</v>
      </c>
      <c r="AF125" s="10">
        <v>43190</v>
      </c>
      <c r="AG125">
        <v>45381000000</v>
      </c>
      <c r="AH125">
        <v>875000000</v>
      </c>
      <c r="AI125">
        <v>95000000</v>
      </c>
      <c r="AJ125" s="9">
        <v>1636000000</v>
      </c>
      <c r="AK125" s="9">
        <v>569000000</v>
      </c>
      <c r="AL125" s="9">
        <v>3175000000</v>
      </c>
      <c r="AM125">
        <f>COUNTIFS(Companies!$A$2:$A$1048576,A125)</f>
        <v>1</v>
      </c>
    </row>
    <row r="126" spans="1:39" x14ac:dyDescent="0.25">
      <c r="A126">
        <v>8437</v>
      </c>
      <c r="B126" t="s">
        <v>209</v>
      </c>
      <c r="C126" t="s">
        <v>549</v>
      </c>
      <c r="D126" s="10">
        <v>41729</v>
      </c>
      <c r="E126" s="9">
        <v>6489702000000</v>
      </c>
      <c r="F126" s="9">
        <v>90291000000</v>
      </c>
      <c r="G126" s="9"/>
      <c r="H126" s="9"/>
      <c r="I126" s="9"/>
      <c r="J126" s="9">
        <v>428922000000</v>
      </c>
      <c r="K126" s="10">
        <v>42094</v>
      </c>
      <c r="L126" s="9">
        <v>6114682000000</v>
      </c>
      <c r="M126" s="9">
        <v>13599000000</v>
      </c>
      <c r="N126" s="9"/>
      <c r="O126" s="9"/>
      <c r="P126" s="9"/>
      <c r="Q126" s="9">
        <v>378347000000</v>
      </c>
      <c r="R126" s="10">
        <v>42460</v>
      </c>
      <c r="S126" s="9">
        <v>5154838000000</v>
      </c>
      <c r="T126" s="9">
        <v>-645772000000</v>
      </c>
      <c r="U126" s="9"/>
      <c r="V126" s="9"/>
      <c r="W126" s="9"/>
      <c r="X126" s="9">
        <v>25831000000</v>
      </c>
      <c r="Y126" s="10">
        <v>42825</v>
      </c>
      <c r="Z126" s="9">
        <v>4870773000000</v>
      </c>
      <c r="AA126" s="9">
        <v>119899000000</v>
      </c>
      <c r="AB126" s="9"/>
      <c r="AC126" s="9"/>
      <c r="AD126" s="9"/>
      <c r="AE126" s="9">
        <v>1182317000000</v>
      </c>
      <c r="AF126" s="10">
        <v>43190</v>
      </c>
      <c r="AG126" s="9">
        <v>3947596000000</v>
      </c>
      <c r="AH126" s="9">
        <v>804011000000</v>
      </c>
      <c r="AJ126" s="9">
        <v>118070000000</v>
      </c>
      <c r="AK126" s="9">
        <v>61938000000</v>
      </c>
      <c r="AL126" s="9"/>
      <c r="AM126">
        <f>COUNTIFS(Companies!$A$2:$A$1048576,A126)</f>
        <v>1</v>
      </c>
    </row>
    <row r="127" spans="1:39" x14ac:dyDescent="0.25">
      <c r="A127">
        <v>1801</v>
      </c>
      <c r="B127" t="s">
        <v>211</v>
      </c>
      <c r="C127" t="s">
        <v>549</v>
      </c>
      <c r="D127" s="10">
        <v>41729</v>
      </c>
      <c r="E127" s="9">
        <v>230124000000</v>
      </c>
      <c r="F127" s="9">
        <v>1052000000</v>
      </c>
      <c r="G127" s="9"/>
      <c r="H127" s="9"/>
      <c r="I127" s="9"/>
      <c r="J127" s="9">
        <v>3540000000</v>
      </c>
      <c r="K127" s="10">
        <v>42094</v>
      </c>
      <c r="L127" s="9">
        <v>311454000000</v>
      </c>
      <c r="M127" s="9">
        <v>-20913000000</v>
      </c>
      <c r="N127" s="9"/>
      <c r="O127" s="9"/>
      <c r="P127" s="9"/>
      <c r="Q127" s="9">
        <v>-4634000000</v>
      </c>
      <c r="R127" s="10">
        <v>42460</v>
      </c>
      <c r="S127" s="9">
        <v>299813000000</v>
      </c>
      <c r="T127" s="9">
        <v>3015000000</v>
      </c>
      <c r="U127" s="9"/>
      <c r="V127" s="9"/>
      <c r="W127" s="9"/>
      <c r="X127" s="9">
        <v>12610000000</v>
      </c>
      <c r="Y127" s="10">
        <v>42825</v>
      </c>
      <c r="Z127" s="9">
        <v>431917000000</v>
      </c>
      <c r="AA127" s="9">
        <v>1471000000</v>
      </c>
      <c r="AB127" s="9">
        <v>-559000000</v>
      </c>
      <c r="AC127" s="9">
        <v>1293000000</v>
      </c>
      <c r="AD127" s="9">
        <v>4357000000</v>
      </c>
      <c r="AE127" s="9">
        <v>-725000000</v>
      </c>
      <c r="AF127" s="10">
        <v>43190</v>
      </c>
      <c r="AG127">
        <v>335697000000</v>
      </c>
      <c r="AH127">
        <v>-26791000000</v>
      </c>
      <c r="AI127">
        <v>-722000000</v>
      </c>
      <c r="AJ127" s="9">
        <v>1221000000</v>
      </c>
      <c r="AK127" s="9">
        <v>4431000000</v>
      </c>
      <c r="AL127" s="9">
        <v>-21861000000</v>
      </c>
      <c r="AM127">
        <f>COUNTIFS(Companies!$A$2:$A$1048576,A127)</f>
        <v>1</v>
      </c>
    </row>
    <row r="128" spans="1:39" x14ac:dyDescent="0.25">
      <c r="A128">
        <v>12064</v>
      </c>
      <c r="B128" t="s">
        <v>213</v>
      </c>
      <c r="C128" t="s">
        <v>549</v>
      </c>
      <c r="D128" s="10">
        <v>41729</v>
      </c>
      <c r="E128" s="9">
        <v>71216000000</v>
      </c>
      <c r="F128" s="9">
        <v>4072000000</v>
      </c>
      <c r="G128" s="9"/>
      <c r="H128" s="9"/>
      <c r="I128" s="9"/>
      <c r="J128" s="9">
        <v>5968000000</v>
      </c>
      <c r="K128" s="10">
        <v>42094</v>
      </c>
      <c r="L128" s="9">
        <v>75639000000</v>
      </c>
      <c r="M128" s="9">
        <v>3427000000</v>
      </c>
      <c r="N128" s="9"/>
      <c r="O128" s="9"/>
      <c r="P128" s="9"/>
      <c r="Q128" s="9">
        <v>6360000000</v>
      </c>
      <c r="R128" s="10">
        <v>42460</v>
      </c>
      <c r="S128" s="9">
        <v>75758000000</v>
      </c>
      <c r="T128" s="9">
        <v>3162000000</v>
      </c>
      <c r="U128" s="9"/>
      <c r="V128" s="9"/>
      <c r="W128" s="9"/>
      <c r="X128" s="9">
        <v>6925000000</v>
      </c>
      <c r="Y128" s="10">
        <v>42825</v>
      </c>
      <c r="Z128" s="9">
        <v>69862000000</v>
      </c>
      <c r="AA128" s="9">
        <v>2109000000</v>
      </c>
      <c r="AB128" s="9"/>
      <c r="AC128" s="9"/>
      <c r="AD128" s="9"/>
      <c r="AE128" s="9">
        <v>5011000000</v>
      </c>
      <c r="AF128" s="10">
        <v>43190</v>
      </c>
      <c r="AG128">
        <v>85095000000</v>
      </c>
      <c r="AH128">
        <v>2940000000</v>
      </c>
      <c r="AJ128" s="9"/>
      <c r="AK128" s="9"/>
      <c r="AL128" s="9"/>
      <c r="AM128">
        <f>COUNTIFS(Companies!$A$2:$A$1048576,A128)</f>
        <v>1</v>
      </c>
    </row>
    <row r="129" spans="1:39" x14ac:dyDescent="0.25">
      <c r="A129">
        <v>1232</v>
      </c>
      <c r="B129" t="s">
        <v>216</v>
      </c>
      <c r="C129" t="s">
        <v>545</v>
      </c>
      <c r="D129" s="10"/>
      <c r="E129" s="9"/>
      <c r="F129" s="9"/>
      <c r="G129" s="9"/>
      <c r="H129" s="9"/>
      <c r="I129" s="9"/>
      <c r="J129" s="9"/>
      <c r="K129" s="10">
        <v>42369</v>
      </c>
      <c r="L129" s="9">
        <v>50000000</v>
      </c>
      <c r="M129" s="9"/>
      <c r="N129" s="9"/>
      <c r="O129" s="9"/>
      <c r="P129" s="9"/>
      <c r="Q129" s="9">
        <v>6500000</v>
      </c>
      <c r="R129" s="10">
        <v>42735</v>
      </c>
      <c r="S129" s="9">
        <v>15180000</v>
      </c>
      <c r="T129" s="9">
        <v>-2336000</v>
      </c>
      <c r="U129" s="9"/>
      <c r="V129" s="9"/>
      <c r="W129" s="9"/>
      <c r="X129" s="9"/>
      <c r="Y129" s="10"/>
      <c r="Z129" s="9"/>
      <c r="AA129" s="9"/>
      <c r="AB129" s="9"/>
      <c r="AC129" s="9"/>
      <c r="AD129" s="9"/>
      <c r="AE129" s="9"/>
      <c r="AF129" s="10"/>
      <c r="AJ129" s="9"/>
      <c r="AK129" s="9"/>
      <c r="AL129" s="9"/>
      <c r="AM129">
        <f>COUNTIFS(Companies!$A$2:$A$1048576,A129)</f>
        <v>1</v>
      </c>
    </row>
    <row r="130" spans="1:39" x14ac:dyDescent="0.25">
      <c r="A130">
        <v>1401</v>
      </c>
      <c r="B130" t="s">
        <v>218</v>
      </c>
      <c r="C130" t="s">
        <v>551</v>
      </c>
      <c r="D130" s="10">
        <v>42004</v>
      </c>
      <c r="E130" s="9">
        <v>490932430</v>
      </c>
      <c r="F130" s="9">
        <v>34362000</v>
      </c>
      <c r="G130" s="9"/>
      <c r="H130" s="9"/>
      <c r="I130" s="9"/>
      <c r="J130" s="9">
        <v>59364440</v>
      </c>
      <c r="K130" s="10">
        <v>42369</v>
      </c>
      <c r="L130" s="9">
        <v>461178580</v>
      </c>
      <c r="M130" s="9">
        <v>47162370</v>
      </c>
      <c r="N130" s="9"/>
      <c r="O130" s="9"/>
      <c r="P130" s="9"/>
      <c r="Q130" s="9">
        <v>28088360</v>
      </c>
      <c r="R130" s="10">
        <v>42735</v>
      </c>
      <c r="S130" s="9">
        <v>632201220</v>
      </c>
      <c r="T130" s="9">
        <v>16510443</v>
      </c>
      <c r="U130" s="9">
        <v>34915926</v>
      </c>
      <c r="V130" s="9">
        <v>14558822</v>
      </c>
      <c r="W130" s="9"/>
      <c r="X130" s="9">
        <v>20104910</v>
      </c>
      <c r="Y130" s="10">
        <v>43100</v>
      </c>
      <c r="Z130" s="9">
        <v>684915518</v>
      </c>
      <c r="AA130" s="9">
        <v>110067475</v>
      </c>
      <c r="AB130" s="9">
        <v>31201944</v>
      </c>
      <c r="AC130" s="9">
        <v>14116862</v>
      </c>
      <c r="AD130" s="9">
        <v>2143649</v>
      </c>
      <c r="AE130" s="9">
        <v>157529930</v>
      </c>
      <c r="AF130" s="10"/>
      <c r="AJ130" s="9"/>
      <c r="AK130" s="9"/>
      <c r="AL130" s="9"/>
      <c r="AM130">
        <f>COUNTIFS(Companies!$A$2:$A$1048576,A130)</f>
        <v>1</v>
      </c>
    </row>
    <row r="131" spans="1:39" x14ac:dyDescent="0.25">
      <c r="A131">
        <v>9045</v>
      </c>
      <c r="B131" t="s">
        <v>220</v>
      </c>
      <c r="C131" t="s">
        <v>551</v>
      </c>
      <c r="D131" s="10">
        <v>42004</v>
      </c>
      <c r="E131" s="9">
        <v>5594484000</v>
      </c>
      <c r="F131" s="9">
        <v>412844000</v>
      </c>
      <c r="G131" s="9"/>
      <c r="H131" s="9"/>
      <c r="I131" s="9"/>
      <c r="J131" s="9">
        <v>2342997000</v>
      </c>
      <c r="K131" s="10">
        <v>42369</v>
      </c>
      <c r="L131" s="9">
        <v>5301987000</v>
      </c>
      <c r="M131" s="9">
        <v>495047000</v>
      </c>
      <c r="N131" s="9"/>
      <c r="O131" s="9"/>
      <c r="P131" s="9"/>
      <c r="Q131" s="9">
        <v>2544884000</v>
      </c>
      <c r="R131" s="10">
        <v>42735</v>
      </c>
      <c r="S131" s="9">
        <v>6098420000</v>
      </c>
      <c r="T131" s="9">
        <v>406042000</v>
      </c>
      <c r="U131" s="9"/>
      <c r="V131" s="9"/>
      <c r="W131" s="9"/>
      <c r="X131" s="9">
        <v>2858743000</v>
      </c>
      <c r="Y131" s="10">
        <v>43100</v>
      </c>
      <c r="Z131" s="9">
        <v>7130440000</v>
      </c>
      <c r="AA131" s="9">
        <v>376938000</v>
      </c>
      <c r="AB131" s="9">
        <v>819261000</v>
      </c>
      <c r="AC131" s="9">
        <v>1327935000</v>
      </c>
      <c r="AD131" s="9">
        <v>211588000</v>
      </c>
      <c r="AE131" s="9">
        <v>2736082000</v>
      </c>
      <c r="AF131" s="10"/>
      <c r="AJ131" s="9"/>
      <c r="AK131" s="9"/>
      <c r="AL131" s="9"/>
      <c r="AM131">
        <f>COUNTIFS(Companies!$A$2:$A$1048576,A131)</f>
        <v>1</v>
      </c>
    </row>
    <row r="132" spans="1:39" x14ac:dyDescent="0.25">
      <c r="A132">
        <v>8111</v>
      </c>
      <c r="B132" t="s">
        <v>221</v>
      </c>
      <c r="C132" t="s">
        <v>551</v>
      </c>
      <c r="D132" s="10">
        <v>42004</v>
      </c>
      <c r="E132" s="9">
        <v>261017000</v>
      </c>
      <c r="F132" s="9">
        <v>24759000</v>
      </c>
      <c r="G132" s="9"/>
      <c r="H132" s="9"/>
      <c r="I132" s="9"/>
      <c r="J132" s="9">
        <v>77054000</v>
      </c>
      <c r="K132" s="10">
        <v>42369</v>
      </c>
      <c r="L132" s="9">
        <v>300325000</v>
      </c>
      <c r="M132" s="9">
        <v>38000000</v>
      </c>
      <c r="N132" s="9"/>
      <c r="O132" s="9"/>
      <c r="P132" s="9"/>
      <c r="Q132" s="9">
        <v>107855000</v>
      </c>
      <c r="R132" s="10">
        <v>42735</v>
      </c>
      <c r="S132" s="9">
        <v>326698000</v>
      </c>
      <c r="T132" s="9">
        <v>61764000</v>
      </c>
      <c r="U132" s="9"/>
      <c r="V132" s="9"/>
      <c r="W132" s="9"/>
      <c r="X132" s="9">
        <v>105036000</v>
      </c>
      <c r="Y132" s="10">
        <v>43100</v>
      </c>
      <c r="Z132" s="9">
        <v>312353000</v>
      </c>
      <c r="AA132" s="9">
        <v>37280000</v>
      </c>
      <c r="AB132" s="9">
        <v>1710000</v>
      </c>
      <c r="AC132" s="9">
        <v>51919000</v>
      </c>
      <c r="AD132" s="9">
        <v>3656000</v>
      </c>
      <c r="AE132" s="9">
        <v>94565000</v>
      </c>
      <c r="AF132" s="10"/>
      <c r="AJ132" s="9"/>
      <c r="AK132" s="9"/>
      <c r="AL132" s="9"/>
      <c r="AM132">
        <f>COUNTIFS(Companies!$A$2:$A$1048576,A132)</f>
        <v>1</v>
      </c>
    </row>
    <row r="133" spans="1:39" x14ac:dyDescent="0.25">
      <c r="A133">
        <v>1618</v>
      </c>
      <c r="B133" t="s">
        <v>222</v>
      </c>
      <c r="C133" t="s">
        <v>551</v>
      </c>
      <c r="D133" s="10">
        <v>42004</v>
      </c>
      <c r="E133" s="9">
        <v>0</v>
      </c>
      <c r="F133" s="9">
        <v>0</v>
      </c>
      <c r="G133" s="9"/>
      <c r="H133" s="9"/>
      <c r="I133" s="9"/>
      <c r="J133" s="9">
        <v>0</v>
      </c>
      <c r="K133" s="10">
        <v>42369</v>
      </c>
      <c r="L133" s="9">
        <v>1315121000</v>
      </c>
      <c r="M133" s="9">
        <v>51295000</v>
      </c>
      <c r="N133" s="9"/>
      <c r="O133" s="9"/>
      <c r="P133" s="9"/>
      <c r="Q133" s="9">
        <v>474139000</v>
      </c>
      <c r="R133" s="10">
        <v>42735</v>
      </c>
      <c r="S133" s="9">
        <v>1455054000</v>
      </c>
      <c r="T133" s="9">
        <v>113963000</v>
      </c>
      <c r="U133" s="9"/>
      <c r="V133" s="9"/>
      <c r="W133" s="9"/>
      <c r="X133" s="9">
        <v>592741000</v>
      </c>
      <c r="Y133" s="10">
        <v>43100</v>
      </c>
      <c r="Z133" s="9">
        <v>1478719000</v>
      </c>
      <c r="AA133" s="9">
        <v>120576000</v>
      </c>
      <c r="AB133" s="9">
        <v>37749000</v>
      </c>
      <c r="AC133" s="9">
        <v>373448000</v>
      </c>
      <c r="AD133" s="9">
        <v>77522000</v>
      </c>
      <c r="AE133" s="9">
        <v>609295000</v>
      </c>
      <c r="AF133" s="9"/>
      <c r="AJ133" s="9"/>
      <c r="AK133" s="9"/>
      <c r="AL133" s="9"/>
      <c r="AM133">
        <f>COUNTIFS(Companies!$A$2:$A$1048576,A133)</f>
        <v>1</v>
      </c>
    </row>
    <row r="134" spans="1:39" x14ac:dyDescent="0.25">
      <c r="A134">
        <v>1650</v>
      </c>
      <c r="B134" t="s">
        <v>223</v>
      </c>
      <c r="C134" t="s">
        <v>551</v>
      </c>
      <c r="D134" s="10">
        <v>42004</v>
      </c>
      <c r="E134" s="9">
        <v>194465000</v>
      </c>
      <c r="F134" s="9">
        <v>1914000</v>
      </c>
      <c r="G134" s="9"/>
      <c r="H134" s="9"/>
      <c r="I134" s="9"/>
      <c r="J134" s="9">
        <v>-56734000</v>
      </c>
      <c r="K134" s="10">
        <v>42369</v>
      </c>
      <c r="L134" s="9">
        <v>123079000</v>
      </c>
      <c r="M134" s="9">
        <v>10470000</v>
      </c>
      <c r="N134" s="9"/>
      <c r="O134" s="9"/>
      <c r="P134" s="9"/>
      <c r="Q134" s="9">
        <v>36327000</v>
      </c>
      <c r="R134" s="10">
        <v>42735</v>
      </c>
      <c r="S134" s="9">
        <v>98974000</v>
      </c>
      <c r="T134" s="9">
        <v>21358000</v>
      </c>
      <c r="U134" s="9"/>
      <c r="V134" s="9"/>
      <c r="W134" s="9"/>
      <c r="X134" s="9">
        <v>-13839000</v>
      </c>
      <c r="Y134" s="10">
        <v>43100</v>
      </c>
      <c r="Z134" s="9">
        <v>206492000</v>
      </c>
      <c r="AA134" s="9">
        <v>-30043000</v>
      </c>
      <c r="AB134" s="9">
        <v>440000</v>
      </c>
      <c r="AC134" s="9">
        <v>5458000</v>
      </c>
      <c r="AD134" s="9">
        <v>2707000</v>
      </c>
      <c r="AE134" s="9">
        <v>-21438000</v>
      </c>
      <c r="AF134" s="10"/>
      <c r="AJ134" s="9"/>
      <c r="AK134" s="9"/>
      <c r="AL134" s="9"/>
      <c r="AM134">
        <f>COUNTIFS(Companies!$A$2:$A$1048576,A134)</f>
        <v>1</v>
      </c>
    </row>
    <row r="135" spans="1:39" x14ac:dyDescent="0.25">
      <c r="A135">
        <v>1027</v>
      </c>
      <c r="B135" t="s">
        <v>226</v>
      </c>
      <c r="C135" t="s">
        <v>545</v>
      </c>
      <c r="D135" s="10">
        <v>42004</v>
      </c>
      <c r="E135" s="9"/>
      <c r="F135" s="9"/>
      <c r="G135" s="9"/>
      <c r="H135" s="9"/>
      <c r="I135" s="9"/>
      <c r="J135" s="9"/>
      <c r="K135" s="10">
        <v>42369</v>
      </c>
      <c r="L135" s="9">
        <v>3419295000</v>
      </c>
      <c r="M135" s="9">
        <v>98740000</v>
      </c>
      <c r="N135" s="9"/>
      <c r="O135" s="9"/>
      <c r="P135" s="9"/>
      <c r="Q135" s="9">
        <v>252100000</v>
      </c>
      <c r="R135" s="10">
        <v>42735</v>
      </c>
      <c r="S135" s="9">
        <v>3328762000</v>
      </c>
      <c r="T135" s="9">
        <v>64154000</v>
      </c>
      <c r="U135" s="9"/>
      <c r="V135" s="9"/>
      <c r="W135" s="9"/>
      <c r="X135" s="9">
        <v>207400000</v>
      </c>
      <c r="Y135" s="10">
        <v>43100</v>
      </c>
      <c r="Z135" s="9">
        <v>3218889000</v>
      </c>
      <c r="AA135" s="9">
        <v>71867000</v>
      </c>
      <c r="AB135" s="9">
        <v>25966000</v>
      </c>
      <c r="AC135" s="9">
        <v>70565000</v>
      </c>
      <c r="AD135" s="9">
        <v>20481000</v>
      </c>
      <c r="AE135" s="9">
        <v>200498000</v>
      </c>
      <c r="AF135" s="10"/>
      <c r="AJ135" s="9"/>
      <c r="AK135" s="9"/>
      <c r="AL135" s="9"/>
      <c r="AM135">
        <f>COUNTIFS(Companies!$A$2:$A$1048576,A135)</f>
        <v>1</v>
      </c>
    </row>
    <row r="136" spans="1:39" x14ac:dyDescent="0.25">
      <c r="A136">
        <v>13162</v>
      </c>
      <c r="B136" t="s">
        <v>228</v>
      </c>
      <c r="C136" t="s">
        <v>545</v>
      </c>
      <c r="D136" s="10">
        <v>42004</v>
      </c>
      <c r="E136" s="9"/>
      <c r="F136" s="9">
        <v>-1218400</v>
      </c>
      <c r="G136" s="9"/>
      <c r="H136" s="9"/>
      <c r="I136" s="9"/>
      <c r="J136" s="9"/>
      <c r="K136" s="10">
        <v>42369</v>
      </c>
      <c r="L136" s="9">
        <v>49328000</v>
      </c>
      <c r="M136" s="9">
        <v>-101000</v>
      </c>
      <c r="N136" s="9"/>
      <c r="O136" s="9"/>
      <c r="P136" s="9"/>
      <c r="Q136" s="9"/>
      <c r="R136" s="10">
        <v>42735</v>
      </c>
      <c r="S136" s="9">
        <v>42900000</v>
      </c>
      <c r="T136" s="9">
        <v>-1100000</v>
      </c>
      <c r="U136" s="9"/>
      <c r="V136" s="9"/>
      <c r="W136" s="9"/>
      <c r="X136" s="9"/>
      <c r="Y136" s="10"/>
      <c r="Z136" s="9"/>
      <c r="AA136" s="9"/>
      <c r="AB136" s="9"/>
      <c r="AC136" s="9"/>
      <c r="AD136" s="9"/>
      <c r="AE136" s="9"/>
      <c r="AF136" s="10"/>
      <c r="AJ136" s="9"/>
      <c r="AK136" s="9"/>
      <c r="AL136" s="9"/>
      <c r="AM136">
        <f>COUNTIFS(Companies!$A$2:$A$1048576,A136)</f>
        <v>1</v>
      </c>
    </row>
    <row r="137" spans="1:39" x14ac:dyDescent="0.25">
      <c r="A137" s="5">
        <v>8103</v>
      </c>
      <c r="B137" t="s">
        <v>229</v>
      </c>
      <c r="C137" t="s">
        <v>545</v>
      </c>
      <c r="D137" s="10">
        <v>42004</v>
      </c>
      <c r="E137" s="9">
        <v>23142000</v>
      </c>
      <c r="F137" s="9">
        <v>708000</v>
      </c>
      <c r="G137" s="9"/>
      <c r="H137" s="9"/>
      <c r="I137" s="9"/>
      <c r="J137" s="9"/>
      <c r="K137" s="10">
        <v>42369</v>
      </c>
      <c r="L137" s="9">
        <v>38911000</v>
      </c>
      <c r="M137" s="9">
        <v>3043000</v>
      </c>
      <c r="N137" s="9"/>
      <c r="O137" s="9"/>
      <c r="P137" s="9"/>
      <c r="Q137" s="9"/>
      <c r="R137" s="10">
        <v>42735</v>
      </c>
      <c r="S137" s="9">
        <v>22628000</v>
      </c>
      <c r="T137" s="9">
        <v>1318000</v>
      </c>
      <c r="U137" s="9"/>
      <c r="V137" s="9"/>
      <c r="W137" s="9"/>
      <c r="X137" s="9"/>
      <c r="Y137" s="10"/>
      <c r="Z137" s="9"/>
      <c r="AA137" s="9"/>
      <c r="AB137" s="9"/>
      <c r="AC137" s="9"/>
      <c r="AD137" s="9"/>
      <c r="AE137" s="9"/>
      <c r="AF137" s="10"/>
      <c r="AJ137" s="9"/>
      <c r="AK137" s="9"/>
      <c r="AL137" s="9"/>
      <c r="AM137">
        <f>COUNTIFS(Companies!$A$2:$A$1048576,A137)</f>
        <v>1</v>
      </c>
    </row>
    <row r="138" spans="1:39" x14ac:dyDescent="0.25">
      <c r="A138">
        <v>1630</v>
      </c>
      <c r="B138" t="s">
        <v>230</v>
      </c>
      <c r="C138" t="s">
        <v>545</v>
      </c>
      <c r="D138" s="10">
        <v>41729</v>
      </c>
      <c r="E138" s="9"/>
      <c r="F138" s="9"/>
      <c r="G138" s="9"/>
      <c r="H138" s="9"/>
      <c r="I138" s="9"/>
      <c r="J138" s="9"/>
      <c r="K138" s="10">
        <v>42369</v>
      </c>
      <c r="L138" s="9">
        <v>666967000</v>
      </c>
      <c r="M138" s="9">
        <v>11996000</v>
      </c>
      <c r="N138" s="9"/>
      <c r="O138" s="9"/>
      <c r="P138" s="9"/>
      <c r="Q138" s="9">
        <v>38852000</v>
      </c>
      <c r="R138" s="10">
        <v>42735</v>
      </c>
      <c r="S138" s="9">
        <v>601073000</v>
      </c>
      <c r="T138" s="9">
        <v>12061000</v>
      </c>
      <c r="U138" s="9">
        <v>1114000</v>
      </c>
      <c r="V138" s="9">
        <v>9723000</v>
      </c>
      <c r="W138" s="9">
        <v>3612000</v>
      </c>
      <c r="X138" s="9">
        <f>SUM(T138:W138)</f>
        <v>26510000</v>
      </c>
      <c r="Y138" s="10">
        <v>43100</v>
      </c>
      <c r="Z138" s="9">
        <v>608620000</v>
      </c>
      <c r="AA138" s="9">
        <v>12868000</v>
      </c>
      <c r="AB138" s="9">
        <v>236000</v>
      </c>
      <c r="AC138" s="9">
        <v>9322000</v>
      </c>
      <c r="AD138" s="9">
        <v>7804000</v>
      </c>
      <c r="AE138" s="9">
        <f>SUM(AA138:AD138)</f>
        <v>30230000</v>
      </c>
      <c r="AF138" s="10"/>
      <c r="AJ138" s="9"/>
      <c r="AK138" s="9"/>
      <c r="AL138" s="9"/>
      <c r="AM138">
        <f>COUNTIFS(Companies!$A$2:$A$1048576,A138)</f>
        <v>1</v>
      </c>
    </row>
    <row r="139" spans="1:39" x14ac:dyDescent="0.25">
      <c r="A139">
        <v>8122</v>
      </c>
      <c r="B139" t="s">
        <v>232</v>
      </c>
      <c r="C139" t="s">
        <v>463</v>
      </c>
      <c r="D139" s="10">
        <v>42004</v>
      </c>
      <c r="E139" s="9">
        <v>48580000000</v>
      </c>
      <c r="F139" s="9">
        <v>5711000000</v>
      </c>
      <c r="G139" s="9"/>
      <c r="H139" s="9"/>
      <c r="I139" s="9"/>
      <c r="J139" s="9">
        <v>13489000000</v>
      </c>
      <c r="K139" s="10">
        <v>42369</v>
      </c>
      <c r="L139" s="9">
        <v>35475000000</v>
      </c>
      <c r="M139" s="9">
        <v>2135000000</v>
      </c>
      <c r="N139" s="9"/>
      <c r="O139" s="9"/>
      <c r="P139" s="9"/>
      <c r="Q139" s="9">
        <v>9798000000</v>
      </c>
      <c r="R139" s="10">
        <v>42735</v>
      </c>
      <c r="S139" s="9">
        <v>27810000000</v>
      </c>
      <c r="T139" s="9">
        <v>-1627000000</v>
      </c>
      <c r="U139" s="9"/>
      <c r="V139" s="9"/>
      <c r="W139" s="9"/>
      <c r="X139" s="9">
        <v>6625000000</v>
      </c>
      <c r="Y139" s="10">
        <v>43100</v>
      </c>
      <c r="Z139" s="9">
        <v>30440000000</v>
      </c>
      <c r="AA139" s="9">
        <v>-1505000000</v>
      </c>
      <c r="AB139" s="9">
        <v>566000000</v>
      </c>
      <c r="AC139" s="9">
        <v>3837000000</v>
      </c>
      <c r="AD139" s="9">
        <v>330000000</v>
      </c>
      <c r="AE139" s="9">
        <v>3228000000</v>
      </c>
      <c r="AF139" s="10">
        <v>43465</v>
      </c>
      <c r="AG139" s="9">
        <v>32815000000</v>
      </c>
      <c r="AH139" s="9">
        <v>2138000000</v>
      </c>
      <c r="AJ139" s="9"/>
      <c r="AK139" s="9"/>
      <c r="AL139" s="9">
        <v>6567000000</v>
      </c>
      <c r="AM139">
        <f>COUNTIFS(Companies!$A$2:$A$1048576,A139)</f>
        <v>1</v>
      </c>
    </row>
    <row r="140" spans="1:39" x14ac:dyDescent="0.25">
      <c r="A140">
        <v>1779</v>
      </c>
      <c r="B140" t="s">
        <v>233</v>
      </c>
      <c r="C140" t="s">
        <v>545</v>
      </c>
      <c r="D140" s="10"/>
      <c r="E140" s="9"/>
      <c r="F140" s="9"/>
      <c r="G140" s="9"/>
      <c r="H140" s="9"/>
      <c r="I140" s="9"/>
      <c r="J140" s="9"/>
      <c r="K140" s="10"/>
      <c r="L140" s="9"/>
      <c r="M140" s="9"/>
      <c r="N140" s="9"/>
      <c r="O140" s="9"/>
      <c r="P140" s="9"/>
      <c r="Q140" s="9"/>
      <c r="R140" s="10">
        <v>42735</v>
      </c>
      <c r="S140" s="9">
        <v>130000000</v>
      </c>
      <c r="T140" s="9"/>
      <c r="U140" s="9"/>
      <c r="V140" s="9"/>
      <c r="W140" s="9"/>
      <c r="X140" s="9"/>
      <c r="Y140" s="10">
        <v>43100</v>
      </c>
      <c r="Z140" s="9">
        <v>176000000</v>
      </c>
      <c r="AA140" s="9">
        <v>13100000</v>
      </c>
      <c r="AB140" s="9"/>
      <c r="AC140" s="9"/>
      <c r="AD140" s="9"/>
      <c r="AE140" s="9"/>
      <c r="AF140" s="10"/>
      <c r="AJ140" s="9"/>
      <c r="AK140" s="9"/>
      <c r="AL140" s="9"/>
      <c r="AM140">
        <f>COUNTIFS(Companies!$A$2:$A$1048576,A140)</f>
        <v>1</v>
      </c>
    </row>
    <row r="141" spans="1:39" x14ac:dyDescent="0.25">
      <c r="A141">
        <v>513</v>
      </c>
      <c r="B141" t="s">
        <v>234</v>
      </c>
      <c r="C141" t="s">
        <v>552</v>
      </c>
      <c r="D141" s="10">
        <v>42004</v>
      </c>
      <c r="E141" s="9">
        <v>16357145050</v>
      </c>
      <c r="F141" s="9">
        <v>5829948650</v>
      </c>
      <c r="G141" s="9"/>
      <c r="H141" s="9"/>
      <c r="I141" s="9"/>
      <c r="J141" s="9">
        <v>11269385990</v>
      </c>
      <c r="K141" s="10">
        <v>42369</v>
      </c>
      <c r="L141" s="9">
        <v>16935882640</v>
      </c>
      <c r="M141" s="9">
        <v>6134039990</v>
      </c>
      <c r="N141" s="9"/>
      <c r="O141" s="9"/>
      <c r="P141" s="9"/>
      <c r="Q141" s="9">
        <v>11086895920</v>
      </c>
      <c r="R141" s="10">
        <v>42735</v>
      </c>
      <c r="S141" s="9">
        <v>17711911110</v>
      </c>
      <c r="T141" s="9">
        <v>6186989850</v>
      </c>
      <c r="U141" s="9"/>
      <c r="V141" s="9"/>
      <c r="W141" s="9"/>
      <c r="X141" s="9">
        <v>11519326510</v>
      </c>
      <c r="Y141" s="10">
        <v>43100</v>
      </c>
      <c r="Z141" s="9">
        <v>18515772230</v>
      </c>
      <c r="AA141" s="9">
        <v>6139947687</v>
      </c>
      <c r="AB141" s="9">
        <v>1057498314</v>
      </c>
      <c r="AC141" s="9">
        <v>2556998878</v>
      </c>
      <c r="AD141" s="9">
        <v>1941928572</v>
      </c>
      <c r="AE141" s="9">
        <v>11696373000</v>
      </c>
      <c r="AF141" s="10"/>
      <c r="AJ141" s="9"/>
      <c r="AK141" s="9"/>
      <c r="AL141" s="9"/>
      <c r="AM141">
        <f>COUNTIFS(Companies!$A$2:$A$1048576,A141)</f>
        <v>1</v>
      </c>
    </row>
    <row r="142" spans="1:39" x14ac:dyDescent="0.25">
      <c r="A142">
        <v>514</v>
      </c>
      <c r="B142" t="s">
        <v>236</v>
      </c>
      <c r="C142" t="s">
        <v>552</v>
      </c>
      <c r="D142" s="10">
        <v>42004</v>
      </c>
      <c r="E142" s="9">
        <v>18363000000</v>
      </c>
      <c r="F142" s="9"/>
      <c r="G142" s="9"/>
      <c r="H142" s="9"/>
      <c r="I142" s="9"/>
      <c r="J142" s="9"/>
      <c r="K142" s="10">
        <v>42369</v>
      </c>
      <c r="L142" s="9">
        <v>19098000000</v>
      </c>
      <c r="M142" s="9"/>
      <c r="N142" s="9"/>
      <c r="O142" s="9"/>
      <c r="P142" s="9"/>
      <c r="Q142" s="9"/>
      <c r="R142" s="10">
        <v>42735</v>
      </c>
      <c r="S142" s="9">
        <v>20223746000</v>
      </c>
      <c r="T142" s="9">
        <v>6748172000</v>
      </c>
      <c r="U142" s="9">
        <v>1690656000</v>
      </c>
      <c r="V142" s="9">
        <v>2635460000</v>
      </c>
      <c r="W142" s="9">
        <v>3250365000</v>
      </c>
      <c r="X142" s="9">
        <v>14324653000</v>
      </c>
      <c r="Y142" s="10">
        <v>43100</v>
      </c>
      <c r="Z142" s="9">
        <v>20774000000</v>
      </c>
      <c r="AA142" s="9">
        <v>6853000000</v>
      </c>
      <c r="AB142" s="9"/>
      <c r="AC142" s="9"/>
      <c r="AD142" s="9"/>
      <c r="AE142" s="9">
        <v>14136000000</v>
      </c>
      <c r="AF142" s="10"/>
      <c r="AJ142" s="9"/>
      <c r="AK142" s="9"/>
      <c r="AL142" s="9"/>
      <c r="AM142">
        <f>COUNTIFS(Companies!$A$2:$A$1048576,A142)</f>
        <v>1</v>
      </c>
    </row>
    <row r="143" spans="1:39" x14ac:dyDescent="0.25">
      <c r="A143">
        <v>12566</v>
      </c>
      <c r="B143" t="s">
        <v>237</v>
      </c>
      <c r="C143" t="s">
        <v>552</v>
      </c>
      <c r="D143" s="10">
        <v>42004</v>
      </c>
      <c r="E143" s="9">
        <v>33832000000</v>
      </c>
      <c r="F143" s="9">
        <v>12574000000</v>
      </c>
      <c r="G143" s="9"/>
      <c r="H143" s="9"/>
      <c r="I143" s="9"/>
      <c r="J143" s="9">
        <v>17934000000</v>
      </c>
      <c r="K143" s="10">
        <v>42369</v>
      </c>
      <c r="L143" s="9">
        <v>37239000000</v>
      </c>
      <c r="M143" s="9">
        <v>15074000000</v>
      </c>
      <c r="N143" s="9"/>
      <c r="O143" s="9"/>
      <c r="P143" s="9"/>
      <c r="Q143" s="9">
        <v>19559000000</v>
      </c>
      <c r="R143" s="10">
        <v>42735</v>
      </c>
      <c r="S143" s="9">
        <v>44820000000</v>
      </c>
      <c r="T143" s="9">
        <v>16779000000</v>
      </c>
      <c r="U143" s="9"/>
      <c r="V143" s="9"/>
      <c r="W143" s="9"/>
      <c r="X143" s="9">
        <v>22401000000</v>
      </c>
      <c r="Y143" s="10"/>
      <c r="Z143" s="9"/>
      <c r="AA143" s="9"/>
      <c r="AB143" s="9"/>
      <c r="AC143" s="9"/>
      <c r="AD143" s="9"/>
      <c r="AE143" s="9"/>
      <c r="AF143" s="10"/>
      <c r="AJ143" s="9"/>
      <c r="AK143" s="9"/>
      <c r="AL143" s="9"/>
      <c r="AM143">
        <f>COUNTIFS(Companies!$A$2:$A$1048576,A143)</f>
        <v>1</v>
      </c>
    </row>
    <row r="144" spans="1:39" x14ac:dyDescent="0.25">
      <c r="A144">
        <v>329</v>
      </c>
      <c r="B144" t="s">
        <v>238</v>
      </c>
      <c r="C144" t="s">
        <v>553</v>
      </c>
      <c r="D144" s="10">
        <v>42004</v>
      </c>
      <c r="E144" s="9">
        <v>2897811000</v>
      </c>
      <c r="F144" s="9">
        <v>1534401000</v>
      </c>
      <c r="G144" s="9"/>
      <c r="H144" s="9"/>
      <c r="I144" s="9"/>
      <c r="J144" s="9">
        <v>1641559000</v>
      </c>
      <c r="K144" s="10">
        <v>42369</v>
      </c>
      <c r="L144" s="9">
        <v>2982598000</v>
      </c>
      <c r="M144" s="9">
        <v>1535545000</v>
      </c>
      <c r="N144" s="9"/>
      <c r="O144" s="9"/>
      <c r="P144" s="9"/>
      <c r="Q144" s="9">
        <v>1665926000</v>
      </c>
      <c r="R144" s="10">
        <v>42735</v>
      </c>
      <c r="S144" s="9">
        <v>3103149000</v>
      </c>
      <c r="T144" s="9">
        <v>1573345000</v>
      </c>
      <c r="U144" s="9"/>
      <c r="V144" s="9"/>
      <c r="W144" s="9"/>
      <c r="X144" s="9">
        <v>1704519000</v>
      </c>
      <c r="Y144" s="10">
        <v>43100</v>
      </c>
      <c r="Z144" s="9">
        <v>3070742000</v>
      </c>
      <c r="AA144" s="9">
        <v>1639493000</v>
      </c>
      <c r="AB144" s="9">
        <v>-78415</v>
      </c>
      <c r="AC144" s="9">
        <v>446846000</v>
      </c>
      <c r="AD144" s="9"/>
      <c r="AE144" s="9"/>
      <c r="AF144" s="10"/>
      <c r="AJ144" s="9"/>
      <c r="AK144" s="9"/>
      <c r="AL144" s="9"/>
      <c r="AM144">
        <f>COUNTIFS(Companies!$A$2:$A$1048576,A144)</f>
        <v>1</v>
      </c>
    </row>
    <row r="145" spans="1:39" x14ac:dyDescent="0.25">
      <c r="A145">
        <v>8516</v>
      </c>
      <c r="B145" t="s">
        <v>240</v>
      </c>
      <c r="C145" t="s">
        <v>554</v>
      </c>
      <c r="D145" s="10">
        <v>42004</v>
      </c>
      <c r="E145" s="9">
        <v>13600000000</v>
      </c>
      <c r="F145" s="9"/>
      <c r="G145" s="9"/>
      <c r="H145" s="9"/>
      <c r="I145" s="9"/>
      <c r="J145" s="9"/>
      <c r="K145" s="10">
        <v>42369</v>
      </c>
      <c r="L145" s="9">
        <v>19784928018</v>
      </c>
      <c r="M145" s="9"/>
      <c r="N145" s="9"/>
      <c r="O145" s="9"/>
      <c r="P145" s="9"/>
      <c r="Q145" s="9"/>
      <c r="R145" s="10">
        <v>42735</v>
      </c>
      <c r="S145" s="9">
        <v>16713973970</v>
      </c>
      <c r="T145" s="9"/>
      <c r="U145" s="9"/>
      <c r="V145" s="9"/>
      <c r="W145" s="9"/>
      <c r="X145" s="9"/>
      <c r="Y145" s="10">
        <v>43100</v>
      </c>
      <c r="Z145" s="9">
        <v>21767222000</v>
      </c>
      <c r="AA145" s="9"/>
      <c r="AB145" s="9"/>
      <c r="AC145" s="9"/>
      <c r="AD145" s="9"/>
      <c r="AE145" s="9"/>
      <c r="AF145" s="10"/>
      <c r="AJ145" s="9"/>
      <c r="AK145" s="9"/>
      <c r="AL145" s="9"/>
      <c r="AM145">
        <f>COUNTIFS(Companies!$A$2:$A$1048576,A145)</f>
        <v>1</v>
      </c>
    </row>
    <row r="146" spans="1:39" x14ac:dyDescent="0.25">
      <c r="A146">
        <v>1663</v>
      </c>
      <c r="B146" t="s">
        <v>246</v>
      </c>
      <c r="C146" t="s">
        <v>555</v>
      </c>
      <c r="D146" s="10">
        <v>42004</v>
      </c>
      <c r="E146" s="9">
        <v>2725787000</v>
      </c>
      <c r="F146" s="9">
        <v>60110000</v>
      </c>
      <c r="G146" s="9"/>
      <c r="H146" s="9"/>
      <c r="I146" s="9"/>
      <c r="J146" s="9">
        <v>289224000</v>
      </c>
      <c r="K146" s="10">
        <v>42369</v>
      </c>
      <c r="L146" s="9">
        <v>2908627000</v>
      </c>
      <c r="M146" s="9">
        <v>75257000</v>
      </c>
      <c r="N146" s="9"/>
      <c r="O146" s="9"/>
      <c r="P146" s="9"/>
      <c r="Q146" s="9">
        <v>350917000</v>
      </c>
      <c r="R146" s="10">
        <v>42735</v>
      </c>
      <c r="S146" s="9">
        <v>2145286000</v>
      </c>
      <c r="T146" s="9">
        <v>-246289000</v>
      </c>
      <c r="U146" s="9"/>
      <c r="V146" s="9"/>
      <c r="W146" s="9"/>
      <c r="X146" s="9">
        <v>49236000</v>
      </c>
      <c r="Y146" s="10">
        <v>43100</v>
      </c>
      <c r="Z146" s="9">
        <v>820592000</v>
      </c>
      <c r="AA146" s="9">
        <v>-91546000</v>
      </c>
      <c r="AB146" s="9"/>
      <c r="AC146" s="9">
        <v>62969000</v>
      </c>
      <c r="AD146" s="9"/>
      <c r="AE146" s="9"/>
      <c r="AF146" s="10"/>
      <c r="AJ146" s="9"/>
      <c r="AK146" s="9"/>
      <c r="AL146" s="9"/>
      <c r="AM146">
        <f>COUNTIFS(Companies!$A$2:$A$1048576,A146)</f>
        <v>1</v>
      </c>
    </row>
    <row r="147" spans="1:39" x14ac:dyDescent="0.25">
      <c r="A147">
        <v>1141</v>
      </c>
      <c r="B147" t="s">
        <v>248</v>
      </c>
      <c r="C147" t="s">
        <v>557</v>
      </c>
      <c r="D147" s="10">
        <v>41729</v>
      </c>
      <c r="E147" s="9">
        <v>202342000</v>
      </c>
      <c r="F147" s="9">
        <v>21010000</v>
      </c>
      <c r="G147" s="9"/>
      <c r="H147" s="9"/>
      <c r="I147" s="9"/>
      <c r="J147" s="9">
        <v>49113000</v>
      </c>
      <c r="K147" s="10">
        <v>42369</v>
      </c>
      <c r="L147" s="9">
        <v>274761000</v>
      </c>
      <c r="M147" s="9">
        <v>42610000</v>
      </c>
      <c r="N147" s="9"/>
      <c r="O147" s="9"/>
      <c r="P147" s="9"/>
      <c r="Q147" s="9">
        <v>97692000</v>
      </c>
      <c r="R147" s="10">
        <v>42735</v>
      </c>
      <c r="S147" s="9">
        <v>544555000</v>
      </c>
      <c r="T147" s="9">
        <v>101956000</v>
      </c>
      <c r="U147" s="9"/>
      <c r="V147" s="9"/>
      <c r="W147" s="9"/>
      <c r="X147" s="9">
        <v>180679000</v>
      </c>
      <c r="Y147" s="10">
        <v>43100</v>
      </c>
      <c r="Z147" s="9">
        <v>908768000</v>
      </c>
      <c r="AA147" s="9">
        <v>127345000</v>
      </c>
      <c r="AB147" s="9">
        <v>30505000</v>
      </c>
      <c r="AC147" s="9">
        <v>23886000</v>
      </c>
      <c r="AD147" s="9">
        <v>49537000</v>
      </c>
      <c r="AE147" s="9">
        <v>231273000</v>
      </c>
      <c r="AF147" s="10"/>
      <c r="AJ147" s="9"/>
      <c r="AK147" s="9"/>
      <c r="AL147" s="9"/>
      <c r="AM147">
        <f>COUNTIFS(Companies!$A$2:$A$1048576,A147)</f>
        <v>1</v>
      </c>
    </row>
    <row r="148" spans="1:39" x14ac:dyDescent="0.25">
      <c r="A148">
        <v>1364</v>
      </c>
      <c r="B148" t="s">
        <v>250</v>
      </c>
      <c r="C148" t="s">
        <v>557</v>
      </c>
      <c r="D148" s="10">
        <v>42004</v>
      </c>
      <c r="E148" s="9">
        <v>321394000</v>
      </c>
      <c r="F148" s="9">
        <v>58813000</v>
      </c>
      <c r="G148" s="9"/>
      <c r="H148" s="9"/>
      <c r="I148" s="9"/>
      <c r="J148" s="9">
        <v>-13060000</v>
      </c>
      <c r="K148" s="10">
        <v>42369</v>
      </c>
      <c r="L148" s="9">
        <v>445241000</v>
      </c>
      <c r="M148" s="9">
        <v>56649000</v>
      </c>
      <c r="N148" s="9"/>
      <c r="O148" s="9"/>
      <c r="P148" s="9"/>
      <c r="Q148" s="9">
        <v>96211000</v>
      </c>
      <c r="R148" s="10">
        <v>42735</v>
      </c>
      <c r="S148" s="9">
        <v>986978000</v>
      </c>
      <c r="T148" s="9">
        <v>10537000</v>
      </c>
      <c r="U148" s="9"/>
      <c r="V148" s="9"/>
      <c r="W148" s="9"/>
      <c r="X148" s="9">
        <v>128479000</v>
      </c>
      <c r="Y148" s="10">
        <v>43100</v>
      </c>
      <c r="Z148" s="9">
        <v>353629000</v>
      </c>
      <c r="AA148" s="9">
        <v>-115560000</v>
      </c>
      <c r="AB148" s="9">
        <v>58450000</v>
      </c>
      <c r="AC148" s="9">
        <v>28920000</v>
      </c>
      <c r="AD148" s="9">
        <v>-3416000</v>
      </c>
      <c r="AE148" s="9">
        <v>-31606000</v>
      </c>
      <c r="AF148" s="10"/>
      <c r="AJ148" s="9"/>
      <c r="AK148" s="9"/>
      <c r="AL148" s="9"/>
      <c r="AM148">
        <f>COUNTIFS(Companies!$A$2:$A$1048576,A148)</f>
        <v>1</v>
      </c>
    </row>
    <row r="149" spans="1:39" x14ac:dyDescent="0.25">
      <c r="A149">
        <v>764</v>
      </c>
      <c r="B149" t="s">
        <v>251</v>
      </c>
      <c r="C149" t="s">
        <v>557</v>
      </c>
      <c r="D149" s="10">
        <v>42004</v>
      </c>
      <c r="E149" s="9">
        <v>9136000</v>
      </c>
      <c r="F149" s="9">
        <v>-789000</v>
      </c>
      <c r="G149" s="9"/>
      <c r="H149" s="9"/>
      <c r="I149" s="9"/>
      <c r="J149" s="9">
        <v>-1847000</v>
      </c>
      <c r="K149" s="10">
        <v>42369</v>
      </c>
      <c r="L149" s="9">
        <v>9820000</v>
      </c>
      <c r="M149" s="9">
        <v>580000</v>
      </c>
      <c r="N149" s="9"/>
      <c r="O149" s="9"/>
      <c r="P149" s="9"/>
      <c r="Q149" s="9">
        <v>-1017000</v>
      </c>
      <c r="R149" s="10">
        <v>42735</v>
      </c>
      <c r="S149" s="9">
        <v>27433000</v>
      </c>
      <c r="T149" s="9">
        <v>3240000</v>
      </c>
      <c r="U149" s="9">
        <v>455000</v>
      </c>
      <c r="V149" s="9">
        <v>174000</v>
      </c>
      <c r="W149" s="9">
        <v>1696000</v>
      </c>
      <c r="X149" s="9">
        <v>5565000</v>
      </c>
      <c r="Y149" s="10">
        <v>43100</v>
      </c>
      <c r="Z149" s="9">
        <v>132017000</v>
      </c>
      <c r="AA149" s="9">
        <v>7663000</v>
      </c>
      <c r="AB149" s="9">
        <v>18461000</v>
      </c>
      <c r="AC149" s="9">
        <v>17066000</v>
      </c>
      <c r="AD149" s="9">
        <v>6377000</v>
      </c>
      <c r="AE149" s="9">
        <v>49567000</v>
      </c>
      <c r="AF149" s="10"/>
      <c r="AJ149" s="9"/>
      <c r="AK149" s="9"/>
      <c r="AL149" s="9"/>
      <c r="AM149">
        <f>COUNTIFS(Companies!$A$2:$A$1048576,A149)</f>
        <v>1</v>
      </c>
    </row>
    <row r="150" spans="1:39" x14ac:dyDescent="0.25">
      <c r="A150">
        <v>836</v>
      </c>
      <c r="B150" t="s">
        <v>252</v>
      </c>
      <c r="C150" t="s">
        <v>557</v>
      </c>
      <c r="D150" s="10">
        <v>42004</v>
      </c>
      <c r="E150" s="9">
        <v>10894660000</v>
      </c>
      <c r="F150" s="9">
        <v>1084282000</v>
      </c>
      <c r="G150" s="9"/>
      <c r="H150" s="9"/>
      <c r="I150" s="9"/>
      <c r="J150" s="9">
        <v>1468229000</v>
      </c>
      <c r="K150" s="10">
        <v>42369</v>
      </c>
      <c r="L150" s="9">
        <v>9544621000</v>
      </c>
      <c r="M150" s="9">
        <v>454402000</v>
      </c>
      <c r="N150" s="9"/>
      <c r="O150" s="9"/>
      <c r="P150" s="9"/>
      <c r="Q150" s="9">
        <v>773970000</v>
      </c>
      <c r="R150" s="10">
        <v>42735</v>
      </c>
      <c r="S150" s="9">
        <v>7907048000</v>
      </c>
      <c r="T150" s="9">
        <v>437154000</v>
      </c>
      <c r="U150" s="9"/>
      <c r="V150" s="9"/>
      <c r="W150" s="9"/>
      <c r="X150" s="9">
        <v>1282317000</v>
      </c>
      <c r="Y150" s="10">
        <v>43100</v>
      </c>
      <c r="Z150" s="9">
        <v>8345605000</v>
      </c>
      <c r="AA150" s="9">
        <v>244712000</v>
      </c>
      <c r="AB150" s="9">
        <v>525782000</v>
      </c>
      <c r="AC150" s="9">
        <v>546292000</v>
      </c>
      <c r="AD150" s="9">
        <v>67391000</v>
      </c>
      <c r="AE150" s="9">
        <v>1384177000</v>
      </c>
      <c r="AF150" s="10"/>
      <c r="AJ150" s="9"/>
      <c r="AK150" s="9"/>
      <c r="AL150" s="9"/>
      <c r="AM150">
        <f>COUNTIFS(Companies!$A$2:$A$1048576,A150)</f>
        <v>1</v>
      </c>
    </row>
    <row r="151" spans="1:39" x14ac:dyDescent="0.25">
      <c r="A151">
        <v>835</v>
      </c>
      <c r="B151" t="s">
        <v>253</v>
      </c>
      <c r="C151" t="s">
        <v>557</v>
      </c>
      <c r="D151" s="10">
        <v>41729</v>
      </c>
      <c r="E151" s="9"/>
      <c r="F151" s="9"/>
      <c r="G151" s="9"/>
      <c r="H151" s="9"/>
      <c r="I151" s="9"/>
      <c r="J151" s="9"/>
      <c r="K151" s="10">
        <v>42369</v>
      </c>
      <c r="L151" s="9">
        <v>4258451000</v>
      </c>
      <c r="M151" s="9">
        <v>701470000</v>
      </c>
      <c r="N151" s="9"/>
      <c r="O151" s="9"/>
      <c r="P151" s="9"/>
      <c r="Q151" s="9"/>
      <c r="R151" s="10">
        <v>42735</v>
      </c>
      <c r="S151" s="9">
        <v>4132883000</v>
      </c>
      <c r="T151" s="9">
        <v>348028000</v>
      </c>
      <c r="U151" s="9"/>
      <c r="V151" s="9"/>
      <c r="W151" s="9"/>
      <c r="X151" s="9"/>
      <c r="Y151" s="10">
        <v>43100</v>
      </c>
      <c r="Z151" s="9">
        <v>5699595000</v>
      </c>
      <c r="AA151" s="9">
        <v>140037000</v>
      </c>
      <c r="AB151" s="9">
        <f>440626000-31208000</f>
        <v>409418000</v>
      </c>
      <c r="AC151" s="9">
        <v>360729000</v>
      </c>
      <c r="AD151" s="9">
        <v>89308000</v>
      </c>
      <c r="AE151" s="9">
        <f>SUM(AA151:AD151)</f>
        <v>999492000</v>
      </c>
      <c r="AF151" s="10"/>
      <c r="AJ151" s="9"/>
      <c r="AK151" s="9"/>
      <c r="AL151" s="9"/>
      <c r="AM151">
        <f>COUNTIFS(Companies!$A$2:$A$1048576,A151)</f>
        <v>1</v>
      </c>
    </row>
    <row r="152" spans="1:39" x14ac:dyDescent="0.25">
      <c r="A152">
        <v>1698</v>
      </c>
      <c r="B152" t="s">
        <v>254</v>
      </c>
      <c r="C152" t="s">
        <v>543</v>
      </c>
      <c r="D152" s="10">
        <v>42004</v>
      </c>
      <c r="E152" s="9">
        <v>1504434000</v>
      </c>
      <c r="F152" s="9">
        <v>361995000</v>
      </c>
      <c r="G152" s="9"/>
      <c r="H152" s="9"/>
      <c r="I152" s="9"/>
      <c r="J152" s="9">
        <v>491156000</v>
      </c>
      <c r="K152" s="10">
        <v>42369</v>
      </c>
      <c r="L152" s="9">
        <v>1803796000</v>
      </c>
      <c r="M152" s="9">
        <v>424412000</v>
      </c>
      <c r="N152" s="9"/>
      <c r="O152" s="9"/>
      <c r="P152" s="9"/>
      <c r="Q152" s="9">
        <v>657818000</v>
      </c>
      <c r="R152" s="10">
        <v>42735</v>
      </c>
      <c r="S152" s="9">
        <v>2648097000</v>
      </c>
      <c r="T152" s="9">
        <v>540418000</v>
      </c>
      <c r="U152" s="9"/>
      <c r="V152" s="9"/>
      <c r="W152" s="9">
        <v>124099000</v>
      </c>
      <c r="X152" s="9">
        <v>721930000</v>
      </c>
      <c r="Y152" s="10">
        <v>43100</v>
      </c>
      <c r="Z152" s="9">
        <v>4639274000</v>
      </c>
      <c r="AA152" s="9">
        <v>684155000</v>
      </c>
      <c r="AB152" s="9">
        <v>-496666000</v>
      </c>
      <c r="AC152" s="9">
        <v>300359000</v>
      </c>
      <c r="AD152" s="9">
        <v>194373000</v>
      </c>
      <c r="AE152" s="9">
        <v>682221000</v>
      </c>
      <c r="AF152" s="10"/>
      <c r="AJ152" s="9"/>
      <c r="AK152" s="9"/>
      <c r="AL152" s="9"/>
      <c r="AM152">
        <f>COUNTIFS(Companies!$A$2:$A$1048576,A152)</f>
        <v>1</v>
      </c>
    </row>
    <row r="153" spans="1:39" x14ac:dyDescent="0.25">
      <c r="A153">
        <v>1188</v>
      </c>
      <c r="B153" t="s">
        <v>255</v>
      </c>
      <c r="C153" t="s">
        <v>550</v>
      </c>
      <c r="D153" s="10">
        <v>42004</v>
      </c>
      <c r="E153" s="9"/>
      <c r="F153" s="9"/>
      <c r="G153" s="9"/>
      <c r="H153" s="9"/>
      <c r="I153" s="9"/>
      <c r="J153" s="9"/>
      <c r="K153" s="10">
        <v>42369</v>
      </c>
      <c r="L153" s="9">
        <v>16204318150760</v>
      </c>
      <c r="M153" s="9">
        <v>-1725755946700</v>
      </c>
      <c r="N153" s="9"/>
      <c r="O153" s="9"/>
      <c r="P153" s="9"/>
      <c r="Q153" s="9">
        <v>646501145690</v>
      </c>
      <c r="R153" s="10">
        <v>42735</v>
      </c>
      <c r="S153" s="9">
        <v>13892680512180</v>
      </c>
      <c r="T153" s="9">
        <v>-377661986780</v>
      </c>
      <c r="U153" s="9"/>
      <c r="V153" s="9"/>
      <c r="W153" s="9"/>
      <c r="X153" s="9">
        <v>1323550822200</v>
      </c>
      <c r="Y153" s="10">
        <v>43100</v>
      </c>
      <c r="Z153" s="9">
        <v>14523554475823</v>
      </c>
      <c r="AA153" s="9">
        <v>-109688010762</v>
      </c>
      <c r="AB153" s="9">
        <v>519283915136</v>
      </c>
      <c r="AC153" s="9">
        <v>513111000000</v>
      </c>
      <c r="AD153" s="9">
        <v>201936000000</v>
      </c>
      <c r="AE153" s="9">
        <v>1124642904374</v>
      </c>
      <c r="AF153" s="10"/>
      <c r="AJ153" s="9"/>
      <c r="AK153" s="9"/>
      <c r="AL153" s="9"/>
      <c r="AM153">
        <f>COUNTIFS(Companies!$A$2:$A$1048576,A153)</f>
        <v>1</v>
      </c>
    </row>
    <row r="154" spans="1:39" x14ac:dyDescent="0.25">
      <c r="A154">
        <v>12823</v>
      </c>
      <c r="B154" t="s">
        <v>257</v>
      </c>
      <c r="C154" t="s">
        <v>550</v>
      </c>
      <c r="D154" s="10"/>
      <c r="E154" s="9"/>
      <c r="F154" s="9"/>
      <c r="G154" s="9"/>
      <c r="H154" s="9"/>
      <c r="I154" s="9"/>
      <c r="J154" s="9"/>
      <c r="K154" s="10">
        <v>42369</v>
      </c>
      <c r="L154" s="9">
        <v>226423006985</v>
      </c>
      <c r="M154" s="9"/>
      <c r="N154" s="9"/>
      <c r="O154" s="9"/>
      <c r="P154" s="9"/>
      <c r="Q154" s="9"/>
      <c r="R154" s="10">
        <v>42735</v>
      </c>
      <c r="S154" s="9">
        <v>210609731794</v>
      </c>
      <c r="T154" s="9"/>
      <c r="U154" s="9"/>
      <c r="V154" s="9"/>
      <c r="W154" s="9"/>
      <c r="X154" s="9"/>
      <c r="Y154" s="10">
        <v>43100</v>
      </c>
      <c r="Z154" s="9">
        <v>6990116722</v>
      </c>
      <c r="AA154" s="9">
        <v>10606289931</v>
      </c>
      <c r="AB154" s="9">
        <v>299062040</v>
      </c>
      <c r="AC154" s="9">
        <v>3572708475</v>
      </c>
      <c r="AD154" s="9">
        <v>7123822816</v>
      </c>
      <c r="AE154" s="9">
        <v>21601883262</v>
      </c>
      <c r="AF154" s="10"/>
      <c r="AJ154" s="9"/>
      <c r="AK154" s="9"/>
      <c r="AL154" s="9"/>
      <c r="AM154">
        <f>COUNTIFS(Companies!$A$2:$A$1048576,A154)</f>
        <v>1</v>
      </c>
    </row>
    <row r="155" spans="1:39" x14ac:dyDescent="0.25">
      <c r="A155">
        <v>1333</v>
      </c>
      <c r="B155" t="s">
        <v>258</v>
      </c>
      <c r="C155" t="s">
        <v>550</v>
      </c>
      <c r="D155" s="10">
        <v>42004</v>
      </c>
      <c r="E155" s="9">
        <v>9487551635480</v>
      </c>
      <c r="F155" s="9">
        <v>-22452682510</v>
      </c>
      <c r="G155" s="9"/>
      <c r="H155" s="9"/>
      <c r="I155" s="9"/>
      <c r="J155" s="9">
        <v>126951674960</v>
      </c>
      <c r="K155" s="10">
        <v>42369</v>
      </c>
      <c r="L155" s="9">
        <v>10572620348180</v>
      </c>
      <c r="M155" s="9">
        <v>29476718640</v>
      </c>
      <c r="N155" s="9"/>
      <c r="O155" s="9"/>
      <c r="P155" s="9"/>
      <c r="Q155" s="9">
        <v>204206493020</v>
      </c>
      <c r="R155" s="10">
        <v>42735</v>
      </c>
      <c r="S155" s="9">
        <v>11035596402660</v>
      </c>
      <c r="T155" s="9">
        <v>-20431464420</v>
      </c>
      <c r="U155" s="9"/>
      <c r="V155" s="9"/>
      <c r="W155" s="9"/>
      <c r="X155" s="9">
        <v>206724771940</v>
      </c>
      <c r="Y155" s="10">
        <v>43100</v>
      </c>
      <c r="Z155" s="9">
        <v>11679456000000</v>
      </c>
      <c r="AA155" s="9">
        <v>-163676000000</v>
      </c>
      <c r="AB155" s="9">
        <v>16011000000</v>
      </c>
      <c r="AC155" s="9">
        <v>49880000000</v>
      </c>
      <c r="AD155" s="9">
        <v>2394000000</v>
      </c>
      <c r="AE155" s="9">
        <v>-95391000000</v>
      </c>
      <c r="AF155" s="10"/>
      <c r="AJ155" s="9"/>
      <c r="AK155" s="9"/>
      <c r="AL155" s="9"/>
      <c r="AM155">
        <f>COUNTIFS(Companies!$A$2:$A$1048576,A155)</f>
        <v>1</v>
      </c>
    </row>
    <row r="156" spans="1:39" x14ac:dyDescent="0.25">
      <c r="A156">
        <v>10832</v>
      </c>
      <c r="B156" t="s">
        <v>259</v>
      </c>
      <c r="C156" t="s">
        <v>550</v>
      </c>
      <c r="D156" s="10">
        <v>42004</v>
      </c>
      <c r="E156" s="9">
        <v>105760544030</v>
      </c>
      <c r="F156" s="9">
        <v>8364522255</v>
      </c>
      <c r="G156" s="9"/>
      <c r="H156" s="9"/>
      <c r="I156" s="9"/>
      <c r="J156" s="9">
        <v>12413840841</v>
      </c>
      <c r="K156" s="10">
        <v>42369</v>
      </c>
      <c r="L156" s="9">
        <v>72530934789</v>
      </c>
      <c r="M156" s="9">
        <v>1516752467</v>
      </c>
      <c r="N156" s="9"/>
      <c r="O156" s="9"/>
      <c r="P156" s="9"/>
      <c r="Q156" s="9">
        <v>6652601502</v>
      </c>
      <c r="R156" s="10"/>
      <c r="S156" s="9"/>
      <c r="T156" s="9"/>
      <c r="U156" s="9"/>
      <c r="V156" s="9"/>
      <c r="W156" s="9"/>
      <c r="X156" s="9"/>
      <c r="Y156" s="10">
        <v>43100</v>
      </c>
      <c r="Z156" s="9">
        <v>1281000000000</v>
      </c>
      <c r="AA156" s="9"/>
      <c r="AB156" s="9"/>
      <c r="AC156" s="9"/>
      <c r="AD156" s="9"/>
      <c r="AE156" s="9"/>
      <c r="AF156" s="10"/>
      <c r="AJ156" s="9"/>
      <c r="AK156" s="9"/>
      <c r="AL156" s="9"/>
      <c r="AM156">
        <f>COUNTIFS(Companies!$A$2:$A$1048576,A156)</f>
        <v>1</v>
      </c>
    </row>
    <row r="157" spans="1:39" x14ac:dyDescent="0.25">
      <c r="A157">
        <v>1370</v>
      </c>
      <c r="B157" t="s">
        <v>260</v>
      </c>
      <c r="C157" t="s">
        <v>550</v>
      </c>
      <c r="D157" s="10">
        <v>42004</v>
      </c>
      <c r="E157" s="9">
        <v>17386959000000</v>
      </c>
      <c r="F157" s="9">
        <v>586697000000</v>
      </c>
      <c r="G157" s="9"/>
      <c r="H157" s="9"/>
      <c r="I157" s="9"/>
      <c r="J157" s="9">
        <v>1111504000000</v>
      </c>
      <c r="K157" s="10">
        <v>42369</v>
      </c>
      <c r="L157" s="9">
        <v>19122053000000</v>
      </c>
      <c r="M157" s="9">
        <v>584027000000</v>
      </c>
      <c r="N157" s="9"/>
      <c r="O157" s="9"/>
      <c r="P157" s="9"/>
      <c r="Q157" s="9">
        <v>1180596000000</v>
      </c>
      <c r="R157" s="10">
        <v>42735</v>
      </c>
      <c r="S157" s="9">
        <v>18744454000000</v>
      </c>
      <c r="T157" s="9">
        <v>650376000000</v>
      </c>
      <c r="U157" s="9"/>
      <c r="V157" s="9"/>
      <c r="W157" s="9"/>
      <c r="X157" s="9">
        <v>1241245000000</v>
      </c>
      <c r="Y157" s="10">
        <v>43100</v>
      </c>
      <c r="Z157" s="9">
        <v>16887100000000</v>
      </c>
      <c r="AA157" s="9">
        <v>371600000000</v>
      </c>
      <c r="AB157" s="9"/>
      <c r="AC157" s="9"/>
      <c r="AD157" s="9"/>
      <c r="AE157" s="9"/>
      <c r="AF157" s="10"/>
      <c r="AJ157" s="9"/>
      <c r="AK157" s="9"/>
      <c r="AL157" s="9"/>
      <c r="AM157">
        <f>COUNTIFS(Companies!$A$2:$A$1048576,A157)</f>
        <v>1</v>
      </c>
    </row>
    <row r="158" spans="1:39" x14ac:dyDescent="0.25">
      <c r="A158">
        <v>1434</v>
      </c>
      <c r="B158" t="s">
        <v>261</v>
      </c>
      <c r="C158" t="s">
        <v>550</v>
      </c>
      <c r="D158" s="10">
        <v>42004</v>
      </c>
      <c r="E158" s="9">
        <v>3698272501000</v>
      </c>
      <c r="F158" s="9">
        <v>299325909000</v>
      </c>
      <c r="G158" s="9"/>
      <c r="H158" s="9"/>
      <c r="I158" s="9"/>
      <c r="J158" s="9"/>
      <c r="K158" s="10">
        <v>42369</v>
      </c>
      <c r="L158" s="9">
        <v>3777344626000</v>
      </c>
      <c r="M158" s="9">
        <v>-5795637595000</v>
      </c>
      <c r="N158" s="9"/>
      <c r="O158" s="9"/>
      <c r="P158" s="9"/>
      <c r="Q158" s="9"/>
      <c r="R158" s="10">
        <v>42735</v>
      </c>
      <c r="S158" s="9">
        <v>3618084600000</v>
      </c>
      <c r="T158" s="9">
        <v>-116965319000</v>
      </c>
      <c r="U158" s="9"/>
      <c r="V158" s="9"/>
      <c r="W158" s="9"/>
      <c r="X158" s="9"/>
      <c r="Y158" s="10">
        <v>43100</v>
      </c>
      <c r="Z158" s="9">
        <v>3571400000000</v>
      </c>
      <c r="AA158" s="9">
        <v>184900000000</v>
      </c>
      <c r="AB158" s="9"/>
      <c r="AC158" s="9"/>
      <c r="AD158" s="9"/>
      <c r="AE158" s="9"/>
      <c r="AF158" s="10"/>
      <c r="AJ158" s="9"/>
      <c r="AK158" s="9"/>
      <c r="AL158" s="9"/>
      <c r="AM158">
        <f>COUNTIFS(Companies!$A$2:$A$1048576,A158)</f>
        <v>1</v>
      </c>
    </row>
    <row r="159" spans="1:39" x14ac:dyDescent="0.25">
      <c r="A159">
        <v>8219</v>
      </c>
      <c r="B159" t="s">
        <v>262</v>
      </c>
      <c r="C159" t="s">
        <v>550</v>
      </c>
      <c r="D159" s="10">
        <v>42004</v>
      </c>
      <c r="E159" s="9">
        <v>22577830000000</v>
      </c>
      <c r="F159" s="9">
        <v>854025000000</v>
      </c>
      <c r="G159" s="9"/>
      <c r="H159" s="9"/>
      <c r="I159" s="9"/>
      <c r="J159" s="9">
        <v>2461218000000</v>
      </c>
      <c r="K159" s="10">
        <v>42369</v>
      </c>
      <c r="L159" s="9">
        <v>20206583000000</v>
      </c>
      <c r="M159" s="9">
        <v>1148531000000</v>
      </c>
      <c r="N159" s="9"/>
      <c r="O159" s="9"/>
      <c r="P159" s="9"/>
      <c r="Q159" s="9">
        <v>3080064000000</v>
      </c>
      <c r="R159" s="10">
        <v>42735</v>
      </c>
      <c r="S159" s="9">
        <v>20659296000000</v>
      </c>
      <c r="T159" s="9">
        <v>1280994000000</v>
      </c>
      <c r="U159" s="9"/>
      <c r="V159" s="9"/>
      <c r="W159" s="9"/>
      <c r="X159" s="9">
        <v>3329022000000</v>
      </c>
      <c r="Y159" s="10">
        <v>43100</v>
      </c>
      <c r="Z159" s="9">
        <v>25698014000000</v>
      </c>
      <c r="AA159" s="26">
        <v>2021973000000</v>
      </c>
      <c r="AB159" s="9">
        <v>79401000000</v>
      </c>
      <c r="AC159" s="9">
        <v>1402012000000</v>
      </c>
      <c r="AD159" s="9">
        <v>541922000000</v>
      </c>
      <c r="AE159" s="9">
        <v>4045308000000</v>
      </c>
      <c r="AF159" s="10"/>
      <c r="AJ159" s="9"/>
      <c r="AK159" s="9"/>
      <c r="AL159" s="9"/>
      <c r="AM159">
        <f>COUNTIFS(Companies!$A$2:$A$1048576,A159)</f>
        <v>1</v>
      </c>
    </row>
    <row r="160" spans="1:39" x14ac:dyDescent="0.25">
      <c r="A160">
        <v>11108</v>
      </c>
      <c r="B160" t="s">
        <v>263</v>
      </c>
      <c r="C160" t="s">
        <v>550</v>
      </c>
      <c r="D160" s="10">
        <v>42004</v>
      </c>
      <c r="E160" s="9">
        <v>59040767000000</v>
      </c>
      <c r="F160" s="9">
        <v>678509000000</v>
      </c>
      <c r="G160" s="9"/>
      <c r="H160" s="9"/>
      <c r="I160" s="9"/>
      <c r="J160" s="9">
        <v>3806759000000</v>
      </c>
      <c r="K160" s="10">
        <v>42369</v>
      </c>
      <c r="L160" s="9">
        <v>56509008000000</v>
      </c>
      <c r="M160" s="9">
        <v>252971000000</v>
      </c>
      <c r="N160" s="9"/>
      <c r="O160" s="9"/>
      <c r="P160" s="9"/>
      <c r="Q160" s="9">
        <v>3125012000000</v>
      </c>
      <c r="R160" s="10">
        <v>42735</v>
      </c>
      <c r="S160" s="9">
        <v>55367033000000</v>
      </c>
      <c r="T160" s="9">
        <v>126315000000</v>
      </c>
      <c r="U160" s="9"/>
      <c r="V160" s="9"/>
      <c r="W160" s="9"/>
      <c r="X160" s="9">
        <v>3080745000000</v>
      </c>
      <c r="Y160" s="10">
        <v>43100</v>
      </c>
      <c r="Z160" s="9">
        <v>61396284000000</v>
      </c>
      <c r="AA160" s="9">
        <v>1869518000000</v>
      </c>
      <c r="AB160" s="9">
        <v>688594000000</v>
      </c>
      <c r="AC160" s="9">
        <v>1755125000000</v>
      </c>
      <c r="AD160" s="9">
        <v>688594000000</v>
      </c>
      <c r="AE160" s="9">
        <v>5001831000000</v>
      </c>
      <c r="AF160" s="10"/>
      <c r="AJ160" s="9"/>
      <c r="AK160" s="9"/>
      <c r="AL160" s="9"/>
      <c r="AM160">
        <f>COUNTIFS(Companies!$A$2:$A$1048576,A160)</f>
        <v>1</v>
      </c>
    </row>
    <row r="161" spans="1:39" x14ac:dyDescent="0.25">
      <c r="A161">
        <v>8092</v>
      </c>
      <c r="B161" t="s">
        <v>265</v>
      </c>
      <c r="C161" t="s">
        <v>550</v>
      </c>
      <c r="D161" s="10">
        <v>42004</v>
      </c>
      <c r="E161" s="9">
        <v>8911451187780</v>
      </c>
      <c r="F161" s="9">
        <v>56353493770</v>
      </c>
      <c r="G161" s="9"/>
      <c r="H161" s="9"/>
      <c r="I161" s="9"/>
      <c r="J161" s="9">
        <v>242583581850</v>
      </c>
      <c r="K161" s="10">
        <v>42369</v>
      </c>
      <c r="L161" s="9">
        <v>6441250861160</v>
      </c>
      <c r="M161" s="9">
        <v>-1304348694060</v>
      </c>
      <c r="N161" s="9"/>
      <c r="O161" s="9"/>
      <c r="P161" s="9"/>
      <c r="Q161" s="9">
        <v>-1370309036620</v>
      </c>
      <c r="R161" s="10">
        <v>42735</v>
      </c>
      <c r="S161" s="9">
        <v>7009433382250</v>
      </c>
      <c r="T161" s="9">
        <v>9425075600</v>
      </c>
      <c r="U161" s="9"/>
      <c r="V161" s="9"/>
      <c r="W161" s="9"/>
      <c r="X161" s="9">
        <v>148586667800</v>
      </c>
      <c r="Y161" s="10">
        <v>43100</v>
      </c>
      <c r="Z161" s="9">
        <v>5536200000000</v>
      </c>
      <c r="AA161" s="9">
        <v>-521000000000</v>
      </c>
      <c r="AB161" s="9"/>
      <c r="AC161" s="9"/>
      <c r="AD161" s="9"/>
      <c r="AE161" s="9"/>
      <c r="AF161" s="10"/>
      <c r="AJ161" s="9"/>
      <c r="AK161" s="9"/>
      <c r="AL161" s="9"/>
      <c r="AM161">
        <f>COUNTIFS(Companies!$A$2:$A$1048576,A161)</f>
        <v>1</v>
      </c>
    </row>
    <row r="162" spans="1:39" x14ac:dyDescent="0.25">
      <c r="A162">
        <v>928</v>
      </c>
      <c r="B162" t="s">
        <v>266</v>
      </c>
      <c r="C162" t="s">
        <v>545</v>
      </c>
      <c r="D162" s="10">
        <v>42004</v>
      </c>
      <c r="E162" s="9">
        <v>7150567000</v>
      </c>
      <c r="F162" s="9">
        <v>144080000</v>
      </c>
      <c r="G162" s="9"/>
      <c r="H162" s="9"/>
      <c r="I162" s="9"/>
      <c r="J162" s="9">
        <v>1408022000</v>
      </c>
      <c r="K162" s="10">
        <v>42369</v>
      </c>
      <c r="L162" s="9">
        <v>3646765000</v>
      </c>
      <c r="M162" s="9">
        <v>-823710000</v>
      </c>
      <c r="N162" s="9"/>
      <c r="O162" s="9"/>
      <c r="P162" s="9"/>
      <c r="Q162" s="9">
        <v>261999000</v>
      </c>
      <c r="R162" s="10">
        <v>42735</v>
      </c>
      <c r="S162" s="9">
        <v>1510053000</v>
      </c>
      <c r="T162" s="9">
        <v>-4262660000</v>
      </c>
      <c r="U162" s="9"/>
      <c r="V162" s="9"/>
      <c r="W162" s="9"/>
      <c r="X162" s="9">
        <v>-2053713000</v>
      </c>
      <c r="Y162" s="10">
        <v>43100</v>
      </c>
      <c r="Z162" s="9">
        <v>1479768000</v>
      </c>
      <c r="AA162" s="9">
        <v>4284018000</v>
      </c>
      <c r="AB162" s="9">
        <v>5755323000</v>
      </c>
      <c r="AC162" s="9">
        <v>405011000</v>
      </c>
      <c r="AD162" s="9">
        <v>824726000</v>
      </c>
      <c r="AE162" s="28">
        <v>126931000</v>
      </c>
      <c r="AF162" s="10"/>
      <c r="AJ162" s="9"/>
      <c r="AK162" s="9"/>
      <c r="AL162" s="9"/>
      <c r="AM162">
        <f>COUNTIFS(Companies!$A$2:$A$1048576,A162)</f>
        <v>1</v>
      </c>
    </row>
    <row r="163" spans="1:39" x14ac:dyDescent="0.25">
      <c r="A163">
        <v>802</v>
      </c>
      <c r="B163" t="s">
        <v>268</v>
      </c>
      <c r="C163" t="s">
        <v>545</v>
      </c>
      <c r="D163" s="10">
        <v>42004</v>
      </c>
      <c r="E163" s="9">
        <v>409000000</v>
      </c>
      <c r="F163" s="9"/>
      <c r="G163" s="9"/>
      <c r="H163" s="9"/>
      <c r="I163" s="9"/>
      <c r="J163" s="9"/>
      <c r="K163" s="10">
        <v>42369</v>
      </c>
      <c r="L163" s="9">
        <v>450534000</v>
      </c>
      <c r="M163" s="9">
        <v>29484000</v>
      </c>
      <c r="N163" s="9"/>
      <c r="O163" s="9"/>
      <c r="P163" s="9"/>
      <c r="Q163" s="9">
        <v>34628000</v>
      </c>
      <c r="R163" s="10">
        <v>42735</v>
      </c>
      <c r="S163" s="9">
        <v>708053000</v>
      </c>
      <c r="T163" s="9">
        <v>21155000</v>
      </c>
      <c r="U163" s="9"/>
      <c r="V163" s="9"/>
      <c r="W163" s="9"/>
      <c r="X163" s="9">
        <v>118988000</v>
      </c>
      <c r="Y163" s="10">
        <v>43100</v>
      </c>
      <c r="Z163" s="9">
        <v>682000000</v>
      </c>
      <c r="AA163" s="9"/>
      <c r="AB163" s="9"/>
      <c r="AC163" s="9"/>
      <c r="AD163" s="9"/>
      <c r="AE163" s="9">
        <v>130000000</v>
      </c>
      <c r="AF163" s="10"/>
      <c r="AJ163" s="9"/>
      <c r="AK163" s="9"/>
      <c r="AL163" s="9"/>
      <c r="AM163">
        <f>COUNTIFS(Companies!$A$2:$A$1048576,A163)</f>
        <v>1</v>
      </c>
    </row>
    <row r="164" spans="1:39" x14ac:dyDescent="0.25">
      <c r="A164">
        <v>855</v>
      </c>
      <c r="B164" t="s">
        <v>269</v>
      </c>
      <c r="C164" t="s">
        <v>545</v>
      </c>
      <c r="D164" s="10">
        <v>42004</v>
      </c>
      <c r="E164" s="9">
        <v>34880860000</v>
      </c>
      <c r="F164" s="9">
        <v>463615000</v>
      </c>
      <c r="G164" s="9"/>
      <c r="H164" s="9"/>
      <c r="I164" s="9"/>
      <c r="J164" s="9">
        <v>1892474000</v>
      </c>
      <c r="K164" s="10">
        <v>42369</v>
      </c>
      <c r="L164" s="9">
        <v>33291309000</v>
      </c>
      <c r="M164" s="9">
        <v>994967000</v>
      </c>
      <c r="N164" s="9"/>
      <c r="O164" s="9"/>
      <c r="P164" s="9"/>
      <c r="Q164" s="9">
        <v>1779058000</v>
      </c>
      <c r="R164" s="10">
        <v>42735</v>
      </c>
      <c r="S164" s="9">
        <v>31975212000</v>
      </c>
      <c r="T164" s="9">
        <v>1016910000</v>
      </c>
      <c r="U164" s="9"/>
      <c r="V164" s="9"/>
      <c r="W164" s="9"/>
      <c r="X164" s="9">
        <v>1773761000</v>
      </c>
      <c r="Y164" s="10">
        <v>43100</v>
      </c>
      <c r="Z164" s="9">
        <v>34898200000</v>
      </c>
      <c r="AA164" s="9">
        <v>1086801000</v>
      </c>
      <c r="AB164" s="9">
        <v>283219000</v>
      </c>
      <c r="AC164" s="9">
        <v>611218000</v>
      </c>
      <c r="AD164" s="9">
        <v>329873000</v>
      </c>
      <c r="AE164" s="9">
        <v>2279000000</v>
      </c>
      <c r="AF164" s="10"/>
      <c r="AJ164" s="9"/>
      <c r="AK164" s="9"/>
      <c r="AL164" s="9"/>
      <c r="AM164">
        <f>COUNTIFS(Companies!$A$2:$A$1048576,A164)</f>
        <v>1</v>
      </c>
    </row>
    <row r="165" spans="1:39" x14ac:dyDescent="0.25">
      <c r="A165">
        <v>846</v>
      </c>
      <c r="B165" t="s">
        <v>270</v>
      </c>
      <c r="C165" t="s">
        <v>545</v>
      </c>
      <c r="D165" s="10">
        <v>42004</v>
      </c>
      <c r="E165" s="9">
        <v>110365000</v>
      </c>
      <c r="F165" s="9">
        <v>-23667000</v>
      </c>
      <c r="G165" s="9"/>
      <c r="H165" s="9"/>
      <c r="I165" s="9"/>
      <c r="J165" s="9">
        <v>-25283000</v>
      </c>
      <c r="K165" s="10">
        <v>42369</v>
      </c>
      <c r="L165" s="9">
        <v>113253000</v>
      </c>
      <c r="M165" s="9">
        <v>-21447000</v>
      </c>
      <c r="N165" s="9"/>
      <c r="O165" s="9"/>
      <c r="P165" s="9"/>
      <c r="Q165" s="9">
        <v>-24120000</v>
      </c>
      <c r="R165" s="10">
        <v>42735</v>
      </c>
      <c r="S165" s="9">
        <v>80823000</v>
      </c>
      <c r="T165" s="9">
        <v>3163000</v>
      </c>
      <c r="U165" s="9"/>
      <c r="V165" s="9"/>
      <c r="W165" s="9"/>
      <c r="X165" s="9">
        <v>14535000</v>
      </c>
      <c r="Y165" s="10"/>
      <c r="Z165" s="9"/>
      <c r="AA165" s="9"/>
      <c r="AB165" s="9"/>
      <c r="AC165" s="9"/>
      <c r="AD165" s="9"/>
      <c r="AE165" s="9"/>
      <c r="AF165" s="10"/>
      <c r="AJ165" s="9"/>
      <c r="AK165" s="9"/>
      <c r="AL165" s="9"/>
      <c r="AM165">
        <f>COUNTIFS(Companies!$A$2:$A$1048576,A165)</f>
        <v>1</v>
      </c>
    </row>
    <row r="166" spans="1:39" x14ac:dyDescent="0.25">
      <c r="A166">
        <v>886</v>
      </c>
      <c r="B166" t="s">
        <v>271</v>
      </c>
      <c r="C166" t="s">
        <v>545</v>
      </c>
      <c r="D166" s="10">
        <v>42004</v>
      </c>
      <c r="E166" s="9">
        <v>954000000</v>
      </c>
      <c r="F166" s="9"/>
      <c r="G166" s="9"/>
      <c r="H166" s="9"/>
      <c r="I166" s="9"/>
      <c r="J166" s="9"/>
      <c r="K166" s="10">
        <v>42369</v>
      </c>
      <c r="L166" s="9">
        <v>1033507000</v>
      </c>
      <c r="M166" s="9">
        <v>74809000</v>
      </c>
      <c r="N166" s="9"/>
      <c r="O166" s="9"/>
      <c r="P166" s="9"/>
      <c r="Q166" s="9">
        <v>227500000</v>
      </c>
      <c r="R166" s="10">
        <v>42735</v>
      </c>
      <c r="S166" s="9">
        <v>1009815000</v>
      </c>
      <c r="T166" s="9">
        <v>76181000</v>
      </c>
      <c r="U166" s="9"/>
      <c r="V166" s="9"/>
      <c r="W166" s="9"/>
      <c r="X166" s="9">
        <v>231400000</v>
      </c>
      <c r="Y166" s="10">
        <v>43100</v>
      </c>
      <c r="Z166" s="9">
        <v>1025943000</v>
      </c>
      <c r="AA166" s="9">
        <v>89145000</v>
      </c>
      <c r="AB166" s="9">
        <v>-2311000000</v>
      </c>
      <c r="AC166" s="9"/>
      <c r="AD166" s="9"/>
      <c r="AE166" s="9">
        <v>241500000</v>
      </c>
      <c r="AF166" s="10"/>
      <c r="AJ166" s="9"/>
      <c r="AK166" s="9"/>
      <c r="AL166" s="9"/>
      <c r="AM166">
        <f>COUNTIFS(Companies!$A$2:$A$1048576,A166)</f>
        <v>1</v>
      </c>
    </row>
    <row r="167" spans="1:39" x14ac:dyDescent="0.25">
      <c r="A167">
        <v>1163483</v>
      </c>
      <c r="B167" t="s">
        <v>272</v>
      </c>
      <c r="C167" t="s">
        <v>545</v>
      </c>
      <c r="D167" s="10">
        <v>42004</v>
      </c>
      <c r="E167" s="9">
        <v>363960000</v>
      </c>
      <c r="F167" s="9"/>
      <c r="G167" s="9"/>
      <c r="H167" s="9"/>
      <c r="I167" s="9"/>
      <c r="J167" s="9"/>
      <c r="K167" s="10">
        <v>42369</v>
      </c>
      <c r="L167" s="9">
        <v>468190000</v>
      </c>
      <c r="M167" s="9"/>
      <c r="N167" s="9"/>
      <c r="O167" s="9"/>
      <c r="P167" s="9"/>
      <c r="Q167" s="9"/>
      <c r="R167" s="10">
        <v>42735</v>
      </c>
      <c r="S167" s="9">
        <v>376686348</v>
      </c>
      <c r="T167" s="9">
        <v>8489384</v>
      </c>
      <c r="U167" s="9">
        <v>11439746</v>
      </c>
      <c r="V167" s="9">
        <v>14987293</v>
      </c>
      <c r="W167" s="9">
        <v>6001805</v>
      </c>
      <c r="X167" s="9">
        <f>SUM(T167:W167)</f>
        <v>40918228</v>
      </c>
      <c r="Y167" s="10">
        <v>43100</v>
      </c>
      <c r="Z167" s="9">
        <v>328575971</v>
      </c>
      <c r="AA167" s="9">
        <v>4294980</v>
      </c>
      <c r="AB167" s="9">
        <f>13640559-3063201</f>
        <v>10577358</v>
      </c>
      <c r="AC167" s="9">
        <v>13046809</v>
      </c>
      <c r="AD167" s="9">
        <v>3307385</v>
      </c>
      <c r="AE167" s="9">
        <f>SUM(AA167:AD167)</f>
        <v>31226532</v>
      </c>
      <c r="AF167" s="10"/>
      <c r="AJ167" s="9"/>
      <c r="AK167" s="9"/>
      <c r="AL167" s="9"/>
      <c r="AM167">
        <f>COUNTIFS(Companies!$A$2:$A$1048576,A167)</f>
        <v>1</v>
      </c>
    </row>
    <row r="168" spans="1:39" x14ac:dyDescent="0.25">
      <c r="A168">
        <v>1643</v>
      </c>
      <c r="B168" t="s">
        <v>273</v>
      </c>
      <c r="C168" t="s">
        <v>545</v>
      </c>
      <c r="D168" s="10">
        <v>42004</v>
      </c>
      <c r="E168" s="9"/>
      <c r="F168" s="9"/>
      <c r="G168" s="9"/>
      <c r="H168" s="9"/>
      <c r="I168" s="9"/>
      <c r="J168" s="9"/>
      <c r="K168" s="10">
        <v>42369</v>
      </c>
      <c r="L168" s="9">
        <v>2948914000</v>
      </c>
      <c r="M168" s="9">
        <v>370006000</v>
      </c>
      <c r="N168" s="9"/>
      <c r="O168" s="9"/>
      <c r="P168" s="9"/>
      <c r="Q168" s="9">
        <v>318000000</v>
      </c>
      <c r="R168" s="10">
        <v>42735</v>
      </c>
      <c r="S168" s="9">
        <v>2860475000</v>
      </c>
      <c r="T168" s="9">
        <v>120000000</v>
      </c>
      <c r="U168" s="9">
        <v>261558000</v>
      </c>
      <c r="V168" s="9">
        <v>113073000</v>
      </c>
      <c r="W168" s="9">
        <v>45600000</v>
      </c>
      <c r="X168" s="9">
        <v>334061000</v>
      </c>
      <c r="Y168" s="10">
        <v>43100</v>
      </c>
      <c r="Z168" s="9">
        <v>3092606000</v>
      </c>
      <c r="AA168" s="9">
        <v>168578000</v>
      </c>
      <c r="AB168" s="9">
        <v>304033000</v>
      </c>
      <c r="AC168" s="9">
        <v>118398000</v>
      </c>
      <c r="AD168" s="9">
        <v>42467000</v>
      </c>
      <c r="AE168" s="9">
        <v>405592000</v>
      </c>
      <c r="AF168" s="10"/>
      <c r="AJ168" s="9"/>
      <c r="AK168" s="9"/>
      <c r="AL168" s="9"/>
      <c r="AM168">
        <f>COUNTIFS(Companies!$A$2:$A$1048576,A168)</f>
        <v>1</v>
      </c>
    </row>
    <row r="169" spans="1:39" x14ac:dyDescent="0.25">
      <c r="A169">
        <v>13335</v>
      </c>
      <c r="B169" t="s">
        <v>274</v>
      </c>
      <c r="C169" t="s">
        <v>556</v>
      </c>
      <c r="D169" s="10"/>
      <c r="E169" s="9"/>
      <c r="F169" s="9"/>
      <c r="G169" s="9"/>
      <c r="H169" s="9"/>
      <c r="I169" s="9"/>
      <c r="J169" s="9"/>
      <c r="K169" s="10">
        <v>42369</v>
      </c>
      <c r="L169" s="9">
        <v>14511000000</v>
      </c>
      <c r="M169" s="9"/>
      <c r="N169" s="9"/>
      <c r="O169" s="9"/>
      <c r="P169" s="9"/>
      <c r="Q169" s="9"/>
      <c r="R169" s="10">
        <v>42735</v>
      </c>
      <c r="S169" s="9">
        <v>12784000000</v>
      </c>
      <c r="T169" s="9"/>
      <c r="U169" s="9"/>
      <c r="V169" s="9"/>
      <c r="W169" s="9"/>
      <c r="X169" s="9"/>
      <c r="Y169" s="10"/>
      <c r="Z169" s="9"/>
      <c r="AA169" s="9"/>
      <c r="AB169" s="9"/>
      <c r="AC169" s="9"/>
      <c r="AD169" s="9"/>
      <c r="AE169" s="9"/>
      <c r="AF169" s="10"/>
      <c r="AJ169" s="9"/>
      <c r="AK169" s="9"/>
      <c r="AL169" s="9"/>
      <c r="AM169">
        <f>COUNTIFS(Companies!$A$2:$A$1048576,A169)</f>
        <v>1</v>
      </c>
    </row>
    <row r="170" spans="1:39" x14ac:dyDescent="0.25">
      <c r="A170">
        <v>9847</v>
      </c>
      <c r="B170" t="s">
        <v>276</v>
      </c>
      <c r="C170" t="s">
        <v>556</v>
      </c>
      <c r="D170" s="10">
        <v>42004</v>
      </c>
      <c r="E170" s="9">
        <v>66528000000</v>
      </c>
      <c r="F170" s="9">
        <v>1854000000</v>
      </c>
      <c r="G170" s="9"/>
      <c r="H170" s="9"/>
      <c r="I170" s="9"/>
      <c r="J170" s="9"/>
      <c r="K170" s="10">
        <v>42369</v>
      </c>
      <c r="L170" s="9">
        <v>69551000000</v>
      </c>
      <c r="M170" s="9">
        <v>1567000000</v>
      </c>
      <c r="N170" s="9"/>
      <c r="O170" s="9"/>
      <c r="P170" s="9"/>
      <c r="Q170" s="9"/>
      <c r="R170" s="10">
        <v>42735</v>
      </c>
      <c r="S170" s="9">
        <v>72327000000</v>
      </c>
      <c r="T170" s="9"/>
      <c r="U170" s="9"/>
      <c r="V170" s="9"/>
      <c r="W170" s="9"/>
      <c r="X170" s="9"/>
      <c r="Y170" s="10">
        <v>43100</v>
      </c>
      <c r="Z170" s="9">
        <v>77174000000</v>
      </c>
      <c r="AA170" s="9">
        <v>1803000000</v>
      </c>
      <c r="AB170" s="9">
        <v>-23000000</v>
      </c>
      <c r="AC170" s="9"/>
      <c r="AD170" s="9">
        <v>602000000</v>
      </c>
      <c r="AE170" s="9"/>
      <c r="AF170" s="10"/>
      <c r="AJ170" s="9"/>
      <c r="AK170" s="9"/>
      <c r="AL170" s="9"/>
      <c r="AM170">
        <f>COUNTIFS(Companies!$A$2:$A$1048576,A170)</f>
        <v>1</v>
      </c>
    </row>
    <row r="171" spans="1:39" x14ac:dyDescent="0.25">
      <c r="A171">
        <v>1770</v>
      </c>
      <c r="B171" t="s">
        <v>277</v>
      </c>
      <c r="C171" t="s">
        <v>556</v>
      </c>
      <c r="D171" s="10">
        <v>42004</v>
      </c>
      <c r="E171" s="9">
        <v>9213700000</v>
      </c>
      <c r="F171" s="9">
        <v>544600000</v>
      </c>
      <c r="G171" s="9"/>
      <c r="H171" s="9"/>
      <c r="I171" s="9"/>
      <c r="J171" s="9">
        <v>974700000</v>
      </c>
      <c r="K171" s="10">
        <v>42369</v>
      </c>
      <c r="L171" s="9">
        <v>11389000000</v>
      </c>
      <c r="M171" s="9">
        <v>440000000</v>
      </c>
      <c r="N171" s="9"/>
      <c r="O171" s="9"/>
      <c r="P171" s="9"/>
      <c r="Q171" s="9">
        <v>1186000000</v>
      </c>
      <c r="R171" s="10">
        <v>42735</v>
      </c>
      <c r="S171" s="9">
        <v>16531000000</v>
      </c>
      <c r="T171" s="9">
        <v>931000000</v>
      </c>
      <c r="U171" s="9"/>
      <c r="V171" s="9"/>
      <c r="W171" s="9"/>
      <c r="X171" s="9">
        <v>1751000000</v>
      </c>
      <c r="Y171" s="10">
        <v>43100</v>
      </c>
      <c r="Z171" s="9">
        <v>16887000000</v>
      </c>
      <c r="AA171" s="9">
        <v>1223000000</v>
      </c>
      <c r="AB171" s="9">
        <v>52000000</v>
      </c>
      <c r="AC171" s="9">
        <v>272000000</v>
      </c>
      <c r="AD171" s="9">
        <v>154000000</v>
      </c>
      <c r="AE171" s="9">
        <v>1763000000</v>
      </c>
      <c r="AF171" s="10"/>
      <c r="AJ171" s="9"/>
      <c r="AK171" s="9"/>
      <c r="AL171" s="9"/>
      <c r="AM171">
        <f>COUNTIFS(Companies!$A$2:$A$1048576,A171)</f>
        <v>1</v>
      </c>
    </row>
    <row r="172" spans="1:39" x14ac:dyDescent="0.25">
      <c r="A172">
        <v>1012</v>
      </c>
      <c r="B172" t="s">
        <v>280</v>
      </c>
      <c r="C172" t="s">
        <v>545</v>
      </c>
      <c r="D172" s="10">
        <v>42004</v>
      </c>
      <c r="E172" s="9">
        <v>33100000</v>
      </c>
      <c r="F172" s="9"/>
      <c r="G172" s="9"/>
      <c r="H172" s="9"/>
      <c r="I172" s="9"/>
      <c r="J172" s="9"/>
      <c r="K172" s="10"/>
      <c r="L172" s="9"/>
      <c r="M172" s="9"/>
      <c r="N172" s="9"/>
      <c r="O172" s="9"/>
      <c r="P172" s="9"/>
      <c r="Q172" s="9"/>
      <c r="R172" s="10"/>
      <c r="S172" s="9"/>
      <c r="T172" s="9"/>
      <c r="U172" s="9"/>
      <c r="V172" s="9"/>
      <c r="W172" s="9"/>
      <c r="X172" s="9"/>
      <c r="Y172" s="10">
        <v>43100</v>
      </c>
      <c r="Z172" s="9">
        <v>55000000</v>
      </c>
      <c r="AA172" s="9"/>
      <c r="AB172" s="9"/>
      <c r="AC172" s="9"/>
      <c r="AD172" s="9"/>
      <c r="AE172" s="9"/>
      <c r="AF172" s="10"/>
      <c r="AJ172" s="9"/>
      <c r="AK172" s="9"/>
      <c r="AL172" s="9"/>
      <c r="AM172">
        <f>COUNTIFS(Companies!$A$2:$A$1048576,A172)</f>
        <v>1</v>
      </c>
    </row>
    <row r="173" spans="1:39" x14ac:dyDescent="0.25">
      <c r="A173">
        <v>8141</v>
      </c>
      <c r="B173" t="s">
        <v>281</v>
      </c>
      <c r="C173" t="s">
        <v>541</v>
      </c>
      <c r="D173" s="10">
        <v>42004</v>
      </c>
      <c r="E173" s="9">
        <v>1476000000</v>
      </c>
      <c r="F173" s="9"/>
      <c r="G173" s="9"/>
      <c r="H173" s="9"/>
      <c r="I173" s="9"/>
      <c r="J173" s="9">
        <v>193000000</v>
      </c>
      <c r="K173" s="10">
        <v>42369</v>
      </c>
      <c r="L173" s="9">
        <v>1417000000</v>
      </c>
      <c r="M173" s="9"/>
      <c r="N173" s="9"/>
      <c r="O173" s="9"/>
      <c r="P173" s="9"/>
      <c r="Q173" s="9">
        <v>190000000</v>
      </c>
      <c r="R173" s="10">
        <v>42735</v>
      </c>
      <c r="S173" s="9">
        <v>1494000000</v>
      </c>
      <c r="T173" s="9"/>
      <c r="U173" s="9"/>
      <c r="V173" s="9"/>
      <c r="W173" s="9"/>
      <c r="X173" s="9">
        <v>214000000</v>
      </c>
      <c r="Y173" s="10">
        <v>43100</v>
      </c>
      <c r="Z173" s="9">
        <v>1678000000</v>
      </c>
      <c r="AA173" s="9"/>
      <c r="AB173" s="9"/>
      <c r="AC173" s="9"/>
      <c r="AD173" s="9"/>
      <c r="AE173" s="9">
        <v>245000000</v>
      </c>
      <c r="AF173" s="10"/>
      <c r="AJ173" s="9"/>
      <c r="AK173" s="9"/>
      <c r="AL173" s="9"/>
      <c r="AM173">
        <f>COUNTIFS(Companies!$A$2:$A$1048576,A173)</f>
        <v>1</v>
      </c>
    </row>
    <row r="174" spans="1:39" x14ac:dyDescent="0.25">
      <c r="A174">
        <v>8083</v>
      </c>
      <c r="B174" t="s">
        <v>282</v>
      </c>
      <c r="C174" t="s">
        <v>541</v>
      </c>
      <c r="D174" s="10">
        <v>42004</v>
      </c>
      <c r="E174" s="9">
        <v>3212100000</v>
      </c>
      <c r="F174" s="9">
        <v>-157600000</v>
      </c>
      <c r="G174" s="9"/>
      <c r="H174" s="9"/>
      <c r="I174" s="9"/>
      <c r="J174" s="9">
        <v>387500000</v>
      </c>
      <c r="K174" s="10">
        <v>42369</v>
      </c>
      <c r="L174" s="9">
        <v>2971000000</v>
      </c>
      <c r="M174" s="9">
        <v>75000000</v>
      </c>
      <c r="N174" s="9"/>
      <c r="O174" s="9"/>
      <c r="P174" s="9"/>
      <c r="Q174" s="9">
        <v>256700000</v>
      </c>
      <c r="R174" s="10">
        <v>42735</v>
      </c>
      <c r="S174" s="9">
        <v>2876700000</v>
      </c>
      <c r="T174" s="9">
        <v>60100000</v>
      </c>
      <c r="U174" s="9"/>
      <c r="V174" s="9"/>
      <c r="W174" s="9"/>
      <c r="X174" s="9">
        <v>306200000</v>
      </c>
      <c r="Y174" s="10">
        <v>43100</v>
      </c>
      <c r="Z174" s="9">
        <v>3049000000</v>
      </c>
      <c r="AA174" s="9">
        <v>87200000</v>
      </c>
      <c r="AB174" s="9">
        <v>11100000</v>
      </c>
      <c r="AC174" s="9">
        <v>140900000</v>
      </c>
      <c r="AD174" s="9">
        <v>38200000</v>
      </c>
      <c r="AE174" s="9">
        <v>277400000</v>
      </c>
      <c r="AF174" s="10"/>
      <c r="AJ174" s="9"/>
      <c r="AK174" s="9"/>
      <c r="AL174" s="9"/>
      <c r="AM174">
        <f>COUNTIFS(Companies!$A$2:$A$1048576,A174)</f>
        <v>1</v>
      </c>
    </row>
    <row r="175" spans="1:39" x14ac:dyDescent="0.25">
      <c r="A175">
        <v>1978</v>
      </c>
      <c r="B175" t="s">
        <v>283</v>
      </c>
      <c r="C175" t="s">
        <v>558</v>
      </c>
      <c r="D175" s="10">
        <v>42004</v>
      </c>
      <c r="E175" s="9">
        <v>4242240130</v>
      </c>
      <c r="F175" s="9">
        <v>1334450400</v>
      </c>
      <c r="G175" s="9"/>
      <c r="H175" s="9"/>
      <c r="I175" s="9"/>
      <c r="J175" s="9">
        <v>2245736890</v>
      </c>
      <c r="K175" s="10">
        <v>42369</v>
      </c>
      <c r="L175" s="9">
        <v>4366813940</v>
      </c>
      <c r="M175" s="9">
        <v>1591239510</v>
      </c>
      <c r="N175" s="9"/>
      <c r="O175" s="9"/>
      <c r="P175" s="9"/>
      <c r="Q175" s="9">
        <v>2377222220</v>
      </c>
      <c r="R175" s="10">
        <v>42735</v>
      </c>
      <c r="S175" s="9">
        <v>4413989387</v>
      </c>
      <c r="T175" s="9">
        <v>1318608100</v>
      </c>
      <c r="U175" s="9"/>
      <c r="V175" s="9"/>
      <c r="W175" s="9"/>
      <c r="X175" s="9">
        <v>2386315910</v>
      </c>
      <c r="Y175" s="10">
        <v>43100</v>
      </c>
      <c r="Z175" s="9">
        <v>4356634787</v>
      </c>
      <c r="AA175" s="9">
        <v>1232015351</v>
      </c>
      <c r="AB175" s="9">
        <v>146748965</v>
      </c>
      <c r="AC175" s="9">
        <v>676207213</v>
      </c>
      <c r="AD175" s="9">
        <v>301653750</v>
      </c>
      <c r="AE175" s="9">
        <v>2347330000</v>
      </c>
      <c r="AF175" s="10"/>
      <c r="AJ175" s="9"/>
      <c r="AK175" s="9"/>
      <c r="AL175" s="9"/>
      <c r="AM175">
        <f>COUNTIFS(Companies!$A$2:$A$1048576,A175)</f>
        <v>1</v>
      </c>
    </row>
    <row r="176" spans="1:39" x14ac:dyDescent="0.25">
      <c r="A176">
        <v>8110</v>
      </c>
      <c r="B176" t="s">
        <v>285</v>
      </c>
      <c r="C176" t="s">
        <v>558</v>
      </c>
      <c r="D176" s="10">
        <v>42004</v>
      </c>
      <c r="E176" s="9">
        <v>5382795920</v>
      </c>
      <c r="F176" s="9">
        <v>2988212380</v>
      </c>
      <c r="G176" s="9"/>
      <c r="H176" s="9"/>
      <c r="I176" s="9"/>
      <c r="J176" s="9">
        <v>4397289620</v>
      </c>
      <c r="K176" s="10">
        <v>42369</v>
      </c>
      <c r="L176" s="9">
        <v>5429644920</v>
      </c>
      <c r="M176" s="9">
        <v>2697603520</v>
      </c>
      <c r="N176" s="9"/>
      <c r="O176" s="9"/>
      <c r="P176" s="9"/>
      <c r="Q176" s="9">
        <v>4311432610</v>
      </c>
      <c r="R176" s="10">
        <v>42735</v>
      </c>
      <c r="S176" s="9">
        <v>5378978500</v>
      </c>
      <c r="T176" s="9">
        <v>2492486570</v>
      </c>
      <c r="U176" s="9"/>
      <c r="V176" s="9"/>
      <c r="W176" s="9"/>
      <c r="X176" s="9">
        <v>4415490700</v>
      </c>
      <c r="Y176" s="10">
        <v>43100</v>
      </c>
      <c r="Z176" s="9">
        <v>5747448016</v>
      </c>
      <c r="AA176" s="9">
        <v>2680751538</v>
      </c>
      <c r="AB176" s="9">
        <v>407025029</v>
      </c>
      <c r="AC176" s="9">
        <v>733990700</v>
      </c>
      <c r="AD176" s="9">
        <v>632221086</v>
      </c>
      <c r="AE176" s="9">
        <v>4453988353</v>
      </c>
      <c r="AF176" s="10"/>
      <c r="AJ176" s="9"/>
      <c r="AK176" s="9"/>
      <c r="AL176" s="9"/>
      <c r="AM176">
        <f>COUNTIFS(Companies!$A$2:$A$1048576,A176)</f>
        <v>1</v>
      </c>
    </row>
    <row r="177" spans="1:39" x14ac:dyDescent="0.25">
      <c r="A177">
        <v>8112</v>
      </c>
      <c r="B177" t="s">
        <v>286</v>
      </c>
      <c r="C177" t="s">
        <v>537</v>
      </c>
      <c r="D177" s="10"/>
      <c r="E177" s="9"/>
      <c r="F177" s="9"/>
      <c r="G177" s="9"/>
      <c r="H177" s="9"/>
      <c r="I177" s="9"/>
      <c r="J177" s="9"/>
      <c r="K177" s="10">
        <v>42369</v>
      </c>
      <c r="L177" s="9">
        <v>19344000000</v>
      </c>
      <c r="M177" s="9">
        <v>-1114000000</v>
      </c>
      <c r="N177" s="9"/>
      <c r="O177" s="9"/>
      <c r="P177" s="9"/>
      <c r="Q177" s="9">
        <v>9638000000</v>
      </c>
      <c r="R177" s="10">
        <v>42735</v>
      </c>
      <c r="S177" s="9">
        <v>16118000000</v>
      </c>
      <c r="T177" s="9">
        <v>-18233000000</v>
      </c>
      <c r="U177" s="9">
        <v>4608000000</v>
      </c>
      <c r="V177" s="9">
        <v>6374000000</v>
      </c>
      <c r="W177" s="9">
        <v>6109000000</v>
      </c>
      <c r="X177" s="9">
        <v>8549000000</v>
      </c>
      <c r="Y177" s="10">
        <v>43100</v>
      </c>
      <c r="Z177" s="9">
        <v>16680000000</v>
      </c>
      <c r="AA177" s="9">
        <v>1043000000</v>
      </c>
      <c r="AB177" s="9">
        <v>4334000000</v>
      </c>
      <c r="AC177" s="9">
        <v>2992000000</v>
      </c>
      <c r="AD177" s="9">
        <v>972000000</v>
      </c>
      <c r="AE177" s="9">
        <v>9081000000</v>
      </c>
      <c r="AF177" s="10"/>
      <c r="AJ177" s="9"/>
      <c r="AK177" s="9"/>
      <c r="AL177" s="9"/>
      <c r="AM177">
        <f>COUNTIFS(Companies!$A$2:$A$1048576,A177)</f>
        <v>1</v>
      </c>
    </row>
    <row r="178" spans="1:39" x14ac:dyDescent="0.25">
      <c r="A178">
        <v>1890</v>
      </c>
      <c r="B178" t="s">
        <v>289</v>
      </c>
      <c r="C178" t="s">
        <v>546</v>
      </c>
      <c r="D178" s="10">
        <v>41729</v>
      </c>
      <c r="E178" s="9">
        <v>291381000</v>
      </c>
      <c r="F178" s="9">
        <v>44412000</v>
      </c>
      <c r="G178" s="9"/>
      <c r="H178" s="9"/>
      <c r="I178" s="9"/>
      <c r="J178" s="9">
        <v>165753000</v>
      </c>
      <c r="K178" s="10">
        <v>42094</v>
      </c>
      <c r="L178" s="9">
        <v>296136000</v>
      </c>
      <c r="M178" s="9">
        <v>48927000</v>
      </c>
      <c r="N178" s="9"/>
      <c r="O178" s="9"/>
      <c r="P178" s="9"/>
      <c r="Q178" s="9">
        <v>146745000</v>
      </c>
      <c r="R178" s="10">
        <v>42460</v>
      </c>
      <c r="S178" s="9">
        <v>302622000</v>
      </c>
      <c r="T178" s="9">
        <v>59732000</v>
      </c>
      <c r="U178" s="9"/>
      <c r="V178" s="9"/>
      <c r="W178" s="9"/>
      <c r="X178" s="9">
        <v>133701000</v>
      </c>
      <c r="Y178" s="10">
        <v>42825</v>
      </c>
      <c r="Z178" s="9">
        <v>308662000</v>
      </c>
      <c r="AA178" s="9">
        <v>30901000</v>
      </c>
      <c r="AB178" s="9"/>
      <c r="AC178" s="9"/>
      <c r="AD178" s="9"/>
      <c r="AE178" s="9">
        <v>134418000</v>
      </c>
      <c r="AF178" s="10">
        <v>43190</v>
      </c>
      <c r="AG178" s="9">
        <v>306302000</v>
      </c>
      <c r="AH178" s="9">
        <v>29635000</v>
      </c>
      <c r="AI178" s="9">
        <f>49496000-2208000</f>
        <v>47288000</v>
      </c>
      <c r="AJ178" s="9">
        <f>(11226000+41451000+9276000)</f>
        <v>61953000</v>
      </c>
      <c r="AK178" s="9">
        <v>6303000</v>
      </c>
      <c r="AL178" s="9">
        <v>110876000</v>
      </c>
      <c r="AM178">
        <f>COUNTIFS(Companies!$A$2:$A$1048576,A178)</f>
        <v>1</v>
      </c>
    </row>
    <row r="179" spans="1:39" x14ac:dyDescent="0.25">
      <c r="A179">
        <v>992</v>
      </c>
      <c r="B179" t="s">
        <v>291</v>
      </c>
      <c r="C179" t="s">
        <v>546</v>
      </c>
      <c r="D179" s="10">
        <v>42004</v>
      </c>
      <c r="E179" s="9">
        <v>3993000000</v>
      </c>
      <c r="F179" s="9">
        <v>106000000</v>
      </c>
      <c r="G179" s="9"/>
      <c r="H179" s="9"/>
      <c r="I179" s="9"/>
      <c r="J179" s="9">
        <v>315000000</v>
      </c>
      <c r="K179" s="10">
        <v>42369</v>
      </c>
      <c r="L179" s="9">
        <v>5455000000</v>
      </c>
      <c r="M179" s="9">
        <v>-253000000</v>
      </c>
      <c r="N179" s="9"/>
      <c r="O179" s="9"/>
      <c r="P179" s="9"/>
      <c r="Q179" s="9">
        <v>360000000</v>
      </c>
      <c r="R179" s="10">
        <v>42735</v>
      </c>
      <c r="S179" s="9">
        <v>5440000000</v>
      </c>
      <c r="T179" s="9">
        <v>-526000000</v>
      </c>
      <c r="U179" s="9"/>
      <c r="V179" s="9"/>
      <c r="W179" s="9"/>
      <c r="X179" s="9">
        <v>325000000</v>
      </c>
      <c r="Y179" s="10"/>
      <c r="Z179" s="9"/>
      <c r="AA179" s="9"/>
      <c r="AB179" s="9"/>
      <c r="AC179" s="9"/>
      <c r="AD179" s="9"/>
      <c r="AE179" s="9"/>
      <c r="AF179" s="10"/>
      <c r="AJ179" s="9"/>
      <c r="AK179" s="9"/>
      <c r="AL179" s="9"/>
      <c r="AM179">
        <f>COUNTIFS(Companies!$A$2:$A$1048576,A179)</f>
        <v>1</v>
      </c>
    </row>
    <row r="180" spans="1:39" x14ac:dyDescent="0.25">
      <c r="A180">
        <v>8059</v>
      </c>
      <c r="B180" t="s">
        <v>292</v>
      </c>
      <c r="C180" t="s">
        <v>546</v>
      </c>
      <c r="D180" s="10">
        <v>41729</v>
      </c>
      <c r="E180" s="9">
        <v>1240000000</v>
      </c>
      <c r="F180" s="9">
        <v>315800000</v>
      </c>
      <c r="G180" s="9"/>
      <c r="H180" s="9"/>
      <c r="I180" s="9"/>
      <c r="J180" s="9"/>
      <c r="K180" s="10">
        <v>42094</v>
      </c>
      <c r="L180" s="9">
        <v>1273000000</v>
      </c>
      <c r="M180" s="9">
        <v>-86900000</v>
      </c>
      <c r="N180" s="9"/>
      <c r="O180" s="9"/>
      <c r="P180" s="9"/>
      <c r="Q180" s="9"/>
      <c r="R180" s="10">
        <v>42460</v>
      </c>
      <c r="S180" s="9">
        <v>1218200000</v>
      </c>
      <c r="T180" s="9">
        <v>64800000</v>
      </c>
      <c r="U180" s="9"/>
      <c r="V180" s="9"/>
      <c r="W180" s="9"/>
      <c r="X180" s="9">
        <v>614700000</v>
      </c>
      <c r="Y180" s="10">
        <v>42825</v>
      </c>
      <c r="Z180" s="9">
        <v>1347500000</v>
      </c>
      <c r="AA180" s="9">
        <v>-13400000</v>
      </c>
      <c r="AB180" s="9"/>
      <c r="AC180" s="9"/>
      <c r="AD180" s="9"/>
      <c r="AE180" s="9">
        <v>656800000</v>
      </c>
      <c r="AF180" s="10">
        <v>43190</v>
      </c>
      <c r="AG180" s="9">
        <v>100000</v>
      </c>
      <c r="AH180" s="9">
        <v>81000</v>
      </c>
      <c r="AI180" s="9">
        <v>27440000</v>
      </c>
      <c r="AJ180" s="9"/>
      <c r="AK180" s="9">
        <v>19000</v>
      </c>
      <c r="AL180" s="9"/>
      <c r="AM180">
        <f>COUNTIFS(Companies!$A$2:$A$1048576,A180)</f>
        <v>1</v>
      </c>
    </row>
    <row r="181" spans="1:39" x14ac:dyDescent="0.25">
      <c r="A181">
        <v>1035</v>
      </c>
      <c r="B181" t="s">
        <v>293</v>
      </c>
      <c r="C181" t="s">
        <v>546</v>
      </c>
      <c r="D181" s="10"/>
      <c r="E181" s="9"/>
      <c r="F181" s="9"/>
      <c r="G181" s="9"/>
      <c r="H181" s="9"/>
      <c r="I181" s="9"/>
      <c r="J181" s="9"/>
      <c r="K181" s="10">
        <v>42094</v>
      </c>
      <c r="L181" s="9">
        <v>1125510000</v>
      </c>
      <c r="M181" s="9">
        <v>8203000</v>
      </c>
      <c r="N181" s="9"/>
      <c r="O181" s="9"/>
      <c r="P181" s="9"/>
      <c r="Q181" s="9">
        <v>43714000</v>
      </c>
      <c r="R181" s="10">
        <v>42460</v>
      </c>
      <c r="S181" s="9">
        <v>1239918000</v>
      </c>
      <c r="T181" s="9">
        <v>16056000</v>
      </c>
      <c r="U181" s="9"/>
      <c r="V181" s="9"/>
      <c r="W181" s="9"/>
      <c r="X181" s="9">
        <v>47720000</v>
      </c>
      <c r="Y181" s="10">
        <v>42825</v>
      </c>
      <c r="Z181" s="9">
        <v>1509500000</v>
      </c>
      <c r="AA181" s="9">
        <v>47700000</v>
      </c>
      <c r="AB181" s="9">
        <v>6900000</v>
      </c>
      <c r="AC181" s="9">
        <v>23000000</v>
      </c>
      <c r="AD181" s="9">
        <v>18800000</v>
      </c>
      <c r="AE181" s="9">
        <v>96400000</v>
      </c>
      <c r="AF181" s="10">
        <v>43190</v>
      </c>
      <c r="AG181" s="9">
        <v>1564300000</v>
      </c>
      <c r="AH181" s="9">
        <v>86200000</v>
      </c>
      <c r="AI181">
        <f>6000000-2000000</f>
        <v>4000000</v>
      </c>
      <c r="AJ181" s="9">
        <v>28500000</v>
      </c>
      <c r="AK181" s="9">
        <v>23000000</v>
      </c>
      <c r="AL181" s="9">
        <f>SUM(AH181:AK181)</f>
        <v>141700000</v>
      </c>
      <c r="AM181">
        <f>COUNTIFS(Companies!$A$2:$A$1048576,A181)</f>
        <v>1</v>
      </c>
    </row>
    <row r="182" spans="1:39" x14ac:dyDescent="0.25">
      <c r="A182">
        <v>828</v>
      </c>
      <c r="B182" t="s">
        <v>294</v>
      </c>
      <c r="C182" t="s">
        <v>546</v>
      </c>
      <c r="D182" s="10">
        <v>41729</v>
      </c>
      <c r="E182" s="9">
        <v>51000000</v>
      </c>
      <c r="F182" s="9">
        <v>-6200000</v>
      </c>
      <c r="G182" s="9"/>
      <c r="H182" s="9"/>
      <c r="I182" s="9"/>
      <c r="J182" s="9"/>
      <c r="K182" s="10">
        <v>42185</v>
      </c>
      <c r="L182" s="9">
        <v>94500000</v>
      </c>
      <c r="M182" s="9">
        <v>-4500000</v>
      </c>
      <c r="N182" s="9"/>
      <c r="O182" s="9"/>
      <c r="P182" s="9"/>
      <c r="Q182" s="9"/>
      <c r="R182" s="10">
        <v>42551</v>
      </c>
      <c r="S182" s="9">
        <v>45200000</v>
      </c>
      <c r="T182" s="9">
        <v>-5600000</v>
      </c>
      <c r="U182" s="9"/>
      <c r="V182" s="9"/>
      <c r="W182" s="9"/>
      <c r="X182" s="9"/>
      <c r="Y182" s="10">
        <v>42916</v>
      </c>
      <c r="Z182" s="9">
        <v>60200000</v>
      </c>
      <c r="AA182" s="9">
        <v>1400000</v>
      </c>
      <c r="AB182" s="9">
        <f>800000-100000</f>
        <v>700000</v>
      </c>
      <c r="AC182" s="9">
        <v>200000</v>
      </c>
      <c r="AD182" s="9">
        <v>200000</v>
      </c>
      <c r="AE182" s="9">
        <f>SUM(AA182:AD182)</f>
        <v>2500000</v>
      </c>
      <c r="AF182" s="10"/>
      <c r="AJ182" s="9"/>
      <c r="AK182" s="9"/>
      <c r="AL182" s="9"/>
      <c r="AM182">
        <f>COUNTIFS(Companies!$A$2:$A$1048576,A182)</f>
        <v>1</v>
      </c>
    </row>
    <row r="183" spans="1:39" x14ac:dyDescent="0.25">
      <c r="A183">
        <v>1896</v>
      </c>
      <c r="B183" t="s">
        <v>295</v>
      </c>
      <c r="C183" t="s">
        <v>546</v>
      </c>
      <c r="D183" s="10"/>
      <c r="E183" s="9"/>
      <c r="F183" s="9"/>
      <c r="G183" s="9"/>
      <c r="H183" s="9"/>
      <c r="I183" s="9"/>
      <c r="J183" s="9"/>
      <c r="K183" s="10"/>
      <c r="L183" s="9"/>
      <c r="M183" s="9"/>
      <c r="N183" s="9"/>
      <c r="O183" s="9"/>
      <c r="P183" s="9"/>
      <c r="Q183" s="9"/>
      <c r="R183" s="10">
        <v>42825</v>
      </c>
      <c r="S183" s="9">
        <v>110900000</v>
      </c>
      <c r="T183" s="9">
        <v>27800000</v>
      </c>
      <c r="U183" s="9"/>
      <c r="V183" s="9"/>
      <c r="W183" s="9"/>
      <c r="X183" s="9">
        <v>55300000</v>
      </c>
      <c r="Y183" s="10">
        <v>42825</v>
      </c>
      <c r="Z183" s="9">
        <v>111000000</v>
      </c>
      <c r="AA183" s="9">
        <v>20000000</v>
      </c>
      <c r="AB183" s="9">
        <v>12000000</v>
      </c>
      <c r="AC183" s="9">
        <v>19200000</v>
      </c>
      <c r="AD183" s="9">
        <v>900000</v>
      </c>
      <c r="AE183" s="9">
        <v>50800000</v>
      </c>
      <c r="AF183" s="10">
        <v>43190</v>
      </c>
      <c r="AG183" s="9">
        <v>114914000</v>
      </c>
      <c r="AH183" s="9">
        <v>11804000</v>
      </c>
      <c r="AI183" s="9">
        <f>18540000-4107000</f>
        <v>14433000</v>
      </c>
      <c r="AJ183">
        <f>26440000+1763000</f>
        <v>28203000</v>
      </c>
      <c r="AK183" s="9">
        <f>2800000+805000</f>
        <v>3605000</v>
      </c>
      <c r="AL183" s="9">
        <v>48015000</v>
      </c>
      <c r="AM183">
        <f>COUNTIFS(Companies!$A$2:$A$1048576,A183)</f>
        <v>1</v>
      </c>
    </row>
    <row r="184" spans="1:39" x14ac:dyDescent="0.25">
      <c r="A184">
        <v>8196</v>
      </c>
      <c r="B184" t="s">
        <v>296</v>
      </c>
      <c r="C184" t="s">
        <v>546</v>
      </c>
      <c r="D184" s="10"/>
      <c r="E184" s="9"/>
      <c r="F184" s="9"/>
      <c r="G184" s="9"/>
      <c r="H184" s="9"/>
      <c r="I184" s="9"/>
      <c r="J184" s="9"/>
      <c r="K184" s="10">
        <v>42369</v>
      </c>
      <c r="L184" s="9">
        <v>129826000</v>
      </c>
      <c r="M184" s="9">
        <v>6596000</v>
      </c>
      <c r="N184" s="9"/>
      <c r="O184" s="9"/>
      <c r="P184" s="9"/>
      <c r="Q184" s="9"/>
      <c r="R184" s="10">
        <v>42735</v>
      </c>
      <c r="S184" s="9">
        <v>111168000</v>
      </c>
      <c r="T184" s="9">
        <v>6654000</v>
      </c>
      <c r="U184" s="9"/>
      <c r="V184" s="9"/>
      <c r="W184" s="9">
        <v>3976000</v>
      </c>
      <c r="X184" s="9"/>
      <c r="Y184" s="10">
        <v>43100</v>
      </c>
      <c r="Z184" s="9">
        <v>44684000</v>
      </c>
      <c r="AA184" s="9">
        <v>6685000</v>
      </c>
      <c r="AB184" s="9"/>
      <c r="AC184" s="9"/>
      <c r="AD184" s="9">
        <v>1527000</v>
      </c>
      <c r="AE184" s="9"/>
      <c r="AF184" s="10"/>
      <c r="AJ184" s="9"/>
      <c r="AK184" s="9"/>
      <c r="AL184" s="9"/>
      <c r="AM184">
        <f>COUNTIFS(Companies!$A$2:$A$1048576,A184)</f>
        <v>1</v>
      </c>
    </row>
    <row r="185" spans="1:39" x14ac:dyDescent="0.25">
      <c r="A185" s="5">
        <v>10059</v>
      </c>
      <c r="B185" t="s">
        <v>297</v>
      </c>
      <c r="C185" t="s">
        <v>538</v>
      </c>
      <c r="D185" s="10">
        <v>41820</v>
      </c>
      <c r="E185" s="9">
        <v>1309597000</v>
      </c>
      <c r="F185" s="9">
        <v>78134000</v>
      </c>
      <c r="G185" s="9"/>
      <c r="H185" s="9"/>
      <c r="I185" s="9"/>
      <c r="J185" s="9">
        <v>137026000</v>
      </c>
      <c r="K185" s="10">
        <v>42185</v>
      </c>
      <c r="L185" s="9">
        <v>1185949000</v>
      </c>
      <c r="M185" s="9">
        <v>-184164000</v>
      </c>
      <c r="N185" s="9"/>
      <c r="O185" s="9"/>
      <c r="P185" s="9"/>
      <c r="Q185" s="9">
        <v>103070000</v>
      </c>
      <c r="R185" s="10">
        <v>42551</v>
      </c>
      <c r="S185" s="9">
        <v>1164613000</v>
      </c>
      <c r="T185" s="9">
        <v>-149972000</v>
      </c>
      <c r="U185" s="9"/>
      <c r="V185" s="9"/>
      <c r="W185" s="9"/>
      <c r="X185" s="9">
        <v>41250000</v>
      </c>
      <c r="Y185" s="10">
        <v>42916</v>
      </c>
      <c r="Z185" s="9">
        <v>1182030000</v>
      </c>
      <c r="AA185" s="9">
        <v>-19369000</v>
      </c>
      <c r="AB185" s="9"/>
      <c r="AC185" s="9"/>
      <c r="AD185" s="9"/>
      <c r="AE185" s="9">
        <v>30506000</v>
      </c>
      <c r="AF185" s="10">
        <v>43281</v>
      </c>
      <c r="AG185" s="9">
        <v>1117000000</v>
      </c>
      <c r="AH185">
        <v>20000000</v>
      </c>
      <c r="AJ185" s="9"/>
      <c r="AK185" s="9"/>
      <c r="AL185" s="9">
        <v>56200000</v>
      </c>
      <c r="AM185">
        <f>COUNTIFS(Companies!$A$2:$A$1048576,A185)</f>
        <v>1</v>
      </c>
    </row>
    <row r="186" spans="1:39" x14ac:dyDescent="0.25">
      <c r="A186">
        <v>1891</v>
      </c>
      <c r="B186" t="s">
        <v>298</v>
      </c>
      <c r="C186" t="s">
        <v>546</v>
      </c>
      <c r="D186" s="10">
        <v>41729</v>
      </c>
      <c r="E186" s="9">
        <v>736500000</v>
      </c>
      <c r="F186" s="9">
        <v>128000000</v>
      </c>
      <c r="G186" s="9"/>
      <c r="H186" s="9"/>
      <c r="I186" s="9"/>
      <c r="J186" s="9"/>
      <c r="K186" s="10">
        <v>42094</v>
      </c>
      <c r="L186" s="9">
        <v>752500000</v>
      </c>
      <c r="M186" s="9">
        <v>-80100000</v>
      </c>
      <c r="N186" s="9"/>
      <c r="O186" s="9"/>
      <c r="P186" s="9"/>
      <c r="Q186" s="9"/>
      <c r="R186" s="10">
        <v>42460</v>
      </c>
      <c r="S186" s="9">
        <v>743200000</v>
      </c>
      <c r="T186" s="9">
        <v>85900000</v>
      </c>
      <c r="U186" s="9"/>
      <c r="V186" s="9"/>
      <c r="W186" s="9"/>
      <c r="X186" s="9"/>
      <c r="Y186" s="10">
        <v>42825</v>
      </c>
      <c r="Z186" s="9">
        <v>743600000</v>
      </c>
      <c r="AA186" s="9">
        <v>-70000000</v>
      </c>
      <c r="AB186" s="9">
        <f>144200000-3600000</f>
        <v>140600000</v>
      </c>
      <c r="AC186" s="9">
        <v>256600000</v>
      </c>
      <c r="AD186" s="9">
        <v>28900000</v>
      </c>
      <c r="AE186" s="9">
        <v>341552000</v>
      </c>
      <c r="AF186" s="10">
        <v>43190</v>
      </c>
      <c r="AG186">
        <v>756700000</v>
      </c>
      <c r="AH186">
        <v>12200000</v>
      </c>
      <c r="AI186">
        <v>172000000</v>
      </c>
      <c r="AJ186" s="9">
        <v>276300000</v>
      </c>
      <c r="AK186" s="9">
        <v>2600000</v>
      </c>
      <c r="AL186" s="9">
        <f>SUM(AH186:AK186)</f>
        <v>463100000</v>
      </c>
      <c r="AM186">
        <f>COUNTIFS(Companies!$A$2:$A$1048576,A186)</f>
        <v>1</v>
      </c>
    </row>
    <row r="187" spans="1:39" x14ac:dyDescent="0.25">
      <c r="A187">
        <v>1276</v>
      </c>
      <c r="B187" t="s">
        <v>299</v>
      </c>
      <c r="C187" t="s">
        <v>546</v>
      </c>
      <c r="D187" s="10">
        <v>41820</v>
      </c>
      <c r="E187" s="9">
        <v>1767800000</v>
      </c>
      <c r="F187" s="9">
        <v>77200000</v>
      </c>
      <c r="G187" s="9"/>
      <c r="H187" s="9"/>
      <c r="I187" s="9"/>
      <c r="J187" s="9">
        <v>107100000</v>
      </c>
      <c r="K187" s="10">
        <v>42185</v>
      </c>
      <c r="L187" s="9">
        <v>2348400000</v>
      </c>
      <c r="M187" s="9">
        <v>92300000</v>
      </c>
      <c r="N187" s="9"/>
      <c r="O187" s="9"/>
      <c r="P187" s="9"/>
      <c r="Q187" s="9">
        <v>131400000</v>
      </c>
      <c r="R187" s="10">
        <v>42551</v>
      </c>
      <c r="S187" s="9">
        <v>2494900000</v>
      </c>
      <c r="T187" s="9">
        <v>108900000</v>
      </c>
      <c r="U187" s="9"/>
      <c r="V187" s="9"/>
      <c r="W187" s="9"/>
      <c r="X187" s="9">
        <v>130500000</v>
      </c>
      <c r="Y187" s="10">
        <v>42916</v>
      </c>
      <c r="Z187" s="9">
        <v>2662100000</v>
      </c>
      <c r="AA187" s="9">
        <v>48700000</v>
      </c>
      <c r="AB187" s="9"/>
      <c r="AC187" s="9"/>
      <c r="AD187" s="9"/>
      <c r="AE187" s="9">
        <v>152000000</v>
      </c>
      <c r="AF187" s="10">
        <v>43281</v>
      </c>
      <c r="AG187" s="9">
        <v>2931600000</v>
      </c>
      <c r="AH187" s="9">
        <v>154700000</v>
      </c>
      <c r="AI187">
        <f>17700000-10200000</f>
        <v>7500000</v>
      </c>
      <c r="AJ187" s="9">
        <v>7100000</v>
      </c>
      <c r="AK187" s="9">
        <v>34000000</v>
      </c>
      <c r="AL187" s="9">
        <f>SUM(AH187:AK187)</f>
        <v>203300000</v>
      </c>
      <c r="AM187">
        <f>COUNTIFS(Companies!$A$2:$A$1048576,A187)</f>
        <v>1</v>
      </c>
    </row>
    <row r="188" spans="1:39" x14ac:dyDescent="0.25">
      <c r="A188">
        <v>1494</v>
      </c>
      <c r="B188" t="s">
        <v>301</v>
      </c>
      <c r="C188" t="s">
        <v>546</v>
      </c>
      <c r="D188" s="10">
        <v>42004</v>
      </c>
      <c r="E188" s="9">
        <v>1231005000</v>
      </c>
      <c r="F188" s="9">
        <v>36488000</v>
      </c>
      <c r="G188" s="9"/>
      <c r="H188" s="9"/>
      <c r="I188" s="9"/>
      <c r="J188" s="9">
        <v>79323000</v>
      </c>
      <c r="K188" s="10">
        <v>42369</v>
      </c>
      <c r="L188" s="9">
        <v>1401408000</v>
      </c>
      <c r="M188" s="9">
        <v>41249000</v>
      </c>
      <c r="N188" s="9"/>
      <c r="O188" s="9"/>
      <c r="P188" s="9"/>
      <c r="Q188" s="9">
        <v>90147000</v>
      </c>
      <c r="R188" s="10">
        <v>42735</v>
      </c>
      <c r="S188" s="9">
        <v>1407198000</v>
      </c>
      <c r="T188" s="9">
        <v>51324000</v>
      </c>
      <c r="U188" s="9"/>
      <c r="V188" s="9"/>
      <c r="W188" s="9"/>
      <c r="X188" s="9">
        <v>84254000</v>
      </c>
      <c r="Y188" s="10">
        <v>43100</v>
      </c>
      <c r="Z188" s="9">
        <v>1548878000</v>
      </c>
      <c r="AA188" s="9">
        <v>21232000</v>
      </c>
      <c r="AB188" s="9"/>
      <c r="AC188" s="9">
        <f>12123000+9434000</f>
        <v>21557000</v>
      </c>
      <c r="AD188" s="9">
        <v>16165000</v>
      </c>
      <c r="AE188" s="9">
        <v>62400000</v>
      </c>
      <c r="AF188" s="10"/>
      <c r="AJ188" s="9"/>
      <c r="AK188" s="9"/>
      <c r="AL188" s="9"/>
      <c r="AM188">
        <f>COUNTIFS(Companies!$A$2:$A$1048576,A188)</f>
        <v>1</v>
      </c>
    </row>
    <row r="189" spans="1:39" x14ac:dyDescent="0.25">
      <c r="A189">
        <v>11344</v>
      </c>
      <c r="B189" t="s">
        <v>302</v>
      </c>
      <c r="C189" t="s">
        <v>546</v>
      </c>
      <c r="D189" s="10"/>
      <c r="E189" s="9"/>
      <c r="F189" s="9"/>
      <c r="G189" s="9"/>
      <c r="H189" s="9"/>
      <c r="I189" s="9"/>
      <c r="J189" s="9"/>
      <c r="K189" s="10"/>
      <c r="L189" s="9"/>
      <c r="M189" s="9"/>
      <c r="N189" s="9"/>
      <c r="O189" s="9"/>
      <c r="P189" s="9"/>
      <c r="Q189" s="9"/>
      <c r="R189" s="10">
        <v>42460</v>
      </c>
      <c r="S189" s="9">
        <v>831800000</v>
      </c>
      <c r="T189" s="9">
        <v>89500000</v>
      </c>
      <c r="U189" s="9"/>
      <c r="V189" s="9"/>
      <c r="W189" s="9"/>
      <c r="X189" s="9">
        <v>368800000</v>
      </c>
      <c r="Y189" s="10">
        <v>42825</v>
      </c>
      <c r="Z189" s="9">
        <v>821600000</v>
      </c>
      <c r="AA189" s="9">
        <v>201300000</v>
      </c>
      <c r="AB189" s="9">
        <v>136600000</v>
      </c>
      <c r="AC189" s="9">
        <f>130500000-5700000</f>
        <v>124800000</v>
      </c>
      <c r="AD189" s="9">
        <v>19000000</v>
      </c>
      <c r="AE189" s="9">
        <v>363400000</v>
      </c>
      <c r="AF189" s="10">
        <v>43190</v>
      </c>
      <c r="AG189">
        <v>834600000</v>
      </c>
      <c r="AH189">
        <v>165800000</v>
      </c>
      <c r="AI189">
        <v>133700000</v>
      </c>
      <c r="AJ189" s="9">
        <f>135200000-6300000</f>
        <v>128900000</v>
      </c>
      <c r="AK189" s="9">
        <v>39400000</v>
      </c>
      <c r="AL189" s="9">
        <f>SUM(AH189:AK189)</f>
        <v>467800000</v>
      </c>
      <c r="AM189">
        <f>COUNTIFS(Companies!$A$2:$A$1048576,A189)</f>
        <v>1</v>
      </c>
    </row>
    <row r="190" spans="1:39" x14ac:dyDescent="0.25">
      <c r="A190">
        <v>8081</v>
      </c>
      <c r="B190" t="s">
        <v>303</v>
      </c>
      <c r="C190" t="s">
        <v>546</v>
      </c>
      <c r="D190" s="10">
        <v>41729</v>
      </c>
      <c r="E190" s="9"/>
      <c r="F190" s="9"/>
      <c r="G190" s="9"/>
      <c r="H190" s="9"/>
      <c r="I190" s="9"/>
      <c r="J190" s="9"/>
      <c r="K190" s="10">
        <v>42094</v>
      </c>
      <c r="L190" s="9">
        <v>1357200000</v>
      </c>
      <c r="M190" s="9">
        <v>126300000</v>
      </c>
      <c r="N190" s="9"/>
      <c r="O190" s="9"/>
      <c r="P190" s="9"/>
      <c r="Q190" s="9">
        <v>421600000</v>
      </c>
      <c r="R190" s="10">
        <v>42460</v>
      </c>
      <c r="S190" s="9">
        <v>1352300000</v>
      </c>
      <c r="T190" s="9">
        <v>152100000</v>
      </c>
      <c r="U190" s="9"/>
      <c r="V190" s="9"/>
      <c r="W190" s="9"/>
      <c r="X190" s="9">
        <v>438200000</v>
      </c>
      <c r="Y190" s="10">
        <v>42825</v>
      </c>
      <c r="Z190" s="9">
        <v>1353100000</v>
      </c>
      <c r="AA190" s="9">
        <v>164300000</v>
      </c>
      <c r="AB190" s="9"/>
      <c r="AC190" s="9">
        <v>181400000</v>
      </c>
      <c r="AD190" s="9">
        <v>30000000</v>
      </c>
      <c r="AE190" s="9">
        <v>475300000</v>
      </c>
      <c r="AF190" s="10">
        <v>43190</v>
      </c>
      <c r="AG190">
        <v>1396200000</v>
      </c>
      <c r="AH190">
        <v>221900000</v>
      </c>
      <c r="AI190">
        <v>96100000</v>
      </c>
      <c r="AJ190" s="9">
        <v>185700000</v>
      </c>
      <c r="AK190" s="9">
        <v>41000000</v>
      </c>
      <c r="AL190" s="9">
        <v>512800000</v>
      </c>
      <c r="AM190">
        <f>COUNTIFS(Companies!$A$2:$A$1048576,A190)</f>
        <v>1</v>
      </c>
    </row>
    <row r="191" spans="1:39" x14ac:dyDescent="0.25">
      <c r="A191">
        <v>1897</v>
      </c>
      <c r="B191" t="s">
        <v>304</v>
      </c>
      <c r="C191" t="s">
        <v>546</v>
      </c>
      <c r="D191" s="10">
        <v>41729</v>
      </c>
      <c r="E191" s="9">
        <v>37109000</v>
      </c>
      <c r="F191" s="9">
        <v>3660000</v>
      </c>
      <c r="G191" s="9"/>
      <c r="H191" s="9"/>
      <c r="I191" s="9"/>
      <c r="J191" s="9"/>
      <c r="K191" s="10">
        <v>42094</v>
      </c>
      <c r="L191" s="9">
        <v>38271000</v>
      </c>
      <c r="M191" s="9">
        <v>2338000</v>
      </c>
      <c r="N191" s="9"/>
      <c r="O191" s="9"/>
      <c r="P191" s="9"/>
      <c r="Q191" s="9"/>
      <c r="R191" s="10">
        <v>42460</v>
      </c>
      <c r="S191" s="9">
        <v>39795000</v>
      </c>
      <c r="T191" s="9">
        <v>3528000</v>
      </c>
      <c r="U191" s="9"/>
      <c r="V191" s="9"/>
      <c r="W191" s="9"/>
      <c r="X191" s="9"/>
      <c r="Y191" s="10">
        <v>42825</v>
      </c>
      <c r="Z191" s="9">
        <v>40342000</v>
      </c>
      <c r="AA191" s="9">
        <v>1857000</v>
      </c>
      <c r="AB191" s="9"/>
      <c r="AC191" s="9"/>
      <c r="AD191" s="9"/>
      <c r="AE191" s="9">
        <v>10774000</v>
      </c>
      <c r="AF191" s="10"/>
      <c r="AJ191" s="9"/>
      <c r="AK191" s="9"/>
      <c r="AL191" s="9"/>
      <c r="AM191">
        <f>COUNTIFS(Companies!$A$2:$A$1048576,A191)</f>
        <v>1</v>
      </c>
    </row>
    <row r="192" spans="1:39" x14ac:dyDescent="0.25">
      <c r="A192">
        <v>8186</v>
      </c>
      <c r="B192" t="s">
        <v>305</v>
      </c>
      <c r="C192" t="s">
        <v>546</v>
      </c>
      <c r="D192" s="10">
        <v>42004</v>
      </c>
      <c r="E192" s="9">
        <v>594739000</v>
      </c>
      <c r="F192" s="9">
        <v>103202000</v>
      </c>
      <c r="G192" s="9"/>
      <c r="H192" s="9"/>
      <c r="I192" s="9"/>
      <c r="J192" s="9">
        <v>168537000</v>
      </c>
      <c r="K192" s="10">
        <v>42369</v>
      </c>
      <c r="L192" s="9">
        <v>546459000</v>
      </c>
      <c r="M192" s="9">
        <v>74857000</v>
      </c>
      <c r="N192" s="9"/>
      <c r="O192" s="9"/>
      <c r="P192" s="9"/>
      <c r="Q192" s="9">
        <v>141433000</v>
      </c>
      <c r="R192" s="10">
        <v>42735</v>
      </c>
      <c r="S192" s="9">
        <v>590078000</v>
      </c>
      <c r="T192" s="9">
        <v>67173000</v>
      </c>
      <c r="U192" s="9"/>
      <c r="V192" s="9"/>
      <c r="W192" s="9"/>
      <c r="X192" s="9">
        <v>134403000</v>
      </c>
      <c r="Y192" s="10">
        <v>43100</v>
      </c>
      <c r="Z192" s="9">
        <v>642200000</v>
      </c>
      <c r="AA192" s="9">
        <v>55613000</v>
      </c>
      <c r="AB192" s="9">
        <v>6767000</v>
      </c>
      <c r="AC192" s="9">
        <v>27183000</v>
      </c>
      <c r="AD192" s="9">
        <v>24973000</v>
      </c>
      <c r="AE192" s="9">
        <v>114536000</v>
      </c>
      <c r="AF192" s="10"/>
      <c r="AJ192" s="9"/>
      <c r="AK192" s="9"/>
      <c r="AL192" s="9"/>
      <c r="AM192">
        <f>COUNTIFS(Companies!$A$2:$A$1048576,A192)</f>
        <v>1</v>
      </c>
    </row>
    <row r="193" spans="1:39" x14ac:dyDescent="0.25">
      <c r="A193">
        <v>1683</v>
      </c>
      <c r="B193" t="s">
        <v>306</v>
      </c>
      <c r="C193" t="s">
        <v>546</v>
      </c>
      <c r="D193" s="10">
        <v>41729</v>
      </c>
      <c r="E193" s="9">
        <v>1756700000</v>
      </c>
      <c r="F193" s="9">
        <v>471800000</v>
      </c>
      <c r="G193" s="9"/>
      <c r="H193" s="9"/>
      <c r="I193" s="9"/>
      <c r="J193" s="9">
        <v>823300000</v>
      </c>
      <c r="K193" s="10">
        <v>42094</v>
      </c>
      <c r="L193" s="9">
        <v>1801300000</v>
      </c>
      <c r="M193" s="9">
        <v>115500000</v>
      </c>
      <c r="N193" s="9"/>
      <c r="O193" s="9"/>
      <c r="P193" s="9"/>
      <c r="Q193" s="9">
        <v>845100000</v>
      </c>
      <c r="R193" s="10">
        <v>42460</v>
      </c>
      <c r="S193" s="9">
        <v>1753700000</v>
      </c>
      <c r="T193" s="9">
        <v>316500000</v>
      </c>
      <c r="U193" s="9"/>
      <c r="V193" s="9"/>
      <c r="W193" s="9"/>
      <c r="X193" s="9">
        <v>819200000</v>
      </c>
      <c r="Y193" s="10">
        <v>42825</v>
      </c>
      <c r="Z193" s="9">
        <v>1638000000</v>
      </c>
      <c r="AA193" s="9">
        <v>329000000</v>
      </c>
      <c r="AB193" s="9"/>
      <c r="AC193" s="9"/>
      <c r="AD193" s="9"/>
      <c r="AE193" s="9">
        <f>843.8*1000000</f>
        <v>843800000</v>
      </c>
      <c r="AF193" s="10">
        <v>43190</v>
      </c>
      <c r="AG193">
        <v>1694100000</v>
      </c>
      <c r="AH193">
        <v>253700000</v>
      </c>
      <c r="AI193">
        <v>219500000</v>
      </c>
      <c r="AJ193" s="9">
        <v>346400000.00000006</v>
      </c>
      <c r="AK193" s="9">
        <v>61900000</v>
      </c>
      <c r="AL193" s="9">
        <v>869700000</v>
      </c>
      <c r="AM193">
        <f>COUNTIFS(Companies!$A$2:$A$1048576,A193)</f>
        <v>1</v>
      </c>
    </row>
    <row r="194" spans="1:39" x14ac:dyDescent="0.25">
      <c r="A194">
        <v>1892</v>
      </c>
      <c r="B194" t="s">
        <v>307</v>
      </c>
      <c r="C194" t="s">
        <v>546</v>
      </c>
      <c r="D194" s="10">
        <v>41729</v>
      </c>
      <c r="E194" s="9">
        <v>213588000</v>
      </c>
      <c r="F194" s="9">
        <v>59636000</v>
      </c>
      <c r="G194" s="9"/>
      <c r="H194" s="9"/>
      <c r="I194" s="9"/>
      <c r="J194" s="9">
        <v>130935000</v>
      </c>
      <c r="K194" s="10">
        <v>42094</v>
      </c>
      <c r="L194" s="9">
        <v>215080000</v>
      </c>
      <c r="M194" s="9">
        <v>31273000</v>
      </c>
      <c r="N194" s="9"/>
      <c r="O194" s="9"/>
      <c r="P194" s="9"/>
      <c r="Q194" s="9">
        <v>123024000</v>
      </c>
      <c r="R194" s="10">
        <v>42460</v>
      </c>
      <c r="S194" s="9">
        <v>214430000</v>
      </c>
      <c r="T194" s="9">
        <v>46479000</v>
      </c>
      <c r="U194" s="9"/>
      <c r="V194" s="9"/>
      <c r="W194" s="9"/>
      <c r="X194" s="9">
        <v>119702000</v>
      </c>
      <c r="Y194" s="10">
        <v>42825</v>
      </c>
      <c r="Z194" s="9">
        <v>218905000</v>
      </c>
      <c r="AA194" s="9">
        <v>27095000</v>
      </c>
      <c r="AB194" s="9"/>
      <c r="AC194" s="9"/>
      <c r="AD194" s="9"/>
      <c r="AE194" s="9">
        <v>125371000</v>
      </c>
      <c r="AF194" s="10">
        <v>43190</v>
      </c>
      <c r="AG194" s="9">
        <v>219213000</v>
      </c>
      <c r="AH194" s="9">
        <v>11178000</v>
      </c>
      <c r="AI194">
        <f>54805000-4544000</f>
        <v>50261000</v>
      </c>
      <c r="AJ194" s="9">
        <f>45655000+579000+3180000</f>
        <v>49414000</v>
      </c>
      <c r="AK194" s="9">
        <f>5600000+1339000</f>
        <v>6939000</v>
      </c>
      <c r="AL194" s="9">
        <v>111114000</v>
      </c>
      <c r="AM194">
        <f>COUNTIFS(Companies!$A$2:$A$1048576,A194)</f>
        <v>1</v>
      </c>
    </row>
    <row r="195" spans="1:39" x14ac:dyDescent="0.25">
      <c r="A195">
        <v>11834</v>
      </c>
      <c r="B195" t="s">
        <v>308</v>
      </c>
      <c r="C195" t="s">
        <v>546</v>
      </c>
      <c r="D195" s="10"/>
      <c r="E195" s="9"/>
      <c r="F195" s="9"/>
      <c r="G195" s="9"/>
      <c r="H195" s="9"/>
      <c r="I195" s="9"/>
      <c r="J195" s="9"/>
      <c r="K195" s="10"/>
      <c r="L195" s="9"/>
      <c r="M195" s="9"/>
      <c r="N195" s="9"/>
      <c r="O195" s="9"/>
      <c r="P195" s="9"/>
      <c r="Q195" s="9"/>
      <c r="R195" s="10">
        <v>42460</v>
      </c>
      <c r="S195" s="9">
        <v>234904000</v>
      </c>
      <c r="T195" s="9">
        <v>40710000</v>
      </c>
      <c r="U195" s="9"/>
      <c r="V195" s="9"/>
      <c r="W195" s="9"/>
      <c r="X195" s="9">
        <v>82000000</v>
      </c>
      <c r="Y195" s="10">
        <v>42825</v>
      </c>
      <c r="Z195" s="9">
        <v>247999000</v>
      </c>
      <c r="AA195" s="9">
        <v>29000000</v>
      </c>
      <c r="AB195" s="9"/>
      <c r="AC195" s="9"/>
      <c r="AD195" s="9"/>
      <c r="AE195" s="9">
        <v>81887000</v>
      </c>
      <c r="AF195" s="10">
        <v>43190</v>
      </c>
      <c r="AG195" s="9">
        <v>257909000</v>
      </c>
      <c r="AH195" s="9">
        <v>24727000</v>
      </c>
      <c r="AI195" s="9">
        <v>12443000</v>
      </c>
      <c r="AJ195">
        <f>28155000+3967000-2413000</f>
        <v>29709000</v>
      </c>
      <c r="AK195" s="9">
        <v>4164000</v>
      </c>
      <c r="AL195" s="9">
        <v>81173000</v>
      </c>
      <c r="AM195">
        <f>COUNTIFS(Companies!$A$2:$A$1048576,A195)</f>
        <v>1</v>
      </c>
    </row>
    <row r="196" spans="1:39" x14ac:dyDescent="0.25">
      <c r="A196">
        <v>1889</v>
      </c>
      <c r="B196" t="s">
        <v>309</v>
      </c>
      <c r="C196" t="s">
        <v>546</v>
      </c>
      <c r="D196" s="10">
        <v>41729</v>
      </c>
      <c r="E196" s="9">
        <v>806200000</v>
      </c>
      <c r="F196" s="9">
        <v>169800000</v>
      </c>
      <c r="G196" s="9"/>
      <c r="H196" s="9"/>
      <c r="I196" s="9"/>
      <c r="J196" s="9"/>
      <c r="K196" s="10">
        <v>42094</v>
      </c>
      <c r="L196" s="9">
        <v>828600000</v>
      </c>
      <c r="M196" s="9">
        <v>167200000</v>
      </c>
      <c r="N196" s="9"/>
      <c r="O196" s="9"/>
      <c r="P196" s="9"/>
      <c r="Q196" s="9"/>
      <c r="R196" s="10">
        <v>42460</v>
      </c>
      <c r="S196" s="9">
        <v>803700000</v>
      </c>
      <c r="T196" s="9">
        <v>119900000</v>
      </c>
      <c r="U196" s="9"/>
      <c r="V196" s="9"/>
      <c r="W196" s="9"/>
      <c r="X196" s="9"/>
      <c r="Y196" s="10">
        <v>42825</v>
      </c>
      <c r="Z196" s="9">
        <v>809700000</v>
      </c>
      <c r="AA196" s="9">
        <v>-175700000</v>
      </c>
      <c r="AB196" s="9">
        <v>103100000</v>
      </c>
      <c r="AC196" s="9">
        <v>245200000</v>
      </c>
      <c r="AD196" s="9">
        <v>84900000</v>
      </c>
      <c r="AE196" s="9">
        <v>480600000</v>
      </c>
      <c r="AF196" s="10">
        <v>43190</v>
      </c>
      <c r="AG196">
        <v>829700000</v>
      </c>
      <c r="AH196">
        <v>154700000</v>
      </c>
      <c r="AI196">
        <v>118700000</v>
      </c>
      <c r="AJ196" s="9">
        <v>259500000</v>
      </c>
      <c r="AK196" s="9">
        <v>21500000</v>
      </c>
      <c r="AL196" s="9">
        <f>SUM(AH196:AK196)</f>
        <v>554400000</v>
      </c>
      <c r="AM196">
        <f>COUNTIFS(Companies!$A$2:$A$1048576,A196)</f>
        <v>1</v>
      </c>
    </row>
    <row r="197" spans="1:39" x14ac:dyDescent="0.25">
      <c r="A197">
        <v>1898</v>
      </c>
      <c r="B197" t="s">
        <v>310</v>
      </c>
      <c r="C197" t="s">
        <v>546</v>
      </c>
      <c r="D197" s="10"/>
      <c r="E197" s="9"/>
      <c r="F197" s="9"/>
      <c r="G197" s="9"/>
      <c r="H197" s="9"/>
      <c r="I197" s="9"/>
      <c r="J197" s="9"/>
      <c r="K197" s="10">
        <v>42094</v>
      </c>
      <c r="L197" s="9">
        <v>62310000</v>
      </c>
      <c r="M197" s="9">
        <v>5803000</v>
      </c>
      <c r="N197" s="9"/>
      <c r="O197" s="9"/>
      <c r="P197" s="9"/>
      <c r="Q197" s="9">
        <v>32241000</v>
      </c>
      <c r="R197" s="10">
        <v>42460</v>
      </c>
      <c r="S197" s="9">
        <v>63019000</v>
      </c>
      <c r="T197" s="9">
        <v>14701000</v>
      </c>
      <c r="U197" s="9"/>
      <c r="V197" s="9">
        <v>9240000</v>
      </c>
      <c r="W197" s="9">
        <v>-395000</v>
      </c>
      <c r="X197" s="9"/>
      <c r="Y197" s="10">
        <v>42825</v>
      </c>
      <c r="Z197" s="9">
        <v>64683000</v>
      </c>
      <c r="AA197" s="9">
        <v>12511000</v>
      </c>
      <c r="AB197" s="9"/>
      <c r="AC197" s="9"/>
      <c r="AD197" s="9">
        <v>427000</v>
      </c>
      <c r="AE197" s="9">
        <v>26470000</v>
      </c>
      <c r="AF197" s="10">
        <v>43190</v>
      </c>
      <c r="AG197" s="9">
        <v>64970000</v>
      </c>
      <c r="AH197" s="9">
        <v>9465000</v>
      </c>
      <c r="AI197">
        <f>12001000-641000</f>
        <v>11360000</v>
      </c>
      <c r="AJ197" s="9">
        <f>9313000+412000</f>
        <v>9725000</v>
      </c>
      <c r="AK197" s="9">
        <v>1061000</v>
      </c>
      <c r="AL197" s="9">
        <v>25150000</v>
      </c>
      <c r="AM197">
        <f>COUNTIFS(Companies!$A$2:$A$1048576,A197)</f>
        <v>1</v>
      </c>
    </row>
    <row r="198" spans="1:39" x14ac:dyDescent="0.25">
      <c r="A198">
        <v>500</v>
      </c>
      <c r="B198" t="s">
        <v>311</v>
      </c>
      <c r="C198" t="s">
        <v>546</v>
      </c>
      <c r="D198" s="10">
        <v>41729</v>
      </c>
      <c r="E198" s="9">
        <v>1943700000</v>
      </c>
      <c r="F198" s="9">
        <v>346700000</v>
      </c>
      <c r="G198" s="9"/>
      <c r="H198" s="9"/>
      <c r="I198" s="9"/>
      <c r="J198" s="9"/>
      <c r="K198" s="10">
        <v>42094</v>
      </c>
      <c r="L198" s="9">
        <v>1990200000</v>
      </c>
      <c r="M198" s="9">
        <v>363600000</v>
      </c>
      <c r="N198" s="9"/>
      <c r="O198" s="9"/>
      <c r="P198" s="9"/>
      <c r="Q198" s="9"/>
      <c r="R198" s="10">
        <v>42460</v>
      </c>
      <c r="S198" s="9">
        <v>2039500000</v>
      </c>
      <c r="T198" s="9">
        <v>566400000</v>
      </c>
      <c r="U198" s="9"/>
      <c r="V198" s="9"/>
      <c r="W198" s="9"/>
      <c r="X198" s="9">
        <v>1051022000</v>
      </c>
      <c r="Y198" s="10">
        <v>42825</v>
      </c>
      <c r="Z198" s="9">
        <v>2060100000</v>
      </c>
      <c r="AA198" s="9">
        <v>77500000</v>
      </c>
      <c r="AB198" s="9"/>
      <c r="AC198" s="9"/>
      <c r="AD198" s="9"/>
      <c r="AE198" s="9">
        <v>1009806000</v>
      </c>
      <c r="AF198" s="10">
        <v>43190</v>
      </c>
      <c r="AG198">
        <v>2018000000</v>
      </c>
      <c r="AH198" s="9">
        <v>108800000</v>
      </c>
      <c r="AI198">
        <f>538600000-102900000</f>
        <v>435700000</v>
      </c>
      <c r="AJ198" s="9">
        <f>466000000+26600000</f>
        <v>492600000</v>
      </c>
      <c r="AK198" s="9">
        <v>15500000</v>
      </c>
      <c r="AL198" s="9">
        <v>923756000</v>
      </c>
      <c r="AM198">
        <f>COUNTIFS(Companies!$A$2:$A$1048576,A198)</f>
        <v>1</v>
      </c>
    </row>
    <row r="199" spans="1:39" x14ac:dyDescent="0.25">
      <c r="A199">
        <v>8084</v>
      </c>
      <c r="B199" t="s">
        <v>312</v>
      </c>
      <c r="C199" t="s">
        <v>546</v>
      </c>
      <c r="D199" s="10">
        <v>41729</v>
      </c>
      <c r="E199" s="9">
        <v>1688800000</v>
      </c>
      <c r="F199" s="9">
        <v>738600000</v>
      </c>
      <c r="G199" s="9"/>
      <c r="H199" s="9"/>
      <c r="I199" s="9"/>
      <c r="J199" s="9">
        <v>981800000</v>
      </c>
      <c r="K199" s="10">
        <v>42094</v>
      </c>
      <c r="L199" s="9">
        <v>1720200000</v>
      </c>
      <c r="M199" s="9">
        <v>271200000</v>
      </c>
      <c r="N199" s="9"/>
      <c r="O199" s="9"/>
      <c r="P199" s="9"/>
      <c r="Q199" s="9">
        <v>1023100000</v>
      </c>
      <c r="R199" s="10">
        <v>42460</v>
      </c>
      <c r="S199" s="9">
        <v>1730000000</v>
      </c>
      <c r="T199" s="9">
        <v>397500000</v>
      </c>
      <c r="U199" s="9"/>
      <c r="V199" s="9"/>
      <c r="W199" s="9"/>
      <c r="X199" s="9">
        <v>962500000</v>
      </c>
      <c r="Y199" s="10">
        <v>42825</v>
      </c>
      <c r="Z199" s="9">
        <v>1704000000</v>
      </c>
      <c r="AA199" s="9">
        <v>433900000</v>
      </c>
      <c r="AB199" s="9">
        <v>189000000</v>
      </c>
      <c r="AC199" s="9">
        <v>364900000</v>
      </c>
      <c r="AD199" s="9">
        <v>8500000</v>
      </c>
      <c r="AE199" s="9">
        <v>998400000</v>
      </c>
      <c r="AF199" s="10">
        <v>43190</v>
      </c>
      <c r="AG199">
        <v>1735800000</v>
      </c>
      <c r="AH199">
        <v>354600000</v>
      </c>
      <c r="AI199">
        <v>206600000</v>
      </c>
      <c r="AJ199" s="9">
        <v>376800000</v>
      </c>
      <c r="AK199" s="9">
        <v>77500000</v>
      </c>
      <c r="AL199" s="9">
        <v>1015500000</v>
      </c>
      <c r="AM199">
        <f>COUNTIFS(Companies!$A$2:$A$1048576,A199)</f>
        <v>1</v>
      </c>
    </row>
    <row r="200" spans="1:39" x14ac:dyDescent="0.25">
      <c r="A200">
        <v>505</v>
      </c>
      <c r="B200" t="s">
        <v>313</v>
      </c>
      <c r="C200" t="s">
        <v>546</v>
      </c>
      <c r="D200" s="10"/>
      <c r="E200" s="9"/>
      <c r="F200" s="9"/>
      <c r="G200" s="9"/>
      <c r="H200" s="9"/>
      <c r="I200" s="9"/>
      <c r="J200" s="9"/>
      <c r="K200" s="10"/>
      <c r="L200" s="9"/>
      <c r="M200" s="9"/>
      <c r="N200" s="9"/>
      <c r="O200" s="9"/>
      <c r="P200" s="9"/>
      <c r="Q200" s="9"/>
      <c r="R200" s="10">
        <v>42460</v>
      </c>
      <c r="S200" s="9">
        <v>520800000</v>
      </c>
      <c r="T200" s="9">
        <v>164200000</v>
      </c>
      <c r="U200" s="9"/>
      <c r="V200" s="9"/>
      <c r="W200" s="9"/>
      <c r="X200" s="9"/>
      <c r="Y200" s="10">
        <v>42825</v>
      </c>
      <c r="Z200" s="9">
        <v>525300000</v>
      </c>
      <c r="AA200" s="9">
        <v>146100000</v>
      </c>
      <c r="AB200" s="9"/>
      <c r="AC200" s="9"/>
      <c r="AD200" s="9"/>
      <c r="AE200" s="9">
        <v>323700000</v>
      </c>
      <c r="AF200" s="10">
        <v>43190</v>
      </c>
      <c r="AG200" s="9">
        <v>540600000</v>
      </c>
      <c r="AH200" s="9">
        <v>122800000</v>
      </c>
      <c r="AI200" s="9">
        <v>83400000</v>
      </c>
      <c r="AJ200" s="9">
        <v>101200000</v>
      </c>
      <c r="AK200" s="9">
        <v>28500000</v>
      </c>
      <c r="AL200" s="9">
        <f>SUM(AH200:AK200)</f>
        <v>335900000</v>
      </c>
      <c r="AM200">
        <f>COUNTIFS(Companies!$A$2:$A$1048576,A200)</f>
        <v>1</v>
      </c>
    </row>
    <row r="201" spans="1:39" x14ac:dyDescent="0.25">
      <c r="A201">
        <v>506</v>
      </c>
      <c r="B201" t="s">
        <v>314</v>
      </c>
      <c r="C201" t="s">
        <v>546</v>
      </c>
      <c r="D201" s="10"/>
      <c r="E201" s="9"/>
      <c r="F201" s="9"/>
      <c r="G201" s="9"/>
      <c r="H201" s="9"/>
      <c r="I201" s="9"/>
      <c r="J201" s="9"/>
      <c r="K201" s="10"/>
      <c r="L201" s="9"/>
      <c r="M201" s="9"/>
      <c r="N201" s="9"/>
      <c r="O201" s="9"/>
      <c r="P201" s="9"/>
      <c r="Q201" s="9"/>
      <c r="R201" s="10">
        <v>42460</v>
      </c>
      <c r="S201" s="9">
        <v>975800000</v>
      </c>
      <c r="T201" s="9">
        <v>236200000</v>
      </c>
      <c r="U201" s="9"/>
      <c r="V201" s="9"/>
      <c r="W201" s="9"/>
      <c r="X201" s="9">
        <v>550700000</v>
      </c>
      <c r="Y201" s="10">
        <v>42825</v>
      </c>
      <c r="Z201" s="9">
        <v>1003100000</v>
      </c>
      <c r="AA201" s="9">
        <v>-261300000</v>
      </c>
      <c r="AB201" s="9">
        <f>814900000-134800000</f>
        <v>680100000</v>
      </c>
      <c r="AC201" s="9">
        <f>270100000+6800000</f>
        <v>276900000</v>
      </c>
      <c r="AD201" s="9">
        <v>101500000</v>
      </c>
      <c r="AE201" s="9">
        <v>563200000</v>
      </c>
      <c r="AF201" s="10">
        <v>43190</v>
      </c>
      <c r="AG201" s="9">
        <v>1026700000</v>
      </c>
      <c r="AH201" s="9">
        <v>74338000</v>
      </c>
      <c r="AI201">
        <f>388100000-212600000</f>
        <v>175500000</v>
      </c>
      <c r="AJ201">
        <f>286100000+9900000</f>
        <v>296000000</v>
      </c>
      <c r="AK201" s="9">
        <v>23200000</v>
      </c>
      <c r="AL201" s="9">
        <v>577100000</v>
      </c>
      <c r="AM201">
        <f>COUNTIFS(Companies!$A$2:$A$1048576,A201)</f>
        <v>1</v>
      </c>
    </row>
    <row r="202" spans="1:39" x14ac:dyDescent="0.25">
      <c r="A202">
        <v>223482</v>
      </c>
      <c r="B202" t="s">
        <v>318</v>
      </c>
      <c r="C202" t="s">
        <v>463</v>
      </c>
      <c r="D202" s="10">
        <v>42004</v>
      </c>
      <c r="E202" s="9">
        <v>2356000000</v>
      </c>
      <c r="F202" s="9">
        <v>207800000</v>
      </c>
      <c r="G202" s="9"/>
      <c r="H202" s="9"/>
      <c r="I202" s="9"/>
      <c r="J202" s="9">
        <v>352200000</v>
      </c>
      <c r="K202" s="10">
        <v>42369</v>
      </c>
      <c r="L202" s="9">
        <v>2536500000</v>
      </c>
      <c r="M202" s="9">
        <v>282900000</v>
      </c>
      <c r="N202" s="9"/>
      <c r="O202" s="9"/>
      <c r="P202" s="9"/>
      <c r="Q202" s="9">
        <v>472900000</v>
      </c>
      <c r="R202" s="10">
        <v>42735</v>
      </c>
      <c r="S202" s="9">
        <v>2685900000</v>
      </c>
      <c r="T202" s="9">
        <v>326500000</v>
      </c>
      <c r="U202" s="9"/>
      <c r="V202" s="9"/>
      <c r="W202" s="9"/>
      <c r="X202" s="9">
        <v>534900000</v>
      </c>
      <c r="Y202" s="10">
        <v>43100</v>
      </c>
      <c r="Z202" s="9">
        <v>2996700000</v>
      </c>
      <c r="AA202" s="9">
        <v>296500000</v>
      </c>
      <c r="AB202" s="9">
        <v>10100000</v>
      </c>
      <c r="AC202" s="9">
        <v>70100000</v>
      </c>
      <c r="AD202" s="9">
        <v>224300000</v>
      </c>
      <c r="AE202" s="9">
        <v>601000000</v>
      </c>
      <c r="AF202" s="10"/>
      <c r="AJ202" s="9"/>
      <c r="AK202" s="9"/>
      <c r="AL202" s="9"/>
      <c r="AM202">
        <f>COUNTIFS(Companies!$A$2:$A$1048576,A202)</f>
        <v>1</v>
      </c>
    </row>
    <row r="203" spans="1:39" x14ac:dyDescent="0.25">
      <c r="A203">
        <v>8114</v>
      </c>
      <c r="B203" t="s">
        <v>320</v>
      </c>
      <c r="C203" t="s">
        <v>463</v>
      </c>
      <c r="D203" s="10">
        <v>41729</v>
      </c>
      <c r="E203" s="9">
        <v>1067780000</v>
      </c>
      <c r="F203" s="9">
        <v>11060000</v>
      </c>
      <c r="G203" s="9"/>
      <c r="H203" s="9"/>
      <c r="I203" s="9"/>
      <c r="J203" s="9">
        <v>109138000</v>
      </c>
      <c r="K203" s="10">
        <v>42094</v>
      </c>
      <c r="L203" s="9">
        <v>1180073000</v>
      </c>
      <c r="M203" s="9">
        <v>-1361000</v>
      </c>
      <c r="N203" s="9"/>
      <c r="O203" s="9"/>
      <c r="P203" s="9"/>
      <c r="Q203" s="9">
        <v>104495000</v>
      </c>
      <c r="R203" s="10">
        <v>42460</v>
      </c>
      <c r="S203" s="9">
        <v>1290678000</v>
      </c>
      <c r="T203" s="9">
        <v>35801000</v>
      </c>
      <c r="U203" s="9"/>
      <c r="V203" s="9"/>
      <c r="W203" s="9"/>
      <c r="X203" s="9">
        <v>143534000</v>
      </c>
      <c r="Y203" s="10">
        <v>42825</v>
      </c>
      <c r="Z203" s="9">
        <v>1257261000</v>
      </c>
      <c r="AA203" s="9">
        <v>35908000</v>
      </c>
      <c r="AB203" s="9"/>
      <c r="AC203" s="9"/>
      <c r="AD203" s="9"/>
      <c r="AE203" s="9">
        <v>157192000</v>
      </c>
      <c r="AF203" s="10">
        <v>43190</v>
      </c>
      <c r="AG203">
        <v>1330354000</v>
      </c>
      <c r="AH203">
        <v>64792000</v>
      </c>
      <c r="AI203">
        <v>15262000</v>
      </c>
      <c r="AJ203" s="9">
        <v>75003000</v>
      </c>
      <c r="AK203" s="9">
        <v>11411000</v>
      </c>
      <c r="AL203" s="9">
        <v>166468000</v>
      </c>
      <c r="AM203">
        <f>COUNTIFS(Companies!$A$2:$A$1048576,A203)</f>
        <v>1</v>
      </c>
    </row>
    <row r="204" spans="1:39" x14ac:dyDescent="0.25">
      <c r="A204">
        <v>962</v>
      </c>
      <c r="B204" t="s">
        <v>322</v>
      </c>
      <c r="C204" t="s">
        <v>463</v>
      </c>
      <c r="D204" s="10">
        <v>41912</v>
      </c>
      <c r="E204" s="9">
        <v>8356783000</v>
      </c>
      <c r="F204" s="9">
        <v>232764000</v>
      </c>
      <c r="G204" s="9"/>
      <c r="H204" s="9"/>
      <c r="I204" s="9"/>
      <c r="J204" s="9">
        <v>417562000</v>
      </c>
      <c r="K204" s="10">
        <v>42277</v>
      </c>
      <c r="L204" s="9">
        <v>17989880000</v>
      </c>
      <c r="M204" s="9">
        <v>-71233000</v>
      </c>
      <c r="N204" s="9"/>
      <c r="O204" s="9"/>
      <c r="P204" s="9"/>
      <c r="Q204" s="9">
        <v>1020478000</v>
      </c>
      <c r="R204" s="10">
        <v>42643</v>
      </c>
      <c r="S204" s="9">
        <v>17410825000</v>
      </c>
      <c r="T204" s="9">
        <v>163472000</v>
      </c>
      <c r="U204" s="9"/>
      <c r="V204" s="9"/>
      <c r="W204" s="9"/>
      <c r="X204" s="9">
        <v>926466000</v>
      </c>
      <c r="Y204" s="10">
        <v>43008</v>
      </c>
      <c r="Z204" s="9">
        <v>18203402000</v>
      </c>
      <c r="AA204" s="9">
        <v>421476000</v>
      </c>
      <c r="AB204" s="9"/>
      <c r="AC204" s="9"/>
      <c r="AD204" s="9"/>
      <c r="AE204" s="9">
        <v>829042000</v>
      </c>
      <c r="AF204" s="10">
        <v>43373</v>
      </c>
      <c r="AG204" s="9">
        <v>20155512000</v>
      </c>
      <c r="AH204" s="9">
        <v>197127000</v>
      </c>
      <c r="AI204" s="9">
        <v>267519000</v>
      </c>
      <c r="AJ204" s="9">
        <v>267570000</v>
      </c>
      <c r="AK204" s="9">
        <v>-19643000</v>
      </c>
      <c r="AL204" s="9">
        <v>637700000</v>
      </c>
      <c r="AM204">
        <f>COUNTIFS(Companies!$A$2:$A$1048576,A204)</f>
        <v>1</v>
      </c>
    </row>
    <row r="205" spans="1:39" x14ac:dyDescent="0.25">
      <c r="A205">
        <v>974</v>
      </c>
      <c r="B205" t="s">
        <v>324</v>
      </c>
      <c r="C205" t="s">
        <v>463</v>
      </c>
      <c r="D205" s="10">
        <v>42004</v>
      </c>
      <c r="E205" s="9">
        <v>1331421000</v>
      </c>
      <c r="F205" s="9">
        <v>-32135000</v>
      </c>
      <c r="G205" s="9"/>
      <c r="H205" s="9"/>
      <c r="I205" s="9"/>
      <c r="J205" s="9">
        <v>90190000</v>
      </c>
      <c r="K205" s="10">
        <v>42369</v>
      </c>
      <c r="L205" s="9">
        <v>1333570000</v>
      </c>
      <c r="M205" s="9">
        <v>-7990000</v>
      </c>
      <c r="N205" s="9"/>
      <c r="O205" s="9"/>
      <c r="P205" s="9"/>
      <c r="Q205" s="9">
        <v>110110000</v>
      </c>
      <c r="R205" s="10">
        <v>42735</v>
      </c>
      <c r="S205" s="9">
        <v>1221920000</v>
      </c>
      <c r="T205" s="9">
        <v>29160000</v>
      </c>
      <c r="U205" s="9"/>
      <c r="V205" s="9"/>
      <c r="W205" s="9"/>
      <c r="X205" s="9">
        <v>102865000</v>
      </c>
      <c r="Y205" s="10">
        <v>43100</v>
      </c>
      <c r="Z205" s="9">
        <v>1359019000</v>
      </c>
      <c r="AA205" s="9">
        <v>-66235000</v>
      </c>
      <c r="AB205" s="9">
        <v>15856000</v>
      </c>
      <c r="AC205" s="9">
        <v>44419000</v>
      </c>
      <c r="AD205" s="9">
        <v>5005000</v>
      </c>
      <c r="AE205" s="9">
        <v>-955000</v>
      </c>
      <c r="AF205" s="10"/>
      <c r="AJ205" s="9"/>
      <c r="AK205" s="9"/>
      <c r="AL205" s="9"/>
      <c r="AM205">
        <f>COUNTIFS(Companies!$A$2:$A$1048576,A205)</f>
        <v>1</v>
      </c>
    </row>
    <row r="206" spans="1:39" x14ac:dyDescent="0.25">
      <c r="A206">
        <v>1933</v>
      </c>
      <c r="B206" t="s">
        <v>326</v>
      </c>
      <c r="C206" t="s">
        <v>463</v>
      </c>
      <c r="D206" s="10">
        <v>42004</v>
      </c>
      <c r="E206" s="9">
        <v>465791000</v>
      </c>
      <c r="F206" s="9">
        <v>61058000</v>
      </c>
      <c r="G206" s="9"/>
      <c r="H206" s="9"/>
      <c r="I206" s="9"/>
      <c r="J206" s="9">
        <v>161963000</v>
      </c>
      <c r="K206" s="10">
        <v>42369</v>
      </c>
      <c r="L206" s="9">
        <v>458641000</v>
      </c>
      <c r="M206" s="9">
        <v>60484000</v>
      </c>
      <c r="N206" s="9"/>
      <c r="O206" s="9"/>
      <c r="P206" s="9"/>
      <c r="Q206" s="9">
        <v>162422000</v>
      </c>
      <c r="R206" s="10">
        <v>42735</v>
      </c>
      <c r="S206" s="9">
        <v>436087000</v>
      </c>
      <c r="T206" s="9">
        <v>59743000</v>
      </c>
      <c r="U206" s="9"/>
      <c r="V206" s="9"/>
      <c r="W206" s="9"/>
      <c r="X206" s="9">
        <v>155466000</v>
      </c>
      <c r="Y206" s="10">
        <v>43100</v>
      </c>
      <c r="Z206" s="9">
        <v>440603000</v>
      </c>
      <c r="AA206" s="9">
        <v>69367000</v>
      </c>
      <c r="AB206" s="9">
        <v>20792000</v>
      </c>
      <c r="AC206" s="9">
        <v>39031000</v>
      </c>
      <c r="AD206" s="9">
        <v>38974000</v>
      </c>
      <c r="AE206" s="9">
        <v>168164000</v>
      </c>
      <c r="AF206" s="10"/>
      <c r="AJ206" s="9"/>
      <c r="AK206" s="9"/>
      <c r="AL206" s="9"/>
      <c r="AM206">
        <f>COUNTIFS(Companies!$A$2:$A$1048576,A206)</f>
        <v>1</v>
      </c>
    </row>
    <row r="207" spans="1:39" x14ac:dyDescent="0.25">
      <c r="A207">
        <v>8058</v>
      </c>
      <c r="B207" t="s">
        <v>328</v>
      </c>
      <c r="C207" t="s">
        <v>463</v>
      </c>
      <c r="D207" s="10">
        <v>42004</v>
      </c>
      <c r="E207" s="9">
        <v>3011328000</v>
      </c>
      <c r="F207" s="9">
        <v>429841000</v>
      </c>
      <c r="G207" s="9"/>
      <c r="H207" s="9"/>
      <c r="I207" s="9"/>
      <c r="J207" s="9">
        <v>1424732000</v>
      </c>
      <c r="K207" s="10">
        <v>42369</v>
      </c>
      <c r="L207" s="9">
        <v>3159000000</v>
      </c>
      <c r="M207" s="9">
        <v>476000000</v>
      </c>
      <c r="N207" s="9"/>
      <c r="O207" s="9"/>
      <c r="P207" s="9"/>
      <c r="Q207" s="9">
        <v>1512000000</v>
      </c>
      <c r="R207" s="10">
        <v>42735</v>
      </c>
      <c r="S207" s="9">
        <v>3302000000</v>
      </c>
      <c r="T207" s="9">
        <v>468000000</v>
      </c>
      <c r="U207" s="9"/>
      <c r="V207" s="9"/>
      <c r="W207" s="9"/>
      <c r="X207" s="9">
        <v>1540000000</v>
      </c>
      <c r="Y207" s="10">
        <v>43100</v>
      </c>
      <c r="Z207" s="9">
        <v>3357000000</v>
      </c>
      <c r="AA207" s="9">
        <v>426000000</v>
      </c>
      <c r="AB207" s="9">
        <v>342000000</v>
      </c>
      <c r="AC207" s="9">
        <v>492000000</v>
      </c>
      <c r="AD207" s="9">
        <v>486000000</v>
      </c>
      <c r="AE207" s="9">
        <v>1746000000</v>
      </c>
      <c r="AF207" s="10"/>
      <c r="AJ207" s="9"/>
      <c r="AK207" s="9"/>
      <c r="AL207" s="9"/>
      <c r="AM207">
        <f>COUNTIFS(Companies!$A$2:$A$1048576,A207)</f>
        <v>1</v>
      </c>
    </row>
    <row r="208" spans="1:39" x14ac:dyDescent="0.25">
      <c r="A208">
        <v>8060</v>
      </c>
      <c r="B208" t="s">
        <v>330</v>
      </c>
      <c r="C208" t="s">
        <v>463</v>
      </c>
      <c r="D208" s="10">
        <v>42004</v>
      </c>
      <c r="E208" s="9">
        <v>779903000</v>
      </c>
      <c r="F208" s="9">
        <v>213884000</v>
      </c>
      <c r="G208" s="9"/>
      <c r="H208" s="9"/>
      <c r="I208" s="9"/>
      <c r="J208" s="9">
        <v>440894000</v>
      </c>
      <c r="K208" s="10">
        <v>42369</v>
      </c>
      <c r="L208" s="9">
        <v>814204000</v>
      </c>
      <c r="M208" s="9">
        <v>201790000</v>
      </c>
      <c r="N208" s="9"/>
      <c r="O208" s="9"/>
      <c r="P208" s="9"/>
      <c r="Q208" s="9">
        <v>449837000</v>
      </c>
      <c r="R208" s="10">
        <v>42735</v>
      </c>
      <c r="S208" s="9">
        <v>819875000</v>
      </c>
      <c r="T208" s="9">
        <v>234182000</v>
      </c>
      <c r="U208" s="9"/>
      <c r="V208" s="9"/>
      <c r="W208" s="9"/>
      <c r="X208" s="9">
        <v>458593000</v>
      </c>
      <c r="Y208" s="10">
        <v>43100</v>
      </c>
      <c r="Z208" s="9">
        <v>809525000</v>
      </c>
      <c r="AA208" s="9">
        <v>239738000</v>
      </c>
      <c r="AB208" s="9">
        <v>88341000</v>
      </c>
      <c r="AC208" s="9">
        <v>136724000</v>
      </c>
      <c r="AD208" s="9">
        <v>16914000</v>
      </c>
      <c r="AE208" s="9">
        <v>465691000</v>
      </c>
      <c r="AF208" s="10"/>
      <c r="AJ208" s="9"/>
      <c r="AK208" s="9"/>
      <c r="AL208" s="9"/>
      <c r="AM208">
        <f>COUNTIFS(Companies!$A$2:$A$1048576,A208)</f>
        <v>1</v>
      </c>
    </row>
    <row r="209" spans="1:39" x14ac:dyDescent="0.25">
      <c r="A209">
        <v>1014</v>
      </c>
      <c r="B209" s="33" t="s">
        <v>332</v>
      </c>
      <c r="C209" t="s">
        <v>463</v>
      </c>
      <c r="D209" s="10"/>
      <c r="E209" s="9"/>
      <c r="F209" s="9"/>
      <c r="G209" s="9"/>
      <c r="H209" s="9"/>
      <c r="I209" s="9"/>
      <c r="J209" s="9"/>
      <c r="K209" s="10"/>
      <c r="L209" s="9"/>
      <c r="M209" s="9"/>
      <c r="N209" s="9"/>
      <c r="O209" s="9"/>
      <c r="P209" s="9"/>
      <c r="Q209" s="9"/>
      <c r="R209" s="10">
        <v>42735</v>
      </c>
      <c r="S209" s="9">
        <v>200000000</v>
      </c>
      <c r="T209" s="9"/>
      <c r="U209" s="9"/>
      <c r="V209" s="9"/>
      <c r="W209" s="9"/>
      <c r="X209" s="9"/>
      <c r="Y209" s="10"/>
      <c r="Z209" s="9"/>
      <c r="AA209" s="9"/>
      <c r="AB209" s="9"/>
      <c r="AC209" s="9"/>
      <c r="AD209" s="9"/>
      <c r="AE209" s="9"/>
      <c r="AF209" s="10"/>
      <c r="AJ209" s="9"/>
      <c r="AK209" s="9"/>
      <c r="AL209" s="9"/>
      <c r="AM209">
        <f>COUNTIFS(Companies!$A$2:$A$1048576,A209)</f>
        <v>1</v>
      </c>
    </row>
    <row r="210" spans="1:39" x14ac:dyDescent="0.25">
      <c r="A210">
        <v>8329</v>
      </c>
      <c r="B210" t="s">
        <v>334</v>
      </c>
      <c r="C210" t="s">
        <v>463</v>
      </c>
      <c r="D210" s="10">
        <v>42004</v>
      </c>
      <c r="E210" s="9">
        <v>67127000</v>
      </c>
      <c r="F210" s="9">
        <v>-2127000</v>
      </c>
      <c r="G210" s="9"/>
      <c r="H210" s="9"/>
      <c r="I210" s="9"/>
      <c r="J210" s="9">
        <v>15324000</v>
      </c>
      <c r="K210" s="10">
        <v>42369</v>
      </c>
      <c r="L210" s="9">
        <v>100335000</v>
      </c>
      <c r="M210" s="9">
        <v>-41789000</v>
      </c>
      <c r="N210" s="9"/>
      <c r="O210" s="9"/>
      <c r="P210" s="9"/>
      <c r="Q210" s="9">
        <v>19393000</v>
      </c>
      <c r="R210" s="10">
        <v>42735</v>
      </c>
      <c r="S210" s="9">
        <v>114100000</v>
      </c>
      <c r="T210" s="9">
        <v>-20472000</v>
      </c>
      <c r="U210" s="9"/>
      <c r="V210" s="9"/>
      <c r="W210" s="9"/>
      <c r="X210" s="9">
        <v>14558000</v>
      </c>
      <c r="Y210" s="10">
        <v>43100</v>
      </c>
      <c r="Z210" s="9">
        <v>121151000</v>
      </c>
      <c r="AA210" s="9">
        <v>-25794000</v>
      </c>
      <c r="AB210" s="9">
        <v>7945000</v>
      </c>
      <c r="AC210" s="9">
        <v>32395000</v>
      </c>
      <c r="AD210" s="9">
        <v>3622000</v>
      </c>
      <c r="AE210" s="9">
        <v>18168000</v>
      </c>
      <c r="AF210" s="10"/>
      <c r="AJ210" s="9"/>
      <c r="AK210" s="9"/>
      <c r="AL210" s="9"/>
      <c r="AM210">
        <f>COUNTIFS(Companies!$A$2:$A$1048576,A210)</f>
        <v>1</v>
      </c>
    </row>
    <row r="211" spans="1:39" x14ac:dyDescent="0.25">
      <c r="A211">
        <v>8116</v>
      </c>
      <c r="B211" t="s">
        <v>336</v>
      </c>
      <c r="C211" t="s">
        <v>463</v>
      </c>
      <c r="D211" s="10">
        <v>42004</v>
      </c>
      <c r="E211" s="9">
        <v>72465000</v>
      </c>
      <c r="F211" s="9">
        <v>9506000</v>
      </c>
      <c r="G211" s="9"/>
      <c r="H211" s="9"/>
      <c r="I211" s="9"/>
      <c r="J211" s="9">
        <v>31094000</v>
      </c>
      <c r="K211" s="10">
        <v>42369</v>
      </c>
      <c r="L211" s="9">
        <v>77024000</v>
      </c>
      <c r="M211" s="9">
        <v>11305000</v>
      </c>
      <c r="N211" s="9"/>
      <c r="O211" s="9"/>
      <c r="P211" s="9"/>
      <c r="Q211" s="9">
        <v>34203000</v>
      </c>
      <c r="R211" s="10">
        <v>42735</v>
      </c>
      <c r="S211" s="9">
        <v>79089000</v>
      </c>
      <c r="T211" s="9">
        <v>12954000</v>
      </c>
      <c r="U211" s="9"/>
      <c r="V211" s="9"/>
      <c r="W211" s="9"/>
      <c r="X211" s="9">
        <v>36338000</v>
      </c>
      <c r="Y211" s="10">
        <v>43100</v>
      </c>
      <c r="Z211" s="9">
        <v>82235000</v>
      </c>
      <c r="AA211" s="9">
        <v>13983000</v>
      </c>
      <c r="AB211" s="9">
        <v>6177000</v>
      </c>
      <c r="AC211" s="9">
        <v>9555000</v>
      </c>
      <c r="AD211" s="9">
        <v>9153000</v>
      </c>
      <c r="AE211" s="9">
        <v>38868000</v>
      </c>
      <c r="AF211" s="10"/>
      <c r="AJ211" s="9"/>
      <c r="AK211" s="9"/>
      <c r="AL211" s="9"/>
      <c r="AM211">
        <f>COUNTIFS(Companies!$A$2:$A$1048576,A211)</f>
        <v>1</v>
      </c>
    </row>
    <row r="212" spans="1:39" x14ac:dyDescent="0.25">
      <c r="A212">
        <v>8430</v>
      </c>
      <c r="B212" t="s">
        <v>339</v>
      </c>
      <c r="C212" t="s">
        <v>463</v>
      </c>
      <c r="D212" s="10">
        <v>42004</v>
      </c>
      <c r="E212" s="9">
        <v>1491284000</v>
      </c>
      <c r="F212" s="9">
        <v>-8341000</v>
      </c>
      <c r="G212" s="9"/>
      <c r="H212" s="9"/>
      <c r="I212" s="9"/>
      <c r="J212" s="9">
        <v>312564000</v>
      </c>
      <c r="K212" s="10">
        <v>42369</v>
      </c>
      <c r="L212" s="9">
        <v>805599000</v>
      </c>
      <c r="M212" s="9">
        <v>-241745000</v>
      </c>
      <c r="N212" s="9"/>
      <c r="O212" s="9"/>
      <c r="P212" s="9"/>
      <c r="Q212" s="9">
        <v>19285000</v>
      </c>
      <c r="R212" s="10">
        <v>42735</v>
      </c>
      <c r="S212" s="9">
        <v>547497000</v>
      </c>
      <c r="T212" s="9">
        <v>-123373000</v>
      </c>
      <c r="U212" s="9"/>
      <c r="V212" s="9"/>
      <c r="W212" s="9"/>
      <c r="X212" s="9">
        <v>-55484000</v>
      </c>
      <c r="Y212" s="10">
        <v>43100</v>
      </c>
      <c r="Z212" s="9">
        <v>864041000</v>
      </c>
      <c r="AA212" s="9">
        <v>-96674000</v>
      </c>
      <c r="AB212" s="9">
        <f>37472000-51000</f>
        <v>37421000</v>
      </c>
      <c r="AC212" s="9">
        <v>112209000</v>
      </c>
      <c r="AD212" s="9">
        <v>1678000</v>
      </c>
      <c r="AE212" s="9">
        <f>SUM(AA212:AD212)</f>
        <v>54634000</v>
      </c>
      <c r="AF212" s="10"/>
      <c r="AJ212" s="9"/>
      <c r="AK212" s="9"/>
      <c r="AL212" s="9"/>
      <c r="AM212">
        <f>COUNTIFS(Companies!$A$2:$A$1048576,A212)</f>
        <v>1</v>
      </c>
    </row>
    <row r="213" spans="1:39" x14ac:dyDescent="0.25">
      <c r="A213">
        <v>1080</v>
      </c>
      <c r="B213" t="s">
        <v>341</v>
      </c>
      <c r="C213" t="s">
        <v>463</v>
      </c>
      <c r="D213" s="10"/>
      <c r="E213" s="9"/>
      <c r="F213" s="9"/>
      <c r="G213" s="9"/>
      <c r="H213" s="9"/>
      <c r="I213" s="9"/>
      <c r="J213" s="9"/>
      <c r="K213" s="10">
        <v>42369</v>
      </c>
      <c r="L213" s="9">
        <v>2962962962.9629626</v>
      </c>
      <c r="M213" s="9"/>
      <c r="N213" s="9"/>
      <c r="O213" s="9"/>
      <c r="P213" s="9"/>
      <c r="Q213" s="9"/>
      <c r="R213" s="10">
        <v>42735</v>
      </c>
      <c r="S213" s="9">
        <v>3192083333.3333335</v>
      </c>
      <c r="T213" s="9"/>
      <c r="U213" s="9"/>
      <c r="V213" s="9"/>
      <c r="W213" s="9"/>
      <c r="X213" s="9"/>
      <c r="Y213" s="10">
        <v>43100</v>
      </c>
      <c r="Z213" s="9">
        <v>3226100000</v>
      </c>
      <c r="AA213" s="9"/>
      <c r="AB213" s="9"/>
      <c r="AC213" s="9"/>
      <c r="AD213" s="9"/>
      <c r="AE213" s="9"/>
      <c r="AF213" s="10"/>
      <c r="AJ213" s="9"/>
      <c r="AK213" s="9"/>
      <c r="AL213" s="9"/>
      <c r="AM213">
        <f>COUNTIFS(Companies!$A$2:$A$1048576,A213)</f>
        <v>1</v>
      </c>
    </row>
    <row r="214" spans="1:39" x14ac:dyDescent="0.25">
      <c r="A214">
        <v>1094</v>
      </c>
      <c r="B214" t="s">
        <v>342</v>
      </c>
      <c r="C214" t="s">
        <v>463</v>
      </c>
      <c r="D214" s="10"/>
      <c r="E214" s="9"/>
      <c r="F214" s="9"/>
      <c r="G214" s="9"/>
      <c r="H214" s="9"/>
      <c r="I214" s="9"/>
      <c r="J214" s="9"/>
      <c r="K214" s="10">
        <v>42369</v>
      </c>
      <c r="L214" s="9">
        <v>341000000</v>
      </c>
      <c r="M214" s="9"/>
      <c r="N214" s="9"/>
      <c r="O214" s="9"/>
      <c r="P214" s="9"/>
      <c r="Q214" s="9"/>
      <c r="R214" s="10">
        <v>42735</v>
      </c>
      <c r="S214" s="9">
        <v>362000000</v>
      </c>
      <c r="T214" s="9"/>
      <c r="U214" s="9"/>
      <c r="V214" s="9"/>
      <c r="W214" s="9"/>
      <c r="X214" s="9"/>
      <c r="Y214" s="10">
        <v>43100</v>
      </c>
      <c r="Z214" s="9">
        <v>363000000</v>
      </c>
      <c r="AA214" s="9"/>
      <c r="AB214" s="9"/>
      <c r="AC214" s="9"/>
      <c r="AD214" s="9"/>
      <c r="AE214" s="9"/>
      <c r="AF214" s="10"/>
      <c r="AJ214" s="9"/>
      <c r="AK214" s="9"/>
      <c r="AL214" s="9"/>
      <c r="AM214">
        <f>COUNTIFS(Companies!$A$2:$A$1048576,A214)</f>
        <v>1</v>
      </c>
    </row>
    <row r="215" spans="1:39" x14ac:dyDescent="0.25">
      <c r="A215">
        <v>8118</v>
      </c>
      <c r="B215" t="s">
        <v>344</v>
      </c>
      <c r="C215" t="s">
        <v>463</v>
      </c>
      <c r="D215" s="10">
        <v>42004</v>
      </c>
      <c r="E215" s="9">
        <v>336000</v>
      </c>
      <c r="F215" s="9">
        <v>-18881000</v>
      </c>
      <c r="G215" s="9"/>
      <c r="H215" s="9"/>
      <c r="I215" s="9"/>
      <c r="J215" s="9">
        <v>-10105000</v>
      </c>
      <c r="K215" s="10">
        <v>42369</v>
      </c>
      <c r="L215" s="9">
        <v>304000</v>
      </c>
      <c r="M215" s="9">
        <v>-24013000</v>
      </c>
      <c r="N215" s="9"/>
      <c r="O215" s="9"/>
      <c r="P215" s="9"/>
      <c r="Q215" s="9">
        <v>-13739000</v>
      </c>
      <c r="R215" s="10">
        <v>42735</v>
      </c>
      <c r="S215" s="9">
        <v>412000</v>
      </c>
      <c r="T215" s="9">
        <v>-26339000</v>
      </c>
      <c r="U215" s="9"/>
      <c r="V215" s="9"/>
      <c r="W215" s="9"/>
      <c r="X215" s="9">
        <v>-8918000</v>
      </c>
      <c r="Y215" s="10">
        <v>43100</v>
      </c>
      <c r="Z215" s="9">
        <v>437000</v>
      </c>
      <c r="AA215" s="9">
        <v>-33864000</v>
      </c>
      <c r="AB215" s="9">
        <v>17719000</v>
      </c>
      <c r="AC215" s="9">
        <v>4111000</v>
      </c>
      <c r="AD215" s="9">
        <v>4000</v>
      </c>
      <c r="AE215" s="9">
        <v>-12030000</v>
      </c>
      <c r="AF215" s="10"/>
      <c r="AJ215" s="9"/>
      <c r="AK215" s="9"/>
      <c r="AL215" s="9"/>
      <c r="AM215">
        <f>COUNTIFS(Companies!$A$2:$A$1048576,A215)</f>
        <v>1</v>
      </c>
    </row>
    <row r="216" spans="1:39" x14ac:dyDescent="0.25">
      <c r="A216">
        <v>8064</v>
      </c>
      <c r="B216" t="s">
        <v>346</v>
      </c>
      <c r="C216" t="s">
        <v>463</v>
      </c>
      <c r="D216" s="10">
        <v>42004</v>
      </c>
      <c r="E216" s="9">
        <v>555103000</v>
      </c>
      <c r="F216" s="9">
        <v>49370000</v>
      </c>
      <c r="G216" s="9"/>
      <c r="H216" s="9"/>
      <c r="I216" s="9"/>
      <c r="J216" s="9">
        <v>105528000</v>
      </c>
      <c r="K216" s="10">
        <v>42369</v>
      </c>
      <c r="L216" s="9">
        <v>535004000</v>
      </c>
      <c r="M216" s="9">
        <v>43463000</v>
      </c>
      <c r="N216" s="9"/>
      <c r="O216" s="9"/>
      <c r="P216" s="9"/>
      <c r="Q216" s="9">
        <v>101383000</v>
      </c>
      <c r="R216" s="10">
        <v>42735</v>
      </c>
      <c r="S216" s="9">
        <v>514246000</v>
      </c>
      <c r="T216" s="9">
        <v>13797000</v>
      </c>
      <c r="U216" s="9"/>
      <c r="V216" s="9"/>
      <c r="W216" s="9"/>
      <c r="X216" s="9">
        <v>62459000</v>
      </c>
      <c r="Y216" s="10">
        <v>43100</v>
      </c>
      <c r="Z216" s="9">
        <v>619811000</v>
      </c>
      <c r="AA216" s="9">
        <v>21101000</v>
      </c>
      <c r="AB216" s="9">
        <v>7793000</v>
      </c>
      <c r="AC216" s="9">
        <v>46667000</v>
      </c>
      <c r="AD216" s="9">
        <v>12462000</v>
      </c>
      <c r="AE216" s="9">
        <v>88023000</v>
      </c>
      <c r="AF216" s="10"/>
      <c r="AJ216" s="9"/>
      <c r="AK216" s="9"/>
      <c r="AL216" s="9"/>
      <c r="AM216">
        <f>COUNTIFS(Companies!$A$2:$A$1048576,A216)</f>
        <v>1</v>
      </c>
    </row>
    <row r="217" spans="1:39" x14ac:dyDescent="0.25">
      <c r="A217">
        <v>1920</v>
      </c>
      <c r="B217" t="s">
        <v>348</v>
      </c>
      <c r="C217" t="s">
        <v>463</v>
      </c>
      <c r="D217" s="10">
        <v>42004</v>
      </c>
      <c r="E217" s="9">
        <v>597499000</v>
      </c>
      <c r="F217" s="9">
        <v>56738000</v>
      </c>
      <c r="G217" s="9"/>
      <c r="H217" s="9"/>
      <c r="I217" s="9"/>
      <c r="J217" s="9">
        <v>171896000</v>
      </c>
      <c r="K217" s="10">
        <v>42369</v>
      </c>
      <c r="L217" s="9">
        <v>588368000</v>
      </c>
      <c r="M217" s="9">
        <v>45017000</v>
      </c>
      <c r="N217" s="9"/>
      <c r="O217" s="9"/>
      <c r="P217" s="9"/>
      <c r="Q217" s="9">
        <v>158863000</v>
      </c>
      <c r="R217" s="10">
        <v>42735</v>
      </c>
      <c r="S217" s="9">
        <v>609370000</v>
      </c>
      <c r="T217" s="9">
        <v>48675000</v>
      </c>
      <c r="U217" s="9"/>
      <c r="V217" s="9"/>
      <c r="W217" s="9"/>
      <c r="X217" s="9">
        <v>166201000</v>
      </c>
      <c r="Y217" s="10">
        <v>43100</v>
      </c>
      <c r="Z217" s="9">
        <v>666890000</v>
      </c>
      <c r="AA217" s="9">
        <v>67181000</v>
      </c>
      <c r="AB217" s="9">
        <v>33928000</v>
      </c>
      <c r="AC217" s="9">
        <v>76783000</v>
      </c>
      <c r="AD217" s="9">
        <v>28928000</v>
      </c>
      <c r="AE217" s="9">
        <v>206820000</v>
      </c>
      <c r="AF217" s="10"/>
      <c r="AJ217" s="9"/>
      <c r="AK217" s="9"/>
      <c r="AL217" s="9"/>
      <c r="AM217">
        <f>COUNTIFS(Companies!$A$2:$A$1048576,A217)</f>
        <v>1</v>
      </c>
    </row>
    <row r="218" spans="1:39" x14ac:dyDescent="0.25">
      <c r="A218">
        <v>1102</v>
      </c>
      <c r="B218" t="s">
        <v>349</v>
      </c>
      <c r="C218" t="s">
        <v>463</v>
      </c>
      <c r="D218" s="10"/>
      <c r="E218" s="9"/>
      <c r="F218" s="9"/>
      <c r="G218" s="9"/>
      <c r="H218" s="9"/>
      <c r="I218" s="9"/>
      <c r="J218" s="9"/>
      <c r="K218" s="10">
        <v>42369</v>
      </c>
      <c r="L218" s="9">
        <v>211700000</v>
      </c>
      <c r="M218" s="9"/>
      <c r="N218" s="9"/>
      <c r="O218" s="9"/>
      <c r="P218" s="9"/>
      <c r="Q218" s="9"/>
      <c r="R218" s="10">
        <v>42735</v>
      </c>
      <c r="S218" s="9">
        <v>247600000</v>
      </c>
      <c r="T218" s="9"/>
      <c r="U218" s="9"/>
      <c r="V218" s="9"/>
      <c r="W218" s="9"/>
      <c r="X218" s="9"/>
      <c r="Y218" s="10">
        <v>43100</v>
      </c>
      <c r="Z218" s="9">
        <v>271800000</v>
      </c>
      <c r="AA218" s="9"/>
      <c r="AB218" s="9"/>
      <c r="AC218" s="9"/>
      <c r="AD218" s="9"/>
      <c r="AE218" s="9"/>
      <c r="AF218" s="10"/>
      <c r="AJ218" s="9"/>
      <c r="AK218" s="9"/>
      <c r="AL218" s="9"/>
      <c r="AM218">
        <f>COUNTIFS(Companies!$A$2:$A$1048576,A218)</f>
        <v>1</v>
      </c>
    </row>
    <row r="219" spans="1:39" x14ac:dyDescent="0.25">
      <c r="A219">
        <v>1106</v>
      </c>
      <c r="B219" t="s">
        <v>350</v>
      </c>
      <c r="C219" t="s">
        <v>463</v>
      </c>
      <c r="D219" s="10"/>
      <c r="E219" s="9"/>
      <c r="F219" s="9"/>
      <c r="G219" s="9"/>
      <c r="H219" s="9"/>
      <c r="I219" s="9"/>
      <c r="J219" s="9"/>
      <c r="K219" s="10">
        <v>42369</v>
      </c>
      <c r="L219" s="9">
        <v>1275316455.6962025</v>
      </c>
      <c r="M219" s="9"/>
      <c r="N219" s="9"/>
      <c r="O219" s="9"/>
      <c r="P219" s="9"/>
      <c r="Q219" s="9"/>
      <c r="R219" s="10">
        <v>42735</v>
      </c>
      <c r="S219" s="9">
        <v>1188684210.5263157</v>
      </c>
      <c r="T219" s="9"/>
      <c r="U219" s="9"/>
      <c r="V219" s="9"/>
      <c r="W219" s="9"/>
      <c r="X219" s="9"/>
      <c r="Y219" s="10">
        <v>43100</v>
      </c>
      <c r="Z219" s="9">
        <v>1173142857</v>
      </c>
      <c r="AA219" s="9"/>
      <c r="AB219" s="9"/>
      <c r="AC219" s="9"/>
      <c r="AD219" s="9"/>
      <c r="AE219" s="9"/>
      <c r="AF219" s="10"/>
      <c r="AJ219" s="9"/>
      <c r="AK219" s="9"/>
      <c r="AL219" s="9"/>
      <c r="AM219">
        <f>COUNTIFS(Companies!$A$2:$A$1048576,A219)</f>
        <v>1</v>
      </c>
    </row>
    <row r="220" spans="1:39" x14ac:dyDescent="0.25">
      <c r="A220">
        <v>1114</v>
      </c>
      <c r="B220" t="s">
        <v>351</v>
      </c>
      <c r="C220" t="s">
        <v>463</v>
      </c>
      <c r="D220" s="10">
        <v>42004</v>
      </c>
      <c r="E220" s="9">
        <v>5413469000</v>
      </c>
      <c r="F220" s="9">
        <v>-318602000</v>
      </c>
      <c r="G220" s="9"/>
      <c r="H220" s="9"/>
      <c r="I220" s="9"/>
      <c r="J220" s="9">
        <v>-233792000</v>
      </c>
      <c r="K220" s="10">
        <v>42363</v>
      </c>
      <c r="L220" s="9">
        <v>5361505000</v>
      </c>
      <c r="M220" s="9">
        <v>92117000</v>
      </c>
      <c r="N220" s="9"/>
      <c r="O220" s="9"/>
      <c r="P220" s="9"/>
      <c r="Q220" s="9">
        <v>160506000</v>
      </c>
      <c r="R220" s="10">
        <v>42734</v>
      </c>
      <c r="S220" s="9">
        <v>5235944000</v>
      </c>
      <c r="T220" s="9">
        <v>-124254000</v>
      </c>
      <c r="U220" s="9"/>
      <c r="V220" s="9"/>
      <c r="W220" s="9"/>
      <c r="X220" s="9">
        <v>-228537000</v>
      </c>
      <c r="Y220" s="10"/>
      <c r="Z220" s="9"/>
      <c r="AA220" s="9"/>
      <c r="AB220" s="9"/>
      <c r="AC220" s="9"/>
      <c r="AD220" s="9"/>
      <c r="AE220" s="9"/>
      <c r="AF220" s="10"/>
      <c r="AJ220" s="9"/>
      <c r="AK220" s="9"/>
      <c r="AL220" s="9"/>
      <c r="AM220">
        <f>COUNTIFS(Companies!$A$2:$A$1048576,A220)</f>
        <v>1</v>
      </c>
    </row>
    <row r="221" spans="1:39" x14ac:dyDescent="0.25">
      <c r="A221">
        <v>5288</v>
      </c>
      <c r="B221" t="s">
        <v>353</v>
      </c>
      <c r="C221" t="s">
        <v>463</v>
      </c>
      <c r="D221" s="10">
        <v>42004</v>
      </c>
      <c r="E221" s="9">
        <v>94020000</v>
      </c>
      <c r="F221" s="9">
        <v>21319000</v>
      </c>
      <c r="G221" s="9"/>
      <c r="H221" s="9"/>
      <c r="I221" s="9"/>
      <c r="J221" s="9">
        <v>42050000</v>
      </c>
      <c r="K221" s="10">
        <v>42369</v>
      </c>
      <c r="L221" s="9">
        <v>103088000</v>
      </c>
      <c r="M221" s="9">
        <v>22761000</v>
      </c>
      <c r="N221" s="9"/>
      <c r="O221" s="9"/>
      <c r="P221" s="9"/>
      <c r="Q221" s="9">
        <v>39519000</v>
      </c>
      <c r="R221" s="10">
        <v>42735</v>
      </c>
      <c r="S221" s="9">
        <v>105316000</v>
      </c>
      <c r="T221" s="9">
        <v>23387000</v>
      </c>
      <c r="U221" s="9"/>
      <c r="V221" s="9"/>
      <c r="W221" s="9"/>
      <c r="X221" s="9">
        <v>45449000</v>
      </c>
      <c r="Y221" s="10">
        <v>43100</v>
      </c>
      <c r="Z221" s="9">
        <v>113849000</v>
      </c>
      <c r="AA221" s="9">
        <v>25054000</v>
      </c>
      <c r="AB221" s="9">
        <v>8067000</v>
      </c>
      <c r="AC221" s="9">
        <v>17459000</v>
      </c>
      <c r="AD221" s="9">
        <v>168000</v>
      </c>
      <c r="AE221" s="9">
        <v>50748000</v>
      </c>
      <c r="AF221" s="10"/>
      <c r="AJ221" s="9"/>
      <c r="AK221" s="9"/>
      <c r="AL221" s="9"/>
      <c r="AM221">
        <f>COUNTIFS(Companies!$A$2:$A$1048576,A221)</f>
        <v>1</v>
      </c>
    </row>
    <row r="222" spans="1:39" x14ac:dyDescent="0.25">
      <c r="A222">
        <v>8073</v>
      </c>
      <c r="B222" t="s">
        <v>354</v>
      </c>
      <c r="C222" t="s">
        <v>463</v>
      </c>
      <c r="D222" s="10">
        <v>42036</v>
      </c>
      <c r="E222" s="9">
        <v>2427000000</v>
      </c>
      <c r="F222" s="9"/>
      <c r="G222" s="9"/>
      <c r="H222" s="9"/>
      <c r="I222" s="9"/>
      <c r="J222" s="9">
        <v>198000000</v>
      </c>
      <c r="K222" s="10">
        <v>42400</v>
      </c>
      <c r="L222" s="9">
        <v>2510000000</v>
      </c>
      <c r="M222" s="9"/>
      <c r="N222" s="9"/>
      <c r="O222" s="9"/>
      <c r="P222" s="9"/>
      <c r="Q222" s="9">
        <v>22000000</v>
      </c>
      <c r="R222" s="10">
        <v>42764</v>
      </c>
      <c r="S222" s="9">
        <v>2622000000</v>
      </c>
      <c r="T222" s="9"/>
      <c r="U222" s="9"/>
      <c r="V222" s="9"/>
      <c r="W222" s="9"/>
      <c r="X222" s="9">
        <v>234000000</v>
      </c>
      <c r="Y222" s="10"/>
      <c r="Z222" s="9"/>
      <c r="AA222" s="9"/>
      <c r="AB222" s="9"/>
      <c r="AC222" s="9"/>
      <c r="AD222" s="9"/>
      <c r="AE222" s="9"/>
      <c r="AF222" s="10"/>
      <c r="AJ222" s="9"/>
      <c r="AK222" s="9"/>
      <c r="AL222" s="9"/>
      <c r="AM222">
        <f>COUNTIFS(Companies!$A$2:$A$1048576,A222)</f>
        <v>1</v>
      </c>
    </row>
    <row r="223" spans="1:39" x14ac:dyDescent="0.25">
      <c r="A223">
        <v>8067</v>
      </c>
      <c r="B223" t="s">
        <v>356</v>
      </c>
      <c r="C223" t="s">
        <v>463</v>
      </c>
      <c r="D223" s="10"/>
      <c r="E223" s="9"/>
      <c r="F223" s="9"/>
      <c r="G223" s="9"/>
      <c r="H223" s="9"/>
      <c r="I223" s="9"/>
      <c r="J223" s="9"/>
      <c r="K223" s="10"/>
      <c r="L223" s="9"/>
      <c r="M223" s="9"/>
      <c r="N223" s="9"/>
      <c r="O223" s="9"/>
      <c r="P223" s="9"/>
      <c r="Q223" s="9"/>
      <c r="R223" s="10">
        <v>42643</v>
      </c>
      <c r="S223" s="9">
        <v>436000000</v>
      </c>
      <c r="T223" s="9"/>
      <c r="U223" s="9"/>
      <c r="V223" s="9"/>
      <c r="W223" s="9"/>
      <c r="X223" s="9"/>
      <c r="Y223" s="10">
        <v>42886</v>
      </c>
      <c r="Z223" s="9">
        <v>475000000</v>
      </c>
      <c r="AA223" s="9"/>
      <c r="AB223" s="9"/>
      <c r="AC223" s="9"/>
      <c r="AD223" s="9"/>
      <c r="AE223" s="9"/>
      <c r="AF223" s="10"/>
      <c r="AJ223" s="9"/>
      <c r="AK223" s="9"/>
      <c r="AL223" s="9"/>
      <c r="AM223">
        <f>COUNTIFS(Companies!$A$2:$A$1048576,A223)</f>
        <v>1</v>
      </c>
    </row>
    <row r="224" spans="1:39" x14ac:dyDescent="0.25">
      <c r="A224">
        <v>1174</v>
      </c>
      <c r="B224" t="s">
        <v>358</v>
      </c>
      <c r="C224" t="s">
        <v>463</v>
      </c>
      <c r="D224" s="10">
        <v>42004</v>
      </c>
      <c r="E224" s="9">
        <v>12866900000</v>
      </c>
      <c r="F224" s="9">
        <v>2598400000</v>
      </c>
      <c r="G224" s="9"/>
      <c r="H224" s="9"/>
      <c r="I224" s="9"/>
      <c r="J224" s="9"/>
      <c r="K224" s="10">
        <v>42369</v>
      </c>
      <c r="L224" s="9">
        <v>20563100000</v>
      </c>
      <c r="M224" s="9">
        <v>2598700000</v>
      </c>
      <c r="N224" s="9"/>
      <c r="O224" s="9"/>
      <c r="P224" s="9"/>
      <c r="Q224" s="9">
        <v>4642200000</v>
      </c>
      <c r="R224" s="10">
        <v>42735</v>
      </c>
      <c r="S224" s="9">
        <v>16882400000</v>
      </c>
      <c r="T224" s="9">
        <v>2553700000</v>
      </c>
      <c r="U224" s="9">
        <v>184400000</v>
      </c>
      <c r="V224" s="9">
        <v>1128100000</v>
      </c>
      <c r="W224" s="9">
        <v>457900000</v>
      </c>
      <c r="X224" s="9">
        <v>4324100000</v>
      </c>
      <c r="Y224" s="10">
        <v>43100</v>
      </c>
      <c r="Z224" s="9">
        <v>18329700000</v>
      </c>
      <c r="AA224" s="9">
        <v>2492100000</v>
      </c>
      <c r="AB224" s="9">
        <v>162700000</v>
      </c>
      <c r="AC224" s="9">
        <v>1238300000</v>
      </c>
      <c r="AD224" s="9">
        <v>469000000</v>
      </c>
      <c r="AE224" s="9">
        <v>4362100000</v>
      </c>
      <c r="AF224" s="10"/>
      <c r="AJ224" s="9"/>
      <c r="AK224" s="9"/>
      <c r="AL224" s="9"/>
      <c r="AM224">
        <f>COUNTIFS(Companies!$A$2:$A$1048576,A224)</f>
        <v>1</v>
      </c>
    </row>
    <row r="225" spans="1:39" x14ac:dyDescent="0.25">
      <c r="A225">
        <v>8070</v>
      </c>
      <c r="B225" t="s">
        <v>361</v>
      </c>
      <c r="C225" t="s">
        <v>463</v>
      </c>
      <c r="D225" s="10">
        <v>42004</v>
      </c>
      <c r="E225" s="9">
        <v>14280500000</v>
      </c>
      <c r="F225" s="9">
        <v>1222200000</v>
      </c>
      <c r="G225" s="9"/>
      <c r="H225" s="9"/>
      <c r="I225" s="9"/>
      <c r="J225" s="9">
        <v>2909700000</v>
      </c>
      <c r="K225" s="10">
        <v>42369</v>
      </c>
      <c r="L225" s="9">
        <v>13545100000</v>
      </c>
      <c r="M225" s="9">
        <v>1017200000</v>
      </c>
      <c r="N225" s="9"/>
      <c r="O225" s="9"/>
      <c r="P225" s="9"/>
      <c r="Q225" s="9">
        <v>2916700000</v>
      </c>
      <c r="R225" s="10">
        <v>42735</v>
      </c>
      <c r="S225" s="9">
        <v>13152800000</v>
      </c>
      <c r="T225" s="9">
        <v>1247100000</v>
      </c>
      <c r="U225" s="9"/>
      <c r="V225" s="9"/>
      <c r="W225" s="9"/>
      <c r="X225" s="9">
        <v>2884800000</v>
      </c>
      <c r="Y225" s="10">
        <v>43100</v>
      </c>
      <c r="Z225" s="9">
        <v>13838300000</v>
      </c>
      <c r="AA225" s="9">
        <v>1508400000</v>
      </c>
      <c r="AB225" s="9"/>
      <c r="AC225" s="9"/>
      <c r="AD225" s="9"/>
      <c r="AE225" s="9">
        <v>2913100000</v>
      </c>
      <c r="AF225" s="10"/>
      <c r="AJ225" s="9"/>
      <c r="AK225" s="9"/>
      <c r="AL225" s="9"/>
      <c r="AM225">
        <f>COUNTIFS(Companies!$A$2:$A$1048576,A225)</f>
        <v>1</v>
      </c>
    </row>
    <row r="226" spans="1:39" x14ac:dyDescent="0.25">
      <c r="A226">
        <v>8113</v>
      </c>
      <c r="B226" t="s">
        <v>363</v>
      </c>
      <c r="C226" t="s">
        <v>463</v>
      </c>
      <c r="D226" s="10">
        <v>42004</v>
      </c>
      <c r="E226" s="9">
        <v>30426000</v>
      </c>
      <c r="F226" s="9">
        <v>-18705000</v>
      </c>
      <c r="G226" s="9"/>
      <c r="H226" s="9"/>
      <c r="I226" s="9"/>
      <c r="J226" s="9">
        <v>-14455000</v>
      </c>
      <c r="K226" s="10">
        <v>42369</v>
      </c>
      <c r="L226" s="9">
        <v>44713000</v>
      </c>
      <c r="M226" s="9">
        <v>-11638000</v>
      </c>
      <c r="N226" s="9"/>
      <c r="O226" s="9"/>
      <c r="P226" s="9"/>
      <c r="Q226" s="9">
        <v>-7953000</v>
      </c>
      <c r="R226" s="10">
        <v>42735</v>
      </c>
      <c r="S226" s="9">
        <v>54715000</v>
      </c>
      <c r="T226" s="9">
        <v>1034000</v>
      </c>
      <c r="U226" s="9">
        <v>-868000</v>
      </c>
      <c r="V226" s="9">
        <v>3680000</v>
      </c>
      <c r="W226" s="9">
        <v>390000</v>
      </c>
      <c r="X226" s="9">
        <v>4037000</v>
      </c>
      <c r="Y226" s="10">
        <v>43100</v>
      </c>
      <c r="Z226" s="9">
        <v>58156000</v>
      </c>
      <c r="AA226" s="9">
        <v>12350000</v>
      </c>
      <c r="AB226" s="9">
        <v>-868000</v>
      </c>
      <c r="AC226" s="9">
        <v>3666000</v>
      </c>
      <c r="AD226" s="9">
        <v>8394000</v>
      </c>
      <c r="AE226" s="9">
        <v>23542000</v>
      </c>
      <c r="AF226" s="10"/>
      <c r="AJ226" s="9"/>
      <c r="AK226" s="9"/>
      <c r="AL226" s="9"/>
      <c r="AM226">
        <f>COUNTIFS(Companies!$A$2:$A$1048576,A226)</f>
        <v>1</v>
      </c>
    </row>
    <row r="227" spans="1:39" x14ac:dyDescent="0.25">
      <c r="A227">
        <v>1246</v>
      </c>
      <c r="B227" t="s">
        <v>365</v>
      </c>
      <c r="C227" t="s">
        <v>463</v>
      </c>
      <c r="D227" s="10"/>
      <c r="E227" s="9"/>
      <c r="F227" s="9"/>
      <c r="G227" s="9"/>
      <c r="H227" s="9"/>
      <c r="I227" s="9"/>
      <c r="J227" s="9"/>
      <c r="K227" s="10">
        <v>42277</v>
      </c>
      <c r="L227" s="9">
        <v>1116701000</v>
      </c>
      <c r="M227" s="9"/>
      <c r="N227" s="9"/>
      <c r="O227" s="9"/>
      <c r="P227" s="9"/>
      <c r="Q227" s="9"/>
      <c r="R227" s="10">
        <v>42643</v>
      </c>
      <c r="S227" s="9">
        <v>1171389000</v>
      </c>
      <c r="T227" s="9">
        <v>11729000</v>
      </c>
      <c r="U227" s="9"/>
      <c r="V227" s="9"/>
      <c r="W227" s="9"/>
      <c r="X227" s="9"/>
      <c r="Y227" s="10">
        <v>43008</v>
      </c>
      <c r="Z227" s="9">
        <v>1247400000</v>
      </c>
      <c r="AA227" s="9">
        <v>6400000</v>
      </c>
      <c r="AB227" s="9"/>
      <c r="AC227" s="9"/>
      <c r="AD227" s="9"/>
      <c r="AE227" s="9">
        <f>(77.4+44.8+149.4)*1000000</f>
        <v>271600000</v>
      </c>
      <c r="AF227" s="10">
        <v>43373</v>
      </c>
      <c r="AG227" s="9">
        <v>1339541000</v>
      </c>
      <c r="AH227" s="9">
        <v>7884000</v>
      </c>
      <c r="AI227" s="9">
        <v>57580000</v>
      </c>
      <c r="AJ227" s="9">
        <f>85860000+8073000</f>
        <v>93933000</v>
      </c>
      <c r="AK227" s="9">
        <v>1382000</v>
      </c>
      <c r="AL227" s="9">
        <v>152700000</v>
      </c>
      <c r="AM227">
        <f>COUNTIFS(Companies!$A$2:$A$1048576,A227)</f>
        <v>1</v>
      </c>
    </row>
    <row r="228" spans="1:39" x14ac:dyDescent="0.25">
      <c r="A228">
        <v>8071</v>
      </c>
      <c r="B228" t="s">
        <v>367</v>
      </c>
      <c r="C228" t="s">
        <v>463</v>
      </c>
      <c r="D228" s="10">
        <v>42004</v>
      </c>
      <c r="E228" s="9">
        <v>4877885000</v>
      </c>
      <c r="F228" s="9">
        <v>519433000</v>
      </c>
      <c r="G228" s="9"/>
      <c r="H228" s="9"/>
      <c r="I228" s="9"/>
      <c r="J228" s="9">
        <v>883548000</v>
      </c>
      <c r="K228" s="10">
        <v>42369</v>
      </c>
      <c r="L228" s="9">
        <v>4557791000</v>
      </c>
      <c r="M228" s="9">
        <v>264016000</v>
      </c>
      <c r="N228" s="9"/>
      <c r="O228" s="9"/>
      <c r="P228" s="9"/>
      <c r="Q228" s="9">
        <v>739048000</v>
      </c>
      <c r="R228" s="10">
        <v>42735</v>
      </c>
      <c r="S228" s="9">
        <v>3990487000</v>
      </c>
      <c r="T228" s="9">
        <v>135532000</v>
      </c>
      <c r="U228" s="9"/>
      <c r="V228" s="9"/>
      <c r="W228" s="9"/>
      <c r="X228" s="9">
        <v>466724000</v>
      </c>
      <c r="Y228" s="10">
        <v>43100</v>
      </c>
      <c r="Z228" s="9">
        <v>3660831000</v>
      </c>
      <c r="AA228" s="9">
        <v>2652000</v>
      </c>
      <c r="AB228" s="9">
        <v>56301000</v>
      </c>
      <c r="AC228" s="9">
        <v>118454000</v>
      </c>
      <c r="AD228" s="9">
        <v>258679000</v>
      </c>
      <c r="AE228" s="9">
        <v>436086000</v>
      </c>
      <c r="AF228" s="10"/>
      <c r="AJ228" s="9"/>
      <c r="AK228" s="9"/>
      <c r="AL228" s="9"/>
      <c r="AM228">
        <f>COUNTIFS(Companies!$A$2:$A$1048576,A228)</f>
        <v>1</v>
      </c>
    </row>
    <row r="229" spans="1:39" x14ac:dyDescent="0.25">
      <c r="A229">
        <v>1269</v>
      </c>
      <c r="B229" t="s">
        <v>369</v>
      </c>
      <c r="C229" t="s">
        <v>463</v>
      </c>
      <c r="D229" s="10">
        <v>42004</v>
      </c>
      <c r="E229" s="9">
        <v>21531577000</v>
      </c>
      <c r="F229" s="9">
        <v>852094000</v>
      </c>
      <c r="G229" s="9"/>
      <c r="H229" s="9"/>
      <c r="I229" s="9"/>
      <c r="J229" s="9">
        <v>1412238000</v>
      </c>
      <c r="K229" s="10">
        <v>42369</v>
      </c>
      <c r="L229" s="9">
        <v>18114048000</v>
      </c>
      <c r="M229" s="9">
        <v>480664000</v>
      </c>
      <c r="N229" s="9"/>
      <c r="O229" s="9"/>
      <c r="P229" s="9"/>
      <c r="Q229" s="9">
        <v>1121296000</v>
      </c>
      <c r="R229" s="10">
        <v>42735</v>
      </c>
      <c r="S229" s="9">
        <v>19036525000</v>
      </c>
      <c r="T229" s="9">
        <v>327449000</v>
      </c>
      <c r="U229" s="9"/>
      <c r="V229" s="9"/>
      <c r="W229" s="9"/>
      <c r="X229" s="9">
        <v>828042000</v>
      </c>
      <c r="Y229" s="10">
        <v>43100</v>
      </c>
      <c r="Z229" s="9">
        <v>19520970000</v>
      </c>
      <c r="AA229" s="9">
        <v>264469000</v>
      </c>
      <c r="AB229" s="9">
        <v>39862000</v>
      </c>
      <c r="AC229" s="9">
        <v>225269000</v>
      </c>
      <c r="AD229" s="9">
        <v>121972000</v>
      </c>
      <c r="AE229" s="9">
        <v>651572000</v>
      </c>
      <c r="AF229" s="10"/>
      <c r="AJ229" s="9"/>
      <c r="AK229" s="9"/>
      <c r="AL229" s="9"/>
      <c r="AM229">
        <f>COUNTIFS(Companies!$A$2:$A$1048576,A229)</f>
        <v>1</v>
      </c>
    </row>
    <row r="230" spans="1:39" x14ac:dyDescent="0.25">
      <c r="A230" s="5">
        <v>5753483</v>
      </c>
      <c r="B230" t="s">
        <v>371</v>
      </c>
      <c r="C230" t="s">
        <v>463</v>
      </c>
      <c r="D230" s="10">
        <v>42004</v>
      </c>
      <c r="E230" s="9">
        <v>597426000</v>
      </c>
      <c r="F230" s="9">
        <v>9423000</v>
      </c>
      <c r="G230" s="9"/>
      <c r="H230" s="9"/>
      <c r="I230" s="9"/>
      <c r="J230" s="9">
        <v>46556000</v>
      </c>
      <c r="K230" s="10">
        <v>42369</v>
      </c>
      <c r="L230" s="9">
        <v>716973000</v>
      </c>
      <c r="M230" s="9">
        <v>-75950000</v>
      </c>
      <c r="N230" s="9"/>
      <c r="O230" s="9"/>
      <c r="P230" s="9"/>
      <c r="Q230" s="9">
        <v>8487000</v>
      </c>
      <c r="R230" s="10">
        <v>42735</v>
      </c>
      <c r="S230" s="9">
        <v>1363962000</v>
      </c>
      <c r="T230" s="9">
        <v>-11090000</v>
      </c>
      <c r="U230" s="9"/>
      <c r="V230" s="9"/>
      <c r="W230" s="9"/>
      <c r="X230" s="9">
        <v>174531000</v>
      </c>
      <c r="Y230" s="10">
        <v>43100</v>
      </c>
      <c r="Z230" s="9">
        <v>1580413000</v>
      </c>
      <c r="AA230" s="9">
        <v>-2060000</v>
      </c>
      <c r="AB230" s="26">
        <v>59408000</v>
      </c>
      <c r="AC230" s="9">
        <v>115659000</v>
      </c>
      <c r="AD230" s="9">
        <v>40672000</v>
      </c>
      <c r="AE230" s="9">
        <v>132335000</v>
      </c>
      <c r="AF230" s="10"/>
      <c r="AJ230" s="9"/>
      <c r="AK230" s="9"/>
      <c r="AL230" s="9"/>
      <c r="AM230">
        <f>COUNTIFS(Companies!$A$2:$A$1048576,A230)</f>
        <v>1</v>
      </c>
    </row>
    <row r="231" spans="1:39" x14ac:dyDescent="0.25">
      <c r="A231">
        <v>1279</v>
      </c>
      <c r="B231" t="s">
        <v>372</v>
      </c>
      <c r="C231" t="s">
        <v>463</v>
      </c>
      <c r="D231" s="10"/>
      <c r="E231" s="9"/>
      <c r="F231" s="9"/>
      <c r="G231" s="9"/>
      <c r="H231" s="9"/>
      <c r="I231" s="9"/>
      <c r="J231" s="9"/>
      <c r="K231" s="10">
        <v>42369</v>
      </c>
      <c r="L231" s="9">
        <v>610000000</v>
      </c>
      <c r="M231" s="9"/>
      <c r="N231" s="9"/>
      <c r="O231" s="9"/>
      <c r="P231" s="9"/>
      <c r="Q231" s="9"/>
      <c r="R231" s="10">
        <v>42735</v>
      </c>
      <c r="S231" s="9">
        <v>589000000</v>
      </c>
      <c r="T231" s="9"/>
      <c r="U231" s="9"/>
      <c r="V231" s="9"/>
      <c r="W231" s="9"/>
      <c r="X231" s="9"/>
      <c r="Y231" s="10">
        <v>43100</v>
      </c>
      <c r="Z231" s="9">
        <v>841000000</v>
      </c>
      <c r="AA231" s="9"/>
      <c r="AB231" s="9"/>
      <c r="AC231" s="9"/>
      <c r="AD231" s="9"/>
      <c r="AE231" s="9"/>
      <c r="AF231" s="10"/>
      <c r="AJ231" s="9"/>
      <c r="AK231" s="9"/>
      <c r="AL231" s="9"/>
      <c r="AM231">
        <f>COUNTIFS(Companies!$A$2:$A$1048576,A231)</f>
        <v>1</v>
      </c>
    </row>
    <row r="232" spans="1:39" x14ac:dyDescent="0.25">
      <c r="A232">
        <v>8119</v>
      </c>
      <c r="B232" t="s">
        <v>374</v>
      </c>
      <c r="C232" t="s">
        <v>463</v>
      </c>
      <c r="D232" s="10">
        <v>42004</v>
      </c>
      <c r="E232" s="9">
        <v>32559000</v>
      </c>
      <c r="F232" s="9">
        <v>64931000</v>
      </c>
      <c r="G232" s="9"/>
      <c r="H232" s="9"/>
      <c r="I232" s="9"/>
      <c r="J232" s="9">
        <v>13332000</v>
      </c>
      <c r="K232" s="10">
        <v>42369</v>
      </c>
      <c r="L232" s="9">
        <v>31956000</v>
      </c>
      <c r="M232" s="9">
        <v>21363000</v>
      </c>
      <c r="N232" s="9"/>
      <c r="O232" s="9"/>
      <c r="P232" s="9"/>
      <c r="Q232" s="9">
        <v>14740000</v>
      </c>
      <c r="R232" s="10">
        <v>42735</v>
      </c>
      <c r="S232" s="9">
        <v>29799000</v>
      </c>
      <c r="T232" s="9">
        <v>-2852000</v>
      </c>
      <c r="U232" s="9"/>
      <c r="V232" s="9"/>
      <c r="W232" s="9"/>
      <c r="X232" s="9">
        <v>11549000</v>
      </c>
      <c r="Y232" s="10">
        <v>43100</v>
      </c>
      <c r="Z232" s="9">
        <v>31208000</v>
      </c>
      <c r="AA232" s="9">
        <v>4551000</v>
      </c>
      <c r="AB232" s="9">
        <v>5106000</v>
      </c>
      <c r="AC232" s="9">
        <v>6952000</v>
      </c>
      <c r="AD232" s="9">
        <v>601000</v>
      </c>
      <c r="AE232" s="9">
        <v>17210000</v>
      </c>
      <c r="AF232" s="10"/>
      <c r="AJ232" s="9"/>
      <c r="AK232" s="9"/>
      <c r="AL232" s="9"/>
      <c r="AM232">
        <f>COUNTIFS(Companies!$A$2:$A$1048576,A232)</f>
        <v>1</v>
      </c>
    </row>
    <row r="233" spans="1:39" x14ac:dyDescent="0.25">
      <c r="A233">
        <v>1352</v>
      </c>
      <c r="B233" t="s">
        <v>375</v>
      </c>
      <c r="C233" t="s">
        <v>463</v>
      </c>
      <c r="D233" s="10"/>
      <c r="E233" s="9"/>
      <c r="F233" s="9"/>
      <c r="G233" s="9"/>
      <c r="H233" s="9"/>
      <c r="I233" s="9"/>
      <c r="J233" s="9"/>
      <c r="K233" s="10">
        <v>42369</v>
      </c>
      <c r="L233" s="9">
        <v>183100000</v>
      </c>
      <c r="M233" s="9"/>
      <c r="N233" s="9"/>
      <c r="O233" s="9"/>
      <c r="P233" s="9"/>
      <c r="Q233" s="9"/>
      <c r="R233" s="10">
        <v>42735</v>
      </c>
      <c r="S233" s="9">
        <v>218000000</v>
      </c>
      <c r="T233" s="9"/>
      <c r="U233" s="9"/>
      <c r="V233" s="9"/>
      <c r="W233" s="9"/>
      <c r="X233" s="9"/>
      <c r="Y233" s="10">
        <v>43100</v>
      </c>
      <c r="Z233" s="9">
        <v>244000000</v>
      </c>
      <c r="AA233" s="9"/>
      <c r="AB233" s="9"/>
      <c r="AC233" s="9"/>
      <c r="AD233" s="9"/>
      <c r="AE233" s="9"/>
      <c r="AF233" s="10"/>
      <c r="AJ233" s="9"/>
      <c r="AK233" s="9"/>
      <c r="AL233" s="9"/>
      <c r="AM233">
        <f>COUNTIFS(Companies!$A$2:$A$1048576,A233)</f>
        <v>1</v>
      </c>
    </row>
    <row r="234" spans="1:39" x14ac:dyDescent="0.25">
      <c r="A234" s="5">
        <v>5763483</v>
      </c>
      <c r="B234" t="s">
        <v>377</v>
      </c>
      <c r="C234" t="s">
        <v>463</v>
      </c>
      <c r="D234" s="10">
        <v>41672</v>
      </c>
      <c r="E234" s="9">
        <v>6387000000</v>
      </c>
      <c r="F234" s="9">
        <v>-252000000</v>
      </c>
      <c r="G234" s="9"/>
      <c r="H234" s="9"/>
      <c r="I234" s="9"/>
      <c r="J234" s="9">
        <v>654000000</v>
      </c>
      <c r="K234" s="10">
        <v>42036</v>
      </c>
      <c r="L234" s="9">
        <v>4615000000</v>
      </c>
      <c r="M234" s="9">
        <v>1472000000</v>
      </c>
      <c r="N234" s="9"/>
      <c r="O234" s="9"/>
      <c r="P234" s="9"/>
      <c r="Q234" s="9">
        <v>797000000</v>
      </c>
      <c r="R234" s="10">
        <v>42400</v>
      </c>
      <c r="S234" s="9">
        <v>4819000000</v>
      </c>
      <c r="T234" s="9">
        <v>196000000</v>
      </c>
      <c r="U234" s="9"/>
      <c r="V234" s="9"/>
      <c r="W234" s="9"/>
      <c r="X234" s="9">
        <v>880000000</v>
      </c>
      <c r="Y234" s="10">
        <v>42763</v>
      </c>
      <c r="Z234" s="9">
        <v>5121000000</v>
      </c>
      <c r="AA234" s="9">
        <v>970000000</v>
      </c>
      <c r="AB234" s="9">
        <f>(166-2)*1000000</f>
        <v>164000000</v>
      </c>
      <c r="AC234" s="9">
        <v>97000000</v>
      </c>
      <c r="AD234" s="9">
        <v>193000000</v>
      </c>
      <c r="AE234" s="9">
        <v>731000000</v>
      </c>
      <c r="AF234" s="10"/>
      <c r="AG234" s="9"/>
      <c r="AH234" s="9"/>
      <c r="AI234" s="9"/>
      <c r="AJ234" s="9"/>
      <c r="AK234" s="9"/>
      <c r="AL234" s="9"/>
      <c r="AM234">
        <f>COUNTIFS(Companies!$A$2:$A$1048576,A234)</f>
        <v>1</v>
      </c>
    </row>
    <row r="235" spans="1:39" x14ac:dyDescent="0.25">
      <c r="A235">
        <v>1354</v>
      </c>
      <c r="B235" t="s">
        <v>378</v>
      </c>
      <c r="C235" t="s">
        <v>463</v>
      </c>
      <c r="D235" s="10"/>
      <c r="E235" s="9"/>
      <c r="F235" s="9"/>
      <c r="G235" s="9"/>
      <c r="H235" s="9"/>
      <c r="I235" s="9"/>
      <c r="J235" s="9"/>
      <c r="K235" s="10">
        <v>42369</v>
      </c>
      <c r="L235" s="9">
        <v>2122666666.6666665</v>
      </c>
      <c r="M235" s="9"/>
      <c r="N235" s="9"/>
      <c r="O235" s="9"/>
      <c r="P235" s="9"/>
      <c r="Q235" s="9"/>
      <c r="R235" s="10">
        <v>42735</v>
      </c>
      <c r="S235" s="9">
        <v>2225555555.5555553</v>
      </c>
      <c r="T235" s="9"/>
      <c r="U235" s="9"/>
      <c r="V235" s="9"/>
      <c r="W235" s="9"/>
      <c r="X235" s="9"/>
      <c r="Y235" s="10">
        <v>43100</v>
      </c>
      <c r="Z235" s="9">
        <v>2362222222</v>
      </c>
      <c r="AA235" s="9"/>
      <c r="AB235" s="9"/>
      <c r="AC235" s="9"/>
      <c r="AD235" s="9"/>
      <c r="AE235" s="9"/>
      <c r="AF235" s="10"/>
      <c r="AJ235" s="9"/>
      <c r="AK235" s="9"/>
      <c r="AL235" s="9"/>
      <c r="AM235">
        <f>COUNTIFS(Companies!$A$2:$A$1048576,A235)</f>
        <v>1</v>
      </c>
    </row>
    <row r="236" spans="1:39" x14ac:dyDescent="0.25">
      <c r="A236">
        <v>8327</v>
      </c>
      <c r="B236" t="s">
        <v>381</v>
      </c>
      <c r="C236" t="s">
        <v>463</v>
      </c>
      <c r="D236" s="10">
        <v>42004</v>
      </c>
      <c r="E236" s="9">
        <v>40306000000</v>
      </c>
      <c r="F236" s="9">
        <v>4329000000</v>
      </c>
      <c r="G236" s="9"/>
      <c r="H236" s="9"/>
      <c r="I236" s="9"/>
      <c r="J236" s="9">
        <v>7344000000</v>
      </c>
      <c r="K236" s="10">
        <v>42369</v>
      </c>
      <c r="L236" s="9">
        <v>38581000000</v>
      </c>
      <c r="M236" s="9">
        <v>4847000000</v>
      </c>
      <c r="N236" s="9"/>
      <c r="O236" s="9"/>
      <c r="P236" s="9"/>
      <c r="Q236" s="9">
        <v>8245000000</v>
      </c>
      <c r="R236" s="10">
        <v>42735</v>
      </c>
      <c r="S236" s="9">
        <v>39302000000</v>
      </c>
      <c r="T236" s="9">
        <v>4846000000</v>
      </c>
      <c r="U236" s="9"/>
      <c r="V236" s="9"/>
      <c r="W236" s="9"/>
      <c r="X236" s="9">
        <v>8121000000</v>
      </c>
      <c r="Y236" s="10">
        <v>43100</v>
      </c>
      <c r="Z236" s="9">
        <v>40534000000</v>
      </c>
      <c r="AA236" s="9">
        <v>1655000000</v>
      </c>
      <c r="AB236" s="9">
        <v>316000000</v>
      </c>
      <c r="AC236" s="9">
        <v>1115000000</v>
      </c>
      <c r="AD236" s="9">
        <v>5204000000</v>
      </c>
      <c r="AE236" s="9">
        <v>8290000000</v>
      </c>
      <c r="AF236" s="10"/>
      <c r="AJ236" s="9"/>
      <c r="AK236" s="9"/>
      <c r="AL236" s="9"/>
      <c r="AM236">
        <f>COUNTIFS(Companies!$A$2:$A$1048576,A236)</f>
        <v>1</v>
      </c>
    </row>
    <row r="237" spans="1:39" x14ac:dyDescent="0.25">
      <c r="A237">
        <v>8215</v>
      </c>
      <c r="B237" t="s">
        <v>382</v>
      </c>
      <c r="C237" t="s">
        <v>463</v>
      </c>
      <c r="D237" s="10"/>
      <c r="E237" s="9"/>
      <c r="F237" s="9"/>
      <c r="G237" s="9"/>
      <c r="H237" s="9"/>
      <c r="I237" s="9"/>
      <c r="J237" s="9"/>
      <c r="K237" s="10"/>
      <c r="L237" s="9"/>
      <c r="M237" s="9"/>
      <c r="N237" s="9"/>
      <c r="O237" s="9"/>
      <c r="P237" s="9"/>
      <c r="Q237" s="9"/>
      <c r="R237" s="10"/>
      <c r="S237" s="9"/>
      <c r="T237" s="9"/>
      <c r="U237" s="9"/>
      <c r="V237" s="9"/>
      <c r="W237" s="9"/>
      <c r="X237" s="9"/>
      <c r="Y237" s="10"/>
      <c r="Z237" s="9"/>
      <c r="AA237" s="9"/>
      <c r="AB237" s="9"/>
      <c r="AC237" s="9"/>
      <c r="AD237" s="9"/>
      <c r="AE237" s="9"/>
      <c r="AF237" s="10"/>
      <c r="AJ237" s="9"/>
      <c r="AK237" s="9"/>
      <c r="AL237" s="9"/>
      <c r="AM237">
        <f>COUNTIFS(Companies!$A$2:$A$1048576,A237)</f>
        <v>1</v>
      </c>
    </row>
    <row r="238" spans="1:39" x14ac:dyDescent="0.25">
      <c r="A238">
        <v>8074</v>
      </c>
      <c r="B238" t="s">
        <v>384</v>
      </c>
      <c r="C238" t="s">
        <v>463</v>
      </c>
      <c r="D238" s="10">
        <v>42004</v>
      </c>
      <c r="E238" s="9">
        <v>1947616000</v>
      </c>
      <c r="F238" s="9">
        <v>-22300000</v>
      </c>
      <c r="G238" s="9"/>
      <c r="H238" s="9"/>
      <c r="I238" s="9"/>
      <c r="J238" s="9">
        <v>148101000</v>
      </c>
      <c r="K238" s="10">
        <v>42369</v>
      </c>
      <c r="L238" s="9">
        <v>1883533000</v>
      </c>
      <c r="M238" s="9">
        <v>15003000</v>
      </c>
      <c r="N238" s="9"/>
      <c r="O238" s="9"/>
      <c r="P238" s="9"/>
      <c r="Q238" s="9">
        <v>121576000</v>
      </c>
      <c r="R238" s="10">
        <v>42735</v>
      </c>
      <c r="S238" s="9">
        <v>2013186000</v>
      </c>
      <c r="T238" s="9">
        <v>35053000</v>
      </c>
      <c r="U238" s="9"/>
      <c r="V238" s="9"/>
      <c r="W238" s="9"/>
      <c r="X238" s="9">
        <v>213619000</v>
      </c>
      <c r="Y238" s="10">
        <v>43100</v>
      </c>
      <c r="Z238" s="9">
        <v>2018197000</v>
      </c>
      <c r="AA238" s="9">
        <v>57298000</v>
      </c>
      <c r="AB238" s="9">
        <v>9455000</v>
      </c>
      <c r="AC238" s="9">
        <v>64282000</v>
      </c>
      <c r="AD238" s="9">
        <v>74326000</v>
      </c>
      <c r="AE238" s="9">
        <v>227851000</v>
      </c>
      <c r="AF238" s="10"/>
      <c r="AJ238" s="9"/>
      <c r="AK238" s="9"/>
      <c r="AL238" s="9"/>
      <c r="AM238">
        <f>COUNTIFS(Companies!$A$2:$A$1048576,A238)</f>
        <v>1</v>
      </c>
    </row>
    <row r="239" spans="1:39" x14ac:dyDescent="0.25">
      <c r="A239">
        <v>1395</v>
      </c>
      <c r="B239" t="s">
        <v>386</v>
      </c>
      <c r="C239" t="s">
        <v>463</v>
      </c>
      <c r="D239" s="10">
        <v>41908</v>
      </c>
      <c r="E239" s="9">
        <v>12695157000</v>
      </c>
      <c r="F239" s="9">
        <v>352112000</v>
      </c>
      <c r="G239" s="9"/>
      <c r="H239" s="9"/>
      <c r="I239" s="9"/>
      <c r="J239" s="9">
        <v>673480000</v>
      </c>
      <c r="K239" s="10">
        <v>42277</v>
      </c>
      <c r="L239" s="9">
        <v>12114832000</v>
      </c>
      <c r="M239" s="9">
        <v>328882000</v>
      </c>
      <c r="N239" s="9"/>
      <c r="O239" s="9"/>
      <c r="P239" s="9"/>
      <c r="Q239" s="9">
        <v>752011000</v>
      </c>
      <c r="R239" s="10">
        <v>42643</v>
      </c>
      <c r="S239" s="9">
        <v>10964157000</v>
      </c>
      <c r="T239" s="9">
        <v>214515000</v>
      </c>
      <c r="U239" s="9"/>
      <c r="V239" s="9"/>
      <c r="W239" s="9"/>
      <c r="X239" s="9">
        <v>697886000</v>
      </c>
      <c r="Y239" s="10">
        <v>43007</v>
      </c>
      <c r="Z239" s="9">
        <v>10022788000</v>
      </c>
      <c r="AA239" s="9">
        <v>287375000</v>
      </c>
      <c r="AB239" s="9"/>
      <c r="AC239" s="9"/>
      <c r="AD239" s="9"/>
      <c r="AE239" s="9">
        <v>613470000</v>
      </c>
      <c r="AF239" s="10">
        <v>43371</v>
      </c>
      <c r="AG239" s="9">
        <v>14984646000</v>
      </c>
      <c r="AH239" s="9">
        <v>188142000</v>
      </c>
      <c r="AI239">
        <f>76760000-8984000</f>
        <v>67776000</v>
      </c>
      <c r="AJ239" s="9">
        <f>117856000+80731000</f>
        <v>198587000</v>
      </c>
      <c r="AK239" s="9">
        <v>366563000</v>
      </c>
      <c r="AL239" s="9">
        <f>SUM(AH239:AK239)</f>
        <v>821068000</v>
      </c>
      <c r="AM239">
        <f>COUNTIFS(Companies!$A$2:$A$1048576,A239)</f>
        <v>1</v>
      </c>
    </row>
    <row r="240" spans="1:39" x14ac:dyDescent="0.25">
      <c r="A240">
        <v>8163</v>
      </c>
      <c r="B240" t="s">
        <v>388</v>
      </c>
      <c r="C240" t="s">
        <v>463</v>
      </c>
      <c r="D240" s="10">
        <v>42007</v>
      </c>
      <c r="E240" s="9">
        <v>402127000</v>
      </c>
      <c r="F240" s="9">
        <v>29071000</v>
      </c>
      <c r="G240" s="9"/>
      <c r="H240" s="9"/>
      <c r="I240" s="9"/>
      <c r="J240" s="9">
        <v>54094000</v>
      </c>
      <c r="K240" s="10">
        <v>42371</v>
      </c>
      <c r="L240" s="9">
        <v>390107000</v>
      </c>
      <c r="M240" s="9">
        <v>34609000</v>
      </c>
      <c r="N240" s="9"/>
      <c r="O240" s="9"/>
      <c r="P240" s="9"/>
      <c r="Q240" s="9">
        <v>61455000</v>
      </c>
      <c r="R240" s="10">
        <v>42735</v>
      </c>
      <c r="S240" s="9">
        <v>414126000</v>
      </c>
      <c r="T240" s="9">
        <v>32466000</v>
      </c>
      <c r="U240" s="9"/>
      <c r="V240" s="9"/>
      <c r="W240" s="9"/>
      <c r="X240" s="9">
        <v>59582000</v>
      </c>
      <c r="Y240" s="10">
        <v>43100</v>
      </c>
      <c r="Z240" s="9">
        <v>515033000</v>
      </c>
      <c r="AA240" s="9">
        <v>31092000</v>
      </c>
      <c r="AB240" s="9">
        <v>3547000</v>
      </c>
      <c r="AC240" s="9">
        <v>19375000</v>
      </c>
      <c r="AD240" s="9">
        <v>26070000</v>
      </c>
      <c r="AE240" s="9">
        <v>80084000</v>
      </c>
      <c r="AF240" s="10"/>
      <c r="AJ240" s="9"/>
      <c r="AK240" s="9"/>
      <c r="AL240" s="9"/>
      <c r="AM240">
        <f>COUNTIFS(Companies!$A$2:$A$1048576,A240)</f>
        <v>1</v>
      </c>
    </row>
    <row r="241" spans="1:39" x14ac:dyDescent="0.25">
      <c r="A241">
        <v>1427</v>
      </c>
      <c r="B241" t="s">
        <v>389</v>
      </c>
      <c r="C241" t="s">
        <v>463</v>
      </c>
      <c r="D241" s="10"/>
      <c r="E241" s="9"/>
      <c r="F241" s="9"/>
      <c r="G241" s="9"/>
      <c r="H241" s="9"/>
      <c r="I241" s="9"/>
      <c r="J241" s="9"/>
      <c r="K241" s="10">
        <v>42369</v>
      </c>
      <c r="L241" s="9">
        <v>8178800000</v>
      </c>
      <c r="M241" s="9"/>
      <c r="N241" s="9"/>
      <c r="O241" s="9"/>
      <c r="P241" s="9"/>
      <c r="Q241" s="9"/>
      <c r="R241" s="10">
        <v>42735</v>
      </c>
      <c r="S241" s="9">
        <v>7861900000</v>
      </c>
      <c r="T241" s="9"/>
      <c r="U241" s="9"/>
      <c r="V241" s="9"/>
      <c r="W241" s="9"/>
      <c r="X241" s="9"/>
      <c r="Y241" s="10">
        <v>43100</v>
      </c>
      <c r="Z241" s="9">
        <v>8700000000</v>
      </c>
      <c r="AA241" s="9"/>
      <c r="AB241" s="9"/>
      <c r="AC241" s="9"/>
      <c r="AD241" s="9"/>
      <c r="AE241" s="9"/>
      <c r="AF241" s="10"/>
      <c r="AJ241" s="9"/>
      <c r="AK241" s="9"/>
      <c r="AL241" s="9"/>
      <c r="AM241">
        <f>COUNTIFS(Companies!$A$2:$A$1048576,A241)</f>
        <v>1</v>
      </c>
    </row>
    <row r="242" spans="1:39" x14ac:dyDescent="0.25">
      <c r="A242">
        <v>1441</v>
      </c>
      <c r="B242" t="s">
        <v>392</v>
      </c>
      <c r="C242" t="s">
        <v>463</v>
      </c>
      <c r="D242" s="10">
        <v>41670</v>
      </c>
      <c r="E242" s="9">
        <v>772102000</v>
      </c>
      <c r="F242" s="9">
        <v>-108377000</v>
      </c>
      <c r="G242" s="9"/>
      <c r="H242" s="9"/>
      <c r="I242" s="9"/>
      <c r="J242" s="9">
        <v>9309000</v>
      </c>
      <c r="K242" s="10">
        <v>42035</v>
      </c>
      <c r="L242" s="9">
        <v>720568000</v>
      </c>
      <c r="M242" s="9">
        <v>-62449000</v>
      </c>
      <c r="N242" s="9"/>
      <c r="O242" s="9"/>
      <c r="P242" s="9"/>
      <c r="Q242" s="9">
        <v>-5539000</v>
      </c>
      <c r="R242" s="10">
        <v>42400</v>
      </c>
      <c r="S242" s="9">
        <v>683010000</v>
      </c>
      <c r="T242" s="9">
        <v>-52862000</v>
      </c>
      <c r="U242" s="9"/>
      <c r="V242" s="9"/>
      <c r="W242" s="9"/>
      <c r="X242" s="9">
        <v>4888000</v>
      </c>
      <c r="Y242" s="10">
        <v>42766</v>
      </c>
      <c r="Z242" s="9">
        <v>601972000</v>
      </c>
      <c r="AA242" s="9">
        <v>-52236000</v>
      </c>
      <c r="AB242" s="9">
        <v>16796000</v>
      </c>
      <c r="AC242" s="9">
        <v>26911000</v>
      </c>
      <c r="AD242" s="9">
        <v>1420000</v>
      </c>
      <c r="AE242" s="9">
        <v>2720000</v>
      </c>
      <c r="AF242" s="10"/>
      <c r="AJ242" s="9"/>
      <c r="AK242" s="9"/>
      <c r="AL242" s="9"/>
      <c r="AM242">
        <f>COUNTIFS(Companies!$A$2:$A$1048576,A242)</f>
        <v>1</v>
      </c>
    </row>
    <row r="243" spans="1:39" x14ac:dyDescent="0.25">
      <c r="A243">
        <v>2019</v>
      </c>
      <c r="B243" t="s">
        <v>393</v>
      </c>
      <c r="C243" t="s">
        <v>540</v>
      </c>
      <c r="D243" s="10"/>
      <c r="E243" s="9"/>
      <c r="F243" s="9"/>
      <c r="G243" s="9"/>
      <c r="H243" s="9"/>
      <c r="I243" s="9"/>
      <c r="J243" s="9"/>
      <c r="K243" s="10">
        <v>42369</v>
      </c>
      <c r="L243" s="9">
        <v>78467000</v>
      </c>
      <c r="M243" s="9"/>
      <c r="N243" s="9"/>
      <c r="O243" s="9"/>
      <c r="P243" s="9"/>
      <c r="Q243" s="9"/>
      <c r="R243" s="10">
        <v>42735</v>
      </c>
      <c r="S243" s="9">
        <v>181655000</v>
      </c>
      <c r="T243" s="9"/>
      <c r="U243" s="9"/>
      <c r="V243" s="9"/>
      <c r="W243" s="9"/>
      <c r="X243" s="9"/>
      <c r="Y243" s="10">
        <v>43100</v>
      </c>
      <c r="Z243" s="9">
        <v>1677636000</v>
      </c>
      <c r="AA243" s="9"/>
      <c r="AB243" s="9">
        <f>126790000-5449000</f>
        <v>121341000</v>
      </c>
      <c r="AC243" s="9">
        <v>222088000</v>
      </c>
      <c r="AD243" s="9"/>
      <c r="AE243" s="9"/>
      <c r="AF243" s="10"/>
      <c r="AJ243" s="9"/>
      <c r="AK243" s="9"/>
      <c r="AL243" s="9"/>
      <c r="AM243">
        <f>COUNTIFS(Companies!$A$2:$A$1048576,A243)</f>
        <v>1</v>
      </c>
    </row>
    <row r="244" spans="1:39" x14ac:dyDescent="0.25">
      <c r="A244">
        <v>483482</v>
      </c>
      <c r="B244" t="s">
        <v>396</v>
      </c>
      <c r="C244" t="s">
        <v>463</v>
      </c>
      <c r="D244" s="10">
        <v>42004</v>
      </c>
      <c r="E244" s="9">
        <v>2485983000</v>
      </c>
      <c r="F244" s="9">
        <v>338241000</v>
      </c>
      <c r="G244" s="9"/>
      <c r="H244" s="9"/>
      <c r="I244" s="9"/>
      <c r="J244" s="9">
        <v>538258000</v>
      </c>
      <c r="K244" s="10">
        <v>42369</v>
      </c>
      <c r="L244" s="9">
        <v>2395447000</v>
      </c>
      <c r="M244" s="9">
        <v>352820000</v>
      </c>
      <c r="N244" s="9"/>
      <c r="O244" s="9"/>
      <c r="P244" s="9"/>
      <c r="Q244" s="9">
        <v>566061000</v>
      </c>
      <c r="R244" s="10">
        <v>42735</v>
      </c>
      <c r="S244" s="9">
        <v>2508257000</v>
      </c>
      <c r="T244" s="9">
        <v>384370000</v>
      </c>
      <c r="U244" s="9"/>
      <c r="V244" s="9"/>
      <c r="W244" s="9"/>
      <c r="X244" s="9">
        <v>619849000</v>
      </c>
      <c r="Y244" s="10">
        <v>43100</v>
      </c>
      <c r="Z244" s="9">
        <v>2725053000</v>
      </c>
      <c r="AA244" s="9">
        <v>375972000</v>
      </c>
      <c r="AB244" s="9">
        <v>32785000</v>
      </c>
      <c r="AC244" s="9">
        <v>42671000</v>
      </c>
      <c r="AD244" s="9">
        <v>198250000</v>
      </c>
      <c r="AE244" s="9">
        <v>649678000</v>
      </c>
      <c r="AF244" s="10"/>
      <c r="AJ244" s="9"/>
      <c r="AK244" s="9"/>
      <c r="AL244" s="9"/>
      <c r="AM244">
        <f>COUNTIFS(Companies!$A$2:$A$1048576,A244)</f>
        <v>1</v>
      </c>
    </row>
    <row r="245" spans="1:39" x14ac:dyDescent="0.25">
      <c r="A245">
        <v>1935</v>
      </c>
      <c r="B245" t="s">
        <v>398</v>
      </c>
      <c r="C245" t="s">
        <v>463</v>
      </c>
      <c r="D245" s="10">
        <v>42004</v>
      </c>
      <c r="E245" s="9">
        <v>117139000</v>
      </c>
      <c r="F245" s="9">
        <v>18445000</v>
      </c>
      <c r="G245" s="9"/>
      <c r="H245" s="9"/>
      <c r="I245" s="9"/>
      <c r="J245" s="9">
        <v>46583000</v>
      </c>
      <c r="K245" s="10">
        <v>42369</v>
      </c>
      <c r="L245" s="9">
        <v>126025000</v>
      </c>
      <c r="M245" s="9">
        <v>20028000</v>
      </c>
      <c r="N245" s="9"/>
      <c r="O245" s="9"/>
      <c r="P245" s="9"/>
      <c r="Q245" s="9">
        <v>48927000</v>
      </c>
      <c r="R245" s="10">
        <v>42735</v>
      </c>
      <c r="S245" s="9">
        <v>132906000</v>
      </c>
      <c r="T245" s="9">
        <v>22742000</v>
      </c>
      <c r="U245" s="9"/>
      <c r="V245" s="9"/>
      <c r="W245" s="9"/>
      <c r="X245" s="9">
        <v>54164000</v>
      </c>
      <c r="Y245" s="10">
        <v>43100</v>
      </c>
      <c r="Z245" s="9">
        <v>130775000</v>
      </c>
      <c r="AA245" s="9">
        <v>22809000</v>
      </c>
      <c r="AB245" s="9">
        <v>5506000</v>
      </c>
      <c r="AC245" s="9">
        <v>14846000</v>
      </c>
      <c r="AD245" s="9">
        <v>11100000</v>
      </c>
      <c r="AE245" s="9">
        <v>54261000</v>
      </c>
      <c r="AF245" s="10"/>
      <c r="AJ245" s="9"/>
      <c r="AK245" s="9"/>
      <c r="AL245" s="9"/>
      <c r="AM245">
        <f>COUNTIFS(Companies!$A$2:$A$1048576,A245)</f>
        <v>1</v>
      </c>
    </row>
    <row r="246" spans="1:39" x14ac:dyDescent="0.25">
      <c r="A246">
        <v>8079</v>
      </c>
      <c r="B246" t="s">
        <v>400</v>
      </c>
      <c r="C246" t="s">
        <v>463</v>
      </c>
      <c r="D246" s="10">
        <v>41912</v>
      </c>
      <c r="E246" s="9">
        <v>783300000</v>
      </c>
      <c r="F246" s="9">
        <v>28900000</v>
      </c>
      <c r="G246" s="9"/>
      <c r="H246" s="9"/>
      <c r="I246" s="9"/>
      <c r="J246" s="9">
        <v>140800000</v>
      </c>
      <c r="K246" s="10">
        <v>42277</v>
      </c>
      <c r="L246" s="9">
        <v>793400000</v>
      </c>
      <c r="M246" s="9">
        <v>12500000</v>
      </c>
      <c r="N246" s="9"/>
      <c r="O246" s="9"/>
      <c r="P246" s="9"/>
      <c r="Q246" s="9">
        <v>142500000</v>
      </c>
      <c r="R246" s="10">
        <v>42643</v>
      </c>
      <c r="S246" s="9">
        <v>800600000</v>
      </c>
      <c r="T246" s="9">
        <v>45100000</v>
      </c>
      <c r="U246" s="9"/>
      <c r="V246" s="9"/>
      <c r="W246" s="9"/>
      <c r="X246" s="9">
        <v>139600000</v>
      </c>
      <c r="Y246" s="10">
        <v>43008</v>
      </c>
      <c r="Z246" s="9">
        <v>826000000</v>
      </c>
      <c r="AA246" s="9">
        <v>54300000</v>
      </c>
      <c r="AB246" s="9"/>
      <c r="AC246" s="9"/>
      <c r="AD246" s="9"/>
      <c r="AE246" s="9">
        <v>153000000</v>
      </c>
      <c r="AF246" s="10">
        <v>43373</v>
      </c>
      <c r="AG246" s="9">
        <v>916000000</v>
      </c>
      <c r="AH246" s="9">
        <v>105600000</v>
      </c>
      <c r="AI246" s="9">
        <v>20900000</v>
      </c>
      <c r="AJ246">
        <f>20900000+22800000</f>
        <v>43700000</v>
      </c>
      <c r="AK246" s="9">
        <v>25100000</v>
      </c>
      <c r="AL246" s="9">
        <f>SUM(AH246:AK246)</f>
        <v>195300000</v>
      </c>
      <c r="AM246">
        <f>COUNTIFS(Companies!$A$2:$A$1048576,A246)</f>
        <v>1</v>
      </c>
    </row>
    <row r="247" spans="1:39" x14ac:dyDescent="0.25">
      <c r="A247">
        <v>8129</v>
      </c>
      <c r="B247" t="s">
        <v>402</v>
      </c>
      <c r="C247" t="s">
        <v>463</v>
      </c>
      <c r="D247" s="10">
        <v>42004</v>
      </c>
      <c r="E247" s="9">
        <v>21440000000</v>
      </c>
      <c r="F247" s="9">
        <v>2455000000</v>
      </c>
      <c r="G247" s="9"/>
      <c r="H247" s="9"/>
      <c r="I247" s="9"/>
      <c r="J247" s="9">
        <v>4496000000</v>
      </c>
      <c r="K247" s="10">
        <v>42369</v>
      </c>
      <c r="L247" s="9">
        <v>14757000000</v>
      </c>
      <c r="M247" s="9">
        <v>-767000000</v>
      </c>
      <c r="N247" s="9"/>
      <c r="O247" s="9"/>
      <c r="P247" s="9"/>
      <c r="Q247" s="9">
        <v>2046000000</v>
      </c>
      <c r="R247" s="10">
        <v>42735</v>
      </c>
      <c r="S247" s="9">
        <v>7251000000</v>
      </c>
      <c r="T247" s="9">
        <v>-2416000000</v>
      </c>
      <c r="U247" s="9"/>
      <c r="V247" s="9"/>
      <c r="W247" s="9"/>
      <c r="X247" s="9">
        <v>-736000000</v>
      </c>
      <c r="Y247" s="10">
        <v>43100</v>
      </c>
      <c r="Z247" s="9">
        <v>7304000000</v>
      </c>
      <c r="AA247" s="9">
        <v>-236000000</v>
      </c>
      <c r="AB247" s="9"/>
      <c r="AC247" s="9"/>
      <c r="AD247" s="9"/>
      <c r="AE247" s="9">
        <v>611000000</v>
      </c>
      <c r="AF247" s="10"/>
      <c r="AJ247" s="9"/>
      <c r="AK247" s="9"/>
      <c r="AL247" s="9"/>
      <c r="AM247">
        <f>COUNTIFS(Companies!$A$2:$A$1048576,A247)</f>
        <v>1</v>
      </c>
    </row>
    <row r="248" spans="1:39" x14ac:dyDescent="0.25">
      <c r="A248">
        <v>9743</v>
      </c>
      <c r="B248" t="s">
        <v>403</v>
      </c>
      <c r="C248" t="s">
        <v>463</v>
      </c>
      <c r="D248" s="10"/>
      <c r="E248" s="9"/>
      <c r="F248" s="9"/>
      <c r="G248" s="9"/>
      <c r="H248" s="9"/>
      <c r="I248" s="9"/>
      <c r="J248" s="9"/>
      <c r="K248" s="10">
        <v>42094</v>
      </c>
      <c r="L248" s="9"/>
      <c r="M248" s="9"/>
      <c r="N248" s="9"/>
      <c r="O248" s="9"/>
      <c r="P248" s="9"/>
      <c r="Q248" s="9"/>
      <c r="R248" s="10"/>
      <c r="S248" s="9"/>
      <c r="T248" s="9"/>
      <c r="U248" s="9"/>
      <c r="V248" s="9"/>
      <c r="W248" s="9"/>
      <c r="X248" s="9"/>
      <c r="Y248" s="10"/>
      <c r="Z248" s="9"/>
      <c r="AA248" s="9"/>
      <c r="AB248" s="9"/>
      <c r="AC248" s="9"/>
      <c r="AD248" s="9"/>
      <c r="AE248" s="9"/>
      <c r="AF248" s="10"/>
      <c r="AJ248" s="9"/>
      <c r="AK248" s="9"/>
      <c r="AL248" s="9"/>
      <c r="AM248">
        <f>COUNTIFS(Companies!$A$2:$A$1048576,A248)</f>
        <v>1</v>
      </c>
    </row>
    <row r="249" spans="1:39" x14ac:dyDescent="0.25">
      <c r="A249">
        <v>8080</v>
      </c>
      <c r="B249" t="s">
        <v>405</v>
      </c>
      <c r="C249" t="s">
        <v>463</v>
      </c>
      <c r="D249" s="10">
        <v>42004</v>
      </c>
      <c r="E249" s="9">
        <v>536282000</v>
      </c>
      <c r="F249" s="9">
        <v>-457178000</v>
      </c>
      <c r="G249" s="9"/>
      <c r="H249" s="9"/>
      <c r="I249" s="9"/>
      <c r="J249" s="9">
        <v>84667000</v>
      </c>
      <c r="K249" s="10">
        <v>42369</v>
      </c>
      <c r="L249" s="9">
        <v>356699000</v>
      </c>
      <c r="M249" s="9">
        <v>-195167000</v>
      </c>
      <c r="N249" s="9"/>
      <c r="O249" s="9"/>
      <c r="P249" s="9"/>
      <c r="Q249" s="9">
        <v>30393000</v>
      </c>
      <c r="R249" s="10">
        <v>42735</v>
      </c>
      <c r="S249" s="9">
        <v>152176000</v>
      </c>
      <c r="T249" s="9">
        <v>-167621000</v>
      </c>
      <c r="U249" s="9"/>
      <c r="V249" s="9"/>
      <c r="W249" s="9"/>
      <c r="X249" s="9">
        <v>-14424000</v>
      </c>
      <c r="Y249" s="10">
        <v>43100</v>
      </c>
      <c r="Z249" s="9">
        <v>176071000</v>
      </c>
      <c r="AA249" s="9">
        <v>120716000</v>
      </c>
      <c r="AB249" s="9">
        <v>24979000</v>
      </c>
      <c r="AC249" s="9">
        <v>69667000</v>
      </c>
      <c r="AD249" s="9">
        <v>-669000</v>
      </c>
      <c r="AE249" s="9">
        <v>216031000</v>
      </c>
      <c r="AF249" s="10"/>
      <c r="AJ249" s="9"/>
      <c r="AK249" s="9"/>
      <c r="AL249" s="9"/>
      <c r="AM249">
        <f>COUNTIFS(Companies!$A$2:$A$1048576,A249)</f>
        <v>1</v>
      </c>
    </row>
    <row r="250" spans="1:39" x14ac:dyDescent="0.25">
      <c r="A250">
        <v>8090</v>
      </c>
      <c r="B250" t="s">
        <v>410</v>
      </c>
      <c r="C250" t="s">
        <v>463</v>
      </c>
      <c r="D250" s="10">
        <v>41729</v>
      </c>
      <c r="E250" s="9">
        <v>2034300000</v>
      </c>
      <c r="F250" s="9">
        <v>25000000</v>
      </c>
      <c r="G250" s="9"/>
      <c r="H250" s="9"/>
      <c r="I250" s="9"/>
      <c r="J250" s="9">
        <v>387700000</v>
      </c>
      <c r="K250" s="10">
        <v>42094</v>
      </c>
      <c r="L250" s="9">
        <v>2050200000</v>
      </c>
      <c r="M250" s="9">
        <v>91800000</v>
      </c>
      <c r="N250" s="9"/>
      <c r="O250" s="9"/>
      <c r="P250" s="9"/>
      <c r="Q250" s="9">
        <v>328800000</v>
      </c>
      <c r="R250" s="10">
        <v>42460</v>
      </c>
      <c r="S250" s="9">
        <v>1923800000</v>
      </c>
      <c r="T250" s="9">
        <v>68900000</v>
      </c>
      <c r="U250" s="9"/>
      <c r="V250" s="9"/>
      <c r="W250" s="9"/>
      <c r="X250" s="9">
        <v>324600000</v>
      </c>
      <c r="Y250" s="10">
        <v>42825</v>
      </c>
      <c r="Z250" s="9">
        <v>1918200000</v>
      </c>
      <c r="AA250" s="9">
        <v>74100000</v>
      </c>
      <c r="AB250" s="9"/>
      <c r="AC250" s="9"/>
      <c r="AD250" s="9"/>
      <c r="AE250" s="9">
        <v>320700000</v>
      </c>
      <c r="AF250" s="10">
        <v>43190</v>
      </c>
      <c r="AG250">
        <v>2066000000</v>
      </c>
      <c r="AH250">
        <v>76000000</v>
      </c>
      <c r="AI250">
        <v>75600000</v>
      </c>
      <c r="AJ250" s="9">
        <v>91600000.000000015</v>
      </c>
      <c r="AK250" s="9">
        <v>19500000</v>
      </c>
      <c r="AL250" s="9">
        <v>221700000</v>
      </c>
      <c r="AM250">
        <f>COUNTIFS(Companies!$A$2:$A$1048576,A250)</f>
        <v>1</v>
      </c>
    </row>
    <row r="251" spans="1:39" x14ac:dyDescent="0.25">
      <c r="A251">
        <v>2044</v>
      </c>
      <c r="B251" t="s">
        <v>412</v>
      </c>
      <c r="C251" t="s">
        <v>463</v>
      </c>
      <c r="D251" s="10">
        <v>42004</v>
      </c>
      <c r="E251" s="9">
        <v>319668000</v>
      </c>
      <c r="F251" s="9">
        <v>51806000</v>
      </c>
      <c r="G251" s="9"/>
      <c r="H251" s="9"/>
      <c r="I251" s="9"/>
      <c r="J251" s="9">
        <v>132369000</v>
      </c>
      <c r="K251" s="10">
        <v>42369</v>
      </c>
      <c r="L251" s="9">
        <v>305082000</v>
      </c>
      <c r="M251" s="9">
        <v>37882000</v>
      </c>
      <c r="N251" s="9"/>
      <c r="O251" s="9"/>
      <c r="P251" s="9"/>
      <c r="Q251" s="9">
        <v>122290000</v>
      </c>
      <c r="R251" s="10">
        <v>42735</v>
      </c>
      <c r="S251" s="9">
        <v>339706000</v>
      </c>
      <c r="T251" s="9">
        <v>52839000</v>
      </c>
      <c r="U251" s="9"/>
      <c r="V251" s="9"/>
      <c r="W251" s="9"/>
      <c r="X251" s="9">
        <v>139411000</v>
      </c>
      <c r="Y251" s="10">
        <v>43100</v>
      </c>
      <c r="Z251" s="9">
        <v>389225000</v>
      </c>
      <c r="AA251" s="9">
        <v>59204000</v>
      </c>
      <c r="AB251" s="9"/>
      <c r="AC251" s="9">
        <v>50501000</v>
      </c>
      <c r="AD251" s="9">
        <v>35393000</v>
      </c>
      <c r="AE251" s="9"/>
      <c r="AF251" s="10"/>
      <c r="AJ251" s="9"/>
      <c r="AK251" s="9"/>
      <c r="AL251" s="9"/>
      <c r="AM251">
        <f>COUNTIFS(Companies!$A$2:$A$1048576,A251)</f>
        <v>1</v>
      </c>
    </row>
    <row r="252" spans="1:39" x14ac:dyDescent="0.25">
      <c r="A252">
        <v>8429</v>
      </c>
      <c r="B252" t="s">
        <v>414</v>
      </c>
      <c r="C252" t="s">
        <v>463</v>
      </c>
      <c r="D252" s="10"/>
      <c r="E252" s="9"/>
      <c r="F252" s="9"/>
      <c r="G252" s="9"/>
      <c r="H252" s="9"/>
      <c r="I252" s="9"/>
      <c r="J252" s="9"/>
      <c r="K252" s="10">
        <v>42369</v>
      </c>
      <c r="L252" s="9">
        <v>535577000</v>
      </c>
      <c r="M252" s="9">
        <v>-81872000</v>
      </c>
      <c r="N252" s="9"/>
      <c r="O252" s="9"/>
      <c r="P252" s="9"/>
      <c r="Q252" s="9">
        <v>39853000</v>
      </c>
      <c r="R252" s="10">
        <v>42735</v>
      </c>
      <c r="S252" s="9">
        <v>302399000</v>
      </c>
      <c r="T252" s="9">
        <v>-313948000</v>
      </c>
      <c r="U252" s="9">
        <v>16128000</v>
      </c>
      <c r="V252" s="9">
        <f>97107000+3435000</f>
        <v>100542000</v>
      </c>
      <c r="W252" s="9">
        <v>524000</v>
      </c>
      <c r="X252" s="9">
        <v>-201237000</v>
      </c>
      <c r="Y252" s="10">
        <v>43100</v>
      </c>
      <c r="Z252" s="9">
        <v>692491000</v>
      </c>
      <c r="AA252" s="9">
        <v>-35127000</v>
      </c>
      <c r="AB252" s="9">
        <v>6629000</v>
      </c>
      <c r="AC252" s="9">
        <v>103449000</v>
      </c>
      <c r="AD252" s="9">
        <v>851000</v>
      </c>
      <c r="AE252" s="9">
        <v>74100000</v>
      </c>
      <c r="AF252" s="10"/>
      <c r="AJ252" s="9"/>
      <c r="AK252" s="9"/>
      <c r="AL252" s="9"/>
      <c r="AM252">
        <f>COUNTIFS(Companies!$A$2:$A$1048576,A252)</f>
        <v>1</v>
      </c>
    </row>
    <row r="253" spans="1:39" x14ac:dyDescent="0.25">
      <c r="A253">
        <v>8342</v>
      </c>
      <c r="B253" t="s">
        <v>415</v>
      </c>
      <c r="C253" t="s">
        <v>463</v>
      </c>
      <c r="D253" s="10">
        <v>42004</v>
      </c>
      <c r="E253" s="9">
        <v>8417000</v>
      </c>
      <c r="F253" s="9">
        <v>2670000</v>
      </c>
      <c r="G253" s="9"/>
      <c r="H253" s="9"/>
      <c r="I253" s="9"/>
      <c r="J253" s="9"/>
      <c r="K253" s="10">
        <v>42369</v>
      </c>
      <c r="L253" s="9">
        <v>47444000</v>
      </c>
      <c r="M253" s="9">
        <v>-6558000</v>
      </c>
      <c r="N253" s="9"/>
      <c r="O253" s="9"/>
      <c r="P253" s="9"/>
      <c r="Q253" s="9"/>
      <c r="R253" s="10">
        <v>42735</v>
      </c>
      <c r="S253" s="9">
        <v>55861000</v>
      </c>
      <c r="T253" s="9">
        <v>-3653000</v>
      </c>
      <c r="U253" s="9"/>
      <c r="V253" s="9"/>
      <c r="W253" s="9"/>
      <c r="X253" s="9"/>
      <c r="Y253" s="10">
        <v>43100</v>
      </c>
      <c r="Z253" s="9">
        <v>58358000</v>
      </c>
      <c r="AA253" s="9"/>
      <c r="AB253" s="9">
        <v>7945000</v>
      </c>
      <c r="AC253" s="9"/>
      <c r="AD253" s="9"/>
      <c r="AE253" s="9"/>
      <c r="AF253" s="10"/>
      <c r="AJ253" s="9"/>
      <c r="AK253" s="9"/>
      <c r="AL253" s="9"/>
      <c r="AM253">
        <f>COUNTIFS(Companies!$A$2:$A$1048576,A253)</f>
        <v>1</v>
      </c>
    </row>
    <row r="254" spans="1:39" x14ac:dyDescent="0.25">
      <c r="A254">
        <v>1917</v>
      </c>
      <c r="B254" t="s">
        <v>417</v>
      </c>
      <c r="C254" t="s">
        <v>463</v>
      </c>
      <c r="D254" s="10"/>
      <c r="E254" s="9"/>
      <c r="F254" s="9"/>
      <c r="G254" s="9"/>
      <c r="H254" s="9"/>
      <c r="I254" s="9"/>
      <c r="J254" s="9"/>
      <c r="K254" s="10"/>
      <c r="L254" s="9"/>
      <c r="M254" s="9"/>
      <c r="N254" s="9"/>
      <c r="O254" s="9"/>
      <c r="P254" s="9"/>
      <c r="Q254" s="9"/>
      <c r="R254" s="10">
        <v>42735</v>
      </c>
      <c r="S254" s="9">
        <v>143600000</v>
      </c>
      <c r="T254" s="9"/>
      <c r="U254" s="9"/>
      <c r="V254" s="9"/>
      <c r="W254" s="9"/>
      <c r="X254" s="9"/>
      <c r="Y254" s="10"/>
      <c r="Z254" s="9"/>
      <c r="AA254" s="9"/>
      <c r="AB254" s="9"/>
      <c r="AC254" s="9"/>
      <c r="AD254" s="9"/>
      <c r="AE254" s="9"/>
      <c r="AF254" s="10"/>
      <c r="AJ254" s="9"/>
      <c r="AK254" s="9"/>
      <c r="AL254" s="9"/>
      <c r="AM254">
        <f>COUNTIFS(Companies!$A$2:$A$1048576,A254)</f>
        <v>1</v>
      </c>
    </row>
    <row r="255" spans="1:39" x14ac:dyDescent="0.25">
      <c r="A255">
        <v>8174</v>
      </c>
      <c r="B255" t="s">
        <v>419</v>
      </c>
      <c r="C255" t="s">
        <v>463</v>
      </c>
      <c r="D255" s="10">
        <v>42004</v>
      </c>
      <c r="E255" s="9">
        <v>2769600000</v>
      </c>
      <c r="F255" s="9">
        <v>135900000</v>
      </c>
      <c r="G255" s="9"/>
      <c r="H255" s="9"/>
      <c r="I255" s="9"/>
      <c r="J255" s="9">
        <v>346300000</v>
      </c>
      <c r="K255" s="10">
        <v>42369</v>
      </c>
      <c r="L255" s="9">
        <v>2388500000</v>
      </c>
      <c r="M255" s="9">
        <v>87400000</v>
      </c>
      <c r="N255" s="9"/>
      <c r="O255" s="9"/>
      <c r="P255" s="9"/>
      <c r="Q255" s="9">
        <v>272700000</v>
      </c>
      <c r="R255" s="10">
        <v>42735</v>
      </c>
      <c r="S255" s="9">
        <v>1996000000</v>
      </c>
      <c r="T255" s="9">
        <v>-381000000</v>
      </c>
      <c r="U255" s="9"/>
      <c r="V255" s="9"/>
      <c r="W255" s="9"/>
      <c r="X255" s="9">
        <v>201600000</v>
      </c>
      <c r="Y255" s="10">
        <v>43100</v>
      </c>
      <c r="Z255" s="9">
        <v>1951500000</v>
      </c>
      <c r="AA255" s="9">
        <v>46800000</v>
      </c>
      <c r="AB255" s="9">
        <v>62500000</v>
      </c>
      <c r="AC255" s="9">
        <v>61200000</v>
      </c>
      <c r="AD255" s="9">
        <v>11100000</v>
      </c>
      <c r="AE255" s="9">
        <v>181600000</v>
      </c>
      <c r="AF255" s="10"/>
      <c r="AJ255" s="9"/>
      <c r="AK255" s="9"/>
      <c r="AL255" s="9"/>
      <c r="AM255">
        <f>COUNTIFS(Companies!$A$2:$A$1048576,A255)</f>
        <v>1</v>
      </c>
    </row>
    <row r="256" spans="1:39" x14ac:dyDescent="0.25">
      <c r="A256">
        <v>1299</v>
      </c>
      <c r="B256" t="s">
        <v>420</v>
      </c>
      <c r="C256" t="s">
        <v>463</v>
      </c>
      <c r="D256" s="10"/>
      <c r="E256" s="9"/>
      <c r="F256" s="9"/>
      <c r="G256" s="9"/>
      <c r="H256" s="9"/>
      <c r="I256" s="9"/>
      <c r="J256" s="9"/>
      <c r="K256" s="10">
        <v>42094</v>
      </c>
      <c r="L256" s="9"/>
      <c r="M256" s="9"/>
      <c r="N256" s="9"/>
      <c r="O256" s="9"/>
      <c r="P256" s="9"/>
      <c r="Q256" s="9"/>
      <c r="R256" s="10">
        <v>42735</v>
      </c>
      <c r="S256" s="9">
        <v>2700000000</v>
      </c>
      <c r="T256" s="9"/>
      <c r="U256" s="9"/>
      <c r="V256" s="9"/>
      <c r="W256" s="9"/>
      <c r="X256" s="9"/>
      <c r="Y256" s="10">
        <v>43100</v>
      </c>
      <c r="Z256" s="9">
        <v>1014000000</v>
      </c>
      <c r="AA256" s="9"/>
      <c r="AB256" s="9"/>
      <c r="AC256" s="9"/>
      <c r="AD256" s="9"/>
      <c r="AE256" s="9"/>
      <c r="AF256" s="10"/>
      <c r="AJ256" s="9"/>
      <c r="AK256" s="9"/>
      <c r="AL256" s="9"/>
      <c r="AM256">
        <f>COUNTIFS(Companies!$A$2:$A$1048576,A256)</f>
        <v>1</v>
      </c>
    </row>
    <row r="257" spans="1:39" x14ac:dyDescent="0.25">
      <c r="A257">
        <v>1788</v>
      </c>
      <c r="B257" t="s">
        <v>422</v>
      </c>
      <c r="C257" t="s">
        <v>463</v>
      </c>
      <c r="D257" s="10">
        <v>41910</v>
      </c>
      <c r="E257" s="9">
        <v>1859918000</v>
      </c>
      <c r="F257" s="9">
        <v>108675000</v>
      </c>
      <c r="G257" s="9"/>
      <c r="H257" s="9"/>
      <c r="I257" s="9"/>
      <c r="J257" s="9">
        <v>180285000</v>
      </c>
      <c r="K257" s="10">
        <v>42274</v>
      </c>
      <c r="L257" s="9">
        <v>1718715000</v>
      </c>
      <c r="M257" s="9">
        <v>39228000</v>
      </c>
      <c r="N257" s="9"/>
      <c r="O257" s="9"/>
      <c r="P257" s="9"/>
      <c r="Q257" s="9">
        <v>192648000</v>
      </c>
      <c r="R257" s="10">
        <v>42643</v>
      </c>
      <c r="S257" s="9">
        <v>2583469000</v>
      </c>
      <c r="T257" s="9">
        <v>83783000</v>
      </c>
      <c r="U257" s="9">
        <f>12385000-996000</f>
        <v>11389000</v>
      </c>
      <c r="V257" s="9">
        <v>45588000</v>
      </c>
      <c r="W257" s="9">
        <v>40613000</v>
      </c>
      <c r="X257" s="9">
        <f>SUM(T257:W257)</f>
        <v>181373000</v>
      </c>
      <c r="Y257" s="10">
        <v>43009</v>
      </c>
      <c r="Z257" s="9">
        <v>2753360000</v>
      </c>
      <c r="AA257" s="9">
        <v>117917000</v>
      </c>
      <c r="AB257" s="9"/>
      <c r="AC257" s="9"/>
      <c r="AD257" s="9"/>
      <c r="AE257" s="9">
        <v>229098000</v>
      </c>
      <c r="AF257" s="10">
        <v>43373</v>
      </c>
      <c r="AG257" s="9">
        <v>2964148000</v>
      </c>
      <c r="AH257" s="9">
        <v>136957000</v>
      </c>
      <c r="AI257" s="9">
        <v>15524000</v>
      </c>
      <c r="AJ257" s="9">
        <v>38636000</v>
      </c>
      <c r="AK257" s="9">
        <v>37605000</v>
      </c>
      <c r="AL257" s="9">
        <v>253876000</v>
      </c>
      <c r="AM257">
        <f>COUNTIFS(Companies!$A$2:$A$1048576,A257)</f>
        <v>1</v>
      </c>
    </row>
    <row r="258" spans="1:39" x14ac:dyDescent="0.25">
      <c r="A258">
        <v>12062</v>
      </c>
      <c r="B258" t="s">
        <v>423</v>
      </c>
      <c r="C258" t="s">
        <v>463</v>
      </c>
      <c r="D258" s="10"/>
      <c r="E258" s="9"/>
      <c r="F258" s="9"/>
      <c r="G258" s="9"/>
      <c r="H258" s="9"/>
      <c r="I258" s="9"/>
      <c r="J258" s="9"/>
      <c r="K258" s="10"/>
      <c r="L258" s="9"/>
      <c r="M258" s="9"/>
      <c r="N258" s="9"/>
      <c r="O258" s="9"/>
      <c r="P258" s="9"/>
      <c r="Q258" s="9"/>
      <c r="R258" s="10">
        <v>42460</v>
      </c>
      <c r="S258" s="9">
        <v>160400000</v>
      </c>
      <c r="T258" s="9"/>
      <c r="U258" s="9"/>
      <c r="V258" s="9"/>
      <c r="W258" s="9"/>
      <c r="X258" s="9">
        <v>24300000</v>
      </c>
      <c r="Y258" s="10">
        <v>43100</v>
      </c>
      <c r="Z258" s="9">
        <v>179900000</v>
      </c>
      <c r="AA258" s="9"/>
      <c r="AB258" s="9"/>
      <c r="AC258" s="9"/>
      <c r="AD258" s="9"/>
      <c r="AE258" s="9">
        <v>27200000</v>
      </c>
      <c r="AF258" s="10"/>
      <c r="AJ258" s="9"/>
      <c r="AK258" s="9"/>
      <c r="AL258" s="9"/>
      <c r="AM258">
        <f>COUNTIFS(Companies!$A$2:$A$1048576,A258)</f>
        <v>1</v>
      </c>
    </row>
    <row r="259" spans="1:39" x14ac:dyDescent="0.25">
      <c r="A259">
        <v>8189</v>
      </c>
      <c r="B259" t="s">
        <v>427</v>
      </c>
      <c r="C259" t="s">
        <v>463</v>
      </c>
      <c r="D259" s="10">
        <v>42004</v>
      </c>
      <c r="E259" s="9">
        <v>1513700000</v>
      </c>
      <c r="F259" s="9">
        <v>50300000</v>
      </c>
      <c r="G259" s="9"/>
      <c r="H259" s="9"/>
      <c r="I259" s="9"/>
      <c r="J259" s="9">
        <v>182900000</v>
      </c>
      <c r="K259" s="10">
        <v>42369</v>
      </c>
      <c r="L259" s="9">
        <v>1467700000</v>
      </c>
      <c r="M259" s="9">
        <v>-112900000</v>
      </c>
      <c r="N259" s="9"/>
      <c r="O259" s="9"/>
      <c r="P259" s="9"/>
      <c r="Q259" s="9">
        <v>128600000</v>
      </c>
      <c r="R259" s="10">
        <v>42735</v>
      </c>
      <c r="S259" s="9">
        <v>1398400000</v>
      </c>
      <c r="T259" s="9">
        <v>84200000</v>
      </c>
      <c r="U259" s="9"/>
      <c r="V259" s="9"/>
      <c r="W259" s="9"/>
      <c r="X259" s="9">
        <v>206900000</v>
      </c>
      <c r="Y259" s="10">
        <v>43100</v>
      </c>
      <c r="Z259" s="9">
        <v>1456700000</v>
      </c>
      <c r="AA259" s="9">
        <v>73100000</v>
      </c>
      <c r="AB259" s="9">
        <v>19100000</v>
      </c>
      <c r="AC259" s="9">
        <v>52200000</v>
      </c>
      <c r="AD259" s="9">
        <v>70000000</v>
      </c>
      <c r="AE259" s="9">
        <v>214400000</v>
      </c>
      <c r="AF259" s="10"/>
      <c r="AJ259" s="9"/>
      <c r="AK259" s="9"/>
      <c r="AL259" s="9"/>
      <c r="AM259">
        <f>COUNTIFS(Companies!$A$2:$A$1048576,A259)</f>
        <v>1</v>
      </c>
    </row>
    <row r="260" spans="1:39" x14ac:dyDescent="0.25">
      <c r="A260">
        <v>8087</v>
      </c>
      <c r="B260" t="s">
        <v>430</v>
      </c>
      <c r="C260" t="s">
        <v>463</v>
      </c>
      <c r="D260" s="10">
        <v>42004</v>
      </c>
      <c r="E260" s="9">
        <v>3916000000</v>
      </c>
      <c r="F260" s="9">
        <v>337000000</v>
      </c>
      <c r="G260" s="9"/>
      <c r="H260" s="9"/>
      <c r="I260" s="9"/>
      <c r="J260" s="9">
        <v>631000000</v>
      </c>
      <c r="K260" s="10">
        <v>42369</v>
      </c>
      <c r="L260" s="9">
        <v>3653000000</v>
      </c>
      <c r="M260" s="9">
        <v>340000000</v>
      </c>
      <c r="N260" s="9"/>
      <c r="O260" s="9"/>
      <c r="P260" s="9"/>
      <c r="Q260" s="9">
        <v>588000000</v>
      </c>
      <c r="R260" s="10">
        <v>42735</v>
      </c>
      <c r="S260" s="9">
        <v>3771000000</v>
      </c>
      <c r="T260" s="9">
        <v>260000000</v>
      </c>
      <c r="U260" s="9"/>
      <c r="V260" s="9"/>
      <c r="W260" s="9"/>
      <c r="X260" s="9">
        <v>587000000</v>
      </c>
      <c r="Y260" s="10">
        <v>43100</v>
      </c>
      <c r="Z260" s="9">
        <v>4707000000</v>
      </c>
      <c r="AA260" s="9">
        <v>331000000</v>
      </c>
      <c r="AB260" s="9"/>
      <c r="AC260" s="9"/>
      <c r="AD260" s="9"/>
      <c r="AE260" s="9">
        <v>779000000</v>
      </c>
      <c r="AF260" s="10"/>
      <c r="AJ260" s="9"/>
      <c r="AK260" s="9"/>
      <c r="AL260" s="9"/>
      <c r="AM260">
        <f>COUNTIFS(Companies!$A$2:$A$1048576,A260)</f>
        <v>1</v>
      </c>
    </row>
    <row r="261" spans="1:39" x14ac:dyDescent="0.25">
      <c r="A261">
        <v>2043</v>
      </c>
      <c r="B261" t="s">
        <v>432</v>
      </c>
      <c r="C261" t="s">
        <v>463</v>
      </c>
      <c r="D261" s="10">
        <v>42004</v>
      </c>
      <c r="E261" s="9">
        <v>45900000</v>
      </c>
      <c r="F261" s="9">
        <v>11484000</v>
      </c>
      <c r="G261" s="9"/>
      <c r="H261" s="9"/>
      <c r="I261" s="9"/>
      <c r="J261" s="9">
        <v>28009000</v>
      </c>
      <c r="K261" s="10">
        <v>42369</v>
      </c>
      <c r="L261" s="9">
        <v>47089000</v>
      </c>
      <c r="M261" s="9">
        <v>12489000</v>
      </c>
      <c r="N261" s="9"/>
      <c r="O261" s="9"/>
      <c r="P261" s="9"/>
      <c r="Q261" s="9">
        <v>28812000</v>
      </c>
      <c r="R261" s="10">
        <v>42735</v>
      </c>
      <c r="S261" s="9">
        <v>47584000</v>
      </c>
      <c r="T261" s="9">
        <v>11846000</v>
      </c>
      <c r="U261" s="9"/>
      <c r="V261" s="9"/>
      <c r="W261" s="9"/>
      <c r="X261" s="9">
        <v>29310000</v>
      </c>
      <c r="Y261" s="10">
        <v>43100</v>
      </c>
      <c r="Z261" s="9">
        <v>48589000</v>
      </c>
      <c r="AA261" s="9">
        <v>12974000</v>
      </c>
      <c r="AB261" s="9">
        <v>4484000</v>
      </c>
      <c r="AC261" s="9">
        <v>6769000</v>
      </c>
      <c r="AD261" s="9">
        <v>4543000</v>
      </c>
      <c r="AE261" s="9">
        <v>28770000</v>
      </c>
      <c r="AF261" s="10"/>
      <c r="AJ261" s="9"/>
      <c r="AK261" s="9"/>
      <c r="AL261" s="9"/>
      <c r="AM261">
        <f>COUNTIFS(Companies!$A$2:$A$1048576,A261)</f>
        <v>1</v>
      </c>
    </row>
    <row r="262" spans="1:39" x14ac:dyDescent="0.25">
      <c r="A262" s="5">
        <v>1169</v>
      </c>
      <c r="B262" t="s">
        <v>95</v>
      </c>
      <c r="C262" t="s">
        <v>544</v>
      </c>
      <c r="D262" s="10">
        <v>42004</v>
      </c>
      <c r="E262" s="9">
        <v>5313000000</v>
      </c>
      <c r="F262" s="9">
        <v>174000000</v>
      </c>
      <c r="J262" s="9">
        <v>360000000</v>
      </c>
      <c r="K262" s="10">
        <v>42369</v>
      </c>
      <c r="L262" s="9">
        <v>5577000000</v>
      </c>
      <c r="M262" s="9">
        <v>131000000</v>
      </c>
      <c r="Q262" s="9">
        <v>323000000</v>
      </c>
      <c r="R262" s="10">
        <v>42735</v>
      </c>
      <c r="S262" s="9">
        <v>5939000000</v>
      </c>
      <c r="T262" s="9">
        <v>162000000</v>
      </c>
      <c r="X262" s="9">
        <v>396000000</v>
      </c>
      <c r="Y262" s="10">
        <v>43100</v>
      </c>
      <c r="Z262" s="9">
        <v>6151000000</v>
      </c>
      <c r="AA262" s="9">
        <v>144000000</v>
      </c>
      <c r="AE262" s="9">
        <v>427000000</v>
      </c>
      <c r="AM262">
        <f>COUNTIFS(Companies!$A$2:$A$1048576,A262)</f>
        <v>1</v>
      </c>
    </row>
    <row r="263" spans="1:39" x14ac:dyDescent="0.25">
      <c r="A263" s="5">
        <v>8448</v>
      </c>
      <c r="B263" t="s">
        <v>114</v>
      </c>
      <c r="C263" t="s">
        <v>545</v>
      </c>
      <c r="K263" s="10">
        <v>42369</v>
      </c>
      <c r="L263" s="9">
        <v>310000000</v>
      </c>
      <c r="R263" s="10">
        <v>42735</v>
      </c>
      <c r="S263" s="9">
        <v>292000000</v>
      </c>
      <c r="Y263" s="10">
        <v>43100</v>
      </c>
      <c r="Z263" s="9">
        <v>275000000</v>
      </c>
      <c r="AM263">
        <f>COUNTIFS(Companies!$A$2:$A$1048576,A263)</f>
        <v>1</v>
      </c>
    </row>
    <row r="264" spans="1:39" x14ac:dyDescent="0.25">
      <c r="A264">
        <v>8192</v>
      </c>
      <c r="B264" t="s">
        <v>1515</v>
      </c>
      <c r="C264" t="s">
        <v>463</v>
      </c>
      <c r="S264" s="9">
        <v>591000000</v>
      </c>
      <c r="AM264">
        <f>COUNTIFS(Companies!$A$2:$A$1048576,A264)</f>
        <v>1</v>
      </c>
    </row>
    <row r="265" spans="1:39" x14ac:dyDescent="0.25">
      <c r="A265" s="5">
        <v>920</v>
      </c>
      <c r="B265" t="s">
        <v>2209</v>
      </c>
      <c r="C265" t="s">
        <v>2293</v>
      </c>
      <c r="D265" s="10"/>
      <c r="E265" s="9"/>
      <c r="F265" s="9"/>
      <c r="G265" s="9"/>
      <c r="H265" s="9"/>
      <c r="I265" s="9"/>
      <c r="J265" s="9"/>
      <c r="K265" s="10"/>
      <c r="L265" s="9"/>
      <c r="M265" s="9"/>
      <c r="N265" s="9"/>
      <c r="O265" s="9"/>
      <c r="P265" s="9"/>
      <c r="Q265" s="9"/>
      <c r="R265" s="10">
        <v>42735</v>
      </c>
      <c r="S265" s="9">
        <v>340877000</v>
      </c>
      <c r="T265" s="9">
        <v>10823000</v>
      </c>
      <c r="U265" s="9">
        <v>8951000</v>
      </c>
      <c r="V265" s="9">
        <f>(21837+412)*1000</f>
        <v>22249000</v>
      </c>
      <c r="W265" s="9">
        <v>520000</v>
      </c>
      <c r="X265" s="9">
        <f>SUM(T265:W265)</f>
        <v>42543000</v>
      </c>
      <c r="Y265" s="10">
        <v>43100</v>
      </c>
      <c r="Z265" s="9">
        <v>296141000</v>
      </c>
      <c r="AA265" s="9">
        <v>-5843000</v>
      </c>
      <c r="AB265" s="9">
        <v>11730000</v>
      </c>
      <c r="AC265" s="9">
        <f>(20296+1380)*1000</f>
        <v>21676000</v>
      </c>
      <c r="AD265" s="9">
        <v>302000</v>
      </c>
      <c r="AE265" s="9">
        <f>SUM(AA265:AD265)</f>
        <v>27865000</v>
      </c>
      <c r="AF265" s="10"/>
      <c r="AG265" s="36"/>
      <c r="AH265" s="36"/>
      <c r="AI265" s="9"/>
      <c r="AJ265" s="9"/>
      <c r="AK265" s="9"/>
      <c r="AL265" s="9"/>
      <c r="AM265">
        <f>COUNTIFS(Companies!$A$2:$A$1048576,A265)</f>
        <v>1</v>
      </c>
    </row>
    <row r="266" spans="1:39" x14ac:dyDescent="0.25">
      <c r="A266">
        <v>1164</v>
      </c>
      <c r="B266" t="s">
        <v>2213</v>
      </c>
      <c r="C266" t="s">
        <v>2294</v>
      </c>
      <c r="D266" s="10"/>
      <c r="E266" s="9"/>
      <c r="F266" s="9"/>
      <c r="G266" s="9"/>
      <c r="H266" s="9"/>
      <c r="I266" s="9"/>
      <c r="J266" s="9"/>
      <c r="K266" s="10"/>
      <c r="L266" s="9"/>
      <c r="M266" s="9"/>
      <c r="N266" s="9"/>
      <c r="O266" s="9"/>
      <c r="P266" s="9"/>
      <c r="Q266" s="9"/>
      <c r="R266" s="10">
        <v>42735</v>
      </c>
      <c r="S266" s="9">
        <v>938073000</v>
      </c>
      <c r="T266" s="9">
        <v>9231000</v>
      </c>
      <c r="U266" s="9">
        <f>30819000-3338000</f>
        <v>27481000</v>
      </c>
      <c r="V266" s="9">
        <f>26934000+140000</f>
        <v>27074000</v>
      </c>
      <c r="W266" s="9">
        <v>10829000</v>
      </c>
      <c r="X266" s="9">
        <f>SUM(T266:W266)</f>
        <v>74615000</v>
      </c>
      <c r="Y266" s="10">
        <v>43100</v>
      </c>
      <c r="Z266" s="9">
        <v>1547271000</v>
      </c>
      <c r="AA266" s="9">
        <v>24087000</v>
      </c>
      <c r="AB266" s="9">
        <f>29417000-1809000</f>
        <v>27608000</v>
      </c>
      <c r="AC266" s="9">
        <f>61675000+166000</f>
        <v>61841000</v>
      </c>
      <c r="AD266" s="9">
        <v>23554000</v>
      </c>
      <c r="AE266" s="9">
        <f>SUM(AA266:AD266)</f>
        <v>137090000</v>
      </c>
      <c r="AF266" s="10"/>
      <c r="AG266" s="36"/>
      <c r="AH266" s="36"/>
      <c r="AI266" s="9"/>
      <c r="AJ266" s="9"/>
      <c r="AK266" s="9"/>
      <c r="AL266" s="9"/>
      <c r="AM266">
        <f>COUNTIFS(Companies!$A$2:$A$1048576,A266)</f>
        <v>1</v>
      </c>
    </row>
    <row r="267" spans="1:39" x14ac:dyDescent="0.25">
      <c r="A267">
        <v>1317</v>
      </c>
      <c r="B267" t="s">
        <v>2215</v>
      </c>
      <c r="C267" t="s">
        <v>2294</v>
      </c>
      <c r="D267" s="10"/>
      <c r="E267" s="9"/>
      <c r="F267" s="9"/>
      <c r="G267" s="9"/>
      <c r="H267" s="9"/>
      <c r="I267" s="9"/>
      <c r="J267" s="9"/>
      <c r="K267" s="10"/>
      <c r="L267" s="9"/>
      <c r="M267" s="9"/>
      <c r="N267" s="9"/>
      <c r="O267" s="9"/>
      <c r="P267" s="9"/>
      <c r="Q267" s="9"/>
      <c r="R267" s="10">
        <v>42735</v>
      </c>
      <c r="S267" s="9">
        <v>6484268000</v>
      </c>
      <c r="T267" s="9">
        <v>-56410000</v>
      </c>
      <c r="U267" s="9">
        <f>174789000-20792000</f>
        <v>153997000</v>
      </c>
      <c r="V267" s="9">
        <f>205522000+82743000</f>
        <v>288265000</v>
      </c>
      <c r="W267" s="9">
        <v>48960000</v>
      </c>
      <c r="X267" s="9">
        <f>SUM(T267:W267)</f>
        <v>434812000</v>
      </c>
      <c r="Y267" s="10">
        <v>43100</v>
      </c>
      <c r="Z267" s="9">
        <v>6279765000</v>
      </c>
      <c r="AA267" s="9">
        <v>-61425000</v>
      </c>
      <c r="AB267" s="9">
        <f>247968000-16135000</f>
        <v>231833000</v>
      </c>
      <c r="AC267" s="9">
        <f>199793000+86557000</f>
        <v>286350000</v>
      </c>
      <c r="AD267" s="9">
        <v>19492000</v>
      </c>
      <c r="AE267" s="9">
        <f>SUM(AA267:AD267)</f>
        <v>476250000</v>
      </c>
      <c r="AF267" s="10"/>
      <c r="AG267" s="36"/>
      <c r="AH267" s="36"/>
      <c r="AI267" s="9"/>
      <c r="AJ267" s="9"/>
      <c r="AK267" s="9"/>
      <c r="AL267" s="9"/>
      <c r="AM267">
        <f>COUNTIFS(Companies!$A$2:$A$1048576,A267)</f>
        <v>1</v>
      </c>
    </row>
    <row r="268" spans="1:39" x14ac:dyDescent="0.25">
      <c r="A268" s="5">
        <v>1334</v>
      </c>
      <c r="B268" t="s">
        <v>2219</v>
      </c>
      <c r="C268" t="s">
        <v>545</v>
      </c>
      <c r="D268" s="10"/>
      <c r="E268" s="9"/>
      <c r="F268" s="9"/>
      <c r="G268" s="9"/>
      <c r="H268" s="9"/>
      <c r="I268" s="9"/>
      <c r="J268" s="9"/>
      <c r="K268" s="10"/>
      <c r="L268" s="9"/>
      <c r="M268" s="9"/>
      <c r="N268" s="9"/>
      <c r="O268" s="9"/>
      <c r="P268" s="9"/>
      <c r="Q268" s="9"/>
      <c r="R268" s="10">
        <v>42735</v>
      </c>
      <c r="S268" s="9">
        <v>157600000</v>
      </c>
      <c r="T268" s="9"/>
      <c r="U268" s="9"/>
      <c r="V268" s="9"/>
      <c r="W268" s="9"/>
      <c r="X268" s="9">
        <v>30900000</v>
      </c>
      <c r="Y268" s="10">
        <v>43100</v>
      </c>
      <c r="Z268" s="9">
        <v>165800000</v>
      </c>
      <c r="AA268" s="9"/>
      <c r="AB268" s="9"/>
      <c r="AC268" s="9"/>
      <c r="AD268" s="9"/>
      <c r="AE268" s="9">
        <v>37400000</v>
      </c>
      <c r="AF268" s="10"/>
      <c r="AG268" s="36"/>
      <c r="AH268" s="36"/>
      <c r="AI268" s="9"/>
      <c r="AJ268" s="9"/>
      <c r="AK268" s="9"/>
      <c r="AL268" s="9"/>
      <c r="AM268">
        <f>COUNTIFS(Companies!$A$2:$A$1048576,A268)</f>
        <v>1</v>
      </c>
    </row>
    <row r="269" spans="1:39" x14ac:dyDescent="0.25">
      <c r="A269">
        <v>1518</v>
      </c>
      <c r="B269" t="s">
        <v>2295</v>
      </c>
      <c r="C269" t="s">
        <v>548</v>
      </c>
      <c r="D269" s="10"/>
      <c r="E269" s="9"/>
      <c r="F269" s="9"/>
      <c r="G269" s="9"/>
      <c r="H269" s="9"/>
      <c r="I269" s="9"/>
      <c r="J269" s="9"/>
      <c r="K269" s="10"/>
      <c r="L269" s="9"/>
      <c r="M269" s="9"/>
      <c r="N269" s="9"/>
      <c r="O269" s="9"/>
      <c r="P269" s="9"/>
      <c r="Q269" s="9"/>
      <c r="R269" s="10">
        <v>42735</v>
      </c>
      <c r="S269" s="9">
        <f>96595.06*1000000</f>
        <v>96595060000</v>
      </c>
      <c r="T269" s="9">
        <v>816050000</v>
      </c>
      <c r="U269" s="9">
        <f>6425780000-1111450000</f>
        <v>5314330000</v>
      </c>
      <c r="V269">
        <v>2482490000</v>
      </c>
      <c r="W269" s="9">
        <v>857330000</v>
      </c>
      <c r="X269" s="9">
        <f>SUM(T269:W269)</f>
        <v>9470200000</v>
      </c>
      <c r="Y269" s="10">
        <v>42825</v>
      </c>
      <c r="Z269" s="9">
        <v>92044730000</v>
      </c>
      <c r="AA269" s="9">
        <v>84040000</v>
      </c>
      <c r="AB269" s="9">
        <f xml:space="preserve"> 5133390000-894150000</f>
        <v>4239240000</v>
      </c>
      <c r="AC269" s="9">
        <v>2025530000</v>
      </c>
      <c r="AD269" s="9">
        <v>379250000</v>
      </c>
      <c r="AE269" s="9">
        <f>SUM(AA269:AD269)</f>
        <v>6728060000</v>
      </c>
      <c r="AF269" s="10">
        <v>43190</v>
      </c>
      <c r="AG269" s="9">
        <v>84920000000</v>
      </c>
      <c r="AH269" s="36">
        <v>1387300000</v>
      </c>
      <c r="AI269" s="9">
        <v>4595600000</v>
      </c>
      <c r="AJ269" s="9">
        <v>1715100000</v>
      </c>
      <c r="AK269" s="9">
        <v>801600000</v>
      </c>
      <c r="AL269" s="9">
        <f>SUM(AH269:AK269)</f>
        <v>8499600000</v>
      </c>
      <c r="AM269">
        <f>COUNTIFS(Companies!$A$2:$A$1048576,A269)</f>
        <v>1</v>
      </c>
    </row>
    <row r="270" spans="1:39" x14ac:dyDescent="0.25">
      <c r="A270">
        <v>1198</v>
      </c>
      <c r="B270" t="s">
        <v>2296</v>
      </c>
      <c r="C270" t="s">
        <v>537</v>
      </c>
      <c r="D270" s="10"/>
      <c r="E270" s="9"/>
      <c r="F270" s="9"/>
      <c r="G270" s="9"/>
      <c r="H270" s="9"/>
      <c r="I270" s="9"/>
      <c r="J270" s="9"/>
      <c r="K270" s="10"/>
      <c r="L270" s="9"/>
      <c r="M270" s="9"/>
      <c r="N270" s="9"/>
      <c r="O270" s="9"/>
      <c r="P270" s="9"/>
      <c r="Q270" s="9"/>
      <c r="R270" s="10">
        <v>42735</v>
      </c>
      <c r="S270" s="9">
        <v>3258962000</v>
      </c>
      <c r="T270" s="9">
        <v>-815303000</v>
      </c>
      <c r="U270" s="9">
        <v>62433000</v>
      </c>
      <c r="V270" s="9">
        <f>56662000+33555000</f>
        <v>90217000</v>
      </c>
      <c r="W270" s="9">
        <v>13268000</v>
      </c>
      <c r="X270" s="9">
        <f>SUM(T270:W270)</f>
        <v>-649385000</v>
      </c>
      <c r="Y270" s="10">
        <v>43100</v>
      </c>
      <c r="Z270" s="9">
        <v>2746811000</v>
      </c>
      <c r="AA270" s="9">
        <v>-1395615000</v>
      </c>
      <c r="AB270" s="9">
        <f>105899000-974000</f>
        <v>104925000</v>
      </c>
      <c r="AC270" s="9">
        <f>47485000+33555000</f>
        <v>81040000</v>
      </c>
      <c r="AD270" s="9">
        <v>28281000</v>
      </c>
      <c r="AE270" s="9">
        <f>SUM(AA270:AD270)</f>
        <v>-1181369000</v>
      </c>
      <c r="AF270" s="10"/>
      <c r="AG270" s="36"/>
      <c r="AH270" s="36"/>
      <c r="AI270" s="9"/>
      <c r="AJ270" s="9"/>
      <c r="AK270" s="9"/>
      <c r="AL270" s="9"/>
      <c r="AM270">
        <f>COUNTIFS(Companies!$A$2:$A$1048576,A270)</f>
        <v>1</v>
      </c>
    </row>
    <row r="271" spans="1:39" x14ac:dyDescent="0.25">
      <c r="A271">
        <v>1649</v>
      </c>
      <c r="B271" t="s">
        <v>2227</v>
      </c>
      <c r="C271" t="s">
        <v>545</v>
      </c>
      <c r="D271" s="10"/>
      <c r="E271" s="9"/>
      <c r="F271" s="9"/>
      <c r="G271" s="9"/>
      <c r="H271" s="9"/>
      <c r="I271" s="9"/>
      <c r="J271" s="9"/>
      <c r="K271" s="10"/>
      <c r="L271" s="9"/>
      <c r="M271" s="9"/>
      <c r="N271" s="9"/>
      <c r="O271" s="9"/>
      <c r="P271" s="9"/>
      <c r="Q271" s="9"/>
      <c r="R271" s="10">
        <v>42735</v>
      </c>
      <c r="S271" s="9">
        <v>9976000000</v>
      </c>
      <c r="T271" s="9">
        <v>-2087000000</v>
      </c>
      <c r="U271" s="9">
        <f>(868-867)*1000000</f>
        <v>1000000</v>
      </c>
      <c r="V271" s="9">
        <v>684000000</v>
      </c>
      <c r="W271" s="9">
        <v>445000000</v>
      </c>
      <c r="X271" s="9">
        <v>909000000</v>
      </c>
      <c r="Y271" s="10">
        <v>43100</v>
      </c>
      <c r="Z271" s="9">
        <v>8999000000</v>
      </c>
      <c r="AA271" s="9">
        <v>-328000000</v>
      </c>
      <c r="AB271" s="9">
        <f>(617-309)*1000000</f>
        <v>308000000</v>
      </c>
      <c r="AC271" s="9">
        <v>505000000</v>
      </c>
      <c r="AD271" s="9">
        <v>201000000</v>
      </c>
      <c r="AE271" s="9">
        <v>862000000</v>
      </c>
      <c r="AF271" s="10"/>
      <c r="AG271" s="36"/>
      <c r="AH271" s="36"/>
      <c r="AI271" s="9"/>
      <c r="AJ271" s="9"/>
      <c r="AK271" s="9"/>
      <c r="AL271" s="9"/>
      <c r="AM271">
        <f>COUNTIFS(Companies!$A$2:$A$1048576,A271)</f>
        <v>1</v>
      </c>
    </row>
    <row r="272" spans="1:39" x14ac:dyDescent="0.25">
      <c r="A272">
        <v>1612</v>
      </c>
      <c r="B272" t="s">
        <v>2231</v>
      </c>
      <c r="C272" t="s">
        <v>539</v>
      </c>
      <c r="D272" s="10"/>
      <c r="E272" s="9"/>
      <c r="F272" s="9"/>
      <c r="G272" s="9"/>
      <c r="H272" s="9"/>
      <c r="I272" s="9"/>
      <c r="J272" s="9"/>
      <c r="K272" s="10"/>
      <c r="L272" s="9"/>
      <c r="M272" s="9"/>
      <c r="N272" s="9"/>
      <c r="O272" s="9"/>
      <c r="P272" s="9"/>
      <c r="Q272" s="9"/>
      <c r="R272" s="10">
        <v>42735</v>
      </c>
      <c r="S272" s="9">
        <v>5333625000</v>
      </c>
      <c r="T272" s="9">
        <v>-73002000</v>
      </c>
      <c r="U272" s="9">
        <f>1608080000-1604630000</f>
        <v>3450000</v>
      </c>
      <c r="V272" s="9">
        <f>179791000+58800000</f>
        <v>238591000</v>
      </c>
      <c r="W272" s="9">
        <v>89296000</v>
      </c>
      <c r="X272" s="9">
        <f>SUM(T272:W272)</f>
        <v>258335000</v>
      </c>
      <c r="Y272" s="10">
        <v>43100</v>
      </c>
      <c r="Z272" s="9">
        <v>4234992000</v>
      </c>
      <c r="AA272" s="9">
        <v>-277675000</v>
      </c>
      <c r="AB272" s="9">
        <f>760500000-778942000</f>
        <v>-18442000</v>
      </c>
      <c r="AC272" s="9">
        <v>122803000</v>
      </c>
      <c r="AD272" s="9">
        <v>122761000</v>
      </c>
      <c r="AE272" s="9">
        <f>SUM(AA272:AD272)</f>
        <v>-50553000</v>
      </c>
      <c r="AF272" s="10"/>
      <c r="AG272" s="36"/>
      <c r="AH272" s="36"/>
      <c r="AI272" s="9"/>
      <c r="AJ272" s="9"/>
      <c r="AK272" s="9"/>
      <c r="AL272" s="9"/>
      <c r="AM272">
        <f>COUNTIFS(Companies!$A$2:$A$1048576,A272)</f>
        <v>1</v>
      </c>
    </row>
    <row r="273" spans="1:39" x14ac:dyDescent="0.25">
      <c r="A273">
        <v>9957</v>
      </c>
      <c r="B273" t="s">
        <v>2234</v>
      </c>
      <c r="C273" t="s">
        <v>540</v>
      </c>
      <c r="D273" s="10"/>
      <c r="E273" s="9"/>
      <c r="F273" s="9"/>
      <c r="G273" s="9"/>
      <c r="H273" s="9"/>
      <c r="I273" s="9"/>
      <c r="J273" s="9"/>
      <c r="K273" s="10"/>
      <c r="L273" s="9"/>
      <c r="M273" s="9"/>
      <c r="N273" s="9"/>
      <c r="O273" s="9"/>
      <c r="P273" s="9"/>
      <c r="Q273" s="9"/>
      <c r="R273" s="10">
        <v>42735</v>
      </c>
      <c r="S273" s="9">
        <v>1589868000</v>
      </c>
      <c r="T273" s="9">
        <v>25002000</v>
      </c>
      <c r="U273" s="9">
        <f>3019000-4523000</f>
        <v>-1504000</v>
      </c>
      <c r="V273" s="9">
        <f>692000+9558000</f>
        <v>10250000</v>
      </c>
      <c r="W273" s="9">
        <v>9325000</v>
      </c>
      <c r="X273" s="9">
        <f>SUM(V273:W273)</f>
        <v>19575000</v>
      </c>
      <c r="Y273" s="10">
        <v>43100</v>
      </c>
      <c r="Z273" s="9">
        <v>1418439000</v>
      </c>
      <c r="AA273" s="9">
        <v>11618000</v>
      </c>
      <c r="AB273" s="9">
        <f>3678000-4111000</f>
        <v>-433000</v>
      </c>
      <c r="AC273" s="9">
        <f>458000+11531000</f>
        <v>11989000</v>
      </c>
      <c r="AD273" s="9">
        <v>5271000</v>
      </c>
      <c r="AE273" s="9">
        <f>SUM(AA273:AD273)</f>
        <v>28445000</v>
      </c>
      <c r="AF273" s="10"/>
      <c r="AG273" s="36"/>
      <c r="AH273" s="36"/>
      <c r="AI273" s="9"/>
      <c r="AJ273" s="9"/>
      <c r="AK273" s="9"/>
      <c r="AL273" s="9"/>
      <c r="AM273">
        <f>COUNTIFS(Companies!$A$2:$A$1048576,A273)</f>
        <v>1</v>
      </c>
    </row>
    <row r="274" spans="1:39" x14ac:dyDescent="0.25">
      <c r="A274">
        <v>1059</v>
      </c>
      <c r="B274" t="s">
        <v>1898</v>
      </c>
      <c r="C274" t="s">
        <v>543</v>
      </c>
      <c r="D274" s="10"/>
      <c r="E274" s="9"/>
      <c r="F274" s="9"/>
      <c r="G274" s="9"/>
      <c r="H274" s="9"/>
      <c r="I274" s="9"/>
      <c r="J274" s="9"/>
      <c r="K274" s="10"/>
      <c r="L274" s="9"/>
      <c r="M274" s="9"/>
      <c r="N274" s="9"/>
      <c r="O274" s="9"/>
      <c r="P274" s="9"/>
      <c r="Q274" s="9"/>
      <c r="R274" s="10">
        <v>42735</v>
      </c>
      <c r="S274" s="9">
        <v>1564622860.6600001</v>
      </c>
      <c r="T274" s="9">
        <v>163890651.06</v>
      </c>
      <c r="U274" s="9"/>
      <c r="V274" s="9"/>
      <c r="W274" s="9">
        <v>20515913.260000002</v>
      </c>
      <c r="X274" s="9"/>
      <c r="Y274" s="10">
        <v>43100</v>
      </c>
      <c r="Z274" s="9">
        <v>2305240054.4699998</v>
      </c>
      <c r="AA274" s="9">
        <v>240280811.47</v>
      </c>
      <c r="AB274" s="9"/>
      <c r="AC274" s="9"/>
      <c r="AD274" s="9">
        <v>33979020.299999997</v>
      </c>
      <c r="AE274" s="9"/>
      <c r="AF274" s="10"/>
      <c r="AG274" s="36"/>
      <c r="AH274" s="36"/>
      <c r="AI274" s="9"/>
      <c r="AJ274" s="9"/>
      <c r="AK274" s="9"/>
      <c r="AL274" s="9"/>
      <c r="AM274">
        <f>COUNTIFS(Companies!$A$2:$A$1048576,A274)</f>
        <v>1</v>
      </c>
    </row>
    <row r="275" spans="1:39" x14ac:dyDescent="0.25">
      <c r="A275">
        <v>1216</v>
      </c>
      <c r="B275" t="s">
        <v>2297</v>
      </c>
      <c r="C275" t="s">
        <v>2298</v>
      </c>
      <c r="D275" s="10"/>
      <c r="E275" s="9"/>
      <c r="F275" s="9"/>
      <c r="G275" s="9"/>
      <c r="H275" s="9"/>
      <c r="I275" s="9"/>
      <c r="J275" s="9"/>
      <c r="K275" s="10"/>
      <c r="L275" s="9"/>
      <c r="M275" s="9"/>
      <c r="N275" s="9"/>
      <c r="O275" s="9"/>
      <c r="P275" s="9"/>
      <c r="Q275" s="9"/>
      <c r="R275" s="10">
        <v>42551</v>
      </c>
      <c r="S275" s="9">
        <v>1260302000</v>
      </c>
      <c r="T275" s="9">
        <v>41338000</v>
      </c>
      <c r="U275" s="9"/>
      <c r="V275" s="9"/>
      <c r="W275" s="9"/>
      <c r="X275" s="9"/>
      <c r="Y275" s="10">
        <v>42916</v>
      </c>
      <c r="Z275" s="9">
        <v>1664291000</v>
      </c>
      <c r="AA275" s="9">
        <v>51086000</v>
      </c>
      <c r="AB275" s="9"/>
      <c r="AC275" s="9"/>
      <c r="AD275" s="9">
        <v>15442000</v>
      </c>
      <c r="AE275" s="9"/>
      <c r="AF275" s="10"/>
      <c r="AG275" s="36"/>
      <c r="AH275" s="36"/>
      <c r="AI275" s="9"/>
      <c r="AJ275" s="9"/>
      <c r="AK275" s="9"/>
      <c r="AL275" s="9"/>
      <c r="AM275">
        <f>COUNTIFS(Companies!$A$2:$A$1048576,A275)</f>
        <v>1</v>
      </c>
    </row>
    <row r="276" spans="1:39" x14ac:dyDescent="0.25">
      <c r="A276" s="5">
        <v>1516</v>
      </c>
      <c r="B276" t="s">
        <v>2299</v>
      </c>
      <c r="C276" t="s">
        <v>2298</v>
      </c>
      <c r="D276" s="10"/>
      <c r="E276" s="9"/>
      <c r="F276" s="9"/>
      <c r="G276" s="9"/>
      <c r="H276" s="9"/>
      <c r="I276" s="9"/>
      <c r="J276" s="9"/>
      <c r="K276" s="10"/>
      <c r="L276" s="9"/>
      <c r="M276" s="9"/>
      <c r="N276" s="9"/>
      <c r="O276" s="9"/>
      <c r="P276" s="9"/>
      <c r="Q276" s="9"/>
      <c r="R276" s="10">
        <v>42735</v>
      </c>
      <c r="S276" s="9">
        <v>2098613000</v>
      </c>
      <c r="T276" s="9">
        <v>44664000</v>
      </c>
      <c r="U276" s="9">
        <f>112975000-5549000</f>
        <v>107426000</v>
      </c>
      <c r="V276" s="9"/>
      <c r="W276" s="9">
        <v>0</v>
      </c>
      <c r="X276" s="9"/>
      <c r="Y276" s="10">
        <v>43100</v>
      </c>
      <c r="Z276" s="9">
        <v>2594231000</v>
      </c>
      <c r="AA276" s="9">
        <v>44664000</v>
      </c>
      <c r="AB276" s="9">
        <f>162870000-8228000</f>
        <v>154642000</v>
      </c>
      <c r="AC276" s="9"/>
      <c r="AD276" s="9">
        <v>591000</v>
      </c>
      <c r="AE276" s="9"/>
      <c r="AF276" s="10"/>
      <c r="AG276" s="36"/>
      <c r="AH276" s="36"/>
      <c r="AI276" s="9"/>
      <c r="AJ276" s="9"/>
      <c r="AK276" s="9"/>
      <c r="AL276" s="9"/>
      <c r="AM276">
        <f>COUNTIFS(Companies!$A$2:$A$1048576,A276)</f>
        <v>1</v>
      </c>
    </row>
    <row r="277" spans="1:39" x14ac:dyDescent="0.25">
      <c r="A277">
        <v>13046</v>
      </c>
      <c r="B277" t="s">
        <v>2237</v>
      </c>
      <c r="C277" t="s">
        <v>545</v>
      </c>
      <c r="D277" s="10"/>
      <c r="E277" s="9"/>
      <c r="F277" s="9"/>
      <c r="G277" s="9"/>
      <c r="H277" s="9"/>
      <c r="I277" s="9"/>
      <c r="J277" s="9"/>
      <c r="K277" s="10"/>
      <c r="L277" s="9"/>
      <c r="M277" s="9"/>
      <c r="N277" s="9"/>
      <c r="O277" s="9"/>
      <c r="P277" s="9"/>
      <c r="Q277" s="9"/>
      <c r="R277" s="10"/>
      <c r="S277" s="9"/>
      <c r="T277" s="9"/>
      <c r="U277" s="9"/>
      <c r="V277" s="9"/>
      <c r="W277" s="9"/>
      <c r="X277" s="9"/>
      <c r="Y277" s="10">
        <v>43100</v>
      </c>
      <c r="Z277" s="9">
        <v>1268000000</v>
      </c>
      <c r="AA277" s="9"/>
      <c r="AB277" s="9"/>
      <c r="AC277" s="9"/>
      <c r="AD277" s="9"/>
      <c r="AE277" s="9"/>
      <c r="AF277" s="10"/>
      <c r="AG277" s="9"/>
      <c r="AH277" s="9"/>
      <c r="AI277" s="9"/>
      <c r="AJ277" s="9"/>
      <c r="AK277" s="9"/>
      <c r="AL277" s="9"/>
      <c r="AM277">
        <f>COUNTIFS(Companies!$A$2:$A$1048576,A277)</f>
        <v>1</v>
      </c>
    </row>
    <row r="278" spans="1:39" x14ac:dyDescent="0.25">
      <c r="A278">
        <v>1010</v>
      </c>
      <c r="B278" t="s">
        <v>2222</v>
      </c>
      <c r="C278" t="s">
        <v>545</v>
      </c>
      <c r="D278" s="10"/>
      <c r="E278" s="9"/>
      <c r="F278" s="9"/>
      <c r="G278" s="9"/>
      <c r="H278" s="9"/>
      <c r="I278" s="9"/>
      <c r="J278" s="9"/>
      <c r="K278" s="10"/>
      <c r="L278" s="9"/>
      <c r="M278" s="9"/>
      <c r="N278" s="9"/>
      <c r="O278" s="9"/>
      <c r="P278" s="9"/>
      <c r="Q278" s="9"/>
      <c r="R278" s="10"/>
      <c r="S278" s="9"/>
      <c r="T278" s="9"/>
      <c r="U278" s="9"/>
      <c r="V278" s="9"/>
      <c r="W278" s="9"/>
      <c r="X278" s="9"/>
      <c r="Y278" s="10">
        <v>43100</v>
      </c>
      <c r="Z278" s="9">
        <v>54000000</v>
      </c>
      <c r="AA278" s="9"/>
      <c r="AB278" s="9"/>
      <c r="AC278" s="9"/>
      <c r="AD278" s="9"/>
      <c r="AE278" s="9"/>
      <c r="AF278" s="10"/>
      <c r="AG278" s="9"/>
      <c r="AH278" s="9"/>
      <c r="AI278" s="9"/>
      <c r="AJ278" s="9"/>
      <c r="AK278" s="9"/>
      <c r="AL278" s="9"/>
      <c r="AM278">
        <f>COUNTIFS(Companies!$A$2:$A$1048576,A278)</f>
        <v>1</v>
      </c>
    </row>
    <row r="279" spans="1:39" x14ac:dyDescent="0.25">
      <c r="A279" s="5">
        <v>1194</v>
      </c>
      <c r="B279" t="s">
        <v>2242</v>
      </c>
      <c r="C279" t="s">
        <v>545</v>
      </c>
      <c r="D279" s="10"/>
      <c r="E279" s="9"/>
      <c r="F279" s="9"/>
      <c r="G279" s="9"/>
      <c r="H279" s="9"/>
      <c r="I279" s="9"/>
      <c r="J279" s="9"/>
      <c r="K279" s="10"/>
      <c r="L279" s="9"/>
      <c r="M279" s="9"/>
      <c r="N279" s="9"/>
      <c r="O279" s="9"/>
      <c r="P279" s="9"/>
      <c r="Q279" s="9"/>
      <c r="R279" s="10">
        <v>42735</v>
      </c>
      <c r="S279" s="9">
        <v>23030095.210000001</v>
      </c>
      <c r="T279" s="9">
        <v>11064412.52</v>
      </c>
      <c r="U279" s="9">
        <f>586105.17-400960.76</f>
        <v>185144.41000000003</v>
      </c>
      <c r="V279" s="9">
        <v>1540198.24</v>
      </c>
      <c r="W279" s="9">
        <v>1238252.18</v>
      </c>
      <c r="X279" s="9">
        <f>SUM(T279:W279)</f>
        <v>14028007.35</v>
      </c>
      <c r="Y279" s="10">
        <v>43100</v>
      </c>
      <c r="Z279" s="9">
        <v>46434053.950000003</v>
      </c>
      <c r="AA279" s="9">
        <v>14959409.859999999</v>
      </c>
      <c r="AB279" s="9">
        <f>1090784.58-1125166.06</f>
        <v>-34381.479999999981</v>
      </c>
      <c r="AC279" s="9">
        <v>511922.32</v>
      </c>
      <c r="AD279" s="9">
        <v>3512357.88</v>
      </c>
      <c r="AE279" s="9">
        <f>SUM(AA279:AD279)</f>
        <v>18949308.579999998</v>
      </c>
      <c r="AF279" s="10"/>
      <c r="AG279" s="36"/>
      <c r="AH279" s="36"/>
      <c r="AI279" s="9"/>
      <c r="AJ279" s="9"/>
      <c r="AK279" s="9"/>
      <c r="AL279" s="9"/>
      <c r="AM279">
        <f>COUNTIFS(Companies!$A$2:$A$1048576,A279)</f>
        <v>1</v>
      </c>
    </row>
    <row r="280" spans="1:39" x14ac:dyDescent="0.25">
      <c r="A280">
        <v>1197</v>
      </c>
      <c r="B280" t="s">
        <v>2244</v>
      </c>
      <c r="C280" t="s">
        <v>545</v>
      </c>
      <c r="D280" s="10"/>
      <c r="E280" s="9"/>
      <c r="F280" s="9"/>
      <c r="G280" s="9"/>
      <c r="H280" s="9"/>
      <c r="I280" s="9"/>
      <c r="J280" s="9"/>
      <c r="K280" s="10"/>
      <c r="L280" s="9"/>
      <c r="M280" s="9"/>
      <c r="N280" s="9"/>
      <c r="O280" s="9"/>
      <c r="P280" s="9"/>
      <c r="Q280" s="9"/>
      <c r="R280" s="10">
        <v>42735</v>
      </c>
      <c r="S280" s="9">
        <v>13403368.029999999</v>
      </c>
      <c r="T280" s="9">
        <v>372910.81</v>
      </c>
      <c r="U280" s="9">
        <f>10756.9-41622.14</f>
        <v>-30865.239999999998</v>
      </c>
      <c r="V280" s="9">
        <v>324957.39</v>
      </c>
      <c r="W280" s="9"/>
      <c r="X280" s="9"/>
      <c r="Y280" s="10">
        <v>43100</v>
      </c>
      <c r="Z280" s="9">
        <v>14954548.449999999</v>
      </c>
      <c r="AA280" s="9">
        <v>708078.09</v>
      </c>
      <c r="AB280" s="9">
        <f>30814.93-5200</f>
        <v>25614.93</v>
      </c>
      <c r="AC280" s="9">
        <v>458388.92</v>
      </c>
      <c r="AD280" s="9"/>
      <c r="AE280" s="9"/>
      <c r="AF280" s="10"/>
      <c r="AG280" s="36"/>
      <c r="AH280" s="36"/>
      <c r="AI280" s="9"/>
      <c r="AJ280" s="9"/>
      <c r="AK280" s="9"/>
      <c r="AL280" s="9"/>
      <c r="AM280">
        <f>COUNTIFS(Companies!$A$2:$A$1048576,A280)</f>
        <v>1</v>
      </c>
    </row>
    <row r="281" spans="1:39" x14ac:dyDescent="0.25">
      <c r="A281">
        <v>1227</v>
      </c>
      <c r="B281" t="s">
        <v>2247</v>
      </c>
      <c r="C281" t="s">
        <v>545</v>
      </c>
      <c r="D281" s="10"/>
      <c r="E281" s="9"/>
      <c r="F281" s="9"/>
      <c r="G281" s="9"/>
      <c r="H281" s="9"/>
      <c r="I281" s="9"/>
      <c r="J281" s="9"/>
      <c r="K281" s="10"/>
      <c r="L281" s="9"/>
      <c r="M281" s="9"/>
      <c r="N281" s="9"/>
      <c r="O281" s="9"/>
      <c r="P281" s="9"/>
      <c r="Q281" s="9"/>
      <c r="R281" s="10">
        <v>42674</v>
      </c>
      <c r="S281" s="9">
        <v>60469563.649999999</v>
      </c>
      <c r="T281" s="9"/>
      <c r="U281" s="9">
        <f>2225008.21-(3483754.83+4013760.31)</f>
        <v>-5272506.9300000006</v>
      </c>
      <c r="V281" s="9">
        <v>5256309.5999999996</v>
      </c>
      <c r="W281" s="9">
        <v>2327355.42</v>
      </c>
      <c r="X281" s="9"/>
      <c r="Y281" s="10">
        <v>43039</v>
      </c>
      <c r="Z281" s="86">
        <v>70432140.620000005</v>
      </c>
      <c r="AA281" s="9">
        <v>-6850076.7599999998</v>
      </c>
      <c r="AB281" s="9">
        <f>2280981.93-350886.81</f>
        <v>1930095.12</v>
      </c>
      <c r="AC281" s="9">
        <v>5354209.34</v>
      </c>
      <c r="AD281" s="9">
        <v>2542368.9700000002</v>
      </c>
      <c r="AE281" s="9">
        <f>SUM(AA281:AD281)</f>
        <v>2976596.6700000004</v>
      </c>
      <c r="AF281" s="10"/>
      <c r="AG281" s="36"/>
      <c r="AH281" s="36"/>
      <c r="AI281" s="9"/>
      <c r="AJ281" s="9"/>
      <c r="AK281" s="9"/>
      <c r="AL281" s="9"/>
      <c r="AM281">
        <f>COUNTIFS(Companies!$A$2:$A$1048576,A281)</f>
        <v>1</v>
      </c>
    </row>
    <row r="282" spans="1:39" x14ac:dyDescent="0.25">
      <c r="A282">
        <v>1583</v>
      </c>
      <c r="B282" t="s">
        <v>2249</v>
      </c>
      <c r="C282" t="s">
        <v>545</v>
      </c>
      <c r="D282" s="10"/>
      <c r="E282" s="9"/>
      <c r="F282" s="9"/>
      <c r="G282" s="9"/>
      <c r="H282" s="9"/>
      <c r="I282" s="9"/>
      <c r="J282" s="9"/>
      <c r="K282" s="10"/>
      <c r="L282" s="9"/>
      <c r="M282" s="9"/>
      <c r="N282" s="9"/>
      <c r="O282" s="9"/>
      <c r="P282" s="9"/>
      <c r="Q282" s="9"/>
      <c r="R282" s="10">
        <v>42735</v>
      </c>
      <c r="S282" s="9">
        <v>529600000</v>
      </c>
      <c r="T282" s="9">
        <v>-12800000</v>
      </c>
      <c r="U282" s="9">
        <f>4500000-1300000</f>
        <v>3200000</v>
      </c>
      <c r="V282" s="9">
        <v>4600000</v>
      </c>
      <c r="W282" s="9">
        <v>2200000</v>
      </c>
      <c r="X282" s="9">
        <f>SUM(T282:W282)</f>
        <v>-2800000</v>
      </c>
      <c r="Y282" s="10">
        <v>43100</v>
      </c>
      <c r="Z282" s="9">
        <v>522300000</v>
      </c>
      <c r="AA282">
        <v>5600000</v>
      </c>
      <c r="AB282">
        <f>5600000-1700000</f>
        <v>3900000</v>
      </c>
      <c r="AC282" s="9">
        <v>4400000</v>
      </c>
      <c r="AD282" s="9">
        <v>6100000</v>
      </c>
      <c r="AE282" s="9">
        <f>SUM(AA282:AD282)</f>
        <v>20000000</v>
      </c>
      <c r="AF282" s="10"/>
      <c r="AG282" s="36"/>
      <c r="AH282" s="36"/>
      <c r="AI282" s="9"/>
      <c r="AJ282" s="9"/>
      <c r="AK282" s="9"/>
      <c r="AL282" s="9"/>
      <c r="AM282">
        <f>COUNTIFS(Companies!$A$2:$A$1048576,A282)</f>
        <v>1</v>
      </c>
    </row>
    <row r="283" spans="1:39" x14ac:dyDescent="0.25">
      <c r="A283">
        <v>1593</v>
      </c>
      <c r="B283" t="s">
        <v>2252</v>
      </c>
      <c r="C283" t="s">
        <v>545</v>
      </c>
      <c r="D283" s="10"/>
      <c r="E283" s="9"/>
      <c r="F283" s="9"/>
      <c r="G283" s="9"/>
      <c r="H283" s="9"/>
      <c r="I283" s="9"/>
      <c r="J283" s="9"/>
      <c r="K283" s="10"/>
      <c r="L283" s="9"/>
      <c r="M283" s="9"/>
      <c r="N283" s="9"/>
      <c r="O283" s="9"/>
      <c r="P283" s="9"/>
      <c r="Q283" s="9"/>
      <c r="R283" s="10">
        <v>42460</v>
      </c>
      <c r="S283" s="9">
        <v>18287966.940000001</v>
      </c>
      <c r="T283" s="9">
        <v>-292498.27</v>
      </c>
      <c r="U283">
        <f>115794.09-37266.47</f>
        <v>78527.62</v>
      </c>
      <c r="V283" s="9">
        <v>279896.23</v>
      </c>
      <c r="W283" s="9">
        <v>431497.28</v>
      </c>
      <c r="X283" s="9">
        <f>SUM(T283:W283)</f>
        <v>497422.86</v>
      </c>
      <c r="Y283" s="10">
        <v>42825</v>
      </c>
      <c r="Z283" s="9">
        <v>15082742.98</v>
      </c>
      <c r="AA283" s="9">
        <v>-1234729.1399999999</v>
      </c>
      <c r="AB283" s="9">
        <f>79573.35-(165000-25691.41)</f>
        <v>-59735.239999999991</v>
      </c>
      <c r="AC283" s="9">
        <v>250547.38</v>
      </c>
      <c r="AD283" s="9">
        <v>24392.55</v>
      </c>
      <c r="AE283" s="9">
        <f>SUM(AA283:AD283)</f>
        <v>-1019524.4499999998</v>
      </c>
      <c r="AF283" s="10"/>
      <c r="AG283" s="36"/>
      <c r="AH283" s="36"/>
      <c r="AI283" s="9"/>
      <c r="AJ283" s="9"/>
      <c r="AK283" s="9"/>
      <c r="AL283" s="9"/>
      <c r="AM283">
        <f>COUNTIFS(Companies!$A$2:$A$1048576,A283)</f>
        <v>1</v>
      </c>
    </row>
    <row r="284" spans="1:39" x14ac:dyDescent="0.25">
      <c r="A284">
        <v>12013</v>
      </c>
      <c r="B284" t="s">
        <v>2255</v>
      </c>
      <c r="C284" t="s">
        <v>545</v>
      </c>
      <c r="D284" s="10"/>
      <c r="E284" s="9"/>
      <c r="F284" s="9"/>
      <c r="G284" s="9"/>
      <c r="H284" s="9"/>
      <c r="I284" s="9"/>
      <c r="J284" s="9"/>
      <c r="K284" s="10"/>
      <c r="L284" s="9"/>
      <c r="M284" s="9"/>
      <c r="N284" s="9"/>
      <c r="O284" s="9"/>
      <c r="P284" s="9"/>
      <c r="Q284" s="9"/>
      <c r="R284" s="10">
        <v>42643</v>
      </c>
      <c r="S284" s="9">
        <v>187953446.69</v>
      </c>
      <c r="T284" s="9"/>
      <c r="U284" s="9"/>
      <c r="V284" s="9"/>
      <c r="W284" s="9">
        <v>24771.119999999999</v>
      </c>
      <c r="X284" s="9"/>
      <c r="Y284" s="10">
        <v>43008</v>
      </c>
      <c r="Z284" s="9">
        <v>120129388.37</v>
      </c>
      <c r="AA284" s="9"/>
      <c r="AB284" s="9"/>
      <c r="AC284" s="9"/>
      <c r="AD284" s="9">
        <v>220258.73</v>
      </c>
      <c r="AE284" s="9"/>
      <c r="AF284" s="10"/>
      <c r="AG284" s="36"/>
      <c r="AH284" s="36"/>
      <c r="AI284" s="9"/>
      <c r="AJ284" s="9"/>
      <c r="AK284" s="9"/>
      <c r="AL284" s="9"/>
      <c r="AM284">
        <f>COUNTIFS(Companies!$A$2:$A$1048576,A284)</f>
        <v>1</v>
      </c>
    </row>
    <row r="285" spans="1:39" x14ac:dyDescent="0.25">
      <c r="A285">
        <v>1412</v>
      </c>
      <c r="B285" t="s">
        <v>2257</v>
      </c>
      <c r="C285" t="s">
        <v>545</v>
      </c>
      <c r="D285" s="10"/>
      <c r="E285" s="9"/>
      <c r="F285" s="9"/>
      <c r="G285" s="9"/>
      <c r="H285" s="9"/>
      <c r="I285" s="9"/>
      <c r="J285" s="9"/>
      <c r="K285" s="10"/>
      <c r="L285" s="9"/>
      <c r="M285" s="9"/>
      <c r="N285" s="9"/>
      <c r="O285" s="9"/>
      <c r="P285" s="9"/>
      <c r="Q285" s="9"/>
      <c r="R285" s="10">
        <v>42735</v>
      </c>
      <c r="S285" s="9">
        <v>21346077.66</v>
      </c>
      <c r="T285" s="9">
        <v>1426214.63</v>
      </c>
      <c r="U285" s="9">
        <f>447179.56-64765.65</f>
        <v>382413.91</v>
      </c>
      <c r="V285" s="9">
        <v>133538.72</v>
      </c>
      <c r="W285" s="9">
        <v>137585.03</v>
      </c>
      <c r="X285" s="9">
        <f>SUM(T285:W285)</f>
        <v>2079752.2899999998</v>
      </c>
      <c r="Y285" s="10"/>
      <c r="Z285" s="9"/>
      <c r="AA285" s="9"/>
      <c r="AB285" s="9"/>
      <c r="AC285" s="9"/>
      <c r="AD285" s="9"/>
      <c r="AE285" s="9"/>
      <c r="AF285" s="10"/>
      <c r="AG285" s="36"/>
      <c r="AH285" s="36"/>
      <c r="AI285" s="9"/>
      <c r="AJ285" s="9"/>
      <c r="AK285" s="9"/>
      <c r="AL285" s="9"/>
      <c r="AM285">
        <f>COUNTIFS(Companies!$A$2:$A$1048576,A285)</f>
        <v>1</v>
      </c>
    </row>
    <row r="286" spans="1:39" x14ac:dyDescent="0.25">
      <c r="A286">
        <v>1229</v>
      </c>
      <c r="B286" t="s">
        <v>2300</v>
      </c>
      <c r="C286" t="s">
        <v>548</v>
      </c>
      <c r="D286" s="10"/>
      <c r="E286" s="9"/>
      <c r="F286" s="9"/>
      <c r="G286" s="9"/>
      <c r="H286" s="9"/>
      <c r="I286" s="9"/>
      <c r="J286" s="9"/>
      <c r="K286" s="10"/>
      <c r="L286" s="9"/>
      <c r="M286" s="9"/>
      <c r="N286" s="9"/>
      <c r="O286" s="9"/>
      <c r="P286" s="9"/>
      <c r="Q286" s="9"/>
      <c r="R286" s="10">
        <v>42460</v>
      </c>
      <c r="S286" s="9">
        <v>17878993000</v>
      </c>
      <c r="T286" s="9">
        <v>2814237000</v>
      </c>
      <c r="U286" s="9">
        <f>2474000-2287407000</f>
        <v>-2284933000</v>
      </c>
      <c r="V286" s="9">
        <f>251254000-2572000</f>
        <v>248682000</v>
      </c>
      <c r="W286">
        <f>1291960000+46461000+241916000</f>
        <v>1580337000</v>
      </c>
      <c r="X286" s="9">
        <f>SUM(T286:W286)</f>
        <v>2358323000</v>
      </c>
      <c r="Y286" s="10">
        <v>42825</v>
      </c>
      <c r="Z286" s="9">
        <v>17021599000</v>
      </c>
      <c r="AA286" s="9">
        <v>3300048000</v>
      </c>
      <c r="AB286" s="9">
        <f>31840000-2091280000</f>
        <v>-2059440000</v>
      </c>
      <c r="AC286" s="9">
        <v>227044000</v>
      </c>
      <c r="AD286" s="9">
        <f>2205052000+644000+398029000</f>
        <v>2603725000</v>
      </c>
      <c r="AE286" s="9">
        <f>SUM(AA286:AD286)</f>
        <v>4071377000</v>
      </c>
      <c r="AF286" s="10">
        <v>43190</v>
      </c>
      <c r="AG286" s="9">
        <v>20004924000</v>
      </c>
      <c r="AH286" s="9">
        <v>3833100000</v>
      </c>
      <c r="AI286" s="9">
        <f>5847000-1318228000</f>
        <v>-1312381000</v>
      </c>
      <c r="AJ286" s="9">
        <v>239950000</v>
      </c>
      <c r="AK286" s="9">
        <f>2226147000+53367000</f>
        <v>2279514000</v>
      </c>
      <c r="AL286" s="9">
        <f>SUM(AH286:AK286)</f>
        <v>5040183000</v>
      </c>
      <c r="AM286">
        <f>COUNTIFS(Companies!$A$2:$A$1048576,A286)</f>
        <v>1</v>
      </c>
    </row>
    <row r="287" spans="1:39" x14ac:dyDescent="0.25">
      <c r="A287">
        <v>1277</v>
      </c>
      <c r="B287" t="s">
        <v>2261</v>
      </c>
      <c r="C287" t="s">
        <v>548</v>
      </c>
      <c r="D287" s="10"/>
      <c r="E287" s="9"/>
      <c r="F287" s="9"/>
      <c r="G287" s="9"/>
      <c r="H287" s="9"/>
      <c r="I287" s="9"/>
      <c r="J287" s="9"/>
      <c r="K287" s="10"/>
      <c r="L287" s="9"/>
      <c r="M287" s="9"/>
      <c r="N287" s="9"/>
      <c r="O287" s="9"/>
      <c r="P287" s="9"/>
      <c r="Q287" s="9"/>
      <c r="R287" s="10"/>
      <c r="S287" s="9"/>
      <c r="T287" s="9"/>
      <c r="U287" s="9"/>
      <c r="V287" s="9"/>
      <c r="W287" s="9"/>
      <c r="X287" s="9"/>
      <c r="Y287" s="10">
        <v>42825</v>
      </c>
      <c r="Z287" s="9">
        <v>10698500000</v>
      </c>
      <c r="AA287" s="9">
        <v>-16599200000</v>
      </c>
      <c r="AB287" s="9">
        <f>(518.9-265.98)*10000000</f>
        <v>2529199999.9999995</v>
      </c>
      <c r="AC287" s="9">
        <v>326500000</v>
      </c>
      <c r="AD287" s="9">
        <v>28000000</v>
      </c>
      <c r="AE287" s="9"/>
      <c r="AF287" s="10">
        <v>43190</v>
      </c>
      <c r="AG287" s="9">
        <v>3530700000</v>
      </c>
      <c r="AH287" s="9">
        <v>-19830900000</v>
      </c>
      <c r="AI287" s="9">
        <f>5759100000-155200000</f>
        <v>5603900000</v>
      </c>
      <c r="AJ287" s="9">
        <v>117700000</v>
      </c>
      <c r="AK287" s="9">
        <v>325500000</v>
      </c>
      <c r="AL287" s="9">
        <f>SUM(AH287:AK287)</f>
        <v>-13783800000</v>
      </c>
      <c r="AM287">
        <f>COUNTIFS(Companies!$A$2:$A$1048576,A287)</f>
        <v>1</v>
      </c>
    </row>
    <row r="288" spans="1:39" x14ac:dyDescent="0.25">
      <c r="A288">
        <v>1394</v>
      </c>
      <c r="B288" t="s">
        <v>2264</v>
      </c>
      <c r="C288" t="s">
        <v>548</v>
      </c>
      <c r="D288" s="10"/>
      <c r="E288" s="9"/>
      <c r="F288" s="9"/>
      <c r="G288" s="9"/>
      <c r="H288" s="9"/>
      <c r="I288" s="9"/>
      <c r="J288" s="9"/>
      <c r="K288" s="10"/>
      <c r="L288" s="9"/>
      <c r="M288" s="9"/>
      <c r="N288" s="9"/>
      <c r="O288" s="9"/>
      <c r="P288" s="9"/>
      <c r="Q288" s="9"/>
      <c r="R288" s="10">
        <v>42460</v>
      </c>
      <c r="S288" s="9">
        <v>2602180000</v>
      </c>
      <c r="T288" s="9">
        <v>-2324260000</v>
      </c>
      <c r="U288" s="9">
        <f>(2103.04-4.6)*1000000</f>
        <v>2098440000</v>
      </c>
      <c r="V288" s="9">
        <v>55180000</v>
      </c>
      <c r="W288" s="9">
        <v>13630000</v>
      </c>
      <c r="X288" s="9">
        <f>SUM(T288:W288)</f>
        <v>-157010000</v>
      </c>
      <c r="Y288" s="10">
        <v>42825</v>
      </c>
      <c r="Z288" s="9">
        <v>1173720000</v>
      </c>
      <c r="AA288" s="9">
        <v>-5998530000</v>
      </c>
      <c r="AB288" s="9">
        <f>(2497.06-51.38)*1000000</f>
        <v>2445680000</v>
      </c>
      <c r="AC288" s="9">
        <v>56250000</v>
      </c>
      <c r="AD288" s="9">
        <f>(54.73+0.74)*1000000</f>
        <v>55470000</v>
      </c>
      <c r="AE288" s="9">
        <f>SUM(AA288:AD288)</f>
        <v>-3441130000</v>
      </c>
      <c r="AF288" s="10"/>
      <c r="AG288" s="36"/>
      <c r="AH288" s="36"/>
      <c r="AI288" s="9"/>
      <c r="AJ288" s="9"/>
      <c r="AK288" s="9"/>
      <c r="AL288" s="9"/>
      <c r="AM288">
        <f>COUNTIFS(Companies!$A$2:$A$1048576,A288)</f>
        <v>1</v>
      </c>
    </row>
    <row r="289" spans="1:39" x14ac:dyDescent="0.25">
      <c r="A289">
        <v>1792</v>
      </c>
      <c r="B289" t="s">
        <v>2269</v>
      </c>
      <c r="C289" t="s">
        <v>548</v>
      </c>
      <c r="D289" s="10"/>
      <c r="E289" s="9"/>
      <c r="F289" s="9"/>
      <c r="G289" s="9"/>
      <c r="H289" s="9"/>
      <c r="I289" s="9"/>
      <c r="J289" s="9"/>
      <c r="K289" s="10"/>
      <c r="L289" s="9"/>
      <c r="M289" s="9"/>
      <c r="N289" s="9"/>
      <c r="O289" s="9"/>
      <c r="P289" s="9"/>
      <c r="Q289" s="9"/>
      <c r="R289" s="10">
        <v>42460</v>
      </c>
      <c r="S289" s="9">
        <v>53880100000</v>
      </c>
      <c r="T289" s="9">
        <v>3231600000</v>
      </c>
      <c r="U289" s="9">
        <f>80700000-660500000</f>
        <v>-579800000</v>
      </c>
      <c r="V289" s="9">
        <f>722400000+17800000</f>
        <v>740200000</v>
      </c>
      <c r="W289" s="9">
        <v>1439400000</v>
      </c>
      <c r="X289" s="9">
        <f>SUM(T289:W289)</f>
        <v>4831400000</v>
      </c>
      <c r="Y289" s="10">
        <v>42825</v>
      </c>
      <c r="Z289" s="9">
        <v>47037700000</v>
      </c>
      <c r="AA289" s="9">
        <v>2816000000</v>
      </c>
      <c r="AB289" s="9">
        <f>70400000-325800000</f>
        <v>-255400000</v>
      </c>
      <c r="AC289" s="9">
        <v>819000000</v>
      </c>
      <c r="AD289" s="9">
        <v>1559900000</v>
      </c>
      <c r="AE289" s="9">
        <f>SUM(AA289:AD289)</f>
        <v>4939500000</v>
      </c>
      <c r="AF289" s="10">
        <v>43190</v>
      </c>
      <c r="AG289" s="9">
        <v>46020300000</v>
      </c>
      <c r="AH289" s="9">
        <v>2562900000</v>
      </c>
      <c r="AI289" s="9">
        <f>71900000-143600000</f>
        <v>-71700000</v>
      </c>
      <c r="AJ289" s="9">
        <v>824400000</v>
      </c>
      <c r="AK289" s="9">
        <v>1657500000</v>
      </c>
      <c r="AL289" s="9">
        <f>SUM(AH289:AK289)</f>
        <v>4973100000</v>
      </c>
      <c r="AM289">
        <f>COUNTIFS(Companies!$A$2:$A$1048576,A289)</f>
        <v>1</v>
      </c>
    </row>
    <row r="290" spans="1:39" x14ac:dyDescent="0.25">
      <c r="A290">
        <v>1605</v>
      </c>
      <c r="B290" t="s">
        <v>2272</v>
      </c>
      <c r="C290" t="s">
        <v>2301</v>
      </c>
      <c r="D290" s="10"/>
      <c r="E290" s="9"/>
      <c r="F290" s="9"/>
      <c r="G290" s="9"/>
      <c r="H290" s="9"/>
      <c r="I290" s="9"/>
      <c r="J290" s="9"/>
      <c r="K290" s="10"/>
      <c r="L290" s="9"/>
      <c r="M290" s="9"/>
      <c r="N290" s="9"/>
      <c r="O290" s="9"/>
      <c r="P290" s="9"/>
      <c r="Q290" s="9"/>
      <c r="R290" s="10">
        <v>42735</v>
      </c>
      <c r="S290" s="9">
        <v>23788320000000</v>
      </c>
      <c r="T290" s="9">
        <v>1813070000000</v>
      </c>
      <c r="U290" s="9">
        <f>982835623286-187483177298</f>
        <v>795352445988</v>
      </c>
      <c r="V290" s="9"/>
      <c r="W290" s="9">
        <v>342520456635</v>
      </c>
      <c r="X290" s="9"/>
      <c r="Y290" s="10">
        <v>43100</v>
      </c>
      <c r="Z290" s="9">
        <v>45212897632604</v>
      </c>
      <c r="AA290" s="9">
        <v>4201572490754</v>
      </c>
      <c r="AB290" s="9">
        <f>1932084162136-333912591702</f>
        <v>1598171570434</v>
      </c>
      <c r="AC290" s="9"/>
      <c r="AD290" s="9">
        <v>419073663951</v>
      </c>
      <c r="AE290" s="9"/>
      <c r="AF290" s="10"/>
      <c r="AG290" s="36"/>
      <c r="AH290" s="36"/>
      <c r="AI290" s="9"/>
      <c r="AJ290" s="9"/>
      <c r="AK290" s="9"/>
      <c r="AL290" s="9"/>
      <c r="AM290">
        <f>COUNTIFS(Companies!$A$2:$A$1048576,A290)</f>
        <v>1</v>
      </c>
    </row>
    <row r="291" spans="1:39" x14ac:dyDescent="0.25">
      <c r="A291">
        <v>1606</v>
      </c>
      <c r="B291" t="s">
        <v>2275</v>
      </c>
      <c r="C291" t="s">
        <v>2301</v>
      </c>
      <c r="D291" s="10"/>
      <c r="E291" s="9"/>
      <c r="F291" s="9"/>
      <c r="G291" s="9"/>
      <c r="H291" s="9"/>
      <c r="I291" s="9"/>
      <c r="J291" s="9"/>
      <c r="K291" s="10"/>
      <c r="L291" s="9"/>
      <c r="M291" s="9"/>
      <c r="N291" s="9"/>
      <c r="O291" s="9"/>
      <c r="P291" s="9"/>
      <c r="Q291" s="9"/>
      <c r="R291" s="10">
        <v>42735</v>
      </c>
      <c r="S291" s="9">
        <v>15668832513000</v>
      </c>
      <c r="T291" s="9">
        <v>1211029310000</v>
      </c>
      <c r="U291" s="9">
        <f>435314128000-50971372000</f>
        <v>384342756000</v>
      </c>
      <c r="V291" s="9"/>
      <c r="W291" s="9">
        <v>84209926000</v>
      </c>
      <c r="X291" s="9"/>
      <c r="Y291" s="10">
        <v>43100</v>
      </c>
      <c r="Z291" s="9">
        <v>26176403026000</v>
      </c>
      <c r="AA291" s="9">
        <v>1356115489000</v>
      </c>
      <c r="AB291" s="9">
        <f>(677973460000-241823299000)</f>
        <v>436150161000</v>
      </c>
      <c r="AC291" s="9"/>
      <c r="AD291" s="9">
        <v>106275869000</v>
      </c>
      <c r="AE291" s="9"/>
      <c r="AF291" s="10"/>
      <c r="AG291" s="36"/>
      <c r="AH291" s="36"/>
      <c r="AI291" s="9"/>
      <c r="AJ291" s="9"/>
      <c r="AK291" s="9"/>
      <c r="AL291" s="9"/>
      <c r="AM291">
        <f>COUNTIFS(Companies!$A$2:$A$1048576,A291)</f>
        <v>1</v>
      </c>
    </row>
    <row r="292" spans="1:39" x14ac:dyDescent="0.25">
      <c r="A292">
        <v>1652</v>
      </c>
      <c r="B292" t="s">
        <v>2278</v>
      </c>
      <c r="C292" t="s">
        <v>545</v>
      </c>
      <c r="D292" s="10"/>
      <c r="E292" s="9"/>
      <c r="F292" s="9"/>
      <c r="G292" s="9"/>
      <c r="H292" s="9"/>
      <c r="I292" s="9"/>
      <c r="J292" s="9"/>
      <c r="K292" s="10"/>
      <c r="L292" s="9"/>
      <c r="M292" s="9"/>
      <c r="N292" s="9"/>
      <c r="O292" s="9"/>
      <c r="P292" s="9"/>
      <c r="Q292" s="9"/>
      <c r="R292" s="10">
        <v>42735</v>
      </c>
      <c r="S292" s="9">
        <v>11119456</v>
      </c>
      <c r="T292" s="9">
        <v>-3846020</v>
      </c>
      <c r="U292" s="9">
        <f>65565-245027</f>
        <v>-179462</v>
      </c>
      <c r="V292" s="9">
        <v>63936</v>
      </c>
      <c r="W292" s="9">
        <v>1485016</v>
      </c>
      <c r="X292" s="9">
        <f>SUM(T292:W292)</f>
        <v>-2476530</v>
      </c>
      <c r="Y292" s="10">
        <v>43100</v>
      </c>
      <c r="Z292" s="9">
        <v>53389666</v>
      </c>
      <c r="AA292" s="9">
        <v>3101821</v>
      </c>
      <c r="AB292" s="9">
        <f>6954-190524</f>
        <v>-183570</v>
      </c>
      <c r="AC292" s="9">
        <v>96533</v>
      </c>
      <c r="AD292" s="9">
        <v>270814</v>
      </c>
      <c r="AE292" s="9">
        <f>SUM(AA292:AD292)</f>
        <v>3285598</v>
      </c>
      <c r="AF292" s="10"/>
      <c r="AG292" s="36"/>
      <c r="AH292" s="36"/>
      <c r="AI292" s="9"/>
      <c r="AJ292" s="9"/>
      <c r="AK292" s="9"/>
      <c r="AL292" s="9"/>
      <c r="AM292">
        <f>COUNTIFS(Companies!$A$2:$A$1048576,A292)</f>
        <v>1</v>
      </c>
    </row>
    <row r="293" spans="1:39" x14ac:dyDescent="0.25">
      <c r="A293">
        <v>1567</v>
      </c>
      <c r="B293" t="s">
        <v>2280</v>
      </c>
      <c r="C293" t="s">
        <v>463</v>
      </c>
      <c r="D293" s="10"/>
      <c r="E293" s="9"/>
      <c r="F293" s="9"/>
      <c r="G293" s="9"/>
      <c r="H293" s="9"/>
      <c r="I293" s="9"/>
      <c r="J293" s="9"/>
      <c r="K293" s="10"/>
      <c r="L293" s="9"/>
      <c r="M293" s="9"/>
      <c r="N293" s="9"/>
      <c r="O293" s="9"/>
      <c r="P293" s="9"/>
      <c r="Q293" s="9"/>
      <c r="R293" s="10">
        <v>42735</v>
      </c>
      <c r="S293" s="9">
        <v>3039000000</v>
      </c>
      <c r="T293" s="9"/>
      <c r="U293" s="9"/>
      <c r="V293" s="9"/>
      <c r="W293" s="9"/>
      <c r="X293" s="9"/>
      <c r="Y293" s="10">
        <v>43100</v>
      </c>
      <c r="Z293" s="9">
        <v>3016000000</v>
      </c>
      <c r="AA293" s="9"/>
      <c r="AB293" s="9"/>
      <c r="AC293" s="9"/>
      <c r="AD293" s="9"/>
      <c r="AE293" s="9"/>
      <c r="AF293" s="10"/>
      <c r="AG293" s="36"/>
      <c r="AH293" s="36"/>
      <c r="AI293" s="9"/>
      <c r="AJ293" s="9"/>
      <c r="AK293" s="9"/>
      <c r="AL293" s="9"/>
      <c r="AM293">
        <f>COUNTIFS(Companies!$A$2:$A$1048576,A293)</f>
        <v>1</v>
      </c>
    </row>
    <row r="294" spans="1:39" x14ac:dyDescent="0.25">
      <c r="A294">
        <v>1319</v>
      </c>
      <c r="B294" t="s">
        <v>2284</v>
      </c>
      <c r="C294" t="s">
        <v>463</v>
      </c>
      <c r="D294" s="10"/>
      <c r="E294" s="9"/>
      <c r="F294" s="9"/>
      <c r="G294" s="9"/>
      <c r="H294" s="9"/>
      <c r="I294" s="9"/>
      <c r="J294" s="9"/>
      <c r="K294" s="10"/>
      <c r="L294" s="9"/>
      <c r="M294" s="9"/>
      <c r="N294" s="9"/>
      <c r="O294" s="9"/>
      <c r="P294" s="9"/>
      <c r="Q294" s="9"/>
      <c r="R294" s="10">
        <v>42735</v>
      </c>
      <c r="S294" s="9">
        <v>2514617000</v>
      </c>
      <c r="T294" s="9">
        <v>66200000</v>
      </c>
      <c r="U294" s="9">
        <f>12366000-3225000</f>
        <v>9141000</v>
      </c>
      <c r="V294" s="9">
        <v>64375000</v>
      </c>
      <c r="W294" s="9">
        <v>30162000</v>
      </c>
      <c r="X294" s="9">
        <f>SUM(T294:W294)</f>
        <v>169878000</v>
      </c>
      <c r="Y294" s="10">
        <v>43100</v>
      </c>
      <c r="Z294" s="9">
        <v>2989713000</v>
      </c>
      <c r="AA294" s="9">
        <v>75801000</v>
      </c>
      <c r="AB294" s="9">
        <f>10800000-4742000</f>
        <v>6058000</v>
      </c>
      <c r="AC294" s="9">
        <v>66345000</v>
      </c>
      <c r="AD294" s="9">
        <v>28662000</v>
      </c>
      <c r="AE294" s="9">
        <f>SUM(AA294:AD294)</f>
        <v>176866000</v>
      </c>
      <c r="AF294" s="10"/>
      <c r="AG294" s="36"/>
      <c r="AH294" s="36"/>
      <c r="AI294" s="9"/>
      <c r="AJ294" s="9"/>
      <c r="AK294" s="9"/>
      <c r="AL294" s="9"/>
      <c r="AM294">
        <f>COUNTIFS(Companies!$A$2:$A$1048576,A294)</f>
        <v>1</v>
      </c>
    </row>
    <row r="295" spans="1:39" x14ac:dyDescent="0.25">
      <c r="A295">
        <v>1422</v>
      </c>
      <c r="B295" t="s">
        <v>2287</v>
      </c>
      <c r="C295" t="s">
        <v>463</v>
      </c>
      <c r="D295" s="10"/>
      <c r="E295" s="9"/>
      <c r="F295" s="9"/>
      <c r="G295" s="9"/>
      <c r="H295" s="9"/>
      <c r="I295" s="9"/>
      <c r="J295" s="9"/>
      <c r="K295" s="10"/>
      <c r="L295" s="9"/>
      <c r="M295" s="9"/>
      <c r="N295" s="9"/>
      <c r="O295" s="9"/>
      <c r="P295" s="9"/>
      <c r="Q295" s="9"/>
      <c r="R295" s="10">
        <v>42735</v>
      </c>
      <c r="S295" s="9">
        <v>4268000000</v>
      </c>
      <c r="T295" s="9">
        <v>51000000</v>
      </c>
      <c r="U295" s="9">
        <f>13000000-18000000</f>
        <v>-5000000</v>
      </c>
      <c r="V295" s="9">
        <v>45000000</v>
      </c>
      <c r="W295" s="9">
        <v>84000000</v>
      </c>
      <c r="X295" s="9">
        <f>SUM(T295:W295)</f>
        <v>175000000</v>
      </c>
      <c r="Y295" s="10">
        <v>43100</v>
      </c>
      <c r="Z295" s="9">
        <v>4171000000</v>
      </c>
      <c r="AA295" s="9">
        <v>442000000</v>
      </c>
      <c r="AB295" s="9">
        <f>21000000-4000000</f>
        <v>17000000</v>
      </c>
      <c r="AC295" s="9">
        <v>48000000</v>
      </c>
      <c r="AD295" s="9">
        <v>193000000</v>
      </c>
      <c r="AE295" s="9">
        <f>SUM(AA295:AD295)</f>
        <v>700000000</v>
      </c>
      <c r="AF295" s="10"/>
      <c r="AG295" s="36"/>
      <c r="AH295" s="36"/>
      <c r="AI295" s="9"/>
      <c r="AJ295" s="9"/>
      <c r="AK295" s="9"/>
      <c r="AL295" s="9"/>
      <c r="AM295">
        <f>COUNTIFS(Companies!$A$2:$A$1048576,A295)</f>
        <v>1</v>
      </c>
    </row>
    <row r="296" spans="1:39" x14ac:dyDescent="0.25">
      <c r="A296">
        <v>1710</v>
      </c>
      <c r="B296" t="s">
        <v>2290</v>
      </c>
      <c r="C296" t="s">
        <v>556</v>
      </c>
      <c r="D296" s="10"/>
      <c r="E296" s="9"/>
      <c r="F296" s="9"/>
      <c r="G296" s="9"/>
      <c r="H296" s="9"/>
      <c r="I296" s="9"/>
      <c r="J296" s="9"/>
      <c r="K296" s="10"/>
      <c r="L296" s="9"/>
      <c r="M296" s="9"/>
      <c r="N296" s="9"/>
      <c r="O296" s="9"/>
      <c r="P296" s="9"/>
      <c r="Q296" s="9"/>
      <c r="R296" s="10">
        <v>42735</v>
      </c>
      <c r="S296" s="9">
        <v>56653000000</v>
      </c>
      <c r="T296" s="9"/>
      <c r="U296" s="9"/>
      <c r="V296" s="9"/>
      <c r="W296" s="9"/>
      <c r="X296" s="9"/>
      <c r="Y296" s="10">
        <v>43100</v>
      </c>
      <c r="Z296" s="9">
        <v>58925000000</v>
      </c>
      <c r="AA296" s="9"/>
      <c r="AB296" s="9"/>
      <c r="AC296" s="9"/>
      <c r="AD296" s="9"/>
      <c r="AE296" s="9"/>
      <c r="AF296" s="10"/>
      <c r="AG296" s="36"/>
      <c r="AH296" s="36"/>
      <c r="AI296" s="9"/>
      <c r="AJ296" s="9"/>
      <c r="AK296" s="9"/>
      <c r="AL296" s="9"/>
      <c r="AM296">
        <f>COUNTIFS(Companies!$A$2:$A$1048576,A296)</f>
        <v>1</v>
      </c>
    </row>
    <row r="297" spans="1:39" x14ac:dyDescent="0.25">
      <c r="A297">
        <v>1551</v>
      </c>
      <c r="B297" t="s">
        <v>2302</v>
      </c>
      <c r="C297" t="s">
        <v>539</v>
      </c>
      <c r="D297" s="10"/>
      <c r="E297" s="9"/>
      <c r="F297" s="9"/>
      <c r="G297" s="9"/>
      <c r="H297" s="9"/>
      <c r="I297" s="9"/>
      <c r="J297" s="9"/>
      <c r="K297" s="10"/>
      <c r="L297" s="9"/>
      <c r="M297" s="9"/>
      <c r="N297" s="9"/>
      <c r="O297" s="9"/>
      <c r="P297" s="9"/>
      <c r="Q297" s="9"/>
      <c r="Y297" s="10">
        <v>42825</v>
      </c>
      <c r="Z297" s="9">
        <v>89762000000</v>
      </c>
      <c r="AA297" s="9"/>
      <c r="AB297" s="9"/>
      <c r="AC297" s="9"/>
      <c r="AD297" s="9"/>
      <c r="AE297" s="9">
        <v>17814000000</v>
      </c>
      <c r="AF297" s="10"/>
      <c r="AG297" s="9"/>
      <c r="AH297" s="9"/>
      <c r="AI297" s="9"/>
      <c r="AJ297" s="9"/>
      <c r="AK297" s="9"/>
      <c r="AL297" s="9"/>
      <c r="AM297">
        <f>COUNTIFS(Companies!$A$2:$A$1048576,A297)</f>
        <v>1</v>
      </c>
    </row>
    <row r="298" spans="1:39" x14ac:dyDescent="0.25">
      <c r="A298">
        <v>1580</v>
      </c>
      <c r="B298" t="s">
        <v>264</v>
      </c>
      <c r="C298" t="s">
        <v>550</v>
      </c>
      <c r="R298" s="10">
        <v>42735</v>
      </c>
      <c r="S298" s="9">
        <v>5496100000000</v>
      </c>
      <c r="Y298" s="10">
        <v>43100</v>
      </c>
      <c r="Z298" s="9">
        <v>6344500000000</v>
      </c>
    </row>
    <row r="299" spans="1:39" x14ac:dyDescent="0.25">
      <c r="A299">
        <v>8190</v>
      </c>
      <c r="B299" t="s">
        <v>416</v>
      </c>
      <c r="C299" t="s">
        <v>463</v>
      </c>
      <c r="Y299" s="10">
        <v>43100</v>
      </c>
      <c r="Z299" s="9">
        <v>1800000000</v>
      </c>
    </row>
    <row r="300" spans="1:39" x14ac:dyDescent="0.25">
      <c r="A300">
        <v>11654</v>
      </c>
      <c r="B300" t="s">
        <v>2923</v>
      </c>
      <c r="C300" t="s">
        <v>463</v>
      </c>
      <c r="Y300" s="10">
        <v>43100</v>
      </c>
      <c r="Z300" s="9">
        <v>4607471000</v>
      </c>
      <c r="AA300">
        <v>971772000</v>
      </c>
      <c r="AE300">
        <v>1567481000</v>
      </c>
    </row>
    <row r="301" spans="1:39" x14ac:dyDescent="0.25">
      <c r="A301">
        <v>13443</v>
      </c>
      <c r="B301" t="s">
        <v>2929</v>
      </c>
      <c r="C301" t="s">
        <v>463</v>
      </c>
      <c r="Y301" s="10">
        <v>43100</v>
      </c>
      <c r="Z301" s="9">
        <v>1124909000</v>
      </c>
      <c r="AA301">
        <v>78180000</v>
      </c>
      <c r="AE301">
        <v>153002000</v>
      </c>
    </row>
    <row r="302" spans="1:39" x14ac:dyDescent="0.25">
      <c r="A302">
        <v>8983</v>
      </c>
      <c r="B302" t="s">
        <v>3282</v>
      </c>
      <c r="C302" t="s">
        <v>463</v>
      </c>
      <c r="Y302" s="10">
        <v>43100</v>
      </c>
      <c r="Z302" s="9">
        <v>5828333000</v>
      </c>
      <c r="AA302" s="9">
        <v>213938000</v>
      </c>
      <c r="AB302">
        <f>194896000-18245000</f>
        <v>176651000</v>
      </c>
      <c r="AC302" s="9">
        <v>397812000</v>
      </c>
      <c r="AD302" s="9">
        <v>177691000</v>
      </c>
      <c r="AE302" s="9">
        <v>1106000000</v>
      </c>
    </row>
    <row r="303" spans="1:39" x14ac:dyDescent="0.25">
      <c r="A303">
        <v>711</v>
      </c>
      <c r="B303" t="s">
        <v>24</v>
      </c>
      <c r="C303" t="s">
        <v>463</v>
      </c>
      <c r="R303" s="10">
        <v>42735</v>
      </c>
      <c r="S303" s="9">
        <v>120000000</v>
      </c>
    </row>
    <row r="304" spans="1:39" x14ac:dyDescent="0.25">
      <c r="A304">
        <v>1384</v>
      </c>
      <c r="B304" t="s">
        <v>140</v>
      </c>
      <c r="C304" t="s">
        <v>548</v>
      </c>
      <c r="Y304" s="10">
        <v>42825</v>
      </c>
      <c r="Z304" s="9">
        <v>171565240000</v>
      </c>
      <c r="AA304" s="9">
        <v>1418340000</v>
      </c>
      <c r="AB304" s="9">
        <v>79228370000</v>
      </c>
      <c r="AC304" s="86">
        <v>12060100000</v>
      </c>
      <c r="AD304" s="9">
        <v>2855510000</v>
      </c>
      <c r="AE304" s="9">
        <f>SUM(AA304:AD304)</f>
        <v>95562320000</v>
      </c>
      <c r="AF304" s="10">
        <v>43190</v>
      </c>
      <c r="AG304" s="9">
        <v>187987840000</v>
      </c>
      <c r="AH304" s="9">
        <v>-18868500000</v>
      </c>
      <c r="AI304" s="86">
        <v>65156910000</v>
      </c>
      <c r="AJ304" s="86">
        <v>14536870000</v>
      </c>
      <c r="AK304">
        <v>3251360000</v>
      </c>
      <c r="AL304" s="9">
        <f>SUM(AH304:AK304)</f>
        <v>64076640000</v>
      </c>
    </row>
    <row r="305" spans="1:38" x14ac:dyDescent="0.25">
      <c r="A305">
        <v>13243</v>
      </c>
      <c r="B305" t="s">
        <v>115</v>
      </c>
      <c r="C305" t="s">
        <v>545</v>
      </c>
      <c r="R305" s="10">
        <v>42735</v>
      </c>
      <c r="S305" s="9">
        <v>2167074000</v>
      </c>
      <c r="T305" s="9">
        <v>155770000</v>
      </c>
      <c r="U305" s="9"/>
      <c r="V305" s="9">
        <v>100485000</v>
      </c>
      <c r="W305" s="9">
        <v>64803000</v>
      </c>
      <c r="X305" s="9">
        <f>SUM(T305:W305)</f>
        <v>321058000</v>
      </c>
      <c r="Y305" s="10">
        <v>43100</v>
      </c>
      <c r="Z305" s="9">
        <v>2278884000</v>
      </c>
      <c r="AA305" s="9">
        <v>209071000</v>
      </c>
      <c r="AB305" s="9"/>
      <c r="AC305" s="9">
        <v>103519000</v>
      </c>
      <c r="AD305" s="9">
        <v>66509000</v>
      </c>
      <c r="AE305" s="9">
        <f>SUM(AA305:AD305)</f>
        <v>379099000</v>
      </c>
    </row>
    <row r="306" spans="1:38" x14ac:dyDescent="0.25">
      <c r="A306">
        <v>10976</v>
      </c>
      <c r="B306" t="s">
        <v>3326</v>
      </c>
      <c r="C306" t="s">
        <v>548</v>
      </c>
      <c r="Y306" s="10">
        <v>42825</v>
      </c>
      <c r="Z306" s="9">
        <v>70005180000</v>
      </c>
      <c r="AA306" s="9">
        <v>1762380000</v>
      </c>
      <c r="AB306" s="9">
        <f>4593510000-94430000</f>
        <v>4499080000</v>
      </c>
      <c r="AC306" s="9">
        <v>3013750000</v>
      </c>
      <c r="AD306" s="9">
        <v>667260000</v>
      </c>
      <c r="AE306" s="9">
        <f>SUM(AA306:AD306)</f>
        <v>9942470000</v>
      </c>
      <c r="AF306" s="10">
        <v>43190</v>
      </c>
      <c r="AG306" s="9">
        <v>80563650000</v>
      </c>
      <c r="AH306" s="9">
        <v>2212930000</v>
      </c>
      <c r="AI306" s="9">
        <f>4785860000-200940000</f>
        <v>4584920000</v>
      </c>
      <c r="AJ306" s="9">
        <v>3385850000</v>
      </c>
      <c r="AK306" s="9">
        <v>778860000</v>
      </c>
      <c r="AL306" s="9">
        <f>SUM(AH306:AK306)</f>
        <v>10962560000</v>
      </c>
    </row>
    <row r="307" spans="1:38" x14ac:dyDescent="0.25">
      <c r="A307" s="5">
        <v>1849</v>
      </c>
      <c r="B307" t="s">
        <v>111</v>
      </c>
      <c r="C307" t="s">
        <v>545</v>
      </c>
      <c r="Y307" s="10">
        <v>43100</v>
      </c>
      <c r="Z307" s="9">
        <v>98000000</v>
      </c>
    </row>
    <row r="308" spans="1:38" x14ac:dyDescent="0.25">
      <c r="A308">
        <v>10111</v>
      </c>
      <c r="B308" t="s">
        <v>3357</v>
      </c>
      <c r="C308" t="s">
        <v>540</v>
      </c>
      <c r="Y308" s="10">
        <v>43100</v>
      </c>
      <c r="Z308" s="9">
        <v>1469138000</v>
      </c>
      <c r="AA308" s="9">
        <v>72775000</v>
      </c>
      <c r="AB308" s="9">
        <v>86073000</v>
      </c>
      <c r="AC308" s="9">
        <v>204863000</v>
      </c>
      <c r="AD308" s="9">
        <v>92692000</v>
      </c>
      <c r="AE308" s="9">
        <v>301700000</v>
      </c>
    </row>
    <row r="309" spans="1:38" x14ac:dyDescent="0.25">
      <c r="A309">
        <v>12134</v>
      </c>
      <c r="B309" t="s">
        <v>3369</v>
      </c>
      <c r="C309" t="s">
        <v>463</v>
      </c>
      <c r="Y309" s="10">
        <v>43099</v>
      </c>
      <c r="Z309" s="9">
        <v>2745967000</v>
      </c>
      <c r="AA309" s="9">
        <v>122319000</v>
      </c>
      <c r="AB309">
        <f>44645000-4737000</f>
        <v>39908000</v>
      </c>
      <c r="AC309" s="9">
        <v>84957000</v>
      </c>
      <c r="AD309" s="9">
        <v>106145000</v>
      </c>
      <c r="AE309" s="9">
        <v>351987000</v>
      </c>
    </row>
    <row r="310" spans="1:38" x14ac:dyDescent="0.25">
      <c r="A310">
        <v>6740698</v>
      </c>
      <c r="B310" t="s">
        <v>3377</v>
      </c>
      <c r="C310" t="s">
        <v>463</v>
      </c>
      <c r="Y310" s="10">
        <v>43100</v>
      </c>
      <c r="Z310" s="9">
        <v>1969058000</v>
      </c>
      <c r="AA310" s="9">
        <v>263269000</v>
      </c>
      <c r="AB310">
        <f>37225000-5254000</f>
        <v>31971000</v>
      </c>
      <c r="AC310" s="9">
        <v>83140000</v>
      </c>
      <c r="AD310" s="9">
        <v>117788000</v>
      </c>
      <c r="AE310" s="9">
        <f>SUM(AA310:AD310)</f>
        <v>496168000</v>
      </c>
    </row>
    <row r="311" spans="1:38" x14ac:dyDescent="0.25">
      <c r="A311">
        <v>10870</v>
      </c>
      <c r="B311" t="s">
        <v>3384</v>
      </c>
      <c r="C311" t="s">
        <v>463</v>
      </c>
      <c r="Y311" s="10">
        <v>43100</v>
      </c>
      <c r="Z311" s="9">
        <v>2287312000</v>
      </c>
      <c r="AA311" s="9">
        <v>337257000</v>
      </c>
      <c r="AB311" s="9">
        <v>44889000</v>
      </c>
      <c r="AC311" s="9">
        <v>84216000</v>
      </c>
      <c r="AD311" s="9">
        <v>118016000</v>
      </c>
      <c r="AE311" s="9">
        <v>584378000</v>
      </c>
    </row>
    <row r="312" spans="1:38" x14ac:dyDescent="0.25">
      <c r="A312">
        <v>13434</v>
      </c>
      <c r="B312" t="s">
        <v>3394</v>
      </c>
      <c r="C312" t="s">
        <v>550</v>
      </c>
      <c r="Y312" s="10">
        <v>43100</v>
      </c>
      <c r="Z312" s="9">
        <v>2516772498930</v>
      </c>
      <c r="AA312" s="9">
        <v>325607409036</v>
      </c>
      <c r="AB312">
        <f>12336806182-984897197</f>
        <v>11351908985</v>
      </c>
      <c r="AD312" s="9">
        <v>114268322165</v>
      </c>
    </row>
    <row r="313" spans="1:38" x14ac:dyDescent="0.25">
      <c r="A313">
        <v>8439</v>
      </c>
      <c r="B313" t="s">
        <v>3399</v>
      </c>
      <c r="C313" t="s">
        <v>546</v>
      </c>
      <c r="AF313" s="10">
        <v>43190</v>
      </c>
      <c r="AG313" s="9">
        <v>1076211000</v>
      </c>
      <c r="AH313" s="9">
        <v>154228000</v>
      </c>
      <c r="AI313">
        <f>10013000-295000</f>
        <v>9718000</v>
      </c>
      <c r="AJ313">
        <f>18944000+43369000</f>
        <v>62313000</v>
      </c>
      <c r="AK313" s="9">
        <v>17721000</v>
      </c>
      <c r="AL313" s="9">
        <v>252100000</v>
      </c>
    </row>
    <row r="314" spans="1:38" x14ac:dyDescent="0.25">
      <c r="A314">
        <v>1167</v>
      </c>
      <c r="B314" t="s">
        <v>3412</v>
      </c>
      <c r="C314" t="s">
        <v>546</v>
      </c>
      <c r="Y314" s="10">
        <v>43100</v>
      </c>
      <c r="Z314" s="9">
        <v>1684000000</v>
      </c>
      <c r="AA314" s="9">
        <v>32600000</v>
      </c>
      <c r="AB314">
        <f>(6.1-0.4)*1000000</f>
        <v>5699999.9999999991</v>
      </c>
      <c r="AC314">
        <f>(3.9+3.7)*1000000</f>
        <v>7600000</v>
      </c>
      <c r="AD314" s="9">
        <v>6300000</v>
      </c>
      <c r="AE314" s="9">
        <f>SUM(AA314:AD314)</f>
        <v>52200000</v>
      </c>
    </row>
    <row r="315" spans="1:38" x14ac:dyDescent="0.25">
      <c r="A315">
        <v>13440</v>
      </c>
      <c r="B315" t="s">
        <v>3421</v>
      </c>
      <c r="C315" t="s">
        <v>3423</v>
      </c>
      <c r="Y315" s="10">
        <v>43100</v>
      </c>
      <c r="Z315" s="9">
        <v>6660469000</v>
      </c>
      <c r="AA315" s="9">
        <v>533033000</v>
      </c>
      <c r="AB315">
        <f>(172522-172653)*1000</f>
        <v>-131000</v>
      </c>
      <c r="AC315">
        <v>242093000</v>
      </c>
      <c r="AD315" s="9">
        <v>196281000</v>
      </c>
      <c r="AE315" s="9">
        <v>1004000000</v>
      </c>
    </row>
    <row r="316" spans="1:38" x14ac:dyDescent="0.25">
      <c r="A316">
        <v>8390</v>
      </c>
      <c r="B316" t="s">
        <v>3431</v>
      </c>
      <c r="C316" t="s">
        <v>545</v>
      </c>
      <c r="Y316" s="10">
        <v>43100</v>
      </c>
      <c r="Z316" s="9">
        <v>4604514000</v>
      </c>
      <c r="AA316" s="9">
        <v>243314000</v>
      </c>
      <c r="AB316">
        <f>30127000-7897000</f>
        <v>22230000</v>
      </c>
      <c r="AC316">
        <v>117766000</v>
      </c>
      <c r="AD316" s="9">
        <v>130607000</v>
      </c>
      <c r="AE316" s="9">
        <v>563500000</v>
      </c>
    </row>
    <row r="317" spans="1:38" x14ac:dyDescent="0.25">
      <c r="A317">
        <v>6741298</v>
      </c>
      <c r="B317" t="s">
        <v>3447</v>
      </c>
      <c r="C317" t="s">
        <v>545</v>
      </c>
      <c r="Y317" s="10">
        <v>43100</v>
      </c>
      <c r="Z317" s="9">
        <v>1170400000</v>
      </c>
      <c r="AA317" s="9">
        <v>65400000</v>
      </c>
      <c r="AB317">
        <f>(20.1-14.7)*1000000</f>
        <v>5400000.0000000019</v>
      </c>
      <c r="AC317">
        <v>39200000</v>
      </c>
      <c r="AD317" s="9">
        <v>22800000</v>
      </c>
      <c r="AE317" s="9">
        <f>SUM(AA317:AD317)</f>
        <v>132800000</v>
      </c>
    </row>
    <row r="318" spans="1:38" x14ac:dyDescent="0.25">
      <c r="A318">
        <v>6741098</v>
      </c>
      <c r="B318" t="s">
        <v>3448</v>
      </c>
      <c r="C318" t="s">
        <v>463</v>
      </c>
      <c r="Y318" s="10">
        <v>43100</v>
      </c>
      <c r="Z318" s="9">
        <v>2309078000</v>
      </c>
      <c r="AA318" s="9">
        <v>20311000</v>
      </c>
      <c r="AB318">
        <f>56839000-36078000</f>
        <v>20761000</v>
      </c>
      <c r="AC318">
        <f>61450000+44552000</f>
        <v>106002000</v>
      </c>
      <c r="AD318" s="9">
        <v>620786000</v>
      </c>
      <c r="AE318" s="9">
        <f>SUM(AA318:AD318)</f>
        <v>767860000</v>
      </c>
    </row>
    <row r="319" spans="1:38" x14ac:dyDescent="0.25">
      <c r="A319">
        <v>11110</v>
      </c>
      <c r="B319" t="s">
        <v>3458</v>
      </c>
      <c r="C319" t="s">
        <v>463</v>
      </c>
      <c r="Y319" s="10">
        <v>42978</v>
      </c>
      <c r="Z319" s="9">
        <v>517985000</v>
      </c>
      <c r="AA319" s="9">
        <v>23179000</v>
      </c>
      <c r="AB319">
        <f>4757000-1178000</f>
        <v>3579000</v>
      </c>
      <c r="AC319">
        <v>16678000</v>
      </c>
      <c r="AD319" s="9">
        <v>12536000</v>
      </c>
      <c r="AE319" s="9">
        <f>SUM(AA319:AD319)</f>
        <v>55972000</v>
      </c>
      <c r="AF319" s="10">
        <v>43343</v>
      </c>
      <c r="AG319" s="9">
        <v>547705000</v>
      </c>
      <c r="AH319" s="9">
        <v>20277000</v>
      </c>
      <c r="AI319">
        <f>4687000-1640000</f>
        <v>3047000</v>
      </c>
      <c r="AJ319" s="9">
        <v>16514000</v>
      </c>
      <c r="AK319" s="9">
        <v>13576000</v>
      </c>
      <c r="AL319" s="9">
        <f>SUM(AH319:AK319)</f>
        <v>53414000</v>
      </c>
    </row>
    <row r="320" spans="1:38" x14ac:dyDescent="0.25">
      <c r="A320">
        <v>10262</v>
      </c>
      <c r="B320" t="s">
        <v>3461</v>
      </c>
      <c r="C320" t="s">
        <v>463</v>
      </c>
      <c r="Y320" s="10">
        <v>43100</v>
      </c>
      <c r="Z320" s="9">
        <v>2786000000</v>
      </c>
      <c r="AA320" s="9">
        <v>171800000</v>
      </c>
      <c r="AB320">
        <f>36100000-2500000</f>
        <v>33600000</v>
      </c>
      <c r="AC320">
        <v>72700000</v>
      </c>
      <c r="AD320" s="9">
        <v>195000000</v>
      </c>
      <c r="AE320" s="9">
        <f>SUM(AA320:AD320)</f>
        <v>473100000</v>
      </c>
    </row>
    <row r="321" spans="1:38" x14ac:dyDescent="0.25">
      <c r="A321">
        <v>11472</v>
      </c>
      <c r="B321" t="s">
        <v>3472</v>
      </c>
      <c r="C321" t="s">
        <v>463</v>
      </c>
      <c r="Y321" s="10">
        <v>42916</v>
      </c>
      <c r="Z321" s="9">
        <v>12029312000</v>
      </c>
      <c r="AA321" s="9">
        <v>983412000</v>
      </c>
      <c r="AB321" s="9">
        <v>162436000</v>
      </c>
      <c r="AC321">
        <f>202868000+152361000</f>
        <v>355229000</v>
      </c>
      <c r="AD321" s="9">
        <v>344797000</v>
      </c>
      <c r="AE321" s="9">
        <f>SUM(AA321:AD321)</f>
        <v>1845874000</v>
      </c>
      <c r="AF321" s="10">
        <v>43281</v>
      </c>
      <c r="AG321" s="9">
        <v>14302392000</v>
      </c>
      <c r="AH321" s="9">
        <v>1060801000</v>
      </c>
      <c r="AI321" s="9">
        <v>213873000</v>
      </c>
      <c r="AJ321">
        <f>237806000+228279000</f>
        <v>466085000</v>
      </c>
      <c r="AK321" s="9">
        <v>640962000</v>
      </c>
      <c r="AL321" s="9">
        <f>SUM(AH321:AK321)</f>
        <v>2381721000</v>
      </c>
    </row>
    <row r="322" spans="1:38" x14ac:dyDescent="0.25">
      <c r="A322">
        <v>6741498</v>
      </c>
      <c r="B322" t="s">
        <v>3477</v>
      </c>
      <c r="C322" t="s">
        <v>549</v>
      </c>
      <c r="Y322" s="10">
        <v>42825</v>
      </c>
      <c r="Z322" s="9">
        <v>1065776000000</v>
      </c>
      <c r="AA322" s="9">
        <v>61901000000</v>
      </c>
      <c r="AB322">
        <f>(610-748)*1000000</f>
        <v>-138000000</v>
      </c>
      <c r="AC322">
        <f>34843000000+2118000000</f>
        <v>36961000000</v>
      </c>
      <c r="AD322" s="9">
        <v>20950000000</v>
      </c>
      <c r="AE322" s="9">
        <v>131319000000</v>
      </c>
      <c r="AF322" s="10">
        <v>43190</v>
      </c>
      <c r="AG322" s="9">
        <v>1129039000000</v>
      </c>
      <c r="AH322" s="9">
        <v>66716000000</v>
      </c>
      <c r="AI322">
        <f>(533-963)*1000000</f>
        <v>-430000000</v>
      </c>
      <c r="AJ322">
        <f>36016000000+2416000000</f>
        <v>38432000000</v>
      </c>
      <c r="AK322" s="9">
        <v>27626000000</v>
      </c>
      <c r="AL322" s="9">
        <v>135248000000</v>
      </c>
    </row>
    <row r="323" spans="1:38" x14ac:dyDescent="0.25">
      <c r="A323">
        <v>8492</v>
      </c>
      <c r="B323" t="s">
        <v>244</v>
      </c>
      <c r="C323" t="s">
        <v>555</v>
      </c>
      <c r="Y323" s="10">
        <v>43100</v>
      </c>
      <c r="Z323" s="9"/>
      <c r="AA323" s="9"/>
    </row>
    <row r="324" spans="1:38" x14ac:dyDescent="0.25">
      <c r="A324">
        <v>1201</v>
      </c>
      <c r="B324" t="s">
        <v>123</v>
      </c>
      <c r="C324" t="s">
        <v>545</v>
      </c>
      <c r="Y324" s="10">
        <v>43100</v>
      </c>
      <c r="Z324" s="86">
        <v>26869227.309999999</v>
      </c>
      <c r="AA324" s="86">
        <v>4309952.01</v>
      </c>
      <c r="AB324">
        <f>156000-56391.65</f>
        <v>99608.35</v>
      </c>
      <c r="AC324">
        <f>57733.99+5100</f>
        <v>62833.99</v>
      </c>
      <c r="AD324" s="86">
        <v>673921.46</v>
      </c>
      <c r="AE324" s="86">
        <f>SUM(AA324:AD324)</f>
        <v>5146315.8099999996</v>
      </c>
    </row>
    <row r="325" spans="1:38" x14ac:dyDescent="0.25">
      <c r="A325">
        <v>2343483</v>
      </c>
      <c r="B325" t="s">
        <v>300</v>
      </c>
      <c r="C325" t="s">
        <v>463</v>
      </c>
      <c r="Y325" s="10">
        <v>43100</v>
      </c>
      <c r="Z325" s="9">
        <f>5394400000+774600000</f>
        <v>6169000000</v>
      </c>
      <c r="AA325" s="9">
        <v>-30000000</v>
      </c>
      <c r="AB325">
        <f>60800000-2800000</f>
        <v>58000000</v>
      </c>
      <c r="AC325">
        <f>139400000+41800000</f>
        <v>181200000</v>
      </c>
      <c r="AD325">
        <v>8400000</v>
      </c>
      <c r="AE325">
        <v>423100000</v>
      </c>
    </row>
    <row r="326" spans="1:38" x14ac:dyDescent="0.25">
      <c r="A326">
        <v>12052</v>
      </c>
      <c r="B326" t="s">
        <v>3564</v>
      </c>
      <c r="C326" t="s">
        <v>463</v>
      </c>
      <c r="Y326" s="10">
        <v>43100</v>
      </c>
      <c r="Z326" s="9">
        <v>2654200000</v>
      </c>
      <c r="AA326" s="9">
        <v>121200000</v>
      </c>
      <c r="AB326">
        <v>25000000</v>
      </c>
      <c r="AC326">
        <f>(148.8+34.6)*1000000</f>
        <v>183400000</v>
      </c>
      <c r="AD326">
        <v>137900000</v>
      </c>
      <c r="AE326" s="9">
        <f>SUM(AA326:AD326)</f>
        <v>467500000</v>
      </c>
    </row>
    <row r="327" spans="1:38" x14ac:dyDescent="0.25">
      <c r="A327">
        <v>6772699</v>
      </c>
      <c r="B327" t="s">
        <v>3572</v>
      </c>
      <c r="C327" t="s">
        <v>463</v>
      </c>
      <c r="Y327" s="10">
        <v>43100</v>
      </c>
      <c r="Z327" s="9">
        <v>36276000</v>
      </c>
      <c r="AA327" s="9">
        <v>1614000</v>
      </c>
      <c r="AC327">
        <v>305000</v>
      </c>
      <c r="AD327" s="9">
        <v>3082000</v>
      </c>
      <c r="AE327" s="9">
        <v>10650000</v>
      </c>
    </row>
    <row r="328" spans="1:38" x14ac:dyDescent="0.25">
      <c r="A328">
        <v>10535</v>
      </c>
      <c r="B328" t="s">
        <v>3576</v>
      </c>
      <c r="C328" t="s">
        <v>545</v>
      </c>
      <c r="Y328" s="10">
        <v>43100</v>
      </c>
      <c r="Z328" s="9">
        <v>2971417000</v>
      </c>
      <c r="AA328" s="9">
        <v>218845000</v>
      </c>
      <c r="AB328">
        <f>55459000-8354000</f>
        <v>47105000</v>
      </c>
      <c r="AC328" s="9">
        <v>175718000</v>
      </c>
      <c r="AD328" s="9">
        <v>31260000</v>
      </c>
      <c r="AE328" s="9">
        <v>513243000</v>
      </c>
    </row>
    <row r="329" spans="1:38" x14ac:dyDescent="0.25">
      <c r="A329">
        <v>6765099</v>
      </c>
      <c r="B329" t="s">
        <v>3585</v>
      </c>
      <c r="C329" t="s">
        <v>463</v>
      </c>
      <c r="Y329" s="10">
        <v>43100</v>
      </c>
      <c r="Z329" s="9">
        <v>1362902000</v>
      </c>
    </row>
    <row r="330" spans="1:38" x14ac:dyDescent="0.25">
      <c r="A330">
        <v>8680</v>
      </c>
      <c r="B330" t="s">
        <v>68</v>
      </c>
      <c r="C330" t="s">
        <v>543</v>
      </c>
      <c r="Y330" s="10">
        <v>43100</v>
      </c>
      <c r="Z330" s="9">
        <v>106800000000</v>
      </c>
      <c r="AA330" s="9">
        <v>5847000000</v>
      </c>
    </row>
    <row r="331" spans="1:38" x14ac:dyDescent="0.25">
      <c r="A331">
        <v>8283</v>
      </c>
      <c r="B331" t="s">
        <v>3604</v>
      </c>
      <c r="C331" t="s">
        <v>546</v>
      </c>
      <c r="Y331" s="10">
        <v>43100</v>
      </c>
      <c r="Z331" s="9">
        <v>3518000</v>
      </c>
      <c r="AA331" s="9">
        <v>-5073000</v>
      </c>
      <c r="AB331">
        <v>381000</v>
      </c>
      <c r="AC331">
        <v>508000</v>
      </c>
      <c r="AD331">
        <v>157000</v>
      </c>
      <c r="AE331" s="9">
        <f>SUM(AA331:AD331)</f>
        <v>-4027000</v>
      </c>
    </row>
    <row r="332" spans="1:38" x14ac:dyDescent="0.25">
      <c r="A332">
        <v>6789300</v>
      </c>
      <c r="B332" t="s">
        <v>3607</v>
      </c>
      <c r="C332" t="s">
        <v>551</v>
      </c>
      <c r="Y332" s="10">
        <v>43100</v>
      </c>
      <c r="Z332" s="9">
        <v>25760190</v>
      </c>
      <c r="AA332" s="9">
        <v>3996010</v>
      </c>
      <c r="AB332">
        <f>258965-284108</f>
        <v>-25143</v>
      </c>
      <c r="AC332" s="9">
        <v>1010744</v>
      </c>
      <c r="AD332" s="9">
        <v>1517099</v>
      </c>
      <c r="AE332" s="9">
        <f>SUM(AA332:AD332)</f>
        <v>6498710</v>
      </c>
    </row>
    <row r="333" spans="1:38" x14ac:dyDescent="0.25">
      <c r="A333">
        <v>6788500</v>
      </c>
      <c r="B333" t="s">
        <v>3614</v>
      </c>
      <c r="C333" t="s">
        <v>545</v>
      </c>
      <c r="Y333" s="10">
        <v>43100</v>
      </c>
      <c r="Z333" s="9">
        <v>80397000</v>
      </c>
      <c r="AA333" s="9">
        <v>5276000</v>
      </c>
      <c r="AD333" s="9">
        <v>1308000</v>
      </c>
    </row>
    <row r="334" spans="1:38" x14ac:dyDescent="0.25">
      <c r="A334">
        <v>6788700</v>
      </c>
      <c r="B334" t="s">
        <v>3617</v>
      </c>
      <c r="C334" t="s">
        <v>538</v>
      </c>
      <c r="AF334" s="10">
        <v>43281</v>
      </c>
      <c r="AG334" s="9">
        <v>16254499</v>
      </c>
      <c r="AH334" s="9">
        <v>557588</v>
      </c>
      <c r="AI334" s="9">
        <f>82634-18036</f>
        <v>64598</v>
      </c>
      <c r="AJ334" s="9">
        <v>45605</v>
      </c>
      <c r="AK334" s="9">
        <v>805553</v>
      </c>
      <c r="AL334" s="9">
        <f>SUM(AH334:AK334)</f>
        <v>1473344</v>
      </c>
    </row>
    <row r="335" spans="1:38" x14ac:dyDescent="0.25">
      <c r="A335">
        <v>8374</v>
      </c>
      <c r="B335" t="s">
        <v>3622</v>
      </c>
      <c r="C335" t="s">
        <v>538</v>
      </c>
      <c r="AF335" s="10">
        <v>43281</v>
      </c>
      <c r="AG335" s="9">
        <v>5966000</v>
      </c>
      <c r="AH335">
        <v>-16012000</v>
      </c>
      <c r="AI335">
        <f>154000-1652000</f>
        <v>-1498000</v>
      </c>
      <c r="AJ335">
        <v>781000</v>
      </c>
      <c r="AK335">
        <v>0</v>
      </c>
      <c r="AL335">
        <f>SUM(AH335:AK335)</f>
        <v>-16729000</v>
      </c>
    </row>
    <row r="336" spans="1:38" x14ac:dyDescent="0.25">
      <c r="A336">
        <v>6783700</v>
      </c>
      <c r="B336" t="s">
        <v>3629</v>
      </c>
      <c r="C336" t="s">
        <v>463</v>
      </c>
      <c r="Y336" s="10">
        <v>43100</v>
      </c>
      <c r="Z336" s="9">
        <v>11437000000</v>
      </c>
      <c r="AA336" s="9">
        <v>1247000000</v>
      </c>
      <c r="AE336">
        <v>3679000000</v>
      </c>
    </row>
    <row r="337" spans="1:38" x14ac:dyDescent="0.25">
      <c r="A337">
        <v>12794</v>
      </c>
      <c r="B337" t="s">
        <v>3632</v>
      </c>
      <c r="C337" t="s">
        <v>544</v>
      </c>
      <c r="AF337" s="10">
        <v>43190</v>
      </c>
      <c r="AG337" s="9">
        <v>6805392</v>
      </c>
      <c r="AH337" s="9">
        <v>1349325</v>
      </c>
      <c r="AI337" s="9">
        <v>145017</v>
      </c>
      <c r="AJ337" s="9">
        <v>1612881</v>
      </c>
      <c r="AK337" s="9">
        <v>0</v>
      </c>
      <c r="AL337" s="9">
        <f>SUM(AH337:AK337)</f>
        <v>3107223</v>
      </c>
    </row>
    <row r="338" spans="1:38" x14ac:dyDescent="0.25">
      <c r="A338">
        <v>11396</v>
      </c>
      <c r="B338" t="s">
        <v>3635</v>
      </c>
      <c r="C338" t="s">
        <v>463</v>
      </c>
      <c r="Y338" s="10">
        <v>43100</v>
      </c>
      <c r="Z338" s="9">
        <v>3355632</v>
      </c>
      <c r="AA338" s="9">
        <v>-5231805</v>
      </c>
      <c r="AB338" s="9">
        <v>726356</v>
      </c>
      <c r="AC338" s="9">
        <v>52555</v>
      </c>
      <c r="AD338" s="9">
        <v>0</v>
      </c>
      <c r="AE338" s="9">
        <f>SUM(AA338:AD338)</f>
        <v>-4452894</v>
      </c>
    </row>
    <row r="339" spans="1:38" x14ac:dyDescent="0.25">
      <c r="A339">
        <v>8401</v>
      </c>
      <c r="B339" t="s">
        <v>3638</v>
      </c>
      <c r="C339" t="s">
        <v>463</v>
      </c>
      <c r="Y339" s="10">
        <v>43100</v>
      </c>
      <c r="Z339">
        <v>13751000</v>
      </c>
      <c r="AA339">
        <v>-1158000</v>
      </c>
      <c r="AB339">
        <v>89000</v>
      </c>
      <c r="AC339">
        <v>422000</v>
      </c>
      <c r="AD339">
        <v>327000</v>
      </c>
      <c r="AE339">
        <v>500000</v>
      </c>
    </row>
    <row r="340" spans="1:38" x14ac:dyDescent="0.25">
      <c r="A340">
        <v>8235</v>
      </c>
      <c r="B340" t="s">
        <v>3640</v>
      </c>
      <c r="C340" t="s">
        <v>463</v>
      </c>
      <c r="Y340" s="10">
        <v>43100</v>
      </c>
      <c r="Z340" s="9">
        <v>20404000000</v>
      </c>
      <c r="AA340" s="9">
        <v>2986000000</v>
      </c>
      <c r="AB340">
        <v>246000000</v>
      </c>
      <c r="AC340">
        <v>914000000</v>
      </c>
      <c r="AD340">
        <v>382000000</v>
      </c>
      <c r="AE340" s="9">
        <f>SUM(AA340:AD340)</f>
        <v>4528000000</v>
      </c>
    </row>
    <row r="341" spans="1:38" x14ac:dyDescent="0.25">
      <c r="A341">
        <v>2062</v>
      </c>
      <c r="B341" t="s">
        <v>42</v>
      </c>
      <c r="C341" t="s">
        <v>539</v>
      </c>
      <c r="Y341" s="10">
        <v>43100</v>
      </c>
      <c r="Z341" s="9">
        <v>2071271000</v>
      </c>
      <c r="AA341" s="9">
        <v>280575000</v>
      </c>
      <c r="AC341" s="9">
        <v>210570000</v>
      </c>
      <c r="AD341" s="9">
        <v>36418000</v>
      </c>
    </row>
    <row r="342" spans="1:38" x14ac:dyDescent="0.25">
      <c r="A342">
        <v>6786700</v>
      </c>
      <c r="B342" t="s">
        <v>3650</v>
      </c>
      <c r="C342" t="s">
        <v>549</v>
      </c>
      <c r="AF342" s="10">
        <v>43190</v>
      </c>
      <c r="AG342">
        <v>40748000000</v>
      </c>
      <c r="AH342">
        <v>7258000000</v>
      </c>
      <c r="AI342">
        <f>1951000000-47000000</f>
        <v>1904000000</v>
      </c>
      <c r="AJ342">
        <v>4074000000</v>
      </c>
      <c r="AK342">
        <v>793000000</v>
      </c>
      <c r="AL342">
        <v>14029000000</v>
      </c>
    </row>
  </sheetData>
  <mergeCells count="6">
    <mergeCell ref="A1:C1"/>
    <mergeCell ref="Y1:AE1"/>
    <mergeCell ref="AF1:AL1"/>
    <mergeCell ref="R1:X1"/>
    <mergeCell ref="D1:J1"/>
    <mergeCell ref="K1:Q1"/>
  </mergeCells>
  <conditionalFormatting sqref="B326">
    <cfRule type="duplicateValues" dxfId="63" priority="13"/>
  </conditionalFormatting>
  <conditionalFormatting sqref="B327">
    <cfRule type="duplicateValues" dxfId="62" priority="12"/>
  </conditionalFormatting>
  <conditionalFormatting sqref="B328:B329">
    <cfRule type="duplicateValues" dxfId="61" priority="11"/>
  </conditionalFormatting>
  <conditionalFormatting sqref="B330">
    <cfRule type="duplicateValues" dxfId="60" priority="10"/>
  </conditionalFormatting>
  <conditionalFormatting sqref="B332">
    <cfRule type="duplicateValues" dxfId="59" priority="9"/>
  </conditionalFormatting>
  <conditionalFormatting sqref="B333">
    <cfRule type="duplicateValues" dxfId="58" priority="8"/>
  </conditionalFormatting>
  <conditionalFormatting sqref="B334">
    <cfRule type="duplicateValues" dxfId="57" priority="7"/>
  </conditionalFormatting>
  <conditionalFormatting sqref="B336">
    <cfRule type="duplicateValues" dxfId="56" priority="6"/>
  </conditionalFormatting>
  <conditionalFormatting sqref="B337">
    <cfRule type="duplicateValues" dxfId="55" priority="5"/>
  </conditionalFormatting>
  <conditionalFormatting sqref="B338">
    <cfRule type="duplicateValues" dxfId="54" priority="4"/>
  </conditionalFormatting>
  <conditionalFormatting sqref="B339">
    <cfRule type="duplicateValues" dxfId="53" priority="3"/>
  </conditionalFormatting>
  <conditionalFormatting sqref="B341">
    <cfRule type="duplicateValues" dxfId="52" priority="2"/>
  </conditionalFormatting>
  <conditionalFormatting sqref="B342">
    <cfRule type="duplicateValues" dxfId="51" priority="1"/>
  </conditionalFormatting>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BF2064"/>
  <sheetViews>
    <sheetView zoomScale="115" zoomScaleNormal="115" workbookViewId="0">
      <pane xSplit="6" ySplit="2" topLeftCell="G1901" activePane="bottomRight" state="frozen"/>
      <selection pane="topRight" activeCell="G1" sqref="G1"/>
      <selection pane="bottomLeft" activeCell="A3" sqref="A3"/>
      <selection pane="bottomRight" activeCell="F1923" sqref="F1923"/>
    </sheetView>
  </sheetViews>
  <sheetFormatPr defaultRowHeight="14.25" x14ac:dyDescent="0.25"/>
  <cols>
    <col min="1" max="1" width="9.28515625" bestFit="1" customWidth="1"/>
    <col min="2" max="2" width="13.28515625" customWidth="1"/>
    <col min="3" max="3" width="8.5703125" bestFit="1" customWidth="1"/>
    <col min="4" max="4" width="11.5703125" customWidth="1"/>
    <col min="5" max="5" width="16" customWidth="1"/>
    <col min="6" max="6" width="29.28515625" customWidth="1"/>
    <col min="7" max="7" width="8.140625" hidden="1" customWidth="1"/>
    <col min="8" max="8" width="7.140625" hidden="1" customWidth="1"/>
    <col min="9" max="9" width="8.140625" hidden="1" customWidth="1"/>
    <col min="10" max="10" width="7.140625" hidden="1" customWidth="1"/>
    <col min="11" max="11" width="8.140625" hidden="1" customWidth="1"/>
    <col min="12" max="12" width="7.140625" hidden="1" customWidth="1"/>
    <col min="13" max="13" width="8.140625" hidden="1" customWidth="1"/>
    <col min="14" max="14" width="7.140625" hidden="1" customWidth="1"/>
    <col min="15" max="15" width="25.85546875" hidden="1" customWidth="1"/>
    <col min="16" max="16" width="10.5703125" hidden="1" customWidth="1"/>
    <col min="17" max="17" width="8.140625" hidden="1" customWidth="1"/>
    <col min="18" max="18" width="7.140625" hidden="1" customWidth="1"/>
    <col min="19" max="19" width="8.140625" hidden="1" customWidth="1"/>
    <col min="20" max="20" width="9" hidden="1" customWidth="1"/>
    <col min="21" max="21" width="8.140625" hidden="1" customWidth="1"/>
    <col min="22" max="22" width="7.140625" hidden="1" customWidth="1"/>
    <col min="23" max="23" width="8.140625" hidden="1" customWidth="1"/>
    <col min="24" max="24" width="9" hidden="1" customWidth="1"/>
    <col min="25" max="25" width="15.28515625" hidden="1" customWidth="1"/>
    <col min="26" max="26" width="10.42578125" hidden="1" customWidth="1"/>
    <col min="27" max="27" width="8.140625" hidden="1" customWidth="1"/>
    <col min="28" max="28" width="7.140625" hidden="1" customWidth="1"/>
    <col min="29" max="29" width="8.140625" hidden="1" customWidth="1"/>
    <col min="30" max="30" width="7.140625" hidden="1" customWidth="1"/>
    <col min="31" max="31" width="8.140625" hidden="1" customWidth="1"/>
    <col min="32" max="32" width="7.140625" hidden="1" customWidth="1"/>
    <col min="33" max="33" width="8.140625" hidden="1" customWidth="1"/>
    <col min="34" max="34" width="11.140625" hidden="1" customWidth="1"/>
    <col min="35" max="35" width="19.7109375" hidden="1" customWidth="1"/>
    <col min="36" max="36" width="20.5703125" hidden="1" customWidth="1"/>
    <col min="37" max="37" width="13.85546875" hidden="1" customWidth="1"/>
    <col min="38" max="38" width="17.42578125" hidden="1" customWidth="1"/>
    <col min="39" max="39" width="11.140625" hidden="1" customWidth="1"/>
    <col min="40" max="40" width="10.42578125" hidden="1" customWidth="1"/>
    <col min="41" max="41" width="14.140625" hidden="1" customWidth="1"/>
    <col min="42" max="42" width="10.28515625" hidden="1" customWidth="1"/>
    <col min="43" max="43" width="12.7109375" hidden="1" customWidth="1"/>
    <col min="44" max="44" width="13.28515625" hidden="1" customWidth="1"/>
    <col min="45" max="45" width="22.85546875" customWidth="1"/>
    <col min="46" max="46" width="20.140625" customWidth="1"/>
    <col min="47" max="47" width="13.85546875" customWidth="1"/>
    <col min="48" max="48" width="15.28515625" customWidth="1"/>
    <col min="49" max="49" width="17.28515625" customWidth="1"/>
    <col min="50" max="52" width="9.140625" customWidth="1"/>
    <col min="53" max="53" width="10" customWidth="1"/>
    <col min="54" max="54" width="5.5703125" customWidth="1"/>
    <col min="55" max="55" width="17.5703125" bestFit="1" customWidth="1"/>
    <col min="56" max="56" width="20.42578125" style="10" customWidth="1"/>
    <col min="57" max="57" width="12" bestFit="1" customWidth="1"/>
    <col min="58" max="58" width="28.7109375" customWidth="1"/>
  </cols>
  <sheetData>
    <row r="1" spans="1:56" x14ac:dyDescent="0.25">
      <c r="A1" s="108" t="s">
        <v>2</v>
      </c>
      <c r="B1" s="108"/>
      <c r="C1" s="108"/>
      <c r="D1" s="111" t="s">
        <v>447</v>
      </c>
      <c r="E1" s="111"/>
      <c r="F1" s="111"/>
      <c r="G1" s="113">
        <v>2014</v>
      </c>
      <c r="H1" s="113"/>
      <c r="I1" s="113"/>
      <c r="J1" s="113"/>
      <c r="K1" s="113"/>
      <c r="L1" s="113"/>
      <c r="M1" s="113"/>
      <c r="N1" s="113"/>
      <c r="O1" s="113"/>
      <c r="P1" s="113"/>
      <c r="Q1" s="112">
        <v>2015</v>
      </c>
      <c r="R1" s="112"/>
      <c r="S1" s="112"/>
      <c r="T1" s="112"/>
      <c r="U1" s="112"/>
      <c r="V1" s="112"/>
      <c r="W1" s="112"/>
      <c r="X1" s="112"/>
      <c r="Y1" s="112"/>
      <c r="Z1" s="112"/>
      <c r="AA1" s="113">
        <v>2016</v>
      </c>
      <c r="AB1" s="113"/>
      <c r="AC1" s="113"/>
      <c r="AD1" s="113"/>
      <c r="AE1" s="113"/>
      <c r="AF1" s="113"/>
      <c r="AG1" s="113"/>
      <c r="AH1" s="113"/>
      <c r="AI1" s="113"/>
      <c r="AJ1" s="113"/>
      <c r="AK1" s="112">
        <v>2017</v>
      </c>
      <c r="AL1" s="112"/>
      <c r="AM1" s="112"/>
      <c r="AN1" s="112"/>
      <c r="AO1" s="112"/>
      <c r="AP1" s="112"/>
      <c r="AQ1" s="112"/>
      <c r="AR1" s="112"/>
      <c r="AS1" s="112"/>
      <c r="AT1" s="112"/>
      <c r="AU1" s="113">
        <v>2018</v>
      </c>
      <c r="AV1" s="113"/>
      <c r="AW1" s="113"/>
      <c r="AX1" s="113"/>
      <c r="AY1" s="113"/>
      <c r="AZ1" s="113"/>
      <c r="BA1" s="113"/>
      <c r="BB1" s="113"/>
      <c r="BC1" s="113"/>
      <c r="BD1" s="113"/>
    </row>
    <row r="2" spans="1:56" ht="28.5" x14ac:dyDescent="0.25">
      <c r="A2" s="14" t="s">
        <v>3</v>
      </c>
      <c r="B2" s="14" t="s">
        <v>10</v>
      </c>
      <c r="C2" s="14" t="s">
        <v>462</v>
      </c>
      <c r="D2" s="12" t="s">
        <v>461</v>
      </c>
      <c r="E2" s="12" t="s">
        <v>448</v>
      </c>
      <c r="F2" s="12" t="s">
        <v>449</v>
      </c>
      <c r="G2" s="11" t="s">
        <v>450</v>
      </c>
      <c r="H2" s="11" t="s">
        <v>451</v>
      </c>
      <c r="I2" s="11" t="s">
        <v>471</v>
      </c>
      <c r="J2" s="11" t="s">
        <v>452</v>
      </c>
      <c r="K2" s="11" t="s">
        <v>472</v>
      </c>
      <c r="L2" s="11" t="s">
        <v>453</v>
      </c>
      <c r="M2" s="11" t="s">
        <v>473</v>
      </c>
      <c r="N2" s="11" t="s">
        <v>454</v>
      </c>
      <c r="O2" s="11" t="s">
        <v>474</v>
      </c>
      <c r="P2" s="11" t="s">
        <v>437</v>
      </c>
      <c r="Q2" s="4" t="s">
        <v>450</v>
      </c>
      <c r="R2" s="4" t="s">
        <v>451</v>
      </c>
      <c r="S2" s="4" t="s">
        <v>471</v>
      </c>
      <c r="T2" s="4" t="s">
        <v>452</v>
      </c>
      <c r="U2" s="4" t="s">
        <v>472</v>
      </c>
      <c r="V2" s="4" t="s">
        <v>453</v>
      </c>
      <c r="W2" s="4" t="s">
        <v>473</v>
      </c>
      <c r="X2" s="4" t="s">
        <v>454</v>
      </c>
      <c r="Y2" s="4" t="s">
        <v>474</v>
      </c>
      <c r="Z2" s="4" t="s">
        <v>437</v>
      </c>
      <c r="AA2" s="11" t="s">
        <v>450</v>
      </c>
      <c r="AB2" s="11" t="s">
        <v>451</v>
      </c>
      <c r="AC2" s="11" t="s">
        <v>471</v>
      </c>
      <c r="AD2" s="11" t="s">
        <v>452</v>
      </c>
      <c r="AE2" s="11" t="s">
        <v>472</v>
      </c>
      <c r="AF2" s="11" t="s">
        <v>453</v>
      </c>
      <c r="AG2" s="11" t="s">
        <v>473</v>
      </c>
      <c r="AH2" s="11" t="s">
        <v>454</v>
      </c>
      <c r="AI2" s="11" t="s">
        <v>474</v>
      </c>
      <c r="AJ2" s="11" t="s">
        <v>437</v>
      </c>
      <c r="AK2" s="4" t="s">
        <v>450</v>
      </c>
      <c r="AL2" s="4" t="s">
        <v>451</v>
      </c>
      <c r="AM2" s="4" t="s">
        <v>471</v>
      </c>
      <c r="AN2" s="4" t="s">
        <v>452</v>
      </c>
      <c r="AO2" s="4" t="s">
        <v>472</v>
      </c>
      <c r="AP2" s="4" t="s">
        <v>453</v>
      </c>
      <c r="AQ2" s="4" t="s">
        <v>473</v>
      </c>
      <c r="AR2" s="4" t="s">
        <v>454</v>
      </c>
      <c r="AS2" s="4" t="s">
        <v>474</v>
      </c>
      <c r="AT2" s="4" t="s">
        <v>437</v>
      </c>
      <c r="AU2" s="11" t="s">
        <v>450</v>
      </c>
      <c r="AV2" s="11" t="s">
        <v>451</v>
      </c>
      <c r="AW2" s="11" t="s">
        <v>471</v>
      </c>
      <c r="AX2" s="11" t="s">
        <v>452</v>
      </c>
      <c r="AY2" s="11" t="s">
        <v>472</v>
      </c>
      <c r="AZ2" s="11" t="s">
        <v>453</v>
      </c>
      <c r="BA2" s="11" t="s">
        <v>473</v>
      </c>
      <c r="BB2" s="11" t="s">
        <v>454</v>
      </c>
      <c r="BC2" s="11" t="s">
        <v>474</v>
      </c>
      <c r="BD2" s="11" t="s">
        <v>437</v>
      </c>
    </row>
    <row r="3" spans="1:56" x14ac:dyDescent="0.25">
      <c r="A3">
        <v>1573</v>
      </c>
      <c r="B3" t="s">
        <v>407</v>
      </c>
      <c r="C3" t="s">
        <v>463</v>
      </c>
      <c r="D3" t="s">
        <v>482</v>
      </c>
      <c r="E3" t="s">
        <v>455</v>
      </c>
      <c r="F3" t="s">
        <v>456</v>
      </c>
      <c r="AA3" s="9"/>
      <c r="AB3" s="10"/>
      <c r="AC3" s="9"/>
      <c r="AD3" s="10"/>
      <c r="AE3" s="9"/>
      <c r="AF3" s="10"/>
      <c r="AG3" s="9"/>
      <c r="AH3" s="10"/>
      <c r="AI3" s="9">
        <v>2777700000</v>
      </c>
      <c r="AJ3" s="10">
        <v>42735</v>
      </c>
      <c r="AK3" s="9">
        <v>682900000</v>
      </c>
      <c r="AL3" s="10">
        <v>42825</v>
      </c>
      <c r="AM3" s="9">
        <v>753700000</v>
      </c>
      <c r="AN3" s="10">
        <v>42916</v>
      </c>
      <c r="AO3" s="9">
        <v>687300000</v>
      </c>
      <c r="AP3" s="10">
        <v>43008</v>
      </c>
      <c r="AR3" s="10"/>
      <c r="AS3" s="9">
        <v>2844400000</v>
      </c>
      <c r="AT3" s="10">
        <v>43100</v>
      </c>
      <c r="BD3"/>
    </row>
    <row r="4" spans="1:56" x14ac:dyDescent="0.25">
      <c r="A4">
        <v>1573</v>
      </c>
      <c r="B4" t="s">
        <v>407</v>
      </c>
      <c r="C4" t="s">
        <v>463</v>
      </c>
      <c r="D4" t="s">
        <v>482</v>
      </c>
      <c r="E4" t="s">
        <v>455</v>
      </c>
      <c r="F4" t="s">
        <v>457</v>
      </c>
      <c r="AA4" s="9"/>
      <c r="AB4" s="10"/>
      <c r="AC4" s="9"/>
      <c r="AD4" s="10"/>
      <c r="AE4" s="9"/>
      <c r="AF4" s="10"/>
      <c r="AG4" s="9"/>
      <c r="AH4" s="10"/>
      <c r="AI4" s="9">
        <v>2116000000</v>
      </c>
      <c r="AJ4" s="10">
        <v>42735</v>
      </c>
      <c r="AK4" s="9">
        <v>502200000</v>
      </c>
      <c r="AL4" s="10">
        <v>42825</v>
      </c>
      <c r="AM4" s="9">
        <v>540600000</v>
      </c>
      <c r="AN4" s="10">
        <v>42916</v>
      </c>
      <c r="AO4" s="9">
        <v>540600000</v>
      </c>
      <c r="AP4" s="10">
        <v>43008</v>
      </c>
      <c r="AR4" s="10"/>
      <c r="AS4" s="9">
        <v>2097900000</v>
      </c>
      <c r="AT4" s="10">
        <v>43100</v>
      </c>
      <c r="BD4"/>
    </row>
    <row r="5" spans="1:56" x14ac:dyDescent="0.25">
      <c r="A5">
        <v>1573</v>
      </c>
      <c r="B5" t="s">
        <v>407</v>
      </c>
      <c r="C5" t="s">
        <v>463</v>
      </c>
      <c r="D5" t="s">
        <v>482</v>
      </c>
      <c r="E5" t="s">
        <v>455</v>
      </c>
      <c r="F5" t="s">
        <v>458</v>
      </c>
      <c r="O5">
        <v>-26000000</v>
      </c>
      <c r="P5" s="10">
        <v>42004</v>
      </c>
      <c r="Y5">
        <v>-12000000</v>
      </c>
      <c r="Z5" s="10">
        <v>42369</v>
      </c>
      <c r="AA5" s="9"/>
      <c r="AB5" s="10"/>
      <c r="AC5" s="9"/>
      <c r="AD5" s="10"/>
      <c r="AE5" s="9"/>
      <c r="AF5" s="10"/>
      <c r="AG5" s="9"/>
      <c r="AH5" s="10"/>
      <c r="AI5" s="9">
        <v>-3700000</v>
      </c>
      <c r="AJ5" s="10">
        <v>42735</v>
      </c>
      <c r="AK5" s="9">
        <v>-1600000</v>
      </c>
      <c r="AL5" s="10">
        <v>42825</v>
      </c>
      <c r="AM5" s="9">
        <v>-1100000</v>
      </c>
      <c r="AN5" s="10">
        <v>42916</v>
      </c>
      <c r="AO5" s="9">
        <v>-1100000</v>
      </c>
      <c r="AP5" s="10">
        <v>43008</v>
      </c>
      <c r="AR5" s="10"/>
      <c r="AS5" s="9">
        <v>-5800000</v>
      </c>
      <c r="AT5" s="10">
        <v>43100</v>
      </c>
      <c r="BD5"/>
    </row>
    <row r="6" spans="1:56" x14ac:dyDescent="0.25">
      <c r="A6">
        <v>1573</v>
      </c>
      <c r="B6" t="s">
        <v>407</v>
      </c>
      <c r="C6" t="s">
        <v>463</v>
      </c>
      <c r="D6" t="s">
        <v>482</v>
      </c>
      <c r="E6" t="s">
        <v>483</v>
      </c>
      <c r="F6" t="s">
        <v>459</v>
      </c>
      <c r="AA6" s="9"/>
      <c r="AB6" s="10"/>
      <c r="AC6" s="9"/>
      <c r="AD6" s="10"/>
      <c r="AE6" s="9"/>
      <c r="AF6" s="10"/>
      <c r="AG6" s="9"/>
      <c r="AH6" s="10"/>
      <c r="AI6" s="9">
        <v>2897100000</v>
      </c>
      <c r="AJ6" s="10">
        <v>42735</v>
      </c>
      <c r="AK6" s="9"/>
      <c r="AL6" s="10"/>
      <c r="AM6" s="9"/>
      <c r="AN6" s="10"/>
      <c r="AO6" s="9"/>
      <c r="AP6" s="10"/>
      <c r="AQ6" s="9"/>
      <c r="AR6" s="10"/>
      <c r="AS6" s="9">
        <v>2973700000</v>
      </c>
      <c r="AT6" s="10">
        <v>43100</v>
      </c>
      <c r="BD6"/>
    </row>
    <row r="7" spans="1:56" x14ac:dyDescent="0.25">
      <c r="A7">
        <v>1573</v>
      </c>
      <c r="B7" t="s">
        <v>407</v>
      </c>
      <c r="C7" t="s">
        <v>463</v>
      </c>
      <c r="D7" t="s">
        <v>482</v>
      </c>
      <c r="E7" t="s">
        <v>483</v>
      </c>
      <c r="F7" t="s">
        <v>460</v>
      </c>
      <c r="AA7" s="9"/>
      <c r="AB7" s="10"/>
      <c r="AC7" s="9"/>
      <c r="AD7" s="10"/>
      <c r="AE7" s="9"/>
      <c r="AF7" s="10"/>
      <c r="AG7" s="9"/>
      <c r="AH7" s="10"/>
      <c r="AI7" s="9">
        <v>796000000</v>
      </c>
      <c r="AJ7" s="10">
        <v>42735</v>
      </c>
      <c r="AK7" s="9"/>
      <c r="AL7" s="10"/>
      <c r="AM7" s="9"/>
      <c r="AN7" s="10"/>
      <c r="AO7" s="9"/>
      <c r="AP7" s="10"/>
      <c r="AQ7" s="9"/>
      <c r="AR7" s="10"/>
      <c r="AS7" s="9">
        <v>827200000</v>
      </c>
      <c r="AT7" s="10">
        <v>43100</v>
      </c>
      <c r="BD7"/>
    </row>
    <row r="8" spans="1:56" x14ac:dyDescent="0.25">
      <c r="A8">
        <v>1573</v>
      </c>
      <c r="B8" t="s">
        <v>407</v>
      </c>
      <c r="C8" t="s">
        <v>463</v>
      </c>
      <c r="D8" t="s">
        <v>482</v>
      </c>
      <c r="E8" t="s">
        <v>483</v>
      </c>
      <c r="F8" t="s">
        <v>2116</v>
      </c>
      <c r="AA8" s="9"/>
      <c r="AB8" s="10"/>
      <c r="AC8" s="9"/>
      <c r="AD8" s="10"/>
      <c r="AE8" s="9"/>
      <c r="AF8" s="10"/>
      <c r="AG8" s="9"/>
      <c r="AH8" s="10"/>
      <c r="AI8" s="9">
        <v>704000000</v>
      </c>
      <c r="AJ8" s="10">
        <v>42735</v>
      </c>
      <c r="AK8" s="9"/>
      <c r="AL8" s="10"/>
      <c r="AM8" s="9"/>
      <c r="AN8" s="10"/>
      <c r="AO8" s="9"/>
      <c r="AP8" s="10"/>
      <c r="AQ8" s="9"/>
      <c r="AR8" s="10"/>
      <c r="AS8" s="9">
        <v>723700000</v>
      </c>
      <c r="AT8" s="10">
        <v>43100</v>
      </c>
      <c r="BD8"/>
    </row>
    <row r="9" spans="1:56" x14ac:dyDescent="0.25">
      <c r="A9">
        <v>1573</v>
      </c>
      <c r="B9" t="s">
        <v>407</v>
      </c>
      <c r="C9" t="s">
        <v>463</v>
      </c>
      <c r="D9" t="s">
        <v>482</v>
      </c>
      <c r="E9" t="s">
        <v>483</v>
      </c>
      <c r="F9" t="s">
        <v>2117</v>
      </c>
      <c r="AA9" s="9"/>
      <c r="AB9" s="10"/>
      <c r="AC9" s="9"/>
      <c r="AD9" s="10"/>
      <c r="AE9" s="9"/>
      <c r="AF9" s="10"/>
      <c r="AG9" s="9"/>
      <c r="AH9" s="10"/>
      <c r="AI9" s="9">
        <v>492900000</v>
      </c>
      <c r="AJ9" s="10">
        <v>42735</v>
      </c>
      <c r="AK9" s="9"/>
      <c r="AL9" s="10"/>
      <c r="AM9" s="9"/>
      <c r="AN9" s="10"/>
      <c r="AO9" s="9"/>
      <c r="AP9" s="10"/>
      <c r="AQ9" s="9"/>
      <c r="AR9" s="10"/>
      <c r="AS9" s="9">
        <v>411900000</v>
      </c>
      <c r="AT9" s="10">
        <v>43100</v>
      </c>
      <c r="BD9"/>
    </row>
    <row r="10" spans="1:56" x14ac:dyDescent="0.25">
      <c r="A10">
        <v>1158</v>
      </c>
      <c r="B10" t="s">
        <v>53</v>
      </c>
      <c r="C10" t="s">
        <v>463</v>
      </c>
      <c r="D10" t="s">
        <v>482</v>
      </c>
      <c r="E10" t="s">
        <v>483</v>
      </c>
      <c r="F10" t="s">
        <v>54</v>
      </c>
      <c r="O10">
        <v>35040803</v>
      </c>
      <c r="P10" s="10">
        <v>42004</v>
      </c>
      <c r="Y10">
        <v>32735215</v>
      </c>
      <c r="Z10" s="10">
        <v>42369</v>
      </c>
      <c r="AI10">
        <v>31211705</v>
      </c>
      <c r="AJ10" s="10">
        <v>42735</v>
      </c>
      <c r="AS10" s="9">
        <v>30218830</v>
      </c>
      <c r="AT10" s="10">
        <v>43100</v>
      </c>
    </row>
    <row r="11" spans="1:56" x14ac:dyDescent="0.25">
      <c r="A11">
        <v>1158</v>
      </c>
      <c r="B11" t="s">
        <v>53</v>
      </c>
      <c r="C11" t="s">
        <v>463</v>
      </c>
      <c r="D11" t="s">
        <v>482</v>
      </c>
      <c r="E11" t="s">
        <v>483</v>
      </c>
      <c r="F11" t="s">
        <v>464</v>
      </c>
      <c r="O11">
        <v>26702605</v>
      </c>
      <c r="P11" s="10">
        <v>42004</v>
      </c>
      <c r="Y11">
        <v>21062081</v>
      </c>
      <c r="Z11" s="10">
        <v>42369</v>
      </c>
      <c r="AI11">
        <v>19554944</v>
      </c>
      <c r="AJ11" s="10">
        <v>42735</v>
      </c>
      <c r="AS11" s="9">
        <v>21528494</v>
      </c>
      <c r="AT11" s="10">
        <v>43100</v>
      </c>
      <c r="BD11"/>
    </row>
    <row r="12" spans="1:56" x14ac:dyDescent="0.25">
      <c r="A12">
        <v>1158</v>
      </c>
      <c r="B12" t="s">
        <v>53</v>
      </c>
      <c r="C12" t="s">
        <v>463</v>
      </c>
      <c r="D12" t="s">
        <v>482</v>
      </c>
      <c r="E12" t="s">
        <v>483</v>
      </c>
      <c r="F12" t="s">
        <v>465</v>
      </c>
      <c r="O12">
        <v>471919</v>
      </c>
      <c r="P12" s="10">
        <v>42004</v>
      </c>
      <c r="Y12">
        <v>368012</v>
      </c>
      <c r="Z12" s="10">
        <v>42369</v>
      </c>
      <c r="AI12">
        <v>91311</v>
      </c>
      <c r="AJ12" s="10">
        <v>42735</v>
      </c>
      <c r="AS12" s="9">
        <v>159856</v>
      </c>
      <c r="AT12" s="10">
        <v>43100</v>
      </c>
      <c r="BD12"/>
    </row>
    <row r="13" spans="1:56" x14ac:dyDescent="0.25">
      <c r="A13">
        <v>1158</v>
      </c>
      <c r="B13" t="s">
        <v>53</v>
      </c>
      <c r="C13" t="s">
        <v>463</v>
      </c>
      <c r="D13" t="s">
        <v>482</v>
      </c>
      <c r="E13" t="s">
        <v>483</v>
      </c>
      <c r="F13" t="s">
        <v>466</v>
      </c>
      <c r="O13">
        <v>2596410</v>
      </c>
      <c r="P13" s="10">
        <v>42004</v>
      </c>
      <c r="Y13">
        <v>2422547</v>
      </c>
      <c r="Z13" s="10">
        <v>42369</v>
      </c>
      <c r="AI13">
        <v>2614989</v>
      </c>
      <c r="AJ13" s="10">
        <v>42735</v>
      </c>
      <c r="AS13" s="9">
        <v>2939643</v>
      </c>
      <c r="AT13" s="10">
        <v>43100</v>
      </c>
      <c r="BD13"/>
    </row>
    <row r="14" spans="1:56" x14ac:dyDescent="0.25">
      <c r="A14">
        <v>1158</v>
      </c>
      <c r="B14" t="s">
        <v>53</v>
      </c>
      <c r="C14" t="s">
        <v>463</v>
      </c>
      <c r="D14" t="s">
        <v>482</v>
      </c>
      <c r="E14" t="s">
        <v>483</v>
      </c>
      <c r="F14" t="s">
        <v>316</v>
      </c>
      <c r="P14" s="10"/>
      <c r="Z14" s="10"/>
      <c r="AI14">
        <v>3887284</v>
      </c>
      <c r="AJ14" s="10">
        <v>42735</v>
      </c>
      <c r="AS14" s="9">
        <v>6990496</v>
      </c>
      <c r="AT14" s="10">
        <v>43100</v>
      </c>
      <c r="BD14"/>
    </row>
    <row r="15" spans="1:56" x14ac:dyDescent="0.25">
      <c r="A15">
        <v>1158</v>
      </c>
      <c r="B15" t="s">
        <v>53</v>
      </c>
      <c r="C15" t="s">
        <v>463</v>
      </c>
      <c r="D15" t="s">
        <v>482</v>
      </c>
      <c r="E15" t="s">
        <v>483</v>
      </c>
      <c r="F15" t="s">
        <v>467</v>
      </c>
      <c r="O15">
        <v>747341</v>
      </c>
      <c r="P15" s="10">
        <v>42004</v>
      </c>
      <c r="Y15">
        <v>528347</v>
      </c>
      <c r="Z15" s="10">
        <v>42369</v>
      </c>
      <c r="AI15">
        <v>515474</v>
      </c>
      <c r="AJ15" s="10">
        <v>42735</v>
      </c>
      <c r="AS15" s="9">
        <v>469346</v>
      </c>
      <c r="AT15" s="10">
        <v>43100</v>
      </c>
      <c r="BD15"/>
    </row>
    <row r="16" spans="1:56" x14ac:dyDescent="0.25">
      <c r="A16">
        <v>1158</v>
      </c>
      <c r="B16" t="s">
        <v>53</v>
      </c>
      <c r="C16" t="s">
        <v>463</v>
      </c>
      <c r="D16" t="s">
        <v>482</v>
      </c>
      <c r="E16" t="s">
        <v>455</v>
      </c>
      <c r="F16" t="s">
        <v>2073</v>
      </c>
      <c r="O16">
        <v>24104932</v>
      </c>
      <c r="P16" s="10">
        <v>42004</v>
      </c>
      <c r="Y16">
        <v>23254757</v>
      </c>
      <c r="Z16" s="10">
        <v>42369</v>
      </c>
      <c r="AI16">
        <v>23505619</v>
      </c>
      <c r="AJ16" s="10">
        <v>42735</v>
      </c>
      <c r="AK16" s="9">
        <v>6476604</v>
      </c>
      <c r="AL16" s="10">
        <v>42825</v>
      </c>
      <c r="AM16" s="9">
        <v>6029449</v>
      </c>
      <c r="AN16" s="10">
        <v>42916</v>
      </c>
      <c r="AO16" s="9">
        <v>5570654</v>
      </c>
      <c r="AP16" s="10">
        <v>43008</v>
      </c>
      <c r="AS16" s="9">
        <v>23225066</v>
      </c>
      <c r="AT16" s="10">
        <v>43100</v>
      </c>
      <c r="BD16"/>
    </row>
    <row r="17" spans="1:56" x14ac:dyDescent="0.25">
      <c r="A17">
        <v>1158</v>
      </c>
      <c r="B17" t="s">
        <v>53</v>
      </c>
      <c r="C17" t="s">
        <v>463</v>
      </c>
      <c r="D17" t="s">
        <v>482</v>
      </c>
      <c r="E17" t="s">
        <v>455</v>
      </c>
      <c r="F17" t="s">
        <v>2074</v>
      </c>
      <c r="O17">
        <v>39201011</v>
      </c>
      <c r="P17" s="10">
        <v>42004</v>
      </c>
      <c r="Y17">
        <v>31854255</v>
      </c>
      <c r="Z17" s="10">
        <v>42369</v>
      </c>
      <c r="AI17">
        <v>29647034</v>
      </c>
      <c r="AJ17" s="10">
        <v>42735</v>
      </c>
      <c r="AK17" s="9">
        <v>7690402</v>
      </c>
      <c r="AL17" s="10">
        <v>42825</v>
      </c>
      <c r="AM17" s="9">
        <v>8043921</v>
      </c>
      <c r="AN17" s="10">
        <v>42916</v>
      </c>
      <c r="AO17" s="9">
        <v>7881464</v>
      </c>
      <c r="AP17" s="10">
        <v>43008</v>
      </c>
      <c r="AS17" s="9">
        <v>31621756</v>
      </c>
      <c r="AT17" s="10">
        <v>43100</v>
      </c>
      <c r="BD17"/>
    </row>
    <row r="18" spans="1:56" x14ac:dyDescent="0.25">
      <c r="A18">
        <v>1158</v>
      </c>
      <c r="B18" t="s">
        <v>53</v>
      </c>
      <c r="C18" t="s">
        <v>463</v>
      </c>
      <c r="D18" t="s">
        <v>482</v>
      </c>
      <c r="E18" t="s">
        <v>455</v>
      </c>
      <c r="F18" t="s">
        <v>468</v>
      </c>
      <c r="O18">
        <v>2253135</v>
      </c>
      <c r="P18" s="10">
        <v>42004</v>
      </c>
      <c r="Y18">
        <v>2007190</v>
      </c>
      <c r="Z18" s="10">
        <v>42369</v>
      </c>
      <c r="AI18">
        <v>4723054</v>
      </c>
      <c r="AJ18" s="10">
        <v>42735</v>
      </c>
      <c r="AK18" s="9">
        <v>130252</v>
      </c>
      <c r="AL18" s="10">
        <v>42825</v>
      </c>
      <c r="AM18" s="9">
        <v>119204</v>
      </c>
      <c r="AN18" s="10">
        <v>42916</v>
      </c>
      <c r="AO18" s="9">
        <v>111302</v>
      </c>
      <c r="AP18" s="10">
        <v>43008</v>
      </c>
      <c r="AS18" s="9">
        <v>469347</v>
      </c>
      <c r="AT18" s="10">
        <v>43100</v>
      </c>
      <c r="BD18"/>
    </row>
    <row r="19" spans="1:56" x14ac:dyDescent="0.25">
      <c r="A19">
        <v>1158</v>
      </c>
      <c r="B19" t="s">
        <v>53</v>
      </c>
      <c r="C19" t="s">
        <v>463</v>
      </c>
      <c r="D19" t="s">
        <v>482</v>
      </c>
      <c r="E19" t="s">
        <v>455</v>
      </c>
      <c r="F19" t="s">
        <v>994</v>
      </c>
      <c r="P19" s="10"/>
      <c r="Z19" s="10"/>
      <c r="AJ19" s="10"/>
      <c r="AK19" s="9">
        <v>1379848</v>
      </c>
      <c r="AL19" s="10">
        <v>42825</v>
      </c>
      <c r="AM19" s="9">
        <v>1056047</v>
      </c>
      <c r="AN19" s="10">
        <v>42916</v>
      </c>
      <c r="AO19" s="9">
        <v>3008783</v>
      </c>
      <c r="AP19" s="10">
        <v>43008</v>
      </c>
      <c r="AS19" s="9">
        <v>6990496</v>
      </c>
      <c r="AT19" s="10">
        <v>43100</v>
      </c>
      <c r="BD19"/>
    </row>
    <row r="20" spans="1:56" x14ac:dyDescent="0.25">
      <c r="A20">
        <v>3557</v>
      </c>
      <c r="B20" t="s">
        <v>122</v>
      </c>
      <c r="C20" t="s">
        <v>545</v>
      </c>
      <c r="D20" t="s">
        <v>482</v>
      </c>
      <c r="E20" t="s">
        <v>455</v>
      </c>
      <c r="F20" t="s">
        <v>559</v>
      </c>
      <c r="O20">
        <v>1038265000</v>
      </c>
      <c r="P20" s="10">
        <v>41912</v>
      </c>
      <c r="Y20">
        <v>1105563000</v>
      </c>
      <c r="Z20" s="10">
        <v>42277</v>
      </c>
      <c r="AI20">
        <v>1746554000</v>
      </c>
      <c r="AJ20" s="10">
        <v>42643</v>
      </c>
      <c r="AS20" s="9">
        <v>922188680</v>
      </c>
      <c r="AT20" s="10">
        <v>43008</v>
      </c>
      <c r="BC20">
        <v>937032000</v>
      </c>
      <c r="BD20" s="10">
        <v>43373</v>
      </c>
    </row>
    <row r="21" spans="1:56" x14ac:dyDescent="0.25">
      <c r="A21">
        <v>3557</v>
      </c>
      <c r="B21" t="s">
        <v>122</v>
      </c>
      <c r="C21" t="s">
        <v>545</v>
      </c>
      <c r="D21" t="s">
        <v>482</v>
      </c>
      <c r="E21" t="s">
        <v>455</v>
      </c>
      <c r="F21" t="s">
        <v>3628</v>
      </c>
      <c r="O21">
        <v>895812000</v>
      </c>
      <c r="P21" s="10">
        <v>41912</v>
      </c>
      <c r="Y21">
        <v>727661000</v>
      </c>
      <c r="Z21" s="10">
        <v>42277</v>
      </c>
      <c r="AI21">
        <v>643235000</v>
      </c>
      <c r="AJ21" s="10">
        <v>42643</v>
      </c>
      <c r="AS21" s="9"/>
      <c r="AT21" s="10"/>
      <c r="BC21">
        <v>790153000</v>
      </c>
      <c r="BD21" s="10">
        <v>43373</v>
      </c>
    </row>
    <row r="22" spans="1:56" x14ac:dyDescent="0.25">
      <c r="A22">
        <v>3557</v>
      </c>
      <c r="B22" t="s">
        <v>122</v>
      </c>
      <c r="C22" t="s">
        <v>545</v>
      </c>
      <c r="D22" t="s">
        <v>482</v>
      </c>
      <c r="E22" t="s">
        <v>455</v>
      </c>
      <c r="F22" t="s">
        <v>560</v>
      </c>
      <c r="O22">
        <v>202831000</v>
      </c>
      <c r="P22" s="10">
        <v>41912</v>
      </c>
      <c r="Y22">
        <v>100029000</v>
      </c>
      <c r="Z22" s="10">
        <v>42277</v>
      </c>
      <c r="AI22">
        <v>103079000</v>
      </c>
      <c r="AJ22" s="10">
        <v>42643</v>
      </c>
      <c r="AS22" s="9">
        <v>120285480</v>
      </c>
      <c r="AT22" s="10">
        <v>43008</v>
      </c>
      <c r="BC22">
        <v>103937000</v>
      </c>
      <c r="BD22" s="10">
        <v>43373</v>
      </c>
    </row>
    <row r="23" spans="1:56" x14ac:dyDescent="0.25">
      <c r="A23">
        <v>3557</v>
      </c>
      <c r="B23" t="s">
        <v>122</v>
      </c>
      <c r="C23" t="s">
        <v>545</v>
      </c>
      <c r="D23" t="s">
        <v>482</v>
      </c>
      <c r="E23" t="s">
        <v>455</v>
      </c>
      <c r="F23" t="s">
        <v>561</v>
      </c>
      <c r="O23">
        <v>2613156000</v>
      </c>
      <c r="P23" s="10">
        <v>41912</v>
      </c>
      <c r="Y23">
        <v>2414724000</v>
      </c>
      <c r="Z23" s="10">
        <v>42277</v>
      </c>
      <c r="AI23">
        <v>2472216000</v>
      </c>
      <c r="AJ23" s="10">
        <v>42643</v>
      </c>
      <c r="AS23" s="9">
        <v>2165138640</v>
      </c>
      <c r="AT23" s="10">
        <v>43008</v>
      </c>
      <c r="BC23">
        <v>2175306000</v>
      </c>
      <c r="BD23" s="10">
        <v>43373</v>
      </c>
    </row>
    <row r="24" spans="1:56" x14ac:dyDescent="0.25">
      <c r="A24">
        <v>3557</v>
      </c>
      <c r="B24" t="s">
        <v>122</v>
      </c>
      <c r="C24" t="s">
        <v>545</v>
      </c>
      <c r="D24" t="s">
        <v>482</v>
      </c>
      <c r="E24" t="s">
        <v>455</v>
      </c>
      <c r="F24" t="s">
        <v>2109</v>
      </c>
      <c r="O24">
        <v>909837000</v>
      </c>
      <c r="P24" s="10">
        <v>41912</v>
      </c>
      <c r="Y24">
        <v>732815000</v>
      </c>
      <c r="Z24" s="10">
        <v>42277</v>
      </c>
      <c r="AI24">
        <v>645317000</v>
      </c>
      <c r="AJ24" s="10">
        <v>42643</v>
      </c>
      <c r="AS24" s="9">
        <v>801903200</v>
      </c>
      <c r="AT24" s="10">
        <v>43008</v>
      </c>
    </row>
    <row r="25" spans="1:56" x14ac:dyDescent="0.25">
      <c r="A25">
        <v>3557</v>
      </c>
      <c r="B25" t="s">
        <v>122</v>
      </c>
      <c r="C25" t="s">
        <v>545</v>
      </c>
      <c r="D25" t="s">
        <v>482</v>
      </c>
      <c r="E25" t="s">
        <v>455</v>
      </c>
      <c r="F25" t="s">
        <v>562</v>
      </c>
      <c r="P25" s="10"/>
      <c r="Z25" s="10"/>
      <c r="AJ25" s="10"/>
      <c r="AS25" s="9"/>
      <c r="AT25" s="10"/>
      <c r="BC25">
        <v>3088000</v>
      </c>
      <c r="BD25" s="10">
        <v>43373</v>
      </c>
    </row>
    <row r="26" spans="1:56" x14ac:dyDescent="0.25">
      <c r="A26">
        <v>3557</v>
      </c>
      <c r="B26" t="s">
        <v>122</v>
      </c>
      <c r="C26" t="s">
        <v>545</v>
      </c>
      <c r="D26" t="s">
        <v>482</v>
      </c>
      <c r="E26" t="s">
        <v>455</v>
      </c>
      <c r="F26" t="s">
        <v>563</v>
      </c>
      <c r="O26">
        <v>-1896044000</v>
      </c>
      <c r="P26" s="10">
        <v>41912</v>
      </c>
      <c r="Y26">
        <v>-1686860000</v>
      </c>
      <c r="Z26" s="10">
        <v>42277</v>
      </c>
      <c r="AI26">
        <v>-1571954000</v>
      </c>
      <c r="AJ26" s="10">
        <v>42643</v>
      </c>
      <c r="AS26" s="9"/>
      <c r="AT26" s="10"/>
    </row>
    <row r="27" spans="1:56" x14ac:dyDescent="0.25">
      <c r="A27">
        <v>3557</v>
      </c>
      <c r="B27" t="s">
        <v>122</v>
      </c>
      <c r="C27" t="s">
        <v>545</v>
      </c>
      <c r="D27" t="s">
        <v>482</v>
      </c>
      <c r="E27" t="s">
        <v>483</v>
      </c>
      <c r="F27" t="s">
        <v>113</v>
      </c>
      <c r="O27">
        <v>3705905000</v>
      </c>
      <c r="P27" s="10">
        <v>41912</v>
      </c>
      <c r="Y27">
        <v>3325724000</v>
      </c>
      <c r="Z27" s="10">
        <v>42277</v>
      </c>
      <c r="AI27">
        <v>3627270000</v>
      </c>
      <c r="AJ27" s="10">
        <v>42643</v>
      </c>
      <c r="AS27" s="9">
        <v>3780974000</v>
      </c>
      <c r="AT27" s="10">
        <v>43008</v>
      </c>
      <c r="BC27">
        <f>4069671000*95%</f>
        <v>3866187450</v>
      </c>
      <c r="BD27" s="10">
        <v>43373</v>
      </c>
    </row>
    <row r="28" spans="1:56" x14ac:dyDescent="0.25">
      <c r="A28">
        <v>3557</v>
      </c>
      <c r="B28" t="s">
        <v>122</v>
      </c>
      <c r="C28" t="s">
        <v>545</v>
      </c>
      <c r="D28" t="s">
        <v>482</v>
      </c>
      <c r="E28" t="s">
        <v>483</v>
      </c>
      <c r="F28" t="s">
        <v>595</v>
      </c>
      <c r="O28">
        <v>87242000</v>
      </c>
      <c r="P28" s="10">
        <v>41912</v>
      </c>
      <c r="Y28">
        <v>95803000</v>
      </c>
      <c r="Z28" s="10">
        <v>42277</v>
      </c>
      <c r="AI28">
        <v>439176000</v>
      </c>
      <c r="AJ28" s="10">
        <v>42643</v>
      </c>
      <c r="AS28" s="9">
        <v>228542000</v>
      </c>
      <c r="AT28" s="10">
        <v>43008</v>
      </c>
      <c r="BC28">
        <f>4069671000*5%</f>
        <v>203483550</v>
      </c>
      <c r="BD28" s="10">
        <v>43373</v>
      </c>
    </row>
    <row r="29" spans="1:56" x14ac:dyDescent="0.25">
      <c r="A29">
        <v>1395</v>
      </c>
      <c r="B29" t="s">
        <v>386</v>
      </c>
      <c r="C29" t="s">
        <v>463</v>
      </c>
      <c r="D29" t="s">
        <v>482</v>
      </c>
      <c r="E29" t="s">
        <v>455</v>
      </c>
      <c r="F29" t="s">
        <v>565</v>
      </c>
      <c r="P29" s="10"/>
      <c r="Z29" s="10"/>
      <c r="AJ29" s="10"/>
      <c r="AS29">
        <v>2360613000</v>
      </c>
      <c r="AT29" s="10">
        <v>43007</v>
      </c>
      <c r="BC29" s="9">
        <v>4372008000</v>
      </c>
      <c r="BD29" s="10">
        <v>43371</v>
      </c>
    </row>
    <row r="30" spans="1:56" x14ac:dyDescent="0.25">
      <c r="A30">
        <v>1395</v>
      </c>
      <c r="B30" t="s">
        <v>386</v>
      </c>
      <c r="C30" t="s">
        <v>463</v>
      </c>
      <c r="D30" t="s">
        <v>482</v>
      </c>
      <c r="E30" t="s">
        <v>455</v>
      </c>
      <c r="F30" t="s">
        <v>566</v>
      </c>
      <c r="P30" s="10"/>
      <c r="Z30" s="10"/>
      <c r="AJ30" s="10"/>
      <c r="AS30">
        <v>2452321000</v>
      </c>
      <c r="AT30" s="10">
        <v>43007</v>
      </c>
      <c r="BC30" s="9">
        <v>6184883000</v>
      </c>
      <c r="BD30" s="10">
        <v>43371</v>
      </c>
    </row>
    <row r="31" spans="1:56" x14ac:dyDescent="0.25">
      <c r="A31">
        <v>1395</v>
      </c>
      <c r="B31" t="s">
        <v>386</v>
      </c>
      <c r="C31" t="s">
        <v>463</v>
      </c>
      <c r="D31" t="s">
        <v>482</v>
      </c>
      <c r="E31" t="s">
        <v>455</v>
      </c>
      <c r="F31" t="s">
        <v>567</v>
      </c>
      <c r="P31" s="10"/>
      <c r="Z31" s="10"/>
      <c r="AJ31" s="10"/>
      <c r="AS31">
        <v>2743662000</v>
      </c>
      <c r="AT31" s="10">
        <v>43007</v>
      </c>
    </row>
    <row r="32" spans="1:56" x14ac:dyDescent="0.25">
      <c r="A32">
        <v>1395</v>
      </c>
      <c r="B32" t="s">
        <v>386</v>
      </c>
      <c r="C32" t="s">
        <v>463</v>
      </c>
      <c r="D32" t="s">
        <v>482</v>
      </c>
      <c r="E32" t="s">
        <v>455</v>
      </c>
      <c r="F32" t="s">
        <v>568</v>
      </c>
      <c r="P32" s="10"/>
      <c r="Z32" s="10"/>
      <c r="AJ32" s="10"/>
      <c r="AS32">
        <v>2466192000</v>
      </c>
      <c r="AT32" s="10">
        <v>43007</v>
      </c>
    </row>
    <row r="33" spans="1:56" x14ac:dyDescent="0.25">
      <c r="A33">
        <v>1395</v>
      </c>
      <c r="B33" t="s">
        <v>386</v>
      </c>
      <c r="C33" t="s">
        <v>463</v>
      </c>
      <c r="D33" t="s">
        <v>482</v>
      </c>
      <c r="E33" t="s">
        <v>483</v>
      </c>
      <c r="F33" t="s">
        <v>316</v>
      </c>
      <c r="O33">
        <v>7078366000</v>
      </c>
      <c r="P33" s="10">
        <v>41908</v>
      </c>
      <c r="Y33">
        <v>7154433000</v>
      </c>
      <c r="Z33" s="10">
        <v>42279</v>
      </c>
      <c r="AI33">
        <v>6247448000</v>
      </c>
      <c r="AJ33" s="10">
        <v>42643</v>
      </c>
      <c r="AS33">
        <v>5822843000</v>
      </c>
      <c r="AT33" s="10">
        <v>43007</v>
      </c>
    </row>
    <row r="34" spans="1:56" x14ac:dyDescent="0.25">
      <c r="A34">
        <v>1395</v>
      </c>
      <c r="B34" t="s">
        <v>386</v>
      </c>
      <c r="C34" t="s">
        <v>463</v>
      </c>
      <c r="D34" t="s">
        <v>482</v>
      </c>
      <c r="E34" t="s">
        <v>483</v>
      </c>
      <c r="F34" t="s">
        <v>569</v>
      </c>
      <c r="O34">
        <v>2402399000</v>
      </c>
      <c r="P34" s="10">
        <v>41908</v>
      </c>
      <c r="Y34">
        <v>2074837000</v>
      </c>
      <c r="Z34" s="10">
        <v>42279</v>
      </c>
      <c r="AI34">
        <v>2346224000</v>
      </c>
      <c r="AJ34" s="10">
        <v>42643</v>
      </c>
      <c r="AS34">
        <v>2262092000</v>
      </c>
      <c r="AT34" s="10">
        <v>43007</v>
      </c>
    </row>
    <row r="35" spans="1:56" x14ac:dyDescent="0.25">
      <c r="A35">
        <v>1395</v>
      </c>
      <c r="B35" t="s">
        <v>386</v>
      </c>
      <c r="C35" t="s">
        <v>463</v>
      </c>
      <c r="D35" t="s">
        <v>482</v>
      </c>
      <c r="E35" t="s">
        <v>483</v>
      </c>
      <c r="F35" t="s">
        <v>44</v>
      </c>
      <c r="O35">
        <v>1344632000</v>
      </c>
      <c r="P35" s="10">
        <v>41908</v>
      </c>
      <c r="Y35">
        <v>1065651000</v>
      </c>
      <c r="Z35" s="10">
        <v>42279</v>
      </c>
      <c r="AI35">
        <v>927942000</v>
      </c>
      <c r="AJ35" s="10">
        <v>42643</v>
      </c>
      <c r="AS35">
        <v>590604000</v>
      </c>
      <c r="AT35" s="10">
        <v>43007</v>
      </c>
    </row>
    <row r="36" spans="1:56" x14ac:dyDescent="0.25">
      <c r="A36">
        <v>1395</v>
      </c>
      <c r="B36" t="s">
        <v>386</v>
      </c>
      <c r="C36" t="s">
        <v>463</v>
      </c>
      <c r="D36" t="s">
        <v>482</v>
      </c>
      <c r="E36" t="s">
        <v>483</v>
      </c>
      <c r="F36" t="s">
        <v>570</v>
      </c>
      <c r="O36">
        <v>299086000</v>
      </c>
      <c r="P36" s="10">
        <v>41908</v>
      </c>
      <c r="Y36">
        <v>304393000</v>
      </c>
      <c r="Z36" s="10">
        <v>42279</v>
      </c>
      <c r="AI36">
        <v>299952000</v>
      </c>
      <c r="AJ36" s="10">
        <v>42643</v>
      </c>
      <c r="AS36">
        <v>253167000</v>
      </c>
      <c r="AT36" s="10">
        <v>43007</v>
      </c>
    </row>
    <row r="37" spans="1:56" x14ac:dyDescent="0.25">
      <c r="A37">
        <v>1395</v>
      </c>
      <c r="B37" t="s">
        <v>386</v>
      </c>
      <c r="C37" t="s">
        <v>463</v>
      </c>
      <c r="D37" t="s">
        <v>482</v>
      </c>
      <c r="E37" t="s">
        <v>483</v>
      </c>
      <c r="F37" t="s">
        <v>138</v>
      </c>
      <c r="O37">
        <v>148453000</v>
      </c>
      <c r="P37" s="10">
        <v>41908</v>
      </c>
      <c r="Y37">
        <v>163871000</v>
      </c>
      <c r="Z37" s="10">
        <v>42279</v>
      </c>
      <c r="AI37">
        <v>187929000</v>
      </c>
      <c r="AJ37" s="10">
        <v>42643</v>
      </c>
      <c r="AS37">
        <v>165295000</v>
      </c>
      <c r="AT37" s="10">
        <v>43007</v>
      </c>
    </row>
    <row r="38" spans="1:56" x14ac:dyDescent="0.25">
      <c r="A38">
        <v>1395</v>
      </c>
      <c r="B38" t="s">
        <v>386</v>
      </c>
      <c r="C38" t="s">
        <v>463</v>
      </c>
      <c r="D38" t="s">
        <v>482</v>
      </c>
      <c r="E38" t="s">
        <v>483</v>
      </c>
      <c r="F38" t="s">
        <v>21</v>
      </c>
      <c r="O38">
        <v>709379000</v>
      </c>
      <c r="P38" s="10">
        <v>41908</v>
      </c>
      <c r="Y38">
        <v>611271000</v>
      </c>
      <c r="Z38" s="10">
        <v>42279</v>
      </c>
      <c r="AI38">
        <v>436670000</v>
      </c>
      <c r="AJ38" s="10">
        <v>42643</v>
      </c>
      <c r="AS38">
        <v>628945000</v>
      </c>
      <c r="AT38" s="10">
        <v>43007</v>
      </c>
    </row>
    <row r="39" spans="1:56" x14ac:dyDescent="0.25">
      <c r="A39">
        <v>1395</v>
      </c>
      <c r="B39" t="s">
        <v>386</v>
      </c>
      <c r="C39" t="s">
        <v>463</v>
      </c>
      <c r="D39" t="s">
        <v>482</v>
      </c>
      <c r="E39" t="s">
        <v>483</v>
      </c>
      <c r="F39" t="s">
        <v>571</v>
      </c>
      <c r="O39">
        <v>271213000</v>
      </c>
      <c r="P39" s="10">
        <v>41908</v>
      </c>
      <c r="Y39">
        <v>143014000</v>
      </c>
      <c r="Z39" s="10">
        <v>42279</v>
      </c>
      <c r="AI39">
        <v>125610000</v>
      </c>
      <c r="AJ39" s="10">
        <v>42643</v>
      </c>
      <c r="AS39">
        <v>73456000</v>
      </c>
      <c r="AT39" s="10">
        <v>43007</v>
      </c>
    </row>
    <row r="40" spans="1:56" x14ac:dyDescent="0.25">
      <c r="A40">
        <v>1395</v>
      </c>
      <c r="B40" t="s">
        <v>386</v>
      </c>
      <c r="C40" t="s">
        <v>463</v>
      </c>
      <c r="D40" t="s">
        <v>482</v>
      </c>
      <c r="E40" t="s">
        <v>483</v>
      </c>
      <c r="F40" t="s">
        <v>572</v>
      </c>
      <c r="O40">
        <v>441629000</v>
      </c>
      <c r="P40" s="10">
        <v>41908</v>
      </c>
      <c r="Y40">
        <v>597362000</v>
      </c>
      <c r="Z40" s="10">
        <v>42279</v>
      </c>
      <c r="AI40">
        <v>392382000</v>
      </c>
      <c r="AJ40" s="10">
        <v>42643</v>
      </c>
      <c r="AS40">
        <v>226386000</v>
      </c>
      <c r="AT40" s="10">
        <v>43007</v>
      </c>
    </row>
    <row r="41" spans="1:56" x14ac:dyDescent="0.25">
      <c r="A41">
        <v>962</v>
      </c>
      <c r="B41" t="s">
        <v>322</v>
      </c>
      <c r="C41" t="s">
        <v>463</v>
      </c>
      <c r="D41" t="s">
        <v>482</v>
      </c>
      <c r="E41" t="s">
        <v>455</v>
      </c>
      <c r="F41" t="s">
        <v>573</v>
      </c>
      <c r="O41">
        <v>909400000</v>
      </c>
      <c r="P41" s="10">
        <v>41912</v>
      </c>
      <c r="Y41">
        <v>3350300000</v>
      </c>
      <c r="Z41" s="10">
        <v>42277</v>
      </c>
      <c r="AI41">
        <v>3253700000</v>
      </c>
      <c r="AJ41" s="10">
        <v>42643</v>
      </c>
      <c r="AS41">
        <v>3341000000</v>
      </c>
      <c r="AT41" s="10">
        <v>43008</v>
      </c>
      <c r="BC41" s="9">
        <v>3693486000</v>
      </c>
      <c r="BD41" s="10">
        <v>43373</v>
      </c>
    </row>
    <row r="42" spans="1:56" x14ac:dyDescent="0.25">
      <c r="A42">
        <v>962</v>
      </c>
      <c r="B42" t="s">
        <v>322</v>
      </c>
      <c r="C42" t="s">
        <v>463</v>
      </c>
      <c r="D42" t="s">
        <v>482</v>
      </c>
      <c r="E42" t="s">
        <v>455</v>
      </c>
      <c r="F42" t="s">
        <v>574</v>
      </c>
      <c r="O42">
        <v>5443100000</v>
      </c>
      <c r="P42" s="10">
        <v>41912</v>
      </c>
      <c r="Y42">
        <v>7962900000</v>
      </c>
      <c r="Z42" s="10">
        <v>42277</v>
      </c>
      <c r="AI42">
        <v>7655800000</v>
      </c>
      <c r="AJ42" s="10">
        <v>42643</v>
      </c>
      <c r="AS42">
        <v>7566800000</v>
      </c>
      <c r="AT42" s="10">
        <v>43008</v>
      </c>
      <c r="BC42" s="9">
        <v>8223174000</v>
      </c>
      <c r="BD42" s="10">
        <v>43373</v>
      </c>
    </row>
    <row r="43" spans="1:56" x14ac:dyDescent="0.25">
      <c r="A43">
        <v>962</v>
      </c>
      <c r="B43" t="s">
        <v>322</v>
      </c>
      <c r="C43" t="s">
        <v>463</v>
      </c>
      <c r="D43" t="s">
        <v>482</v>
      </c>
      <c r="E43" t="s">
        <v>455</v>
      </c>
      <c r="F43" t="s">
        <v>575</v>
      </c>
      <c r="O43">
        <v>2004300000</v>
      </c>
      <c r="P43" s="10">
        <v>41912</v>
      </c>
      <c r="Y43">
        <v>6676700000</v>
      </c>
      <c r="Z43" s="10">
        <v>42277</v>
      </c>
      <c r="AI43">
        <v>6501300000</v>
      </c>
      <c r="AJ43" s="10">
        <v>42643</v>
      </c>
      <c r="AS43">
        <v>7295600000</v>
      </c>
      <c r="AT43" s="10">
        <v>43008</v>
      </c>
      <c r="BC43" s="9">
        <v>8238852000</v>
      </c>
      <c r="BD43" s="10">
        <v>43373</v>
      </c>
    </row>
    <row r="44" spans="1:56" x14ac:dyDescent="0.25">
      <c r="A44">
        <v>962</v>
      </c>
      <c r="B44" t="s">
        <v>322</v>
      </c>
      <c r="C44" t="s">
        <v>463</v>
      </c>
      <c r="D44" t="s">
        <v>482</v>
      </c>
      <c r="E44" t="s">
        <v>455</v>
      </c>
      <c r="F44" t="s">
        <v>576</v>
      </c>
      <c r="P44" s="10"/>
      <c r="Z44" s="10"/>
      <c r="AJ44" s="10"/>
      <c r="AS44">
        <v>0</v>
      </c>
      <c r="AT44" s="10">
        <v>43008</v>
      </c>
    </row>
    <row r="45" spans="1:56" x14ac:dyDescent="0.25">
      <c r="A45">
        <v>962</v>
      </c>
      <c r="B45" t="s">
        <v>322</v>
      </c>
      <c r="C45" t="s">
        <v>463</v>
      </c>
      <c r="D45" t="s">
        <v>482</v>
      </c>
      <c r="E45" t="s">
        <v>455</v>
      </c>
      <c r="F45" t="s">
        <v>577</v>
      </c>
      <c r="O45">
        <v>0</v>
      </c>
      <c r="P45" s="10">
        <v>41912</v>
      </c>
      <c r="Y45">
        <v>0</v>
      </c>
      <c r="Z45" s="10">
        <v>42277</v>
      </c>
      <c r="AI45">
        <v>0</v>
      </c>
      <c r="AJ45" s="10">
        <v>42643</v>
      </c>
      <c r="AS45">
        <v>0</v>
      </c>
      <c r="AT45" s="10">
        <v>43008</v>
      </c>
    </row>
    <row r="46" spans="1:56" x14ac:dyDescent="0.25">
      <c r="A46">
        <v>962</v>
      </c>
      <c r="B46" t="s">
        <v>322</v>
      </c>
      <c r="C46" t="s">
        <v>463</v>
      </c>
      <c r="D46" t="s">
        <v>482</v>
      </c>
      <c r="E46" t="s">
        <v>483</v>
      </c>
      <c r="F46" t="s">
        <v>316</v>
      </c>
      <c r="O46">
        <v>4933700000</v>
      </c>
      <c r="P46" s="10">
        <v>41912</v>
      </c>
      <c r="Y46">
        <v>12599600000</v>
      </c>
      <c r="Z46" s="10">
        <v>42277</v>
      </c>
      <c r="AI46">
        <v>12567000000</v>
      </c>
      <c r="AJ46" s="10">
        <v>42643</v>
      </c>
      <c r="AS46">
        <v>13042600000</v>
      </c>
      <c r="AT46" s="10">
        <v>43008</v>
      </c>
      <c r="BC46">
        <f>20155512000*75%</f>
        <v>15116634000</v>
      </c>
      <c r="BD46" s="10">
        <v>43373</v>
      </c>
    </row>
    <row r="47" spans="1:56" x14ac:dyDescent="0.25">
      <c r="A47">
        <v>962</v>
      </c>
      <c r="B47" t="s">
        <v>322</v>
      </c>
      <c r="C47" t="s">
        <v>463</v>
      </c>
      <c r="D47" t="s">
        <v>482</v>
      </c>
      <c r="E47" t="s">
        <v>483</v>
      </c>
      <c r="F47" t="s">
        <v>578</v>
      </c>
      <c r="O47">
        <v>1338200000</v>
      </c>
      <c r="P47" s="10">
        <v>41912</v>
      </c>
      <c r="Y47">
        <v>1385300000</v>
      </c>
      <c r="Z47" s="10">
        <v>42277</v>
      </c>
      <c r="AI47">
        <v>1278300000</v>
      </c>
      <c r="AJ47" s="10">
        <v>42643</v>
      </c>
      <c r="AS47">
        <v>1352700000</v>
      </c>
      <c r="AT47" s="10">
        <v>43008</v>
      </c>
      <c r="BC47">
        <f>20155512000*8%</f>
        <v>1612440960</v>
      </c>
      <c r="BD47" s="10">
        <v>43373</v>
      </c>
    </row>
    <row r="48" spans="1:56" x14ac:dyDescent="0.25">
      <c r="A48">
        <v>962</v>
      </c>
      <c r="B48" t="s">
        <v>322</v>
      </c>
      <c r="C48" t="s">
        <v>463</v>
      </c>
      <c r="D48" t="s">
        <v>482</v>
      </c>
      <c r="E48" t="s">
        <v>483</v>
      </c>
      <c r="F48" t="s">
        <v>569</v>
      </c>
      <c r="O48">
        <v>788200000</v>
      </c>
      <c r="P48" s="10">
        <v>41912</v>
      </c>
      <c r="Y48">
        <v>1796900000</v>
      </c>
      <c r="Z48" s="10">
        <v>42277</v>
      </c>
      <c r="AI48">
        <v>1904200000</v>
      </c>
      <c r="AJ48" s="10">
        <v>42643</v>
      </c>
      <c r="AS48">
        <v>1869900000</v>
      </c>
      <c r="AT48" s="10">
        <v>43008</v>
      </c>
    </row>
    <row r="49" spans="1:56" x14ac:dyDescent="0.25">
      <c r="A49">
        <v>962</v>
      </c>
      <c r="B49" t="s">
        <v>322</v>
      </c>
      <c r="C49" t="s">
        <v>463</v>
      </c>
      <c r="D49" t="s">
        <v>482</v>
      </c>
      <c r="E49" t="s">
        <v>483</v>
      </c>
      <c r="F49" t="s">
        <v>44</v>
      </c>
      <c r="O49">
        <v>561100000</v>
      </c>
      <c r="P49" s="10">
        <v>41912</v>
      </c>
      <c r="Y49">
        <v>1308300000</v>
      </c>
      <c r="Z49" s="10">
        <v>42277</v>
      </c>
      <c r="AI49">
        <v>866500000</v>
      </c>
      <c r="AJ49" s="10">
        <v>42643</v>
      </c>
      <c r="AS49">
        <v>1159900000</v>
      </c>
      <c r="AT49" s="10">
        <v>43008</v>
      </c>
      <c r="BC49">
        <f>20155512000*5%</f>
        <v>1007775600</v>
      </c>
      <c r="BD49" s="10">
        <v>43373</v>
      </c>
    </row>
    <row r="50" spans="1:56" x14ac:dyDescent="0.25">
      <c r="A50">
        <v>962</v>
      </c>
      <c r="B50" t="s">
        <v>322</v>
      </c>
      <c r="C50" t="s">
        <v>463</v>
      </c>
      <c r="D50" t="s">
        <v>482</v>
      </c>
      <c r="E50" t="s">
        <v>483</v>
      </c>
      <c r="F50" t="s">
        <v>653</v>
      </c>
      <c r="O50">
        <v>735600000</v>
      </c>
      <c r="P50" s="10">
        <v>41912</v>
      </c>
      <c r="Z50" s="10"/>
      <c r="AI50">
        <v>794800000</v>
      </c>
      <c r="AJ50" s="10">
        <v>42643</v>
      </c>
      <c r="AS50">
        <v>778300000</v>
      </c>
      <c r="AT50" s="10">
        <v>43008</v>
      </c>
    </row>
    <row r="51" spans="1:56" x14ac:dyDescent="0.25">
      <c r="A51">
        <v>1703</v>
      </c>
      <c r="B51" t="s">
        <v>125</v>
      </c>
      <c r="C51" t="s">
        <v>545</v>
      </c>
      <c r="D51" t="s">
        <v>482</v>
      </c>
      <c r="E51" t="s">
        <v>455</v>
      </c>
      <c r="F51" t="s">
        <v>579</v>
      </c>
      <c r="O51">
        <v>24631000000</v>
      </c>
      <c r="P51" s="10">
        <v>41912</v>
      </c>
      <c r="Y51">
        <v>11922000000</v>
      </c>
      <c r="Z51" s="10">
        <v>42277</v>
      </c>
      <c r="AI51">
        <v>11940000000</v>
      </c>
      <c r="AJ51" s="10">
        <v>42643</v>
      </c>
      <c r="AS51">
        <v>12277000000</v>
      </c>
      <c r="AT51" s="10">
        <v>43008</v>
      </c>
      <c r="BC51" s="9">
        <v>12266000000</v>
      </c>
      <c r="BD51" s="10">
        <v>43373</v>
      </c>
    </row>
    <row r="52" spans="1:56" x14ac:dyDescent="0.25">
      <c r="A52">
        <v>1703</v>
      </c>
      <c r="B52" t="s">
        <v>125</v>
      </c>
      <c r="C52" t="s">
        <v>545</v>
      </c>
      <c r="D52" t="s">
        <v>482</v>
      </c>
      <c r="E52" t="s">
        <v>455</v>
      </c>
      <c r="F52" t="s">
        <v>580</v>
      </c>
      <c r="O52">
        <v>12429000000</v>
      </c>
      <c r="P52" s="10">
        <v>41912</v>
      </c>
      <c r="Y52">
        <v>12931000000</v>
      </c>
      <c r="Z52" s="10">
        <v>42277</v>
      </c>
      <c r="AI52">
        <v>13535000000</v>
      </c>
      <c r="AJ52" s="10">
        <v>42643</v>
      </c>
      <c r="AS52">
        <v>13790000000</v>
      </c>
      <c r="AT52" s="10">
        <v>43008</v>
      </c>
      <c r="BC52" s="9">
        <v>13425000000</v>
      </c>
      <c r="BD52" s="10">
        <v>43373</v>
      </c>
    </row>
    <row r="53" spans="1:56" x14ac:dyDescent="0.25">
      <c r="A53">
        <v>1703</v>
      </c>
      <c r="B53" t="s">
        <v>125</v>
      </c>
      <c r="C53" t="s">
        <v>545</v>
      </c>
      <c r="D53" t="s">
        <v>482</v>
      </c>
      <c r="E53" t="s">
        <v>455</v>
      </c>
      <c r="F53" t="s">
        <v>581</v>
      </c>
      <c r="O53">
        <v>937000000</v>
      </c>
      <c r="P53" s="10">
        <v>41912</v>
      </c>
      <c r="Y53">
        <v>1048000000</v>
      </c>
      <c r="Z53" s="10">
        <v>42277</v>
      </c>
      <c r="AI53">
        <v>978000000</v>
      </c>
      <c r="AJ53" s="10">
        <v>42643</v>
      </c>
      <c r="AS53">
        <v>921000000</v>
      </c>
      <c r="AT53" s="10">
        <v>43008</v>
      </c>
      <c r="BC53">
        <v>950000000</v>
      </c>
      <c r="BD53" s="10">
        <v>43373</v>
      </c>
    </row>
    <row r="54" spans="1:56" x14ac:dyDescent="0.25">
      <c r="A54">
        <v>1703</v>
      </c>
      <c r="B54" t="s">
        <v>125</v>
      </c>
      <c r="C54" t="s">
        <v>545</v>
      </c>
      <c r="D54" t="s">
        <v>482</v>
      </c>
      <c r="E54" t="s">
        <v>455</v>
      </c>
      <c r="F54" t="s">
        <v>582</v>
      </c>
      <c r="P54" s="10"/>
      <c r="Y54">
        <v>13418000000</v>
      </c>
      <c r="Z54" s="10">
        <v>42277</v>
      </c>
      <c r="AI54">
        <v>16470000000</v>
      </c>
      <c r="AJ54" s="10">
        <v>42643</v>
      </c>
      <c r="AS54">
        <v>15466000000</v>
      </c>
      <c r="AT54" s="10">
        <v>43008</v>
      </c>
      <c r="BC54" s="9">
        <v>12441000000</v>
      </c>
      <c r="BD54" s="10">
        <v>43373</v>
      </c>
    </row>
    <row r="55" spans="1:56" x14ac:dyDescent="0.25">
      <c r="A55">
        <v>1703</v>
      </c>
      <c r="B55" t="s">
        <v>125</v>
      </c>
      <c r="C55" t="s">
        <v>545</v>
      </c>
      <c r="D55" t="s">
        <v>482</v>
      </c>
      <c r="E55" t="s">
        <v>455</v>
      </c>
      <c r="F55" t="s">
        <v>583</v>
      </c>
      <c r="P55" s="10"/>
      <c r="Y55">
        <v>7508000000</v>
      </c>
      <c r="Z55" s="10">
        <v>42277</v>
      </c>
      <c r="AI55">
        <v>7825000000</v>
      </c>
      <c r="AJ55" s="10">
        <v>42643</v>
      </c>
      <c r="AS55">
        <v>8099000000</v>
      </c>
      <c r="AT55" s="10">
        <v>43008</v>
      </c>
      <c r="BC55" s="9">
        <v>8758000000</v>
      </c>
      <c r="BD55" s="10">
        <v>43373</v>
      </c>
    </row>
    <row r="56" spans="1:56" x14ac:dyDescent="0.25">
      <c r="A56">
        <v>1703</v>
      </c>
      <c r="B56" t="s">
        <v>125</v>
      </c>
      <c r="C56" t="s">
        <v>545</v>
      </c>
      <c r="D56" t="s">
        <v>482</v>
      </c>
      <c r="E56" t="s">
        <v>455</v>
      </c>
      <c r="F56" t="s">
        <v>584</v>
      </c>
      <c r="P56" s="10"/>
      <c r="Y56">
        <v>5660000000</v>
      </c>
      <c r="Z56" s="10">
        <v>42277</v>
      </c>
      <c r="AI56">
        <v>5976000000</v>
      </c>
      <c r="AJ56" s="10">
        <v>42643</v>
      </c>
      <c r="AS56">
        <v>7922000000</v>
      </c>
      <c r="AT56" s="10">
        <v>43008</v>
      </c>
      <c r="BC56" s="9">
        <v>0</v>
      </c>
      <c r="BD56" s="10">
        <v>43373</v>
      </c>
    </row>
    <row r="57" spans="1:56" x14ac:dyDescent="0.25">
      <c r="A57">
        <v>1703</v>
      </c>
      <c r="B57" t="s">
        <v>125</v>
      </c>
      <c r="C57" t="s">
        <v>545</v>
      </c>
      <c r="D57" t="s">
        <v>482</v>
      </c>
      <c r="E57" t="s">
        <v>455</v>
      </c>
      <c r="F57" t="s">
        <v>585</v>
      </c>
      <c r="P57" s="10"/>
      <c r="Y57">
        <v>5999000000</v>
      </c>
      <c r="Z57" s="10">
        <v>42277</v>
      </c>
      <c r="AI57">
        <v>6156000000</v>
      </c>
      <c r="AJ57" s="10">
        <v>42643</v>
      </c>
      <c r="AS57">
        <v>6522000000</v>
      </c>
      <c r="AT57" s="10">
        <v>43008</v>
      </c>
      <c r="BC57" s="9">
        <v>6613000000</v>
      </c>
      <c r="BD57" s="10">
        <v>43373</v>
      </c>
    </row>
    <row r="58" spans="1:56" x14ac:dyDescent="0.25">
      <c r="A58">
        <v>1703</v>
      </c>
      <c r="B58" t="s">
        <v>125</v>
      </c>
      <c r="C58" t="s">
        <v>545</v>
      </c>
      <c r="D58" t="s">
        <v>482</v>
      </c>
      <c r="E58" t="s">
        <v>455</v>
      </c>
      <c r="F58" t="s">
        <v>586</v>
      </c>
      <c r="P58" s="10"/>
      <c r="Y58">
        <v>9987000000</v>
      </c>
      <c r="Z58" s="10">
        <v>42277</v>
      </c>
      <c r="AI58">
        <v>10171000000</v>
      </c>
      <c r="AJ58" s="10">
        <v>42643</v>
      </c>
      <c r="AS58">
        <v>11378000000</v>
      </c>
      <c r="AT58" s="10">
        <v>43008</v>
      </c>
      <c r="BC58" s="9">
        <v>12932000000</v>
      </c>
      <c r="BD58" s="10">
        <v>43373</v>
      </c>
    </row>
    <row r="59" spans="1:56" x14ac:dyDescent="0.25">
      <c r="A59">
        <v>1703</v>
      </c>
      <c r="B59" t="s">
        <v>125</v>
      </c>
      <c r="C59" t="s">
        <v>545</v>
      </c>
      <c r="D59" t="s">
        <v>482</v>
      </c>
      <c r="E59" t="s">
        <v>455</v>
      </c>
      <c r="F59" t="s">
        <v>587</v>
      </c>
      <c r="P59" s="10"/>
      <c r="Y59">
        <v>9554000000</v>
      </c>
      <c r="Z59" s="10">
        <v>42277</v>
      </c>
      <c r="AI59">
        <v>9038000000</v>
      </c>
      <c r="AJ59" s="10">
        <v>42643</v>
      </c>
      <c r="AS59">
        <v>8876000000</v>
      </c>
      <c r="AT59" s="10">
        <v>43008</v>
      </c>
      <c r="BC59" s="9">
        <v>8840000000</v>
      </c>
      <c r="BD59" s="10">
        <v>43373</v>
      </c>
    </row>
    <row r="60" spans="1:56" x14ac:dyDescent="0.25">
      <c r="A60">
        <v>1703</v>
      </c>
      <c r="B60" t="s">
        <v>125</v>
      </c>
      <c r="C60" t="s">
        <v>545</v>
      </c>
      <c r="D60" t="s">
        <v>482</v>
      </c>
      <c r="E60" t="s">
        <v>455</v>
      </c>
      <c r="F60" t="s">
        <v>588</v>
      </c>
      <c r="P60" s="10"/>
      <c r="Y60">
        <v>-2391000000</v>
      </c>
      <c r="Z60" s="10">
        <v>42277</v>
      </c>
      <c r="AI60">
        <v>-2447000000</v>
      </c>
      <c r="AJ60" s="10">
        <v>42643</v>
      </c>
      <c r="AS60">
        <v>-2202000000</v>
      </c>
      <c r="AT60" s="10">
        <v>43008</v>
      </c>
      <c r="BC60" s="9">
        <v>-2303000000</v>
      </c>
      <c r="BD60" s="10">
        <v>43373</v>
      </c>
    </row>
    <row r="61" spans="1:56" x14ac:dyDescent="0.25">
      <c r="A61">
        <v>1788</v>
      </c>
      <c r="B61" t="s">
        <v>422</v>
      </c>
      <c r="C61" t="s">
        <v>463</v>
      </c>
      <c r="D61" t="s">
        <v>482</v>
      </c>
      <c r="E61" t="s">
        <v>455</v>
      </c>
      <c r="F61" t="s">
        <v>2892</v>
      </c>
      <c r="O61">
        <v>946849000</v>
      </c>
      <c r="P61" s="10">
        <v>41910</v>
      </c>
      <c r="Y61">
        <v>993631000</v>
      </c>
      <c r="Z61" s="10">
        <v>42274</v>
      </c>
      <c r="AI61">
        <v>1028281000</v>
      </c>
      <c r="AJ61" s="10">
        <v>42645</v>
      </c>
      <c r="AS61">
        <v>1146366000</v>
      </c>
      <c r="AT61" s="10">
        <v>43009</v>
      </c>
    </row>
    <row r="62" spans="1:56" x14ac:dyDescent="0.25">
      <c r="A62">
        <v>1788</v>
      </c>
      <c r="B62" t="s">
        <v>422</v>
      </c>
      <c r="C62" t="s">
        <v>463</v>
      </c>
      <c r="D62" t="s">
        <v>482</v>
      </c>
      <c r="E62" t="s">
        <v>455</v>
      </c>
      <c r="F62" t="s">
        <v>2893</v>
      </c>
      <c r="O62">
        <v>1406885000</v>
      </c>
      <c r="P62" s="10">
        <v>41910</v>
      </c>
      <c r="Y62">
        <v>1282046000</v>
      </c>
      <c r="Z62" s="10">
        <v>42274</v>
      </c>
      <c r="AI62">
        <v>1569702000</v>
      </c>
      <c r="AJ62" s="10">
        <v>42645</v>
      </c>
      <c r="AS62">
        <v>1666364000</v>
      </c>
      <c r="AT62" s="10">
        <v>43009</v>
      </c>
    </row>
    <row r="63" spans="1:56" x14ac:dyDescent="0.25">
      <c r="A63">
        <v>1788</v>
      </c>
      <c r="B63" t="s">
        <v>422</v>
      </c>
      <c r="C63" t="s">
        <v>463</v>
      </c>
      <c r="D63" t="s">
        <v>482</v>
      </c>
      <c r="E63" t="s">
        <v>455</v>
      </c>
      <c r="F63" t="s">
        <v>2894</v>
      </c>
      <c r="O63">
        <v>221108000</v>
      </c>
      <c r="P63" s="10">
        <v>41910</v>
      </c>
      <c r="Y63">
        <v>86575000</v>
      </c>
      <c r="Z63" s="10">
        <v>42274</v>
      </c>
      <c r="AI63">
        <v>52150000</v>
      </c>
      <c r="AJ63" s="10">
        <v>42645</v>
      </c>
      <c r="AS63">
        <v>18207000</v>
      </c>
      <c r="AT63" s="10">
        <v>43009</v>
      </c>
    </row>
    <row r="64" spans="1:56" x14ac:dyDescent="0.25">
      <c r="A64">
        <v>1788</v>
      </c>
      <c r="B64" t="s">
        <v>422</v>
      </c>
      <c r="C64" t="s">
        <v>463</v>
      </c>
      <c r="D64" t="s">
        <v>482</v>
      </c>
      <c r="E64" t="s">
        <v>455</v>
      </c>
      <c r="F64" t="s">
        <v>589</v>
      </c>
      <c r="P64" s="10"/>
      <c r="Z64" s="10"/>
      <c r="AI64">
        <v>-66664000</v>
      </c>
      <c r="AJ64" s="10">
        <v>42645</v>
      </c>
      <c r="AS64">
        <v>-77577000</v>
      </c>
      <c r="AT64" s="10">
        <v>43009</v>
      </c>
    </row>
    <row r="65" spans="1:56" x14ac:dyDescent="0.25">
      <c r="A65">
        <v>1703</v>
      </c>
      <c r="B65" t="s">
        <v>125</v>
      </c>
      <c r="C65" t="s">
        <v>545</v>
      </c>
      <c r="D65" t="s">
        <v>482</v>
      </c>
      <c r="E65" t="s">
        <v>483</v>
      </c>
      <c r="F65" t="s">
        <v>113</v>
      </c>
      <c r="O65">
        <v>18602000000</v>
      </c>
      <c r="P65" s="10">
        <v>41912</v>
      </c>
      <c r="Y65">
        <v>18443000000</v>
      </c>
      <c r="Z65" s="10">
        <v>42277</v>
      </c>
      <c r="AI65">
        <v>18579000000</v>
      </c>
      <c r="AJ65" s="10">
        <v>42643</v>
      </c>
      <c r="AS65">
        <v>19876000000</v>
      </c>
      <c r="AT65" s="10">
        <v>43008</v>
      </c>
      <c r="BC65">
        <v>11729000000</v>
      </c>
      <c r="BD65" s="10">
        <v>43373</v>
      </c>
    </row>
    <row r="66" spans="1:56" x14ac:dyDescent="0.25">
      <c r="A66">
        <v>1703</v>
      </c>
      <c r="B66" t="s">
        <v>125</v>
      </c>
      <c r="C66" t="s">
        <v>545</v>
      </c>
      <c r="D66" t="s">
        <v>482</v>
      </c>
      <c r="E66" t="s">
        <v>483</v>
      </c>
      <c r="F66" t="s">
        <v>590</v>
      </c>
      <c r="O66">
        <v>4632000000</v>
      </c>
      <c r="P66" s="10">
        <v>41912</v>
      </c>
      <c r="Y66">
        <v>4900000000</v>
      </c>
      <c r="Z66" s="10">
        <v>42277</v>
      </c>
      <c r="AI66">
        <v>4584000000</v>
      </c>
      <c r="AJ66" s="10">
        <v>42643</v>
      </c>
      <c r="AS66">
        <v>4673000000</v>
      </c>
      <c r="AT66" s="10">
        <v>43008</v>
      </c>
      <c r="BC66">
        <f>22115000000-16012000000</f>
        <v>6103000000</v>
      </c>
      <c r="BD66" s="10">
        <v>43373</v>
      </c>
    </row>
    <row r="67" spans="1:56" x14ac:dyDescent="0.25">
      <c r="A67">
        <v>1703</v>
      </c>
      <c r="B67" t="s">
        <v>125</v>
      </c>
      <c r="C67" t="s">
        <v>545</v>
      </c>
      <c r="D67" t="s">
        <v>482</v>
      </c>
      <c r="E67" t="s">
        <v>483</v>
      </c>
      <c r="F67" t="s">
        <v>316</v>
      </c>
      <c r="O67">
        <v>13793000000</v>
      </c>
      <c r="P67" s="10">
        <v>41912</v>
      </c>
      <c r="Y67">
        <v>16540000000</v>
      </c>
      <c r="Z67" s="10">
        <v>42277</v>
      </c>
      <c r="AI67">
        <v>17776000000</v>
      </c>
      <c r="AJ67" s="10">
        <v>42643</v>
      </c>
      <c r="AS67">
        <v>17934000000</v>
      </c>
      <c r="AT67" s="10">
        <v>43008</v>
      </c>
      <c r="BC67">
        <v>16012000000</v>
      </c>
      <c r="BD67" s="10">
        <v>43373</v>
      </c>
    </row>
    <row r="68" spans="1:56" x14ac:dyDescent="0.25">
      <c r="A68">
        <v>1703</v>
      </c>
      <c r="B68" t="s">
        <v>125</v>
      </c>
      <c r="C68" t="s">
        <v>545</v>
      </c>
      <c r="D68" t="s">
        <v>482</v>
      </c>
      <c r="E68" t="s">
        <v>483</v>
      </c>
      <c r="F68" t="s">
        <v>591</v>
      </c>
      <c r="O68">
        <v>23781000000</v>
      </c>
      <c r="P68" s="10">
        <v>41912</v>
      </c>
      <c r="Y68">
        <v>23989000000</v>
      </c>
      <c r="Z68" s="10">
        <v>42277</v>
      </c>
      <c r="AI68">
        <v>26746000000</v>
      </c>
      <c r="AJ68" s="10">
        <v>42643</v>
      </c>
      <c r="AS68">
        <v>27479000000</v>
      </c>
      <c r="AT68" s="10">
        <v>43008</v>
      </c>
      <c r="BC68">
        <f>42782000000-11729000000</f>
        <v>31053000000</v>
      </c>
      <c r="BD68" s="10">
        <v>43373</v>
      </c>
    </row>
    <row r="69" spans="1:56" x14ac:dyDescent="0.25">
      <c r="A69">
        <v>1703</v>
      </c>
      <c r="B69" t="s">
        <v>125</v>
      </c>
      <c r="C69" t="s">
        <v>545</v>
      </c>
      <c r="D69" t="s">
        <v>482</v>
      </c>
      <c r="E69" t="s">
        <v>483</v>
      </c>
      <c r="F69" t="s">
        <v>592</v>
      </c>
      <c r="O69">
        <v>11112000000</v>
      </c>
      <c r="P69" s="10">
        <v>41912</v>
      </c>
      <c r="Y69">
        <v>11765000000</v>
      </c>
      <c r="Z69" s="10">
        <v>42277</v>
      </c>
      <c r="AI69">
        <v>11959000000</v>
      </c>
      <c r="AJ69" s="10">
        <v>42643</v>
      </c>
      <c r="AS69">
        <v>13088000000</v>
      </c>
      <c r="AT69" s="10">
        <v>43008</v>
      </c>
      <c r="BC69">
        <f>18147000000-8102000000</f>
        <v>10045000000</v>
      </c>
      <c r="BD69" s="10">
        <v>43373</v>
      </c>
    </row>
    <row r="70" spans="1:56" x14ac:dyDescent="0.25">
      <c r="A70">
        <v>1788</v>
      </c>
      <c r="B70" t="s">
        <v>422</v>
      </c>
      <c r="C70" t="s">
        <v>463</v>
      </c>
      <c r="D70" t="s">
        <v>482</v>
      </c>
      <c r="E70" t="s">
        <v>483</v>
      </c>
      <c r="F70" t="s">
        <v>316</v>
      </c>
      <c r="O70">
        <v>1840129000</v>
      </c>
      <c r="P70" s="10">
        <v>41910</v>
      </c>
      <c r="Y70">
        <v>1734439000</v>
      </c>
      <c r="Z70" s="10">
        <v>42274</v>
      </c>
      <c r="AI70">
        <v>1858551000</v>
      </c>
      <c r="AJ70" s="10">
        <v>42645</v>
      </c>
      <c r="AS70">
        <v>2018841000</v>
      </c>
      <c r="AT70" s="10">
        <v>43009</v>
      </c>
    </row>
    <row r="71" spans="1:56" x14ac:dyDescent="0.25">
      <c r="A71">
        <v>1788</v>
      </c>
      <c r="B71" t="s">
        <v>422</v>
      </c>
      <c r="C71" t="s">
        <v>463</v>
      </c>
      <c r="D71" t="s">
        <v>482</v>
      </c>
      <c r="E71" t="s">
        <v>483</v>
      </c>
      <c r="F71" t="s">
        <v>564</v>
      </c>
      <c r="O71">
        <v>643685000</v>
      </c>
      <c r="P71" s="10">
        <v>41910</v>
      </c>
      <c r="Y71">
        <v>564882000</v>
      </c>
      <c r="Z71" s="10">
        <v>42274</v>
      </c>
      <c r="AI71">
        <v>724918000</v>
      </c>
      <c r="AJ71" s="10">
        <v>42645</v>
      </c>
      <c r="AS71">
        <v>734519000</v>
      </c>
      <c r="AT71" s="10">
        <v>43009</v>
      </c>
    </row>
    <row r="72" spans="1:56" x14ac:dyDescent="0.25">
      <c r="A72">
        <v>8079</v>
      </c>
      <c r="B72" t="s">
        <v>400</v>
      </c>
      <c r="C72" t="s">
        <v>463</v>
      </c>
      <c r="D72" t="s">
        <v>482</v>
      </c>
      <c r="E72" t="s">
        <v>455</v>
      </c>
      <c r="F72" t="s">
        <v>593</v>
      </c>
      <c r="O72">
        <v>790000000</v>
      </c>
      <c r="P72" s="10">
        <v>41912</v>
      </c>
      <c r="Y72">
        <v>709400000</v>
      </c>
      <c r="Z72" s="10">
        <v>42277</v>
      </c>
      <c r="AI72">
        <v>721500000</v>
      </c>
      <c r="AJ72" s="10">
        <v>42643</v>
      </c>
      <c r="AS72">
        <v>741000000</v>
      </c>
      <c r="AT72" s="10">
        <v>43008</v>
      </c>
      <c r="BC72">
        <v>818800000</v>
      </c>
      <c r="BD72" s="10">
        <v>43373</v>
      </c>
    </row>
    <row r="73" spans="1:56" x14ac:dyDescent="0.25">
      <c r="A73">
        <v>8079</v>
      </c>
      <c r="B73" t="s">
        <v>400</v>
      </c>
      <c r="C73" t="s">
        <v>463</v>
      </c>
      <c r="D73" t="s">
        <v>482</v>
      </c>
      <c r="E73" t="s">
        <v>455</v>
      </c>
      <c r="F73" t="s">
        <v>594</v>
      </c>
      <c r="P73" s="10"/>
      <c r="Y73">
        <v>91200000</v>
      </c>
      <c r="Z73" s="10">
        <v>42277</v>
      </c>
      <c r="AI73">
        <v>84900000</v>
      </c>
      <c r="AJ73" s="10">
        <v>42643</v>
      </c>
      <c r="AS73">
        <v>86100000</v>
      </c>
      <c r="AT73" s="10">
        <v>43008</v>
      </c>
      <c r="BC73">
        <v>97200000</v>
      </c>
      <c r="BD73" s="10">
        <v>43373</v>
      </c>
    </row>
    <row r="74" spans="1:56" x14ac:dyDescent="0.25">
      <c r="A74">
        <v>8079</v>
      </c>
      <c r="B74" t="s">
        <v>400</v>
      </c>
      <c r="C74" t="s">
        <v>463</v>
      </c>
      <c r="D74" t="s">
        <v>482</v>
      </c>
      <c r="E74" t="s">
        <v>455</v>
      </c>
      <c r="F74" t="s">
        <v>589</v>
      </c>
      <c r="O74">
        <v>-6800000</v>
      </c>
      <c r="P74" s="10">
        <v>41912</v>
      </c>
      <c r="Y74">
        <v>-7200000</v>
      </c>
      <c r="Z74" s="10">
        <v>42277</v>
      </c>
      <c r="AI74">
        <v>-5800000</v>
      </c>
      <c r="AJ74" s="10">
        <v>42643</v>
      </c>
      <c r="AS74">
        <v>-1100000</v>
      </c>
      <c r="AT74" s="10">
        <v>43008</v>
      </c>
      <c r="BC74">
        <v>0</v>
      </c>
      <c r="BD74" s="10">
        <v>43373</v>
      </c>
    </row>
    <row r="75" spans="1:56" x14ac:dyDescent="0.25">
      <c r="A75">
        <v>8079</v>
      </c>
      <c r="B75" t="s">
        <v>400</v>
      </c>
      <c r="C75" t="s">
        <v>463</v>
      </c>
      <c r="D75" t="s">
        <v>482</v>
      </c>
      <c r="E75" t="s">
        <v>455</v>
      </c>
      <c r="F75" t="s">
        <v>577</v>
      </c>
      <c r="O75">
        <v>0</v>
      </c>
      <c r="P75" s="10">
        <v>41912</v>
      </c>
      <c r="Y75">
        <v>0</v>
      </c>
      <c r="Z75" s="10">
        <v>42277</v>
      </c>
      <c r="AI75">
        <v>0</v>
      </c>
      <c r="AJ75" s="10">
        <v>42643</v>
      </c>
      <c r="AS75">
        <v>0</v>
      </c>
      <c r="AT75" s="10">
        <v>43008</v>
      </c>
      <c r="BC75">
        <v>0</v>
      </c>
      <c r="BD75" s="10">
        <v>43373</v>
      </c>
    </row>
    <row r="76" spans="1:56" x14ac:dyDescent="0.25">
      <c r="A76">
        <v>8079</v>
      </c>
      <c r="B76" t="s">
        <v>400</v>
      </c>
      <c r="C76" t="s">
        <v>463</v>
      </c>
      <c r="D76" t="s">
        <v>482</v>
      </c>
      <c r="E76" t="s">
        <v>483</v>
      </c>
      <c r="F76" t="s">
        <v>316</v>
      </c>
      <c r="O76">
        <v>1040700000</v>
      </c>
      <c r="P76" s="10">
        <v>41912</v>
      </c>
      <c r="Y76">
        <v>700900000</v>
      </c>
      <c r="Z76" s="10">
        <v>42277</v>
      </c>
      <c r="AI76">
        <v>716500000</v>
      </c>
      <c r="AJ76" s="10">
        <v>42643</v>
      </c>
      <c r="AS76">
        <v>732000000</v>
      </c>
      <c r="AT76" s="10">
        <v>43008</v>
      </c>
      <c r="BC76">
        <v>812200000</v>
      </c>
      <c r="BD76" s="10">
        <v>43373</v>
      </c>
    </row>
    <row r="77" spans="1:56" x14ac:dyDescent="0.25">
      <c r="A77">
        <v>8079</v>
      </c>
      <c r="B77" t="s">
        <v>400</v>
      </c>
      <c r="C77" t="s">
        <v>463</v>
      </c>
      <c r="D77" t="s">
        <v>482</v>
      </c>
      <c r="E77" t="s">
        <v>483</v>
      </c>
      <c r="F77" t="s">
        <v>44</v>
      </c>
      <c r="O77">
        <v>101000000</v>
      </c>
      <c r="P77" s="10">
        <v>41912</v>
      </c>
      <c r="Y77">
        <v>62200000</v>
      </c>
      <c r="Z77" s="10">
        <v>42277</v>
      </c>
      <c r="AI77">
        <v>57100000</v>
      </c>
      <c r="AJ77" s="10">
        <v>42643</v>
      </c>
      <c r="AS77">
        <v>62300000</v>
      </c>
      <c r="AT77" s="10">
        <v>43008</v>
      </c>
      <c r="BC77">
        <v>71700000</v>
      </c>
      <c r="BD77" s="10">
        <v>43373</v>
      </c>
    </row>
    <row r="78" spans="1:56" x14ac:dyDescent="0.25">
      <c r="A78">
        <v>8079</v>
      </c>
      <c r="B78" t="s">
        <v>400</v>
      </c>
      <c r="C78" t="s">
        <v>463</v>
      </c>
      <c r="D78" t="s">
        <v>482</v>
      </c>
      <c r="E78" t="s">
        <v>483</v>
      </c>
      <c r="F78" t="s">
        <v>595</v>
      </c>
      <c r="O78">
        <v>43000000</v>
      </c>
      <c r="P78" s="10">
        <v>41912</v>
      </c>
      <c r="Y78">
        <v>30300000</v>
      </c>
      <c r="Z78" s="10">
        <v>42277</v>
      </c>
      <c r="AI78">
        <v>27000000</v>
      </c>
      <c r="AJ78" s="10">
        <v>42643</v>
      </c>
      <c r="AS78">
        <v>31700000</v>
      </c>
      <c r="AT78" s="10">
        <v>43008</v>
      </c>
      <c r="BC78">
        <v>32100000</v>
      </c>
      <c r="BD78" s="10">
        <v>43373</v>
      </c>
    </row>
    <row r="79" spans="1:56" x14ac:dyDescent="0.25">
      <c r="A79">
        <v>1345</v>
      </c>
      <c r="B79" t="s">
        <v>45</v>
      </c>
      <c r="C79" t="s">
        <v>540</v>
      </c>
      <c r="D79" t="s">
        <v>482</v>
      </c>
      <c r="E79" t="s">
        <v>455</v>
      </c>
      <c r="F79" t="s">
        <v>596</v>
      </c>
      <c r="P79" s="10"/>
      <c r="Z79" s="10"/>
      <c r="AI79">
        <v>22966000</v>
      </c>
      <c r="AJ79" s="10">
        <v>42551</v>
      </c>
      <c r="AS79">
        <v>20049000</v>
      </c>
      <c r="AT79" s="10">
        <v>42916</v>
      </c>
      <c r="BC79" s="9">
        <v>29828139</v>
      </c>
      <c r="BD79" s="10">
        <v>43281</v>
      </c>
    </row>
    <row r="80" spans="1:56" x14ac:dyDescent="0.25">
      <c r="A80">
        <v>1345</v>
      </c>
      <c r="B80" t="s">
        <v>45</v>
      </c>
      <c r="C80" t="s">
        <v>540</v>
      </c>
      <c r="D80" t="s">
        <v>482</v>
      </c>
      <c r="E80" t="s">
        <v>455</v>
      </c>
      <c r="F80" t="s">
        <v>597</v>
      </c>
      <c r="P80" s="10"/>
      <c r="Z80" s="10"/>
      <c r="AJ80" s="10"/>
      <c r="AS80">
        <v>29488000</v>
      </c>
      <c r="AT80" s="10">
        <v>42916</v>
      </c>
      <c r="BD80" s="10">
        <v>43281</v>
      </c>
    </row>
    <row r="81" spans="1:56" x14ac:dyDescent="0.25">
      <c r="A81">
        <v>1345</v>
      </c>
      <c r="B81" t="s">
        <v>45</v>
      </c>
      <c r="C81" t="s">
        <v>540</v>
      </c>
      <c r="D81" t="s">
        <v>482</v>
      </c>
      <c r="E81" t="s">
        <v>455</v>
      </c>
      <c r="F81" t="s">
        <v>598</v>
      </c>
      <c r="P81" s="10"/>
      <c r="Z81" s="10"/>
      <c r="AI81">
        <v>27702000</v>
      </c>
      <c r="AJ81" s="10">
        <v>42551</v>
      </c>
      <c r="AS81">
        <v>33228000</v>
      </c>
      <c r="AT81" s="10">
        <v>42916</v>
      </c>
      <c r="BC81" s="9">
        <v>35907528</v>
      </c>
      <c r="BD81" s="10">
        <v>43281</v>
      </c>
    </row>
    <row r="82" spans="1:56" x14ac:dyDescent="0.25">
      <c r="A82">
        <v>719</v>
      </c>
      <c r="B82" t="s">
        <v>136</v>
      </c>
      <c r="C82" t="s">
        <v>547</v>
      </c>
      <c r="D82" t="s">
        <v>482</v>
      </c>
      <c r="E82" t="s">
        <v>455</v>
      </c>
      <c r="F82" t="s">
        <v>599</v>
      </c>
      <c r="O82">
        <v>2306800000</v>
      </c>
      <c r="P82" s="10">
        <v>41820</v>
      </c>
      <c r="Y82">
        <v>2416200000</v>
      </c>
      <c r="Z82" s="10">
        <v>42185</v>
      </c>
      <c r="AI82">
        <v>2399800000</v>
      </c>
      <c r="AJ82" s="10">
        <v>42551</v>
      </c>
      <c r="AS82">
        <v>2377000000</v>
      </c>
      <c r="AT82" s="10">
        <v>42916</v>
      </c>
      <c r="BC82" s="9">
        <v>2623600000</v>
      </c>
      <c r="BD82" s="10">
        <v>43281</v>
      </c>
    </row>
    <row r="83" spans="1:56" x14ac:dyDescent="0.25">
      <c r="A83">
        <v>719</v>
      </c>
      <c r="B83" t="s">
        <v>136</v>
      </c>
      <c r="C83" t="s">
        <v>547</v>
      </c>
      <c r="D83" t="s">
        <v>482</v>
      </c>
      <c r="E83" t="s">
        <v>455</v>
      </c>
      <c r="F83" t="s">
        <v>600</v>
      </c>
      <c r="O83">
        <v>0</v>
      </c>
      <c r="P83" s="10">
        <v>41820</v>
      </c>
      <c r="Y83">
        <v>0</v>
      </c>
      <c r="Z83" s="10">
        <v>42185</v>
      </c>
      <c r="AI83">
        <v>0</v>
      </c>
      <c r="AJ83" s="10">
        <v>42551</v>
      </c>
      <c r="AS83">
        <v>0</v>
      </c>
      <c r="AT83" s="10">
        <v>42916</v>
      </c>
      <c r="BD83" s="10">
        <v>43281</v>
      </c>
    </row>
    <row r="84" spans="1:56" x14ac:dyDescent="0.25">
      <c r="A84">
        <v>719</v>
      </c>
      <c r="B84" t="s">
        <v>136</v>
      </c>
      <c r="C84" t="s">
        <v>547</v>
      </c>
      <c r="D84" t="s">
        <v>482</v>
      </c>
      <c r="E84" t="s">
        <v>455</v>
      </c>
      <c r="F84" t="s">
        <v>601</v>
      </c>
      <c r="O84">
        <v>99700000</v>
      </c>
      <c r="P84" s="10">
        <v>41820</v>
      </c>
      <c r="Y84">
        <v>100100000</v>
      </c>
      <c r="Z84" s="10">
        <v>42185</v>
      </c>
      <c r="AI84">
        <v>100100000</v>
      </c>
      <c r="AJ84" s="10">
        <v>42551</v>
      </c>
      <c r="AS84">
        <v>0</v>
      </c>
      <c r="AT84" s="10">
        <v>42916</v>
      </c>
      <c r="BD84" s="10">
        <v>43281</v>
      </c>
    </row>
    <row r="85" spans="1:56" x14ac:dyDescent="0.25">
      <c r="A85">
        <v>719</v>
      </c>
      <c r="B85" t="s">
        <v>136</v>
      </c>
      <c r="C85" t="s">
        <v>547</v>
      </c>
      <c r="D85" t="s">
        <v>482</v>
      </c>
      <c r="E85" t="s">
        <v>455</v>
      </c>
      <c r="F85" t="s">
        <v>602</v>
      </c>
      <c r="O85">
        <v>6195400000</v>
      </c>
      <c r="P85" s="10">
        <v>41820</v>
      </c>
      <c r="Y85">
        <v>6786900000</v>
      </c>
      <c r="Z85" s="10">
        <v>42185</v>
      </c>
      <c r="AI85">
        <v>6902800000</v>
      </c>
      <c r="AJ85" s="10">
        <v>42551</v>
      </c>
      <c r="AS85">
        <v>6918500000</v>
      </c>
      <c r="AT85" s="10">
        <v>42916</v>
      </c>
      <c r="BC85" s="9">
        <v>5573500000</v>
      </c>
      <c r="BD85" s="10">
        <v>43281</v>
      </c>
    </row>
    <row r="86" spans="1:56" x14ac:dyDescent="0.25">
      <c r="A86">
        <v>719</v>
      </c>
      <c r="B86" t="s">
        <v>136</v>
      </c>
      <c r="C86" t="s">
        <v>547</v>
      </c>
      <c r="D86" t="s">
        <v>482</v>
      </c>
      <c r="E86" t="s">
        <v>455</v>
      </c>
      <c r="F86" t="s">
        <v>603</v>
      </c>
      <c r="O86">
        <v>12986100000</v>
      </c>
      <c r="P86" s="10">
        <v>41820</v>
      </c>
      <c r="Y86">
        <v>15233200000</v>
      </c>
      <c r="Z86" s="10">
        <v>42185</v>
      </c>
      <c r="AI86">
        <v>19961100000</v>
      </c>
      <c r="AJ86" s="10">
        <v>42551</v>
      </c>
      <c r="AS86">
        <v>22092900000</v>
      </c>
      <c r="AT86" s="10">
        <v>42916</v>
      </c>
      <c r="BC86" s="9">
        <v>26759500000</v>
      </c>
      <c r="BD86" s="10">
        <v>43281</v>
      </c>
    </row>
    <row r="87" spans="1:56" x14ac:dyDescent="0.25">
      <c r="A87">
        <v>719</v>
      </c>
      <c r="B87" t="s">
        <v>136</v>
      </c>
      <c r="C87" t="s">
        <v>547</v>
      </c>
      <c r="D87" t="s">
        <v>482</v>
      </c>
      <c r="E87" t="s">
        <v>455</v>
      </c>
      <c r="F87" t="s">
        <v>560</v>
      </c>
      <c r="O87">
        <v>0</v>
      </c>
      <c r="P87" s="10">
        <v>41820</v>
      </c>
      <c r="Y87">
        <v>0</v>
      </c>
      <c r="Z87" s="10">
        <v>42185</v>
      </c>
      <c r="AI87">
        <v>0</v>
      </c>
      <c r="AJ87" s="10">
        <v>42551</v>
      </c>
      <c r="AS87">
        <v>0</v>
      </c>
      <c r="AT87" s="10">
        <v>42916</v>
      </c>
      <c r="BD87" s="10">
        <v>43281</v>
      </c>
    </row>
    <row r="88" spans="1:56" x14ac:dyDescent="0.25">
      <c r="A88">
        <v>719</v>
      </c>
      <c r="B88" t="s">
        <v>136</v>
      </c>
      <c r="C88" t="s">
        <v>547</v>
      </c>
      <c r="D88" t="s">
        <v>482</v>
      </c>
      <c r="E88" t="s">
        <v>455</v>
      </c>
      <c r="F88" t="s">
        <v>604</v>
      </c>
      <c r="P88" s="10"/>
      <c r="Z88" s="10"/>
      <c r="AI88">
        <v>0</v>
      </c>
      <c r="AJ88" s="10">
        <v>42551</v>
      </c>
      <c r="AS88">
        <v>0</v>
      </c>
      <c r="AT88" s="10">
        <v>42916</v>
      </c>
      <c r="BC88">
        <v>160800000</v>
      </c>
      <c r="BD88" s="10">
        <v>43281</v>
      </c>
    </row>
    <row r="89" spans="1:56" x14ac:dyDescent="0.25">
      <c r="A89">
        <v>719</v>
      </c>
      <c r="B89" t="s">
        <v>136</v>
      </c>
      <c r="C89" t="s">
        <v>547</v>
      </c>
      <c r="D89" t="s">
        <v>482</v>
      </c>
      <c r="E89" t="s">
        <v>455</v>
      </c>
      <c r="F89" t="s">
        <v>605</v>
      </c>
      <c r="O89">
        <v>-145000000</v>
      </c>
      <c r="P89" s="10">
        <v>41820</v>
      </c>
      <c r="Y89">
        <v>-44600000</v>
      </c>
      <c r="Z89" s="10">
        <v>42185</v>
      </c>
      <c r="AI89">
        <v>134000000</v>
      </c>
      <c r="AJ89" s="10">
        <v>42551</v>
      </c>
      <c r="AS89">
        <v>-3400000</v>
      </c>
      <c r="AT89" s="10">
        <v>42916</v>
      </c>
      <c r="BD89" s="10">
        <v>43281</v>
      </c>
    </row>
    <row r="90" spans="1:56" x14ac:dyDescent="0.25">
      <c r="A90">
        <v>719</v>
      </c>
      <c r="B90" t="s">
        <v>136</v>
      </c>
      <c r="C90" t="s">
        <v>547</v>
      </c>
      <c r="D90" t="s">
        <v>482</v>
      </c>
      <c r="E90" t="s">
        <v>483</v>
      </c>
      <c r="F90" t="s">
        <v>606</v>
      </c>
      <c r="O90">
        <v>18504200000</v>
      </c>
      <c r="P90" s="10">
        <v>41820</v>
      </c>
      <c r="Y90">
        <v>21818300000</v>
      </c>
      <c r="Z90" s="10">
        <v>42185</v>
      </c>
      <c r="AI90">
        <v>26243300000</v>
      </c>
      <c r="AJ90" s="10">
        <v>42551</v>
      </c>
      <c r="AS90">
        <v>28449700000</v>
      </c>
      <c r="AT90" s="10">
        <v>42916</v>
      </c>
      <c r="BC90" s="9">
        <v>31599000000</v>
      </c>
      <c r="BD90" s="10">
        <v>43281</v>
      </c>
    </row>
    <row r="91" spans="1:56" x14ac:dyDescent="0.25">
      <c r="A91">
        <v>719</v>
      </c>
      <c r="B91" t="s">
        <v>136</v>
      </c>
      <c r="C91" t="s">
        <v>547</v>
      </c>
      <c r="D91" t="s">
        <v>482</v>
      </c>
      <c r="E91" t="s">
        <v>483</v>
      </c>
      <c r="F91" t="s">
        <v>607</v>
      </c>
      <c r="O91">
        <v>2381200000</v>
      </c>
      <c r="P91" s="10">
        <v>41820</v>
      </c>
      <c r="Y91">
        <v>2490000000</v>
      </c>
      <c r="Z91" s="10">
        <v>42185</v>
      </c>
      <c r="AI91">
        <v>2480200000</v>
      </c>
      <c r="AJ91" s="10">
        <v>42551</v>
      </c>
      <c r="AS91">
        <v>2470500000</v>
      </c>
      <c r="AT91" s="10">
        <v>42916</v>
      </c>
      <c r="BC91" s="9">
        <v>2726100000</v>
      </c>
      <c r="BD91" s="10">
        <v>43281</v>
      </c>
    </row>
    <row r="92" spans="1:56" x14ac:dyDescent="0.25">
      <c r="A92">
        <v>719</v>
      </c>
      <c r="B92" t="s">
        <v>136</v>
      </c>
      <c r="C92" t="s">
        <v>547</v>
      </c>
      <c r="D92" t="s">
        <v>482</v>
      </c>
      <c r="E92" t="s">
        <v>483</v>
      </c>
      <c r="F92" t="s">
        <v>608</v>
      </c>
      <c r="O92">
        <v>557600000</v>
      </c>
      <c r="P92" s="10">
        <v>41820</v>
      </c>
      <c r="Y92">
        <v>183500000</v>
      </c>
      <c r="Z92" s="10">
        <v>42185</v>
      </c>
      <c r="AI92">
        <v>774300000</v>
      </c>
      <c r="AJ92" s="10">
        <v>42551</v>
      </c>
      <c r="AS92">
        <v>464800000</v>
      </c>
      <c r="AT92" s="10">
        <v>42916</v>
      </c>
      <c r="BD92" s="10">
        <v>43281</v>
      </c>
    </row>
    <row r="93" spans="1:56" x14ac:dyDescent="0.25">
      <c r="A93">
        <v>1276</v>
      </c>
      <c r="B93" t="s">
        <v>299</v>
      </c>
      <c r="C93" t="s">
        <v>546</v>
      </c>
      <c r="D93" t="s">
        <v>482</v>
      </c>
      <c r="E93" t="s">
        <v>455</v>
      </c>
      <c r="F93" t="s">
        <v>609</v>
      </c>
      <c r="O93">
        <v>709200000</v>
      </c>
      <c r="P93" s="10">
        <v>41820</v>
      </c>
      <c r="Y93">
        <v>731600000</v>
      </c>
      <c r="Z93" s="10">
        <v>42185</v>
      </c>
      <c r="AI93">
        <v>708500000</v>
      </c>
      <c r="AJ93" s="10">
        <v>42551</v>
      </c>
      <c r="AS93">
        <v>937400000</v>
      </c>
      <c r="AT93" s="10">
        <v>42916</v>
      </c>
    </row>
    <row r="94" spans="1:56" x14ac:dyDescent="0.25">
      <c r="A94">
        <v>1276</v>
      </c>
      <c r="B94" t="s">
        <v>299</v>
      </c>
      <c r="C94" t="s">
        <v>546</v>
      </c>
      <c r="D94" t="s">
        <v>482</v>
      </c>
      <c r="E94" t="s">
        <v>455</v>
      </c>
      <c r="F94" t="s">
        <v>610</v>
      </c>
      <c r="O94">
        <v>510300000</v>
      </c>
      <c r="P94" s="10">
        <v>41820</v>
      </c>
      <c r="Y94">
        <v>948900000</v>
      </c>
      <c r="Z94" s="10">
        <v>42185</v>
      </c>
      <c r="AI94">
        <v>1048800000</v>
      </c>
      <c r="AJ94" s="10">
        <v>42551</v>
      </c>
      <c r="AS94">
        <v>1042100000</v>
      </c>
      <c r="AT94" s="10">
        <v>42916</v>
      </c>
    </row>
    <row r="95" spans="1:56" x14ac:dyDescent="0.25">
      <c r="A95">
        <v>1276</v>
      </c>
      <c r="B95" t="s">
        <v>299</v>
      </c>
      <c r="C95" t="s">
        <v>546</v>
      </c>
      <c r="D95" t="s">
        <v>482</v>
      </c>
      <c r="E95" t="s">
        <v>455</v>
      </c>
      <c r="F95" t="s">
        <v>611</v>
      </c>
      <c r="O95">
        <v>233900000</v>
      </c>
      <c r="P95" s="10">
        <v>41820</v>
      </c>
      <c r="Y95">
        <v>318600000</v>
      </c>
      <c r="Z95" s="10">
        <v>42185</v>
      </c>
      <c r="AI95">
        <v>285100000</v>
      </c>
      <c r="AJ95" s="10">
        <v>42551</v>
      </c>
      <c r="AS95">
        <v>330200000</v>
      </c>
      <c r="AT95" s="10">
        <v>42916</v>
      </c>
    </row>
    <row r="96" spans="1:56" x14ac:dyDescent="0.25">
      <c r="A96">
        <v>1276</v>
      </c>
      <c r="B96" t="s">
        <v>299</v>
      </c>
      <c r="C96" t="s">
        <v>546</v>
      </c>
      <c r="D96" t="s">
        <v>482</v>
      </c>
      <c r="E96" t="s">
        <v>455</v>
      </c>
      <c r="F96" t="s">
        <v>593</v>
      </c>
      <c r="O96">
        <v>402700000</v>
      </c>
      <c r="P96" s="10">
        <v>41820</v>
      </c>
      <c r="Y96">
        <v>429900000</v>
      </c>
      <c r="Z96" s="10">
        <v>42185</v>
      </c>
      <c r="AI96">
        <v>522700000</v>
      </c>
      <c r="AJ96" s="10">
        <v>42551</v>
      </c>
      <c r="AS96">
        <v>546100000</v>
      </c>
      <c r="AT96" s="10">
        <v>42916</v>
      </c>
    </row>
    <row r="97" spans="1:46" x14ac:dyDescent="0.25">
      <c r="A97">
        <v>1276</v>
      </c>
      <c r="B97" t="s">
        <v>299</v>
      </c>
      <c r="C97" t="s">
        <v>546</v>
      </c>
      <c r="D97" t="s">
        <v>482</v>
      </c>
      <c r="E97" t="s">
        <v>455</v>
      </c>
      <c r="F97" t="s">
        <v>612</v>
      </c>
      <c r="O97">
        <v>2700000</v>
      </c>
      <c r="P97" s="10">
        <v>41820</v>
      </c>
      <c r="Y97">
        <v>15700000</v>
      </c>
      <c r="Z97" s="10">
        <v>42185</v>
      </c>
      <c r="AI97">
        <v>7800000</v>
      </c>
      <c r="AJ97" s="10">
        <v>42551</v>
      </c>
      <c r="AS97">
        <v>25000000</v>
      </c>
      <c r="AT97" s="10">
        <v>42916</v>
      </c>
    </row>
    <row r="98" spans="1:46" x14ac:dyDescent="0.25">
      <c r="A98">
        <v>1276</v>
      </c>
      <c r="B98" t="s">
        <v>299</v>
      </c>
      <c r="C98" t="s">
        <v>546</v>
      </c>
      <c r="D98" t="s">
        <v>482</v>
      </c>
      <c r="E98" t="s">
        <v>455</v>
      </c>
      <c r="F98" t="s">
        <v>613</v>
      </c>
      <c r="O98">
        <v>-92600000</v>
      </c>
      <c r="P98" s="10">
        <v>41820</v>
      </c>
      <c r="Y98">
        <v>-97900000</v>
      </c>
      <c r="Z98" s="10">
        <v>42185</v>
      </c>
      <c r="AI98">
        <v>-79900000</v>
      </c>
      <c r="AJ98" s="10">
        <v>42551</v>
      </c>
      <c r="AS98">
        <v>-84700000</v>
      </c>
      <c r="AT98" s="10">
        <v>42916</v>
      </c>
    </row>
    <row r="99" spans="1:46" x14ac:dyDescent="0.25">
      <c r="A99">
        <v>1276</v>
      </c>
      <c r="B99" t="s">
        <v>299</v>
      </c>
      <c r="C99" t="s">
        <v>546</v>
      </c>
      <c r="D99" t="s">
        <v>482</v>
      </c>
      <c r="E99" t="s">
        <v>455</v>
      </c>
      <c r="F99" t="s">
        <v>614</v>
      </c>
      <c r="O99">
        <v>1600000</v>
      </c>
      <c r="P99" s="10">
        <v>41820</v>
      </c>
      <c r="Y99">
        <v>1600000</v>
      </c>
      <c r="Z99" s="10">
        <v>42185</v>
      </c>
      <c r="AI99">
        <v>1900000</v>
      </c>
      <c r="AJ99" s="10">
        <v>42551</v>
      </c>
      <c r="AS99">
        <v>24100000</v>
      </c>
      <c r="AT99" s="10">
        <v>42916</v>
      </c>
    </row>
    <row r="100" spans="1:46" x14ac:dyDescent="0.25">
      <c r="A100">
        <v>10059</v>
      </c>
      <c r="B100" t="s">
        <v>297</v>
      </c>
      <c r="C100" t="s">
        <v>538</v>
      </c>
      <c r="D100" t="s">
        <v>482</v>
      </c>
      <c r="E100" t="s">
        <v>455</v>
      </c>
      <c r="F100" t="s">
        <v>2070</v>
      </c>
      <c r="P100" s="10"/>
      <c r="Z100" s="10"/>
      <c r="AI100">
        <v>289510000</v>
      </c>
      <c r="AJ100" s="10">
        <v>42551</v>
      </c>
      <c r="AS100">
        <v>329967000</v>
      </c>
      <c r="AT100" s="10">
        <v>42916</v>
      </c>
    </row>
    <row r="101" spans="1:46" x14ac:dyDescent="0.25">
      <c r="A101">
        <v>10059</v>
      </c>
      <c r="B101" t="s">
        <v>297</v>
      </c>
      <c r="C101" t="s">
        <v>538</v>
      </c>
      <c r="D101" t="s">
        <v>482</v>
      </c>
      <c r="E101" t="s">
        <v>455</v>
      </c>
      <c r="F101" t="s">
        <v>458</v>
      </c>
      <c r="P101" s="10"/>
      <c r="Z101" s="10"/>
      <c r="AI101">
        <v>205024000</v>
      </c>
      <c r="AJ101" s="10">
        <v>42551</v>
      </c>
      <c r="AS101">
        <v>172012000</v>
      </c>
      <c r="AT101" s="10">
        <v>42916</v>
      </c>
    </row>
    <row r="102" spans="1:46" x14ac:dyDescent="0.25">
      <c r="A102">
        <v>10059</v>
      </c>
      <c r="B102" t="s">
        <v>297</v>
      </c>
      <c r="C102" t="s">
        <v>538</v>
      </c>
      <c r="D102" t="s">
        <v>482</v>
      </c>
      <c r="E102" t="s">
        <v>455</v>
      </c>
      <c r="F102" t="s">
        <v>616</v>
      </c>
      <c r="P102" s="10"/>
      <c r="Z102" s="10"/>
      <c r="AI102">
        <v>265548000</v>
      </c>
      <c r="AJ102" s="10">
        <v>42551</v>
      </c>
      <c r="AS102">
        <v>275944000</v>
      </c>
      <c r="AT102" s="10">
        <v>42916</v>
      </c>
    </row>
    <row r="103" spans="1:46" x14ac:dyDescent="0.25">
      <c r="A103">
        <v>10059</v>
      </c>
      <c r="B103" t="s">
        <v>297</v>
      </c>
      <c r="C103" t="s">
        <v>538</v>
      </c>
      <c r="D103" t="s">
        <v>482</v>
      </c>
      <c r="E103" t="s">
        <v>455</v>
      </c>
      <c r="F103" t="s">
        <v>617</v>
      </c>
      <c r="P103" s="10"/>
      <c r="Z103" s="10"/>
      <c r="AI103">
        <v>431224000</v>
      </c>
      <c r="AJ103" s="10">
        <v>42551</v>
      </c>
      <c r="AS103">
        <v>410957000</v>
      </c>
      <c r="AT103" s="10">
        <v>42916</v>
      </c>
    </row>
    <row r="104" spans="1:46" x14ac:dyDescent="0.25">
      <c r="A104">
        <v>10059</v>
      </c>
      <c r="B104" t="s">
        <v>297</v>
      </c>
      <c r="C104" t="s">
        <v>538</v>
      </c>
      <c r="D104" t="s">
        <v>482</v>
      </c>
      <c r="E104" t="s">
        <v>455</v>
      </c>
      <c r="F104" t="s">
        <v>589</v>
      </c>
      <c r="O104">
        <v>-14270000</v>
      </c>
      <c r="P104" s="10">
        <v>41820</v>
      </c>
      <c r="Y104">
        <v>-81670000</v>
      </c>
      <c r="Z104" s="10">
        <v>42185</v>
      </c>
      <c r="AI104">
        <v>-26693000</v>
      </c>
      <c r="AJ104" s="10">
        <v>42551</v>
      </c>
      <c r="AS104">
        <v>-6850000</v>
      </c>
      <c r="AT104" s="10">
        <v>42916</v>
      </c>
    </row>
    <row r="105" spans="1:46" x14ac:dyDescent="0.25">
      <c r="A105">
        <v>10059</v>
      </c>
      <c r="B105" t="s">
        <v>297</v>
      </c>
      <c r="C105" t="s">
        <v>538</v>
      </c>
      <c r="D105" t="s">
        <v>482</v>
      </c>
      <c r="E105" t="s">
        <v>483</v>
      </c>
      <c r="F105" t="s">
        <v>618</v>
      </c>
      <c r="O105">
        <v>721295000</v>
      </c>
      <c r="P105" s="10">
        <v>41820</v>
      </c>
      <c r="Y105">
        <v>527895000</v>
      </c>
      <c r="Z105" s="10">
        <v>42185</v>
      </c>
      <c r="AI105">
        <v>205504000</v>
      </c>
      <c r="AJ105" s="10">
        <v>42551</v>
      </c>
      <c r="AS105">
        <v>510507000</v>
      </c>
      <c r="AT105" s="10">
        <v>42916</v>
      </c>
    </row>
    <row r="106" spans="1:46" x14ac:dyDescent="0.25">
      <c r="A106">
        <v>10059</v>
      </c>
      <c r="B106" t="s">
        <v>297</v>
      </c>
      <c r="C106" t="s">
        <v>538</v>
      </c>
      <c r="D106" t="s">
        <v>482</v>
      </c>
      <c r="E106" t="s">
        <v>483</v>
      </c>
      <c r="F106" t="s">
        <v>465</v>
      </c>
      <c r="P106" s="10"/>
      <c r="Y106">
        <v>85084000</v>
      </c>
      <c r="Z106" s="10">
        <v>42185</v>
      </c>
      <c r="AI106">
        <v>328000</v>
      </c>
      <c r="AJ106" s="10">
        <v>42551</v>
      </c>
      <c r="AS106">
        <v>51000000</v>
      </c>
      <c r="AT106" s="10">
        <v>42916</v>
      </c>
    </row>
    <row r="107" spans="1:46" x14ac:dyDescent="0.25">
      <c r="A107">
        <v>10059</v>
      </c>
      <c r="B107" t="s">
        <v>297</v>
      </c>
      <c r="C107" t="s">
        <v>538</v>
      </c>
      <c r="D107" t="s">
        <v>482</v>
      </c>
      <c r="E107" t="s">
        <v>483</v>
      </c>
      <c r="F107" t="s">
        <v>619</v>
      </c>
      <c r="P107" s="10"/>
      <c r="Y107">
        <v>22377000</v>
      </c>
      <c r="Z107" s="10">
        <v>42185</v>
      </c>
      <c r="AI107">
        <v>3356000</v>
      </c>
      <c r="AJ107" s="10">
        <v>42551</v>
      </c>
      <c r="AS107">
        <v>25251000</v>
      </c>
      <c r="AT107" s="10">
        <v>42916</v>
      </c>
    </row>
    <row r="108" spans="1:46" x14ac:dyDescent="0.25">
      <c r="A108">
        <v>10059</v>
      </c>
      <c r="B108" t="s">
        <v>297</v>
      </c>
      <c r="C108" t="s">
        <v>538</v>
      </c>
      <c r="D108" t="s">
        <v>482</v>
      </c>
      <c r="E108" t="s">
        <v>483</v>
      </c>
      <c r="F108" t="s">
        <v>249</v>
      </c>
      <c r="P108" s="10"/>
      <c r="Y108">
        <v>35444000</v>
      </c>
      <c r="Z108" s="10">
        <v>42185</v>
      </c>
      <c r="AI108">
        <v>0</v>
      </c>
      <c r="AJ108" s="10">
        <v>42551</v>
      </c>
      <c r="AS108">
        <v>6924000</v>
      </c>
      <c r="AT108" s="10">
        <v>42916</v>
      </c>
    </row>
    <row r="109" spans="1:46" x14ac:dyDescent="0.25">
      <c r="A109">
        <v>10059</v>
      </c>
      <c r="B109" t="s">
        <v>297</v>
      </c>
      <c r="C109" t="s">
        <v>538</v>
      </c>
      <c r="D109" t="s">
        <v>482</v>
      </c>
      <c r="E109" t="s">
        <v>483</v>
      </c>
      <c r="F109" t="s">
        <v>620</v>
      </c>
      <c r="P109" s="10"/>
      <c r="Y109">
        <v>52646000</v>
      </c>
      <c r="Z109" s="10">
        <v>42185</v>
      </c>
      <c r="AI109">
        <v>43000</v>
      </c>
      <c r="AJ109" s="10">
        <v>42551</v>
      </c>
      <c r="AS109">
        <v>23921000</v>
      </c>
      <c r="AT109" s="10">
        <v>42916</v>
      </c>
    </row>
    <row r="110" spans="1:46" x14ac:dyDescent="0.25">
      <c r="A110">
        <v>10059</v>
      </c>
      <c r="B110" t="s">
        <v>297</v>
      </c>
      <c r="C110" t="s">
        <v>538</v>
      </c>
      <c r="D110" t="s">
        <v>482</v>
      </c>
      <c r="E110" t="s">
        <v>483</v>
      </c>
      <c r="F110" t="s">
        <v>290</v>
      </c>
      <c r="P110" s="10"/>
      <c r="Y110">
        <v>27762000</v>
      </c>
      <c r="Z110" s="10">
        <v>42185</v>
      </c>
      <c r="AI110">
        <v>3124000</v>
      </c>
      <c r="AJ110" s="10">
        <v>42551</v>
      </c>
      <c r="AS110">
        <v>27357000</v>
      </c>
      <c r="AT110" s="10">
        <v>42916</v>
      </c>
    </row>
    <row r="111" spans="1:46" x14ac:dyDescent="0.25">
      <c r="A111">
        <v>10059</v>
      </c>
      <c r="B111" t="s">
        <v>297</v>
      </c>
      <c r="C111" t="s">
        <v>538</v>
      </c>
      <c r="D111" t="s">
        <v>482</v>
      </c>
      <c r="E111" t="s">
        <v>483</v>
      </c>
      <c r="F111" t="s">
        <v>621</v>
      </c>
      <c r="P111" s="10"/>
      <c r="Y111">
        <v>9564000</v>
      </c>
      <c r="Z111" s="10">
        <v>42185</v>
      </c>
      <c r="AI111">
        <v>157000</v>
      </c>
      <c r="AJ111" s="10">
        <v>42551</v>
      </c>
      <c r="AS111">
        <v>6446000</v>
      </c>
      <c r="AT111" s="10">
        <v>42916</v>
      </c>
    </row>
    <row r="112" spans="1:46" x14ac:dyDescent="0.25">
      <c r="A112">
        <v>10059</v>
      </c>
      <c r="B112" t="s">
        <v>297</v>
      </c>
      <c r="C112" t="s">
        <v>538</v>
      </c>
      <c r="D112" t="s">
        <v>482</v>
      </c>
      <c r="E112" t="s">
        <v>483</v>
      </c>
      <c r="F112" t="s">
        <v>622</v>
      </c>
      <c r="P112" s="10"/>
      <c r="Y112">
        <v>425177000</v>
      </c>
      <c r="Z112" s="10">
        <v>42185</v>
      </c>
      <c r="AI112">
        <v>260100000</v>
      </c>
      <c r="AJ112" s="10">
        <v>42551</v>
      </c>
      <c r="AS112">
        <v>523261000</v>
      </c>
      <c r="AT112" s="10">
        <v>42916</v>
      </c>
    </row>
    <row r="113" spans="1:56" x14ac:dyDescent="0.25">
      <c r="A113">
        <v>10059</v>
      </c>
      <c r="B113" t="s">
        <v>297</v>
      </c>
      <c r="C113" t="s">
        <v>538</v>
      </c>
      <c r="D113" t="s">
        <v>482</v>
      </c>
      <c r="E113" t="s">
        <v>483</v>
      </c>
      <c r="F113" t="s">
        <v>44</v>
      </c>
      <c r="P113" s="10"/>
      <c r="Z113" s="10"/>
      <c r="AI113">
        <v>2304000</v>
      </c>
      <c r="AJ113" s="10">
        <v>42551</v>
      </c>
      <c r="AS113">
        <v>7363000</v>
      </c>
      <c r="AT113" s="10">
        <v>42916</v>
      </c>
    </row>
    <row r="114" spans="1:56" x14ac:dyDescent="0.25">
      <c r="A114">
        <v>1522</v>
      </c>
      <c r="B114" t="s">
        <v>194</v>
      </c>
      <c r="C114" t="s">
        <v>549</v>
      </c>
      <c r="D114" t="s">
        <v>482</v>
      </c>
      <c r="E114" t="s">
        <v>455</v>
      </c>
      <c r="F114" t="s">
        <v>623</v>
      </c>
      <c r="O114">
        <v>42270000000</v>
      </c>
      <c r="P114" s="10">
        <v>41820</v>
      </c>
      <c r="Y114">
        <v>42216000000</v>
      </c>
      <c r="Z114" s="10">
        <v>42185</v>
      </c>
      <c r="AI114">
        <v>41186000000</v>
      </c>
      <c r="AJ114" s="10">
        <v>42551</v>
      </c>
      <c r="AS114">
        <v>43977000000</v>
      </c>
      <c r="AT114" s="10">
        <v>42916</v>
      </c>
    </row>
    <row r="115" spans="1:56" x14ac:dyDescent="0.25">
      <c r="A115">
        <v>1522</v>
      </c>
      <c r="B115" t="s">
        <v>194</v>
      </c>
      <c r="C115" t="s">
        <v>549</v>
      </c>
      <c r="D115" t="s">
        <v>482</v>
      </c>
      <c r="E115" t="s">
        <v>455</v>
      </c>
      <c r="F115" t="s">
        <v>624</v>
      </c>
      <c r="O115">
        <v>20947000000</v>
      </c>
      <c r="P115" s="10">
        <v>41820</v>
      </c>
      <c r="Y115">
        <v>20196000000</v>
      </c>
      <c r="Z115" s="10">
        <v>42185</v>
      </c>
      <c r="AI115">
        <v>22083000000</v>
      </c>
      <c r="AJ115" s="10">
        <v>42551</v>
      </c>
      <c r="AS115">
        <v>24509000000</v>
      </c>
      <c r="AT115" s="10">
        <v>42916</v>
      </c>
    </row>
    <row r="116" spans="1:56" x14ac:dyDescent="0.25">
      <c r="A116">
        <v>1522</v>
      </c>
      <c r="B116" t="s">
        <v>194</v>
      </c>
      <c r="C116" t="s">
        <v>549</v>
      </c>
      <c r="D116" t="s">
        <v>482</v>
      </c>
      <c r="E116" t="s">
        <v>455</v>
      </c>
      <c r="F116" t="s">
        <v>625</v>
      </c>
      <c r="O116">
        <v>14379000000</v>
      </c>
      <c r="P116" s="10">
        <v>41820</v>
      </c>
      <c r="Y116">
        <v>18091000000</v>
      </c>
      <c r="Z116" s="10">
        <v>42185</v>
      </c>
      <c r="AI116">
        <v>17769000000</v>
      </c>
      <c r="AJ116" s="10">
        <v>42551</v>
      </c>
      <c r="AS116">
        <v>17813000000</v>
      </c>
      <c r="AT116" s="10">
        <v>42916</v>
      </c>
    </row>
    <row r="117" spans="1:56" x14ac:dyDescent="0.25">
      <c r="A117">
        <v>1522</v>
      </c>
      <c r="B117" t="s">
        <v>194</v>
      </c>
      <c r="C117" t="s">
        <v>549</v>
      </c>
      <c r="D117" t="s">
        <v>482</v>
      </c>
      <c r="E117" t="s">
        <v>455</v>
      </c>
      <c r="F117" t="s">
        <v>626</v>
      </c>
      <c r="O117">
        <v>1249000000</v>
      </c>
      <c r="P117" s="10">
        <v>41820</v>
      </c>
      <c r="Y117">
        <v>945000000</v>
      </c>
      <c r="Z117" s="10">
        <v>42185</v>
      </c>
      <c r="AI117">
        <v>638000000</v>
      </c>
      <c r="AJ117" s="10">
        <v>42551</v>
      </c>
      <c r="AS117">
        <v>623000000</v>
      </c>
      <c r="AT117" s="10">
        <v>42916</v>
      </c>
    </row>
    <row r="118" spans="1:56" x14ac:dyDescent="0.25">
      <c r="A118">
        <v>1522</v>
      </c>
      <c r="B118" t="s">
        <v>194</v>
      </c>
      <c r="C118" t="s">
        <v>549</v>
      </c>
      <c r="D118" t="s">
        <v>482</v>
      </c>
      <c r="E118" t="s">
        <v>455</v>
      </c>
      <c r="F118" t="s">
        <v>627</v>
      </c>
      <c r="P118" s="10"/>
      <c r="Z118" s="10"/>
      <c r="AJ118" s="10"/>
      <c r="AS118">
        <v>14387000000</v>
      </c>
      <c r="AT118" s="10">
        <v>42916</v>
      </c>
    </row>
    <row r="119" spans="1:56" x14ac:dyDescent="0.25">
      <c r="A119">
        <v>1522</v>
      </c>
      <c r="B119" t="s">
        <v>194</v>
      </c>
      <c r="C119" t="s">
        <v>549</v>
      </c>
      <c r="D119" t="s">
        <v>482</v>
      </c>
      <c r="E119" t="s">
        <v>455</v>
      </c>
      <c r="F119" t="s">
        <v>458</v>
      </c>
      <c r="O119">
        <v>1140000000</v>
      </c>
      <c r="P119" s="10">
        <v>41820</v>
      </c>
      <c r="Y119">
        <v>1143000000</v>
      </c>
      <c r="Z119" s="10">
        <v>42185</v>
      </c>
      <c r="AI119">
        <v>981000000</v>
      </c>
      <c r="AJ119" s="10">
        <v>42551</v>
      </c>
      <c r="AS119">
        <v>933000000</v>
      </c>
      <c r="AT119" s="10">
        <v>42916</v>
      </c>
    </row>
    <row r="120" spans="1:56" x14ac:dyDescent="0.25">
      <c r="A120">
        <v>1522</v>
      </c>
      <c r="B120" t="s">
        <v>194</v>
      </c>
      <c r="C120" t="s">
        <v>549</v>
      </c>
      <c r="D120" t="s">
        <v>482</v>
      </c>
      <c r="E120" t="s">
        <v>455</v>
      </c>
      <c r="F120" t="s">
        <v>628</v>
      </c>
      <c r="O120">
        <v>-794000000</v>
      </c>
      <c r="P120" s="10">
        <v>41820</v>
      </c>
      <c r="Y120">
        <v>-753000000</v>
      </c>
      <c r="Z120" s="10">
        <v>42185</v>
      </c>
      <c r="AI120">
        <v>-794000000</v>
      </c>
      <c r="AJ120" s="10">
        <v>42551</v>
      </c>
      <c r="AS120">
        <v>-907000000</v>
      </c>
      <c r="AT120" s="10">
        <v>42916</v>
      </c>
    </row>
    <row r="121" spans="1:56" x14ac:dyDescent="0.25">
      <c r="A121">
        <v>1522</v>
      </c>
      <c r="B121" t="s">
        <v>194</v>
      </c>
      <c r="C121" t="s">
        <v>549</v>
      </c>
      <c r="D121" t="s">
        <v>482</v>
      </c>
      <c r="E121" t="s">
        <v>483</v>
      </c>
      <c r="F121" t="s">
        <v>619</v>
      </c>
      <c r="O121">
        <v>3551000000</v>
      </c>
      <c r="P121" s="10">
        <v>41820</v>
      </c>
      <c r="Y121">
        <v>3895000000</v>
      </c>
      <c r="Z121" s="10">
        <v>42185</v>
      </c>
      <c r="AI121">
        <v>3646000000</v>
      </c>
      <c r="AJ121" s="10">
        <v>42551</v>
      </c>
      <c r="AS121">
        <v>5291000000</v>
      </c>
      <c r="AT121" s="10">
        <v>42916</v>
      </c>
    </row>
    <row r="122" spans="1:56" x14ac:dyDescent="0.25">
      <c r="A122">
        <v>1522</v>
      </c>
      <c r="B122" t="s">
        <v>194</v>
      </c>
      <c r="C122" t="s">
        <v>549</v>
      </c>
      <c r="D122" t="s">
        <v>482</v>
      </c>
      <c r="E122" t="s">
        <v>483</v>
      </c>
      <c r="F122" t="s">
        <v>701</v>
      </c>
      <c r="O122">
        <v>1316000000</v>
      </c>
      <c r="P122" s="10">
        <v>41820</v>
      </c>
      <c r="Y122">
        <v>1446000000</v>
      </c>
      <c r="Z122" s="10">
        <v>42185</v>
      </c>
      <c r="AI122">
        <v>2159000000</v>
      </c>
      <c r="AJ122" s="10">
        <v>42551</v>
      </c>
      <c r="AS122">
        <v>2168000000</v>
      </c>
      <c r="AT122" s="10">
        <v>42916</v>
      </c>
    </row>
    <row r="123" spans="1:56" x14ac:dyDescent="0.25">
      <c r="A123">
        <v>1522</v>
      </c>
      <c r="B123" t="s">
        <v>194</v>
      </c>
      <c r="C123" t="s">
        <v>549</v>
      </c>
      <c r="D123" t="s">
        <v>482</v>
      </c>
      <c r="E123" t="s">
        <v>483</v>
      </c>
      <c r="F123" t="s">
        <v>620</v>
      </c>
      <c r="O123">
        <v>4461000000</v>
      </c>
      <c r="P123" s="10">
        <v>41820</v>
      </c>
      <c r="Y123">
        <v>3442000000</v>
      </c>
      <c r="Z123" s="10">
        <v>42185</v>
      </c>
      <c r="AI123">
        <v>3584000000</v>
      </c>
      <c r="AJ123" s="10">
        <v>42551</v>
      </c>
      <c r="AS123">
        <v>3943000000</v>
      </c>
      <c r="AT123" s="10">
        <v>42916</v>
      </c>
    </row>
    <row r="124" spans="1:56" x14ac:dyDescent="0.25">
      <c r="A124">
        <v>1522</v>
      </c>
      <c r="B124" t="s">
        <v>194</v>
      </c>
      <c r="C124" t="s">
        <v>549</v>
      </c>
      <c r="D124" t="s">
        <v>482</v>
      </c>
      <c r="E124" t="s">
        <v>483</v>
      </c>
      <c r="F124" t="s">
        <v>2077</v>
      </c>
      <c r="O124">
        <v>13215000000</v>
      </c>
      <c r="P124" s="10">
        <v>41820</v>
      </c>
      <c r="Y124">
        <v>12670000000</v>
      </c>
      <c r="Z124" s="10">
        <v>42185</v>
      </c>
      <c r="AI124">
        <v>13880000000</v>
      </c>
      <c r="AJ124" s="10">
        <v>42551</v>
      </c>
      <c r="AS124">
        <v>15659000000</v>
      </c>
      <c r="AT124" s="10">
        <v>42916</v>
      </c>
    </row>
    <row r="125" spans="1:56" x14ac:dyDescent="0.25">
      <c r="A125">
        <v>1522</v>
      </c>
      <c r="B125" t="s">
        <v>194</v>
      </c>
      <c r="C125" t="s">
        <v>549</v>
      </c>
      <c r="D125" t="s">
        <v>482</v>
      </c>
      <c r="E125" t="s">
        <v>483</v>
      </c>
      <c r="F125" t="s">
        <v>163</v>
      </c>
      <c r="O125">
        <v>56265000000</v>
      </c>
      <c r="P125" s="10">
        <v>41820</v>
      </c>
      <c r="Y125">
        <v>60203000000</v>
      </c>
      <c r="Z125" s="10">
        <v>42185</v>
      </c>
      <c r="AI125">
        <v>58414000000</v>
      </c>
      <c r="AJ125" s="10">
        <v>42551</v>
      </c>
      <c r="AS125">
        <v>60582000000</v>
      </c>
      <c r="AT125" s="10">
        <v>42916</v>
      </c>
    </row>
    <row r="126" spans="1:56" x14ac:dyDescent="0.25">
      <c r="A126">
        <v>1522</v>
      </c>
      <c r="B126" t="s">
        <v>194</v>
      </c>
      <c r="C126" t="s">
        <v>549</v>
      </c>
      <c r="D126" t="s">
        <v>482</v>
      </c>
      <c r="E126" t="s">
        <v>483</v>
      </c>
      <c r="F126" t="s">
        <v>569</v>
      </c>
      <c r="P126" s="10"/>
      <c r="Z126" s="10"/>
      <c r="AJ126" s="10"/>
      <c r="AS126">
        <v>13340000000</v>
      </c>
      <c r="AT126" s="10">
        <v>42916</v>
      </c>
    </row>
    <row r="127" spans="1:56" x14ac:dyDescent="0.25">
      <c r="A127">
        <v>1522</v>
      </c>
      <c r="B127" t="s">
        <v>194</v>
      </c>
      <c r="C127" t="s">
        <v>549</v>
      </c>
      <c r="D127" t="s">
        <v>482</v>
      </c>
      <c r="E127" t="s">
        <v>483</v>
      </c>
      <c r="F127" t="s">
        <v>458</v>
      </c>
      <c r="O127">
        <v>382000000</v>
      </c>
      <c r="P127" s="10">
        <v>41820</v>
      </c>
      <c r="Y127">
        <v>181000000</v>
      </c>
      <c r="Z127" s="10">
        <v>42185</v>
      </c>
      <c r="AI127">
        <v>179000000</v>
      </c>
      <c r="AJ127" s="10">
        <v>42551</v>
      </c>
      <c r="AS127">
        <v>352000000</v>
      </c>
      <c r="AT127" s="10">
        <v>42916</v>
      </c>
    </row>
    <row r="128" spans="1:56" x14ac:dyDescent="0.25">
      <c r="A128">
        <v>8437</v>
      </c>
      <c r="B128" t="s">
        <v>209</v>
      </c>
      <c r="C128" t="s">
        <v>549</v>
      </c>
      <c r="D128" t="s">
        <v>482</v>
      </c>
      <c r="E128" t="s">
        <v>455</v>
      </c>
      <c r="F128" t="s">
        <v>630</v>
      </c>
      <c r="P128" s="10"/>
      <c r="Z128" s="10"/>
      <c r="AI128">
        <v>1061345000000</v>
      </c>
      <c r="AJ128" s="10">
        <v>42460</v>
      </c>
      <c r="AS128">
        <v>974913000000</v>
      </c>
      <c r="AT128" s="10">
        <v>42825</v>
      </c>
      <c r="BC128" s="9">
        <v>844700000000</v>
      </c>
      <c r="BD128" s="10">
        <v>43190</v>
      </c>
    </row>
    <row r="129" spans="1:56" x14ac:dyDescent="0.25">
      <c r="A129">
        <v>8437</v>
      </c>
      <c r="B129" t="s">
        <v>209</v>
      </c>
      <c r="C129" t="s">
        <v>549</v>
      </c>
      <c r="D129" t="s">
        <v>482</v>
      </c>
      <c r="E129" t="s">
        <v>455</v>
      </c>
      <c r="F129" t="s">
        <v>631</v>
      </c>
      <c r="P129" s="10"/>
      <c r="Z129" s="10"/>
      <c r="AI129">
        <v>1352855000000</v>
      </c>
      <c r="AJ129" s="10">
        <v>42460</v>
      </c>
      <c r="AS129">
        <v>1262412000000</v>
      </c>
      <c r="AT129" s="10">
        <v>42825</v>
      </c>
      <c r="BC129" s="9">
        <v>1246800000000</v>
      </c>
      <c r="BD129" s="10">
        <v>43190</v>
      </c>
    </row>
    <row r="130" spans="1:56" x14ac:dyDescent="0.25">
      <c r="A130">
        <v>8437</v>
      </c>
      <c r="B130" t="s">
        <v>209</v>
      </c>
      <c r="C130" t="s">
        <v>549</v>
      </c>
      <c r="D130" t="s">
        <v>482</v>
      </c>
      <c r="E130" t="s">
        <v>455</v>
      </c>
      <c r="F130" t="s">
        <v>632</v>
      </c>
      <c r="P130" s="10"/>
      <c r="Z130" s="10"/>
      <c r="AI130">
        <v>544891000000</v>
      </c>
      <c r="AJ130" s="10">
        <v>42460</v>
      </c>
      <c r="AS130">
        <v>507694000000</v>
      </c>
      <c r="AT130" s="10">
        <v>42825</v>
      </c>
      <c r="BC130" s="9">
        <v>522800000000</v>
      </c>
      <c r="BD130" s="10">
        <v>43190</v>
      </c>
    </row>
    <row r="131" spans="1:56" x14ac:dyDescent="0.25">
      <c r="A131">
        <v>8437</v>
      </c>
      <c r="B131" t="s">
        <v>209</v>
      </c>
      <c r="C131" t="s">
        <v>549</v>
      </c>
      <c r="D131" t="s">
        <v>482</v>
      </c>
      <c r="E131" t="s">
        <v>455</v>
      </c>
      <c r="F131" t="s">
        <v>633</v>
      </c>
      <c r="P131" s="10"/>
      <c r="Z131" s="10"/>
      <c r="AI131">
        <v>1575876000000</v>
      </c>
      <c r="AJ131" s="10">
        <v>42460</v>
      </c>
      <c r="AS131">
        <v>1700220000000</v>
      </c>
      <c r="AT131" s="10">
        <v>42825</v>
      </c>
      <c r="BC131" s="9">
        <v>879600000000</v>
      </c>
      <c r="BD131" s="10">
        <v>43190</v>
      </c>
    </row>
    <row r="132" spans="1:56" x14ac:dyDescent="0.25">
      <c r="A132">
        <v>8437</v>
      </c>
      <c r="B132" t="s">
        <v>209</v>
      </c>
      <c r="C132" t="s">
        <v>549</v>
      </c>
      <c r="D132" t="s">
        <v>482</v>
      </c>
      <c r="E132" t="s">
        <v>455</v>
      </c>
      <c r="F132" t="s">
        <v>634</v>
      </c>
      <c r="P132" s="10"/>
      <c r="Z132" s="10"/>
      <c r="AI132">
        <v>256778000000</v>
      </c>
      <c r="AJ132" s="10">
        <v>42460</v>
      </c>
      <c r="AS132">
        <v>238413000000</v>
      </c>
      <c r="AT132" s="10">
        <v>42825</v>
      </c>
      <c r="BC132" s="9">
        <v>258900000000</v>
      </c>
      <c r="BD132" s="10">
        <v>43190</v>
      </c>
    </row>
    <row r="133" spans="1:56" x14ac:dyDescent="0.25">
      <c r="A133">
        <v>8437</v>
      </c>
      <c r="B133" t="s">
        <v>209</v>
      </c>
      <c r="C133" t="s">
        <v>549</v>
      </c>
      <c r="D133" t="s">
        <v>482</v>
      </c>
      <c r="E133" t="s">
        <v>455</v>
      </c>
      <c r="F133" t="s">
        <v>458</v>
      </c>
      <c r="O133">
        <v>504016000000</v>
      </c>
      <c r="P133" s="10">
        <v>41729</v>
      </c>
      <c r="Y133">
        <v>543267000000</v>
      </c>
      <c r="Z133" s="10">
        <v>42094</v>
      </c>
      <c r="AI133">
        <v>796097000000</v>
      </c>
      <c r="AJ133" s="10">
        <v>42460</v>
      </c>
      <c r="AS133">
        <v>530063000000</v>
      </c>
      <c r="AT133" s="10">
        <v>42825</v>
      </c>
      <c r="BC133" s="9">
        <v>525600000000</v>
      </c>
      <c r="BD133" s="10">
        <v>43190</v>
      </c>
    </row>
    <row r="134" spans="1:56" x14ac:dyDescent="0.25">
      <c r="A134">
        <v>8437</v>
      </c>
      <c r="B134" t="s">
        <v>209</v>
      </c>
      <c r="C134" t="s">
        <v>549</v>
      </c>
      <c r="D134" t="s">
        <v>482</v>
      </c>
      <c r="E134" t="s">
        <v>455</v>
      </c>
      <c r="F134" t="s">
        <v>635</v>
      </c>
      <c r="O134">
        <v>-589106000000</v>
      </c>
      <c r="P134" s="10">
        <v>41729</v>
      </c>
      <c r="Y134">
        <v>-517684000000</v>
      </c>
      <c r="Z134" s="10">
        <v>42094</v>
      </c>
      <c r="AI134">
        <v>-433004000000</v>
      </c>
      <c r="AJ134" s="10">
        <v>42460</v>
      </c>
      <c r="AS134">
        <v>-342942000000</v>
      </c>
      <c r="AT134" s="10">
        <v>42825</v>
      </c>
      <c r="BC134" s="9">
        <v>-330800000000</v>
      </c>
      <c r="BD134" s="10">
        <v>43190</v>
      </c>
    </row>
    <row r="135" spans="1:56" x14ac:dyDescent="0.25">
      <c r="A135">
        <v>8437</v>
      </c>
      <c r="B135" t="s">
        <v>209</v>
      </c>
      <c r="C135" t="s">
        <v>549</v>
      </c>
      <c r="D135" t="s">
        <v>482</v>
      </c>
      <c r="E135" t="s">
        <v>483</v>
      </c>
      <c r="F135" t="s">
        <v>163</v>
      </c>
      <c r="O135">
        <v>2727415000000</v>
      </c>
      <c r="P135" s="10">
        <v>41729</v>
      </c>
      <c r="Y135">
        <v>2409504000000</v>
      </c>
      <c r="Z135" s="10">
        <v>42094</v>
      </c>
      <c r="AI135">
        <v>2292366000000</v>
      </c>
      <c r="AJ135" s="10">
        <v>42460</v>
      </c>
      <c r="AS135">
        <v>2262225000000</v>
      </c>
      <c r="AT135" s="10">
        <v>42825</v>
      </c>
      <c r="BC135" s="9"/>
    </row>
    <row r="136" spans="1:56" x14ac:dyDescent="0.25">
      <c r="A136">
        <v>8437</v>
      </c>
      <c r="B136" t="s">
        <v>209</v>
      </c>
      <c r="C136" t="s">
        <v>549</v>
      </c>
      <c r="D136" t="s">
        <v>482</v>
      </c>
      <c r="E136" t="s">
        <v>483</v>
      </c>
      <c r="F136" t="s">
        <v>570</v>
      </c>
      <c r="O136">
        <v>1383640000000</v>
      </c>
      <c r="P136" s="10">
        <v>41729</v>
      </c>
      <c r="Y136">
        <v>1632963000000</v>
      </c>
      <c r="Z136" s="10">
        <v>42094</v>
      </c>
      <c r="AI136">
        <v>1467137000000</v>
      </c>
      <c r="AJ136" s="10">
        <v>42460</v>
      </c>
      <c r="AS136">
        <v>1503235000000</v>
      </c>
      <c r="AT136" s="10">
        <v>42825</v>
      </c>
      <c r="BC136" s="9"/>
    </row>
    <row r="137" spans="1:56" x14ac:dyDescent="0.25">
      <c r="A137">
        <v>8437</v>
      </c>
      <c r="B137" t="s">
        <v>209</v>
      </c>
      <c r="C137" t="s">
        <v>549</v>
      </c>
      <c r="D137" t="s">
        <v>482</v>
      </c>
      <c r="E137" t="s">
        <v>483</v>
      </c>
      <c r="F137" t="s">
        <v>636</v>
      </c>
      <c r="O137">
        <v>1160489000000</v>
      </c>
      <c r="P137" s="10">
        <v>41729</v>
      </c>
      <c r="Y137">
        <v>1046255000000</v>
      </c>
      <c r="Z137" s="10">
        <v>42094</v>
      </c>
      <c r="AI137">
        <v>714661000000</v>
      </c>
      <c r="AJ137" s="10">
        <v>42460</v>
      </c>
      <c r="AS137">
        <v>564163000000</v>
      </c>
      <c r="AT137" s="10">
        <v>42825</v>
      </c>
      <c r="BC137" s="9"/>
    </row>
    <row r="138" spans="1:56" x14ac:dyDescent="0.25">
      <c r="A138">
        <v>8437</v>
      </c>
      <c r="B138" t="s">
        <v>209</v>
      </c>
      <c r="C138" t="s">
        <v>549</v>
      </c>
      <c r="D138" t="s">
        <v>482</v>
      </c>
      <c r="E138" t="s">
        <v>483</v>
      </c>
      <c r="F138" t="s">
        <v>569</v>
      </c>
      <c r="O138">
        <v>846267000000</v>
      </c>
      <c r="P138" s="10">
        <v>41729</v>
      </c>
      <c r="Y138">
        <v>710071000000</v>
      </c>
      <c r="Z138" s="10">
        <v>42094</v>
      </c>
      <c r="AI138">
        <v>438995000000</v>
      </c>
      <c r="AJ138" s="10">
        <v>42460</v>
      </c>
      <c r="AS138">
        <v>351352000000</v>
      </c>
      <c r="AT138" s="10">
        <v>42825</v>
      </c>
      <c r="BC138" s="9"/>
    </row>
    <row r="139" spans="1:56" x14ac:dyDescent="0.25">
      <c r="A139">
        <v>8437</v>
      </c>
      <c r="B139" t="s">
        <v>209</v>
      </c>
      <c r="C139" t="s">
        <v>549</v>
      </c>
      <c r="D139" t="s">
        <v>482</v>
      </c>
      <c r="E139" t="s">
        <v>483</v>
      </c>
      <c r="F139" t="s">
        <v>458</v>
      </c>
      <c r="O139">
        <v>371891000000</v>
      </c>
      <c r="P139" s="10">
        <v>41729</v>
      </c>
      <c r="Y139">
        <v>315889000000</v>
      </c>
      <c r="Z139" s="10">
        <v>42094</v>
      </c>
      <c r="AI139">
        <v>241679000000</v>
      </c>
      <c r="AJ139" s="10">
        <v>42460</v>
      </c>
      <c r="AS139">
        <v>189798000000</v>
      </c>
      <c r="AT139" s="10">
        <v>42825</v>
      </c>
      <c r="BC139" s="9"/>
    </row>
    <row r="140" spans="1:56" x14ac:dyDescent="0.25">
      <c r="A140">
        <v>1132</v>
      </c>
      <c r="B140" t="s">
        <v>133</v>
      </c>
      <c r="C140" t="s">
        <v>547</v>
      </c>
      <c r="D140" t="s">
        <v>482</v>
      </c>
      <c r="E140" t="s">
        <v>455</v>
      </c>
      <c r="F140" t="s">
        <v>637</v>
      </c>
      <c r="O140">
        <v>1875385000</v>
      </c>
      <c r="P140" s="10">
        <v>41729</v>
      </c>
      <c r="Y140">
        <v>2244234000</v>
      </c>
      <c r="Z140" s="10">
        <v>42094</v>
      </c>
      <c r="AI140">
        <v>4003068000</v>
      </c>
      <c r="AJ140" s="10">
        <v>42460</v>
      </c>
      <c r="AS140">
        <v>4960825000</v>
      </c>
      <c r="AT140" s="10">
        <v>42825</v>
      </c>
      <c r="BC140" s="9">
        <v>6204059000</v>
      </c>
      <c r="BD140" s="10">
        <v>43190</v>
      </c>
    </row>
    <row r="141" spans="1:56" x14ac:dyDescent="0.25">
      <c r="A141">
        <v>1132</v>
      </c>
      <c r="B141" t="s">
        <v>133</v>
      </c>
      <c r="C141" t="s">
        <v>547</v>
      </c>
      <c r="D141" t="s">
        <v>482</v>
      </c>
      <c r="E141" t="s">
        <v>455</v>
      </c>
      <c r="F141" t="s">
        <v>638</v>
      </c>
      <c r="O141">
        <v>82355000</v>
      </c>
      <c r="P141" s="10">
        <v>41729</v>
      </c>
      <c r="Y141">
        <v>169927000</v>
      </c>
      <c r="Z141" s="10">
        <v>42094</v>
      </c>
      <c r="AI141">
        <v>339015000</v>
      </c>
      <c r="AJ141" s="10">
        <v>42460</v>
      </c>
      <c r="AS141">
        <v>552940000</v>
      </c>
      <c r="AT141" s="10">
        <v>42825</v>
      </c>
      <c r="BC141" s="9">
        <v>813636000</v>
      </c>
      <c r="BD141" s="10">
        <v>43190</v>
      </c>
    </row>
    <row r="142" spans="1:56" x14ac:dyDescent="0.25">
      <c r="A142">
        <v>1132</v>
      </c>
      <c r="B142" t="s">
        <v>133</v>
      </c>
      <c r="C142" t="s">
        <v>547</v>
      </c>
      <c r="D142" t="s">
        <v>482</v>
      </c>
      <c r="E142" t="s">
        <v>455</v>
      </c>
      <c r="F142" t="s">
        <v>639</v>
      </c>
      <c r="O142">
        <v>385317000</v>
      </c>
      <c r="P142" s="10">
        <v>41729</v>
      </c>
      <c r="Y142">
        <v>114008000</v>
      </c>
      <c r="Z142" s="10">
        <v>42094</v>
      </c>
      <c r="AI142">
        <v>23296000</v>
      </c>
      <c r="AJ142" s="10">
        <v>42460</v>
      </c>
      <c r="AS142">
        <v>22033000</v>
      </c>
      <c r="AT142" s="10">
        <v>42825</v>
      </c>
      <c r="BC142" s="9">
        <v>478659000</v>
      </c>
      <c r="BD142" s="10">
        <v>43190</v>
      </c>
    </row>
    <row r="143" spans="1:56" x14ac:dyDescent="0.25">
      <c r="A143">
        <v>1132</v>
      </c>
      <c r="B143" t="s">
        <v>133</v>
      </c>
      <c r="C143" t="s">
        <v>547</v>
      </c>
      <c r="D143" t="s">
        <v>482</v>
      </c>
      <c r="E143" t="s">
        <v>455</v>
      </c>
      <c r="F143" t="s">
        <v>640</v>
      </c>
      <c r="O143">
        <v>59724000</v>
      </c>
      <c r="P143" s="10">
        <v>41729</v>
      </c>
      <c r="Y143">
        <v>90480000</v>
      </c>
      <c r="Z143" s="10">
        <v>42094</v>
      </c>
      <c r="AI143">
        <v>400416000</v>
      </c>
      <c r="AJ143" s="10">
        <v>42460</v>
      </c>
      <c r="AS143">
        <v>172097000</v>
      </c>
      <c r="AT143" s="10">
        <v>42825</v>
      </c>
      <c r="BC143" s="9">
        <v>83822000</v>
      </c>
      <c r="BD143" s="10">
        <v>43190</v>
      </c>
    </row>
    <row r="144" spans="1:56" x14ac:dyDescent="0.25">
      <c r="A144">
        <v>1132</v>
      </c>
      <c r="B144" t="s">
        <v>133</v>
      </c>
      <c r="C144" t="s">
        <v>547</v>
      </c>
      <c r="D144" t="s">
        <v>482</v>
      </c>
      <c r="E144" t="s">
        <v>455</v>
      </c>
      <c r="F144" t="s">
        <v>589</v>
      </c>
      <c r="O144">
        <v>-13186000</v>
      </c>
      <c r="P144" s="10">
        <v>41729</v>
      </c>
      <c r="Y144">
        <v>-65505000</v>
      </c>
      <c r="Z144" s="10">
        <v>42094</v>
      </c>
      <c r="AI144">
        <v>-25893000</v>
      </c>
      <c r="AJ144" s="10">
        <v>42460</v>
      </c>
      <c r="AS144">
        <v>0</v>
      </c>
      <c r="AT144" s="10">
        <v>42825</v>
      </c>
      <c r="BC144" s="9">
        <v>0</v>
      </c>
      <c r="BD144" s="10">
        <v>43190</v>
      </c>
    </row>
    <row r="145" spans="1:56" x14ac:dyDescent="0.25">
      <c r="A145">
        <v>1408</v>
      </c>
      <c r="B145" t="s">
        <v>143</v>
      </c>
      <c r="C145" t="s">
        <v>548</v>
      </c>
      <c r="D145" t="s">
        <v>482</v>
      </c>
      <c r="E145" t="s">
        <v>455</v>
      </c>
      <c r="F145" t="s">
        <v>641</v>
      </c>
      <c r="O145">
        <v>61902394000</v>
      </c>
      <c r="P145" s="10">
        <v>41729</v>
      </c>
      <c r="Y145">
        <v>81330120000</v>
      </c>
      <c r="Z145" s="10">
        <v>42094</v>
      </c>
      <c r="AI145">
        <v>78053293000</v>
      </c>
      <c r="AJ145" s="10">
        <v>42460</v>
      </c>
      <c r="AS145">
        <v>72732737000</v>
      </c>
      <c r="AT145" s="10">
        <v>42825</v>
      </c>
      <c r="BC145" s="9">
        <v>84804000000</v>
      </c>
      <c r="BD145" s="10">
        <v>43190</v>
      </c>
    </row>
    <row r="146" spans="1:56" x14ac:dyDescent="0.25">
      <c r="A146">
        <v>1408</v>
      </c>
      <c r="B146" t="s">
        <v>143</v>
      </c>
      <c r="C146" t="s">
        <v>548</v>
      </c>
      <c r="D146" t="s">
        <v>482</v>
      </c>
      <c r="E146" t="s">
        <v>455</v>
      </c>
      <c r="F146" t="s">
        <v>642</v>
      </c>
      <c r="P146" s="10"/>
      <c r="Y146">
        <v>1059817000</v>
      </c>
      <c r="Z146" s="10">
        <v>42094</v>
      </c>
      <c r="AI146">
        <v>915272000</v>
      </c>
      <c r="AJ146" s="10">
        <v>42460</v>
      </c>
      <c r="AS146">
        <v>544079000</v>
      </c>
      <c r="AT146" s="10">
        <v>42825</v>
      </c>
      <c r="BC146" s="9">
        <v>299500000</v>
      </c>
      <c r="BD146" s="10">
        <v>43190</v>
      </c>
    </row>
    <row r="147" spans="1:56" x14ac:dyDescent="0.25">
      <c r="A147">
        <v>1408</v>
      </c>
      <c r="B147" t="s">
        <v>143</v>
      </c>
      <c r="C147" t="s">
        <v>548</v>
      </c>
      <c r="D147" t="s">
        <v>482</v>
      </c>
      <c r="E147" t="s">
        <v>455</v>
      </c>
      <c r="F147" t="s">
        <v>589</v>
      </c>
      <c r="O147">
        <v>-132391000</v>
      </c>
      <c r="P147" s="10">
        <v>41729</v>
      </c>
      <c r="Y147">
        <v>-224896000</v>
      </c>
      <c r="Z147" s="10">
        <v>42094</v>
      </c>
      <c r="AI147">
        <v>-21000</v>
      </c>
      <c r="AJ147" s="10">
        <v>42460</v>
      </c>
      <c r="AS147">
        <v>-17925000</v>
      </c>
      <c r="AT147" s="10">
        <v>42825</v>
      </c>
      <c r="BC147" s="9">
        <v>-14600000</v>
      </c>
      <c r="BD147" s="10">
        <v>43190</v>
      </c>
    </row>
    <row r="148" spans="1:56" x14ac:dyDescent="0.25">
      <c r="A148">
        <v>1408</v>
      </c>
      <c r="B148" t="s">
        <v>143</v>
      </c>
      <c r="C148" t="s">
        <v>548</v>
      </c>
      <c r="D148" t="s">
        <v>482</v>
      </c>
      <c r="E148" t="s">
        <v>455</v>
      </c>
      <c r="F148" t="s">
        <v>643</v>
      </c>
      <c r="O148">
        <v>4788471000</v>
      </c>
      <c r="P148" s="10">
        <v>41729</v>
      </c>
      <c r="Y148">
        <v>3030447000</v>
      </c>
      <c r="Z148" s="10">
        <v>42094</v>
      </c>
      <c r="AI148">
        <v>435518000</v>
      </c>
      <c r="AJ148" s="10">
        <v>42460</v>
      </c>
      <c r="AS148">
        <v>417245000</v>
      </c>
      <c r="AT148" s="10">
        <v>42825</v>
      </c>
      <c r="BC148" s="9">
        <v>321000000</v>
      </c>
      <c r="BD148" s="10">
        <v>43190</v>
      </c>
    </row>
    <row r="149" spans="1:56" x14ac:dyDescent="0.25">
      <c r="A149">
        <v>908</v>
      </c>
      <c r="B149" t="s">
        <v>144</v>
      </c>
      <c r="C149" t="s">
        <v>548</v>
      </c>
      <c r="D149" t="s">
        <v>482</v>
      </c>
      <c r="E149" t="s">
        <v>455</v>
      </c>
      <c r="F149" t="s">
        <v>644</v>
      </c>
      <c r="O149">
        <v>51327100000</v>
      </c>
      <c r="P149" s="10">
        <v>41729</v>
      </c>
      <c r="Y149">
        <v>54596200000</v>
      </c>
      <c r="Z149" s="10">
        <v>42094</v>
      </c>
      <c r="AI149">
        <v>54013000000</v>
      </c>
      <c r="AJ149" s="10">
        <v>42460</v>
      </c>
      <c r="AS149">
        <v>53672700000</v>
      </c>
      <c r="AT149" s="10">
        <v>42825</v>
      </c>
      <c r="BC149" s="9">
        <v>55082700000</v>
      </c>
      <c r="BD149" s="37">
        <v>43190</v>
      </c>
    </row>
    <row r="150" spans="1:56" x14ac:dyDescent="0.25">
      <c r="A150">
        <v>908</v>
      </c>
      <c r="B150" t="s">
        <v>144</v>
      </c>
      <c r="C150" t="s">
        <v>548</v>
      </c>
      <c r="D150" t="s">
        <v>482</v>
      </c>
      <c r="E150" t="s">
        <v>455</v>
      </c>
      <c r="F150" t="s">
        <v>645</v>
      </c>
      <c r="O150">
        <v>64496200000</v>
      </c>
      <c r="P150" s="10">
        <v>41729</v>
      </c>
      <c r="Y150">
        <v>76544100000</v>
      </c>
      <c r="Z150" s="10">
        <v>42094</v>
      </c>
      <c r="AI150">
        <v>90145900000</v>
      </c>
      <c r="AJ150" s="10">
        <v>42460</v>
      </c>
      <c r="AS150">
        <v>98875400000</v>
      </c>
      <c r="AT150" s="10">
        <v>42825</v>
      </c>
      <c r="BC150" s="9">
        <v>113574300000</v>
      </c>
      <c r="BD150" s="37">
        <v>43190</v>
      </c>
    </row>
    <row r="151" spans="1:56" x14ac:dyDescent="0.25">
      <c r="A151">
        <v>908</v>
      </c>
      <c r="B151" t="s">
        <v>144</v>
      </c>
      <c r="C151" t="s">
        <v>548</v>
      </c>
      <c r="D151" t="s">
        <v>482</v>
      </c>
      <c r="E151" t="s">
        <v>455</v>
      </c>
      <c r="F151" t="s">
        <v>646</v>
      </c>
      <c r="O151">
        <v>15428900000</v>
      </c>
      <c r="P151" s="10">
        <v>41729</v>
      </c>
      <c r="Y151">
        <v>51554100000</v>
      </c>
      <c r="Z151" s="10">
        <v>42094</v>
      </c>
      <c r="AI151">
        <v>46200200000</v>
      </c>
      <c r="AJ151" s="10">
        <v>42460</v>
      </c>
      <c r="AS151">
        <v>43672800000</v>
      </c>
      <c r="AT151" s="10">
        <v>42825</v>
      </c>
      <c r="BC151" s="9">
        <v>42940500000</v>
      </c>
      <c r="BD151" s="37">
        <v>43190</v>
      </c>
    </row>
    <row r="152" spans="1:56" x14ac:dyDescent="0.25">
      <c r="A152">
        <v>908</v>
      </c>
      <c r="B152" t="s">
        <v>144</v>
      </c>
      <c r="C152" t="s">
        <v>548</v>
      </c>
      <c r="D152" t="s">
        <v>482</v>
      </c>
      <c r="E152" t="s">
        <v>455</v>
      </c>
      <c r="F152" t="s">
        <v>647</v>
      </c>
      <c r="O152">
        <v>61546200000</v>
      </c>
      <c r="P152" s="10">
        <v>41729</v>
      </c>
      <c r="Y152">
        <v>47559200000</v>
      </c>
      <c r="Z152" s="10">
        <v>42094</v>
      </c>
      <c r="AI152">
        <v>64268000000</v>
      </c>
      <c r="AJ152" s="10">
        <v>42460</v>
      </c>
      <c r="AS152">
        <v>69387900000</v>
      </c>
      <c r="AT152" s="10">
        <v>42825</v>
      </c>
      <c r="BC152" s="9">
        <v>62082300000</v>
      </c>
      <c r="BD152" s="37">
        <v>43190</v>
      </c>
    </row>
    <row r="153" spans="1:56" x14ac:dyDescent="0.25">
      <c r="A153">
        <v>908</v>
      </c>
      <c r="B153" t="s">
        <v>144</v>
      </c>
      <c r="C153" t="s">
        <v>548</v>
      </c>
      <c r="D153" t="s">
        <v>482</v>
      </c>
      <c r="E153" t="s">
        <v>455</v>
      </c>
      <c r="F153" t="s">
        <v>593</v>
      </c>
      <c r="O153">
        <v>380213400000</v>
      </c>
      <c r="P153" s="10">
        <v>41729</v>
      </c>
      <c r="Y153">
        <v>448544100000</v>
      </c>
      <c r="Z153" s="10">
        <v>42094</v>
      </c>
      <c r="AI153">
        <v>505583400000</v>
      </c>
      <c r="AJ153" s="10">
        <v>42460</v>
      </c>
      <c r="AS153">
        <v>539208100000</v>
      </c>
      <c r="AT153" s="10">
        <v>42825</v>
      </c>
      <c r="BC153" s="9">
        <v>598189700000</v>
      </c>
      <c r="BD153" s="37">
        <v>43190</v>
      </c>
    </row>
    <row r="154" spans="1:56" x14ac:dyDescent="0.25">
      <c r="A154">
        <v>908</v>
      </c>
      <c r="B154" t="s">
        <v>144</v>
      </c>
      <c r="C154" t="s">
        <v>548</v>
      </c>
      <c r="D154" t="s">
        <v>482</v>
      </c>
      <c r="E154" t="s">
        <v>455</v>
      </c>
      <c r="F154" t="s">
        <v>648</v>
      </c>
      <c r="O154">
        <v>45247000000</v>
      </c>
      <c r="P154" s="10">
        <v>41729</v>
      </c>
      <c r="Y154">
        <v>36237800000</v>
      </c>
      <c r="Z154" s="10">
        <v>42094</v>
      </c>
      <c r="AI154">
        <v>32558700000</v>
      </c>
      <c r="AJ154" s="10">
        <v>42460</v>
      </c>
      <c r="AS154">
        <v>34469400000</v>
      </c>
      <c r="AT154" s="10">
        <v>42825</v>
      </c>
      <c r="BC154" s="9">
        <v>41138800000</v>
      </c>
      <c r="BD154" s="37">
        <v>43190</v>
      </c>
    </row>
    <row r="155" spans="1:56" x14ac:dyDescent="0.25">
      <c r="A155">
        <v>908</v>
      </c>
      <c r="B155" t="s">
        <v>144</v>
      </c>
      <c r="C155" t="s">
        <v>548</v>
      </c>
      <c r="D155" t="s">
        <v>482</v>
      </c>
      <c r="E155" t="s">
        <v>455</v>
      </c>
      <c r="F155" t="s">
        <v>649</v>
      </c>
      <c r="O155">
        <v>101316100000</v>
      </c>
      <c r="P155" s="10">
        <v>41729</v>
      </c>
      <c r="Y155">
        <v>74315200000</v>
      </c>
      <c r="Z155" s="10">
        <v>42094</v>
      </c>
      <c r="AI155">
        <v>86182500000</v>
      </c>
      <c r="AJ155" s="10">
        <v>42460</v>
      </c>
      <c r="AS155">
        <v>96283400000</v>
      </c>
      <c r="AT155" s="10">
        <v>42825</v>
      </c>
      <c r="BC155" s="9">
        <v>117596300000</v>
      </c>
      <c r="BD155" s="37">
        <v>43190</v>
      </c>
    </row>
    <row r="156" spans="1:56" x14ac:dyDescent="0.25">
      <c r="A156">
        <v>908</v>
      </c>
      <c r="B156" t="s">
        <v>144</v>
      </c>
      <c r="C156" t="s">
        <v>548</v>
      </c>
      <c r="D156" t="s">
        <v>482</v>
      </c>
      <c r="E156" t="s">
        <v>455</v>
      </c>
      <c r="F156" t="s">
        <v>650</v>
      </c>
      <c r="P156" s="10"/>
      <c r="Y156">
        <v>64005000000</v>
      </c>
      <c r="Z156" s="10">
        <v>42094</v>
      </c>
      <c r="AI156">
        <v>76950000000</v>
      </c>
      <c r="AJ156" s="10">
        <v>42460</v>
      </c>
      <c r="AS156">
        <v>85452900000</v>
      </c>
      <c r="AT156" s="10">
        <v>42825</v>
      </c>
      <c r="BC156" s="9">
        <v>100637500000</v>
      </c>
      <c r="BD156" s="37">
        <v>43190</v>
      </c>
    </row>
    <row r="157" spans="1:56" x14ac:dyDescent="0.25">
      <c r="A157">
        <v>908</v>
      </c>
      <c r="B157" t="s">
        <v>144</v>
      </c>
      <c r="C157" t="s">
        <v>548</v>
      </c>
      <c r="D157" t="s">
        <v>482</v>
      </c>
      <c r="E157" t="s">
        <v>455</v>
      </c>
      <c r="F157" t="s">
        <v>589</v>
      </c>
      <c r="O157">
        <v>-24737600000</v>
      </c>
      <c r="P157" s="10">
        <v>41729</v>
      </c>
      <c r="Y157">
        <v>-26653500000</v>
      </c>
      <c r="Z157" s="10">
        <v>42094</v>
      </c>
      <c r="AI157">
        <v>-33352500000</v>
      </c>
      <c r="AJ157" s="10">
        <v>42460</v>
      </c>
      <c r="AS157">
        <v>-29536900000</v>
      </c>
      <c r="AT157" s="10">
        <v>42825</v>
      </c>
      <c r="BC157" s="9">
        <v>-20964300000</v>
      </c>
      <c r="BD157" s="37">
        <v>43190</v>
      </c>
    </row>
    <row r="158" spans="1:56" x14ac:dyDescent="0.25">
      <c r="A158">
        <v>908</v>
      </c>
      <c r="B158" t="s">
        <v>144</v>
      </c>
      <c r="C158" t="s">
        <v>548</v>
      </c>
      <c r="D158" t="s">
        <v>482</v>
      </c>
      <c r="E158" t="s">
        <v>455</v>
      </c>
      <c r="F158" t="s">
        <v>643</v>
      </c>
      <c r="O158">
        <v>54924800000</v>
      </c>
      <c r="P158" s="10">
        <v>41729</v>
      </c>
      <c r="Y158">
        <v>66649400000</v>
      </c>
      <c r="Z158" s="10">
        <v>42094</v>
      </c>
      <c r="AI158">
        <v>97204200000</v>
      </c>
      <c r="AJ158" s="10">
        <v>42460</v>
      </c>
      <c r="AS158">
        <v>108624300000</v>
      </c>
      <c r="AT158" s="10">
        <v>42825</v>
      </c>
      <c r="BC158" s="9">
        <v>88343200000</v>
      </c>
      <c r="BD158" s="37">
        <v>43190</v>
      </c>
    </row>
    <row r="159" spans="1:56" x14ac:dyDescent="0.25">
      <c r="A159">
        <v>1408</v>
      </c>
      <c r="B159" t="s">
        <v>143</v>
      </c>
      <c r="C159" t="s">
        <v>548</v>
      </c>
      <c r="D159" t="s">
        <v>482</v>
      </c>
      <c r="E159" t="s">
        <v>483</v>
      </c>
      <c r="F159" t="s">
        <v>138</v>
      </c>
      <c r="O159">
        <v>41790197000</v>
      </c>
      <c r="P159" s="10">
        <v>41729</v>
      </c>
      <c r="Y159">
        <v>51719560000</v>
      </c>
      <c r="Z159" s="10">
        <v>42094</v>
      </c>
      <c r="AI159">
        <v>50792728000</v>
      </c>
      <c r="AJ159" s="10">
        <v>42460</v>
      </c>
      <c r="AS159">
        <v>46834096000</v>
      </c>
      <c r="AT159" s="10">
        <v>42825</v>
      </c>
      <c r="BC159" s="9"/>
    </row>
    <row r="160" spans="1:56" x14ac:dyDescent="0.25">
      <c r="A160">
        <v>1408</v>
      </c>
      <c r="B160" t="s">
        <v>143</v>
      </c>
      <c r="C160" t="s">
        <v>548</v>
      </c>
      <c r="D160" t="s">
        <v>482</v>
      </c>
      <c r="E160" t="s">
        <v>483</v>
      </c>
      <c r="F160" t="s">
        <v>667</v>
      </c>
      <c r="O160">
        <v>24768277000</v>
      </c>
      <c r="P160" s="10">
        <v>41729</v>
      </c>
      <c r="Y160">
        <v>33475928000</v>
      </c>
      <c r="Z160" s="10">
        <v>42094</v>
      </c>
      <c r="AI160">
        <v>28611334000</v>
      </c>
      <c r="AJ160" s="10">
        <v>42460</v>
      </c>
      <c r="AS160">
        <v>26842040000</v>
      </c>
      <c r="AT160" s="10">
        <v>42825</v>
      </c>
      <c r="BC160" s="9"/>
    </row>
    <row r="161" spans="1:56" x14ac:dyDescent="0.25">
      <c r="A161">
        <v>908</v>
      </c>
      <c r="B161" t="s">
        <v>144</v>
      </c>
      <c r="C161" t="s">
        <v>548</v>
      </c>
      <c r="D161" t="s">
        <v>482</v>
      </c>
      <c r="E161" t="s">
        <v>483</v>
      </c>
      <c r="F161" t="s">
        <v>651</v>
      </c>
      <c r="O161">
        <v>619348200000</v>
      </c>
      <c r="P161" s="10">
        <v>41729</v>
      </c>
      <c r="Y161">
        <v>668354700000</v>
      </c>
      <c r="Z161" s="10">
        <v>42094</v>
      </c>
      <c r="AI161">
        <v>693621600000</v>
      </c>
      <c r="AJ161" s="10">
        <v>42460</v>
      </c>
      <c r="AS161">
        <v>723575100000</v>
      </c>
      <c r="AT161" s="10">
        <v>42825</v>
      </c>
      <c r="BC161" s="9"/>
      <c r="BD161" s="37"/>
    </row>
    <row r="162" spans="1:56" x14ac:dyDescent="0.25">
      <c r="A162">
        <v>908</v>
      </c>
      <c r="B162" t="s">
        <v>144</v>
      </c>
      <c r="C162" t="s">
        <v>548</v>
      </c>
      <c r="D162" t="s">
        <v>482</v>
      </c>
      <c r="E162" t="s">
        <v>483</v>
      </c>
      <c r="F162" t="s">
        <v>652</v>
      </c>
      <c r="O162">
        <v>239542200000</v>
      </c>
      <c r="P162" s="10">
        <v>41729</v>
      </c>
      <c r="Y162">
        <v>259261900000</v>
      </c>
      <c r="Z162" s="10">
        <v>42094</v>
      </c>
      <c r="AI162">
        <v>326131800000</v>
      </c>
      <c r="AJ162" s="10">
        <v>42460</v>
      </c>
      <c r="AS162">
        <v>376534900000</v>
      </c>
      <c r="AT162" s="10">
        <v>42825</v>
      </c>
      <c r="BC162" s="9"/>
      <c r="BD162" s="37"/>
    </row>
    <row r="163" spans="1:56" x14ac:dyDescent="0.25">
      <c r="A163">
        <v>881</v>
      </c>
      <c r="B163" t="s">
        <v>147</v>
      </c>
      <c r="C163" t="s">
        <v>548</v>
      </c>
      <c r="D163" t="s">
        <v>482</v>
      </c>
      <c r="E163" t="s">
        <v>483</v>
      </c>
      <c r="F163" t="s">
        <v>138</v>
      </c>
      <c r="O163">
        <v>8219100000</v>
      </c>
      <c r="P163" s="10">
        <v>41729</v>
      </c>
      <c r="Y163">
        <v>9081500000</v>
      </c>
      <c r="Z163" s="10">
        <v>42094</v>
      </c>
      <c r="AI163">
        <v>9646000000</v>
      </c>
      <c r="AJ163" s="10">
        <v>42460</v>
      </c>
      <c r="AS163">
        <f>11708000000</f>
        <v>11708000000</v>
      </c>
      <c r="AT163" s="10">
        <v>42825</v>
      </c>
      <c r="BC163" s="9"/>
    </row>
    <row r="164" spans="1:56" x14ac:dyDescent="0.25">
      <c r="A164">
        <v>881</v>
      </c>
      <c r="B164" t="s">
        <v>147</v>
      </c>
      <c r="C164" t="s">
        <v>548</v>
      </c>
      <c r="D164" t="s">
        <v>482</v>
      </c>
      <c r="E164" t="s">
        <v>483</v>
      </c>
      <c r="F164" t="s">
        <v>653</v>
      </c>
      <c r="O164">
        <v>15112600000</v>
      </c>
      <c r="P164" s="10">
        <v>41729</v>
      </c>
      <c r="Y164">
        <v>16186300000</v>
      </c>
      <c r="Z164" s="10">
        <v>42094</v>
      </c>
      <c r="AI164">
        <v>16673300000</v>
      </c>
      <c r="AJ164" s="10">
        <v>42460</v>
      </c>
      <c r="AS164">
        <f>202735*100000</f>
        <v>20273500000</v>
      </c>
      <c r="AT164" s="10">
        <v>42825</v>
      </c>
      <c r="BC164" s="9"/>
    </row>
    <row r="165" spans="1:56" x14ac:dyDescent="0.25">
      <c r="A165">
        <v>881</v>
      </c>
      <c r="B165" t="s">
        <v>147</v>
      </c>
      <c r="C165" t="s">
        <v>548</v>
      </c>
      <c r="D165" t="s">
        <v>482</v>
      </c>
      <c r="E165" t="s">
        <v>483</v>
      </c>
      <c r="F165" t="s">
        <v>654</v>
      </c>
      <c r="O165">
        <v>84500000</v>
      </c>
      <c r="P165" s="10">
        <v>41729</v>
      </c>
      <c r="Y165">
        <v>-984000000</v>
      </c>
      <c r="Z165" s="10">
        <v>42094</v>
      </c>
      <c r="AI165">
        <v>-1285200000</v>
      </c>
      <c r="AJ165" s="10">
        <v>42460</v>
      </c>
      <c r="AS165">
        <f>976*100000</f>
        <v>97600000</v>
      </c>
      <c r="AT165" s="10">
        <v>42825</v>
      </c>
      <c r="BC165" s="9"/>
    </row>
    <row r="166" spans="1:56" x14ac:dyDescent="0.25">
      <c r="A166">
        <v>8114</v>
      </c>
      <c r="B166" t="s">
        <v>320</v>
      </c>
      <c r="C166" t="s">
        <v>463</v>
      </c>
      <c r="D166" t="s">
        <v>482</v>
      </c>
      <c r="E166" t="s">
        <v>455</v>
      </c>
      <c r="F166" t="s">
        <v>2059</v>
      </c>
      <c r="O166">
        <v>807348000</v>
      </c>
      <c r="P166" s="10">
        <v>41729</v>
      </c>
      <c r="Y166">
        <v>896621000</v>
      </c>
      <c r="Z166" s="10">
        <v>42094</v>
      </c>
      <c r="AI166">
        <v>951802000</v>
      </c>
      <c r="AJ166" s="10">
        <v>42460</v>
      </c>
      <c r="AS166">
        <v>908930000</v>
      </c>
      <c r="AT166" s="10">
        <v>42825</v>
      </c>
      <c r="BC166" s="9">
        <v>954065000</v>
      </c>
      <c r="BD166" s="10">
        <v>43190</v>
      </c>
    </row>
    <row r="167" spans="1:56" x14ac:dyDescent="0.25">
      <c r="A167">
        <v>8114</v>
      </c>
      <c r="B167" t="s">
        <v>320</v>
      </c>
      <c r="C167" t="s">
        <v>463</v>
      </c>
      <c r="D167" t="s">
        <v>482</v>
      </c>
      <c r="E167" t="s">
        <v>455</v>
      </c>
      <c r="F167" t="s">
        <v>655</v>
      </c>
      <c r="O167">
        <v>260432000</v>
      </c>
      <c r="P167" s="10">
        <v>41729</v>
      </c>
      <c r="Y167">
        <v>283452000</v>
      </c>
      <c r="Z167" s="10">
        <v>42094</v>
      </c>
      <c r="AI167">
        <v>338876000</v>
      </c>
      <c r="AJ167" s="10">
        <v>42460</v>
      </c>
      <c r="AS167">
        <v>348331000</v>
      </c>
      <c r="AT167" s="10">
        <v>42825</v>
      </c>
      <c r="BC167" s="9">
        <v>376289000</v>
      </c>
      <c r="BD167" s="10">
        <v>43190</v>
      </c>
    </row>
    <row r="168" spans="1:56" x14ac:dyDescent="0.25">
      <c r="A168">
        <v>8114</v>
      </c>
      <c r="B168" t="s">
        <v>320</v>
      </c>
      <c r="C168" t="s">
        <v>463</v>
      </c>
      <c r="D168" t="s">
        <v>482</v>
      </c>
      <c r="E168" t="s">
        <v>483</v>
      </c>
      <c r="F168" t="s">
        <v>651</v>
      </c>
      <c r="O168">
        <v>935292000</v>
      </c>
      <c r="P168" s="10">
        <v>41729</v>
      </c>
      <c r="Y168">
        <v>1027933000</v>
      </c>
      <c r="Z168" s="10">
        <v>42094</v>
      </c>
      <c r="AI168">
        <v>1113796000</v>
      </c>
      <c r="AJ168" s="10">
        <v>42460</v>
      </c>
      <c r="AS168">
        <v>1102236000</v>
      </c>
      <c r="AT168" s="10">
        <v>42825</v>
      </c>
      <c r="BC168" s="9">
        <v>1174432000</v>
      </c>
      <c r="BD168" s="10">
        <v>43190</v>
      </c>
    </row>
    <row r="169" spans="1:56" x14ac:dyDescent="0.25">
      <c r="A169">
        <v>8114</v>
      </c>
      <c r="B169" t="s">
        <v>320</v>
      </c>
      <c r="C169" t="s">
        <v>463</v>
      </c>
      <c r="D169" t="s">
        <v>482</v>
      </c>
      <c r="E169" t="s">
        <v>483</v>
      </c>
      <c r="F169" t="s">
        <v>656</v>
      </c>
      <c r="O169">
        <v>132488000</v>
      </c>
      <c r="P169" s="10">
        <v>41729</v>
      </c>
      <c r="Y169">
        <v>152140000</v>
      </c>
      <c r="Z169" s="10">
        <v>42094</v>
      </c>
      <c r="AI169">
        <v>176882000</v>
      </c>
      <c r="AJ169" s="10">
        <v>42460</v>
      </c>
      <c r="AS169">
        <v>155025000</v>
      </c>
      <c r="AT169" s="10">
        <v>42825</v>
      </c>
      <c r="BC169" s="9">
        <v>155922000</v>
      </c>
      <c r="BD169" s="10">
        <v>43190</v>
      </c>
    </row>
    <row r="170" spans="1:56" x14ac:dyDescent="0.25">
      <c r="A170">
        <v>8081</v>
      </c>
      <c r="B170" t="s">
        <v>303</v>
      </c>
      <c r="C170" t="s">
        <v>546</v>
      </c>
      <c r="D170" t="s">
        <v>482</v>
      </c>
      <c r="E170" t="s">
        <v>455</v>
      </c>
      <c r="F170" t="s">
        <v>657</v>
      </c>
      <c r="O170">
        <v>520000000</v>
      </c>
      <c r="P170" s="10">
        <v>41729</v>
      </c>
      <c r="Y170">
        <v>522200000</v>
      </c>
      <c r="Z170" s="10">
        <v>42094</v>
      </c>
      <c r="AI170">
        <v>547000000</v>
      </c>
      <c r="AJ170" s="10">
        <v>42460</v>
      </c>
      <c r="AS170">
        <v>561000000</v>
      </c>
      <c r="AT170" s="10">
        <v>42825</v>
      </c>
      <c r="BC170" s="9"/>
    </row>
    <row r="171" spans="1:56" x14ac:dyDescent="0.25">
      <c r="A171">
        <v>8081</v>
      </c>
      <c r="B171" t="s">
        <v>303</v>
      </c>
      <c r="C171" t="s">
        <v>546</v>
      </c>
      <c r="D171" t="s">
        <v>482</v>
      </c>
      <c r="E171" t="s">
        <v>455</v>
      </c>
      <c r="F171" t="s">
        <v>658</v>
      </c>
      <c r="O171">
        <v>802000000</v>
      </c>
      <c r="P171" s="10">
        <v>41729</v>
      </c>
      <c r="Y171">
        <v>835900000</v>
      </c>
      <c r="Z171" s="10">
        <v>42094</v>
      </c>
      <c r="AI171">
        <v>806200000</v>
      </c>
      <c r="AJ171" s="10">
        <v>42460</v>
      </c>
      <c r="AS171">
        <v>793500000</v>
      </c>
      <c r="AT171" s="10">
        <v>42825</v>
      </c>
      <c r="BC171" s="9">
        <v>788900000</v>
      </c>
      <c r="BD171" s="10">
        <v>43190</v>
      </c>
    </row>
    <row r="172" spans="1:56" x14ac:dyDescent="0.25">
      <c r="A172">
        <v>8081</v>
      </c>
      <c r="B172" t="s">
        <v>303</v>
      </c>
      <c r="C172" t="s">
        <v>546</v>
      </c>
      <c r="D172" t="s">
        <v>482</v>
      </c>
      <c r="E172" t="s">
        <v>455</v>
      </c>
      <c r="F172" t="s">
        <v>659</v>
      </c>
      <c r="O172">
        <v>-12000000</v>
      </c>
      <c r="P172" s="10">
        <v>41729</v>
      </c>
      <c r="Y172">
        <v>-11800000</v>
      </c>
      <c r="Z172" s="10">
        <v>42094</v>
      </c>
      <c r="AI172">
        <v>-12900000</v>
      </c>
      <c r="AJ172" s="10">
        <v>42460</v>
      </c>
      <c r="AS172">
        <v>-14200000</v>
      </c>
      <c r="AT172" s="10">
        <v>42825</v>
      </c>
      <c r="BC172" s="9">
        <v>-143700000</v>
      </c>
      <c r="BD172" s="10">
        <v>43190</v>
      </c>
    </row>
    <row r="173" spans="1:56" x14ac:dyDescent="0.25">
      <c r="A173">
        <v>8081</v>
      </c>
      <c r="B173" t="s">
        <v>303</v>
      </c>
      <c r="C173" t="s">
        <v>546</v>
      </c>
      <c r="D173" t="s">
        <v>482</v>
      </c>
      <c r="E173" t="s">
        <v>455</v>
      </c>
      <c r="F173" t="s">
        <v>458</v>
      </c>
      <c r="O173">
        <v>11200000</v>
      </c>
      <c r="P173" s="10">
        <v>41729</v>
      </c>
      <c r="Y173">
        <v>10900000</v>
      </c>
      <c r="Z173" s="10">
        <v>42094</v>
      </c>
      <c r="AI173">
        <v>12000000</v>
      </c>
      <c r="AJ173" s="10">
        <v>42460</v>
      </c>
      <c r="AS173">
        <v>12800000</v>
      </c>
      <c r="AT173" s="10">
        <v>42825</v>
      </c>
      <c r="BC173" s="9"/>
    </row>
    <row r="174" spans="1:56" x14ac:dyDescent="0.25">
      <c r="A174">
        <v>8081</v>
      </c>
      <c r="B174" t="s">
        <v>303</v>
      </c>
      <c r="C174" t="s">
        <v>546</v>
      </c>
      <c r="D174" t="s">
        <v>482</v>
      </c>
      <c r="E174" t="s">
        <v>483</v>
      </c>
      <c r="F174" t="s">
        <v>290</v>
      </c>
      <c r="O174">
        <v>1265200000</v>
      </c>
      <c r="P174" s="10">
        <v>41729</v>
      </c>
      <c r="Y174">
        <v>1317600000</v>
      </c>
      <c r="Z174" s="10">
        <v>42094</v>
      </c>
      <c r="AI174">
        <v>1296100000</v>
      </c>
      <c r="AJ174" s="10">
        <v>42460</v>
      </c>
      <c r="AS174">
        <v>1287600000</v>
      </c>
      <c r="AT174" s="10">
        <v>42825</v>
      </c>
      <c r="BC174" s="9">
        <v>1338000000</v>
      </c>
      <c r="BD174" s="10">
        <v>43190</v>
      </c>
    </row>
    <row r="175" spans="1:56" x14ac:dyDescent="0.25">
      <c r="A175">
        <v>8081</v>
      </c>
      <c r="B175" t="s">
        <v>303</v>
      </c>
      <c r="C175" t="s">
        <v>546</v>
      </c>
      <c r="D175" t="s">
        <v>482</v>
      </c>
      <c r="E175" t="s">
        <v>483</v>
      </c>
      <c r="F175" t="s">
        <v>660</v>
      </c>
      <c r="O175">
        <v>13100000</v>
      </c>
      <c r="P175" s="10">
        <v>41729</v>
      </c>
      <c r="Y175">
        <v>10400000</v>
      </c>
      <c r="Z175" s="10">
        <v>42094</v>
      </c>
      <c r="AI175">
        <v>10500000</v>
      </c>
      <c r="AJ175" s="10">
        <v>42460</v>
      </c>
      <c r="AS175">
        <v>10300000</v>
      </c>
      <c r="AT175" s="10">
        <v>42825</v>
      </c>
      <c r="BC175" s="9">
        <v>12300000</v>
      </c>
      <c r="BD175" s="10">
        <v>43190</v>
      </c>
    </row>
    <row r="176" spans="1:56" x14ac:dyDescent="0.25">
      <c r="A176">
        <v>8081</v>
      </c>
      <c r="B176" t="s">
        <v>303</v>
      </c>
      <c r="C176" t="s">
        <v>546</v>
      </c>
      <c r="D176" t="s">
        <v>482</v>
      </c>
      <c r="E176" t="s">
        <v>483</v>
      </c>
      <c r="F176" t="s">
        <v>59</v>
      </c>
      <c r="O176">
        <v>35800000</v>
      </c>
      <c r="P176" s="10">
        <v>41729</v>
      </c>
      <c r="Y176">
        <v>25300000</v>
      </c>
      <c r="Z176" s="10">
        <v>42094</v>
      </c>
      <c r="AI176">
        <v>38800000</v>
      </c>
      <c r="AJ176" s="10">
        <v>42460</v>
      </c>
      <c r="AS176">
        <v>45100000</v>
      </c>
      <c r="AT176" s="10">
        <v>42825</v>
      </c>
      <c r="BC176" s="9">
        <v>31000000</v>
      </c>
      <c r="BD176" s="10">
        <v>43190</v>
      </c>
    </row>
    <row r="177" spans="1:56" x14ac:dyDescent="0.25">
      <c r="A177">
        <v>8081</v>
      </c>
      <c r="B177" t="s">
        <v>303</v>
      </c>
      <c r="C177" t="s">
        <v>546</v>
      </c>
      <c r="D177" t="s">
        <v>482</v>
      </c>
      <c r="E177" t="s">
        <v>483</v>
      </c>
      <c r="F177" t="s">
        <v>653</v>
      </c>
      <c r="O177">
        <v>7100000</v>
      </c>
      <c r="P177" s="10">
        <v>41729</v>
      </c>
      <c r="Y177">
        <v>3900000</v>
      </c>
      <c r="Z177" s="10">
        <v>42094</v>
      </c>
      <c r="AI177">
        <v>6900000</v>
      </c>
      <c r="AJ177" s="10">
        <v>42460</v>
      </c>
      <c r="AS177">
        <v>10100000</v>
      </c>
      <c r="AT177" s="10">
        <v>42825</v>
      </c>
      <c r="BC177" s="9">
        <v>11700000</v>
      </c>
      <c r="BD177" s="10">
        <v>43190</v>
      </c>
    </row>
    <row r="178" spans="1:56" x14ac:dyDescent="0.25">
      <c r="A178">
        <v>1683</v>
      </c>
      <c r="B178" t="s">
        <v>306</v>
      </c>
      <c r="C178" t="s">
        <v>546</v>
      </c>
      <c r="D178" t="s">
        <v>482</v>
      </c>
      <c r="E178" t="s">
        <v>455</v>
      </c>
      <c r="F178" t="s">
        <v>661</v>
      </c>
      <c r="P178" s="10"/>
      <c r="Z178" s="10"/>
      <c r="AI178">
        <v>1506100000</v>
      </c>
      <c r="AJ178" s="10">
        <v>42460</v>
      </c>
      <c r="AS178" s="33">
        <v>1528800000</v>
      </c>
      <c r="AT178" s="10">
        <v>42825</v>
      </c>
      <c r="BC178" s="9">
        <v>1574600000</v>
      </c>
      <c r="BD178" s="10">
        <v>43190</v>
      </c>
    </row>
    <row r="179" spans="1:56" x14ac:dyDescent="0.25">
      <c r="A179">
        <v>1683</v>
      </c>
      <c r="B179" t="s">
        <v>306</v>
      </c>
      <c r="C179" t="s">
        <v>546</v>
      </c>
      <c r="D179" t="s">
        <v>482</v>
      </c>
      <c r="E179" t="s">
        <v>455</v>
      </c>
      <c r="F179" t="s">
        <v>2136</v>
      </c>
      <c r="P179" s="10"/>
      <c r="Z179" s="10"/>
      <c r="AJ179" s="10"/>
      <c r="AS179" s="33"/>
      <c r="AT179" s="10"/>
      <c r="BC179" s="9">
        <v>9000000</v>
      </c>
      <c r="BD179" s="10">
        <v>43190</v>
      </c>
    </row>
    <row r="180" spans="1:56" x14ac:dyDescent="0.25">
      <c r="A180">
        <v>1683</v>
      </c>
      <c r="B180" t="s">
        <v>306</v>
      </c>
      <c r="C180" t="s">
        <v>546</v>
      </c>
      <c r="D180" t="s">
        <v>482</v>
      </c>
      <c r="E180" t="s">
        <v>455</v>
      </c>
      <c r="F180" t="s">
        <v>662</v>
      </c>
      <c r="P180" s="10"/>
      <c r="Z180" s="10"/>
      <c r="AI180">
        <v>276700000</v>
      </c>
      <c r="AJ180" s="10">
        <v>42460</v>
      </c>
      <c r="AS180" s="33">
        <v>309600000</v>
      </c>
      <c r="AT180" s="10">
        <v>42825</v>
      </c>
      <c r="BC180" s="9">
        <v>138700000</v>
      </c>
      <c r="BD180" s="10">
        <v>43190</v>
      </c>
    </row>
    <row r="181" spans="1:56" x14ac:dyDescent="0.25">
      <c r="A181">
        <v>1683</v>
      </c>
      <c r="B181" t="s">
        <v>306</v>
      </c>
      <c r="C181" t="s">
        <v>546</v>
      </c>
      <c r="D181" t="s">
        <v>482</v>
      </c>
      <c r="E181" t="s">
        <v>455</v>
      </c>
      <c r="F181" t="s">
        <v>589</v>
      </c>
      <c r="O181">
        <v>-2500000</v>
      </c>
      <c r="P181" s="10">
        <v>41729</v>
      </c>
      <c r="Y181">
        <v>-2200000</v>
      </c>
      <c r="Z181" s="10">
        <v>42094</v>
      </c>
      <c r="AI181">
        <v>-21200000</v>
      </c>
      <c r="AJ181" s="10">
        <v>42460</v>
      </c>
      <c r="AS181" s="33">
        <v>-19800000</v>
      </c>
      <c r="AT181" s="10">
        <v>42825</v>
      </c>
      <c r="BC181" s="9">
        <v>-28200000</v>
      </c>
      <c r="BD181" s="10">
        <v>43190</v>
      </c>
    </row>
    <row r="182" spans="1:56" x14ac:dyDescent="0.25">
      <c r="A182">
        <v>1392</v>
      </c>
      <c r="B182" t="s">
        <v>141</v>
      </c>
      <c r="C182" t="s">
        <v>548</v>
      </c>
      <c r="D182" t="s">
        <v>482</v>
      </c>
      <c r="E182" t="s">
        <v>455</v>
      </c>
      <c r="F182" t="s">
        <v>663</v>
      </c>
      <c r="P182" s="10"/>
      <c r="Z182" s="10"/>
      <c r="AJ182" s="10"/>
      <c r="AS182">
        <v>6418391000</v>
      </c>
      <c r="AT182" s="10">
        <v>42825</v>
      </c>
      <c r="BC182" s="9">
        <v>6347500000</v>
      </c>
      <c r="BD182" s="10">
        <v>43190</v>
      </c>
    </row>
    <row r="183" spans="1:56" x14ac:dyDescent="0.25">
      <c r="A183">
        <v>1392</v>
      </c>
      <c r="B183" t="s">
        <v>141</v>
      </c>
      <c r="C183" t="s">
        <v>548</v>
      </c>
      <c r="D183" t="s">
        <v>482</v>
      </c>
      <c r="E183" t="s">
        <v>455</v>
      </c>
      <c r="F183" t="s">
        <v>664</v>
      </c>
      <c r="P183" s="10"/>
      <c r="Z183" s="10"/>
      <c r="AJ183" s="10"/>
      <c r="AS183">
        <v>3242655000</v>
      </c>
      <c r="AT183" s="10">
        <v>42825</v>
      </c>
      <c r="BC183" s="9">
        <v>3535100000</v>
      </c>
      <c r="BD183" s="10">
        <v>43190</v>
      </c>
    </row>
    <row r="184" spans="1:56" x14ac:dyDescent="0.25">
      <c r="A184">
        <v>1392</v>
      </c>
      <c r="B184" t="s">
        <v>141</v>
      </c>
      <c r="C184" t="s">
        <v>548</v>
      </c>
      <c r="D184" t="s">
        <v>482</v>
      </c>
      <c r="E184" t="s">
        <v>455</v>
      </c>
      <c r="F184" t="s">
        <v>665</v>
      </c>
      <c r="P184" s="10"/>
      <c r="Z184" s="10"/>
      <c r="AJ184" s="10"/>
      <c r="AS184">
        <v>1047470000</v>
      </c>
      <c r="AT184" s="10">
        <v>42825</v>
      </c>
      <c r="BC184" s="9">
        <v>1086000000</v>
      </c>
      <c r="BD184" s="10">
        <v>43190</v>
      </c>
    </row>
    <row r="185" spans="1:56" x14ac:dyDescent="0.25">
      <c r="A185">
        <v>1392</v>
      </c>
      <c r="B185" t="s">
        <v>141</v>
      </c>
      <c r="C185" t="s">
        <v>548</v>
      </c>
      <c r="D185" t="s">
        <v>482</v>
      </c>
      <c r="E185" t="s">
        <v>455</v>
      </c>
      <c r="F185" t="s">
        <v>589</v>
      </c>
      <c r="P185" s="10"/>
      <c r="Z185" s="10"/>
      <c r="AJ185" s="10"/>
      <c r="AS185">
        <v>-475350000</v>
      </c>
      <c r="AT185" s="10">
        <v>42825</v>
      </c>
      <c r="BC185" s="9">
        <v>-426900000</v>
      </c>
      <c r="BD185" s="10">
        <v>43190</v>
      </c>
    </row>
    <row r="186" spans="1:56" x14ac:dyDescent="0.25">
      <c r="A186">
        <v>1392</v>
      </c>
      <c r="B186" t="s">
        <v>141</v>
      </c>
      <c r="C186" t="s">
        <v>548</v>
      </c>
      <c r="D186" t="s">
        <v>482</v>
      </c>
      <c r="E186" t="s">
        <v>455</v>
      </c>
      <c r="F186" t="s">
        <v>666</v>
      </c>
      <c r="P186" s="10"/>
      <c r="Z186" s="10"/>
      <c r="AJ186" s="10"/>
      <c r="AS186">
        <v>109000</v>
      </c>
      <c r="AT186" s="10">
        <v>42825</v>
      </c>
      <c r="BC186" s="9">
        <v>200000</v>
      </c>
      <c r="BD186" s="10">
        <v>43190</v>
      </c>
    </row>
    <row r="187" spans="1:56" x14ac:dyDescent="0.25">
      <c r="A187">
        <v>1392</v>
      </c>
      <c r="B187" t="s">
        <v>141</v>
      </c>
      <c r="C187" t="s">
        <v>548</v>
      </c>
      <c r="D187" t="s">
        <v>482</v>
      </c>
      <c r="E187" t="s">
        <v>455</v>
      </c>
      <c r="F187" t="s">
        <v>654</v>
      </c>
      <c r="P187" s="10"/>
      <c r="Z187" s="10"/>
      <c r="AJ187" s="10"/>
      <c r="AS187">
        <v>7314000</v>
      </c>
      <c r="AT187" s="10">
        <v>42825</v>
      </c>
      <c r="BC187" s="9">
        <v>6700000</v>
      </c>
      <c r="BD187" s="10">
        <v>43190</v>
      </c>
    </row>
    <row r="188" spans="1:56" x14ac:dyDescent="0.25">
      <c r="A188">
        <v>1683</v>
      </c>
      <c r="B188" t="s">
        <v>306</v>
      </c>
      <c r="C188" t="s">
        <v>546</v>
      </c>
      <c r="D188" t="s">
        <v>482</v>
      </c>
      <c r="E188" t="s">
        <v>483</v>
      </c>
      <c r="F188" t="s">
        <v>290</v>
      </c>
      <c r="O188">
        <v>1610900000</v>
      </c>
      <c r="P188" s="10">
        <v>41729</v>
      </c>
      <c r="Y188">
        <v>1649400000</v>
      </c>
      <c r="Z188" s="10">
        <v>42094</v>
      </c>
      <c r="AI188">
        <v>1593500000</v>
      </c>
      <c r="AJ188" s="10">
        <v>42460</v>
      </c>
      <c r="AS188" s="33">
        <v>1632100000</v>
      </c>
      <c r="AT188" s="10">
        <v>42825</v>
      </c>
      <c r="BC188" s="9">
        <v>1689800000</v>
      </c>
      <c r="BD188" s="10">
        <v>43190</v>
      </c>
    </row>
    <row r="189" spans="1:56" x14ac:dyDescent="0.25">
      <c r="A189">
        <v>1683</v>
      </c>
      <c r="B189" t="s">
        <v>306</v>
      </c>
      <c r="C189" t="s">
        <v>546</v>
      </c>
      <c r="D189" t="s">
        <v>482</v>
      </c>
      <c r="E189" t="s">
        <v>483</v>
      </c>
      <c r="F189" t="s">
        <v>316</v>
      </c>
      <c r="O189">
        <v>120100000</v>
      </c>
      <c r="P189" s="10">
        <v>41729</v>
      </c>
      <c r="Y189">
        <v>129300000</v>
      </c>
      <c r="Z189" s="10">
        <v>42094</v>
      </c>
      <c r="AI189">
        <v>135500000</v>
      </c>
      <c r="AJ189" s="10">
        <v>42460</v>
      </c>
      <c r="AS189" s="33">
        <v>160500000</v>
      </c>
      <c r="AT189" s="10">
        <v>42825</v>
      </c>
      <c r="BC189" s="9"/>
    </row>
    <row r="190" spans="1:56" x14ac:dyDescent="0.25">
      <c r="A190">
        <v>1683</v>
      </c>
      <c r="B190" t="s">
        <v>306</v>
      </c>
      <c r="C190" t="s">
        <v>546</v>
      </c>
      <c r="D190" t="s">
        <v>482</v>
      </c>
      <c r="E190" t="s">
        <v>483</v>
      </c>
      <c r="F190" t="s">
        <v>458</v>
      </c>
      <c r="O190">
        <v>25700000</v>
      </c>
      <c r="P190" s="10">
        <v>41729</v>
      </c>
      <c r="Y190">
        <v>22600000</v>
      </c>
      <c r="Z190" s="10">
        <v>42094</v>
      </c>
      <c r="AI190">
        <v>24700000</v>
      </c>
      <c r="AJ190" s="10">
        <v>42460</v>
      </c>
      <c r="AS190" s="33">
        <v>26600000</v>
      </c>
      <c r="AT190" s="10">
        <v>42825</v>
      </c>
      <c r="BC190" s="9">
        <v>4300000</v>
      </c>
      <c r="BD190" s="10">
        <v>43190</v>
      </c>
    </row>
    <row r="191" spans="1:56" x14ac:dyDescent="0.25">
      <c r="A191">
        <v>1392</v>
      </c>
      <c r="B191" t="s">
        <v>141</v>
      </c>
      <c r="C191" t="s">
        <v>548</v>
      </c>
      <c r="D191" t="s">
        <v>482</v>
      </c>
      <c r="E191" t="s">
        <v>483</v>
      </c>
      <c r="F191" t="s">
        <v>138</v>
      </c>
      <c r="P191" s="10"/>
      <c r="Z191" s="10"/>
      <c r="AJ191" s="10"/>
      <c r="AS191">
        <v>6967592000</v>
      </c>
      <c r="AT191" s="10">
        <v>42825</v>
      </c>
      <c r="BC191" s="9"/>
    </row>
    <row r="192" spans="1:56" x14ac:dyDescent="0.25">
      <c r="A192">
        <v>1392</v>
      </c>
      <c r="B192" t="s">
        <v>141</v>
      </c>
      <c r="C192" t="s">
        <v>548</v>
      </c>
      <c r="D192" t="s">
        <v>482</v>
      </c>
      <c r="E192" t="s">
        <v>483</v>
      </c>
      <c r="F192" t="s">
        <v>667</v>
      </c>
      <c r="P192" s="10"/>
      <c r="Z192" s="10"/>
      <c r="AJ192" s="10"/>
      <c r="AS192">
        <v>3272996000</v>
      </c>
      <c r="AT192" s="10">
        <v>42825</v>
      </c>
      <c r="BC192" s="9"/>
    </row>
    <row r="193" spans="1:56" x14ac:dyDescent="0.25">
      <c r="A193">
        <v>1801</v>
      </c>
      <c r="B193" t="s">
        <v>211</v>
      </c>
      <c r="C193" t="s">
        <v>549</v>
      </c>
      <c r="D193" t="s">
        <v>482</v>
      </c>
      <c r="E193" t="s">
        <v>483</v>
      </c>
      <c r="F193" t="s">
        <v>163</v>
      </c>
      <c r="O193">
        <v>36258000000</v>
      </c>
      <c r="P193" s="10">
        <v>41729</v>
      </c>
      <c r="Y193">
        <v>40906000000</v>
      </c>
      <c r="Z193" s="10">
        <v>42094</v>
      </c>
      <c r="AI193">
        <v>49925000000</v>
      </c>
      <c r="AJ193" s="10">
        <v>42460</v>
      </c>
      <c r="AS193">
        <v>71032000000</v>
      </c>
      <c r="AT193" s="10">
        <v>42825</v>
      </c>
      <c r="BC193" s="9"/>
    </row>
    <row r="194" spans="1:56" x14ac:dyDescent="0.25">
      <c r="A194">
        <v>1801</v>
      </c>
      <c r="B194" t="s">
        <v>211</v>
      </c>
      <c r="C194" t="s">
        <v>549</v>
      </c>
      <c r="D194" t="s">
        <v>482</v>
      </c>
      <c r="E194" t="s">
        <v>483</v>
      </c>
      <c r="F194" t="s">
        <v>668</v>
      </c>
      <c r="P194" s="10"/>
      <c r="Z194" s="10"/>
      <c r="AI194">
        <v>15989000000</v>
      </c>
      <c r="AJ194" s="10">
        <v>42460</v>
      </c>
      <c r="AS194">
        <v>52198000000</v>
      </c>
      <c r="AT194" s="10">
        <v>42825</v>
      </c>
      <c r="BC194" s="9"/>
    </row>
    <row r="195" spans="1:56" x14ac:dyDescent="0.25">
      <c r="A195">
        <v>1801</v>
      </c>
      <c r="B195" t="s">
        <v>211</v>
      </c>
      <c r="C195" t="s">
        <v>549</v>
      </c>
      <c r="D195" t="s">
        <v>482</v>
      </c>
      <c r="E195" t="s">
        <v>483</v>
      </c>
      <c r="F195" t="s">
        <v>669</v>
      </c>
      <c r="P195" s="10"/>
      <c r="Y195">
        <v>26427000000</v>
      </c>
      <c r="Z195" s="10">
        <v>42094</v>
      </c>
      <c r="AI195">
        <v>43331000000</v>
      </c>
      <c r="AJ195" s="10">
        <v>42460</v>
      </c>
      <c r="AS195">
        <v>96663000000</v>
      </c>
      <c r="AT195" s="10">
        <v>42825</v>
      </c>
      <c r="BC195" s="9"/>
    </row>
    <row r="196" spans="1:56" x14ac:dyDescent="0.25">
      <c r="A196">
        <v>1801</v>
      </c>
      <c r="B196" t="s">
        <v>211</v>
      </c>
      <c r="C196" t="s">
        <v>549</v>
      </c>
      <c r="D196" t="s">
        <v>482</v>
      </c>
      <c r="E196" t="s">
        <v>483</v>
      </c>
      <c r="F196" t="s">
        <v>670</v>
      </c>
      <c r="P196" s="10"/>
      <c r="Z196" s="10"/>
      <c r="AI196">
        <v>14055000000</v>
      </c>
      <c r="AJ196" s="10">
        <v>42460</v>
      </c>
      <c r="AS196">
        <v>80714000000</v>
      </c>
      <c r="AT196" s="10">
        <v>42825</v>
      </c>
      <c r="BC196" s="9"/>
    </row>
    <row r="197" spans="1:56" x14ac:dyDescent="0.25">
      <c r="A197">
        <v>1801</v>
      </c>
      <c r="B197" t="s">
        <v>211</v>
      </c>
      <c r="C197" t="s">
        <v>549</v>
      </c>
      <c r="D197" t="s">
        <v>482</v>
      </c>
      <c r="E197" t="s">
        <v>483</v>
      </c>
      <c r="F197" t="s">
        <v>458</v>
      </c>
      <c r="O197">
        <v>120495000000</v>
      </c>
      <c r="P197" s="10">
        <v>41729</v>
      </c>
      <c r="Y197">
        <v>213873000000</v>
      </c>
      <c r="Z197" s="10">
        <v>42094</v>
      </c>
      <c r="AI197">
        <v>176511000000</v>
      </c>
      <c r="AJ197" s="10">
        <v>42460</v>
      </c>
      <c r="AS197">
        <v>131307000000</v>
      </c>
      <c r="AT197" s="10">
        <v>42825</v>
      </c>
      <c r="BC197" s="9"/>
    </row>
    <row r="198" spans="1:56" x14ac:dyDescent="0.25">
      <c r="A198">
        <v>8090</v>
      </c>
      <c r="B198" t="s">
        <v>410</v>
      </c>
      <c r="C198" t="s">
        <v>463</v>
      </c>
      <c r="D198" t="s">
        <v>482</v>
      </c>
      <c r="E198" t="s">
        <v>455</v>
      </c>
      <c r="F198" t="s">
        <v>671</v>
      </c>
      <c r="O198">
        <v>1238200000</v>
      </c>
      <c r="P198" s="10">
        <v>41729</v>
      </c>
      <c r="Y198">
        <v>1230200000</v>
      </c>
      <c r="Z198" s="10">
        <v>42094</v>
      </c>
      <c r="AI198">
        <v>1100300000</v>
      </c>
      <c r="AJ198" s="10">
        <v>42460</v>
      </c>
      <c r="AS198">
        <v>1134700000</v>
      </c>
      <c r="AT198" s="10">
        <v>42825</v>
      </c>
      <c r="BC198" s="9">
        <v>1241200000</v>
      </c>
      <c r="BD198" s="10">
        <v>43190</v>
      </c>
    </row>
    <row r="199" spans="1:56" x14ac:dyDescent="0.25">
      <c r="A199">
        <v>8090</v>
      </c>
      <c r="B199" t="s">
        <v>410</v>
      </c>
      <c r="C199" t="s">
        <v>463</v>
      </c>
      <c r="D199" t="s">
        <v>482</v>
      </c>
      <c r="E199" t="s">
        <v>455</v>
      </c>
      <c r="F199" t="s">
        <v>672</v>
      </c>
      <c r="O199">
        <v>796100000</v>
      </c>
      <c r="P199" s="10">
        <v>41729</v>
      </c>
      <c r="Y199">
        <v>820000000</v>
      </c>
      <c r="Z199" s="10">
        <v>42094</v>
      </c>
      <c r="AI199">
        <v>823500000</v>
      </c>
      <c r="AJ199" s="10">
        <v>42460</v>
      </c>
      <c r="AS199">
        <v>783500000</v>
      </c>
      <c r="AT199" s="10">
        <v>42825</v>
      </c>
      <c r="BC199" s="9">
        <v>824800000</v>
      </c>
      <c r="BD199" s="10">
        <v>43190</v>
      </c>
    </row>
    <row r="200" spans="1:56" x14ac:dyDescent="0.25">
      <c r="A200">
        <v>8090</v>
      </c>
      <c r="B200" t="s">
        <v>410</v>
      </c>
      <c r="C200" t="s">
        <v>463</v>
      </c>
      <c r="D200" t="s">
        <v>482</v>
      </c>
      <c r="E200" t="s">
        <v>483</v>
      </c>
      <c r="F200" t="s">
        <v>316</v>
      </c>
      <c r="O200">
        <v>1337200000</v>
      </c>
      <c r="P200" s="10">
        <v>41729</v>
      </c>
      <c r="Y200">
        <v>1380000000</v>
      </c>
      <c r="Z200" s="10">
        <v>42094</v>
      </c>
      <c r="AI200">
        <v>1306900000</v>
      </c>
      <c r="AJ200" s="10">
        <v>42460</v>
      </c>
      <c r="AS200">
        <v>1320300000</v>
      </c>
      <c r="AT200" s="10">
        <v>42825</v>
      </c>
      <c r="BC200" s="9">
        <v>1392800000</v>
      </c>
      <c r="BD200" s="10">
        <v>43190</v>
      </c>
    </row>
    <row r="201" spans="1:56" x14ac:dyDescent="0.25">
      <c r="A201">
        <v>8090</v>
      </c>
      <c r="B201" t="s">
        <v>410</v>
      </c>
      <c r="C201" t="s">
        <v>463</v>
      </c>
      <c r="D201" t="s">
        <v>482</v>
      </c>
      <c r="E201" t="s">
        <v>483</v>
      </c>
      <c r="F201" t="s">
        <v>653</v>
      </c>
      <c r="O201">
        <v>288000000</v>
      </c>
      <c r="P201" s="10">
        <v>41729</v>
      </c>
      <c r="Y201">
        <v>296200000</v>
      </c>
      <c r="Z201" s="10">
        <v>42094</v>
      </c>
      <c r="AI201">
        <v>246100000</v>
      </c>
      <c r="AJ201" s="10">
        <v>42460</v>
      </c>
      <c r="AS201">
        <v>265300000</v>
      </c>
      <c r="AT201" s="10">
        <v>42825</v>
      </c>
      <c r="BC201" s="9">
        <v>291600000</v>
      </c>
      <c r="BD201" s="10">
        <v>43190</v>
      </c>
    </row>
    <row r="202" spans="1:56" x14ac:dyDescent="0.25">
      <c r="A202">
        <v>8090</v>
      </c>
      <c r="B202" t="s">
        <v>410</v>
      </c>
      <c r="C202" t="s">
        <v>463</v>
      </c>
      <c r="D202" t="s">
        <v>482</v>
      </c>
      <c r="E202" t="s">
        <v>483</v>
      </c>
      <c r="F202" t="s">
        <v>569</v>
      </c>
      <c r="O202">
        <v>409100000</v>
      </c>
      <c r="P202" s="10">
        <v>41729</v>
      </c>
      <c r="Y202">
        <v>374000000</v>
      </c>
      <c r="Z202" s="10">
        <v>42094</v>
      </c>
      <c r="AI202">
        <v>370800000</v>
      </c>
      <c r="AJ202" s="10">
        <v>42460</v>
      </c>
      <c r="AS202">
        <v>332600000</v>
      </c>
      <c r="AT202" s="10">
        <v>42825</v>
      </c>
      <c r="BC202" s="9">
        <v>381600000</v>
      </c>
      <c r="BD202" s="10">
        <v>43190</v>
      </c>
    </row>
    <row r="203" spans="1:56" x14ac:dyDescent="0.25">
      <c r="A203">
        <v>1463</v>
      </c>
      <c r="B203" t="s">
        <v>182</v>
      </c>
      <c r="C203" t="s">
        <v>549</v>
      </c>
      <c r="D203" t="s">
        <v>482</v>
      </c>
      <c r="E203" t="s">
        <v>455</v>
      </c>
      <c r="F203" t="s">
        <v>673</v>
      </c>
      <c r="O203">
        <v>134006000000</v>
      </c>
      <c r="P203" s="10">
        <v>41729</v>
      </c>
      <c r="Y203">
        <v>141014000000</v>
      </c>
      <c r="Z203" s="10">
        <v>42094</v>
      </c>
      <c r="AI203">
        <v>140585000000</v>
      </c>
      <c r="AJ203" s="10">
        <v>42460</v>
      </c>
      <c r="AS203">
        <v>126529000000</v>
      </c>
      <c r="AT203" s="10">
        <v>42825</v>
      </c>
      <c r="BC203" s="9">
        <v>147049000000</v>
      </c>
      <c r="BD203" s="10">
        <v>43190</v>
      </c>
    </row>
    <row r="204" spans="1:56" x14ac:dyDescent="0.25">
      <c r="A204">
        <v>1463</v>
      </c>
      <c r="B204" t="s">
        <v>182</v>
      </c>
      <c r="C204" t="s">
        <v>549</v>
      </c>
      <c r="D204" t="s">
        <v>482</v>
      </c>
      <c r="E204" t="s">
        <v>455</v>
      </c>
      <c r="F204" t="s">
        <v>674</v>
      </c>
      <c r="O204">
        <v>51439000000</v>
      </c>
      <c r="P204" s="10">
        <v>41729</v>
      </c>
      <c r="Y204">
        <v>55413000000</v>
      </c>
      <c r="Z204" s="10">
        <v>42094</v>
      </c>
      <c r="AI204">
        <v>61089000000</v>
      </c>
      <c r="AJ204" s="10">
        <v>42460</v>
      </c>
      <c r="AS204">
        <v>55552000000</v>
      </c>
      <c r="AT204" s="10">
        <v>42825</v>
      </c>
      <c r="BC204" s="9">
        <v>56000000000</v>
      </c>
      <c r="BD204" s="10">
        <v>43190</v>
      </c>
    </row>
    <row r="205" spans="1:56" x14ac:dyDescent="0.25">
      <c r="A205">
        <v>1463</v>
      </c>
      <c r="B205" t="s">
        <v>182</v>
      </c>
      <c r="C205" t="s">
        <v>549</v>
      </c>
      <c r="D205" t="s">
        <v>482</v>
      </c>
      <c r="E205" t="s">
        <v>455</v>
      </c>
      <c r="F205" t="s">
        <v>675</v>
      </c>
      <c r="O205">
        <v>24859000000</v>
      </c>
      <c r="P205" s="10">
        <v>41729</v>
      </c>
      <c r="Y205">
        <v>29773000000</v>
      </c>
      <c r="Z205" s="10">
        <v>42094</v>
      </c>
      <c r="AI205">
        <v>31006000000</v>
      </c>
      <c r="AJ205" s="10">
        <v>42460</v>
      </c>
      <c r="AS205">
        <v>33044000000</v>
      </c>
      <c r="AT205" s="10">
        <v>42825</v>
      </c>
      <c r="BC205" s="9">
        <v>33962000000</v>
      </c>
      <c r="BD205" s="10">
        <v>43190</v>
      </c>
    </row>
    <row r="206" spans="1:56" x14ac:dyDescent="0.25">
      <c r="A206">
        <v>1463</v>
      </c>
      <c r="B206" t="s">
        <v>182</v>
      </c>
      <c r="C206" t="s">
        <v>549</v>
      </c>
      <c r="D206" t="s">
        <v>482</v>
      </c>
      <c r="E206" t="s">
        <v>455</v>
      </c>
      <c r="F206" t="s">
        <v>676</v>
      </c>
      <c r="O206">
        <v>3285000000</v>
      </c>
      <c r="P206" s="10">
        <v>41729</v>
      </c>
      <c r="Y206">
        <v>3289000000</v>
      </c>
      <c r="Z206" s="10">
        <v>42094</v>
      </c>
      <c r="AI206">
        <v>3386000000</v>
      </c>
      <c r="AJ206" s="10">
        <v>42460</v>
      </c>
      <c r="AS206">
        <v>3451000000</v>
      </c>
      <c r="AT206" s="10">
        <v>42825</v>
      </c>
      <c r="BC206" s="9">
        <v>3463000000</v>
      </c>
      <c r="BD206" s="10">
        <v>43190</v>
      </c>
    </row>
    <row r="207" spans="1:56" x14ac:dyDescent="0.25">
      <c r="A207">
        <v>1463</v>
      </c>
      <c r="B207" t="s">
        <v>182</v>
      </c>
      <c r="C207" t="s">
        <v>549</v>
      </c>
      <c r="D207" t="s">
        <v>482</v>
      </c>
      <c r="E207" t="s">
        <v>455</v>
      </c>
      <c r="F207" t="s">
        <v>458</v>
      </c>
      <c r="O207">
        <v>25366000000</v>
      </c>
      <c r="P207" s="10">
        <v>41729</v>
      </c>
      <c r="Y207">
        <v>20467000000</v>
      </c>
      <c r="Z207" s="10">
        <v>42094</v>
      </c>
      <c r="AI207">
        <v>19711000000</v>
      </c>
      <c r="AJ207" s="10">
        <v>42460</v>
      </c>
      <c r="AS207">
        <v>19154000000</v>
      </c>
      <c r="AT207" s="10">
        <v>42825</v>
      </c>
      <c r="BC207" s="9">
        <v>18327000000</v>
      </c>
      <c r="BD207" s="10">
        <v>43190</v>
      </c>
    </row>
    <row r="208" spans="1:56" x14ac:dyDescent="0.25">
      <c r="A208">
        <v>1463</v>
      </c>
      <c r="B208" t="s">
        <v>182</v>
      </c>
      <c r="C208" t="s">
        <v>549</v>
      </c>
      <c r="D208" t="s">
        <v>482</v>
      </c>
      <c r="E208" t="s">
        <v>455</v>
      </c>
      <c r="F208" t="s">
        <v>635</v>
      </c>
      <c r="O208">
        <v>-22782000000</v>
      </c>
      <c r="P208" s="10">
        <v>41729</v>
      </c>
      <c r="Y208">
        <v>-19659000000</v>
      </c>
      <c r="Z208" s="10">
        <v>42094</v>
      </c>
      <c r="AI208">
        <v>-18376000000</v>
      </c>
      <c r="AJ208" s="10">
        <v>42460</v>
      </c>
      <c r="AS208">
        <v>-17590000000</v>
      </c>
      <c r="AT208" s="10">
        <v>42825</v>
      </c>
      <c r="BC208" s="9">
        <v>16971000000</v>
      </c>
      <c r="BD208" s="10">
        <v>43190</v>
      </c>
    </row>
    <row r="209" spans="1:56" x14ac:dyDescent="0.25">
      <c r="A209">
        <v>1531</v>
      </c>
      <c r="B209" t="s">
        <v>196</v>
      </c>
      <c r="C209" t="s">
        <v>549</v>
      </c>
      <c r="D209" t="s">
        <v>482</v>
      </c>
      <c r="E209" t="s">
        <v>455</v>
      </c>
      <c r="F209" t="s">
        <v>163</v>
      </c>
      <c r="O209">
        <v>11587811000</v>
      </c>
      <c r="P209" s="10">
        <v>41729</v>
      </c>
      <c r="Y209">
        <v>8771266000</v>
      </c>
      <c r="Z209" s="10">
        <v>42094</v>
      </c>
      <c r="AI209">
        <v>11997784000</v>
      </c>
      <c r="AJ209" s="10">
        <v>42460</v>
      </c>
      <c r="AS209">
        <v>11739421000</v>
      </c>
      <c r="AT209" s="10">
        <v>42825</v>
      </c>
      <c r="BC209" s="9">
        <v>13511039000</v>
      </c>
      <c r="BD209" s="10">
        <v>43190</v>
      </c>
    </row>
    <row r="210" spans="1:56" x14ac:dyDescent="0.25">
      <c r="A210">
        <v>1531</v>
      </c>
      <c r="B210" t="s">
        <v>196</v>
      </c>
      <c r="C210" t="s">
        <v>549</v>
      </c>
      <c r="D210" t="s">
        <v>482</v>
      </c>
      <c r="E210" t="s">
        <v>455</v>
      </c>
      <c r="F210" t="s">
        <v>570</v>
      </c>
      <c r="O210">
        <v>3783686000</v>
      </c>
      <c r="P210" s="10">
        <v>41729</v>
      </c>
      <c r="Y210">
        <v>4540336000</v>
      </c>
      <c r="Z210" s="10">
        <v>42094</v>
      </c>
      <c r="AI210">
        <v>6719821000</v>
      </c>
      <c r="AJ210" s="10">
        <v>42460</v>
      </c>
      <c r="AS210">
        <v>5803417000</v>
      </c>
      <c r="AT210" s="10">
        <v>42825</v>
      </c>
      <c r="BC210" s="9">
        <v>7722737000</v>
      </c>
      <c r="BD210" s="10">
        <v>43190</v>
      </c>
    </row>
    <row r="211" spans="1:56" x14ac:dyDescent="0.25">
      <c r="A211">
        <v>1531</v>
      </c>
      <c r="B211" t="s">
        <v>196</v>
      </c>
      <c r="C211" t="s">
        <v>549</v>
      </c>
      <c r="D211" t="s">
        <v>482</v>
      </c>
      <c r="E211" t="s">
        <v>455</v>
      </c>
      <c r="F211" t="s">
        <v>618</v>
      </c>
      <c r="O211">
        <v>928469000</v>
      </c>
      <c r="P211" s="10">
        <v>41729</v>
      </c>
      <c r="Y211">
        <v>237142000</v>
      </c>
      <c r="Z211" s="10">
        <v>42094</v>
      </c>
      <c r="AI211">
        <v>200897000</v>
      </c>
      <c r="AJ211" s="10">
        <v>42460</v>
      </c>
      <c r="AS211">
        <v>161317000</v>
      </c>
      <c r="AT211" s="10">
        <v>42825</v>
      </c>
      <c r="BC211" s="9">
        <v>369590000</v>
      </c>
      <c r="BD211" s="10">
        <v>43190</v>
      </c>
    </row>
    <row r="212" spans="1:56" x14ac:dyDescent="0.25">
      <c r="A212">
        <v>1531</v>
      </c>
      <c r="B212" t="s">
        <v>196</v>
      </c>
      <c r="C212" t="s">
        <v>549</v>
      </c>
      <c r="D212" t="s">
        <v>482</v>
      </c>
      <c r="E212" t="s">
        <v>455</v>
      </c>
      <c r="F212" t="s">
        <v>2161</v>
      </c>
      <c r="O212">
        <v>-1314686000</v>
      </c>
      <c r="P212" s="10">
        <v>41729</v>
      </c>
      <c r="Y212">
        <v>-1437622000</v>
      </c>
      <c r="Z212" s="10">
        <v>42094</v>
      </c>
      <c r="AI212">
        <v>-1150683000</v>
      </c>
      <c r="AJ212" s="10">
        <v>42460</v>
      </c>
      <c r="AS212">
        <v>-1249074000</v>
      </c>
      <c r="AT212" s="10">
        <v>42825</v>
      </c>
      <c r="BC212" s="9">
        <v>-1796266000</v>
      </c>
      <c r="BD212" s="10">
        <v>43190</v>
      </c>
    </row>
    <row r="213" spans="1:56" x14ac:dyDescent="0.25">
      <c r="A213">
        <v>12064</v>
      </c>
      <c r="B213" t="s">
        <v>213</v>
      </c>
      <c r="C213" t="s">
        <v>549</v>
      </c>
      <c r="D213" t="s">
        <v>482</v>
      </c>
      <c r="E213" t="s">
        <v>455</v>
      </c>
      <c r="F213" t="s">
        <v>677</v>
      </c>
      <c r="O213">
        <v>45996000000</v>
      </c>
      <c r="P213" s="10">
        <v>41729</v>
      </c>
      <c r="Y213">
        <v>44897000000</v>
      </c>
      <c r="Z213" s="10">
        <v>42094</v>
      </c>
      <c r="AI213">
        <v>43105000000</v>
      </c>
      <c r="AJ213" s="10">
        <v>42460</v>
      </c>
      <c r="AS213">
        <v>41248000000</v>
      </c>
      <c r="AT213" s="10">
        <v>42825</v>
      </c>
      <c r="BC213" s="9">
        <v>46146000000</v>
      </c>
      <c r="BD213" s="10">
        <v>43190</v>
      </c>
    </row>
    <row r="214" spans="1:56" x14ac:dyDescent="0.25">
      <c r="A214">
        <v>12064</v>
      </c>
      <c r="B214" t="s">
        <v>213</v>
      </c>
      <c r="C214" t="s">
        <v>549</v>
      </c>
      <c r="D214" t="s">
        <v>482</v>
      </c>
      <c r="E214" t="s">
        <v>455</v>
      </c>
      <c r="F214" t="s">
        <v>678</v>
      </c>
      <c r="O214">
        <v>25163000000</v>
      </c>
      <c r="P214" s="10">
        <v>41729</v>
      </c>
      <c r="Y214">
        <v>30703000000</v>
      </c>
      <c r="Z214" s="10">
        <v>42094</v>
      </c>
      <c r="AI214">
        <v>32623000000</v>
      </c>
      <c r="AJ214" s="10">
        <v>42460</v>
      </c>
      <c r="AS214">
        <v>28542000000</v>
      </c>
      <c r="AT214" s="10">
        <v>42825</v>
      </c>
      <c r="BC214" s="9">
        <v>38872000000</v>
      </c>
      <c r="BD214" s="10">
        <v>43190</v>
      </c>
    </row>
    <row r="215" spans="1:56" x14ac:dyDescent="0.25">
      <c r="A215">
        <v>12064</v>
      </c>
      <c r="B215" t="s">
        <v>213</v>
      </c>
      <c r="C215" t="s">
        <v>549</v>
      </c>
      <c r="D215" t="s">
        <v>482</v>
      </c>
      <c r="E215" t="s">
        <v>455</v>
      </c>
      <c r="F215" t="s">
        <v>458</v>
      </c>
      <c r="O215">
        <v>416000000</v>
      </c>
      <c r="P215" s="10">
        <v>41729</v>
      </c>
      <c r="Y215">
        <v>376000000</v>
      </c>
      <c r="Z215" s="10">
        <v>42094</v>
      </c>
      <c r="AI215">
        <v>299000000</v>
      </c>
      <c r="AJ215" s="10">
        <v>42460</v>
      </c>
      <c r="AS215">
        <v>365000000</v>
      </c>
      <c r="AT215" s="10">
        <v>42825</v>
      </c>
      <c r="BC215" s="9"/>
    </row>
    <row r="216" spans="1:56" x14ac:dyDescent="0.25">
      <c r="A216">
        <v>12064</v>
      </c>
      <c r="B216" t="s">
        <v>213</v>
      </c>
      <c r="C216" t="s">
        <v>549</v>
      </c>
      <c r="D216" t="s">
        <v>482</v>
      </c>
      <c r="E216" t="s">
        <v>455</v>
      </c>
      <c r="F216" t="s">
        <v>635</v>
      </c>
      <c r="O216">
        <v>-360000000</v>
      </c>
      <c r="P216" s="10">
        <v>41729</v>
      </c>
      <c r="Y216">
        <v>-337000000</v>
      </c>
      <c r="Z216" s="10">
        <v>42094</v>
      </c>
      <c r="AI216">
        <v>-270000000</v>
      </c>
      <c r="AJ216" s="10">
        <v>42460</v>
      </c>
      <c r="AS216">
        <v>-294000000</v>
      </c>
      <c r="AT216" s="10">
        <v>42825</v>
      </c>
      <c r="BC216" s="9"/>
    </row>
    <row r="217" spans="1:56" x14ac:dyDescent="0.25">
      <c r="A217">
        <v>1463</v>
      </c>
      <c r="B217" t="s">
        <v>182</v>
      </c>
      <c r="C217" t="s">
        <v>549</v>
      </c>
      <c r="D217" t="s">
        <v>482</v>
      </c>
      <c r="E217" t="s">
        <v>483</v>
      </c>
      <c r="F217" t="s">
        <v>163</v>
      </c>
      <c r="O217">
        <v>170472000000</v>
      </c>
      <c r="P217" s="10">
        <v>41729</v>
      </c>
      <c r="Y217">
        <v>174435000000</v>
      </c>
      <c r="Z217" s="10">
        <v>42094</v>
      </c>
      <c r="AI217">
        <v>173322000000</v>
      </c>
      <c r="AJ217" s="10">
        <v>42460</v>
      </c>
      <c r="AS217">
        <v>161410000000</v>
      </c>
      <c r="AT217" s="10">
        <v>42825</v>
      </c>
      <c r="BC217" s="9">
        <v>167678000000</v>
      </c>
      <c r="BD217" s="10">
        <v>43190</v>
      </c>
    </row>
    <row r="218" spans="1:56" x14ac:dyDescent="0.25">
      <c r="A218">
        <v>1463</v>
      </c>
      <c r="B218" t="s">
        <v>182</v>
      </c>
      <c r="C218" t="s">
        <v>549</v>
      </c>
      <c r="D218" t="s">
        <v>482</v>
      </c>
      <c r="E218" t="s">
        <v>483</v>
      </c>
      <c r="F218" t="s">
        <v>570</v>
      </c>
      <c r="O218">
        <v>33061000000</v>
      </c>
      <c r="P218" s="10">
        <v>41729</v>
      </c>
      <c r="Y218">
        <v>40831000000</v>
      </c>
      <c r="Z218" s="10">
        <v>42094</v>
      </c>
      <c r="AI218">
        <v>46447000000</v>
      </c>
      <c r="AJ218" s="10">
        <v>42460</v>
      </c>
      <c r="AS218">
        <v>42166000000</v>
      </c>
      <c r="AT218" s="10">
        <v>42825</v>
      </c>
      <c r="BC218" s="9">
        <v>55719000000</v>
      </c>
      <c r="BD218" s="10">
        <v>43190</v>
      </c>
    </row>
    <row r="219" spans="1:56" x14ac:dyDescent="0.25">
      <c r="A219">
        <v>1463</v>
      </c>
      <c r="B219" t="s">
        <v>182</v>
      </c>
      <c r="C219" t="s">
        <v>549</v>
      </c>
      <c r="D219" t="s">
        <v>482</v>
      </c>
      <c r="E219" t="s">
        <v>483</v>
      </c>
      <c r="F219" t="s">
        <v>2060</v>
      </c>
      <c r="O219">
        <v>12642000000</v>
      </c>
      <c r="P219" s="10">
        <v>41729</v>
      </c>
      <c r="Y219">
        <v>15032000000</v>
      </c>
      <c r="Z219" s="10">
        <v>42094</v>
      </c>
      <c r="AI219">
        <v>17634000000</v>
      </c>
      <c r="AJ219" s="10">
        <v>42460</v>
      </c>
      <c r="AS219">
        <v>16564000000</v>
      </c>
      <c r="AT219" s="10">
        <v>42825</v>
      </c>
      <c r="BC219" s="9">
        <v>18434000000</v>
      </c>
      <c r="BD219" s="10">
        <v>43190</v>
      </c>
    </row>
    <row r="220" spans="1:56" x14ac:dyDescent="0.25">
      <c r="A220">
        <v>1531</v>
      </c>
      <c r="B220" t="s">
        <v>196</v>
      </c>
      <c r="C220" t="s">
        <v>549</v>
      </c>
      <c r="D220" t="s">
        <v>482</v>
      </c>
      <c r="E220" t="s">
        <v>483</v>
      </c>
      <c r="F220" t="s">
        <v>163</v>
      </c>
      <c r="O220">
        <v>5889823000</v>
      </c>
      <c r="P220" s="10">
        <v>41729</v>
      </c>
      <c r="Y220">
        <v>5249525000</v>
      </c>
      <c r="Z220" s="10">
        <v>42094</v>
      </c>
      <c r="AI220">
        <v>5193452000</v>
      </c>
      <c r="AJ220" s="10">
        <v>42460</v>
      </c>
      <c r="AS220">
        <v>5643366000</v>
      </c>
      <c r="AT220" s="10">
        <v>42825</v>
      </c>
      <c r="BC220" s="9"/>
    </row>
    <row r="221" spans="1:56" x14ac:dyDescent="0.25">
      <c r="A221">
        <v>1531</v>
      </c>
      <c r="B221" t="s">
        <v>196</v>
      </c>
      <c r="C221" t="s">
        <v>549</v>
      </c>
      <c r="D221" t="s">
        <v>482</v>
      </c>
      <c r="E221" t="s">
        <v>483</v>
      </c>
      <c r="F221" t="s">
        <v>570</v>
      </c>
      <c r="O221">
        <v>8166989000</v>
      </c>
      <c r="P221" s="10">
        <v>41729</v>
      </c>
      <c r="Y221">
        <v>6624455000</v>
      </c>
      <c r="Z221" s="10">
        <v>42094</v>
      </c>
      <c r="AI221">
        <v>12373470000</v>
      </c>
      <c r="AJ221" s="10">
        <v>42460</v>
      </c>
      <c r="AS221">
        <v>10650398000</v>
      </c>
      <c r="AT221" s="10">
        <v>42825</v>
      </c>
      <c r="BC221" s="9"/>
    </row>
    <row r="222" spans="1:56" x14ac:dyDescent="0.25">
      <c r="A222">
        <v>1531</v>
      </c>
      <c r="B222" t="s">
        <v>196</v>
      </c>
      <c r="C222" t="s">
        <v>549</v>
      </c>
      <c r="D222" t="s">
        <v>482</v>
      </c>
      <c r="E222" t="s">
        <v>483</v>
      </c>
      <c r="F222" t="s">
        <v>316</v>
      </c>
      <c r="O222">
        <v>928469000</v>
      </c>
      <c r="P222" s="10">
        <v>41729</v>
      </c>
      <c r="Y222">
        <v>237142000</v>
      </c>
      <c r="Z222" s="10">
        <v>42094</v>
      </c>
      <c r="AI222">
        <v>200897000</v>
      </c>
      <c r="AJ222" s="10">
        <v>42460</v>
      </c>
      <c r="AS222">
        <v>161317000</v>
      </c>
      <c r="AT222" s="10">
        <v>42825</v>
      </c>
      <c r="BC222" s="9"/>
    </row>
    <row r="223" spans="1:56" x14ac:dyDescent="0.25">
      <c r="A223">
        <v>12064</v>
      </c>
      <c r="B223" t="s">
        <v>213</v>
      </c>
      <c r="C223" t="s">
        <v>549</v>
      </c>
      <c r="D223" t="s">
        <v>482</v>
      </c>
      <c r="E223" t="s">
        <v>483</v>
      </c>
      <c r="F223" t="s">
        <v>570</v>
      </c>
      <c r="O223">
        <v>8598000000</v>
      </c>
      <c r="P223" s="10">
        <v>41729</v>
      </c>
      <c r="Y223">
        <v>10521000000</v>
      </c>
      <c r="Z223" s="10">
        <v>42094</v>
      </c>
      <c r="AI223">
        <v>15918000000</v>
      </c>
      <c r="AJ223" s="10">
        <v>42460</v>
      </c>
      <c r="AS223">
        <v>9933000000</v>
      </c>
      <c r="AT223" s="10">
        <v>42825</v>
      </c>
      <c r="BC223" s="9"/>
    </row>
    <row r="224" spans="1:56" x14ac:dyDescent="0.25">
      <c r="A224">
        <v>12064</v>
      </c>
      <c r="B224" t="s">
        <v>213</v>
      </c>
      <c r="C224" t="s">
        <v>549</v>
      </c>
      <c r="D224" t="s">
        <v>482</v>
      </c>
      <c r="E224" t="s">
        <v>483</v>
      </c>
      <c r="F224" t="s">
        <v>629</v>
      </c>
      <c r="O224">
        <v>61198000000</v>
      </c>
      <c r="P224" s="10">
        <v>41729</v>
      </c>
      <c r="Y224">
        <v>64007000000</v>
      </c>
      <c r="Z224" s="10">
        <v>42094</v>
      </c>
      <c r="AI224">
        <v>57945000000</v>
      </c>
      <c r="AJ224" s="10">
        <v>42460</v>
      </c>
      <c r="AS224">
        <v>58092000000</v>
      </c>
      <c r="AT224" s="10">
        <v>42825</v>
      </c>
      <c r="BC224" s="9"/>
    </row>
    <row r="225" spans="1:56" x14ac:dyDescent="0.25">
      <c r="A225">
        <v>12064</v>
      </c>
      <c r="B225" t="s">
        <v>213</v>
      </c>
      <c r="C225" t="s">
        <v>549</v>
      </c>
      <c r="D225" t="s">
        <v>482</v>
      </c>
      <c r="E225" t="s">
        <v>483</v>
      </c>
      <c r="F225" t="s">
        <v>458</v>
      </c>
      <c r="O225">
        <v>1419000000</v>
      </c>
      <c r="P225" s="10">
        <v>41729</v>
      </c>
      <c r="Y225">
        <v>1110000000</v>
      </c>
      <c r="Z225" s="10">
        <v>42094</v>
      </c>
      <c r="AI225">
        <v>1894000000</v>
      </c>
      <c r="AJ225" s="10">
        <v>42460</v>
      </c>
      <c r="AS225">
        <v>1836000000</v>
      </c>
      <c r="AT225" s="10">
        <v>42825</v>
      </c>
      <c r="BC225" s="9"/>
    </row>
    <row r="226" spans="1:56" x14ac:dyDescent="0.25">
      <c r="A226">
        <v>8096</v>
      </c>
      <c r="B226" t="s">
        <v>162</v>
      </c>
      <c r="C226" t="s">
        <v>549</v>
      </c>
      <c r="D226" t="s">
        <v>482</v>
      </c>
      <c r="E226" t="s">
        <v>455</v>
      </c>
      <c r="F226" t="s">
        <v>680</v>
      </c>
      <c r="O226">
        <v>534462000000</v>
      </c>
      <c r="P226" s="10">
        <v>41729</v>
      </c>
      <c r="Y226">
        <v>603854000000</v>
      </c>
      <c r="Z226" s="10">
        <v>42094</v>
      </c>
      <c r="AI226">
        <v>632471000000</v>
      </c>
      <c r="AJ226" s="10">
        <v>42460</v>
      </c>
      <c r="AS226">
        <v>620725000000</v>
      </c>
      <c r="AT226" s="10">
        <v>42825</v>
      </c>
      <c r="BC226" s="9"/>
    </row>
    <row r="227" spans="1:56" x14ac:dyDescent="0.25">
      <c r="A227">
        <v>8096</v>
      </c>
      <c r="B227" t="s">
        <v>162</v>
      </c>
      <c r="C227" t="s">
        <v>549</v>
      </c>
      <c r="D227" t="s">
        <v>482</v>
      </c>
      <c r="E227" t="s">
        <v>455</v>
      </c>
      <c r="F227" t="s">
        <v>681</v>
      </c>
      <c r="O227">
        <v>71761000000</v>
      </c>
      <c r="P227" s="10">
        <v>41729</v>
      </c>
      <c r="Z227" s="10"/>
      <c r="AJ227" s="10"/>
      <c r="AS227">
        <v>977343000000</v>
      </c>
      <c r="AT227" s="10">
        <v>42825</v>
      </c>
      <c r="BC227" s="9"/>
    </row>
    <row r="228" spans="1:56" x14ac:dyDescent="0.25">
      <c r="A228">
        <v>8096</v>
      </c>
      <c r="B228" t="s">
        <v>162</v>
      </c>
      <c r="C228" t="s">
        <v>549</v>
      </c>
      <c r="D228" t="s">
        <v>482</v>
      </c>
      <c r="E228" t="s">
        <v>455</v>
      </c>
      <c r="F228" t="s">
        <v>682</v>
      </c>
      <c r="O228">
        <v>79840000000</v>
      </c>
      <c r="P228" s="10">
        <v>41729</v>
      </c>
      <c r="Y228">
        <v>257174000000</v>
      </c>
      <c r="Z228" s="10">
        <v>42094</v>
      </c>
      <c r="AI228">
        <v>285452000000</v>
      </c>
      <c r="AJ228" s="10">
        <v>42460</v>
      </c>
      <c r="AS228">
        <v>270154000000</v>
      </c>
      <c r="AT228" s="10">
        <v>42825</v>
      </c>
      <c r="BC228" s="9"/>
    </row>
    <row r="229" spans="1:56" x14ac:dyDescent="0.25">
      <c r="A229">
        <v>8096</v>
      </c>
      <c r="B229" t="s">
        <v>162</v>
      </c>
      <c r="C229" t="s">
        <v>549</v>
      </c>
      <c r="D229" t="s">
        <v>482</v>
      </c>
      <c r="E229" t="s">
        <v>455</v>
      </c>
      <c r="F229" t="s">
        <v>458</v>
      </c>
      <c r="O229">
        <v>42266000000</v>
      </c>
      <c r="P229" s="10">
        <v>41729</v>
      </c>
      <c r="Y229">
        <v>42759000000</v>
      </c>
      <c r="Z229" s="10">
        <v>42094</v>
      </c>
      <c r="AI229">
        <v>36760000000</v>
      </c>
      <c r="AJ229" s="10">
        <v>42460</v>
      </c>
      <c r="AS229">
        <v>51122000000</v>
      </c>
      <c r="AT229" s="10">
        <v>42825</v>
      </c>
      <c r="BC229" s="9">
        <v>17251000000</v>
      </c>
      <c r="BD229" s="10">
        <v>43190</v>
      </c>
    </row>
    <row r="230" spans="1:56" x14ac:dyDescent="0.25">
      <c r="A230">
        <v>8096</v>
      </c>
      <c r="B230" t="s">
        <v>162</v>
      </c>
      <c r="C230" t="s">
        <v>549</v>
      </c>
      <c r="D230" t="s">
        <v>482</v>
      </c>
      <c r="E230" t="s">
        <v>455</v>
      </c>
      <c r="F230" t="s">
        <v>635</v>
      </c>
      <c r="O230">
        <v>-76197000000</v>
      </c>
      <c r="P230" s="10">
        <v>41729</v>
      </c>
      <c r="Y230">
        <v>-41152000000</v>
      </c>
      <c r="Z230" s="10">
        <v>42094</v>
      </c>
      <c r="AI230">
        <v>-36537000000</v>
      </c>
      <c r="AJ230" s="10">
        <v>42460</v>
      </c>
      <c r="AS230">
        <v>-36353000000</v>
      </c>
      <c r="AT230" s="10">
        <v>42825</v>
      </c>
      <c r="BC230" s="9"/>
    </row>
    <row r="231" spans="1:56" x14ac:dyDescent="0.25">
      <c r="A231">
        <v>8069</v>
      </c>
      <c r="B231" t="s">
        <v>165</v>
      </c>
      <c r="C231" t="s">
        <v>549</v>
      </c>
      <c r="D231" t="s">
        <v>482</v>
      </c>
      <c r="E231" t="s">
        <v>455</v>
      </c>
      <c r="F231" t="s">
        <v>683</v>
      </c>
      <c r="O231">
        <v>322398000000</v>
      </c>
      <c r="P231" s="10">
        <v>41729</v>
      </c>
      <c r="Y231">
        <v>342694000000</v>
      </c>
      <c r="Z231" s="10">
        <v>42094</v>
      </c>
      <c r="AI231">
        <v>321614000000</v>
      </c>
      <c r="AJ231" s="10">
        <v>42460</v>
      </c>
      <c r="AS231">
        <v>292579000000</v>
      </c>
      <c r="AT231" s="10">
        <v>42825</v>
      </c>
      <c r="BC231" s="9"/>
    </row>
    <row r="232" spans="1:56" x14ac:dyDescent="0.25">
      <c r="A232">
        <v>8069</v>
      </c>
      <c r="B232" t="s">
        <v>165</v>
      </c>
      <c r="C232" t="s">
        <v>549</v>
      </c>
      <c r="D232" t="s">
        <v>482</v>
      </c>
      <c r="E232" t="s">
        <v>455</v>
      </c>
      <c r="F232" t="s">
        <v>684</v>
      </c>
      <c r="O232">
        <v>53003000000</v>
      </c>
      <c r="P232" s="10">
        <v>41729</v>
      </c>
      <c r="Y232">
        <v>64995000000</v>
      </c>
      <c r="Z232" s="10">
        <v>42094</v>
      </c>
      <c r="AI232">
        <v>70392000000</v>
      </c>
      <c r="AJ232" s="10">
        <v>42460</v>
      </c>
      <c r="AS232">
        <v>68064000000</v>
      </c>
      <c r="AT232" s="10">
        <v>42825</v>
      </c>
      <c r="BC232" s="9"/>
    </row>
    <row r="233" spans="1:56" x14ac:dyDescent="0.25">
      <c r="A233">
        <v>8069</v>
      </c>
      <c r="B233" t="s">
        <v>165</v>
      </c>
      <c r="C233" t="s">
        <v>549</v>
      </c>
      <c r="D233" t="s">
        <v>482</v>
      </c>
      <c r="E233" t="s">
        <v>455</v>
      </c>
      <c r="F233" t="s">
        <v>685</v>
      </c>
      <c r="O233">
        <v>71818000000</v>
      </c>
      <c r="P233" s="10">
        <v>41729</v>
      </c>
      <c r="Y233">
        <v>73956000000</v>
      </c>
      <c r="Z233" s="10">
        <v>42094</v>
      </c>
      <c r="AI233">
        <v>93328000000</v>
      </c>
      <c r="AJ233" s="10">
        <v>42460</v>
      </c>
      <c r="AS233">
        <v>114120000000</v>
      </c>
      <c r="AT233" s="10">
        <v>42825</v>
      </c>
      <c r="BC233" s="9"/>
    </row>
    <row r="234" spans="1:56" x14ac:dyDescent="0.25">
      <c r="A234">
        <v>8069</v>
      </c>
      <c r="B234" t="s">
        <v>165</v>
      </c>
      <c r="C234" t="s">
        <v>549</v>
      </c>
      <c r="D234" t="s">
        <v>482</v>
      </c>
      <c r="E234" t="s">
        <v>455</v>
      </c>
      <c r="F234" t="s">
        <v>458</v>
      </c>
      <c r="O234">
        <v>4874000000</v>
      </c>
      <c r="P234" s="10">
        <v>41729</v>
      </c>
      <c r="Y234">
        <v>5008000000</v>
      </c>
      <c r="Z234" s="10">
        <v>42094</v>
      </c>
      <c r="AI234">
        <v>5066000000</v>
      </c>
      <c r="AJ234" s="10">
        <v>42460</v>
      </c>
      <c r="AS234">
        <v>4991000000</v>
      </c>
      <c r="AT234" s="10">
        <v>42825</v>
      </c>
      <c r="BC234" s="9"/>
    </row>
    <row r="235" spans="1:56" x14ac:dyDescent="0.25">
      <c r="A235">
        <v>8069</v>
      </c>
      <c r="B235" t="s">
        <v>165</v>
      </c>
      <c r="C235" t="s">
        <v>549</v>
      </c>
      <c r="D235" t="s">
        <v>482</v>
      </c>
      <c r="E235" t="s">
        <v>455</v>
      </c>
      <c r="F235" t="s">
        <v>635</v>
      </c>
      <c r="O235">
        <v>-3437000000</v>
      </c>
      <c r="P235" s="10">
        <v>41729</v>
      </c>
      <c r="Y235">
        <v>-3955000000</v>
      </c>
      <c r="Z235" s="10">
        <v>42094</v>
      </c>
      <c r="AI235">
        <v>-4166000000</v>
      </c>
      <c r="AJ235" s="10">
        <v>42460</v>
      </c>
      <c r="AS235">
        <v>-3652000000</v>
      </c>
      <c r="AT235" s="10">
        <v>42825</v>
      </c>
      <c r="BC235" s="9"/>
    </row>
    <row r="236" spans="1:56" x14ac:dyDescent="0.25">
      <c r="A236">
        <v>1357</v>
      </c>
      <c r="B236" t="s">
        <v>167</v>
      </c>
      <c r="C236" t="s">
        <v>549</v>
      </c>
      <c r="D236" t="s">
        <v>482</v>
      </c>
      <c r="E236" t="s">
        <v>455</v>
      </c>
      <c r="F236" t="s">
        <v>686</v>
      </c>
      <c r="O236">
        <v>1943968000000</v>
      </c>
      <c r="P236" s="10">
        <v>41729</v>
      </c>
      <c r="Y236">
        <v>2034022000000</v>
      </c>
      <c r="Z236" s="10">
        <v>42094</v>
      </c>
      <c r="AI236">
        <v>2109321000000</v>
      </c>
      <c r="AJ236" s="10">
        <v>42460</v>
      </c>
      <c r="AS236" s="9">
        <v>1982821000000</v>
      </c>
      <c r="AT236" s="10">
        <v>42825</v>
      </c>
      <c r="BC236" s="9">
        <v>2008900000000</v>
      </c>
      <c r="BD236" s="10">
        <v>43190</v>
      </c>
    </row>
    <row r="237" spans="1:56" x14ac:dyDescent="0.25">
      <c r="A237">
        <v>1357</v>
      </c>
      <c r="B237" t="s">
        <v>167</v>
      </c>
      <c r="C237" t="s">
        <v>549</v>
      </c>
      <c r="D237" t="s">
        <v>482</v>
      </c>
      <c r="E237" t="s">
        <v>455</v>
      </c>
      <c r="F237" t="s">
        <v>687</v>
      </c>
      <c r="O237">
        <v>1506215000000</v>
      </c>
      <c r="P237" s="10">
        <v>41729</v>
      </c>
      <c r="Y237">
        <v>1599506000000</v>
      </c>
      <c r="Z237" s="10">
        <v>42094</v>
      </c>
      <c r="AI237">
        <v>2333144000000</v>
      </c>
      <c r="AJ237" s="10">
        <v>42460</v>
      </c>
      <c r="AS237" s="9">
        <v>2331931000000</v>
      </c>
      <c r="AT237" s="10">
        <v>42825</v>
      </c>
      <c r="BC237" s="9">
        <v>2375000000000</v>
      </c>
      <c r="BD237" s="10">
        <v>43190</v>
      </c>
    </row>
    <row r="238" spans="1:56" x14ac:dyDescent="0.25">
      <c r="A238">
        <v>1357</v>
      </c>
      <c r="B238" t="s">
        <v>167</v>
      </c>
      <c r="C238" t="s">
        <v>549</v>
      </c>
      <c r="D238" t="s">
        <v>482</v>
      </c>
      <c r="E238" t="s">
        <v>455</v>
      </c>
      <c r="F238" t="s">
        <v>688</v>
      </c>
      <c r="O238">
        <v>1117601000000</v>
      </c>
      <c r="P238" s="10">
        <v>41729</v>
      </c>
      <c r="Y238">
        <v>1131696000000</v>
      </c>
      <c r="Z238" s="10">
        <v>42094</v>
      </c>
      <c r="AI238">
        <v>1127608000000</v>
      </c>
      <c r="AJ238" s="10">
        <v>42460</v>
      </c>
      <c r="AS238" s="9">
        <v>1170375000000</v>
      </c>
      <c r="AT238" s="10">
        <v>42825</v>
      </c>
      <c r="BC238" s="9">
        <v>1086500000000</v>
      </c>
      <c r="BD238" s="10">
        <v>43190</v>
      </c>
    </row>
    <row r="239" spans="1:56" x14ac:dyDescent="0.25">
      <c r="A239">
        <v>1357</v>
      </c>
      <c r="B239" t="s">
        <v>167</v>
      </c>
      <c r="C239" t="s">
        <v>549</v>
      </c>
      <c r="D239" t="s">
        <v>482</v>
      </c>
      <c r="E239" t="s">
        <v>455</v>
      </c>
      <c r="F239" t="s">
        <v>689</v>
      </c>
      <c r="O239">
        <v>802988000000</v>
      </c>
      <c r="P239" s="10">
        <v>41729</v>
      </c>
      <c r="Y239">
        <v>815792000000</v>
      </c>
      <c r="Z239" s="10">
        <v>42094</v>
      </c>
      <c r="AI239">
        <v>758331000000</v>
      </c>
      <c r="AJ239" s="10">
        <v>42460</v>
      </c>
      <c r="AS239" s="9">
        <v>753947000000</v>
      </c>
      <c r="AT239" s="10">
        <v>42825</v>
      </c>
      <c r="BC239" s="9">
        <v>959100000000</v>
      </c>
      <c r="BD239" s="10">
        <v>43190</v>
      </c>
    </row>
    <row r="240" spans="1:56" x14ac:dyDescent="0.25">
      <c r="A240">
        <v>1357</v>
      </c>
      <c r="B240" t="s">
        <v>167</v>
      </c>
      <c r="C240" t="s">
        <v>549</v>
      </c>
      <c r="D240" t="s">
        <v>482</v>
      </c>
      <c r="E240" t="s">
        <v>455</v>
      </c>
      <c r="F240" t="s">
        <v>690</v>
      </c>
      <c r="O240">
        <v>1385119000000</v>
      </c>
      <c r="P240" s="10">
        <v>41729</v>
      </c>
      <c r="Y240">
        <v>1529434000000</v>
      </c>
      <c r="Z240" s="10">
        <v>42094</v>
      </c>
      <c r="AI240">
        <v>1564052000000</v>
      </c>
      <c r="AJ240" s="10">
        <v>42460</v>
      </c>
      <c r="AS240" s="9">
        <v>1464687000000</v>
      </c>
      <c r="AT240" s="10">
        <v>42825</v>
      </c>
      <c r="BC240" s="9">
        <v>1657500000000</v>
      </c>
      <c r="BD240" s="10">
        <v>43190</v>
      </c>
    </row>
    <row r="241" spans="1:56" x14ac:dyDescent="0.25">
      <c r="A241">
        <v>1357</v>
      </c>
      <c r="B241" t="s">
        <v>167</v>
      </c>
      <c r="C241" t="s">
        <v>549</v>
      </c>
      <c r="D241" t="s">
        <v>482</v>
      </c>
      <c r="E241" t="s">
        <v>455</v>
      </c>
      <c r="F241" t="s">
        <v>691</v>
      </c>
      <c r="O241">
        <v>892426000000</v>
      </c>
      <c r="P241" s="10">
        <v>41729</v>
      </c>
      <c r="Y241">
        <v>936934000000</v>
      </c>
      <c r="Z241" s="10">
        <v>42094</v>
      </c>
      <c r="AI241">
        <v>1001192000000</v>
      </c>
      <c r="AJ241" s="10">
        <v>42460</v>
      </c>
      <c r="AS241" s="9">
        <v>992284000000</v>
      </c>
      <c r="AT241" s="10">
        <v>42825</v>
      </c>
      <c r="BC241" s="9">
        <v>1001000000000</v>
      </c>
      <c r="BD241" s="10">
        <v>43190</v>
      </c>
    </row>
    <row r="242" spans="1:56" x14ac:dyDescent="0.25">
      <c r="A242">
        <v>1357</v>
      </c>
      <c r="B242" t="s">
        <v>167</v>
      </c>
      <c r="C242" t="s">
        <v>549</v>
      </c>
      <c r="D242" t="s">
        <v>482</v>
      </c>
      <c r="E242" t="s">
        <v>455</v>
      </c>
      <c r="F242" t="s">
        <v>650</v>
      </c>
      <c r="O242">
        <v>342675000000</v>
      </c>
      <c r="P242" s="10">
        <v>41729</v>
      </c>
      <c r="Y242">
        <v>356291000000</v>
      </c>
      <c r="Z242" s="10">
        <v>42094</v>
      </c>
      <c r="AI242">
        <v>365353000000</v>
      </c>
      <c r="AJ242" s="10">
        <v>42460</v>
      </c>
      <c r="AS242" s="9">
        <v>179212000000</v>
      </c>
      <c r="AT242" s="10">
        <v>42825</v>
      </c>
      <c r="BC242" s="9">
        <v>0</v>
      </c>
      <c r="BD242" s="10">
        <v>43190</v>
      </c>
    </row>
    <row r="243" spans="1:56" x14ac:dyDescent="0.25">
      <c r="A243">
        <v>1357</v>
      </c>
      <c r="B243" t="s">
        <v>167</v>
      </c>
      <c r="C243" t="s">
        <v>549</v>
      </c>
      <c r="D243" t="s">
        <v>482</v>
      </c>
      <c r="E243" t="s">
        <v>455</v>
      </c>
      <c r="F243" t="s">
        <v>458</v>
      </c>
      <c r="O243">
        <v>1454952000000</v>
      </c>
      <c r="P243" s="10">
        <v>41729</v>
      </c>
      <c r="Y243">
        <v>1274251000000</v>
      </c>
      <c r="Z243" s="10">
        <v>42094</v>
      </c>
      <c r="AI243">
        <v>1252762000000</v>
      </c>
      <c r="AJ243" s="10">
        <v>42460</v>
      </c>
      <c r="AS243" s="9">
        <v>653794000000</v>
      </c>
      <c r="AT243" s="10">
        <v>42825</v>
      </c>
      <c r="BC243" s="9"/>
    </row>
    <row r="244" spans="1:56" x14ac:dyDescent="0.25">
      <c r="A244">
        <v>1357</v>
      </c>
      <c r="B244" t="s">
        <v>167</v>
      </c>
      <c r="C244" t="s">
        <v>549</v>
      </c>
      <c r="D244" t="s">
        <v>482</v>
      </c>
      <c r="E244" t="s">
        <v>455</v>
      </c>
      <c r="F244" t="s">
        <v>692</v>
      </c>
      <c r="O244">
        <v>744036000000</v>
      </c>
      <c r="P244" s="10">
        <v>41729</v>
      </c>
      <c r="Y244">
        <v>754270000000</v>
      </c>
      <c r="Z244" s="10">
        <v>42094</v>
      </c>
      <c r="AI244">
        <v>681018000000</v>
      </c>
      <c r="AJ244" s="10">
        <v>42460</v>
      </c>
      <c r="AS244" s="9">
        <v>557315000000</v>
      </c>
      <c r="AT244" s="10">
        <v>42825</v>
      </c>
      <c r="BC244" s="9"/>
    </row>
    <row r="245" spans="1:56" x14ac:dyDescent="0.25">
      <c r="A245">
        <v>1357</v>
      </c>
      <c r="B245" t="s">
        <v>167</v>
      </c>
      <c r="C245" t="s">
        <v>549</v>
      </c>
      <c r="D245" t="s">
        <v>482</v>
      </c>
      <c r="E245" t="s">
        <v>455</v>
      </c>
      <c r="F245" t="s">
        <v>635</v>
      </c>
      <c r="O245">
        <v>-1251344000000</v>
      </c>
      <c r="P245" s="10">
        <v>41729</v>
      </c>
      <c r="Y245">
        <v>-1123981000000</v>
      </c>
      <c r="Z245" s="10">
        <v>42094</v>
      </c>
      <c r="AI245">
        <v>-1158476000000</v>
      </c>
      <c r="AJ245" s="10">
        <v>42460</v>
      </c>
      <c r="AS245" s="9">
        <v>-924102000000</v>
      </c>
      <c r="AT245" s="10">
        <v>42825</v>
      </c>
      <c r="BC245" s="9">
        <v>-817500000000</v>
      </c>
      <c r="BD245" s="10">
        <v>43190</v>
      </c>
    </row>
    <row r="246" spans="1:56" x14ac:dyDescent="0.25">
      <c r="A246">
        <v>1358</v>
      </c>
      <c r="B246" t="s">
        <v>169</v>
      </c>
      <c r="C246" t="s">
        <v>549</v>
      </c>
      <c r="D246" t="s">
        <v>482</v>
      </c>
      <c r="E246" t="s">
        <v>455</v>
      </c>
      <c r="F246" t="s">
        <v>2086</v>
      </c>
      <c r="O246">
        <v>207236000000</v>
      </c>
      <c r="P246" s="10">
        <v>41729</v>
      </c>
      <c r="Y246">
        <v>228937000000</v>
      </c>
      <c r="Z246" s="10">
        <v>42094</v>
      </c>
      <c r="AI246">
        <v>242000000000</v>
      </c>
      <c r="AJ246" s="10">
        <v>42460</v>
      </c>
      <c r="AS246" s="9">
        <v>254905000000</v>
      </c>
      <c r="AT246" s="10">
        <v>42825</v>
      </c>
      <c r="BC246" s="9">
        <v>231800000000</v>
      </c>
      <c r="BD246" s="10">
        <v>43190</v>
      </c>
    </row>
    <row r="247" spans="1:56" x14ac:dyDescent="0.25">
      <c r="A247">
        <v>1358</v>
      </c>
      <c r="B247" t="s">
        <v>169</v>
      </c>
      <c r="C247" t="s">
        <v>549</v>
      </c>
      <c r="D247" t="s">
        <v>482</v>
      </c>
      <c r="E247" t="s">
        <v>455</v>
      </c>
      <c r="F247" t="s">
        <v>693</v>
      </c>
      <c r="O247">
        <v>52297000000</v>
      </c>
      <c r="P247" s="10">
        <v>41729</v>
      </c>
      <c r="Y247">
        <v>55419000000</v>
      </c>
      <c r="Z247" s="10">
        <v>42094</v>
      </c>
      <c r="AI247">
        <v>108029000000</v>
      </c>
      <c r="AJ247" s="10">
        <v>42460</v>
      </c>
      <c r="AS247" s="9">
        <v>107656000000</v>
      </c>
      <c r="AT247" s="10">
        <v>42825</v>
      </c>
      <c r="BC247" s="9">
        <v>100600000000</v>
      </c>
      <c r="BD247" s="10">
        <v>43190</v>
      </c>
    </row>
    <row r="248" spans="1:56" x14ac:dyDescent="0.25">
      <c r="A248">
        <v>1358</v>
      </c>
      <c r="B248" t="s">
        <v>169</v>
      </c>
      <c r="C248" t="s">
        <v>549</v>
      </c>
      <c r="D248" t="s">
        <v>482</v>
      </c>
      <c r="E248" t="s">
        <v>455</v>
      </c>
      <c r="F248" t="s">
        <v>593</v>
      </c>
      <c r="O248">
        <v>28592000000</v>
      </c>
      <c r="P248" s="10">
        <v>41729</v>
      </c>
      <c r="Y248">
        <v>21028000000</v>
      </c>
      <c r="Z248" s="10">
        <v>42094</v>
      </c>
      <c r="AI248">
        <v>31352000000</v>
      </c>
      <c r="AJ248" s="10">
        <v>42460</v>
      </c>
      <c r="AS248" s="9">
        <v>29486000000</v>
      </c>
      <c r="AT248" s="10">
        <v>42825</v>
      </c>
      <c r="BC248" s="9">
        <v>28200000000</v>
      </c>
      <c r="BD248" s="10">
        <v>43190</v>
      </c>
    </row>
    <row r="249" spans="1:56" x14ac:dyDescent="0.25">
      <c r="A249">
        <v>1358</v>
      </c>
      <c r="B249" t="s">
        <v>169</v>
      </c>
      <c r="C249" t="s">
        <v>549</v>
      </c>
      <c r="D249" t="s">
        <v>482</v>
      </c>
      <c r="E249" t="s">
        <v>455</v>
      </c>
      <c r="F249" t="s">
        <v>458</v>
      </c>
      <c r="O249">
        <v>11345000000</v>
      </c>
      <c r="P249" s="10">
        <v>41729</v>
      </c>
      <c r="Y249">
        <v>12238000000</v>
      </c>
      <c r="Z249" s="10">
        <v>42094</v>
      </c>
      <c r="AI249">
        <v>13016000000</v>
      </c>
      <c r="AJ249" s="10">
        <v>42460</v>
      </c>
      <c r="AS249" s="9">
        <v>13774000000</v>
      </c>
      <c r="AT249" s="10">
        <v>42825</v>
      </c>
      <c r="BC249" s="9">
        <v>15800000000</v>
      </c>
      <c r="BD249" s="10">
        <v>43190</v>
      </c>
    </row>
    <row r="250" spans="1:56" x14ac:dyDescent="0.25">
      <c r="A250">
        <v>1358</v>
      </c>
      <c r="B250" t="s">
        <v>169</v>
      </c>
      <c r="C250" t="s">
        <v>549</v>
      </c>
      <c r="D250" t="s">
        <v>482</v>
      </c>
      <c r="E250" t="s">
        <v>455</v>
      </c>
      <c r="F250" t="s">
        <v>635</v>
      </c>
      <c r="O250">
        <v>-5960000000</v>
      </c>
      <c r="P250" s="10">
        <v>41729</v>
      </c>
      <c r="Y250">
        <v>-6585000000</v>
      </c>
      <c r="Z250" s="10">
        <v>42094</v>
      </c>
      <c r="AI250">
        <v>-7355000000</v>
      </c>
      <c r="AJ250" s="10">
        <v>42460</v>
      </c>
      <c r="AS250" s="9">
        <v>-6492000000</v>
      </c>
      <c r="AT250" s="10">
        <v>42825</v>
      </c>
      <c r="BC250" s="9"/>
    </row>
    <row r="251" spans="1:56" x14ac:dyDescent="0.25">
      <c r="A251">
        <v>1554</v>
      </c>
      <c r="B251" t="s">
        <v>198</v>
      </c>
      <c r="C251" t="s">
        <v>549</v>
      </c>
      <c r="D251" t="s">
        <v>482</v>
      </c>
      <c r="E251" t="s">
        <v>455</v>
      </c>
      <c r="F251" t="s">
        <v>694</v>
      </c>
      <c r="O251">
        <v>42112000000</v>
      </c>
      <c r="P251" s="10">
        <v>41729</v>
      </c>
      <c r="Y251">
        <v>53367000000</v>
      </c>
      <c r="Z251" s="10">
        <v>42094</v>
      </c>
      <c r="AI251">
        <v>62907000000</v>
      </c>
      <c r="AJ251" s="10">
        <v>42460</v>
      </c>
      <c r="AS251" s="9">
        <v>64700000000</v>
      </c>
      <c r="AT251" s="10">
        <v>42825</v>
      </c>
      <c r="BC251" s="9">
        <v>62164000000</v>
      </c>
      <c r="BD251" s="10">
        <v>43190</v>
      </c>
    </row>
    <row r="252" spans="1:56" x14ac:dyDescent="0.25">
      <c r="A252">
        <v>1554</v>
      </c>
      <c r="B252" t="s">
        <v>198</v>
      </c>
      <c r="C252" t="s">
        <v>549</v>
      </c>
      <c r="D252" t="s">
        <v>482</v>
      </c>
      <c r="E252" t="s">
        <v>455</v>
      </c>
      <c r="F252" t="s">
        <v>2113</v>
      </c>
      <c r="O252">
        <v>19983000000</v>
      </c>
      <c r="P252" s="10">
        <v>41729</v>
      </c>
      <c r="Y252">
        <v>15374000000</v>
      </c>
      <c r="Z252" s="10">
        <v>42094</v>
      </c>
      <c r="AI252">
        <v>15811000000</v>
      </c>
      <c r="AJ252" s="10">
        <v>42460</v>
      </c>
      <c r="AS252" s="9">
        <v>16413000000</v>
      </c>
      <c r="AT252" s="10">
        <v>42825</v>
      </c>
      <c r="BC252" s="9">
        <v>17061000000</v>
      </c>
      <c r="BD252" s="10">
        <v>43190</v>
      </c>
    </row>
    <row r="253" spans="1:56" x14ac:dyDescent="0.25">
      <c r="A253">
        <v>1660</v>
      </c>
      <c r="B253" t="s">
        <v>200</v>
      </c>
      <c r="C253" t="s">
        <v>549</v>
      </c>
      <c r="D253" t="s">
        <v>482</v>
      </c>
      <c r="E253" t="s">
        <v>455</v>
      </c>
      <c r="F253" t="s">
        <v>695</v>
      </c>
      <c r="O253">
        <v>2439820000</v>
      </c>
      <c r="P253" s="10">
        <v>41729</v>
      </c>
      <c r="Y253">
        <v>2797255000</v>
      </c>
      <c r="Z253" s="10">
        <v>42094</v>
      </c>
      <c r="AI253">
        <v>2843000000</v>
      </c>
      <c r="AJ253" s="10">
        <v>42460</v>
      </c>
      <c r="AS253" s="9">
        <v>2476000000</v>
      </c>
      <c r="AT253" s="10">
        <v>42825</v>
      </c>
      <c r="BC253" s="9">
        <v>2244000000</v>
      </c>
      <c r="BD253" s="10">
        <v>43190</v>
      </c>
    </row>
    <row r="254" spans="1:56" x14ac:dyDescent="0.25">
      <c r="A254">
        <v>1660</v>
      </c>
      <c r="B254" t="s">
        <v>200</v>
      </c>
      <c r="C254" t="s">
        <v>549</v>
      </c>
      <c r="D254" t="s">
        <v>482</v>
      </c>
      <c r="E254" t="s">
        <v>455</v>
      </c>
      <c r="F254" t="s">
        <v>696</v>
      </c>
      <c r="O254">
        <v>1488496000</v>
      </c>
      <c r="P254" s="10">
        <v>41729</v>
      </c>
      <c r="Y254">
        <v>2484551000</v>
      </c>
      <c r="Z254" s="10">
        <v>42094</v>
      </c>
      <c r="AI254">
        <v>2564000000</v>
      </c>
      <c r="AJ254" s="10">
        <v>42460</v>
      </c>
      <c r="AS254" s="9">
        <v>2720000000</v>
      </c>
      <c r="AT254" s="10">
        <v>42825</v>
      </c>
      <c r="BC254" s="9">
        <v>2385000000</v>
      </c>
      <c r="BD254" s="10">
        <v>43190</v>
      </c>
    </row>
    <row r="255" spans="1:56" x14ac:dyDescent="0.25">
      <c r="A255">
        <v>1660</v>
      </c>
      <c r="B255" t="s">
        <v>200</v>
      </c>
      <c r="C255" t="s">
        <v>549</v>
      </c>
      <c r="D255" t="s">
        <v>482</v>
      </c>
      <c r="E255" t="s">
        <v>455</v>
      </c>
      <c r="F255" t="s">
        <v>697</v>
      </c>
      <c r="O255">
        <v>5502634000</v>
      </c>
      <c r="P255" s="10">
        <v>41729</v>
      </c>
      <c r="Y255">
        <v>3831386000</v>
      </c>
      <c r="Z255" s="10">
        <v>42094</v>
      </c>
      <c r="AI255">
        <v>6325000000</v>
      </c>
      <c r="AJ255" s="10">
        <v>42460</v>
      </c>
      <c r="AS255" s="9">
        <v>2682000000</v>
      </c>
      <c r="AT255" s="10">
        <v>42825</v>
      </c>
      <c r="BC255" s="9">
        <v>3311000000</v>
      </c>
      <c r="BD255" s="10">
        <v>43190</v>
      </c>
    </row>
    <row r="256" spans="1:56" x14ac:dyDescent="0.25">
      <c r="A256">
        <v>1660</v>
      </c>
      <c r="B256" t="s">
        <v>200</v>
      </c>
      <c r="C256" t="s">
        <v>549</v>
      </c>
      <c r="D256" t="s">
        <v>482</v>
      </c>
      <c r="E256" t="s">
        <v>455</v>
      </c>
      <c r="F256" t="s">
        <v>698</v>
      </c>
      <c r="O256">
        <v>1439508000</v>
      </c>
      <c r="P256" s="10">
        <v>41729</v>
      </c>
      <c r="Y256">
        <v>2145610000</v>
      </c>
      <c r="Z256" s="10">
        <v>42094</v>
      </c>
      <c r="AI256">
        <v>1185000000</v>
      </c>
      <c r="AJ256" s="10">
        <v>42460</v>
      </c>
      <c r="AS256" s="9">
        <v>2341000000</v>
      </c>
      <c r="AT256" s="10">
        <v>42825</v>
      </c>
      <c r="BC256" s="9">
        <v>2755000000</v>
      </c>
      <c r="BD256" s="10">
        <v>43190</v>
      </c>
    </row>
    <row r="257" spans="1:56" x14ac:dyDescent="0.25">
      <c r="A257">
        <v>1660</v>
      </c>
      <c r="B257" t="s">
        <v>200</v>
      </c>
      <c r="C257" t="s">
        <v>549</v>
      </c>
      <c r="D257" t="s">
        <v>482</v>
      </c>
      <c r="E257" t="s">
        <v>455</v>
      </c>
      <c r="F257" t="s">
        <v>458</v>
      </c>
      <c r="O257">
        <v>14072000</v>
      </c>
      <c r="P257" s="10">
        <v>41729</v>
      </c>
      <c r="Y257">
        <v>13383000</v>
      </c>
      <c r="Z257" s="10">
        <v>42094</v>
      </c>
      <c r="AI257">
        <v>12000000</v>
      </c>
      <c r="AJ257" s="10">
        <v>42460</v>
      </c>
      <c r="AS257" s="9">
        <v>12000000</v>
      </c>
      <c r="AT257" s="10">
        <v>42825</v>
      </c>
      <c r="BC257" s="9">
        <v>12000000</v>
      </c>
      <c r="BD257" s="10">
        <v>43190</v>
      </c>
    </row>
    <row r="258" spans="1:56" x14ac:dyDescent="0.25">
      <c r="A258">
        <v>8096</v>
      </c>
      <c r="B258" t="s">
        <v>162</v>
      </c>
      <c r="C258" t="s">
        <v>549</v>
      </c>
      <c r="D258" t="s">
        <v>482</v>
      </c>
      <c r="E258" t="s">
        <v>483</v>
      </c>
      <c r="F258" t="s">
        <v>163</v>
      </c>
      <c r="O258">
        <v>1289054000000</v>
      </c>
      <c r="P258" s="10">
        <v>41729</v>
      </c>
      <c r="Y258">
        <v>1313128000000</v>
      </c>
      <c r="Z258" s="10">
        <v>42094</v>
      </c>
      <c r="AI258">
        <v>1261203000000</v>
      </c>
      <c r="AJ258" s="10">
        <v>42460</v>
      </c>
      <c r="AS258" s="9">
        <v>1226633000000</v>
      </c>
      <c r="AT258" s="10">
        <v>42825</v>
      </c>
      <c r="BC258" s="9">
        <v>1274548000000</v>
      </c>
      <c r="BD258" s="10">
        <v>43190</v>
      </c>
    </row>
    <row r="259" spans="1:56" x14ac:dyDescent="0.25">
      <c r="A259">
        <v>8096</v>
      </c>
      <c r="B259" t="s">
        <v>162</v>
      </c>
      <c r="C259" t="s">
        <v>549</v>
      </c>
      <c r="D259" t="s">
        <v>482</v>
      </c>
      <c r="E259" t="s">
        <v>483</v>
      </c>
      <c r="F259" t="s">
        <v>59</v>
      </c>
      <c r="O259">
        <v>187247000000</v>
      </c>
      <c r="P259" s="10">
        <v>41729</v>
      </c>
      <c r="Y259">
        <v>194007000000</v>
      </c>
      <c r="Z259" s="10">
        <v>42094</v>
      </c>
      <c r="AI259">
        <v>185241000000</v>
      </c>
      <c r="AJ259" s="10">
        <v>42460</v>
      </c>
      <c r="AS259" s="9">
        <v>165481000000</v>
      </c>
      <c r="AT259" s="10">
        <v>42825</v>
      </c>
      <c r="BC259" s="9">
        <v>183425000000</v>
      </c>
      <c r="BD259" s="10">
        <v>43190</v>
      </c>
    </row>
    <row r="260" spans="1:56" x14ac:dyDescent="0.25">
      <c r="A260">
        <v>8096</v>
      </c>
      <c r="B260" t="s">
        <v>162</v>
      </c>
      <c r="C260" t="s">
        <v>549</v>
      </c>
      <c r="D260" t="s">
        <v>482</v>
      </c>
      <c r="E260" t="s">
        <v>483</v>
      </c>
      <c r="F260" t="s">
        <v>458</v>
      </c>
      <c r="O260">
        <v>421465000000</v>
      </c>
      <c r="P260" s="10">
        <v>41729</v>
      </c>
      <c r="Y260">
        <v>479271000000</v>
      </c>
      <c r="Z260" s="10">
        <v>42094</v>
      </c>
      <c r="AI260">
        <v>494470000000</v>
      </c>
      <c r="AJ260" s="10">
        <v>42460</v>
      </c>
      <c r="AS260" s="9">
        <v>490877000000</v>
      </c>
      <c r="AT260" s="10">
        <v>42825</v>
      </c>
      <c r="BC260" s="9">
        <v>392477000000</v>
      </c>
      <c r="BD260" s="10">
        <v>43190</v>
      </c>
    </row>
    <row r="261" spans="1:56" x14ac:dyDescent="0.25">
      <c r="A261">
        <v>8069</v>
      </c>
      <c r="B261" t="s">
        <v>165</v>
      </c>
      <c r="C261" t="s">
        <v>549</v>
      </c>
      <c r="D261" t="s">
        <v>482</v>
      </c>
      <c r="E261" t="s">
        <v>483</v>
      </c>
      <c r="F261" t="s">
        <v>163</v>
      </c>
      <c r="O261">
        <v>211859000000</v>
      </c>
      <c r="P261" s="10">
        <v>41729</v>
      </c>
      <c r="Y261">
        <v>224001000000</v>
      </c>
      <c r="Z261" s="10">
        <v>42094</v>
      </c>
      <c r="AI261">
        <v>232630000000</v>
      </c>
      <c r="AJ261" s="10">
        <v>42460</v>
      </c>
      <c r="AS261" s="9">
        <v>224964000000</v>
      </c>
      <c r="AT261" s="10">
        <v>42825</v>
      </c>
      <c r="BC261" s="9"/>
    </row>
    <row r="262" spans="1:56" x14ac:dyDescent="0.25">
      <c r="A262">
        <v>8069</v>
      </c>
      <c r="B262" t="s">
        <v>165</v>
      </c>
      <c r="C262" t="s">
        <v>549</v>
      </c>
      <c r="D262" t="s">
        <v>482</v>
      </c>
      <c r="E262" t="s">
        <v>483</v>
      </c>
      <c r="F262" t="s">
        <v>636</v>
      </c>
      <c r="O262">
        <v>50058000000</v>
      </c>
      <c r="P262" s="10">
        <v>41729</v>
      </c>
      <c r="Y262">
        <v>58653000000</v>
      </c>
      <c r="Z262" s="10">
        <v>42094</v>
      </c>
      <c r="AI262">
        <v>53073000000</v>
      </c>
      <c r="AJ262" s="10">
        <v>42460</v>
      </c>
      <c r="AS262" s="9">
        <v>39134000000</v>
      </c>
      <c r="AT262" s="10">
        <v>42825</v>
      </c>
      <c r="BC262" s="9"/>
    </row>
    <row r="263" spans="1:56" x14ac:dyDescent="0.25">
      <c r="A263">
        <v>8069</v>
      </c>
      <c r="B263" t="s">
        <v>165</v>
      </c>
      <c r="C263" t="s">
        <v>549</v>
      </c>
      <c r="D263" t="s">
        <v>482</v>
      </c>
      <c r="E263" t="s">
        <v>483</v>
      </c>
      <c r="F263" t="s">
        <v>2077</v>
      </c>
      <c r="O263">
        <v>129995000000</v>
      </c>
      <c r="P263" s="10">
        <v>41729</v>
      </c>
      <c r="Y263">
        <v>139615000000</v>
      </c>
      <c r="Z263" s="10">
        <v>42094</v>
      </c>
      <c r="AI263">
        <v>130969000000</v>
      </c>
      <c r="AJ263" s="10">
        <v>42460</v>
      </c>
      <c r="AS263" s="9">
        <v>145968000000</v>
      </c>
      <c r="AT263" s="10">
        <v>42825</v>
      </c>
      <c r="BC263" s="9"/>
    </row>
    <row r="264" spans="1:56" x14ac:dyDescent="0.25">
      <c r="A264">
        <v>8069</v>
      </c>
      <c r="B264" t="s">
        <v>165</v>
      </c>
      <c r="C264" t="s">
        <v>549</v>
      </c>
      <c r="D264" t="s">
        <v>482</v>
      </c>
      <c r="E264" t="s">
        <v>483</v>
      </c>
      <c r="F264" t="s">
        <v>2078</v>
      </c>
      <c r="O264">
        <v>56744000000</v>
      </c>
      <c r="P264" s="10">
        <v>41729</v>
      </c>
      <c r="Y264">
        <v>60429000000</v>
      </c>
      <c r="Z264" s="10">
        <v>42094</v>
      </c>
      <c r="AI264">
        <v>69562000000</v>
      </c>
      <c r="AJ264" s="10">
        <v>42460</v>
      </c>
      <c r="AS264" s="9">
        <v>66037000000</v>
      </c>
      <c r="AT264" s="10">
        <v>42825</v>
      </c>
      <c r="BC264" s="9"/>
    </row>
    <row r="265" spans="1:56" x14ac:dyDescent="0.25">
      <c r="A265">
        <v>1357</v>
      </c>
      <c r="B265" t="s">
        <v>167</v>
      </c>
      <c r="C265" t="s">
        <v>549</v>
      </c>
      <c r="D265" t="s">
        <v>482</v>
      </c>
      <c r="E265" t="s">
        <v>483</v>
      </c>
      <c r="F265" t="s">
        <v>2154</v>
      </c>
      <c r="O265">
        <v>5310345000000</v>
      </c>
      <c r="P265" s="10">
        <v>41729</v>
      </c>
      <c r="Y265">
        <v>5220349000000</v>
      </c>
      <c r="Z265" s="10">
        <v>42094</v>
      </c>
      <c r="AI265">
        <v>5231530000000</v>
      </c>
      <c r="AJ265" s="10">
        <v>42460</v>
      </c>
      <c r="AS265" s="9">
        <v>4757685000000</v>
      </c>
      <c r="AT265" s="10">
        <v>42825</v>
      </c>
      <c r="BC265" s="9"/>
    </row>
    <row r="266" spans="1:56" x14ac:dyDescent="0.25">
      <c r="A266">
        <v>1357</v>
      </c>
      <c r="B266" t="s">
        <v>167</v>
      </c>
      <c r="C266" t="s">
        <v>549</v>
      </c>
      <c r="D266" t="s">
        <v>482</v>
      </c>
      <c r="E266" t="s">
        <v>483</v>
      </c>
      <c r="F266" t="s">
        <v>570</v>
      </c>
      <c r="O266">
        <v>2127480000000</v>
      </c>
      <c r="P266" s="10">
        <v>41729</v>
      </c>
      <c r="Y266">
        <v>2178222000000</v>
      </c>
      <c r="Z266" s="10">
        <v>42094</v>
      </c>
      <c r="AI266">
        <v>2112334000000</v>
      </c>
      <c r="AJ266" s="10">
        <v>42460</v>
      </c>
      <c r="AS266" s="9">
        <v>1860716000000</v>
      </c>
      <c r="AT266" s="10">
        <v>42825</v>
      </c>
      <c r="BC266" s="9">
        <v>2081100000000</v>
      </c>
      <c r="BD266" s="10">
        <v>43190</v>
      </c>
    </row>
    <row r="267" spans="1:56" x14ac:dyDescent="0.25">
      <c r="A267">
        <v>1357</v>
      </c>
      <c r="B267" t="s">
        <v>167</v>
      </c>
      <c r="C267" t="s">
        <v>549</v>
      </c>
      <c r="D267" t="s">
        <v>482</v>
      </c>
      <c r="E267" t="s">
        <v>483</v>
      </c>
      <c r="F267" t="s">
        <v>834</v>
      </c>
      <c r="O267">
        <v>914553000000</v>
      </c>
      <c r="P267" s="10">
        <v>41729</v>
      </c>
      <c r="Y267">
        <v>1064127000000</v>
      </c>
      <c r="Z267" s="10">
        <v>42094</v>
      </c>
      <c r="AI267">
        <v>1280326000000</v>
      </c>
      <c r="AJ267" s="10">
        <v>42460</v>
      </c>
      <c r="AS267" s="9">
        <v>1144029000000</v>
      </c>
      <c r="AT267" s="10">
        <v>42825</v>
      </c>
      <c r="BC267" s="9">
        <v>1177500000000</v>
      </c>
      <c r="BD267" s="10">
        <v>43190</v>
      </c>
    </row>
    <row r="268" spans="1:56" x14ac:dyDescent="0.25">
      <c r="A268">
        <v>1357</v>
      </c>
      <c r="B268" t="s">
        <v>167</v>
      </c>
      <c r="C268" t="s">
        <v>549</v>
      </c>
      <c r="D268" t="s">
        <v>482</v>
      </c>
      <c r="E268" t="s">
        <v>483</v>
      </c>
      <c r="F268" t="s">
        <v>569</v>
      </c>
      <c r="O268">
        <v>772698000000</v>
      </c>
      <c r="P268" s="10">
        <v>41729</v>
      </c>
      <c r="Y268">
        <v>841966000000</v>
      </c>
      <c r="Z268" s="10">
        <v>42094</v>
      </c>
      <c r="AI268">
        <v>951105000000</v>
      </c>
      <c r="AJ268" s="10">
        <v>42460</v>
      </c>
      <c r="AS268" s="9">
        <v>972661000000</v>
      </c>
      <c r="AT268" s="10">
        <v>42825</v>
      </c>
      <c r="BC268" s="9">
        <v>964400000000</v>
      </c>
      <c r="BD268" s="10">
        <v>43190</v>
      </c>
    </row>
    <row r="269" spans="1:56" x14ac:dyDescent="0.25">
      <c r="A269">
        <v>1357</v>
      </c>
      <c r="B269" t="s">
        <v>167</v>
      </c>
      <c r="C269" t="s">
        <v>549</v>
      </c>
      <c r="D269" t="s">
        <v>482</v>
      </c>
      <c r="E269" t="s">
        <v>483</v>
      </c>
      <c r="F269" t="s">
        <v>2085</v>
      </c>
      <c r="P269" s="10"/>
      <c r="Z269" s="10"/>
      <c r="AJ269" s="10"/>
      <c r="AS269" s="9">
        <v>427173000000</v>
      </c>
      <c r="AT269" s="10">
        <v>42825</v>
      </c>
      <c r="BC269" s="9">
        <v>502300000000</v>
      </c>
      <c r="BD269" s="10">
        <v>43190</v>
      </c>
    </row>
    <row r="270" spans="1:56" x14ac:dyDescent="0.25">
      <c r="A270">
        <v>1358</v>
      </c>
      <c r="B270" t="s">
        <v>169</v>
      </c>
      <c r="C270" t="s">
        <v>549</v>
      </c>
      <c r="D270" t="s">
        <v>482</v>
      </c>
      <c r="E270" t="s">
        <v>483</v>
      </c>
      <c r="F270" t="s">
        <v>163</v>
      </c>
      <c r="O270">
        <v>217356000000</v>
      </c>
      <c r="P270" s="10">
        <v>41729</v>
      </c>
      <c r="Y270">
        <v>237098000000</v>
      </c>
      <c r="Z270" s="10">
        <v>42094</v>
      </c>
      <c r="AI270">
        <v>258116000000</v>
      </c>
      <c r="AJ270" s="10">
        <v>42460</v>
      </c>
      <c r="AS270" s="9">
        <v>268522000000</v>
      </c>
      <c r="AT270" s="10">
        <v>42825</v>
      </c>
      <c r="BC270" s="9"/>
    </row>
    <row r="271" spans="1:56" x14ac:dyDescent="0.25">
      <c r="A271">
        <v>1358</v>
      </c>
      <c r="B271" t="s">
        <v>169</v>
      </c>
      <c r="C271" t="s">
        <v>549</v>
      </c>
      <c r="D271" t="s">
        <v>482</v>
      </c>
      <c r="E271" t="s">
        <v>483</v>
      </c>
      <c r="F271" t="s">
        <v>2087</v>
      </c>
      <c r="O271">
        <v>6997000000</v>
      </c>
      <c r="P271" s="10">
        <v>41729</v>
      </c>
      <c r="Y271">
        <v>14743000000</v>
      </c>
      <c r="Z271" s="10">
        <v>42094</v>
      </c>
      <c r="AI271">
        <v>14571000000</v>
      </c>
      <c r="AJ271" s="10">
        <v>42460</v>
      </c>
      <c r="AS271" s="9">
        <v>15385000000</v>
      </c>
      <c r="AT271" s="10">
        <v>42825</v>
      </c>
      <c r="BC271" s="9"/>
    </row>
    <row r="272" spans="1:56" x14ac:dyDescent="0.25">
      <c r="A272">
        <v>1358</v>
      </c>
      <c r="B272" t="s">
        <v>169</v>
      </c>
      <c r="C272" t="s">
        <v>549</v>
      </c>
      <c r="D272" t="s">
        <v>482</v>
      </c>
      <c r="E272" t="s">
        <v>483</v>
      </c>
      <c r="F272" t="s">
        <v>2077</v>
      </c>
      <c r="O272">
        <v>29780000000</v>
      </c>
      <c r="P272" s="10">
        <v>41729</v>
      </c>
      <c r="Y272">
        <v>24045000000</v>
      </c>
      <c r="Z272" s="10">
        <v>42094</v>
      </c>
      <c r="AI272">
        <v>23083000000</v>
      </c>
      <c r="AJ272" s="10">
        <v>42460</v>
      </c>
      <c r="AS272" s="9">
        <v>27995000000</v>
      </c>
      <c r="AT272" s="10">
        <v>42825</v>
      </c>
      <c r="BC272" s="9"/>
    </row>
    <row r="273" spans="1:56" x14ac:dyDescent="0.25">
      <c r="A273">
        <v>1358</v>
      </c>
      <c r="B273" t="s">
        <v>169</v>
      </c>
      <c r="C273" t="s">
        <v>549</v>
      </c>
      <c r="D273" t="s">
        <v>482</v>
      </c>
      <c r="E273" t="s">
        <v>483</v>
      </c>
      <c r="F273" t="s">
        <v>701</v>
      </c>
      <c r="O273">
        <v>18690000000</v>
      </c>
      <c r="P273" s="10">
        <v>41729</v>
      </c>
      <c r="Y273">
        <v>10793000000</v>
      </c>
      <c r="Z273" s="10">
        <v>42094</v>
      </c>
      <c r="AI273">
        <v>20245000000</v>
      </c>
      <c r="AJ273" s="10">
        <v>42460</v>
      </c>
      <c r="AS273" s="9">
        <v>43932000000</v>
      </c>
      <c r="AT273" s="10">
        <v>42825</v>
      </c>
      <c r="BC273" s="9"/>
    </row>
    <row r="274" spans="1:56" x14ac:dyDescent="0.25">
      <c r="A274">
        <v>1358</v>
      </c>
      <c r="B274" t="s">
        <v>169</v>
      </c>
      <c r="C274" t="s">
        <v>549</v>
      </c>
      <c r="D274" t="s">
        <v>482</v>
      </c>
      <c r="E274" t="s">
        <v>483</v>
      </c>
      <c r="F274" t="s">
        <v>2088</v>
      </c>
      <c r="P274" s="10"/>
      <c r="Y274">
        <v>20005000000</v>
      </c>
      <c r="Z274" s="10">
        <v>42094</v>
      </c>
      <c r="AI274">
        <v>68578000000</v>
      </c>
      <c r="AJ274" s="10">
        <v>42460</v>
      </c>
      <c r="AS274" s="9">
        <v>40401000000</v>
      </c>
      <c r="AT274" s="10">
        <v>42825</v>
      </c>
      <c r="BC274" s="9"/>
    </row>
    <row r="275" spans="1:56" x14ac:dyDescent="0.25">
      <c r="A275">
        <v>1358</v>
      </c>
      <c r="B275" t="s">
        <v>169</v>
      </c>
      <c r="C275" t="s">
        <v>549</v>
      </c>
      <c r="D275" t="s">
        <v>482</v>
      </c>
      <c r="E275" t="s">
        <v>483</v>
      </c>
      <c r="F275" t="s">
        <v>2078</v>
      </c>
      <c r="O275">
        <v>3665000000</v>
      </c>
      <c r="P275" s="10">
        <v>41729</v>
      </c>
      <c r="Y275">
        <v>4702000000</v>
      </c>
      <c r="Z275" s="10">
        <v>42094</v>
      </c>
      <c r="AI275">
        <v>2448000000</v>
      </c>
      <c r="AJ275" s="10">
        <v>42460</v>
      </c>
      <c r="AS275" s="9">
        <v>3094000000</v>
      </c>
      <c r="AT275" s="10">
        <v>42825</v>
      </c>
      <c r="BC275" s="9"/>
    </row>
    <row r="276" spans="1:56" ht="13.5" customHeight="1" x14ac:dyDescent="0.25">
      <c r="A276">
        <v>1554</v>
      </c>
      <c r="B276" t="s">
        <v>198</v>
      </c>
      <c r="C276" t="s">
        <v>549</v>
      </c>
      <c r="D276" t="s">
        <v>482</v>
      </c>
      <c r="E276" t="s">
        <v>483</v>
      </c>
      <c r="F276" t="s">
        <v>2114</v>
      </c>
      <c r="O276">
        <v>8352000000</v>
      </c>
      <c r="P276" s="10">
        <v>41729</v>
      </c>
      <c r="Y276">
        <v>6999000000</v>
      </c>
      <c r="Z276" s="10">
        <v>42094</v>
      </c>
      <c r="AI276">
        <v>10128000000</v>
      </c>
      <c r="AJ276" s="10">
        <v>42460</v>
      </c>
      <c r="AS276" s="9">
        <v>10975000000</v>
      </c>
      <c r="AT276" s="10">
        <v>42825</v>
      </c>
      <c r="BC276" s="9"/>
    </row>
    <row r="277" spans="1:56" x14ac:dyDescent="0.25">
      <c r="A277">
        <v>1554</v>
      </c>
      <c r="B277" t="s">
        <v>198</v>
      </c>
      <c r="C277" t="s">
        <v>549</v>
      </c>
      <c r="D277" t="s">
        <v>482</v>
      </c>
      <c r="E277" t="s">
        <v>483</v>
      </c>
      <c r="F277" t="s">
        <v>163</v>
      </c>
      <c r="O277">
        <v>48005000000</v>
      </c>
      <c r="P277" s="10">
        <v>41729</v>
      </c>
      <c r="Y277">
        <v>56351000000</v>
      </c>
      <c r="Z277" s="10">
        <v>42094</v>
      </c>
      <c r="AI277">
        <v>60319000000</v>
      </c>
      <c r="AJ277" s="10">
        <v>42460</v>
      </c>
      <c r="AS277" s="9">
        <v>61869000000</v>
      </c>
      <c r="AT277" s="10">
        <v>42825</v>
      </c>
      <c r="BC277" s="9"/>
    </row>
    <row r="278" spans="1:56" x14ac:dyDescent="0.25">
      <c r="A278">
        <v>1554</v>
      </c>
      <c r="B278" t="s">
        <v>198</v>
      </c>
      <c r="C278" t="s">
        <v>549</v>
      </c>
      <c r="D278" t="s">
        <v>482</v>
      </c>
      <c r="E278" t="s">
        <v>483</v>
      </c>
      <c r="F278" t="s">
        <v>2115</v>
      </c>
      <c r="P278" s="10"/>
      <c r="Z278" s="10"/>
      <c r="AI278">
        <v>5516000000</v>
      </c>
      <c r="AJ278" s="10">
        <v>42460</v>
      </c>
      <c r="AS278" s="9">
        <v>5803000000</v>
      </c>
      <c r="AT278" s="10">
        <v>42825</v>
      </c>
      <c r="BC278" s="9"/>
    </row>
    <row r="279" spans="1:56" x14ac:dyDescent="0.25">
      <c r="A279">
        <v>1554</v>
      </c>
      <c r="B279" t="s">
        <v>198</v>
      </c>
      <c r="C279" t="s">
        <v>549</v>
      </c>
      <c r="D279" t="s">
        <v>482</v>
      </c>
      <c r="E279" t="s">
        <v>483</v>
      </c>
      <c r="F279" t="s">
        <v>59</v>
      </c>
      <c r="P279" s="10"/>
      <c r="Z279" s="10"/>
      <c r="AI279">
        <v>2247000000</v>
      </c>
      <c r="AJ279" s="10">
        <v>42460</v>
      </c>
      <c r="AS279" s="9">
        <v>2068000000</v>
      </c>
      <c r="AT279" s="10">
        <v>42825</v>
      </c>
      <c r="BC279" s="9"/>
    </row>
    <row r="280" spans="1:56" x14ac:dyDescent="0.25">
      <c r="A280">
        <v>1554</v>
      </c>
      <c r="B280" t="s">
        <v>198</v>
      </c>
      <c r="C280" t="s">
        <v>549</v>
      </c>
      <c r="D280" t="s">
        <v>482</v>
      </c>
      <c r="E280" t="s">
        <v>483</v>
      </c>
      <c r="F280" t="s">
        <v>643</v>
      </c>
      <c r="O280">
        <v>357000000</v>
      </c>
      <c r="P280" s="10">
        <v>41729</v>
      </c>
      <c r="Y280">
        <v>173000000</v>
      </c>
      <c r="Z280" s="10">
        <v>42094</v>
      </c>
      <c r="AI280">
        <v>507000000</v>
      </c>
      <c r="AJ280" s="10">
        <v>42460</v>
      </c>
      <c r="AS280" s="9">
        <v>397000000</v>
      </c>
      <c r="AT280" s="10">
        <v>42825</v>
      </c>
      <c r="BC280" s="9"/>
    </row>
    <row r="281" spans="1:56" x14ac:dyDescent="0.25">
      <c r="A281">
        <v>1660</v>
      </c>
      <c r="B281" t="s">
        <v>200</v>
      </c>
      <c r="C281" t="s">
        <v>549</v>
      </c>
      <c r="D281" t="s">
        <v>482</v>
      </c>
      <c r="E281" t="s">
        <v>483</v>
      </c>
      <c r="F281" t="s">
        <v>163</v>
      </c>
      <c r="O281">
        <v>7350544000</v>
      </c>
      <c r="P281" s="10">
        <v>41729</v>
      </c>
      <c r="Y281">
        <v>9254644000</v>
      </c>
      <c r="Z281" s="10">
        <v>42094</v>
      </c>
      <c r="AI281">
        <v>8435000000</v>
      </c>
      <c r="AJ281" s="10">
        <v>42460</v>
      </c>
      <c r="AS281" s="9">
        <v>8990000000</v>
      </c>
      <c r="AT281" s="10">
        <v>42825</v>
      </c>
      <c r="BC281" s="9"/>
    </row>
    <row r="282" spans="1:56" x14ac:dyDescent="0.25">
      <c r="A282">
        <v>1660</v>
      </c>
      <c r="B282" t="s">
        <v>200</v>
      </c>
      <c r="C282" t="s">
        <v>549</v>
      </c>
      <c r="D282" t="s">
        <v>482</v>
      </c>
      <c r="E282" t="s">
        <v>483</v>
      </c>
      <c r="F282" t="s">
        <v>701</v>
      </c>
      <c r="O282">
        <v>133398000</v>
      </c>
      <c r="P282" s="10">
        <v>41729</v>
      </c>
      <c r="Y282">
        <v>1021093000</v>
      </c>
      <c r="Z282" s="10">
        <v>42094</v>
      </c>
      <c r="AI282">
        <v>18000000</v>
      </c>
      <c r="AJ282" s="10">
        <v>42460</v>
      </c>
      <c r="AS282" s="9">
        <v>131000000</v>
      </c>
      <c r="AT282" s="10">
        <v>42825</v>
      </c>
      <c r="BC282" s="9"/>
    </row>
    <row r="283" spans="1:56" x14ac:dyDescent="0.25">
      <c r="A283">
        <v>1660</v>
      </c>
      <c r="B283" t="s">
        <v>200</v>
      </c>
      <c r="C283" t="s">
        <v>549</v>
      </c>
      <c r="D283" t="s">
        <v>482</v>
      </c>
      <c r="E283" t="s">
        <v>483</v>
      </c>
      <c r="F283" t="s">
        <v>2120</v>
      </c>
      <c r="P283" s="10"/>
      <c r="Z283" s="10"/>
      <c r="AJ283" s="10"/>
      <c r="AS283" s="9">
        <v>1070000000</v>
      </c>
      <c r="AT283" s="10">
        <v>42825</v>
      </c>
      <c r="BC283" s="9"/>
    </row>
    <row r="284" spans="1:56" x14ac:dyDescent="0.25">
      <c r="A284">
        <v>1660</v>
      </c>
      <c r="B284" t="s">
        <v>200</v>
      </c>
      <c r="C284" t="s">
        <v>549</v>
      </c>
      <c r="D284" t="s">
        <v>482</v>
      </c>
      <c r="E284" t="s">
        <v>483</v>
      </c>
      <c r="F284" t="s">
        <v>458</v>
      </c>
      <c r="O284">
        <v>28530000</v>
      </c>
      <c r="P284" s="10">
        <v>41729</v>
      </c>
      <c r="Y284">
        <v>43411000</v>
      </c>
      <c r="Z284" s="10">
        <v>42094</v>
      </c>
      <c r="AI284">
        <v>51000000</v>
      </c>
      <c r="AJ284" s="10">
        <v>42460</v>
      </c>
      <c r="AS284" s="9">
        <v>40000000</v>
      </c>
      <c r="AT284" s="10">
        <v>42825</v>
      </c>
      <c r="BC284" s="9"/>
    </row>
    <row r="285" spans="1:56" x14ac:dyDescent="0.25">
      <c r="A285">
        <v>8175</v>
      </c>
      <c r="B285" t="s">
        <v>207</v>
      </c>
      <c r="C285" t="s">
        <v>549</v>
      </c>
      <c r="D285" t="s">
        <v>482</v>
      </c>
      <c r="E285" t="s">
        <v>483</v>
      </c>
      <c r="F285" t="s">
        <v>163</v>
      </c>
      <c r="O285">
        <v>20096000000</v>
      </c>
      <c r="P285" s="10">
        <v>41729</v>
      </c>
      <c r="Y285">
        <v>19104000000</v>
      </c>
      <c r="Z285" s="10">
        <v>42094</v>
      </c>
      <c r="AI285">
        <v>17059000000</v>
      </c>
      <c r="AJ285" s="10">
        <v>42460</v>
      </c>
      <c r="AS285" s="9">
        <v>22153000000</v>
      </c>
      <c r="AT285" s="10">
        <v>42825</v>
      </c>
      <c r="BC285" s="9">
        <v>25058000000</v>
      </c>
      <c r="BD285" s="10">
        <v>43190</v>
      </c>
    </row>
    <row r="286" spans="1:56" x14ac:dyDescent="0.25">
      <c r="A286">
        <v>8175</v>
      </c>
      <c r="B286" t="s">
        <v>207</v>
      </c>
      <c r="C286" t="s">
        <v>549</v>
      </c>
      <c r="D286" t="s">
        <v>482</v>
      </c>
      <c r="E286" t="s">
        <v>483</v>
      </c>
      <c r="F286" t="s">
        <v>2168</v>
      </c>
      <c r="O286">
        <v>9042000000</v>
      </c>
      <c r="P286" s="10">
        <v>41729</v>
      </c>
      <c r="Y286">
        <v>11124000000</v>
      </c>
      <c r="Z286" s="10">
        <v>42094</v>
      </c>
      <c r="AI286">
        <v>11307000000</v>
      </c>
      <c r="AJ286" s="10">
        <v>42460</v>
      </c>
      <c r="AS286" s="9">
        <v>8612000000</v>
      </c>
      <c r="AT286" s="10">
        <v>42825</v>
      </c>
      <c r="BC286" s="9">
        <v>8391000000</v>
      </c>
      <c r="BD286" s="10">
        <v>43190</v>
      </c>
    </row>
    <row r="287" spans="1:56" x14ac:dyDescent="0.25">
      <c r="A287">
        <v>8175</v>
      </c>
      <c r="B287" t="s">
        <v>207</v>
      </c>
      <c r="C287" t="s">
        <v>549</v>
      </c>
      <c r="D287" t="s">
        <v>482</v>
      </c>
      <c r="E287" t="s">
        <v>483</v>
      </c>
      <c r="F287" t="s">
        <v>2169</v>
      </c>
      <c r="O287">
        <v>9753000000</v>
      </c>
      <c r="P287" s="10">
        <v>41729</v>
      </c>
      <c r="Y287">
        <v>11115000000</v>
      </c>
      <c r="Z287" s="10">
        <v>42094</v>
      </c>
      <c r="AI287">
        <v>8225000000</v>
      </c>
      <c r="AJ287" s="10">
        <v>42460</v>
      </c>
      <c r="AS287" s="9">
        <v>10940000000</v>
      </c>
      <c r="AT287" s="10">
        <v>42825</v>
      </c>
      <c r="BC287" s="9">
        <v>10064000000</v>
      </c>
      <c r="BD287" s="10">
        <v>43190</v>
      </c>
    </row>
    <row r="288" spans="1:56" x14ac:dyDescent="0.25">
      <c r="A288">
        <v>8175</v>
      </c>
      <c r="B288" t="s">
        <v>207</v>
      </c>
      <c r="C288" t="s">
        <v>549</v>
      </c>
      <c r="D288" t="s">
        <v>482</v>
      </c>
      <c r="E288" t="s">
        <v>483</v>
      </c>
      <c r="F288" t="s">
        <v>458</v>
      </c>
      <c r="O288">
        <v>7092000000</v>
      </c>
      <c r="P288" s="10">
        <v>41729</v>
      </c>
      <c r="Y288">
        <v>5156000000</v>
      </c>
      <c r="Z288" s="10">
        <v>42094</v>
      </c>
      <c r="AI288">
        <v>3887000000</v>
      </c>
      <c r="AJ288" s="10">
        <v>42460</v>
      </c>
      <c r="AS288" s="9">
        <v>2708000000</v>
      </c>
      <c r="AT288" s="10">
        <v>42825</v>
      </c>
      <c r="BC288" s="9">
        <v>1866000000</v>
      </c>
      <c r="BD288" s="10">
        <v>43190</v>
      </c>
    </row>
    <row r="289" spans="1:56" x14ac:dyDescent="0.25">
      <c r="A289">
        <v>1796</v>
      </c>
      <c r="B289" t="s">
        <v>205</v>
      </c>
      <c r="C289" t="s">
        <v>549</v>
      </c>
      <c r="D289" t="s">
        <v>482</v>
      </c>
      <c r="E289" t="s">
        <v>455</v>
      </c>
      <c r="F289" t="s">
        <v>702</v>
      </c>
      <c r="O289">
        <v>756687000000</v>
      </c>
      <c r="P289" s="10">
        <v>41729</v>
      </c>
      <c r="Y289">
        <v>857746000000</v>
      </c>
      <c r="Z289" s="10">
        <v>42094</v>
      </c>
      <c r="AI289">
        <v>893074000000</v>
      </c>
      <c r="AJ289" s="10">
        <v>42460</v>
      </c>
      <c r="AS289" s="9">
        <v>857125000000</v>
      </c>
      <c r="AT289" s="10">
        <v>42825</v>
      </c>
      <c r="BC289" s="9">
        <v>913610000000</v>
      </c>
      <c r="BD289" s="10">
        <v>43190</v>
      </c>
    </row>
    <row r="290" spans="1:56" x14ac:dyDescent="0.25">
      <c r="A290">
        <v>1796</v>
      </c>
      <c r="B290" t="s">
        <v>205</v>
      </c>
      <c r="C290" t="s">
        <v>549</v>
      </c>
      <c r="D290" t="s">
        <v>482</v>
      </c>
      <c r="E290" t="s">
        <v>455</v>
      </c>
      <c r="F290" t="s">
        <v>703</v>
      </c>
      <c r="O290">
        <v>503293000000</v>
      </c>
      <c r="P290" s="10">
        <v>41729</v>
      </c>
      <c r="Y290">
        <v>526760000000</v>
      </c>
      <c r="Z290" s="10">
        <v>42094</v>
      </c>
      <c r="AI290">
        <v>540386000000</v>
      </c>
      <c r="AJ290" s="10">
        <v>42460</v>
      </c>
      <c r="AS290" s="9">
        <v>515142000000</v>
      </c>
      <c r="AT290" s="10">
        <v>42825</v>
      </c>
      <c r="BC290" s="9"/>
    </row>
    <row r="291" spans="1:56" x14ac:dyDescent="0.25">
      <c r="A291">
        <v>1796</v>
      </c>
      <c r="B291" t="s">
        <v>205</v>
      </c>
      <c r="C291" t="s">
        <v>549</v>
      </c>
      <c r="D291" t="s">
        <v>482</v>
      </c>
      <c r="E291" t="s">
        <v>455</v>
      </c>
      <c r="F291" t="s">
        <v>704</v>
      </c>
      <c r="O291">
        <v>252880000000</v>
      </c>
      <c r="P291" s="10">
        <v>41729</v>
      </c>
      <c r="Y291">
        <v>254995000000</v>
      </c>
      <c r="Z291" s="10">
        <v>42094</v>
      </c>
      <c r="AI291">
        <v>258686000000</v>
      </c>
      <c r="AJ291" s="10">
        <v>42460</v>
      </c>
      <c r="AS291" s="9">
        <v>262066000000</v>
      </c>
      <c r="AT291" s="10">
        <v>42825</v>
      </c>
      <c r="BC291" s="9"/>
    </row>
    <row r="292" spans="1:56" x14ac:dyDescent="0.25">
      <c r="A292">
        <v>1796</v>
      </c>
      <c r="B292" t="s">
        <v>205</v>
      </c>
      <c r="C292" t="s">
        <v>549</v>
      </c>
      <c r="D292" t="s">
        <v>482</v>
      </c>
      <c r="E292" t="s">
        <v>455</v>
      </c>
      <c r="F292" t="s">
        <v>705</v>
      </c>
      <c r="O292">
        <v>113650000000</v>
      </c>
      <c r="P292" s="10">
        <v>41729</v>
      </c>
      <c r="Y292">
        <v>158713000000</v>
      </c>
      <c r="Z292" s="10">
        <v>42094</v>
      </c>
      <c r="AI292">
        <v>186565000000</v>
      </c>
      <c r="AJ292" s="10">
        <v>42460</v>
      </c>
      <c r="AS292" s="9">
        <v>162127000000</v>
      </c>
      <c r="AT292" s="10">
        <v>42825</v>
      </c>
      <c r="BC292" s="9">
        <v>177949000000</v>
      </c>
      <c r="BD292" s="10">
        <v>43190</v>
      </c>
    </row>
    <row r="293" spans="1:56" x14ac:dyDescent="0.25">
      <c r="A293">
        <v>1796</v>
      </c>
      <c r="B293" t="s">
        <v>205</v>
      </c>
      <c r="C293" t="s">
        <v>549</v>
      </c>
      <c r="D293" t="s">
        <v>482</v>
      </c>
      <c r="E293" t="s">
        <v>455</v>
      </c>
      <c r="F293" t="s">
        <v>706</v>
      </c>
      <c r="O293">
        <v>241104000000</v>
      </c>
      <c r="P293" s="10">
        <v>41729</v>
      </c>
      <c r="Y293">
        <v>242855000000</v>
      </c>
      <c r="Z293" s="10">
        <v>42094</v>
      </c>
      <c r="AI293">
        <v>245932000000</v>
      </c>
      <c r="AJ293" s="10">
        <v>42460</v>
      </c>
      <c r="AS293" s="9">
        <v>254151000000</v>
      </c>
      <c r="AT293" s="10">
        <v>42825</v>
      </c>
      <c r="BC293" s="9">
        <v>238256000000</v>
      </c>
      <c r="BD293" s="10">
        <v>43190</v>
      </c>
    </row>
    <row r="294" spans="1:56" x14ac:dyDescent="0.25">
      <c r="A294">
        <v>1796</v>
      </c>
      <c r="B294" t="s">
        <v>205</v>
      </c>
      <c r="C294" t="s">
        <v>549</v>
      </c>
      <c r="D294" t="s">
        <v>482</v>
      </c>
      <c r="E294" t="s">
        <v>455</v>
      </c>
      <c r="F294" t="s">
        <v>707</v>
      </c>
      <c r="P294" s="10"/>
      <c r="Y294">
        <v>57040000000</v>
      </c>
      <c r="Z294" s="10">
        <v>42094</v>
      </c>
      <c r="AI294">
        <v>55849000000</v>
      </c>
      <c r="AJ294" s="10">
        <v>42460</v>
      </c>
      <c r="AS294" s="9">
        <v>54152000000</v>
      </c>
      <c r="AT294" s="10">
        <v>42825</v>
      </c>
      <c r="BC294" s="9">
        <v>53803000000</v>
      </c>
      <c r="BD294" s="10">
        <v>43190</v>
      </c>
    </row>
    <row r="295" spans="1:56" x14ac:dyDescent="0.25">
      <c r="A295">
        <v>1796</v>
      </c>
      <c r="B295" t="s">
        <v>205</v>
      </c>
      <c r="C295" t="s">
        <v>549</v>
      </c>
      <c r="D295" t="s">
        <v>482</v>
      </c>
      <c r="E295" t="s">
        <v>455</v>
      </c>
      <c r="F295" t="s">
        <v>708</v>
      </c>
      <c r="O295">
        <v>74404000000</v>
      </c>
      <c r="P295" s="10">
        <v>41729</v>
      </c>
      <c r="Y295">
        <v>16060000000</v>
      </c>
      <c r="Z295" s="10">
        <v>42094</v>
      </c>
      <c r="AI295">
        <v>16422000000</v>
      </c>
      <c r="AJ295" s="10">
        <v>42460</v>
      </c>
      <c r="AS295" s="9">
        <v>16681000000</v>
      </c>
      <c r="AT295" s="10">
        <v>42825</v>
      </c>
      <c r="BC295" s="9"/>
    </row>
    <row r="296" spans="1:56" x14ac:dyDescent="0.25">
      <c r="A296">
        <v>1796</v>
      </c>
      <c r="B296" t="s">
        <v>205</v>
      </c>
      <c r="C296" t="s">
        <v>549</v>
      </c>
      <c r="D296" t="s">
        <v>482</v>
      </c>
      <c r="E296" t="s">
        <v>455</v>
      </c>
      <c r="F296" t="s">
        <v>458</v>
      </c>
      <c r="O296">
        <v>14277000000</v>
      </c>
      <c r="P296" s="10">
        <v>41729</v>
      </c>
      <c r="Y296">
        <v>14321000000</v>
      </c>
      <c r="Z296" s="10">
        <v>42094</v>
      </c>
      <c r="AI296">
        <v>14720000000</v>
      </c>
      <c r="AJ296" s="10">
        <v>42460</v>
      </c>
      <c r="AS296" s="9">
        <v>14937000000</v>
      </c>
      <c r="AT296" s="10">
        <v>42825</v>
      </c>
      <c r="BC296" s="9">
        <v>17930000000</v>
      </c>
      <c r="BD296" s="10">
        <v>43190</v>
      </c>
    </row>
    <row r="297" spans="1:56" x14ac:dyDescent="0.25">
      <c r="A297">
        <v>1796</v>
      </c>
      <c r="B297" t="s">
        <v>205</v>
      </c>
      <c r="C297" t="s">
        <v>549</v>
      </c>
      <c r="D297" t="s">
        <v>482</v>
      </c>
      <c r="E297" t="s">
        <v>455</v>
      </c>
      <c r="F297" t="s">
        <v>709</v>
      </c>
      <c r="O297">
        <v>-118517000000</v>
      </c>
      <c r="P297" s="10">
        <v>41729</v>
      </c>
      <c r="Y297">
        <v>-117756000000</v>
      </c>
      <c r="Z297" s="10">
        <v>42094</v>
      </c>
      <c r="AI297">
        <v>-107204000000</v>
      </c>
      <c r="AJ297" s="10">
        <v>42460</v>
      </c>
      <c r="AS297" s="9">
        <v>-109911000000</v>
      </c>
      <c r="AT297" s="10">
        <v>42825</v>
      </c>
      <c r="BC297" s="9"/>
    </row>
    <row r="298" spans="1:56" x14ac:dyDescent="0.25">
      <c r="A298">
        <v>1796</v>
      </c>
      <c r="B298" t="s">
        <v>205</v>
      </c>
      <c r="C298" t="s">
        <v>549</v>
      </c>
      <c r="D298" t="s">
        <v>482</v>
      </c>
      <c r="E298" t="s">
        <v>483</v>
      </c>
      <c r="F298" t="s">
        <v>163</v>
      </c>
      <c r="O298">
        <v>925867000000</v>
      </c>
      <c r="P298" s="10">
        <v>41729</v>
      </c>
      <c r="Y298">
        <v>929797000000</v>
      </c>
      <c r="Z298" s="10">
        <v>42094</v>
      </c>
      <c r="AI298">
        <v>995093000000</v>
      </c>
      <c r="AJ298" s="10">
        <v>42460</v>
      </c>
      <c r="AS298" s="9">
        <v>976839000000</v>
      </c>
      <c r="AT298" s="10">
        <v>42825</v>
      </c>
      <c r="BC298" s="9">
        <v>1005260000000</v>
      </c>
      <c r="BD298" s="10">
        <v>43190</v>
      </c>
    </row>
    <row r="299" spans="1:56" x14ac:dyDescent="0.25">
      <c r="A299">
        <v>1796</v>
      </c>
      <c r="B299" t="s">
        <v>205</v>
      </c>
      <c r="C299" t="s">
        <v>549</v>
      </c>
      <c r="D299" t="s">
        <v>482</v>
      </c>
      <c r="E299" t="s">
        <v>483</v>
      </c>
      <c r="F299" t="s">
        <v>1163</v>
      </c>
      <c r="O299">
        <v>323151000000</v>
      </c>
      <c r="P299" s="10">
        <v>41729</v>
      </c>
      <c r="Y299">
        <v>387962000000</v>
      </c>
      <c r="Z299" s="10">
        <v>42094</v>
      </c>
      <c r="AI299">
        <v>387219000000</v>
      </c>
      <c r="AJ299" s="10">
        <v>42460</v>
      </c>
      <c r="AS299" s="9">
        <v>376134000000</v>
      </c>
      <c r="AT299" s="10">
        <v>42825</v>
      </c>
      <c r="BC299" s="9"/>
    </row>
    <row r="300" spans="1:56" x14ac:dyDescent="0.25">
      <c r="A300">
        <v>1796</v>
      </c>
      <c r="B300" t="s">
        <v>205</v>
      </c>
      <c r="C300" t="s">
        <v>549</v>
      </c>
      <c r="D300" t="s">
        <v>482</v>
      </c>
      <c r="E300" t="s">
        <v>483</v>
      </c>
      <c r="F300" t="s">
        <v>59</v>
      </c>
      <c r="O300">
        <v>305742000000</v>
      </c>
      <c r="P300" s="10">
        <v>41729</v>
      </c>
      <c r="Y300">
        <v>344545000000</v>
      </c>
      <c r="Z300" s="10">
        <v>42094</v>
      </c>
      <c r="AI300">
        <v>352967000000</v>
      </c>
      <c r="AJ300" s="10">
        <v>42460</v>
      </c>
      <c r="AS300" s="9">
        <v>335469000000</v>
      </c>
      <c r="AT300" s="10">
        <v>42825</v>
      </c>
      <c r="BC300" s="9">
        <v>386520000000</v>
      </c>
      <c r="BD300" s="10">
        <v>43190</v>
      </c>
    </row>
    <row r="301" spans="1:56" x14ac:dyDescent="0.25">
      <c r="A301">
        <v>1796</v>
      </c>
      <c r="B301" t="s">
        <v>205</v>
      </c>
      <c r="C301" t="s">
        <v>549</v>
      </c>
      <c r="D301" t="s">
        <v>482</v>
      </c>
      <c r="E301" t="s">
        <v>483</v>
      </c>
      <c r="F301" t="s">
        <v>710</v>
      </c>
      <c r="O301">
        <v>283018000000</v>
      </c>
      <c r="P301" s="10">
        <v>41729</v>
      </c>
      <c r="Y301">
        <v>348430000000</v>
      </c>
      <c r="Z301" s="10">
        <v>42094</v>
      </c>
      <c r="AI301">
        <v>369151000000</v>
      </c>
      <c r="AJ301" s="10">
        <v>42460</v>
      </c>
      <c r="AS301" s="9">
        <v>338028000000</v>
      </c>
      <c r="AT301" s="10">
        <v>42825</v>
      </c>
      <c r="BC301" s="9"/>
    </row>
    <row r="302" spans="1:56" x14ac:dyDescent="0.25">
      <c r="A302">
        <v>780</v>
      </c>
      <c r="B302" t="s">
        <v>180</v>
      </c>
      <c r="C302" t="s">
        <v>549</v>
      </c>
      <c r="D302" t="s">
        <v>482</v>
      </c>
      <c r="E302" t="s">
        <v>455</v>
      </c>
      <c r="F302" t="s">
        <v>711</v>
      </c>
      <c r="O302">
        <v>694340000000</v>
      </c>
      <c r="P302" s="10">
        <v>41729</v>
      </c>
      <c r="Y302">
        <v>772266000000</v>
      </c>
      <c r="Z302" s="10">
        <v>42094</v>
      </c>
      <c r="AI302">
        <v>908817000000</v>
      </c>
      <c r="AJ302" s="10">
        <v>42460</v>
      </c>
      <c r="AS302" s="9">
        <v>814055000000</v>
      </c>
      <c r="AT302" s="10">
        <v>42825</v>
      </c>
      <c r="BC302" s="9"/>
    </row>
    <row r="303" spans="1:56" x14ac:dyDescent="0.25">
      <c r="A303">
        <v>780</v>
      </c>
      <c r="B303" t="s">
        <v>180</v>
      </c>
      <c r="C303" t="s">
        <v>549</v>
      </c>
      <c r="D303" t="s">
        <v>482</v>
      </c>
      <c r="E303" t="s">
        <v>455</v>
      </c>
      <c r="F303" t="s">
        <v>712</v>
      </c>
      <c r="P303" s="10"/>
      <c r="Z303" s="10"/>
      <c r="AI303">
        <v>5399327000000</v>
      </c>
      <c r="AJ303" s="10">
        <v>42460</v>
      </c>
      <c r="AS303" s="9">
        <v>5021301000000</v>
      </c>
      <c r="AT303" s="10">
        <v>42825</v>
      </c>
      <c r="BC303" s="9"/>
    </row>
    <row r="304" spans="1:56" x14ac:dyDescent="0.25">
      <c r="A304">
        <v>780</v>
      </c>
      <c r="B304" t="s">
        <v>180</v>
      </c>
      <c r="C304" t="s">
        <v>549</v>
      </c>
      <c r="D304" t="s">
        <v>482</v>
      </c>
      <c r="E304" t="s">
        <v>455</v>
      </c>
      <c r="F304" t="s">
        <v>713</v>
      </c>
      <c r="P304" s="10"/>
      <c r="Z304" s="10"/>
      <c r="AI304">
        <v>2347418000000</v>
      </c>
      <c r="AJ304" s="10">
        <v>42460</v>
      </c>
      <c r="AS304" s="9">
        <v>2436034000000</v>
      </c>
      <c r="AT304" s="10">
        <v>42825</v>
      </c>
      <c r="BC304" s="9"/>
    </row>
    <row r="305" spans="1:56" x14ac:dyDescent="0.25">
      <c r="A305">
        <v>780</v>
      </c>
      <c r="B305" t="s">
        <v>180</v>
      </c>
      <c r="C305" t="s">
        <v>549</v>
      </c>
      <c r="D305" t="s">
        <v>482</v>
      </c>
      <c r="E305" t="s">
        <v>455</v>
      </c>
      <c r="F305" t="s">
        <v>714</v>
      </c>
      <c r="P305" s="10"/>
      <c r="Z305" s="10"/>
      <c r="AI305">
        <v>2789472000000</v>
      </c>
      <c r="AJ305" s="10">
        <v>42460</v>
      </c>
      <c r="AS305" s="9">
        <v>2505966000000</v>
      </c>
      <c r="AT305" s="10">
        <v>42825</v>
      </c>
      <c r="BC305" s="9"/>
    </row>
    <row r="306" spans="1:56" x14ac:dyDescent="0.25">
      <c r="A306">
        <v>780</v>
      </c>
      <c r="B306" t="s">
        <v>180</v>
      </c>
      <c r="C306" t="s">
        <v>549</v>
      </c>
      <c r="D306" t="s">
        <v>482</v>
      </c>
      <c r="E306" t="s">
        <v>455</v>
      </c>
      <c r="F306" t="s">
        <v>715</v>
      </c>
      <c r="P306" s="10"/>
      <c r="Z306" s="10"/>
      <c r="AI306">
        <v>432419000000</v>
      </c>
      <c r="AJ306" s="10">
        <v>42460</v>
      </c>
      <c r="AS306" s="9">
        <v>398048000000</v>
      </c>
      <c r="AT306" s="10">
        <v>42825</v>
      </c>
      <c r="BC306" s="9"/>
    </row>
    <row r="307" spans="1:56" x14ac:dyDescent="0.25">
      <c r="A307">
        <v>780</v>
      </c>
      <c r="B307" t="s">
        <v>180</v>
      </c>
      <c r="C307" t="s">
        <v>549</v>
      </c>
      <c r="D307" t="s">
        <v>482</v>
      </c>
      <c r="E307" t="s">
        <v>455</v>
      </c>
      <c r="F307" t="s">
        <v>635</v>
      </c>
      <c r="O307">
        <v>-2008578000000</v>
      </c>
      <c r="P307" s="10">
        <v>41729</v>
      </c>
      <c r="Y307">
        <v>-2086525000000</v>
      </c>
      <c r="Z307" s="10">
        <v>42094</v>
      </c>
      <c r="AI307">
        <v>330504000000</v>
      </c>
      <c r="AJ307" s="10">
        <v>42460</v>
      </c>
      <c r="AS307" s="9">
        <v>-41235000000</v>
      </c>
      <c r="AT307" s="10">
        <v>42825</v>
      </c>
      <c r="BC307" s="9"/>
    </row>
    <row r="308" spans="1:56" x14ac:dyDescent="0.25">
      <c r="A308">
        <v>11237</v>
      </c>
      <c r="B308" t="s">
        <v>186</v>
      </c>
      <c r="C308" t="s">
        <v>549</v>
      </c>
      <c r="D308" t="s">
        <v>482</v>
      </c>
      <c r="E308" t="s">
        <v>455</v>
      </c>
      <c r="F308" t="s">
        <v>1158</v>
      </c>
      <c r="O308">
        <v>172265000000</v>
      </c>
      <c r="P308" s="10">
        <v>41729</v>
      </c>
      <c r="Y308">
        <v>230210000000</v>
      </c>
      <c r="Z308" s="10">
        <v>42094</v>
      </c>
      <c r="AI308">
        <v>154208000000</v>
      </c>
      <c r="AJ308" s="10">
        <v>42460</v>
      </c>
      <c r="AS308" s="9">
        <v>132753000000</v>
      </c>
      <c r="AT308" s="10">
        <v>42825</v>
      </c>
      <c r="BC308" s="9"/>
    </row>
    <row r="309" spans="1:56" x14ac:dyDescent="0.25">
      <c r="A309">
        <v>11237</v>
      </c>
      <c r="B309" t="s">
        <v>186</v>
      </c>
      <c r="C309" t="s">
        <v>549</v>
      </c>
      <c r="D309" t="s">
        <v>482</v>
      </c>
      <c r="E309" t="s">
        <v>455</v>
      </c>
      <c r="F309" t="s">
        <v>716</v>
      </c>
      <c r="O309">
        <v>1886026000000</v>
      </c>
      <c r="P309" s="10">
        <v>41729</v>
      </c>
      <c r="Y309">
        <v>1816224000000</v>
      </c>
      <c r="Z309" s="10">
        <v>42094</v>
      </c>
      <c r="AI309">
        <v>1368508000000</v>
      </c>
      <c r="AJ309" s="10">
        <v>42460</v>
      </c>
      <c r="AS309" s="9">
        <v>1189267000000</v>
      </c>
      <c r="AT309" s="10">
        <v>42825</v>
      </c>
      <c r="BC309" s="9"/>
    </row>
    <row r="310" spans="1:56" x14ac:dyDescent="0.25">
      <c r="A310">
        <v>11237</v>
      </c>
      <c r="B310" t="s">
        <v>186</v>
      </c>
      <c r="C310" t="s">
        <v>549</v>
      </c>
      <c r="D310" t="s">
        <v>482</v>
      </c>
      <c r="E310" t="s">
        <v>455</v>
      </c>
      <c r="F310" t="s">
        <v>717</v>
      </c>
      <c r="O310">
        <v>873154000000</v>
      </c>
      <c r="P310" s="10">
        <v>41729</v>
      </c>
      <c r="Y310">
        <v>852813000000</v>
      </c>
      <c r="Z310" s="10">
        <v>42094</v>
      </c>
      <c r="AI310">
        <v>700887000000</v>
      </c>
      <c r="AJ310" s="10">
        <v>42460</v>
      </c>
      <c r="AS310" s="9">
        <v>936580000000</v>
      </c>
      <c r="AT310" s="10">
        <v>42825</v>
      </c>
      <c r="BC310" s="9"/>
    </row>
    <row r="311" spans="1:56" x14ac:dyDescent="0.25">
      <c r="A311">
        <v>11237</v>
      </c>
      <c r="B311" t="s">
        <v>186</v>
      </c>
      <c r="C311" t="s">
        <v>549</v>
      </c>
      <c r="D311" t="s">
        <v>482</v>
      </c>
      <c r="E311" t="s">
        <v>455</v>
      </c>
      <c r="F311" t="s">
        <v>693</v>
      </c>
      <c r="O311">
        <v>829006000000</v>
      </c>
      <c r="P311" s="10">
        <v>41729</v>
      </c>
      <c r="Y311">
        <v>806678000000</v>
      </c>
      <c r="Z311" s="10">
        <v>42094</v>
      </c>
      <c r="AI311">
        <v>777551000000</v>
      </c>
      <c r="AJ311" s="10">
        <v>42460</v>
      </c>
      <c r="AS311" s="9">
        <v>746957000000</v>
      </c>
      <c r="AT311" s="10">
        <v>42825</v>
      </c>
      <c r="BC311" s="9"/>
    </row>
    <row r="312" spans="1:56" x14ac:dyDescent="0.25">
      <c r="A312">
        <v>11237</v>
      </c>
      <c r="B312" t="s">
        <v>186</v>
      </c>
      <c r="C312" t="s">
        <v>549</v>
      </c>
      <c r="D312" t="s">
        <v>482</v>
      </c>
      <c r="E312" t="s">
        <v>455</v>
      </c>
      <c r="F312" t="s">
        <v>664</v>
      </c>
      <c r="O312">
        <v>1465304000000</v>
      </c>
      <c r="P312" s="10">
        <v>41729</v>
      </c>
      <c r="Y312">
        <v>1462328000000</v>
      </c>
      <c r="Z312" s="10">
        <v>42094</v>
      </c>
      <c r="AI312">
        <v>1302053000000</v>
      </c>
      <c r="AJ312" s="10">
        <v>42460</v>
      </c>
      <c r="AS312" s="9">
        <v>1134110000000</v>
      </c>
      <c r="AT312" s="10">
        <v>42825</v>
      </c>
      <c r="BC312" s="9"/>
    </row>
    <row r="313" spans="1:56" x14ac:dyDescent="0.25">
      <c r="A313">
        <v>11237</v>
      </c>
      <c r="B313" t="s">
        <v>186</v>
      </c>
      <c r="C313" t="s">
        <v>549</v>
      </c>
      <c r="D313" t="s">
        <v>482</v>
      </c>
      <c r="E313" t="s">
        <v>455</v>
      </c>
      <c r="F313" t="s">
        <v>718</v>
      </c>
      <c r="O313">
        <v>2353559000000</v>
      </c>
      <c r="P313" s="10">
        <v>41729</v>
      </c>
      <c r="Y313">
        <v>2448564000000</v>
      </c>
      <c r="Z313" s="10">
        <v>42094</v>
      </c>
      <c r="AI313">
        <v>2562763000000</v>
      </c>
      <c r="AJ313" s="10">
        <v>42460</v>
      </c>
      <c r="AS313" s="9">
        <v>2204248000000</v>
      </c>
      <c r="AT313" s="10">
        <v>42825</v>
      </c>
      <c r="BC313" s="9"/>
    </row>
    <row r="314" spans="1:56" x14ac:dyDescent="0.25">
      <c r="A314">
        <v>11237</v>
      </c>
      <c r="B314" t="s">
        <v>186</v>
      </c>
      <c r="C314" t="s">
        <v>549</v>
      </c>
      <c r="D314" t="s">
        <v>482</v>
      </c>
      <c r="E314" t="s">
        <v>455</v>
      </c>
      <c r="F314" t="s">
        <v>719</v>
      </c>
      <c r="O314">
        <v>29664000000</v>
      </c>
      <c r="P314" s="10">
        <v>41729</v>
      </c>
      <c r="Y314">
        <v>39221000000</v>
      </c>
      <c r="Z314" s="10">
        <v>42094</v>
      </c>
      <c r="AI314">
        <v>58839000000</v>
      </c>
      <c r="AJ314" s="10">
        <v>42460</v>
      </c>
      <c r="AS314" s="9">
        <v>69088000000</v>
      </c>
      <c r="AT314" s="10">
        <v>42825</v>
      </c>
      <c r="BC314" s="9"/>
    </row>
    <row r="315" spans="1:56" x14ac:dyDescent="0.25">
      <c r="A315">
        <v>11237</v>
      </c>
      <c r="B315" t="s">
        <v>186</v>
      </c>
      <c r="C315" t="s">
        <v>549</v>
      </c>
      <c r="D315" t="s">
        <v>482</v>
      </c>
      <c r="E315" t="s">
        <v>455</v>
      </c>
      <c r="F315" t="s">
        <v>458</v>
      </c>
      <c r="O315">
        <v>32937000000</v>
      </c>
      <c r="P315" s="10">
        <v>41729</v>
      </c>
      <c r="Y315">
        <v>16581000000</v>
      </c>
      <c r="Z315" s="10">
        <v>42094</v>
      </c>
      <c r="AI315">
        <v>13325000000</v>
      </c>
      <c r="AJ315" s="10">
        <v>42460</v>
      </c>
      <c r="AS315" s="9">
        <v>10868000000</v>
      </c>
      <c r="AT315" s="10">
        <v>42825</v>
      </c>
      <c r="BC315" s="9"/>
    </row>
    <row r="316" spans="1:56" x14ac:dyDescent="0.25">
      <c r="A316">
        <v>11237</v>
      </c>
      <c r="B316" t="s">
        <v>186</v>
      </c>
      <c r="C316" t="s">
        <v>549</v>
      </c>
      <c r="D316" t="s">
        <v>482</v>
      </c>
      <c r="E316" t="s">
        <v>455</v>
      </c>
      <c r="F316" t="s">
        <v>635</v>
      </c>
      <c r="O316">
        <v>-6747000000</v>
      </c>
      <c r="P316" s="10">
        <v>41729</v>
      </c>
      <c r="Y316">
        <v>-3130000000</v>
      </c>
      <c r="Z316" s="10">
        <v>42094</v>
      </c>
      <c r="AI316">
        <v>-12552000000</v>
      </c>
      <c r="AJ316" s="10">
        <v>42460</v>
      </c>
      <c r="AS316" s="9">
        <v>1890000000</v>
      </c>
      <c r="AT316" s="10">
        <v>42825</v>
      </c>
      <c r="BC316" s="9"/>
    </row>
    <row r="317" spans="1:56" x14ac:dyDescent="0.25">
      <c r="A317">
        <v>1475</v>
      </c>
      <c r="B317" t="s">
        <v>188</v>
      </c>
      <c r="C317" t="s">
        <v>549</v>
      </c>
      <c r="D317" t="s">
        <v>482</v>
      </c>
      <c r="E317" t="s">
        <v>455</v>
      </c>
      <c r="F317" t="s">
        <v>2156</v>
      </c>
      <c r="P317" s="10"/>
      <c r="Z317" s="10"/>
      <c r="AJ317" s="10"/>
      <c r="AS317" s="9"/>
      <c r="AT317" s="10"/>
      <c r="BC317" s="9">
        <v>1493900000000</v>
      </c>
      <c r="BD317" s="10">
        <v>43190</v>
      </c>
    </row>
    <row r="318" spans="1:56" x14ac:dyDescent="0.25">
      <c r="A318">
        <v>1475</v>
      </c>
      <c r="B318" t="s">
        <v>188</v>
      </c>
      <c r="C318" t="s">
        <v>549</v>
      </c>
      <c r="D318" t="s">
        <v>482</v>
      </c>
      <c r="E318" t="s">
        <v>455</v>
      </c>
      <c r="F318" t="s">
        <v>2157</v>
      </c>
      <c r="P318" s="10"/>
      <c r="Z318" s="10"/>
      <c r="AJ318" s="10"/>
      <c r="AS318" s="9"/>
      <c r="AT318" s="10"/>
      <c r="BC318" s="9">
        <v>1898900000000</v>
      </c>
      <c r="BD318" s="10">
        <v>43190</v>
      </c>
    </row>
    <row r="319" spans="1:56" x14ac:dyDescent="0.25">
      <c r="A319">
        <v>1475</v>
      </c>
      <c r="B319" t="s">
        <v>188</v>
      </c>
      <c r="C319" t="s">
        <v>549</v>
      </c>
      <c r="D319" t="s">
        <v>482</v>
      </c>
      <c r="E319" t="s">
        <v>455</v>
      </c>
      <c r="F319" t="s">
        <v>2158</v>
      </c>
      <c r="P319" s="10"/>
      <c r="Z319" s="10"/>
      <c r="AJ319" s="10"/>
      <c r="AS319" s="9"/>
      <c r="AT319" s="10"/>
      <c r="BC319" s="9">
        <v>722900000000</v>
      </c>
      <c r="BD319" s="10">
        <v>43190</v>
      </c>
    </row>
    <row r="320" spans="1:56" x14ac:dyDescent="0.25">
      <c r="A320">
        <v>1475</v>
      </c>
      <c r="B320" t="s">
        <v>188</v>
      </c>
      <c r="C320" t="s">
        <v>549</v>
      </c>
      <c r="D320" t="s">
        <v>482</v>
      </c>
      <c r="E320" t="s">
        <v>455</v>
      </c>
      <c r="F320" t="s">
        <v>2106</v>
      </c>
      <c r="O320">
        <v>1253988000000</v>
      </c>
      <c r="P320" s="10">
        <v>41729</v>
      </c>
      <c r="Y320">
        <v>1599527000000</v>
      </c>
      <c r="Z320" s="10">
        <v>42094</v>
      </c>
      <c r="AI320">
        <v>1542779000000</v>
      </c>
      <c r="AJ320" s="10">
        <v>42460</v>
      </c>
      <c r="AS320" s="9">
        <v>1470437000000</v>
      </c>
      <c r="AT320" s="10">
        <v>42825</v>
      </c>
      <c r="BC320" s="9"/>
    </row>
    <row r="321" spans="1:58" x14ac:dyDescent="0.25">
      <c r="A321">
        <v>1475</v>
      </c>
      <c r="B321" t="s">
        <v>188</v>
      </c>
      <c r="C321" t="s">
        <v>549</v>
      </c>
      <c r="D321" t="s">
        <v>482</v>
      </c>
      <c r="E321" t="s">
        <v>455</v>
      </c>
      <c r="F321" t="s">
        <v>720</v>
      </c>
      <c r="O321">
        <v>463671000000</v>
      </c>
      <c r="P321" s="10">
        <v>41729</v>
      </c>
      <c r="Y321">
        <v>529597000000</v>
      </c>
      <c r="Z321" s="10">
        <v>42094</v>
      </c>
      <c r="AI321">
        <v>548509000000</v>
      </c>
      <c r="AJ321" s="10">
        <v>42460</v>
      </c>
      <c r="AS321" s="9">
        <v>515358000000</v>
      </c>
      <c r="AT321" s="10">
        <v>42825</v>
      </c>
      <c r="BC321" s="9"/>
    </row>
    <row r="322" spans="1:58" x14ac:dyDescent="0.25">
      <c r="A322">
        <v>1475</v>
      </c>
      <c r="B322" t="s">
        <v>188</v>
      </c>
      <c r="C322" t="s">
        <v>549</v>
      </c>
      <c r="D322" t="s">
        <v>482</v>
      </c>
      <c r="E322" t="s">
        <v>455</v>
      </c>
      <c r="F322" t="s">
        <v>2105</v>
      </c>
      <c r="O322">
        <v>469463000000</v>
      </c>
      <c r="P322" s="10">
        <v>41729</v>
      </c>
      <c r="Y322">
        <v>483963000000</v>
      </c>
      <c r="Z322" s="10">
        <v>42094</v>
      </c>
      <c r="AI322">
        <v>485069000000</v>
      </c>
      <c r="AJ322" s="10">
        <v>42460</v>
      </c>
      <c r="AS322" s="9">
        <v>470605000000</v>
      </c>
      <c r="AT322" s="10">
        <v>42825</v>
      </c>
      <c r="BC322" s="9"/>
    </row>
    <row r="323" spans="1:58" x14ac:dyDescent="0.25">
      <c r="A323">
        <v>1475</v>
      </c>
      <c r="B323" t="s">
        <v>188</v>
      </c>
      <c r="C323" t="s">
        <v>549</v>
      </c>
      <c r="D323" t="s">
        <v>482</v>
      </c>
      <c r="E323" t="s">
        <v>455</v>
      </c>
      <c r="F323" t="s">
        <v>2108</v>
      </c>
      <c r="O323">
        <v>1096332000000</v>
      </c>
      <c r="P323" s="10">
        <v>41729</v>
      </c>
      <c r="Y323">
        <v>1347462000000</v>
      </c>
      <c r="Z323" s="10">
        <v>42094</v>
      </c>
      <c r="AI323">
        <v>1432357000000</v>
      </c>
      <c r="AJ323" s="10">
        <v>42460</v>
      </c>
      <c r="AS323" s="9">
        <v>1438044000000</v>
      </c>
      <c r="AT323" s="10">
        <v>42825</v>
      </c>
      <c r="BC323" s="9"/>
    </row>
    <row r="324" spans="1:58" x14ac:dyDescent="0.25">
      <c r="A324">
        <v>1475</v>
      </c>
      <c r="B324" t="s">
        <v>188</v>
      </c>
      <c r="C324" t="s">
        <v>549</v>
      </c>
      <c r="D324" t="s">
        <v>482</v>
      </c>
      <c r="E324" t="s">
        <v>455</v>
      </c>
      <c r="F324" t="s">
        <v>458</v>
      </c>
      <c r="O324">
        <v>185055000000</v>
      </c>
      <c r="P324" s="10">
        <v>41729</v>
      </c>
      <c r="Y324">
        <v>154935000000</v>
      </c>
      <c r="Z324" s="10">
        <v>42094</v>
      </c>
      <c r="AI324">
        <v>177334000000</v>
      </c>
      <c r="AJ324" s="10">
        <v>42460</v>
      </c>
      <c r="AS324" s="9">
        <v>175926000000</v>
      </c>
      <c r="AT324" s="10">
        <v>42825</v>
      </c>
      <c r="BC324" s="9">
        <v>120800000000</v>
      </c>
      <c r="BD324" s="10">
        <v>43190</v>
      </c>
    </row>
    <row r="325" spans="1:58" x14ac:dyDescent="0.25">
      <c r="A325">
        <v>1475</v>
      </c>
      <c r="B325" t="s">
        <v>188</v>
      </c>
      <c r="C325" t="s">
        <v>549</v>
      </c>
      <c r="D325" t="s">
        <v>482</v>
      </c>
      <c r="E325" t="s">
        <v>455</v>
      </c>
      <c r="F325" t="s">
        <v>635</v>
      </c>
      <c r="O325">
        <v>-118912000000</v>
      </c>
      <c r="P325" s="10">
        <v>41729</v>
      </c>
      <c r="Y325">
        <v>-123376000000</v>
      </c>
      <c r="Z325" s="10">
        <v>42094</v>
      </c>
      <c r="AI325">
        <v>-139241000000</v>
      </c>
      <c r="AJ325" s="10">
        <v>42460</v>
      </c>
      <c r="AS325" s="9">
        <v>-156353000000</v>
      </c>
      <c r="AT325" s="10">
        <v>42825</v>
      </c>
      <c r="BC325" s="9">
        <v>-125900000000</v>
      </c>
      <c r="BD325" s="10">
        <v>43190</v>
      </c>
    </row>
    <row r="326" spans="1:58" x14ac:dyDescent="0.25">
      <c r="A326">
        <v>9059</v>
      </c>
      <c r="B326" t="s">
        <v>191</v>
      </c>
      <c r="C326" t="s">
        <v>549</v>
      </c>
      <c r="D326" t="s">
        <v>482</v>
      </c>
      <c r="E326" t="s">
        <v>455</v>
      </c>
      <c r="F326" t="s">
        <v>721</v>
      </c>
      <c r="O326">
        <v>220068000000</v>
      </c>
      <c r="P326" s="10">
        <v>41729</v>
      </c>
      <c r="Y326">
        <v>151442000000</v>
      </c>
      <c r="Z326" s="10">
        <v>42094</v>
      </c>
      <c r="AI326">
        <v>111082000000</v>
      </c>
      <c r="AJ326" s="10">
        <v>42460</v>
      </c>
      <c r="AS326" s="9">
        <v>91622000000</v>
      </c>
      <c r="AT326" s="10">
        <v>42825</v>
      </c>
      <c r="BC326" s="9"/>
    </row>
    <row r="327" spans="1:58" x14ac:dyDescent="0.25">
      <c r="A327">
        <v>9059</v>
      </c>
      <c r="B327" t="s">
        <v>191</v>
      </c>
      <c r="C327" t="s">
        <v>549</v>
      </c>
      <c r="D327" t="s">
        <v>482</v>
      </c>
      <c r="E327" t="s">
        <v>455</v>
      </c>
      <c r="F327" t="s">
        <v>722</v>
      </c>
      <c r="O327">
        <v>791197000000</v>
      </c>
      <c r="P327" s="10">
        <v>41729</v>
      </c>
      <c r="Y327">
        <v>791211000000</v>
      </c>
      <c r="Z327" s="10">
        <v>42094</v>
      </c>
      <c r="AI327">
        <v>685557000000</v>
      </c>
      <c r="AJ327" s="10">
        <v>42460</v>
      </c>
      <c r="AS327" s="9">
        <v>733326000000</v>
      </c>
      <c r="AT327" s="10">
        <v>42825</v>
      </c>
      <c r="BC327" s="9"/>
    </row>
    <row r="328" spans="1:58" x14ac:dyDescent="0.25">
      <c r="A328">
        <v>9059</v>
      </c>
      <c r="B328" t="s">
        <v>191</v>
      </c>
      <c r="C328" t="s">
        <v>549</v>
      </c>
      <c r="D328" t="s">
        <v>482</v>
      </c>
      <c r="E328" t="s">
        <v>455</v>
      </c>
      <c r="F328" t="s">
        <v>723</v>
      </c>
      <c r="O328">
        <v>410155000000</v>
      </c>
      <c r="P328" s="10">
        <v>41729</v>
      </c>
      <c r="Y328">
        <v>443946000000</v>
      </c>
      <c r="Z328" s="10">
        <v>42094</v>
      </c>
      <c r="AI328">
        <v>415198000000</v>
      </c>
      <c r="AJ328" s="10">
        <v>42460</v>
      </c>
      <c r="AS328" s="9">
        <v>394383000000</v>
      </c>
      <c r="AT328" s="10">
        <v>42825</v>
      </c>
      <c r="BC328" s="9">
        <v>447088000000</v>
      </c>
      <c r="BD328" s="10">
        <v>43190</v>
      </c>
      <c r="BF328" s="34">
        <f>238200000000+946400000000+447100000000+1186700000000+534300000000+1409400000000+127300000000</f>
        <v>4889400000000</v>
      </c>
    </row>
    <row r="329" spans="1:58" x14ac:dyDescent="0.25">
      <c r="A329">
        <v>9059</v>
      </c>
      <c r="B329" t="s">
        <v>191</v>
      </c>
      <c r="C329" t="s">
        <v>549</v>
      </c>
      <c r="D329" t="s">
        <v>482</v>
      </c>
      <c r="E329" t="s">
        <v>455</v>
      </c>
      <c r="F329" t="s">
        <v>664</v>
      </c>
      <c r="O329">
        <v>943198000000</v>
      </c>
      <c r="P329" s="10">
        <v>41729</v>
      </c>
      <c r="Y329">
        <v>888222000000</v>
      </c>
      <c r="Z329" s="10">
        <v>42094</v>
      </c>
      <c r="AI329">
        <v>787370000000</v>
      </c>
      <c r="AJ329" s="10">
        <v>42460</v>
      </c>
      <c r="AS329" s="9">
        <v>749419000000</v>
      </c>
      <c r="AT329" s="10">
        <v>42825</v>
      </c>
      <c r="BC329" s="9">
        <v>1186673000000</v>
      </c>
      <c r="BD329" s="10">
        <v>43190</v>
      </c>
      <c r="BF329" s="34">
        <f>BF328+1900000000</f>
        <v>4891300000000</v>
      </c>
    </row>
    <row r="330" spans="1:58" x14ac:dyDescent="0.25">
      <c r="A330">
        <v>9059</v>
      </c>
      <c r="B330" t="s">
        <v>191</v>
      </c>
      <c r="C330" t="s">
        <v>549</v>
      </c>
      <c r="D330" t="s">
        <v>482</v>
      </c>
      <c r="E330" t="s">
        <v>455</v>
      </c>
      <c r="F330" t="s">
        <v>724</v>
      </c>
      <c r="O330">
        <v>1454254000000</v>
      </c>
      <c r="P330" s="10">
        <v>41729</v>
      </c>
      <c r="Y330">
        <v>991247000000</v>
      </c>
      <c r="Z330" s="10">
        <v>42094</v>
      </c>
      <c r="AI330">
        <v>672638000000</v>
      </c>
      <c r="AJ330" s="10">
        <v>42460</v>
      </c>
      <c r="AS330" s="9">
        <v>464755000000</v>
      </c>
      <c r="AT330" s="10">
        <v>42825</v>
      </c>
      <c r="BC330" s="9">
        <v>534293000000</v>
      </c>
      <c r="BD330" s="10">
        <v>43190</v>
      </c>
      <c r="BF330" s="34">
        <f>BF329-800000000</f>
        <v>4890500000000</v>
      </c>
    </row>
    <row r="331" spans="1:58" x14ac:dyDescent="0.25">
      <c r="A331">
        <v>9059</v>
      </c>
      <c r="B331" t="s">
        <v>191</v>
      </c>
      <c r="C331" t="s">
        <v>549</v>
      </c>
      <c r="D331" t="s">
        <v>482</v>
      </c>
      <c r="E331" t="s">
        <v>455</v>
      </c>
      <c r="F331" t="s">
        <v>725</v>
      </c>
      <c r="O331">
        <v>103215000000</v>
      </c>
      <c r="P331" s="10">
        <v>41729</v>
      </c>
      <c r="Y331">
        <v>120167000000</v>
      </c>
      <c r="Z331" s="10">
        <v>42094</v>
      </c>
      <c r="AI331">
        <v>139473000000</v>
      </c>
      <c r="AJ331" s="10">
        <v>42460</v>
      </c>
      <c r="AS331" s="9">
        <v>126431000000</v>
      </c>
      <c r="AT331" s="10">
        <v>42825</v>
      </c>
      <c r="BC331" s="9"/>
      <c r="BF331" s="34"/>
    </row>
    <row r="332" spans="1:58" x14ac:dyDescent="0.25">
      <c r="A332">
        <v>9059</v>
      </c>
      <c r="B332" t="s">
        <v>191</v>
      </c>
      <c r="C332" t="s">
        <v>549</v>
      </c>
      <c r="D332" t="s">
        <v>482</v>
      </c>
      <c r="E332" t="s">
        <v>455</v>
      </c>
      <c r="F332" t="s">
        <v>726</v>
      </c>
      <c r="O332">
        <v>699622000000</v>
      </c>
      <c r="P332" s="10">
        <v>41729</v>
      </c>
      <c r="Y332">
        <v>828521000000</v>
      </c>
      <c r="Z332" s="10">
        <v>42094</v>
      </c>
      <c r="AI332">
        <v>785574000000</v>
      </c>
      <c r="AJ332" s="10">
        <v>42460</v>
      </c>
      <c r="AS332" s="9">
        <v>671429000000</v>
      </c>
      <c r="AT332" s="10">
        <v>42825</v>
      </c>
      <c r="BC332" s="9"/>
      <c r="BF332" s="34"/>
    </row>
    <row r="333" spans="1:58" x14ac:dyDescent="0.25">
      <c r="A333">
        <v>9059</v>
      </c>
      <c r="B333" t="s">
        <v>191</v>
      </c>
      <c r="C333" t="s">
        <v>549</v>
      </c>
      <c r="D333" t="s">
        <v>482</v>
      </c>
      <c r="E333" t="s">
        <v>455</v>
      </c>
      <c r="F333" t="s">
        <v>1165</v>
      </c>
      <c r="O333">
        <v>108663000000</v>
      </c>
      <c r="P333" s="10">
        <v>41729</v>
      </c>
      <c r="Y333">
        <v>110161000000</v>
      </c>
      <c r="Z333" s="10">
        <v>42094</v>
      </c>
      <c r="AI333">
        <v>105267000000</v>
      </c>
      <c r="AJ333" s="10">
        <v>42460</v>
      </c>
      <c r="AS333" s="9">
        <v>95431000000</v>
      </c>
      <c r="AT333" s="10">
        <v>42825</v>
      </c>
      <c r="BC333" s="9"/>
      <c r="BF333" s="34"/>
    </row>
    <row r="334" spans="1:58" x14ac:dyDescent="0.25">
      <c r="A334">
        <v>9059</v>
      </c>
      <c r="B334" t="s">
        <v>191</v>
      </c>
      <c r="C334" t="s">
        <v>549</v>
      </c>
      <c r="D334" t="s">
        <v>482</v>
      </c>
      <c r="E334" t="s">
        <v>455</v>
      </c>
      <c r="F334" t="s">
        <v>727</v>
      </c>
      <c r="O334">
        <v>109079000000</v>
      </c>
      <c r="P334" s="10">
        <v>41729</v>
      </c>
      <c r="Y334">
        <v>102179000000</v>
      </c>
      <c r="Z334" s="10">
        <v>42094</v>
      </c>
      <c r="AI334">
        <v>111402000000</v>
      </c>
      <c r="AJ334" s="10">
        <v>42460</v>
      </c>
      <c r="AS334" s="9">
        <v>107756000000</v>
      </c>
      <c r="AT334" s="10">
        <v>42825</v>
      </c>
      <c r="BC334" s="9"/>
      <c r="BF334" s="34"/>
    </row>
    <row r="335" spans="1:58" x14ac:dyDescent="0.25">
      <c r="A335">
        <v>9059</v>
      </c>
      <c r="B335" t="s">
        <v>191</v>
      </c>
      <c r="C335" t="s">
        <v>549</v>
      </c>
      <c r="D335" t="s">
        <v>482</v>
      </c>
      <c r="E335" t="s">
        <v>455</v>
      </c>
      <c r="F335" t="s">
        <v>728</v>
      </c>
      <c r="O335">
        <v>890587000000</v>
      </c>
      <c r="P335" s="10">
        <v>41729</v>
      </c>
      <c r="Y335">
        <v>975991000000</v>
      </c>
      <c r="Z335" s="10">
        <v>42094</v>
      </c>
      <c r="AI335">
        <v>990438000000</v>
      </c>
      <c r="AJ335" s="10">
        <v>42460</v>
      </c>
      <c r="AS335" s="9">
        <v>968064000000</v>
      </c>
      <c r="AT335" s="10">
        <v>42825</v>
      </c>
      <c r="BC335" s="9"/>
      <c r="BF335" s="34"/>
    </row>
    <row r="336" spans="1:58" x14ac:dyDescent="0.25">
      <c r="A336">
        <v>9059</v>
      </c>
      <c r="B336" t="s">
        <v>191</v>
      </c>
      <c r="C336" t="s">
        <v>549</v>
      </c>
      <c r="D336" t="s">
        <v>482</v>
      </c>
      <c r="E336" t="s">
        <v>455</v>
      </c>
      <c r="F336" t="s">
        <v>458</v>
      </c>
      <c r="O336">
        <v>1884000000</v>
      </c>
      <c r="P336" s="10">
        <v>41729</v>
      </c>
      <c r="Y336">
        <v>1843000000</v>
      </c>
      <c r="Z336" s="10">
        <v>42094</v>
      </c>
      <c r="AI336">
        <v>2606000000</v>
      </c>
      <c r="AJ336" s="10">
        <v>42460</v>
      </c>
      <c r="AS336" s="9">
        <v>8187000000</v>
      </c>
      <c r="AT336" s="10">
        <v>42825</v>
      </c>
      <c r="BC336" s="9">
        <v>1937000000</v>
      </c>
      <c r="BD336" s="10">
        <v>43190</v>
      </c>
    </row>
    <row r="337" spans="1:56" x14ac:dyDescent="0.25">
      <c r="A337">
        <v>9059</v>
      </c>
      <c r="B337" t="s">
        <v>191</v>
      </c>
      <c r="C337" t="s">
        <v>549</v>
      </c>
      <c r="D337" t="s">
        <v>482</v>
      </c>
      <c r="E337" t="s">
        <v>455</v>
      </c>
      <c r="F337" t="s">
        <v>729</v>
      </c>
      <c r="O337">
        <v>-4000000</v>
      </c>
      <c r="P337" s="10">
        <v>41729</v>
      </c>
      <c r="Y337">
        <v>0</v>
      </c>
      <c r="Z337" s="10">
        <v>42094</v>
      </c>
      <c r="AI337">
        <v>-46911000000</v>
      </c>
      <c r="AJ337" s="10">
        <v>42460</v>
      </c>
      <c r="AS337" s="9">
        <v>-46834000000</v>
      </c>
      <c r="AT337" s="10">
        <v>42825</v>
      </c>
      <c r="BC337" s="9">
        <v>-845000000</v>
      </c>
      <c r="BD337" s="10">
        <v>43190</v>
      </c>
    </row>
    <row r="338" spans="1:56" x14ac:dyDescent="0.25">
      <c r="A338">
        <v>9044</v>
      </c>
      <c r="B338" t="s">
        <v>202</v>
      </c>
      <c r="C338" t="s">
        <v>549</v>
      </c>
      <c r="D338" t="s">
        <v>482</v>
      </c>
      <c r="E338" t="s">
        <v>455</v>
      </c>
      <c r="F338" t="s">
        <v>730</v>
      </c>
      <c r="O338">
        <v>536705000000</v>
      </c>
      <c r="P338" s="10">
        <v>41729</v>
      </c>
      <c r="Y338">
        <v>610401000000</v>
      </c>
      <c r="Z338" s="10">
        <v>42094</v>
      </c>
      <c r="AI338">
        <v>556422000000</v>
      </c>
      <c r="AJ338" s="10">
        <v>42460</v>
      </c>
      <c r="AS338" s="9">
        <v>485148000000</v>
      </c>
      <c r="AT338" s="10">
        <v>42825</v>
      </c>
      <c r="BC338" s="9"/>
    </row>
    <row r="339" spans="1:56" x14ac:dyDescent="0.25">
      <c r="A339">
        <v>9044</v>
      </c>
      <c r="B339" t="s">
        <v>202</v>
      </c>
      <c r="C339" t="s">
        <v>549</v>
      </c>
      <c r="D339" t="s">
        <v>482</v>
      </c>
      <c r="E339" t="s">
        <v>455</v>
      </c>
      <c r="F339" t="s">
        <v>731</v>
      </c>
      <c r="O339">
        <v>438506000000</v>
      </c>
      <c r="P339" s="10">
        <v>41729</v>
      </c>
      <c r="Y339">
        <v>623563000000</v>
      </c>
      <c r="Z339" s="10">
        <v>42094</v>
      </c>
      <c r="AI339">
        <v>591070000000</v>
      </c>
      <c r="AJ339" s="10">
        <v>42460</v>
      </c>
      <c r="AS339" s="9">
        <v>519389000000</v>
      </c>
      <c r="AT339" s="10">
        <v>42825</v>
      </c>
      <c r="BC339" s="9"/>
    </row>
    <row r="340" spans="1:56" x14ac:dyDescent="0.25">
      <c r="A340">
        <v>9044</v>
      </c>
      <c r="B340" t="s">
        <v>202</v>
      </c>
      <c r="C340" t="s">
        <v>549</v>
      </c>
      <c r="D340" t="s">
        <v>482</v>
      </c>
      <c r="E340" t="s">
        <v>455</v>
      </c>
      <c r="F340" t="s">
        <v>732</v>
      </c>
      <c r="O340">
        <v>311874000000</v>
      </c>
      <c r="P340" s="10">
        <v>41729</v>
      </c>
      <c r="Y340">
        <v>339337000000</v>
      </c>
      <c r="Z340" s="10">
        <v>42094</v>
      </c>
      <c r="AI340">
        <v>427146000000</v>
      </c>
      <c r="AJ340" s="10">
        <v>42460</v>
      </c>
      <c r="AS340" s="9">
        <v>653990000000</v>
      </c>
      <c r="AT340" s="10">
        <v>42825</v>
      </c>
      <c r="BC340" s="9"/>
    </row>
    <row r="341" spans="1:56" x14ac:dyDescent="0.25">
      <c r="A341">
        <v>9044</v>
      </c>
      <c r="B341" t="s">
        <v>202</v>
      </c>
      <c r="C341" t="s">
        <v>549</v>
      </c>
      <c r="D341" t="s">
        <v>482</v>
      </c>
      <c r="E341" t="s">
        <v>455</v>
      </c>
      <c r="F341" t="s">
        <v>733</v>
      </c>
      <c r="O341">
        <v>976037000000</v>
      </c>
      <c r="P341" s="10">
        <v>41729</v>
      </c>
      <c r="Y341">
        <v>1182229000000</v>
      </c>
      <c r="Z341" s="10">
        <v>42094</v>
      </c>
      <c r="AI341">
        <v>1294539000000</v>
      </c>
      <c r="AJ341" s="10">
        <v>42460</v>
      </c>
      <c r="AS341" s="9">
        <v>1154743000000</v>
      </c>
      <c r="AT341" s="10">
        <v>42825</v>
      </c>
      <c r="BC341" s="9"/>
    </row>
    <row r="342" spans="1:56" x14ac:dyDescent="0.25">
      <c r="A342">
        <v>9044</v>
      </c>
      <c r="B342" t="s">
        <v>202</v>
      </c>
      <c r="C342" t="s">
        <v>549</v>
      </c>
      <c r="D342" t="s">
        <v>482</v>
      </c>
      <c r="E342" t="s">
        <v>455</v>
      </c>
      <c r="F342" t="s">
        <v>734</v>
      </c>
      <c r="O342">
        <v>922474000000</v>
      </c>
      <c r="P342" s="10">
        <v>41729</v>
      </c>
      <c r="Y342">
        <v>832825000000</v>
      </c>
      <c r="Z342" s="10">
        <v>42094</v>
      </c>
      <c r="AI342">
        <v>948768000000</v>
      </c>
      <c r="AJ342" s="10">
        <v>42460</v>
      </c>
      <c r="AS342" s="9">
        <v>962594000000</v>
      </c>
      <c r="AT342" s="10">
        <v>42825</v>
      </c>
      <c r="BC342" s="9"/>
    </row>
    <row r="343" spans="1:56" x14ac:dyDescent="0.25">
      <c r="A343">
        <v>9044</v>
      </c>
      <c r="B343" t="s">
        <v>202</v>
      </c>
      <c r="C343" t="s">
        <v>549</v>
      </c>
      <c r="D343" t="s">
        <v>482</v>
      </c>
      <c r="E343" t="s">
        <v>455</v>
      </c>
      <c r="F343" t="s">
        <v>735</v>
      </c>
      <c r="O343">
        <v>143137000000</v>
      </c>
      <c r="P343" s="10">
        <v>41729</v>
      </c>
      <c r="Y343">
        <v>180350000000</v>
      </c>
      <c r="Z343" s="10">
        <v>42094</v>
      </c>
      <c r="AI343">
        <v>201593000000</v>
      </c>
      <c r="AJ343" s="10">
        <v>42460</v>
      </c>
      <c r="AS343" s="9">
        <v>229424000000</v>
      </c>
      <c r="AT343" s="10">
        <v>42825</v>
      </c>
      <c r="BC343" s="9"/>
    </row>
    <row r="344" spans="1:56" x14ac:dyDescent="0.25">
      <c r="A344">
        <v>9044</v>
      </c>
      <c r="B344" t="s">
        <v>202</v>
      </c>
      <c r="C344" t="s">
        <v>549</v>
      </c>
      <c r="D344" t="s">
        <v>482</v>
      </c>
      <c r="E344" t="s">
        <v>455</v>
      </c>
      <c r="F344" t="s">
        <v>736</v>
      </c>
      <c r="O344">
        <v>-11327000000</v>
      </c>
      <c r="P344" s="10">
        <v>41729</v>
      </c>
      <c r="Y344">
        <v>-6469000000</v>
      </c>
      <c r="Z344" s="10">
        <v>42094</v>
      </c>
      <c r="AI344">
        <v>-8730000000</v>
      </c>
      <c r="AJ344" s="10">
        <v>42460</v>
      </c>
      <c r="AS344" s="9">
        <v>-8314000000</v>
      </c>
      <c r="AT344" s="10">
        <v>42825</v>
      </c>
      <c r="BC344" s="9"/>
    </row>
    <row r="345" spans="1:56" x14ac:dyDescent="0.25">
      <c r="A345">
        <v>780</v>
      </c>
      <c r="B345" t="s">
        <v>180</v>
      </c>
      <c r="C345" t="s">
        <v>549</v>
      </c>
      <c r="D345" t="s">
        <v>482</v>
      </c>
      <c r="E345" t="s">
        <v>483</v>
      </c>
      <c r="F345" t="s">
        <v>163</v>
      </c>
      <c r="O345">
        <v>4269704000000</v>
      </c>
      <c r="P345" s="10">
        <v>41729</v>
      </c>
      <c r="Y345">
        <v>4279717000000</v>
      </c>
      <c r="Z345" s="10">
        <v>42094</v>
      </c>
      <c r="AI345">
        <v>3878418000000</v>
      </c>
      <c r="AJ345" s="10">
        <v>42460</v>
      </c>
      <c r="AS345" s="9">
        <v>3811051000000</v>
      </c>
      <c r="AT345" s="10">
        <v>42825</v>
      </c>
      <c r="BC345" s="9"/>
    </row>
    <row r="346" spans="1:56" x14ac:dyDescent="0.25">
      <c r="A346">
        <v>780</v>
      </c>
      <c r="B346" t="s">
        <v>180</v>
      </c>
      <c r="C346" t="s">
        <v>549</v>
      </c>
      <c r="D346" t="s">
        <v>482</v>
      </c>
      <c r="E346" t="s">
        <v>483</v>
      </c>
      <c r="F346" t="s">
        <v>316</v>
      </c>
      <c r="O346">
        <v>2017502000000</v>
      </c>
      <c r="P346" s="10">
        <v>41729</v>
      </c>
      <c r="Y346">
        <v>2640322000000</v>
      </c>
      <c r="Z346" s="10">
        <v>42094</v>
      </c>
      <c r="AI346">
        <v>258643000000</v>
      </c>
      <c r="AJ346" s="10">
        <v>42460</v>
      </c>
      <c r="AS346" s="9">
        <v>239376000000</v>
      </c>
      <c r="AT346" s="10">
        <v>42825</v>
      </c>
      <c r="BC346" s="9"/>
    </row>
    <row r="347" spans="1:56" x14ac:dyDescent="0.25">
      <c r="A347">
        <v>780</v>
      </c>
      <c r="B347" t="s">
        <v>180</v>
      </c>
      <c r="C347" t="s">
        <v>549</v>
      </c>
      <c r="D347" t="s">
        <v>482</v>
      </c>
      <c r="E347" t="s">
        <v>483</v>
      </c>
      <c r="F347" t="s">
        <v>249</v>
      </c>
      <c r="O347">
        <v>264064000000</v>
      </c>
      <c r="P347" s="10">
        <v>41729</v>
      </c>
      <c r="Y347">
        <v>272939000000</v>
      </c>
      <c r="Z347" s="10">
        <v>42094</v>
      </c>
      <c r="AI347">
        <v>2430287000000</v>
      </c>
      <c r="AJ347" s="10">
        <v>42460</v>
      </c>
      <c r="AS347" s="9">
        <v>2404209000000</v>
      </c>
      <c r="AT347" s="10">
        <v>42825</v>
      </c>
      <c r="BC347" s="9"/>
    </row>
    <row r="348" spans="1:56" x14ac:dyDescent="0.25">
      <c r="A348">
        <v>780</v>
      </c>
      <c r="B348" t="s">
        <v>180</v>
      </c>
      <c r="C348" t="s">
        <v>549</v>
      </c>
      <c r="D348" t="s">
        <v>482</v>
      </c>
      <c r="E348" t="s">
        <v>483</v>
      </c>
      <c r="F348" t="s">
        <v>458</v>
      </c>
      <c r="O348">
        <v>504430000000</v>
      </c>
      <c r="P348" s="10">
        <v>41729</v>
      </c>
      <c r="Y348">
        <v>641317000000</v>
      </c>
      <c r="Z348" s="10">
        <v>42094</v>
      </c>
      <c r="AI348">
        <v>732951000000</v>
      </c>
      <c r="AJ348" s="10">
        <v>42460</v>
      </c>
      <c r="AS348" s="9">
        <v>674169000000</v>
      </c>
      <c r="AT348" s="10">
        <v>42825</v>
      </c>
      <c r="BC348" s="9"/>
    </row>
    <row r="349" spans="1:56" x14ac:dyDescent="0.25">
      <c r="A349">
        <v>11237</v>
      </c>
      <c r="B349" t="s">
        <v>186</v>
      </c>
      <c r="C349" t="s">
        <v>549</v>
      </c>
      <c r="D349" t="s">
        <v>482</v>
      </c>
      <c r="E349" t="s">
        <v>483</v>
      </c>
      <c r="F349" t="s">
        <v>163</v>
      </c>
      <c r="O349">
        <v>5431592000000</v>
      </c>
      <c r="P349" s="10">
        <v>41729</v>
      </c>
      <c r="Y349">
        <v>5360766000000</v>
      </c>
      <c r="Z349" s="10">
        <v>42094</v>
      </c>
      <c r="AI349">
        <v>4548391000000</v>
      </c>
      <c r="AJ349" s="10">
        <v>42460</v>
      </c>
      <c r="AS349" s="9">
        <v>3793690000000</v>
      </c>
      <c r="AT349" s="10">
        <v>42825</v>
      </c>
      <c r="BC349" s="9"/>
    </row>
    <row r="350" spans="1:56" x14ac:dyDescent="0.25">
      <c r="A350">
        <v>11237</v>
      </c>
      <c r="B350" t="s">
        <v>186</v>
      </c>
      <c r="C350" t="s">
        <v>549</v>
      </c>
      <c r="D350" t="s">
        <v>482</v>
      </c>
      <c r="E350" t="s">
        <v>483</v>
      </c>
      <c r="F350" t="s">
        <v>316</v>
      </c>
      <c r="O350">
        <v>622689000000</v>
      </c>
      <c r="P350" s="10">
        <v>41729</v>
      </c>
      <c r="Y350">
        <v>608688000000</v>
      </c>
      <c r="Z350" s="10">
        <v>42094</v>
      </c>
      <c r="AI350">
        <v>638761000000</v>
      </c>
      <c r="AJ350" s="10">
        <v>42460</v>
      </c>
      <c r="AS350" s="9">
        <v>797713000000</v>
      </c>
      <c r="AT350" s="10">
        <v>42825</v>
      </c>
      <c r="BC350" s="9"/>
    </row>
    <row r="351" spans="1:56" x14ac:dyDescent="0.25">
      <c r="A351">
        <v>11237</v>
      </c>
      <c r="B351" t="s">
        <v>186</v>
      </c>
      <c r="C351" t="s">
        <v>549</v>
      </c>
      <c r="D351" t="s">
        <v>482</v>
      </c>
      <c r="E351" t="s">
        <v>483</v>
      </c>
      <c r="F351" t="s">
        <v>21</v>
      </c>
      <c r="P351" s="10"/>
      <c r="Z351" s="10"/>
      <c r="AJ351" s="10"/>
      <c r="AS351" s="9">
        <v>765043000000</v>
      </c>
      <c r="AT351" s="10">
        <v>42825</v>
      </c>
      <c r="BC351" s="9"/>
    </row>
    <row r="352" spans="1:56" x14ac:dyDescent="0.25">
      <c r="A352">
        <v>11237</v>
      </c>
      <c r="B352" t="s">
        <v>186</v>
      </c>
      <c r="C352" t="s">
        <v>549</v>
      </c>
      <c r="D352" t="s">
        <v>482</v>
      </c>
      <c r="E352" t="s">
        <v>483</v>
      </c>
      <c r="F352" t="s">
        <v>458</v>
      </c>
      <c r="O352">
        <v>1580887000000</v>
      </c>
      <c r="P352" s="10">
        <v>41729</v>
      </c>
      <c r="Y352">
        <v>1700035000000</v>
      </c>
      <c r="Z352" s="10">
        <v>42094</v>
      </c>
      <c r="AI352">
        <v>1738430000000</v>
      </c>
      <c r="AJ352" s="10">
        <v>42460</v>
      </c>
      <c r="AS352" s="9">
        <v>1069315000000</v>
      </c>
      <c r="AT352" s="10">
        <v>42825</v>
      </c>
      <c r="BC352" s="9"/>
    </row>
    <row r="353" spans="1:56" x14ac:dyDescent="0.25">
      <c r="A353">
        <v>1475</v>
      </c>
      <c r="B353" t="s">
        <v>188</v>
      </c>
      <c r="C353" t="s">
        <v>549</v>
      </c>
      <c r="D353" t="s">
        <v>482</v>
      </c>
      <c r="E353" t="s">
        <v>483</v>
      </c>
      <c r="F353" t="s">
        <v>163</v>
      </c>
      <c r="O353">
        <v>1698391000000</v>
      </c>
      <c r="P353" s="10">
        <v>41729</v>
      </c>
      <c r="Y353">
        <v>1862140000000</v>
      </c>
      <c r="Z353" s="10">
        <v>42094</v>
      </c>
      <c r="AI353">
        <v>1804925000000</v>
      </c>
      <c r="AJ353" s="10">
        <v>42460</v>
      </c>
      <c r="AS353" s="9">
        <v>1821063000000</v>
      </c>
      <c r="AT353" s="10">
        <v>42825</v>
      </c>
      <c r="BC353" s="9">
        <v>1881196000000</v>
      </c>
      <c r="BD353" s="10">
        <v>43190</v>
      </c>
    </row>
    <row r="354" spans="1:56" x14ac:dyDescent="0.25">
      <c r="A354">
        <v>1475</v>
      </c>
      <c r="B354" t="s">
        <v>188</v>
      </c>
      <c r="C354" t="s">
        <v>549</v>
      </c>
      <c r="D354" t="s">
        <v>482</v>
      </c>
      <c r="E354" t="s">
        <v>483</v>
      </c>
      <c r="F354" t="s">
        <v>618</v>
      </c>
      <c r="O354">
        <v>452676000000</v>
      </c>
      <c r="P354" s="10">
        <v>41729</v>
      </c>
      <c r="Y354">
        <v>607288000000</v>
      </c>
      <c r="Z354" s="10">
        <v>42094</v>
      </c>
      <c r="AI354">
        <v>697369000000</v>
      </c>
      <c r="AJ354" s="10">
        <v>42460</v>
      </c>
      <c r="AS354" s="9">
        <v>640052000000</v>
      </c>
      <c r="AT354" s="10">
        <v>42825</v>
      </c>
      <c r="BC354" s="9">
        <v>630286000000</v>
      </c>
      <c r="BD354" s="10">
        <v>43190</v>
      </c>
    </row>
    <row r="355" spans="1:56" x14ac:dyDescent="0.25">
      <c r="A355">
        <v>1475</v>
      </c>
      <c r="B355" t="s">
        <v>188</v>
      </c>
      <c r="C355" t="s">
        <v>549</v>
      </c>
      <c r="D355" t="s">
        <v>482</v>
      </c>
      <c r="E355" t="s">
        <v>483</v>
      </c>
      <c r="F355" t="s">
        <v>570</v>
      </c>
      <c r="O355">
        <v>592922000000</v>
      </c>
      <c r="P355" s="10">
        <v>41729</v>
      </c>
      <c r="Y355">
        <v>682587000000</v>
      </c>
      <c r="Z355" s="10">
        <v>42094</v>
      </c>
      <c r="AI355">
        <v>721946000000</v>
      </c>
      <c r="AJ355" s="10">
        <v>42460</v>
      </c>
      <c r="AS355" s="9">
        <v>618059000000</v>
      </c>
      <c r="AT355" s="10">
        <v>42825</v>
      </c>
      <c r="BC355" s="9">
        <v>693093000000</v>
      </c>
      <c r="BD355" s="10">
        <v>43190</v>
      </c>
    </row>
    <row r="356" spans="1:56" x14ac:dyDescent="0.25">
      <c r="A356">
        <v>1475</v>
      </c>
      <c r="B356" t="s">
        <v>188</v>
      </c>
      <c r="C356" t="s">
        <v>549</v>
      </c>
      <c r="D356" t="s">
        <v>482</v>
      </c>
      <c r="E356" t="s">
        <v>483</v>
      </c>
      <c r="F356" t="s">
        <v>569</v>
      </c>
      <c r="O356">
        <v>263844000000</v>
      </c>
      <c r="P356" s="10">
        <v>41729</v>
      </c>
      <c r="Y356">
        <v>354020000000</v>
      </c>
      <c r="Z356" s="10">
        <v>42094</v>
      </c>
      <c r="AI356">
        <v>352706000000</v>
      </c>
      <c r="AJ356" s="10">
        <v>42460</v>
      </c>
      <c r="AS356" s="9">
        <v>395697000000</v>
      </c>
      <c r="AT356" s="10">
        <v>42825</v>
      </c>
      <c r="BC356" s="9">
        <v>440385000000</v>
      </c>
      <c r="BD356" s="10">
        <v>43190</v>
      </c>
    </row>
    <row r="357" spans="1:56" x14ac:dyDescent="0.25">
      <c r="A357">
        <v>1475</v>
      </c>
      <c r="B357" t="s">
        <v>188</v>
      </c>
      <c r="C357" t="s">
        <v>549</v>
      </c>
      <c r="D357" t="s">
        <v>482</v>
      </c>
      <c r="E357" t="s">
        <v>483</v>
      </c>
      <c r="F357" t="s">
        <v>2107</v>
      </c>
      <c r="O357">
        <v>104069000000</v>
      </c>
      <c r="P357" s="10">
        <v>41729</v>
      </c>
      <c r="Y357">
        <v>119021000000</v>
      </c>
      <c r="Z357" s="10">
        <v>42094</v>
      </c>
      <c r="AI357">
        <v>126956000000</v>
      </c>
      <c r="AJ357" s="10">
        <v>42460</v>
      </c>
      <c r="AS357" s="9">
        <v>110128000000</v>
      </c>
      <c r="AT357" s="10">
        <v>42825</v>
      </c>
      <c r="BC357" s="9">
        <v>146897000000</v>
      </c>
      <c r="BD357" s="10">
        <v>43190</v>
      </c>
    </row>
    <row r="358" spans="1:56" x14ac:dyDescent="0.25">
      <c r="A358">
        <v>1475</v>
      </c>
      <c r="B358" t="s">
        <v>188</v>
      </c>
      <c r="C358" t="s">
        <v>549</v>
      </c>
      <c r="D358" t="s">
        <v>482</v>
      </c>
      <c r="E358" t="s">
        <v>483</v>
      </c>
      <c r="F358" t="s">
        <v>701</v>
      </c>
      <c r="O358">
        <v>78610000000</v>
      </c>
      <c r="P358" s="10">
        <v>41729</v>
      </c>
      <c r="Y358">
        <v>127167000000</v>
      </c>
      <c r="Z358" s="10">
        <v>42094</v>
      </c>
      <c r="AI358">
        <v>115757000000</v>
      </c>
      <c r="AJ358" s="10">
        <v>42460</v>
      </c>
      <c r="AS358" s="9">
        <v>117202000000</v>
      </c>
      <c r="AT358" s="10">
        <v>42825</v>
      </c>
      <c r="BC358" s="9">
        <v>144367000000</v>
      </c>
      <c r="BD358" s="10">
        <v>43190</v>
      </c>
    </row>
    <row r="359" spans="1:56" x14ac:dyDescent="0.25">
      <c r="A359">
        <v>1475</v>
      </c>
      <c r="B359" t="s">
        <v>188</v>
      </c>
      <c r="C359" t="s">
        <v>549</v>
      </c>
      <c r="D359" t="s">
        <v>482</v>
      </c>
      <c r="E359" t="s">
        <v>483</v>
      </c>
      <c r="F359" t="s">
        <v>620</v>
      </c>
      <c r="O359">
        <v>67397000000</v>
      </c>
      <c r="P359" s="10">
        <v>41729</v>
      </c>
      <c r="Y359">
        <v>129814000000</v>
      </c>
      <c r="Z359" s="10">
        <v>42094</v>
      </c>
      <c r="AI359">
        <v>110635000000</v>
      </c>
      <c r="AJ359" s="10">
        <v>42460</v>
      </c>
      <c r="AS359" s="9">
        <v>135669000000</v>
      </c>
      <c r="AT359" s="10">
        <v>42825</v>
      </c>
      <c r="BC359" s="9">
        <v>99502000000</v>
      </c>
      <c r="BD359" s="10">
        <v>43190</v>
      </c>
    </row>
    <row r="360" spans="1:56" x14ac:dyDescent="0.25">
      <c r="A360">
        <v>1475</v>
      </c>
      <c r="B360" t="s">
        <v>188</v>
      </c>
      <c r="C360" t="s">
        <v>549</v>
      </c>
      <c r="D360" t="s">
        <v>482</v>
      </c>
      <c r="E360" t="s">
        <v>483</v>
      </c>
      <c r="F360" t="s">
        <v>458</v>
      </c>
      <c r="O360">
        <v>91686000000</v>
      </c>
      <c r="P360" s="10">
        <v>41729</v>
      </c>
      <c r="Y360">
        <v>110070000000</v>
      </c>
      <c r="Z360" s="10">
        <v>42094</v>
      </c>
      <c r="AI360">
        <v>116512000000</v>
      </c>
      <c r="AJ360" s="10">
        <v>42460</v>
      </c>
      <c r="AS360" s="9">
        <v>76146000000</v>
      </c>
      <c r="AT360" s="10">
        <v>42825</v>
      </c>
      <c r="BC360" s="9">
        <v>75087000000</v>
      </c>
      <c r="BD360" s="10">
        <v>43190</v>
      </c>
    </row>
    <row r="361" spans="1:56" x14ac:dyDescent="0.25">
      <c r="A361">
        <v>9059</v>
      </c>
      <c r="B361" t="s">
        <v>191</v>
      </c>
      <c r="C361" t="s">
        <v>549</v>
      </c>
      <c r="D361" t="s">
        <v>482</v>
      </c>
      <c r="E361" t="s">
        <v>483</v>
      </c>
      <c r="F361" t="s">
        <v>163</v>
      </c>
      <c r="O361">
        <v>2526034000000</v>
      </c>
      <c r="P361" s="10">
        <v>41729</v>
      </c>
      <c r="Y361">
        <v>2253353000000</v>
      </c>
      <c r="Z361" s="10">
        <v>42094</v>
      </c>
      <c r="AI361">
        <v>2141274000000</v>
      </c>
      <c r="AJ361" s="10">
        <v>42460</v>
      </c>
      <c r="AS361" s="9">
        <v>1948234000000</v>
      </c>
      <c r="AT361" s="10">
        <v>42825</v>
      </c>
      <c r="BC361" s="9"/>
    </row>
    <row r="362" spans="1:56" x14ac:dyDescent="0.25">
      <c r="A362">
        <v>9059</v>
      </c>
      <c r="B362" t="s">
        <v>191</v>
      </c>
      <c r="C362" t="s">
        <v>549</v>
      </c>
      <c r="D362" t="s">
        <v>482</v>
      </c>
      <c r="E362" t="s">
        <v>483</v>
      </c>
      <c r="F362" t="s">
        <v>618</v>
      </c>
      <c r="O362">
        <v>817676000000</v>
      </c>
      <c r="P362" s="10">
        <v>41729</v>
      </c>
      <c r="Y362">
        <v>1052460000000</v>
      </c>
      <c r="Z362" s="10">
        <v>42094</v>
      </c>
      <c r="AI362">
        <v>977253000000</v>
      </c>
      <c r="AJ362" s="10">
        <v>42460</v>
      </c>
      <c r="AS362" s="9">
        <v>912434000000</v>
      </c>
      <c r="AT362" s="10">
        <v>42825</v>
      </c>
      <c r="BC362" s="9"/>
    </row>
    <row r="363" spans="1:56" x14ac:dyDescent="0.25">
      <c r="A363">
        <v>9059</v>
      </c>
      <c r="B363" t="s">
        <v>191</v>
      </c>
      <c r="C363" t="s">
        <v>549</v>
      </c>
      <c r="D363" t="s">
        <v>482</v>
      </c>
      <c r="E363" t="s">
        <v>483</v>
      </c>
      <c r="F363" t="s">
        <v>21</v>
      </c>
      <c r="O363">
        <v>486551000000</v>
      </c>
      <c r="P363" s="10">
        <v>41729</v>
      </c>
      <c r="Y363">
        <v>456538000000</v>
      </c>
      <c r="Z363" s="10">
        <v>42094</v>
      </c>
      <c r="AI363">
        <v>354367000000</v>
      </c>
      <c r="AJ363" s="10">
        <v>42460</v>
      </c>
      <c r="AS363" s="9">
        <v>400101000000</v>
      </c>
      <c r="AT363" s="10">
        <v>42825</v>
      </c>
      <c r="BC363" s="9"/>
    </row>
    <row r="364" spans="1:56" x14ac:dyDescent="0.25">
      <c r="A364">
        <v>9059</v>
      </c>
      <c r="B364" t="s">
        <v>191</v>
      </c>
      <c r="C364" t="s">
        <v>549</v>
      </c>
      <c r="D364" t="s">
        <v>482</v>
      </c>
      <c r="E364" t="s">
        <v>483</v>
      </c>
      <c r="F364" t="s">
        <v>249</v>
      </c>
      <c r="O364">
        <v>847780000000</v>
      </c>
      <c r="P364" s="10">
        <v>41729</v>
      </c>
      <c r="Y364">
        <v>549127000000</v>
      </c>
      <c r="Z364" s="10">
        <v>42094</v>
      </c>
      <c r="AI364">
        <v>348513000000</v>
      </c>
      <c r="AJ364" s="10">
        <v>42460</v>
      </c>
      <c r="AS364" s="9">
        <v>241340000000</v>
      </c>
      <c r="AT364" s="10">
        <v>42825</v>
      </c>
      <c r="BC364" s="9"/>
    </row>
    <row r="365" spans="1:56" x14ac:dyDescent="0.25">
      <c r="A365">
        <v>9059</v>
      </c>
      <c r="B365" t="s">
        <v>191</v>
      </c>
      <c r="C365" t="s">
        <v>549</v>
      </c>
      <c r="D365" t="s">
        <v>482</v>
      </c>
      <c r="E365" t="s">
        <v>483</v>
      </c>
      <c r="F365" t="s">
        <v>458</v>
      </c>
      <c r="O365">
        <v>1053877000000</v>
      </c>
      <c r="P365" s="10">
        <v>41729</v>
      </c>
      <c r="Y365">
        <v>1093452000000</v>
      </c>
      <c r="Z365" s="10">
        <v>42094</v>
      </c>
      <c r="AI365">
        <v>938287000000</v>
      </c>
      <c r="AJ365" s="10">
        <v>42460</v>
      </c>
      <c r="AS365" s="9">
        <v>861860000000</v>
      </c>
      <c r="AT365" s="10">
        <v>42825</v>
      </c>
      <c r="BC365" s="9"/>
    </row>
    <row r="366" spans="1:56" x14ac:dyDescent="0.25">
      <c r="A366">
        <v>9044</v>
      </c>
      <c r="B366" t="s">
        <v>202</v>
      </c>
      <c r="C366" t="s">
        <v>549</v>
      </c>
      <c r="D366" t="s">
        <v>482</v>
      </c>
      <c r="E366" t="s">
        <v>483</v>
      </c>
      <c r="F366" t="s">
        <v>163</v>
      </c>
      <c r="O366">
        <v>1367475000000</v>
      </c>
      <c r="P366" s="10">
        <v>41729</v>
      </c>
      <c r="Y366">
        <v>1442420000000</v>
      </c>
      <c r="Z366" s="10">
        <v>42094</v>
      </c>
      <c r="AI366">
        <v>1596720000000</v>
      </c>
      <c r="AJ366" s="10">
        <v>42460</v>
      </c>
      <c r="AS366" s="9">
        <v>1706352000000</v>
      </c>
      <c r="AT366" s="10">
        <v>42825</v>
      </c>
      <c r="BC366" s="9"/>
    </row>
    <row r="367" spans="1:56" x14ac:dyDescent="0.25">
      <c r="A367">
        <v>9044</v>
      </c>
      <c r="B367" t="s">
        <v>202</v>
      </c>
      <c r="C367" t="s">
        <v>549</v>
      </c>
      <c r="D367" t="s">
        <v>482</v>
      </c>
      <c r="E367" t="s">
        <v>483</v>
      </c>
      <c r="F367" t="s">
        <v>570</v>
      </c>
      <c r="O367">
        <v>330018000000</v>
      </c>
      <c r="P367" s="10">
        <v>41729</v>
      </c>
      <c r="Y367">
        <v>400268000000</v>
      </c>
      <c r="Z367" s="10">
        <v>42094</v>
      </c>
      <c r="AI367">
        <v>570274000000</v>
      </c>
      <c r="AJ367" s="10">
        <v>42460</v>
      </c>
      <c r="AS367" s="9">
        <v>659092000000</v>
      </c>
      <c r="AT367" s="10">
        <v>42825</v>
      </c>
      <c r="BC367" s="9"/>
    </row>
    <row r="368" spans="1:56" x14ac:dyDescent="0.25">
      <c r="A368">
        <v>9044</v>
      </c>
      <c r="B368" t="s">
        <v>202</v>
      </c>
      <c r="C368" t="s">
        <v>549</v>
      </c>
      <c r="D368" t="s">
        <v>482</v>
      </c>
      <c r="E368" t="s">
        <v>483</v>
      </c>
      <c r="F368" t="s">
        <v>316</v>
      </c>
      <c r="O368">
        <v>872698000000</v>
      </c>
      <c r="P368" s="10">
        <v>41729</v>
      </c>
      <c r="Y368">
        <v>1157959000000</v>
      </c>
      <c r="Z368" s="10">
        <v>42094</v>
      </c>
      <c r="AI368">
        <v>1024039000000</v>
      </c>
      <c r="AJ368" s="10">
        <v>42460</v>
      </c>
      <c r="AS368" s="9">
        <v>821613000000</v>
      </c>
      <c r="AT368" s="10">
        <v>42825</v>
      </c>
      <c r="BC368" s="9"/>
    </row>
    <row r="369" spans="1:56" x14ac:dyDescent="0.25">
      <c r="A369">
        <v>9044</v>
      </c>
      <c r="B369" t="s">
        <v>202</v>
      </c>
      <c r="C369" t="s">
        <v>549</v>
      </c>
      <c r="D369" t="s">
        <v>482</v>
      </c>
      <c r="E369" t="s">
        <v>483</v>
      </c>
      <c r="F369" t="s">
        <v>737</v>
      </c>
      <c r="O369">
        <v>149668000000</v>
      </c>
      <c r="P369" s="10">
        <v>41729</v>
      </c>
      <c r="Y369">
        <v>150147000000</v>
      </c>
      <c r="Z369" s="10">
        <v>42094</v>
      </c>
      <c r="AI369">
        <v>176938000000</v>
      </c>
      <c r="AJ369" s="10">
        <v>42460</v>
      </c>
      <c r="AS369" s="9">
        <v>166791000000</v>
      </c>
      <c r="AT369" s="10">
        <v>42825</v>
      </c>
      <c r="BC369" s="9"/>
    </row>
    <row r="370" spans="1:56" x14ac:dyDescent="0.25">
      <c r="A370">
        <v>9044</v>
      </c>
      <c r="B370" t="s">
        <v>202</v>
      </c>
      <c r="C370" t="s">
        <v>549</v>
      </c>
      <c r="D370" t="s">
        <v>482</v>
      </c>
      <c r="E370" t="s">
        <v>483</v>
      </c>
      <c r="F370" t="s">
        <v>569</v>
      </c>
      <c r="O370">
        <v>339570000000</v>
      </c>
      <c r="P370" s="10">
        <v>41729</v>
      </c>
      <c r="Y370">
        <v>344075000000</v>
      </c>
      <c r="Z370" s="10">
        <v>42094</v>
      </c>
      <c r="AI370">
        <v>427726000000</v>
      </c>
      <c r="AJ370" s="10">
        <v>42460</v>
      </c>
      <c r="AS370" s="9">
        <v>440035000000</v>
      </c>
      <c r="AT370" s="10">
        <v>42825</v>
      </c>
      <c r="BC370" s="9"/>
    </row>
    <row r="371" spans="1:56" x14ac:dyDescent="0.25">
      <c r="A371">
        <v>9044</v>
      </c>
      <c r="B371" t="s">
        <v>202</v>
      </c>
      <c r="C371" t="s">
        <v>549</v>
      </c>
      <c r="D371" t="s">
        <v>482</v>
      </c>
      <c r="E371" t="s">
        <v>483</v>
      </c>
      <c r="F371" t="s">
        <v>458</v>
      </c>
      <c r="O371">
        <v>257977000000</v>
      </c>
      <c r="P371" s="10">
        <v>41729</v>
      </c>
      <c r="Y371">
        <v>267367000000</v>
      </c>
      <c r="Z371" s="10">
        <v>42094</v>
      </c>
      <c r="AI371">
        <v>215111000000</v>
      </c>
      <c r="AJ371" s="10">
        <v>42460</v>
      </c>
      <c r="AS371" s="9">
        <v>203091000000</v>
      </c>
      <c r="AT371" s="10">
        <v>42825</v>
      </c>
      <c r="BC371" s="9"/>
    </row>
    <row r="372" spans="1:56" x14ac:dyDescent="0.25">
      <c r="A372">
        <v>1355</v>
      </c>
      <c r="B372" t="s">
        <v>139</v>
      </c>
      <c r="C372" t="s">
        <v>548</v>
      </c>
      <c r="D372" t="s">
        <v>482</v>
      </c>
      <c r="E372" t="s">
        <v>455</v>
      </c>
      <c r="F372" t="s">
        <v>738</v>
      </c>
      <c r="O372">
        <v>94050800000</v>
      </c>
      <c r="P372" s="10">
        <v>41729</v>
      </c>
      <c r="Y372">
        <v>99063300000</v>
      </c>
      <c r="Z372" s="10">
        <v>42094</v>
      </c>
      <c r="AI372">
        <v>84302100000</v>
      </c>
      <c r="AJ372" s="10">
        <v>42460</v>
      </c>
      <c r="AS372" s="9">
        <v>97704300000</v>
      </c>
      <c r="AT372" s="10">
        <v>42825</v>
      </c>
      <c r="BC372" s="9">
        <v>99758800000</v>
      </c>
      <c r="BD372" s="10">
        <v>43190</v>
      </c>
    </row>
    <row r="373" spans="1:56" x14ac:dyDescent="0.25">
      <c r="A373">
        <v>1355</v>
      </c>
      <c r="B373" t="s">
        <v>139</v>
      </c>
      <c r="C373" t="s">
        <v>548</v>
      </c>
      <c r="D373" t="s">
        <v>482</v>
      </c>
      <c r="E373" t="s">
        <v>455</v>
      </c>
      <c r="F373" t="s">
        <v>739</v>
      </c>
      <c r="O373">
        <v>1363000000</v>
      </c>
      <c r="P373" s="10">
        <v>41729</v>
      </c>
      <c r="Y373">
        <v>2300900000</v>
      </c>
      <c r="Z373" s="10">
        <v>42094</v>
      </c>
      <c r="AI373">
        <v>286300000</v>
      </c>
      <c r="AJ373" s="10">
        <v>42460</v>
      </c>
      <c r="AS373" s="9">
        <v>364000000</v>
      </c>
      <c r="AT373" s="10">
        <v>42825</v>
      </c>
      <c r="BC373" s="9">
        <v>726500000</v>
      </c>
      <c r="BD373" s="10">
        <v>43190</v>
      </c>
    </row>
    <row r="374" spans="1:56" x14ac:dyDescent="0.25">
      <c r="A374">
        <v>1355</v>
      </c>
      <c r="B374" t="s">
        <v>139</v>
      </c>
      <c r="C374" t="s">
        <v>548</v>
      </c>
      <c r="D374" t="s">
        <v>482</v>
      </c>
      <c r="E374" t="s">
        <v>455</v>
      </c>
      <c r="F374" t="s">
        <v>740</v>
      </c>
      <c r="O374">
        <v>99500000</v>
      </c>
      <c r="P374" s="10">
        <v>41729</v>
      </c>
      <c r="Y374">
        <v>1700000</v>
      </c>
      <c r="Z374" s="10">
        <v>42094</v>
      </c>
      <c r="AI374">
        <v>240100000</v>
      </c>
      <c r="AJ374" s="10">
        <v>42460</v>
      </c>
      <c r="AS374" s="9">
        <v>10700000</v>
      </c>
      <c r="AT374" s="10">
        <v>42825</v>
      </c>
      <c r="BC374" s="9">
        <v>17000000</v>
      </c>
      <c r="BD374" s="10">
        <v>43190</v>
      </c>
    </row>
    <row r="375" spans="1:56" x14ac:dyDescent="0.25">
      <c r="A375">
        <v>1355</v>
      </c>
      <c r="B375" t="s">
        <v>139</v>
      </c>
      <c r="C375" t="s">
        <v>548</v>
      </c>
      <c r="D375" t="s">
        <v>482</v>
      </c>
      <c r="E375" t="s">
        <v>455</v>
      </c>
      <c r="F375" t="s">
        <v>741</v>
      </c>
      <c r="O375">
        <v>1592200000</v>
      </c>
      <c r="P375" s="10">
        <v>41729</v>
      </c>
      <c r="Y375">
        <v>3075600000</v>
      </c>
      <c r="Z375" s="10">
        <v>42094</v>
      </c>
      <c r="AI375">
        <v>847900000</v>
      </c>
      <c r="AJ375" s="10">
        <v>42460</v>
      </c>
      <c r="AS375" s="9">
        <v>1020900000</v>
      </c>
      <c r="AT375" s="10">
        <v>42825</v>
      </c>
      <c r="BC375" s="9">
        <v>649400000</v>
      </c>
      <c r="BD375" s="10">
        <v>43190</v>
      </c>
    </row>
    <row r="376" spans="1:56" x14ac:dyDescent="0.25">
      <c r="A376">
        <v>1355</v>
      </c>
      <c r="B376" t="s">
        <v>139</v>
      </c>
      <c r="C376" t="s">
        <v>548</v>
      </c>
      <c r="D376" t="s">
        <v>482</v>
      </c>
      <c r="E376" t="s">
        <v>455</v>
      </c>
      <c r="F376" t="s">
        <v>589</v>
      </c>
      <c r="O376">
        <v>-720300000</v>
      </c>
      <c r="P376" s="10">
        <v>41729</v>
      </c>
      <c r="Y376">
        <v>-1374000000</v>
      </c>
      <c r="Z376" s="10">
        <v>42094</v>
      </c>
      <c r="AI376">
        <v>-654400000</v>
      </c>
      <c r="AJ376" s="10">
        <v>42460</v>
      </c>
      <c r="AS376" s="9">
        <v>-716300000</v>
      </c>
      <c r="AT376" s="10">
        <v>42825</v>
      </c>
      <c r="BC376" s="9">
        <v>-70500000</v>
      </c>
      <c r="BD376" s="10">
        <v>43190</v>
      </c>
    </row>
    <row r="377" spans="1:56" x14ac:dyDescent="0.25">
      <c r="A377">
        <v>1355</v>
      </c>
      <c r="B377" t="s">
        <v>139</v>
      </c>
      <c r="C377" t="s">
        <v>548</v>
      </c>
      <c r="D377" t="s">
        <v>482</v>
      </c>
      <c r="E377" t="s">
        <v>455</v>
      </c>
      <c r="F377" t="s">
        <v>643</v>
      </c>
      <c r="O377">
        <v>297300000</v>
      </c>
      <c r="P377" s="10">
        <v>41729</v>
      </c>
      <c r="Y377">
        <v>462000000</v>
      </c>
      <c r="Z377" s="10">
        <v>42094</v>
      </c>
      <c r="AI377">
        <v>379600000</v>
      </c>
      <c r="AJ377" s="10">
        <v>42460</v>
      </c>
      <c r="AS377" s="9">
        <v>284200000</v>
      </c>
      <c r="AT377" s="10">
        <v>42825</v>
      </c>
      <c r="BC377" s="9">
        <v>243400000</v>
      </c>
      <c r="BD377" s="10">
        <v>43190</v>
      </c>
    </row>
    <row r="378" spans="1:56" x14ac:dyDescent="0.25">
      <c r="A378">
        <v>10965</v>
      </c>
      <c r="B378" t="s">
        <v>171</v>
      </c>
      <c r="C378" t="s">
        <v>549</v>
      </c>
      <c r="D378" t="s">
        <v>482</v>
      </c>
      <c r="E378" t="s">
        <v>455</v>
      </c>
      <c r="F378" t="s">
        <v>2089</v>
      </c>
      <c r="O378">
        <v>533374000000</v>
      </c>
      <c r="P378" s="10">
        <v>41729</v>
      </c>
      <c r="Y378">
        <v>567913000000</v>
      </c>
      <c r="Z378" s="10">
        <v>42094</v>
      </c>
      <c r="AI378">
        <v>582825000000</v>
      </c>
      <c r="AJ378" s="10">
        <v>42460</v>
      </c>
      <c r="AS378" s="9">
        <v>528560000000</v>
      </c>
      <c r="AT378" s="10">
        <v>42825</v>
      </c>
      <c r="BC378" s="9">
        <v>522469000000</v>
      </c>
      <c r="BD378" s="10">
        <v>43190</v>
      </c>
    </row>
    <row r="379" spans="1:56" x14ac:dyDescent="0.25">
      <c r="A379">
        <v>10965</v>
      </c>
      <c r="B379" t="s">
        <v>171</v>
      </c>
      <c r="C379" t="s">
        <v>549</v>
      </c>
      <c r="D379" t="s">
        <v>482</v>
      </c>
      <c r="E379" t="s">
        <v>455</v>
      </c>
      <c r="F379" t="s">
        <v>934</v>
      </c>
      <c r="O379">
        <v>305495000000</v>
      </c>
      <c r="P379" s="10">
        <v>41729</v>
      </c>
      <c r="Y379">
        <v>253490000000</v>
      </c>
      <c r="Z379" s="10">
        <v>42094</v>
      </c>
      <c r="AI379">
        <v>220052000000</v>
      </c>
      <c r="AJ379" s="10">
        <v>42460</v>
      </c>
      <c r="AS379" s="9">
        <v>209286000000</v>
      </c>
      <c r="AT379" s="10">
        <v>42825</v>
      </c>
      <c r="BC379" s="9"/>
    </row>
    <row r="380" spans="1:56" x14ac:dyDescent="0.25">
      <c r="A380">
        <v>10965</v>
      </c>
      <c r="B380" t="s">
        <v>171</v>
      </c>
      <c r="C380" t="s">
        <v>549</v>
      </c>
      <c r="D380" t="s">
        <v>482</v>
      </c>
      <c r="E380" t="s">
        <v>455</v>
      </c>
      <c r="F380" t="s">
        <v>742</v>
      </c>
      <c r="O380">
        <v>2058305000000</v>
      </c>
      <c r="P380" s="10">
        <v>41729</v>
      </c>
      <c r="Y380">
        <v>1890746000000</v>
      </c>
      <c r="Z380" s="10">
        <v>42094</v>
      </c>
      <c r="AI380">
        <v>1487883000000</v>
      </c>
      <c r="AJ380" s="10">
        <v>42460</v>
      </c>
      <c r="AS380" s="9">
        <v>1427319000000</v>
      </c>
      <c r="AT380" s="10">
        <v>42825</v>
      </c>
      <c r="BC380" s="9"/>
    </row>
    <row r="381" spans="1:56" x14ac:dyDescent="0.25">
      <c r="A381">
        <v>10965</v>
      </c>
      <c r="B381" t="s">
        <v>171</v>
      </c>
      <c r="C381" t="s">
        <v>549</v>
      </c>
      <c r="D381" t="s">
        <v>482</v>
      </c>
      <c r="E381" t="s">
        <v>455</v>
      </c>
      <c r="F381" t="s">
        <v>743</v>
      </c>
      <c r="O381">
        <v>989713000000</v>
      </c>
      <c r="P381" s="10">
        <v>41729</v>
      </c>
      <c r="Y381">
        <v>1059538000000</v>
      </c>
      <c r="Z381" s="10">
        <v>42094</v>
      </c>
      <c r="AI381">
        <v>1084321000000</v>
      </c>
      <c r="AJ381" s="10">
        <v>42460</v>
      </c>
      <c r="AS381" s="9">
        <v>1071681000000</v>
      </c>
      <c r="AT381" s="10">
        <v>42825</v>
      </c>
      <c r="BC381" s="9">
        <v>1149636000000</v>
      </c>
      <c r="BD381" s="10">
        <v>43190</v>
      </c>
    </row>
    <row r="382" spans="1:56" x14ac:dyDescent="0.25">
      <c r="A382">
        <v>10965</v>
      </c>
      <c r="B382" t="s">
        <v>171</v>
      </c>
      <c r="C382" t="s">
        <v>549</v>
      </c>
      <c r="D382" t="s">
        <v>482</v>
      </c>
      <c r="E382" t="s">
        <v>455</v>
      </c>
      <c r="F382" t="s">
        <v>744</v>
      </c>
      <c r="O382">
        <v>340386000000</v>
      </c>
      <c r="P382" s="10">
        <v>41729</v>
      </c>
      <c r="Y382">
        <v>411302000000</v>
      </c>
      <c r="Z382" s="10">
        <v>42094</v>
      </c>
      <c r="AI382">
        <v>403310000000</v>
      </c>
      <c r="AJ382" s="10">
        <v>42460</v>
      </c>
      <c r="AS382" s="9">
        <v>361946000000</v>
      </c>
      <c r="AT382" s="10">
        <v>42825</v>
      </c>
      <c r="BC382" s="9">
        <v>722801000000</v>
      </c>
      <c r="BD382" s="10">
        <v>43190</v>
      </c>
    </row>
    <row r="383" spans="1:56" x14ac:dyDescent="0.25">
      <c r="A383">
        <v>10965</v>
      </c>
      <c r="B383" t="s">
        <v>171</v>
      </c>
      <c r="C383" t="s">
        <v>549</v>
      </c>
      <c r="D383" t="s">
        <v>482</v>
      </c>
      <c r="E383" t="s">
        <v>455</v>
      </c>
      <c r="F383" t="s">
        <v>458</v>
      </c>
      <c r="O383">
        <v>21399000000</v>
      </c>
      <c r="P383" s="10">
        <v>41729</v>
      </c>
      <c r="Y383">
        <v>44772000000</v>
      </c>
      <c r="Z383" s="10">
        <v>42094</v>
      </c>
      <c r="AI383">
        <v>51324000000</v>
      </c>
      <c r="AJ383" s="10">
        <v>42460</v>
      </c>
      <c r="AS383" s="9">
        <v>1383000000</v>
      </c>
      <c r="AT383" s="10">
        <v>42825</v>
      </c>
      <c r="BC383" s="9"/>
    </row>
    <row r="384" spans="1:56" x14ac:dyDescent="0.25">
      <c r="A384">
        <v>10965</v>
      </c>
      <c r="B384" t="s">
        <v>171</v>
      </c>
      <c r="C384" t="s">
        <v>549</v>
      </c>
      <c r="D384" t="s">
        <v>482</v>
      </c>
      <c r="E384" t="s">
        <v>455</v>
      </c>
      <c r="F384" t="s">
        <v>745</v>
      </c>
      <c r="P384" s="10"/>
      <c r="Z384" s="10"/>
      <c r="AI384">
        <v>581284000000</v>
      </c>
      <c r="AJ384" s="10">
        <v>42460</v>
      </c>
      <c r="AS384" s="9">
        <v>561656000000</v>
      </c>
      <c r="AT384" s="10">
        <v>42825</v>
      </c>
      <c r="BC384" s="9"/>
    </row>
    <row r="385" spans="1:56" x14ac:dyDescent="0.25">
      <c r="A385">
        <v>10965</v>
      </c>
      <c r="B385" t="s">
        <v>171</v>
      </c>
      <c r="C385" t="s">
        <v>549</v>
      </c>
      <c r="D385" t="s">
        <v>482</v>
      </c>
      <c r="E385" t="s">
        <v>455</v>
      </c>
      <c r="F385" t="s">
        <v>746</v>
      </c>
      <c r="P385" s="10"/>
      <c r="Z385" s="10"/>
      <c r="AI385">
        <v>672537000000</v>
      </c>
      <c r="AJ385" s="10">
        <v>42460</v>
      </c>
      <c r="AS385" s="9">
        <v>676633000000</v>
      </c>
      <c r="AT385" s="10">
        <v>42825</v>
      </c>
      <c r="BC385" s="9"/>
    </row>
    <row r="386" spans="1:56" x14ac:dyDescent="0.25">
      <c r="A386">
        <v>10965</v>
      </c>
      <c r="B386" t="s">
        <v>171</v>
      </c>
      <c r="C386" t="s">
        <v>549</v>
      </c>
      <c r="D386" t="s">
        <v>482</v>
      </c>
      <c r="E386" t="s">
        <v>483</v>
      </c>
      <c r="F386" t="s">
        <v>163</v>
      </c>
      <c r="P386" s="10"/>
      <c r="Y386">
        <v>3551589000000</v>
      </c>
      <c r="Z386" s="10">
        <v>42094</v>
      </c>
      <c r="AI386">
        <v>3295824000000</v>
      </c>
      <c r="AJ386" s="10">
        <v>42460</v>
      </c>
      <c r="AS386" s="9">
        <v>3270757000000</v>
      </c>
      <c r="AT386" s="10">
        <v>42825</v>
      </c>
      <c r="BC386" s="9"/>
    </row>
    <row r="387" spans="1:56" x14ac:dyDescent="0.25">
      <c r="A387">
        <v>10965</v>
      </c>
      <c r="B387" t="s">
        <v>171</v>
      </c>
      <c r="C387" t="s">
        <v>549</v>
      </c>
      <c r="D387" t="s">
        <v>482</v>
      </c>
      <c r="E387" t="s">
        <v>483</v>
      </c>
      <c r="F387" t="s">
        <v>290</v>
      </c>
      <c r="P387" s="10"/>
      <c r="Y387">
        <v>225379000000</v>
      </c>
      <c r="Z387" s="10">
        <v>42094</v>
      </c>
      <c r="AI387">
        <v>222138000000</v>
      </c>
      <c r="AJ387" s="10">
        <v>42460</v>
      </c>
      <c r="AS387" s="9">
        <v>170364000000</v>
      </c>
      <c r="AT387" s="10">
        <v>42825</v>
      </c>
      <c r="BC387" s="9"/>
    </row>
    <row r="388" spans="1:56" x14ac:dyDescent="0.25">
      <c r="A388">
        <v>10965</v>
      </c>
      <c r="B388" t="s">
        <v>171</v>
      </c>
      <c r="C388" t="s">
        <v>549</v>
      </c>
      <c r="D388" t="s">
        <v>482</v>
      </c>
      <c r="E388" t="s">
        <v>483</v>
      </c>
      <c r="F388" t="s">
        <v>21</v>
      </c>
      <c r="P388" s="10"/>
      <c r="Y388">
        <v>193809000000</v>
      </c>
      <c r="Z388" s="10">
        <v>42094</v>
      </c>
      <c r="AI388">
        <v>147831000000</v>
      </c>
      <c r="AJ388" s="10">
        <v>42460</v>
      </c>
      <c r="AS388" s="9">
        <v>160775000000</v>
      </c>
      <c r="AT388" s="10">
        <v>42825</v>
      </c>
      <c r="BC388" s="9"/>
    </row>
    <row r="389" spans="1:56" x14ac:dyDescent="0.25">
      <c r="A389">
        <v>10965</v>
      </c>
      <c r="B389" t="s">
        <v>171</v>
      </c>
      <c r="C389" t="s">
        <v>549</v>
      </c>
      <c r="D389" t="s">
        <v>482</v>
      </c>
      <c r="E389" t="s">
        <v>483</v>
      </c>
      <c r="F389" t="s">
        <v>249</v>
      </c>
      <c r="P389" s="10"/>
      <c r="Y389">
        <v>402675000000</v>
      </c>
      <c r="Z389" s="10">
        <v>42094</v>
      </c>
      <c r="AI389">
        <v>344870000000</v>
      </c>
      <c r="AJ389" s="10">
        <v>42460</v>
      </c>
      <c r="AS389" s="9">
        <v>309046000000</v>
      </c>
      <c r="AT389" s="10">
        <v>42825</v>
      </c>
      <c r="BC389" s="9"/>
    </row>
    <row r="390" spans="1:56" x14ac:dyDescent="0.25">
      <c r="A390">
        <v>10965</v>
      </c>
      <c r="B390" t="s">
        <v>171</v>
      </c>
      <c r="C390" t="s">
        <v>549</v>
      </c>
      <c r="D390" t="s">
        <v>482</v>
      </c>
      <c r="E390" t="s">
        <v>483</v>
      </c>
      <c r="F390" t="s">
        <v>2090</v>
      </c>
      <c r="P390" s="10"/>
      <c r="Y390">
        <v>871745000000</v>
      </c>
      <c r="Z390" s="10">
        <v>42094</v>
      </c>
      <c r="AI390">
        <v>755758000000</v>
      </c>
      <c r="AJ390" s="10">
        <v>42460</v>
      </c>
      <c r="AS390" s="9">
        <v>638109000000</v>
      </c>
      <c r="AT390" s="10">
        <v>42825</v>
      </c>
      <c r="BC390" s="9"/>
    </row>
    <row r="391" spans="1:56" x14ac:dyDescent="0.25">
      <c r="A391">
        <v>10965</v>
      </c>
      <c r="B391" t="s">
        <v>171</v>
      </c>
      <c r="C391" t="s">
        <v>549</v>
      </c>
      <c r="D391" t="s">
        <v>482</v>
      </c>
      <c r="E391" t="s">
        <v>483</v>
      </c>
      <c r="F391" t="s">
        <v>458</v>
      </c>
      <c r="P391" s="10"/>
      <c r="Y391">
        <v>346238000000</v>
      </c>
      <c r="Z391" s="10">
        <v>42094</v>
      </c>
      <c r="AI391">
        <v>317115000000</v>
      </c>
      <c r="AJ391" s="10">
        <v>42460</v>
      </c>
      <c r="AS391" s="9">
        <v>289413000000</v>
      </c>
      <c r="AT391" s="10">
        <v>42825</v>
      </c>
      <c r="BC391" s="9"/>
    </row>
    <row r="392" spans="1:56" x14ac:dyDescent="0.25">
      <c r="A392">
        <v>1437</v>
      </c>
      <c r="B392" t="s">
        <v>178</v>
      </c>
      <c r="C392" t="s">
        <v>549</v>
      </c>
      <c r="D392" t="s">
        <v>482</v>
      </c>
      <c r="E392" t="s">
        <v>455</v>
      </c>
      <c r="F392" t="s">
        <v>748</v>
      </c>
      <c r="O392">
        <v>59122000000</v>
      </c>
      <c r="P392" s="10">
        <v>41729</v>
      </c>
      <c r="Y392">
        <v>60376000000</v>
      </c>
      <c r="Z392" s="10">
        <v>42094</v>
      </c>
      <c r="AI392">
        <v>83915000000</v>
      </c>
      <c r="AJ392" s="10">
        <v>42460</v>
      </c>
      <c r="AS392" s="9">
        <v>82125000000</v>
      </c>
      <c r="AT392" s="10">
        <v>42825</v>
      </c>
      <c r="BC392" s="9">
        <v>90361000000</v>
      </c>
      <c r="BD392" s="10">
        <v>43190</v>
      </c>
    </row>
    <row r="393" spans="1:56" x14ac:dyDescent="0.25">
      <c r="A393">
        <v>1437</v>
      </c>
      <c r="B393" t="s">
        <v>178</v>
      </c>
      <c r="C393" t="s">
        <v>549</v>
      </c>
      <c r="D393" t="s">
        <v>482</v>
      </c>
      <c r="E393" t="s">
        <v>455</v>
      </c>
      <c r="F393" t="s">
        <v>749</v>
      </c>
      <c r="O393">
        <v>119544000000</v>
      </c>
      <c r="P393" s="10">
        <v>41729</v>
      </c>
      <c r="Y393">
        <v>129630000000</v>
      </c>
      <c r="Z393" s="10">
        <v>42094</v>
      </c>
      <c r="AI393">
        <v>130850000000</v>
      </c>
      <c r="AJ393" s="10">
        <v>42460</v>
      </c>
      <c r="AS393" s="9">
        <v>132495000000</v>
      </c>
      <c r="AT393" s="10">
        <v>42825</v>
      </c>
      <c r="BC393" s="9">
        <v>146453000000</v>
      </c>
      <c r="BD393" s="10">
        <v>43190</v>
      </c>
    </row>
    <row r="394" spans="1:56" x14ac:dyDescent="0.25">
      <c r="A394">
        <v>1437</v>
      </c>
      <c r="B394" t="s">
        <v>178</v>
      </c>
      <c r="C394" t="s">
        <v>549</v>
      </c>
      <c r="D394" t="s">
        <v>482</v>
      </c>
      <c r="E394" t="s">
        <v>455</v>
      </c>
      <c r="F394" t="s">
        <v>635</v>
      </c>
      <c r="O394">
        <v>-530000000</v>
      </c>
      <c r="P394" s="10">
        <v>41729</v>
      </c>
      <c r="Y394">
        <v>-608000000</v>
      </c>
      <c r="Z394" s="10">
        <v>42094</v>
      </c>
      <c r="AI394">
        <v>-393000000</v>
      </c>
      <c r="AJ394" s="10">
        <v>42460</v>
      </c>
      <c r="AS394" s="9">
        <v>-433000000</v>
      </c>
      <c r="AT394" s="10">
        <v>42825</v>
      </c>
      <c r="BC394" s="9"/>
    </row>
    <row r="395" spans="1:56" x14ac:dyDescent="0.25">
      <c r="A395">
        <v>1437</v>
      </c>
      <c r="B395" t="s">
        <v>178</v>
      </c>
      <c r="C395" t="s">
        <v>549</v>
      </c>
      <c r="D395" t="s">
        <v>482</v>
      </c>
      <c r="E395" t="s">
        <v>483</v>
      </c>
      <c r="F395" t="s">
        <v>163</v>
      </c>
      <c r="O395">
        <v>144546000000</v>
      </c>
      <c r="P395" s="10">
        <v>41729</v>
      </c>
      <c r="Y395">
        <v>150291000000</v>
      </c>
      <c r="Z395" s="10">
        <v>42094</v>
      </c>
      <c r="AI395">
        <v>150495000000</v>
      </c>
      <c r="AJ395" s="10">
        <v>42460</v>
      </c>
      <c r="AS395" s="9">
        <v>149988000000</v>
      </c>
      <c r="AT395" s="10">
        <v>42825</v>
      </c>
      <c r="BC395" s="9"/>
    </row>
    <row r="396" spans="1:56" x14ac:dyDescent="0.25">
      <c r="A396">
        <v>1437</v>
      </c>
      <c r="B396" t="s">
        <v>178</v>
      </c>
      <c r="C396" t="s">
        <v>549</v>
      </c>
      <c r="D396" t="s">
        <v>482</v>
      </c>
      <c r="E396" t="s">
        <v>483</v>
      </c>
      <c r="F396" t="s">
        <v>834</v>
      </c>
      <c r="O396">
        <v>1765000000</v>
      </c>
      <c r="P396" s="10">
        <v>41729</v>
      </c>
      <c r="Y396">
        <v>2028000000</v>
      </c>
      <c r="Z396" s="10">
        <v>42094</v>
      </c>
      <c r="AI396">
        <v>2431000000</v>
      </c>
      <c r="AJ396" s="10">
        <v>42460</v>
      </c>
      <c r="AS396" s="9">
        <v>1885000000</v>
      </c>
      <c r="AT396" s="10">
        <v>42825</v>
      </c>
      <c r="BC396" s="9"/>
    </row>
    <row r="397" spans="1:56" x14ac:dyDescent="0.25">
      <c r="A397">
        <v>1437</v>
      </c>
      <c r="B397" t="s">
        <v>178</v>
      </c>
      <c r="C397" t="s">
        <v>549</v>
      </c>
      <c r="D397" t="s">
        <v>482</v>
      </c>
      <c r="E397" t="s">
        <v>483</v>
      </c>
      <c r="F397" t="s">
        <v>2077</v>
      </c>
      <c r="O397">
        <v>3331000000</v>
      </c>
      <c r="P397" s="10">
        <v>41729</v>
      </c>
      <c r="Y397">
        <v>32061000000</v>
      </c>
      <c r="Z397" s="10">
        <v>42094</v>
      </c>
      <c r="AI397">
        <v>37778000000</v>
      </c>
      <c r="AJ397" s="10">
        <v>42460</v>
      </c>
      <c r="AS397" s="9">
        <v>39899000000</v>
      </c>
      <c r="AT397" s="10">
        <v>42825</v>
      </c>
      <c r="BC397" s="9"/>
    </row>
    <row r="398" spans="1:56" x14ac:dyDescent="0.25">
      <c r="A398">
        <v>1437</v>
      </c>
      <c r="B398" t="s">
        <v>178</v>
      </c>
      <c r="C398" t="s">
        <v>549</v>
      </c>
      <c r="D398" t="s">
        <v>482</v>
      </c>
      <c r="E398" t="s">
        <v>483</v>
      </c>
      <c r="F398" t="s">
        <v>2092</v>
      </c>
      <c r="P398" s="10"/>
      <c r="Y398">
        <v>1557000000</v>
      </c>
      <c r="Z398" s="10">
        <v>42094</v>
      </c>
      <c r="AI398">
        <v>20698000000</v>
      </c>
      <c r="AJ398" s="10">
        <v>42460</v>
      </c>
      <c r="AS398" s="9">
        <v>19774000000</v>
      </c>
      <c r="AT398" s="10">
        <v>42825</v>
      </c>
      <c r="BC398" s="9"/>
    </row>
    <row r="399" spans="1:56" x14ac:dyDescent="0.25">
      <c r="A399">
        <v>1437</v>
      </c>
      <c r="B399" t="s">
        <v>178</v>
      </c>
      <c r="C399" t="s">
        <v>549</v>
      </c>
      <c r="D399" t="s">
        <v>482</v>
      </c>
      <c r="E399" t="s">
        <v>483</v>
      </c>
      <c r="F399" t="s">
        <v>2060</v>
      </c>
      <c r="O399">
        <v>3331000000</v>
      </c>
      <c r="P399" s="10">
        <v>41729</v>
      </c>
      <c r="Y399">
        <v>3460000000</v>
      </c>
      <c r="Z399" s="10">
        <v>42094</v>
      </c>
      <c r="AI399">
        <v>2970000000</v>
      </c>
      <c r="AJ399" s="10">
        <v>42460</v>
      </c>
      <c r="AS399" s="9">
        <v>2641000000</v>
      </c>
      <c r="AT399" s="10">
        <v>42825</v>
      </c>
      <c r="BC399" s="9"/>
    </row>
    <row r="400" spans="1:56" x14ac:dyDescent="0.25">
      <c r="A400">
        <v>1431</v>
      </c>
      <c r="B400" t="s">
        <v>174</v>
      </c>
      <c r="C400" t="s">
        <v>549</v>
      </c>
      <c r="D400" t="s">
        <v>482</v>
      </c>
      <c r="E400" t="s">
        <v>455</v>
      </c>
      <c r="F400" t="s">
        <v>750</v>
      </c>
      <c r="O400">
        <v>31887000000</v>
      </c>
      <c r="P400" s="10">
        <v>41729</v>
      </c>
      <c r="Y400">
        <v>32759000000</v>
      </c>
      <c r="Z400" s="10">
        <v>42094</v>
      </c>
      <c r="AI400">
        <v>35203000000</v>
      </c>
      <c r="AJ400" s="10">
        <v>42460</v>
      </c>
      <c r="AS400" s="9">
        <v>33446000000</v>
      </c>
      <c r="AT400" s="10">
        <v>42825</v>
      </c>
      <c r="BC400" s="9">
        <v>33404000000</v>
      </c>
      <c r="BD400" s="10">
        <v>43190</v>
      </c>
    </row>
    <row r="401" spans="1:56" x14ac:dyDescent="0.25">
      <c r="A401">
        <v>1431</v>
      </c>
      <c r="B401" t="s">
        <v>174</v>
      </c>
      <c r="C401" t="s">
        <v>549</v>
      </c>
      <c r="D401" t="s">
        <v>482</v>
      </c>
      <c r="E401" t="s">
        <v>455</v>
      </c>
      <c r="F401" t="s">
        <v>751</v>
      </c>
      <c r="O401">
        <v>29915000000</v>
      </c>
      <c r="P401" s="10">
        <v>41729</v>
      </c>
      <c r="Y401">
        <v>28151000000</v>
      </c>
      <c r="Z401" s="10">
        <v>42094</v>
      </c>
      <c r="AI401">
        <v>41600000000</v>
      </c>
      <c r="AJ401" s="10">
        <v>42460</v>
      </c>
      <c r="AS401" s="9">
        <v>37175000000</v>
      </c>
      <c r="AT401" s="10">
        <v>42825</v>
      </c>
      <c r="BC401" s="9">
        <v>36568000000</v>
      </c>
      <c r="BD401" s="10">
        <v>43190</v>
      </c>
    </row>
    <row r="402" spans="1:56" x14ac:dyDescent="0.25">
      <c r="A402">
        <v>1431</v>
      </c>
      <c r="B402" t="s">
        <v>174</v>
      </c>
      <c r="C402" t="s">
        <v>549</v>
      </c>
      <c r="D402" t="s">
        <v>482</v>
      </c>
      <c r="E402" t="s">
        <v>455</v>
      </c>
      <c r="F402" t="s">
        <v>752</v>
      </c>
      <c r="O402">
        <v>6360000000</v>
      </c>
      <c r="P402" s="10">
        <v>41729</v>
      </c>
      <c r="Y402">
        <v>7226000000</v>
      </c>
      <c r="Z402" s="10">
        <v>42094</v>
      </c>
      <c r="AI402">
        <v>6859000000</v>
      </c>
      <c r="AJ402" s="10">
        <v>42460</v>
      </c>
      <c r="AS402" s="9">
        <v>8784000000</v>
      </c>
      <c r="AT402" s="10">
        <v>42825</v>
      </c>
      <c r="BC402" s="9">
        <v>8845000000</v>
      </c>
      <c r="BD402" s="10">
        <v>43190</v>
      </c>
    </row>
    <row r="403" spans="1:56" x14ac:dyDescent="0.25">
      <c r="A403">
        <v>1431</v>
      </c>
      <c r="B403" t="s">
        <v>174</v>
      </c>
      <c r="C403" t="s">
        <v>549</v>
      </c>
      <c r="D403" t="s">
        <v>482</v>
      </c>
      <c r="E403" t="s">
        <v>455</v>
      </c>
      <c r="F403" t="s">
        <v>753</v>
      </c>
      <c r="O403">
        <v>-4000000</v>
      </c>
      <c r="P403" s="10">
        <v>41729</v>
      </c>
      <c r="Y403">
        <v>-4000000</v>
      </c>
      <c r="Z403" s="10">
        <v>42094</v>
      </c>
      <c r="AI403">
        <v>-659000000</v>
      </c>
      <c r="AJ403" s="10">
        <v>42460</v>
      </c>
      <c r="AS403" s="9">
        <v>-709000000</v>
      </c>
      <c r="AT403" s="10">
        <v>42825</v>
      </c>
      <c r="BC403" s="9">
        <v>-51000000</v>
      </c>
      <c r="BD403" s="10">
        <v>43190</v>
      </c>
    </row>
    <row r="404" spans="1:56" x14ac:dyDescent="0.25">
      <c r="A404">
        <v>1582</v>
      </c>
      <c r="B404" t="s">
        <v>81</v>
      </c>
      <c r="C404" t="s">
        <v>543</v>
      </c>
      <c r="D404" t="s">
        <v>482</v>
      </c>
      <c r="E404" t="s">
        <v>455</v>
      </c>
      <c r="F404" t="s">
        <v>643</v>
      </c>
      <c r="O404">
        <v>2220000</v>
      </c>
      <c r="P404" s="10">
        <v>42004</v>
      </c>
      <c r="Y404">
        <v>2097000</v>
      </c>
      <c r="Z404" s="10">
        <v>42369</v>
      </c>
      <c r="AI404">
        <v>101913000</v>
      </c>
      <c r="AJ404" s="10">
        <v>42735</v>
      </c>
      <c r="AS404" s="9">
        <v>202399281.31999999</v>
      </c>
      <c r="AT404" s="10">
        <v>43100</v>
      </c>
      <c r="BC404" s="9"/>
    </row>
    <row r="405" spans="1:56" x14ac:dyDescent="0.25">
      <c r="A405">
        <v>1582</v>
      </c>
      <c r="B405" t="s">
        <v>81</v>
      </c>
      <c r="C405" t="s">
        <v>543</v>
      </c>
      <c r="D405" t="s">
        <v>482</v>
      </c>
      <c r="E405" t="s">
        <v>455</v>
      </c>
      <c r="F405" t="s">
        <v>754</v>
      </c>
      <c r="P405" s="10"/>
      <c r="Z405" s="10"/>
      <c r="AI405">
        <v>1314652000</v>
      </c>
      <c r="AJ405" s="10">
        <v>42735</v>
      </c>
      <c r="AS405" s="9">
        <v>1652376688.8099999</v>
      </c>
      <c r="AT405" s="10">
        <v>43100</v>
      </c>
      <c r="BC405" s="9"/>
    </row>
    <row r="406" spans="1:56" x14ac:dyDescent="0.25">
      <c r="A406">
        <v>1582</v>
      </c>
      <c r="B406" t="s">
        <v>81</v>
      </c>
      <c r="C406" t="s">
        <v>543</v>
      </c>
      <c r="D406" t="s">
        <v>482</v>
      </c>
      <c r="E406" t="s">
        <v>455</v>
      </c>
      <c r="F406" t="s">
        <v>755</v>
      </c>
      <c r="P406" s="10"/>
      <c r="Z406" s="10"/>
      <c r="AI406">
        <v>1102180000</v>
      </c>
      <c r="AJ406" s="10">
        <v>42735</v>
      </c>
      <c r="AS406" s="9">
        <v>1191262865.72</v>
      </c>
      <c r="AT406" s="10">
        <v>43100</v>
      </c>
      <c r="BC406" s="9"/>
    </row>
    <row r="407" spans="1:56" x14ac:dyDescent="0.25">
      <c r="A407">
        <v>8078</v>
      </c>
      <c r="B407" t="s">
        <v>184</v>
      </c>
      <c r="C407" t="s">
        <v>549</v>
      </c>
      <c r="D407" t="s">
        <v>482</v>
      </c>
      <c r="E407" t="s">
        <v>455</v>
      </c>
      <c r="F407" t="s">
        <v>756</v>
      </c>
      <c r="O407">
        <v>66652000000</v>
      </c>
      <c r="P407" s="10">
        <v>41729</v>
      </c>
      <c r="Y407">
        <v>64681000000</v>
      </c>
      <c r="Z407" s="10">
        <v>42094</v>
      </c>
      <c r="AI407">
        <v>59031000000</v>
      </c>
      <c r="AJ407" s="10">
        <v>42460</v>
      </c>
      <c r="AS407" s="9">
        <v>66788000000</v>
      </c>
      <c r="AT407" s="10">
        <v>42825</v>
      </c>
      <c r="BC407" s="9"/>
    </row>
    <row r="408" spans="1:56" x14ac:dyDescent="0.25">
      <c r="A408">
        <v>8078</v>
      </c>
      <c r="B408" t="s">
        <v>184</v>
      </c>
      <c r="C408" t="s">
        <v>549</v>
      </c>
      <c r="D408" t="s">
        <v>482</v>
      </c>
      <c r="E408" t="s">
        <v>455</v>
      </c>
      <c r="F408" t="s">
        <v>757</v>
      </c>
      <c r="O408">
        <v>38838000000</v>
      </c>
      <c r="P408" s="10">
        <v>41729</v>
      </c>
      <c r="Y408">
        <v>42263000000</v>
      </c>
      <c r="Z408" s="10">
        <v>42094</v>
      </c>
      <c r="AI408">
        <v>44067000000</v>
      </c>
      <c r="AJ408" s="10">
        <v>42460</v>
      </c>
      <c r="AS408" s="9">
        <v>44899000000</v>
      </c>
      <c r="AT408" s="10">
        <v>42825</v>
      </c>
      <c r="BC408" s="9"/>
    </row>
    <row r="409" spans="1:56" x14ac:dyDescent="0.25">
      <c r="A409">
        <v>1582</v>
      </c>
      <c r="B409" t="s">
        <v>81</v>
      </c>
      <c r="C409" t="s">
        <v>543</v>
      </c>
      <c r="D409" t="s">
        <v>482</v>
      </c>
      <c r="E409" t="s">
        <v>483</v>
      </c>
      <c r="F409" t="s">
        <v>2066</v>
      </c>
      <c r="O409">
        <v>254632000</v>
      </c>
      <c r="P409" s="10">
        <v>42004</v>
      </c>
      <c r="Y409">
        <v>204627000</v>
      </c>
      <c r="Z409" s="10">
        <v>42369</v>
      </c>
      <c r="AI409">
        <v>2500654000</v>
      </c>
      <c r="AJ409" s="10">
        <v>42735</v>
      </c>
      <c r="AS409" s="9"/>
      <c r="AT409" s="10"/>
      <c r="BC409" s="9"/>
    </row>
    <row r="410" spans="1:56" x14ac:dyDescent="0.25">
      <c r="A410">
        <v>1582</v>
      </c>
      <c r="B410" t="s">
        <v>81</v>
      </c>
      <c r="C410" t="s">
        <v>543</v>
      </c>
      <c r="D410" t="s">
        <v>482</v>
      </c>
      <c r="E410" t="s">
        <v>483</v>
      </c>
      <c r="F410" t="s">
        <v>2060</v>
      </c>
      <c r="O410">
        <v>43251000</v>
      </c>
      <c r="P410" s="10">
        <v>42004</v>
      </c>
      <c r="Y410">
        <v>38068000</v>
      </c>
      <c r="Z410" s="10">
        <v>42369</v>
      </c>
      <c r="AI410">
        <v>18090000</v>
      </c>
      <c r="AJ410" s="10">
        <v>42735</v>
      </c>
      <c r="AS410" s="9"/>
      <c r="AT410" s="10"/>
      <c r="BC410" s="9"/>
    </row>
    <row r="411" spans="1:56" x14ac:dyDescent="0.25">
      <c r="A411">
        <v>1407</v>
      </c>
      <c r="B411" t="s">
        <v>77</v>
      </c>
      <c r="C411" t="s">
        <v>543</v>
      </c>
      <c r="D411" t="s">
        <v>482</v>
      </c>
      <c r="E411" t="s">
        <v>455</v>
      </c>
      <c r="F411" t="s">
        <v>759</v>
      </c>
      <c r="O411">
        <v>1431651000</v>
      </c>
      <c r="P411" s="10">
        <v>42004</v>
      </c>
      <c r="Y411">
        <v>1103254000</v>
      </c>
      <c r="Z411" s="10">
        <v>42369</v>
      </c>
      <c r="AI411">
        <v>1698587000</v>
      </c>
      <c r="AJ411" s="10">
        <v>42735</v>
      </c>
      <c r="AS411" s="9"/>
      <c r="AT411" s="10"/>
      <c r="BC411" s="9"/>
    </row>
    <row r="412" spans="1:56" x14ac:dyDescent="0.25">
      <c r="A412">
        <v>1407</v>
      </c>
      <c r="B412" t="s">
        <v>77</v>
      </c>
      <c r="C412" t="s">
        <v>543</v>
      </c>
      <c r="D412" t="s">
        <v>482</v>
      </c>
      <c r="E412" t="s">
        <v>455</v>
      </c>
      <c r="F412" t="s">
        <v>760</v>
      </c>
      <c r="P412" s="10"/>
      <c r="Z412" s="10"/>
      <c r="AI412">
        <v>1353262000</v>
      </c>
      <c r="AJ412" s="10">
        <v>42735</v>
      </c>
      <c r="AS412" s="9"/>
      <c r="AT412" s="10"/>
      <c r="BC412" s="9"/>
    </row>
    <row r="413" spans="1:56" x14ac:dyDescent="0.25">
      <c r="A413">
        <v>1407</v>
      </c>
      <c r="B413" t="s">
        <v>77</v>
      </c>
      <c r="C413" t="s">
        <v>543</v>
      </c>
      <c r="D413" t="s">
        <v>482</v>
      </c>
      <c r="E413" t="s">
        <v>455</v>
      </c>
      <c r="F413" t="s">
        <v>761</v>
      </c>
      <c r="O413">
        <v>16827000</v>
      </c>
      <c r="P413" s="10">
        <v>42004</v>
      </c>
      <c r="Y413">
        <v>7455000</v>
      </c>
      <c r="Z413" s="10">
        <v>42369</v>
      </c>
      <c r="AI413">
        <v>39363000</v>
      </c>
      <c r="AJ413" s="10">
        <v>42735</v>
      </c>
      <c r="AS413" s="9"/>
      <c r="AT413" s="10"/>
      <c r="BC413" s="9"/>
    </row>
    <row r="414" spans="1:56" x14ac:dyDescent="0.25">
      <c r="A414">
        <v>1700</v>
      </c>
      <c r="B414" t="s">
        <v>84</v>
      </c>
      <c r="C414" t="s">
        <v>543</v>
      </c>
      <c r="D414" t="s">
        <v>482</v>
      </c>
      <c r="E414" t="s">
        <v>455</v>
      </c>
      <c r="F414" t="s">
        <v>762</v>
      </c>
      <c r="O414">
        <v>323482000</v>
      </c>
      <c r="P414" s="10">
        <v>42004</v>
      </c>
      <c r="Y414">
        <v>679116000</v>
      </c>
      <c r="Z414" s="10">
        <v>42369</v>
      </c>
      <c r="AI414">
        <v>1030221000</v>
      </c>
      <c r="AJ414" s="10">
        <v>42735</v>
      </c>
      <c r="AS414" s="9"/>
      <c r="AT414" s="10"/>
      <c r="BC414" s="9"/>
    </row>
    <row r="415" spans="1:56" x14ac:dyDescent="0.25">
      <c r="A415">
        <v>992</v>
      </c>
      <c r="B415" t="s">
        <v>291</v>
      </c>
      <c r="C415" t="s">
        <v>546</v>
      </c>
      <c r="D415" t="s">
        <v>482</v>
      </c>
      <c r="E415" t="s">
        <v>455</v>
      </c>
      <c r="F415" t="s">
        <v>763</v>
      </c>
      <c r="P415" s="10"/>
      <c r="Z415" s="10"/>
      <c r="AI415" s="9">
        <v>1414400000</v>
      </c>
      <c r="AJ415" s="10">
        <v>42735</v>
      </c>
      <c r="AS415" s="9"/>
      <c r="AT415" s="10"/>
      <c r="BC415" s="9"/>
    </row>
    <row r="416" spans="1:56" x14ac:dyDescent="0.25">
      <c r="A416">
        <v>992</v>
      </c>
      <c r="B416" t="s">
        <v>291</v>
      </c>
      <c r="C416" t="s">
        <v>546</v>
      </c>
      <c r="D416" t="s">
        <v>482</v>
      </c>
      <c r="E416" t="s">
        <v>455</v>
      </c>
      <c r="F416" t="s">
        <v>764</v>
      </c>
      <c r="P416" s="10"/>
      <c r="Z416" s="10"/>
      <c r="AI416" s="9">
        <v>924800000</v>
      </c>
      <c r="AJ416" s="10">
        <v>42735</v>
      </c>
      <c r="AS416" s="9"/>
      <c r="AT416" s="10"/>
      <c r="BC416" s="9"/>
    </row>
    <row r="417" spans="1:55" x14ac:dyDescent="0.25">
      <c r="A417">
        <v>992</v>
      </c>
      <c r="B417" t="s">
        <v>291</v>
      </c>
      <c r="C417" t="s">
        <v>546</v>
      </c>
      <c r="D417" t="s">
        <v>482</v>
      </c>
      <c r="E417" t="s">
        <v>455</v>
      </c>
      <c r="F417" t="s">
        <v>1159</v>
      </c>
      <c r="P417" s="10"/>
      <c r="Z417" s="10"/>
      <c r="AI417" s="9">
        <v>2230400000</v>
      </c>
      <c r="AJ417" s="10">
        <v>42735</v>
      </c>
      <c r="AS417" s="9"/>
      <c r="AT417" s="10"/>
      <c r="BC417" s="9"/>
    </row>
    <row r="418" spans="1:55" x14ac:dyDescent="0.25">
      <c r="A418">
        <v>992</v>
      </c>
      <c r="B418" t="s">
        <v>291</v>
      </c>
      <c r="C418" t="s">
        <v>546</v>
      </c>
      <c r="D418" t="s">
        <v>482</v>
      </c>
      <c r="E418" t="s">
        <v>455</v>
      </c>
      <c r="F418" t="s">
        <v>765</v>
      </c>
      <c r="P418" s="10"/>
      <c r="Z418" s="10"/>
      <c r="AI418" s="9">
        <v>272000000</v>
      </c>
      <c r="AJ418" s="10">
        <v>42735</v>
      </c>
      <c r="AS418" s="9"/>
      <c r="AT418" s="10"/>
      <c r="BC418" s="9"/>
    </row>
    <row r="419" spans="1:55" x14ac:dyDescent="0.25">
      <c r="A419">
        <v>992</v>
      </c>
      <c r="B419" t="s">
        <v>291</v>
      </c>
      <c r="C419" t="s">
        <v>546</v>
      </c>
      <c r="D419" t="s">
        <v>482</v>
      </c>
      <c r="E419" t="s">
        <v>455</v>
      </c>
      <c r="F419" t="s">
        <v>2135</v>
      </c>
      <c r="P419" s="10"/>
      <c r="Z419" s="10"/>
      <c r="AI419" s="9">
        <v>598400000</v>
      </c>
      <c r="AJ419" s="10">
        <v>42735</v>
      </c>
      <c r="AS419" s="9"/>
      <c r="AT419" s="10"/>
      <c r="BC419" s="9"/>
    </row>
    <row r="420" spans="1:55" x14ac:dyDescent="0.25">
      <c r="A420">
        <v>992</v>
      </c>
      <c r="B420" t="s">
        <v>291</v>
      </c>
      <c r="C420" t="s">
        <v>546</v>
      </c>
      <c r="D420" t="s">
        <v>482</v>
      </c>
      <c r="E420" t="s">
        <v>455</v>
      </c>
      <c r="F420" t="s">
        <v>654</v>
      </c>
      <c r="P420" s="10"/>
      <c r="Z420" s="10"/>
      <c r="AI420" s="9"/>
      <c r="AJ420" s="10"/>
      <c r="AS420" s="9"/>
      <c r="AT420" s="10"/>
      <c r="BC420" s="9"/>
    </row>
    <row r="421" spans="1:55" x14ac:dyDescent="0.25">
      <c r="A421">
        <v>1407</v>
      </c>
      <c r="B421" t="s">
        <v>77</v>
      </c>
      <c r="C421" t="s">
        <v>543</v>
      </c>
      <c r="D421" t="s">
        <v>482</v>
      </c>
      <c r="E421" t="s">
        <v>483</v>
      </c>
      <c r="F421" t="s">
        <v>59</v>
      </c>
      <c r="P421" s="10"/>
      <c r="Y421">
        <v>1596788000</v>
      </c>
      <c r="Z421" s="10">
        <v>42369</v>
      </c>
      <c r="AI421" s="9">
        <v>3051849000</v>
      </c>
      <c r="AJ421" s="10">
        <v>42735</v>
      </c>
      <c r="AS421" s="9"/>
      <c r="AT421" s="10"/>
      <c r="BC421" s="9"/>
    </row>
    <row r="422" spans="1:55" x14ac:dyDescent="0.25">
      <c r="A422">
        <v>1700</v>
      </c>
      <c r="B422" t="s">
        <v>84</v>
      </c>
      <c r="C422" t="s">
        <v>543</v>
      </c>
      <c r="D422" t="s">
        <v>482</v>
      </c>
      <c r="E422" t="s">
        <v>483</v>
      </c>
      <c r="F422" t="s">
        <v>59</v>
      </c>
      <c r="O422">
        <v>350685000</v>
      </c>
      <c r="P422" s="10">
        <v>42004</v>
      </c>
      <c r="Y422">
        <v>679267000</v>
      </c>
      <c r="Z422" s="10">
        <v>42369</v>
      </c>
      <c r="AI422" s="9">
        <v>1030221000</v>
      </c>
      <c r="AJ422" s="10">
        <v>42735</v>
      </c>
      <c r="AS422" s="9"/>
      <c r="AT422" s="10"/>
      <c r="BC422" s="9"/>
    </row>
    <row r="423" spans="1:55" x14ac:dyDescent="0.25">
      <c r="A423">
        <v>992</v>
      </c>
      <c r="B423" t="s">
        <v>291</v>
      </c>
      <c r="C423" t="s">
        <v>546</v>
      </c>
      <c r="D423" t="s">
        <v>482</v>
      </c>
      <c r="E423" t="s">
        <v>483</v>
      </c>
      <c r="F423" t="s">
        <v>726</v>
      </c>
      <c r="O423">
        <v>2184000000</v>
      </c>
      <c r="P423" s="10">
        <v>42004</v>
      </c>
      <c r="Y423">
        <v>2646000000</v>
      </c>
      <c r="Z423" s="10">
        <v>42369</v>
      </c>
      <c r="AI423" s="9">
        <v>2516000000</v>
      </c>
      <c r="AJ423" s="10">
        <v>42735</v>
      </c>
      <c r="AS423" s="9"/>
      <c r="AT423" s="10"/>
      <c r="BC423" s="9"/>
    </row>
    <row r="424" spans="1:55" x14ac:dyDescent="0.25">
      <c r="A424">
        <v>992</v>
      </c>
      <c r="B424" t="s">
        <v>291</v>
      </c>
      <c r="C424" t="s">
        <v>546</v>
      </c>
      <c r="D424" t="s">
        <v>482</v>
      </c>
      <c r="E424" t="s">
        <v>483</v>
      </c>
      <c r="F424" t="s">
        <v>766</v>
      </c>
      <c r="O424">
        <v>1293000000</v>
      </c>
      <c r="P424" s="10">
        <v>42004</v>
      </c>
      <c r="Y424">
        <v>1492000000</v>
      </c>
      <c r="Z424" s="10">
        <v>42369</v>
      </c>
      <c r="AI424" s="9">
        <v>1497000000</v>
      </c>
      <c r="AJ424" s="10">
        <v>42735</v>
      </c>
      <c r="AS424" s="9"/>
      <c r="AT424" s="10"/>
      <c r="BC424" s="9"/>
    </row>
    <row r="425" spans="1:55" x14ac:dyDescent="0.25">
      <c r="A425">
        <v>992</v>
      </c>
      <c r="B425" t="s">
        <v>291</v>
      </c>
      <c r="C425" t="s">
        <v>546</v>
      </c>
      <c r="D425" t="s">
        <v>482</v>
      </c>
      <c r="E425" t="s">
        <v>483</v>
      </c>
      <c r="F425" t="s">
        <v>1164</v>
      </c>
      <c r="O425">
        <v>516000000</v>
      </c>
      <c r="P425" s="10">
        <v>42004</v>
      </c>
      <c r="Y425">
        <v>1050000000</v>
      </c>
      <c r="Z425" s="10">
        <v>42369</v>
      </c>
      <c r="AI425" s="9">
        <v>1102000000</v>
      </c>
      <c r="AJ425" s="10">
        <v>42735</v>
      </c>
      <c r="AS425" s="9"/>
      <c r="AT425" s="10"/>
      <c r="BC425" s="9"/>
    </row>
    <row r="426" spans="1:55" x14ac:dyDescent="0.25">
      <c r="A426">
        <v>992</v>
      </c>
      <c r="B426" t="s">
        <v>291</v>
      </c>
      <c r="C426" t="s">
        <v>546</v>
      </c>
      <c r="D426" t="s">
        <v>482</v>
      </c>
      <c r="E426" t="s">
        <v>483</v>
      </c>
      <c r="F426" t="s">
        <v>613</v>
      </c>
      <c r="O426">
        <v>-61000000</v>
      </c>
      <c r="P426" s="10">
        <v>42004</v>
      </c>
      <c r="Y426">
        <v>-112000000</v>
      </c>
      <c r="Z426" s="10">
        <v>42369</v>
      </c>
      <c r="AI426" s="9">
        <v>-97000000</v>
      </c>
      <c r="AJ426" s="10">
        <v>42735</v>
      </c>
      <c r="AS426" s="9"/>
      <c r="AT426" s="10"/>
      <c r="BC426" s="9"/>
    </row>
    <row r="427" spans="1:55" x14ac:dyDescent="0.25">
      <c r="A427">
        <v>992</v>
      </c>
      <c r="B427" t="s">
        <v>291</v>
      </c>
      <c r="C427" t="s">
        <v>546</v>
      </c>
      <c r="D427" t="s">
        <v>482</v>
      </c>
      <c r="E427" t="s">
        <v>483</v>
      </c>
      <c r="F427" t="s">
        <v>458</v>
      </c>
      <c r="O427">
        <v>8000000</v>
      </c>
      <c r="P427" s="10">
        <v>42004</v>
      </c>
      <c r="Y427">
        <v>15000000</v>
      </c>
      <c r="Z427" s="10">
        <v>42369</v>
      </c>
      <c r="AI427" s="9">
        <v>16000000</v>
      </c>
      <c r="AJ427" s="10">
        <v>42735</v>
      </c>
      <c r="AS427" s="9"/>
      <c r="AT427" s="10"/>
      <c r="BC427" s="9"/>
    </row>
    <row r="428" spans="1:55" x14ac:dyDescent="0.25">
      <c r="A428">
        <v>992</v>
      </c>
      <c r="B428" t="s">
        <v>291</v>
      </c>
      <c r="C428" t="s">
        <v>546</v>
      </c>
      <c r="D428" t="s">
        <v>482</v>
      </c>
      <c r="E428" t="s">
        <v>483</v>
      </c>
      <c r="F428" t="s">
        <v>2134</v>
      </c>
      <c r="O428">
        <v>53000000</v>
      </c>
      <c r="P428" s="10">
        <v>42004</v>
      </c>
      <c r="Y428">
        <v>364000000</v>
      </c>
      <c r="Z428" s="10">
        <v>42369</v>
      </c>
      <c r="AI428" s="9">
        <v>406000000</v>
      </c>
      <c r="AJ428" s="10">
        <v>42735</v>
      </c>
      <c r="AS428" s="9"/>
      <c r="AT428" s="10"/>
      <c r="BC428" s="9"/>
    </row>
    <row r="429" spans="1:55" x14ac:dyDescent="0.25">
      <c r="A429">
        <v>3393</v>
      </c>
      <c r="B429" t="s">
        <v>121</v>
      </c>
      <c r="C429" t="s">
        <v>545</v>
      </c>
      <c r="D429" t="s">
        <v>482</v>
      </c>
      <c r="E429" t="s">
        <v>455</v>
      </c>
      <c r="F429" t="s">
        <v>767</v>
      </c>
      <c r="O429">
        <v>235864000</v>
      </c>
      <c r="P429" s="10">
        <v>42004</v>
      </c>
      <c r="Y429">
        <v>228269000</v>
      </c>
      <c r="Z429" s="10">
        <v>42369</v>
      </c>
      <c r="AI429">
        <v>207368000</v>
      </c>
      <c r="AJ429" s="10">
        <v>42735</v>
      </c>
      <c r="AS429" s="9">
        <v>135070000</v>
      </c>
      <c r="AT429" s="10">
        <v>43100</v>
      </c>
      <c r="BC429" s="9"/>
    </row>
    <row r="430" spans="1:55" x14ac:dyDescent="0.25">
      <c r="A430">
        <v>3393</v>
      </c>
      <c r="B430" t="s">
        <v>121</v>
      </c>
      <c r="C430" t="s">
        <v>545</v>
      </c>
      <c r="D430" t="s">
        <v>482</v>
      </c>
      <c r="E430" t="s">
        <v>455</v>
      </c>
      <c r="F430" t="s">
        <v>768</v>
      </c>
      <c r="O430">
        <v>1186501000</v>
      </c>
      <c r="P430" s="10">
        <v>42004</v>
      </c>
      <c r="Y430">
        <v>1022576000</v>
      </c>
      <c r="Z430" s="10">
        <v>42369</v>
      </c>
      <c r="AI430">
        <v>1111982000</v>
      </c>
      <c r="AJ430" s="10">
        <v>42735</v>
      </c>
      <c r="AS430" s="9">
        <v>1049395000</v>
      </c>
      <c r="AT430" s="10">
        <v>43100</v>
      </c>
      <c r="BC430" s="9"/>
    </row>
    <row r="431" spans="1:55" x14ac:dyDescent="0.25">
      <c r="A431">
        <v>3393</v>
      </c>
      <c r="B431" t="s">
        <v>121</v>
      </c>
      <c r="C431" t="s">
        <v>545</v>
      </c>
      <c r="D431" t="s">
        <v>482</v>
      </c>
      <c r="E431" t="s">
        <v>455</v>
      </c>
      <c r="F431" t="s">
        <v>769</v>
      </c>
      <c r="O431">
        <v>108595000</v>
      </c>
      <c r="P431" s="10">
        <v>42004</v>
      </c>
      <c r="Y431">
        <v>135736000</v>
      </c>
      <c r="Z431" s="10">
        <v>42369</v>
      </c>
      <c r="AI431">
        <v>138987000</v>
      </c>
      <c r="AJ431" s="10">
        <v>42735</v>
      </c>
      <c r="AS431" s="9">
        <v>132529000</v>
      </c>
      <c r="AT431" s="10">
        <v>43100</v>
      </c>
      <c r="BC431" s="9"/>
    </row>
    <row r="432" spans="1:55" x14ac:dyDescent="0.25">
      <c r="A432">
        <v>3393</v>
      </c>
      <c r="B432" t="s">
        <v>121</v>
      </c>
      <c r="C432" t="s">
        <v>545</v>
      </c>
      <c r="D432" t="s">
        <v>482</v>
      </c>
      <c r="E432" t="s">
        <v>455</v>
      </c>
      <c r="F432" t="s">
        <v>770</v>
      </c>
      <c r="O432">
        <v>648518000</v>
      </c>
      <c r="P432" s="10">
        <v>42004</v>
      </c>
      <c r="Y432">
        <v>590486000</v>
      </c>
      <c r="Z432" s="10">
        <v>42369</v>
      </c>
      <c r="AI432">
        <v>602734000</v>
      </c>
      <c r="AJ432" s="10">
        <v>42735</v>
      </c>
      <c r="AS432" s="9">
        <v>556583000</v>
      </c>
      <c r="AT432" s="10">
        <v>43100</v>
      </c>
      <c r="BC432" s="9"/>
    </row>
    <row r="433" spans="1:55" x14ac:dyDescent="0.25">
      <c r="A433">
        <v>3393</v>
      </c>
      <c r="B433" t="s">
        <v>121</v>
      </c>
      <c r="C433" t="s">
        <v>545</v>
      </c>
      <c r="D433" t="s">
        <v>482</v>
      </c>
      <c r="E433" t="s">
        <v>455</v>
      </c>
      <c r="F433" t="s">
        <v>771</v>
      </c>
      <c r="O433">
        <v>73035000</v>
      </c>
      <c r="P433" s="10">
        <v>42004</v>
      </c>
      <c r="Y433">
        <v>76496000</v>
      </c>
      <c r="Z433" s="10">
        <v>42369</v>
      </c>
      <c r="AI433">
        <v>92218000</v>
      </c>
      <c r="AJ433" s="10">
        <v>42735</v>
      </c>
      <c r="AS433" s="9">
        <v>83635000</v>
      </c>
      <c r="AT433" s="10">
        <v>43100</v>
      </c>
      <c r="BC433" s="9"/>
    </row>
    <row r="434" spans="1:55" x14ac:dyDescent="0.25">
      <c r="A434">
        <v>3393</v>
      </c>
      <c r="B434" t="s">
        <v>121</v>
      </c>
      <c r="C434" t="s">
        <v>545</v>
      </c>
      <c r="D434" t="s">
        <v>482</v>
      </c>
      <c r="E434" t="s">
        <v>455</v>
      </c>
      <c r="F434" t="s">
        <v>772</v>
      </c>
      <c r="O434">
        <v>3243000</v>
      </c>
      <c r="P434" s="10">
        <v>42004</v>
      </c>
      <c r="Y434">
        <v>3262000</v>
      </c>
      <c r="Z434" s="10">
        <v>42369</v>
      </c>
      <c r="AI434">
        <v>2976000</v>
      </c>
      <c r="AJ434" s="10">
        <v>42735</v>
      </c>
      <c r="AS434" s="9">
        <v>225000</v>
      </c>
      <c r="AT434" s="10">
        <v>43100</v>
      </c>
      <c r="BC434" s="9"/>
    </row>
    <row r="435" spans="1:55" x14ac:dyDescent="0.25">
      <c r="A435">
        <v>3393</v>
      </c>
      <c r="B435" t="s">
        <v>121</v>
      </c>
      <c r="C435" t="s">
        <v>545</v>
      </c>
      <c r="D435" t="s">
        <v>482</v>
      </c>
      <c r="E435" t="s">
        <v>455</v>
      </c>
      <c r="F435" t="s">
        <v>773</v>
      </c>
      <c r="O435">
        <v>-219010000</v>
      </c>
      <c r="P435" s="10">
        <v>42004</v>
      </c>
      <c r="Y435">
        <v>-100091000</v>
      </c>
      <c r="Z435" s="10">
        <v>42369</v>
      </c>
      <c r="AI435">
        <v>-185640000</v>
      </c>
      <c r="AJ435" s="10">
        <v>42735</v>
      </c>
      <c r="AS435" s="9">
        <v>42217000</v>
      </c>
      <c r="AT435" s="10">
        <v>43100</v>
      </c>
      <c r="BC435" s="9"/>
    </row>
    <row r="436" spans="1:55" x14ac:dyDescent="0.25">
      <c r="A436">
        <v>1885</v>
      </c>
      <c r="B436" t="s">
        <v>92</v>
      </c>
      <c r="C436" t="s">
        <v>543</v>
      </c>
      <c r="D436" t="s">
        <v>482</v>
      </c>
      <c r="E436" t="s">
        <v>455</v>
      </c>
      <c r="F436" t="s">
        <v>774</v>
      </c>
      <c r="P436" s="10"/>
      <c r="Z436" s="10"/>
      <c r="AI436">
        <v>225686000</v>
      </c>
      <c r="AJ436" s="10">
        <v>42735</v>
      </c>
      <c r="AS436" s="9"/>
      <c r="AT436" s="10"/>
      <c r="BC436" s="9"/>
    </row>
    <row r="437" spans="1:55" x14ac:dyDescent="0.25">
      <c r="A437">
        <v>1885</v>
      </c>
      <c r="B437" t="s">
        <v>92</v>
      </c>
      <c r="C437" t="s">
        <v>543</v>
      </c>
      <c r="D437" t="s">
        <v>482</v>
      </c>
      <c r="E437" t="s">
        <v>455</v>
      </c>
      <c r="F437" t="s">
        <v>775</v>
      </c>
      <c r="O437">
        <v>712990000</v>
      </c>
      <c r="P437" s="10">
        <v>42004</v>
      </c>
      <c r="Y437">
        <v>731677000</v>
      </c>
      <c r="Z437" s="10">
        <v>42369</v>
      </c>
      <c r="AI437">
        <v>743660000</v>
      </c>
      <c r="AJ437" s="10">
        <v>42735</v>
      </c>
      <c r="AS437" s="9"/>
      <c r="AT437" s="10"/>
      <c r="BC437" s="9"/>
    </row>
    <row r="438" spans="1:55" x14ac:dyDescent="0.25">
      <c r="A438">
        <v>1885</v>
      </c>
      <c r="B438" t="s">
        <v>92</v>
      </c>
      <c r="C438" t="s">
        <v>543</v>
      </c>
      <c r="D438" t="s">
        <v>482</v>
      </c>
      <c r="E438" t="s">
        <v>455</v>
      </c>
      <c r="F438" t="s">
        <v>776</v>
      </c>
      <c r="O438">
        <v>180435000</v>
      </c>
      <c r="P438" s="10">
        <v>42004</v>
      </c>
      <c r="Y438">
        <v>194197000</v>
      </c>
      <c r="Z438" s="10">
        <v>42369</v>
      </c>
      <c r="AI438">
        <v>227762000</v>
      </c>
      <c r="AJ438" s="10">
        <v>42735</v>
      </c>
      <c r="AS438" s="9"/>
      <c r="AT438" s="10"/>
      <c r="BC438" s="9"/>
    </row>
    <row r="439" spans="1:55" x14ac:dyDescent="0.25">
      <c r="A439">
        <v>1885</v>
      </c>
      <c r="B439" t="s">
        <v>92</v>
      </c>
      <c r="C439" t="s">
        <v>543</v>
      </c>
      <c r="D439" t="s">
        <v>482</v>
      </c>
      <c r="E439" t="s">
        <v>455</v>
      </c>
      <c r="F439" t="s">
        <v>777</v>
      </c>
      <c r="O439">
        <v>166859000</v>
      </c>
      <c r="P439" s="10">
        <v>42004</v>
      </c>
      <c r="Y439">
        <v>212212000</v>
      </c>
      <c r="Z439" s="10">
        <v>42369</v>
      </c>
      <c r="AI439">
        <v>277300000</v>
      </c>
      <c r="AJ439" s="10">
        <v>42735</v>
      </c>
      <c r="AS439" s="9"/>
      <c r="AT439" s="10"/>
      <c r="BC439" s="9"/>
    </row>
    <row r="440" spans="1:55" x14ac:dyDescent="0.25">
      <c r="A440">
        <v>1885</v>
      </c>
      <c r="B440" t="s">
        <v>92</v>
      </c>
      <c r="C440" t="s">
        <v>543</v>
      </c>
      <c r="D440" t="s">
        <v>482</v>
      </c>
      <c r="E440" t="s">
        <v>455</v>
      </c>
      <c r="F440" t="s">
        <v>589</v>
      </c>
      <c r="P440" s="10"/>
      <c r="Z440" s="10"/>
      <c r="AI440">
        <v>-11807000</v>
      </c>
      <c r="AJ440" s="10">
        <v>42735</v>
      </c>
      <c r="AS440" s="9"/>
      <c r="AT440" s="10"/>
      <c r="BC440" s="9"/>
    </row>
    <row r="441" spans="1:55" x14ac:dyDescent="0.25">
      <c r="A441">
        <v>1885</v>
      </c>
      <c r="B441" t="s">
        <v>92</v>
      </c>
      <c r="C441" t="s">
        <v>543</v>
      </c>
      <c r="D441" t="s">
        <v>482</v>
      </c>
      <c r="E441" t="s">
        <v>483</v>
      </c>
      <c r="F441" t="s">
        <v>700</v>
      </c>
      <c r="P441" s="10"/>
      <c r="Y441">
        <v>1230272000</v>
      </c>
      <c r="Z441" s="10">
        <v>42369</v>
      </c>
      <c r="AI441">
        <v>1462602000</v>
      </c>
      <c r="AJ441" s="10">
        <v>42735</v>
      </c>
      <c r="AS441" s="9"/>
      <c r="AT441" s="10"/>
      <c r="BC441" s="9"/>
    </row>
    <row r="442" spans="1:55" x14ac:dyDescent="0.25">
      <c r="A442">
        <v>1003</v>
      </c>
      <c r="B442" t="s">
        <v>58</v>
      </c>
      <c r="C442" t="s">
        <v>543</v>
      </c>
      <c r="D442" t="s">
        <v>482</v>
      </c>
      <c r="E442" t="s">
        <v>455</v>
      </c>
      <c r="F442" t="s">
        <v>672</v>
      </c>
      <c r="P442" s="10"/>
      <c r="Z442" s="10"/>
      <c r="AI442">
        <v>924732000</v>
      </c>
      <c r="AJ442" s="10">
        <v>42735</v>
      </c>
      <c r="AS442" s="9"/>
      <c r="AT442" s="10"/>
      <c r="BC442" s="9"/>
    </row>
    <row r="443" spans="1:55" x14ac:dyDescent="0.25">
      <c r="A443">
        <v>1003</v>
      </c>
      <c r="B443" t="s">
        <v>58</v>
      </c>
      <c r="C443" t="s">
        <v>543</v>
      </c>
      <c r="D443" t="s">
        <v>482</v>
      </c>
      <c r="E443" t="s">
        <v>455</v>
      </c>
      <c r="F443" t="s">
        <v>778</v>
      </c>
      <c r="P443" s="10"/>
      <c r="Z443" s="10"/>
      <c r="AI443">
        <v>430366000</v>
      </c>
      <c r="AJ443" s="10">
        <v>42735</v>
      </c>
      <c r="AS443" s="9"/>
      <c r="AT443" s="10"/>
      <c r="BC443" s="9"/>
    </row>
    <row r="444" spans="1:55" x14ac:dyDescent="0.25">
      <c r="A444">
        <v>1003</v>
      </c>
      <c r="B444" t="s">
        <v>58</v>
      </c>
      <c r="C444" t="s">
        <v>543</v>
      </c>
      <c r="D444" t="s">
        <v>482</v>
      </c>
      <c r="E444" t="s">
        <v>455</v>
      </c>
      <c r="F444" t="s">
        <v>779</v>
      </c>
      <c r="P444" s="10"/>
      <c r="Z444" s="10"/>
      <c r="AI444">
        <v>171163000</v>
      </c>
      <c r="AJ444" s="10">
        <v>42735</v>
      </c>
      <c r="AS444" s="9"/>
      <c r="AT444" s="10"/>
      <c r="BC444" s="9"/>
    </row>
    <row r="445" spans="1:55" x14ac:dyDescent="0.25">
      <c r="A445">
        <v>1003</v>
      </c>
      <c r="B445" t="s">
        <v>58</v>
      </c>
      <c r="C445" t="s">
        <v>543</v>
      </c>
      <c r="D445" t="s">
        <v>482</v>
      </c>
      <c r="E445" t="s">
        <v>455</v>
      </c>
      <c r="F445" t="s">
        <v>589</v>
      </c>
      <c r="P445" s="10"/>
      <c r="Y445">
        <v>-38288000</v>
      </c>
      <c r="Z445" s="10">
        <v>42369</v>
      </c>
      <c r="AI445">
        <v>-65298000</v>
      </c>
      <c r="AJ445" s="10">
        <v>42735</v>
      </c>
      <c r="AS445" s="9"/>
      <c r="AT445" s="10"/>
      <c r="BC445" s="9"/>
    </row>
    <row r="446" spans="1:55" x14ac:dyDescent="0.25">
      <c r="A446">
        <v>1061</v>
      </c>
      <c r="B446" t="s">
        <v>64</v>
      </c>
      <c r="C446" t="s">
        <v>543</v>
      </c>
      <c r="D446" t="s">
        <v>482</v>
      </c>
      <c r="E446" t="s">
        <v>455</v>
      </c>
      <c r="F446" t="s">
        <v>780</v>
      </c>
      <c r="O446">
        <v>800392000</v>
      </c>
      <c r="P446" s="10">
        <v>42004</v>
      </c>
      <c r="Y446">
        <v>1255588000</v>
      </c>
      <c r="Z446" s="10">
        <v>42369</v>
      </c>
      <c r="AI446">
        <v>993904000</v>
      </c>
      <c r="AJ446" s="10">
        <v>42735</v>
      </c>
      <c r="AS446" s="9">
        <v>1439616210</v>
      </c>
      <c r="AT446" s="10">
        <v>43100</v>
      </c>
      <c r="BC446" s="9"/>
    </row>
    <row r="447" spans="1:55" x14ac:dyDescent="0.25">
      <c r="A447">
        <v>1061</v>
      </c>
      <c r="B447" t="s">
        <v>64</v>
      </c>
      <c r="C447" t="s">
        <v>543</v>
      </c>
      <c r="D447" t="s">
        <v>482</v>
      </c>
      <c r="E447" t="s">
        <v>455</v>
      </c>
      <c r="F447" t="s">
        <v>781</v>
      </c>
      <c r="O447">
        <v>208938000</v>
      </c>
      <c r="P447" s="10">
        <v>42004</v>
      </c>
      <c r="Y447">
        <v>636399000</v>
      </c>
      <c r="Z447" s="10">
        <v>42369</v>
      </c>
      <c r="AI447">
        <v>565492000</v>
      </c>
      <c r="AJ447" s="10">
        <v>42735</v>
      </c>
      <c r="AS447" s="9">
        <v>365655158.05000001</v>
      </c>
      <c r="AT447" s="10">
        <v>43100</v>
      </c>
      <c r="BC447" s="9"/>
    </row>
    <row r="448" spans="1:55" x14ac:dyDescent="0.25">
      <c r="A448">
        <v>1061</v>
      </c>
      <c r="B448" t="s">
        <v>64</v>
      </c>
      <c r="C448" t="s">
        <v>543</v>
      </c>
      <c r="D448" t="s">
        <v>482</v>
      </c>
      <c r="E448" t="s">
        <v>455</v>
      </c>
      <c r="F448" t="s">
        <v>782</v>
      </c>
      <c r="O448">
        <v>19823000</v>
      </c>
      <c r="P448" s="10">
        <v>42004</v>
      </c>
      <c r="Y448">
        <v>30541000</v>
      </c>
      <c r="Z448" s="10">
        <v>42369</v>
      </c>
      <c r="AI448">
        <v>80280000</v>
      </c>
      <c r="AJ448" s="10">
        <v>42735</v>
      </c>
      <c r="AS448" s="9">
        <v>187542159.41999999</v>
      </c>
      <c r="AT448" s="10">
        <v>43100</v>
      </c>
      <c r="BC448" s="9"/>
    </row>
    <row r="449" spans="1:55" x14ac:dyDescent="0.25">
      <c r="A449">
        <v>1061</v>
      </c>
      <c r="B449" t="s">
        <v>64</v>
      </c>
      <c r="C449" t="s">
        <v>543</v>
      </c>
      <c r="D449" t="s">
        <v>482</v>
      </c>
      <c r="E449" t="s">
        <v>455</v>
      </c>
      <c r="F449" t="s">
        <v>783</v>
      </c>
      <c r="P449" s="10"/>
      <c r="Y449">
        <v>48756000</v>
      </c>
      <c r="Z449" s="10">
        <v>42369</v>
      </c>
      <c r="AI449">
        <v>80195000</v>
      </c>
      <c r="AJ449" s="10">
        <v>42735</v>
      </c>
      <c r="AS449" s="9">
        <v>78432914.060000002</v>
      </c>
      <c r="AT449" s="10">
        <v>43100</v>
      </c>
      <c r="BC449" s="9"/>
    </row>
    <row r="450" spans="1:55" x14ac:dyDescent="0.25">
      <c r="A450">
        <v>1061</v>
      </c>
      <c r="B450" t="s">
        <v>64</v>
      </c>
      <c r="C450" t="s">
        <v>543</v>
      </c>
      <c r="D450" t="s">
        <v>482</v>
      </c>
      <c r="E450" t="s">
        <v>455</v>
      </c>
      <c r="F450" t="s">
        <v>589</v>
      </c>
      <c r="P450" s="10"/>
      <c r="Z450" s="10"/>
      <c r="AI450">
        <v>-35202000</v>
      </c>
      <c r="AJ450" s="10">
        <v>42735</v>
      </c>
      <c r="AS450" s="9"/>
      <c r="AT450" s="10"/>
      <c r="BC450" s="9"/>
    </row>
    <row r="451" spans="1:55" x14ac:dyDescent="0.25">
      <c r="A451">
        <v>1003</v>
      </c>
      <c r="B451" t="s">
        <v>58</v>
      </c>
      <c r="C451" t="s">
        <v>543</v>
      </c>
      <c r="D451" t="s">
        <v>482</v>
      </c>
      <c r="E451" t="s">
        <v>483</v>
      </c>
      <c r="F451" t="s">
        <v>2066</v>
      </c>
      <c r="P451" s="10"/>
      <c r="Y451">
        <v>1034299000</v>
      </c>
      <c r="Z451" s="10">
        <v>42369</v>
      </c>
      <c r="AI451">
        <v>1199328000</v>
      </c>
      <c r="AJ451" s="10">
        <v>42735</v>
      </c>
      <c r="AS451" s="9"/>
      <c r="AT451" s="10"/>
      <c r="BC451" s="9"/>
    </row>
    <row r="452" spans="1:55" x14ac:dyDescent="0.25">
      <c r="A452">
        <v>1003</v>
      </c>
      <c r="B452" t="s">
        <v>58</v>
      </c>
      <c r="C452" t="s">
        <v>543</v>
      </c>
      <c r="D452" t="s">
        <v>482</v>
      </c>
      <c r="E452" t="s">
        <v>483</v>
      </c>
      <c r="F452" t="s">
        <v>595</v>
      </c>
      <c r="P452" s="10"/>
      <c r="Y452">
        <v>11999000</v>
      </c>
      <c r="Z452" s="10">
        <v>42369</v>
      </c>
      <c r="AI452">
        <v>263365000</v>
      </c>
      <c r="AJ452" s="10">
        <v>42735</v>
      </c>
      <c r="AS452" s="9"/>
      <c r="AT452" s="10"/>
      <c r="BC452" s="9"/>
    </row>
    <row r="453" spans="1:55" x14ac:dyDescent="0.25">
      <c r="A453">
        <v>1061</v>
      </c>
      <c r="B453" t="s">
        <v>64</v>
      </c>
      <c r="C453" t="s">
        <v>543</v>
      </c>
      <c r="D453" t="s">
        <v>482</v>
      </c>
      <c r="E453" t="s">
        <v>483</v>
      </c>
      <c r="F453" t="s">
        <v>758</v>
      </c>
      <c r="O453">
        <v>1029153000</v>
      </c>
      <c r="P453" s="10">
        <v>42004</v>
      </c>
      <c r="Y453">
        <v>1971283000</v>
      </c>
      <c r="Z453" s="10">
        <v>42369</v>
      </c>
      <c r="AI453">
        <v>1684669000</v>
      </c>
      <c r="AJ453" s="10">
        <v>42735</v>
      </c>
      <c r="AS453" s="9"/>
      <c r="AT453" s="10"/>
      <c r="BC453" s="9"/>
    </row>
    <row r="454" spans="1:55" x14ac:dyDescent="0.25">
      <c r="A454">
        <v>8876</v>
      </c>
      <c r="B454" t="s">
        <v>89</v>
      </c>
      <c r="C454" t="s">
        <v>543</v>
      </c>
      <c r="D454" t="s">
        <v>482</v>
      </c>
      <c r="E454" t="s">
        <v>455</v>
      </c>
      <c r="F454" t="s">
        <v>785</v>
      </c>
      <c r="O454">
        <v>225496000</v>
      </c>
      <c r="P454" s="10">
        <v>42004</v>
      </c>
      <c r="Y454">
        <v>228608000</v>
      </c>
      <c r="Z454" s="10">
        <v>42369</v>
      </c>
      <c r="AI454">
        <v>281656000</v>
      </c>
      <c r="AJ454" s="10">
        <v>42735</v>
      </c>
      <c r="AS454" s="9"/>
      <c r="AT454" s="10"/>
      <c r="BC454" s="9"/>
    </row>
    <row r="455" spans="1:55" x14ac:dyDescent="0.25">
      <c r="A455">
        <v>8876</v>
      </c>
      <c r="B455" t="s">
        <v>89</v>
      </c>
      <c r="C455" t="s">
        <v>543</v>
      </c>
      <c r="D455" t="s">
        <v>482</v>
      </c>
      <c r="E455" t="s">
        <v>455</v>
      </c>
      <c r="F455" t="s">
        <v>786</v>
      </c>
      <c r="O455">
        <v>115289000</v>
      </c>
      <c r="P455" s="10">
        <v>42004</v>
      </c>
      <c r="Y455">
        <v>129690000</v>
      </c>
      <c r="Z455" s="10">
        <v>42369</v>
      </c>
      <c r="AI455">
        <v>137337000</v>
      </c>
      <c r="AJ455" s="10">
        <v>42735</v>
      </c>
      <c r="AS455" s="9"/>
      <c r="AT455" s="10"/>
      <c r="BC455" s="9"/>
    </row>
    <row r="456" spans="1:55" x14ac:dyDescent="0.25">
      <c r="A456">
        <v>8876</v>
      </c>
      <c r="B456" t="s">
        <v>89</v>
      </c>
      <c r="C456" t="s">
        <v>543</v>
      </c>
      <c r="D456" t="s">
        <v>482</v>
      </c>
      <c r="E456" t="s">
        <v>455</v>
      </c>
      <c r="F456" t="s">
        <v>787</v>
      </c>
      <c r="O456">
        <v>459214000</v>
      </c>
      <c r="P456" s="10">
        <v>42004</v>
      </c>
      <c r="Y456">
        <v>816840000</v>
      </c>
      <c r="Z456" s="10">
        <v>42369</v>
      </c>
      <c r="AI456">
        <v>2315239000</v>
      </c>
      <c r="AJ456" s="10">
        <v>42735</v>
      </c>
      <c r="AS456" s="9"/>
      <c r="AT456" s="10"/>
      <c r="BC456" s="9"/>
    </row>
    <row r="457" spans="1:55" x14ac:dyDescent="0.25">
      <c r="A457">
        <v>8876</v>
      </c>
      <c r="B457" t="s">
        <v>89</v>
      </c>
      <c r="C457" t="s">
        <v>543</v>
      </c>
      <c r="D457" t="s">
        <v>482</v>
      </c>
      <c r="E457" t="s">
        <v>455</v>
      </c>
      <c r="F457" t="s">
        <v>788</v>
      </c>
      <c r="O457">
        <v>404339000</v>
      </c>
      <c r="P457" s="10">
        <v>42004</v>
      </c>
      <c r="Y457">
        <v>1091285000</v>
      </c>
      <c r="Z457" s="10">
        <v>42369</v>
      </c>
      <c r="AI457">
        <v>118660000</v>
      </c>
      <c r="AJ457" s="10">
        <v>42735</v>
      </c>
      <c r="AS457" s="9"/>
      <c r="AT457" s="10"/>
      <c r="BC457" s="9"/>
    </row>
    <row r="458" spans="1:55" x14ac:dyDescent="0.25">
      <c r="A458">
        <v>8876</v>
      </c>
      <c r="B458" t="s">
        <v>89</v>
      </c>
      <c r="C458" t="s">
        <v>543</v>
      </c>
      <c r="D458" t="s">
        <v>482</v>
      </c>
      <c r="E458" t="s">
        <v>455</v>
      </c>
      <c r="F458" t="s">
        <v>789</v>
      </c>
      <c r="O458">
        <v>55413000</v>
      </c>
      <c r="P458" s="10">
        <v>42004</v>
      </c>
      <c r="Y458">
        <v>296261000</v>
      </c>
      <c r="Z458" s="10">
        <v>42369</v>
      </c>
      <c r="AI458">
        <v>1817538000</v>
      </c>
      <c r="AJ458" s="10">
        <v>42735</v>
      </c>
      <c r="AS458" s="9"/>
      <c r="AT458" s="10"/>
      <c r="BC458" s="9"/>
    </row>
    <row r="459" spans="1:55" x14ac:dyDescent="0.25">
      <c r="A459">
        <v>8876</v>
      </c>
      <c r="B459" t="s">
        <v>89</v>
      </c>
      <c r="C459" t="s">
        <v>543</v>
      </c>
      <c r="D459" t="s">
        <v>482</v>
      </c>
      <c r="E459" t="s">
        <v>455</v>
      </c>
      <c r="F459" t="s">
        <v>790</v>
      </c>
      <c r="O459">
        <v>3107259000</v>
      </c>
      <c r="P459" s="10">
        <v>42004</v>
      </c>
      <c r="Y459">
        <v>3768718000</v>
      </c>
      <c r="Z459" s="10">
        <v>42369</v>
      </c>
      <c r="AI459">
        <v>793154000</v>
      </c>
      <c r="AJ459" s="10">
        <v>42735</v>
      </c>
      <c r="AS459" s="9"/>
      <c r="AT459" s="10"/>
      <c r="BC459" s="9"/>
    </row>
    <row r="460" spans="1:55" x14ac:dyDescent="0.25">
      <c r="A460">
        <v>8876</v>
      </c>
      <c r="B460" t="s">
        <v>89</v>
      </c>
      <c r="C460" t="s">
        <v>543</v>
      </c>
      <c r="D460" t="s">
        <v>482</v>
      </c>
      <c r="E460" t="s">
        <v>455</v>
      </c>
      <c r="F460" t="s">
        <v>791</v>
      </c>
      <c r="P460" s="10"/>
      <c r="Z460" s="10"/>
      <c r="AI460">
        <v>1431422000</v>
      </c>
      <c r="AJ460" s="10">
        <v>42735</v>
      </c>
      <c r="AS460" s="9"/>
      <c r="AT460" s="10"/>
      <c r="BC460" s="9"/>
    </row>
    <row r="461" spans="1:55" x14ac:dyDescent="0.25">
      <c r="A461">
        <v>8876</v>
      </c>
      <c r="B461" t="s">
        <v>89</v>
      </c>
      <c r="C461" t="s">
        <v>543</v>
      </c>
      <c r="D461" t="s">
        <v>482</v>
      </c>
      <c r="E461" t="s">
        <v>455</v>
      </c>
      <c r="F461" t="s">
        <v>666</v>
      </c>
      <c r="O461">
        <v>7287000</v>
      </c>
      <c r="P461" s="10">
        <v>42004</v>
      </c>
      <c r="Y461">
        <v>9186000</v>
      </c>
      <c r="Z461" s="10">
        <v>42369</v>
      </c>
      <c r="AI461">
        <v>21548000</v>
      </c>
      <c r="AJ461" s="10">
        <v>42735</v>
      </c>
      <c r="AS461" s="9"/>
      <c r="AT461" s="10"/>
      <c r="BC461" s="9"/>
    </row>
    <row r="462" spans="1:55" x14ac:dyDescent="0.25">
      <c r="A462">
        <v>8876</v>
      </c>
      <c r="B462" t="s">
        <v>89</v>
      </c>
      <c r="C462" t="s">
        <v>543</v>
      </c>
      <c r="D462" t="s">
        <v>482</v>
      </c>
      <c r="E462" t="s">
        <v>483</v>
      </c>
      <c r="F462" t="s">
        <v>59</v>
      </c>
      <c r="P462" s="10"/>
      <c r="Y462">
        <v>6340587000</v>
      </c>
      <c r="Z462" s="10">
        <v>42369</v>
      </c>
      <c r="AI462">
        <v>6916555000</v>
      </c>
      <c r="AJ462" s="10">
        <v>42735</v>
      </c>
      <c r="AS462" s="9"/>
      <c r="AT462" s="10"/>
      <c r="BC462" s="9"/>
    </row>
    <row r="463" spans="1:55" x14ac:dyDescent="0.25">
      <c r="A463">
        <v>8876</v>
      </c>
      <c r="B463" t="s">
        <v>89</v>
      </c>
      <c r="C463" t="s">
        <v>543</v>
      </c>
      <c r="D463" t="s">
        <v>482</v>
      </c>
      <c r="E463" t="s">
        <v>483</v>
      </c>
      <c r="F463" t="s">
        <v>792</v>
      </c>
      <c r="P463" s="10"/>
      <c r="Y463">
        <v>0</v>
      </c>
      <c r="Z463" s="10">
        <v>42369</v>
      </c>
      <c r="AI463">
        <v>0</v>
      </c>
      <c r="AJ463" s="10">
        <v>42735</v>
      </c>
      <c r="AS463" s="9"/>
      <c r="AT463" s="10"/>
      <c r="BC463" s="9"/>
    </row>
    <row r="464" spans="1:55" x14ac:dyDescent="0.25">
      <c r="A464">
        <v>10113</v>
      </c>
      <c r="B464" t="s">
        <v>65</v>
      </c>
      <c r="C464" t="s">
        <v>543</v>
      </c>
      <c r="D464" t="s">
        <v>482</v>
      </c>
      <c r="E464" t="s">
        <v>455</v>
      </c>
      <c r="F464" t="s">
        <v>793</v>
      </c>
      <c r="O464">
        <v>389530000</v>
      </c>
      <c r="P464" s="10">
        <v>42004</v>
      </c>
      <c r="Y464">
        <v>493790000</v>
      </c>
      <c r="Z464" s="10">
        <v>42369</v>
      </c>
      <c r="AI464">
        <v>1073869000</v>
      </c>
      <c r="AJ464" s="10">
        <v>42735</v>
      </c>
      <c r="AS464" s="9"/>
      <c r="AT464" s="10"/>
      <c r="BC464" s="9"/>
    </row>
    <row r="465" spans="1:55" x14ac:dyDescent="0.25">
      <c r="A465">
        <v>10113</v>
      </c>
      <c r="B465" t="s">
        <v>65</v>
      </c>
      <c r="C465" t="s">
        <v>543</v>
      </c>
      <c r="D465" t="s">
        <v>482</v>
      </c>
      <c r="E465" t="s">
        <v>483</v>
      </c>
      <c r="F465" t="s">
        <v>2066</v>
      </c>
      <c r="O465">
        <v>337632000</v>
      </c>
      <c r="P465" s="10">
        <v>42004</v>
      </c>
      <c r="Y465">
        <v>378528000</v>
      </c>
      <c r="Z465" s="10">
        <v>42369</v>
      </c>
      <c r="AI465">
        <v>880562000</v>
      </c>
      <c r="AJ465" s="10">
        <v>42735</v>
      </c>
      <c r="AS465" s="9"/>
      <c r="AT465" s="10"/>
      <c r="BC465" s="9"/>
    </row>
    <row r="466" spans="1:55" x14ac:dyDescent="0.25">
      <c r="A466">
        <v>10113</v>
      </c>
      <c r="B466" t="s">
        <v>65</v>
      </c>
      <c r="C466" t="s">
        <v>543</v>
      </c>
      <c r="D466" t="s">
        <v>482</v>
      </c>
      <c r="E466" t="s">
        <v>483</v>
      </c>
      <c r="F466" t="s">
        <v>794</v>
      </c>
      <c r="O466">
        <v>51898000</v>
      </c>
      <c r="P466" s="10">
        <v>42004</v>
      </c>
      <c r="Y466">
        <v>115262000</v>
      </c>
      <c r="Z466" s="10">
        <v>42369</v>
      </c>
      <c r="AI466">
        <v>193306000</v>
      </c>
      <c r="AJ466" s="10">
        <v>42735</v>
      </c>
      <c r="AS466" s="9"/>
      <c r="AT466" s="10"/>
      <c r="BC466" s="9"/>
    </row>
    <row r="467" spans="1:55" x14ac:dyDescent="0.25">
      <c r="A467">
        <v>8080</v>
      </c>
      <c r="B467" t="s">
        <v>1155</v>
      </c>
      <c r="C467" t="s">
        <v>463</v>
      </c>
      <c r="D467" t="s">
        <v>482</v>
      </c>
      <c r="E467" t="s">
        <v>455</v>
      </c>
      <c r="F467" t="s">
        <v>2162</v>
      </c>
      <c r="P467" s="10"/>
      <c r="Z467" s="10"/>
      <c r="AJ467" s="10"/>
      <c r="AS467" s="9">
        <v>112685440</v>
      </c>
      <c r="AT467" s="10">
        <v>43100</v>
      </c>
      <c r="BC467" s="9"/>
    </row>
    <row r="468" spans="1:55" x14ac:dyDescent="0.25">
      <c r="A468">
        <v>8080</v>
      </c>
      <c r="B468" t="s">
        <v>1155</v>
      </c>
      <c r="C468" t="s">
        <v>463</v>
      </c>
      <c r="D468" t="s">
        <v>482</v>
      </c>
      <c r="E468" t="s">
        <v>455</v>
      </c>
      <c r="F468" t="s">
        <v>2163</v>
      </c>
      <c r="P468" s="10"/>
      <c r="Z468" s="10"/>
      <c r="AJ468" s="10"/>
      <c r="AS468" s="9">
        <v>63385560</v>
      </c>
      <c r="AT468" s="10">
        <v>43100</v>
      </c>
      <c r="BC468" s="9"/>
    </row>
    <row r="469" spans="1:55" x14ac:dyDescent="0.25">
      <c r="A469">
        <v>8080</v>
      </c>
      <c r="B469" t="s">
        <v>1155</v>
      </c>
      <c r="C469" t="s">
        <v>463</v>
      </c>
      <c r="D469" t="s">
        <v>482</v>
      </c>
      <c r="E469" t="s">
        <v>483</v>
      </c>
      <c r="F469" t="s">
        <v>2111</v>
      </c>
      <c r="O469">
        <v>95577000</v>
      </c>
      <c r="P469" s="10">
        <v>42004</v>
      </c>
      <c r="Y469">
        <v>92135000</v>
      </c>
      <c r="Z469" s="10">
        <v>42369</v>
      </c>
      <c r="AI469">
        <v>36446000</v>
      </c>
      <c r="AJ469" s="10">
        <v>42735</v>
      </c>
      <c r="AS469" s="9">
        <v>37985000</v>
      </c>
      <c r="AT469" s="10">
        <v>43100</v>
      </c>
      <c r="BC469" s="9"/>
    </row>
    <row r="470" spans="1:55" x14ac:dyDescent="0.25">
      <c r="A470">
        <v>8080</v>
      </c>
      <c r="B470" t="s">
        <v>1155</v>
      </c>
      <c r="C470" t="s">
        <v>463</v>
      </c>
      <c r="D470" t="s">
        <v>482</v>
      </c>
      <c r="E470" t="s">
        <v>483</v>
      </c>
      <c r="F470" t="s">
        <v>2112</v>
      </c>
      <c r="O470">
        <v>105935000</v>
      </c>
      <c r="P470" s="10">
        <v>42004</v>
      </c>
      <c r="Y470">
        <v>68543000</v>
      </c>
      <c r="Z470" s="10">
        <v>42369</v>
      </c>
      <c r="AI470">
        <v>33166000</v>
      </c>
      <c r="AJ470" s="10">
        <v>42735</v>
      </c>
      <c r="AS470" s="9">
        <v>35053000</v>
      </c>
      <c r="AT470" s="10">
        <v>43100</v>
      </c>
      <c r="BC470" s="9"/>
    </row>
    <row r="471" spans="1:55" x14ac:dyDescent="0.25">
      <c r="A471">
        <v>8080</v>
      </c>
      <c r="B471" t="s">
        <v>1155</v>
      </c>
      <c r="C471" t="s">
        <v>463</v>
      </c>
      <c r="D471" t="s">
        <v>482</v>
      </c>
      <c r="E471" t="s">
        <v>483</v>
      </c>
      <c r="F471" t="s">
        <v>2110</v>
      </c>
      <c r="O471">
        <v>334770000</v>
      </c>
      <c r="P471" s="10">
        <v>42004</v>
      </c>
      <c r="Y471">
        <v>196021000</v>
      </c>
      <c r="Z471" s="10">
        <v>42369</v>
      </c>
      <c r="AI471">
        <v>82564000</v>
      </c>
      <c r="AJ471" s="10">
        <v>42735</v>
      </c>
      <c r="AS471" s="9">
        <v>103033000</v>
      </c>
      <c r="AT471" s="10">
        <v>43100</v>
      </c>
      <c r="BC471" s="9"/>
    </row>
    <row r="472" spans="1:55" x14ac:dyDescent="0.25">
      <c r="A472">
        <v>8080</v>
      </c>
      <c r="B472" t="s">
        <v>1155</v>
      </c>
      <c r="C472" t="s">
        <v>463</v>
      </c>
      <c r="D472" t="s">
        <v>482</v>
      </c>
      <c r="E472" t="s">
        <v>455</v>
      </c>
      <c r="F472" t="s">
        <v>577</v>
      </c>
      <c r="O472">
        <v>0</v>
      </c>
      <c r="P472" s="10">
        <v>42004</v>
      </c>
      <c r="Y472">
        <v>0</v>
      </c>
      <c r="Z472" s="10">
        <v>42369</v>
      </c>
      <c r="AI472">
        <v>0</v>
      </c>
      <c r="AJ472" s="10">
        <v>42735</v>
      </c>
      <c r="AS472" s="9">
        <v>0</v>
      </c>
      <c r="AT472" s="10">
        <v>43100</v>
      </c>
      <c r="BC472" s="9"/>
    </row>
    <row r="473" spans="1:55" x14ac:dyDescent="0.25">
      <c r="A473">
        <v>1060</v>
      </c>
      <c r="B473" t="s">
        <v>63</v>
      </c>
      <c r="C473" t="s">
        <v>543</v>
      </c>
      <c r="D473" t="s">
        <v>482</v>
      </c>
      <c r="E473" t="s">
        <v>455</v>
      </c>
      <c r="F473" t="s">
        <v>795</v>
      </c>
      <c r="P473" s="10"/>
      <c r="Y473">
        <v>4005222000</v>
      </c>
      <c r="Z473" s="10">
        <v>42369</v>
      </c>
      <c r="AI473">
        <v>7390744000</v>
      </c>
      <c r="AJ473" s="10">
        <v>42735</v>
      </c>
      <c r="AT473" s="10"/>
      <c r="BC473" s="9"/>
    </row>
    <row r="474" spans="1:55" x14ac:dyDescent="0.25">
      <c r="A474">
        <v>1060</v>
      </c>
      <c r="B474" t="s">
        <v>63</v>
      </c>
      <c r="C474" t="s">
        <v>543</v>
      </c>
      <c r="D474" t="s">
        <v>482</v>
      </c>
      <c r="E474" t="s">
        <v>455</v>
      </c>
      <c r="F474" t="s">
        <v>796</v>
      </c>
      <c r="P474" s="10"/>
      <c r="Y474">
        <v>1209039000</v>
      </c>
      <c r="Z474" s="10">
        <v>42369</v>
      </c>
      <c r="AI474">
        <v>1501541000</v>
      </c>
      <c r="AJ474" s="10">
        <v>42735</v>
      </c>
      <c r="AT474" s="10"/>
      <c r="BC474" s="9"/>
    </row>
    <row r="475" spans="1:55" x14ac:dyDescent="0.25">
      <c r="A475">
        <v>1060</v>
      </c>
      <c r="B475" t="s">
        <v>63</v>
      </c>
      <c r="C475" t="s">
        <v>543</v>
      </c>
      <c r="D475" t="s">
        <v>482</v>
      </c>
      <c r="E475" t="s">
        <v>483</v>
      </c>
      <c r="F475" t="s">
        <v>59</v>
      </c>
      <c r="P475" s="10"/>
      <c r="Y475">
        <v>5214260000</v>
      </c>
      <c r="Z475" s="10">
        <v>42369</v>
      </c>
      <c r="AI475">
        <v>8892285000</v>
      </c>
      <c r="AJ475" s="10">
        <v>42735</v>
      </c>
      <c r="AT475" s="10"/>
      <c r="BC475" s="9"/>
    </row>
    <row r="476" spans="1:55" x14ac:dyDescent="0.25">
      <c r="A476">
        <v>1441</v>
      </c>
      <c r="B476" t="s">
        <v>392</v>
      </c>
      <c r="C476" t="s">
        <v>463</v>
      </c>
      <c r="D476" t="s">
        <v>482</v>
      </c>
      <c r="E476" t="s">
        <v>455</v>
      </c>
      <c r="F476" t="s">
        <v>797</v>
      </c>
      <c r="O476">
        <v>182211000</v>
      </c>
      <c r="P476" s="10">
        <v>41670</v>
      </c>
      <c r="Y476">
        <v>227626000</v>
      </c>
      <c r="Z476" s="10">
        <v>42035</v>
      </c>
      <c r="AI476">
        <v>239897000</v>
      </c>
      <c r="AJ476" s="10">
        <v>42400</v>
      </c>
      <c r="AS476" s="9">
        <v>204577000</v>
      </c>
      <c r="AT476" s="10">
        <v>42766</v>
      </c>
      <c r="BC476" s="9"/>
    </row>
    <row r="477" spans="1:55" x14ac:dyDescent="0.25">
      <c r="A477">
        <v>1441</v>
      </c>
      <c r="B477" t="s">
        <v>392</v>
      </c>
      <c r="C477" t="s">
        <v>463</v>
      </c>
      <c r="D477" t="s">
        <v>482</v>
      </c>
      <c r="E477" t="s">
        <v>455</v>
      </c>
      <c r="F477" t="s">
        <v>798</v>
      </c>
      <c r="O477">
        <v>172960000</v>
      </c>
      <c r="P477" s="10">
        <v>41670</v>
      </c>
      <c r="Y477">
        <v>121247000</v>
      </c>
      <c r="Z477" s="10">
        <v>42035</v>
      </c>
      <c r="AI477">
        <v>86390000</v>
      </c>
      <c r="AJ477" s="10">
        <v>42400</v>
      </c>
      <c r="AS477" s="9">
        <v>63777000</v>
      </c>
      <c r="AT477" s="10">
        <v>42766</v>
      </c>
      <c r="BC477" s="9"/>
    </row>
    <row r="478" spans="1:55" x14ac:dyDescent="0.25">
      <c r="A478">
        <v>1441</v>
      </c>
      <c r="B478" t="s">
        <v>392</v>
      </c>
      <c r="C478" t="s">
        <v>463</v>
      </c>
      <c r="D478" t="s">
        <v>482</v>
      </c>
      <c r="E478" t="s">
        <v>455</v>
      </c>
      <c r="F478" t="s">
        <v>799</v>
      </c>
      <c r="O478">
        <v>148384000</v>
      </c>
      <c r="P478" s="10">
        <v>41670</v>
      </c>
      <c r="Y478">
        <v>175001000</v>
      </c>
      <c r="Z478" s="10">
        <v>42035</v>
      </c>
      <c r="AI478">
        <v>193704000</v>
      </c>
      <c r="AJ478" s="10">
        <v>42400</v>
      </c>
      <c r="AS478" s="9">
        <v>196845000</v>
      </c>
      <c r="AT478" s="10">
        <v>42766</v>
      </c>
      <c r="BC478" s="9"/>
    </row>
    <row r="479" spans="1:55" x14ac:dyDescent="0.25">
      <c r="A479">
        <v>1441</v>
      </c>
      <c r="B479" t="s">
        <v>392</v>
      </c>
      <c r="C479" t="s">
        <v>463</v>
      </c>
      <c r="D479" t="s">
        <v>482</v>
      </c>
      <c r="E479" t="s">
        <v>455</v>
      </c>
      <c r="F479" t="s">
        <v>800</v>
      </c>
      <c r="O479">
        <v>267192000</v>
      </c>
      <c r="P479" s="10">
        <v>41670</v>
      </c>
      <c r="Y479">
        <v>198511000</v>
      </c>
      <c r="Z479" s="10">
        <v>42035</v>
      </c>
      <c r="AI479">
        <v>164905000</v>
      </c>
      <c r="AJ479" s="10">
        <v>42400</v>
      </c>
      <c r="AS479" s="9">
        <v>137189000</v>
      </c>
      <c r="AT479" s="10">
        <v>42766</v>
      </c>
      <c r="BC479" s="9"/>
    </row>
    <row r="480" spans="1:55" x14ac:dyDescent="0.25">
      <c r="A480">
        <v>1441</v>
      </c>
      <c r="B480" t="s">
        <v>392</v>
      </c>
      <c r="C480" t="s">
        <v>463</v>
      </c>
      <c r="D480" t="s">
        <v>482</v>
      </c>
      <c r="E480" t="s">
        <v>455</v>
      </c>
      <c r="F480" t="s">
        <v>458</v>
      </c>
      <c r="O480">
        <v>19935000</v>
      </c>
      <c r="P480" s="10">
        <v>41670</v>
      </c>
      <c r="Y480">
        <v>-1817000</v>
      </c>
      <c r="Z480" s="10">
        <v>42035</v>
      </c>
      <c r="AI480">
        <v>-1886000</v>
      </c>
      <c r="AJ480" s="10">
        <v>42400</v>
      </c>
      <c r="AS480" s="9">
        <v>-416000</v>
      </c>
      <c r="AT480" s="10">
        <v>42766</v>
      </c>
      <c r="BC480" s="9"/>
    </row>
    <row r="481" spans="1:55" x14ac:dyDescent="0.25">
      <c r="A481">
        <v>1441</v>
      </c>
      <c r="B481" t="s">
        <v>392</v>
      </c>
      <c r="C481" t="s">
        <v>463</v>
      </c>
      <c r="D481" t="s">
        <v>482</v>
      </c>
      <c r="E481" t="s">
        <v>455</v>
      </c>
      <c r="F481" t="s">
        <v>801</v>
      </c>
      <c r="P481" s="10"/>
      <c r="Z481" s="10"/>
      <c r="AJ481" s="10"/>
      <c r="AS481" s="9">
        <v>0</v>
      </c>
      <c r="AT481" s="10">
        <v>42766</v>
      </c>
      <c r="BC481" s="9"/>
    </row>
    <row r="482" spans="1:55" x14ac:dyDescent="0.25">
      <c r="A482">
        <v>1441</v>
      </c>
      <c r="B482" t="s">
        <v>392</v>
      </c>
      <c r="C482" t="s">
        <v>463</v>
      </c>
      <c r="D482" t="s">
        <v>482</v>
      </c>
      <c r="E482" t="s">
        <v>483</v>
      </c>
      <c r="F482" t="s">
        <v>316</v>
      </c>
      <c r="O482">
        <v>672430000</v>
      </c>
      <c r="P482" s="10">
        <v>41670</v>
      </c>
      <c r="Y482">
        <v>717216000</v>
      </c>
      <c r="Z482" s="10">
        <v>42035</v>
      </c>
      <c r="AI482">
        <v>635018000</v>
      </c>
      <c r="AJ482" s="10">
        <v>42400</v>
      </c>
      <c r="AS482" s="9">
        <v>569838000</v>
      </c>
      <c r="AT482" s="10">
        <v>42766</v>
      </c>
      <c r="BC482" s="9"/>
    </row>
    <row r="483" spans="1:55" x14ac:dyDescent="0.25">
      <c r="A483">
        <v>1441</v>
      </c>
      <c r="B483" t="s">
        <v>392</v>
      </c>
      <c r="C483" t="s">
        <v>463</v>
      </c>
      <c r="D483" t="s">
        <v>482</v>
      </c>
      <c r="E483" t="s">
        <v>483</v>
      </c>
      <c r="F483" t="s">
        <v>802</v>
      </c>
      <c r="O483">
        <v>42909000</v>
      </c>
      <c r="P483" s="10">
        <v>41670</v>
      </c>
      <c r="Y483">
        <v>25982000</v>
      </c>
      <c r="Z483" s="10">
        <v>42035</v>
      </c>
      <c r="AI483">
        <v>12521000</v>
      </c>
      <c r="AJ483" s="10">
        <v>42400</v>
      </c>
      <c r="AS483" s="9">
        <v>151000</v>
      </c>
      <c r="AT483" s="10">
        <v>42766</v>
      </c>
      <c r="BC483" s="9"/>
    </row>
    <row r="484" spans="1:55" x14ac:dyDescent="0.25">
      <c r="A484">
        <v>1441</v>
      </c>
      <c r="B484" t="s">
        <v>392</v>
      </c>
      <c r="C484" t="s">
        <v>463</v>
      </c>
      <c r="D484" t="s">
        <v>482</v>
      </c>
      <c r="E484" t="s">
        <v>483</v>
      </c>
      <c r="F484" t="s">
        <v>225</v>
      </c>
      <c r="O484">
        <v>58260000</v>
      </c>
      <c r="P484" s="10">
        <v>41670</v>
      </c>
      <c r="Y484">
        <v>38436000</v>
      </c>
      <c r="Z484" s="10">
        <v>42035</v>
      </c>
      <c r="AI484">
        <v>27448000</v>
      </c>
      <c r="AJ484" s="10">
        <v>42400</v>
      </c>
      <c r="AS484" s="9">
        <v>23406000</v>
      </c>
      <c r="AT484" s="10">
        <v>42766</v>
      </c>
      <c r="BC484" s="9"/>
    </row>
    <row r="485" spans="1:55" x14ac:dyDescent="0.25">
      <c r="A485">
        <v>1441</v>
      </c>
      <c r="B485" t="s">
        <v>392</v>
      </c>
      <c r="C485" t="s">
        <v>463</v>
      </c>
      <c r="D485" t="s">
        <v>482</v>
      </c>
      <c r="E485" t="s">
        <v>483</v>
      </c>
      <c r="F485" t="s">
        <v>803</v>
      </c>
      <c r="O485">
        <v>16056000</v>
      </c>
      <c r="P485" s="10">
        <v>41670</v>
      </c>
      <c r="Y485">
        <v>13106000</v>
      </c>
      <c r="Z485" s="10">
        <v>42035</v>
      </c>
      <c r="AI485">
        <v>6363000</v>
      </c>
      <c r="AJ485" s="10">
        <v>42400</v>
      </c>
      <c r="AS485" s="9">
        <v>7989000</v>
      </c>
      <c r="AT485" s="10">
        <v>42766</v>
      </c>
      <c r="BC485" s="9"/>
    </row>
    <row r="486" spans="1:55" x14ac:dyDescent="0.25">
      <c r="A486">
        <v>1441</v>
      </c>
      <c r="B486" t="s">
        <v>392</v>
      </c>
      <c r="C486" t="s">
        <v>463</v>
      </c>
      <c r="D486" t="s">
        <v>482</v>
      </c>
      <c r="E486" t="s">
        <v>483</v>
      </c>
      <c r="F486" t="s">
        <v>2060</v>
      </c>
      <c r="O486">
        <v>8690000</v>
      </c>
      <c r="P486" s="10">
        <v>41670</v>
      </c>
      <c r="Y486">
        <v>2861000</v>
      </c>
      <c r="Z486" s="10">
        <v>42035</v>
      </c>
      <c r="AI486">
        <v>1660000</v>
      </c>
      <c r="AJ486" s="10">
        <v>42400</v>
      </c>
      <c r="AS486" s="9">
        <v>588000</v>
      </c>
      <c r="AT486" s="10">
        <v>42766</v>
      </c>
      <c r="BC486" s="9"/>
    </row>
    <row r="487" spans="1:55" x14ac:dyDescent="0.25">
      <c r="A487">
        <v>1171</v>
      </c>
      <c r="B487" t="s">
        <v>71</v>
      </c>
      <c r="C487" t="s">
        <v>543</v>
      </c>
      <c r="D487" t="s">
        <v>482</v>
      </c>
      <c r="E487" t="s">
        <v>455</v>
      </c>
      <c r="F487" t="s">
        <v>804</v>
      </c>
      <c r="O487">
        <v>41880868</v>
      </c>
      <c r="P487" s="10">
        <v>42004</v>
      </c>
      <c r="Y487">
        <v>40204000</v>
      </c>
      <c r="Z487" s="10">
        <v>42369</v>
      </c>
      <c r="AI487">
        <v>57666000</v>
      </c>
      <c r="AJ487" s="10">
        <v>42735</v>
      </c>
      <c r="AS487" s="9">
        <v>67479000</v>
      </c>
      <c r="AT487" s="10">
        <v>43100</v>
      </c>
      <c r="BC487" s="9"/>
    </row>
    <row r="488" spans="1:55" x14ac:dyDescent="0.25">
      <c r="A488">
        <v>1171</v>
      </c>
      <c r="B488" t="s">
        <v>71</v>
      </c>
      <c r="C488" t="s">
        <v>543</v>
      </c>
      <c r="D488" t="s">
        <v>482</v>
      </c>
      <c r="E488" t="s">
        <v>455</v>
      </c>
      <c r="F488" t="s">
        <v>805</v>
      </c>
      <c r="O488">
        <v>355997777</v>
      </c>
      <c r="P488" s="10">
        <v>42004</v>
      </c>
      <c r="Y488">
        <v>353077000</v>
      </c>
      <c r="Z488" s="10">
        <v>42369</v>
      </c>
      <c r="AI488">
        <v>545033000</v>
      </c>
      <c r="AJ488" s="10">
        <v>42735</v>
      </c>
      <c r="AS488" s="9">
        <v>652919000</v>
      </c>
      <c r="AT488" s="10">
        <v>43100</v>
      </c>
      <c r="BC488" s="9"/>
    </row>
    <row r="489" spans="1:55" x14ac:dyDescent="0.25">
      <c r="A489">
        <v>1171</v>
      </c>
      <c r="B489" t="s">
        <v>71</v>
      </c>
      <c r="C489" t="s">
        <v>543</v>
      </c>
      <c r="D489" t="s">
        <v>482</v>
      </c>
      <c r="E489" t="s">
        <v>455</v>
      </c>
      <c r="F489" t="s">
        <v>806</v>
      </c>
      <c r="O489">
        <v>115062358</v>
      </c>
      <c r="P489" s="10">
        <v>42004</v>
      </c>
      <c r="Y489">
        <v>318869000</v>
      </c>
      <c r="Z489" s="10">
        <v>42369</v>
      </c>
      <c r="AI489">
        <v>333563000</v>
      </c>
      <c r="AJ489" s="10">
        <v>42735</v>
      </c>
      <c r="AS489" s="9"/>
      <c r="AT489" s="10"/>
      <c r="BC489" s="9"/>
    </row>
    <row r="490" spans="1:55" x14ac:dyDescent="0.25">
      <c r="A490">
        <v>1171</v>
      </c>
      <c r="B490" t="s">
        <v>71</v>
      </c>
      <c r="C490" t="s">
        <v>543</v>
      </c>
      <c r="D490" t="s">
        <v>482</v>
      </c>
      <c r="E490" t="s">
        <v>455</v>
      </c>
      <c r="F490" t="s">
        <v>807</v>
      </c>
      <c r="O490">
        <v>67717725</v>
      </c>
      <c r="P490" s="10">
        <v>42004</v>
      </c>
      <c r="Y490">
        <v>65518000</v>
      </c>
      <c r="Z490" s="10">
        <v>42369</v>
      </c>
      <c r="AI490">
        <v>120752000</v>
      </c>
      <c r="AJ490" s="10">
        <v>42735</v>
      </c>
      <c r="AS490" s="9"/>
      <c r="AT490" s="10"/>
      <c r="BC490" s="9"/>
    </row>
    <row r="491" spans="1:55" x14ac:dyDescent="0.25">
      <c r="A491">
        <v>1171</v>
      </c>
      <c r="B491" t="s">
        <v>71</v>
      </c>
      <c r="C491" t="s">
        <v>543</v>
      </c>
      <c r="D491" t="s">
        <v>482</v>
      </c>
      <c r="E491" t="s">
        <v>455</v>
      </c>
      <c r="F491" t="s">
        <v>808</v>
      </c>
      <c r="O491">
        <v>245582980</v>
      </c>
      <c r="P491" s="10">
        <v>42004</v>
      </c>
      <c r="Y491">
        <v>361332000</v>
      </c>
      <c r="Z491" s="10">
        <v>42369</v>
      </c>
      <c r="AI491">
        <v>528999000</v>
      </c>
      <c r="AJ491" s="10">
        <v>42735</v>
      </c>
      <c r="AS491" s="9">
        <v>584736000</v>
      </c>
      <c r="AT491" s="10">
        <v>43100</v>
      </c>
      <c r="BC491" s="9"/>
    </row>
    <row r="492" spans="1:55" x14ac:dyDescent="0.25">
      <c r="A492">
        <v>1171</v>
      </c>
      <c r="B492" t="s">
        <v>71</v>
      </c>
      <c r="C492" t="s">
        <v>543</v>
      </c>
      <c r="D492" t="s">
        <v>482</v>
      </c>
      <c r="E492" t="s">
        <v>455</v>
      </c>
      <c r="F492" t="s">
        <v>809</v>
      </c>
      <c r="P492" s="10"/>
      <c r="Y492">
        <v>131356000</v>
      </c>
      <c r="Z492" s="10">
        <v>42369</v>
      </c>
      <c r="AI492">
        <v>8589000</v>
      </c>
      <c r="AJ492" s="10">
        <v>42735</v>
      </c>
      <c r="AS492" s="9"/>
      <c r="AT492" s="10"/>
      <c r="BC492" s="9"/>
    </row>
    <row r="493" spans="1:55" x14ac:dyDescent="0.25">
      <c r="A493">
        <v>1171</v>
      </c>
      <c r="B493" t="s">
        <v>71</v>
      </c>
      <c r="C493" t="s">
        <v>543</v>
      </c>
      <c r="D493" t="s">
        <v>482</v>
      </c>
      <c r="E493" t="s">
        <v>455</v>
      </c>
      <c r="F493" t="s">
        <v>810</v>
      </c>
      <c r="P493" s="10"/>
      <c r="Y493">
        <v>164603000</v>
      </c>
      <c r="Z493" s="10">
        <v>42369</v>
      </c>
      <c r="AI493">
        <v>445593000</v>
      </c>
      <c r="AJ493" s="10">
        <v>42735</v>
      </c>
      <c r="AS493" s="9">
        <v>481558000</v>
      </c>
      <c r="AT493" s="10">
        <v>43100</v>
      </c>
      <c r="BC493" s="9"/>
    </row>
    <row r="494" spans="1:55" x14ac:dyDescent="0.25">
      <c r="A494">
        <v>1171</v>
      </c>
      <c r="B494" t="s">
        <v>71</v>
      </c>
      <c r="C494" t="s">
        <v>543</v>
      </c>
      <c r="D494" t="s">
        <v>482</v>
      </c>
      <c r="E494" t="s">
        <v>455</v>
      </c>
      <c r="F494" t="s">
        <v>589</v>
      </c>
      <c r="P494" s="10"/>
      <c r="Z494" s="10"/>
      <c r="AI494">
        <v>-174255000</v>
      </c>
      <c r="AJ494" s="10">
        <v>42735</v>
      </c>
      <c r="AS494" s="9"/>
      <c r="AT494" s="10"/>
      <c r="BC494" s="9"/>
    </row>
    <row r="495" spans="1:55" x14ac:dyDescent="0.25">
      <c r="A495">
        <v>1908</v>
      </c>
      <c r="B495" t="s">
        <v>117</v>
      </c>
      <c r="C495" t="s">
        <v>545</v>
      </c>
      <c r="D495" t="s">
        <v>482</v>
      </c>
      <c r="E495" t="s">
        <v>455</v>
      </c>
      <c r="F495" t="s">
        <v>456</v>
      </c>
      <c r="O495">
        <v>300400000</v>
      </c>
      <c r="P495" s="10">
        <v>42004</v>
      </c>
      <c r="Y495">
        <v>294700000</v>
      </c>
      <c r="Z495" s="10">
        <v>42369</v>
      </c>
      <c r="AI495">
        <v>265900000</v>
      </c>
      <c r="AJ495" s="10">
        <v>42735</v>
      </c>
      <c r="AS495" s="9">
        <v>270900000</v>
      </c>
      <c r="AT495" s="10">
        <v>43100</v>
      </c>
      <c r="BC495" s="9"/>
    </row>
    <row r="496" spans="1:55" x14ac:dyDescent="0.25">
      <c r="A496">
        <v>1908</v>
      </c>
      <c r="B496" t="s">
        <v>117</v>
      </c>
      <c r="C496" t="s">
        <v>545</v>
      </c>
      <c r="D496" t="s">
        <v>482</v>
      </c>
      <c r="E496" t="s">
        <v>455</v>
      </c>
      <c r="F496" t="s">
        <v>724</v>
      </c>
      <c r="O496">
        <v>601600000</v>
      </c>
      <c r="P496" s="10">
        <v>42004</v>
      </c>
      <c r="Y496">
        <v>701800000</v>
      </c>
      <c r="Z496" s="10">
        <v>42369</v>
      </c>
      <c r="AI496">
        <v>774200000</v>
      </c>
      <c r="AJ496" s="10">
        <v>42735</v>
      </c>
      <c r="AS496" s="9">
        <v>938300000</v>
      </c>
      <c r="AT496" s="10">
        <v>43100</v>
      </c>
      <c r="BC496" s="9"/>
    </row>
    <row r="497" spans="1:55" x14ac:dyDescent="0.25">
      <c r="A497">
        <v>1908</v>
      </c>
      <c r="B497" t="s">
        <v>117</v>
      </c>
      <c r="C497" t="s">
        <v>545</v>
      </c>
      <c r="D497" t="s">
        <v>482</v>
      </c>
      <c r="E497" t="s">
        <v>455</v>
      </c>
      <c r="F497" t="s">
        <v>563</v>
      </c>
      <c r="O497">
        <v>0</v>
      </c>
      <c r="P497" s="10">
        <v>42004</v>
      </c>
      <c r="Y497">
        <v>0</v>
      </c>
      <c r="Z497" s="10">
        <v>42369</v>
      </c>
      <c r="AI497">
        <v>0</v>
      </c>
      <c r="AJ497" s="10">
        <v>42735</v>
      </c>
      <c r="AS497" s="9">
        <v>0</v>
      </c>
      <c r="AT497" s="10">
        <v>43100</v>
      </c>
      <c r="BC497" s="9"/>
    </row>
    <row r="498" spans="1:55" x14ac:dyDescent="0.25">
      <c r="A498">
        <v>717</v>
      </c>
      <c r="B498" t="s">
        <v>69</v>
      </c>
      <c r="C498" t="s">
        <v>543</v>
      </c>
      <c r="D498" t="s">
        <v>482</v>
      </c>
      <c r="E498" t="s">
        <v>455</v>
      </c>
      <c r="F498" t="s">
        <v>811</v>
      </c>
      <c r="O498">
        <v>2179347000</v>
      </c>
      <c r="P498" s="10">
        <v>42004</v>
      </c>
      <c r="Y498">
        <v>1764370000</v>
      </c>
      <c r="Z498" s="10">
        <v>42369</v>
      </c>
      <c r="AI498">
        <v>1918592000</v>
      </c>
      <c r="AJ498" s="10">
        <v>42735</v>
      </c>
      <c r="AS498" s="9"/>
      <c r="AT498" s="10"/>
      <c r="BC498" s="9"/>
    </row>
    <row r="499" spans="1:55" x14ac:dyDescent="0.25">
      <c r="A499">
        <v>717</v>
      </c>
      <c r="B499" t="s">
        <v>69</v>
      </c>
      <c r="C499" t="s">
        <v>543</v>
      </c>
      <c r="D499" t="s">
        <v>482</v>
      </c>
      <c r="E499" t="s">
        <v>455</v>
      </c>
      <c r="F499" t="s">
        <v>812</v>
      </c>
      <c r="O499">
        <v>1561273000</v>
      </c>
      <c r="P499" s="10">
        <v>42004</v>
      </c>
      <c r="Y499">
        <v>2284339000</v>
      </c>
      <c r="Z499" s="10">
        <v>42369</v>
      </c>
      <c r="AI499">
        <v>1883552000</v>
      </c>
      <c r="AJ499" s="10">
        <v>42735</v>
      </c>
      <c r="AS499" s="9"/>
      <c r="AT499" s="10"/>
      <c r="BC499" s="9"/>
    </row>
    <row r="500" spans="1:55" x14ac:dyDescent="0.25">
      <c r="A500">
        <v>717</v>
      </c>
      <c r="B500" t="s">
        <v>69</v>
      </c>
      <c r="C500" t="s">
        <v>543</v>
      </c>
      <c r="D500" t="s">
        <v>482</v>
      </c>
      <c r="E500" t="s">
        <v>455</v>
      </c>
      <c r="F500" t="s">
        <v>813</v>
      </c>
      <c r="O500">
        <v>577813000</v>
      </c>
      <c r="P500" s="10">
        <v>42004</v>
      </c>
      <c r="Y500">
        <v>613787000</v>
      </c>
      <c r="Z500" s="10">
        <v>42369</v>
      </c>
      <c r="AI500">
        <v>786913000</v>
      </c>
      <c r="AJ500" s="10">
        <v>42735</v>
      </c>
      <c r="AS500" s="9"/>
      <c r="AT500" s="10"/>
      <c r="BC500" s="9"/>
    </row>
    <row r="501" spans="1:55" x14ac:dyDescent="0.25">
      <c r="A501">
        <v>717</v>
      </c>
      <c r="B501" t="s">
        <v>69</v>
      </c>
      <c r="C501" t="s">
        <v>543</v>
      </c>
      <c r="D501" t="s">
        <v>482</v>
      </c>
      <c r="E501" t="s">
        <v>455</v>
      </c>
      <c r="F501" t="s">
        <v>814</v>
      </c>
      <c r="P501" s="10"/>
      <c r="Y501">
        <v>4711000</v>
      </c>
      <c r="Z501" s="10">
        <v>42369</v>
      </c>
      <c r="AI501">
        <v>4435000</v>
      </c>
      <c r="AJ501" s="10">
        <v>42735</v>
      </c>
      <c r="AS501" s="9">
        <v>5385058.0800000001</v>
      </c>
      <c r="AT501" s="10">
        <v>43100</v>
      </c>
      <c r="BC501" s="9"/>
    </row>
    <row r="502" spans="1:55" x14ac:dyDescent="0.25">
      <c r="A502">
        <v>717</v>
      </c>
      <c r="B502" t="s">
        <v>69</v>
      </c>
      <c r="C502" t="s">
        <v>543</v>
      </c>
      <c r="D502" t="s">
        <v>482</v>
      </c>
      <c r="E502" t="s">
        <v>455</v>
      </c>
      <c r="F502" t="s">
        <v>815</v>
      </c>
      <c r="O502">
        <v>-181851000</v>
      </c>
      <c r="P502" s="10">
        <v>42004</v>
      </c>
      <c r="Y502">
        <v>-179109000</v>
      </c>
      <c r="Z502" s="10">
        <v>42369</v>
      </c>
      <c r="AI502">
        <v>-139832000</v>
      </c>
      <c r="AJ502" s="10">
        <v>42735</v>
      </c>
      <c r="AS502" s="9"/>
      <c r="AT502" s="10"/>
      <c r="BC502" s="9"/>
    </row>
    <row r="503" spans="1:55" x14ac:dyDescent="0.25">
      <c r="A503">
        <v>1421</v>
      </c>
      <c r="B503" t="s">
        <v>78</v>
      </c>
      <c r="C503" t="s">
        <v>543</v>
      </c>
      <c r="D503" t="s">
        <v>482</v>
      </c>
      <c r="E503" t="s">
        <v>455</v>
      </c>
      <c r="F503" t="s">
        <v>816</v>
      </c>
      <c r="P503" s="10"/>
      <c r="Z503" s="10"/>
      <c r="AI503">
        <v>1666608000</v>
      </c>
      <c r="AJ503" s="10">
        <v>42735</v>
      </c>
      <c r="AS503" s="9">
        <v>2064436000</v>
      </c>
      <c r="AT503" s="10">
        <v>43100</v>
      </c>
      <c r="BC503" s="9"/>
    </row>
    <row r="504" spans="1:55" x14ac:dyDescent="0.25">
      <c r="A504">
        <v>1421</v>
      </c>
      <c r="B504" t="s">
        <v>78</v>
      </c>
      <c r="C504" t="s">
        <v>543</v>
      </c>
      <c r="D504" t="s">
        <v>482</v>
      </c>
      <c r="E504" t="s">
        <v>455</v>
      </c>
      <c r="F504" t="s">
        <v>817</v>
      </c>
      <c r="P504" s="10"/>
      <c r="Z504" s="10"/>
      <c r="AI504">
        <v>144498000</v>
      </c>
      <c r="AJ504" s="10">
        <v>42735</v>
      </c>
      <c r="AS504" s="9">
        <v>390855000</v>
      </c>
      <c r="AT504" s="10">
        <v>43100</v>
      </c>
      <c r="BC504" s="9"/>
    </row>
    <row r="505" spans="1:55" x14ac:dyDescent="0.25">
      <c r="A505">
        <v>1421</v>
      </c>
      <c r="B505" t="s">
        <v>78</v>
      </c>
      <c r="C505" t="s">
        <v>543</v>
      </c>
      <c r="D505" t="s">
        <v>482</v>
      </c>
      <c r="E505" t="s">
        <v>455</v>
      </c>
      <c r="F505" t="s">
        <v>818</v>
      </c>
      <c r="P505" s="10"/>
      <c r="Z505" s="10"/>
      <c r="AI505">
        <v>115396000</v>
      </c>
      <c r="AJ505" s="10">
        <v>42735</v>
      </c>
      <c r="AS505" s="9">
        <v>68649000</v>
      </c>
      <c r="AT505" s="10">
        <v>43100</v>
      </c>
      <c r="BC505" s="9"/>
    </row>
    <row r="506" spans="1:55" x14ac:dyDescent="0.25">
      <c r="A506">
        <v>1883</v>
      </c>
      <c r="B506" t="s">
        <v>91</v>
      </c>
      <c r="C506" t="s">
        <v>543</v>
      </c>
      <c r="D506" t="s">
        <v>482</v>
      </c>
      <c r="E506" t="s">
        <v>455</v>
      </c>
      <c r="F506" t="s">
        <v>819</v>
      </c>
      <c r="O506">
        <v>383608000</v>
      </c>
      <c r="P506" s="10">
        <v>42004</v>
      </c>
      <c r="Y506">
        <v>420009000</v>
      </c>
      <c r="Z506" s="10">
        <v>42369</v>
      </c>
      <c r="AI506">
        <v>628365000</v>
      </c>
      <c r="AJ506" s="10">
        <v>42735</v>
      </c>
      <c r="AS506" s="9">
        <v>1683515000</v>
      </c>
      <c r="AT506" s="10">
        <v>43100</v>
      </c>
      <c r="BC506" s="9"/>
    </row>
    <row r="507" spans="1:55" x14ac:dyDescent="0.25">
      <c r="A507">
        <v>1883</v>
      </c>
      <c r="B507" t="s">
        <v>91</v>
      </c>
      <c r="C507" t="s">
        <v>543</v>
      </c>
      <c r="D507" t="s">
        <v>482</v>
      </c>
      <c r="E507" t="s">
        <v>455</v>
      </c>
      <c r="F507" t="s">
        <v>820</v>
      </c>
      <c r="O507">
        <v>216043000</v>
      </c>
      <c r="P507" s="10">
        <v>42004</v>
      </c>
      <c r="Y507">
        <v>454577000</v>
      </c>
      <c r="Z507" s="10">
        <v>42369</v>
      </c>
      <c r="AI507">
        <v>639401000</v>
      </c>
      <c r="AJ507" s="10">
        <v>42735</v>
      </c>
      <c r="AS507" s="9">
        <v>1194246000</v>
      </c>
      <c r="AT507" s="10">
        <v>43100</v>
      </c>
      <c r="BC507" s="9"/>
    </row>
    <row r="508" spans="1:55" x14ac:dyDescent="0.25">
      <c r="A508">
        <v>1883</v>
      </c>
      <c r="B508" t="s">
        <v>91</v>
      </c>
      <c r="C508" t="s">
        <v>543</v>
      </c>
      <c r="D508" t="s">
        <v>482</v>
      </c>
      <c r="E508" t="s">
        <v>455</v>
      </c>
      <c r="F508" t="s">
        <v>821</v>
      </c>
      <c r="O508">
        <v>470076000</v>
      </c>
      <c r="P508" s="10">
        <v>42004</v>
      </c>
      <c r="Y508">
        <v>596994000</v>
      </c>
      <c r="Z508" s="10">
        <v>42369</v>
      </c>
      <c r="AI508">
        <v>1426132000</v>
      </c>
      <c r="AJ508" s="10">
        <v>42735</v>
      </c>
      <c r="AS508" s="9">
        <v>1175766000</v>
      </c>
      <c r="AT508" s="10">
        <v>43100</v>
      </c>
      <c r="BC508" s="9"/>
    </row>
    <row r="509" spans="1:55" x14ac:dyDescent="0.25">
      <c r="A509">
        <v>1883</v>
      </c>
      <c r="B509" t="s">
        <v>91</v>
      </c>
      <c r="C509" t="s">
        <v>543</v>
      </c>
      <c r="D509" t="s">
        <v>482</v>
      </c>
      <c r="E509" t="s">
        <v>455</v>
      </c>
      <c r="F509" t="s">
        <v>643</v>
      </c>
      <c r="O509">
        <v>31034000</v>
      </c>
      <c r="P509" s="10">
        <v>42004</v>
      </c>
      <c r="Y509">
        <v>78594000</v>
      </c>
      <c r="Z509" s="10">
        <v>42369</v>
      </c>
      <c r="AI509">
        <v>63244000</v>
      </c>
      <c r="AJ509" s="10">
        <v>42735</v>
      </c>
      <c r="AS509" s="9">
        <v>573461000</v>
      </c>
      <c r="AT509" s="10">
        <v>43100</v>
      </c>
      <c r="BC509" s="9"/>
    </row>
    <row r="510" spans="1:55" x14ac:dyDescent="0.25">
      <c r="A510">
        <v>1883</v>
      </c>
      <c r="B510" t="s">
        <v>91</v>
      </c>
      <c r="C510" t="s">
        <v>543</v>
      </c>
      <c r="D510" t="s">
        <v>482</v>
      </c>
      <c r="E510" t="s">
        <v>455</v>
      </c>
      <c r="F510" t="s">
        <v>822</v>
      </c>
      <c r="P510" s="10"/>
      <c r="Y510">
        <v>8220000</v>
      </c>
      <c r="Z510" s="10">
        <v>42369</v>
      </c>
      <c r="AI510">
        <v>425280000</v>
      </c>
      <c r="AJ510" s="10">
        <v>42735</v>
      </c>
      <c r="AS510" s="9">
        <v>515254000</v>
      </c>
      <c r="AT510" s="10">
        <v>43100</v>
      </c>
      <c r="BC510" s="9"/>
    </row>
    <row r="511" spans="1:55" x14ac:dyDescent="0.25">
      <c r="A511">
        <v>8077</v>
      </c>
      <c r="B511" t="s">
        <v>119</v>
      </c>
      <c r="C511" t="s">
        <v>545</v>
      </c>
      <c r="D511" t="s">
        <v>482</v>
      </c>
      <c r="E511" t="s">
        <v>455</v>
      </c>
      <c r="F511" t="s">
        <v>823</v>
      </c>
      <c r="O511">
        <v>1437920000</v>
      </c>
      <c r="P511" s="10">
        <v>42004</v>
      </c>
      <c r="Y511">
        <v>1513977000</v>
      </c>
      <c r="Z511" s="10">
        <v>42369</v>
      </c>
      <c r="AI511">
        <v>1428491000</v>
      </c>
      <c r="AJ511" s="10">
        <v>42735</v>
      </c>
      <c r="AS511" s="9">
        <v>1444392000</v>
      </c>
      <c r="AT511" s="10">
        <v>43100</v>
      </c>
      <c r="BC511" s="9"/>
    </row>
    <row r="512" spans="1:55" x14ac:dyDescent="0.25">
      <c r="A512">
        <v>8077</v>
      </c>
      <c r="B512" t="s">
        <v>119</v>
      </c>
      <c r="C512" t="s">
        <v>545</v>
      </c>
      <c r="D512" t="s">
        <v>482</v>
      </c>
      <c r="E512" t="s">
        <v>455</v>
      </c>
      <c r="F512" t="s">
        <v>824</v>
      </c>
      <c r="O512">
        <v>378839000</v>
      </c>
      <c r="P512" s="10">
        <v>42004</v>
      </c>
      <c r="Y512">
        <v>384570000</v>
      </c>
      <c r="Z512" s="10">
        <v>42369</v>
      </c>
      <c r="AI512">
        <v>360794000</v>
      </c>
      <c r="AJ512" s="10">
        <v>42735</v>
      </c>
      <c r="AS512" s="9">
        <v>338849000</v>
      </c>
      <c r="AT512" s="10">
        <v>43100</v>
      </c>
      <c r="BC512" s="9"/>
    </row>
    <row r="513" spans="1:55" x14ac:dyDescent="0.25">
      <c r="A513">
        <v>8077</v>
      </c>
      <c r="B513" t="s">
        <v>119</v>
      </c>
      <c r="C513" t="s">
        <v>545</v>
      </c>
      <c r="D513" t="s">
        <v>482</v>
      </c>
      <c r="E513" t="s">
        <v>455</v>
      </c>
      <c r="F513" t="s">
        <v>825</v>
      </c>
      <c r="O513">
        <v>373824000</v>
      </c>
      <c r="P513" s="10">
        <v>42004</v>
      </c>
      <c r="Y513">
        <v>413618000</v>
      </c>
      <c r="Z513" s="10">
        <v>42369</v>
      </c>
      <c r="AI513">
        <v>416521000</v>
      </c>
      <c r="AJ513" s="10">
        <v>42735</v>
      </c>
      <c r="AS513" s="9">
        <v>421717000</v>
      </c>
      <c r="AT513" s="10">
        <v>43100</v>
      </c>
      <c r="BC513" s="9"/>
    </row>
    <row r="514" spans="1:55" x14ac:dyDescent="0.25">
      <c r="A514">
        <v>8077</v>
      </c>
      <c r="B514" t="s">
        <v>119</v>
      </c>
      <c r="C514" t="s">
        <v>545</v>
      </c>
      <c r="D514" t="s">
        <v>482</v>
      </c>
      <c r="E514" t="s">
        <v>455</v>
      </c>
      <c r="F514" t="s">
        <v>826</v>
      </c>
      <c r="O514">
        <v>-8844000</v>
      </c>
      <c r="P514" s="10">
        <v>42004</v>
      </c>
      <c r="Y514">
        <v>22666000</v>
      </c>
      <c r="Z514" s="10">
        <v>42369</v>
      </c>
      <c r="AI514">
        <v>-40154000</v>
      </c>
      <c r="AJ514" s="10">
        <v>42735</v>
      </c>
      <c r="AS514" s="9">
        <v>0</v>
      </c>
      <c r="AT514" s="10">
        <v>43100</v>
      </c>
      <c r="BC514" s="9"/>
    </row>
    <row r="515" spans="1:55" x14ac:dyDescent="0.25">
      <c r="A515">
        <v>746</v>
      </c>
      <c r="B515" t="s">
        <v>62</v>
      </c>
      <c r="C515" t="s">
        <v>547</v>
      </c>
      <c r="D515" t="s">
        <v>482</v>
      </c>
      <c r="E515" t="s">
        <v>455</v>
      </c>
      <c r="F515" t="s">
        <v>827</v>
      </c>
      <c r="O515">
        <v>7832555000</v>
      </c>
      <c r="P515" s="10">
        <v>42004</v>
      </c>
      <c r="Y515">
        <v>11846112000</v>
      </c>
      <c r="Z515" s="10">
        <v>42369</v>
      </c>
      <c r="AI515">
        <v>14962570000</v>
      </c>
      <c r="AJ515" s="10">
        <v>42735</v>
      </c>
      <c r="AS515" s="9"/>
      <c r="AT515" s="10"/>
      <c r="BC515" s="9"/>
    </row>
    <row r="516" spans="1:55" x14ac:dyDescent="0.25">
      <c r="A516">
        <v>746</v>
      </c>
      <c r="B516" t="s">
        <v>62</v>
      </c>
      <c r="C516" t="s">
        <v>547</v>
      </c>
      <c r="D516" t="s">
        <v>482</v>
      </c>
      <c r="E516" t="s">
        <v>455</v>
      </c>
      <c r="F516" t="s">
        <v>1453</v>
      </c>
      <c r="P516" s="10"/>
      <c r="Z516" s="10"/>
      <c r="AJ516" s="10"/>
      <c r="AS516" s="9">
        <v>4031700000</v>
      </c>
      <c r="AT516" s="10">
        <v>43100</v>
      </c>
      <c r="BC516" s="9"/>
    </row>
    <row r="517" spans="1:55" x14ac:dyDescent="0.25">
      <c r="A517">
        <v>746</v>
      </c>
      <c r="B517" t="s">
        <v>62</v>
      </c>
      <c r="C517" t="s">
        <v>547</v>
      </c>
      <c r="D517" t="s">
        <v>482</v>
      </c>
      <c r="E517" t="s">
        <v>455</v>
      </c>
      <c r="F517" t="s">
        <v>1454</v>
      </c>
      <c r="P517" s="10"/>
      <c r="Z517" s="10"/>
      <c r="AJ517" s="10"/>
      <c r="AS517" s="9">
        <v>7335300000</v>
      </c>
      <c r="AT517" s="10">
        <v>43100</v>
      </c>
      <c r="BC517" s="9"/>
    </row>
    <row r="518" spans="1:55" x14ac:dyDescent="0.25">
      <c r="A518">
        <v>746</v>
      </c>
      <c r="B518" t="s">
        <v>62</v>
      </c>
      <c r="C518" t="s">
        <v>547</v>
      </c>
      <c r="D518" t="s">
        <v>482</v>
      </c>
      <c r="E518" t="s">
        <v>455</v>
      </c>
      <c r="F518" t="s">
        <v>1455</v>
      </c>
      <c r="P518" s="10"/>
      <c r="Z518" s="10"/>
      <c r="AJ518" s="10"/>
      <c r="AS518" s="9">
        <v>6647100000</v>
      </c>
      <c r="AT518" s="10">
        <v>43100</v>
      </c>
      <c r="BC518" s="9"/>
    </row>
    <row r="519" spans="1:55" x14ac:dyDescent="0.25">
      <c r="A519">
        <v>746</v>
      </c>
      <c r="B519" t="s">
        <v>62</v>
      </c>
      <c r="C519" t="s">
        <v>547</v>
      </c>
      <c r="D519" t="s">
        <v>482</v>
      </c>
      <c r="E519" t="s">
        <v>455</v>
      </c>
      <c r="F519" t="s">
        <v>1456</v>
      </c>
      <c r="P519" s="10"/>
      <c r="Z519" s="10"/>
      <c r="AJ519" s="10"/>
      <c r="AS519" s="9">
        <v>1338600000</v>
      </c>
      <c r="AT519" s="10">
        <v>43100</v>
      </c>
      <c r="BC519" s="9"/>
    </row>
    <row r="520" spans="1:55" x14ac:dyDescent="0.25">
      <c r="A520">
        <v>746</v>
      </c>
      <c r="B520" t="s">
        <v>62</v>
      </c>
      <c r="C520" t="s">
        <v>547</v>
      </c>
      <c r="D520" t="s">
        <v>482</v>
      </c>
      <c r="E520" t="s">
        <v>455</v>
      </c>
      <c r="F520" t="s">
        <v>828</v>
      </c>
      <c r="O520">
        <v>812641000</v>
      </c>
      <c r="P520" s="10">
        <v>42004</v>
      </c>
      <c r="Y520">
        <v>881024000</v>
      </c>
      <c r="Z520" s="10">
        <v>42369</v>
      </c>
      <c r="AI520">
        <v>1371409000</v>
      </c>
      <c r="AJ520" s="10">
        <v>42735</v>
      </c>
      <c r="AS520" s="9">
        <v>1839700000</v>
      </c>
      <c r="AT520" s="10">
        <v>43100</v>
      </c>
      <c r="BC520" s="9"/>
    </row>
    <row r="521" spans="1:55" x14ac:dyDescent="0.25">
      <c r="A521">
        <v>746</v>
      </c>
      <c r="B521" t="s">
        <v>62</v>
      </c>
      <c r="C521" t="s">
        <v>547</v>
      </c>
      <c r="D521" t="s">
        <v>482</v>
      </c>
      <c r="E521" t="s">
        <v>455</v>
      </c>
      <c r="F521" t="s">
        <v>829</v>
      </c>
      <c r="O521">
        <v>280746000</v>
      </c>
      <c r="P521" s="10">
        <v>42004</v>
      </c>
      <c r="Y521">
        <v>775821000</v>
      </c>
      <c r="Z521" s="10">
        <v>42369</v>
      </c>
      <c r="AI521">
        <v>1020854000</v>
      </c>
      <c r="AJ521" s="10">
        <v>42735</v>
      </c>
      <c r="AS521" s="9"/>
      <c r="AT521" s="10"/>
      <c r="BC521" s="9"/>
    </row>
    <row r="522" spans="1:55" x14ac:dyDescent="0.25">
      <c r="A522" s="5">
        <v>5753483</v>
      </c>
      <c r="B522" t="s">
        <v>371</v>
      </c>
      <c r="C522" t="s">
        <v>463</v>
      </c>
      <c r="D522" t="s">
        <v>482</v>
      </c>
      <c r="E522" t="s">
        <v>455</v>
      </c>
      <c r="F522" t="s">
        <v>830</v>
      </c>
      <c r="O522">
        <v>436754000</v>
      </c>
      <c r="P522" s="10">
        <v>42004</v>
      </c>
      <c r="Y522">
        <v>431723000</v>
      </c>
      <c r="Z522" s="10">
        <v>42369</v>
      </c>
      <c r="AI522">
        <v>728872000</v>
      </c>
      <c r="AJ522" s="10">
        <v>42735</v>
      </c>
      <c r="AS522" s="9">
        <v>834810000</v>
      </c>
      <c r="AT522" s="10">
        <v>43100</v>
      </c>
      <c r="BC522" s="9"/>
    </row>
    <row r="523" spans="1:55" x14ac:dyDescent="0.25">
      <c r="A523" s="5">
        <v>5753483</v>
      </c>
      <c r="B523" t="s">
        <v>371</v>
      </c>
      <c r="C523" t="s">
        <v>463</v>
      </c>
      <c r="D523" t="s">
        <v>482</v>
      </c>
      <c r="E523" t="s">
        <v>455</v>
      </c>
      <c r="F523" t="s">
        <v>831</v>
      </c>
      <c r="O523">
        <v>149864000</v>
      </c>
      <c r="P523" s="10">
        <v>42004</v>
      </c>
      <c r="Y523">
        <v>167417000</v>
      </c>
      <c r="Z523" s="10">
        <v>42369</v>
      </c>
      <c r="AI523">
        <v>632573000</v>
      </c>
      <c r="AJ523" s="10">
        <v>42735</v>
      </c>
      <c r="AS523" s="9">
        <v>745555000</v>
      </c>
      <c r="AT523" s="10">
        <v>43100</v>
      </c>
      <c r="BC523" s="9"/>
    </row>
    <row r="524" spans="1:55" x14ac:dyDescent="0.25">
      <c r="A524" s="5">
        <v>5753483</v>
      </c>
      <c r="B524" t="s">
        <v>371</v>
      </c>
      <c r="C524" t="s">
        <v>463</v>
      </c>
      <c r="D524" t="s">
        <v>482</v>
      </c>
      <c r="E524" t="s">
        <v>455</v>
      </c>
      <c r="F524" t="s">
        <v>577</v>
      </c>
      <c r="O524">
        <v>10808000</v>
      </c>
      <c r="P524" s="10">
        <v>42004</v>
      </c>
      <c r="Y524">
        <v>5135000</v>
      </c>
      <c r="Z524" s="10">
        <v>42369</v>
      </c>
      <c r="AI524">
        <v>2517000</v>
      </c>
      <c r="AJ524" s="10">
        <v>42735</v>
      </c>
      <c r="AS524" s="9">
        <v>48000</v>
      </c>
      <c r="AT524" s="10">
        <v>43100</v>
      </c>
      <c r="BC524" s="9"/>
    </row>
    <row r="525" spans="1:55" x14ac:dyDescent="0.25">
      <c r="A525">
        <v>717</v>
      </c>
      <c r="B525" t="s">
        <v>69</v>
      </c>
      <c r="C525" t="s">
        <v>543</v>
      </c>
      <c r="D525" t="s">
        <v>482</v>
      </c>
      <c r="E525" t="s">
        <v>483</v>
      </c>
      <c r="F525" t="s">
        <v>700</v>
      </c>
      <c r="P525" s="10"/>
      <c r="Y525">
        <v>3830400000</v>
      </c>
      <c r="Z525" s="10">
        <v>42369</v>
      </c>
      <c r="AI525">
        <v>3613980000</v>
      </c>
      <c r="AJ525" s="10">
        <v>42735</v>
      </c>
      <c r="AS525" s="9"/>
      <c r="AT525" s="10"/>
      <c r="BC525" s="9"/>
    </row>
    <row r="526" spans="1:55" x14ac:dyDescent="0.25">
      <c r="A526">
        <v>1421</v>
      </c>
      <c r="B526" t="s">
        <v>78</v>
      </c>
      <c r="C526" t="s">
        <v>543</v>
      </c>
      <c r="D526" t="s">
        <v>482</v>
      </c>
      <c r="E526" t="s">
        <v>483</v>
      </c>
      <c r="F526" t="s">
        <v>607</v>
      </c>
      <c r="O526">
        <v>1812781000</v>
      </c>
      <c r="P526" s="10">
        <v>42004</v>
      </c>
      <c r="Y526">
        <v>1836478000</v>
      </c>
      <c r="Z526" s="10">
        <v>42369</v>
      </c>
      <c r="AI526">
        <v>1926502000</v>
      </c>
      <c r="AJ526" s="10">
        <v>42735</v>
      </c>
      <c r="AS526" s="9">
        <v>2523940000</v>
      </c>
      <c r="AT526" s="10">
        <v>43100</v>
      </c>
      <c r="BC526" s="9"/>
    </row>
    <row r="527" spans="1:55" x14ac:dyDescent="0.25">
      <c r="A527">
        <v>8077</v>
      </c>
      <c r="B527" t="s">
        <v>119</v>
      </c>
      <c r="C527" t="s">
        <v>545</v>
      </c>
      <c r="D527" t="s">
        <v>482</v>
      </c>
      <c r="E527" t="s">
        <v>483</v>
      </c>
      <c r="F527" t="s">
        <v>832</v>
      </c>
      <c r="O527">
        <v>164744000</v>
      </c>
      <c r="P527" s="10">
        <v>42004</v>
      </c>
      <c r="Y527">
        <v>209959000</v>
      </c>
      <c r="Z527" s="10">
        <v>42369</v>
      </c>
      <c r="AI527">
        <v>200779000</v>
      </c>
      <c r="AJ527" s="10">
        <v>42735</v>
      </c>
      <c r="AS527" s="9"/>
      <c r="AT527" s="10"/>
      <c r="BC527" s="9"/>
    </row>
    <row r="528" spans="1:55" x14ac:dyDescent="0.25">
      <c r="A528">
        <v>8077</v>
      </c>
      <c r="B528" t="s">
        <v>119</v>
      </c>
      <c r="C528" t="s">
        <v>545</v>
      </c>
      <c r="D528" t="s">
        <v>482</v>
      </c>
      <c r="E528" t="s">
        <v>483</v>
      </c>
      <c r="F528" t="s">
        <v>113</v>
      </c>
      <c r="O528">
        <v>604449000</v>
      </c>
      <c r="P528" s="10">
        <v>42004</v>
      </c>
      <c r="Y528">
        <v>620238000</v>
      </c>
      <c r="Z528" s="10">
        <v>42369</v>
      </c>
      <c r="AI528">
        <v>552538000</v>
      </c>
      <c r="AJ528" s="10">
        <v>42735</v>
      </c>
      <c r="AS528" s="9"/>
      <c r="AT528" s="10"/>
      <c r="BC528" s="9"/>
    </row>
    <row r="529" spans="1:55" x14ac:dyDescent="0.25">
      <c r="A529">
        <v>8077</v>
      </c>
      <c r="B529" t="s">
        <v>119</v>
      </c>
      <c r="C529" t="s">
        <v>545</v>
      </c>
      <c r="D529" t="s">
        <v>482</v>
      </c>
      <c r="E529" t="s">
        <v>483</v>
      </c>
      <c r="F529" t="s">
        <v>105</v>
      </c>
      <c r="O529">
        <v>251267000</v>
      </c>
      <c r="P529" s="10">
        <v>42004</v>
      </c>
      <c r="Y529">
        <v>261769000</v>
      </c>
      <c r="Z529" s="10">
        <v>42369</v>
      </c>
      <c r="AI529">
        <v>262601000</v>
      </c>
      <c r="AJ529" s="10">
        <v>42735</v>
      </c>
      <c r="AS529" s="9"/>
      <c r="AT529" s="10"/>
      <c r="BC529" s="9"/>
    </row>
    <row r="530" spans="1:55" x14ac:dyDescent="0.25">
      <c r="A530">
        <v>8077</v>
      </c>
      <c r="B530" t="s">
        <v>119</v>
      </c>
      <c r="C530" t="s">
        <v>545</v>
      </c>
      <c r="D530" t="s">
        <v>482</v>
      </c>
      <c r="E530" t="s">
        <v>483</v>
      </c>
      <c r="F530" t="s">
        <v>458</v>
      </c>
      <c r="O530">
        <v>1161279000</v>
      </c>
      <c r="P530" s="10">
        <v>42004</v>
      </c>
      <c r="Y530">
        <v>1242865000</v>
      </c>
      <c r="Z530" s="10">
        <v>42369</v>
      </c>
      <c r="AI530">
        <v>1149734000</v>
      </c>
      <c r="AJ530" s="10">
        <v>42735</v>
      </c>
      <c r="AS530" s="9"/>
      <c r="AT530" s="10"/>
      <c r="BC530" s="9"/>
    </row>
    <row r="531" spans="1:55" x14ac:dyDescent="0.25">
      <c r="A531">
        <v>746</v>
      </c>
      <c r="B531" t="s">
        <v>62</v>
      </c>
      <c r="C531" t="s">
        <v>547</v>
      </c>
      <c r="D531" t="s">
        <v>482</v>
      </c>
      <c r="E531" t="s">
        <v>483</v>
      </c>
      <c r="F531" t="s">
        <v>59</v>
      </c>
      <c r="O531">
        <v>7676405000</v>
      </c>
      <c r="P531" s="10">
        <v>42004</v>
      </c>
      <c r="Y531">
        <v>12110629000</v>
      </c>
      <c r="Z531" s="10">
        <v>42369</v>
      </c>
      <c r="AI531">
        <v>16026894000</v>
      </c>
      <c r="AJ531" s="10">
        <v>42735</v>
      </c>
      <c r="AS531" s="9"/>
      <c r="AT531" s="10"/>
      <c r="BC531" s="9"/>
    </row>
    <row r="532" spans="1:55" x14ac:dyDescent="0.25">
      <c r="A532">
        <v>746</v>
      </c>
      <c r="B532" t="s">
        <v>62</v>
      </c>
      <c r="C532" t="s">
        <v>547</v>
      </c>
      <c r="D532" t="s">
        <v>482</v>
      </c>
      <c r="E532" t="s">
        <v>483</v>
      </c>
      <c r="F532" t="s">
        <v>833</v>
      </c>
      <c r="O532">
        <v>539722000</v>
      </c>
      <c r="P532" s="10">
        <v>42004</v>
      </c>
      <c r="Y532">
        <v>979475000</v>
      </c>
      <c r="Z532" s="10">
        <v>42369</v>
      </c>
      <c r="AI532">
        <v>1327939000</v>
      </c>
      <c r="AJ532" s="10">
        <v>42735</v>
      </c>
      <c r="AS532" s="9"/>
      <c r="AT532" s="10"/>
      <c r="BC532" s="9"/>
    </row>
    <row r="533" spans="1:55" x14ac:dyDescent="0.25">
      <c r="A533">
        <v>8203</v>
      </c>
      <c r="B533" t="s">
        <v>150</v>
      </c>
      <c r="C533" t="s">
        <v>463</v>
      </c>
      <c r="D533" t="s">
        <v>482</v>
      </c>
      <c r="E533" t="s">
        <v>455</v>
      </c>
      <c r="F533" t="s">
        <v>2149</v>
      </c>
      <c r="P533" s="10"/>
      <c r="Z533" s="10"/>
      <c r="AI533">
        <v>54700000</v>
      </c>
      <c r="AJ533" s="10">
        <v>42735</v>
      </c>
      <c r="AS533" s="9">
        <v>60900000</v>
      </c>
      <c r="AT533" s="10">
        <v>43100</v>
      </c>
      <c r="BC533" s="9"/>
    </row>
    <row r="534" spans="1:55" x14ac:dyDescent="0.25">
      <c r="A534">
        <v>8203</v>
      </c>
      <c r="B534" t="s">
        <v>150</v>
      </c>
      <c r="C534" t="s">
        <v>463</v>
      </c>
      <c r="D534" t="s">
        <v>482</v>
      </c>
      <c r="E534" t="s">
        <v>455</v>
      </c>
      <c r="F534" t="s">
        <v>567</v>
      </c>
      <c r="P534" s="10"/>
      <c r="Z534" s="10"/>
      <c r="AI534">
        <v>39700000</v>
      </c>
      <c r="AJ534" s="10">
        <v>42735</v>
      </c>
      <c r="AS534" s="9">
        <v>36200000</v>
      </c>
      <c r="AT534" s="10">
        <v>43100</v>
      </c>
      <c r="BC534" s="9"/>
    </row>
    <row r="535" spans="1:55" x14ac:dyDescent="0.25">
      <c r="A535">
        <v>8203</v>
      </c>
      <c r="B535" t="s">
        <v>150</v>
      </c>
      <c r="C535" t="s">
        <v>463</v>
      </c>
      <c r="D535" t="s">
        <v>482</v>
      </c>
      <c r="E535" t="s">
        <v>455</v>
      </c>
      <c r="F535" t="s">
        <v>1012</v>
      </c>
      <c r="P535" s="10"/>
      <c r="Z535" s="10"/>
      <c r="AI535">
        <v>7200000</v>
      </c>
      <c r="AJ535" s="10">
        <v>42735</v>
      </c>
      <c r="AS535" s="9">
        <v>9700000</v>
      </c>
      <c r="AT535" s="10">
        <v>43100</v>
      </c>
      <c r="BC535" s="9"/>
    </row>
    <row r="536" spans="1:55" x14ac:dyDescent="0.25">
      <c r="A536">
        <v>8203</v>
      </c>
      <c r="B536" t="s">
        <v>150</v>
      </c>
      <c r="C536" t="s">
        <v>463</v>
      </c>
      <c r="D536" t="s">
        <v>482</v>
      </c>
      <c r="E536" t="s">
        <v>455</v>
      </c>
      <c r="F536" t="s">
        <v>921</v>
      </c>
      <c r="P536" s="10"/>
      <c r="Z536" s="10"/>
      <c r="AJ536" s="10"/>
      <c r="AS536" s="9">
        <f>112269000-SUM(AS533:AS535)-AS537</f>
        <v>5449000</v>
      </c>
      <c r="AT536" s="10">
        <v>43100</v>
      </c>
      <c r="BC536" s="9"/>
    </row>
    <row r="537" spans="1:55" x14ac:dyDescent="0.25">
      <c r="A537">
        <v>8203</v>
      </c>
      <c r="B537" t="s">
        <v>150</v>
      </c>
      <c r="C537" t="s">
        <v>463</v>
      </c>
      <c r="D537" t="s">
        <v>482</v>
      </c>
      <c r="E537" t="s">
        <v>455</v>
      </c>
      <c r="F537" t="s">
        <v>2150</v>
      </c>
      <c r="P537" s="10"/>
      <c r="Z537" s="10"/>
      <c r="AJ537" s="10"/>
      <c r="AS537" s="9">
        <v>20000</v>
      </c>
      <c r="AT537" s="10">
        <v>43100</v>
      </c>
      <c r="BC537" s="9"/>
    </row>
    <row r="538" spans="1:55" x14ac:dyDescent="0.25">
      <c r="A538">
        <v>8203</v>
      </c>
      <c r="B538" t="s">
        <v>150</v>
      </c>
      <c r="C538" t="s">
        <v>463</v>
      </c>
      <c r="D538" t="s">
        <v>482</v>
      </c>
      <c r="E538" t="s">
        <v>483</v>
      </c>
      <c r="F538" t="s">
        <v>834</v>
      </c>
      <c r="O538">
        <v>32777000</v>
      </c>
      <c r="P538" s="10">
        <v>42004</v>
      </c>
      <c r="Y538">
        <v>30922000</v>
      </c>
      <c r="Z538" s="10">
        <v>42369</v>
      </c>
      <c r="AI538">
        <v>26308000</v>
      </c>
      <c r="AJ538" s="10">
        <v>42735</v>
      </c>
      <c r="AS538" s="9">
        <v>24693000</v>
      </c>
      <c r="AT538" s="10">
        <v>43100</v>
      </c>
      <c r="BC538" s="9"/>
    </row>
    <row r="539" spans="1:55" x14ac:dyDescent="0.25">
      <c r="A539">
        <v>8203</v>
      </c>
      <c r="B539" t="s">
        <v>150</v>
      </c>
      <c r="C539" t="s">
        <v>463</v>
      </c>
      <c r="D539" t="s">
        <v>482</v>
      </c>
      <c r="E539" t="s">
        <v>483</v>
      </c>
      <c r="F539" t="s">
        <v>569</v>
      </c>
      <c r="O539">
        <v>18958000</v>
      </c>
      <c r="P539" s="10">
        <v>42004</v>
      </c>
      <c r="Y539">
        <v>19949000</v>
      </c>
      <c r="Z539" s="10">
        <v>42369</v>
      </c>
      <c r="AI539">
        <v>20384000</v>
      </c>
      <c r="AJ539" s="10">
        <v>42735</v>
      </c>
      <c r="AS539" s="9">
        <v>21705000</v>
      </c>
      <c r="AT539" s="10">
        <v>43100</v>
      </c>
      <c r="BC539" s="9"/>
    </row>
    <row r="540" spans="1:55" x14ac:dyDescent="0.25">
      <c r="A540">
        <v>8203</v>
      </c>
      <c r="B540" t="s">
        <v>150</v>
      </c>
      <c r="C540" t="s">
        <v>463</v>
      </c>
      <c r="D540" t="s">
        <v>482</v>
      </c>
      <c r="E540" t="s">
        <v>483</v>
      </c>
      <c r="F540" t="s">
        <v>21</v>
      </c>
      <c r="O540">
        <v>17063000</v>
      </c>
      <c r="P540" s="10">
        <v>42004</v>
      </c>
      <c r="Y540">
        <v>11423000</v>
      </c>
      <c r="Z540" s="10">
        <v>42369</v>
      </c>
      <c r="AI540">
        <v>12837000</v>
      </c>
      <c r="AJ540" s="10">
        <v>42735</v>
      </c>
      <c r="AS540" s="9">
        <v>15281000</v>
      </c>
      <c r="AT540" s="10">
        <v>43100</v>
      </c>
      <c r="BC540" s="9"/>
    </row>
    <row r="541" spans="1:55" x14ac:dyDescent="0.25">
      <c r="A541">
        <v>8203</v>
      </c>
      <c r="B541" t="s">
        <v>150</v>
      </c>
      <c r="C541" t="s">
        <v>463</v>
      </c>
      <c r="D541" t="s">
        <v>482</v>
      </c>
      <c r="E541" t="s">
        <v>483</v>
      </c>
      <c r="F541" t="s">
        <v>151</v>
      </c>
      <c r="O541">
        <v>11123000</v>
      </c>
      <c r="P541" s="10">
        <v>42004</v>
      </c>
      <c r="Y541">
        <v>8430000</v>
      </c>
      <c r="Z541" s="10">
        <v>42369</v>
      </c>
      <c r="AI541">
        <v>9711000</v>
      </c>
      <c r="AJ541" s="10">
        <v>42735</v>
      </c>
      <c r="AS541" s="9">
        <v>10762000</v>
      </c>
      <c r="AT541" s="10">
        <v>43100</v>
      </c>
      <c r="BC541" s="9"/>
    </row>
    <row r="542" spans="1:55" x14ac:dyDescent="0.25">
      <c r="A542">
        <v>8203</v>
      </c>
      <c r="B542" t="s">
        <v>150</v>
      </c>
      <c r="C542" t="s">
        <v>463</v>
      </c>
      <c r="D542" t="s">
        <v>482</v>
      </c>
      <c r="E542" t="s">
        <v>483</v>
      </c>
      <c r="F542" t="s">
        <v>803</v>
      </c>
      <c r="O542">
        <v>7911000</v>
      </c>
      <c r="P542" s="10">
        <v>42004</v>
      </c>
      <c r="Y542">
        <v>8965000</v>
      </c>
      <c r="Z542" s="10">
        <v>42369</v>
      </c>
      <c r="AI542">
        <v>7175000</v>
      </c>
      <c r="AJ542" s="10">
        <v>42735</v>
      </c>
      <c r="AS542" s="9">
        <v>7960000</v>
      </c>
      <c r="AT542" s="10">
        <v>43100</v>
      </c>
      <c r="BC542" s="9"/>
    </row>
    <row r="543" spans="1:55" x14ac:dyDescent="0.25">
      <c r="A543">
        <v>8203</v>
      </c>
      <c r="B543" t="s">
        <v>150</v>
      </c>
      <c r="C543" t="s">
        <v>463</v>
      </c>
      <c r="D543" t="s">
        <v>482</v>
      </c>
      <c r="E543" t="s">
        <v>483</v>
      </c>
      <c r="F543" t="s">
        <v>620</v>
      </c>
      <c r="O543">
        <v>4713000</v>
      </c>
      <c r="P543" s="10">
        <v>42004</v>
      </c>
      <c r="Y543">
        <v>4645000</v>
      </c>
      <c r="Z543" s="10">
        <v>42369</v>
      </c>
      <c r="AI543">
        <v>5068000</v>
      </c>
      <c r="AJ543" s="10">
        <v>42735</v>
      </c>
      <c r="AS543" s="9">
        <v>6573000</v>
      </c>
      <c r="AT543" s="10">
        <v>43100</v>
      </c>
      <c r="BC543" s="9"/>
    </row>
    <row r="544" spans="1:55" x14ac:dyDescent="0.25">
      <c r="A544">
        <v>8203</v>
      </c>
      <c r="B544" t="s">
        <v>150</v>
      </c>
      <c r="C544" t="s">
        <v>463</v>
      </c>
      <c r="D544" t="s">
        <v>482</v>
      </c>
      <c r="E544" t="s">
        <v>483</v>
      </c>
      <c r="F544" t="s">
        <v>701</v>
      </c>
      <c r="O544">
        <v>6110000</v>
      </c>
      <c r="P544" s="10">
        <v>42004</v>
      </c>
      <c r="Y544">
        <v>13309000</v>
      </c>
      <c r="Z544" s="10">
        <v>42369</v>
      </c>
      <c r="AI544">
        <v>4794000</v>
      </c>
      <c r="AJ544" s="10">
        <v>42735</v>
      </c>
      <c r="AS544" s="9">
        <v>6676000</v>
      </c>
      <c r="AT544" s="10">
        <v>43100</v>
      </c>
      <c r="BC544" s="9"/>
    </row>
    <row r="545" spans="1:55" x14ac:dyDescent="0.25">
      <c r="A545">
        <v>8203</v>
      </c>
      <c r="B545" t="s">
        <v>150</v>
      </c>
      <c r="C545" t="s">
        <v>463</v>
      </c>
      <c r="D545" t="s">
        <v>482</v>
      </c>
      <c r="E545" t="s">
        <v>483</v>
      </c>
      <c r="F545" t="s">
        <v>835</v>
      </c>
      <c r="O545">
        <v>19816000</v>
      </c>
      <c r="P545" s="10">
        <v>42004</v>
      </c>
      <c r="Y545">
        <v>21136000</v>
      </c>
      <c r="Z545" s="10">
        <v>42369</v>
      </c>
      <c r="AI545">
        <v>19313000</v>
      </c>
      <c r="AJ545" s="10">
        <v>42735</v>
      </c>
      <c r="AS545" s="9">
        <v>18619000</v>
      </c>
      <c r="AT545" s="10">
        <v>43100</v>
      </c>
      <c r="BC545" s="9"/>
    </row>
    <row r="546" spans="1:55" x14ac:dyDescent="0.25">
      <c r="A546" s="5">
        <v>5753483</v>
      </c>
      <c r="B546" t="s">
        <v>371</v>
      </c>
      <c r="C546" t="s">
        <v>463</v>
      </c>
      <c r="D546" t="s">
        <v>482</v>
      </c>
      <c r="E546" t="s">
        <v>483</v>
      </c>
      <c r="F546" t="s">
        <v>44</v>
      </c>
      <c r="O546">
        <v>144004000</v>
      </c>
      <c r="P546" s="10">
        <v>42004</v>
      </c>
      <c r="Y546">
        <v>111597000</v>
      </c>
      <c r="Z546" s="10">
        <v>42369</v>
      </c>
      <c r="AI546">
        <v>110567000</v>
      </c>
      <c r="AJ546" s="10">
        <v>42735</v>
      </c>
      <c r="AS546" s="9">
        <v>82529000</v>
      </c>
      <c r="AT546" s="10">
        <v>43100</v>
      </c>
      <c r="BC546" s="9"/>
    </row>
    <row r="547" spans="1:55" x14ac:dyDescent="0.25">
      <c r="A547" s="5">
        <v>5753483</v>
      </c>
      <c r="B547" t="s">
        <v>371</v>
      </c>
      <c r="C547" t="s">
        <v>463</v>
      </c>
      <c r="D547" t="s">
        <v>482</v>
      </c>
      <c r="E547" t="s">
        <v>483</v>
      </c>
      <c r="F547" t="s">
        <v>316</v>
      </c>
      <c r="O547">
        <v>592959000</v>
      </c>
      <c r="P547" s="10">
        <v>42004</v>
      </c>
      <c r="Y547">
        <v>605376000</v>
      </c>
      <c r="Z547" s="10">
        <v>42369</v>
      </c>
      <c r="AI547">
        <v>1244378000</v>
      </c>
      <c r="AJ547" s="10">
        <v>42735</v>
      </c>
      <c r="AS547" s="9">
        <v>1485092000</v>
      </c>
      <c r="AT547" s="10">
        <v>43100</v>
      </c>
      <c r="BC547" s="9"/>
    </row>
    <row r="548" spans="1:55" x14ac:dyDescent="0.25">
      <c r="A548" s="5">
        <v>5753483</v>
      </c>
      <c r="B548" t="s">
        <v>371</v>
      </c>
      <c r="C548" t="s">
        <v>463</v>
      </c>
      <c r="D548" t="s">
        <v>482</v>
      </c>
      <c r="E548" t="s">
        <v>483</v>
      </c>
      <c r="F548" t="s">
        <v>225</v>
      </c>
      <c r="P548" s="10"/>
      <c r="Z548" s="10"/>
      <c r="AI548">
        <v>9017000</v>
      </c>
      <c r="AJ548" s="10">
        <v>42735</v>
      </c>
      <c r="AS548" s="9">
        <v>12792000</v>
      </c>
      <c r="AT548" s="10">
        <v>43100</v>
      </c>
      <c r="BC548" s="9"/>
    </row>
    <row r="549" spans="1:55" x14ac:dyDescent="0.25">
      <c r="A549">
        <v>1137</v>
      </c>
      <c r="B549" t="s">
        <v>82</v>
      </c>
      <c r="C549" t="s">
        <v>543</v>
      </c>
      <c r="D549" t="s">
        <v>482</v>
      </c>
      <c r="E549" t="s">
        <v>455</v>
      </c>
      <c r="F549" t="s">
        <v>836</v>
      </c>
      <c r="O549">
        <v>712373000</v>
      </c>
      <c r="P549" s="10">
        <v>42004</v>
      </c>
      <c r="Y549">
        <v>736030000</v>
      </c>
      <c r="Z549" s="10">
        <v>42369</v>
      </c>
      <c r="AI549">
        <v>757297000</v>
      </c>
      <c r="AJ549" s="10">
        <v>42735</v>
      </c>
      <c r="AS549" s="9"/>
      <c r="AT549" s="10"/>
      <c r="BC549" s="9"/>
    </row>
    <row r="550" spans="1:55" x14ac:dyDescent="0.25">
      <c r="A550">
        <v>1137</v>
      </c>
      <c r="B550" t="s">
        <v>82</v>
      </c>
      <c r="C550" t="s">
        <v>543</v>
      </c>
      <c r="D550" t="s">
        <v>482</v>
      </c>
      <c r="E550" t="s">
        <v>455</v>
      </c>
      <c r="F550" t="s">
        <v>837</v>
      </c>
      <c r="O550">
        <v>22902000</v>
      </c>
      <c r="P550" s="10">
        <v>42004</v>
      </c>
      <c r="Y550">
        <v>81000</v>
      </c>
      <c r="Z550" s="10">
        <v>42369</v>
      </c>
      <c r="AI550">
        <v>63000</v>
      </c>
      <c r="AJ550" s="10">
        <v>42735</v>
      </c>
      <c r="AS550" s="9"/>
      <c r="AT550" s="10"/>
      <c r="BC550" s="9"/>
    </row>
    <row r="551" spans="1:55" x14ac:dyDescent="0.25">
      <c r="A551">
        <v>716</v>
      </c>
      <c r="B551" t="s">
        <v>87</v>
      </c>
      <c r="C551" t="s">
        <v>543</v>
      </c>
      <c r="D551" t="s">
        <v>482</v>
      </c>
      <c r="E551" t="s">
        <v>455</v>
      </c>
      <c r="F551" t="s">
        <v>838</v>
      </c>
      <c r="O551">
        <v>1325510000</v>
      </c>
      <c r="P551" s="10">
        <v>42004</v>
      </c>
      <c r="Y551">
        <v>1292019000</v>
      </c>
      <c r="Z551" s="10">
        <v>42369</v>
      </c>
      <c r="AI551">
        <v>1362882000</v>
      </c>
      <c r="AJ551" s="10">
        <v>42735</v>
      </c>
      <c r="AS551" s="9"/>
      <c r="AT551" s="10"/>
      <c r="BC551" s="9"/>
    </row>
    <row r="552" spans="1:55" x14ac:dyDescent="0.25">
      <c r="A552">
        <v>716</v>
      </c>
      <c r="B552" t="s">
        <v>87</v>
      </c>
      <c r="C552" t="s">
        <v>543</v>
      </c>
      <c r="D552" t="s">
        <v>482</v>
      </c>
      <c r="E552" t="s">
        <v>455</v>
      </c>
      <c r="F552" t="s">
        <v>839</v>
      </c>
      <c r="O552">
        <v>164734000</v>
      </c>
      <c r="P552" s="10">
        <v>42004</v>
      </c>
      <c r="Y552">
        <v>185401000</v>
      </c>
      <c r="Z552" s="10">
        <v>42369</v>
      </c>
      <c r="AI552">
        <v>188616000</v>
      </c>
      <c r="AJ552" s="10">
        <v>42735</v>
      </c>
      <c r="AS552" s="9">
        <v>300897000</v>
      </c>
      <c r="AT552" s="10">
        <v>43100</v>
      </c>
      <c r="BC552" s="9"/>
    </row>
    <row r="553" spans="1:55" x14ac:dyDescent="0.25">
      <c r="A553">
        <v>716</v>
      </c>
      <c r="B553" t="s">
        <v>87</v>
      </c>
      <c r="C553" t="s">
        <v>543</v>
      </c>
      <c r="D553" t="s">
        <v>482</v>
      </c>
      <c r="E553" t="s">
        <v>455</v>
      </c>
      <c r="F553" t="s">
        <v>840</v>
      </c>
      <c r="O553">
        <v>67570000</v>
      </c>
      <c r="P553" s="10">
        <v>42004</v>
      </c>
      <c r="Y553">
        <v>69793000</v>
      </c>
      <c r="Z553" s="10">
        <v>42369</v>
      </c>
      <c r="AI553">
        <v>71707000</v>
      </c>
      <c r="AJ553" s="10">
        <v>42735</v>
      </c>
      <c r="AS553" s="9">
        <v>71250000</v>
      </c>
      <c r="AT553" s="10">
        <v>43100</v>
      </c>
      <c r="BC553" s="9"/>
    </row>
    <row r="554" spans="1:55" x14ac:dyDescent="0.25">
      <c r="A554">
        <v>716</v>
      </c>
      <c r="B554" t="s">
        <v>87</v>
      </c>
      <c r="C554" t="s">
        <v>543</v>
      </c>
      <c r="D554" t="s">
        <v>482</v>
      </c>
      <c r="E554" t="s">
        <v>455</v>
      </c>
      <c r="F554" t="s">
        <v>841</v>
      </c>
      <c r="O554">
        <v>61515000</v>
      </c>
      <c r="P554" s="10">
        <v>42004</v>
      </c>
      <c r="Y554">
        <v>63712000</v>
      </c>
      <c r="Z554" s="10">
        <v>42369</v>
      </c>
      <c r="AI554">
        <v>66851000</v>
      </c>
      <c r="AJ554" s="10">
        <v>42735</v>
      </c>
      <c r="AS554" s="9">
        <v>67401000</v>
      </c>
      <c r="AT554" s="10">
        <v>43100</v>
      </c>
      <c r="BC554" s="9"/>
    </row>
    <row r="555" spans="1:55" x14ac:dyDescent="0.25">
      <c r="A555">
        <v>716</v>
      </c>
      <c r="B555" t="s">
        <v>87</v>
      </c>
      <c r="C555" t="s">
        <v>543</v>
      </c>
      <c r="D555" t="s">
        <v>482</v>
      </c>
      <c r="E555" t="s">
        <v>455</v>
      </c>
      <c r="F555" t="s">
        <v>842</v>
      </c>
      <c r="P555" s="10"/>
      <c r="Y555">
        <v>46733000</v>
      </c>
      <c r="Z555" s="10">
        <v>42369</v>
      </c>
      <c r="AI555">
        <v>15946000</v>
      </c>
      <c r="AJ555" s="10">
        <v>42735</v>
      </c>
      <c r="AS555" s="9">
        <v>16200000</v>
      </c>
      <c r="AT555" s="10">
        <v>43100</v>
      </c>
      <c r="BC555" s="9"/>
    </row>
    <row r="556" spans="1:55" x14ac:dyDescent="0.25">
      <c r="A556">
        <v>716</v>
      </c>
      <c r="B556" t="s">
        <v>87</v>
      </c>
      <c r="C556" t="s">
        <v>543</v>
      </c>
      <c r="D556" t="s">
        <v>482</v>
      </c>
      <c r="E556" t="s">
        <v>455</v>
      </c>
      <c r="F556" t="s">
        <v>843</v>
      </c>
      <c r="O556">
        <v>208750000</v>
      </c>
      <c r="P556" s="10">
        <v>42004</v>
      </c>
      <c r="Y556">
        <v>276548000</v>
      </c>
      <c r="Z556" s="10">
        <v>42369</v>
      </c>
      <c r="AI556">
        <v>252664000</v>
      </c>
      <c r="AJ556" s="10">
        <v>42735</v>
      </c>
      <c r="AS556" s="9"/>
      <c r="AT556" s="10"/>
      <c r="BC556" s="9"/>
    </row>
    <row r="557" spans="1:55" x14ac:dyDescent="0.25">
      <c r="A557">
        <v>1134</v>
      </c>
      <c r="B557" t="s">
        <v>134</v>
      </c>
      <c r="C557" t="s">
        <v>547</v>
      </c>
      <c r="D557" t="s">
        <v>482</v>
      </c>
      <c r="E557" t="s">
        <v>455</v>
      </c>
      <c r="F557" t="s">
        <v>844</v>
      </c>
      <c r="O557">
        <v>488273000</v>
      </c>
      <c r="P557" s="10">
        <v>42004</v>
      </c>
      <c r="Y557">
        <v>462007000</v>
      </c>
      <c r="Z557" s="10">
        <v>42369</v>
      </c>
      <c r="AI557">
        <v>429439000</v>
      </c>
      <c r="AJ557" s="10">
        <v>42735</v>
      </c>
      <c r="AS557" s="9">
        <v>463547000</v>
      </c>
      <c r="AT557" s="10">
        <v>43100</v>
      </c>
      <c r="BC557" s="9"/>
    </row>
    <row r="558" spans="1:55" x14ac:dyDescent="0.25">
      <c r="A558">
        <v>1134</v>
      </c>
      <c r="B558" t="s">
        <v>134</v>
      </c>
      <c r="C558" t="s">
        <v>547</v>
      </c>
      <c r="D558" t="s">
        <v>482</v>
      </c>
      <c r="E558" t="s">
        <v>455</v>
      </c>
      <c r="F558" t="s">
        <v>845</v>
      </c>
      <c r="O558">
        <v>19690000</v>
      </c>
      <c r="P558" s="10">
        <v>42004</v>
      </c>
      <c r="Y558">
        <v>66579000</v>
      </c>
      <c r="Z558" s="10">
        <v>42369</v>
      </c>
      <c r="AI558">
        <v>121207000</v>
      </c>
      <c r="AJ558" s="10">
        <v>42735</v>
      </c>
      <c r="AS558" s="9">
        <v>237977000</v>
      </c>
      <c r="AT558" s="10">
        <v>43100</v>
      </c>
      <c r="BC558" s="9"/>
    </row>
    <row r="559" spans="1:55" x14ac:dyDescent="0.25">
      <c r="A559">
        <v>1341</v>
      </c>
      <c r="B559" t="s">
        <v>135</v>
      </c>
      <c r="C559" t="s">
        <v>547</v>
      </c>
      <c r="D559" t="s">
        <v>482</v>
      </c>
      <c r="E559" t="s">
        <v>455</v>
      </c>
      <c r="F559" t="s">
        <v>846</v>
      </c>
      <c r="P559" s="10"/>
      <c r="Z559" s="10"/>
      <c r="AI559">
        <v>0</v>
      </c>
      <c r="AJ559" s="10">
        <v>42735</v>
      </c>
      <c r="AS559" s="9"/>
      <c r="AT559" s="10"/>
      <c r="BC559" s="9"/>
    </row>
    <row r="560" spans="1:55" x14ac:dyDescent="0.25">
      <c r="A560">
        <v>1341</v>
      </c>
      <c r="B560" t="s">
        <v>135</v>
      </c>
      <c r="C560" t="s">
        <v>547</v>
      </c>
      <c r="D560" t="s">
        <v>482</v>
      </c>
      <c r="E560" t="s">
        <v>455</v>
      </c>
      <c r="F560" t="s">
        <v>847</v>
      </c>
      <c r="O560">
        <v>0</v>
      </c>
      <c r="P560" s="10">
        <v>42004</v>
      </c>
      <c r="Y560">
        <v>206828000</v>
      </c>
      <c r="Z560" s="10">
        <v>42369</v>
      </c>
      <c r="AI560">
        <v>633625000</v>
      </c>
      <c r="AJ560" s="10">
        <v>42735</v>
      </c>
      <c r="AS560" s="9">
        <v>689122000</v>
      </c>
      <c r="AT560" s="10">
        <v>43100</v>
      </c>
      <c r="BC560" s="9"/>
    </row>
    <row r="561" spans="1:55" x14ac:dyDescent="0.25">
      <c r="A561">
        <v>1341</v>
      </c>
      <c r="B561" t="s">
        <v>135</v>
      </c>
      <c r="C561" t="s">
        <v>547</v>
      </c>
      <c r="D561" t="s">
        <v>482</v>
      </c>
      <c r="E561" t="s">
        <v>455</v>
      </c>
      <c r="F561" t="s">
        <v>771</v>
      </c>
      <c r="O561">
        <v>5308480000</v>
      </c>
      <c r="P561" s="10">
        <v>42004</v>
      </c>
      <c r="Y561">
        <v>5913409000</v>
      </c>
      <c r="Z561" s="10">
        <v>42369</v>
      </c>
      <c r="AI561">
        <v>6532527000</v>
      </c>
      <c r="AJ561" s="10">
        <v>42735</v>
      </c>
      <c r="AS561" s="9"/>
      <c r="AT561" s="10"/>
      <c r="BC561" s="9"/>
    </row>
    <row r="562" spans="1:55" x14ac:dyDescent="0.25">
      <c r="A562">
        <v>1341</v>
      </c>
      <c r="B562" t="s">
        <v>135</v>
      </c>
      <c r="C562" t="s">
        <v>547</v>
      </c>
      <c r="D562" t="s">
        <v>482</v>
      </c>
      <c r="E562" t="s">
        <v>455</v>
      </c>
      <c r="F562" t="s">
        <v>848</v>
      </c>
      <c r="O562">
        <v>490048000</v>
      </c>
      <c r="P562" s="10">
        <v>42004</v>
      </c>
      <c r="Y562">
        <v>481378000</v>
      </c>
      <c r="Z562" s="10">
        <v>42369</v>
      </c>
      <c r="AI562">
        <v>960705000</v>
      </c>
      <c r="AJ562" s="10">
        <v>42735</v>
      </c>
      <c r="AS562" s="9">
        <v>1289427000</v>
      </c>
      <c r="AT562" s="10">
        <v>43100</v>
      </c>
      <c r="BC562" s="9"/>
    </row>
    <row r="563" spans="1:55" x14ac:dyDescent="0.25">
      <c r="A563">
        <v>1341</v>
      </c>
      <c r="B563" t="s">
        <v>135</v>
      </c>
      <c r="C563" t="s">
        <v>547</v>
      </c>
      <c r="D563" t="s">
        <v>482</v>
      </c>
      <c r="E563" t="s">
        <v>455</v>
      </c>
      <c r="F563" t="s">
        <v>849</v>
      </c>
      <c r="O563">
        <v>834805000</v>
      </c>
      <c r="P563" s="10">
        <v>42004</v>
      </c>
      <c r="Y563">
        <v>877132000</v>
      </c>
      <c r="Z563" s="10">
        <v>42369</v>
      </c>
      <c r="AI563">
        <v>771423000</v>
      </c>
      <c r="AJ563" s="10">
        <v>42735</v>
      </c>
      <c r="AS563" s="9">
        <v>778242000</v>
      </c>
      <c r="AT563" s="10">
        <v>43100</v>
      </c>
      <c r="BC563" s="9"/>
    </row>
    <row r="564" spans="1:55" x14ac:dyDescent="0.25">
      <c r="A564">
        <v>1341</v>
      </c>
      <c r="B564" t="s">
        <v>135</v>
      </c>
      <c r="C564" t="s">
        <v>547</v>
      </c>
      <c r="D564" t="s">
        <v>482</v>
      </c>
      <c r="E564" t="s">
        <v>455</v>
      </c>
      <c r="F564" t="s">
        <v>850</v>
      </c>
      <c r="O564">
        <v>702754000</v>
      </c>
      <c r="P564" s="10">
        <v>42004</v>
      </c>
      <c r="Y564">
        <v>671856000</v>
      </c>
      <c r="Z564" s="10">
        <v>42369</v>
      </c>
      <c r="AI564">
        <v>634287000</v>
      </c>
      <c r="AJ564" s="10">
        <v>42735</v>
      </c>
      <c r="AS564" s="9">
        <v>647860000</v>
      </c>
      <c r="AT564" s="10">
        <v>43100</v>
      </c>
      <c r="BC564" s="9"/>
    </row>
    <row r="565" spans="1:55" x14ac:dyDescent="0.25">
      <c r="A565">
        <v>1341</v>
      </c>
      <c r="B565" t="s">
        <v>135</v>
      </c>
      <c r="C565" t="s">
        <v>547</v>
      </c>
      <c r="D565" t="s">
        <v>482</v>
      </c>
      <c r="E565" t="s">
        <v>455</v>
      </c>
      <c r="F565" t="s">
        <v>851</v>
      </c>
      <c r="O565">
        <v>1278716000</v>
      </c>
      <c r="P565" s="10">
        <v>42004</v>
      </c>
      <c r="Y565">
        <v>1285397000</v>
      </c>
      <c r="Z565" s="10">
        <v>42369</v>
      </c>
      <c r="AI565">
        <v>1248864000</v>
      </c>
      <c r="AJ565" s="10">
        <v>42735</v>
      </c>
      <c r="AS565" s="9">
        <v>1485604000</v>
      </c>
      <c r="AT565" s="10">
        <v>43100</v>
      </c>
      <c r="BC565" s="9"/>
    </row>
    <row r="566" spans="1:55" x14ac:dyDescent="0.25">
      <c r="A566">
        <v>1341</v>
      </c>
      <c r="B566" t="s">
        <v>135</v>
      </c>
      <c r="C566" t="s">
        <v>547</v>
      </c>
      <c r="D566" t="s">
        <v>482</v>
      </c>
      <c r="E566" t="s">
        <v>455</v>
      </c>
      <c r="F566" t="s">
        <v>643</v>
      </c>
      <c r="O566">
        <v>3013000</v>
      </c>
      <c r="P566" s="10">
        <v>42004</v>
      </c>
      <c r="Y566">
        <v>1548000</v>
      </c>
      <c r="Z566" s="10">
        <v>42369</v>
      </c>
      <c r="AI566">
        <v>1723000</v>
      </c>
      <c r="AJ566" s="10">
        <v>42735</v>
      </c>
      <c r="AS566" s="9">
        <v>6902000</v>
      </c>
      <c r="AT566" s="10">
        <v>43100</v>
      </c>
      <c r="BC566" s="9"/>
    </row>
    <row r="567" spans="1:55" x14ac:dyDescent="0.25">
      <c r="A567">
        <v>1341</v>
      </c>
      <c r="B567" t="s">
        <v>135</v>
      </c>
      <c r="C567" t="s">
        <v>547</v>
      </c>
      <c r="D567" t="s">
        <v>482</v>
      </c>
      <c r="E567" t="s">
        <v>455</v>
      </c>
      <c r="F567" t="s">
        <v>589</v>
      </c>
      <c r="O567">
        <v>-110622000</v>
      </c>
      <c r="P567" s="10">
        <v>42004</v>
      </c>
      <c r="Y567">
        <v>-109947000</v>
      </c>
      <c r="Z567" s="10">
        <v>42369</v>
      </c>
      <c r="AI567">
        <v>-208926000</v>
      </c>
      <c r="AJ567" s="10">
        <v>42735</v>
      </c>
      <c r="AS567" s="9">
        <v>-331681000</v>
      </c>
      <c r="AT567" s="10">
        <v>43100</v>
      </c>
      <c r="BC567" s="9"/>
    </row>
    <row r="568" spans="1:55" x14ac:dyDescent="0.25">
      <c r="A568">
        <v>1137</v>
      </c>
      <c r="B568" t="s">
        <v>82</v>
      </c>
      <c r="C568" t="s">
        <v>543</v>
      </c>
      <c r="D568" t="s">
        <v>482</v>
      </c>
      <c r="E568" t="s">
        <v>483</v>
      </c>
      <c r="F568" t="s">
        <v>700</v>
      </c>
      <c r="O568">
        <v>802980000</v>
      </c>
      <c r="P568" s="10">
        <v>42004</v>
      </c>
      <c r="Y568">
        <v>736111000</v>
      </c>
      <c r="Z568" s="10">
        <v>42369</v>
      </c>
      <c r="AI568">
        <v>757360000</v>
      </c>
      <c r="AJ568" s="10">
        <v>42735</v>
      </c>
      <c r="AS568" s="9"/>
      <c r="AT568" s="10"/>
      <c r="BC568" s="9"/>
    </row>
    <row r="569" spans="1:55" x14ac:dyDescent="0.25">
      <c r="A569">
        <v>1341</v>
      </c>
      <c r="B569" t="s">
        <v>135</v>
      </c>
      <c r="C569" t="s">
        <v>547</v>
      </c>
      <c r="D569" t="s">
        <v>482</v>
      </c>
      <c r="E569" t="s">
        <v>483</v>
      </c>
      <c r="F569" t="s">
        <v>606</v>
      </c>
      <c r="O569">
        <v>297132000</v>
      </c>
      <c r="P569" s="10">
        <v>42004</v>
      </c>
      <c r="Y569">
        <v>254812000</v>
      </c>
      <c r="Z569" s="10">
        <v>42369</v>
      </c>
      <c r="AI569">
        <v>244059000</v>
      </c>
      <c r="AJ569" s="10">
        <v>42735</v>
      </c>
      <c r="AS569" s="9">
        <v>257972000</v>
      </c>
      <c r="AT569" s="10">
        <v>43100</v>
      </c>
      <c r="BC569" s="9"/>
    </row>
    <row r="570" spans="1:55" x14ac:dyDescent="0.25">
      <c r="A570">
        <v>1341</v>
      </c>
      <c r="B570" t="s">
        <v>135</v>
      </c>
      <c r="C570" t="s">
        <v>547</v>
      </c>
      <c r="D570" t="s">
        <v>482</v>
      </c>
      <c r="E570" t="s">
        <v>483</v>
      </c>
      <c r="F570" t="s">
        <v>59</v>
      </c>
      <c r="O570">
        <v>8129153000</v>
      </c>
      <c r="P570" s="10">
        <v>42004</v>
      </c>
      <c r="Y570">
        <v>8917147000</v>
      </c>
      <c r="Z570" s="10">
        <v>42369</v>
      </c>
      <c r="AI570">
        <v>10220143000</v>
      </c>
      <c r="AJ570" s="10">
        <v>42735</v>
      </c>
      <c r="AS570" s="9">
        <v>11910867000</v>
      </c>
      <c r="AT570" s="10">
        <v>43100</v>
      </c>
      <c r="BC570" s="9"/>
    </row>
    <row r="571" spans="1:55" x14ac:dyDescent="0.25">
      <c r="A571">
        <v>526</v>
      </c>
      <c r="B571" t="s">
        <v>37</v>
      </c>
      <c r="C571" t="s">
        <v>539</v>
      </c>
      <c r="D571" t="s">
        <v>482</v>
      </c>
      <c r="E571" t="s">
        <v>455</v>
      </c>
      <c r="F571" t="s">
        <v>852</v>
      </c>
      <c r="O571">
        <v>3734021000</v>
      </c>
      <c r="P571" s="10">
        <v>42004</v>
      </c>
      <c r="Y571">
        <v>8374853000</v>
      </c>
      <c r="Z571" s="10">
        <v>42369</v>
      </c>
      <c r="AI571">
        <v>10365331000</v>
      </c>
      <c r="AJ571" s="10">
        <v>42735</v>
      </c>
      <c r="AS571" s="9">
        <v>12223746000</v>
      </c>
      <c r="AT571" s="10">
        <v>43100</v>
      </c>
      <c r="BC571" s="9"/>
    </row>
    <row r="572" spans="1:55" x14ac:dyDescent="0.25">
      <c r="A572">
        <v>526</v>
      </c>
      <c r="B572" t="s">
        <v>37</v>
      </c>
      <c r="C572" t="s">
        <v>539</v>
      </c>
      <c r="D572" t="s">
        <v>482</v>
      </c>
      <c r="E572" t="s">
        <v>455</v>
      </c>
      <c r="F572" t="s">
        <v>588</v>
      </c>
      <c r="O572">
        <v>2918036000</v>
      </c>
      <c r="P572" s="10">
        <v>42004</v>
      </c>
      <c r="Y572">
        <v>3336716000</v>
      </c>
      <c r="Z572" s="10">
        <v>42369</v>
      </c>
      <c r="AI572">
        <v>3732877000</v>
      </c>
      <c r="AJ572" s="10">
        <v>42735</v>
      </c>
      <c r="AS572" s="9">
        <v>3150877000</v>
      </c>
      <c r="AT572" s="10">
        <v>43100</v>
      </c>
      <c r="BC572" s="9"/>
    </row>
    <row r="573" spans="1:55" x14ac:dyDescent="0.25">
      <c r="A573">
        <v>1057</v>
      </c>
      <c r="B573" t="s">
        <v>60</v>
      </c>
      <c r="C573" t="s">
        <v>543</v>
      </c>
      <c r="D573" t="s">
        <v>482</v>
      </c>
      <c r="E573" t="s">
        <v>455</v>
      </c>
      <c r="F573" t="s">
        <v>853</v>
      </c>
      <c r="O573">
        <v>378586000</v>
      </c>
      <c r="P573" s="10">
        <v>42004</v>
      </c>
      <c r="Y573">
        <v>396707000</v>
      </c>
      <c r="Z573" s="10">
        <v>42369</v>
      </c>
      <c r="AI573">
        <v>396030000</v>
      </c>
      <c r="AJ573" s="10">
        <v>42735</v>
      </c>
      <c r="AS573" s="9">
        <v>337225015.70999998</v>
      </c>
      <c r="AT573" s="10">
        <v>43100</v>
      </c>
      <c r="BC573" s="9"/>
    </row>
    <row r="574" spans="1:55" x14ac:dyDescent="0.25">
      <c r="A574">
        <v>1057</v>
      </c>
      <c r="B574" t="s">
        <v>60</v>
      </c>
      <c r="C574" t="s">
        <v>543</v>
      </c>
      <c r="D574" t="s">
        <v>482</v>
      </c>
      <c r="E574" t="s">
        <v>455</v>
      </c>
      <c r="F574" t="s">
        <v>854</v>
      </c>
      <c r="O574">
        <v>73310000</v>
      </c>
      <c r="P574" s="10">
        <v>42004</v>
      </c>
      <c r="Y574">
        <v>66325000</v>
      </c>
      <c r="Z574" s="10">
        <v>42369</v>
      </c>
      <c r="AI574">
        <v>64649000</v>
      </c>
      <c r="AJ574" s="10">
        <v>42735</v>
      </c>
      <c r="AS574" s="9">
        <v>26093750.329999998</v>
      </c>
      <c r="AT574" s="10">
        <v>43100</v>
      </c>
      <c r="BC574" s="9"/>
    </row>
    <row r="575" spans="1:55" x14ac:dyDescent="0.25">
      <c r="A575">
        <v>1057</v>
      </c>
      <c r="B575" t="s">
        <v>60</v>
      </c>
      <c r="C575" t="s">
        <v>543</v>
      </c>
      <c r="D575" t="s">
        <v>482</v>
      </c>
      <c r="E575" t="s">
        <v>455</v>
      </c>
      <c r="F575" t="s">
        <v>855</v>
      </c>
      <c r="O575">
        <v>1619691000</v>
      </c>
      <c r="P575" s="10">
        <v>42004</v>
      </c>
      <c r="Y575">
        <v>621111000</v>
      </c>
      <c r="Z575" s="10">
        <v>42369</v>
      </c>
      <c r="AI575">
        <v>538759000</v>
      </c>
      <c r="AJ575" s="10">
        <v>42735</v>
      </c>
      <c r="AS575" s="9">
        <v>175331744.75999999</v>
      </c>
      <c r="AT575" s="10">
        <v>43100</v>
      </c>
      <c r="BC575" s="9"/>
    </row>
    <row r="576" spans="1:55" x14ac:dyDescent="0.25">
      <c r="A576">
        <v>1057</v>
      </c>
      <c r="B576" t="s">
        <v>60</v>
      </c>
      <c r="C576" t="s">
        <v>543</v>
      </c>
      <c r="D576" t="s">
        <v>482</v>
      </c>
      <c r="E576" t="s">
        <v>455</v>
      </c>
      <c r="F576" t="s">
        <v>856</v>
      </c>
      <c r="P576" s="10"/>
      <c r="Y576">
        <v>691706000</v>
      </c>
      <c r="Z576" s="10">
        <v>42369</v>
      </c>
      <c r="AI576">
        <v>965598000</v>
      </c>
      <c r="AJ576" s="10">
        <v>42735</v>
      </c>
      <c r="AS576" s="9">
        <v>2301348535.77</v>
      </c>
      <c r="AT576" s="10">
        <v>43100</v>
      </c>
      <c r="BC576" s="9"/>
    </row>
    <row r="577" spans="1:55" x14ac:dyDescent="0.25">
      <c r="A577">
        <v>1057</v>
      </c>
      <c r="B577" t="s">
        <v>60</v>
      </c>
      <c r="C577" t="s">
        <v>543</v>
      </c>
      <c r="D577" t="s">
        <v>482</v>
      </c>
      <c r="E577" t="s">
        <v>455</v>
      </c>
      <c r="F577" t="s">
        <v>857</v>
      </c>
      <c r="O577">
        <v>3349255000</v>
      </c>
      <c r="P577" s="10">
        <v>42004</v>
      </c>
      <c r="Y577">
        <v>5295463000</v>
      </c>
      <c r="Z577" s="10">
        <v>42369</v>
      </c>
      <c r="AI577">
        <v>5931452000</v>
      </c>
      <c r="AJ577" s="10">
        <v>42735</v>
      </c>
      <c r="AS577" s="9">
        <v>6435760929.8800001</v>
      </c>
      <c r="AT577" s="10">
        <v>43100</v>
      </c>
      <c r="BC577" s="9"/>
    </row>
    <row r="578" spans="1:55" x14ac:dyDescent="0.25">
      <c r="A578">
        <v>1057</v>
      </c>
      <c r="B578" t="s">
        <v>60</v>
      </c>
      <c r="C578" t="s">
        <v>543</v>
      </c>
      <c r="D578" t="s">
        <v>482</v>
      </c>
      <c r="E578" t="s">
        <v>455</v>
      </c>
      <c r="F578" t="s">
        <v>589</v>
      </c>
      <c r="O578">
        <v>-22345000</v>
      </c>
      <c r="P578" s="10">
        <v>42004</v>
      </c>
      <c r="Y578">
        <v>-50453000</v>
      </c>
      <c r="Z578" s="10">
        <v>42369</v>
      </c>
      <c r="AI578">
        <v>-26047000</v>
      </c>
      <c r="AJ578" s="10">
        <v>42735</v>
      </c>
      <c r="AS578" s="9"/>
      <c r="AT578" s="10"/>
      <c r="BC578" s="9"/>
    </row>
    <row r="579" spans="1:55" x14ac:dyDescent="0.25">
      <c r="A579">
        <v>1057</v>
      </c>
      <c r="B579" t="s">
        <v>60</v>
      </c>
      <c r="C579" t="s">
        <v>543</v>
      </c>
      <c r="D579" t="s">
        <v>482</v>
      </c>
      <c r="E579" t="s">
        <v>455</v>
      </c>
      <c r="F579" t="s">
        <v>858</v>
      </c>
      <c r="O579">
        <v>59519000</v>
      </c>
      <c r="P579" s="10">
        <v>42004</v>
      </c>
      <c r="Y579">
        <v>40635000</v>
      </c>
      <c r="Z579" s="10">
        <v>42369</v>
      </c>
      <c r="AI579">
        <v>41598000</v>
      </c>
      <c r="AJ579" s="10">
        <v>42735</v>
      </c>
      <c r="AS579" s="9">
        <v>9708471.5399999991</v>
      </c>
      <c r="AT579" s="10">
        <v>43100</v>
      </c>
      <c r="BC579" s="9"/>
    </row>
    <row r="580" spans="1:55" x14ac:dyDescent="0.25">
      <c r="A580">
        <v>1129</v>
      </c>
      <c r="B580" t="s">
        <v>66</v>
      </c>
      <c r="C580" t="s">
        <v>543</v>
      </c>
      <c r="D580" t="s">
        <v>482</v>
      </c>
      <c r="E580" t="s">
        <v>455</v>
      </c>
      <c r="F580" t="s">
        <v>859</v>
      </c>
      <c r="O580">
        <v>821263000</v>
      </c>
      <c r="P580" s="10">
        <v>42004</v>
      </c>
      <c r="Y580">
        <v>901375000</v>
      </c>
      <c r="Z580" s="10">
        <v>42369</v>
      </c>
      <c r="AI580">
        <v>915048000</v>
      </c>
      <c r="AJ580" s="10">
        <v>42735</v>
      </c>
      <c r="AS580" s="9"/>
      <c r="AT580" s="10"/>
      <c r="BC580" s="9"/>
    </row>
    <row r="581" spans="1:55" x14ac:dyDescent="0.25">
      <c r="A581">
        <v>1129</v>
      </c>
      <c r="B581" t="s">
        <v>66</v>
      </c>
      <c r="C581" t="s">
        <v>543</v>
      </c>
      <c r="D581" t="s">
        <v>482</v>
      </c>
      <c r="E581" t="s">
        <v>455</v>
      </c>
      <c r="F581" t="s">
        <v>860</v>
      </c>
      <c r="O581">
        <v>1363599000</v>
      </c>
      <c r="P581" s="10">
        <v>42004</v>
      </c>
      <c r="Y581">
        <v>1454516000</v>
      </c>
      <c r="Z581" s="10">
        <v>42369</v>
      </c>
      <c r="AI581">
        <v>1594008000</v>
      </c>
      <c r="AJ581" s="10">
        <v>42735</v>
      </c>
      <c r="AS581" s="9"/>
      <c r="AT581" s="10"/>
      <c r="BC581" s="9"/>
    </row>
    <row r="582" spans="1:55" x14ac:dyDescent="0.25">
      <c r="A582">
        <v>1129</v>
      </c>
      <c r="B582" t="s">
        <v>66</v>
      </c>
      <c r="C582" t="s">
        <v>543</v>
      </c>
      <c r="D582" t="s">
        <v>482</v>
      </c>
      <c r="E582" t="s">
        <v>455</v>
      </c>
      <c r="F582" t="s">
        <v>861</v>
      </c>
      <c r="O582">
        <v>475677000</v>
      </c>
      <c r="P582" s="10">
        <v>42004</v>
      </c>
      <c r="Y582">
        <v>622333000</v>
      </c>
      <c r="Z582" s="10">
        <v>42369</v>
      </c>
      <c r="AI582">
        <v>467172000</v>
      </c>
      <c r="AJ582" s="10">
        <v>42735</v>
      </c>
      <c r="AS582" s="9"/>
      <c r="AT582" s="10"/>
      <c r="BC582" s="9"/>
    </row>
    <row r="583" spans="1:55" x14ac:dyDescent="0.25">
      <c r="A583">
        <v>1129</v>
      </c>
      <c r="B583" t="s">
        <v>66</v>
      </c>
      <c r="C583" t="s">
        <v>543</v>
      </c>
      <c r="D583" t="s">
        <v>482</v>
      </c>
      <c r="E583" t="s">
        <v>455</v>
      </c>
      <c r="F583" t="s">
        <v>862</v>
      </c>
      <c r="O583">
        <v>100376000</v>
      </c>
      <c r="P583" s="10">
        <v>42004</v>
      </c>
      <c r="Y583">
        <v>85033000</v>
      </c>
      <c r="Z583" s="10">
        <v>42369</v>
      </c>
      <c r="AI583">
        <v>87337000</v>
      </c>
      <c r="AJ583" s="10">
        <v>42735</v>
      </c>
      <c r="AS583" s="9"/>
      <c r="AT583" s="10"/>
      <c r="BC583" s="9"/>
    </row>
    <row r="584" spans="1:55" x14ac:dyDescent="0.25">
      <c r="A584">
        <v>1129</v>
      </c>
      <c r="B584" t="s">
        <v>66</v>
      </c>
      <c r="C584" t="s">
        <v>543</v>
      </c>
      <c r="D584" t="s">
        <v>482</v>
      </c>
      <c r="E584" t="s">
        <v>455</v>
      </c>
      <c r="F584" t="s">
        <v>863</v>
      </c>
      <c r="P584" s="10"/>
      <c r="Y584">
        <v>69642000</v>
      </c>
      <c r="Z584" s="10">
        <v>42369</v>
      </c>
      <c r="AI584">
        <v>83316000</v>
      </c>
      <c r="AJ584" s="10">
        <v>42735</v>
      </c>
      <c r="AS584" s="9"/>
      <c r="AT584" s="10"/>
      <c r="BC584" s="9"/>
    </row>
    <row r="585" spans="1:55" x14ac:dyDescent="0.25">
      <c r="A585">
        <v>1129</v>
      </c>
      <c r="B585" t="s">
        <v>66</v>
      </c>
      <c r="C585" t="s">
        <v>543</v>
      </c>
      <c r="D585" t="s">
        <v>482</v>
      </c>
      <c r="E585" t="s">
        <v>455</v>
      </c>
      <c r="F585" t="s">
        <v>864</v>
      </c>
      <c r="O585">
        <v>-190388000</v>
      </c>
      <c r="P585" s="10">
        <v>42004</v>
      </c>
      <c r="Y585">
        <v>-152864000</v>
      </c>
      <c r="Z585" s="10">
        <v>42369</v>
      </c>
      <c r="AI585">
        <v>-685080000</v>
      </c>
      <c r="AJ585" s="10">
        <v>42735</v>
      </c>
      <c r="AS585" s="9"/>
      <c r="AT585" s="10"/>
      <c r="BC585" s="9"/>
    </row>
    <row r="586" spans="1:55" x14ac:dyDescent="0.25">
      <c r="A586">
        <v>1129</v>
      </c>
      <c r="B586" t="s">
        <v>66</v>
      </c>
      <c r="C586" t="s">
        <v>543</v>
      </c>
      <c r="D586" t="s">
        <v>482</v>
      </c>
      <c r="E586" t="s">
        <v>455</v>
      </c>
      <c r="F586" t="s">
        <v>666</v>
      </c>
      <c r="O586">
        <v>153729000</v>
      </c>
      <c r="P586" s="10">
        <v>42004</v>
      </c>
      <c r="Y586">
        <v>82453000</v>
      </c>
      <c r="Z586" s="10">
        <v>42369</v>
      </c>
      <c r="AI586">
        <v>596533000</v>
      </c>
      <c r="AJ586" s="10">
        <v>42735</v>
      </c>
      <c r="AS586" s="9"/>
      <c r="AT586" s="10"/>
      <c r="BC586" s="9"/>
    </row>
    <row r="587" spans="1:55" x14ac:dyDescent="0.25">
      <c r="A587">
        <v>1057</v>
      </c>
      <c r="B587" t="s">
        <v>60</v>
      </c>
      <c r="C587" t="s">
        <v>543</v>
      </c>
      <c r="D587" t="s">
        <v>482</v>
      </c>
      <c r="E587" t="s">
        <v>483</v>
      </c>
      <c r="F587" t="s">
        <v>59</v>
      </c>
      <c r="P587" s="10"/>
      <c r="Y587">
        <v>4934189000</v>
      </c>
      <c r="Z587" s="10">
        <v>42369</v>
      </c>
      <c r="AI587">
        <v>5427925000</v>
      </c>
      <c r="AJ587" s="10">
        <v>42735</v>
      </c>
      <c r="AS587" s="9"/>
      <c r="AT587" s="10"/>
      <c r="BC587" s="9"/>
    </row>
    <row r="588" spans="1:55" x14ac:dyDescent="0.25">
      <c r="A588">
        <v>1057</v>
      </c>
      <c r="B588" t="s">
        <v>60</v>
      </c>
      <c r="C588" t="s">
        <v>543</v>
      </c>
      <c r="D588" t="s">
        <v>482</v>
      </c>
      <c r="E588" t="s">
        <v>483</v>
      </c>
      <c r="F588" t="s">
        <v>595</v>
      </c>
      <c r="P588" s="10"/>
      <c r="Y588">
        <v>2069936000</v>
      </c>
      <c r="Z588" s="10">
        <v>42369</v>
      </c>
      <c r="AI588">
        <v>2411971000</v>
      </c>
      <c r="AJ588" s="10">
        <v>42735</v>
      </c>
      <c r="AS588" s="9"/>
      <c r="AT588" s="10"/>
      <c r="BC588" s="9"/>
    </row>
    <row r="589" spans="1:55" x14ac:dyDescent="0.25">
      <c r="A589">
        <v>1129</v>
      </c>
      <c r="B589" t="s">
        <v>66</v>
      </c>
      <c r="C589" t="s">
        <v>543</v>
      </c>
      <c r="D589" t="s">
        <v>482</v>
      </c>
      <c r="E589" t="s">
        <v>483</v>
      </c>
      <c r="F589" t="s">
        <v>59</v>
      </c>
      <c r="O589">
        <v>2696842000</v>
      </c>
      <c r="P589" s="10">
        <v>42004</v>
      </c>
      <c r="Y589">
        <v>3062487000</v>
      </c>
      <c r="Z589" s="10">
        <v>42369</v>
      </c>
      <c r="AI589">
        <v>3058336000</v>
      </c>
      <c r="AJ589" s="10">
        <v>42735</v>
      </c>
      <c r="AS589" s="9"/>
      <c r="AT589" s="10"/>
      <c r="BC589" s="9"/>
    </row>
    <row r="590" spans="1:55" x14ac:dyDescent="0.25">
      <c r="A590">
        <v>8430</v>
      </c>
      <c r="B590" t="s">
        <v>339</v>
      </c>
      <c r="C590" t="s">
        <v>463</v>
      </c>
      <c r="D590" t="s">
        <v>482</v>
      </c>
      <c r="E590" t="s">
        <v>455</v>
      </c>
      <c r="F590" t="s">
        <v>865</v>
      </c>
      <c r="O590">
        <v>369774000</v>
      </c>
      <c r="P590" s="10">
        <v>42004</v>
      </c>
      <c r="Y590">
        <v>258597000</v>
      </c>
      <c r="Z590" s="10">
        <v>42369</v>
      </c>
      <c r="AI590">
        <v>191725000</v>
      </c>
      <c r="AJ590" s="10">
        <v>42735</v>
      </c>
      <c r="AS590" s="9"/>
      <c r="AT590" s="10"/>
      <c r="BC590" s="9"/>
    </row>
    <row r="591" spans="1:55" x14ac:dyDescent="0.25">
      <c r="A591">
        <v>8430</v>
      </c>
      <c r="B591" t="s">
        <v>339</v>
      </c>
      <c r="C591" t="s">
        <v>463</v>
      </c>
      <c r="D591" t="s">
        <v>482</v>
      </c>
      <c r="E591" t="s">
        <v>455</v>
      </c>
      <c r="F591" t="s">
        <v>866</v>
      </c>
      <c r="O591">
        <v>361683000</v>
      </c>
      <c r="P591" s="10">
        <v>42004</v>
      </c>
      <c r="Y591">
        <v>217245000</v>
      </c>
      <c r="Z591" s="10">
        <v>42369</v>
      </c>
      <c r="AI591">
        <v>163966000</v>
      </c>
      <c r="AJ591" s="10">
        <v>42735</v>
      </c>
      <c r="AS591" s="9">
        <v>210800000</v>
      </c>
      <c r="AT591" s="10">
        <v>43100</v>
      </c>
      <c r="BC591" s="9"/>
    </row>
    <row r="592" spans="1:55" x14ac:dyDescent="0.25">
      <c r="A592">
        <v>8430</v>
      </c>
      <c r="B592" t="s">
        <v>339</v>
      </c>
      <c r="C592" t="s">
        <v>463</v>
      </c>
      <c r="D592" t="s">
        <v>482</v>
      </c>
      <c r="E592" t="s">
        <v>455</v>
      </c>
      <c r="F592" t="s">
        <v>867</v>
      </c>
      <c r="O592">
        <v>698917000</v>
      </c>
      <c r="P592" s="10">
        <v>42004</v>
      </c>
      <c r="Y592">
        <v>307550000</v>
      </c>
      <c r="Z592" s="10">
        <v>42369</v>
      </c>
      <c r="AI592">
        <v>184567000</v>
      </c>
      <c r="AJ592" s="10">
        <v>42735</v>
      </c>
      <c r="AS592" s="9">
        <v>433500000</v>
      </c>
      <c r="AT592" s="10">
        <v>43100</v>
      </c>
      <c r="BC592" s="9"/>
    </row>
    <row r="593" spans="1:55" x14ac:dyDescent="0.25">
      <c r="A593">
        <v>8430</v>
      </c>
      <c r="B593" t="s">
        <v>339</v>
      </c>
      <c r="C593" t="s">
        <v>463</v>
      </c>
      <c r="D593" t="s">
        <v>482</v>
      </c>
      <c r="E593" t="s">
        <v>455</v>
      </c>
      <c r="F593" t="s">
        <v>868</v>
      </c>
      <c r="O593">
        <v>60910000</v>
      </c>
      <c r="P593" s="10">
        <v>42004</v>
      </c>
      <c r="Y593">
        <v>22207000</v>
      </c>
      <c r="Z593" s="10">
        <v>42369</v>
      </c>
      <c r="AI593">
        <v>7239000</v>
      </c>
      <c r="AJ593" s="10">
        <v>42735</v>
      </c>
      <c r="AS593" s="9">
        <v>11000000</v>
      </c>
      <c r="AT593" s="10">
        <v>43100</v>
      </c>
      <c r="BC593" s="9"/>
    </row>
    <row r="594" spans="1:55" x14ac:dyDescent="0.25">
      <c r="A594">
        <v>8430</v>
      </c>
      <c r="B594" t="s">
        <v>339</v>
      </c>
      <c r="C594" t="s">
        <v>463</v>
      </c>
      <c r="D594" t="s">
        <v>482</v>
      </c>
      <c r="E594" t="s">
        <v>455</v>
      </c>
      <c r="F594" t="s">
        <v>869</v>
      </c>
      <c r="O594">
        <v>0</v>
      </c>
      <c r="P594" s="10">
        <v>42004</v>
      </c>
      <c r="Y594">
        <v>0</v>
      </c>
      <c r="Z594" s="10">
        <v>42369</v>
      </c>
      <c r="AI594">
        <v>0</v>
      </c>
      <c r="AJ594" s="10">
        <v>42735</v>
      </c>
      <c r="AS594" s="9"/>
      <c r="AT594" s="10"/>
      <c r="BC594" s="9"/>
    </row>
    <row r="595" spans="1:55" x14ac:dyDescent="0.25">
      <c r="A595">
        <v>13281</v>
      </c>
      <c r="B595" t="s">
        <v>131</v>
      </c>
      <c r="C595" t="s">
        <v>547</v>
      </c>
      <c r="D595" t="s">
        <v>482</v>
      </c>
      <c r="E595" t="s">
        <v>455</v>
      </c>
      <c r="F595" t="s">
        <v>870</v>
      </c>
      <c r="O595">
        <v>0</v>
      </c>
      <c r="P595" s="10">
        <v>42004</v>
      </c>
      <c r="Y595">
        <v>0</v>
      </c>
      <c r="Z595" s="10">
        <v>42369</v>
      </c>
      <c r="AI595">
        <v>0</v>
      </c>
      <c r="AJ595" s="10">
        <v>42735</v>
      </c>
      <c r="AS595" s="9">
        <v>0</v>
      </c>
      <c r="AT595" s="10">
        <v>43100</v>
      </c>
      <c r="BC595" s="9"/>
    </row>
    <row r="596" spans="1:55" x14ac:dyDescent="0.25">
      <c r="A596">
        <v>13281</v>
      </c>
      <c r="B596" t="s">
        <v>131</v>
      </c>
      <c r="C596" t="s">
        <v>547</v>
      </c>
      <c r="D596" t="s">
        <v>482</v>
      </c>
      <c r="E596" t="s">
        <v>455</v>
      </c>
      <c r="F596" t="s">
        <v>871</v>
      </c>
      <c r="O596">
        <v>3329000000</v>
      </c>
      <c r="P596" s="10">
        <v>42004</v>
      </c>
      <c r="Y596">
        <v>3396000000</v>
      </c>
      <c r="Z596" s="10">
        <v>42369</v>
      </c>
      <c r="AI596">
        <v>3341000000</v>
      </c>
      <c r="AJ596" s="10">
        <v>42735</v>
      </c>
      <c r="AS596" s="9">
        <v>28752000000</v>
      </c>
      <c r="AT596" s="10">
        <v>43100</v>
      </c>
      <c r="BC596" s="9"/>
    </row>
    <row r="597" spans="1:55" x14ac:dyDescent="0.25">
      <c r="A597">
        <v>13281</v>
      </c>
      <c r="B597" t="s">
        <v>131</v>
      </c>
      <c r="C597" t="s">
        <v>547</v>
      </c>
      <c r="D597" t="s">
        <v>482</v>
      </c>
      <c r="E597" t="s">
        <v>455</v>
      </c>
      <c r="F597" t="s">
        <v>872</v>
      </c>
      <c r="O597">
        <v>2642000000</v>
      </c>
      <c r="P597" s="10">
        <v>42004</v>
      </c>
      <c r="Y597">
        <v>2161000000</v>
      </c>
      <c r="Z597" s="10">
        <v>42369</v>
      </c>
      <c r="AI597">
        <v>1980000000</v>
      </c>
      <c r="AJ597" s="10">
        <v>42735</v>
      </c>
      <c r="AS597" s="9">
        <v>2890000000</v>
      </c>
      <c r="AT597" s="10">
        <v>43100</v>
      </c>
      <c r="BC597" s="9"/>
    </row>
    <row r="598" spans="1:55" x14ac:dyDescent="0.25">
      <c r="A598">
        <v>13281</v>
      </c>
      <c r="B598" t="s">
        <v>131</v>
      </c>
      <c r="C598" t="s">
        <v>547</v>
      </c>
      <c r="D598" t="s">
        <v>482</v>
      </c>
      <c r="E598" t="s">
        <v>455</v>
      </c>
      <c r="F598" t="s">
        <v>654</v>
      </c>
      <c r="O598">
        <v>0</v>
      </c>
      <c r="P598" s="10">
        <v>42004</v>
      </c>
      <c r="Y598">
        <v>0</v>
      </c>
      <c r="Z598" s="10">
        <v>42369</v>
      </c>
      <c r="AI598">
        <v>0</v>
      </c>
      <c r="AJ598" s="10">
        <v>42735</v>
      </c>
      <c r="AS598" s="9"/>
      <c r="AT598" s="10"/>
      <c r="BC598" s="9"/>
    </row>
    <row r="599" spans="1:55" x14ac:dyDescent="0.25">
      <c r="A599">
        <v>2047</v>
      </c>
      <c r="B599" t="s">
        <v>157</v>
      </c>
      <c r="C599" t="s">
        <v>545</v>
      </c>
      <c r="D599" t="s">
        <v>482</v>
      </c>
      <c r="E599" t="s">
        <v>455</v>
      </c>
      <c r="F599" t="s">
        <v>873</v>
      </c>
      <c r="O599">
        <v>1481000000</v>
      </c>
      <c r="P599" s="10">
        <v>42004</v>
      </c>
      <c r="Y599">
        <v>1619000000</v>
      </c>
      <c r="Z599" s="10">
        <v>42369</v>
      </c>
      <c r="AI599">
        <v>1655300000</v>
      </c>
      <c r="AJ599" s="10">
        <v>42735</v>
      </c>
      <c r="AS599" s="9">
        <v>1717302600</v>
      </c>
      <c r="AT599" s="10">
        <v>43100</v>
      </c>
      <c r="BC599" s="9"/>
    </row>
    <row r="600" spans="1:55" x14ac:dyDescent="0.25">
      <c r="A600">
        <v>2047</v>
      </c>
      <c r="B600" t="s">
        <v>157</v>
      </c>
      <c r="C600" t="s">
        <v>545</v>
      </c>
      <c r="D600" t="s">
        <v>482</v>
      </c>
      <c r="E600" t="s">
        <v>455</v>
      </c>
      <c r="F600" t="s">
        <v>874</v>
      </c>
      <c r="O600">
        <v>1442300000</v>
      </c>
      <c r="P600" s="10">
        <v>42004</v>
      </c>
      <c r="Y600">
        <v>1615000000</v>
      </c>
      <c r="Z600" s="10">
        <v>42369</v>
      </c>
      <c r="AI600">
        <v>1523500000</v>
      </c>
      <c r="AJ600" s="10">
        <v>42735</v>
      </c>
      <c r="AS600" s="9">
        <v>1049462700</v>
      </c>
      <c r="AT600" s="10">
        <v>43100</v>
      </c>
      <c r="BC600" s="9"/>
    </row>
    <row r="601" spans="1:55" x14ac:dyDescent="0.25">
      <c r="A601">
        <v>2047</v>
      </c>
      <c r="B601" t="s">
        <v>157</v>
      </c>
      <c r="C601" t="s">
        <v>545</v>
      </c>
      <c r="D601" t="s">
        <v>482</v>
      </c>
      <c r="E601" t="s">
        <v>455</v>
      </c>
      <c r="F601" t="s">
        <v>875</v>
      </c>
      <c r="O601">
        <v>780200000</v>
      </c>
      <c r="P601" s="10">
        <v>42004</v>
      </c>
      <c r="Y601">
        <v>796000000</v>
      </c>
      <c r="Z601" s="10">
        <v>42369</v>
      </c>
      <c r="AI601">
        <v>807700000</v>
      </c>
      <c r="AJ601" s="10">
        <v>42735</v>
      </c>
      <c r="AS601" s="9">
        <v>1307619300</v>
      </c>
      <c r="AT601" s="10">
        <v>43100</v>
      </c>
      <c r="BC601" s="9"/>
    </row>
    <row r="602" spans="1:55" x14ac:dyDescent="0.25">
      <c r="A602">
        <v>2047</v>
      </c>
      <c r="B602" t="s">
        <v>157</v>
      </c>
      <c r="C602" t="s">
        <v>545</v>
      </c>
      <c r="D602" t="s">
        <v>482</v>
      </c>
      <c r="E602" t="s">
        <v>455</v>
      </c>
      <c r="F602" t="s">
        <v>876</v>
      </c>
      <c r="O602">
        <v>910400000</v>
      </c>
      <c r="P602" s="10">
        <v>42004</v>
      </c>
      <c r="Y602">
        <v>894000000</v>
      </c>
      <c r="Z602" s="10">
        <v>42369</v>
      </c>
      <c r="AI602">
        <v>967300000</v>
      </c>
      <c r="AJ602" s="10">
        <v>42735</v>
      </c>
      <c r="AS602" s="9">
        <v>1403025000</v>
      </c>
      <c r="AT602" s="10">
        <v>43100</v>
      </c>
      <c r="BC602" s="9"/>
    </row>
    <row r="603" spans="1:55" x14ac:dyDescent="0.25">
      <c r="A603">
        <v>2047</v>
      </c>
      <c r="B603" t="s">
        <v>157</v>
      </c>
      <c r="C603" t="s">
        <v>545</v>
      </c>
      <c r="D603" t="s">
        <v>482</v>
      </c>
      <c r="E603" t="s">
        <v>455</v>
      </c>
      <c r="F603" t="s">
        <v>877</v>
      </c>
      <c r="O603">
        <v>124300000</v>
      </c>
      <c r="P603" s="10">
        <v>42004</v>
      </c>
      <c r="Y603">
        <v>126000000</v>
      </c>
      <c r="Z603" s="10">
        <v>42369</v>
      </c>
      <c r="AI603">
        <v>131700000</v>
      </c>
      <c r="AJ603" s="10">
        <v>42735</v>
      </c>
      <c r="AS603" s="9">
        <v>134690400</v>
      </c>
      <c r="AT603" s="10">
        <v>43100</v>
      </c>
      <c r="BC603" s="9"/>
    </row>
    <row r="604" spans="1:55" x14ac:dyDescent="0.25">
      <c r="A604">
        <v>2047</v>
      </c>
      <c r="B604" t="s">
        <v>157</v>
      </c>
      <c r="C604" t="s">
        <v>545</v>
      </c>
      <c r="D604" t="s">
        <v>482</v>
      </c>
      <c r="E604" t="s">
        <v>455</v>
      </c>
      <c r="F604" t="s">
        <v>878</v>
      </c>
      <c r="O604">
        <v>0</v>
      </c>
      <c r="P604" s="10">
        <v>42004</v>
      </c>
      <c r="Y604">
        <v>0</v>
      </c>
      <c r="Z604" s="10">
        <v>42369</v>
      </c>
      <c r="AI604">
        <v>0</v>
      </c>
      <c r="AJ604" s="10">
        <v>42735</v>
      </c>
      <c r="AS604" s="9"/>
      <c r="AT604" s="10"/>
      <c r="BC604" s="9"/>
    </row>
    <row r="605" spans="1:55" x14ac:dyDescent="0.25">
      <c r="A605">
        <v>13281</v>
      </c>
      <c r="B605" t="s">
        <v>131</v>
      </c>
      <c r="C605" t="s">
        <v>547</v>
      </c>
      <c r="D605" t="s">
        <v>482</v>
      </c>
      <c r="E605" t="s">
        <v>483</v>
      </c>
      <c r="F605" t="s">
        <v>606</v>
      </c>
      <c r="O605">
        <v>0</v>
      </c>
      <c r="P605" s="10">
        <v>42004</v>
      </c>
      <c r="Y605">
        <v>0</v>
      </c>
      <c r="Z605" s="10">
        <v>42369</v>
      </c>
      <c r="AI605">
        <v>0</v>
      </c>
      <c r="AJ605" s="10">
        <v>42735</v>
      </c>
      <c r="AS605" s="9"/>
      <c r="AT605" s="10"/>
      <c r="BC605" s="9"/>
    </row>
    <row r="606" spans="1:55" x14ac:dyDescent="0.25">
      <c r="A606">
        <v>13281</v>
      </c>
      <c r="B606" t="s">
        <v>131</v>
      </c>
      <c r="C606" t="s">
        <v>547</v>
      </c>
      <c r="D606" t="s">
        <v>482</v>
      </c>
      <c r="E606" t="s">
        <v>483</v>
      </c>
      <c r="F606" t="s">
        <v>21</v>
      </c>
      <c r="O606">
        <v>508000000</v>
      </c>
      <c r="P606" s="10">
        <v>42004</v>
      </c>
      <c r="Y606">
        <v>424000000</v>
      </c>
      <c r="Z606" s="10">
        <v>42369</v>
      </c>
      <c r="AI606">
        <v>388000000</v>
      </c>
      <c r="AJ606" s="10">
        <v>42735</v>
      </c>
      <c r="AS606" s="9">
        <v>5028000000</v>
      </c>
      <c r="AT606" s="10">
        <v>43100</v>
      </c>
      <c r="BC606" s="9"/>
    </row>
    <row r="607" spans="1:55" x14ac:dyDescent="0.25">
      <c r="A607">
        <v>13281</v>
      </c>
      <c r="B607" t="s">
        <v>131</v>
      </c>
      <c r="C607" t="s">
        <v>547</v>
      </c>
      <c r="D607" t="s">
        <v>482</v>
      </c>
      <c r="E607" t="s">
        <v>483</v>
      </c>
      <c r="F607" t="s">
        <v>290</v>
      </c>
      <c r="O607">
        <v>1318000000</v>
      </c>
      <c r="P607" s="10">
        <v>42004</v>
      </c>
      <c r="Y607">
        <v>1556000000</v>
      </c>
      <c r="Z607" s="10">
        <v>42369</v>
      </c>
      <c r="AI607">
        <v>1367000000</v>
      </c>
      <c r="AJ607" s="10">
        <v>42735</v>
      </c>
      <c r="AS607" s="9">
        <v>17484000000</v>
      </c>
      <c r="AT607" s="10">
        <v>43100</v>
      </c>
      <c r="BC607" s="9"/>
    </row>
    <row r="608" spans="1:55" x14ac:dyDescent="0.25">
      <c r="A608">
        <v>13281</v>
      </c>
      <c r="B608" t="s">
        <v>131</v>
      </c>
      <c r="C608" t="s">
        <v>547</v>
      </c>
      <c r="D608" t="s">
        <v>482</v>
      </c>
      <c r="E608" t="s">
        <v>483</v>
      </c>
      <c r="F608" t="s">
        <v>607</v>
      </c>
      <c r="O608">
        <v>0</v>
      </c>
      <c r="P608" s="10">
        <v>42004</v>
      </c>
      <c r="Y608">
        <v>0</v>
      </c>
      <c r="Z608" s="10">
        <v>42369</v>
      </c>
      <c r="AI608">
        <v>0</v>
      </c>
      <c r="AJ608" s="10">
        <v>42735</v>
      </c>
      <c r="AS608" s="9">
        <v>398000000</v>
      </c>
      <c r="AT608" s="10">
        <v>43100</v>
      </c>
      <c r="BC608" s="9"/>
    </row>
    <row r="609" spans="1:55" x14ac:dyDescent="0.25">
      <c r="A609">
        <v>13281</v>
      </c>
      <c r="B609" t="s">
        <v>131</v>
      </c>
      <c r="C609" t="s">
        <v>547</v>
      </c>
      <c r="D609" t="s">
        <v>482</v>
      </c>
      <c r="E609" t="s">
        <v>483</v>
      </c>
      <c r="F609" t="s">
        <v>879</v>
      </c>
      <c r="O609">
        <v>141000000</v>
      </c>
      <c r="P609" s="10">
        <v>42004</v>
      </c>
      <c r="Y609">
        <v>137000000</v>
      </c>
      <c r="Z609" s="10">
        <v>42369</v>
      </c>
      <c r="AI609">
        <v>210000000</v>
      </c>
      <c r="AJ609" s="10">
        <v>42735</v>
      </c>
      <c r="AS609" s="9"/>
      <c r="AT609" s="10"/>
      <c r="BC609" s="9"/>
    </row>
    <row r="610" spans="1:55" x14ac:dyDescent="0.25">
      <c r="A610">
        <v>13281</v>
      </c>
      <c r="B610" t="s">
        <v>131</v>
      </c>
      <c r="C610" t="s">
        <v>547</v>
      </c>
      <c r="D610" t="s">
        <v>482</v>
      </c>
      <c r="E610" t="s">
        <v>483</v>
      </c>
      <c r="F610" t="s">
        <v>880</v>
      </c>
      <c r="O610">
        <v>1362000000</v>
      </c>
      <c r="P610" s="10">
        <v>42004</v>
      </c>
      <c r="Y610">
        <v>1279000000</v>
      </c>
      <c r="Z610" s="10">
        <v>42369</v>
      </c>
      <c r="AI610">
        <v>1376000000</v>
      </c>
      <c r="AJ610" s="10">
        <v>42735</v>
      </c>
      <c r="AS610" s="9">
        <v>2098000000</v>
      </c>
      <c r="AT610" s="10">
        <v>43100</v>
      </c>
      <c r="BC610" s="9"/>
    </row>
    <row r="611" spans="1:55" x14ac:dyDescent="0.25">
      <c r="A611">
        <v>13281</v>
      </c>
      <c r="B611" t="s">
        <v>131</v>
      </c>
      <c r="C611" t="s">
        <v>547</v>
      </c>
      <c r="D611" t="s">
        <v>482</v>
      </c>
      <c r="E611" t="s">
        <v>483</v>
      </c>
      <c r="F611" t="s">
        <v>881</v>
      </c>
      <c r="O611">
        <v>2642000000</v>
      </c>
      <c r="P611" s="10">
        <v>42004</v>
      </c>
      <c r="Y611">
        <v>2161000000</v>
      </c>
      <c r="Z611" s="10">
        <v>42369</v>
      </c>
      <c r="AI611">
        <v>1980000000</v>
      </c>
      <c r="AJ611" s="10">
        <v>42735</v>
      </c>
      <c r="AS611" s="9"/>
      <c r="AT611" s="10"/>
      <c r="BC611" s="9"/>
    </row>
    <row r="612" spans="1:55" x14ac:dyDescent="0.25">
      <c r="A612">
        <v>13290</v>
      </c>
      <c r="B612" t="s">
        <v>152</v>
      </c>
      <c r="C612" t="s">
        <v>463</v>
      </c>
      <c r="D612" t="s">
        <v>482</v>
      </c>
      <c r="E612" t="s">
        <v>483</v>
      </c>
      <c r="F612" t="s">
        <v>151</v>
      </c>
      <c r="O612">
        <v>34004000</v>
      </c>
      <c r="P612" s="10">
        <v>42004</v>
      </c>
      <c r="Y612">
        <v>31551000</v>
      </c>
      <c r="Z612" s="10">
        <v>42369</v>
      </c>
      <c r="AI612" s="9">
        <v>32023000</v>
      </c>
      <c r="AJ612" s="10">
        <v>42735</v>
      </c>
      <c r="AS612" s="9"/>
      <c r="AT612" s="10"/>
      <c r="BC612" s="9"/>
    </row>
    <row r="613" spans="1:55" x14ac:dyDescent="0.25">
      <c r="A613">
        <v>13290</v>
      </c>
      <c r="B613" t="s">
        <v>152</v>
      </c>
      <c r="C613" t="s">
        <v>463</v>
      </c>
      <c r="D613" t="s">
        <v>482</v>
      </c>
      <c r="E613" t="s">
        <v>483</v>
      </c>
      <c r="F613" t="s">
        <v>316</v>
      </c>
      <c r="O613">
        <v>84913000</v>
      </c>
      <c r="P613" s="10">
        <v>42004</v>
      </c>
      <c r="Y613">
        <v>90564000</v>
      </c>
      <c r="Z613" s="10">
        <v>42369</v>
      </c>
      <c r="AI613" s="9">
        <v>90742000</v>
      </c>
      <c r="AJ613" s="10">
        <v>42735</v>
      </c>
      <c r="AS613" s="9"/>
      <c r="AT613" s="10"/>
      <c r="BC613" s="9"/>
    </row>
    <row r="614" spans="1:55" x14ac:dyDescent="0.25">
      <c r="A614">
        <v>13290</v>
      </c>
      <c r="B614" t="s">
        <v>152</v>
      </c>
      <c r="C614" t="s">
        <v>463</v>
      </c>
      <c r="D614" t="s">
        <v>482</v>
      </c>
      <c r="E614" t="s">
        <v>483</v>
      </c>
      <c r="F614" t="s">
        <v>569</v>
      </c>
      <c r="O614">
        <v>28182000</v>
      </c>
      <c r="P614" s="10">
        <v>42004</v>
      </c>
      <c r="Y614">
        <v>23114000</v>
      </c>
      <c r="Z614" s="10">
        <v>42369</v>
      </c>
      <c r="AI614" s="9">
        <v>18029000</v>
      </c>
      <c r="AJ614" s="10">
        <v>42735</v>
      </c>
      <c r="AS614" s="9"/>
      <c r="AT614" s="10"/>
      <c r="BC614" s="9"/>
    </row>
    <row r="615" spans="1:55" x14ac:dyDescent="0.25">
      <c r="A615">
        <v>13290</v>
      </c>
      <c r="B615" t="s">
        <v>152</v>
      </c>
      <c r="C615" t="s">
        <v>463</v>
      </c>
      <c r="D615" t="s">
        <v>482</v>
      </c>
      <c r="E615" t="s">
        <v>483</v>
      </c>
      <c r="F615" t="s">
        <v>570</v>
      </c>
      <c r="O615">
        <v>8619000</v>
      </c>
      <c r="P615" s="10">
        <v>42004</v>
      </c>
      <c r="Y615">
        <v>5667000</v>
      </c>
      <c r="Z615" s="10">
        <v>42369</v>
      </c>
      <c r="AI615" s="9">
        <v>7041000</v>
      </c>
      <c r="AJ615" s="10">
        <v>42735</v>
      </c>
      <c r="AS615" s="9"/>
      <c r="AT615" s="10"/>
      <c r="BC615" s="9"/>
    </row>
    <row r="616" spans="1:55" x14ac:dyDescent="0.25">
      <c r="A616">
        <v>13290</v>
      </c>
      <c r="B616" t="s">
        <v>152</v>
      </c>
      <c r="C616" t="s">
        <v>463</v>
      </c>
      <c r="D616" t="s">
        <v>482</v>
      </c>
      <c r="E616" t="s">
        <v>483</v>
      </c>
      <c r="F616" t="s">
        <v>882</v>
      </c>
      <c r="O616">
        <v>11894000</v>
      </c>
      <c r="P616" s="10">
        <v>42004</v>
      </c>
      <c r="Y616">
        <v>12581000</v>
      </c>
      <c r="Z616" s="10">
        <v>42369</v>
      </c>
      <c r="AI616" s="9">
        <v>13108000</v>
      </c>
      <c r="AJ616" s="10">
        <v>42735</v>
      </c>
      <c r="AS616" s="9"/>
      <c r="AT616" s="10"/>
      <c r="BC616" s="9"/>
    </row>
    <row r="617" spans="1:55" x14ac:dyDescent="0.25">
      <c r="A617">
        <v>13290</v>
      </c>
      <c r="B617" t="s">
        <v>152</v>
      </c>
      <c r="C617" t="s">
        <v>463</v>
      </c>
      <c r="D617" t="s">
        <v>482</v>
      </c>
      <c r="E617" t="s">
        <v>483</v>
      </c>
      <c r="F617" t="s">
        <v>2060</v>
      </c>
      <c r="O617">
        <v>151000</v>
      </c>
      <c r="P617" s="10">
        <v>42004</v>
      </c>
      <c r="Y617">
        <v>82000</v>
      </c>
      <c r="Z617" s="10">
        <v>42369</v>
      </c>
      <c r="AI617" s="9">
        <v>77000</v>
      </c>
      <c r="AJ617" s="10">
        <v>42735</v>
      </c>
      <c r="AS617" s="9"/>
      <c r="AT617" s="10"/>
      <c r="BC617" s="9"/>
    </row>
    <row r="618" spans="1:55" x14ac:dyDescent="0.25">
      <c r="A618">
        <v>8104</v>
      </c>
      <c r="B618" t="s">
        <v>120</v>
      </c>
      <c r="C618" t="s">
        <v>545</v>
      </c>
      <c r="D618" t="s">
        <v>482</v>
      </c>
      <c r="E618" t="s">
        <v>455</v>
      </c>
      <c r="F618" t="s">
        <v>883</v>
      </c>
      <c r="O618">
        <v>1893000000</v>
      </c>
      <c r="P618" s="10">
        <v>42004</v>
      </c>
      <c r="Y618">
        <v>1877000000</v>
      </c>
      <c r="Z618" s="10">
        <v>42369</v>
      </c>
      <c r="AI618" s="9">
        <v>1799000000</v>
      </c>
      <c r="AJ618" s="10">
        <v>42735</v>
      </c>
      <c r="AS618" s="9">
        <v>1970000000</v>
      </c>
      <c r="AT618" s="10">
        <v>43100</v>
      </c>
      <c r="BC618" s="9"/>
    </row>
    <row r="619" spans="1:55" x14ac:dyDescent="0.25">
      <c r="A619">
        <v>8104</v>
      </c>
      <c r="B619" t="s">
        <v>120</v>
      </c>
      <c r="C619" t="s">
        <v>545</v>
      </c>
      <c r="D619" t="s">
        <v>482</v>
      </c>
      <c r="E619" t="s">
        <v>455</v>
      </c>
      <c r="F619" t="s">
        <v>884</v>
      </c>
      <c r="O619">
        <v>1998000000</v>
      </c>
      <c r="P619" s="10">
        <v>42004</v>
      </c>
      <c r="Y619">
        <v>2096000000</v>
      </c>
      <c r="Z619" s="10">
        <v>42369</v>
      </c>
      <c r="AI619" s="9">
        <v>2152000000</v>
      </c>
      <c r="AJ619" s="10">
        <v>42735</v>
      </c>
      <c r="AS619" s="9">
        <v>1438000000</v>
      </c>
      <c r="AT619" s="10">
        <v>43100</v>
      </c>
      <c r="BC619" s="9"/>
    </row>
    <row r="620" spans="1:55" x14ac:dyDescent="0.25">
      <c r="A620">
        <v>8104</v>
      </c>
      <c r="B620" t="s">
        <v>120</v>
      </c>
      <c r="C620" t="s">
        <v>545</v>
      </c>
      <c r="D620" t="s">
        <v>482</v>
      </c>
      <c r="E620" t="s">
        <v>455</v>
      </c>
      <c r="F620" t="s">
        <v>885</v>
      </c>
      <c r="P620" s="10"/>
      <c r="Y620">
        <v>2859000000</v>
      </c>
      <c r="Z620" s="10">
        <v>42369</v>
      </c>
      <c r="AI620" s="9">
        <v>2710000000</v>
      </c>
      <c r="AJ620" s="10">
        <v>42735</v>
      </c>
      <c r="AS620" s="9">
        <v>3230000000</v>
      </c>
      <c r="AT620" s="10">
        <v>43100</v>
      </c>
      <c r="BC620" s="9"/>
    </row>
    <row r="621" spans="1:55" x14ac:dyDescent="0.25">
      <c r="A621">
        <v>8104</v>
      </c>
      <c r="B621" t="s">
        <v>120</v>
      </c>
      <c r="C621" t="s">
        <v>545</v>
      </c>
      <c r="D621" t="s">
        <v>482</v>
      </c>
      <c r="E621" t="s">
        <v>455</v>
      </c>
      <c r="F621" t="s">
        <v>886</v>
      </c>
      <c r="P621" s="10"/>
      <c r="Y621">
        <v>1087000000</v>
      </c>
      <c r="Z621" s="10">
        <v>42369</v>
      </c>
      <c r="AI621" s="9">
        <v>1057000000</v>
      </c>
      <c r="AJ621" s="10">
        <v>42735</v>
      </c>
      <c r="AS621" s="9">
        <v>1366000000</v>
      </c>
      <c r="AT621" s="10">
        <v>43100</v>
      </c>
      <c r="BC621" s="9"/>
    </row>
    <row r="622" spans="1:55" x14ac:dyDescent="0.25">
      <c r="A622">
        <v>8104</v>
      </c>
      <c r="B622" t="s">
        <v>120</v>
      </c>
      <c r="C622" t="s">
        <v>545</v>
      </c>
      <c r="D622" t="s">
        <v>482</v>
      </c>
      <c r="E622" t="s">
        <v>455</v>
      </c>
      <c r="F622" t="s">
        <v>887</v>
      </c>
      <c r="O622">
        <v>-13000000</v>
      </c>
      <c r="P622" s="10">
        <v>42004</v>
      </c>
      <c r="Y622">
        <v>-17000000</v>
      </c>
      <c r="Z622" s="10">
        <v>42369</v>
      </c>
      <c r="AI622" s="9">
        <v>-19000000</v>
      </c>
      <c r="AJ622" s="10">
        <v>42735</v>
      </c>
      <c r="AS622" s="9">
        <v>56000000</v>
      </c>
      <c r="AT622" s="10">
        <v>43100</v>
      </c>
      <c r="BC622" s="9"/>
    </row>
    <row r="623" spans="1:55" x14ac:dyDescent="0.25">
      <c r="A623">
        <v>8104</v>
      </c>
      <c r="B623" t="s">
        <v>120</v>
      </c>
      <c r="C623" t="s">
        <v>545</v>
      </c>
      <c r="D623" t="s">
        <v>482</v>
      </c>
      <c r="E623" t="s">
        <v>455</v>
      </c>
      <c r="F623" t="s">
        <v>1432</v>
      </c>
      <c r="P623" s="10"/>
      <c r="Z623" s="10"/>
      <c r="AI623" s="9"/>
      <c r="AJ623" s="10"/>
      <c r="AS623" s="9">
        <v>1604000000</v>
      </c>
      <c r="AT623" s="10">
        <v>43100</v>
      </c>
      <c r="BC623" s="9"/>
    </row>
    <row r="624" spans="1:55" x14ac:dyDescent="0.25">
      <c r="A624">
        <v>794</v>
      </c>
      <c r="B624" t="s">
        <v>159</v>
      </c>
      <c r="C624" t="s">
        <v>545</v>
      </c>
      <c r="D624" t="s">
        <v>482</v>
      </c>
      <c r="E624" t="s">
        <v>455</v>
      </c>
      <c r="F624" t="s">
        <v>888</v>
      </c>
      <c r="O624">
        <v>773000000</v>
      </c>
      <c r="P624" s="10">
        <v>42004</v>
      </c>
      <c r="Y624">
        <v>813000000</v>
      </c>
      <c r="Z624" s="10">
        <v>42369</v>
      </c>
      <c r="AI624" s="9">
        <v>908000000</v>
      </c>
      <c r="AJ624" s="10">
        <v>42735</v>
      </c>
      <c r="AS624" s="9">
        <v>1104000000</v>
      </c>
      <c r="AT624" s="10">
        <v>43100</v>
      </c>
      <c r="BC624" s="9"/>
    </row>
    <row r="625" spans="1:55" x14ac:dyDescent="0.25">
      <c r="A625">
        <v>794</v>
      </c>
      <c r="B625" t="s">
        <v>159</v>
      </c>
      <c r="C625" t="s">
        <v>545</v>
      </c>
      <c r="D625" t="s">
        <v>482</v>
      </c>
      <c r="E625" t="s">
        <v>455</v>
      </c>
      <c r="F625" t="s">
        <v>889</v>
      </c>
      <c r="O625">
        <v>2388000000</v>
      </c>
      <c r="P625" s="10">
        <v>42004</v>
      </c>
      <c r="Y625">
        <v>2377000000</v>
      </c>
      <c r="Z625" s="10">
        <v>42369</v>
      </c>
      <c r="AI625" s="9">
        <v>2187000000</v>
      </c>
      <c r="AJ625" s="10">
        <v>42735</v>
      </c>
      <c r="AS625" s="9">
        <v>2418000000</v>
      </c>
      <c r="AT625" s="10">
        <v>43100</v>
      </c>
      <c r="BC625" s="9"/>
    </row>
    <row r="626" spans="1:55" x14ac:dyDescent="0.25">
      <c r="A626">
        <v>794</v>
      </c>
      <c r="B626" t="s">
        <v>159</v>
      </c>
      <c r="C626" t="s">
        <v>545</v>
      </c>
      <c r="D626" t="s">
        <v>482</v>
      </c>
      <c r="E626" t="s">
        <v>455</v>
      </c>
      <c r="F626" t="s">
        <v>600</v>
      </c>
      <c r="O626">
        <v>238000000</v>
      </c>
      <c r="P626" s="10">
        <v>42004</v>
      </c>
      <c r="Y626">
        <v>463000000</v>
      </c>
      <c r="Z626" s="10">
        <v>42369</v>
      </c>
      <c r="AI626" s="9">
        <v>503000000</v>
      </c>
      <c r="AJ626" s="10">
        <v>42735</v>
      </c>
      <c r="AS626" s="9"/>
      <c r="AT626" s="10"/>
      <c r="BC626" s="9"/>
    </row>
    <row r="627" spans="1:55" x14ac:dyDescent="0.25">
      <c r="A627">
        <v>794</v>
      </c>
      <c r="B627" t="s">
        <v>159</v>
      </c>
      <c r="C627" t="s">
        <v>545</v>
      </c>
      <c r="D627" t="s">
        <v>482</v>
      </c>
      <c r="E627" t="s">
        <v>455</v>
      </c>
      <c r="F627" t="s">
        <v>890</v>
      </c>
      <c r="P627" s="10"/>
      <c r="Z627" s="10"/>
      <c r="AI627" s="9">
        <v>854000000</v>
      </c>
      <c r="AJ627" s="10">
        <v>42735</v>
      </c>
      <c r="AS627" s="9">
        <v>936000000</v>
      </c>
      <c r="AT627" s="10">
        <v>43100</v>
      </c>
      <c r="BC627" s="9"/>
    </row>
    <row r="628" spans="1:55" x14ac:dyDescent="0.25">
      <c r="A628">
        <v>794</v>
      </c>
      <c r="B628" t="s">
        <v>159</v>
      </c>
      <c r="C628" t="s">
        <v>545</v>
      </c>
      <c r="D628" t="s">
        <v>482</v>
      </c>
      <c r="E628" t="s">
        <v>455</v>
      </c>
      <c r="F628" t="s">
        <v>891</v>
      </c>
      <c r="O628">
        <v>-1399000000</v>
      </c>
      <c r="P628" s="10">
        <v>42004</v>
      </c>
      <c r="Y628">
        <v>-1511000000</v>
      </c>
      <c r="Z628" s="10">
        <v>42369</v>
      </c>
      <c r="AI628" s="9">
        <v>-1230000000</v>
      </c>
      <c r="AJ628" s="10">
        <v>42735</v>
      </c>
      <c r="AS628" s="9"/>
      <c r="AT628" s="10"/>
      <c r="BC628" s="9"/>
    </row>
    <row r="629" spans="1:55" x14ac:dyDescent="0.25">
      <c r="A629">
        <v>794</v>
      </c>
      <c r="B629" t="s">
        <v>159</v>
      </c>
      <c r="C629" t="s">
        <v>545</v>
      </c>
      <c r="D629" t="s">
        <v>482</v>
      </c>
      <c r="E629" t="s">
        <v>455</v>
      </c>
      <c r="F629" t="s">
        <v>877</v>
      </c>
      <c r="O629">
        <v>96000000</v>
      </c>
      <c r="P629" s="10">
        <v>42004</v>
      </c>
      <c r="Y629">
        <v>93000000</v>
      </c>
      <c r="Z629" s="10">
        <v>42369</v>
      </c>
      <c r="AI629" s="9">
        <v>62000000</v>
      </c>
      <c r="AJ629" s="10">
        <v>42735</v>
      </c>
      <c r="AS629" s="9">
        <v>127000000</v>
      </c>
      <c r="AT629" s="10">
        <v>43100</v>
      </c>
      <c r="BC629" s="9"/>
    </row>
    <row r="630" spans="1:55" x14ac:dyDescent="0.25">
      <c r="A630">
        <v>8329</v>
      </c>
      <c r="B630" t="s">
        <v>334</v>
      </c>
      <c r="C630" t="s">
        <v>463</v>
      </c>
      <c r="D630" t="s">
        <v>482</v>
      </c>
      <c r="E630" t="s">
        <v>455</v>
      </c>
      <c r="F630" t="s">
        <v>892</v>
      </c>
      <c r="O630">
        <v>38989000</v>
      </c>
      <c r="P630" s="10">
        <v>42004</v>
      </c>
      <c r="Y630">
        <v>47444000</v>
      </c>
      <c r="Z630" s="10">
        <v>42369</v>
      </c>
      <c r="AI630" s="9">
        <v>55861000</v>
      </c>
      <c r="AJ630" s="10">
        <v>42735</v>
      </c>
      <c r="AS630" s="9">
        <v>58358000</v>
      </c>
      <c r="AT630" s="10">
        <v>43100</v>
      </c>
      <c r="BC630" s="9"/>
    </row>
    <row r="631" spans="1:55" x14ac:dyDescent="0.25">
      <c r="A631">
        <v>8329</v>
      </c>
      <c r="B631" t="s">
        <v>334</v>
      </c>
      <c r="C631" t="s">
        <v>463</v>
      </c>
      <c r="D631" t="s">
        <v>482</v>
      </c>
      <c r="E631" t="s">
        <v>455</v>
      </c>
      <c r="F631" t="s">
        <v>893</v>
      </c>
      <c r="O631">
        <v>28138000</v>
      </c>
      <c r="P631" s="10">
        <v>42004</v>
      </c>
      <c r="Y631">
        <v>52891000</v>
      </c>
      <c r="Z631" s="10">
        <v>42369</v>
      </c>
      <c r="AI631" s="9">
        <v>58239000</v>
      </c>
      <c r="AJ631" s="10">
        <v>42735</v>
      </c>
      <c r="AS631" s="9">
        <v>62793000</v>
      </c>
      <c r="AT631" s="10">
        <v>43100</v>
      </c>
      <c r="BC631" s="9"/>
    </row>
    <row r="632" spans="1:55" x14ac:dyDescent="0.25">
      <c r="A632">
        <v>8104</v>
      </c>
      <c r="B632" t="s">
        <v>120</v>
      </c>
      <c r="C632" t="s">
        <v>545</v>
      </c>
      <c r="D632" t="s">
        <v>482</v>
      </c>
      <c r="E632" t="s">
        <v>483</v>
      </c>
      <c r="F632" t="s">
        <v>2093</v>
      </c>
      <c r="O632">
        <v>2296000000</v>
      </c>
      <c r="P632" s="10">
        <v>42004</v>
      </c>
      <c r="Y632">
        <v>2325000000</v>
      </c>
      <c r="Z632" s="10">
        <v>42369</v>
      </c>
      <c r="AI632" s="9">
        <v>2254000000</v>
      </c>
      <c r="AJ632" s="10">
        <v>42735</v>
      </c>
      <c r="AS632" s="9">
        <v>2720000000</v>
      </c>
      <c r="AT632" s="10">
        <v>43100</v>
      </c>
      <c r="BC632" s="9"/>
    </row>
    <row r="633" spans="1:55" x14ac:dyDescent="0.25">
      <c r="A633">
        <v>8104</v>
      </c>
      <c r="B633" t="s">
        <v>120</v>
      </c>
      <c r="C633" t="s">
        <v>545</v>
      </c>
      <c r="D633" t="s">
        <v>482</v>
      </c>
      <c r="E633" t="s">
        <v>483</v>
      </c>
      <c r="F633" t="s">
        <v>113</v>
      </c>
      <c r="O633">
        <v>1440000000</v>
      </c>
      <c r="P633" s="10">
        <v>42004</v>
      </c>
      <c r="Y633">
        <v>1365000000</v>
      </c>
      <c r="Z633" s="10">
        <v>42369</v>
      </c>
      <c r="AI633" s="9">
        <v>1292000000</v>
      </c>
      <c r="AJ633" s="10">
        <v>42735</v>
      </c>
      <c r="AS633" s="9">
        <v>1489000000</v>
      </c>
      <c r="AT633" s="10">
        <v>43100</v>
      </c>
      <c r="BC633" s="9"/>
    </row>
    <row r="634" spans="1:55" x14ac:dyDescent="0.25">
      <c r="A634">
        <v>8104</v>
      </c>
      <c r="B634" t="s">
        <v>120</v>
      </c>
      <c r="C634" t="s">
        <v>545</v>
      </c>
      <c r="D634" t="s">
        <v>482</v>
      </c>
      <c r="E634" t="s">
        <v>483</v>
      </c>
      <c r="F634" t="s">
        <v>834</v>
      </c>
      <c r="O634">
        <v>1338000000</v>
      </c>
      <c r="P634" s="10">
        <v>42004</v>
      </c>
      <c r="Y634">
        <v>1368000000</v>
      </c>
      <c r="Z634" s="10">
        <v>42369</v>
      </c>
      <c r="AI634" s="9">
        <v>1326000000</v>
      </c>
      <c r="AJ634" s="10">
        <v>42735</v>
      </c>
      <c r="AS634" s="9">
        <v>1859000000</v>
      </c>
      <c r="AT634" s="10">
        <v>43100</v>
      </c>
      <c r="BC634" s="9"/>
    </row>
    <row r="635" spans="1:55" x14ac:dyDescent="0.25">
      <c r="A635">
        <v>8104</v>
      </c>
      <c r="B635" t="s">
        <v>120</v>
      </c>
      <c r="C635" t="s">
        <v>545</v>
      </c>
      <c r="D635" t="s">
        <v>482</v>
      </c>
      <c r="E635" t="s">
        <v>483</v>
      </c>
      <c r="F635" t="s">
        <v>619</v>
      </c>
      <c r="O635">
        <v>859000000</v>
      </c>
      <c r="P635" s="10">
        <v>42004</v>
      </c>
      <c r="Y635">
        <v>830000000</v>
      </c>
      <c r="Z635" s="10">
        <v>42369</v>
      </c>
      <c r="AI635" s="9">
        <v>788000000</v>
      </c>
      <c r="AJ635" s="10">
        <v>42735</v>
      </c>
      <c r="AS635" s="9">
        <v>898000000</v>
      </c>
      <c r="AT635" s="10">
        <v>43100</v>
      </c>
      <c r="BC635" s="9"/>
    </row>
    <row r="636" spans="1:55" x14ac:dyDescent="0.25">
      <c r="A636">
        <v>8104</v>
      </c>
      <c r="B636" t="s">
        <v>120</v>
      </c>
      <c r="C636" t="s">
        <v>545</v>
      </c>
      <c r="D636" t="s">
        <v>482</v>
      </c>
      <c r="E636" t="s">
        <v>483</v>
      </c>
      <c r="F636" t="s">
        <v>894</v>
      </c>
      <c r="O636">
        <v>2073000000</v>
      </c>
      <c r="P636" s="10">
        <v>42004</v>
      </c>
      <c r="Y636">
        <v>2014000000</v>
      </c>
      <c r="Z636" s="10">
        <v>42369</v>
      </c>
      <c r="AI636" s="9">
        <v>2039000000</v>
      </c>
      <c r="AJ636" s="10">
        <v>42735</v>
      </c>
      <c r="AS636" s="9">
        <v>2698000000</v>
      </c>
      <c r="AT636" s="10">
        <v>43100</v>
      </c>
      <c r="BC636" s="9"/>
    </row>
    <row r="637" spans="1:55" x14ac:dyDescent="0.25">
      <c r="A637">
        <v>8329</v>
      </c>
      <c r="B637" t="s">
        <v>334</v>
      </c>
      <c r="C637" t="s">
        <v>463</v>
      </c>
      <c r="D637" t="s">
        <v>482</v>
      </c>
      <c r="E637" t="s">
        <v>483</v>
      </c>
      <c r="F637" t="s">
        <v>895</v>
      </c>
      <c r="O637">
        <v>7778000</v>
      </c>
      <c r="P637" s="10">
        <v>42004</v>
      </c>
      <c r="Y637">
        <v>7827000</v>
      </c>
      <c r="Z637" s="10">
        <v>42369</v>
      </c>
      <c r="AI637" s="9">
        <v>8423000</v>
      </c>
      <c r="AJ637" s="10">
        <v>42735</v>
      </c>
      <c r="AS637" s="9">
        <v>8106000</v>
      </c>
      <c r="AT637" s="10">
        <v>43100</v>
      </c>
      <c r="BC637" s="9"/>
    </row>
    <row r="638" spans="1:55" x14ac:dyDescent="0.25">
      <c r="A638">
        <v>8329</v>
      </c>
      <c r="B638" t="s">
        <v>334</v>
      </c>
      <c r="C638" t="s">
        <v>463</v>
      </c>
      <c r="D638" t="s">
        <v>482</v>
      </c>
      <c r="E638" t="s">
        <v>483</v>
      </c>
      <c r="F638" t="s">
        <v>896</v>
      </c>
      <c r="O638">
        <v>10605000</v>
      </c>
      <c r="P638" s="10">
        <v>42004</v>
      </c>
      <c r="Y638">
        <v>10133000</v>
      </c>
      <c r="Z638" s="10">
        <v>42369</v>
      </c>
      <c r="AI638" s="9">
        <v>9641000</v>
      </c>
      <c r="AJ638" s="10">
        <v>42735</v>
      </c>
      <c r="AS638" s="9">
        <v>9754000</v>
      </c>
      <c r="AT638" s="10">
        <v>43100</v>
      </c>
      <c r="BC638" s="9"/>
    </row>
    <row r="639" spans="1:55" x14ac:dyDescent="0.25">
      <c r="A639">
        <v>8329</v>
      </c>
      <c r="B639" t="s">
        <v>334</v>
      </c>
      <c r="C639" t="s">
        <v>463</v>
      </c>
      <c r="D639" t="s">
        <v>482</v>
      </c>
      <c r="E639" t="s">
        <v>483</v>
      </c>
      <c r="F639" t="s">
        <v>897</v>
      </c>
      <c r="O639">
        <v>1526000</v>
      </c>
      <c r="P639" s="10">
        <v>42004</v>
      </c>
      <c r="Y639">
        <v>1776000</v>
      </c>
      <c r="Z639" s="10">
        <v>42369</v>
      </c>
      <c r="AI639" s="9">
        <v>1841000</v>
      </c>
      <c r="AJ639" s="10">
        <v>42735</v>
      </c>
      <c r="AS639" s="9">
        <v>2069000</v>
      </c>
      <c r="AT639" s="10">
        <v>43100</v>
      </c>
      <c r="BC639" s="9"/>
    </row>
    <row r="640" spans="1:55" x14ac:dyDescent="0.25">
      <c r="A640">
        <v>8329</v>
      </c>
      <c r="B640" t="s">
        <v>334</v>
      </c>
      <c r="C640" t="s">
        <v>463</v>
      </c>
      <c r="D640" t="s">
        <v>482</v>
      </c>
      <c r="E640" t="s">
        <v>483</v>
      </c>
      <c r="F640" t="s">
        <v>898</v>
      </c>
      <c r="O640">
        <v>12600000</v>
      </c>
      <c r="P640" s="10">
        <v>42004</v>
      </c>
      <c r="Y640">
        <v>12711000</v>
      </c>
      <c r="Z640" s="10">
        <v>42369</v>
      </c>
      <c r="AI640" s="9">
        <v>13296000</v>
      </c>
      <c r="AJ640" s="10">
        <v>42735</v>
      </c>
      <c r="AS640" s="9">
        <v>14404000</v>
      </c>
      <c r="AT640" s="10">
        <v>43100</v>
      </c>
      <c r="BC640" s="9"/>
    </row>
    <row r="641" spans="1:55" x14ac:dyDescent="0.25">
      <c r="A641">
        <v>8329</v>
      </c>
      <c r="B641" t="s">
        <v>334</v>
      </c>
      <c r="C641" t="s">
        <v>463</v>
      </c>
      <c r="D641" t="s">
        <v>482</v>
      </c>
      <c r="E641" t="s">
        <v>483</v>
      </c>
      <c r="F641" t="s">
        <v>899</v>
      </c>
      <c r="O641">
        <v>5652000</v>
      </c>
      <c r="P641" s="10">
        <v>42004</v>
      </c>
      <c r="Y641">
        <v>7809000</v>
      </c>
      <c r="Z641" s="10">
        <v>42369</v>
      </c>
      <c r="AI641" s="9">
        <v>7474000</v>
      </c>
      <c r="AJ641" s="10">
        <v>42735</v>
      </c>
      <c r="AS641" s="9">
        <v>7517000</v>
      </c>
      <c r="AT641" s="10">
        <v>43100</v>
      </c>
      <c r="BC641" s="9"/>
    </row>
    <row r="642" spans="1:55" x14ac:dyDescent="0.25">
      <c r="A642">
        <v>8329</v>
      </c>
      <c r="B642" t="s">
        <v>334</v>
      </c>
      <c r="C642" t="s">
        <v>463</v>
      </c>
      <c r="D642" t="s">
        <v>482</v>
      </c>
      <c r="E642" t="s">
        <v>483</v>
      </c>
      <c r="F642" t="s">
        <v>316</v>
      </c>
      <c r="O642">
        <v>28138000</v>
      </c>
      <c r="P642" s="10">
        <v>42004</v>
      </c>
      <c r="Y642">
        <v>52891000</v>
      </c>
      <c r="Z642" s="10">
        <v>42369</v>
      </c>
      <c r="AI642" s="9">
        <v>58239000</v>
      </c>
      <c r="AJ642" s="10">
        <v>42735</v>
      </c>
      <c r="AS642" s="9">
        <v>62552000</v>
      </c>
      <c r="AT642" s="10">
        <v>43100</v>
      </c>
      <c r="BC642" s="9"/>
    </row>
    <row r="643" spans="1:55" x14ac:dyDescent="0.25">
      <c r="A643">
        <v>8329</v>
      </c>
      <c r="B643" t="s">
        <v>334</v>
      </c>
      <c r="C643" t="s">
        <v>463</v>
      </c>
      <c r="D643" t="s">
        <v>482</v>
      </c>
      <c r="E643" t="s">
        <v>483</v>
      </c>
      <c r="F643" t="s">
        <v>900</v>
      </c>
      <c r="O643">
        <v>0</v>
      </c>
      <c r="P643" s="10">
        <v>42004</v>
      </c>
      <c r="Y643">
        <v>5813000</v>
      </c>
      <c r="Z643" s="10">
        <v>42369</v>
      </c>
      <c r="AI643" s="9">
        <v>13449000</v>
      </c>
      <c r="AJ643" s="10">
        <v>42735</v>
      </c>
      <c r="AS643" s="9">
        <v>11643000</v>
      </c>
      <c r="AT643" s="10">
        <v>43100</v>
      </c>
      <c r="BC643" s="9"/>
    </row>
    <row r="644" spans="1:55" x14ac:dyDescent="0.25">
      <c r="A644">
        <v>8329</v>
      </c>
      <c r="B644" t="s">
        <v>334</v>
      </c>
      <c r="C644" t="s">
        <v>463</v>
      </c>
      <c r="D644" t="s">
        <v>482</v>
      </c>
      <c r="E644" t="s">
        <v>483</v>
      </c>
      <c r="F644" t="s">
        <v>901</v>
      </c>
      <c r="O644">
        <v>828000</v>
      </c>
      <c r="P644" s="10">
        <v>42004</v>
      </c>
      <c r="Y644">
        <v>1375000</v>
      </c>
      <c r="Z644" s="10">
        <v>42369</v>
      </c>
      <c r="AI644" s="9">
        <v>1737000</v>
      </c>
      <c r="AJ644" s="10">
        <v>42735</v>
      </c>
      <c r="AS644" s="9">
        <v>1169000</v>
      </c>
      <c r="AT644" s="10">
        <v>43100</v>
      </c>
      <c r="BC644" s="9"/>
    </row>
    <row r="645" spans="1:55" x14ac:dyDescent="0.25">
      <c r="A645">
        <v>1158</v>
      </c>
      <c r="B645" t="s">
        <v>53</v>
      </c>
      <c r="C645" t="s">
        <v>463</v>
      </c>
      <c r="D645" t="s">
        <v>482</v>
      </c>
      <c r="E645" t="s">
        <v>483</v>
      </c>
      <c r="F645" t="s">
        <v>577</v>
      </c>
      <c r="O645">
        <v>747000</v>
      </c>
      <c r="P645" s="10">
        <v>42004</v>
      </c>
      <c r="Y645">
        <v>528000</v>
      </c>
      <c r="Z645" s="10">
        <v>42369</v>
      </c>
      <c r="AI645" s="9">
        <v>515000</v>
      </c>
      <c r="AJ645" s="10">
        <v>42735</v>
      </c>
      <c r="AS645" s="9"/>
      <c r="AT645" s="10"/>
      <c r="BC645" s="9"/>
    </row>
    <row r="646" spans="1:55" x14ac:dyDescent="0.25">
      <c r="A646">
        <v>1318</v>
      </c>
      <c r="B646" t="s">
        <v>74</v>
      </c>
      <c r="C646" t="s">
        <v>543</v>
      </c>
      <c r="D646" t="s">
        <v>482</v>
      </c>
      <c r="E646" t="s">
        <v>455</v>
      </c>
      <c r="F646" t="s">
        <v>902</v>
      </c>
      <c r="O646">
        <v>237450000</v>
      </c>
      <c r="P646" s="10">
        <v>42004</v>
      </c>
      <c r="Y646">
        <v>1006967000</v>
      </c>
      <c r="Z646" s="10">
        <v>42369</v>
      </c>
      <c r="AI646" s="9">
        <v>1338609000</v>
      </c>
      <c r="AJ646" s="10">
        <v>42735</v>
      </c>
      <c r="AS646" s="9">
        <v>1427151314.1600001</v>
      </c>
      <c r="AT646" s="10">
        <v>43100</v>
      </c>
      <c r="BC646" s="9"/>
    </row>
    <row r="647" spans="1:55" x14ac:dyDescent="0.25">
      <c r="A647">
        <v>1318</v>
      </c>
      <c r="B647" t="s">
        <v>74</v>
      </c>
      <c r="C647" t="s">
        <v>543</v>
      </c>
      <c r="D647" t="s">
        <v>482</v>
      </c>
      <c r="E647" t="s">
        <v>455</v>
      </c>
      <c r="F647" t="s">
        <v>903</v>
      </c>
      <c r="O647">
        <v>956231000</v>
      </c>
      <c r="P647" s="10">
        <v>42004</v>
      </c>
      <c r="Y647">
        <v>1369160000</v>
      </c>
      <c r="Z647" s="10">
        <v>42369</v>
      </c>
      <c r="AI647" s="9">
        <v>1212699000</v>
      </c>
      <c r="AJ647" s="10">
        <v>42735</v>
      </c>
      <c r="AS647" s="9">
        <v>1479438429.6099999</v>
      </c>
      <c r="AT647" s="10">
        <v>43100</v>
      </c>
      <c r="BC647" s="9"/>
    </row>
    <row r="648" spans="1:55" x14ac:dyDescent="0.25">
      <c r="A648">
        <v>1318</v>
      </c>
      <c r="B648" t="s">
        <v>74</v>
      </c>
      <c r="C648" t="s">
        <v>543</v>
      </c>
      <c r="D648" t="s">
        <v>482</v>
      </c>
      <c r="E648" t="s">
        <v>455</v>
      </c>
      <c r="F648" t="s">
        <v>904</v>
      </c>
      <c r="P648" s="10"/>
      <c r="Y648">
        <v>980841000</v>
      </c>
      <c r="Z648" s="10">
        <v>42369</v>
      </c>
      <c r="AI648" s="9">
        <v>1139037000</v>
      </c>
      <c r="AJ648" s="10">
        <v>42735</v>
      </c>
      <c r="AS648" s="9">
        <v>1295490941.5</v>
      </c>
      <c r="AT648" s="10">
        <v>43100</v>
      </c>
      <c r="BC648" s="9"/>
    </row>
    <row r="649" spans="1:55" x14ac:dyDescent="0.25">
      <c r="A649">
        <v>1793</v>
      </c>
      <c r="B649" t="s">
        <v>88</v>
      </c>
      <c r="C649" t="s">
        <v>543</v>
      </c>
      <c r="D649" t="s">
        <v>482</v>
      </c>
      <c r="E649" t="s">
        <v>455</v>
      </c>
      <c r="F649" t="s">
        <v>905</v>
      </c>
      <c r="O649">
        <v>523589000</v>
      </c>
      <c r="P649" s="10">
        <v>42004</v>
      </c>
      <c r="Y649">
        <v>604620000</v>
      </c>
      <c r="Z649" s="10">
        <v>42369</v>
      </c>
      <c r="AI649" s="9">
        <v>749192000</v>
      </c>
      <c r="AJ649" s="10">
        <v>42735</v>
      </c>
      <c r="AS649" s="9">
        <v>633117254.41999996</v>
      </c>
      <c r="AT649" s="10">
        <v>43100</v>
      </c>
      <c r="BC649" s="9"/>
    </row>
    <row r="650" spans="1:55" x14ac:dyDescent="0.25">
      <c r="A650" s="5">
        <v>5763483</v>
      </c>
      <c r="B650" t="s">
        <v>377</v>
      </c>
      <c r="C650" t="s">
        <v>463</v>
      </c>
      <c r="D650" t="s">
        <v>482</v>
      </c>
      <c r="E650" t="s">
        <v>455</v>
      </c>
      <c r="F650" t="s">
        <v>906</v>
      </c>
      <c r="O650">
        <v>2331000000</v>
      </c>
      <c r="P650" s="10">
        <v>41672</v>
      </c>
      <c r="Y650">
        <v>2510000000</v>
      </c>
      <c r="Z650" s="10">
        <v>42036</v>
      </c>
      <c r="AI650" s="9">
        <v>2690000000</v>
      </c>
      <c r="AJ650" s="10">
        <v>42400</v>
      </c>
      <c r="AS650" s="9">
        <v>2762000000</v>
      </c>
      <c r="AT650" s="10">
        <v>42764</v>
      </c>
      <c r="BC650" s="9"/>
    </row>
    <row r="651" spans="1:55" x14ac:dyDescent="0.25">
      <c r="A651" s="5">
        <v>5763483</v>
      </c>
      <c r="B651" t="s">
        <v>377</v>
      </c>
      <c r="C651" t="s">
        <v>463</v>
      </c>
      <c r="D651" t="s">
        <v>482</v>
      </c>
      <c r="E651" t="s">
        <v>455</v>
      </c>
      <c r="F651" t="s">
        <v>907</v>
      </c>
      <c r="O651">
        <v>2227000000</v>
      </c>
      <c r="P651" s="10">
        <v>41672</v>
      </c>
      <c r="Y651">
        <v>2427000000</v>
      </c>
      <c r="Z651" s="10">
        <v>42036</v>
      </c>
      <c r="AI651" s="9">
        <v>2510000000</v>
      </c>
      <c r="AJ651" s="10">
        <v>42400</v>
      </c>
      <c r="AS651" s="9">
        <v>2622000000</v>
      </c>
      <c r="AT651" s="10">
        <v>42764</v>
      </c>
      <c r="BC651" s="9"/>
    </row>
    <row r="652" spans="1:55" x14ac:dyDescent="0.25">
      <c r="A652" s="5">
        <v>5763483</v>
      </c>
      <c r="B652" t="s">
        <v>377</v>
      </c>
      <c r="C652" t="s">
        <v>463</v>
      </c>
      <c r="D652" t="s">
        <v>482</v>
      </c>
      <c r="E652" t="s">
        <v>455</v>
      </c>
      <c r="F652" t="s">
        <v>908</v>
      </c>
      <c r="O652">
        <v>1381000000</v>
      </c>
      <c r="P652" s="10">
        <v>41672</v>
      </c>
      <c r="Y652">
        <v>1753000000</v>
      </c>
      <c r="Z652" s="10">
        <v>42036</v>
      </c>
      <c r="AI652" s="9">
        <v>1932000000</v>
      </c>
      <c r="AJ652" s="10">
        <v>42400</v>
      </c>
      <c r="AS652" s="9">
        <v>2063000000</v>
      </c>
      <c r="AT652" s="10">
        <v>42764</v>
      </c>
      <c r="BC652" s="9"/>
    </row>
    <row r="653" spans="1:55" x14ac:dyDescent="0.25">
      <c r="A653" s="5">
        <v>5763483</v>
      </c>
      <c r="B653" t="s">
        <v>377</v>
      </c>
      <c r="C653" t="s">
        <v>463</v>
      </c>
      <c r="D653" t="s">
        <v>482</v>
      </c>
      <c r="E653" t="s">
        <v>455</v>
      </c>
      <c r="F653" t="s">
        <v>909</v>
      </c>
      <c r="O653">
        <v>448000000</v>
      </c>
      <c r="P653" s="10">
        <v>41672</v>
      </c>
      <c r="Y653">
        <v>-8000000</v>
      </c>
      <c r="Z653" s="10">
        <v>42036</v>
      </c>
      <c r="AI653" s="9">
        <v>-9000000</v>
      </c>
      <c r="AJ653" s="10">
        <v>42400</v>
      </c>
      <c r="AS653" s="9">
        <v>-8000000</v>
      </c>
      <c r="AT653" s="10">
        <v>42764</v>
      </c>
      <c r="BC653" s="9"/>
    </row>
    <row r="654" spans="1:55" x14ac:dyDescent="0.25">
      <c r="A654">
        <v>1318</v>
      </c>
      <c r="B654" t="s">
        <v>74</v>
      </c>
      <c r="C654" t="s">
        <v>543</v>
      </c>
      <c r="D654" t="s">
        <v>482</v>
      </c>
      <c r="E654" t="s">
        <v>483</v>
      </c>
      <c r="F654" t="s">
        <v>59</v>
      </c>
      <c r="O654">
        <v>2374111000</v>
      </c>
      <c r="P654" s="10">
        <v>42004</v>
      </c>
      <c r="Y654">
        <v>3214884000</v>
      </c>
      <c r="Z654" s="10">
        <v>42369</v>
      </c>
      <c r="AI654" s="9">
        <v>3511010000</v>
      </c>
      <c r="AJ654" s="10">
        <v>42735</v>
      </c>
      <c r="AS654" s="9"/>
      <c r="AT654" s="10"/>
      <c r="BC654" s="9"/>
    </row>
    <row r="655" spans="1:55" x14ac:dyDescent="0.25">
      <c r="A655">
        <v>1793</v>
      </c>
      <c r="B655" t="s">
        <v>88</v>
      </c>
      <c r="C655" t="s">
        <v>543</v>
      </c>
      <c r="D655" t="s">
        <v>482</v>
      </c>
      <c r="E655" t="s">
        <v>483</v>
      </c>
      <c r="F655" t="s">
        <v>59</v>
      </c>
      <c r="O655">
        <v>515242000</v>
      </c>
      <c r="P655" s="10">
        <v>42004</v>
      </c>
      <c r="Y655">
        <v>601565000</v>
      </c>
      <c r="Z655" s="10">
        <v>42369</v>
      </c>
      <c r="AI655" s="9">
        <v>743835000</v>
      </c>
      <c r="AJ655" s="10">
        <v>42735</v>
      </c>
      <c r="AS655" s="9">
        <v>630939241.22000003</v>
      </c>
      <c r="AT655" s="10">
        <v>43100</v>
      </c>
      <c r="BC655" s="9"/>
    </row>
    <row r="656" spans="1:55" x14ac:dyDescent="0.25">
      <c r="A656">
        <v>1793</v>
      </c>
      <c r="B656" t="s">
        <v>88</v>
      </c>
      <c r="C656" t="s">
        <v>543</v>
      </c>
      <c r="D656" t="s">
        <v>482</v>
      </c>
      <c r="E656" t="s">
        <v>483</v>
      </c>
      <c r="F656" t="s">
        <v>784</v>
      </c>
      <c r="P656" s="10"/>
      <c r="Y656">
        <v>3055000</v>
      </c>
      <c r="Z656" s="10">
        <v>42369</v>
      </c>
      <c r="AI656" s="9">
        <v>5358000</v>
      </c>
      <c r="AJ656" s="10">
        <v>42735</v>
      </c>
      <c r="AS656" s="9">
        <v>2178013.2000000002</v>
      </c>
      <c r="AT656" s="10">
        <v>43100</v>
      </c>
      <c r="BC656" s="9"/>
    </row>
    <row r="657" spans="1:55" x14ac:dyDescent="0.25">
      <c r="A657">
        <v>785</v>
      </c>
      <c r="B657" t="s">
        <v>155</v>
      </c>
      <c r="C657" t="s">
        <v>545</v>
      </c>
      <c r="D657" t="s">
        <v>482</v>
      </c>
      <c r="E657" t="s">
        <v>455</v>
      </c>
      <c r="F657" t="s">
        <v>910</v>
      </c>
      <c r="O657">
        <v>59356000</v>
      </c>
      <c r="P657" s="10">
        <v>42004</v>
      </c>
      <c r="Y657">
        <v>63847000</v>
      </c>
      <c r="Z657" s="10">
        <v>42369</v>
      </c>
      <c r="AI657" s="9">
        <v>56233000</v>
      </c>
      <c r="AJ657" s="10">
        <v>42735</v>
      </c>
      <c r="AS657" s="9"/>
      <c r="AT657" s="10"/>
      <c r="BC657" s="9"/>
    </row>
    <row r="658" spans="1:55" x14ac:dyDescent="0.25">
      <c r="A658">
        <v>785</v>
      </c>
      <c r="B658" t="s">
        <v>155</v>
      </c>
      <c r="C658" t="s">
        <v>545</v>
      </c>
      <c r="D658" t="s">
        <v>482</v>
      </c>
      <c r="E658" t="s">
        <v>455</v>
      </c>
      <c r="F658" t="s">
        <v>911</v>
      </c>
      <c r="O658">
        <v>486102000</v>
      </c>
      <c r="P658" s="10">
        <v>42004</v>
      </c>
      <c r="Y658">
        <v>468453000</v>
      </c>
      <c r="Z658" s="10">
        <v>42369</v>
      </c>
      <c r="AI658" s="9">
        <v>571193000</v>
      </c>
      <c r="AJ658" s="10">
        <v>42735</v>
      </c>
      <c r="AS658" s="9"/>
      <c r="AT658" s="10"/>
      <c r="BC658" s="9"/>
    </row>
    <row r="659" spans="1:55" x14ac:dyDescent="0.25">
      <c r="A659">
        <v>785</v>
      </c>
      <c r="B659" t="s">
        <v>155</v>
      </c>
      <c r="C659" t="s">
        <v>545</v>
      </c>
      <c r="D659" t="s">
        <v>482</v>
      </c>
      <c r="E659" t="s">
        <v>455</v>
      </c>
      <c r="F659" t="s">
        <v>912</v>
      </c>
      <c r="O659">
        <v>2047684000</v>
      </c>
      <c r="P659" s="10">
        <v>42004</v>
      </c>
      <c r="Y659">
        <v>1944051000</v>
      </c>
      <c r="Z659" s="10">
        <v>42369</v>
      </c>
      <c r="AI659" s="9">
        <v>1676242000</v>
      </c>
      <c r="AJ659" s="10">
        <v>42735</v>
      </c>
      <c r="AS659" s="9"/>
      <c r="AT659" s="10"/>
      <c r="BC659" s="9"/>
    </row>
    <row r="660" spans="1:55" x14ac:dyDescent="0.25">
      <c r="A660">
        <v>785</v>
      </c>
      <c r="B660" t="s">
        <v>155</v>
      </c>
      <c r="C660" t="s">
        <v>545</v>
      </c>
      <c r="D660" t="s">
        <v>482</v>
      </c>
      <c r="E660" t="s">
        <v>455</v>
      </c>
      <c r="F660" t="s">
        <v>913</v>
      </c>
      <c r="O660">
        <v>67267000</v>
      </c>
      <c r="P660" s="10">
        <v>42004</v>
      </c>
      <c r="Y660">
        <v>71052000</v>
      </c>
      <c r="Z660" s="10">
        <v>42369</v>
      </c>
      <c r="AI660" s="9">
        <v>77628000</v>
      </c>
      <c r="AJ660" s="10">
        <v>42735</v>
      </c>
      <c r="AS660" s="9"/>
      <c r="AT660" s="10"/>
      <c r="BC660" s="9"/>
    </row>
    <row r="661" spans="1:55" x14ac:dyDescent="0.25">
      <c r="A661">
        <v>785</v>
      </c>
      <c r="B661" t="s">
        <v>155</v>
      </c>
      <c r="C661" t="s">
        <v>545</v>
      </c>
      <c r="D661" t="s">
        <v>482</v>
      </c>
      <c r="E661" t="s">
        <v>455</v>
      </c>
      <c r="F661" t="s">
        <v>914</v>
      </c>
      <c r="O661">
        <v>622630000</v>
      </c>
      <c r="P661" s="10">
        <v>42004</v>
      </c>
      <c r="Y661">
        <v>624580000</v>
      </c>
      <c r="Z661" s="10">
        <v>42369</v>
      </c>
      <c r="AI661" s="9">
        <v>672217000</v>
      </c>
      <c r="AJ661" s="10">
        <v>42735</v>
      </c>
      <c r="AS661" s="9"/>
      <c r="AT661" s="10"/>
      <c r="BC661" s="9"/>
    </row>
    <row r="662" spans="1:55" x14ac:dyDescent="0.25">
      <c r="A662">
        <v>785</v>
      </c>
      <c r="B662" t="s">
        <v>155</v>
      </c>
      <c r="C662" t="s">
        <v>545</v>
      </c>
      <c r="D662" t="s">
        <v>482</v>
      </c>
      <c r="E662" t="s">
        <v>455</v>
      </c>
      <c r="F662" t="s">
        <v>600</v>
      </c>
      <c r="O662">
        <v>128412000</v>
      </c>
      <c r="P662" s="10">
        <v>42004</v>
      </c>
      <c r="Y662">
        <v>132108000</v>
      </c>
      <c r="Z662" s="10">
        <v>42369</v>
      </c>
      <c r="AI662" s="9">
        <v>136810000</v>
      </c>
      <c r="AJ662" s="10">
        <v>42735</v>
      </c>
      <c r="AS662" s="9"/>
      <c r="AT662" s="10"/>
      <c r="BC662" s="9"/>
    </row>
    <row r="663" spans="1:55" x14ac:dyDescent="0.25">
      <c r="A663">
        <v>785</v>
      </c>
      <c r="B663" t="s">
        <v>155</v>
      </c>
      <c r="C663" t="s">
        <v>545</v>
      </c>
      <c r="D663" t="s">
        <v>482</v>
      </c>
      <c r="E663" t="s">
        <v>455</v>
      </c>
      <c r="F663" t="s">
        <v>663</v>
      </c>
      <c r="O663">
        <v>31311000</v>
      </c>
      <c r="P663" s="10">
        <v>42004</v>
      </c>
      <c r="Y663">
        <v>31463000</v>
      </c>
      <c r="Z663" s="10">
        <v>42369</v>
      </c>
      <c r="AI663" s="9">
        <v>37540000</v>
      </c>
      <c r="AJ663" s="10">
        <v>42735</v>
      </c>
      <c r="AS663" s="9"/>
      <c r="AT663" s="10"/>
      <c r="BC663" s="9"/>
    </row>
    <row r="664" spans="1:55" x14ac:dyDescent="0.25">
      <c r="A664">
        <v>785</v>
      </c>
      <c r="B664" t="s">
        <v>155</v>
      </c>
      <c r="C664" t="s">
        <v>545</v>
      </c>
      <c r="D664" t="s">
        <v>482</v>
      </c>
      <c r="E664" t="s">
        <v>455</v>
      </c>
      <c r="F664" t="s">
        <v>589</v>
      </c>
      <c r="O664">
        <v>-542547000</v>
      </c>
      <c r="P664" s="10">
        <v>42004</v>
      </c>
      <c r="Y664">
        <v>-541883000</v>
      </c>
      <c r="Z664" s="10">
        <v>42369</v>
      </c>
      <c r="AI664" s="9">
        <v>-519606000</v>
      </c>
      <c r="AJ664" s="10">
        <v>42735</v>
      </c>
      <c r="AS664" s="9"/>
      <c r="AT664" s="10"/>
      <c r="BC664" s="9"/>
    </row>
    <row r="665" spans="1:55" x14ac:dyDescent="0.25">
      <c r="A665">
        <v>785</v>
      </c>
      <c r="B665" t="s">
        <v>155</v>
      </c>
      <c r="C665" t="s">
        <v>545</v>
      </c>
      <c r="D665" t="s">
        <v>482</v>
      </c>
      <c r="E665" t="s">
        <v>483</v>
      </c>
      <c r="F665" t="s">
        <v>2133</v>
      </c>
      <c r="P665" s="10"/>
      <c r="Z665" s="10"/>
      <c r="AI665" s="9"/>
      <c r="AJ665" s="10"/>
      <c r="AS665" s="9">
        <f>SUM(AS1630:AS1638)-AS666</f>
        <v>2760784000</v>
      </c>
      <c r="AT665" s="10">
        <v>43100</v>
      </c>
      <c r="BC665" s="9"/>
    </row>
    <row r="666" spans="1:55" x14ac:dyDescent="0.25">
      <c r="A666">
        <v>785</v>
      </c>
      <c r="B666" t="s">
        <v>155</v>
      </c>
      <c r="C666" t="s">
        <v>545</v>
      </c>
      <c r="D666" t="s">
        <v>482</v>
      </c>
      <c r="E666" t="s">
        <v>483</v>
      </c>
      <c r="F666" t="s">
        <v>794</v>
      </c>
      <c r="O666">
        <v>8703000</v>
      </c>
      <c r="P666" s="10">
        <v>42004</v>
      </c>
      <c r="Z666" s="10"/>
      <c r="AI666" s="9">
        <v>11942000</v>
      </c>
      <c r="AJ666" s="10">
        <v>42735</v>
      </c>
      <c r="AS666" s="9">
        <v>36200000</v>
      </c>
      <c r="AT666" s="10">
        <v>43100</v>
      </c>
      <c r="BC666" s="9"/>
    </row>
    <row r="667" spans="1:55" x14ac:dyDescent="0.25">
      <c r="A667">
        <v>785</v>
      </c>
      <c r="B667" t="s">
        <v>155</v>
      </c>
      <c r="C667" t="s">
        <v>545</v>
      </c>
      <c r="D667" t="s">
        <v>482</v>
      </c>
      <c r="E667" t="s">
        <v>455</v>
      </c>
      <c r="F667" t="s">
        <v>577</v>
      </c>
      <c r="O667">
        <v>122802000</v>
      </c>
      <c r="P667" s="10">
        <v>42004</v>
      </c>
      <c r="Y667">
        <v>113316000</v>
      </c>
      <c r="Z667" s="10">
        <v>42369</v>
      </c>
      <c r="AI667" s="9">
        <v>112218000</v>
      </c>
      <c r="AJ667" s="10">
        <v>42735</v>
      </c>
      <c r="AS667" s="9"/>
      <c r="AT667" s="10"/>
      <c r="BC667" s="9"/>
    </row>
    <row r="668" spans="1:55" x14ac:dyDescent="0.25">
      <c r="A668">
        <v>5288</v>
      </c>
      <c r="B668" t="s">
        <v>353</v>
      </c>
      <c r="C668" t="s">
        <v>463</v>
      </c>
      <c r="D668" t="s">
        <v>482</v>
      </c>
      <c r="E668" t="s">
        <v>455</v>
      </c>
      <c r="F668" t="s">
        <v>915</v>
      </c>
      <c r="O668">
        <v>95516000</v>
      </c>
      <c r="P668" s="10">
        <v>42004</v>
      </c>
      <c r="Z668" s="10"/>
      <c r="AI668" s="9">
        <v>100001000</v>
      </c>
      <c r="AJ668" s="10">
        <v>42735</v>
      </c>
      <c r="AS668" s="9">
        <v>108525000</v>
      </c>
      <c r="AT668" s="10">
        <v>43100</v>
      </c>
      <c r="BC668" s="9"/>
    </row>
    <row r="669" spans="1:55" x14ac:dyDescent="0.25">
      <c r="A669">
        <v>5288</v>
      </c>
      <c r="B669" t="s">
        <v>353</v>
      </c>
      <c r="C669" t="s">
        <v>463</v>
      </c>
      <c r="D669" t="s">
        <v>482</v>
      </c>
      <c r="E669" t="s">
        <v>455</v>
      </c>
      <c r="F669" t="s">
        <v>2072</v>
      </c>
      <c r="O669">
        <v>243000</v>
      </c>
      <c r="P669" s="10">
        <v>42004</v>
      </c>
      <c r="Z669" s="10"/>
      <c r="AI669" s="9">
        <v>8000</v>
      </c>
      <c r="AJ669" s="10">
        <v>42735</v>
      </c>
      <c r="AS669" s="9">
        <v>212000</v>
      </c>
      <c r="AT669" s="10">
        <v>43100</v>
      </c>
      <c r="BC669" s="9"/>
    </row>
    <row r="670" spans="1:55" x14ac:dyDescent="0.25">
      <c r="A670">
        <v>5288</v>
      </c>
      <c r="B670" t="s">
        <v>353</v>
      </c>
      <c r="C670" t="s">
        <v>463</v>
      </c>
      <c r="D670" t="s">
        <v>482</v>
      </c>
      <c r="E670" t="s">
        <v>455</v>
      </c>
      <c r="F670" t="s">
        <v>916</v>
      </c>
      <c r="O670">
        <v>5784000</v>
      </c>
      <c r="P670" s="10">
        <v>42004</v>
      </c>
      <c r="Z670" s="10"/>
      <c r="AI670" s="9">
        <v>5307000</v>
      </c>
      <c r="AJ670" s="10">
        <v>42735</v>
      </c>
      <c r="AS670" s="9">
        <v>5112000</v>
      </c>
      <c r="AT670" s="10">
        <v>43100</v>
      </c>
      <c r="BC670" s="9"/>
    </row>
    <row r="671" spans="1:55" x14ac:dyDescent="0.25">
      <c r="A671">
        <v>533</v>
      </c>
      <c r="B671" t="s">
        <v>1156</v>
      </c>
      <c r="C671" t="s">
        <v>539</v>
      </c>
      <c r="D671" t="s">
        <v>482</v>
      </c>
      <c r="E671" t="s">
        <v>455</v>
      </c>
      <c r="F671" t="s">
        <v>759</v>
      </c>
      <c r="O671">
        <v>3473385000</v>
      </c>
      <c r="P671" s="10">
        <v>42004</v>
      </c>
      <c r="Y671">
        <v>3487685000</v>
      </c>
      <c r="Z671" s="10">
        <v>42369</v>
      </c>
      <c r="AI671" s="9">
        <v>4041109000</v>
      </c>
      <c r="AJ671" s="10">
        <v>42735</v>
      </c>
      <c r="AS671" s="9"/>
      <c r="AT671" s="10"/>
      <c r="BC671" s="9"/>
    </row>
    <row r="672" spans="1:55" x14ac:dyDescent="0.25">
      <c r="A672">
        <v>533</v>
      </c>
      <c r="B672" t="s">
        <v>1156</v>
      </c>
      <c r="C672" t="s">
        <v>539</v>
      </c>
      <c r="D672" t="s">
        <v>482</v>
      </c>
      <c r="E672" t="s">
        <v>455</v>
      </c>
      <c r="F672" t="s">
        <v>917</v>
      </c>
      <c r="O672">
        <v>3521000</v>
      </c>
      <c r="P672" s="10">
        <v>42004</v>
      </c>
      <c r="Y672">
        <v>3703000</v>
      </c>
      <c r="Z672" s="10">
        <v>42369</v>
      </c>
      <c r="AI672" s="9">
        <v>1056000</v>
      </c>
      <c r="AJ672" s="10">
        <v>42735</v>
      </c>
      <c r="AS672" s="9"/>
      <c r="AT672" s="10"/>
      <c r="BC672" s="9"/>
    </row>
    <row r="673" spans="1:55" x14ac:dyDescent="0.25">
      <c r="A673">
        <v>533</v>
      </c>
      <c r="B673" t="s">
        <v>1156</v>
      </c>
      <c r="C673" t="s">
        <v>539</v>
      </c>
      <c r="D673" t="s">
        <v>482</v>
      </c>
      <c r="E673" t="s">
        <v>455</v>
      </c>
      <c r="F673" t="s">
        <v>918</v>
      </c>
      <c r="O673">
        <v>978302000</v>
      </c>
      <c r="P673" s="10">
        <v>42004</v>
      </c>
      <c r="Y673">
        <v>666532000</v>
      </c>
      <c r="Z673" s="10">
        <v>42369</v>
      </c>
      <c r="AI673" s="9">
        <v>364668000</v>
      </c>
      <c r="AJ673" s="10">
        <v>42735</v>
      </c>
      <c r="AS673" s="9"/>
      <c r="AT673" s="10"/>
      <c r="BC673" s="9"/>
    </row>
    <row r="674" spans="1:55" x14ac:dyDescent="0.25">
      <c r="A674">
        <v>533</v>
      </c>
      <c r="B674" t="s">
        <v>1156</v>
      </c>
      <c r="C674" t="s">
        <v>539</v>
      </c>
      <c r="D674" t="s">
        <v>482</v>
      </c>
      <c r="E674" t="s">
        <v>455</v>
      </c>
      <c r="F674" t="s">
        <v>919</v>
      </c>
      <c r="O674">
        <v>-323776000</v>
      </c>
      <c r="P674" s="10">
        <v>42004</v>
      </c>
      <c r="Y674">
        <v>-323451000</v>
      </c>
      <c r="Z674" s="10">
        <v>42369</v>
      </c>
      <c r="AI674" s="9">
        <v>-373958000</v>
      </c>
      <c r="AJ674" s="10">
        <v>42735</v>
      </c>
      <c r="AS674" s="9"/>
      <c r="AT674" s="10"/>
      <c r="BC674" s="9"/>
    </row>
    <row r="675" spans="1:55" x14ac:dyDescent="0.25">
      <c r="A675">
        <v>8115</v>
      </c>
      <c r="B675" t="s">
        <v>48</v>
      </c>
      <c r="C675" t="s">
        <v>540</v>
      </c>
      <c r="D675" t="s">
        <v>482</v>
      </c>
      <c r="E675" t="s">
        <v>455</v>
      </c>
      <c r="F675" t="s">
        <v>920</v>
      </c>
      <c r="P675" s="10"/>
      <c r="Z675" s="10"/>
      <c r="AI675" s="9">
        <v>93185000</v>
      </c>
      <c r="AJ675" s="10">
        <v>42735</v>
      </c>
      <c r="AS675" s="9"/>
      <c r="AT675" s="10"/>
      <c r="BC675" s="9"/>
    </row>
    <row r="676" spans="1:55" x14ac:dyDescent="0.25">
      <c r="A676">
        <v>8115</v>
      </c>
      <c r="B676" t="s">
        <v>48</v>
      </c>
      <c r="C676" t="s">
        <v>540</v>
      </c>
      <c r="D676" t="s">
        <v>482</v>
      </c>
      <c r="E676" t="s">
        <v>455</v>
      </c>
      <c r="F676" t="s">
        <v>921</v>
      </c>
      <c r="P676" s="10"/>
      <c r="Z676" s="10"/>
      <c r="AI676" s="9">
        <v>21889000</v>
      </c>
      <c r="AJ676" s="10">
        <v>42735</v>
      </c>
      <c r="AS676" s="9"/>
      <c r="AT676" s="10"/>
      <c r="BC676" s="9"/>
    </row>
    <row r="677" spans="1:55" x14ac:dyDescent="0.25">
      <c r="A677">
        <v>8115</v>
      </c>
      <c r="B677" t="s">
        <v>48</v>
      </c>
      <c r="C677" t="s">
        <v>540</v>
      </c>
      <c r="D677" t="s">
        <v>482</v>
      </c>
      <c r="E677" t="s">
        <v>455</v>
      </c>
      <c r="F677" t="s">
        <v>909</v>
      </c>
      <c r="P677" s="10"/>
      <c r="Z677" s="10"/>
      <c r="AI677" s="9">
        <v>0</v>
      </c>
      <c r="AJ677" s="10">
        <v>42735</v>
      </c>
      <c r="AS677" s="9"/>
      <c r="AT677" s="10"/>
      <c r="BC677" s="9"/>
    </row>
    <row r="678" spans="1:55" x14ac:dyDescent="0.25">
      <c r="A678">
        <v>1243</v>
      </c>
      <c r="B678" t="s">
        <v>76</v>
      </c>
      <c r="C678" t="s">
        <v>543</v>
      </c>
      <c r="D678" t="s">
        <v>482</v>
      </c>
      <c r="E678" t="s">
        <v>455</v>
      </c>
      <c r="F678" t="s">
        <v>922</v>
      </c>
      <c r="O678">
        <v>74157000</v>
      </c>
      <c r="P678" s="10">
        <v>42004</v>
      </c>
      <c r="Y678">
        <v>88287000</v>
      </c>
      <c r="Z678" s="10">
        <v>42369</v>
      </c>
      <c r="AI678" s="9">
        <v>71645000</v>
      </c>
      <c r="AJ678" s="10">
        <v>42735</v>
      </c>
      <c r="AS678" s="9"/>
      <c r="AT678" s="10"/>
      <c r="BC678" s="9"/>
    </row>
    <row r="679" spans="1:55" x14ac:dyDescent="0.25">
      <c r="A679">
        <v>1243</v>
      </c>
      <c r="B679" t="s">
        <v>76</v>
      </c>
      <c r="C679" t="s">
        <v>543</v>
      </c>
      <c r="D679" t="s">
        <v>482</v>
      </c>
      <c r="E679" t="s">
        <v>455</v>
      </c>
      <c r="F679" t="s">
        <v>838</v>
      </c>
      <c r="O679">
        <v>235434000</v>
      </c>
      <c r="P679" s="10">
        <v>42004</v>
      </c>
      <c r="Y679">
        <v>233144000</v>
      </c>
      <c r="Z679" s="10">
        <v>42369</v>
      </c>
      <c r="AI679" s="9">
        <v>141391000</v>
      </c>
      <c r="AJ679" s="10">
        <v>42735</v>
      </c>
      <c r="AS679" s="9"/>
      <c r="AT679" s="10"/>
      <c r="BC679" s="9"/>
    </row>
    <row r="680" spans="1:55" x14ac:dyDescent="0.25">
      <c r="A680">
        <v>1243</v>
      </c>
      <c r="B680" t="s">
        <v>76</v>
      </c>
      <c r="C680" t="s">
        <v>543</v>
      </c>
      <c r="D680" t="s">
        <v>482</v>
      </c>
      <c r="E680" t="s">
        <v>455</v>
      </c>
      <c r="F680" t="s">
        <v>923</v>
      </c>
      <c r="O680">
        <v>402529000</v>
      </c>
      <c r="P680" s="10">
        <v>42004</v>
      </c>
      <c r="Y680">
        <v>79252000</v>
      </c>
      <c r="Z680" s="10">
        <v>42369</v>
      </c>
      <c r="AI680" s="9">
        <v>11026000</v>
      </c>
      <c r="AJ680" s="10">
        <v>42735</v>
      </c>
      <c r="AS680" s="9"/>
      <c r="AT680" s="10"/>
      <c r="BC680" s="9"/>
    </row>
    <row r="681" spans="1:55" x14ac:dyDescent="0.25">
      <c r="A681">
        <v>1243</v>
      </c>
      <c r="B681" t="s">
        <v>76</v>
      </c>
      <c r="C681" t="s">
        <v>543</v>
      </c>
      <c r="D681" t="s">
        <v>482</v>
      </c>
      <c r="E681" t="s">
        <v>455</v>
      </c>
      <c r="F681" t="s">
        <v>924</v>
      </c>
      <c r="P681" s="10"/>
      <c r="Y681">
        <v>47352000</v>
      </c>
      <c r="Z681" s="10">
        <v>42369</v>
      </c>
      <c r="AI681" s="9">
        <v>10854000</v>
      </c>
      <c r="AJ681" s="10">
        <v>42735</v>
      </c>
      <c r="AS681" s="9"/>
      <c r="AT681" s="10"/>
      <c r="BC681" s="9"/>
    </row>
    <row r="682" spans="1:55" x14ac:dyDescent="0.25">
      <c r="A682">
        <v>8115</v>
      </c>
      <c r="B682" t="s">
        <v>48</v>
      </c>
      <c r="C682" t="s">
        <v>540</v>
      </c>
      <c r="D682" t="s">
        <v>482</v>
      </c>
      <c r="E682" t="s">
        <v>483</v>
      </c>
      <c r="F682" t="s">
        <v>726</v>
      </c>
      <c r="O682">
        <v>62022000</v>
      </c>
      <c r="P682" s="10">
        <v>42004</v>
      </c>
      <c r="Y682">
        <v>74992000</v>
      </c>
      <c r="Z682" s="10">
        <v>42369</v>
      </c>
      <c r="AI682" s="9">
        <v>61845000</v>
      </c>
      <c r="AJ682" s="10">
        <v>42735</v>
      </c>
      <c r="AS682" s="9"/>
      <c r="AT682" s="10"/>
      <c r="BC682" s="9"/>
    </row>
    <row r="683" spans="1:55" x14ac:dyDescent="0.25">
      <c r="A683">
        <v>8115</v>
      </c>
      <c r="B683" t="s">
        <v>48</v>
      </c>
      <c r="C683" t="s">
        <v>540</v>
      </c>
      <c r="D683" t="s">
        <v>482</v>
      </c>
      <c r="E683" t="s">
        <v>483</v>
      </c>
      <c r="F683" t="s">
        <v>925</v>
      </c>
      <c r="P683" s="10"/>
      <c r="Z683" s="10"/>
      <c r="AI683" s="9">
        <v>19715000</v>
      </c>
      <c r="AJ683" s="10">
        <v>42735</v>
      </c>
      <c r="AS683" s="9"/>
      <c r="AT683" s="10"/>
      <c r="BC683" s="9"/>
    </row>
    <row r="684" spans="1:55" x14ac:dyDescent="0.25">
      <c r="A684">
        <v>8115</v>
      </c>
      <c r="B684" t="s">
        <v>48</v>
      </c>
      <c r="C684" t="s">
        <v>540</v>
      </c>
      <c r="D684" t="s">
        <v>482</v>
      </c>
      <c r="E684" t="s">
        <v>483</v>
      </c>
      <c r="F684" t="s">
        <v>921</v>
      </c>
      <c r="O684">
        <v>3046000</v>
      </c>
      <c r="P684" s="10">
        <v>42004</v>
      </c>
      <c r="Y684">
        <v>15470000</v>
      </c>
      <c r="Z684" s="10">
        <v>42369</v>
      </c>
      <c r="AI684" s="9">
        <v>21889000</v>
      </c>
      <c r="AJ684" s="10">
        <v>42735</v>
      </c>
      <c r="AS684" s="9"/>
      <c r="AT684" s="10"/>
      <c r="BC684" s="9"/>
    </row>
    <row r="685" spans="1:55" x14ac:dyDescent="0.25">
      <c r="A685">
        <v>8115</v>
      </c>
      <c r="B685" t="s">
        <v>48</v>
      </c>
      <c r="C685" t="s">
        <v>540</v>
      </c>
      <c r="D685" t="s">
        <v>482</v>
      </c>
      <c r="E685" t="s">
        <v>483</v>
      </c>
      <c r="F685" t="s">
        <v>656</v>
      </c>
      <c r="O685">
        <v>12738000</v>
      </c>
      <c r="P685" s="10">
        <v>42004</v>
      </c>
      <c r="Y685">
        <v>13961000</v>
      </c>
      <c r="Z685" s="10">
        <v>42369</v>
      </c>
      <c r="AI685" s="9">
        <v>11625000</v>
      </c>
      <c r="AJ685" s="10">
        <v>42735</v>
      </c>
      <c r="AS685" s="9"/>
      <c r="AT685" s="10"/>
      <c r="BC685" s="9"/>
    </row>
    <row r="686" spans="1:55" x14ac:dyDescent="0.25">
      <c r="A686">
        <v>8115</v>
      </c>
      <c r="B686" t="s">
        <v>48</v>
      </c>
      <c r="C686" t="s">
        <v>540</v>
      </c>
      <c r="D686" t="s">
        <v>482</v>
      </c>
      <c r="E686" t="s">
        <v>483</v>
      </c>
      <c r="F686" t="s">
        <v>577</v>
      </c>
      <c r="P686" s="10"/>
      <c r="Z686" s="10"/>
      <c r="AI686" s="9">
        <v>0</v>
      </c>
      <c r="AJ686" s="10">
        <v>42735</v>
      </c>
      <c r="AS686" s="9"/>
      <c r="AT686" s="10"/>
      <c r="BC686" s="9"/>
    </row>
    <row r="687" spans="1:55" x14ac:dyDescent="0.25">
      <c r="A687">
        <v>1243</v>
      </c>
      <c r="B687" t="s">
        <v>76</v>
      </c>
      <c r="C687" t="s">
        <v>543</v>
      </c>
      <c r="D687" t="s">
        <v>482</v>
      </c>
      <c r="E687" t="s">
        <v>483</v>
      </c>
      <c r="F687" t="s">
        <v>59</v>
      </c>
      <c r="P687" s="10"/>
      <c r="Z687" s="10"/>
      <c r="AI687" s="9">
        <v>350264000</v>
      </c>
      <c r="AJ687" s="10">
        <v>42735</v>
      </c>
      <c r="AS687" s="9"/>
      <c r="AT687" s="10"/>
      <c r="BC687" s="9"/>
    </row>
    <row r="688" spans="1:55" x14ac:dyDescent="0.25">
      <c r="A688">
        <v>8113</v>
      </c>
      <c r="B688" t="s">
        <v>363</v>
      </c>
      <c r="C688" t="s">
        <v>463</v>
      </c>
      <c r="D688" t="s">
        <v>482</v>
      </c>
      <c r="E688" t="s">
        <v>455</v>
      </c>
      <c r="F688" t="s">
        <v>456</v>
      </c>
      <c r="O688">
        <v>29643000</v>
      </c>
      <c r="P688" s="10">
        <v>42004</v>
      </c>
      <c r="Y688">
        <v>43530000</v>
      </c>
      <c r="Z688" s="10">
        <v>42369</v>
      </c>
      <c r="AI688" s="9">
        <v>47545000</v>
      </c>
      <c r="AJ688" s="10">
        <v>42735</v>
      </c>
      <c r="AS688" s="9">
        <v>54301000</v>
      </c>
      <c r="AT688" s="10">
        <v>43100</v>
      </c>
      <c r="BC688" s="9"/>
    </row>
    <row r="689" spans="1:55" x14ac:dyDescent="0.25">
      <c r="A689">
        <v>8113</v>
      </c>
      <c r="B689" t="s">
        <v>363</v>
      </c>
      <c r="C689" t="s">
        <v>463</v>
      </c>
      <c r="D689" t="s">
        <v>482</v>
      </c>
      <c r="E689" t="s">
        <v>455</v>
      </c>
      <c r="F689" t="s">
        <v>921</v>
      </c>
      <c r="O689">
        <v>783000</v>
      </c>
      <c r="P689" s="10">
        <v>42004</v>
      </c>
      <c r="Y689">
        <v>1183000</v>
      </c>
      <c r="Z689" s="10">
        <v>42369</v>
      </c>
      <c r="AI689" s="9">
        <v>2170000</v>
      </c>
      <c r="AJ689" s="10">
        <v>42735</v>
      </c>
      <c r="AS689" s="9">
        <v>3588000</v>
      </c>
      <c r="AT689" s="10">
        <v>43100</v>
      </c>
      <c r="BC689" s="9"/>
    </row>
    <row r="690" spans="1:55" x14ac:dyDescent="0.25">
      <c r="A690">
        <v>8113</v>
      </c>
      <c r="B690" t="s">
        <v>363</v>
      </c>
      <c r="C690" t="s">
        <v>463</v>
      </c>
      <c r="D690" t="s">
        <v>482</v>
      </c>
      <c r="E690" t="s">
        <v>483</v>
      </c>
      <c r="F690" t="s">
        <v>138</v>
      </c>
      <c r="O690">
        <v>4868000</v>
      </c>
      <c r="P690" s="10">
        <v>42004</v>
      </c>
      <c r="Y690">
        <v>1310000</v>
      </c>
      <c r="Z690" s="10">
        <v>42369</v>
      </c>
      <c r="AI690" s="9">
        <v>3480000</v>
      </c>
      <c r="AJ690" s="10">
        <v>42735</v>
      </c>
      <c r="AS690" s="9"/>
      <c r="AT690" s="10"/>
      <c r="BC690" s="9"/>
    </row>
    <row r="691" spans="1:55" x14ac:dyDescent="0.25">
      <c r="A691">
        <v>8113</v>
      </c>
      <c r="B691" t="s">
        <v>363</v>
      </c>
      <c r="C691" t="s">
        <v>463</v>
      </c>
      <c r="D691" t="s">
        <v>482</v>
      </c>
      <c r="E691" t="s">
        <v>483</v>
      </c>
      <c r="F691" t="s">
        <v>316</v>
      </c>
      <c r="O691">
        <v>1217000</v>
      </c>
      <c r="P691" s="10">
        <v>42004</v>
      </c>
      <c r="Y691">
        <v>3057000</v>
      </c>
      <c r="Z691" s="10">
        <v>42369</v>
      </c>
      <c r="AI691" s="9">
        <v>994000</v>
      </c>
      <c r="AJ691" s="10">
        <v>42735</v>
      </c>
      <c r="AS691" s="9">
        <v>1839000</v>
      </c>
      <c r="AT691" s="10">
        <v>43100</v>
      </c>
      <c r="BC691" s="9"/>
    </row>
    <row r="692" spans="1:55" x14ac:dyDescent="0.25">
      <c r="A692">
        <v>8113</v>
      </c>
      <c r="B692" t="s">
        <v>363</v>
      </c>
      <c r="C692" t="s">
        <v>463</v>
      </c>
      <c r="D692" t="s">
        <v>482</v>
      </c>
      <c r="E692" t="s">
        <v>483</v>
      </c>
      <c r="F692" t="s">
        <v>59</v>
      </c>
      <c r="O692">
        <v>3043000</v>
      </c>
      <c r="P692" s="10">
        <v>42004</v>
      </c>
      <c r="Y692">
        <v>3494000</v>
      </c>
      <c r="Z692" s="10">
        <v>42369</v>
      </c>
      <c r="AI692" s="9">
        <v>6463000</v>
      </c>
      <c r="AJ692" s="10">
        <v>42735</v>
      </c>
      <c r="AS692" s="9">
        <v>5068530</v>
      </c>
      <c r="AT692" s="10">
        <v>43100</v>
      </c>
      <c r="BC692" s="9"/>
    </row>
    <row r="693" spans="1:55" x14ac:dyDescent="0.25">
      <c r="A693">
        <v>8113</v>
      </c>
      <c r="B693" t="s">
        <v>363</v>
      </c>
      <c r="C693" t="s">
        <v>463</v>
      </c>
      <c r="D693" t="s">
        <v>482</v>
      </c>
      <c r="E693" t="s">
        <v>483</v>
      </c>
      <c r="F693" t="s">
        <v>243</v>
      </c>
      <c r="O693">
        <v>1521000</v>
      </c>
      <c r="P693" s="10">
        <v>42004</v>
      </c>
      <c r="Y693">
        <v>1310000</v>
      </c>
      <c r="Z693" s="10">
        <v>42369</v>
      </c>
      <c r="AI693" s="9">
        <v>6960000</v>
      </c>
      <c r="AJ693" s="10">
        <v>42735</v>
      </c>
      <c r="AS693" s="9">
        <v>7321210</v>
      </c>
      <c r="AT693" s="10">
        <v>43100</v>
      </c>
      <c r="BC693" s="9"/>
    </row>
    <row r="694" spans="1:55" x14ac:dyDescent="0.25">
      <c r="A694">
        <v>8113</v>
      </c>
      <c r="B694" t="s">
        <v>363</v>
      </c>
      <c r="C694" t="s">
        <v>463</v>
      </c>
      <c r="D694" t="s">
        <v>482</v>
      </c>
      <c r="E694" t="s">
        <v>483</v>
      </c>
      <c r="F694" t="s">
        <v>926</v>
      </c>
      <c r="O694">
        <v>609000</v>
      </c>
      <c r="P694" s="10">
        <v>42004</v>
      </c>
      <c r="Y694">
        <v>5241000</v>
      </c>
      <c r="Z694" s="10">
        <v>42369</v>
      </c>
      <c r="AI694" s="9">
        <v>1491000</v>
      </c>
      <c r="AJ694" s="10">
        <v>42735</v>
      </c>
      <c r="AS694" s="9">
        <v>5068530</v>
      </c>
      <c r="AT694" s="10">
        <v>43100</v>
      </c>
      <c r="BC694" s="9"/>
    </row>
    <row r="695" spans="1:55" x14ac:dyDescent="0.25">
      <c r="A695">
        <v>8113</v>
      </c>
      <c r="B695" t="s">
        <v>363</v>
      </c>
      <c r="C695" t="s">
        <v>463</v>
      </c>
      <c r="D695" t="s">
        <v>482</v>
      </c>
      <c r="E695" t="s">
        <v>483</v>
      </c>
      <c r="F695" t="s">
        <v>98</v>
      </c>
      <c r="O695">
        <v>3043000</v>
      </c>
      <c r="P695" s="10">
        <v>42004</v>
      </c>
      <c r="Y695">
        <v>2620000</v>
      </c>
      <c r="Z695" s="10">
        <v>42369</v>
      </c>
      <c r="AI695" s="9">
        <v>3977000</v>
      </c>
      <c r="AJ695" s="10">
        <v>42735</v>
      </c>
      <c r="AS695" s="9">
        <v>8447550</v>
      </c>
      <c r="AT695" s="10">
        <v>43100</v>
      </c>
      <c r="BC695" s="9"/>
    </row>
    <row r="696" spans="1:55" x14ac:dyDescent="0.25">
      <c r="A696">
        <v>8113</v>
      </c>
      <c r="B696" t="s">
        <v>363</v>
      </c>
      <c r="C696" t="s">
        <v>463</v>
      </c>
      <c r="D696" t="s">
        <v>482</v>
      </c>
      <c r="E696" t="s">
        <v>483</v>
      </c>
      <c r="F696" t="s">
        <v>239</v>
      </c>
      <c r="O696">
        <v>0</v>
      </c>
      <c r="P696" s="10">
        <v>42004</v>
      </c>
      <c r="Y696">
        <v>5677000</v>
      </c>
      <c r="Z696" s="10">
        <v>42369</v>
      </c>
      <c r="AI696" s="9">
        <v>3977000</v>
      </c>
      <c r="AJ696" s="10">
        <v>42735</v>
      </c>
      <c r="AS696" s="9">
        <v>563170</v>
      </c>
      <c r="AT696" s="10">
        <v>43100</v>
      </c>
      <c r="BC696" s="9"/>
    </row>
    <row r="697" spans="1:55" x14ac:dyDescent="0.25">
      <c r="A697">
        <v>8113</v>
      </c>
      <c r="B697" t="s">
        <v>363</v>
      </c>
      <c r="C697" t="s">
        <v>463</v>
      </c>
      <c r="D697" t="s">
        <v>482</v>
      </c>
      <c r="E697" t="s">
        <v>483</v>
      </c>
      <c r="F697" t="s">
        <v>287</v>
      </c>
      <c r="O697">
        <v>609000</v>
      </c>
      <c r="P697" s="10">
        <v>42004</v>
      </c>
      <c r="Y697">
        <v>4367000</v>
      </c>
      <c r="Z697" s="10">
        <v>42369</v>
      </c>
      <c r="AI697" s="9">
        <v>994000</v>
      </c>
      <c r="AJ697" s="10">
        <v>42735</v>
      </c>
      <c r="AS697" s="9">
        <v>1126340</v>
      </c>
      <c r="AT697" s="10">
        <v>43100</v>
      </c>
      <c r="BC697" s="9"/>
    </row>
    <row r="698" spans="1:55" x14ac:dyDescent="0.25">
      <c r="A698">
        <v>8113</v>
      </c>
      <c r="B698" t="s">
        <v>363</v>
      </c>
      <c r="C698" t="s">
        <v>463</v>
      </c>
      <c r="D698" t="s">
        <v>482</v>
      </c>
      <c r="E698" t="s">
        <v>483</v>
      </c>
      <c r="F698" t="s">
        <v>458</v>
      </c>
      <c r="O698">
        <v>15517000</v>
      </c>
      <c r="P698" s="10">
        <v>42004</v>
      </c>
      <c r="Y698">
        <v>16595000</v>
      </c>
      <c r="Z698" s="10">
        <v>42369</v>
      </c>
      <c r="AI698" s="9">
        <v>21377000</v>
      </c>
      <c r="AJ698" s="10">
        <v>42735</v>
      </c>
      <c r="AS698" s="9">
        <v>28721670</v>
      </c>
      <c r="AT698" s="10">
        <v>43100</v>
      </c>
      <c r="BC698" s="9"/>
    </row>
    <row r="699" spans="1:55" x14ac:dyDescent="0.25">
      <c r="A699">
        <v>8063</v>
      </c>
      <c r="B699" t="s">
        <v>27</v>
      </c>
      <c r="C699" t="s">
        <v>545</v>
      </c>
      <c r="D699" t="s">
        <v>482</v>
      </c>
      <c r="E699" t="s">
        <v>455</v>
      </c>
      <c r="F699" t="s">
        <v>927</v>
      </c>
      <c r="O699">
        <v>221199000</v>
      </c>
      <c r="P699" s="10">
        <v>42004</v>
      </c>
      <c r="Y699">
        <v>230853000</v>
      </c>
      <c r="Z699" s="10">
        <v>42369</v>
      </c>
      <c r="AI699" s="9">
        <v>254391000</v>
      </c>
      <c r="AJ699" s="10">
        <v>42735</v>
      </c>
      <c r="AS699" s="9"/>
      <c r="AT699" s="10"/>
      <c r="BC699" s="9"/>
    </row>
    <row r="700" spans="1:55" x14ac:dyDescent="0.25">
      <c r="A700">
        <v>8063</v>
      </c>
      <c r="B700" t="s">
        <v>27</v>
      </c>
      <c r="C700" t="s">
        <v>545</v>
      </c>
      <c r="D700" t="s">
        <v>482</v>
      </c>
      <c r="E700" t="s">
        <v>455</v>
      </c>
      <c r="F700" t="s">
        <v>928</v>
      </c>
      <c r="O700">
        <v>132883000</v>
      </c>
      <c r="P700" s="10">
        <v>42004</v>
      </c>
      <c r="Y700">
        <v>135880000</v>
      </c>
      <c r="Z700" s="10">
        <v>42369</v>
      </c>
      <c r="AI700" s="9">
        <v>141170000</v>
      </c>
      <c r="AJ700" s="10">
        <v>42735</v>
      </c>
      <c r="AS700" s="9"/>
      <c r="AT700" s="10"/>
      <c r="BC700" s="9"/>
    </row>
    <row r="701" spans="1:55" x14ac:dyDescent="0.25">
      <c r="A701">
        <v>8063</v>
      </c>
      <c r="B701" t="s">
        <v>27</v>
      </c>
      <c r="C701" t="s">
        <v>545</v>
      </c>
      <c r="D701" t="s">
        <v>482</v>
      </c>
      <c r="E701" t="s">
        <v>455</v>
      </c>
      <c r="F701" t="s">
        <v>929</v>
      </c>
      <c r="O701">
        <v>56138000</v>
      </c>
      <c r="P701" s="10">
        <v>42004</v>
      </c>
      <c r="Y701">
        <v>60446000</v>
      </c>
      <c r="Z701" s="10">
        <v>42369</v>
      </c>
      <c r="AI701" s="9">
        <v>66829000</v>
      </c>
      <c r="AJ701" s="10">
        <v>42735</v>
      </c>
      <c r="AS701" s="9"/>
      <c r="AT701" s="10"/>
      <c r="BC701" s="9"/>
    </row>
    <row r="702" spans="1:55" x14ac:dyDescent="0.25">
      <c r="A702">
        <v>8063</v>
      </c>
      <c r="B702" t="s">
        <v>27</v>
      </c>
      <c r="C702" t="s">
        <v>545</v>
      </c>
      <c r="D702" t="s">
        <v>482</v>
      </c>
      <c r="E702" t="s">
        <v>455</v>
      </c>
      <c r="F702" t="s">
        <v>930</v>
      </c>
      <c r="O702">
        <v>31347000</v>
      </c>
      <c r="P702" s="10">
        <v>42004</v>
      </c>
      <c r="Y702">
        <v>33250000</v>
      </c>
      <c r="Z702" s="10">
        <v>42369</v>
      </c>
      <c r="AI702" s="9">
        <v>38336000</v>
      </c>
      <c r="AJ702" s="10">
        <v>42735</v>
      </c>
      <c r="AS702" s="9"/>
      <c r="AT702" s="10"/>
      <c r="BC702" s="9"/>
    </row>
    <row r="703" spans="1:55" x14ac:dyDescent="0.25">
      <c r="A703">
        <v>8063</v>
      </c>
      <c r="B703" t="s">
        <v>27</v>
      </c>
      <c r="C703" t="s">
        <v>545</v>
      </c>
      <c r="D703" t="s">
        <v>482</v>
      </c>
      <c r="E703" t="s">
        <v>455</v>
      </c>
      <c r="F703" t="s">
        <v>931</v>
      </c>
      <c r="O703">
        <v>102698000</v>
      </c>
      <c r="P703" s="10">
        <v>42004</v>
      </c>
      <c r="Y703">
        <v>113641000</v>
      </c>
      <c r="Z703" s="10">
        <v>42369</v>
      </c>
      <c r="AI703" s="9">
        <v>160256000</v>
      </c>
      <c r="AJ703" s="10">
        <v>42735</v>
      </c>
      <c r="AS703" s="9"/>
      <c r="AT703" s="10"/>
      <c r="BC703" s="9"/>
    </row>
    <row r="704" spans="1:55" x14ac:dyDescent="0.25">
      <c r="A704">
        <v>8063</v>
      </c>
      <c r="B704" t="s">
        <v>27</v>
      </c>
      <c r="C704" t="s">
        <v>545</v>
      </c>
      <c r="D704" t="s">
        <v>482</v>
      </c>
      <c r="E704" t="s">
        <v>455</v>
      </c>
      <c r="F704" t="s">
        <v>605</v>
      </c>
      <c r="O704">
        <v>-38949000</v>
      </c>
      <c r="P704" s="10">
        <v>42004</v>
      </c>
      <c r="Y704">
        <v>-38762000</v>
      </c>
      <c r="Z704" s="10">
        <v>42369</v>
      </c>
      <c r="AI704" s="9">
        <v>-50624000</v>
      </c>
      <c r="AJ704" s="10">
        <v>42735</v>
      </c>
      <c r="AS704" s="9"/>
      <c r="AT704" s="10"/>
      <c r="BC704" s="9"/>
    </row>
    <row r="705" spans="1:55" x14ac:dyDescent="0.25">
      <c r="A705">
        <v>8063</v>
      </c>
      <c r="B705" t="s">
        <v>27</v>
      </c>
      <c r="C705" t="s">
        <v>545</v>
      </c>
      <c r="D705" t="s">
        <v>482</v>
      </c>
      <c r="E705" t="s">
        <v>483</v>
      </c>
      <c r="F705" t="s">
        <v>2069</v>
      </c>
      <c r="O705">
        <v>53986000</v>
      </c>
      <c r="P705" s="10">
        <v>42004</v>
      </c>
      <c r="Y705">
        <v>53389000</v>
      </c>
      <c r="Z705" s="10">
        <v>42369</v>
      </c>
      <c r="AI705" s="9">
        <v>54625000</v>
      </c>
      <c r="AJ705" s="10">
        <v>42735</v>
      </c>
      <c r="AS705" s="9"/>
      <c r="AT705" s="10"/>
      <c r="BC705" s="9"/>
    </row>
    <row r="706" spans="1:55" x14ac:dyDescent="0.25">
      <c r="A706">
        <v>8063</v>
      </c>
      <c r="B706" t="s">
        <v>27</v>
      </c>
      <c r="C706" t="s">
        <v>545</v>
      </c>
      <c r="D706" t="s">
        <v>482</v>
      </c>
      <c r="E706" t="s">
        <v>483</v>
      </c>
      <c r="F706" t="s">
        <v>113</v>
      </c>
      <c r="O706">
        <v>118418000</v>
      </c>
      <c r="P706" s="10">
        <v>42004</v>
      </c>
      <c r="Y706">
        <v>122816000</v>
      </c>
      <c r="Z706" s="10">
        <v>42369</v>
      </c>
      <c r="AI706" s="9">
        <v>135759000</v>
      </c>
      <c r="AJ706" s="10">
        <v>42735</v>
      </c>
      <c r="AS706" s="9"/>
      <c r="AT706" s="10"/>
      <c r="BC706" s="9"/>
    </row>
    <row r="707" spans="1:55" x14ac:dyDescent="0.25">
      <c r="A707">
        <v>8063</v>
      </c>
      <c r="B707" t="s">
        <v>27</v>
      </c>
      <c r="C707" t="s">
        <v>545</v>
      </c>
      <c r="D707" t="s">
        <v>482</v>
      </c>
      <c r="E707" t="s">
        <v>483</v>
      </c>
      <c r="F707" t="s">
        <v>105</v>
      </c>
      <c r="O707">
        <v>91790000</v>
      </c>
      <c r="P707" s="10">
        <v>42004</v>
      </c>
      <c r="Y707">
        <v>91828000</v>
      </c>
      <c r="Z707" s="10">
        <v>42369</v>
      </c>
      <c r="AI707" s="9">
        <v>95603000</v>
      </c>
      <c r="AJ707" s="10">
        <v>42735</v>
      </c>
      <c r="AS707" s="9"/>
      <c r="AT707" s="10"/>
      <c r="BC707" s="9"/>
    </row>
    <row r="708" spans="1:55" x14ac:dyDescent="0.25">
      <c r="A708">
        <v>8063</v>
      </c>
      <c r="B708" t="s">
        <v>27</v>
      </c>
      <c r="C708" t="s">
        <v>545</v>
      </c>
      <c r="D708" t="s">
        <v>482</v>
      </c>
      <c r="E708" t="s">
        <v>483</v>
      </c>
      <c r="F708" t="s">
        <v>279</v>
      </c>
      <c r="P708" s="10"/>
      <c r="Y708">
        <v>65433000</v>
      </c>
      <c r="Z708" s="10">
        <v>42369</v>
      </c>
      <c r="AI708" s="9">
        <v>68286000</v>
      </c>
      <c r="AJ708" s="10">
        <v>42735</v>
      </c>
      <c r="AS708" s="9"/>
      <c r="AT708" s="10"/>
      <c r="BC708" s="9"/>
    </row>
    <row r="709" spans="1:55" x14ac:dyDescent="0.25">
      <c r="A709">
        <v>8063</v>
      </c>
      <c r="B709" t="s">
        <v>27</v>
      </c>
      <c r="C709" t="s">
        <v>545</v>
      </c>
      <c r="D709" t="s">
        <v>482</v>
      </c>
      <c r="E709" t="s">
        <v>483</v>
      </c>
      <c r="F709" t="s">
        <v>458</v>
      </c>
      <c r="O709">
        <v>241125000</v>
      </c>
      <c r="P709" s="10">
        <v>42004</v>
      </c>
      <c r="Y709">
        <v>201841000</v>
      </c>
      <c r="Z709" s="10">
        <v>42369</v>
      </c>
      <c r="AI709" s="9">
        <v>256085000</v>
      </c>
      <c r="AJ709" s="10">
        <v>42735</v>
      </c>
      <c r="AS709" s="9"/>
      <c r="AT709" s="10"/>
      <c r="BC709" s="9"/>
    </row>
    <row r="710" spans="1:55" x14ac:dyDescent="0.25">
      <c r="A710">
        <v>8354</v>
      </c>
      <c r="B710" t="s">
        <v>25</v>
      </c>
      <c r="C710" t="s">
        <v>545</v>
      </c>
      <c r="D710" t="s">
        <v>482</v>
      </c>
      <c r="E710" t="s">
        <v>455</v>
      </c>
      <c r="F710" t="s">
        <v>932</v>
      </c>
      <c r="O710">
        <v>1752317000</v>
      </c>
      <c r="P710" s="10">
        <v>42004</v>
      </c>
      <c r="Y710">
        <v>1834817000</v>
      </c>
      <c r="Z710" s="10">
        <v>42369</v>
      </c>
      <c r="AI710" s="9">
        <v>1752458000</v>
      </c>
      <c r="AJ710" s="10">
        <v>42735</v>
      </c>
      <c r="AS710" s="9">
        <v>1583073000</v>
      </c>
      <c r="AT710" s="10">
        <v>43100</v>
      </c>
      <c r="BC710" s="9"/>
    </row>
    <row r="711" spans="1:55" x14ac:dyDescent="0.25">
      <c r="A711">
        <v>8354</v>
      </c>
      <c r="B711" t="s">
        <v>25</v>
      </c>
      <c r="C711" t="s">
        <v>545</v>
      </c>
      <c r="D711" t="s">
        <v>482</v>
      </c>
      <c r="E711" t="s">
        <v>455</v>
      </c>
      <c r="F711" t="s">
        <v>933</v>
      </c>
      <c r="O711">
        <v>1969262000</v>
      </c>
      <c r="P711" s="10">
        <v>42004</v>
      </c>
      <c r="Y711">
        <v>2196325000</v>
      </c>
      <c r="Z711" s="10">
        <v>42369</v>
      </c>
      <c r="AI711" s="9">
        <v>2094371000</v>
      </c>
      <c r="AJ711" s="10">
        <v>42735</v>
      </c>
      <c r="AS711" s="9">
        <v>2059678000</v>
      </c>
      <c r="AT711" s="10">
        <v>43100</v>
      </c>
      <c r="BC711" s="9"/>
    </row>
    <row r="712" spans="1:55" x14ac:dyDescent="0.25">
      <c r="A712">
        <v>8354</v>
      </c>
      <c r="B712" t="s">
        <v>25</v>
      </c>
      <c r="C712" t="s">
        <v>545</v>
      </c>
      <c r="D712" t="s">
        <v>482</v>
      </c>
      <c r="E712" t="s">
        <v>455</v>
      </c>
      <c r="F712" t="s">
        <v>934</v>
      </c>
      <c r="O712">
        <v>1550395000</v>
      </c>
      <c r="P712" s="10">
        <v>42004</v>
      </c>
      <c r="Y712">
        <v>1718089000</v>
      </c>
      <c r="Z712" s="10">
        <v>42369</v>
      </c>
      <c r="AI712" s="9">
        <v>1598393000</v>
      </c>
      <c r="AJ712" s="10">
        <v>42735</v>
      </c>
      <c r="AS712" s="9">
        <v>1643535000</v>
      </c>
      <c r="AT712" s="10">
        <v>43100</v>
      </c>
      <c r="BC712" s="9"/>
    </row>
    <row r="713" spans="1:55" x14ac:dyDescent="0.25">
      <c r="A713">
        <v>8354</v>
      </c>
      <c r="B713" t="s">
        <v>25</v>
      </c>
      <c r="C713" t="s">
        <v>545</v>
      </c>
      <c r="D713" t="s">
        <v>482</v>
      </c>
      <c r="E713" t="s">
        <v>455</v>
      </c>
      <c r="F713" t="s">
        <v>935</v>
      </c>
      <c r="O713">
        <v>587295000</v>
      </c>
      <c r="P713" s="10">
        <v>42004</v>
      </c>
      <c r="Y713">
        <v>627989000</v>
      </c>
      <c r="Z713" s="10">
        <v>42369</v>
      </c>
      <c r="AI713" s="9">
        <v>593752000</v>
      </c>
      <c r="AJ713" s="10">
        <v>42735</v>
      </c>
      <c r="AS713" s="9">
        <v>602761000</v>
      </c>
      <c r="AT713" s="10">
        <v>43100</v>
      </c>
      <c r="BC713" s="9"/>
    </row>
    <row r="714" spans="1:55" x14ac:dyDescent="0.25">
      <c r="A714">
        <v>1935</v>
      </c>
      <c r="B714" t="s">
        <v>398</v>
      </c>
      <c r="C714" t="s">
        <v>463</v>
      </c>
      <c r="D714" t="s">
        <v>482</v>
      </c>
      <c r="E714" t="s">
        <v>455</v>
      </c>
      <c r="F714" t="s">
        <v>2103</v>
      </c>
      <c r="O714">
        <v>103556000</v>
      </c>
      <c r="P714" s="10">
        <v>42004</v>
      </c>
      <c r="Y714">
        <v>111247000</v>
      </c>
      <c r="Z714" s="10">
        <v>42369</v>
      </c>
      <c r="AI714" s="9">
        <v>118017000</v>
      </c>
      <c r="AJ714" s="10">
        <v>42735</v>
      </c>
      <c r="AS714" s="9"/>
      <c r="AT714" s="10"/>
      <c r="BC714" s="9"/>
    </row>
    <row r="715" spans="1:55" x14ac:dyDescent="0.25">
      <c r="A715">
        <v>1935</v>
      </c>
      <c r="B715" t="s">
        <v>398</v>
      </c>
      <c r="C715" t="s">
        <v>463</v>
      </c>
      <c r="D715" t="s">
        <v>482</v>
      </c>
      <c r="E715" t="s">
        <v>455</v>
      </c>
      <c r="F715" t="s">
        <v>2104</v>
      </c>
      <c r="O715">
        <v>14143000</v>
      </c>
      <c r="P715" s="10">
        <v>42004</v>
      </c>
      <c r="Y715">
        <v>15238000</v>
      </c>
      <c r="Z715" s="10">
        <v>42369</v>
      </c>
      <c r="AI715" s="9">
        <v>15388000</v>
      </c>
      <c r="AJ715" s="10">
        <v>42735</v>
      </c>
      <c r="AS715" s="9"/>
      <c r="AT715" s="10"/>
      <c r="BC715" s="9"/>
    </row>
    <row r="716" spans="1:55" x14ac:dyDescent="0.25">
      <c r="A716">
        <v>1935</v>
      </c>
      <c r="B716" t="s">
        <v>398</v>
      </c>
      <c r="C716" t="s">
        <v>463</v>
      </c>
      <c r="D716" t="s">
        <v>482</v>
      </c>
      <c r="E716" t="s">
        <v>455</v>
      </c>
      <c r="F716" t="s">
        <v>937</v>
      </c>
      <c r="O716">
        <v>-560000</v>
      </c>
      <c r="P716" s="10">
        <v>42004</v>
      </c>
      <c r="Y716">
        <v>-460000</v>
      </c>
      <c r="Z716" s="10">
        <v>42369</v>
      </c>
      <c r="AI716" s="9">
        <v>-499000</v>
      </c>
      <c r="AJ716" s="10">
        <v>42735</v>
      </c>
      <c r="AS716" s="9"/>
      <c r="AT716" s="10"/>
      <c r="BC716" s="9"/>
    </row>
    <row r="717" spans="1:55" x14ac:dyDescent="0.25">
      <c r="A717">
        <v>8354</v>
      </c>
      <c r="B717" t="s">
        <v>25</v>
      </c>
      <c r="C717" t="s">
        <v>545</v>
      </c>
      <c r="D717" t="s">
        <v>482</v>
      </c>
      <c r="E717" t="s">
        <v>483</v>
      </c>
      <c r="F717" t="s">
        <v>803</v>
      </c>
      <c r="O717">
        <v>890748000</v>
      </c>
      <c r="P717" s="10">
        <v>42004</v>
      </c>
      <c r="Y717">
        <v>864587000</v>
      </c>
      <c r="Z717" s="10">
        <v>42369</v>
      </c>
      <c r="AI717" s="9">
        <v>918700000</v>
      </c>
      <c r="AJ717" s="10">
        <v>42735</v>
      </c>
      <c r="AS717" s="9">
        <v>566671000</v>
      </c>
      <c r="AT717" s="10">
        <v>43100</v>
      </c>
      <c r="BC717" s="9"/>
    </row>
    <row r="718" spans="1:55" x14ac:dyDescent="0.25">
      <c r="A718">
        <v>8354</v>
      </c>
      <c r="B718" t="s">
        <v>25</v>
      </c>
      <c r="C718" t="s">
        <v>545</v>
      </c>
      <c r="D718" t="s">
        <v>482</v>
      </c>
      <c r="E718" t="s">
        <v>483</v>
      </c>
      <c r="F718" t="s">
        <v>59</v>
      </c>
      <c r="P718" s="10"/>
      <c r="Y718">
        <v>762284000</v>
      </c>
      <c r="Z718" s="10">
        <v>42369</v>
      </c>
      <c r="AI718" s="9">
        <v>717137000</v>
      </c>
      <c r="AJ718" s="10">
        <v>42735</v>
      </c>
      <c r="AS718" s="9">
        <v>882008000</v>
      </c>
      <c r="AT718" s="10">
        <v>43100</v>
      </c>
      <c r="BC718" s="9"/>
    </row>
    <row r="719" spans="1:55" x14ac:dyDescent="0.25">
      <c r="A719">
        <v>8354</v>
      </c>
      <c r="B719" t="s">
        <v>25</v>
      </c>
      <c r="C719" t="s">
        <v>545</v>
      </c>
      <c r="D719" t="s">
        <v>482</v>
      </c>
      <c r="E719" t="s">
        <v>483</v>
      </c>
      <c r="F719" t="s">
        <v>938</v>
      </c>
      <c r="P719" s="10"/>
      <c r="Y719">
        <v>2244384000</v>
      </c>
      <c r="Z719" s="10">
        <v>42369</v>
      </c>
      <c r="AI719" s="9">
        <v>1990861000</v>
      </c>
      <c r="AJ719" s="10">
        <v>42735</v>
      </c>
      <c r="AS719" s="9"/>
      <c r="AT719" s="10"/>
      <c r="BC719" s="9"/>
    </row>
    <row r="720" spans="1:55" x14ac:dyDescent="0.25">
      <c r="A720">
        <v>8354</v>
      </c>
      <c r="B720" t="s">
        <v>25</v>
      </c>
      <c r="C720" t="s">
        <v>545</v>
      </c>
      <c r="D720" t="s">
        <v>482</v>
      </c>
      <c r="E720" t="s">
        <v>483</v>
      </c>
      <c r="F720" t="s">
        <v>26</v>
      </c>
      <c r="P720" s="10"/>
      <c r="Y720">
        <v>228398000</v>
      </c>
      <c r="Z720" s="10">
        <v>42369</v>
      </c>
      <c r="AI720" s="9">
        <v>167273000</v>
      </c>
      <c r="AJ720" s="10">
        <v>42735</v>
      </c>
      <c r="AS720" s="9"/>
      <c r="AT720" s="10"/>
      <c r="BC720" s="9"/>
    </row>
    <row r="721" spans="1:56" x14ac:dyDescent="0.25">
      <c r="A721">
        <v>8354</v>
      </c>
      <c r="B721" t="s">
        <v>25</v>
      </c>
      <c r="C721" t="s">
        <v>545</v>
      </c>
      <c r="D721" t="s">
        <v>482</v>
      </c>
      <c r="E721" t="s">
        <v>483</v>
      </c>
      <c r="F721" t="s">
        <v>2065</v>
      </c>
      <c r="P721" s="10"/>
      <c r="Y721">
        <v>805975000</v>
      </c>
      <c r="Z721" s="10">
        <v>42369</v>
      </c>
      <c r="AI721" s="9">
        <v>708274000</v>
      </c>
      <c r="AJ721" s="10">
        <v>42735</v>
      </c>
      <c r="AS721" s="9">
        <v>779983000</v>
      </c>
      <c r="AT721" s="10">
        <v>43100</v>
      </c>
      <c r="BC721" s="9"/>
    </row>
    <row r="722" spans="1:56" x14ac:dyDescent="0.25">
      <c r="A722">
        <v>8354</v>
      </c>
      <c r="B722" t="s">
        <v>25</v>
      </c>
      <c r="C722" t="s">
        <v>545</v>
      </c>
      <c r="D722" t="s">
        <v>482</v>
      </c>
      <c r="E722" t="s">
        <v>483</v>
      </c>
      <c r="F722" t="s">
        <v>834</v>
      </c>
      <c r="O722">
        <v>209462000</v>
      </c>
      <c r="P722" s="10">
        <v>42004</v>
      </c>
      <c r="Y722">
        <v>285557000</v>
      </c>
      <c r="Z722" s="10">
        <v>42369</v>
      </c>
      <c r="AI722" s="9">
        <v>1258942000</v>
      </c>
      <c r="AJ722" s="10">
        <v>42735</v>
      </c>
      <c r="AS722" s="9">
        <v>1223914000</v>
      </c>
      <c r="AT722" s="10">
        <v>43100</v>
      </c>
      <c r="BC722" s="9"/>
    </row>
    <row r="723" spans="1:56" x14ac:dyDescent="0.25">
      <c r="A723">
        <v>1716</v>
      </c>
      <c r="B723" t="s">
        <v>49</v>
      </c>
      <c r="C723" t="s">
        <v>540</v>
      </c>
      <c r="D723" t="s">
        <v>482</v>
      </c>
      <c r="E723" t="s">
        <v>455</v>
      </c>
      <c r="F723" t="s">
        <v>939</v>
      </c>
      <c r="O723">
        <v>1730075000</v>
      </c>
      <c r="P723" s="10">
        <v>42004</v>
      </c>
      <c r="Y723">
        <v>3914644000</v>
      </c>
      <c r="Z723" s="10">
        <v>42369</v>
      </c>
      <c r="AI723" s="9">
        <v>3735456000</v>
      </c>
      <c r="AJ723" s="10">
        <v>42735</v>
      </c>
      <c r="AS723" s="9">
        <v>3392952000</v>
      </c>
      <c r="AT723" s="10">
        <v>43100</v>
      </c>
      <c r="BC723" s="9"/>
    </row>
    <row r="724" spans="1:56" x14ac:dyDescent="0.25">
      <c r="A724">
        <v>1716</v>
      </c>
      <c r="B724" t="s">
        <v>49</v>
      </c>
      <c r="C724" t="s">
        <v>540</v>
      </c>
      <c r="D724" t="s">
        <v>482</v>
      </c>
      <c r="E724" t="s">
        <v>455</v>
      </c>
      <c r="F724" t="s">
        <v>940</v>
      </c>
      <c r="O724">
        <v>971781000</v>
      </c>
      <c r="P724" s="10">
        <v>42004</v>
      </c>
      <c r="Y724">
        <v>780886000</v>
      </c>
      <c r="Z724" s="10">
        <v>42369</v>
      </c>
      <c r="AI724" s="9">
        <v>355944000</v>
      </c>
      <c r="AJ724" s="10">
        <v>42735</v>
      </c>
      <c r="AS724" s="9">
        <v>432804000</v>
      </c>
      <c r="AT724" s="10">
        <v>43100</v>
      </c>
      <c r="BC724" s="9"/>
    </row>
    <row r="725" spans="1:56" x14ac:dyDescent="0.25">
      <c r="A725">
        <v>1716</v>
      </c>
      <c r="B725" t="s">
        <v>49</v>
      </c>
      <c r="C725" t="s">
        <v>540</v>
      </c>
      <c r="D725" t="s">
        <v>482</v>
      </c>
      <c r="E725" t="s">
        <v>455</v>
      </c>
      <c r="F725" t="s">
        <v>647</v>
      </c>
      <c r="O725">
        <v>1350312000</v>
      </c>
      <c r="P725" s="10">
        <v>42004</v>
      </c>
      <c r="Y725">
        <v>1784821000</v>
      </c>
      <c r="Z725" s="10">
        <v>42369</v>
      </c>
      <c r="AI725" s="9">
        <v>1624034000</v>
      </c>
      <c r="AJ725" s="10">
        <v>42735</v>
      </c>
      <c r="AS725" s="9">
        <v>1334554000</v>
      </c>
      <c r="AT725" s="10">
        <v>43100</v>
      </c>
      <c r="BC725" s="9"/>
    </row>
    <row r="726" spans="1:56" x14ac:dyDescent="0.25">
      <c r="A726">
        <v>1716</v>
      </c>
      <c r="B726" t="s">
        <v>49</v>
      </c>
      <c r="C726" t="s">
        <v>540</v>
      </c>
      <c r="D726" t="s">
        <v>482</v>
      </c>
      <c r="E726" t="s">
        <v>455</v>
      </c>
      <c r="F726" t="s">
        <v>593</v>
      </c>
      <c r="O726">
        <v>3282508000</v>
      </c>
      <c r="P726" s="10">
        <v>42004</v>
      </c>
      <c r="Y726">
        <v>2883157000</v>
      </c>
      <c r="Z726" s="10">
        <v>42369</v>
      </c>
      <c r="AI726" s="9">
        <v>2507651000</v>
      </c>
      <c r="AJ726" s="10">
        <v>42735</v>
      </c>
      <c r="AS726" s="9">
        <v>2137805000</v>
      </c>
      <c r="AT726" s="10">
        <v>43100</v>
      </c>
      <c r="BC726" s="9"/>
    </row>
    <row r="727" spans="1:56" x14ac:dyDescent="0.25">
      <c r="A727">
        <v>1716</v>
      </c>
      <c r="B727" t="s">
        <v>49</v>
      </c>
      <c r="C727" t="s">
        <v>540</v>
      </c>
      <c r="D727" t="s">
        <v>482</v>
      </c>
      <c r="E727" t="s">
        <v>455</v>
      </c>
      <c r="F727" t="s">
        <v>941</v>
      </c>
      <c r="O727">
        <v>904086000</v>
      </c>
      <c r="P727" s="10">
        <v>42004</v>
      </c>
      <c r="Y727">
        <v>223446000</v>
      </c>
      <c r="Z727" s="10">
        <v>42369</v>
      </c>
      <c r="AI727" s="9">
        <v>247748000</v>
      </c>
      <c r="AJ727" s="10">
        <v>42735</v>
      </c>
      <c r="AS727" s="9"/>
      <c r="AT727" s="10"/>
      <c r="BC727" s="9"/>
    </row>
    <row r="728" spans="1:56" x14ac:dyDescent="0.25">
      <c r="A728">
        <v>1716</v>
      </c>
      <c r="B728" t="s">
        <v>49</v>
      </c>
      <c r="C728" t="s">
        <v>540</v>
      </c>
      <c r="D728" t="s">
        <v>482</v>
      </c>
      <c r="E728" t="s">
        <v>483</v>
      </c>
      <c r="F728" t="s">
        <v>44</v>
      </c>
      <c r="O728">
        <v>4914059000</v>
      </c>
      <c r="P728" s="10">
        <v>42004</v>
      </c>
      <c r="Y728">
        <v>4213648000</v>
      </c>
      <c r="Z728" s="10">
        <v>42369</v>
      </c>
      <c r="AI728" s="9">
        <v>3494171000</v>
      </c>
      <c r="AJ728" s="10">
        <v>42735</v>
      </c>
      <c r="AS728" s="9">
        <v>2938705000</v>
      </c>
      <c r="AT728" s="10">
        <v>43100</v>
      </c>
      <c r="BC728" s="9"/>
    </row>
    <row r="729" spans="1:56" x14ac:dyDescent="0.25">
      <c r="A729">
        <v>1716</v>
      </c>
      <c r="B729" t="s">
        <v>49</v>
      </c>
      <c r="C729" t="s">
        <v>540</v>
      </c>
      <c r="D729" t="s">
        <v>482</v>
      </c>
      <c r="E729" t="s">
        <v>483</v>
      </c>
      <c r="F729" t="s">
        <v>620</v>
      </c>
      <c r="O729">
        <v>470319000</v>
      </c>
      <c r="P729" s="10">
        <v>42004</v>
      </c>
      <c r="Y729">
        <v>669680000</v>
      </c>
      <c r="Z729" s="10">
        <v>42369</v>
      </c>
      <c r="AI729" s="9">
        <v>128288000</v>
      </c>
      <c r="AJ729" s="10">
        <v>42735</v>
      </c>
      <c r="AS729" s="9">
        <v>453455000</v>
      </c>
      <c r="AT729" s="10">
        <v>43100</v>
      </c>
      <c r="BC729" s="9"/>
    </row>
    <row r="730" spans="1:56" ht="15" x14ac:dyDescent="0.25">
      <c r="A730">
        <v>1716</v>
      </c>
      <c r="B730" t="s">
        <v>49</v>
      </c>
      <c r="C730" t="s">
        <v>540</v>
      </c>
      <c r="D730" t="s">
        <v>482</v>
      </c>
      <c r="E730" t="s">
        <v>483</v>
      </c>
      <c r="F730" t="s">
        <v>2167</v>
      </c>
      <c r="O730">
        <v>595801000</v>
      </c>
      <c r="P730" s="10">
        <v>42004</v>
      </c>
      <c r="Y730">
        <v>522350000</v>
      </c>
      <c r="Z730" s="10">
        <v>42369</v>
      </c>
      <c r="AI730" s="9">
        <v>443775000</v>
      </c>
      <c r="AJ730" s="10">
        <v>42735</v>
      </c>
      <c r="AS730" s="9">
        <v>204808000</v>
      </c>
      <c r="AT730" s="31">
        <v>43100</v>
      </c>
      <c r="BC730" s="9"/>
    </row>
    <row r="731" spans="1:56" x14ac:dyDescent="0.25">
      <c r="A731">
        <v>1716</v>
      </c>
      <c r="B731" t="s">
        <v>49</v>
      </c>
      <c r="C731" t="s">
        <v>540</v>
      </c>
      <c r="D731" t="s">
        <v>482</v>
      </c>
      <c r="E731" t="s">
        <v>483</v>
      </c>
      <c r="F731" t="s">
        <v>619</v>
      </c>
      <c r="O731">
        <v>609178000</v>
      </c>
      <c r="P731" s="10">
        <v>42004</v>
      </c>
      <c r="Y731">
        <v>559886000</v>
      </c>
      <c r="Z731" s="10">
        <v>42369</v>
      </c>
      <c r="AI731" s="9">
        <v>393529000</v>
      </c>
      <c r="AJ731" s="10">
        <v>42735</v>
      </c>
      <c r="AS731" s="9">
        <v>341586000</v>
      </c>
      <c r="AT731" s="10">
        <v>43100</v>
      </c>
      <c r="BC731" s="9"/>
    </row>
    <row r="732" spans="1:56" ht="15" x14ac:dyDescent="0.25">
      <c r="A732" s="30">
        <v>1716</v>
      </c>
      <c r="B732" s="30" t="s">
        <v>49</v>
      </c>
      <c r="C732" s="30" t="s">
        <v>540</v>
      </c>
      <c r="D732" s="106" t="s">
        <v>482</v>
      </c>
      <c r="E732" s="30" t="s">
        <v>483</v>
      </c>
      <c r="F732" s="30" t="s">
        <v>243</v>
      </c>
      <c r="G732" s="30"/>
      <c r="H732" s="30"/>
      <c r="I732" s="30"/>
      <c r="J732" s="30"/>
      <c r="K732" s="30"/>
      <c r="L732" s="30"/>
      <c r="M732" s="30"/>
      <c r="N732" s="30"/>
      <c r="O732" s="30"/>
      <c r="P732" s="31"/>
      <c r="Q732" s="30"/>
      <c r="R732" s="30"/>
      <c r="S732" s="30"/>
      <c r="T732" s="30"/>
      <c r="U732" s="30"/>
      <c r="V732" s="30"/>
      <c r="W732" s="30"/>
      <c r="X732" s="30"/>
      <c r="Y732" s="30"/>
      <c r="Z732" s="31"/>
      <c r="AA732" s="30"/>
      <c r="AB732" s="30"/>
      <c r="AC732" s="30"/>
      <c r="AD732" s="30"/>
      <c r="AE732" s="30"/>
      <c r="AF732" s="30"/>
      <c r="AG732" s="30"/>
      <c r="AH732" s="30"/>
      <c r="AI732" s="9"/>
      <c r="AJ732" s="31"/>
      <c r="AK732" s="30"/>
      <c r="AL732" s="30"/>
      <c r="AM732" s="30"/>
      <c r="AN732" s="30"/>
      <c r="AO732" s="30"/>
      <c r="AP732" s="30"/>
      <c r="AQ732" s="30"/>
      <c r="AR732" s="30"/>
      <c r="AS732" s="9">
        <v>992933000</v>
      </c>
      <c r="AT732" s="31">
        <v>43100</v>
      </c>
      <c r="AU732" s="30"/>
      <c r="AV732" s="30"/>
      <c r="AW732" s="30"/>
      <c r="AX732" s="30"/>
      <c r="AY732" s="30"/>
      <c r="AZ732" s="30"/>
      <c r="BA732" s="30"/>
      <c r="BB732" s="30"/>
      <c r="BC732" s="9"/>
      <c r="BD732" s="31"/>
    </row>
    <row r="733" spans="1:56" ht="15" x14ac:dyDescent="0.25">
      <c r="A733" s="30">
        <v>1716</v>
      </c>
      <c r="B733" s="30" t="s">
        <v>49</v>
      </c>
      <c r="C733" s="30" t="s">
        <v>540</v>
      </c>
      <c r="D733" s="106" t="s">
        <v>482</v>
      </c>
      <c r="E733" s="30" t="s">
        <v>483</v>
      </c>
      <c r="F733" s="30" t="s">
        <v>290</v>
      </c>
      <c r="G733" s="30"/>
      <c r="H733" s="30"/>
      <c r="I733" s="30"/>
      <c r="J733" s="30"/>
      <c r="K733" s="30"/>
      <c r="L733" s="30"/>
      <c r="M733" s="30"/>
      <c r="N733" s="30"/>
      <c r="O733" s="30"/>
      <c r="P733" s="31"/>
      <c r="Q733" s="30"/>
      <c r="R733" s="30"/>
      <c r="S733" s="30"/>
      <c r="T733" s="30"/>
      <c r="U733" s="30"/>
      <c r="V733" s="30"/>
      <c r="W733" s="30"/>
      <c r="X733" s="30"/>
      <c r="Y733" s="30"/>
      <c r="Z733" s="31"/>
      <c r="AA733" s="30"/>
      <c r="AB733" s="30"/>
      <c r="AC733" s="30"/>
      <c r="AD733" s="30"/>
      <c r="AE733" s="30"/>
      <c r="AF733" s="30"/>
      <c r="AG733" s="30"/>
      <c r="AH733" s="30"/>
      <c r="AI733" s="9"/>
      <c r="AJ733" s="31"/>
      <c r="AK733" s="30"/>
      <c r="AL733" s="30"/>
      <c r="AM733" s="30"/>
      <c r="AN733" s="30"/>
      <c r="AO733" s="30"/>
      <c r="AP733" s="30"/>
      <c r="AQ733" s="30"/>
      <c r="AR733" s="30"/>
      <c r="AS733" s="9">
        <v>885106000</v>
      </c>
      <c r="AT733" s="31">
        <v>43100</v>
      </c>
      <c r="AU733" s="30"/>
      <c r="AV733" s="30"/>
      <c r="AW733" s="30"/>
      <c r="AX733" s="30"/>
      <c r="AY733" s="30"/>
      <c r="AZ733" s="30"/>
      <c r="BA733" s="30"/>
      <c r="BB733" s="30"/>
      <c r="BC733" s="9"/>
      <c r="BD733" s="31"/>
    </row>
    <row r="734" spans="1:56" ht="15" x14ac:dyDescent="0.25">
      <c r="A734" s="30">
        <v>1716</v>
      </c>
      <c r="B734" s="30" t="s">
        <v>49</v>
      </c>
      <c r="C734" s="30" t="s">
        <v>540</v>
      </c>
      <c r="D734" s="106" t="s">
        <v>482</v>
      </c>
      <c r="E734" s="30" t="s">
        <v>483</v>
      </c>
      <c r="F734" s="106" t="s">
        <v>2166</v>
      </c>
      <c r="G734" s="30"/>
      <c r="H734" s="30"/>
      <c r="I734" s="30"/>
      <c r="J734" s="30"/>
      <c r="K734" s="30"/>
      <c r="L734" s="30"/>
      <c r="M734" s="30"/>
      <c r="N734" s="30"/>
      <c r="O734" s="30">
        <v>120271000</v>
      </c>
      <c r="P734" s="31">
        <v>42004</v>
      </c>
      <c r="Q734" s="30"/>
      <c r="R734" s="30"/>
      <c r="S734" s="30"/>
      <c r="T734" s="30"/>
      <c r="U734" s="30"/>
      <c r="V734" s="30"/>
      <c r="W734" s="30"/>
      <c r="X734" s="30"/>
      <c r="Y734" s="30">
        <v>68563000</v>
      </c>
      <c r="Z734" s="31">
        <v>42369</v>
      </c>
      <c r="AA734" s="30"/>
      <c r="AB734" s="30"/>
      <c r="AC734" s="30"/>
      <c r="AD734" s="30"/>
      <c r="AE734" s="30"/>
      <c r="AF734" s="30"/>
      <c r="AG734" s="30"/>
      <c r="AH734" s="30"/>
      <c r="AI734" s="9">
        <v>43703000</v>
      </c>
      <c r="AJ734" s="31">
        <v>42735</v>
      </c>
      <c r="AK734" s="30"/>
      <c r="AL734" s="30"/>
      <c r="AM734" s="30"/>
      <c r="AN734" s="30"/>
      <c r="AO734" s="30"/>
      <c r="AP734" s="30"/>
      <c r="AQ734" s="30"/>
      <c r="AR734" s="30"/>
      <c r="AS734" s="9">
        <v>152385000</v>
      </c>
      <c r="AT734" s="31">
        <v>43100</v>
      </c>
      <c r="AU734" s="30"/>
      <c r="AV734" s="30"/>
      <c r="AW734" s="30"/>
      <c r="AX734" s="30"/>
      <c r="AY734" s="30"/>
      <c r="AZ734" s="30"/>
      <c r="BA734" s="30"/>
      <c r="BB734" s="30"/>
      <c r="BC734" s="9"/>
      <c r="BD734" s="31"/>
    </row>
    <row r="735" spans="1:56" ht="15" x14ac:dyDescent="0.25">
      <c r="A735">
        <v>1716</v>
      </c>
      <c r="B735" t="s">
        <v>49</v>
      </c>
      <c r="C735" t="s">
        <v>540</v>
      </c>
      <c r="D735" t="s">
        <v>482</v>
      </c>
      <c r="E735" t="s">
        <v>483</v>
      </c>
      <c r="F735" t="s">
        <v>1672</v>
      </c>
      <c r="O735">
        <v>567717000</v>
      </c>
      <c r="P735" s="10">
        <v>42004</v>
      </c>
      <c r="Y735">
        <v>1393103000</v>
      </c>
      <c r="Z735" s="10">
        <v>42369</v>
      </c>
      <c r="AI735" s="9">
        <v>1469714000</v>
      </c>
      <c r="AJ735" s="10">
        <v>42735</v>
      </c>
      <c r="AS735" s="9">
        <v>638827000</v>
      </c>
      <c r="AT735" s="31">
        <v>43100</v>
      </c>
      <c r="BC735" s="9"/>
    </row>
    <row r="736" spans="1:56" x14ac:dyDescent="0.25">
      <c r="A736">
        <v>1716</v>
      </c>
      <c r="B736" t="s">
        <v>49</v>
      </c>
      <c r="C736" t="s">
        <v>540</v>
      </c>
      <c r="D736" t="s">
        <v>482</v>
      </c>
      <c r="E736" t="s">
        <v>483</v>
      </c>
      <c r="F736" t="s">
        <v>316</v>
      </c>
      <c r="O736">
        <v>550039000</v>
      </c>
      <c r="P736" s="10">
        <v>42004</v>
      </c>
      <c r="Y736">
        <v>768438000</v>
      </c>
      <c r="Z736" s="10">
        <v>42369</v>
      </c>
      <c r="AI736" s="9">
        <v>900552000</v>
      </c>
      <c r="AJ736" s="10">
        <v>42735</v>
      </c>
      <c r="AS736" s="9">
        <v>1553384000</v>
      </c>
      <c r="AT736" s="10">
        <v>43100</v>
      </c>
      <c r="BC736" s="9"/>
    </row>
    <row r="737" spans="1:55" x14ac:dyDescent="0.25">
      <c r="A737">
        <v>1716</v>
      </c>
      <c r="B737" t="s">
        <v>49</v>
      </c>
      <c r="C737" t="s">
        <v>540</v>
      </c>
      <c r="D737" t="s">
        <v>482</v>
      </c>
      <c r="E737" t="s">
        <v>483</v>
      </c>
      <c r="F737" t="s">
        <v>21</v>
      </c>
      <c r="O737">
        <v>411378000</v>
      </c>
      <c r="P737" s="10">
        <v>42004</v>
      </c>
      <c r="Y737">
        <v>1391286000</v>
      </c>
      <c r="Z737" s="10">
        <v>42369</v>
      </c>
      <c r="AI737" s="9">
        <v>1597101000</v>
      </c>
      <c r="AJ737" s="10">
        <v>42735</v>
      </c>
      <c r="AS737" s="9">
        <v>1173529000</v>
      </c>
      <c r="AT737" s="10">
        <v>43100</v>
      </c>
      <c r="BC737" s="9"/>
    </row>
    <row r="738" spans="1:55" x14ac:dyDescent="0.25">
      <c r="A738">
        <v>8083</v>
      </c>
      <c r="B738" t="s">
        <v>282</v>
      </c>
      <c r="C738" t="s">
        <v>541</v>
      </c>
      <c r="D738" t="s">
        <v>482</v>
      </c>
      <c r="E738" t="s">
        <v>455</v>
      </c>
      <c r="F738" t="s">
        <v>942</v>
      </c>
      <c r="O738">
        <v>1754900000</v>
      </c>
      <c r="P738" s="10">
        <v>42004</v>
      </c>
      <c r="Y738">
        <v>1621000000</v>
      </c>
      <c r="Z738" s="10">
        <v>42369</v>
      </c>
      <c r="AI738" s="9">
        <v>1503500000</v>
      </c>
      <c r="AJ738" s="10">
        <v>42735</v>
      </c>
      <c r="AS738" s="9">
        <v>1122700000</v>
      </c>
      <c r="AT738" s="10">
        <v>43100</v>
      </c>
      <c r="BC738" s="9"/>
    </row>
    <row r="739" spans="1:55" x14ac:dyDescent="0.25">
      <c r="A739">
        <v>8083</v>
      </c>
      <c r="B739" t="s">
        <v>282</v>
      </c>
      <c r="C739" t="s">
        <v>541</v>
      </c>
      <c r="D739" t="s">
        <v>482</v>
      </c>
      <c r="E739" t="s">
        <v>455</v>
      </c>
      <c r="F739" t="s">
        <v>943</v>
      </c>
      <c r="O739">
        <v>741500000</v>
      </c>
      <c r="P739" s="10">
        <v>42004</v>
      </c>
      <c r="Y739">
        <v>669600000</v>
      </c>
      <c r="Z739" s="10">
        <v>42369</v>
      </c>
      <c r="AI739" s="9">
        <v>718100000</v>
      </c>
      <c r="AJ739" s="10">
        <v>42735</v>
      </c>
      <c r="AS739" s="9">
        <v>478400000</v>
      </c>
      <c r="AT739" s="10">
        <v>43100</v>
      </c>
      <c r="BC739" s="9"/>
    </row>
    <row r="740" spans="1:55" x14ac:dyDescent="0.25">
      <c r="A740">
        <v>8083</v>
      </c>
      <c r="B740" t="s">
        <v>282</v>
      </c>
      <c r="C740" t="s">
        <v>541</v>
      </c>
      <c r="D740" t="s">
        <v>482</v>
      </c>
      <c r="E740" t="s">
        <v>455</v>
      </c>
      <c r="F740" t="s">
        <v>944</v>
      </c>
      <c r="O740">
        <v>724600000</v>
      </c>
      <c r="P740" s="10">
        <v>42004</v>
      </c>
      <c r="Y740">
        <v>693200000</v>
      </c>
      <c r="Z740" s="10">
        <v>42369</v>
      </c>
      <c r="AI740" s="9">
        <v>666800000</v>
      </c>
      <c r="AJ740" s="10">
        <v>42735</v>
      </c>
      <c r="AS740" s="9">
        <v>1034500000</v>
      </c>
      <c r="AT740" s="10">
        <v>43100</v>
      </c>
      <c r="BC740" s="9"/>
    </row>
    <row r="741" spans="1:55" x14ac:dyDescent="0.25">
      <c r="A741">
        <v>8083</v>
      </c>
      <c r="B741" t="s">
        <v>282</v>
      </c>
      <c r="C741" t="s">
        <v>541</v>
      </c>
      <c r="D741" t="s">
        <v>482</v>
      </c>
      <c r="E741" t="s">
        <v>455</v>
      </c>
      <c r="F741" t="s">
        <v>945</v>
      </c>
      <c r="O741">
        <v>-8900000</v>
      </c>
      <c r="P741" s="10">
        <v>42004</v>
      </c>
      <c r="Y741">
        <v>-12800000</v>
      </c>
      <c r="Z741" s="10">
        <v>42369</v>
      </c>
      <c r="AI741" s="9">
        <v>-11700000</v>
      </c>
      <c r="AJ741" s="10">
        <v>42735</v>
      </c>
      <c r="AS741" s="9"/>
      <c r="AT741" s="10"/>
      <c r="BC741" s="9"/>
    </row>
    <row r="742" spans="1:55" x14ac:dyDescent="0.25">
      <c r="A742">
        <v>771</v>
      </c>
      <c r="B742" t="s">
        <v>83</v>
      </c>
      <c r="C742" t="s">
        <v>543</v>
      </c>
      <c r="D742" t="s">
        <v>482</v>
      </c>
      <c r="E742" t="s">
        <v>455</v>
      </c>
      <c r="F742" t="s">
        <v>740</v>
      </c>
      <c r="O742">
        <v>3518085000</v>
      </c>
      <c r="P742" s="10">
        <v>42004</v>
      </c>
      <c r="Y742">
        <v>6332301000</v>
      </c>
      <c r="Z742" s="10">
        <v>42369</v>
      </c>
      <c r="AI742" s="9">
        <v>6930909000</v>
      </c>
      <c r="AJ742" s="10">
        <v>42735</v>
      </c>
      <c r="AS742" s="9">
        <v>2884053537.02</v>
      </c>
      <c r="AT742" s="10">
        <v>43100</v>
      </c>
      <c r="BC742" s="9"/>
    </row>
    <row r="743" spans="1:55" x14ac:dyDescent="0.25">
      <c r="A743">
        <v>771</v>
      </c>
      <c r="B743" t="s">
        <v>83</v>
      </c>
      <c r="C743" t="s">
        <v>543</v>
      </c>
      <c r="D743" t="s">
        <v>482</v>
      </c>
      <c r="E743" t="s">
        <v>455</v>
      </c>
      <c r="F743" t="s">
        <v>946</v>
      </c>
      <c r="O743">
        <v>1149072000</v>
      </c>
      <c r="P743" s="10">
        <v>42004</v>
      </c>
      <c r="Y743">
        <v>1649654000</v>
      </c>
      <c r="Z743" s="10">
        <v>42369</v>
      </c>
      <c r="AI743" s="9">
        <v>2551078000</v>
      </c>
      <c r="AJ743" s="10">
        <v>42735</v>
      </c>
      <c r="AS743" s="9">
        <v>329424821.99000001</v>
      </c>
      <c r="AT743" s="10">
        <v>43100</v>
      </c>
      <c r="BC743" s="9"/>
    </row>
    <row r="744" spans="1:55" x14ac:dyDescent="0.25">
      <c r="A744">
        <v>771</v>
      </c>
      <c r="B744" t="s">
        <v>83</v>
      </c>
      <c r="C744" t="s">
        <v>543</v>
      </c>
      <c r="D744" t="s">
        <v>482</v>
      </c>
      <c r="E744" t="s">
        <v>455</v>
      </c>
      <c r="F744" t="s">
        <v>947</v>
      </c>
      <c r="P744" s="10"/>
      <c r="Y744">
        <v>1667000</v>
      </c>
      <c r="Z744" s="10">
        <v>42369</v>
      </c>
      <c r="AI744" s="9">
        <v>1686000</v>
      </c>
      <c r="AJ744" s="10">
        <v>42735</v>
      </c>
      <c r="AS744" s="9">
        <v>1685775.59</v>
      </c>
      <c r="AT744" s="10">
        <v>43100</v>
      </c>
      <c r="BC744" s="9"/>
    </row>
    <row r="745" spans="1:55" x14ac:dyDescent="0.25">
      <c r="A745">
        <v>771</v>
      </c>
      <c r="B745" t="s">
        <v>83</v>
      </c>
      <c r="C745" t="s">
        <v>543</v>
      </c>
      <c r="D745" t="s">
        <v>482</v>
      </c>
      <c r="E745" t="s">
        <v>455</v>
      </c>
      <c r="F745" t="s">
        <v>589</v>
      </c>
      <c r="P745" s="10"/>
      <c r="Y745">
        <v>-6677000</v>
      </c>
      <c r="Z745" s="10">
        <v>42369</v>
      </c>
      <c r="AI745" s="9">
        <v>-7147000</v>
      </c>
      <c r="AJ745" s="10">
        <v>42735</v>
      </c>
      <c r="AS745" s="9">
        <v>0</v>
      </c>
      <c r="AT745" s="10">
        <v>43100</v>
      </c>
      <c r="BC745" s="9"/>
    </row>
    <row r="746" spans="1:55" x14ac:dyDescent="0.25">
      <c r="A746">
        <v>928</v>
      </c>
      <c r="B746" t="s">
        <v>266</v>
      </c>
      <c r="C746" t="s">
        <v>545</v>
      </c>
      <c r="D746" t="s">
        <v>482</v>
      </c>
      <c r="E746" t="s">
        <v>455</v>
      </c>
      <c r="F746" t="s">
        <v>948</v>
      </c>
      <c r="O746">
        <v>335188000</v>
      </c>
      <c r="P746" s="10">
        <v>42004</v>
      </c>
      <c r="Y746">
        <v>166534000</v>
      </c>
      <c r="Z746" s="10">
        <v>42369</v>
      </c>
      <c r="AI746" s="9">
        <v>37141000</v>
      </c>
      <c r="AJ746" s="10">
        <v>42735</v>
      </c>
      <c r="AS746" s="9">
        <v>60160000</v>
      </c>
      <c r="AT746" s="10">
        <v>43100</v>
      </c>
      <c r="BC746" s="9"/>
    </row>
    <row r="747" spans="1:55" x14ac:dyDescent="0.25">
      <c r="A747">
        <v>928</v>
      </c>
      <c r="B747" t="s">
        <v>266</v>
      </c>
      <c r="C747" t="s">
        <v>545</v>
      </c>
      <c r="D747" t="s">
        <v>482</v>
      </c>
      <c r="E747" t="s">
        <v>455</v>
      </c>
      <c r="F747" t="s">
        <v>949</v>
      </c>
      <c r="O747">
        <v>91347000</v>
      </c>
      <c r="P747" s="10">
        <v>42004</v>
      </c>
      <c r="Y747">
        <v>1643000</v>
      </c>
      <c r="Z747" s="10">
        <v>42369</v>
      </c>
      <c r="AI747" s="9">
        <v>1447000</v>
      </c>
      <c r="AJ747" s="10">
        <v>42735</v>
      </c>
      <c r="AS747" s="9"/>
      <c r="AT747" s="10"/>
      <c r="BC747" s="9"/>
    </row>
    <row r="748" spans="1:55" x14ac:dyDescent="0.25">
      <c r="A748">
        <v>928</v>
      </c>
      <c r="B748" t="s">
        <v>266</v>
      </c>
      <c r="C748" t="s">
        <v>545</v>
      </c>
      <c r="D748" t="s">
        <v>482</v>
      </c>
      <c r="E748" t="s">
        <v>455</v>
      </c>
      <c r="F748" t="s">
        <v>456</v>
      </c>
      <c r="O748">
        <v>40840000</v>
      </c>
      <c r="P748" s="10">
        <v>42004</v>
      </c>
      <c r="Y748">
        <v>52978000</v>
      </c>
      <c r="Z748" s="10">
        <v>42369</v>
      </c>
      <c r="AI748" s="9">
        <v>58932000</v>
      </c>
      <c r="AJ748" s="10">
        <v>42735</v>
      </c>
      <c r="AS748" s="9">
        <v>46883000</v>
      </c>
      <c r="AT748" s="10">
        <v>43100</v>
      </c>
      <c r="BC748" s="9"/>
    </row>
    <row r="749" spans="1:55" x14ac:dyDescent="0.25">
      <c r="A749">
        <v>928</v>
      </c>
      <c r="B749" t="s">
        <v>266</v>
      </c>
      <c r="C749" t="s">
        <v>545</v>
      </c>
      <c r="D749" t="s">
        <v>482</v>
      </c>
      <c r="E749" t="s">
        <v>455</v>
      </c>
      <c r="F749" t="s">
        <v>950</v>
      </c>
      <c r="O749">
        <v>32036000</v>
      </c>
      <c r="P749" s="10">
        <v>42004</v>
      </c>
      <c r="Y749">
        <v>43832000</v>
      </c>
      <c r="Z749" s="10">
        <v>42369</v>
      </c>
      <c r="AI749" s="9">
        <v>45255000</v>
      </c>
      <c r="AJ749" s="10">
        <v>42735</v>
      </c>
      <c r="AS749" s="9">
        <v>56101000</v>
      </c>
      <c r="AT749" s="10">
        <v>43100</v>
      </c>
      <c r="BC749" s="9"/>
    </row>
    <row r="750" spans="1:55" x14ac:dyDescent="0.25">
      <c r="A750">
        <v>928</v>
      </c>
      <c r="B750" t="s">
        <v>266</v>
      </c>
      <c r="C750" t="s">
        <v>545</v>
      </c>
      <c r="D750" t="s">
        <v>482</v>
      </c>
      <c r="E750" t="s">
        <v>455</v>
      </c>
      <c r="F750" t="s">
        <v>738</v>
      </c>
      <c r="O750">
        <v>4514496000</v>
      </c>
      <c r="P750" s="10">
        <v>42004</v>
      </c>
      <c r="Y750">
        <v>3381778000</v>
      </c>
      <c r="Z750" s="10">
        <v>42369</v>
      </c>
      <c r="AI750" s="9">
        <v>1367278000</v>
      </c>
      <c r="AJ750" s="10">
        <v>42735</v>
      </c>
      <c r="AS750" s="9">
        <v>1316624000</v>
      </c>
      <c r="AT750" s="10">
        <v>43100</v>
      </c>
      <c r="BC750" s="9"/>
    </row>
    <row r="751" spans="1:55" x14ac:dyDescent="0.25">
      <c r="A751">
        <v>718</v>
      </c>
      <c r="B751" t="s">
        <v>109</v>
      </c>
      <c r="C751" t="s">
        <v>545</v>
      </c>
      <c r="D751" t="s">
        <v>482</v>
      </c>
      <c r="E751" t="s">
        <v>455</v>
      </c>
      <c r="F751" t="s">
        <v>951</v>
      </c>
      <c r="O751">
        <v>4476500000</v>
      </c>
      <c r="P751" s="10">
        <v>42004</v>
      </c>
      <c r="Y751">
        <v>4724200000</v>
      </c>
      <c r="Z751" s="10">
        <v>42369</v>
      </c>
      <c r="AI751" s="9">
        <v>4764600000</v>
      </c>
      <c r="AJ751" s="10">
        <v>42735</v>
      </c>
      <c r="AS751" s="9">
        <v>4750200000</v>
      </c>
      <c r="AT751" s="10">
        <v>43100</v>
      </c>
      <c r="BC751" s="9"/>
    </row>
    <row r="752" spans="1:55" x14ac:dyDescent="0.25">
      <c r="A752">
        <v>718</v>
      </c>
      <c r="B752" t="s">
        <v>109</v>
      </c>
      <c r="C752" t="s">
        <v>545</v>
      </c>
      <c r="D752" t="s">
        <v>482</v>
      </c>
      <c r="E752" t="s">
        <v>455</v>
      </c>
      <c r="F752" t="s">
        <v>952</v>
      </c>
      <c r="O752">
        <v>6323500000</v>
      </c>
      <c r="P752" s="10">
        <v>42004</v>
      </c>
      <c r="Y752">
        <v>6404200000</v>
      </c>
      <c r="Z752" s="10">
        <v>42369</v>
      </c>
      <c r="AI752" s="9">
        <v>6345700000</v>
      </c>
      <c r="AJ752" s="10">
        <v>42735</v>
      </c>
      <c r="AS752" s="9">
        <v>6202700000</v>
      </c>
      <c r="AT752" s="10">
        <v>43100</v>
      </c>
      <c r="BC752" s="9"/>
    </row>
    <row r="753" spans="1:55" x14ac:dyDescent="0.25">
      <c r="A753">
        <v>718</v>
      </c>
      <c r="B753" t="s">
        <v>109</v>
      </c>
      <c r="C753" t="s">
        <v>545</v>
      </c>
      <c r="D753" t="s">
        <v>482</v>
      </c>
      <c r="E753" t="s">
        <v>455</v>
      </c>
      <c r="F753" t="s">
        <v>589</v>
      </c>
      <c r="P753" s="10"/>
      <c r="Y753">
        <v>-225300000</v>
      </c>
      <c r="Z753" s="10">
        <v>42369</v>
      </c>
      <c r="AI753" s="9">
        <v>-288700000</v>
      </c>
      <c r="AJ753" s="10">
        <v>42735</v>
      </c>
      <c r="AS753" s="9">
        <v>-156600000</v>
      </c>
      <c r="AT753" s="10">
        <v>43100</v>
      </c>
      <c r="BC753" s="9"/>
    </row>
    <row r="754" spans="1:55" x14ac:dyDescent="0.25">
      <c r="A754">
        <v>718</v>
      </c>
      <c r="B754" t="s">
        <v>109</v>
      </c>
      <c r="C754" t="s">
        <v>545</v>
      </c>
      <c r="D754" t="s">
        <v>482</v>
      </c>
      <c r="E754" t="s">
        <v>455</v>
      </c>
      <c r="F754" t="s">
        <v>656</v>
      </c>
      <c r="O754">
        <v>3422200000</v>
      </c>
      <c r="P754" s="10">
        <v>42004</v>
      </c>
      <c r="Y754">
        <v>4020500000</v>
      </c>
      <c r="Z754" s="10">
        <v>42369</v>
      </c>
      <c r="AI754" s="9">
        <v>4277100000</v>
      </c>
      <c r="AJ754" s="10">
        <v>42735</v>
      </c>
      <c r="AS754" s="9">
        <v>3953500000</v>
      </c>
      <c r="AT754" s="10">
        <v>43100</v>
      </c>
      <c r="BC754" s="9"/>
    </row>
    <row r="755" spans="1:55" x14ac:dyDescent="0.25">
      <c r="A755">
        <v>718</v>
      </c>
      <c r="B755" t="s">
        <v>109</v>
      </c>
      <c r="C755" t="s">
        <v>545</v>
      </c>
      <c r="D755" t="s">
        <v>482</v>
      </c>
      <c r="E755" t="s">
        <v>455</v>
      </c>
      <c r="F755" t="s">
        <v>458</v>
      </c>
      <c r="O755">
        <v>101900000</v>
      </c>
      <c r="P755" s="10">
        <v>42004</v>
      </c>
      <c r="Y755">
        <v>211100000</v>
      </c>
      <c r="Z755" s="10">
        <v>42369</v>
      </c>
      <c r="AI755" s="9">
        <v>223300000</v>
      </c>
      <c r="AJ755" s="10">
        <v>42735</v>
      </c>
      <c r="AS755" s="9">
        <v>107500000</v>
      </c>
      <c r="AT755" s="10">
        <v>43100</v>
      </c>
      <c r="BC755" s="9"/>
    </row>
    <row r="756" spans="1:55" x14ac:dyDescent="0.25">
      <c r="A756">
        <v>718</v>
      </c>
      <c r="B756" t="s">
        <v>109</v>
      </c>
      <c r="C756" t="s">
        <v>545</v>
      </c>
      <c r="D756" t="s">
        <v>482</v>
      </c>
      <c r="E756" t="s">
        <v>455</v>
      </c>
      <c r="F756" t="s">
        <v>1446</v>
      </c>
      <c r="P756" s="10"/>
      <c r="Z756" s="10"/>
      <c r="AI756" s="9"/>
      <c r="AJ756" s="10"/>
      <c r="AS756" s="9">
        <v>1014000000</v>
      </c>
      <c r="AT756" s="10">
        <v>43100</v>
      </c>
      <c r="BC756" s="9"/>
    </row>
    <row r="757" spans="1:55" x14ac:dyDescent="0.25">
      <c r="A757">
        <v>513</v>
      </c>
      <c r="B757" t="s">
        <v>234</v>
      </c>
      <c r="C757" t="s">
        <v>552</v>
      </c>
      <c r="D757" t="s">
        <v>482</v>
      </c>
      <c r="E757" t="s">
        <v>455</v>
      </c>
      <c r="F757" t="s">
        <v>953</v>
      </c>
      <c r="O757">
        <v>14882023000</v>
      </c>
      <c r="P757" s="10">
        <v>42004</v>
      </c>
      <c r="Y757">
        <v>14910074000</v>
      </c>
      <c r="Z757" s="10">
        <v>42369</v>
      </c>
      <c r="AI757" s="9">
        <v>14979224000</v>
      </c>
      <c r="AJ757" s="10">
        <v>42735</v>
      </c>
      <c r="AS757" s="9"/>
      <c r="AT757" s="10"/>
      <c r="BC757" s="9"/>
    </row>
    <row r="758" spans="1:55" x14ac:dyDescent="0.25">
      <c r="A758">
        <v>513</v>
      </c>
      <c r="B758" t="s">
        <v>234</v>
      </c>
      <c r="C758" t="s">
        <v>552</v>
      </c>
      <c r="D758" t="s">
        <v>482</v>
      </c>
      <c r="E758" t="s">
        <v>455</v>
      </c>
      <c r="F758" t="s">
        <v>954</v>
      </c>
      <c r="P758" s="10"/>
      <c r="Z758" s="10"/>
      <c r="AI758" s="9">
        <v>0</v>
      </c>
      <c r="AJ758" s="10">
        <v>42735</v>
      </c>
      <c r="AS758" s="9">
        <v>37315000</v>
      </c>
      <c r="AT758" s="10">
        <v>43100</v>
      </c>
      <c r="BC758" s="9"/>
    </row>
    <row r="759" spans="1:55" x14ac:dyDescent="0.25">
      <c r="A759">
        <v>513</v>
      </c>
      <c r="B759" t="s">
        <v>234</v>
      </c>
      <c r="C759" t="s">
        <v>552</v>
      </c>
      <c r="D759" t="s">
        <v>482</v>
      </c>
      <c r="E759" t="s">
        <v>455</v>
      </c>
      <c r="F759" t="s">
        <v>955</v>
      </c>
      <c r="P759" s="10"/>
      <c r="Z759" s="10"/>
      <c r="AI759" s="9">
        <v>2732687000</v>
      </c>
      <c r="AJ759" s="10">
        <v>42735</v>
      </c>
      <c r="AS759" s="9">
        <v>3269962000</v>
      </c>
      <c r="AT759" s="10">
        <v>43100</v>
      </c>
      <c r="BC759" s="9"/>
    </row>
    <row r="760" spans="1:55" x14ac:dyDescent="0.25">
      <c r="A760">
        <v>12566</v>
      </c>
      <c r="B760" t="s">
        <v>237</v>
      </c>
      <c r="C760" t="s">
        <v>552</v>
      </c>
      <c r="D760" t="s">
        <v>482</v>
      </c>
      <c r="E760" t="s">
        <v>455</v>
      </c>
      <c r="F760" t="s">
        <v>956</v>
      </c>
      <c r="O760">
        <v>18363000000</v>
      </c>
      <c r="P760" s="10">
        <v>42004</v>
      </c>
      <c r="Y760">
        <v>19098000000</v>
      </c>
      <c r="Z760" s="10">
        <v>42369</v>
      </c>
      <c r="AI760" s="9">
        <v>20466000000</v>
      </c>
      <c r="AJ760" s="10">
        <v>42735</v>
      </c>
      <c r="AS760" s="9"/>
      <c r="AT760" s="10"/>
      <c r="BC760" s="9"/>
    </row>
    <row r="761" spans="1:55" x14ac:dyDescent="0.25">
      <c r="A761">
        <v>12566</v>
      </c>
      <c r="B761" t="s">
        <v>237</v>
      </c>
      <c r="C761" t="s">
        <v>552</v>
      </c>
      <c r="D761" t="s">
        <v>482</v>
      </c>
      <c r="E761" t="s">
        <v>455</v>
      </c>
      <c r="F761" t="s">
        <v>957</v>
      </c>
      <c r="O761">
        <v>8641000000</v>
      </c>
      <c r="P761" s="10">
        <v>42004</v>
      </c>
      <c r="Y761">
        <v>9691000000</v>
      </c>
      <c r="Z761" s="10">
        <v>42369</v>
      </c>
      <c r="AI761" s="9">
        <v>11902000000</v>
      </c>
      <c r="AJ761" s="10">
        <v>42735</v>
      </c>
      <c r="AS761" s="9"/>
      <c r="AT761" s="10"/>
      <c r="BC761" s="9"/>
    </row>
    <row r="762" spans="1:55" x14ac:dyDescent="0.25">
      <c r="A762">
        <v>12566</v>
      </c>
      <c r="B762" t="s">
        <v>237</v>
      </c>
      <c r="C762" t="s">
        <v>552</v>
      </c>
      <c r="D762" t="s">
        <v>482</v>
      </c>
      <c r="E762" t="s">
        <v>455</v>
      </c>
      <c r="F762" t="s">
        <v>958</v>
      </c>
      <c r="O762">
        <v>6828000000</v>
      </c>
      <c r="P762" s="10">
        <v>42004</v>
      </c>
      <c r="Y762">
        <v>7553000000</v>
      </c>
      <c r="Z762" s="10">
        <v>42369</v>
      </c>
      <c r="AI762" s="9">
        <v>8967000000</v>
      </c>
      <c r="AJ762" s="10">
        <v>42735</v>
      </c>
      <c r="AS762" s="9"/>
      <c r="AT762" s="10"/>
      <c r="BC762" s="9"/>
    </row>
    <row r="763" spans="1:55" x14ac:dyDescent="0.25">
      <c r="A763">
        <v>12566</v>
      </c>
      <c r="B763" t="s">
        <v>237</v>
      </c>
      <c r="C763" t="s">
        <v>552</v>
      </c>
      <c r="D763" t="s">
        <v>482</v>
      </c>
      <c r="E763" t="s">
        <v>455</v>
      </c>
      <c r="F763" t="s">
        <v>959</v>
      </c>
      <c r="P763" s="10"/>
      <c r="Y763">
        <v>0</v>
      </c>
      <c r="Z763" s="10">
        <v>42369</v>
      </c>
      <c r="AI763" s="9">
        <v>0</v>
      </c>
      <c r="AJ763" s="10">
        <v>42735</v>
      </c>
      <c r="AS763" s="9"/>
      <c r="AT763" s="10"/>
      <c r="BC763" s="9"/>
    </row>
    <row r="764" spans="1:55" x14ac:dyDescent="0.25">
      <c r="A764">
        <v>12566</v>
      </c>
      <c r="B764" t="s">
        <v>237</v>
      </c>
      <c r="C764" t="s">
        <v>552</v>
      </c>
      <c r="D764" t="s">
        <v>482</v>
      </c>
      <c r="E764" t="s">
        <v>455</v>
      </c>
      <c r="F764" t="s">
        <v>708</v>
      </c>
      <c r="P764" s="10"/>
      <c r="Y764">
        <v>0</v>
      </c>
      <c r="Z764" s="10">
        <v>42369</v>
      </c>
      <c r="AI764" s="9">
        <v>469000000</v>
      </c>
      <c r="AJ764" s="10">
        <v>42735</v>
      </c>
      <c r="AS764" s="9"/>
      <c r="AT764" s="10"/>
      <c r="BC764" s="9"/>
    </row>
    <row r="765" spans="1:55" x14ac:dyDescent="0.25">
      <c r="A765">
        <v>12566</v>
      </c>
      <c r="B765" t="s">
        <v>237</v>
      </c>
      <c r="C765" t="s">
        <v>552</v>
      </c>
      <c r="D765" t="s">
        <v>482</v>
      </c>
      <c r="E765" t="s">
        <v>455</v>
      </c>
      <c r="F765" t="s">
        <v>960</v>
      </c>
      <c r="P765" s="10"/>
      <c r="Y765">
        <v>897000000</v>
      </c>
      <c r="Z765" s="10">
        <v>42369</v>
      </c>
      <c r="AI765" s="9">
        <v>3016000000</v>
      </c>
      <c r="AJ765" s="10">
        <v>42735</v>
      </c>
      <c r="AS765" s="9"/>
      <c r="AT765" s="10"/>
      <c r="BC765" s="9"/>
    </row>
    <row r="766" spans="1:55" x14ac:dyDescent="0.25">
      <c r="A766">
        <v>1141</v>
      </c>
      <c r="B766" t="s">
        <v>248</v>
      </c>
      <c r="C766" t="s">
        <v>557</v>
      </c>
      <c r="D766" t="s">
        <v>482</v>
      </c>
      <c r="E766" t="s">
        <v>455</v>
      </c>
      <c r="F766" t="s">
        <v>663</v>
      </c>
      <c r="O766">
        <v>139764000</v>
      </c>
      <c r="P766" s="10">
        <v>41729</v>
      </c>
      <c r="Y766">
        <v>119809000</v>
      </c>
      <c r="Z766" s="10">
        <v>42369</v>
      </c>
      <c r="AI766" s="9">
        <v>327147000</v>
      </c>
      <c r="AJ766" s="10">
        <v>42735</v>
      </c>
      <c r="AS766" s="9">
        <v>711859000</v>
      </c>
      <c r="AT766" s="10">
        <v>43100</v>
      </c>
      <c r="BC766" s="9"/>
    </row>
    <row r="767" spans="1:55" x14ac:dyDescent="0.25">
      <c r="A767">
        <v>1141</v>
      </c>
      <c r="B767" t="s">
        <v>248</v>
      </c>
      <c r="C767" t="s">
        <v>557</v>
      </c>
      <c r="D767" t="s">
        <v>482</v>
      </c>
      <c r="E767" t="s">
        <v>455</v>
      </c>
      <c r="F767" t="s">
        <v>961</v>
      </c>
      <c r="O767">
        <v>62578000</v>
      </c>
      <c r="P767" s="10">
        <v>41729</v>
      </c>
      <c r="Y767">
        <v>106460000</v>
      </c>
      <c r="Z767" s="10">
        <v>42369</v>
      </c>
      <c r="AI767" s="9">
        <v>165791000</v>
      </c>
      <c r="AJ767" s="10">
        <v>42735</v>
      </c>
      <c r="AS767" s="9">
        <v>192454000</v>
      </c>
      <c r="AT767" s="10">
        <v>43100</v>
      </c>
      <c r="BC767" s="9"/>
    </row>
    <row r="768" spans="1:55" x14ac:dyDescent="0.25">
      <c r="A768">
        <v>1141</v>
      </c>
      <c r="B768" t="s">
        <v>248</v>
      </c>
      <c r="C768" t="s">
        <v>557</v>
      </c>
      <c r="D768" t="s">
        <v>482</v>
      </c>
      <c r="E768" t="s">
        <v>455</v>
      </c>
      <c r="F768" t="s">
        <v>2071</v>
      </c>
      <c r="P768" s="10"/>
      <c r="Y768">
        <v>68894000</v>
      </c>
      <c r="Z768" s="10">
        <v>42369</v>
      </c>
      <c r="AI768" s="9">
        <v>75285000</v>
      </c>
      <c r="AJ768" s="10">
        <v>42735</v>
      </c>
      <c r="AS768" s="9">
        <v>70357000</v>
      </c>
      <c r="AT768" s="10">
        <v>43100</v>
      </c>
      <c r="BC768" s="9"/>
    </row>
    <row r="769" spans="1:55" x14ac:dyDescent="0.25">
      <c r="A769">
        <v>1141</v>
      </c>
      <c r="B769" t="s">
        <v>248</v>
      </c>
      <c r="C769" t="s">
        <v>557</v>
      </c>
      <c r="D769" t="s">
        <v>482</v>
      </c>
      <c r="E769" t="s">
        <v>455</v>
      </c>
      <c r="F769" t="s">
        <v>605</v>
      </c>
      <c r="P769" s="10"/>
      <c r="Y769">
        <v>-20402000</v>
      </c>
      <c r="Z769" s="10">
        <v>42369</v>
      </c>
      <c r="AI769" s="9">
        <v>-23668000</v>
      </c>
      <c r="AJ769" s="10">
        <v>42735</v>
      </c>
      <c r="AS769" s="9">
        <v>-65902000</v>
      </c>
      <c r="AT769" s="10">
        <v>43100</v>
      </c>
      <c r="BC769" s="9"/>
    </row>
    <row r="770" spans="1:55" x14ac:dyDescent="0.25">
      <c r="A770">
        <v>974</v>
      </c>
      <c r="B770" t="s">
        <v>324</v>
      </c>
      <c r="C770" t="s">
        <v>463</v>
      </c>
      <c r="D770" t="s">
        <v>482</v>
      </c>
      <c r="E770" t="s">
        <v>455</v>
      </c>
      <c r="F770" t="s">
        <v>962</v>
      </c>
      <c r="O770">
        <v>567205000</v>
      </c>
      <c r="P770" s="10">
        <v>42004</v>
      </c>
      <c r="Y770">
        <v>556234000</v>
      </c>
      <c r="Z770" s="10">
        <v>42369</v>
      </c>
      <c r="AI770" s="9">
        <v>571551000</v>
      </c>
      <c r="AJ770" s="10">
        <v>42735</v>
      </c>
      <c r="AS770" s="9">
        <v>612154000</v>
      </c>
      <c r="AT770" s="10">
        <v>43100</v>
      </c>
      <c r="BC770" s="9"/>
    </row>
    <row r="771" spans="1:55" x14ac:dyDescent="0.25">
      <c r="A771">
        <v>974</v>
      </c>
      <c r="B771" t="s">
        <v>324</v>
      </c>
      <c r="C771" t="s">
        <v>463</v>
      </c>
      <c r="D771" t="s">
        <v>482</v>
      </c>
      <c r="E771" t="s">
        <v>455</v>
      </c>
      <c r="F771" t="s">
        <v>963</v>
      </c>
      <c r="O771">
        <v>458409000</v>
      </c>
      <c r="P771" s="10">
        <v>42004</v>
      </c>
      <c r="Y771">
        <v>437921000</v>
      </c>
      <c r="Z771" s="10">
        <v>42369</v>
      </c>
      <c r="AI771" s="9">
        <v>401469000</v>
      </c>
      <c r="AJ771" s="10">
        <v>42735</v>
      </c>
      <c r="AS771" s="9">
        <v>456139000</v>
      </c>
      <c r="AT771" s="10">
        <v>43100</v>
      </c>
      <c r="BC771" s="9"/>
    </row>
    <row r="772" spans="1:55" x14ac:dyDescent="0.25">
      <c r="A772">
        <v>974</v>
      </c>
      <c r="B772" t="s">
        <v>324</v>
      </c>
      <c r="C772" t="s">
        <v>463</v>
      </c>
      <c r="D772" t="s">
        <v>482</v>
      </c>
      <c r="E772" t="s">
        <v>455</v>
      </c>
      <c r="F772" t="s">
        <v>964</v>
      </c>
      <c r="O772">
        <v>305807000</v>
      </c>
      <c r="P772" s="10">
        <v>42004</v>
      </c>
      <c r="Y772">
        <v>339415000</v>
      </c>
      <c r="Z772" s="10">
        <v>42369</v>
      </c>
      <c r="AI772" s="9">
        <v>248900000</v>
      </c>
      <c r="AJ772" s="10">
        <v>42735</v>
      </c>
      <c r="AS772" s="9">
        <v>290726000</v>
      </c>
      <c r="AT772" s="10">
        <v>43100</v>
      </c>
      <c r="BC772" s="9"/>
    </row>
    <row r="773" spans="1:55" x14ac:dyDescent="0.25">
      <c r="A773">
        <v>1875</v>
      </c>
      <c r="B773" t="s">
        <v>51</v>
      </c>
      <c r="C773" t="s">
        <v>540</v>
      </c>
      <c r="D773" t="s">
        <v>482</v>
      </c>
      <c r="E773" t="s">
        <v>455</v>
      </c>
      <c r="F773" t="s">
        <v>44</v>
      </c>
      <c r="O773">
        <v>689100000</v>
      </c>
      <c r="P773" s="10">
        <v>42004</v>
      </c>
      <c r="Y773">
        <v>976000000</v>
      </c>
      <c r="Z773" s="10">
        <v>42369</v>
      </c>
      <c r="AI773" s="9">
        <v>1145500000</v>
      </c>
      <c r="AJ773" s="10">
        <v>42735</v>
      </c>
      <c r="AS773" s="9">
        <v>1180400000</v>
      </c>
      <c r="AT773" s="10">
        <v>43100</v>
      </c>
      <c r="BC773" s="9"/>
    </row>
    <row r="774" spans="1:55" x14ac:dyDescent="0.25">
      <c r="A774">
        <v>1875</v>
      </c>
      <c r="B774" t="s">
        <v>51</v>
      </c>
      <c r="C774" t="s">
        <v>540</v>
      </c>
      <c r="D774" t="s">
        <v>482</v>
      </c>
      <c r="E774" t="s">
        <v>455</v>
      </c>
      <c r="F774" t="s">
        <v>965</v>
      </c>
      <c r="P774" s="10"/>
      <c r="Y774">
        <v>2082600000</v>
      </c>
      <c r="Z774" s="10">
        <v>42369</v>
      </c>
      <c r="AI774" s="9">
        <v>2147000000</v>
      </c>
      <c r="AJ774" s="10">
        <v>42735</v>
      </c>
      <c r="AS774" s="9">
        <v>2373500000</v>
      </c>
      <c r="AT774" s="10">
        <v>43100</v>
      </c>
      <c r="BC774" s="9"/>
    </row>
    <row r="775" spans="1:55" x14ac:dyDescent="0.25">
      <c r="A775">
        <v>1875</v>
      </c>
      <c r="B775" t="s">
        <v>51</v>
      </c>
      <c r="C775" t="s">
        <v>540</v>
      </c>
      <c r="D775" t="s">
        <v>482</v>
      </c>
      <c r="E775" t="s">
        <v>455</v>
      </c>
      <c r="F775" t="s">
        <v>966</v>
      </c>
      <c r="P775" s="10"/>
      <c r="Y775">
        <v>744800000</v>
      </c>
      <c r="Z775" s="10">
        <v>42369</v>
      </c>
      <c r="AI775" s="9">
        <v>785000000</v>
      </c>
      <c r="AJ775" s="10">
        <v>42735</v>
      </c>
      <c r="AS775" s="9">
        <v>859800000</v>
      </c>
      <c r="AT775" s="10">
        <v>43100</v>
      </c>
      <c r="BC775" s="9"/>
    </row>
    <row r="776" spans="1:55" x14ac:dyDescent="0.25">
      <c r="A776">
        <v>1875</v>
      </c>
      <c r="B776" t="s">
        <v>51</v>
      </c>
      <c r="C776" t="s">
        <v>540</v>
      </c>
      <c r="D776" t="s">
        <v>482</v>
      </c>
      <c r="E776" t="s">
        <v>455</v>
      </c>
      <c r="F776" t="s">
        <v>2170</v>
      </c>
      <c r="P776" s="10"/>
      <c r="Y776">
        <v>2260600000</v>
      </c>
      <c r="Z776" s="10">
        <v>42369</v>
      </c>
      <c r="AI776" s="9">
        <v>2302100000</v>
      </c>
      <c r="AJ776" s="10">
        <v>42735</v>
      </c>
      <c r="AS776" s="9">
        <v>2528500000</v>
      </c>
      <c r="AT776" s="10">
        <v>43100</v>
      </c>
      <c r="BC776" s="9"/>
    </row>
    <row r="777" spans="1:55" x14ac:dyDescent="0.25">
      <c r="A777">
        <v>8083</v>
      </c>
      <c r="B777" t="s">
        <v>282</v>
      </c>
      <c r="C777" t="s">
        <v>541</v>
      </c>
      <c r="D777" t="s">
        <v>482</v>
      </c>
      <c r="E777" t="s">
        <v>483</v>
      </c>
      <c r="F777" t="s">
        <v>279</v>
      </c>
      <c r="O777">
        <v>26100000</v>
      </c>
      <c r="P777" s="10">
        <v>42004</v>
      </c>
      <c r="Y777">
        <v>19400000</v>
      </c>
      <c r="Z777" s="10">
        <v>42369</v>
      </c>
      <c r="AI777" s="9">
        <v>22700000</v>
      </c>
      <c r="AJ777" s="10">
        <v>42735</v>
      </c>
      <c r="AS777" s="9">
        <v>22300000</v>
      </c>
      <c r="AT777" s="10">
        <v>43100</v>
      </c>
      <c r="BC777" s="9"/>
    </row>
    <row r="778" spans="1:55" x14ac:dyDescent="0.25">
      <c r="A778">
        <v>8083</v>
      </c>
      <c r="B778" t="s">
        <v>282</v>
      </c>
      <c r="C778" t="s">
        <v>541</v>
      </c>
      <c r="D778" t="s">
        <v>482</v>
      </c>
      <c r="E778" t="s">
        <v>483</v>
      </c>
      <c r="F778" t="s">
        <v>138</v>
      </c>
      <c r="O778">
        <v>70000000</v>
      </c>
      <c r="P778" s="10">
        <v>42004</v>
      </c>
      <c r="Y778">
        <v>51600000</v>
      </c>
      <c r="Z778" s="10">
        <v>42369</v>
      </c>
      <c r="AI778" s="9">
        <v>49900000</v>
      </c>
      <c r="AJ778" s="10">
        <v>42735</v>
      </c>
      <c r="AS778" s="9">
        <v>64000000</v>
      </c>
      <c r="AT778" s="10">
        <v>43100</v>
      </c>
      <c r="BC778" s="9"/>
    </row>
    <row r="779" spans="1:55" x14ac:dyDescent="0.25">
      <c r="A779">
        <v>8083</v>
      </c>
      <c r="B779" t="s">
        <v>282</v>
      </c>
      <c r="C779" t="s">
        <v>541</v>
      </c>
      <c r="D779" t="s">
        <v>482</v>
      </c>
      <c r="E779" t="s">
        <v>483</v>
      </c>
      <c r="F779" t="s">
        <v>59</v>
      </c>
      <c r="O779">
        <v>319700000</v>
      </c>
      <c r="P779" s="10">
        <v>42004</v>
      </c>
      <c r="Y779">
        <v>236200000</v>
      </c>
      <c r="Z779" s="10">
        <v>42369</v>
      </c>
      <c r="AI779" s="9">
        <v>206400000</v>
      </c>
      <c r="AJ779" s="10">
        <v>42735</v>
      </c>
      <c r="AS779" s="9">
        <v>226100000</v>
      </c>
      <c r="AT779" s="10">
        <v>43100</v>
      </c>
      <c r="BC779" s="9"/>
    </row>
    <row r="780" spans="1:55" x14ac:dyDescent="0.25">
      <c r="A780">
        <v>8083</v>
      </c>
      <c r="B780" t="s">
        <v>282</v>
      </c>
      <c r="C780" t="s">
        <v>541</v>
      </c>
      <c r="D780" t="s">
        <v>482</v>
      </c>
      <c r="E780" t="s">
        <v>483</v>
      </c>
      <c r="F780" t="s">
        <v>33</v>
      </c>
      <c r="O780">
        <v>148500000</v>
      </c>
      <c r="P780" s="10">
        <v>42004</v>
      </c>
      <c r="Y780">
        <v>89900000</v>
      </c>
      <c r="Z780" s="10">
        <v>42369</v>
      </c>
      <c r="AI780" s="9">
        <v>101300000</v>
      </c>
      <c r="AJ780" s="10">
        <v>42735</v>
      </c>
      <c r="AS780" s="9">
        <v>90400000</v>
      </c>
      <c r="AT780" s="10">
        <v>43100</v>
      </c>
      <c r="BC780" s="9"/>
    </row>
    <row r="781" spans="1:55" x14ac:dyDescent="0.25">
      <c r="A781">
        <v>8083</v>
      </c>
      <c r="B781" t="s">
        <v>282</v>
      </c>
      <c r="C781" t="s">
        <v>541</v>
      </c>
      <c r="D781" t="s">
        <v>482</v>
      </c>
      <c r="E781" t="s">
        <v>483</v>
      </c>
      <c r="F781" t="s">
        <v>967</v>
      </c>
      <c r="O781">
        <v>746400000</v>
      </c>
      <c r="P781" s="10">
        <v>42004</v>
      </c>
      <c r="Y781">
        <v>778000000</v>
      </c>
      <c r="Z781" s="10">
        <v>42369</v>
      </c>
      <c r="AI781" s="9">
        <v>735900000</v>
      </c>
      <c r="AJ781" s="10">
        <v>42735</v>
      </c>
      <c r="AS781" s="9">
        <v>713600000</v>
      </c>
      <c r="AT781" s="10">
        <v>43100</v>
      </c>
      <c r="BC781" s="9"/>
    </row>
    <row r="782" spans="1:55" x14ac:dyDescent="0.25">
      <c r="A782">
        <v>8083</v>
      </c>
      <c r="B782" t="s">
        <v>282</v>
      </c>
      <c r="C782" t="s">
        <v>541</v>
      </c>
      <c r="D782" t="s">
        <v>482</v>
      </c>
      <c r="E782" t="s">
        <v>483</v>
      </c>
      <c r="F782" t="s">
        <v>968</v>
      </c>
      <c r="O782">
        <v>215800000</v>
      </c>
      <c r="P782" s="10">
        <v>42004</v>
      </c>
      <c r="Y782">
        <v>191200000</v>
      </c>
      <c r="Z782" s="10">
        <v>42369</v>
      </c>
      <c r="AI782" s="9">
        <v>143900000</v>
      </c>
      <c r="AJ782" s="10">
        <v>42735</v>
      </c>
      <c r="AS782" s="9">
        <v>164300000</v>
      </c>
      <c r="AT782" s="10">
        <v>43100</v>
      </c>
      <c r="BC782" s="9"/>
    </row>
    <row r="783" spans="1:55" x14ac:dyDescent="0.25">
      <c r="A783">
        <v>8083</v>
      </c>
      <c r="B783" t="s">
        <v>282</v>
      </c>
      <c r="C783" t="s">
        <v>541</v>
      </c>
      <c r="D783" t="s">
        <v>482</v>
      </c>
      <c r="E783" t="s">
        <v>483</v>
      </c>
      <c r="F783" t="s">
        <v>113</v>
      </c>
      <c r="O783">
        <v>159200000</v>
      </c>
      <c r="P783" s="10">
        <v>42004</v>
      </c>
      <c r="Y783">
        <v>160700000</v>
      </c>
      <c r="Z783" s="10">
        <v>42369</v>
      </c>
      <c r="AI783" s="9">
        <v>199100000</v>
      </c>
      <c r="AJ783" s="10">
        <v>42735</v>
      </c>
      <c r="AS783" s="9">
        <v>204700000</v>
      </c>
      <c r="AT783" s="10">
        <v>43100</v>
      </c>
      <c r="BC783" s="9"/>
    </row>
    <row r="784" spans="1:55" x14ac:dyDescent="0.25">
      <c r="A784">
        <v>771</v>
      </c>
      <c r="B784" t="s">
        <v>83</v>
      </c>
      <c r="C784" t="s">
        <v>543</v>
      </c>
      <c r="D784" t="s">
        <v>482</v>
      </c>
      <c r="E784" t="s">
        <v>483</v>
      </c>
      <c r="F784" t="s">
        <v>700</v>
      </c>
      <c r="O784">
        <v>4667157000</v>
      </c>
      <c r="P784" s="10">
        <v>42004</v>
      </c>
      <c r="Y784">
        <v>7758702000</v>
      </c>
      <c r="Z784" s="10">
        <v>42369</v>
      </c>
      <c r="AI784" s="9">
        <v>9366456000</v>
      </c>
      <c r="AJ784" s="10">
        <v>42735</v>
      </c>
      <c r="AS784" s="9"/>
      <c r="AT784" s="10"/>
      <c r="BC784" s="9"/>
    </row>
    <row r="785" spans="1:55" x14ac:dyDescent="0.25">
      <c r="A785">
        <v>928</v>
      </c>
      <c r="B785" t="s">
        <v>266</v>
      </c>
      <c r="C785" t="s">
        <v>545</v>
      </c>
      <c r="D785" t="s">
        <v>482</v>
      </c>
      <c r="E785" t="s">
        <v>483</v>
      </c>
      <c r="F785" t="s">
        <v>267</v>
      </c>
      <c r="O785">
        <v>889051000</v>
      </c>
      <c r="P785" s="10">
        <v>42004</v>
      </c>
      <c r="Y785">
        <v>436432000</v>
      </c>
      <c r="Z785" s="10">
        <v>42369</v>
      </c>
      <c r="AI785" s="9">
        <v>212787000</v>
      </c>
      <c r="AJ785" s="10">
        <v>42735</v>
      </c>
      <c r="AS785" s="9">
        <v>147385000</v>
      </c>
      <c r="AT785" s="10">
        <v>43100</v>
      </c>
      <c r="BC785" s="9"/>
    </row>
    <row r="786" spans="1:55" x14ac:dyDescent="0.25">
      <c r="A786">
        <v>928</v>
      </c>
      <c r="B786" t="s">
        <v>266</v>
      </c>
      <c r="C786" t="s">
        <v>545</v>
      </c>
      <c r="D786" t="s">
        <v>482</v>
      </c>
      <c r="E786" t="s">
        <v>483</v>
      </c>
      <c r="F786" t="s">
        <v>969</v>
      </c>
      <c r="O786">
        <v>892872000</v>
      </c>
      <c r="P786" s="10">
        <v>42004</v>
      </c>
      <c r="Y786">
        <v>24495000</v>
      </c>
      <c r="Z786" s="10">
        <v>42369</v>
      </c>
      <c r="AI786" s="9">
        <v>160384000</v>
      </c>
      <c r="AJ786" s="10">
        <v>42735</v>
      </c>
      <c r="AS786" s="9">
        <v>148370000</v>
      </c>
      <c r="AT786" s="10">
        <v>43100</v>
      </c>
      <c r="BC786" s="9"/>
    </row>
    <row r="787" spans="1:55" x14ac:dyDescent="0.25">
      <c r="A787">
        <v>928</v>
      </c>
      <c r="B787" t="s">
        <v>266</v>
      </c>
      <c r="C787" t="s">
        <v>545</v>
      </c>
      <c r="D787" t="s">
        <v>482</v>
      </c>
      <c r="E787" t="s">
        <v>483</v>
      </c>
      <c r="F787" t="s">
        <v>834</v>
      </c>
      <c r="O787">
        <v>2253624000</v>
      </c>
      <c r="P787" s="10">
        <v>42004</v>
      </c>
      <c r="Y787">
        <v>722487000</v>
      </c>
      <c r="Z787" s="10">
        <v>42369</v>
      </c>
      <c r="AI787" s="9">
        <v>359090000</v>
      </c>
      <c r="AJ787" s="10">
        <v>42735</v>
      </c>
      <c r="AS787" s="9">
        <v>194947000</v>
      </c>
      <c r="AT787" s="10">
        <v>43100</v>
      </c>
      <c r="BC787" s="9"/>
    </row>
    <row r="788" spans="1:55" x14ac:dyDescent="0.25">
      <c r="A788">
        <v>928</v>
      </c>
      <c r="B788" t="s">
        <v>266</v>
      </c>
      <c r="C788" t="s">
        <v>545</v>
      </c>
      <c r="D788" t="s">
        <v>482</v>
      </c>
      <c r="E788" t="s">
        <v>483</v>
      </c>
      <c r="F788" t="s">
        <v>33</v>
      </c>
      <c r="O788">
        <v>874687000</v>
      </c>
      <c r="P788" s="10">
        <v>42004</v>
      </c>
      <c r="Y788">
        <v>521697000</v>
      </c>
      <c r="Z788" s="10">
        <v>42369</v>
      </c>
      <c r="AI788" s="9">
        <v>98843000</v>
      </c>
      <c r="AJ788" s="10">
        <v>42735</v>
      </c>
      <c r="AS788" s="9">
        <v>45864000</v>
      </c>
      <c r="AT788" s="10">
        <v>43100</v>
      </c>
      <c r="BC788" s="9"/>
    </row>
    <row r="789" spans="1:55" x14ac:dyDescent="0.25">
      <c r="A789">
        <v>928</v>
      </c>
      <c r="B789" t="s">
        <v>266</v>
      </c>
      <c r="C789" t="s">
        <v>545</v>
      </c>
      <c r="D789" t="s">
        <v>482</v>
      </c>
      <c r="E789" t="s">
        <v>483</v>
      </c>
      <c r="F789" t="s">
        <v>970</v>
      </c>
      <c r="O789">
        <v>1301816000</v>
      </c>
      <c r="P789" s="10">
        <v>42004</v>
      </c>
      <c r="Y789">
        <v>1296815000</v>
      </c>
      <c r="Z789" s="10">
        <v>42369</v>
      </c>
      <c r="AI789" s="9">
        <v>238520000</v>
      </c>
      <c r="AJ789" s="10">
        <v>42735</v>
      </c>
      <c r="AS789" s="9"/>
      <c r="AT789" s="10"/>
      <c r="BC789" s="9"/>
    </row>
    <row r="790" spans="1:55" x14ac:dyDescent="0.25">
      <c r="A790">
        <v>928</v>
      </c>
      <c r="B790" t="s">
        <v>266</v>
      </c>
      <c r="C790" t="s">
        <v>545</v>
      </c>
      <c r="D790" t="s">
        <v>482</v>
      </c>
      <c r="E790" t="s">
        <v>483</v>
      </c>
      <c r="F790" t="s">
        <v>621</v>
      </c>
      <c r="O790">
        <v>938517000</v>
      </c>
      <c r="P790" s="10">
        <v>42004</v>
      </c>
      <c r="Y790">
        <v>644839000</v>
      </c>
      <c r="Z790" s="10">
        <v>42369</v>
      </c>
      <c r="AI790" s="9">
        <v>440429000</v>
      </c>
      <c r="AJ790" s="10">
        <v>42735</v>
      </c>
      <c r="AS790" s="9">
        <v>618965000</v>
      </c>
      <c r="AT790" s="10">
        <v>43100</v>
      </c>
      <c r="BC790" s="9"/>
    </row>
    <row r="791" spans="1:55" ht="15" x14ac:dyDescent="0.25">
      <c r="A791">
        <v>718</v>
      </c>
      <c r="B791" t="s">
        <v>109</v>
      </c>
      <c r="C791" t="s">
        <v>545</v>
      </c>
      <c r="D791" t="s">
        <v>482</v>
      </c>
      <c r="E791" t="s">
        <v>483</v>
      </c>
      <c r="F791" t="s">
        <v>105</v>
      </c>
      <c r="O791">
        <v>5187000000</v>
      </c>
      <c r="P791" s="10">
        <v>42004</v>
      </c>
      <c r="Y791">
        <v>5119200000</v>
      </c>
      <c r="Z791" s="10">
        <v>42369</v>
      </c>
      <c r="AI791" s="9">
        <v>5023400000</v>
      </c>
      <c r="AJ791" s="10">
        <v>42735</v>
      </c>
      <c r="AS791" s="9">
        <v>5091100000</v>
      </c>
      <c r="AT791" s="31">
        <v>43100</v>
      </c>
      <c r="BC791" s="9"/>
    </row>
    <row r="792" spans="1:55" ht="15" x14ac:dyDescent="0.25">
      <c r="A792">
        <v>718</v>
      </c>
      <c r="B792" t="s">
        <v>109</v>
      </c>
      <c r="C792" t="s">
        <v>545</v>
      </c>
      <c r="D792" t="s">
        <v>482</v>
      </c>
      <c r="E792" t="s">
        <v>483</v>
      </c>
      <c r="F792" t="s">
        <v>569</v>
      </c>
      <c r="O792">
        <v>5142700000</v>
      </c>
      <c r="P792" s="10">
        <v>42004</v>
      </c>
      <c r="Y792">
        <v>5351000000</v>
      </c>
      <c r="Z792" s="10">
        <v>42369</v>
      </c>
      <c r="AI792" s="9">
        <v>5312400000</v>
      </c>
      <c r="AJ792" s="10">
        <v>42735</v>
      </c>
      <c r="AS792" s="9">
        <v>5373900000</v>
      </c>
      <c r="AT792" s="31">
        <v>43100</v>
      </c>
      <c r="BC792" s="9"/>
    </row>
    <row r="793" spans="1:55" ht="15" x14ac:dyDescent="0.25">
      <c r="A793">
        <v>718</v>
      </c>
      <c r="B793" t="s">
        <v>109</v>
      </c>
      <c r="C793" t="s">
        <v>545</v>
      </c>
      <c r="D793" t="s">
        <v>482</v>
      </c>
      <c r="E793" t="s">
        <v>483</v>
      </c>
      <c r="F793" t="s">
        <v>656</v>
      </c>
      <c r="O793">
        <v>3994400000</v>
      </c>
      <c r="P793" s="10">
        <v>42004</v>
      </c>
      <c r="Y793">
        <v>4664500000</v>
      </c>
      <c r="Z793" s="10">
        <v>42369</v>
      </c>
      <c r="AI793" s="9">
        <v>4986200000</v>
      </c>
      <c r="AJ793" s="10">
        <v>42735</v>
      </c>
      <c r="AS793" s="9">
        <v>5406300000</v>
      </c>
      <c r="AT793" s="31">
        <v>43100</v>
      </c>
      <c r="BC793" s="9"/>
    </row>
    <row r="794" spans="1:55" ht="14.25" customHeight="1" x14ac:dyDescent="0.25">
      <c r="A794">
        <v>1141</v>
      </c>
      <c r="B794" t="s">
        <v>248</v>
      </c>
      <c r="C794" t="s">
        <v>557</v>
      </c>
      <c r="D794" t="s">
        <v>482</v>
      </c>
      <c r="E794" t="s">
        <v>483</v>
      </c>
      <c r="F794" t="s">
        <v>1021</v>
      </c>
      <c r="O794">
        <v>186617000</v>
      </c>
      <c r="P794" s="10">
        <v>41729</v>
      </c>
      <c r="Y794">
        <v>264008000</v>
      </c>
      <c r="Z794" s="10">
        <v>42369</v>
      </c>
      <c r="AI794" s="9">
        <v>521715000</v>
      </c>
      <c r="AJ794" s="10">
        <v>42735</v>
      </c>
      <c r="AS794" s="9">
        <v>884690000</v>
      </c>
      <c r="AT794" s="10">
        <v>43100</v>
      </c>
      <c r="BC794" s="9"/>
    </row>
    <row r="795" spans="1:55" x14ac:dyDescent="0.25">
      <c r="A795">
        <v>1141</v>
      </c>
      <c r="B795" t="s">
        <v>248</v>
      </c>
      <c r="C795" t="s">
        <v>557</v>
      </c>
      <c r="D795" t="s">
        <v>482</v>
      </c>
      <c r="E795" t="s">
        <v>483</v>
      </c>
      <c r="F795" t="s">
        <v>249</v>
      </c>
      <c r="O795">
        <v>0</v>
      </c>
      <c r="P795" s="10">
        <v>41729</v>
      </c>
      <c r="Y795">
        <v>0</v>
      </c>
      <c r="Z795" s="10">
        <v>42369</v>
      </c>
      <c r="AI795" s="9">
        <v>0</v>
      </c>
      <c r="AJ795" s="10">
        <v>42735</v>
      </c>
      <c r="AS795" s="9">
        <v>0</v>
      </c>
      <c r="AT795" s="10">
        <v>43100</v>
      </c>
      <c r="BC795" s="9"/>
    </row>
    <row r="796" spans="1:55" x14ac:dyDescent="0.25">
      <c r="A796">
        <v>1141</v>
      </c>
      <c r="B796" t="s">
        <v>248</v>
      </c>
      <c r="C796" t="s">
        <v>557</v>
      </c>
      <c r="D796" t="s">
        <v>482</v>
      </c>
      <c r="E796" t="s">
        <v>483</v>
      </c>
      <c r="F796" t="s">
        <v>219</v>
      </c>
      <c r="O796">
        <v>15725000</v>
      </c>
      <c r="P796" s="10">
        <v>41729</v>
      </c>
      <c r="Y796">
        <v>8193000</v>
      </c>
      <c r="Z796" s="10">
        <v>42369</v>
      </c>
      <c r="AI796" s="9">
        <v>19507000</v>
      </c>
      <c r="AJ796" s="10">
        <v>42735</v>
      </c>
      <c r="AS796" s="9">
        <v>22432000</v>
      </c>
      <c r="AT796" s="10">
        <v>43100</v>
      </c>
      <c r="BC796" s="9"/>
    </row>
    <row r="797" spans="1:55" x14ac:dyDescent="0.25">
      <c r="A797">
        <v>1141</v>
      </c>
      <c r="B797" t="s">
        <v>248</v>
      </c>
      <c r="C797" t="s">
        <v>557</v>
      </c>
      <c r="D797" t="s">
        <v>482</v>
      </c>
      <c r="E797" t="s">
        <v>483</v>
      </c>
      <c r="F797" t="s">
        <v>316</v>
      </c>
      <c r="P797" s="10"/>
      <c r="Y797">
        <v>2560000</v>
      </c>
      <c r="Z797" s="10">
        <v>42369</v>
      </c>
      <c r="AI797" s="9">
        <v>3333000</v>
      </c>
      <c r="AJ797" s="10">
        <v>42735</v>
      </c>
      <c r="AS797" s="9">
        <v>1646000</v>
      </c>
      <c r="AT797" s="10">
        <v>43100</v>
      </c>
      <c r="BC797" s="9"/>
    </row>
    <row r="798" spans="1:55" x14ac:dyDescent="0.25">
      <c r="A798">
        <v>974</v>
      </c>
      <c r="B798" t="s">
        <v>324</v>
      </c>
      <c r="C798" t="s">
        <v>463</v>
      </c>
      <c r="D798" t="s">
        <v>482</v>
      </c>
      <c r="E798" t="s">
        <v>483</v>
      </c>
      <c r="F798" t="s">
        <v>316</v>
      </c>
      <c r="O798">
        <v>926834000</v>
      </c>
      <c r="P798" s="10">
        <v>42004</v>
      </c>
      <c r="Y798">
        <v>965957000</v>
      </c>
      <c r="Z798" s="10">
        <v>42369</v>
      </c>
      <c r="AI798" s="9">
        <v>924580000</v>
      </c>
      <c r="AJ798" s="10">
        <v>42735</v>
      </c>
      <c r="AS798" s="9">
        <v>1028313000</v>
      </c>
      <c r="AT798" s="10">
        <v>43100</v>
      </c>
      <c r="BC798" s="9"/>
    </row>
    <row r="799" spans="1:55" x14ac:dyDescent="0.25">
      <c r="A799">
        <v>974</v>
      </c>
      <c r="B799" t="s">
        <v>324</v>
      </c>
      <c r="C799" t="s">
        <v>463</v>
      </c>
      <c r="D799" t="s">
        <v>482</v>
      </c>
      <c r="E799" t="s">
        <v>483</v>
      </c>
      <c r="F799" t="s">
        <v>44</v>
      </c>
      <c r="O799">
        <v>202806000</v>
      </c>
      <c r="P799" s="10">
        <v>42004</v>
      </c>
      <c r="Y799">
        <v>174827000</v>
      </c>
      <c r="Z799" s="10">
        <v>42369</v>
      </c>
      <c r="AI799" s="9">
        <v>129291000</v>
      </c>
      <c r="AJ799" s="10">
        <v>42735</v>
      </c>
      <c r="AS799" s="9">
        <v>139734000</v>
      </c>
      <c r="AT799" s="10">
        <v>43100</v>
      </c>
      <c r="BC799" s="9"/>
    </row>
    <row r="800" spans="1:55" x14ac:dyDescent="0.25">
      <c r="A800">
        <v>974</v>
      </c>
      <c r="B800" t="s">
        <v>324</v>
      </c>
      <c r="C800" t="s">
        <v>463</v>
      </c>
      <c r="D800" t="s">
        <v>482</v>
      </c>
      <c r="E800" t="s">
        <v>483</v>
      </c>
      <c r="F800" t="s">
        <v>569</v>
      </c>
      <c r="O800">
        <v>85614000</v>
      </c>
      <c r="P800" s="10">
        <v>42004</v>
      </c>
      <c r="Y800">
        <v>56474000</v>
      </c>
      <c r="Z800" s="10">
        <v>42369</v>
      </c>
      <c r="AI800" s="9">
        <v>60238000</v>
      </c>
      <c r="AJ800" s="10">
        <v>42735</v>
      </c>
      <c r="AS800" s="9">
        <v>71839000</v>
      </c>
      <c r="AT800" s="10">
        <v>43100</v>
      </c>
      <c r="BC800" s="9"/>
    </row>
    <row r="801" spans="1:55" x14ac:dyDescent="0.25">
      <c r="A801">
        <v>974</v>
      </c>
      <c r="B801" t="s">
        <v>324</v>
      </c>
      <c r="C801" t="s">
        <v>463</v>
      </c>
      <c r="D801" t="s">
        <v>482</v>
      </c>
      <c r="E801" t="s">
        <v>483</v>
      </c>
      <c r="F801" t="s">
        <v>2060</v>
      </c>
      <c r="O801">
        <v>116167000</v>
      </c>
      <c r="P801" s="10">
        <v>42004</v>
      </c>
      <c r="Y801">
        <v>136312000</v>
      </c>
      <c r="Z801" s="10">
        <v>42369</v>
      </c>
      <c r="AI801" s="9">
        <v>107811000</v>
      </c>
      <c r="AJ801" s="10">
        <v>42735</v>
      </c>
      <c r="AS801" s="9">
        <v>119133000</v>
      </c>
      <c r="AT801" s="10">
        <v>43100</v>
      </c>
      <c r="BC801" s="9"/>
    </row>
    <row r="802" spans="1:55" x14ac:dyDescent="0.25">
      <c r="A802">
        <v>855</v>
      </c>
      <c r="B802" t="s">
        <v>269</v>
      </c>
      <c r="C802" t="s">
        <v>545</v>
      </c>
      <c r="D802" t="s">
        <v>482</v>
      </c>
      <c r="E802" t="s">
        <v>455</v>
      </c>
      <c r="F802" t="s">
        <v>971</v>
      </c>
      <c r="O802">
        <v>25826455000</v>
      </c>
      <c r="P802" s="10">
        <v>42004</v>
      </c>
      <c r="Y802">
        <v>25319489000</v>
      </c>
      <c r="Z802" s="10">
        <v>42369</v>
      </c>
      <c r="AI802" s="9">
        <v>24216562000</v>
      </c>
      <c r="AJ802" s="10">
        <v>42735</v>
      </c>
      <c r="AS802" s="9">
        <v>27221221000</v>
      </c>
      <c r="AT802" s="10">
        <v>43100</v>
      </c>
      <c r="BC802" s="9"/>
    </row>
    <row r="803" spans="1:55" x14ac:dyDescent="0.25">
      <c r="A803">
        <v>855</v>
      </c>
      <c r="B803" t="s">
        <v>269</v>
      </c>
      <c r="C803" t="s">
        <v>545</v>
      </c>
      <c r="D803" t="s">
        <v>482</v>
      </c>
      <c r="E803" t="s">
        <v>455</v>
      </c>
      <c r="F803" t="s">
        <v>600</v>
      </c>
      <c r="O803">
        <v>6752348000</v>
      </c>
      <c r="P803" s="10">
        <v>42004</v>
      </c>
      <c r="Y803">
        <v>6500724000</v>
      </c>
      <c r="Z803" s="10">
        <v>42369</v>
      </c>
      <c r="AI803" s="9">
        <v>6256304000</v>
      </c>
      <c r="AJ803" s="10">
        <v>42735</v>
      </c>
      <c r="AS803" s="9"/>
      <c r="AT803" s="10"/>
      <c r="BC803" s="9"/>
    </row>
    <row r="804" spans="1:55" x14ac:dyDescent="0.25">
      <c r="A804">
        <v>855</v>
      </c>
      <c r="B804" t="s">
        <v>269</v>
      </c>
      <c r="C804" t="s">
        <v>545</v>
      </c>
      <c r="D804" t="s">
        <v>482</v>
      </c>
      <c r="E804" t="s">
        <v>455</v>
      </c>
      <c r="F804" t="s">
        <v>972</v>
      </c>
      <c r="O804">
        <v>2355929000</v>
      </c>
      <c r="P804" s="10">
        <v>42004</v>
      </c>
      <c r="Y804">
        <v>1505113000</v>
      </c>
      <c r="Z804" s="10">
        <v>42369</v>
      </c>
      <c r="AI804" s="9">
        <v>1537742000</v>
      </c>
      <c r="AJ804" s="10">
        <v>42735</v>
      </c>
      <c r="AS804" s="9">
        <v>6259813000</v>
      </c>
      <c r="AT804" s="10">
        <v>43100</v>
      </c>
      <c r="BC804" s="9"/>
    </row>
    <row r="805" spans="1:55" x14ac:dyDescent="0.25">
      <c r="A805">
        <v>855</v>
      </c>
      <c r="B805" t="s">
        <v>269</v>
      </c>
      <c r="C805" t="s">
        <v>545</v>
      </c>
      <c r="D805" t="s">
        <v>482</v>
      </c>
      <c r="E805" t="s">
        <v>455</v>
      </c>
      <c r="F805" t="s">
        <v>973</v>
      </c>
      <c r="O805">
        <v>-53872000</v>
      </c>
      <c r="P805" s="10">
        <v>42004</v>
      </c>
      <c r="Y805">
        <v>-34017000</v>
      </c>
      <c r="Z805" s="10">
        <v>42369</v>
      </c>
      <c r="AI805" s="9">
        <v>-35396000</v>
      </c>
      <c r="AJ805" s="10">
        <v>42735</v>
      </c>
      <c r="AS805" s="9">
        <v>-28478000</v>
      </c>
      <c r="AT805" s="10">
        <v>43100</v>
      </c>
      <c r="BC805" s="9"/>
    </row>
    <row r="806" spans="1:55" x14ac:dyDescent="0.25">
      <c r="A806">
        <v>855</v>
      </c>
      <c r="B806" t="s">
        <v>269</v>
      </c>
      <c r="C806" t="s">
        <v>545</v>
      </c>
      <c r="D806" t="s">
        <v>482</v>
      </c>
      <c r="E806" t="s">
        <v>455</v>
      </c>
      <c r="F806" t="s">
        <v>468</v>
      </c>
      <c r="P806" s="10"/>
      <c r="Z806" s="10"/>
      <c r="AI806" s="9"/>
      <c r="AJ806" s="10"/>
      <c r="AS806" s="9">
        <v>1446000000</v>
      </c>
      <c r="AT806" s="10">
        <v>43100</v>
      </c>
      <c r="AU806" s="9"/>
      <c r="BC806" s="9"/>
    </row>
    <row r="807" spans="1:55" x14ac:dyDescent="0.25">
      <c r="A807">
        <v>1618</v>
      </c>
      <c r="B807" t="s">
        <v>222</v>
      </c>
      <c r="C807" t="s">
        <v>551</v>
      </c>
      <c r="D807" t="s">
        <v>482</v>
      </c>
      <c r="E807" t="s">
        <v>455</v>
      </c>
      <c r="F807" t="s">
        <v>600</v>
      </c>
      <c r="P807" s="10"/>
      <c r="Z807" s="10"/>
      <c r="AI807" s="9">
        <v>1136617000</v>
      </c>
      <c r="AJ807" s="10">
        <v>42735</v>
      </c>
      <c r="AS807" s="9">
        <v>1169450000</v>
      </c>
      <c r="AT807" s="10">
        <v>43100</v>
      </c>
      <c r="BC807" s="9"/>
    </row>
    <row r="808" spans="1:55" x14ac:dyDescent="0.25">
      <c r="A808">
        <v>1618</v>
      </c>
      <c r="B808" t="s">
        <v>222</v>
      </c>
      <c r="C808" t="s">
        <v>551</v>
      </c>
      <c r="D808" t="s">
        <v>482</v>
      </c>
      <c r="E808" t="s">
        <v>455</v>
      </c>
      <c r="F808" t="s">
        <v>647</v>
      </c>
      <c r="P808" s="10"/>
      <c r="Z808" s="10"/>
      <c r="AI808" s="9">
        <v>318437000</v>
      </c>
      <c r="AJ808" s="10">
        <v>42735</v>
      </c>
      <c r="AS808" s="9">
        <v>309269000</v>
      </c>
      <c r="AT808" s="10">
        <v>43100</v>
      </c>
      <c r="BC808" s="9"/>
    </row>
    <row r="809" spans="1:55" x14ac:dyDescent="0.25">
      <c r="A809">
        <v>1618</v>
      </c>
      <c r="B809" t="s">
        <v>222</v>
      </c>
      <c r="C809" t="s">
        <v>551</v>
      </c>
      <c r="D809" t="s">
        <v>482</v>
      </c>
      <c r="E809" t="s">
        <v>455</v>
      </c>
      <c r="F809" t="s">
        <v>589</v>
      </c>
      <c r="P809" s="10"/>
      <c r="Z809" s="10"/>
      <c r="AI809" s="9">
        <v>-222196000</v>
      </c>
      <c r="AJ809" s="10">
        <v>42735</v>
      </c>
      <c r="AS809" s="9"/>
      <c r="AT809" s="10"/>
      <c r="BC809" s="9"/>
    </row>
    <row r="810" spans="1:55" x14ac:dyDescent="0.25">
      <c r="A810">
        <v>1618</v>
      </c>
      <c r="B810" t="s">
        <v>222</v>
      </c>
      <c r="C810" t="s">
        <v>551</v>
      </c>
      <c r="D810" t="s">
        <v>482</v>
      </c>
      <c r="E810" t="s">
        <v>455</v>
      </c>
      <c r="F810" t="s">
        <v>1285</v>
      </c>
      <c r="P810" s="10"/>
      <c r="Z810" s="10"/>
      <c r="AI810" s="9">
        <v>444392000</v>
      </c>
      <c r="AJ810" s="10">
        <v>42735</v>
      </c>
      <c r="AS810" s="9"/>
      <c r="AT810" s="10"/>
      <c r="BC810" s="9"/>
    </row>
    <row r="811" spans="1:55" x14ac:dyDescent="0.25">
      <c r="A811">
        <v>1650</v>
      </c>
      <c r="B811" t="s">
        <v>223</v>
      </c>
      <c r="C811" t="s">
        <v>551</v>
      </c>
      <c r="D811" t="s">
        <v>482</v>
      </c>
      <c r="E811" t="s">
        <v>455</v>
      </c>
      <c r="F811" t="s">
        <v>974</v>
      </c>
      <c r="O811">
        <v>1203000</v>
      </c>
      <c r="P811" s="10">
        <v>42004</v>
      </c>
      <c r="Y811">
        <v>1447000</v>
      </c>
      <c r="Z811" s="10">
        <v>42369</v>
      </c>
      <c r="AI811" s="9">
        <v>1525000</v>
      </c>
      <c r="AJ811" s="10">
        <v>42735</v>
      </c>
      <c r="AS811" s="9">
        <v>1571000</v>
      </c>
      <c r="AT811" s="10">
        <v>43100</v>
      </c>
      <c r="BC811" s="9"/>
    </row>
    <row r="812" spans="1:55" x14ac:dyDescent="0.25">
      <c r="A812">
        <v>1650</v>
      </c>
      <c r="B812" t="s">
        <v>223</v>
      </c>
      <c r="C812" t="s">
        <v>551</v>
      </c>
      <c r="D812" t="s">
        <v>482</v>
      </c>
      <c r="E812" t="s">
        <v>455</v>
      </c>
      <c r="F812" t="s">
        <v>975</v>
      </c>
      <c r="O812">
        <v>16117000</v>
      </c>
      <c r="P812" s="10">
        <v>42004</v>
      </c>
      <c r="Y812">
        <v>28221000</v>
      </c>
      <c r="Z812" s="10">
        <v>42369</v>
      </c>
      <c r="AI812" s="9">
        <v>14349000</v>
      </c>
      <c r="AJ812" s="10">
        <v>42735</v>
      </c>
      <c r="AS812" s="9">
        <v>20361000</v>
      </c>
      <c r="AT812" s="10">
        <v>43100</v>
      </c>
      <c r="BC812" s="9"/>
    </row>
    <row r="813" spans="1:55" x14ac:dyDescent="0.25">
      <c r="A813">
        <v>1650</v>
      </c>
      <c r="B813" t="s">
        <v>223</v>
      </c>
      <c r="C813" t="s">
        <v>551</v>
      </c>
      <c r="D813" t="s">
        <v>482</v>
      </c>
      <c r="E813" t="s">
        <v>455</v>
      </c>
      <c r="F813" t="s">
        <v>971</v>
      </c>
      <c r="O813">
        <v>177145000</v>
      </c>
      <c r="P813" s="10">
        <v>42004</v>
      </c>
      <c r="Y813">
        <v>93411000</v>
      </c>
      <c r="Z813" s="10">
        <v>42369</v>
      </c>
      <c r="AI813" s="9">
        <v>83100000</v>
      </c>
      <c r="AJ813" s="10">
        <v>42735</v>
      </c>
      <c r="AS813" s="9">
        <v>83860000</v>
      </c>
      <c r="AT813" s="10">
        <v>43100</v>
      </c>
      <c r="BC813" s="9"/>
    </row>
    <row r="814" spans="1:55" x14ac:dyDescent="0.25">
      <c r="A814">
        <v>1650</v>
      </c>
      <c r="B814" t="s">
        <v>223</v>
      </c>
      <c r="C814" t="s">
        <v>551</v>
      </c>
      <c r="D814" t="s">
        <v>482</v>
      </c>
      <c r="E814" t="s">
        <v>455</v>
      </c>
      <c r="F814" t="s">
        <v>976</v>
      </c>
      <c r="O814">
        <v>0</v>
      </c>
      <c r="P814" s="10">
        <v>42004</v>
      </c>
      <c r="Y814">
        <v>0</v>
      </c>
      <c r="Z814" s="10">
        <v>42369</v>
      </c>
      <c r="AI814" s="9">
        <v>0</v>
      </c>
      <c r="AJ814" s="10">
        <v>42735</v>
      </c>
      <c r="AS814" s="9">
        <v>100700000</v>
      </c>
      <c r="AT814" s="10">
        <v>43100</v>
      </c>
      <c r="BC814" s="9"/>
    </row>
    <row r="815" spans="1:55" x14ac:dyDescent="0.25">
      <c r="A815">
        <v>764</v>
      </c>
      <c r="B815" t="s">
        <v>251</v>
      </c>
      <c r="C815" t="s">
        <v>557</v>
      </c>
      <c r="D815" t="s">
        <v>482</v>
      </c>
      <c r="E815" t="s">
        <v>455</v>
      </c>
      <c r="F815" t="s">
        <v>977</v>
      </c>
      <c r="P815" s="10"/>
      <c r="Z815" s="10"/>
      <c r="AI815" s="9">
        <v>19326000</v>
      </c>
      <c r="AJ815" s="10">
        <v>42735</v>
      </c>
      <c r="AS815" s="9">
        <v>131497000</v>
      </c>
      <c r="AT815" s="10">
        <v>43100</v>
      </c>
      <c r="BC815" s="9"/>
    </row>
    <row r="816" spans="1:55" x14ac:dyDescent="0.25">
      <c r="A816">
        <v>764</v>
      </c>
      <c r="B816" t="s">
        <v>251</v>
      </c>
      <c r="C816" t="s">
        <v>557</v>
      </c>
      <c r="D816" t="s">
        <v>482</v>
      </c>
      <c r="E816" t="s">
        <v>455</v>
      </c>
      <c r="F816" t="s">
        <v>654</v>
      </c>
      <c r="P816" s="10"/>
      <c r="Z816" s="10"/>
      <c r="AI816" s="9"/>
      <c r="AJ816" s="10"/>
      <c r="AS816" s="9">
        <v>520000</v>
      </c>
      <c r="AT816" s="10">
        <v>43100</v>
      </c>
      <c r="BC816" s="9"/>
    </row>
    <row r="817" spans="1:55" x14ac:dyDescent="0.25">
      <c r="A817">
        <v>8074</v>
      </c>
      <c r="B817" t="s">
        <v>384</v>
      </c>
      <c r="C817" t="s">
        <v>463</v>
      </c>
      <c r="D817" t="s">
        <v>482</v>
      </c>
      <c r="E817" t="s">
        <v>455</v>
      </c>
      <c r="F817" t="s">
        <v>978</v>
      </c>
      <c r="O817">
        <v>771857000</v>
      </c>
      <c r="P817" s="10">
        <v>42004</v>
      </c>
      <c r="Y817">
        <v>820306000</v>
      </c>
      <c r="Z817" s="10">
        <v>42369</v>
      </c>
      <c r="AI817" s="9">
        <v>938374000</v>
      </c>
      <c r="AJ817" s="10">
        <v>42735</v>
      </c>
      <c r="AS817" s="9">
        <v>1022939000</v>
      </c>
      <c r="AT817" s="10">
        <v>43100</v>
      </c>
      <c r="BC817" s="9"/>
    </row>
    <row r="818" spans="1:55" x14ac:dyDescent="0.25">
      <c r="A818">
        <v>8074</v>
      </c>
      <c r="B818" t="s">
        <v>384</v>
      </c>
      <c r="C818" t="s">
        <v>463</v>
      </c>
      <c r="D818" t="s">
        <v>482</v>
      </c>
      <c r="E818" t="s">
        <v>455</v>
      </c>
      <c r="F818" t="s">
        <v>979</v>
      </c>
      <c r="O818">
        <v>599091000</v>
      </c>
      <c r="P818" s="10">
        <v>42004</v>
      </c>
      <c r="Y818">
        <v>543805000</v>
      </c>
      <c r="Z818" s="10">
        <v>42369</v>
      </c>
      <c r="AI818" s="9">
        <v>569476000</v>
      </c>
      <c r="AJ818" s="10">
        <v>42735</v>
      </c>
      <c r="AS818" s="9">
        <v>533624000</v>
      </c>
      <c r="AT818" s="10">
        <v>43100</v>
      </c>
      <c r="BC818" s="9"/>
    </row>
    <row r="819" spans="1:55" x14ac:dyDescent="0.25">
      <c r="A819">
        <v>8074</v>
      </c>
      <c r="B819" t="s">
        <v>384</v>
      </c>
      <c r="C819" t="s">
        <v>463</v>
      </c>
      <c r="D819" t="s">
        <v>482</v>
      </c>
      <c r="E819" t="s">
        <v>455</v>
      </c>
      <c r="F819" t="s">
        <v>456</v>
      </c>
      <c r="O819">
        <v>576668000</v>
      </c>
      <c r="P819" s="10">
        <v>42004</v>
      </c>
      <c r="Y819">
        <v>519422000</v>
      </c>
      <c r="Z819" s="10">
        <v>42369</v>
      </c>
      <c r="AI819" s="9">
        <v>505336000</v>
      </c>
      <c r="AJ819" s="10">
        <v>42735</v>
      </c>
      <c r="AS819" s="9">
        <v>461634000</v>
      </c>
      <c r="AT819" s="10">
        <v>43100</v>
      </c>
      <c r="BC819" s="9"/>
    </row>
    <row r="820" spans="1:55" x14ac:dyDescent="0.25">
      <c r="A820">
        <v>855</v>
      </c>
      <c r="B820" t="s">
        <v>269</v>
      </c>
      <c r="C820" t="s">
        <v>545</v>
      </c>
      <c r="D820" t="s">
        <v>482</v>
      </c>
      <c r="E820" t="s">
        <v>483</v>
      </c>
      <c r="F820" t="s">
        <v>980</v>
      </c>
      <c r="O820">
        <v>5581401000</v>
      </c>
      <c r="P820" s="10">
        <v>42004</v>
      </c>
      <c r="Y820">
        <v>4924499000</v>
      </c>
      <c r="Z820" s="10">
        <v>42369</v>
      </c>
      <c r="AI820" s="9"/>
      <c r="AJ820" s="10"/>
      <c r="AS820" s="9"/>
      <c r="AT820" s="10"/>
      <c r="AU820" s="9"/>
      <c r="BC820" s="9"/>
    </row>
    <row r="821" spans="1:55" x14ac:dyDescent="0.25">
      <c r="A821">
        <v>855</v>
      </c>
      <c r="B821" t="s">
        <v>269</v>
      </c>
      <c r="C821" t="s">
        <v>545</v>
      </c>
      <c r="D821" t="s">
        <v>482</v>
      </c>
      <c r="E821" t="s">
        <v>483</v>
      </c>
      <c r="F821" t="s">
        <v>981</v>
      </c>
      <c r="P821" s="10"/>
      <c r="Y821">
        <v>2679594000</v>
      </c>
      <c r="Z821" s="10">
        <v>42369</v>
      </c>
      <c r="AI821" s="9"/>
      <c r="AJ821" s="10"/>
      <c r="AS821" s="9"/>
      <c r="AT821" s="10"/>
      <c r="BC821" s="9"/>
    </row>
    <row r="822" spans="1:55" x14ac:dyDescent="0.25">
      <c r="A822">
        <v>855</v>
      </c>
      <c r="B822" t="s">
        <v>269</v>
      </c>
      <c r="C822" t="s">
        <v>545</v>
      </c>
      <c r="D822" t="s">
        <v>482</v>
      </c>
      <c r="E822" t="s">
        <v>483</v>
      </c>
      <c r="F822" t="s">
        <v>982</v>
      </c>
      <c r="P822" s="10"/>
      <c r="Y822">
        <v>20374002000</v>
      </c>
      <c r="Z822" s="10">
        <v>42369</v>
      </c>
      <c r="AI822" s="9"/>
      <c r="AJ822" s="10"/>
      <c r="AS822" s="9"/>
      <c r="AT822" s="10"/>
      <c r="BC822" s="9"/>
    </row>
    <row r="823" spans="1:55" x14ac:dyDescent="0.25">
      <c r="A823">
        <v>855</v>
      </c>
      <c r="B823" t="s">
        <v>269</v>
      </c>
      <c r="C823" t="s">
        <v>545</v>
      </c>
      <c r="D823" t="s">
        <v>482</v>
      </c>
      <c r="E823" t="s">
        <v>483</v>
      </c>
      <c r="F823" t="s">
        <v>163</v>
      </c>
      <c r="P823" s="10"/>
      <c r="Z823" s="10"/>
      <c r="AI823" s="9">
        <v>79836000</v>
      </c>
      <c r="AJ823" s="10">
        <v>42735</v>
      </c>
      <c r="AS823" s="9">
        <v>210915000</v>
      </c>
      <c r="AT823" s="10">
        <v>43100</v>
      </c>
      <c r="BC823" s="9"/>
    </row>
    <row r="824" spans="1:55" x14ac:dyDescent="0.25">
      <c r="A824">
        <v>855</v>
      </c>
      <c r="B824" t="s">
        <v>269</v>
      </c>
      <c r="C824" t="s">
        <v>545</v>
      </c>
      <c r="D824" t="s">
        <v>482</v>
      </c>
      <c r="E824" t="s">
        <v>483</v>
      </c>
      <c r="F824" t="s">
        <v>621</v>
      </c>
      <c r="O824">
        <v>3741390000</v>
      </c>
      <c r="P824" s="10">
        <v>42004</v>
      </c>
      <c r="Y824">
        <v>5313214000</v>
      </c>
      <c r="Z824" s="10">
        <v>42369</v>
      </c>
      <c r="AI824" s="9">
        <v>1776161000</v>
      </c>
      <c r="AJ824" s="10">
        <v>42735</v>
      </c>
      <c r="AK824" s="9"/>
      <c r="AS824" s="9">
        <v>1651196000</v>
      </c>
      <c r="AT824" s="10">
        <v>43100</v>
      </c>
      <c r="BC824" s="9"/>
    </row>
    <row r="825" spans="1:55" x14ac:dyDescent="0.25">
      <c r="A825">
        <v>1650</v>
      </c>
      <c r="B825" t="s">
        <v>223</v>
      </c>
      <c r="C825" t="s">
        <v>551</v>
      </c>
      <c r="D825" t="s">
        <v>482</v>
      </c>
      <c r="E825" t="s">
        <v>483</v>
      </c>
      <c r="F825" t="s">
        <v>219</v>
      </c>
      <c r="O825">
        <v>134864000</v>
      </c>
      <c r="P825" s="10">
        <v>42004</v>
      </c>
      <c r="Y825">
        <v>81387000</v>
      </c>
      <c r="Z825" s="10">
        <v>42369</v>
      </c>
      <c r="AI825" s="9">
        <v>89471000</v>
      </c>
      <c r="AJ825" s="10">
        <v>42735</v>
      </c>
      <c r="AS825" s="9">
        <v>198406000</v>
      </c>
      <c r="AT825" s="10">
        <v>43100</v>
      </c>
      <c r="BC825" s="9"/>
    </row>
    <row r="826" spans="1:55" x14ac:dyDescent="0.25">
      <c r="A826">
        <v>1650</v>
      </c>
      <c r="B826" t="s">
        <v>223</v>
      </c>
      <c r="C826" t="s">
        <v>551</v>
      </c>
      <c r="D826" t="s">
        <v>482</v>
      </c>
      <c r="E826" t="s">
        <v>483</v>
      </c>
      <c r="F826" t="s">
        <v>59</v>
      </c>
      <c r="O826">
        <v>0</v>
      </c>
      <c r="P826" s="10">
        <v>42004</v>
      </c>
      <c r="Y826">
        <v>0</v>
      </c>
      <c r="Z826" s="10">
        <v>42369</v>
      </c>
      <c r="AI826" s="9">
        <v>0</v>
      </c>
      <c r="AJ826" s="10">
        <v>42735</v>
      </c>
      <c r="AS826" s="9">
        <v>138000</v>
      </c>
      <c r="AT826" s="10">
        <v>43100</v>
      </c>
      <c r="BC826" s="9"/>
    </row>
    <row r="827" spans="1:55" x14ac:dyDescent="0.25">
      <c r="A827">
        <v>1650</v>
      </c>
      <c r="B827" t="s">
        <v>223</v>
      </c>
      <c r="C827" t="s">
        <v>551</v>
      </c>
      <c r="D827" t="s">
        <v>482</v>
      </c>
      <c r="E827" t="s">
        <v>483</v>
      </c>
      <c r="F827" t="s">
        <v>983</v>
      </c>
      <c r="O827">
        <v>22567000</v>
      </c>
      <c r="P827" s="10">
        <v>42004</v>
      </c>
      <c r="Y827">
        <v>11877000</v>
      </c>
      <c r="Z827" s="10">
        <v>42369</v>
      </c>
      <c r="AI827" s="9">
        <v>8483000</v>
      </c>
      <c r="AJ827" s="10">
        <v>42735</v>
      </c>
      <c r="AS827" s="9"/>
      <c r="AT827" s="10"/>
      <c r="BC827" s="9"/>
    </row>
    <row r="828" spans="1:55" x14ac:dyDescent="0.25">
      <c r="A828">
        <v>1650</v>
      </c>
      <c r="B828" t="s">
        <v>223</v>
      </c>
      <c r="C828" t="s">
        <v>551</v>
      </c>
      <c r="D828" t="s">
        <v>482</v>
      </c>
      <c r="E828" t="s">
        <v>483</v>
      </c>
      <c r="F828" t="s">
        <v>984</v>
      </c>
      <c r="O828">
        <v>28388000</v>
      </c>
      <c r="P828" s="10">
        <v>42004</v>
      </c>
      <c r="Y828">
        <v>13927000</v>
      </c>
      <c r="Z828" s="10">
        <v>42369</v>
      </c>
      <c r="AI828" s="9">
        <v>207000</v>
      </c>
      <c r="AJ828" s="10">
        <v>42735</v>
      </c>
      <c r="AS828" s="9"/>
      <c r="AT828" s="10"/>
      <c r="BC828" s="9"/>
    </row>
    <row r="829" spans="1:55" x14ac:dyDescent="0.25">
      <c r="A829">
        <v>1650</v>
      </c>
      <c r="B829" t="s">
        <v>223</v>
      </c>
      <c r="C829" t="s">
        <v>551</v>
      </c>
      <c r="D829" t="s">
        <v>482</v>
      </c>
      <c r="E829" t="s">
        <v>483</v>
      </c>
      <c r="F829" t="s">
        <v>2121</v>
      </c>
      <c r="P829" s="10"/>
      <c r="Z829" s="10"/>
      <c r="AI829" s="9"/>
      <c r="AJ829" s="10"/>
      <c r="AS829" s="9">
        <v>1309000</v>
      </c>
      <c r="AT829" s="10">
        <v>43100</v>
      </c>
      <c r="BC829" s="9"/>
    </row>
    <row r="830" spans="1:55" x14ac:dyDescent="0.25">
      <c r="A830">
        <v>1650</v>
      </c>
      <c r="B830" t="s">
        <v>223</v>
      </c>
      <c r="C830" t="s">
        <v>551</v>
      </c>
      <c r="D830" t="s">
        <v>482</v>
      </c>
      <c r="E830" t="s">
        <v>483</v>
      </c>
      <c r="F830" t="s">
        <v>290</v>
      </c>
      <c r="P830" s="10"/>
      <c r="Z830" s="10"/>
      <c r="AI830" s="9"/>
      <c r="AJ830" s="10"/>
      <c r="AS830" s="9">
        <v>3441000</v>
      </c>
      <c r="AT830" s="10">
        <v>43100</v>
      </c>
      <c r="BC830" s="9"/>
    </row>
    <row r="831" spans="1:55" x14ac:dyDescent="0.25">
      <c r="A831">
        <v>1650</v>
      </c>
      <c r="B831" t="s">
        <v>223</v>
      </c>
      <c r="C831" t="s">
        <v>551</v>
      </c>
      <c r="D831" t="s">
        <v>482</v>
      </c>
      <c r="E831" t="s">
        <v>483</v>
      </c>
      <c r="F831" t="s">
        <v>458</v>
      </c>
      <c r="O831">
        <v>8646000</v>
      </c>
      <c r="P831" s="10">
        <v>42004</v>
      </c>
      <c r="Y831">
        <v>15888000</v>
      </c>
      <c r="Z831" s="10">
        <v>42369</v>
      </c>
      <c r="AI831" s="9">
        <v>813000</v>
      </c>
      <c r="AJ831" s="10">
        <v>42735</v>
      </c>
      <c r="AS831" s="9">
        <v>3198000</v>
      </c>
      <c r="AT831" s="10">
        <v>43100</v>
      </c>
      <c r="BC831" s="9"/>
    </row>
    <row r="832" spans="1:55" x14ac:dyDescent="0.25">
      <c r="A832">
        <v>764</v>
      </c>
      <c r="B832" t="s">
        <v>251</v>
      </c>
      <c r="C832" t="s">
        <v>557</v>
      </c>
      <c r="D832" t="s">
        <v>482</v>
      </c>
      <c r="E832" t="s">
        <v>483</v>
      </c>
      <c r="F832" t="s">
        <v>465</v>
      </c>
      <c r="P832" s="10"/>
      <c r="Z832" s="10"/>
      <c r="AI832" s="9">
        <v>19326000</v>
      </c>
      <c r="AJ832" s="10">
        <v>42735</v>
      </c>
      <c r="AS832" s="9">
        <v>132017000</v>
      </c>
      <c r="AT832" s="10">
        <v>43100</v>
      </c>
      <c r="BC832" s="9"/>
    </row>
    <row r="833" spans="1:55" x14ac:dyDescent="0.25">
      <c r="A833">
        <v>764</v>
      </c>
      <c r="B833" t="s">
        <v>251</v>
      </c>
      <c r="C833" t="s">
        <v>557</v>
      </c>
      <c r="D833" t="s">
        <v>482</v>
      </c>
      <c r="E833" t="s">
        <v>483</v>
      </c>
      <c r="F833" t="s">
        <v>249</v>
      </c>
      <c r="P833" s="10"/>
      <c r="Z833" s="10"/>
      <c r="AI833" s="9">
        <v>0</v>
      </c>
      <c r="AJ833" s="10">
        <v>42735</v>
      </c>
      <c r="AS833" s="9">
        <v>0</v>
      </c>
      <c r="AT833" s="10">
        <v>43100</v>
      </c>
      <c r="BC833" s="9"/>
    </row>
    <row r="834" spans="1:55" x14ac:dyDescent="0.25">
      <c r="A834">
        <v>8074</v>
      </c>
      <c r="B834" t="s">
        <v>384</v>
      </c>
      <c r="C834" t="s">
        <v>463</v>
      </c>
      <c r="D834" t="s">
        <v>482</v>
      </c>
      <c r="E834" t="s">
        <v>483</v>
      </c>
      <c r="F834" t="s">
        <v>569</v>
      </c>
      <c r="O834">
        <v>849841000</v>
      </c>
      <c r="P834" s="10">
        <v>42004</v>
      </c>
      <c r="Y834">
        <v>701301000</v>
      </c>
      <c r="Z834" s="10">
        <v>42369</v>
      </c>
      <c r="AI834" s="9">
        <v>698106000</v>
      </c>
      <c r="AJ834" s="10">
        <v>42735</v>
      </c>
      <c r="AS834" s="9"/>
      <c r="AT834" s="10"/>
      <c r="BC834" s="9"/>
    </row>
    <row r="835" spans="1:55" x14ac:dyDescent="0.25">
      <c r="A835">
        <v>8074</v>
      </c>
      <c r="B835" t="s">
        <v>384</v>
      </c>
      <c r="C835" t="s">
        <v>463</v>
      </c>
      <c r="D835" t="s">
        <v>482</v>
      </c>
      <c r="E835" t="s">
        <v>483</v>
      </c>
      <c r="F835" t="s">
        <v>985</v>
      </c>
      <c r="O835">
        <v>875796000</v>
      </c>
      <c r="P835" s="10">
        <v>42004</v>
      </c>
      <c r="Y835">
        <v>997293000</v>
      </c>
      <c r="Z835" s="10">
        <v>42369</v>
      </c>
      <c r="AI835" s="9">
        <v>1126787000</v>
      </c>
      <c r="AJ835" s="10">
        <v>42735</v>
      </c>
      <c r="AS835" s="9">
        <v>1137508000</v>
      </c>
      <c r="AT835" s="10">
        <v>43100</v>
      </c>
      <c r="BC835" s="9"/>
    </row>
    <row r="836" spans="1:55" x14ac:dyDescent="0.25">
      <c r="A836">
        <v>8074</v>
      </c>
      <c r="B836" t="s">
        <v>384</v>
      </c>
      <c r="C836" t="s">
        <v>463</v>
      </c>
      <c r="D836" t="s">
        <v>482</v>
      </c>
      <c r="E836" t="s">
        <v>483</v>
      </c>
      <c r="F836" t="s">
        <v>458</v>
      </c>
      <c r="O836">
        <v>221979000</v>
      </c>
      <c r="P836" s="10">
        <v>42004</v>
      </c>
      <c r="Y836">
        <v>184939000</v>
      </c>
      <c r="Z836" s="10">
        <v>42369</v>
      </c>
      <c r="AI836" s="9">
        <v>188293000</v>
      </c>
      <c r="AJ836" s="10">
        <v>42735</v>
      </c>
      <c r="AS836" s="9">
        <v>207747000</v>
      </c>
      <c r="AT836" s="10">
        <v>43100</v>
      </c>
      <c r="BC836" s="9"/>
    </row>
    <row r="837" spans="1:55" x14ac:dyDescent="0.25">
      <c r="A837">
        <v>1643</v>
      </c>
      <c r="B837" t="s">
        <v>273</v>
      </c>
      <c r="C837" t="s">
        <v>545</v>
      </c>
      <c r="D837" t="s">
        <v>482</v>
      </c>
      <c r="E837" t="s">
        <v>455</v>
      </c>
      <c r="F837" t="s">
        <v>971</v>
      </c>
      <c r="O837">
        <v>1697043000</v>
      </c>
      <c r="P837" s="10">
        <v>42004</v>
      </c>
      <c r="Y837">
        <v>1665641000</v>
      </c>
      <c r="Z837" s="10">
        <v>42369</v>
      </c>
      <c r="AI837" s="9">
        <v>1249922000</v>
      </c>
      <c r="AJ837" s="10">
        <v>42735</v>
      </c>
      <c r="AS837" s="9">
        <v>1224984000</v>
      </c>
      <c r="AT837" s="10">
        <v>43100</v>
      </c>
      <c r="BC837" s="9"/>
    </row>
    <row r="838" spans="1:55" x14ac:dyDescent="0.25">
      <c r="A838">
        <v>1643</v>
      </c>
      <c r="B838" t="s">
        <v>273</v>
      </c>
      <c r="C838" t="s">
        <v>545</v>
      </c>
      <c r="D838" t="s">
        <v>482</v>
      </c>
      <c r="E838" t="s">
        <v>455</v>
      </c>
      <c r="F838" t="s">
        <v>974</v>
      </c>
      <c r="O838">
        <v>419175000</v>
      </c>
      <c r="P838" s="10">
        <v>42004</v>
      </c>
      <c r="Y838">
        <v>563752000</v>
      </c>
      <c r="Z838" s="10">
        <v>42369</v>
      </c>
      <c r="AI838" s="9">
        <v>552438000</v>
      </c>
      <c r="AJ838" s="10">
        <v>42735</v>
      </c>
      <c r="AS838" s="9">
        <v>612764000</v>
      </c>
      <c r="AT838" s="10">
        <v>43100</v>
      </c>
      <c r="BC838" s="9"/>
    </row>
    <row r="839" spans="1:55" x14ac:dyDescent="0.25">
      <c r="A839">
        <v>1643</v>
      </c>
      <c r="B839" t="s">
        <v>273</v>
      </c>
      <c r="C839" t="s">
        <v>545</v>
      </c>
      <c r="D839" t="s">
        <v>482</v>
      </c>
      <c r="E839" t="s">
        <v>455</v>
      </c>
      <c r="F839" t="s">
        <v>468</v>
      </c>
      <c r="O839">
        <v>732323000</v>
      </c>
      <c r="P839" s="10">
        <v>42004</v>
      </c>
      <c r="Y839">
        <v>763088000</v>
      </c>
      <c r="Z839" s="10">
        <v>42369</v>
      </c>
      <c r="AI839" s="9">
        <v>908249000</v>
      </c>
      <c r="AJ839" s="10">
        <v>42735</v>
      </c>
      <c r="AS839" s="9"/>
      <c r="AT839" s="10"/>
      <c r="BC839" s="9"/>
    </row>
    <row r="840" spans="1:55" x14ac:dyDescent="0.25">
      <c r="A840">
        <v>1643</v>
      </c>
      <c r="B840" t="s">
        <v>273</v>
      </c>
      <c r="C840" t="s">
        <v>545</v>
      </c>
      <c r="D840" t="s">
        <v>482</v>
      </c>
      <c r="E840" t="s">
        <v>455</v>
      </c>
      <c r="F840" t="s">
        <v>986</v>
      </c>
      <c r="O840">
        <v>485794000</v>
      </c>
      <c r="P840" s="10">
        <v>42004</v>
      </c>
      <c r="Y840">
        <v>40695000</v>
      </c>
      <c r="Z840" s="10">
        <v>42369</v>
      </c>
      <c r="AI840" s="9">
        <v>2320000</v>
      </c>
      <c r="AJ840" s="10">
        <v>42735</v>
      </c>
      <c r="AS840" s="9"/>
      <c r="AT840" s="10"/>
      <c r="BC840" s="9"/>
    </row>
    <row r="841" spans="1:55" x14ac:dyDescent="0.25">
      <c r="A841">
        <v>1643</v>
      </c>
      <c r="B841" t="s">
        <v>273</v>
      </c>
      <c r="C841" t="s">
        <v>545</v>
      </c>
      <c r="D841" t="s">
        <v>482</v>
      </c>
      <c r="E841" t="s">
        <v>455</v>
      </c>
      <c r="F841" t="s">
        <v>987</v>
      </c>
      <c r="P841" s="10"/>
      <c r="Y841">
        <v>0</v>
      </c>
      <c r="Z841" s="10">
        <v>42369</v>
      </c>
      <c r="AI841" s="9">
        <v>0</v>
      </c>
      <c r="AJ841" s="10">
        <v>42735</v>
      </c>
      <c r="AS841" s="9"/>
      <c r="AT841" s="10"/>
      <c r="BC841" s="9"/>
    </row>
    <row r="842" spans="1:55" x14ac:dyDescent="0.25">
      <c r="A842">
        <v>1643</v>
      </c>
      <c r="B842" t="s">
        <v>273</v>
      </c>
      <c r="C842" t="s">
        <v>545</v>
      </c>
      <c r="D842" t="s">
        <v>482</v>
      </c>
      <c r="E842" t="s">
        <v>455</v>
      </c>
      <c r="F842" t="s">
        <v>567</v>
      </c>
      <c r="O842">
        <v>193530000</v>
      </c>
      <c r="P842" s="10">
        <v>42004</v>
      </c>
      <c r="Y842">
        <v>289969000</v>
      </c>
      <c r="Z842" s="10">
        <v>42369</v>
      </c>
      <c r="AI842" s="9">
        <v>400579000</v>
      </c>
      <c r="AJ842" s="10">
        <v>42735</v>
      </c>
      <c r="AS842" s="9">
        <v>522851000</v>
      </c>
      <c r="AT842" s="10">
        <v>43100</v>
      </c>
      <c r="BC842" s="9"/>
    </row>
    <row r="843" spans="1:55" x14ac:dyDescent="0.25">
      <c r="A843">
        <v>1643</v>
      </c>
      <c r="B843" t="s">
        <v>273</v>
      </c>
      <c r="C843" t="s">
        <v>545</v>
      </c>
      <c r="D843" t="s">
        <v>482</v>
      </c>
      <c r="E843" t="s">
        <v>455</v>
      </c>
      <c r="F843" t="s">
        <v>589</v>
      </c>
      <c r="O843">
        <v>-1030286000</v>
      </c>
      <c r="P843" s="10">
        <v>42004</v>
      </c>
      <c r="Y843">
        <v>-495192000</v>
      </c>
      <c r="Z843" s="10">
        <v>42369</v>
      </c>
      <c r="AI843" s="9">
        <v>-286807000</v>
      </c>
      <c r="AJ843" s="10">
        <v>42735</v>
      </c>
      <c r="AS843" s="9"/>
      <c r="AT843" s="10"/>
      <c r="BC843" s="9"/>
    </row>
    <row r="844" spans="1:55" x14ac:dyDescent="0.25">
      <c r="A844">
        <v>1643</v>
      </c>
      <c r="B844" t="s">
        <v>273</v>
      </c>
      <c r="C844" t="s">
        <v>545</v>
      </c>
      <c r="D844" t="s">
        <v>482</v>
      </c>
      <c r="E844" t="s">
        <v>455</v>
      </c>
      <c r="F844" t="s">
        <v>988</v>
      </c>
      <c r="O844">
        <v>32510000</v>
      </c>
      <c r="P844" s="10">
        <v>42004</v>
      </c>
      <c r="Y844">
        <v>28818000</v>
      </c>
      <c r="Z844" s="10">
        <v>42369</v>
      </c>
      <c r="AI844" s="9">
        <v>33774000</v>
      </c>
      <c r="AJ844" s="10">
        <v>42735</v>
      </c>
      <c r="AS844" s="9">
        <v>31184000</v>
      </c>
      <c r="AT844" s="10">
        <v>43100</v>
      </c>
      <c r="BC844" s="9"/>
    </row>
    <row r="845" spans="1:55" x14ac:dyDescent="0.25">
      <c r="A845">
        <v>8186</v>
      </c>
      <c r="B845" t="s">
        <v>305</v>
      </c>
      <c r="C845" t="s">
        <v>546</v>
      </c>
      <c r="D845" t="s">
        <v>482</v>
      </c>
      <c r="E845" t="s">
        <v>455</v>
      </c>
      <c r="F845" t="s">
        <v>989</v>
      </c>
      <c r="O845">
        <v>324539000</v>
      </c>
      <c r="P845" s="10">
        <v>42004</v>
      </c>
      <c r="Y845">
        <v>286708000</v>
      </c>
      <c r="Z845" s="10">
        <v>42369</v>
      </c>
      <c r="AI845" s="9">
        <v>298381000</v>
      </c>
      <c r="AJ845" s="10">
        <v>42735</v>
      </c>
      <c r="AS845" s="9">
        <v>325200000</v>
      </c>
      <c r="AT845" s="10">
        <v>43100</v>
      </c>
      <c r="BC845" s="9"/>
    </row>
    <row r="846" spans="1:55" x14ac:dyDescent="0.25">
      <c r="A846">
        <v>8186</v>
      </c>
      <c r="B846" t="s">
        <v>305</v>
      </c>
      <c r="C846" t="s">
        <v>546</v>
      </c>
      <c r="D846" t="s">
        <v>482</v>
      </c>
      <c r="E846" t="s">
        <v>455</v>
      </c>
      <c r="F846" t="s">
        <v>990</v>
      </c>
      <c r="O846">
        <v>180260000</v>
      </c>
      <c r="P846" s="10">
        <v>42004</v>
      </c>
      <c r="Y846">
        <v>149228000</v>
      </c>
      <c r="Z846" s="10">
        <v>42369</v>
      </c>
      <c r="AI846" s="9">
        <v>145317000</v>
      </c>
      <c r="AJ846" s="10">
        <v>42735</v>
      </c>
      <c r="AS846" s="9">
        <v>150100000</v>
      </c>
      <c r="AT846" s="10">
        <v>43100</v>
      </c>
      <c r="BC846" s="9"/>
    </row>
    <row r="847" spans="1:55" x14ac:dyDescent="0.25">
      <c r="A847">
        <v>8186</v>
      </c>
      <c r="B847" t="s">
        <v>305</v>
      </c>
      <c r="C847" t="s">
        <v>546</v>
      </c>
      <c r="D847" t="s">
        <v>482</v>
      </c>
      <c r="E847" t="s">
        <v>455</v>
      </c>
      <c r="F847" t="s">
        <v>991</v>
      </c>
      <c r="O847">
        <v>69841000</v>
      </c>
      <c r="P847" s="10">
        <v>42004</v>
      </c>
      <c r="Y847">
        <v>71196000</v>
      </c>
      <c r="Z847" s="10">
        <v>42369</v>
      </c>
      <c r="AI847" s="9">
        <v>72379000</v>
      </c>
      <c r="AJ847" s="10">
        <v>42735</v>
      </c>
      <c r="AS847" s="9">
        <v>83900000</v>
      </c>
      <c r="AT847" s="10">
        <v>43100</v>
      </c>
      <c r="BC847" s="9"/>
    </row>
    <row r="848" spans="1:55" x14ac:dyDescent="0.25">
      <c r="A848">
        <v>8186</v>
      </c>
      <c r="B848" t="s">
        <v>305</v>
      </c>
      <c r="C848" t="s">
        <v>546</v>
      </c>
      <c r="D848" t="s">
        <v>482</v>
      </c>
      <c r="E848" t="s">
        <v>455</v>
      </c>
      <c r="F848" t="s">
        <v>992</v>
      </c>
      <c r="O848">
        <v>47745000</v>
      </c>
      <c r="P848" s="10">
        <v>42004</v>
      </c>
      <c r="Y848">
        <v>70201000</v>
      </c>
      <c r="Z848" s="10">
        <v>42369</v>
      </c>
      <c r="AI848" s="9">
        <v>91170000</v>
      </c>
      <c r="AJ848" s="10">
        <v>42735</v>
      </c>
      <c r="AS848" s="9">
        <v>100600000</v>
      </c>
      <c r="AT848" s="10">
        <v>43100</v>
      </c>
      <c r="BC848" s="9"/>
    </row>
    <row r="849" spans="1:55" x14ac:dyDescent="0.25">
      <c r="A849">
        <v>8186</v>
      </c>
      <c r="B849" t="s">
        <v>305</v>
      </c>
      <c r="C849" t="s">
        <v>546</v>
      </c>
      <c r="D849" t="s">
        <v>482</v>
      </c>
      <c r="E849" t="s">
        <v>455</v>
      </c>
      <c r="F849" t="s">
        <v>993</v>
      </c>
      <c r="O849">
        <v>-27646000</v>
      </c>
      <c r="P849" s="10">
        <v>42004</v>
      </c>
      <c r="Y849">
        <v>-30874000</v>
      </c>
      <c r="Z849" s="10">
        <v>42369</v>
      </c>
      <c r="AI849" s="9">
        <v>-17169000</v>
      </c>
      <c r="AJ849" s="10">
        <v>42735</v>
      </c>
      <c r="AS849" s="9">
        <v>-17600000</v>
      </c>
      <c r="AT849" s="10">
        <v>43100</v>
      </c>
      <c r="BC849" s="9"/>
    </row>
    <row r="850" spans="1:55" x14ac:dyDescent="0.25">
      <c r="A850">
        <v>8186</v>
      </c>
      <c r="B850" t="s">
        <v>305</v>
      </c>
      <c r="C850" t="s">
        <v>546</v>
      </c>
      <c r="D850" t="s">
        <v>482</v>
      </c>
      <c r="E850" t="s">
        <v>455</v>
      </c>
      <c r="F850" t="s">
        <v>654</v>
      </c>
      <c r="O850">
        <v>0</v>
      </c>
      <c r="P850" s="10">
        <v>42004</v>
      </c>
      <c r="Y850">
        <v>0</v>
      </c>
      <c r="Z850" s="10">
        <v>42369</v>
      </c>
      <c r="AI850" s="9">
        <v>0</v>
      </c>
      <c r="AJ850" s="10">
        <v>42735</v>
      </c>
      <c r="AS850" s="9">
        <v>0</v>
      </c>
      <c r="AT850" s="10">
        <v>43100</v>
      </c>
      <c r="BC850" s="9"/>
    </row>
    <row r="851" spans="1:55" x14ac:dyDescent="0.25">
      <c r="A851">
        <v>1401</v>
      </c>
      <c r="B851" t="s">
        <v>218</v>
      </c>
      <c r="C851" t="s">
        <v>551</v>
      </c>
      <c r="D851" t="s">
        <v>482</v>
      </c>
      <c r="E851" t="s">
        <v>455</v>
      </c>
      <c r="F851" t="s">
        <v>994</v>
      </c>
      <c r="O851">
        <v>262160000</v>
      </c>
      <c r="P851" s="10">
        <v>42004</v>
      </c>
      <c r="Y851">
        <v>2545000</v>
      </c>
      <c r="Z851" s="10">
        <v>42369</v>
      </c>
      <c r="AI851" s="9">
        <v>0</v>
      </c>
      <c r="AJ851" s="10">
        <v>42735</v>
      </c>
      <c r="AK851">
        <v>0</v>
      </c>
      <c r="AL851" s="10">
        <v>42825</v>
      </c>
      <c r="AM851">
        <v>0</v>
      </c>
      <c r="AN851" s="10">
        <v>42916</v>
      </c>
      <c r="AO851">
        <v>0</v>
      </c>
      <c r="AP851" s="10">
        <v>43008</v>
      </c>
      <c r="AQ851">
        <v>0</v>
      </c>
      <c r="AR851" s="10">
        <v>43100</v>
      </c>
      <c r="AS851" s="9">
        <v>0</v>
      </c>
      <c r="AT851" s="10">
        <v>43100</v>
      </c>
      <c r="BC851" s="9"/>
    </row>
    <row r="852" spans="1:55" x14ac:dyDescent="0.25">
      <c r="A852">
        <v>1401</v>
      </c>
      <c r="B852" t="s">
        <v>218</v>
      </c>
      <c r="C852" t="s">
        <v>551</v>
      </c>
      <c r="D852" t="s">
        <v>482</v>
      </c>
      <c r="E852" t="s">
        <v>455</v>
      </c>
      <c r="F852" t="s">
        <v>975</v>
      </c>
      <c r="O852">
        <v>145133000</v>
      </c>
      <c r="P852" s="10">
        <v>42004</v>
      </c>
      <c r="Y852">
        <v>82259000</v>
      </c>
      <c r="Z852" s="10">
        <v>42369</v>
      </c>
      <c r="AI852" s="9">
        <v>0</v>
      </c>
      <c r="AJ852" s="10">
        <v>42735</v>
      </c>
      <c r="AK852">
        <v>0</v>
      </c>
      <c r="AL852" s="10">
        <v>42825</v>
      </c>
      <c r="AM852">
        <v>0</v>
      </c>
      <c r="AN852" s="10">
        <v>42916</v>
      </c>
      <c r="AO852">
        <v>0</v>
      </c>
      <c r="AP852" s="10">
        <v>43008</v>
      </c>
      <c r="AQ852">
        <v>0</v>
      </c>
      <c r="AR852" s="10">
        <v>43100</v>
      </c>
      <c r="AS852" s="9">
        <v>14175863</v>
      </c>
      <c r="AT852" s="10">
        <v>43100</v>
      </c>
      <c r="BC852" s="9"/>
    </row>
    <row r="853" spans="1:55" x14ac:dyDescent="0.25">
      <c r="A853">
        <v>1401</v>
      </c>
      <c r="B853" t="s">
        <v>218</v>
      </c>
      <c r="C853" t="s">
        <v>551</v>
      </c>
      <c r="D853" t="s">
        <v>482</v>
      </c>
      <c r="E853" t="s">
        <v>455</v>
      </c>
      <c r="F853" t="s">
        <v>971</v>
      </c>
      <c r="O853">
        <v>264914000</v>
      </c>
      <c r="P853" s="10">
        <v>42004</v>
      </c>
      <c r="Y853">
        <v>466483000</v>
      </c>
      <c r="Z853" s="10">
        <v>42369</v>
      </c>
      <c r="AI853" s="9">
        <v>577921000</v>
      </c>
      <c r="AJ853" s="10">
        <v>42735</v>
      </c>
      <c r="AK853" s="9">
        <v>145603000</v>
      </c>
      <c r="AL853" s="10">
        <v>42825</v>
      </c>
      <c r="AM853" s="9">
        <v>140158000</v>
      </c>
      <c r="AN853" s="10">
        <v>42916</v>
      </c>
      <c r="AO853" s="9">
        <v>142050000</v>
      </c>
      <c r="AP853" s="10">
        <v>43008</v>
      </c>
      <c r="AQ853" s="9">
        <v>198776000</v>
      </c>
      <c r="AR853" s="10">
        <v>43100</v>
      </c>
      <c r="AS853" s="9">
        <v>626588604</v>
      </c>
      <c r="AT853" s="10">
        <v>43100</v>
      </c>
      <c r="BC853" s="9"/>
    </row>
    <row r="854" spans="1:55" x14ac:dyDescent="0.25">
      <c r="A854">
        <v>1401</v>
      </c>
      <c r="B854" t="s">
        <v>218</v>
      </c>
      <c r="C854" t="s">
        <v>551</v>
      </c>
      <c r="D854" t="s">
        <v>482</v>
      </c>
      <c r="E854" t="s">
        <v>455</v>
      </c>
      <c r="F854" t="s">
        <v>976</v>
      </c>
      <c r="O854">
        <v>79420000</v>
      </c>
      <c r="P854" s="10">
        <v>42004</v>
      </c>
      <c r="Y854">
        <v>129012000</v>
      </c>
      <c r="Z854" s="10">
        <v>42369</v>
      </c>
      <c r="AI854" s="9">
        <v>160276000</v>
      </c>
      <c r="AJ854" s="10">
        <v>42735</v>
      </c>
      <c r="AK854" s="9">
        <v>32683000</v>
      </c>
      <c r="AL854" s="10">
        <v>42825</v>
      </c>
      <c r="AM854" s="9">
        <v>37940000</v>
      </c>
      <c r="AN854" s="10">
        <v>42916</v>
      </c>
      <c r="AO854" s="9">
        <v>213778000</v>
      </c>
      <c r="AP854" s="10">
        <v>43008</v>
      </c>
      <c r="AQ854" s="9">
        <v>42581000</v>
      </c>
      <c r="AR854" s="10">
        <v>43100</v>
      </c>
      <c r="AS854" s="9">
        <v>326981615</v>
      </c>
      <c r="AT854" s="10">
        <v>43100</v>
      </c>
      <c r="BC854" s="9"/>
    </row>
    <row r="855" spans="1:55" x14ac:dyDescent="0.25">
      <c r="A855">
        <v>1401</v>
      </c>
      <c r="B855" t="s">
        <v>218</v>
      </c>
      <c r="C855" t="s">
        <v>551</v>
      </c>
      <c r="D855" t="s">
        <v>482</v>
      </c>
      <c r="E855" t="s">
        <v>455</v>
      </c>
      <c r="F855" t="s">
        <v>995</v>
      </c>
      <c r="O855">
        <v>8720000</v>
      </c>
      <c r="P855" s="10">
        <v>42004</v>
      </c>
      <c r="Y855">
        <v>3180000</v>
      </c>
      <c r="Z855" s="10">
        <v>42369</v>
      </c>
      <c r="AI855" s="9">
        <v>6000000</v>
      </c>
      <c r="AJ855" s="10">
        <v>42735</v>
      </c>
      <c r="AK855" s="9">
        <v>1500000</v>
      </c>
      <c r="AL855" s="10">
        <v>42825</v>
      </c>
      <c r="AM855" s="9">
        <v>1500000</v>
      </c>
      <c r="AN855" s="10">
        <v>42916</v>
      </c>
      <c r="AO855" s="9">
        <v>1500000</v>
      </c>
      <c r="AP855" s="10">
        <v>43008</v>
      </c>
      <c r="AQ855" s="9">
        <v>5700000</v>
      </c>
      <c r="AR855" s="10">
        <v>43100</v>
      </c>
      <c r="AS855" s="9"/>
      <c r="AT855" s="10"/>
      <c r="BC855" s="9"/>
    </row>
    <row r="856" spans="1:55" x14ac:dyDescent="0.25">
      <c r="A856">
        <v>1401</v>
      </c>
      <c r="B856" t="s">
        <v>218</v>
      </c>
      <c r="C856" t="s">
        <v>551</v>
      </c>
      <c r="D856" t="s">
        <v>482</v>
      </c>
      <c r="E856" t="s">
        <v>455</v>
      </c>
      <c r="F856" t="s">
        <v>996</v>
      </c>
      <c r="P856" s="10"/>
      <c r="Z856" s="10"/>
      <c r="AI856" s="9">
        <v>31044000</v>
      </c>
      <c r="AJ856" s="10">
        <v>42735</v>
      </c>
      <c r="AK856" s="9">
        <v>4976000</v>
      </c>
      <c r="AL856" s="10">
        <v>42825</v>
      </c>
      <c r="AM856" s="9">
        <v>3366000</v>
      </c>
      <c r="AN856" s="10">
        <v>42916</v>
      </c>
      <c r="AO856" s="9">
        <v>3084000</v>
      </c>
      <c r="AP856" s="10">
        <v>43008</v>
      </c>
      <c r="AQ856" s="9">
        <v>2750000</v>
      </c>
      <c r="AR856" s="10">
        <v>43100</v>
      </c>
      <c r="AS856" s="9"/>
      <c r="AT856" s="10"/>
      <c r="BC856" s="9"/>
    </row>
    <row r="857" spans="1:55" x14ac:dyDescent="0.25">
      <c r="A857">
        <v>1401</v>
      </c>
      <c r="B857" t="s">
        <v>218</v>
      </c>
      <c r="C857" t="s">
        <v>551</v>
      </c>
      <c r="D857" t="s">
        <v>482</v>
      </c>
      <c r="E857" t="s">
        <v>455</v>
      </c>
      <c r="F857" t="s">
        <v>589</v>
      </c>
      <c r="O857">
        <v>-269416000</v>
      </c>
      <c r="P857" s="10">
        <v>42004</v>
      </c>
      <c r="Y857">
        <v>-222300000</v>
      </c>
      <c r="Z857" s="10">
        <v>42369</v>
      </c>
      <c r="AI857" s="9">
        <v>-143039000</v>
      </c>
      <c r="AJ857" s="10">
        <v>42735</v>
      </c>
      <c r="AK857" s="9">
        <v>-29974000</v>
      </c>
      <c r="AL857" s="10">
        <v>42825</v>
      </c>
      <c r="AM857" s="9">
        <v>-12019000</v>
      </c>
      <c r="AN857" s="10">
        <v>42916</v>
      </c>
      <c r="AO857" s="9">
        <v>-220017000</v>
      </c>
      <c r="AP857" s="10">
        <v>43008</v>
      </c>
      <c r="AQ857" s="9">
        <v>-39068000</v>
      </c>
      <c r="AR857" s="10">
        <v>43100</v>
      </c>
      <c r="AS857" s="9">
        <v>-293030564</v>
      </c>
      <c r="AT857" s="10">
        <v>43100</v>
      </c>
      <c r="BC857" s="9"/>
    </row>
    <row r="858" spans="1:55" x14ac:dyDescent="0.25">
      <c r="A858">
        <v>1401</v>
      </c>
      <c r="B858" t="s">
        <v>218</v>
      </c>
      <c r="C858" t="s">
        <v>551</v>
      </c>
      <c r="D858" t="s">
        <v>482</v>
      </c>
      <c r="E858" t="s">
        <v>455</v>
      </c>
      <c r="F858" t="s">
        <v>643</v>
      </c>
      <c r="P858" s="10"/>
      <c r="Z858" s="10"/>
      <c r="AI858" s="9"/>
      <c r="AJ858" s="10"/>
      <c r="AK858">
        <v>0</v>
      </c>
      <c r="AL858" s="10">
        <v>42825</v>
      </c>
      <c r="AM858">
        <v>0</v>
      </c>
      <c r="AN858" s="10">
        <v>42916</v>
      </c>
      <c r="AO858">
        <v>0</v>
      </c>
      <c r="AP858" s="10">
        <v>43008</v>
      </c>
      <c r="AQ858">
        <v>0</v>
      </c>
      <c r="AR858" s="10">
        <v>43100</v>
      </c>
      <c r="AS858" s="9">
        <v>10200000</v>
      </c>
      <c r="AT858" s="10">
        <v>43100</v>
      </c>
      <c r="BC858" s="9"/>
    </row>
    <row r="859" spans="1:55" x14ac:dyDescent="0.25">
      <c r="A859">
        <v>1643</v>
      </c>
      <c r="B859" t="s">
        <v>273</v>
      </c>
      <c r="C859" t="s">
        <v>545</v>
      </c>
      <c r="D859" t="s">
        <v>482</v>
      </c>
      <c r="E859" t="s">
        <v>483</v>
      </c>
      <c r="F859" t="s">
        <v>267</v>
      </c>
      <c r="O859">
        <v>1326775000</v>
      </c>
      <c r="P859" s="10">
        <v>42004</v>
      </c>
      <c r="Y859">
        <v>1442691000</v>
      </c>
      <c r="Z859" s="10">
        <v>42369</v>
      </c>
      <c r="AI859" s="9">
        <v>1471430000</v>
      </c>
      <c r="AJ859" s="10">
        <v>42735</v>
      </c>
      <c r="AS859" s="9">
        <v>1398756000</v>
      </c>
      <c r="AT859" s="10">
        <v>43100</v>
      </c>
      <c r="BC859" s="9"/>
    </row>
    <row r="860" spans="1:55" x14ac:dyDescent="0.25">
      <c r="A860">
        <v>1643</v>
      </c>
      <c r="B860" t="s">
        <v>273</v>
      </c>
      <c r="C860" t="s">
        <v>545</v>
      </c>
      <c r="D860" t="s">
        <v>482</v>
      </c>
      <c r="E860" t="s">
        <v>483</v>
      </c>
      <c r="F860" t="s">
        <v>997</v>
      </c>
      <c r="O860">
        <v>114802000</v>
      </c>
      <c r="P860" s="10">
        <v>42004</v>
      </c>
      <c r="Y860">
        <v>172502000</v>
      </c>
      <c r="Z860" s="10">
        <v>42369</v>
      </c>
      <c r="AI860" s="9">
        <v>132551000</v>
      </c>
      <c r="AJ860" s="10">
        <v>42735</v>
      </c>
      <c r="AS860" s="9">
        <v>95648000</v>
      </c>
      <c r="AT860" s="10">
        <v>43100</v>
      </c>
      <c r="BC860" s="9"/>
    </row>
    <row r="861" spans="1:55" x14ac:dyDescent="0.25">
      <c r="A861">
        <v>1643</v>
      </c>
      <c r="B861" t="s">
        <v>273</v>
      </c>
      <c r="C861" t="s">
        <v>545</v>
      </c>
      <c r="D861" t="s">
        <v>482</v>
      </c>
      <c r="E861" t="s">
        <v>483</v>
      </c>
      <c r="F861" t="s">
        <v>998</v>
      </c>
      <c r="O861">
        <v>3292000</v>
      </c>
      <c r="P861" s="10">
        <v>42004</v>
      </c>
      <c r="Y861">
        <v>8819000</v>
      </c>
      <c r="Z861" s="10">
        <v>42369</v>
      </c>
      <c r="AI861" s="9">
        <v>3505000</v>
      </c>
      <c r="AJ861" s="10">
        <v>42735</v>
      </c>
      <c r="AS861" s="9">
        <v>2886000</v>
      </c>
      <c r="AT861" s="10">
        <v>43100</v>
      </c>
      <c r="BC861" s="9"/>
    </row>
    <row r="862" spans="1:55" x14ac:dyDescent="0.25">
      <c r="A862">
        <v>1643</v>
      </c>
      <c r="B862" t="s">
        <v>273</v>
      </c>
      <c r="C862" t="s">
        <v>545</v>
      </c>
      <c r="D862" t="s">
        <v>482</v>
      </c>
      <c r="E862" t="s">
        <v>483</v>
      </c>
      <c r="F862" t="s">
        <v>999</v>
      </c>
      <c r="O862">
        <v>319690000</v>
      </c>
      <c r="P862" s="10">
        <v>42004</v>
      </c>
      <c r="Y862">
        <v>139964000</v>
      </c>
      <c r="Z862" s="10">
        <v>42369</v>
      </c>
      <c r="AI862" s="9">
        <v>91597000</v>
      </c>
      <c r="AJ862" s="10">
        <v>42735</v>
      </c>
      <c r="AS862" s="9">
        <v>60397000</v>
      </c>
      <c r="AT862" s="10">
        <v>43100</v>
      </c>
      <c r="BC862" s="9"/>
    </row>
    <row r="863" spans="1:55" x14ac:dyDescent="0.25">
      <c r="A863">
        <v>1643</v>
      </c>
      <c r="B863" t="s">
        <v>273</v>
      </c>
      <c r="C863" t="s">
        <v>545</v>
      </c>
      <c r="D863" t="s">
        <v>482</v>
      </c>
      <c r="E863" t="s">
        <v>483</v>
      </c>
      <c r="F863" t="s">
        <v>156</v>
      </c>
      <c r="O863">
        <v>118056000</v>
      </c>
      <c r="P863" s="10">
        <v>42004</v>
      </c>
      <c r="Y863">
        <v>143076000</v>
      </c>
      <c r="Z863" s="10">
        <v>42369</v>
      </c>
      <c r="AI863" s="9">
        <v>131750000</v>
      </c>
      <c r="AJ863" s="10">
        <v>42735</v>
      </c>
      <c r="AS863" s="9">
        <v>326567000</v>
      </c>
      <c r="AT863" s="10">
        <v>43100</v>
      </c>
      <c r="BC863" s="9"/>
    </row>
    <row r="864" spans="1:55" x14ac:dyDescent="0.25">
      <c r="A864">
        <v>1643</v>
      </c>
      <c r="B864" t="s">
        <v>273</v>
      </c>
      <c r="C864" t="s">
        <v>545</v>
      </c>
      <c r="D864" t="s">
        <v>482</v>
      </c>
      <c r="E864" t="s">
        <v>483</v>
      </c>
      <c r="F864" t="s">
        <v>1000</v>
      </c>
      <c r="O864">
        <v>30920000</v>
      </c>
      <c r="P864" s="10">
        <v>42004</v>
      </c>
      <c r="Y864">
        <v>37492000</v>
      </c>
      <c r="Z864" s="10">
        <v>42369</v>
      </c>
      <c r="AI864" s="9">
        <v>12514000</v>
      </c>
      <c r="AJ864" s="10">
        <v>42735</v>
      </c>
      <c r="AS864" s="9">
        <v>7128000</v>
      </c>
      <c r="AT864" s="10">
        <v>43100</v>
      </c>
      <c r="BC864" s="9"/>
    </row>
    <row r="865" spans="1:55" x14ac:dyDescent="0.25">
      <c r="A865">
        <v>1643</v>
      </c>
      <c r="B865" t="s">
        <v>273</v>
      </c>
      <c r="C865" t="s">
        <v>545</v>
      </c>
      <c r="D865" t="s">
        <v>482</v>
      </c>
      <c r="E865" t="s">
        <v>483</v>
      </c>
      <c r="F865" t="s">
        <v>21</v>
      </c>
      <c r="O865">
        <v>12268000</v>
      </c>
      <c r="P865" s="10">
        <v>42004</v>
      </c>
      <c r="Y865">
        <v>19433000</v>
      </c>
      <c r="Z865" s="10">
        <v>42369</v>
      </c>
      <c r="AI865" s="9">
        <v>14792000</v>
      </c>
      <c r="AJ865" s="10">
        <v>42735</v>
      </c>
      <c r="AS865" s="9">
        <v>13772000</v>
      </c>
      <c r="AT865" s="10">
        <v>43100</v>
      </c>
      <c r="BC865" s="9"/>
    </row>
    <row r="866" spans="1:55" x14ac:dyDescent="0.25">
      <c r="A866">
        <v>1643</v>
      </c>
      <c r="B866" t="s">
        <v>273</v>
      </c>
      <c r="C866" t="s">
        <v>545</v>
      </c>
      <c r="D866" t="s">
        <v>482</v>
      </c>
      <c r="E866" t="s">
        <v>483</v>
      </c>
      <c r="F866" t="s">
        <v>56</v>
      </c>
      <c r="O866">
        <v>776188000</v>
      </c>
      <c r="P866" s="10">
        <v>42004</v>
      </c>
      <c r="Y866">
        <v>740068000</v>
      </c>
      <c r="Z866" s="10">
        <v>42369</v>
      </c>
      <c r="AI866" s="9">
        <v>618560000</v>
      </c>
      <c r="AJ866" s="10">
        <v>42735</v>
      </c>
      <c r="AS866" s="9">
        <v>543654000</v>
      </c>
      <c r="AT866" s="10">
        <v>43100</v>
      </c>
      <c r="BC866" s="9"/>
    </row>
    <row r="867" spans="1:55" x14ac:dyDescent="0.25">
      <c r="A867">
        <v>1643</v>
      </c>
      <c r="B867" t="s">
        <v>273</v>
      </c>
      <c r="C867" t="s">
        <v>545</v>
      </c>
      <c r="D867" t="s">
        <v>482</v>
      </c>
      <c r="E867" t="s">
        <v>483</v>
      </c>
      <c r="F867" t="s">
        <v>1001</v>
      </c>
      <c r="O867">
        <v>42433000</v>
      </c>
      <c r="P867" s="10">
        <v>42004</v>
      </c>
      <c r="Y867">
        <v>5644000</v>
      </c>
      <c r="Z867" s="10">
        <v>42369</v>
      </c>
      <c r="AI867" s="9">
        <v>660000</v>
      </c>
      <c r="AJ867" s="10">
        <v>42735</v>
      </c>
      <c r="AS867" s="9">
        <v>2152000</v>
      </c>
      <c r="AT867" s="10">
        <v>43100</v>
      </c>
      <c r="BC867" s="9"/>
    </row>
    <row r="868" spans="1:55" x14ac:dyDescent="0.25">
      <c r="A868">
        <v>1643</v>
      </c>
      <c r="B868" t="s">
        <v>273</v>
      </c>
      <c r="C868" t="s">
        <v>545</v>
      </c>
      <c r="D868" t="s">
        <v>482</v>
      </c>
      <c r="E868" t="s">
        <v>483</v>
      </c>
      <c r="F868" t="s">
        <v>239</v>
      </c>
      <c r="O868">
        <v>28632000</v>
      </c>
      <c r="P868" s="10">
        <v>42004</v>
      </c>
      <c r="Y868">
        <v>39847000</v>
      </c>
      <c r="Z868" s="10">
        <v>42369</v>
      </c>
      <c r="AI868" s="9">
        <v>33195000</v>
      </c>
      <c r="AJ868" s="10">
        <v>42735</v>
      </c>
      <c r="AS868" s="9">
        <v>58296000</v>
      </c>
      <c r="AT868" s="10">
        <v>43100</v>
      </c>
      <c r="BC868" s="9"/>
    </row>
    <row r="869" spans="1:55" x14ac:dyDescent="0.25">
      <c r="A869">
        <v>1643</v>
      </c>
      <c r="B869" t="s">
        <v>273</v>
      </c>
      <c r="C869" t="s">
        <v>545</v>
      </c>
      <c r="D869" t="s">
        <v>482</v>
      </c>
      <c r="E869" t="s">
        <v>483</v>
      </c>
      <c r="F869" t="s">
        <v>1002</v>
      </c>
      <c r="O869">
        <v>26544000</v>
      </c>
      <c r="P869" s="10">
        <v>42004</v>
      </c>
      <c r="Y869">
        <v>61921000</v>
      </c>
      <c r="Z869" s="10">
        <v>42369</v>
      </c>
      <c r="AI869" s="9">
        <v>198358000</v>
      </c>
      <c r="AJ869" s="10">
        <v>42735</v>
      </c>
      <c r="AS869" s="9">
        <v>159761000</v>
      </c>
      <c r="AT869" s="10">
        <v>43100</v>
      </c>
      <c r="BC869" s="9"/>
    </row>
    <row r="870" spans="1:55" x14ac:dyDescent="0.25">
      <c r="A870">
        <v>1643</v>
      </c>
      <c r="B870" t="s">
        <v>273</v>
      </c>
      <c r="C870" t="s">
        <v>545</v>
      </c>
      <c r="D870" t="s">
        <v>482</v>
      </c>
      <c r="E870" t="s">
        <v>483</v>
      </c>
      <c r="F870" t="s">
        <v>1003</v>
      </c>
      <c r="O870">
        <v>10541000</v>
      </c>
      <c r="P870" s="10">
        <v>42004</v>
      </c>
      <c r="Y870">
        <v>8201000</v>
      </c>
      <c r="Z870" s="10">
        <v>42369</v>
      </c>
      <c r="AI870" s="9">
        <v>27781000</v>
      </c>
      <c r="AJ870" s="10">
        <v>42735</v>
      </c>
      <c r="AS870" s="9">
        <v>26057000</v>
      </c>
      <c r="AT870" s="10">
        <v>43100</v>
      </c>
      <c r="BC870" s="9"/>
    </row>
    <row r="871" spans="1:55" x14ac:dyDescent="0.25">
      <c r="A871">
        <v>1643</v>
      </c>
      <c r="B871" t="s">
        <v>273</v>
      </c>
      <c r="C871" t="s">
        <v>545</v>
      </c>
      <c r="D871" t="s">
        <v>482</v>
      </c>
      <c r="E871" t="s">
        <v>483</v>
      </c>
      <c r="F871" t="s">
        <v>18</v>
      </c>
      <c r="O871">
        <v>21563000</v>
      </c>
      <c r="P871" s="10">
        <v>42004</v>
      </c>
      <c r="Y871">
        <v>70742000</v>
      </c>
      <c r="Z871" s="10">
        <v>42369</v>
      </c>
      <c r="AI871" s="9">
        <v>79835000</v>
      </c>
      <c r="AJ871" s="10">
        <v>42735</v>
      </c>
      <c r="AS871" s="9"/>
      <c r="AT871" s="10"/>
      <c r="BC871" s="9"/>
    </row>
    <row r="872" spans="1:55" x14ac:dyDescent="0.25">
      <c r="A872">
        <v>1643</v>
      </c>
      <c r="B872" t="s">
        <v>273</v>
      </c>
      <c r="C872" t="s">
        <v>545</v>
      </c>
      <c r="D872" t="s">
        <v>482</v>
      </c>
      <c r="E872" t="s">
        <v>483</v>
      </c>
      <c r="F872" t="s">
        <v>1759</v>
      </c>
      <c r="O872">
        <v>94345000</v>
      </c>
      <c r="P872" s="10">
        <v>42004</v>
      </c>
      <c r="Y872">
        <v>245692000</v>
      </c>
      <c r="Z872" s="10">
        <v>42369</v>
      </c>
      <c r="AI872" s="9">
        <v>164126000</v>
      </c>
      <c r="AJ872" s="10">
        <v>42735</v>
      </c>
      <c r="AS872" s="9">
        <v>343640000</v>
      </c>
      <c r="AT872" s="10">
        <v>43100</v>
      </c>
      <c r="BC872" s="9"/>
    </row>
    <row r="873" spans="1:55" x14ac:dyDescent="0.25">
      <c r="A873">
        <v>1643</v>
      </c>
      <c r="B873" t="s">
        <v>273</v>
      </c>
      <c r="C873" t="s">
        <v>545</v>
      </c>
      <c r="D873" t="s">
        <v>482</v>
      </c>
      <c r="E873" t="s">
        <v>483</v>
      </c>
      <c r="F873" t="s">
        <v>290</v>
      </c>
      <c r="O873">
        <v>3328000</v>
      </c>
      <c r="P873" s="10">
        <v>42004</v>
      </c>
      <c r="Y873">
        <v>17563000</v>
      </c>
      <c r="Z873" s="10">
        <v>42369</v>
      </c>
      <c r="AI873" s="9">
        <v>37968000</v>
      </c>
      <c r="AJ873" s="10">
        <v>42735</v>
      </c>
      <c r="AS873" s="9">
        <v>29888000</v>
      </c>
      <c r="AT873" s="10">
        <v>43100</v>
      </c>
      <c r="BC873" s="9"/>
    </row>
    <row r="874" spans="1:55" x14ac:dyDescent="0.25">
      <c r="A874">
        <v>1643</v>
      </c>
      <c r="B874" t="s">
        <v>273</v>
      </c>
      <c r="C874" t="s">
        <v>545</v>
      </c>
      <c r="D874" t="s">
        <v>482</v>
      </c>
      <c r="E874" t="s">
        <v>483</v>
      </c>
      <c r="F874" t="s">
        <v>621</v>
      </c>
      <c r="O874">
        <v>251000</v>
      </c>
      <c r="P874" s="10">
        <v>42004</v>
      </c>
      <c r="Z874" s="10"/>
      <c r="AI874" s="9">
        <v>41400000</v>
      </c>
      <c r="AJ874" s="10">
        <v>42735</v>
      </c>
      <c r="AS874" s="9">
        <v>0</v>
      </c>
      <c r="AT874" s="10">
        <v>43100</v>
      </c>
      <c r="BC874" s="9"/>
    </row>
    <row r="875" spans="1:55" x14ac:dyDescent="0.25">
      <c r="A875">
        <v>1643</v>
      </c>
      <c r="B875" t="s">
        <v>273</v>
      </c>
      <c r="C875" t="s">
        <v>545</v>
      </c>
      <c r="D875" t="s">
        <v>482</v>
      </c>
      <c r="E875" t="s">
        <v>483</v>
      </c>
      <c r="F875" t="s">
        <v>1004</v>
      </c>
      <c r="O875">
        <v>30989000</v>
      </c>
      <c r="P875" s="10">
        <v>42004</v>
      </c>
      <c r="Y875">
        <v>67056000</v>
      </c>
      <c r="Z875" s="10">
        <v>42369</v>
      </c>
      <c r="AI875" s="9">
        <v>21640000</v>
      </c>
      <c r="AJ875" s="10">
        <v>42735</v>
      </c>
      <c r="AS875" s="9">
        <v>6389000</v>
      </c>
      <c r="AT875" s="10">
        <v>43100</v>
      </c>
      <c r="BC875" s="9"/>
    </row>
    <row r="876" spans="1:55" x14ac:dyDescent="0.25">
      <c r="A876">
        <v>8186</v>
      </c>
      <c r="B876" t="s">
        <v>305</v>
      </c>
      <c r="C876" t="s">
        <v>546</v>
      </c>
      <c r="D876" t="s">
        <v>482</v>
      </c>
      <c r="E876" t="s">
        <v>483</v>
      </c>
      <c r="F876" t="s">
        <v>290</v>
      </c>
      <c r="O876">
        <v>57424000</v>
      </c>
      <c r="P876" s="10">
        <v>42004</v>
      </c>
      <c r="Y876">
        <v>64415000</v>
      </c>
      <c r="Z876" s="10">
        <v>42369</v>
      </c>
      <c r="AI876" s="9">
        <v>74144000</v>
      </c>
      <c r="AJ876" s="10">
        <v>42735</v>
      </c>
      <c r="AS876" s="9">
        <v>76281000</v>
      </c>
      <c r="AT876" s="10">
        <v>43100</v>
      </c>
      <c r="BC876" s="9"/>
    </row>
    <row r="877" spans="1:55" x14ac:dyDescent="0.25">
      <c r="A877">
        <v>8186</v>
      </c>
      <c r="B877" t="s">
        <v>305</v>
      </c>
      <c r="C877" t="s">
        <v>546</v>
      </c>
      <c r="D877" t="s">
        <v>482</v>
      </c>
      <c r="E877" t="s">
        <v>483</v>
      </c>
      <c r="F877" t="s">
        <v>1005</v>
      </c>
      <c r="O877">
        <v>110790000</v>
      </c>
      <c r="P877" s="10">
        <v>42004</v>
      </c>
      <c r="Y877">
        <v>92908000</v>
      </c>
      <c r="Z877" s="10">
        <v>42369</v>
      </c>
      <c r="AI877" s="9">
        <v>112759000</v>
      </c>
      <c r="AJ877" s="10">
        <v>42735</v>
      </c>
      <c r="AS877" s="9">
        <v>113822000</v>
      </c>
      <c r="AT877" s="10">
        <v>43100</v>
      </c>
      <c r="BC877" s="9"/>
    </row>
    <row r="878" spans="1:55" x14ac:dyDescent="0.25">
      <c r="A878">
        <v>8186</v>
      </c>
      <c r="B878" t="s">
        <v>305</v>
      </c>
      <c r="C878" t="s">
        <v>546</v>
      </c>
      <c r="D878" t="s">
        <v>482</v>
      </c>
      <c r="E878" t="s">
        <v>483</v>
      </c>
      <c r="F878" t="s">
        <v>967</v>
      </c>
      <c r="O878">
        <v>144366000</v>
      </c>
      <c r="P878" s="10">
        <v>42004</v>
      </c>
      <c r="Y878">
        <v>137898000</v>
      </c>
      <c r="Z878" s="10">
        <v>42369</v>
      </c>
      <c r="AI878" s="9">
        <v>145473000</v>
      </c>
      <c r="AJ878" s="10">
        <v>42735</v>
      </c>
      <c r="AS878" s="9">
        <v>149526000</v>
      </c>
      <c r="AT878" s="10">
        <v>43100</v>
      </c>
      <c r="BC878" s="9"/>
    </row>
    <row r="879" spans="1:55" x14ac:dyDescent="0.25">
      <c r="A879">
        <v>8186</v>
      </c>
      <c r="B879" t="s">
        <v>305</v>
      </c>
      <c r="C879" t="s">
        <v>546</v>
      </c>
      <c r="D879" t="s">
        <v>482</v>
      </c>
      <c r="E879" t="s">
        <v>483</v>
      </c>
      <c r="F879" t="s">
        <v>1006</v>
      </c>
      <c r="O879">
        <v>36327000</v>
      </c>
      <c r="P879" s="10">
        <v>42004</v>
      </c>
      <c r="Y879">
        <v>30698000</v>
      </c>
      <c r="Z879" s="10">
        <v>42369</v>
      </c>
      <c r="AI879" s="9">
        <v>27365000</v>
      </c>
      <c r="AJ879" s="10">
        <v>42735</v>
      </c>
      <c r="AS879" s="9">
        <v>31549000</v>
      </c>
      <c r="AT879" s="10">
        <v>43100</v>
      </c>
      <c r="BC879" s="9"/>
    </row>
    <row r="880" spans="1:55" x14ac:dyDescent="0.25">
      <c r="A880">
        <v>8186</v>
      </c>
      <c r="B880" t="s">
        <v>305</v>
      </c>
      <c r="C880" t="s">
        <v>546</v>
      </c>
      <c r="D880" t="s">
        <v>482</v>
      </c>
      <c r="E880" t="s">
        <v>483</v>
      </c>
      <c r="F880" t="s">
        <v>156</v>
      </c>
      <c r="O880">
        <v>66447000</v>
      </c>
      <c r="P880" s="10">
        <v>42004</v>
      </c>
      <c r="Y880">
        <v>57254000</v>
      </c>
      <c r="Z880" s="10">
        <v>42369</v>
      </c>
      <c r="AI880" s="9">
        <v>63040000</v>
      </c>
      <c r="AJ880" s="10">
        <v>42735</v>
      </c>
      <c r="AS880" s="9">
        <v>82165000</v>
      </c>
      <c r="AT880" s="10">
        <v>43100</v>
      </c>
      <c r="BC880" s="9"/>
    </row>
    <row r="881" spans="1:55" x14ac:dyDescent="0.25">
      <c r="A881">
        <v>8186</v>
      </c>
      <c r="B881" t="s">
        <v>305</v>
      </c>
      <c r="C881" t="s">
        <v>546</v>
      </c>
      <c r="D881" t="s">
        <v>482</v>
      </c>
      <c r="E881" t="s">
        <v>483</v>
      </c>
      <c r="F881" t="s">
        <v>653</v>
      </c>
      <c r="O881">
        <v>179385000</v>
      </c>
      <c r="P881" s="10">
        <v>42004</v>
      </c>
      <c r="Y881">
        <v>163286000</v>
      </c>
      <c r="Z881" s="10">
        <v>42369</v>
      </c>
      <c r="AI881" s="9">
        <v>167297000</v>
      </c>
      <c r="AJ881" s="10">
        <v>42735</v>
      </c>
      <c r="AS881" s="9">
        <v>188886000</v>
      </c>
      <c r="AT881" s="10">
        <v>43100</v>
      </c>
      <c r="BC881" s="9"/>
    </row>
    <row r="882" spans="1:55" x14ac:dyDescent="0.25">
      <c r="A882">
        <v>779</v>
      </c>
      <c r="B882" t="s">
        <v>110</v>
      </c>
      <c r="C882" t="s">
        <v>545</v>
      </c>
      <c r="D882" t="s">
        <v>482</v>
      </c>
      <c r="E882" t="s">
        <v>483</v>
      </c>
      <c r="F882" t="s">
        <v>105</v>
      </c>
      <c r="O882">
        <v>5556700000</v>
      </c>
      <c r="P882" s="10">
        <v>42004</v>
      </c>
      <c r="Y882">
        <v>5471500000</v>
      </c>
      <c r="Z882" s="10">
        <v>42369</v>
      </c>
      <c r="AI882" s="9">
        <v>5417700000</v>
      </c>
      <c r="AJ882" s="10">
        <v>42735</v>
      </c>
      <c r="AS882" s="9">
        <v>5414500000</v>
      </c>
      <c r="AT882" s="10">
        <v>43100</v>
      </c>
      <c r="BC882" s="9"/>
    </row>
    <row r="883" spans="1:55" x14ac:dyDescent="0.25">
      <c r="A883">
        <v>779</v>
      </c>
      <c r="B883" t="s">
        <v>110</v>
      </c>
      <c r="C883" t="s">
        <v>545</v>
      </c>
      <c r="D883" t="s">
        <v>482</v>
      </c>
      <c r="E883" t="s">
        <v>483</v>
      </c>
      <c r="F883" t="s">
        <v>1428</v>
      </c>
      <c r="O883">
        <v>6623300000</v>
      </c>
      <c r="P883" s="10">
        <v>42004</v>
      </c>
      <c r="Y883">
        <v>8574700000</v>
      </c>
      <c r="Z883" s="10">
        <v>42369</v>
      </c>
      <c r="AI883" s="9">
        <v>8286300000</v>
      </c>
      <c r="AJ883" s="10">
        <v>42735</v>
      </c>
      <c r="AS883" s="9">
        <v>8504400000</v>
      </c>
      <c r="AT883" s="10">
        <v>43100</v>
      </c>
      <c r="BC883" s="9"/>
    </row>
    <row r="884" spans="1:55" x14ac:dyDescent="0.25">
      <c r="A884">
        <v>779</v>
      </c>
      <c r="B884" t="s">
        <v>110</v>
      </c>
      <c r="C884" t="s">
        <v>545</v>
      </c>
      <c r="D884" t="s">
        <v>482</v>
      </c>
      <c r="E884" t="s">
        <v>483</v>
      </c>
      <c r="F884" t="s">
        <v>653</v>
      </c>
      <c r="O884">
        <v>5131100000</v>
      </c>
      <c r="P884" s="10">
        <v>42004</v>
      </c>
      <c r="Y884">
        <v>5926100000</v>
      </c>
      <c r="Z884" s="10">
        <v>42369</v>
      </c>
      <c r="AI884" s="9">
        <v>6028400000</v>
      </c>
      <c r="AJ884" s="10">
        <v>42735</v>
      </c>
      <c r="AS884" s="9">
        <v>6618600000</v>
      </c>
      <c r="AT884" s="10">
        <v>43100</v>
      </c>
      <c r="BC884" s="9"/>
    </row>
    <row r="885" spans="1:55" x14ac:dyDescent="0.25">
      <c r="A885">
        <v>779</v>
      </c>
      <c r="B885" t="s">
        <v>110</v>
      </c>
      <c r="C885" t="s">
        <v>545</v>
      </c>
      <c r="D885" t="s">
        <v>482</v>
      </c>
      <c r="E885" t="s">
        <v>483</v>
      </c>
      <c r="F885" t="s">
        <v>1429</v>
      </c>
      <c r="O885">
        <v>4830800000</v>
      </c>
      <c r="P885" s="10">
        <v>42004</v>
      </c>
      <c r="Y885">
        <v>4881000000</v>
      </c>
      <c r="Z885" s="10">
        <v>42369</v>
      </c>
      <c r="AI885" s="9">
        <v>4626200000</v>
      </c>
      <c r="AJ885" s="10">
        <v>42735</v>
      </c>
      <c r="AS885" s="9">
        <v>4558300000</v>
      </c>
      <c r="AT885" s="10">
        <v>43100</v>
      </c>
      <c r="BC885" s="9"/>
    </row>
    <row r="886" spans="1:55" x14ac:dyDescent="0.25">
      <c r="A886">
        <v>779</v>
      </c>
      <c r="B886" t="s">
        <v>110</v>
      </c>
      <c r="C886" t="s">
        <v>545</v>
      </c>
      <c r="D886" t="s">
        <v>482</v>
      </c>
      <c r="E886" t="s">
        <v>483</v>
      </c>
      <c r="F886" t="s">
        <v>458</v>
      </c>
      <c r="O886">
        <v>1737700000</v>
      </c>
      <c r="P886" s="10">
        <v>42004</v>
      </c>
      <c r="Y886">
        <v>111500000</v>
      </c>
      <c r="Z886" s="10">
        <v>42369</v>
      </c>
      <c r="AI886" s="9">
        <v>31600000</v>
      </c>
      <c r="AJ886" s="10">
        <v>42735</v>
      </c>
      <c r="AS886" s="9">
        <v>28800000</v>
      </c>
      <c r="AT886" s="10">
        <v>43100</v>
      </c>
      <c r="BC886" s="9"/>
    </row>
    <row r="887" spans="1:55" x14ac:dyDescent="0.25">
      <c r="A887">
        <v>8064</v>
      </c>
      <c r="B887" t="s">
        <v>346</v>
      </c>
      <c r="C887" t="s">
        <v>463</v>
      </c>
      <c r="D887" t="s">
        <v>482</v>
      </c>
      <c r="E887" t="s">
        <v>455</v>
      </c>
      <c r="F887" t="s">
        <v>1007</v>
      </c>
      <c r="O887">
        <v>498212000</v>
      </c>
      <c r="P887" s="10">
        <v>42004</v>
      </c>
      <c r="Y887">
        <v>486548000</v>
      </c>
      <c r="Z887" s="10">
        <v>42369</v>
      </c>
      <c r="AI887" s="9">
        <v>454565000</v>
      </c>
      <c r="AJ887" s="10">
        <v>42735</v>
      </c>
      <c r="AS887" s="9">
        <v>547000000</v>
      </c>
      <c r="AT887" s="10">
        <v>43100</v>
      </c>
      <c r="BC887" s="9"/>
    </row>
    <row r="888" spans="1:55" x14ac:dyDescent="0.25">
      <c r="A888">
        <v>8064</v>
      </c>
      <c r="B888" t="s">
        <v>346</v>
      </c>
      <c r="C888" t="s">
        <v>463</v>
      </c>
      <c r="D888" t="s">
        <v>482</v>
      </c>
      <c r="E888" t="s">
        <v>455</v>
      </c>
      <c r="F888" t="s">
        <v>1008</v>
      </c>
      <c r="O888">
        <v>45319000</v>
      </c>
      <c r="P888" s="10">
        <v>42004</v>
      </c>
      <c r="Y888">
        <v>39293000</v>
      </c>
      <c r="Z888" s="10">
        <v>42369</v>
      </c>
      <c r="AI888" s="9">
        <v>38864000</v>
      </c>
      <c r="AJ888" s="10">
        <v>42735</v>
      </c>
      <c r="AS888" s="9"/>
      <c r="AT888" s="10"/>
      <c r="BC888" s="9"/>
    </row>
    <row r="889" spans="1:55" x14ac:dyDescent="0.25">
      <c r="A889">
        <v>8064</v>
      </c>
      <c r="B889" t="s">
        <v>346</v>
      </c>
      <c r="C889" t="s">
        <v>463</v>
      </c>
      <c r="D889" t="s">
        <v>482</v>
      </c>
      <c r="E889" t="s">
        <v>455</v>
      </c>
      <c r="F889" t="s">
        <v>1009</v>
      </c>
      <c r="O889">
        <v>11572000</v>
      </c>
      <c r="P889" s="10">
        <v>42004</v>
      </c>
      <c r="Y889">
        <v>9163000</v>
      </c>
      <c r="Z889" s="10">
        <v>42369</v>
      </c>
      <c r="AI889" s="9">
        <v>8695000</v>
      </c>
      <c r="AJ889" s="10">
        <v>42735</v>
      </c>
      <c r="AS889" s="9"/>
      <c r="AT889" s="10"/>
      <c r="BC889" s="9"/>
    </row>
    <row r="890" spans="1:55" x14ac:dyDescent="0.25">
      <c r="A890">
        <v>8064</v>
      </c>
      <c r="B890" t="s">
        <v>346</v>
      </c>
      <c r="C890" t="s">
        <v>463</v>
      </c>
      <c r="D890" t="s">
        <v>482</v>
      </c>
      <c r="E890" t="s">
        <v>455</v>
      </c>
      <c r="F890" t="s">
        <v>643</v>
      </c>
      <c r="P890" s="10"/>
      <c r="Z890" s="10"/>
      <c r="AI890" s="9">
        <v>12122000</v>
      </c>
      <c r="AJ890" s="10">
        <v>42735</v>
      </c>
      <c r="AS890" s="9"/>
      <c r="AT890" s="10"/>
      <c r="BC890" s="9"/>
    </row>
    <row r="891" spans="1:55" x14ac:dyDescent="0.25">
      <c r="A891">
        <v>8064</v>
      </c>
      <c r="B891" t="s">
        <v>346</v>
      </c>
      <c r="C891" t="s">
        <v>463</v>
      </c>
      <c r="D891" t="s">
        <v>482</v>
      </c>
      <c r="E891" t="s">
        <v>483</v>
      </c>
      <c r="F891" t="s">
        <v>316</v>
      </c>
      <c r="O891">
        <v>261849000</v>
      </c>
      <c r="P891" s="10">
        <v>42004</v>
      </c>
      <c r="Y891">
        <v>288645000</v>
      </c>
      <c r="Z891" s="10">
        <v>42369</v>
      </c>
      <c r="AI891" s="9">
        <v>271076000</v>
      </c>
      <c r="AJ891" s="10">
        <v>42735</v>
      </c>
      <c r="AS891" s="9">
        <v>291058000</v>
      </c>
      <c r="AT891" s="10">
        <v>43100</v>
      </c>
      <c r="BC891" s="9"/>
    </row>
    <row r="892" spans="1:55" x14ac:dyDescent="0.25">
      <c r="A892">
        <v>8064</v>
      </c>
      <c r="B892" t="s">
        <v>346</v>
      </c>
      <c r="C892" t="s">
        <v>463</v>
      </c>
      <c r="D892" t="s">
        <v>482</v>
      </c>
      <c r="E892" t="s">
        <v>483</v>
      </c>
      <c r="F892" t="s">
        <v>30</v>
      </c>
      <c r="O892">
        <v>11166000</v>
      </c>
      <c r="P892" s="10">
        <v>42004</v>
      </c>
      <c r="Y892">
        <v>10383000</v>
      </c>
      <c r="Z892" s="10">
        <v>42369</v>
      </c>
      <c r="AI892" s="9">
        <v>9373000</v>
      </c>
      <c r="AJ892" s="10">
        <v>42735</v>
      </c>
      <c r="AS892" s="9">
        <v>10359000</v>
      </c>
      <c r="AT892" s="10">
        <v>43100</v>
      </c>
      <c r="BC892" s="9"/>
    </row>
    <row r="893" spans="1:55" x14ac:dyDescent="0.25">
      <c r="A893">
        <v>8064</v>
      </c>
      <c r="B893" t="s">
        <v>346</v>
      </c>
      <c r="C893" t="s">
        <v>463</v>
      </c>
      <c r="D893" t="s">
        <v>482</v>
      </c>
      <c r="E893" t="s">
        <v>483</v>
      </c>
      <c r="F893" t="s">
        <v>59</v>
      </c>
      <c r="O893">
        <v>17166000</v>
      </c>
      <c r="P893" s="10">
        <v>42004</v>
      </c>
      <c r="Y893">
        <v>17943000</v>
      </c>
      <c r="Z893" s="10">
        <v>42369</v>
      </c>
      <c r="AI893" s="9">
        <v>18559000</v>
      </c>
      <c r="AJ893" s="10">
        <v>42735</v>
      </c>
      <c r="AS893" s="9">
        <v>26169000</v>
      </c>
      <c r="AT893" s="10">
        <v>43100</v>
      </c>
      <c r="BC893" s="9"/>
    </row>
    <row r="894" spans="1:55" x14ac:dyDescent="0.25">
      <c r="A894">
        <v>8064</v>
      </c>
      <c r="B894" t="s">
        <v>346</v>
      </c>
      <c r="C894" t="s">
        <v>463</v>
      </c>
      <c r="D894" t="s">
        <v>482</v>
      </c>
      <c r="E894" t="s">
        <v>483</v>
      </c>
      <c r="F894" t="s">
        <v>163</v>
      </c>
      <c r="O894">
        <v>45261000</v>
      </c>
      <c r="P894" s="10">
        <v>42004</v>
      </c>
      <c r="Y894">
        <v>35753000</v>
      </c>
      <c r="Z894" s="10">
        <v>42369</v>
      </c>
      <c r="AI894" s="9">
        <v>35243000</v>
      </c>
      <c r="AJ894" s="10">
        <v>42735</v>
      </c>
      <c r="AS894" s="9">
        <v>32047000</v>
      </c>
      <c r="AT894" s="10">
        <v>43100</v>
      </c>
      <c r="BC894" s="9"/>
    </row>
    <row r="895" spans="1:55" x14ac:dyDescent="0.25">
      <c r="A895">
        <v>8064</v>
      </c>
      <c r="B895" t="s">
        <v>346</v>
      </c>
      <c r="C895" t="s">
        <v>463</v>
      </c>
      <c r="D895" t="s">
        <v>482</v>
      </c>
      <c r="E895" t="s">
        <v>483</v>
      </c>
      <c r="F895" t="s">
        <v>290</v>
      </c>
      <c r="O895">
        <v>46049000</v>
      </c>
      <c r="P895" s="10">
        <v>42004</v>
      </c>
      <c r="Y895">
        <v>43217000</v>
      </c>
      <c r="Z895" s="10">
        <v>42369</v>
      </c>
      <c r="AI895" s="9">
        <v>36552000</v>
      </c>
      <c r="AJ895" s="10">
        <v>42735</v>
      </c>
      <c r="AS895" s="9">
        <v>37858000</v>
      </c>
      <c r="AT895" s="10">
        <v>43100</v>
      </c>
      <c r="BC895" s="9"/>
    </row>
    <row r="896" spans="1:55" x14ac:dyDescent="0.25">
      <c r="A896">
        <v>8064</v>
      </c>
      <c r="B896" t="s">
        <v>346</v>
      </c>
      <c r="C896" t="s">
        <v>463</v>
      </c>
      <c r="D896" t="s">
        <v>482</v>
      </c>
      <c r="E896" t="s">
        <v>483</v>
      </c>
      <c r="F896" t="s">
        <v>44</v>
      </c>
      <c r="O896">
        <v>21910000</v>
      </c>
      <c r="P896" s="10">
        <v>42004</v>
      </c>
      <c r="Y896">
        <v>17065000</v>
      </c>
      <c r="Z896" s="10">
        <v>42369</v>
      </c>
      <c r="AI896" s="9">
        <v>13858000</v>
      </c>
      <c r="AJ896" s="10">
        <v>42735</v>
      </c>
      <c r="AS896" s="9">
        <v>17292000</v>
      </c>
      <c r="AT896" s="10">
        <v>43100</v>
      </c>
      <c r="BC896" s="9"/>
    </row>
    <row r="897" spans="1:55" x14ac:dyDescent="0.25">
      <c r="A897">
        <v>8064</v>
      </c>
      <c r="B897" t="s">
        <v>346</v>
      </c>
      <c r="C897" t="s">
        <v>463</v>
      </c>
      <c r="D897" t="s">
        <v>482</v>
      </c>
      <c r="E897" t="s">
        <v>483</v>
      </c>
      <c r="F897" t="s">
        <v>249</v>
      </c>
      <c r="O897">
        <v>6418000</v>
      </c>
      <c r="P897" s="10">
        <v>42004</v>
      </c>
      <c r="Y897">
        <v>9923000</v>
      </c>
      <c r="Z897" s="10">
        <v>42369</v>
      </c>
      <c r="AI897" s="9">
        <v>4126000</v>
      </c>
      <c r="AJ897" s="10">
        <v>42735</v>
      </c>
      <c r="AS897" s="9"/>
      <c r="AT897" s="10"/>
      <c r="BC897" s="9"/>
    </row>
    <row r="898" spans="1:55" x14ac:dyDescent="0.25">
      <c r="A898">
        <v>8064</v>
      </c>
      <c r="B898" t="s">
        <v>346</v>
      </c>
      <c r="C898" t="s">
        <v>463</v>
      </c>
      <c r="D898" t="s">
        <v>482</v>
      </c>
      <c r="E898" t="s">
        <v>483</v>
      </c>
      <c r="F898" t="s">
        <v>113</v>
      </c>
      <c r="O898">
        <v>20656000</v>
      </c>
      <c r="P898" s="10">
        <v>42004</v>
      </c>
      <c r="Y898">
        <v>17804000</v>
      </c>
      <c r="Z898" s="10">
        <v>42369</v>
      </c>
      <c r="AI898" s="9">
        <v>21416000</v>
      </c>
      <c r="AJ898" s="10">
        <v>42735</v>
      </c>
      <c r="AS898" s="9">
        <v>32439000</v>
      </c>
      <c r="AT898" s="10">
        <v>43100</v>
      </c>
      <c r="BC898" s="9"/>
    </row>
    <row r="899" spans="1:55" x14ac:dyDescent="0.25">
      <c r="A899">
        <v>8064</v>
      </c>
      <c r="B899" t="s">
        <v>346</v>
      </c>
      <c r="C899" t="s">
        <v>463</v>
      </c>
      <c r="D899" t="s">
        <v>482</v>
      </c>
      <c r="E899" t="s">
        <v>483</v>
      </c>
      <c r="F899" t="s">
        <v>105</v>
      </c>
      <c r="O899">
        <v>28575000</v>
      </c>
      <c r="P899" s="10">
        <v>42004</v>
      </c>
      <c r="Y899">
        <v>20875000</v>
      </c>
      <c r="Z899" s="10">
        <v>42369</v>
      </c>
      <c r="AI899" s="9">
        <v>23646000</v>
      </c>
      <c r="AJ899" s="10">
        <v>42735</v>
      </c>
      <c r="AS899" s="9">
        <v>42698000</v>
      </c>
      <c r="AT899" s="10">
        <v>43100</v>
      </c>
      <c r="BC899" s="9"/>
    </row>
    <row r="900" spans="1:55" x14ac:dyDescent="0.25">
      <c r="A900">
        <v>8064</v>
      </c>
      <c r="B900" t="s">
        <v>346</v>
      </c>
      <c r="C900" t="s">
        <v>463</v>
      </c>
      <c r="D900" t="s">
        <v>482</v>
      </c>
      <c r="E900" t="s">
        <v>483</v>
      </c>
      <c r="F900" t="s">
        <v>256</v>
      </c>
      <c r="O900">
        <v>18692000</v>
      </c>
      <c r="P900" s="10">
        <v>42004</v>
      </c>
      <c r="Y900">
        <v>12218000</v>
      </c>
      <c r="Z900" s="10">
        <v>42369</v>
      </c>
      <c r="AI900" s="9">
        <v>10231000</v>
      </c>
      <c r="AJ900" s="10">
        <v>42735</v>
      </c>
      <c r="AS900" s="9">
        <v>7022000</v>
      </c>
      <c r="AT900" s="10">
        <v>43100</v>
      </c>
      <c r="BC900" s="9"/>
    </row>
    <row r="901" spans="1:55" x14ac:dyDescent="0.25">
      <c r="A901">
        <v>8064</v>
      </c>
      <c r="B901" t="s">
        <v>346</v>
      </c>
      <c r="C901" t="s">
        <v>463</v>
      </c>
      <c r="D901" t="s">
        <v>482</v>
      </c>
      <c r="E901" t="s">
        <v>483</v>
      </c>
      <c r="F901" t="s">
        <v>227</v>
      </c>
      <c r="O901">
        <v>5466000</v>
      </c>
      <c r="P901" s="10">
        <v>42004</v>
      </c>
      <c r="Y901">
        <v>5184000</v>
      </c>
      <c r="Z901" s="10">
        <v>42369</v>
      </c>
      <c r="AI901" s="9">
        <v>5696000</v>
      </c>
      <c r="AJ901" s="10">
        <v>42735</v>
      </c>
      <c r="AS901" s="9">
        <v>8557000</v>
      </c>
      <c r="AT901" s="10">
        <v>43100</v>
      </c>
      <c r="BC901" s="9"/>
    </row>
    <row r="902" spans="1:55" x14ac:dyDescent="0.25">
      <c r="A902">
        <v>8064</v>
      </c>
      <c r="B902" t="s">
        <v>346</v>
      </c>
      <c r="C902" t="s">
        <v>463</v>
      </c>
      <c r="D902" t="s">
        <v>482</v>
      </c>
      <c r="E902" t="s">
        <v>483</v>
      </c>
      <c r="F902" t="s">
        <v>225</v>
      </c>
      <c r="P902" s="10"/>
      <c r="Z902" s="10"/>
      <c r="AI902" s="9">
        <v>3705000</v>
      </c>
      <c r="AJ902" s="10">
        <v>42735</v>
      </c>
      <c r="AS902" s="9"/>
      <c r="AT902" s="10"/>
      <c r="BC902" s="9"/>
    </row>
    <row r="903" spans="1:55" x14ac:dyDescent="0.25">
      <c r="A903">
        <v>8064</v>
      </c>
      <c r="B903" t="s">
        <v>346</v>
      </c>
      <c r="C903" t="s">
        <v>463</v>
      </c>
      <c r="D903" t="s">
        <v>482</v>
      </c>
      <c r="E903" t="s">
        <v>483</v>
      </c>
      <c r="F903" t="s">
        <v>94</v>
      </c>
      <c r="P903" s="10"/>
      <c r="Y903">
        <v>4252000</v>
      </c>
      <c r="Z903" s="10">
        <v>42369</v>
      </c>
      <c r="AI903" s="9">
        <v>3588000</v>
      </c>
      <c r="AJ903" s="10">
        <v>42735</v>
      </c>
      <c r="AS903" s="9"/>
      <c r="AT903" s="10"/>
      <c r="BC903" s="9"/>
    </row>
    <row r="904" spans="1:55" x14ac:dyDescent="0.25">
      <c r="A904">
        <v>8064</v>
      </c>
      <c r="B904" t="s">
        <v>346</v>
      </c>
      <c r="C904" t="s">
        <v>463</v>
      </c>
      <c r="D904" t="s">
        <v>482</v>
      </c>
      <c r="E904" t="s">
        <v>483</v>
      </c>
      <c r="F904" t="s">
        <v>267</v>
      </c>
      <c r="O904">
        <v>4049000</v>
      </c>
      <c r="P904" s="10">
        <v>42004</v>
      </c>
      <c r="Y904">
        <v>3302000</v>
      </c>
      <c r="Z904" s="10">
        <v>42369</v>
      </c>
      <c r="AI904" s="9">
        <v>3812000</v>
      </c>
      <c r="AJ904" s="10">
        <v>42735</v>
      </c>
      <c r="AS904" s="9">
        <v>9336000</v>
      </c>
      <c r="AT904" s="10">
        <v>43100</v>
      </c>
      <c r="BC904" s="9"/>
    </row>
    <row r="905" spans="1:55" x14ac:dyDescent="0.25">
      <c r="A905">
        <v>8064</v>
      </c>
      <c r="B905" t="s">
        <v>346</v>
      </c>
      <c r="C905" t="s">
        <v>463</v>
      </c>
      <c r="D905" t="s">
        <v>482</v>
      </c>
      <c r="E905" t="s">
        <v>483</v>
      </c>
      <c r="F905" t="s">
        <v>156</v>
      </c>
      <c r="P905" s="10"/>
      <c r="Z905" s="10"/>
      <c r="AI905" s="9">
        <v>5206000</v>
      </c>
      <c r="AJ905" s="10">
        <v>42735</v>
      </c>
      <c r="AS905" s="9">
        <v>29057000</v>
      </c>
      <c r="AT905" s="10">
        <v>43100</v>
      </c>
      <c r="BC905" s="9"/>
    </row>
    <row r="906" spans="1:55" x14ac:dyDescent="0.25">
      <c r="A906">
        <v>8064</v>
      </c>
      <c r="B906" t="s">
        <v>346</v>
      </c>
      <c r="C906" t="s">
        <v>463</v>
      </c>
      <c r="D906" t="s">
        <v>482</v>
      </c>
      <c r="E906" t="s">
        <v>483</v>
      </c>
      <c r="F906" t="s">
        <v>458</v>
      </c>
      <c r="O906">
        <v>53700000</v>
      </c>
      <c r="P906" s="10">
        <v>42004</v>
      </c>
      <c r="Y906">
        <v>41810000</v>
      </c>
      <c r="Z906" s="10">
        <v>42369</v>
      </c>
      <c r="AI906" s="9">
        <v>48159000</v>
      </c>
      <c r="AJ906" s="10">
        <v>42735</v>
      </c>
      <c r="AS906" s="9">
        <v>61915000</v>
      </c>
      <c r="AT906" s="10">
        <v>43100</v>
      </c>
      <c r="BC906" s="9"/>
    </row>
    <row r="907" spans="1:55" x14ac:dyDescent="0.25">
      <c r="A907">
        <v>1733</v>
      </c>
      <c r="B907" t="s">
        <v>50</v>
      </c>
      <c r="C907" t="s">
        <v>540</v>
      </c>
      <c r="D907" t="s">
        <v>482</v>
      </c>
      <c r="E907" t="s">
        <v>455</v>
      </c>
      <c r="F907" t="s">
        <v>1010</v>
      </c>
      <c r="O907">
        <v>547701000</v>
      </c>
      <c r="P907" s="10">
        <v>42004</v>
      </c>
      <c r="Y907">
        <v>763678000</v>
      </c>
      <c r="Z907" s="10">
        <v>42369</v>
      </c>
      <c r="AI907" s="9">
        <v>816248000</v>
      </c>
      <c r="AJ907" s="10">
        <v>42735</v>
      </c>
      <c r="AS907" s="9">
        <v>898100000</v>
      </c>
      <c r="AT907" s="10">
        <v>43100</v>
      </c>
      <c r="BC907" s="9"/>
    </row>
    <row r="908" spans="1:55" x14ac:dyDescent="0.25">
      <c r="A908">
        <v>1733</v>
      </c>
      <c r="B908" t="s">
        <v>50</v>
      </c>
      <c r="C908" t="s">
        <v>540</v>
      </c>
      <c r="D908" t="s">
        <v>482</v>
      </c>
      <c r="E908" t="s">
        <v>455</v>
      </c>
      <c r="F908" t="s">
        <v>1011</v>
      </c>
      <c r="O908">
        <v>1103940000</v>
      </c>
      <c r="P908" s="10">
        <v>42004</v>
      </c>
      <c r="Y908">
        <v>1000585000</v>
      </c>
      <c r="Z908" s="10">
        <v>42369</v>
      </c>
      <c r="AI908" s="9">
        <v>428620000</v>
      </c>
      <c r="AJ908" s="10">
        <v>42735</v>
      </c>
      <c r="AS908" s="9">
        <v>479200000</v>
      </c>
      <c r="AT908" s="10">
        <v>43100</v>
      </c>
      <c r="BC908" s="9"/>
    </row>
    <row r="909" spans="1:55" x14ac:dyDescent="0.25">
      <c r="A909">
        <v>1733</v>
      </c>
      <c r="B909" t="s">
        <v>50</v>
      </c>
      <c r="C909" t="s">
        <v>540</v>
      </c>
      <c r="D909" t="s">
        <v>482</v>
      </c>
      <c r="E909" t="s">
        <v>455</v>
      </c>
      <c r="F909" t="s">
        <v>593</v>
      </c>
      <c r="O909">
        <v>878277000</v>
      </c>
      <c r="P909" s="10">
        <v>42004</v>
      </c>
      <c r="Y909">
        <v>1112982000</v>
      </c>
      <c r="Z909" s="10">
        <v>42369</v>
      </c>
      <c r="AI909" s="9">
        <v>1773558000</v>
      </c>
      <c r="AJ909" s="10">
        <v>42735</v>
      </c>
      <c r="AS909" s="9">
        <v>1090400000</v>
      </c>
      <c r="AT909" s="10">
        <v>43100</v>
      </c>
      <c r="BC909" s="9"/>
    </row>
    <row r="910" spans="1:55" x14ac:dyDescent="0.25">
      <c r="A910">
        <v>1733</v>
      </c>
      <c r="B910" t="s">
        <v>50</v>
      </c>
      <c r="C910" t="s">
        <v>540</v>
      </c>
      <c r="D910" t="s">
        <v>482</v>
      </c>
      <c r="E910" t="s">
        <v>455</v>
      </c>
      <c r="F910" t="s">
        <v>876</v>
      </c>
      <c r="P910" s="10"/>
      <c r="Z910" s="10"/>
      <c r="AI910" s="9">
        <v>636511000</v>
      </c>
      <c r="AJ910" s="10">
        <v>42735</v>
      </c>
      <c r="AS910" s="9">
        <v>683800000</v>
      </c>
      <c r="AT910" s="10">
        <v>43100</v>
      </c>
      <c r="BC910" s="9"/>
    </row>
    <row r="911" spans="1:55" x14ac:dyDescent="0.25">
      <c r="A911">
        <v>1733</v>
      </c>
      <c r="B911" t="s">
        <v>50</v>
      </c>
      <c r="C911" t="s">
        <v>540</v>
      </c>
      <c r="D911" t="s">
        <v>482</v>
      </c>
      <c r="E911" t="s">
        <v>455</v>
      </c>
      <c r="F911" t="s">
        <v>575</v>
      </c>
      <c r="P911" s="10"/>
      <c r="Z911" s="10"/>
      <c r="AI911" s="9">
        <v>645193000</v>
      </c>
      <c r="AJ911" s="10">
        <v>42735</v>
      </c>
      <c r="AS911" s="9">
        <v>1111400000</v>
      </c>
      <c r="AT911" s="10">
        <v>43100</v>
      </c>
      <c r="BC911" s="9"/>
    </row>
    <row r="912" spans="1:55" x14ac:dyDescent="0.25">
      <c r="A912">
        <v>1733</v>
      </c>
      <c r="B912" t="s">
        <v>50</v>
      </c>
      <c r="C912" t="s">
        <v>540</v>
      </c>
      <c r="D912" t="s">
        <v>482</v>
      </c>
      <c r="E912" t="s">
        <v>455</v>
      </c>
      <c r="F912" t="s">
        <v>456</v>
      </c>
      <c r="P912" s="10"/>
      <c r="Z912" s="10"/>
      <c r="AI912" s="9"/>
      <c r="AJ912" s="10"/>
      <c r="AS912" s="9">
        <v>877200000</v>
      </c>
      <c r="AT912" s="10">
        <v>43100</v>
      </c>
      <c r="BC912" s="9"/>
    </row>
    <row r="913" spans="1:55" x14ac:dyDescent="0.25">
      <c r="A913">
        <v>1364</v>
      </c>
      <c r="B913" t="s">
        <v>250</v>
      </c>
      <c r="C913" t="s">
        <v>557</v>
      </c>
      <c r="D913" t="s">
        <v>482</v>
      </c>
      <c r="E913" t="s">
        <v>455</v>
      </c>
      <c r="F913" t="s">
        <v>1012</v>
      </c>
      <c r="O913">
        <v>269868000</v>
      </c>
      <c r="P913" s="10">
        <v>42004</v>
      </c>
      <c r="Y913">
        <v>419089000</v>
      </c>
      <c r="Z913" s="10">
        <v>42369</v>
      </c>
      <c r="AI913" s="9">
        <v>912396000</v>
      </c>
      <c r="AJ913" s="10">
        <v>42735</v>
      </c>
      <c r="AS913" s="9">
        <v>292000000</v>
      </c>
      <c r="AT913" s="10">
        <v>43100</v>
      </c>
      <c r="BC913" s="9"/>
    </row>
    <row r="914" spans="1:55" x14ac:dyDescent="0.25">
      <c r="A914">
        <v>1364</v>
      </c>
      <c r="B914" t="s">
        <v>250</v>
      </c>
      <c r="C914" t="s">
        <v>557</v>
      </c>
      <c r="D914" t="s">
        <v>482</v>
      </c>
      <c r="E914" t="s">
        <v>455</v>
      </c>
      <c r="F914" t="s">
        <v>567</v>
      </c>
      <c r="O914">
        <v>46410000</v>
      </c>
      <c r="P914" s="10">
        <v>42004</v>
      </c>
      <c r="Y914">
        <v>24110000</v>
      </c>
      <c r="Z914" s="10">
        <v>42369</v>
      </c>
      <c r="AI914" s="9">
        <v>69474000</v>
      </c>
      <c r="AJ914" s="10">
        <v>42735</v>
      </c>
      <c r="AS914" s="9">
        <v>56400000</v>
      </c>
      <c r="AT914" s="10">
        <v>43100</v>
      </c>
      <c r="BC914" s="9"/>
    </row>
    <row r="915" spans="1:55" x14ac:dyDescent="0.25">
      <c r="A915">
        <v>1364</v>
      </c>
      <c r="B915" t="s">
        <v>250</v>
      </c>
      <c r="C915" t="s">
        <v>557</v>
      </c>
      <c r="D915" t="s">
        <v>482</v>
      </c>
      <c r="E915" t="s">
        <v>455</v>
      </c>
      <c r="F915" t="s">
        <v>458</v>
      </c>
      <c r="O915">
        <v>5116000</v>
      </c>
      <c r="P915" s="10">
        <v>42004</v>
      </c>
      <c r="Y915">
        <v>2042000</v>
      </c>
      <c r="Z915" s="10">
        <v>42369</v>
      </c>
      <c r="AI915" s="9">
        <v>5108000</v>
      </c>
      <c r="AJ915" s="10">
        <v>42735</v>
      </c>
      <c r="AS915" s="9">
        <v>5229000</v>
      </c>
      <c r="AT915" s="10">
        <v>43100</v>
      </c>
      <c r="BC915" s="9"/>
    </row>
    <row r="916" spans="1:55" x14ac:dyDescent="0.25">
      <c r="A916">
        <v>836</v>
      </c>
      <c r="B916" t="s">
        <v>252</v>
      </c>
      <c r="C916" t="s">
        <v>557</v>
      </c>
      <c r="D916" t="s">
        <v>482</v>
      </c>
      <c r="E916" t="s">
        <v>455</v>
      </c>
      <c r="F916" t="s">
        <v>1013</v>
      </c>
      <c r="O916">
        <v>4890894000</v>
      </c>
      <c r="P916" s="10">
        <v>42004</v>
      </c>
      <c r="Y916">
        <v>4258451000</v>
      </c>
      <c r="Z916" s="10">
        <v>42369</v>
      </c>
      <c r="AI916" s="9">
        <v>4132883000</v>
      </c>
      <c r="AJ916" s="10">
        <v>42735</v>
      </c>
      <c r="AS916" s="9">
        <v>5699595000</v>
      </c>
      <c r="AT916" s="10">
        <v>43100</v>
      </c>
      <c r="BC916" s="9"/>
    </row>
    <row r="917" spans="1:55" x14ac:dyDescent="0.25">
      <c r="A917">
        <v>836</v>
      </c>
      <c r="B917" t="s">
        <v>252</v>
      </c>
      <c r="C917" t="s">
        <v>557</v>
      </c>
      <c r="D917" t="s">
        <v>482</v>
      </c>
      <c r="E917" t="s">
        <v>455</v>
      </c>
      <c r="F917" t="s">
        <v>1014</v>
      </c>
      <c r="O917">
        <v>10737000</v>
      </c>
      <c r="P917" s="10">
        <v>42004</v>
      </c>
      <c r="Y917">
        <v>12173000</v>
      </c>
      <c r="Z917" s="10">
        <v>42369</v>
      </c>
      <c r="AI917" s="9">
        <v>11224000</v>
      </c>
      <c r="AJ917" s="10">
        <v>42735</v>
      </c>
      <c r="AS917" s="9">
        <v>11751000</v>
      </c>
      <c r="AT917" s="10">
        <v>43100</v>
      </c>
      <c r="BC917" s="9"/>
    </row>
    <row r="918" spans="1:55" x14ac:dyDescent="0.25">
      <c r="A918">
        <v>836</v>
      </c>
      <c r="B918" t="s">
        <v>252</v>
      </c>
      <c r="C918" t="s">
        <v>557</v>
      </c>
      <c r="D918" t="s">
        <v>482</v>
      </c>
      <c r="E918" t="s">
        <v>455</v>
      </c>
      <c r="F918" t="s">
        <v>1015</v>
      </c>
      <c r="O918">
        <v>218437000</v>
      </c>
      <c r="P918" s="10">
        <v>42004</v>
      </c>
      <c r="Y918">
        <v>343938000</v>
      </c>
      <c r="Z918" s="10">
        <v>42369</v>
      </c>
      <c r="AI918" s="9">
        <v>276036000</v>
      </c>
      <c r="AJ918" s="10">
        <v>42735</v>
      </c>
      <c r="AS918" s="9">
        <v>344953000</v>
      </c>
      <c r="AT918" s="10">
        <v>43100</v>
      </c>
      <c r="BC918" s="9"/>
    </row>
    <row r="919" spans="1:55" x14ac:dyDescent="0.25">
      <c r="A919">
        <v>836</v>
      </c>
      <c r="B919" t="s">
        <v>252</v>
      </c>
      <c r="C919" t="s">
        <v>557</v>
      </c>
      <c r="D919" t="s">
        <v>482</v>
      </c>
      <c r="E919" t="s">
        <v>455</v>
      </c>
      <c r="F919" t="s">
        <v>1016</v>
      </c>
      <c r="O919">
        <v>5832595000</v>
      </c>
      <c r="P919" s="10">
        <v>42004</v>
      </c>
      <c r="Y919">
        <v>4968132000</v>
      </c>
      <c r="Z919" s="10">
        <v>42369</v>
      </c>
      <c r="AI919" s="9">
        <v>3544816000</v>
      </c>
      <c r="AJ919" s="10">
        <v>42735</v>
      </c>
      <c r="AS919" s="9">
        <v>2387354000</v>
      </c>
      <c r="AT919" s="10">
        <v>43100</v>
      </c>
      <c r="BC919" s="9"/>
    </row>
    <row r="920" spans="1:55" x14ac:dyDescent="0.25">
      <c r="A920">
        <v>836</v>
      </c>
      <c r="B920" t="s">
        <v>252</v>
      </c>
      <c r="C920" t="s">
        <v>557</v>
      </c>
      <c r="D920" t="s">
        <v>482</v>
      </c>
      <c r="E920" t="s">
        <v>455</v>
      </c>
      <c r="F920" t="s">
        <v>605</v>
      </c>
      <c r="O920">
        <v>-58003000</v>
      </c>
      <c r="P920" s="10">
        <v>42004</v>
      </c>
      <c r="Y920">
        <v>-38073000</v>
      </c>
      <c r="Z920" s="10">
        <v>42369</v>
      </c>
      <c r="AI920" s="9">
        <v>-57911000</v>
      </c>
      <c r="AJ920" s="10">
        <v>42735</v>
      </c>
      <c r="AS920" s="9">
        <v>-98048000</v>
      </c>
      <c r="AT920" s="10">
        <v>43100</v>
      </c>
      <c r="BC920" s="9"/>
    </row>
    <row r="921" spans="1:55" x14ac:dyDescent="0.25">
      <c r="A921">
        <v>1933</v>
      </c>
      <c r="B921" t="s">
        <v>326</v>
      </c>
      <c r="C921" t="s">
        <v>463</v>
      </c>
      <c r="D921" t="s">
        <v>482</v>
      </c>
      <c r="E921" t="s">
        <v>455</v>
      </c>
      <c r="F921" t="s">
        <v>2061</v>
      </c>
      <c r="O921">
        <v>326672000</v>
      </c>
      <c r="P921" s="10">
        <v>42004</v>
      </c>
      <c r="Y921">
        <v>328511000</v>
      </c>
      <c r="Z921" s="10">
        <v>42369</v>
      </c>
      <c r="AI921" s="9">
        <v>302931000</v>
      </c>
      <c r="AJ921" s="10">
        <v>42735</v>
      </c>
      <c r="AS921" s="9">
        <v>306332000</v>
      </c>
      <c r="AT921" s="10">
        <v>43100</v>
      </c>
      <c r="BC921" s="9"/>
    </row>
    <row r="922" spans="1:55" x14ac:dyDescent="0.25">
      <c r="A922">
        <v>1933</v>
      </c>
      <c r="B922" t="s">
        <v>326</v>
      </c>
      <c r="C922" t="s">
        <v>463</v>
      </c>
      <c r="D922" t="s">
        <v>482</v>
      </c>
      <c r="E922" t="s">
        <v>455</v>
      </c>
      <c r="F922" t="s">
        <v>2062</v>
      </c>
      <c r="O922">
        <v>34387000</v>
      </c>
      <c r="P922" s="10">
        <v>42004</v>
      </c>
      <c r="Y922">
        <v>36039000</v>
      </c>
      <c r="Z922" s="10">
        <v>42369</v>
      </c>
      <c r="AI922" s="9">
        <v>35771000</v>
      </c>
      <c r="AJ922" s="10">
        <v>42735</v>
      </c>
      <c r="AS922" s="9">
        <v>33969000</v>
      </c>
      <c r="AT922" s="10">
        <v>43100</v>
      </c>
      <c r="BC922" s="9"/>
    </row>
    <row r="923" spans="1:55" x14ac:dyDescent="0.25">
      <c r="A923">
        <v>1933</v>
      </c>
      <c r="B923" t="s">
        <v>326</v>
      </c>
      <c r="C923" t="s">
        <v>463</v>
      </c>
      <c r="D923" t="s">
        <v>482</v>
      </c>
      <c r="E923" t="s">
        <v>455</v>
      </c>
      <c r="F923" t="s">
        <v>2063</v>
      </c>
      <c r="O923">
        <v>104732000</v>
      </c>
      <c r="P923" s="10">
        <v>42004</v>
      </c>
      <c r="Y923">
        <v>94091000</v>
      </c>
      <c r="Z923" s="10">
        <v>42369</v>
      </c>
      <c r="AI923" s="9">
        <v>97385000</v>
      </c>
      <c r="AJ923" s="10">
        <v>42735</v>
      </c>
      <c r="AS923" s="9">
        <v>100302000</v>
      </c>
      <c r="AT923" s="10">
        <v>43100</v>
      </c>
      <c r="BC923" s="9"/>
    </row>
    <row r="924" spans="1:55" x14ac:dyDescent="0.25">
      <c r="A924">
        <v>1933</v>
      </c>
      <c r="B924" t="s">
        <v>326</v>
      </c>
      <c r="C924" t="s">
        <v>463</v>
      </c>
      <c r="D924" t="s">
        <v>482</v>
      </c>
      <c r="E924" t="s">
        <v>455</v>
      </c>
      <c r="F924" t="s">
        <v>2064</v>
      </c>
      <c r="O924">
        <v>0</v>
      </c>
      <c r="P924" s="10">
        <v>42004</v>
      </c>
      <c r="Y924">
        <v>0</v>
      </c>
      <c r="Z924" s="10">
        <v>42369</v>
      </c>
      <c r="AI924" s="9">
        <v>0</v>
      </c>
      <c r="AJ924" s="10">
        <v>42735</v>
      </c>
      <c r="AS924" s="9">
        <v>0</v>
      </c>
      <c r="AT924" s="10">
        <v>43100</v>
      </c>
      <c r="BC924" s="9"/>
    </row>
    <row r="925" spans="1:55" x14ac:dyDescent="0.25">
      <c r="A925">
        <v>8163</v>
      </c>
      <c r="B925" t="s">
        <v>388</v>
      </c>
      <c r="C925" t="s">
        <v>463</v>
      </c>
      <c r="D925" t="s">
        <v>482</v>
      </c>
      <c r="E925" t="s">
        <v>455</v>
      </c>
      <c r="F925" t="s">
        <v>1017</v>
      </c>
      <c r="O925">
        <v>348199000</v>
      </c>
      <c r="P925" s="10">
        <v>42007</v>
      </c>
      <c r="Y925">
        <v>342661000</v>
      </c>
      <c r="Z925" s="10">
        <v>42006</v>
      </c>
      <c r="AI925" s="9">
        <v>366461000</v>
      </c>
      <c r="AJ925" s="10">
        <v>42735</v>
      </c>
      <c r="AS925" s="9">
        <v>407605000</v>
      </c>
      <c r="AT925" s="10">
        <v>43100</v>
      </c>
      <c r="BC925" s="9"/>
    </row>
    <row r="926" spans="1:55" x14ac:dyDescent="0.25">
      <c r="A926">
        <v>8163</v>
      </c>
      <c r="B926" t="s">
        <v>388</v>
      </c>
      <c r="C926" t="s">
        <v>463</v>
      </c>
      <c r="D926" t="s">
        <v>482</v>
      </c>
      <c r="E926" t="s">
        <v>455</v>
      </c>
      <c r="F926" t="s">
        <v>1018</v>
      </c>
      <c r="O926">
        <v>12281000</v>
      </c>
      <c r="P926" s="10">
        <v>42007</v>
      </c>
      <c r="Y926">
        <v>11059000</v>
      </c>
      <c r="Z926" s="10">
        <v>42006</v>
      </c>
      <c r="AI926" s="9">
        <v>10815000</v>
      </c>
      <c r="AJ926" s="10">
        <v>42735</v>
      </c>
      <c r="AS926" s="9">
        <v>12375000</v>
      </c>
      <c r="AT926" s="10">
        <v>43100</v>
      </c>
      <c r="BC926" s="9"/>
    </row>
    <row r="927" spans="1:55" x14ac:dyDescent="0.25">
      <c r="A927">
        <v>8163</v>
      </c>
      <c r="B927" t="s">
        <v>388</v>
      </c>
      <c r="C927" t="s">
        <v>463</v>
      </c>
      <c r="D927" t="s">
        <v>482</v>
      </c>
      <c r="E927" t="s">
        <v>455</v>
      </c>
      <c r="F927" t="s">
        <v>1019</v>
      </c>
      <c r="O927">
        <v>41647000</v>
      </c>
      <c r="P927" s="10">
        <v>42007</v>
      </c>
      <c r="Y927">
        <v>36387000</v>
      </c>
      <c r="Z927" s="10">
        <v>42006</v>
      </c>
      <c r="AI927" s="9">
        <v>36850000</v>
      </c>
      <c r="AJ927" s="10">
        <v>42735</v>
      </c>
      <c r="AS927" s="9">
        <v>95053000</v>
      </c>
      <c r="AT927" s="10">
        <v>43100</v>
      </c>
      <c r="BC927" s="9"/>
    </row>
    <row r="928" spans="1:55" x14ac:dyDescent="0.25">
      <c r="A928">
        <v>1733</v>
      </c>
      <c r="B928" t="s">
        <v>50</v>
      </c>
      <c r="C928" t="s">
        <v>540</v>
      </c>
      <c r="D928" t="s">
        <v>482</v>
      </c>
      <c r="E928" t="s">
        <v>483</v>
      </c>
      <c r="F928" t="s">
        <v>44</v>
      </c>
      <c r="O928">
        <v>1346628000</v>
      </c>
      <c r="P928" s="10">
        <v>42004</v>
      </c>
      <c r="Y928">
        <v>1317022000</v>
      </c>
      <c r="Z928" s="10">
        <v>42369</v>
      </c>
      <c r="AI928" s="9">
        <v>1168861000</v>
      </c>
      <c r="AJ928" s="10">
        <v>42735</v>
      </c>
      <c r="AS928" s="9">
        <v>1191700000</v>
      </c>
      <c r="AT928" s="10">
        <v>43100</v>
      </c>
      <c r="BC928" s="9"/>
    </row>
    <row r="929" spans="1:55" x14ac:dyDescent="0.25">
      <c r="A929">
        <v>1733</v>
      </c>
      <c r="B929" t="s">
        <v>50</v>
      </c>
      <c r="C929" t="s">
        <v>540</v>
      </c>
      <c r="D929" t="s">
        <v>482</v>
      </c>
      <c r="E929" t="s">
        <v>483</v>
      </c>
      <c r="F929" t="s">
        <v>316</v>
      </c>
      <c r="O929">
        <v>1090543000</v>
      </c>
      <c r="P929" s="10">
        <v>42004</v>
      </c>
      <c r="Y929">
        <v>1460975000</v>
      </c>
      <c r="Z929" s="10">
        <v>42369</v>
      </c>
      <c r="AI929" s="9">
        <v>2475565000</v>
      </c>
      <c r="AJ929" s="10">
        <v>42735</v>
      </c>
      <c r="AS929" s="9">
        <v>2923200000</v>
      </c>
      <c r="AT929" s="10">
        <v>43100</v>
      </c>
      <c r="BC929" s="9"/>
    </row>
    <row r="930" spans="1:55" x14ac:dyDescent="0.25">
      <c r="A930">
        <v>1733</v>
      </c>
      <c r="B930" t="s">
        <v>50</v>
      </c>
      <c r="C930" t="s">
        <v>540</v>
      </c>
      <c r="D930" t="s">
        <v>482</v>
      </c>
      <c r="E930" t="s">
        <v>483</v>
      </c>
      <c r="F930" t="s">
        <v>656</v>
      </c>
      <c r="O930">
        <v>92747000</v>
      </c>
      <c r="P930" s="10">
        <v>42004</v>
      </c>
      <c r="Y930">
        <v>99248000</v>
      </c>
      <c r="Z930" s="10">
        <v>42369</v>
      </c>
      <c r="AI930" s="9">
        <v>655704000</v>
      </c>
      <c r="AJ930" s="10">
        <v>42735</v>
      </c>
      <c r="AS930" s="9">
        <v>1025200000</v>
      </c>
      <c r="AT930" s="10">
        <v>43100</v>
      </c>
      <c r="BC930" s="9"/>
    </row>
    <row r="931" spans="1:55" x14ac:dyDescent="0.25">
      <c r="A931">
        <v>1364</v>
      </c>
      <c r="B931" t="s">
        <v>250</v>
      </c>
      <c r="C931" t="s">
        <v>557</v>
      </c>
      <c r="D931" t="s">
        <v>482</v>
      </c>
      <c r="E931" t="s">
        <v>483</v>
      </c>
      <c r="F931" t="s">
        <v>1020</v>
      </c>
      <c r="O931">
        <v>21232000</v>
      </c>
      <c r="P931" s="10">
        <v>42004</v>
      </c>
      <c r="Y931">
        <v>175981000</v>
      </c>
      <c r="Z931" s="10">
        <v>42369</v>
      </c>
      <c r="AI931" s="9">
        <v>252528000</v>
      </c>
      <c r="AJ931" s="10">
        <v>42735</v>
      </c>
      <c r="AS931" s="9">
        <v>88728000</v>
      </c>
      <c r="AT931" s="10">
        <v>43100</v>
      </c>
      <c r="BC931" s="9"/>
    </row>
    <row r="932" spans="1:55" x14ac:dyDescent="0.25">
      <c r="A932">
        <v>1364</v>
      </c>
      <c r="B932" t="s">
        <v>250</v>
      </c>
      <c r="C932" t="s">
        <v>557</v>
      </c>
      <c r="D932" t="s">
        <v>482</v>
      </c>
      <c r="E932" t="s">
        <v>483</v>
      </c>
      <c r="F932" t="s">
        <v>1021</v>
      </c>
      <c r="O932">
        <v>47919000</v>
      </c>
      <c r="P932" s="10">
        <v>42004</v>
      </c>
      <c r="Y932">
        <v>88154000</v>
      </c>
      <c r="Z932" s="10">
        <v>42369</v>
      </c>
      <c r="AI932" s="9">
        <v>48788000</v>
      </c>
      <c r="AJ932" s="10">
        <v>42735</v>
      </c>
      <c r="AS932" s="9">
        <v>33876000</v>
      </c>
      <c r="AT932" s="10">
        <v>43100</v>
      </c>
      <c r="BC932" s="9"/>
    </row>
    <row r="933" spans="1:55" x14ac:dyDescent="0.25">
      <c r="A933">
        <v>1364</v>
      </c>
      <c r="B933" t="s">
        <v>250</v>
      </c>
      <c r="C933" t="s">
        <v>557</v>
      </c>
      <c r="D933" t="s">
        <v>482</v>
      </c>
      <c r="E933" t="s">
        <v>483</v>
      </c>
      <c r="F933" t="s">
        <v>249</v>
      </c>
      <c r="O933">
        <v>232557000</v>
      </c>
      <c r="P933" s="10">
        <v>42004</v>
      </c>
      <c r="Y933">
        <v>168850000</v>
      </c>
      <c r="Z933" s="10">
        <v>42369</v>
      </c>
      <c r="AI933" s="9">
        <v>676786000</v>
      </c>
      <c r="AJ933" s="10">
        <v>42735</v>
      </c>
      <c r="AS933" s="9">
        <v>226766000</v>
      </c>
      <c r="AT933" s="10">
        <v>43100</v>
      </c>
      <c r="BC933" s="9"/>
    </row>
    <row r="934" spans="1:55" x14ac:dyDescent="0.25">
      <c r="A934">
        <v>1364</v>
      </c>
      <c r="B934" t="s">
        <v>250</v>
      </c>
      <c r="C934" t="s">
        <v>557</v>
      </c>
      <c r="D934" t="s">
        <v>482</v>
      </c>
      <c r="E934" t="s">
        <v>483</v>
      </c>
      <c r="F934" t="s">
        <v>1022</v>
      </c>
      <c r="P934" s="10"/>
      <c r="Y934">
        <v>12256000</v>
      </c>
      <c r="Z934" s="10">
        <v>42369</v>
      </c>
      <c r="AI934" s="9">
        <v>8876000</v>
      </c>
      <c r="AJ934" s="10">
        <v>42735</v>
      </c>
      <c r="AS934" s="9">
        <v>4259000</v>
      </c>
      <c r="AT934" s="10">
        <v>43100</v>
      </c>
      <c r="BC934" s="9"/>
    </row>
    <row r="935" spans="1:55" x14ac:dyDescent="0.25">
      <c r="A935">
        <v>836</v>
      </c>
      <c r="B935" t="s">
        <v>252</v>
      </c>
      <c r="C935" t="s">
        <v>557</v>
      </c>
      <c r="D935" t="s">
        <v>482</v>
      </c>
      <c r="E935" t="s">
        <v>483</v>
      </c>
      <c r="F935" t="s">
        <v>249</v>
      </c>
      <c r="O935">
        <v>5074017000</v>
      </c>
      <c r="P935" s="10">
        <v>42004</v>
      </c>
      <c r="Y935">
        <v>3727411000</v>
      </c>
      <c r="Z935" s="10">
        <v>42369</v>
      </c>
      <c r="AI935" s="9">
        <v>2963985000</v>
      </c>
      <c r="AJ935" s="10">
        <v>42735</v>
      </c>
      <c r="AS935" s="9">
        <v>3519296000</v>
      </c>
      <c r="AT935" s="10">
        <v>43100</v>
      </c>
      <c r="BC935" s="9"/>
    </row>
    <row r="936" spans="1:55" x14ac:dyDescent="0.25">
      <c r="A936">
        <v>836</v>
      </c>
      <c r="B936" t="s">
        <v>252</v>
      </c>
      <c r="C936" t="s">
        <v>557</v>
      </c>
      <c r="D936" t="s">
        <v>482</v>
      </c>
      <c r="E936" t="s">
        <v>483</v>
      </c>
      <c r="F936" t="s">
        <v>59</v>
      </c>
      <c r="O936">
        <v>162123000</v>
      </c>
      <c r="P936" s="10">
        <v>42004</v>
      </c>
      <c r="Y936">
        <v>165952000</v>
      </c>
      <c r="Z936" s="10">
        <v>42369</v>
      </c>
      <c r="AI936" s="9">
        <v>193212000</v>
      </c>
      <c r="AJ936" s="10">
        <v>42735</v>
      </c>
      <c r="AS936" s="9">
        <v>155280000</v>
      </c>
      <c r="AT936" s="10">
        <v>43100</v>
      </c>
      <c r="BC936" s="9"/>
    </row>
    <row r="937" spans="1:55" x14ac:dyDescent="0.25">
      <c r="A937">
        <v>836</v>
      </c>
      <c r="B937" t="s">
        <v>252</v>
      </c>
      <c r="C937" t="s">
        <v>557</v>
      </c>
      <c r="D937" t="s">
        <v>482</v>
      </c>
      <c r="E937" t="s">
        <v>483</v>
      </c>
      <c r="F937" t="s">
        <v>1360</v>
      </c>
      <c r="O937">
        <v>698344000</v>
      </c>
      <c r="P937" s="10">
        <v>42004</v>
      </c>
      <c r="Y937">
        <v>394983000</v>
      </c>
      <c r="Z937" s="10">
        <v>42369</v>
      </c>
      <c r="AI937" s="9">
        <v>558067000</v>
      </c>
      <c r="AJ937" s="10">
        <v>42735</v>
      </c>
      <c r="AS937" s="9">
        <v>307710000</v>
      </c>
      <c r="AT937" s="10">
        <v>43100</v>
      </c>
      <c r="BC937" s="9"/>
    </row>
    <row r="938" spans="1:55" x14ac:dyDescent="0.25">
      <c r="A938">
        <v>836</v>
      </c>
      <c r="B938" t="s">
        <v>252</v>
      </c>
      <c r="C938" t="s">
        <v>557</v>
      </c>
      <c r="D938" t="s">
        <v>482</v>
      </c>
      <c r="E938" t="s">
        <v>483</v>
      </c>
      <c r="F938" t="s">
        <v>1023</v>
      </c>
      <c r="O938">
        <v>123201000</v>
      </c>
      <c r="P938" s="10">
        <v>42004</v>
      </c>
      <c r="Y938">
        <v>105884000</v>
      </c>
      <c r="Z938" s="10">
        <v>42369</v>
      </c>
      <c r="AI938" s="9">
        <v>111813000</v>
      </c>
      <c r="AJ938" s="10">
        <v>42735</v>
      </c>
      <c r="AS938" s="9">
        <v>162533000</v>
      </c>
      <c r="AT938" s="10">
        <v>43100</v>
      </c>
      <c r="BC938" s="9"/>
    </row>
    <row r="939" spans="1:55" x14ac:dyDescent="0.25">
      <c r="A939">
        <v>836</v>
      </c>
      <c r="B939" t="s">
        <v>252</v>
      </c>
      <c r="C939" t="s">
        <v>557</v>
      </c>
      <c r="D939" t="s">
        <v>482</v>
      </c>
      <c r="E939" t="s">
        <v>483</v>
      </c>
      <c r="F939" t="s">
        <v>290</v>
      </c>
      <c r="O939">
        <v>550908000</v>
      </c>
      <c r="P939" s="10">
        <v>42004</v>
      </c>
      <c r="Y939">
        <v>465764000</v>
      </c>
      <c r="Z939" s="10">
        <v>42369</v>
      </c>
      <c r="AI939" s="9">
        <v>915726000</v>
      </c>
      <c r="AJ939" s="10">
        <v>42735</v>
      </c>
      <c r="AS939" s="9">
        <v>1056637000</v>
      </c>
      <c r="AT939" s="10">
        <v>43100</v>
      </c>
      <c r="BC939" s="9"/>
    </row>
    <row r="940" spans="1:55" x14ac:dyDescent="0.25">
      <c r="A940">
        <v>836</v>
      </c>
      <c r="B940" t="s">
        <v>252</v>
      </c>
      <c r="C940" t="s">
        <v>557</v>
      </c>
      <c r="D940" t="s">
        <v>482</v>
      </c>
      <c r="E940" t="s">
        <v>483</v>
      </c>
      <c r="F940" t="s">
        <v>1005</v>
      </c>
      <c r="O940">
        <v>2084138000</v>
      </c>
      <c r="P940" s="10">
        <v>42004</v>
      </c>
      <c r="Y940">
        <v>2658376000</v>
      </c>
      <c r="Z940" s="10">
        <v>42369</v>
      </c>
      <c r="AI940" s="9">
        <v>1482631000</v>
      </c>
      <c r="AJ940" s="10">
        <v>42735</v>
      </c>
      <c r="AS940" s="9">
        <v>1629516000</v>
      </c>
      <c r="AT940" s="10">
        <v>43100</v>
      </c>
      <c r="BC940" s="9"/>
    </row>
    <row r="941" spans="1:55" x14ac:dyDescent="0.25">
      <c r="A941">
        <v>836</v>
      </c>
      <c r="B941" t="s">
        <v>252</v>
      </c>
      <c r="C941" t="s">
        <v>557</v>
      </c>
      <c r="D941" t="s">
        <v>482</v>
      </c>
      <c r="E941" t="s">
        <v>483</v>
      </c>
      <c r="F941" t="s">
        <v>1024</v>
      </c>
      <c r="O941">
        <v>1327512000</v>
      </c>
      <c r="P941" s="10">
        <v>42004</v>
      </c>
      <c r="Y941">
        <v>1403199000</v>
      </c>
      <c r="Z941" s="10">
        <v>42369</v>
      </c>
      <c r="AI941" s="9">
        <v>697744000</v>
      </c>
      <c r="AJ941" s="10">
        <v>42735</v>
      </c>
      <c r="AS941" s="9">
        <v>185447000</v>
      </c>
      <c r="AT941" s="10">
        <v>43100</v>
      </c>
      <c r="BC941" s="9"/>
    </row>
    <row r="942" spans="1:55" x14ac:dyDescent="0.25">
      <c r="A942">
        <v>836</v>
      </c>
      <c r="B942" t="s">
        <v>252</v>
      </c>
      <c r="C942" t="s">
        <v>557</v>
      </c>
      <c r="D942" t="s">
        <v>482</v>
      </c>
      <c r="E942" t="s">
        <v>483</v>
      </c>
      <c r="F942" t="s">
        <v>33</v>
      </c>
      <c r="O942">
        <v>127511000</v>
      </c>
      <c r="P942" s="10">
        <v>42004</v>
      </c>
      <c r="Y942">
        <v>89466000</v>
      </c>
      <c r="Z942" s="10">
        <v>42369</v>
      </c>
      <c r="AI942" s="9">
        <v>83942000</v>
      </c>
      <c r="AJ942" s="10">
        <v>42735</v>
      </c>
      <c r="AS942" s="9">
        <v>213192000</v>
      </c>
      <c r="AT942" s="10">
        <v>43100</v>
      </c>
      <c r="BC942" s="9"/>
    </row>
    <row r="943" spans="1:55" x14ac:dyDescent="0.25">
      <c r="A943">
        <v>836</v>
      </c>
      <c r="B943" t="s">
        <v>252</v>
      </c>
      <c r="C943" t="s">
        <v>557</v>
      </c>
      <c r="D943" t="s">
        <v>482</v>
      </c>
      <c r="E943" t="s">
        <v>483</v>
      </c>
      <c r="F943" t="s">
        <v>138</v>
      </c>
      <c r="O943">
        <v>22510000</v>
      </c>
      <c r="P943" s="10">
        <v>42004</v>
      </c>
      <c r="Y943">
        <v>456871000</v>
      </c>
      <c r="Z943" s="10">
        <v>42369</v>
      </c>
      <c r="AI943" s="9">
        <v>848705000</v>
      </c>
      <c r="AJ943" s="10">
        <v>42735</v>
      </c>
      <c r="AS943" s="9">
        <v>1595727000</v>
      </c>
      <c r="AT943" s="10">
        <v>43100</v>
      </c>
      <c r="BC943" s="9"/>
    </row>
    <row r="944" spans="1:55" x14ac:dyDescent="0.25">
      <c r="A944">
        <v>836</v>
      </c>
      <c r="B944" t="s">
        <v>252</v>
      </c>
      <c r="C944" t="s">
        <v>557</v>
      </c>
      <c r="D944" t="s">
        <v>482</v>
      </c>
      <c r="E944" t="s">
        <v>483</v>
      </c>
      <c r="F944" t="s">
        <v>621</v>
      </c>
      <c r="O944">
        <v>724396000</v>
      </c>
      <c r="P944" s="10">
        <v>42004</v>
      </c>
      <c r="Y944">
        <v>76715000</v>
      </c>
      <c r="Z944" s="10">
        <v>42369</v>
      </c>
      <c r="AI944" s="9">
        <v>51223000</v>
      </c>
      <c r="AJ944" s="10">
        <v>42735</v>
      </c>
      <c r="AS944" s="9">
        <v>-479733000</v>
      </c>
      <c r="AT944" s="10">
        <v>43100</v>
      </c>
      <c r="BC944" s="9"/>
    </row>
    <row r="945" spans="1:56" x14ac:dyDescent="0.25">
      <c r="A945">
        <v>8163</v>
      </c>
      <c r="B945" t="s">
        <v>388</v>
      </c>
      <c r="C945" t="s">
        <v>463</v>
      </c>
      <c r="D945" t="s">
        <v>482</v>
      </c>
      <c r="E945" t="s">
        <v>483</v>
      </c>
      <c r="F945" t="s">
        <v>316</v>
      </c>
      <c r="O945">
        <v>174003000</v>
      </c>
      <c r="P945" s="10">
        <v>42007</v>
      </c>
      <c r="Y945">
        <v>193383000</v>
      </c>
      <c r="Z945" s="10">
        <v>42006</v>
      </c>
      <c r="AI945" s="9">
        <v>165335000</v>
      </c>
      <c r="AJ945" s="10">
        <v>42735</v>
      </c>
      <c r="AS945" s="9">
        <v>182788000</v>
      </c>
      <c r="AT945" s="10">
        <v>43100</v>
      </c>
      <c r="BC945" s="9"/>
    </row>
    <row r="946" spans="1:56" x14ac:dyDescent="0.25">
      <c r="A946">
        <v>8163</v>
      </c>
      <c r="B946" t="s">
        <v>388</v>
      </c>
      <c r="C946" t="s">
        <v>463</v>
      </c>
      <c r="D946" t="s">
        <v>482</v>
      </c>
      <c r="E946" t="s">
        <v>483</v>
      </c>
      <c r="F946" t="s">
        <v>59</v>
      </c>
      <c r="O946">
        <v>43867000</v>
      </c>
      <c r="P946" s="10">
        <v>42007</v>
      </c>
      <c r="Y946">
        <v>50814000</v>
      </c>
      <c r="Z946" s="10">
        <v>42006</v>
      </c>
      <c r="AI946" s="9">
        <v>43299000</v>
      </c>
      <c r="AJ946" s="10">
        <v>42735</v>
      </c>
      <c r="AS946" s="9">
        <v>63910000</v>
      </c>
      <c r="AT946" s="10">
        <v>43100</v>
      </c>
      <c r="BC946" s="9"/>
    </row>
    <row r="947" spans="1:56" x14ac:dyDescent="0.25">
      <c r="A947">
        <v>8163</v>
      </c>
      <c r="B947" t="s">
        <v>388</v>
      </c>
      <c r="C947" t="s">
        <v>463</v>
      </c>
      <c r="D947" t="s">
        <v>482</v>
      </c>
      <c r="E947" t="s">
        <v>483</v>
      </c>
      <c r="F947" t="s">
        <v>2060</v>
      </c>
      <c r="O947">
        <v>184257000</v>
      </c>
      <c r="P947" s="10">
        <v>42007</v>
      </c>
      <c r="Y947">
        <v>145910000</v>
      </c>
      <c r="Z947" s="10">
        <v>42006</v>
      </c>
      <c r="AI947" s="9">
        <v>205492000</v>
      </c>
      <c r="AJ947" s="10">
        <v>42735</v>
      </c>
      <c r="AS947" s="9">
        <v>268335000</v>
      </c>
      <c r="AT947" s="10">
        <v>43100</v>
      </c>
      <c r="BC947" s="9"/>
    </row>
    <row r="948" spans="1:56" x14ac:dyDescent="0.25">
      <c r="A948">
        <v>8060</v>
      </c>
      <c r="B948" t="s">
        <v>330</v>
      </c>
      <c r="C948" t="s">
        <v>463</v>
      </c>
      <c r="D948" t="s">
        <v>482</v>
      </c>
      <c r="E948" t="s">
        <v>455</v>
      </c>
      <c r="F948" t="s">
        <v>936</v>
      </c>
      <c r="O948">
        <v>756057000</v>
      </c>
      <c r="P948" s="10">
        <v>42004</v>
      </c>
      <c r="Y948">
        <v>779613000</v>
      </c>
      <c r="Z948" s="10">
        <v>42369</v>
      </c>
      <c r="AI948" s="9">
        <v>800107000</v>
      </c>
      <c r="AJ948" s="10">
        <v>42735</v>
      </c>
      <c r="AS948" s="9">
        <v>804905000</v>
      </c>
      <c r="AT948" s="10">
        <v>43100</v>
      </c>
      <c r="BC948" s="9"/>
    </row>
    <row r="949" spans="1:56" x14ac:dyDescent="0.25">
      <c r="A949">
        <v>8060</v>
      </c>
      <c r="B949" t="s">
        <v>330</v>
      </c>
      <c r="C949" t="s">
        <v>463</v>
      </c>
      <c r="D949" t="s">
        <v>482</v>
      </c>
      <c r="E949" t="s">
        <v>455</v>
      </c>
      <c r="F949" t="s">
        <v>2067</v>
      </c>
      <c r="O949">
        <v>23846000</v>
      </c>
      <c r="P949" s="10">
        <v>42004</v>
      </c>
      <c r="Y949">
        <v>34591000</v>
      </c>
      <c r="Z949" s="10">
        <v>42369</v>
      </c>
      <c r="AI949" s="9">
        <v>19768000</v>
      </c>
      <c r="AJ949" s="10">
        <v>42735</v>
      </c>
      <c r="AS949" s="9"/>
      <c r="AT949" s="10"/>
      <c r="BC949" s="9"/>
    </row>
    <row r="950" spans="1:56" x14ac:dyDescent="0.25">
      <c r="A950">
        <v>8060</v>
      </c>
      <c r="B950" t="s">
        <v>330</v>
      </c>
      <c r="C950" t="s">
        <v>463</v>
      </c>
      <c r="D950" t="s">
        <v>482</v>
      </c>
      <c r="E950" t="s">
        <v>455</v>
      </c>
      <c r="F950" s="27" t="s">
        <v>1624</v>
      </c>
      <c r="P950" s="10"/>
      <c r="Z950" s="10"/>
      <c r="AI950" s="9"/>
      <c r="AJ950" s="10"/>
      <c r="AS950" s="9">
        <v>4620000</v>
      </c>
      <c r="AT950" s="10">
        <v>43100</v>
      </c>
      <c r="BC950" s="9"/>
    </row>
    <row r="951" spans="1:56" x14ac:dyDescent="0.25">
      <c r="A951">
        <v>2044</v>
      </c>
      <c r="B951" t="s">
        <v>412</v>
      </c>
      <c r="C951" t="s">
        <v>463</v>
      </c>
      <c r="D951" t="s">
        <v>482</v>
      </c>
      <c r="E951" t="s">
        <v>455</v>
      </c>
      <c r="F951" t="s">
        <v>1025</v>
      </c>
      <c r="O951">
        <v>312649000</v>
      </c>
      <c r="P951" s="10">
        <v>42004</v>
      </c>
      <c r="Y951">
        <v>298094000</v>
      </c>
      <c r="Z951" s="10">
        <v>42369</v>
      </c>
      <c r="AI951" s="9">
        <v>332989000</v>
      </c>
      <c r="AJ951" s="10">
        <v>42735</v>
      </c>
      <c r="AS951" s="9">
        <v>383523000</v>
      </c>
      <c r="AT951" s="10">
        <v>43100</v>
      </c>
      <c r="BC951" s="9"/>
    </row>
    <row r="952" spans="1:56" x14ac:dyDescent="0.25">
      <c r="A952">
        <v>2044</v>
      </c>
      <c r="B952" t="s">
        <v>412</v>
      </c>
      <c r="C952" t="s">
        <v>463</v>
      </c>
      <c r="D952" t="s">
        <v>482</v>
      </c>
      <c r="E952" t="s">
        <v>455</v>
      </c>
      <c r="F952" t="s">
        <v>1026</v>
      </c>
      <c r="O952">
        <v>7019000</v>
      </c>
      <c r="P952" s="10">
        <v>42004</v>
      </c>
      <c r="Y952">
        <v>6988000</v>
      </c>
      <c r="Z952" s="10">
        <v>42369</v>
      </c>
      <c r="AI952" s="9">
        <v>6717000</v>
      </c>
      <c r="AJ952" s="10">
        <v>42735</v>
      </c>
      <c r="AS952" s="9">
        <v>5702000</v>
      </c>
      <c r="AT952" s="10">
        <v>43100</v>
      </c>
      <c r="BC952" s="9"/>
    </row>
    <row r="953" spans="1:56" x14ac:dyDescent="0.25">
      <c r="A953">
        <v>2044</v>
      </c>
      <c r="B953" t="s">
        <v>412</v>
      </c>
      <c r="C953" t="s">
        <v>463</v>
      </c>
      <c r="D953" t="s">
        <v>482</v>
      </c>
      <c r="E953" t="s">
        <v>455</v>
      </c>
      <c r="F953" t="s">
        <v>1027</v>
      </c>
      <c r="O953">
        <v>0</v>
      </c>
      <c r="P953" s="10">
        <v>42004</v>
      </c>
      <c r="Y953">
        <v>0</v>
      </c>
      <c r="Z953" s="10">
        <v>42369</v>
      </c>
      <c r="AI953" s="9">
        <v>0</v>
      </c>
      <c r="AJ953" s="10">
        <v>42735</v>
      </c>
      <c r="AS953" s="9">
        <v>0</v>
      </c>
      <c r="AT953" s="10">
        <v>43100</v>
      </c>
      <c r="BC953" s="9"/>
    </row>
    <row r="954" spans="1:56" x14ac:dyDescent="0.25">
      <c r="A954">
        <v>13357</v>
      </c>
      <c r="B954" t="s">
        <v>70</v>
      </c>
      <c r="C954" t="s">
        <v>543</v>
      </c>
      <c r="D954" t="s">
        <v>482</v>
      </c>
      <c r="E954" t="s">
        <v>483</v>
      </c>
      <c r="F954" t="s">
        <v>758</v>
      </c>
      <c r="O954">
        <v>341590000</v>
      </c>
      <c r="P954" s="10">
        <v>42004</v>
      </c>
      <c r="Y954">
        <v>329893000</v>
      </c>
      <c r="Z954" s="10">
        <v>42369</v>
      </c>
      <c r="AI954" s="9">
        <v>19141000</v>
      </c>
      <c r="AJ954" s="10">
        <v>42735</v>
      </c>
      <c r="AS954" s="9">
        <v>529293695.62</v>
      </c>
      <c r="AT954" s="10">
        <v>43100</v>
      </c>
      <c r="BC954" s="9"/>
    </row>
    <row r="955" spans="1:56" s="24" customFormat="1" x14ac:dyDescent="0.25">
      <c r="A955" s="24">
        <v>1882</v>
      </c>
      <c r="B955" s="24" t="s">
        <v>90</v>
      </c>
      <c r="C955" s="24" t="s">
        <v>543</v>
      </c>
      <c r="D955" s="24" t="s">
        <v>482</v>
      </c>
      <c r="E955" s="24" t="s">
        <v>455</v>
      </c>
      <c r="F955" s="24" t="s">
        <v>1028</v>
      </c>
      <c r="P955" s="25"/>
      <c r="Y955" s="24">
        <v>172034000</v>
      </c>
      <c r="Z955" s="25">
        <v>42369</v>
      </c>
      <c r="AI955" s="9">
        <v>174594000</v>
      </c>
      <c r="AJ955" s="25">
        <v>42735</v>
      </c>
      <c r="AS955" s="9">
        <v>169103686.75999999</v>
      </c>
      <c r="AT955" s="25">
        <v>43100</v>
      </c>
      <c r="BC955" s="9"/>
      <c r="BD955" s="25"/>
    </row>
    <row r="956" spans="1:56" s="24" customFormat="1" x14ac:dyDescent="0.25">
      <c r="A956" s="24">
        <v>1882</v>
      </c>
      <c r="B956" s="24" t="s">
        <v>90</v>
      </c>
      <c r="C956" s="24" t="s">
        <v>543</v>
      </c>
      <c r="D956" s="24" t="s">
        <v>482</v>
      </c>
      <c r="E956" s="24" t="s">
        <v>455</v>
      </c>
      <c r="F956" s="24" t="s">
        <v>1029</v>
      </c>
      <c r="O956" s="24">
        <v>944000</v>
      </c>
      <c r="P956" s="25">
        <v>42004</v>
      </c>
      <c r="Y956" s="24">
        <v>957403000</v>
      </c>
      <c r="Z956" s="25">
        <v>42369</v>
      </c>
      <c r="AI956" s="9">
        <v>977632000</v>
      </c>
      <c r="AJ956" s="25">
        <v>42735</v>
      </c>
      <c r="AS956" s="9">
        <v>1025317364.24</v>
      </c>
      <c r="AT956" s="25">
        <v>43100</v>
      </c>
      <c r="BC956" s="9"/>
      <c r="BD956" s="25"/>
    </row>
    <row r="957" spans="1:56" s="24" customFormat="1" x14ac:dyDescent="0.25">
      <c r="A957" s="24">
        <v>1882</v>
      </c>
      <c r="B957" s="24" t="s">
        <v>90</v>
      </c>
      <c r="C957" s="24" t="s">
        <v>543</v>
      </c>
      <c r="D957" s="24" t="s">
        <v>482</v>
      </c>
      <c r="E957" s="24" t="s">
        <v>455</v>
      </c>
      <c r="F957" s="24" t="s">
        <v>1030</v>
      </c>
      <c r="O957" s="24">
        <v>2638000</v>
      </c>
      <c r="P957" s="25">
        <v>42004</v>
      </c>
      <c r="Y957" s="24">
        <v>34995000</v>
      </c>
      <c r="Z957" s="25">
        <v>42369</v>
      </c>
      <c r="AI957" s="9">
        <v>37229000</v>
      </c>
      <c r="AJ957" s="25">
        <v>42735</v>
      </c>
      <c r="AS957" s="9"/>
      <c r="AT957" s="25"/>
      <c r="BC957" s="9"/>
      <c r="BD957" s="25"/>
    </row>
    <row r="958" spans="1:56" s="24" customFormat="1" x14ac:dyDescent="0.25">
      <c r="A958" s="24">
        <v>1882</v>
      </c>
      <c r="B958" s="24" t="s">
        <v>90</v>
      </c>
      <c r="C958" s="24" t="s">
        <v>543</v>
      </c>
      <c r="D958" s="24" t="s">
        <v>482</v>
      </c>
      <c r="E958" s="24" t="s">
        <v>455</v>
      </c>
      <c r="F958" s="24" t="s">
        <v>1031</v>
      </c>
      <c r="P958" s="25"/>
      <c r="Y958" s="24">
        <v>276000</v>
      </c>
      <c r="Z958" s="25">
        <v>42369</v>
      </c>
      <c r="AI958" s="9">
        <v>322000</v>
      </c>
      <c r="AJ958" s="25">
        <v>42735</v>
      </c>
      <c r="AS958" s="9"/>
      <c r="AT958" s="25"/>
      <c r="BC958" s="9"/>
      <c r="BD958" s="25"/>
    </row>
    <row r="959" spans="1:56" s="24" customFormat="1" x14ac:dyDescent="0.25">
      <c r="A959" s="24">
        <v>1882</v>
      </c>
      <c r="B959" s="24" t="s">
        <v>90</v>
      </c>
      <c r="C959" s="24" t="s">
        <v>543</v>
      </c>
      <c r="D959" s="24" t="s">
        <v>482</v>
      </c>
      <c r="E959" s="24" t="s">
        <v>455</v>
      </c>
      <c r="F959" s="24" t="s">
        <v>1032</v>
      </c>
      <c r="O959" s="24">
        <v>4980000</v>
      </c>
      <c r="P959" s="25">
        <v>42004</v>
      </c>
      <c r="Y959" s="24">
        <v>68314000</v>
      </c>
      <c r="Z959" s="25">
        <v>42369</v>
      </c>
      <c r="AI959" s="9">
        <v>45371000</v>
      </c>
      <c r="AJ959" s="25">
        <v>42735</v>
      </c>
      <c r="AS959" s="9">
        <v>8781323.9499999993</v>
      </c>
      <c r="AT959" s="25">
        <v>43100</v>
      </c>
      <c r="BC959" s="9"/>
      <c r="BD959" s="25"/>
    </row>
    <row r="960" spans="1:56" s="24" customFormat="1" x14ac:dyDescent="0.25">
      <c r="A960" s="24">
        <v>1882</v>
      </c>
      <c r="B960" s="24" t="s">
        <v>90</v>
      </c>
      <c r="C960" s="24" t="s">
        <v>543</v>
      </c>
      <c r="D960" s="24" t="s">
        <v>482</v>
      </c>
      <c r="E960" s="24" t="s">
        <v>455</v>
      </c>
      <c r="F960" s="24" t="s">
        <v>1033</v>
      </c>
      <c r="O960" s="24">
        <v>-8562000</v>
      </c>
      <c r="P960" s="25">
        <v>42004</v>
      </c>
      <c r="Y960" s="24">
        <v>-34349000</v>
      </c>
      <c r="Z960" s="25">
        <v>42369</v>
      </c>
      <c r="AI960" s="9">
        <v>-37044000</v>
      </c>
      <c r="AJ960" s="25">
        <v>42735</v>
      </c>
      <c r="AS960" s="9"/>
      <c r="AT960" s="25"/>
      <c r="BC960" s="9"/>
      <c r="BD960" s="25"/>
    </row>
    <row r="961" spans="1:55" x14ac:dyDescent="0.25">
      <c r="A961">
        <v>8058</v>
      </c>
      <c r="B961" t="s">
        <v>328</v>
      </c>
      <c r="C961" t="s">
        <v>463</v>
      </c>
      <c r="D961" t="s">
        <v>482</v>
      </c>
      <c r="E961" t="s">
        <v>455</v>
      </c>
      <c r="F961" t="s">
        <v>1034</v>
      </c>
      <c r="O961">
        <v>2674329000</v>
      </c>
      <c r="P961" s="10">
        <v>42004</v>
      </c>
      <c r="Y961">
        <v>2743000000</v>
      </c>
      <c r="Z961" s="10">
        <v>42369</v>
      </c>
      <c r="AI961" s="9">
        <v>2871000000</v>
      </c>
      <c r="AJ961" s="10">
        <v>42735</v>
      </c>
      <c r="AS961" s="9">
        <v>2958000000</v>
      </c>
      <c r="AT961" s="10">
        <v>43100</v>
      </c>
      <c r="BC961" s="9"/>
    </row>
    <row r="962" spans="1:55" x14ac:dyDescent="0.25">
      <c r="A962">
        <v>8058</v>
      </c>
      <c r="B962" t="s">
        <v>328</v>
      </c>
      <c r="C962" t="s">
        <v>463</v>
      </c>
      <c r="D962" t="s">
        <v>482</v>
      </c>
      <c r="E962" t="s">
        <v>455</v>
      </c>
      <c r="F962" t="s">
        <v>1035</v>
      </c>
      <c r="O962">
        <v>354679000</v>
      </c>
      <c r="P962" s="10">
        <v>42004</v>
      </c>
      <c r="Y962">
        <v>434000000</v>
      </c>
      <c r="Z962" s="10">
        <v>42369</v>
      </c>
      <c r="AI962" s="9">
        <v>451000000</v>
      </c>
      <c r="AJ962" s="10">
        <v>42735</v>
      </c>
      <c r="AS962" s="9">
        <v>422000000</v>
      </c>
      <c r="AT962" s="10">
        <v>43100</v>
      </c>
      <c r="BC962" s="9"/>
    </row>
    <row r="963" spans="1:55" s="9" customFormat="1" x14ac:dyDescent="0.25">
      <c r="A963">
        <v>8058</v>
      </c>
      <c r="B963" t="s">
        <v>328</v>
      </c>
      <c r="C963" t="s">
        <v>463</v>
      </c>
      <c r="D963" t="s">
        <v>482</v>
      </c>
      <c r="E963" t="s">
        <v>483</v>
      </c>
      <c r="F963" t="s">
        <v>2141</v>
      </c>
      <c r="AS963" s="9">
        <v>739000000</v>
      </c>
      <c r="AT963" s="10">
        <v>43100</v>
      </c>
    </row>
    <row r="964" spans="1:55" s="9" customFormat="1" x14ac:dyDescent="0.25">
      <c r="A964">
        <v>8058</v>
      </c>
      <c r="B964" t="s">
        <v>328</v>
      </c>
      <c r="C964" t="s">
        <v>463</v>
      </c>
      <c r="D964" t="s">
        <v>482</v>
      </c>
      <c r="E964" t="s">
        <v>483</v>
      </c>
      <c r="F964" t="s">
        <v>2142</v>
      </c>
      <c r="AS964" s="9">
        <v>661000000</v>
      </c>
      <c r="AT964" s="10">
        <v>43100</v>
      </c>
    </row>
    <row r="965" spans="1:55" s="9" customFormat="1" x14ac:dyDescent="0.25">
      <c r="A965">
        <v>8058</v>
      </c>
      <c r="B965" t="s">
        <v>328</v>
      </c>
      <c r="C965" t="s">
        <v>463</v>
      </c>
      <c r="D965" t="s">
        <v>482</v>
      </c>
      <c r="E965" t="s">
        <v>483</v>
      </c>
      <c r="F965" t="s">
        <v>2143</v>
      </c>
      <c r="AS965" s="9">
        <v>304000000</v>
      </c>
      <c r="AT965" s="10">
        <v>43100</v>
      </c>
    </row>
    <row r="966" spans="1:55" s="9" customFormat="1" x14ac:dyDescent="0.25">
      <c r="A966">
        <v>8058</v>
      </c>
      <c r="B966" t="s">
        <v>328</v>
      </c>
      <c r="C966" t="s">
        <v>463</v>
      </c>
      <c r="D966" t="s">
        <v>482</v>
      </c>
      <c r="E966" t="s">
        <v>483</v>
      </c>
      <c r="F966" t="s">
        <v>2144</v>
      </c>
      <c r="AS966" s="9">
        <v>289000000</v>
      </c>
      <c r="AT966" s="10">
        <v>43100</v>
      </c>
    </row>
    <row r="967" spans="1:55" s="9" customFormat="1" x14ac:dyDescent="0.25">
      <c r="A967">
        <v>8058</v>
      </c>
      <c r="B967" t="s">
        <v>328</v>
      </c>
      <c r="C967" t="s">
        <v>463</v>
      </c>
      <c r="D967" t="s">
        <v>482</v>
      </c>
      <c r="E967" t="s">
        <v>483</v>
      </c>
      <c r="F967" s="9" t="s">
        <v>2145</v>
      </c>
      <c r="AS967" s="9">
        <v>222000000</v>
      </c>
      <c r="AT967" s="10">
        <v>43100</v>
      </c>
    </row>
    <row r="968" spans="1:55" s="9" customFormat="1" x14ac:dyDescent="0.25">
      <c r="A968">
        <v>8058</v>
      </c>
      <c r="B968" t="s">
        <v>328</v>
      </c>
      <c r="C968" t="s">
        <v>463</v>
      </c>
      <c r="D968" t="s">
        <v>482</v>
      </c>
      <c r="E968" t="s">
        <v>483</v>
      </c>
      <c r="F968" s="9" t="s">
        <v>2146</v>
      </c>
      <c r="AS968" s="9">
        <v>222000000</v>
      </c>
      <c r="AT968" s="10">
        <v>43100</v>
      </c>
    </row>
    <row r="969" spans="1:55" x14ac:dyDescent="0.25">
      <c r="A969">
        <v>8058</v>
      </c>
      <c r="B969" t="s">
        <v>328</v>
      </c>
      <c r="C969" t="s">
        <v>463</v>
      </c>
      <c r="D969" t="s">
        <v>482</v>
      </c>
      <c r="E969" t="s">
        <v>483</v>
      </c>
      <c r="F969" t="s">
        <v>2147</v>
      </c>
      <c r="AI969" s="9"/>
      <c r="AS969" s="9">
        <v>144000000</v>
      </c>
      <c r="AT969" s="10">
        <v>43100</v>
      </c>
      <c r="BC969" s="9"/>
    </row>
    <row r="970" spans="1:55" x14ac:dyDescent="0.25">
      <c r="A970">
        <v>8058</v>
      </c>
      <c r="B970" t="s">
        <v>328</v>
      </c>
      <c r="C970" t="s">
        <v>463</v>
      </c>
      <c r="D970" t="s">
        <v>482</v>
      </c>
      <c r="E970" t="s">
        <v>483</v>
      </c>
      <c r="F970" t="s">
        <v>458</v>
      </c>
      <c r="AI970" s="9"/>
      <c r="AS970" s="9">
        <v>377000000</v>
      </c>
      <c r="AT970" s="10">
        <v>43100</v>
      </c>
      <c r="BC970" s="9"/>
    </row>
    <row r="971" spans="1:55" x14ac:dyDescent="0.25">
      <c r="A971">
        <v>8058</v>
      </c>
      <c r="B971" t="s">
        <v>328</v>
      </c>
      <c r="C971" t="s">
        <v>463</v>
      </c>
      <c r="D971" t="s">
        <v>482</v>
      </c>
      <c r="E971" t="s">
        <v>483</v>
      </c>
      <c r="F971" t="s">
        <v>2148</v>
      </c>
      <c r="AI971" s="9"/>
      <c r="AS971" s="9">
        <v>399000000</v>
      </c>
      <c r="AT971" s="10">
        <v>43100</v>
      </c>
      <c r="BC971" s="9"/>
    </row>
    <row r="972" spans="1:55" x14ac:dyDescent="0.25">
      <c r="A972">
        <v>8058</v>
      </c>
      <c r="B972" t="s">
        <v>328</v>
      </c>
      <c r="C972" t="s">
        <v>463</v>
      </c>
      <c r="D972" t="s">
        <v>482</v>
      </c>
      <c r="E972" t="s">
        <v>455</v>
      </c>
      <c r="F972" t="s">
        <v>458</v>
      </c>
      <c r="O972">
        <v>-17680000</v>
      </c>
      <c r="P972" s="10">
        <v>42004</v>
      </c>
      <c r="Y972">
        <v>-18000000</v>
      </c>
      <c r="Z972" s="10">
        <v>42369</v>
      </c>
      <c r="AI972" s="9">
        <v>-20000000</v>
      </c>
      <c r="AJ972" s="10">
        <v>42735</v>
      </c>
      <c r="AS972" s="9">
        <v>-23000000</v>
      </c>
      <c r="AT972" s="10">
        <v>43100</v>
      </c>
      <c r="BC972" s="9"/>
    </row>
    <row r="973" spans="1:55" x14ac:dyDescent="0.25">
      <c r="A973">
        <v>8070</v>
      </c>
      <c r="B973" t="s">
        <v>361</v>
      </c>
      <c r="C973" t="s">
        <v>463</v>
      </c>
      <c r="D973" t="s">
        <v>482</v>
      </c>
      <c r="E973" t="s">
        <v>455</v>
      </c>
      <c r="F973" t="s">
        <v>2079</v>
      </c>
      <c r="O973">
        <v>4283300000</v>
      </c>
      <c r="P973" s="10">
        <v>42004</v>
      </c>
      <c r="Y973">
        <v>3825700000</v>
      </c>
      <c r="Z973" s="10">
        <v>42369</v>
      </c>
      <c r="AI973" s="9">
        <v>3035800000</v>
      </c>
      <c r="AJ973" s="10">
        <v>42735</v>
      </c>
      <c r="AS973" s="9">
        <v>3199300000</v>
      </c>
      <c r="AT973" s="10">
        <v>43100</v>
      </c>
      <c r="BC973" s="9"/>
    </row>
    <row r="974" spans="1:55" x14ac:dyDescent="0.25">
      <c r="A974">
        <v>8070</v>
      </c>
      <c r="B974" t="s">
        <v>361</v>
      </c>
      <c r="C974" t="s">
        <v>463</v>
      </c>
      <c r="D974" t="s">
        <v>482</v>
      </c>
      <c r="E974" t="s">
        <v>455</v>
      </c>
      <c r="F974" t="s">
        <v>2080</v>
      </c>
      <c r="O974">
        <v>4886700000</v>
      </c>
      <c r="P974" s="10">
        <v>42004</v>
      </c>
      <c r="Y974">
        <v>4857800000</v>
      </c>
      <c r="Z974" s="10">
        <v>42369</v>
      </c>
      <c r="AI974" s="9">
        <v>4617100000</v>
      </c>
      <c r="AJ974" s="10">
        <v>42735</v>
      </c>
      <c r="AS974" s="9">
        <v>4878500000</v>
      </c>
      <c r="AT974" s="10">
        <v>43100</v>
      </c>
      <c r="BC974" s="9"/>
    </row>
    <row r="975" spans="1:55" x14ac:dyDescent="0.25">
      <c r="A975">
        <v>8070</v>
      </c>
      <c r="B975" t="s">
        <v>361</v>
      </c>
      <c r="C975" t="s">
        <v>463</v>
      </c>
      <c r="D975" t="s">
        <v>482</v>
      </c>
      <c r="E975" t="s">
        <v>455</v>
      </c>
      <c r="F975" t="s">
        <v>2081</v>
      </c>
      <c r="O975">
        <v>4314500000</v>
      </c>
      <c r="P975" s="10">
        <v>42004</v>
      </c>
      <c r="Y975">
        <v>4393200000</v>
      </c>
      <c r="Z975" s="10">
        <v>42369</v>
      </c>
      <c r="AI975" s="9">
        <v>4495600000</v>
      </c>
      <c r="AJ975" s="10">
        <v>42735</v>
      </c>
      <c r="AS975" s="9">
        <v>4744900000</v>
      </c>
      <c r="AT975" s="10">
        <v>43100</v>
      </c>
      <c r="BC975" s="9"/>
    </row>
    <row r="976" spans="1:55" x14ac:dyDescent="0.25">
      <c r="A976">
        <v>8070</v>
      </c>
      <c r="B976" t="s">
        <v>361</v>
      </c>
      <c r="C976" t="s">
        <v>463</v>
      </c>
      <c r="D976" t="s">
        <v>482</v>
      </c>
      <c r="E976" t="s">
        <v>455</v>
      </c>
      <c r="F976" t="s">
        <v>458</v>
      </c>
      <c r="O976">
        <v>750300000</v>
      </c>
      <c r="P976" s="10">
        <v>42004</v>
      </c>
      <c r="Y976">
        <v>773400000</v>
      </c>
      <c r="Z976" s="10">
        <v>42369</v>
      </c>
      <c r="AI976" s="9">
        <v>806500000</v>
      </c>
      <c r="AJ976" s="10">
        <v>42735</v>
      </c>
      <c r="AS976" s="9">
        <v>823500000</v>
      </c>
      <c r="AT976" s="10">
        <v>43100</v>
      </c>
      <c r="BC976" s="9"/>
    </row>
    <row r="977" spans="1:55" x14ac:dyDescent="0.25">
      <c r="A977">
        <v>8070</v>
      </c>
      <c r="B977" t="s">
        <v>361</v>
      </c>
      <c r="C977" t="s">
        <v>463</v>
      </c>
      <c r="D977" t="s">
        <v>482</v>
      </c>
      <c r="E977" t="s">
        <v>455</v>
      </c>
      <c r="F977" t="s">
        <v>1036</v>
      </c>
      <c r="O977">
        <v>-45700000</v>
      </c>
      <c r="P977" s="10">
        <v>42004</v>
      </c>
      <c r="Y977">
        <v>-305000000</v>
      </c>
      <c r="Z977" s="10">
        <v>42369</v>
      </c>
      <c r="AI977" s="9">
        <v>197800000</v>
      </c>
      <c r="AJ977" s="10">
        <v>42735</v>
      </c>
      <c r="AS977" s="9">
        <v>192100000</v>
      </c>
      <c r="AT977" s="10">
        <v>43100</v>
      </c>
      <c r="BC977" s="9"/>
    </row>
    <row r="978" spans="1:55" x14ac:dyDescent="0.25">
      <c r="A978">
        <v>1882</v>
      </c>
      <c r="B978" t="s">
        <v>90</v>
      </c>
      <c r="C978" t="s">
        <v>543</v>
      </c>
      <c r="D978" t="s">
        <v>482</v>
      </c>
      <c r="E978" t="s">
        <v>483</v>
      </c>
      <c r="F978" t="s">
        <v>700</v>
      </c>
      <c r="P978" s="10"/>
      <c r="Y978">
        <v>1191086000</v>
      </c>
      <c r="Z978" s="10">
        <v>42369</v>
      </c>
      <c r="AI978" s="9">
        <v>1190695000</v>
      </c>
      <c r="AJ978" s="10">
        <v>42735</v>
      </c>
      <c r="AS978" s="9">
        <v>1250931443.3</v>
      </c>
      <c r="AT978" s="25">
        <v>43100</v>
      </c>
      <c r="BC978" s="9"/>
    </row>
    <row r="979" spans="1:55" x14ac:dyDescent="0.25">
      <c r="A979">
        <v>8070</v>
      </c>
      <c r="B979" t="s">
        <v>361</v>
      </c>
      <c r="C979" t="s">
        <v>463</v>
      </c>
      <c r="D979" t="s">
        <v>482</v>
      </c>
      <c r="E979" t="s">
        <v>483</v>
      </c>
      <c r="F979" t="s">
        <v>316</v>
      </c>
      <c r="O979">
        <v>7233600000</v>
      </c>
      <c r="P979" s="10">
        <v>42004</v>
      </c>
      <c r="Y979">
        <v>7073200000</v>
      </c>
      <c r="Z979" s="10">
        <v>42369</v>
      </c>
      <c r="AI979" s="9">
        <v>7035500000</v>
      </c>
      <c r="AJ979" s="10">
        <v>42735</v>
      </c>
      <c r="AS979" s="9">
        <v>7324500000</v>
      </c>
      <c r="AT979" s="10">
        <v>43100</v>
      </c>
      <c r="BC979" s="9"/>
    </row>
    <row r="980" spans="1:55" x14ac:dyDescent="0.25">
      <c r="A980">
        <v>8070</v>
      </c>
      <c r="B980" t="s">
        <v>361</v>
      </c>
      <c r="C980" t="s">
        <v>463</v>
      </c>
      <c r="D980" t="s">
        <v>482</v>
      </c>
      <c r="E980" t="s">
        <v>483</v>
      </c>
      <c r="F980" t="s">
        <v>1434</v>
      </c>
      <c r="P980" s="10"/>
      <c r="Y980">
        <v>682300000</v>
      </c>
      <c r="Z980" s="10">
        <v>42369</v>
      </c>
      <c r="AI980" s="9">
        <v>667400000</v>
      </c>
      <c r="AJ980" s="10">
        <v>42735</v>
      </c>
      <c r="AS980" s="9">
        <v>655700000</v>
      </c>
      <c r="AT980" s="10">
        <v>43100</v>
      </c>
      <c r="BC980" s="9"/>
    </row>
    <row r="981" spans="1:55" x14ac:dyDescent="0.25">
      <c r="A981">
        <v>8070</v>
      </c>
      <c r="B981" t="s">
        <v>361</v>
      </c>
      <c r="C981" t="s">
        <v>463</v>
      </c>
      <c r="D981" t="s">
        <v>482</v>
      </c>
      <c r="E981" t="s">
        <v>483</v>
      </c>
      <c r="F981" t="s">
        <v>1435</v>
      </c>
      <c r="O981">
        <v>1685900000</v>
      </c>
      <c r="P981" s="10">
        <v>42004</v>
      </c>
      <c r="Y981">
        <v>1630100000</v>
      </c>
      <c r="Z981" s="10">
        <v>42369</v>
      </c>
      <c r="AI981" s="9">
        <v>1658400000</v>
      </c>
      <c r="AJ981" s="10">
        <v>42735</v>
      </c>
      <c r="AS981" s="9">
        <v>1184900000</v>
      </c>
      <c r="AT981" s="10">
        <v>43100</v>
      </c>
      <c r="BC981" s="9"/>
    </row>
    <row r="982" spans="1:55" x14ac:dyDescent="0.25">
      <c r="A982">
        <v>8070</v>
      </c>
      <c r="B982" t="s">
        <v>361</v>
      </c>
      <c r="C982" t="s">
        <v>463</v>
      </c>
      <c r="D982" t="s">
        <v>482</v>
      </c>
      <c r="E982" t="s">
        <v>483</v>
      </c>
      <c r="F982" t="s">
        <v>44</v>
      </c>
      <c r="O982">
        <v>713000000</v>
      </c>
      <c r="P982" s="10">
        <v>42004</v>
      </c>
      <c r="Y982">
        <v>616600000</v>
      </c>
      <c r="Z982" s="10">
        <v>42369</v>
      </c>
      <c r="AI982" s="9">
        <v>576900000</v>
      </c>
      <c r="AJ982" s="10">
        <v>42735</v>
      </c>
      <c r="AS982" s="9">
        <v>644500000</v>
      </c>
      <c r="AT982" s="10">
        <v>43100</v>
      </c>
      <c r="BC982" s="9"/>
    </row>
    <row r="983" spans="1:55" x14ac:dyDescent="0.25">
      <c r="A983">
        <v>8070</v>
      </c>
      <c r="B983" t="s">
        <v>361</v>
      </c>
      <c r="C983" t="s">
        <v>463</v>
      </c>
      <c r="D983" t="s">
        <v>482</v>
      </c>
      <c r="E983" t="s">
        <v>483</v>
      </c>
      <c r="F983" t="s">
        <v>619</v>
      </c>
      <c r="O983">
        <v>1177400000</v>
      </c>
      <c r="P983" s="10">
        <v>42004</v>
      </c>
      <c r="Y983">
        <v>1100800000</v>
      </c>
      <c r="Z983" s="10">
        <v>42369</v>
      </c>
      <c r="AI983" s="9">
        <v>852800000</v>
      </c>
      <c r="AJ983" s="10">
        <v>42735</v>
      </c>
      <c r="AS983" s="9">
        <v>892800000</v>
      </c>
      <c r="AT983" s="10">
        <v>43100</v>
      </c>
      <c r="BC983" s="9"/>
    </row>
    <row r="984" spans="1:55" x14ac:dyDescent="0.25">
      <c r="A984">
        <v>8070</v>
      </c>
      <c r="B984" t="s">
        <v>361</v>
      </c>
      <c r="C984" t="s">
        <v>463</v>
      </c>
      <c r="D984" t="s">
        <v>482</v>
      </c>
      <c r="E984" t="s">
        <v>483</v>
      </c>
      <c r="F984" t="s">
        <v>569</v>
      </c>
      <c r="O984">
        <v>3470600000</v>
      </c>
      <c r="P984" s="10">
        <v>42004</v>
      </c>
      <c r="Y984">
        <v>2442100000</v>
      </c>
      <c r="Z984" s="10">
        <v>42369</v>
      </c>
      <c r="AI984" s="9">
        <v>2361800000</v>
      </c>
      <c r="AJ984" s="10">
        <v>42735</v>
      </c>
      <c r="AS984" s="9">
        <v>2652200000</v>
      </c>
      <c r="AT984" s="10">
        <v>43100</v>
      </c>
      <c r="BC984" s="9"/>
    </row>
    <row r="985" spans="1:55" x14ac:dyDescent="0.25">
      <c r="A985">
        <v>8070</v>
      </c>
      <c r="B985" t="s">
        <v>361</v>
      </c>
      <c r="C985" t="s">
        <v>463</v>
      </c>
      <c r="D985" t="s">
        <v>482</v>
      </c>
      <c r="E985" t="s">
        <v>483</v>
      </c>
      <c r="F985" t="s">
        <v>1372</v>
      </c>
      <c r="P985" s="10"/>
      <c r="Z985" s="10"/>
      <c r="AI985" s="9"/>
      <c r="AJ985" s="10"/>
      <c r="AS985" s="9">
        <v>483700000</v>
      </c>
      <c r="AT985" s="10">
        <v>43100</v>
      </c>
      <c r="BC985" s="9"/>
    </row>
    <row r="986" spans="1:55" x14ac:dyDescent="0.25">
      <c r="A986">
        <v>9045</v>
      </c>
      <c r="B986" t="s">
        <v>220</v>
      </c>
      <c r="C986" t="s">
        <v>551</v>
      </c>
      <c r="D986" t="s">
        <v>482</v>
      </c>
      <c r="E986" t="s">
        <v>455</v>
      </c>
      <c r="F986" t="s">
        <v>2101</v>
      </c>
      <c r="P986" s="10"/>
      <c r="Z986" s="10"/>
      <c r="AI986" s="9"/>
      <c r="AJ986" s="10"/>
      <c r="AS986" s="9">
        <v>8401781000</v>
      </c>
      <c r="AT986" s="10">
        <v>43100</v>
      </c>
      <c r="BC986" s="9"/>
    </row>
    <row r="987" spans="1:55" x14ac:dyDescent="0.25">
      <c r="A987">
        <v>9045</v>
      </c>
      <c r="B987" t="s">
        <v>220</v>
      </c>
      <c r="C987" t="s">
        <v>551</v>
      </c>
      <c r="D987" t="s">
        <v>482</v>
      </c>
      <c r="E987" t="s">
        <v>455</v>
      </c>
      <c r="F987" t="s">
        <v>2102</v>
      </c>
      <c r="P987" s="10"/>
      <c r="Z987" s="10"/>
      <c r="AI987" s="9"/>
      <c r="AJ987" s="10"/>
      <c r="AS987" s="9">
        <v>271759000</v>
      </c>
      <c r="AT987" s="10">
        <v>43100</v>
      </c>
      <c r="BC987" s="9"/>
    </row>
    <row r="988" spans="1:55" x14ac:dyDescent="0.25">
      <c r="A988">
        <v>9045</v>
      </c>
      <c r="B988" t="s">
        <v>220</v>
      </c>
      <c r="C988" t="s">
        <v>551</v>
      </c>
      <c r="D988" t="s">
        <v>482</v>
      </c>
      <c r="E988" t="s">
        <v>455</v>
      </c>
      <c r="F988" t="s">
        <v>1038</v>
      </c>
      <c r="O988">
        <v>1023052000</v>
      </c>
      <c r="P988" s="10">
        <v>42004</v>
      </c>
      <c r="Y988">
        <v>1076346000</v>
      </c>
      <c r="Z988" s="10">
        <v>42369</v>
      </c>
      <c r="AI988" s="9">
        <v>1095173000</v>
      </c>
      <c r="AJ988" s="10">
        <v>42735</v>
      </c>
      <c r="AS988" s="9"/>
      <c r="AT988" s="10"/>
      <c r="BC988" s="9"/>
    </row>
    <row r="989" spans="1:55" x14ac:dyDescent="0.25">
      <c r="A989">
        <v>9045</v>
      </c>
      <c r="B989" t="s">
        <v>220</v>
      </c>
      <c r="C989" t="s">
        <v>551</v>
      </c>
      <c r="D989" t="s">
        <v>482</v>
      </c>
      <c r="E989" t="s">
        <v>455</v>
      </c>
      <c r="F989" t="s">
        <v>1039</v>
      </c>
      <c r="O989">
        <v>7074224000</v>
      </c>
      <c r="P989" s="10">
        <v>42004</v>
      </c>
      <c r="Y989">
        <v>5710868000</v>
      </c>
      <c r="Z989" s="10">
        <v>42369</v>
      </c>
      <c r="AI989" s="9">
        <v>7025049000</v>
      </c>
      <c r="AJ989" s="10">
        <v>42735</v>
      </c>
      <c r="AS989" s="9"/>
      <c r="AT989" s="10"/>
      <c r="BC989" s="9"/>
    </row>
    <row r="990" spans="1:55" x14ac:dyDescent="0.25">
      <c r="A990">
        <v>9045</v>
      </c>
      <c r="B990" t="s">
        <v>220</v>
      </c>
      <c r="C990" t="s">
        <v>551</v>
      </c>
      <c r="D990" t="s">
        <v>482</v>
      </c>
      <c r="E990" t="s">
        <v>455</v>
      </c>
      <c r="F990" t="s">
        <v>589</v>
      </c>
      <c r="O990">
        <v>-2502792000</v>
      </c>
      <c r="P990" s="10">
        <v>42004</v>
      </c>
      <c r="Y990">
        <v>-1485227000</v>
      </c>
      <c r="Z990" s="10">
        <v>42369</v>
      </c>
      <c r="AI990" s="9">
        <v>-2021802000</v>
      </c>
      <c r="AJ990" s="10">
        <v>42735</v>
      </c>
      <c r="AS990" s="9">
        <v>-1543100000</v>
      </c>
      <c r="AT990" s="10">
        <v>43100</v>
      </c>
      <c r="BC990" s="9"/>
    </row>
    <row r="991" spans="1:55" x14ac:dyDescent="0.25">
      <c r="A991">
        <v>9045</v>
      </c>
      <c r="B991" t="s">
        <v>220</v>
      </c>
      <c r="C991" t="s">
        <v>551</v>
      </c>
      <c r="D991" t="s">
        <v>482</v>
      </c>
      <c r="E991" t="s">
        <v>483</v>
      </c>
      <c r="F991" t="s">
        <v>701</v>
      </c>
      <c r="O991">
        <v>15260000</v>
      </c>
      <c r="P991" s="10">
        <v>42004</v>
      </c>
      <c r="Y991">
        <v>17869000</v>
      </c>
      <c r="Z991" s="10">
        <v>42369</v>
      </c>
      <c r="AI991" s="9">
        <v>13365000</v>
      </c>
      <c r="AJ991" s="10">
        <v>42735</v>
      </c>
      <c r="AS991" s="9">
        <v>5220000</v>
      </c>
      <c r="AT991" s="10">
        <v>43100</v>
      </c>
      <c r="BC991" s="9"/>
    </row>
    <row r="992" spans="1:55" x14ac:dyDescent="0.25">
      <c r="A992">
        <v>9045</v>
      </c>
      <c r="B992" t="s">
        <v>220</v>
      </c>
      <c r="C992" t="s">
        <v>551</v>
      </c>
      <c r="D992" t="s">
        <v>482</v>
      </c>
      <c r="E992" t="s">
        <v>483</v>
      </c>
      <c r="F992" t="s">
        <v>219</v>
      </c>
      <c r="O992">
        <v>5404240000</v>
      </c>
      <c r="P992" s="10">
        <v>42004</v>
      </c>
      <c r="Y992">
        <v>5102383000</v>
      </c>
      <c r="Z992" s="10">
        <v>42369</v>
      </c>
      <c r="AI992" s="9">
        <v>5895219000</v>
      </c>
      <c r="AJ992" s="10">
        <v>42735</v>
      </c>
      <c r="AS992" s="9">
        <v>6937933000</v>
      </c>
      <c r="AT992" s="10">
        <v>43100</v>
      </c>
      <c r="BC992" s="9"/>
    </row>
    <row r="993" spans="1:55" x14ac:dyDescent="0.25">
      <c r="A993">
        <v>9045</v>
      </c>
      <c r="B993" t="s">
        <v>220</v>
      </c>
      <c r="C993" t="s">
        <v>551</v>
      </c>
      <c r="D993" t="s">
        <v>482</v>
      </c>
      <c r="E993" t="s">
        <v>483</v>
      </c>
      <c r="F993" t="s">
        <v>21</v>
      </c>
      <c r="O993">
        <v>160161000</v>
      </c>
      <c r="P993" s="10">
        <v>42004</v>
      </c>
      <c r="Y993">
        <v>164421000</v>
      </c>
      <c r="Z993" s="10">
        <v>42369</v>
      </c>
      <c r="AI993" s="9">
        <v>170837000</v>
      </c>
      <c r="AJ993" s="10">
        <v>42735</v>
      </c>
      <c r="AS993" s="9">
        <v>181405000</v>
      </c>
      <c r="AT993" s="10">
        <v>43100</v>
      </c>
      <c r="BC993" s="9"/>
    </row>
    <row r="994" spans="1:55" x14ac:dyDescent="0.25">
      <c r="A994">
        <v>9045</v>
      </c>
      <c r="B994" t="s">
        <v>220</v>
      </c>
      <c r="C994" t="s">
        <v>551</v>
      </c>
      <c r="D994" t="s">
        <v>482</v>
      </c>
      <c r="E994" t="s">
        <v>483</v>
      </c>
      <c r="F994" t="s">
        <v>465</v>
      </c>
      <c r="O994">
        <v>14823000</v>
      </c>
      <c r="P994" s="10">
        <v>42004</v>
      </c>
      <c r="Y994">
        <v>17314000</v>
      </c>
      <c r="Z994" s="10">
        <v>42369</v>
      </c>
      <c r="AI994" s="9">
        <v>18999000</v>
      </c>
      <c r="AJ994" s="10">
        <v>42735</v>
      </c>
      <c r="AS994" s="9">
        <v>5882000</v>
      </c>
      <c r="AT994" s="10">
        <v>43100</v>
      </c>
      <c r="BC994" s="9"/>
    </row>
    <row r="995" spans="1:55" x14ac:dyDescent="0.25">
      <c r="A995">
        <v>1269</v>
      </c>
      <c r="B995" t="s">
        <v>369</v>
      </c>
      <c r="C995" t="s">
        <v>463</v>
      </c>
      <c r="D995" t="s">
        <v>482</v>
      </c>
      <c r="E995" t="s">
        <v>455</v>
      </c>
      <c r="F995" t="s">
        <v>1040</v>
      </c>
      <c r="O995">
        <v>2511900000</v>
      </c>
      <c r="P995" s="10">
        <v>42004</v>
      </c>
      <c r="Y995">
        <v>2557400000</v>
      </c>
      <c r="Z995" s="10">
        <v>42369</v>
      </c>
      <c r="AI995" s="9">
        <v>2720000000</v>
      </c>
      <c r="AJ995" s="10">
        <v>42735</v>
      </c>
      <c r="AS995" s="9">
        <v>3232700000</v>
      </c>
      <c r="AT995" s="10">
        <v>43100</v>
      </c>
      <c r="BC995" s="9"/>
    </row>
    <row r="996" spans="1:55" x14ac:dyDescent="0.25">
      <c r="A996">
        <v>1269</v>
      </c>
      <c r="B996" t="s">
        <v>369</v>
      </c>
      <c r="C996" t="s">
        <v>463</v>
      </c>
      <c r="D996" t="s">
        <v>482</v>
      </c>
      <c r="E996" t="s">
        <v>455</v>
      </c>
      <c r="F996" t="s">
        <v>1160</v>
      </c>
      <c r="O996">
        <v>14563000000</v>
      </c>
      <c r="P996" s="10">
        <v>42004</v>
      </c>
      <c r="Y996">
        <v>11865400000</v>
      </c>
      <c r="Z996" s="10">
        <v>42369</v>
      </c>
      <c r="AI996" s="9">
        <v>9754200000</v>
      </c>
      <c r="AJ996" s="10">
        <v>42735</v>
      </c>
      <c r="AS996" s="9">
        <v>9376700000</v>
      </c>
      <c r="AT996" s="10">
        <v>43100</v>
      </c>
      <c r="BC996" s="9"/>
    </row>
    <row r="997" spans="1:55" x14ac:dyDescent="0.25">
      <c r="A997">
        <v>1269</v>
      </c>
      <c r="B997" t="s">
        <v>369</v>
      </c>
      <c r="C997" t="s">
        <v>463</v>
      </c>
      <c r="D997" t="s">
        <v>482</v>
      </c>
      <c r="E997" t="s">
        <v>455</v>
      </c>
      <c r="F997" t="s">
        <v>1161</v>
      </c>
      <c r="O997">
        <v>2854800000</v>
      </c>
      <c r="P997" s="10">
        <v>42004</v>
      </c>
      <c r="Y997">
        <v>2264000000</v>
      </c>
      <c r="Z997" s="10">
        <v>42369</v>
      </c>
      <c r="AI997" s="9">
        <v>4094500000</v>
      </c>
      <c r="AJ997" s="10">
        <v>42735</v>
      </c>
      <c r="AS997" s="9">
        <v>4367500000</v>
      </c>
      <c r="AT997" s="10">
        <v>43100</v>
      </c>
      <c r="BC997" s="9"/>
    </row>
    <row r="998" spans="1:55" x14ac:dyDescent="0.25">
      <c r="A998">
        <v>1269</v>
      </c>
      <c r="B998" t="s">
        <v>369</v>
      </c>
      <c r="C998" t="s">
        <v>463</v>
      </c>
      <c r="D998" t="s">
        <v>482</v>
      </c>
      <c r="E998" t="s">
        <v>455</v>
      </c>
      <c r="F998" t="s">
        <v>1367</v>
      </c>
      <c r="O998">
        <v>1601900000</v>
      </c>
      <c r="P998" s="10">
        <v>42004</v>
      </c>
      <c r="Y998">
        <v>1427200000</v>
      </c>
      <c r="Z998" s="10">
        <v>42369</v>
      </c>
      <c r="AI998" s="9">
        <v>2467800000</v>
      </c>
      <c r="AJ998" s="10">
        <v>42735</v>
      </c>
      <c r="AS998" s="9">
        <v>2544100000</v>
      </c>
      <c r="AT998" s="10">
        <v>43100</v>
      </c>
      <c r="BC998" s="9"/>
    </row>
    <row r="999" spans="1:55" x14ac:dyDescent="0.25">
      <c r="A999">
        <v>1269</v>
      </c>
      <c r="B999" t="s">
        <v>369</v>
      </c>
      <c r="C999" t="s">
        <v>463</v>
      </c>
      <c r="D999" t="s">
        <v>482</v>
      </c>
      <c r="E999" t="s">
        <v>483</v>
      </c>
      <c r="F999" t="s">
        <v>316</v>
      </c>
      <c r="O999">
        <v>7466200000</v>
      </c>
      <c r="P999" s="10">
        <v>42004</v>
      </c>
      <c r="Y999">
        <v>7857300000</v>
      </c>
      <c r="Z999" s="10">
        <v>42369</v>
      </c>
      <c r="AI999" s="9">
        <v>9891900000</v>
      </c>
      <c r="AJ999" s="10">
        <v>42735</v>
      </c>
      <c r="AS999" s="9">
        <v>10071100000</v>
      </c>
      <c r="AT999" s="10">
        <v>43100</v>
      </c>
      <c r="BC999" s="9"/>
    </row>
    <row r="1000" spans="1:55" x14ac:dyDescent="0.25">
      <c r="A1000">
        <v>1269</v>
      </c>
      <c r="B1000" t="s">
        <v>369</v>
      </c>
      <c r="C1000" t="s">
        <v>463</v>
      </c>
      <c r="D1000" t="s">
        <v>482</v>
      </c>
      <c r="E1000" t="s">
        <v>483</v>
      </c>
      <c r="F1000" t="s">
        <v>44</v>
      </c>
      <c r="O1000">
        <v>4133300000</v>
      </c>
      <c r="P1000" s="10">
        <v>42004</v>
      </c>
      <c r="Y1000">
        <v>2459300000</v>
      </c>
      <c r="Z1000" s="10">
        <v>42369</v>
      </c>
      <c r="AI1000" s="9">
        <v>2170100000</v>
      </c>
      <c r="AJ1000" s="10">
        <v>42735</v>
      </c>
      <c r="AS1000" s="9">
        <v>1447500000</v>
      </c>
      <c r="AT1000" s="10">
        <v>43100</v>
      </c>
      <c r="BC1000" s="9"/>
    </row>
    <row r="1001" spans="1:55" x14ac:dyDescent="0.25">
      <c r="A1001">
        <v>1269</v>
      </c>
      <c r="B1001" t="s">
        <v>369</v>
      </c>
      <c r="C1001" t="s">
        <v>463</v>
      </c>
      <c r="D1001" t="s">
        <v>482</v>
      </c>
      <c r="E1001" t="s">
        <v>483</v>
      </c>
      <c r="F1001" t="s">
        <v>1436</v>
      </c>
      <c r="O1001">
        <v>2568000000</v>
      </c>
      <c r="P1001" s="10">
        <v>42004</v>
      </c>
      <c r="Y1001">
        <v>870400000</v>
      </c>
      <c r="Z1001" s="10">
        <v>42369</v>
      </c>
      <c r="AI1001" s="9">
        <v>1010200000</v>
      </c>
      <c r="AJ1001" s="10">
        <v>42735</v>
      </c>
      <c r="AS1001" s="9">
        <v>985500000</v>
      </c>
      <c r="AT1001" s="10">
        <v>43100</v>
      </c>
      <c r="BC1001" s="9"/>
    </row>
    <row r="1002" spans="1:55" x14ac:dyDescent="0.25">
      <c r="A1002">
        <v>1269</v>
      </c>
      <c r="B1002" t="s">
        <v>369</v>
      </c>
      <c r="C1002" t="s">
        <v>463</v>
      </c>
      <c r="D1002" t="s">
        <v>482</v>
      </c>
      <c r="E1002" t="s">
        <v>483</v>
      </c>
      <c r="F1002" t="s">
        <v>569</v>
      </c>
      <c r="O1002">
        <v>2070100000</v>
      </c>
      <c r="P1002" s="10">
        <v>42004</v>
      </c>
      <c r="Y1002">
        <v>2509200000</v>
      </c>
      <c r="Z1002" s="10">
        <v>42369</v>
      </c>
      <c r="AI1002" s="9">
        <v>3372100000</v>
      </c>
      <c r="AJ1002" s="10">
        <v>42735</v>
      </c>
      <c r="AS1002" s="9">
        <v>4358300000</v>
      </c>
      <c r="AT1002" s="10">
        <v>43100</v>
      </c>
      <c r="BC1002" s="9"/>
    </row>
    <row r="1003" spans="1:55" x14ac:dyDescent="0.25">
      <c r="A1003">
        <v>1269</v>
      </c>
      <c r="B1003" t="s">
        <v>369</v>
      </c>
      <c r="C1003" t="s">
        <v>463</v>
      </c>
      <c r="D1003" t="s">
        <v>482</v>
      </c>
      <c r="E1003" t="s">
        <v>483</v>
      </c>
      <c r="F1003" t="s">
        <v>1041</v>
      </c>
      <c r="O1003">
        <v>2494800000</v>
      </c>
      <c r="P1003" s="10">
        <v>42004</v>
      </c>
      <c r="Y1003">
        <v>2560400000</v>
      </c>
      <c r="Z1003" s="10">
        <v>42369</v>
      </c>
      <c r="AI1003" s="9">
        <v>1006200000</v>
      </c>
      <c r="AJ1003" s="10">
        <v>42735</v>
      </c>
      <c r="AS1003" s="9">
        <v>968200000</v>
      </c>
      <c r="AT1003" s="10">
        <v>43100</v>
      </c>
      <c r="BC1003" s="9"/>
    </row>
    <row r="1004" spans="1:55" x14ac:dyDescent="0.25">
      <c r="A1004">
        <v>1269</v>
      </c>
      <c r="B1004" t="s">
        <v>369</v>
      </c>
      <c r="C1004" t="s">
        <v>463</v>
      </c>
      <c r="D1004" t="s">
        <v>482</v>
      </c>
      <c r="E1004" t="s">
        <v>483</v>
      </c>
      <c r="F1004" t="s">
        <v>1042</v>
      </c>
      <c r="O1004">
        <v>2799200000</v>
      </c>
      <c r="P1004" s="10">
        <v>42004</v>
      </c>
      <c r="Y1004">
        <v>1857400000</v>
      </c>
      <c r="Z1004" s="10">
        <v>42369</v>
      </c>
      <c r="AI1004" s="9">
        <v>1586000000</v>
      </c>
      <c r="AJ1004" s="10">
        <v>42735</v>
      </c>
      <c r="AS1004" s="9">
        <v>1690400000</v>
      </c>
      <c r="AT1004" s="10">
        <v>43100</v>
      </c>
      <c r="BC1004" s="9"/>
    </row>
    <row r="1005" spans="1:55" x14ac:dyDescent="0.25">
      <c r="A1005">
        <v>1698</v>
      </c>
      <c r="B1005" t="s">
        <v>254</v>
      </c>
      <c r="C1005" t="s">
        <v>543</v>
      </c>
      <c r="D1005" t="s">
        <v>482</v>
      </c>
      <c r="E1005" t="s">
        <v>455</v>
      </c>
      <c r="F1005" t="s">
        <v>971</v>
      </c>
      <c r="O1005">
        <v>209704000</v>
      </c>
      <c r="P1005" s="10">
        <v>42004</v>
      </c>
      <c r="Y1005">
        <v>50639000</v>
      </c>
      <c r="Z1005" s="10">
        <v>42369</v>
      </c>
      <c r="AI1005" s="9">
        <v>17158000</v>
      </c>
      <c r="AJ1005" s="10">
        <v>42735</v>
      </c>
      <c r="AS1005" s="9">
        <v>6553000</v>
      </c>
      <c r="AT1005" s="10">
        <v>43100</v>
      </c>
      <c r="BC1005" s="9"/>
    </row>
    <row r="1006" spans="1:55" x14ac:dyDescent="0.25">
      <c r="A1006">
        <v>1698</v>
      </c>
      <c r="B1006" t="s">
        <v>254</v>
      </c>
      <c r="C1006" t="s">
        <v>543</v>
      </c>
      <c r="D1006" t="s">
        <v>482</v>
      </c>
      <c r="E1006" t="s">
        <v>455</v>
      </c>
      <c r="F1006" t="s">
        <v>1043</v>
      </c>
      <c r="O1006">
        <v>1216774000</v>
      </c>
      <c r="P1006" s="10">
        <v>42004</v>
      </c>
      <c r="Y1006">
        <v>1634046000</v>
      </c>
      <c r="Z1006" s="10">
        <v>42369</v>
      </c>
      <c r="AI1006" s="9">
        <v>2430548000</v>
      </c>
      <c r="AJ1006" s="10">
        <v>42735</v>
      </c>
      <c r="AS1006" s="9"/>
      <c r="AT1006" s="10"/>
      <c r="BC1006" s="9"/>
    </row>
    <row r="1007" spans="1:55" x14ac:dyDescent="0.25">
      <c r="A1007">
        <v>1698</v>
      </c>
      <c r="B1007" t="s">
        <v>254</v>
      </c>
      <c r="C1007" t="s">
        <v>543</v>
      </c>
      <c r="D1007" t="s">
        <v>482</v>
      </c>
      <c r="E1007" t="s">
        <v>455</v>
      </c>
      <c r="F1007" t="s">
        <v>1044</v>
      </c>
      <c r="O1007">
        <v>45358000</v>
      </c>
      <c r="P1007" s="10">
        <v>42004</v>
      </c>
      <c r="Y1007">
        <v>44017000</v>
      </c>
      <c r="Z1007" s="10">
        <v>42369</v>
      </c>
      <c r="AI1007" s="9">
        <v>49567000</v>
      </c>
      <c r="AJ1007" s="10">
        <v>42735</v>
      </c>
      <c r="AS1007" s="9">
        <v>146359000</v>
      </c>
      <c r="AT1007" s="10">
        <v>43100</v>
      </c>
      <c r="BC1007" s="9"/>
    </row>
    <row r="1008" spans="1:55" x14ac:dyDescent="0.25">
      <c r="A1008">
        <v>1698</v>
      </c>
      <c r="B1008" t="s">
        <v>254</v>
      </c>
      <c r="C1008" t="s">
        <v>543</v>
      </c>
      <c r="D1008" t="s">
        <v>482</v>
      </c>
      <c r="E1008" t="s">
        <v>455</v>
      </c>
      <c r="F1008" t="s">
        <v>643</v>
      </c>
      <c r="O1008">
        <v>32598000</v>
      </c>
      <c r="P1008" s="10">
        <v>42004</v>
      </c>
      <c r="Y1008">
        <v>75094000</v>
      </c>
      <c r="Z1008" s="10">
        <v>42369</v>
      </c>
      <c r="AI1008" s="9">
        <v>150824000</v>
      </c>
      <c r="AJ1008" s="10">
        <v>42735</v>
      </c>
      <c r="AS1008" s="9">
        <v>193482000</v>
      </c>
      <c r="AT1008" s="10">
        <v>43100</v>
      </c>
      <c r="BC1008" s="9"/>
    </row>
    <row r="1009" spans="1:55" x14ac:dyDescent="0.25">
      <c r="A1009">
        <v>1698</v>
      </c>
      <c r="B1009" t="s">
        <v>254</v>
      </c>
      <c r="C1009" t="s">
        <v>543</v>
      </c>
      <c r="D1009" t="s">
        <v>482</v>
      </c>
      <c r="E1009" t="s">
        <v>455</v>
      </c>
      <c r="F1009" t="s">
        <v>1581</v>
      </c>
      <c r="P1009" s="10"/>
      <c r="Z1009" s="10"/>
      <c r="AI1009" s="9"/>
      <c r="AJ1009" s="10"/>
      <c r="AS1009" s="9">
        <v>3687494000</v>
      </c>
      <c r="AT1009" s="10">
        <v>43100</v>
      </c>
      <c r="BC1009" s="9"/>
    </row>
    <row r="1010" spans="1:55" x14ac:dyDescent="0.25">
      <c r="A1010">
        <v>1698</v>
      </c>
      <c r="B1010" t="s">
        <v>254</v>
      </c>
      <c r="C1010" t="s">
        <v>543</v>
      </c>
      <c r="D1010" t="s">
        <v>482</v>
      </c>
      <c r="E1010" t="s">
        <v>455</v>
      </c>
      <c r="F1010" t="s">
        <v>759</v>
      </c>
      <c r="P1010" s="10"/>
      <c r="Z1010" s="10"/>
      <c r="AI1010" s="9"/>
      <c r="AJ1010" s="10"/>
      <c r="AS1010" s="9">
        <v>605386000</v>
      </c>
      <c r="AT1010" s="10">
        <v>43100</v>
      </c>
      <c r="BC1010" s="9"/>
    </row>
    <row r="1011" spans="1:55" x14ac:dyDescent="0.25">
      <c r="A1011">
        <v>8082</v>
      </c>
      <c r="B1011" t="s">
        <v>108</v>
      </c>
      <c r="C1011" t="s">
        <v>545</v>
      </c>
      <c r="D1011" t="s">
        <v>482</v>
      </c>
      <c r="E1011" t="s">
        <v>455</v>
      </c>
      <c r="F1011" t="s">
        <v>593</v>
      </c>
      <c r="O1011">
        <v>5277000000</v>
      </c>
      <c r="P1011" s="10">
        <v>42004</v>
      </c>
      <c r="Y1011">
        <v>5428000000</v>
      </c>
      <c r="Z1011" s="10">
        <v>42369</v>
      </c>
      <c r="AI1011" s="9">
        <v>4919000000</v>
      </c>
      <c r="AJ1011" s="10">
        <v>42735</v>
      </c>
      <c r="AS1011" s="9">
        <v>4500000000</v>
      </c>
      <c r="AT1011" s="10">
        <v>43100</v>
      </c>
      <c r="BC1011" s="9"/>
    </row>
    <row r="1012" spans="1:55" x14ac:dyDescent="0.25">
      <c r="A1012">
        <v>8082</v>
      </c>
      <c r="B1012" t="s">
        <v>108</v>
      </c>
      <c r="C1012" t="s">
        <v>545</v>
      </c>
      <c r="D1012" t="s">
        <v>482</v>
      </c>
      <c r="E1012" t="s">
        <v>455</v>
      </c>
      <c r="F1012" t="s">
        <v>1045</v>
      </c>
      <c r="O1012">
        <v>5551000000</v>
      </c>
      <c r="P1012" s="10">
        <v>42004</v>
      </c>
      <c r="Y1012">
        <v>5696000000</v>
      </c>
      <c r="Z1012" s="10">
        <v>42369</v>
      </c>
      <c r="AI1012" s="9">
        <v>5485000000</v>
      </c>
      <c r="AJ1012" s="10">
        <v>42735</v>
      </c>
      <c r="AS1012" s="9">
        <v>5816000000</v>
      </c>
      <c r="AT1012" s="10">
        <v>43100</v>
      </c>
      <c r="BC1012" s="9"/>
    </row>
    <row r="1013" spans="1:55" x14ac:dyDescent="0.25">
      <c r="A1013">
        <v>8082</v>
      </c>
      <c r="B1013" t="s">
        <v>108</v>
      </c>
      <c r="C1013" t="s">
        <v>545</v>
      </c>
      <c r="D1013" t="s">
        <v>482</v>
      </c>
      <c r="E1013" t="s">
        <v>455</v>
      </c>
      <c r="F1013" t="s">
        <v>1046</v>
      </c>
      <c r="O1013">
        <v>3357000000</v>
      </c>
      <c r="P1013" s="10">
        <v>42004</v>
      </c>
      <c r="Y1013">
        <v>3657000000</v>
      </c>
      <c r="Z1013" s="10">
        <v>42369</v>
      </c>
      <c r="AI1013" s="9">
        <v>3589000000</v>
      </c>
      <c r="AJ1013" s="10">
        <v>42735</v>
      </c>
      <c r="AS1013" s="9">
        <v>3615000000</v>
      </c>
      <c r="AT1013" s="10">
        <v>43100</v>
      </c>
      <c r="BC1013" s="9"/>
    </row>
    <row r="1014" spans="1:55" x14ac:dyDescent="0.25">
      <c r="A1014">
        <v>8082</v>
      </c>
      <c r="B1014" t="s">
        <v>108</v>
      </c>
      <c r="C1014" t="s">
        <v>545</v>
      </c>
      <c r="D1014" t="s">
        <v>482</v>
      </c>
      <c r="E1014" t="s">
        <v>455</v>
      </c>
      <c r="F1014" t="s">
        <v>1010</v>
      </c>
      <c r="O1014">
        <v>10754000000</v>
      </c>
      <c r="P1014" s="10">
        <v>42004</v>
      </c>
      <c r="Y1014">
        <v>11859000000</v>
      </c>
      <c r="Z1014" s="10">
        <v>42369</v>
      </c>
      <c r="AI1014" s="9">
        <v>10700000000</v>
      </c>
      <c r="AJ1014" s="10">
        <v>42735</v>
      </c>
      <c r="AS1014" s="9">
        <v>10812000000</v>
      </c>
      <c r="AT1014" s="10">
        <v>43100</v>
      </c>
      <c r="BC1014" s="9"/>
    </row>
    <row r="1015" spans="1:55" x14ac:dyDescent="0.25">
      <c r="A1015">
        <v>8082</v>
      </c>
      <c r="B1015" t="s">
        <v>108</v>
      </c>
      <c r="C1015" t="s">
        <v>545</v>
      </c>
      <c r="D1015" t="s">
        <v>482</v>
      </c>
      <c r="E1015" t="s">
        <v>455</v>
      </c>
      <c r="F1015" t="s">
        <v>1047</v>
      </c>
      <c r="P1015" s="10"/>
      <c r="Z1015" s="10"/>
      <c r="AI1015" s="9">
        <v>0</v>
      </c>
      <c r="AJ1015" s="10">
        <v>42735</v>
      </c>
      <c r="AS1015" s="9"/>
      <c r="AT1015" s="10"/>
      <c r="BC1015" s="9"/>
    </row>
    <row r="1016" spans="1:55" x14ac:dyDescent="0.25">
      <c r="A1016">
        <v>1188</v>
      </c>
      <c r="B1016" t="s">
        <v>255</v>
      </c>
      <c r="C1016" t="s">
        <v>550</v>
      </c>
      <c r="D1016" t="s">
        <v>482</v>
      </c>
      <c r="E1016" t="s">
        <v>455</v>
      </c>
      <c r="F1016" t="s">
        <v>971</v>
      </c>
      <c r="O1016">
        <v>572219000000</v>
      </c>
      <c r="P1016" s="10">
        <v>42004</v>
      </c>
      <c r="Y1016">
        <v>482075000000</v>
      </c>
      <c r="Z1016" s="10">
        <v>42369</v>
      </c>
      <c r="AI1016" s="9">
        <v>439326000000</v>
      </c>
      <c r="AJ1016" s="10">
        <v>42735</v>
      </c>
      <c r="AS1016" s="9">
        <v>463914000000</v>
      </c>
      <c r="AT1016" s="10">
        <v>43100</v>
      </c>
      <c r="BC1016" s="9"/>
    </row>
    <row r="1017" spans="1:55" x14ac:dyDescent="0.25">
      <c r="A1017">
        <v>1188</v>
      </c>
      <c r="B1017" t="s">
        <v>255</v>
      </c>
      <c r="C1017" t="s">
        <v>550</v>
      </c>
      <c r="D1017" t="s">
        <v>482</v>
      </c>
      <c r="E1017" t="s">
        <v>455</v>
      </c>
      <c r="F1017" t="s">
        <v>1048</v>
      </c>
      <c r="O1017">
        <v>9800000000</v>
      </c>
      <c r="P1017" s="10">
        <v>42004</v>
      </c>
      <c r="Y1017">
        <v>11610000000</v>
      </c>
      <c r="Z1017" s="10">
        <v>42369</v>
      </c>
      <c r="AI1017" s="9">
        <v>8730000000</v>
      </c>
      <c r="AJ1017" s="10">
        <v>42735</v>
      </c>
      <c r="AS1017" s="9">
        <v>5957000000</v>
      </c>
      <c r="AT1017" s="10">
        <v>43100</v>
      </c>
      <c r="BC1017" s="9"/>
    </row>
    <row r="1018" spans="1:55" x14ac:dyDescent="0.25">
      <c r="A1018">
        <v>1188</v>
      </c>
      <c r="B1018" t="s">
        <v>255</v>
      </c>
      <c r="C1018" t="s">
        <v>550</v>
      </c>
      <c r="D1018" t="s">
        <v>482</v>
      </c>
      <c r="E1018" t="s">
        <v>455</v>
      </c>
      <c r="F1018" t="s">
        <v>2076</v>
      </c>
      <c r="O1018">
        <v>497244000000</v>
      </c>
      <c r="P1018" s="10">
        <v>42004</v>
      </c>
      <c r="Y1018">
        <v>453866000000</v>
      </c>
      <c r="Z1018" s="10">
        <v>42369</v>
      </c>
      <c r="AI1018" s="9">
        <v>435790000000</v>
      </c>
      <c r="AJ1018" s="10">
        <v>42735</v>
      </c>
      <c r="AS1018" s="9">
        <v>371907000000</v>
      </c>
      <c r="AT1018" s="10">
        <v>43100</v>
      </c>
      <c r="BC1018" s="9"/>
    </row>
    <row r="1019" spans="1:55" x14ac:dyDescent="0.25">
      <c r="A1019">
        <v>1188</v>
      </c>
      <c r="B1019" t="s">
        <v>255</v>
      </c>
      <c r="C1019" t="s">
        <v>550</v>
      </c>
      <c r="D1019" t="s">
        <v>482</v>
      </c>
      <c r="E1019" t="s">
        <v>455</v>
      </c>
      <c r="F1019" t="s">
        <v>1049</v>
      </c>
      <c r="O1019">
        <v>6071899000000</v>
      </c>
      <c r="P1019" s="10">
        <v>42004</v>
      </c>
      <c r="Y1019">
        <v>5615766000000</v>
      </c>
      <c r="Z1019" s="10">
        <v>42369</v>
      </c>
      <c r="AI1019" s="9">
        <v>5240962000000</v>
      </c>
      <c r="AJ1019" s="10">
        <v>42735</v>
      </c>
      <c r="AS1019" s="9">
        <v>4633216000000</v>
      </c>
      <c r="AT1019" s="10">
        <v>43100</v>
      </c>
      <c r="BC1019" s="9"/>
    </row>
    <row r="1020" spans="1:55" x14ac:dyDescent="0.25">
      <c r="A1020">
        <v>1188</v>
      </c>
      <c r="B1020" t="s">
        <v>255</v>
      </c>
      <c r="C1020" t="s">
        <v>550</v>
      </c>
      <c r="D1020" t="s">
        <v>482</v>
      </c>
      <c r="E1020" t="s">
        <v>455</v>
      </c>
      <c r="F1020" t="s">
        <v>1045</v>
      </c>
      <c r="O1020">
        <v>139333000000</v>
      </c>
      <c r="P1020" s="10">
        <v>42004</v>
      </c>
      <c r="Y1020">
        <v>69070000000</v>
      </c>
      <c r="Z1020" s="10">
        <v>42369</v>
      </c>
      <c r="AI1020" s="9">
        <v>56430000000</v>
      </c>
      <c r="AJ1020" s="10">
        <v>42735</v>
      </c>
      <c r="AS1020" s="9">
        <v>58627000000</v>
      </c>
      <c r="AT1020" s="10">
        <v>43100</v>
      </c>
      <c r="BC1020" s="9"/>
    </row>
    <row r="1021" spans="1:55" x14ac:dyDescent="0.25">
      <c r="A1021">
        <v>1188</v>
      </c>
      <c r="B1021" t="s">
        <v>255</v>
      </c>
      <c r="C1021" t="s">
        <v>550</v>
      </c>
      <c r="D1021" t="s">
        <v>482</v>
      </c>
      <c r="E1021" t="s">
        <v>455</v>
      </c>
      <c r="F1021" t="s">
        <v>456</v>
      </c>
      <c r="O1021">
        <v>588819000000</v>
      </c>
      <c r="P1021" s="10">
        <v>42004</v>
      </c>
      <c r="Y1021">
        <v>477627000000</v>
      </c>
      <c r="Z1021" s="10">
        <v>42369</v>
      </c>
      <c r="AI1021" s="9">
        <v>372408000000</v>
      </c>
      <c r="AJ1021" s="10">
        <v>42735</v>
      </c>
      <c r="AS1021" s="9">
        <v>436952000000</v>
      </c>
      <c r="AT1021" s="10">
        <v>43100</v>
      </c>
      <c r="AV1021" s="5"/>
      <c r="BC1021" s="9"/>
    </row>
    <row r="1022" spans="1:55" x14ac:dyDescent="0.25">
      <c r="A1022">
        <v>1188</v>
      </c>
      <c r="B1022" t="s">
        <v>255</v>
      </c>
      <c r="C1022" t="s">
        <v>550</v>
      </c>
      <c r="D1022" t="s">
        <v>482</v>
      </c>
      <c r="E1022" t="s">
        <v>455</v>
      </c>
      <c r="F1022" t="s">
        <v>1050</v>
      </c>
      <c r="O1022">
        <v>2401632000000</v>
      </c>
      <c r="P1022" s="10">
        <v>42004</v>
      </c>
      <c r="Y1022">
        <v>1820561000000</v>
      </c>
      <c r="Z1022" s="10">
        <v>42369</v>
      </c>
      <c r="AI1022" s="9">
        <v>1274566000000</v>
      </c>
      <c r="AJ1022" s="10">
        <v>42735</v>
      </c>
      <c r="AS1022" s="9">
        <v>1535864000000</v>
      </c>
      <c r="AT1022" s="10">
        <v>43100</v>
      </c>
      <c r="AV1022" s="5"/>
      <c r="BC1022" s="9"/>
    </row>
    <row r="1023" spans="1:55" x14ac:dyDescent="0.25">
      <c r="A1023">
        <v>1188</v>
      </c>
      <c r="B1023" t="s">
        <v>255</v>
      </c>
      <c r="C1023" t="s">
        <v>550</v>
      </c>
      <c r="D1023" t="s">
        <v>482</v>
      </c>
      <c r="E1023" t="s">
        <v>455</v>
      </c>
      <c r="F1023" t="s">
        <v>1051</v>
      </c>
      <c r="O1023">
        <v>10598898000000</v>
      </c>
      <c r="P1023" s="10">
        <v>42004</v>
      </c>
      <c r="Y1023">
        <v>9718254000000</v>
      </c>
      <c r="Z1023" s="10">
        <v>42369</v>
      </c>
      <c r="AI1023" s="9">
        <v>7953616000000</v>
      </c>
      <c r="AJ1023" s="10">
        <v>42735</v>
      </c>
      <c r="AS1023" s="9">
        <v>8835800000000</v>
      </c>
      <c r="AT1023" s="10">
        <v>43100</v>
      </c>
      <c r="BC1023" s="9"/>
    </row>
    <row r="1024" spans="1:55" x14ac:dyDescent="0.25">
      <c r="A1024">
        <v>1188</v>
      </c>
      <c r="B1024" t="s">
        <v>255</v>
      </c>
      <c r="C1024" t="s">
        <v>550</v>
      </c>
      <c r="D1024" t="s">
        <v>482</v>
      </c>
      <c r="E1024" t="s">
        <v>455</v>
      </c>
      <c r="F1024" t="s">
        <v>1052</v>
      </c>
      <c r="O1024">
        <v>897208000000</v>
      </c>
      <c r="P1024" s="10">
        <v>42004</v>
      </c>
      <c r="Y1024">
        <v>704089000000</v>
      </c>
      <c r="Z1024" s="10">
        <v>42369</v>
      </c>
      <c r="AI1024" s="9">
        <v>818222000000</v>
      </c>
      <c r="AJ1024" s="10">
        <v>42735</v>
      </c>
      <c r="AS1024" s="9">
        <v>778814000000</v>
      </c>
      <c r="AT1024" s="10">
        <v>43100</v>
      </c>
      <c r="BC1024" s="9"/>
    </row>
    <row r="1025" spans="1:55" x14ac:dyDescent="0.25">
      <c r="A1025">
        <v>1188</v>
      </c>
      <c r="B1025" t="s">
        <v>255</v>
      </c>
      <c r="C1025" t="s">
        <v>550</v>
      </c>
      <c r="D1025" t="s">
        <v>482</v>
      </c>
      <c r="E1025" t="s">
        <v>455</v>
      </c>
      <c r="F1025" t="s">
        <v>1053</v>
      </c>
      <c r="P1025" s="10"/>
      <c r="Z1025" s="10"/>
      <c r="AI1025" s="9">
        <v>27242000000</v>
      </c>
      <c r="AJ1025" s="10">
        <v>42735</v>
      </c>
      <c r="AS1025" s="9">
        <v>37672000000</v>
      </c>
      <c r="AT1025" s="10">
        <v>43100</v>
      </c>
      <c r="BC1025" s="9"/>
    </row>
    <row r="1026" spans="1:55" x14ac:dyDescent="0.25">
      <c r="A1026">
        <v>1188</v>
      </c>
      <c r="B1026" t="s">
        <v>255</v>
      </c>
      <c r="C1026" t="s">
        <v>550</v>
      </c>
      <c r="D1026" t="s">
        <v>482</v>
      </c>
      <c r="E1026" t="s">
        <v>455</v>
      </c>
      <c r="F1026" t="s">
        <v>1054</v>
      </c>
      <c r="O1026">
        <v>-3649529000000</v>
      </c>
      <c r="P1026" s="10">
        <v>42004</v>
      </c>
      <c r="Y1026">
        <v>-3148600000000</v>
      </c>
      <c r="Z1026" s="10">
        <v>42369</v>
      </c>
      <c r="AI1026" s="9">
        <v>-2734611000000</v>
      </c>
      <c r="AJ1026" s="10">
        <v>42735</v>
      </c>
      <c r="AS1026" s="9">
        <v>-2635169000000</v>
      </c>
      <c r="AT1026" s="10">
        <v>43100</v>
      </c>
      <c r="BC1026" s="9"/>
    </row>
    <row r="1027" spans="1:55" x14ac:dyDescent="0.25">
      <c r="A1027">
        <v>1027</v>
      </c>
      <c r="B1027" t="s">
        <v>226</v>
      </c>
      <c r="C1027" t="s">
        <v>545</v>
      </c>
      <c r="D1027" t="s">
        <v>482</v>
      </c>
      <c r="E1027" t="s">
        <v>455</v>
      </c>
      <c r="F1027" t="s">
        <v>726</v>
      </c>
      <c r="O1027">
        <v>917300000</v>
      </c>
      <c r="P1027" s="10">
        <v>42004</v>
      </c>
      <c r="Y1027">
        <v>1096200000</v>
      </c>
      <c r="Z1027" s="10">
        <v>42369</v>
      </c>
      <c r="AI1027" s="9">
        <v>1231000000</v>
      </c>
      <c r="AJ1027" s="10">
        <v>42735</v>
      </c>
      <c r="AS1027" s="9">
        <v>1170000000</v>
      </c>
      <c r="AT1027" s="10">
        <v>43100</v>
      </c>
      <c r="BC1027" s="9"/>
    </row>
    <row r="1028" spans="1:55" x14ac:dyDescent="0.25">
      <c r="A1028">
        <v>1027</v>
      </c>
      <c r="B1028" t="s">
        <v>226</v>
      </c>
      <c r="C1028" t="s">
        <v>545</v>
      </c>
      <c r="D1028" t="s">
        <v>482</v>
      </c>
      <c r="E1028" t="s">
        <v>455</v>
      </c>
      <c r="F1028" t="s">
        <v>1437</v>
      </c>
      <c r="O1028">
        <v>610300000</v>
      </c>
      <c r="P1028" s="10">
        <v>42004</v>
      </c>
      <c r="Y1028">
        <v>828300000</v>
      </c>
      <c r="Z1028" s="10">
        <v>42369</v>
      </c>
      <c r="AI1028" s="9">
        <v>1403600000</v>
      </c>
      <c r="AJ1028" s="10">
        <v>42735</v>
      </c>
      <c r="AS1028" s="9">
        <v>1356200000</v>
      </c>
      <c r="AT1028" s="10">
        <v>43100</v>
      </c>
      <c r="BC1028" s="9"/>
    </row>
    <row r="1029" spans="1:55" x14ac:dyDescent="0.25">
      <c r="A1029">
        <v>1027</v>
      </c>
      <c r="B1029" t="s">
        <v>226</v>
      </c>
      <c r="C1029" t="s">
        <v>545</v>
      </c>
      <c r="D1029" t="s">
        <v>482</v>
      </c>
      <c r="E1029" t="s">
        <v>455</v>
      </c>
      <c r="F1029" t="s">
        <v>1055</v>
      </c>
      <c r="O1029">
        <v>200500000</v>
      </c>
      <c r="P1029" s="10">
        <v>42004</v>
      </c>
      <c r="Y1029">
        <v>361700000</v>
      </c>
      <c r="Z1029" s="10">
        <v>42369</v>
      </c>
      <c r="AI1029" s="9">
        <v>333600000</v>
      </c>
      <c r="AJ1029" s="10">
        <v>42735</v>
      </c>
      <c r="AS1029" s="9">
        <v>327000000</v>
      </c>
      <c r="AT1029" s="10">
        <v>43100</v>
      </c>
      <c r="BC1029" s="9"/>
    </row>
    <row r="1030" spans="1:55" x14ac:dyDescent="0.25">
      <c r="A1030">
        <v>1027</v>
      </c>
      <c r="B1030" t="s">
        <v>226</v>
      </c>
      <c r="C1030" t="s">
        <v>545</v>
      </c>
      <c r="D1030" t="s">
        <v>482</v>
      </c>
      <c r="E1030" t="s">
        <v>455</v>
      </c>
      <c r="F1030" t="s">
        <v>578</v>
      </c>
      <c r="P1030" s="10"/>
      <c r="Z1030" s="10"/>
      <c r="AI1030" s="9">
        <v>387400000</v>
      </c>
      <c r="AJ1030" s="10">
        <v>42735</v>
      </c>
      <c r="AS1030" s="9">
        <v>394100000</v>
      </c>
      <c r="AT1030" s="10">
        <v>43100</v>
      </c>
      <c r="BC1030" s="9"/>
    </row>
    <row r="1031" spans="1:55" x14ac:dyDescent="0.25">
      <c r="A1031">
        <v>1027</v>
      </c>
      <c r="B1031" t="s">
        <v>226</v>
      </c>
      <c r="C1031" t="s">
        <v>545</v>
      </c>
      <c r="D1031" t="s">
        <v>482</v>
      </c>
      <c r="E1031" t="s">
        <v>455</v>
      </c>
      <c r="F1031" t="s">
        <v>1056</v>
      </c>
      <c r="O1031">
        <v>2500000</v>
      </c>
      <c r="P1031" s="10">
        <v>42004</v>
      </c>
      <c r="Y1031">
        <v>2100000</v>
      </c>
      <c r="Z1031" s="10">
        <v>42369</v>
      </c>
      <c r="AI1031" s="9">
        <v>0</v>
      </c>
      <c r="AJ1031" s="10">
        <v>42735</v>
      </c>
      <c r="AS1031" s="9">
        <v>0</v>
      </c>
      <c r="AT1031" s="10">
        <v>43100</v>
      </c>
      <c r="BC1031" s="9"/>
    </row>
    <row r="1032" spans="1:55" x14ac:dyDescent="0.25">
      <c r="A1032">
        <v>1027</v>
      </c>
      <c r="B1032" t="s">
        <v>226</v>
      </c>
      <c r="C1032" t="s">
        <v>545</v>
      </c>
      <c r="D1032" t="s">
        <v>482</v>
      </c>
      <c r="E1032" t="s">
        <v>455</v>
      </c>
      <c r="F1032" t="s">
        <v>589</v>
      </c>
      <c r="O1032">
        <v>-11800000</v>
      </c>
      <c r="P1032" s="10">
        <v>42004</v>
      </c>
      <c r="Y1032">
        <v>-19800000</v>
      </c>
      <c r="Z1032" s="10">
        <v>42369</v>
      </c>
      <c r="AI1032" s="9">
        <v>-26800000</v>
      </c>
      <c r="AJ1032" s="10">
        <v>42735</v>
      </c>
      <c r="AS1032" s="9">
        <v>-28400000</v>
      </c>
      <c r="AT1032" s="10">
        <v>43100</v>
      </c>
      <c r="BC1032" s="9"/>
    </row>
    <row r="1033" spans="1:55" x14ac:dyDescent="0.25">
      <c r="A1033">
        <v>1978</v>
      </c>
      <c r="B1033" t="s">
        <v>283</v>
      </c>
      <c r="C1033" t="s">
        <v>558</v>
      </c>
      <c r="D1033" t="s">
        <v>482</v>
      </c>
      <c r="E1033" t="s">
        <v>455</v>
      </c>
      <c r="F1033" t="s">
        <v>1057</v>
      </c>
      <c r="O1033">
        <v>2810732000</v>
      </c>
      <c r="P1033" s="10">
        <v>42004</v>
      </c>
      <c r="Y1033">
        <v>2927586000</v>
      </c>
      <c r="Z1033" s="10">
        <v>42369</v>
      </c>
      <c r="AI1033" s="9">
        <v>2759807000</v>
      </c>
      <c r="AJ1033" s="10">
        <v>42735</v>
      </c>
      <c r="AS1033" s="9">
        <v>2501454822</v>
      </c>
      <c r="AT1033" s="10">
        <v>43100</v>
      </c>
      <c r="BC1033" s="9"/>
    </row>
    <row r="1034" spans="1:55" x14ac:dyDescent="0.25">
      <c r="A1034">
        <v>1978</v>
      </c>
      <c r="B1034" t="s">
        <v>283</v>
      </c>
      <c r="C1034" t="s">
        <v>558</v>
      </c>
      <c r="D1034" t="s">
        <v>482</v>
      </c>
      <c r="E1034" t="s">
        <v>455</v>
      </c>
      <c r="F1034" t="s">
        <v>1058</v>
      </c>
      <c r="O1034">
        <v>1257662000</v>
      </c>
      <c r="P1034" s="10">
        <v>42004</v>
      </c>
      <c r="Y1034">
        <v>1203623000</v>
      </c>
      <c r="Z1034" s="10">
        <v>42369</v>
      </c>
      <c r="AI1034" s="9">
        <v>1452395000</v>
      </c>
      <c r="AJ1034" s="10">
        <v>42735</v>
      </c>
      <c r="AS1034" s="9">
        <v>1575183371</v>
      </c>
      <c r="AT1034" s="10">
        <v>43100</v>
      </c>
      <c r="BC1034" s="9"/>
    </row>
    <row r="1035" spans="1:55" x14ac:dyDescent="0.25">
      <c r="A1035">
        <v>1978</v>
      </c>
      <c r="B1035" t="s">
        <v>283</v>
      </c>
      <c r="C1035" t="s">
        <v>558</v>
      </c>
      <c r="D1035" t="s">
        <v>482</v>
      </c>
      <c r="E1035" t="s">
        <v>455</v>
      </c>
      <c r="F1035" t="s">
        <v>1059</v>
      </c>
      <c r="O1035">
        <v>265601000</v>
      </c>
      <c r="P1035" s="10">
        <v>42004</v>
      </c>
      <c r="Y1035">
        <v>314535000</v>
      </c>
      <c r="Z1035" s="10">
        <v>42369</v>
      </c>
      <c r="AI1035" s="9">
        <v>278316000</v>
      </c>
      <c r="AJ1035" s="10">
        <v>42735</v>
      </c>
      <c r="AS1035" s="9">
        <v>346549136</v>
      </c>
      <c r="AT1035" s="10">
        <v>43100</v>
      </c>
      <c r="BC1035" s="9"/>
    </row>
    <row r="1036" spans="1:55" x14ac:dyDescent="0.25">
      <c r="A1036">
        <v>1978</v>
      </c>
      <c r="B1036" t="s">
        <v>283</v>
      </c>
      <c r="C1036" t="s">
        <v>558</v>
      </c>
      <c r="D1036" t="s">
        <v>482</v>
      </c>
      <c r="E1036" t="s">
        <v>455</v>
      </c>
      <c r="F1036" t="s">
        <v>605</v>
      </c>
      <c r="O1036">
        <v>-253614000</v>
      </c>
      <c r="P1036" s="10">
        <v>42004</v>
      </c>
      <c r="Y1036">
        <v>-258283000</v>
      </c>
      <c r="Z1036" s="10">
        <v>42369</v>
      </c>
      <c r="AI1036" s="9">
        <v>-296890000</v>
      </c>
      <c r="AJ1036" s="10">
        <v>42735</v>
      </c>
      <c r="AS1036" s="9">
        <v>-292401479</v>
      </c>
      <c r="AT1036" s="10">
        <v>43100</v>
      </c>
      <c r="BC1036" s="9"/>
    </row>
    <row r="1037" spans="1:55" x14ac:dyDescent="0.25">
      <c r="A1037">
        <v>1978</v>
      </c>
      <c r="B1037" t="s">
        <v>283</v>
      </c>
      <c r="C1037" t="s">
        <v>558</v>
      </c>
      <c r="D1037" t="s">
        <v>482</v>
      </c>
      <c r="E1037" t="s">
        <v>455</v>
      </c>
      <c r="F1037" t="s">
        <v>1060</v>
      </c>
      <c r="O1037">
        <v>75093000</v>
      </c>
      <c r="P1037" s="10">
        <v>42004</v>
      </c>
      <c r="Y1037">
        <v>86473000</v>
      </c>
      <c r="Z1037" s="10">
        <v>42369</v>
      </c>
      <c r="AI1037" s="9">
        <v>88117000</v>
      </c>
      <c r="AJ1037" s="10">
        <v>42735</v>
      </c>
      <c r="AS1037" s="9">
        <v>62337367</v>
      </c>
      <c r="AT1037" s="10">
        <v>43100</v>
      </c>
      <c r="BC1037" s="9"/>
    </row>
    <row r="1038" spans="1:55" x14ac:dyDescent="0.25">
      <c r="A1038">
        <v>1978</v>
      </c>
      <c r="B1038" t="s">
        <v>283</v>
      </c>
      <c r="C1038" t="s">
        <v>558</v>
      </c>
      <c r="D1038" t="s">
        <v>482</v>
      </c>
      <c r="E1038" t="s">
        <v>455</v>
      </c>
      <c r="F1038" t="s">
        <v>1061</v>
      </c>
      <c r="O1038">
        <v>86766000</v>
      </c>
      <c r="P1038" s="10">
        <v>42004</v>
      </c>
      <c r="Y1038">
        <v>92881000</v>
      </c>
      <c r="Z1038" s="10">
        <v>42369</v>
      </c>
      <c r="AI1038" s="9">
        <v>95219000</v>
      </c>
      <c r="AJ1038" s="10">
        <v>42735</v>
      </c>
      <c r="AS1038" s="9">
        <v>114918675</v>
      </c>
      <c r="AT1038" s="10">
        <v>43100</v>
      </c>
      <c r="BC1038" s="9"/>
    </row>
    <row r="1039" spans="1:55" x14ac:dyDescent="0.25">
      <c r="A1039">
        <v>8071</v>
      </c>
      <c r="B1039" t="s">
        <v>367</v>
      </c>
      <c r="C1039" t="s">
        <v>463</v>
      </c>
      <c r="D1039" t="s">
        <v>482</v>
      </c>
      <c r="E1039" t="s">
        <v>455</v>
      </c>
      <c r="F1039" t="s">
        <v>2083</v>
      </c>
      <c r="O1039">
        <v>2564610000</v>
      </c>
      <c r="P1039" s="10">
        <v>42004</v>
      </c>
      <c r="Y1039">
        <v>2256630000</v>
      </c>
      <c r="Z1039" s="10">
        <v>42369</v>
      </c>
      <c r="AI1039" s="9">
        <v>1995959000</v>
      </c>
      <c r="AJ1039" s="10">
        <v>42735</v>
      </c>
      <c r="AS1039" s="9">
        <v>1738082000</v>
      </c>
      <c r="AT1039" s="10">
        <v>43100</v>
      </c>
      <c r="BC1039" s="9"/>
    </row>
    <row r="1040" spans="1:55" x14ac:dyDescent="0.25">
      <c r="A1040">
        <v>8071</v>
      </c>
      <c r="B1040" t="s">
        <v>367</v>
      </c>
      <c r="C1040" t="s">
        <v>463</v>
      </c>
      <c r="D1040" t="s">
        <v>482</v>
      </c>
      <c r="E1040" t="s">
        <v>455</v>
      </c>
      <c r="F1040" t="s">
        <v>2082</v>
      </c>
      <c r="O1040">
        <v>805881000</v>
      </c>
      <c r="P1040" s="10">
        <v>42004</v>
      </c>
      <c r="Y1040">
        <v>981893000</v>
      </c>
      <c r="Z1040" s="10">
        <v>42369</v>
      </c>
      <c r="AI1040" s="9">
        <v>835079000</v>
      </c>
      <c r="AJ1040" s="10">
        <v>42735</v>
      </c>
      <c r="AS1040" s="9">
        <v>739656000</v>
      </c>
      <c r="AT1040" s="10">
        <v>43100</v>
      </c>
      <c r="BC1040" s="9"/>
    </row>
    <row r="1041" spans="1:55" x14ac:dyDescent="0.25">
      <c r="A1041">
        <v>8071</v>
      </c>
      <c r="B1041" t="s">
        <v>367</v>
      </c>
      <c r="C1041" t="s">
        <v>463</v>
      </c>
      <c r="D1041" t="s">
        <v>482</v>
      </c>
      <c r="E1041" t="s">
        <v>455</v>
      </c>
      <c r="F1041" t="s">
        <v>1062</v>
      </c>
      <c r="O1041">
        <v>1615728000</v>
      </c>
      <c r="P1041" s="10">
        <v>42004</v>
      </c>
      <c r="Y1041">
        <v>1415502000</v>
      </c>
      <c r="Z1041" s="10">
        <v>42369</v>
      </c>
      <c r="AI1041" s="9">
        <v>1233712000</v>
      </c>
      <c r="AJ1041" s="10">
        <v>42735</v>
      </c>
      <c r="AS1041" s="9">
        <v>1183093000</v>
      </c>
      <c r="AT1041" s="10">
        <v>43100</v>
      </c>
      <c r="BC1041" s="9"/>
    </row>
    <row r="1042" spans="1:55" x14ac:dyDescent="0.25">
      <c r="A1042">
        <v>8071</v>
      </c>
      <c r="B1042" t="s">
        <v>367</v>
      </c>
      <c r="C1042" t="s">
        <v>463</v>
      </c>
      <c r="D1042" t="s">
        <v>482</v>
      </c>
      <c r="E1042" t="s">
        <v>455</v>
      </c>
      <c r="F1042" t="s">
        <v>1063</v>
      </c>
      <c r="O1042">
        <v>-108334000</v>
      </c>
      <c r="P1042" s="10">
        <v>42004</v>
      </c>
      <c r="Y1042">
        <v>-96234000</v>
      </c>
      <c r="Z1042" s="10">
        <v>42369</v>
      </c>
      <c r="AI1042" s="9">
        <v>-74263000</v>
      </c>
      <c r="AJ1042" s="10">
        <v>42735</v>
      </c>
      <c r="AS1042" s="9">
        <v>0</v>
      </c>
      <c r="AT1042" s="10">
        <v>43100</v>
      </c>
      <c r="BC1042" s="9"/>
    </row>
    <row r="1043" spans="1:55" x14ac:dyDescent="0.25">
      <c r="A1043">
        <v>1698</v>
      </c>
      <c r="B1043" t="s">
        <v>254</v>
      </c>
      <c r="C1043" t="s">
        <v>543</v>
      </c>
      <c r="D1043" t="s">
        <v>482</v>
      </c>
      <c r="E1043" t="s">
        <v>483</v>
      </c>
      <c r="F1043" t="s">
        <v>249</v>
      </c>
      <c r="O1043">
        <v>0</v>
      </c>
      <c r="P1043" s="10">
        <v>42004</v>
      </c>
      <c r="Y1043">
        <v>0</v>
      </c>
      <c r="Z1043" s="10">
        <v>42369</v>
      </c>
      <c r="AI1043" s="9">
        <v>0</v>
      </c>
      <c r="AJ1043" s="10">
        <v>42735</v>
      </c>
      <c r="AS1043" s="9">
        <v>0</v>
      </c>
      <c r="AT1043" s="10">
        <v>43100</v>
      </c>
      <c r="BC1043" s="9"/>
    </row>
    <row r="1044" spans="1:55" x14ac:dyDescent="0.25">
      <c r="A1044">
        <v>1698</v>
      </c>
      <c r="B1044" t="s">
        <v>254</v>
      </c>
      <c r="C1044" t="s">
        <v>543</v>
      </c>
      <c r="D1044" t="s">
        <v>482</v>
      </c>
      <c r="E1044" t="s">
        <v>483</v>
      </c>
      <c r="F1044" t="s">
        <v>59</v>
      </c>
      <c r="O1044">
        <v>1504434000</v>
      </c>
      <c r="P1044" s="10">
        <v>42004</v>
      </c>
      <c r="Y1044">
        <v>1803796000</v>
      </c>
      <c r="Z1044" s="10">
        <v>42369</v>
      </c>
      <c r="AI1044" s="9">
        <v>2648097000</v>
      </c>
      <c r="AJ1044" s="10">
        <v>42735</v>
      </c>
      <c r="AS1044" s="9">
        <v>4639274000</v>
      </c>
      <c r="AT1044" s="10">
        <v>43100</v>
      </c>
      <c r="BC1044" s="9"/>
    </row>
    <row r="1045" spans="1:55" x14ac:dyDescent="0.25">
      <c r="A1045">
        <v>8082</v>
      </c>
      <c r="B1045" t="s">
        <v>108</v>
      </c>
      <c r="C1045" t="s">
        <v>545</v>
      </c>
      <c r="D1045" t="s">
        <v>482</v>
      </c>
      <c r="E1045" t="s">
        <v>483</v>
      </c>
      <c r="F1045" t="s">
        <v>105</v>
      </c>
      <c r="O1045">
        <v>1644000000</v>
      </c>
      <c r="P1045" s="10">
        <v>42004</v>
      </c>
      <c r="Y1045">
        <v>1711000000</v>
      </c>
      <c r="Z1045" s="10">
        <v>42369</v>
      </c>
      <c r="AI1045" s="9">
        <v>1697000000</v>
      </c>
      <c r="AJ1045" s="10">
        <v>42735</v>
      </c>
      <c r="AS1045" s="9"/>
      <c r="AT1045" s="10"/>
      <c r="BC1045" s="9"/>
    </row>
    <row r="1046" spans="1:55" x14ac:dyDescent="0.25">
      <c r="A1046">
        <v>8082</v>
      </c>
      <c r="B1046" t="s">
        <v>108</v>
      </c>
      <c r="C1046" t="s">
        <v>545</v>
      </c>
      <c r="D1046" t="s">
        <v>482</v>
      </c>
      <c r="E1046" t="s">
        <v>483</v>
      </c>
      <c r="F1046" t="s">
        <v>316</v>
      </c>
      <c r="O1046">
        <v>5239000000</v>
      </c>
      <c r="P1046" s="10">
        <v>42004</v>
      </c>
      <c r="Y1046">
        <v>6083000000</v>
      </c>
      <c r="Z1046" s="10">
        <v>42369</v>
      </c>
      <c r="AI1046" s="9">
        <v>5813000000</v>
      </c>
      <c r="AJ1046" s="10">
        <v>42735</v>
      </c>
      <c r="AS1046" s="9"/>
      <c r="AT1046" s="10"/>
      <c r="BC1046" s="9"/>
    </row>
    <row r="1047" spans="1:55" x14ac:dyDescent="0.25">
      <c r="A1047">
        <v>8082</v>
      </c>
      <c r="B1047" t="s">
        <v>108</v>
      </c>
      <c r="C1047" t="s">
        <v>545</v>
      </c>
      <c r="D1047" t="s">
        <v>482</v>
      </c>
      <c r="E1047" t="s">
        <v>483</v>
      </c>
      <c r="F1047" t="s">
        <v>59</v>
      </c>
      <c r="O1047">
        <v>3705000000</v>
      </c>
      <c r="P1047" s="10">
        <v>42004</v>
      </c>
      <c r="Y1047">
        <v>3892000000</v>
      </c>
      <c r="Z1047" s="10">
        <v>42369</v>
      </c>
      <c r="AI1047" s="9">
        <v>3055000000</v>
      </c>
      <c r="AJ1047" s="10">
        <v>42735</v>
      </c>
      <c r="AS1047" s="9"/>
      <c r="AT1047" s="10"/>
      <c r="BC1047" s="9"/>
    </row>
    <row r="1048" spans="1:55" x14ac:dyDescent="0.25">
      <c r="A1048">
        <v>8082</v>
      </c>
      <c r="B1048" t="s">
        <v>108</v>
      </c>
      <c r="C1048" t="s">
        <v>545</v>
      </c>
      <c r="D1048" t="s">
        <v>482</v>
      </c>
      <c r="E1048" t="s">
        <v>483</v>
      </c>
      <c r="F1048" t="s">
        <v>578</v>
      </c>
      <c r="O1048">
        <v>3371000000</v>
      </c>
      <c r="P1048" s="10">
        <v>42004</v>
      </c>
      <c r="Y1048">
        <v>3707000000</v>
      </c>
      <c r="Z1048" s="10">
        <v>42369</v>
      </c>
      <c r="AI1048" s="9">
        <v>3644000000</v>
      </c>
      <c r="AJ1048" s="10">
        <v>42735</v>
      </c>
      <c r="AS1048" s="9">
        <v>6866000000</v>
      </c>
      <c r="AT1048" s="10">
        <v>43100</v>
      </c>
      <c r="BC1048" s="9"/>
    </row>
    <row r="1049" spans="1:55" x14ac:dyDescent="0.25">
      <c r="A1049">
        <v>8082</v>
      </c>
      <c r="B1049" t="s">
        <v>108</v>
      </c>
      <c r="C1049" t="s">
        <v>545</v>
      </c>
      <c r="D1049" t="s">
        <v>482</v>
      </c>
      <c r="E1049" t="s">
        <v>483</v>
      </c>
      <c r="F1049" t="s">
        <v>636</v>
      </c>
      <c r="O1049">
        <v>1082000000</v>
      </c>
      <c r="P1049" s="10">
        <v>42004</v>
      </c>
      <c r="Y1049">
        <v>1185000000</v>
      </c>
      <c r="Z1049" s="10">
        <v>42369</v>
      </c>
      <c r="AI1049" s="9">
        <v>1071000000</v>
      </c>
      <c r="AJ1049" s="10">
        <v>42735</v>
      </c>
      <c r="AS1049" s="9">
        <v>6794000000</v>
      </c>
      <c r="AT1049" s="10">
        <v>43100</v>
      </c>
      <c r="BC1049" s="9"/>
    </row>
    <row r="1050" spans="1:55" x14ac:dyDescent="0.25">
      <c r="A1050">
        <v>8082</v>
      </c>
      <c r="B1050" t="s">
        <v>108</v>
      </c>
      <c r="C1050" t="s">
        <v>545</v>
      </c>
      <c r="D1050" t="s">
        <v>482</v>
      </c>
      <c r="E1050" t="s">
        <v>483</v>
      </c>
      <c r="F1050" t="s">
        <v>460</v>
      </c>
      <c r="O1050">
        <v>5114000000</v>
      </c>
      <c r="P1050" s="10">
        <v>42004</v>
      </c>
      <c r="Y1050">
        <v>5218000000</v>
      </c>
      <c r="Z1050" s="10">
        <v>42369</v>
      </c>
      <c r="AI1050" s="9">
        <v>5064000000</v>
      </c>
      <c r="AJ1050" s="10">
        <v>42735</v>
      </c>
      <c r="AS1050" s="9">
        <v>6731000000</v>
      </c>
      <c r="AT1050" s="10">
        <v>43100</v>
      </c>
      <c r="BC1050" s="9"/>
    </row>
    <row r="1051" spans="1:55" x14ac:dyDescent="0.25">
      <c r="A1051">
        <v>8082</v>
      </c>
      <c r="B1051" t="s">
        <v>108</v>
      </c>
      <c r="C1051" t="s">
        <v>545</v>
      </c>
      <c r="D1051" t="s">
        <v>482</v>
      </c>
      <c r="E1051" t="s">
        <v>483</v>
      </c>
      <c r="F1051" t="s">
        <v>1022</v>
      </c>
      <c r="O1051">
        <v>4784000000</v>
      </c>
      <c r="P1051" s="10">
        <v>42004</v>
      </c>
      <c r="Y1051">
        <v>4844000000</v>
      </c>
      <c r="Z1051" s="10">
        <v>42369</v>
      </c>
      <c r="AI1051" s="9">
        <v>4349000000</v>
      </c>
      <c r="AJ1051" s="10">
        <v>42735</v>
      </c>
      <c r="AS1051" s="9">
        <v>4352000000</v>
      </c>
      <c r="AT1051" s="10">
        <v>43100</v>
      </c>
      <c r="BC1051" s="9"/>
    </row>
    <row r="1052" spans="1:55" x14ac:dyDescent="0.25">
      <c r="A1052">
        <v>1188</v>
      </c>
      <c r="B1052" t="s">
        <v>255</v>
      </c>
      <c r="C1052" t="s">
        <v>550</v>
      </c>
      <c r="D1052" t="s">
        <v>482</v>
      </c>
      <c r="E1052" t="s">
        <v>483</v>
      </c>
      <c r="F1052" t="s">
        <v>256</v>
      </c>
      <c r="O1052">
        <v>9553798000000</v>
      </c>
      <c r="P1052" s="10">
        <v>42004</v>
      </c>
      <c r="Y1052">
        <v>8182308000000</v>
      </c>
      <c r="Z1052" s="10">
        <v>42369</v>
      </c>
      <c r="AI1052" s="9">
        <v>6444905000000</v>
      </c>
      <c r="AJ1052" s="10">
        <v>42735</v>
      </c>
      <c r="AS1052" s="9"/>
      <c r="AT1052" s="10"/>
      <c r="BC1052" s="9"/>
    </row>
    <row r="1053" spans="1:55" x14ac:dyDescent="0.25">
      <c r="A1053">
        <v>1188</v>
      </c>
      <c r="B1053" t="s">
        <v>255</v>
      </c>
      <c r="C1053" t="s">
        <v>550</v>
      </c>
      <c r="D1053" t="s">
        <v>482</v>
      </c>
      <c r="E1053" t="s">
        <v>483</v>
      </c>
      <c r="F1053" t="s">
        <v>618</v>
      </c>
      <c r="O1053">
        <v>3614459000000</v>
      </c>
      <c r="P1053" s="10">
        <v>42004</v>
      </c>
      <c r="Y1053">
        <v>3870545000000</v>
      </c>
      <c r="Z1053" s="10">
        <v>42369</v>
      </c>
      <c r="AI1053" s="9">
        <v>3213684000000</v>
      </c>
      <c r="AJ1053" s="10">
        <v>42735</v>
      </c>
      <c r="AS1053" s="9"/>
      <c r="AT1053" s="10"/>
      <c r="BC1053" s="9"/>
    </row>
    <row r="1054" spans="1:55" x14ac:dyDescent="0.25">
      <c r="A1054">
        <v>1188</v>
      </c>
      <c r="B1054" t="s">
        <v>255</v>
      </c>
      <c r="C1054" t="s">
        <v>550</v>
      </c>
      <c r="D1054" t="s">
        <v>482</v>
      </c>
      <c r="E1054" t="s">
        <v>483</v>
      </c>
      <c r="F1054" t="s">
        <v>570</v>
      </c>
      <c r="O1054">
        <v>2978837000000</v>
      </c>
      <c r="P1054" s="10">
        <v>42004</v>
      </c>
      <c r="Y1054">
        <v>2652533000000</v>
      </c>
      <c r="Z1054" s="10">
        <v>42369</v>
      </c>
      <c r="AI1054" s="9">
        <v>2454422000000</v>
      </c>
      <c r="AJ1054" s="10">
        <v>42735</v>
      </c>
      <c r="AS1054" s="9"/>
      <c r="AT1054" s="10"/>
      <c r="BC1054" s="9"/>
    </row>
    <row r="1055" spans="1:55" x14ac:dyDescent="0.25">
      <c r="A1055">
        <v>1188</v>
      </c>
      <c r="B1055" t="s">
        <v>255</v>
      </c>
      <c r="C1055" t="s">
        <v>550</v>
      </c>
      <c r="D1055" t="s">
        <v>482</v>
      </c>
      <c r="E1055" t="s">
        <v>483</v>
      </c>
      <c r="F1055" t="s">
        <v>701</v>
      </c>
      <c r="O1055">
        <v>1812193000000</v>
      </c>
      <c r="P1055" s="10">
        <v>42004</v>
      </c>
      <c r="Y1055">
        <v>1399848000000</v>
      </c>
      <c r="Z1055" s="10">
        <v>42369</v>
      </c>
      <c r="AI1055" s="9">
        <v>1131751000000</v>
      </c>
      <c r="AJ1055" s="10">
        <v>42735</v>
      </c>
      <c r="AS1055" s="9"/>
      <c r="AT1055" s="10"/>
      <c r="BC1055" s="9"/>
    </row>
    <row r="1056" spans="1:55" x14ac:dyDescent="0.25">
      <c r="A1056">
        <v>1188</v>
      </c>
      <c r="B1056" t="s">
        <v>255</v>
      </c>
      <c r="C1056" t="s">
        <v>550</v>
      </c>
      <c r="D1056" t="s">
        <v>482</v>
      </c>
      <c r="E1056" t="s">
        <v>483</v>
      </c>
      <c r="F1056" t="s">
        <v>569</v>
      </c>
      <c r="O1056">
        <v>3607502000000</v>
      </c>
      <c r="P1056" s="10">
        <v>42004</v>
      </c>
      <c r="Y1056">
        <v>3214521000000</v>
      </c>
      <c r="Z1056" s="10">
        <v>42369</v>
      </c>
      <c r="AI1056" s="9">
        <v>3227227000000</v>
      </c>
      <c r="AJ1056" s="10">
        <v>42735</v>
      </c>
      <c r="AS1056" s="9"/>
      <c r="AT1056" s="10"/>
      <c r="BC1056" s="9"/>
    </row>
    <row r="1057" spans="1:55" x14ac:dyDescent="0.25">
      <c r="A1057">
        <v>1188</v>
      </c>
      <c r="B1057" t="s">
        <v>255</v>
      </c>
      <c r="C1057" t="s">
        <v>550</v>
      </c>
      <c r="D1057" t="s">
        <v>482</v>
      </c>
      <c r="E1057" t="s">
        <v>483</v>
      </c>
      <c r="F1057" t="s">
        <v>1054</v>
      </c>
      <c r="O1057">
        <v>-3634371000000</v>
      </c>
      <c r="P1057" s="10">
        <v>42004</v>
      </c>
      <c r="Y1057">
        <v>-3148600000000</v>
      </c>
      <c r="Z1057" s="10">
        <v>42369</v>
      </c>
      <c r="AI1057" s="9">
        <v>-2734611000000</v>
      </c>
      <c r="AJ1057" s="10">
        <v>42735</v>
      </c>
      <c r="AS1057" s="9"/>
      <c r="AT1057" s="10"/>
      <c r="BC1057" s="9"/>
    </row>
    <row r="1058" spans="1:55" x14ac:dyDescent="0.25">
      <c r="A1058">
        <v>1188</v>
      </c>
      <c r="B1058" t="s">
        <v>255</v>
      </c>
      <c r="C1058" t="s">
        <v>550</v>
      </c>
      <c r="D1058" t="s">
        <v>482</v>
      </c>
      <c r="E1058" t="s">
        <v>483</v>
      </c>
      <c r="F1058" t="s">
        <v>2060</v>
      </c>
      <c r="O1058">
        <v>39226000000</v>
      </c>
      <c r="P1058" s="10">
        <v>42004</v>
      </c>
      <c r="Y1058">
        <v>33163000000</v>
      </c>
      <c r="Z1058" s="10">
        <v>42369</v>
      </c>
      <c r="AI1058" s="9">
        <v>155303000000</v>
      </c>
      <c r="AJ1058" s="10">
        <v>42735</v>
      </c>
      <c r="AS1058" s="9"/>
      <c r="AT1058" s="10"/>
      <c r="BC1058" s="9"/>
    </row>
    <row r="1059" spans="1:55" x14ac:dyDescent="0.25">
      <c r="A1059">
        <v>8071</v>
      </c>
      <c r="B1059" t="s">
        <v>367</v>
      </c>
      <c r="C1059" t="s">
        <v>463</v>
      </c>
      <c r="D1059" t="s">
        <v>482</v>
      </c>
      <c r="E1059" t="s">
        <v>483</v>
      </c>
      <c r="F1059" t="s">
        <v>316</v>
      </c>
      <c r="O1059">
        <v>1724392000</v>
      </c>
      <c r="P1059" s="10">
        <v>42004</v>
      </c>
      <c r="Y1059">
        <v>1679075000</v>
      </c>
      <c r="Z1059" s="10">
        <v>42369</v>
      </c>
      <c r="AI1059" s="9">
        <v>1537779000</v>
      </c>
      <c r="AJ1059" s="10">
        <v>42735</v>
      </c>
      <c r="AS1059" s="9">
        <v>1460899000</v>
      </c>
      <c r="AT1059" s="10">
        <v>43100</v>
      </c>
      <c r="BC1059" s="9"/>
    </row>
    <row r="1060" spans="1:55" x14ac:dyDescent="0.25">
      <c r="A1060">
        <v>8071</v>
      </c>
      <c r="B1060" t="s">
        <v>367</v>
      </c>
      <c r="C1060" t="s">
        <v>463</v>
      </c>
      <c r="D1060" t="s">
        <v>482</v>
      </c>
      <c r="E1060" t="s">
        <v>483</v>
      </c>
      <c r="F1060" t="s">
        <v>2084</v>
      </c>
      <c r="O1060">
        <v>1991638000</v>
      </c>
      <c r="P1060" s="10">
        <v>42004</v>
      </c>
      <c r="Y1060">
        <v>1773281000</v>
      </c>
      <c r="Z1060" s="10">
        <v>42369</v>
      </c>
      <c r="AI1060" s="9">
        <v>1541984000</v>
      </c>
      <c r="AJ1060" s="10">
        <v>42735</v>
      </c>
      <c r="AS1060" s="9">
        <v>1434506000</v>
      </c>
      <c r="AT1060" s="10">
        <v>43100</v>
      </c>
      <c r="BC1060" s="9"/>
    </row>
    <row r="1061" spans="1:55" x14ac:dyDescent="0.25">
      <c r="A1061">
        <v>8071</v>
      </c>
      <c r="B1061" t="s">
        <v>367</v>
      </c>
      <c r="C1061" t="s">
        <v>463</v>
      </c>
      <c r="D1061" t="s">
        <v>482</v>
      </c>
      <c r="E1061" t="s">
        <v>483</v>
      </c>
      <c r="F1061" t="s">
        <v>570</v>
      </c>
      <c r="O1061">
        <v>571195000</v>
      </c>
      <c r="P1061" s="10">
        <v>42004</v>
      </c>
      <c r="Y1061">
        <v>562792000</v>
      </c>
      <c r="Z1061" s="10">
        <v>42369</v>
      </c>
      <c r="AI1061" s="9">
        <v>500424000</v>
      </c>
      <c r="AJ1061" s="10">
        <v>42735</v>
      </c>
      <c r="AS1061" s="9">
        <v>471054000</v>
      </c>
      <c r="AT1061" s="10">
        <v>43100</v>
      </c>
      <c r="BC1061" s="9"/>
    </row>
    <row r="1062" spans="1:55" x14ac:dyDescent="0.25">
      <c r="A1062">
        <v>8071</v>
      </c>
      <c r="B1062" t="s">
        <v>367</v>
      </c>
      <c r="C1062" t="s">
        <v>463</v>
      </c>
      <c r="D1062" t="s">
        <v>482</v>
      </c>
      <c r="E1062" t="s">
        <v>483</v>
      </c>
      <c r="F1062" t="s">
        <v>458</v>
      </c>
      <c r="O1062">
        <v>590660000</v>
      </c>
      <c r="P1062" s="10">
        <v>42004</v>
      </c>
      <c r="Y1062">
        <v>542643000</v>
      </c>
      <c r="Z1062" s="10">
        <v>42369</v>
      </c>
      <c r="AI1062" s="9">
        <v>410300000</v>
      </c>
      <c r="AJ1062" s="10">
        <v>42735</v>
      </c>
      <c r="AS1062" s="9">
        <v>294372000</v>
      </c>
      <c r="AT1062" s="10">
        <v>43100</v>
      </c>
      <c r="BC1062" s="9"/>
    </row>
    <row r="1063" spans="1:55" x14ac:dyDescent="0.25">
      <c r="A1063">
        <v>8176</v>
      </c>
      <c r="B1063" t="s">
        <v>176</v>
      </c>
      <c r="C1063" t="s">
        <v>549</v>
      </c>
      <c r="D1063" t="s">
        <v>482</v>
      </c>
      <c r="E1063" t="s">
        <v>455</v>
      </c>
      <c r="F1063" t="s">
        <v>693</v>
      </c>
      <c r="O1063">
        <v>1153164000000</v>
      </c>
      <c r="P1063" s="10">
        <v>41729</v>
      </c>
      <c r="Z1063" s="10"/>
      <c r="AI1063" s="9">
        <v>1272599000000</v>
      </c>
      <c r="AJ1063" s="10">
        <v>42735</v>
      </c>
      <c r="AS1063" s="9">
        <v>1436578000000</v>
      </c>
      <c r="AT1063" s="10">
        <v>43100</v>
      </c>
      <c r="BC1063" s="9"/>
    </row>
    <row r="1064" spans="1:55" x14ac:dyDescent="0.25">
      <c r="A1064">
        <v>8176</v>
      </c>
      <c r="B1064" t="s">
        <v>176</v>
      </c>
      <c r="C1064" t="s">
        <v>549</v>
      </c>
      <c r="D1064" t="s">
        <v>482</v>
      </c>
      <c r="E1064" t="s">
        <v>455</v>
      </c>
      <c r="F1064" t="s">
        <v>1064</v>
      </c>
      <c r="O1064">
        <v>320078000000</v>
      </c>
      <c r="P1064" s="10">
        <v>41729</v>
      </c>
      <c r="Z1064" s="10"/>
      <c r="AI1064" s="9">
        <v>296274000000</v>
      </c>
      <c r="AJ1064" s="10">
        <v>42735</v>
      </c>
      <c r="AS1064" s="9">
        <v>286095000000</v>
      </c>
      <c r="AT1064" s="10">
        <v>43100</v>
      </c>
      <c r="BC1064" s="9"/>
    </row>
    <row r="1065" spans="1:55" x14ac:dyDescent="0.25">
      <c r="A1065">
        <v>8176</v>
      </c>
      <c r="B1065" t="s">
        <v>176</v>
      </c>
      <c r="C1065" t="s">
        <v>549</v>
      </c>
      <c r="D1065" t="s">
        <v>482</v>
      </c>
      <c r="E1065" t="s">
        <v>455</v>
      </c>
      <c r="F1065" t="s">
        <v>458</v>
      </c>
      <c r="O1065">
        <v>65247000000</v>
      </c>
      <c r="P1065" s="10">
        <v>41729</v>
      </c>
      <c r="Z1065" s="10"/>
      <c r="AI1065" s="9">
        <v>55368000000</v>
      </c>
      <c r="AJ1065" s="10">
        <v>42735</v>
      </c>
      <c r="AS1065" s="9">
        <v>28862000000</v>
      </c>
      <c r="AT1065" s="10">
        <v>43100</v>
      </c>
      <c r="BC1065" s="9"/>
    </row>
    <row r="1066" spans="1:55" x14ac:dyDescent="0.25">
      <c r="A1066">
        <v>8176</v>
      </c>
      <c r="B1066" t="s">
        <v>176</v>
      </c>
      <c r="C1066" t="s">
        <v>549</v>
      </c>
      <c r="D1066" t="s">
        <v>482</v>
      </c>
      <c r="E1066" t="s">
        <v>455</v>
      </c>
      <c r="F1066" t="s">
        <v>635</v>
      </c>
      <c r="O1066">
        <v>-29899000000</v>
      </c>
      <c r="P1066" s="10">
        <v>41729</v>
      </c>
      <c r="Z1066" s="10"/>
      <c r="AI1066" s="9">
        <v>-28150000000</v>
      </c>
      <c r="AJ1066" s="10">
        <v>42735</v>
      </c>
      <c r="AS1066" s="9"/>
      <c r="AT1066" s="10"/>
      <c r="BC1066" s="9"/>
    </row>
    <row r="1067" spans="1:55" x14ac:dyDescent="0.25">
      <c r="A1067">
        <v>1770</v>
      </c>
      <c r="B1067" t="s">
        <v>277</v>
      </c>
      <c r="C1067" t="s">
        <v>556</v>
      </c>
      <c r="D1067" t="s">
        <v>482</v>
      </c>
      <c r="E1067" t="s">
        <v>455</v>
      </c>
      <c r="F1067" t="s">
        <v>1065</v>
      </c>
      <c r="O1067">
        <v>5703600000</v>
      </c>
      <c r="P1067" s="10">
        <v>42004</v>
      </c>
      <c r="Y1067">
        <v>6307000000</v>
      </c>
      <c r="Z1067" s="10">
        <v>42369</v>
      </c>
      <c r="AI1067" s="9">
        <v>7148000000</v>
      </c>
      <c r="AJ1067" s="10">
        <v>42735</v>
      </c>
      <c r="AS1067" s="9">
        <v>7024000000</v>
      </c>
      <c r="AT1067" s="10">
        <v>43100</v>
      </c>
      <c r="BC1067" s="9"/>
    </row>
    <row r="1068" spans="1:55" x14ac:dyDescent="0.25">
      <c r="A1068">
        <v>1770</v>
      </c>
      <c r="B1068" t="s">
        <v>277</v>
      </c>
      <c r="C1068" t="s">
        <v>556</v>
      </c>
      <c r="D1068" t="s">
        <v>482</v>
      </c>
      <c r="E1068" t="s">
        <v>455</v>
      </c>
      <c r="F1068" t="s">
        <v>1066</v>
      </c>
      <c r="O1068">
        <v>1917800000</v>
      </c>
      <c r="P1068" s="10">
        <v>42004</v>
      </c>
      <c r="Y1068">
        <v>1991000000</v>
      </c>
      <c r="Z1068" s="10">
        <v>42369</v>
      </c>
      <c r="AI1068" s="9">
        <v>2059000000</v>
      </c>
      <c r="AJ1068" s="10">
        <v>42735</v>
      </c>
      <c r="AS1068" s="9">
        <v>2070000000</v>
      </c>
      <c r="AT1068" s="10">
        <v>43100</v>
      </c>
      <c r="BC1068" s="9"/>
    </row>
    <row r="1069" spans="1:55" x14ac:dyDescent="0.25">
      <c r="A1069">
        <v>1770</v>
      </c>
      <c r="B1069" t="s">
        <v>277</v>
      </c>
      <c r="C1069" t="s">
        <v>556</v>
      </c>
      <c r="D1069" t="s">
        <v>482</v>
      </c>
      <c r="E1069" t="s">
        <v>455</v>
      </c>
      <c r="F1069" t="s">
        <v>1067</v>
      </c>
      <c r="O1069">
        <v>1496700000</v>
      </c>
      <c r="P1069" s="10">
        <v>42004</v>
      </c>
      <c r="Y1069">
        <v>1663000000</v>
      </c>
      <c r="Z1069" s="10">
        <v>42369</v>
      </c>
      <c r="AI1069" s="9">
        <v>1785000000</v>
      </c>
      <c r="AJ1069" s="10">
        <v>42735</v>
      </c>
      <c r="AS1069" s="9">
        <v>1893000000</v>
      </c>
      <c r="AT1069" s="10">
        <v>43100</v>
      </c>
      <c r="BC1069" s="9"/>
    </row>
    <row r="1070" spans="1:55" x14ac:dyDescent="0.25">
      <c r="A1070">
        <v>1770</v>
      </c>
      <c r="B1070" t="s">
        <v>277</v>
      </c>
      <c r="C1070" t="s">
        <v>556</v>
      </c>
      <c r="D1070" t="s">
        <v>482</v>
      </c>
      <c r="E1070" t="s">
        <v>455</v>
      </c>
      <c r="F1070" t="s">
        <v>1068</v>
      </c>
      <c r="O1070">
        <v>289200000</v>
      </c>
      <c r="P1070" s="10">
        <v>42004</v>
      </c>
      <c r="Y1070">
        <v>434000000</v>
      </c>
      <c r="Z1070" s="10">
        <v>42369</v>
      </c>
      <c r="AI1070" s="9">
        <v>1052000000</v>
      </c>
      <c r="AJ1070" s="10">
        <v>42735</v>
      </c>
      <c r="AS1070" s="9">
        <v>1303000000</v>
      </c>
      <c r="AT1070" s="10">
        <v>43100</v>
      </c>
      <c r="BC1070" s="9"/>
    </row>
    <row r="1071" spans="1:55" x14ac:dyDescent="0.25">
      <c r="A1071">
        <v>1770</v>
      </c>
      <c r="B1071" t="s">
        <v>277</v>
      </c>
      <c r="C1071" t="s">
        <v>556</v>
      </c>
      <c r="D1071" t="s">
        <v>482</v>
      </c>
      <c r="E1071" t="s">
        <v>455</v>
      </c>
      <c r="F1071" t="s">
        <v>94</v>
      </c>
      <c r="P1071" s="10"/>
      <c r="Y1071">
        <v>365000000</v>
      </c>
      <c r="Z1071" s="10">
        <v>42369</v>
      </c>
      <c r="AI1071" s="9">
        <v>1376000000</v>
      </c>
      <c r="AJ1071" s="10">
        <v>42735</v>
      </c>
      <c r="AS1071" s="9">
        <v>1371000000</v>
      </c>
      <c r="AT1071" s="10">
        <v>43100</v>
      </c>
      <c r="BC1071" s="9"/>
    </row>
    <row r="1072" spans="1:55" x14ac:dyDescent="0.25">
      <c r="A1072">
        <v>1770</v>
      </c>
      <c r="B1072" t="s">
        <v>277</v>
      </c>
      <c r="C1072" t="s">
        <v>556</v>
      </c>
      <c r="D1072" t="s">
        <v>482</v>
      </c>
      <c r="E1072" t="s">
        <v>455</v>
      </c>
      <c r="F1072" t="s">
        <v>1069</v>
      </c>
      <c r="P1072" s="10"/>
      <c r="Y1072">
        <v>450000000</v>
      </c>
      <c r="Z1072" s="10">
        <v>42369</v>
      </c>
      <c r="AI1072" s="9">
        <v>1746000000</v>
      </c>
      <c r="AJ1072" s="10">
        <v>42735</v>
      </c>
      <c r="AS1072" s="9">
        <v>1709000000</v>
      </c>
      <c r="AT1072" s="10">
        <v>43100</v>
      </c>
      <c r="BC1072" s="9"/>
    </row>
    <row r="1073" spans="1:55" x14ac:dyDescent="0.25">
      <c r="A1073">
        <v>1770</v>
      </c>
      <c r="B1073" t="s">
        <v>277</v>
      </c>
      <c r="C1073" t="s">
        <v>556</v>
      </c>
      <c r="D1073" t="s">
        <v>482</v>
      </c>
      <c r="E1073" t="s">
        <v>455</v>
      </c>
      <c r="F1073" t="s">
        <v>1070</v>
      </c>
      <c r="P1073" s="10"/>
      <c r="Y1073">
        <v>443000000</v>
      </c>
      <c r="Z1073" s="10">
        <v>42369</v>
      </c>
      <c r="AI1073" s="9">
        <v>1580000000</v>
      </c>
      <c r="AJ1073" s="10">
        <v>42735</v>
      </c>
      <c r="AS1073" s="9">
        <v>1637000000</v>
      </c>
      <c r="AT1073" s="10">
        <v>43100</v>
      </c>
      <c r="BC1073" s="9"/>
    </row>
    <row r="1074" spans="1:55" x14ac:dyDescent="0.25">
      <c r="A1074">
        <v>1770</v>
      </c>
      <c r="B1074" t="s">
        <v>277</v>
      </c>
      <c r="C1074" t="s">
        <v>556</v>
      </c>
      <c r="D1074" t="s">
        <v>482</v>
      </c>
      <c r="E1074" t="s">
        <v>455</v>
      </c>
      <c r="F1074" t="s">
        <v>1162</v>
      </c>
      <c r="O1074">
        <v>533300000</v>
      </c>
      <c r="P1074" s="10">
        <v>42004</v>
      </c>
      <c r="Y1074">
        <v>51000000</v>
      </c>
      <c r="Z1074" s="10">
        <v>42369</v>
      </c>
      <c r="AI1074" s="9">
        <v>188000000</v>
      </c>
      <c r="AJ1074" s="10">
        <v>42735</v>
      </c>
      <c r="AS1074" s="9">
        <v>-120000000</v>
      </c>
      <c r="AT1074" s="10">
        <v>43100</v>
      </c>
      <c r="BC1074" s="9"/>
    </row>
    <row r="1075" spans="1:55" x14ac:dyDescent="0.25">
      <c r="A1075">
        <v>1770</v>
      </c>
      <c r="B1075" t="s">
        <v>277</v>
      </c>
      <c r="C1075" t="s">
        <v>556</v>
      </c>
      <c r="D1075" t="s">
        <v>482</v>
      </c>
      <c r="E1075" t="s">
        <v>455</v>
      </c>
      <c r="F1075" t="s">
        <v>589</v>
      </c>
      <c r="O1075">
        <v>-726900000</v>
      </c>
      <c r="P1075" s="10">
        <v>42004</v>
      </c>
      <c r="Y1075">
        <v>-315000000</v>
      </c>
      <c r="Z1075" s="10">
        <v>42369</v>
      </c>
      <c r="AI1075" s="9">
        <v>-403000000</v>
      </c>
      <c r="AJ1075" s="10">
        <v>42735</v>
      </c>
      <c r="AS1075" s="9"/>
      <c r="AT1075" s="10"/>
      <c r="BC1075" s="9"/>
    </row>
    <row r="1076" spans="1:55" x14ac:dyDescent="0.25">
      <c r="A1076">
        <v>8176</v>
      </c>
      <c r="B1076" t="s">
        <v>176</v>
      </c>
      <c r="C1076" t="s">
        <v>549</v>
      </c>
      <c r="D1076" t="s">
        <v>482</v>
      </c>
      <c r="E1076" t="s">
        <v>483</v>
      </c>
      <c r="F1076" t="s">
        <v>163</v>
      </c>
      <c r="O1076">
        <v>638346000000</v>
      </c>
      <c r="P1076" s="10">
        <v>41729</v>
      </c>
      <c r="Z1076" s="10"/>
      <c r="AI1076" s="9">
        <v>551441000000</v>
      </c>
      <c r="AJ1076" s="10">
        <v>42735</v>
      </c>
      <c r="AS1076" s="9"/>
      <c r="AT1076" s="10"/>
      <c r="BC1076" s="9"/>
    </row>
    <row r="1077" spans="1:55" x14ac:dyDescent="0.25">
      <c r="A1077">
        <v>8176</v>
      </c>
      <c r="B1077" t="s">
        <v>176</v>
      </c>
      <c r="C1077" t="s">
        <v>549</v>
      </c>
      <c r="D1077" t="s">
        <v>482</v>
      </c>
      <c r="E1077" t="s">
        <v>483</v>
      </c>
      <c r="F1077" t="s">
        <v>569</v>
      </c>
      <c r="O1077">
        <v>177466000000</v>
      </c>
      <c r="P1077" s="10">
        <v>41729</v>
      </c>
      <c r="Z1077" s="10"/>
      <c r="AI1077" s="9">
        <v>192478000000</v>
      </c>
      <c r="AJ1077" s="10">
        <v>42735</v>
      </c>
      <c r="AS1077" s="9"/>
      <c r="AT1077" s="10"/>
      <c r="BC1077" s="9"/>
    </row>
    <row r="1078" spans="1:55" x14ac:dyDescent="0.25">
      <c r="A1078">
        <v>8176</v>
      </c>
      <c r="B1078" t="s">
        <v>176</v>
      </c>
      <c r="C1078" t="s">
        <v>549</v>
      </c>
      <c r="D1078" t="s">
        <v>482</v>
      </c>
      <c r="E1078" t="s">
        <v>483</v>
      </c>
      <c r="F1078" t="s">
        <v>570</v>
      </c>
      <c r="P1078" s="10"/>
      <c r="Z1078" s="10"/>
      <c r="AI1078" s="9">
        <v>306030000000</v>
      </c>
      <c r="AJ1078" s="10">
        <v>42735</v>
      </c>
      <c r="AS1078" s="9"/>
      <c r="AT1078" s="10"/>
      <c r="BC1078" s="9"/>
    </row>
    <row r="1079" spans="1:55" x14ac:dyDescent="0.25">
      <c r="A1079">
        <v>8176</v>
      </c>
      <c r="B1079" t="s">
        <v>176</v>
      </c>
      <c r="C1079" t="s">
        <v>549</v>
      </c>
      <c r="D1079" t="s">
        <v>482</v>
      </c>
      <c r="E1079" t="s">
        <v>483</v>
      </c>
      <c r="F1079" t="s">
        <v>2091</v>
      </c>
      <c r="P1079" s="10"/>
      <c r="Z1079" s="10"/>
      <c r="AI1079" s="9">
        <v>50697000000</v>
      </c>
      <c r="AJ1079" s="10">
        <v>42735</v>
      </c>
      <c r="AS1079" s="9"/>
      <c r="AT1079" s="10"/>
      <c r="BC1079" s="9"/>
    </row>
    <row r="1080" spans="1:55" x14ac:dyDescent="0.25">
      <c r="A1080">
        <v>8176</v>
      </c>
      <c r="B1080" t="s">
        <v>176</v>
      </c>
      <c r="C1080" t="s">
        <v>549</v>
      </c>
      <c r="D1080" t="s">
        <v>482</v>
      </c>
      <c r="E1080" t="s">
        <v>483</v>
      </c>
      <c r="F1080" t="s">
        <v>316</v>
      </c>
      <c r="P1080" s="10"/>
      <c r="Z1080" s="10"/>
      <c r="AI1080" s="9">
        <v>429260000000</v>
      </c>
      <c r="AJ1080" s="10">
        <v>42735</v>
      </c>
      <c r="AS1080" s="9"/>
      <c r="AT1080" s="10"/>
      <c r="BC1080" s="9"/>
    </row>
    <row r="1081" spans="1:55" x14ac:dyDescent="0.25">
      <c r="A1081">
        <v>8176</v>
      </c>
      <c r="B1081" t="s">
        <v>176</v>
      </c>
      <c r="C1081" t="s">
        <v>549</v>
      </c>
      <c r="D1081" t="s">
        <v>482</v>
      </c>
      <c r="E1081" t="s">
        <v>483</v>
      </c>
      <c r="F1081" t="s">
        <v>458</v>
      </c>
      <c r="O1081">
        <v>51917000000</v>
      </c>
      <c r="P1081" s="10">
        <v>41729</v>
      </c>
      <c r="Z1081" s="10"/>
      <c r="AI1081" s="9">
        <v>66195000000</v>
      </c>
      <c r="AJ1081" s="10">
        <v>42735</v>
      </c>
      <c r="AS1081" s="9"/>
      <c r="AT1081" s="10"/>
      <c r="BC1081" s="9"/>
    </row>
    <row r="1082" spans="1:55" x14ac:dyDescent="0.25">
      <c r="A1082">
        <v>1770</v>
      </c>
      <c r="B1082" t="s">
        <v>277</v>
      </c>
      <c r="C1082" t="s">
        <v>556</v>
      </c>
      <c r="D1082" t="s">
        <v>482</v>
      </c>
      <c r="E1082" t="s">
        <v>483</v>
      </c>
      <c r="F1082" t="s">
        <v>275</v>
      </c>
      <c r="O1082">
        <v>5482800000</v>
      </c>
      <c r="P1082" s="10">
        <v>42004</v>
      </c>
      <c r="Y1082">
        <v>5801000000</v>
      </c>
      <c r="Z1082" s="10">
        <v>42369</v>
      </c>
      <c r="AI1082" s="9">
        <v>6274000000</v>
      </c>
      <c r="AJ1082" s="10">
        <v>42735</v>
      </c>
      <c r="AS1082" s="9"/>
      <c r="AT1082" s="10"/>
      <c r="BC1082" s="9"/>
    </row>
    <row r="1083" spans="1:55" x14ac:dyDescent="0.25">
      <c r="A1083">
        <v>1770</v>
      </c>
      <c r="B1083" t="s">
        <v>277</v>
      </c>
      <c r="C1083" t="s">
        <v>556</v>
      </c>
      <c r="D1083" t="s">
        <v>482</v>
      </c>
      <c r="E1083" t="s">
        <v>483</v>
      </c>
      <c r="F1083" t="s">
        <v>1071</v>
      </c>
      <c r="O1083">
        <v>1918000000</v>
      </c>
      <c r="P1083" s="10">
        <v>42004</v>
      </c>
      <c r="Y1083">
        <v>1960000000</v>
      </c>
      <c r="Z1083" s="10">
        <v>42369</v>
      </c>
      <c r="AI1083" s="9">
        <v>2120000000</v>
      </c>
      <c r="AJ1083" s="10">
        <v>42735</v>
      </c>
      <c r="AT1083" s="9"/>
      <c r="BC1083" s="9"/>
    </row>
    <row r="1084" spans="1:55" x14ac:dyDescent="0.25">
      <c r="A1084">
        <v>1770</v>
      </c>
      <c r="B1084" t="s">
        <v>277</v>
      </c>
      <c r="C1084" t="s">
        <v>556</v>
      </c>
      <c r="D1084" t="s">
        <v>482</v>
      </c>
      <c r="E1084" t="s">
        <v>483</v>
      </c>
      <c r="F1084" t="s">
        <v>94</v>
      </c>
      <c r="O1084">
        <v>40700000</v>
      </c>
      <c r="P1084" s="10">
        <v>42004</v>
      </c>
      <c r="Y1084">
        <v>372000000</v>
      </c>
      <c r="Z1084" s="10">
        <v>42369</v>
      </c>
      <c r="AI1084" s="9">
        <v>1371000000</v>
      </c>
      <c r="AJ1084" s="10">
        <v>42735</v>
      </c>
      <c r="AS1084" s="9"/>
      <c r="AT1084" s="10"/>
      <c r="BC1084" s="9"/>
    </row>
    <row r="1085" spans="1:55" x14ac:dyDescent="0.25">
      <c r="A1085">
        <v>1770</v>
      </c>
      <c r="B1085" t="s">
        <v>277</v>
      </c>
      <c r="C1085" t="s">
        <v>556</v>
      </c>
      <c r="D1085" t="s">
        <v>482</v>
      </c>
      <c r="E1085" t="s">
        <v>483</v>
      </c>
      <c r="F1085" t="s">
        <v>102</v>
      </c>
      <c r="O1085">
        <v>1334700000</v>
      </c>
      <c r="P1085" s="10">
        <v>42004</v>
      </c>
      <c r="Y1085">
        <v>1605000000</v>
      </c>
      <c r="Z1085" s="10">
        <v>42369</v>
      </c>
      <c r="AI1085" s="9">
        <v>1694000000</v>
      </c>
      <c r="AJ1085" s="10">
        <v>42735</v>
      </c>
      <c r="AS1085" s="9"/>
      <c r="AT1085" s="10"/>
      <c r="BC1085" s="9"/>
    </row>
    <row r="1086" spans="1:55" x14ac:dyDescent="0.25">
      <c r="A1086">
        <v>1770</v>
      </c>
      <c r="B1086" t="s">
        <v>277</v>
      </c>
      <c r="C1086" t="s">
        <v>556</v>
      </c>
      <c r="D1086" t="s">
        <v>482</v>
      </c>
      <c r="E1086" t="s">
        <v>483</v>
      </c>
      <c r="F1086" t="s">
        <v>100</v>
      </c>
      <c r="O1086">
        <v>25800000</v>
      </c>
      <c r="P1086" s="10">
        <v>42004</v>
      </c>
      <c r="Y1086">
        <v>41000000</v>
      </c>
      <c r="Z1086" s="10">
        <v>42369</v>
      </c>
      <c r="AI1086" s="9">
        <v>41000000</v>
      </c>
      <c r="AJ1086" s="10">
        <v>42735</v>
      </c>
      <c r="AS1086" s="9"/>
      <c r="AT1086" s="10"/>
      <c r="BC1086" s="9"/>
    </row>
    <row r="1087" spans="1:55" x14ac:dyDescent="0.25">
      <c r="A1087">
        <v>1770</v>
      </c>
      <c r="B1087" t="s">
        <v>277</v>
      </c>
      <c r="C1087" t="s">
        <v>556</v>
      </c>
      <c r="D1087" t="s">
        <v>482</v>
      </c>
      <c r="E1087" t="s">
        <v>483</v>
      </c>
      <c r="F1087" t="s">
        <v>1072</v>
      </c>
      <c r="O1087">
        <v>55700000</v>
      </c>
      <c r="P1087" s="10">
        <v>42004</v>
      </c>
      <c r="Y1087">
        <v>64000000</v>
      </c>
      <c r="Z1087" s="10">
        <v>42369</v>
      </c>
      <c r="AI1087" s="9">
        <v>43000000</v>
      </c>
      <c r="AJ1087" s="10">
        <v>42735</v>
      </c>
      <c r="AS1087" s="9"/>
      <c r="AT1087" s="10"/>
      <c r="BC1087" s="9"/>
    </row>
    <row r="1088" spans="1:55" x14ac:dyDescent="0.25">
      <c r="A1088">
        <v>1770</v>
      </c>
      <c r="B1088" t="s">
        <v>277</v>
      </c>
      <c r="C1088" t="s">
        <v>556</v>
      </c>
      <c r="D1088" t="s">
        <v>482</v>
      </c>
      <c r="E1088" t="s">
        <v>483</v>
      </c>
      <c r="F1088" t="s">
        <v>1073</v>
      </c>
      <c r="O1088">
        <v>82200000</v>
      </c>
      <c r="P1088" s="10">
        <v>42004</v>
      </c>
      <c r="Y1088">
        <v>89000000</v>
      </c>
      <c r="Z1088" s="10">
        <v>42369</v>
      </c>
      <c r="AI1088" s="9">
        <v>69000000</v>
      </c>
      <c r="AJ1088" s="10">
        <v>42735</v>
      </c>
      <c r="AS1088" s="9"/>
      <c r="AT1088" s="10"/>
      <c r="BC1088" s="9"/>
    </row>
    <row r="1089" spans="1:55" x14ac:dyDescent="0.25">
      <c r="A1089">
        <v>1770</v>
      </c>
      <c r="B1089" t="s">
        <v>277</v>
      </c>
      <c r="C1089" t="s">
        <v>556</v>
      </c>
      <c r="D1089" t="s">
        <v>482</v>
      </c>
      <c r="E1089" t="s">
        <v>483</v>
      </c>
      <c r="F1089" t="s">
        <v>1074</v>
      </c>
      <c r="O1089">
        <v>17100000</v>
      </c>
      <c r="P1089" s="10">
        <v>42004</v>
      </c>
      <c r="Y1089">
        <v>19000000</v>
      </c>
      <c r="Z1089" s="10">
        <v>42369</v>
      </c>
      <c r="AI1089" s="9">
        <v>20000000</v>
      </c>
      <c r="AJ1089" s="10">
        <v>42735</v>
      </c>
      <c r="AS1089" s="9"/>
      <c r="AT1089" s="10"/>
      <c r="BC1089" s="9"/>
    </row>
    <row r="1090" spans="1:55" x14ac:dyDescent="0.25">
      <c r="A1090">
        <v>1770</v>
      </c>
      <c r="B1090" t="s">
        <v>277</v>
      </c>
      <c r="C1090" t="s">
        <v>556</v>
      </c>
      <c r="D1090" t="s">
        <v>482</v>
      </c>
      <c r="E1090" t="s">
        <v>483</v>
      </c>
      <c r="F1090" t="s">
        <v>1075</v>
      </c>
      <c r="O1090">
        <v>76000000</v>
      </c>
      <c r="P1090" s="10">
        <v>42004</v>
      </c>
      <c r="Y1090">
        <v>91000000</v>
      </c>
      <c r="Z1090" s="10">
        <v>42369</v>
      </c>
      <c r="AI1090" s="9">
        <v>155000000</v>
      </c>
      <c r="AJ1090" s="10">
        <v>42735</v>
      </c>
      <c r="AS1090" s="9"/>
      <c r="AT1090" s="10"/>
      <c r="BC1090" s="9"/>
    </row>
    <row r="1091" spans="1:55" x14ac:dyDescent="0.25">
      <c r="A1091">
        <v>1770</v>
      </c>
      <c r="B1091" t="s">
        <v>277</v>
      </c>
      <c r="C1091" t="s">
        <v>556</v>
      </c>
      <c r="D1091" t="s">
        <v>482</v>
      </c>
      <c r="E1091" t="s">
        <v>483</v>
      </c>
      <c r="F1091" t="s">
        <v>981</v>
      </c>
      <c r="O1091">
        <v>8200000</v>
      </c>
      <c r="P1091" s="10">
        <v>42004</v>
      </c>
      <c r="Y1091">
        <v>46000000</v>
      </c>
      <c r="Z1091" s="10">
        <v>42369</v>
      </c>
      <c r="AI1091" s="9">
        <v>48000000</v>
      </c>
      <c r="AJ1091" s="10">
        <v>42735</v>
      </c>
      <c r="AS1091" s="9"/>
      <c r="AT1091" s="10"/>
      <c r="BC1091" s="9"/>
    </row>
    <row r="1092" spans="1:55" x14ac:dyDescent="0.25">
      <c r="A1092">
        <v>1770</v>
      </c>
      <c r="B1092" t="s">
        <v>277</v>
      </c>
      <c r="C1092" t="s">
        <v>556</v>
      </c>
      <c r="D1092" t="s">
        <v>482</v>
      </c>
      <c r="E1092" t="s">
        <v>483</v>
      </c>
      <c r="F1092" t="s">
        <v>241</v>
      </c>
      <c r="O1092">
        <v>75400000</v>
      </c>
      <c r="P1092" s="10">
        <v>42004</v>
      </c>
      <c r="Y1092">
        <v>6000000</v>
      </c>
      <c r="Z1092" s="10">
        <v>42369</v>
      </c>
      <c r="AI1092" s="9">
        <v>23000000</v>
      </c>
      <c r="AJ1092" s="10">
        <v>42735</v>
      </c>
      <c r="AS1092" s="9"/>
      <c r="AT1092" s="10"/>
      <c r="BC1092" s="9"/>
    </row>
    <row r="1093" spans="1:55" x14ac:dyDescent="0.25">
      <c r="A1093">
        <v>1770</v>
      </c>
      <c r="B1093" t="s">
        <v>277</v>
      </c>
      <c r="C1093" t="s">
        <v>556</v>
      </c>
      <c r="D1093" t="s">
        <v>482</v>
      </c>
      <c r="E1093" t="s">
        <v>483</v>
      </c>
      <c r="F1093" t="s">
        <v>1005</v>
      </c>
      <c r="O1093">
        <v>15400000</v>
      </c>
      <c r="P1093" s="10">
        <v>42004</v>
      </c>
      <c r="Y1093">
        <v>30000000</v>
      </c>
      <c r="Z1093" s="10">
        <v>42369</v>
      </c>
      <c r="AI1093" s="9">
        <v>85000000</v>
      </c>
      <c r="AJ1093" s="10">
        <v>42735</v>
      </c>
      <c r="AS1093" s="9"/>
      <c r="AT1093" s="10"/>
      <c r="BC1093" s="9"/>
    </row>
    <row r="1094" spans="1:55" x14ac:dyDescent="0.25">
      <c r="A1094">
        <v>1770</v>
      </c>
      <c r="B1094" t="s">
        <v>277</v>
      </c>
      <c r="C1094" t="s">
        <v>556</v>
      </c>
      <c r="D1094" t="s">
        <v>482</v>
      </c>
      <c r="E1094" t="s">
        <v>483</v>
      </c>
      <c r="F1094" t="s">
        <v>620</v>
      </c>
      <c r="O1094">
        <v>3000000</v>
      </c>
      <c r="P1094" s="10">
        <v>42004</v>
      </c>
      <c r="Y1094">
        <v>1000000</v>
      </c>
      <c r="Z1094" s="10">
        <v>42369</v>
      </c>
      <c r="AI1094" s="9">
        <v>83000000</v>
      </c>
      <c r="AJ1094" s="10">
        <v>42735</v>
      </c>
      <c r="AS1094" s="9"/>
      <c r="AT1094" s="10"/>
      <c r="BC1094" s="9"/>
    </row>
    <row r="1095" spans="1:55" x14ac:dyDescent="0.25">
      <c r="A1095">
        <v>1770</v>
      </c>
      <c r="B1095" t="s">
        <v>277</v>
      </c>
      <c r="C1095" t="s">
        <v>556</v>
      </c>
      <c r="D1095" t="s">
        <v>482</v>
      </c>
      <c r="E1095" t="s">
        <v>483</v>
      </c>
      <c r="F1095" t="s">
        <v>570</v>
      </c>
      <c r="O1095">
        <v>38000000</v>
      </c>
      <c r="P1095" s="10">
        <v>42004</v>
      </c>
      <c r="Y1095">
        <v>58000000</v>
      </c>
      <c r="Z1095" s="10">
        <v>42369</v>
      </c>
      <c r="AI1095" s="9">
        <v>282000000</v>
      </c>
      <c r="AJ1095" s="10">
        <v>42735</v>
      </c>
      <c r="AS1095" s="9"/>
      <c r="AT1095" s="10"/>
      <c r="BC1095" s="9"/>
    </row>
    <row r="1096" spans="1:55" x14ac:dyDescent="0.25">
      <c r="A1096">
        <v>1770</v>
      </c>
      <c r="B1096" t="s">
        <v>277</v>
      </c>
      <c r="C1096" t="s">
        <v>556</v>
      </c>
      <c r="D1096" t="s">
        <v>482</v>
      </c>
      <c r="E1096" t="s">
        <v>483</v>
      </c>
      <c r="F1096" t="s">
        <v>1076</v>
      </c>
      <c r="O1096">
        <v>9300000</v>
      </c>
      <c r="P1096" s="10">
        <v>42004</v>
      </c>
      <c r="Y1096">
        <v>0</v>
      </c>
      <c r="Z1096" s="10">
        <v>42369</v>
      </c>
      <c r="AI1096" s="9">
        <v>1000000</v>
      </c>
      <c r="AJ1096" s="10">
        <v>42735</v>
      </c>
      <c r="AS1096" s="9"/>
      <c r="AT1096" s="10"/>
      <c r="BC1096" s="9"/>
    </row>
    <row r="1097" spans="1:55" x14ac:dyDescent="0.25">
      <c r="A1097">
        <v>1770</v>
      </c>
      <c r="B1097" t="s">
        <v>277</v>
      </c>
      <c r="C1097" t="s">
        <v>556</v>
      </c>
      <c r="D1097" t="s">
        <v>482</v>
      </c>
      <c r="E1097" t="s">
        <v>483</v>
      </c>
      <c r="F1097" t="s">
        <v>834</v>
      </c>
      <c r="O1097">
        <v>15200000</v>
      </c>
      <c r="P1097" s="10">
        <v>42004</v>
      </c>
      <c r="Y1097">
        <v>6000000</v>
      </c>
      <c r="Z1097" s="10">
        <v>42369</v>
      </c>
      <c r="AI1097" s="9">
        <v>7000000</v>
      </c>
      <c r="AJ1097" s="10">
        <v>42735</v>
      </c>
      <c r="AS1097" s="9"/>
      <c r="AT1097" s="10"/>
      <c r="BC1097" s="9"/>
    </row>
    <row r="1098" spans="1:55" x14ac:dyDescent="0.25">
      <c r="A1098">
        <v>1770</v>
      </c>
      <c r="B1098" t="s">
        <v>277</v>
      </c>
      <c r="C1098" t="s">
        <v>556</v>
      </c>
      <c r="D1098" t="s">
        <v>482</v>
      </c>
      <c r="E1098" t="s">
        <v>483</v>
      </c>
      <c r="F1098" t="s">
        <v>1077</v>
      </c>
      <c r="O1098">
        <v>7600000</v>
      </c>
      <c r="P1098" s="10">
        <v>42004</v>
      </c>
      <c r="Y1098">
        <v>2000000</v>
      </c>
      <c r="Z1098" s="10">
        <v>42369</v>
      </c>
      <c r="AI1098" s="9">
        <v>11000000</v>
      </c>
      <c r="AJ1098" s="10">
        <v>42735</v>
      </c>
      <c r="AS1098" s="9"/>
      <c r="AT1098" s="10"/>
      <c r="BC1098" s="9"/>
    </row>
    <row r="1099" spans="1:55" x14ac:dyDescent="0.25">
      <c r="A1099">
        <v>1770</v>
      </c>
      <c r="B1099" t="s">
        <v>277</v>
      </c>
      <c r="C1099" t="s">
        <v>556</v>
      </c>
      <c r="D1099" t="s">
        <v>482</v>
      </c>
      <c r="E1099" t="s">
        <v>483</v>
      </c>
      <c r="F1099" t="s">
        <v>113</v>
      </c>
      <c r="P1099" s="10"/>
      <c r="Y1099">
        <v>163000000</v>
      </c>
      <c r="Z1099" s="10">
        <v>42369</v>
      </c>
      <c r="AI1099" s="9">
        <v>810000000</v>
      </c>
      <c r="AJ1099" s="10">
        <v>42735</v>
      </c>
      <c r="AS1099" s="9"/>
      <c r="AT1099" s="10"/>
      <c r="BC1099" s="9"/>
    </row>
    <row r="1100" spans="1:55" x14ac:dyDescent="0.25">
      <c r="A1100">
        <v>1770</v>
      </c>
      <c r="B1100" t="s">
        <v>277</v>
      </c>
      <c r="C1100" t="s">
        <v>556</v>
      </c>
      <c r="D1100" t="s">
        <v>482</v>
      </c>
      <c r="E1100" t="s">
        <v>483</v>
      </c>
      <c r="F1100" t="s">
        <v>30</v>
      </c>
      <c r="P1100" s="10"/>
      <c r="Y1100">
        <v>214000000</v>
      </c>
      <c r="Z1100" s="10">
        <v>42369</v>
      </c>
      <c r="AI1100" s="9">
        <v>820000000</v>
      </c>
      <c r="AJ1100" s="10">
        <v>42735</v>
      </c>
      <c r="AS1100" s="9"/>
      <c r="AT1100" s="10"/>
      <c r="BC1100" s="9"/>
    </row>
    <row r="1101" spans="1:55" x14ac:dyDescent="0.25">
      <c r="A1101">
        <v>1770</v>
      </c>
      <c r="B1101" t="s">
        <v>277</v>
      </c>
      <c r="C1101" t="s">
        <v>556</v>
      </c>
      <c r="D1101" t="s">
        <v>482</v>
      </c>
      <c r="E1101" t="s">
        <v>483</v>
      </c>
      <c r="F1101" t="s">
        <v>1078</v>
      </c>
      <c r="P1101" s="10"/>
      <c r="Y1101">
        <v>22000000</v>
      </c>
      <c r="Z1101" s="10">
        <v>42369</v>
      </c>
      <c r="AI1101" s="9">
        <v>89000000</v>
      </c>
      <c r="AJ1101" s="10">
        <v>42735</v>
      </c>
      <c r="AS1101" s="9"/>
      <c r="AT1101" s="10"/>
      <c r="BC1101" s="9"/>
    </row>
    <row r="1102" spans="1:55" x14ac:dyDescent="0.25">
      <c r="A1102">
        <v>1770</v>
      </c>
      <c r="B1102" t="s">
        <v>277</v>
      </c>
      <c r="C1102" t="s">
        <v>556</v>
      </c>
      <c r="D1102" t="s">
        <v>482</v>
      </c>
      <c r="E1102" t="s">
        <v>483</v>
      </c>
      <c r="F1102" t="s">
        <v>1079</v>
      </c>
      <c r="P1102" s="10"/>
      <c r="Y1102">
        <v>191000000</v>
      </c>
      <c r="Z1102" s="10">
        <v>42369</v>
      </c>
      <c r="AI1102" s="9">
        <v>599000000</v>
      </c>
      <c r="AJ1102" s="10">
        <v>42735</v>
      </c>
      <c r="AS1102" s="9"/>
      <c r="AT1102" s="10"/>
      <c r="BC1102" s="9"/>
    </row>
    <row r="1103" spans="1:55" x14ac:dyDescent="0.25">
      <c r="A1103">
        <v>1770</v>
      </c>
      <c r="B1103" t="s">
        <v>277</v>
      </c>
      <c r="C1103" t="s">
        <v>556</v>
      </c>
      <c r="D1103" t="s">
        <v>482</v>
      </c>
      <c r="E1103" t="s">
        <v>483</v>
      </c>
      <c r="F1103" t="s">
        <v>1080</v>
      </c>
      <c r="P1103" s="10"/>
      <c r="Y1103">
        <v>595000000</v>
      </c>
      <c r="Z1103" s="10">
        <v>42369</v>
      </c>
      <c r="AI1103" s="9">
        <v>1886000000</v>
      </c>
      <c r="AJ1103" s="10">
        <v>42735</v>
      </c>
      <c r="AS1103" s="9"/>
      <c r="AT1103" s="10"/>
      <c r="BC1103" s="9"/>
    </row>
    <row r="1104" spans="1:55" x14ac:dyDescent="0.25">
      <c r="A1104">
        <v>1770</v>
      </c>
      <c r="B1104" t="s">
        <v>277</v>
      </c>
      <c r="C1104" t="s">
        <v>556</v>
      </c>
      <c r="D1104" t="s">
        <v>482</v>
      </c>
      <c r="E1104" t="s">
        <v>483</v>
      </c>
      <c r="F1104" t="s">
        <v>589</v>
      </c>
      <c r="O1104">
        <v>0</v>
      </c>
      <c r="P1104" s="10">
        <v>42004</v>
      </c>
      <c r="Y1104">
        <v>0</v>
      </c>
      <c r="Z1104" s="10">
        <v>42369</v>
      </c>
      <c r="AI1104" s="9">
        <v>0</v>
      </c>
      <c r="AJ1104" s="10">
        <v>42735</v>
      </c>
      <c r="AS1104" s="9"/>
      <c r="AT1104" s="10"/>
      <c r="BC1104" s="9"/>
    </row>
    <row r="1105" spans="1:55" x14ac:dyDescent="0.25">
      <c r="A1105">
        <v>8189</v>
      </c>
      <c r="B1105" t="s">
        <v>427</v>
      </c>
      <c r="C1105" t="s">
        <v>463</v>
      </c>
      <c r="D1105" t="s">
        <v>482</v>
      </c>
      <c r="E1105" t="s">
        <v>483</v>
      </c>
      <c r="F1105" t="s">
        <v>834</v>
      </c>
      <c r="O1105">
        <v>933100000</v>
      </c>
      <c r="P1105" s="10">
        <v>42004</v>
      </c>
      <c r="Y1105">
        <v>986700000</v>
      </c>
      <c r="Z1105" s="10">
        <v>42369</v>
      </c>
      <c r="AI1105" s="9">
        <v>912900000</v>
      </c>
      <c r="AJ1105" s="10">
        <v>42735</v>
      </c>
      <c r="AS1105" s="9"/>
      <c r="AT1105" s="10"/>
      <c r="BC1105" s="9"/>
    </row>
    <row r="1106" spans="1:55" x14ac:dyDescent="0.25">
      <c r="A1106">
        <v>8189</v>
      </c>
      <c r="B1106" t="s">
        <v>427</v>
      </c>
      <c r="C1106" t="s">
        <v>463</v>
      </c>
      <c r="D1106" t="s">
        <v>482</v>
      </c>
      <c r="E1106" t="s">
        <v>483</v>
      </c>
      <c r="F1106" t="s">
        <v>726</v>
      </c>
      <c r="P1106" s="10"/>
      <c r="Z1106" s="10"/>
      <c r="AI1106" s="9"/>
      <c r="AJ1106" s="10"/>
      <c r="AS1106" s="9">
        <v>951900000</v>
      </c>
      <c r="AT1106" s="10">
        <v>43100</v>
      </c>
      <c r="BC1106" s="9"/>
    </row>
    <row r="1107" spans="1:55" x14ac:dyDescent="0.25">
      <c r="A1107">
        <v>8189</v>
      </c>
      <c r="B1107" t="s">
        <v>427</v>
      </c>
      <c r="C1107" t="s">
        <v>463</v>
      </c>
      <c r="D1107" t="s">
        <v>482</v>
      </c>
      <c r="E1107" t="s">
        <v>483</v>
      </c>
      <c r="F1107" t="s">
        <v>569</v>
      </c>
      <c r="O1107">
        <v>559700000</v>
      </c>
      <c r="P1107" s="10">
        <v>42004</v>
      </c>
      <c r="Y1107">
        <v>455300000</v>
      </c>
      <c r="Z1107" s="10">
        <v>42369</v>
      </c>
      <c r="AI1107" s="9">
        <v>454100000</v>
      </c>
      <c r="AJ1107" s="10">
        <v>42735</v>
      </c>
      <c r="AS1107" s="9">
        <v>440300000</v>
      </c>
      <c r="AT1107" s="10">
        <v>43100</v>
      </c>
      <c r="BC1107" s="9"/>
    </row>
    <row r="1108" spans="1:55" x14ac:dyDescent="0.25">
      <c r="A1108">
        <v>8189</v>
      </c>
      <c r="B1108" t="s">
        <v>427</v>
      </c>
      <c r="C1108" t="s">
        <v>463</v>
      </c>
      <c r="D1108" t="s">
        <v>482</v>
      </c>
      <c r="E1108" t="s">
        <v>483</v>
      </c>
      <c r="F1108" t="s">
        <v>570</v>
      </c>
      <c r="O1108">
        <v>195800000</v>
      </c>
      <c r="P1108" s="10">
        <v>42004</v>
      </c>
      <c r="Y1108">
        <v>154600000</v>
      </c>
      <c r="Z1108" s="10">
        <v>42369</v>
      </c>
      <c r="AI1108" s="9">
        <v>133100000</v>
      </c>
      <c r="AJ1108" s="10">
        <v>42735</v>
      </c>
      <c r="AS1108" s="9"/>
      <c r="AT1108" s="10"/>
      <c r="BC1108" s="9"/>
    </row>
    <row r="1109" spans="1:55" x14ac:dyDescent="0.25">
      <c r="A1109">
        <v>8189</v>
      </c>
      <c r="B1109" t="s">
        <v>427</v>
      </c>
      <c r="C1109" t="s">
        <v>463</v>
      </c>
      <c r="D1109" t="s">
        <v>482</v>
      </c>
      <c r="E1109" t="s">
        <v>483</v>
      </c>
      <c r="F1109" t="s">
        <v>1406</v>
      </c>
      <c r="P1109" s="10"/>
      <c r="Z1109" s="10"/>
      <c r="AI1109" s="9"/>
      <c r="AJ1109" s="10"/>
      <c r="AS1109" s="9">
        <v>64500000</v>
      </c>
      <c r="AT1109" s="10">
        <v>43100</v>
      </c>
      <c r="BC1109" s="9"/>
    </row>
    <row r="1110" spans="1:55" x14ac:dyDescent="0.25">
      <c r="A1110">
        <v>8189</v>
      </c>
      <c r="B1110" t="s">
        <v>427</v>
      </c>
      <c r="C1110" t="s">
        <v>463</v>
      </c>
      <c r="D1110" t="s">
        <v>482</v>
      </c>
      <c r="E1110" t="s">
        <v>483</v>
      </c>
      <c r="F1110" t="s">
        <v>891</v>
      </c>
      <c r="O1110">
        <v>-174900000</v>
      </c>
      <c r="P1110" s="10">
        <v>42004</v>
      </c>
      <c r="Y1110">
        <v>-128900000</v>
      </c>
      <c r="Z1110" s="10">
        <v>42369</v>
      </c>
      <c r="AI1110" s="9">
        <v>-101700000</v>
      </c>
      <c r="AJ1110" s="10">
        <v>42735</v>
      </c>
      <c r="AS1110" s="9">
        <v>0</v>
      </c>
      <c r="AT1110" s="10">
        <v>43100</v>
      </c>
      <c r="BC1110" s="9"/>
    </row>
    <row r="1111" spans="1:55" x14ac:dyDescent="0.25">
      <c r="A1111">
        <v>8075</v>
      </c>
      <c r="B1111" t="s">
        <v>103</v>
      </c>
      <c r="C1111" t="s">
        <v>545</v>
      </c>
      <c r="D1111" t="s">
        <v>482</v>
      </c>
      <c r="E1111" t="s">
        <v>455</v>
      </c>
      <c r="F1111" t="s">
        <v>1081</v>
      </c>
      <c r="O1111">
        <v>1170000000</v>
      </c>
      <c r="P1111" s="10">
        <v>42004</v>
      </c>
      <c r="Y1111">
        <v>1417300000</v>
      </c>
      <c r="Z1111" s="10">
        <v>42369</v>
      </c>
      <c r="AI1111" s="9">
        <v>1457300000</v>
      </c>
      <c r="AJ1111" s="10">
        <v>42735</v>
      </c>
      <c r="AS1111" s="9"/>
      <c r="AT1111" s="10"/>
      <c r="BC1111" s="9"/>
    </row>
    <row r="1112" spans="1:55" x14ac:dyDescent="0.25">
      <c r="A1112">
        <v>8075</v>
      </c>
      <c r="B1112" t="s">
        <v>103</v>
      </c>
      <c r="C1112" t="s">
        <v>545</v>
      </c>
      <c r="D1112" t="s">
        <v>482</v>
      </c>
      <c r="E1112" t="s">
        <v>455</v>
      </c>
      <c r="F1112" t="s">
        <v>1082</v>
      </c>
      <c r="O1112">
        <v>564700000</v>
      </c>
      <c r="P1112" s="10">
        <v>42004</v>
      </c>
      <c r="Y1112">
        <v>605700000</v>
      </c>
      <c r="Z1112" s="10">
        <v>42369</v>
      </c>
      <c r="AI1112" s="9">
        <v>596500000</v>
      </c>
      <c r="AJ1112" s="10">
        <v>42735</v>
      </c>
      <c r="AS1112" s="9"/>
      <c r="AT1112" s="10"/>
      <c r="BC1112" s="9"/>
    </row>
    <row r="1113" spans="1:55" x14ac:dyDescent="0.25">
      <c r="A1113">
        <v>8075</v>
      </c>
      <c r="B1113" t="s">
        <v>103</v>
      </c>
      <c r="C1113" t="s">
        <v>545</v>
      </c>
      <c r="D1113" t="s">
        <v>482</v>
      </c>
      <c r="E1113" t="s">
        <v>455</v>
      </c>
      <c r="F1113" t="s">
        <v>1083</v>
      </c>
      <c r="O1113">
        <v>382200000</v>
      </c>
      <c r="P1113" s="10">
        <v>42004</v>
      </c>
      <c r="Y1113">
        <v>350100000</v>
      </c>
      <c r="Z1113" s="10">
        <v>42369</v>
      </c>
      <c r="AI1113" s="9">
        <v>309500000</v>
      </c>
      <c r="AJ1113" s="10">
        <v>42735</v>
      </c>
      <c r="AS1113" s="9"/>
      <c r="AT1113" s="10"/>
      <c r="BC1113" s="9"/>
    </row>
    <row r="1114" spans="1:55" x14ac:dyDescent="0.25">
      <c r="A1114">
        <v>8075</v>
      </c>
      <c r="B1114" t="s">
        <v>103</v>
      </c>
      <c r="C1114" t="s">
        <v>545</v>
      </c>
      <c r="D1114" t="s">
        <v>482</v>
      </c>
      <c r="E1114" t="s">
        <v>455</v>
      </c>
      <c r="F1114" t="s">
        <v>1299</v>
      </c>
      <c r="P1114" s="10"/>
      <c r="Z1114" s="10"/>
      <c r="AI1114" s="9"/>
      <c r="AJ1114" s="10"/>
      <c r="AS1114" s="9">
        <v>1476900000</v>
      </c>
      <c r="AT1114" s="10">
        <v>43100</v>
      </c>
      <c r="BC1114" s="9"/>
    </row>
    <row r="1115" spans="1:55" x14ac:dyDescent="0.25">
      <c r="A1115">
        <v>8075</v>
      </c>
      <c r="B1115" t="s">
        <v>103</v>
      </c>
      <c r="C1115" t="s">
        <v>545</v>
      </c>
      <c r="D1115" t="s">
        <v>482</v>
      </c>
      <c r="E1115" t="s">
        <v>455</v>
      </c>
      <c r="F1115" t="s">
        <v>1300</v>
      </c>
      <c r="P1115" s="10"/>
      <c r="Z1115" s="10"/>
      <c r="AI1115" s="9"/>
      <c r="AJ1115" s="10"/>
      <c r="AS1115" s="9">
        <v>1009100000</v>
      </c>
      <c r="AT1115" s="10">
        <v>43100</v>
      </c>
      <c r="BC1115" s="9"/>
    </row>
    <row r="1116" spans="1:55" x14ac:dyDescent="0.25">
      <c r="A1116">
        <v>8174</v>
      </c>
      <c r="B1116" t="s">
        <v>419</v>
      </c>
      <c r="C1116" t="s">
        <v>463</v>
      </c>
      <c r="D1116" t="s">
        <v>482</v>
      </c>
      <c r="E1116" t="s">
        <v>455</v>
      </c>
      <c r="F1116" t="s">
        <v>1084</v>
      </c>
      <c r="O1116">
        <v>968900000</v>
      </c>
      <c r="P1116" s="10">
        <v>42004</v>
      </c>
      <c r="Y1116">
        <v>886300000</v>
      </c>
      <c r="Z1116" s="10">
        <v>42369</v>
      </c>
      <c r="AI1116" s="9">
        <v>728300000</v>
      </c>
      <c r="AJ1116" s="10">
        <v>42735</v>
      </c>
      <c r="AS1116" s="9">
        <v>715900000</v>
      </c>
      <c r="AT1116" s="10">
        <v>43100</v>
      </c>
      <c r="BC1116" s="9"/>
    </row>
    <row r="1117" spans="1:55" x14ac:dyDescent="0.25">
      <c r="A1117">
        <v>8174</v>
      </c>
      <c r="B1117" t="s">
        <v>419</v>
      </c>
      <c r="C1117" t="s">
        <v>463</v>
      </c>
      <c r="D1117" t="s">
        <v>482</v>
      </c>
      <c r="E1117" t="s">
        <v>455</v>
      </c>
      <c r="F1117" t="s">
        <v>1085</v>
      </c>
      <c r="O1117">
        <v>961600000</v>
      </c>
      <c r="P1117" s="10">
        <v>42004</v>
      </c>
      <c r="Y1117">
        <v>723000000</v>
      </c>
      <c r="Z1117" s="10">
        <v>42369</v>
      </c>
      <c r="AI1117" s="9">
        <v>562700000</v>
      </c>
      <c r="AJ1117" s="10">
        <v>42735</v>
      </c>
      <c r="AS1117" s="9">
        <v>543200000</v>
      </c>
      <c r="AT1117" s="10">
        <v>43100</v>
      </c>
      <c r="BC1117" s="9"/>
    </row>
    <row r="1118" spans="1:55" x14ac:dyDescent="0.25">
      <c r="A1118">
        <v>8174</v>
      </c>
      <c r="B1118" t="s">
        <v>419</v>
      </c>
      <c r="C1118" t="s">
        <v>463</v>
      </c>
      <c r="D1118" t="s">
        <v>482</v>
      </c>
      <c r="E1118" t="s">
        <v>455</v>
      </c>
      <c r="F1118" t="s">
        <v>567</v>
      </c>
      <c r="O1118">
        <v>839100000</v>
      </c>
      <c r="P1118" s="10">
        <v>42004</v>
      </c>
      <c r="Y1118">
        <v>779200000</v>
      </c>
      <c r="Z1118" s="10">
        <v>42369</v>
      </c>
      <c r="AI1118" s="9">
        <v>705000000</v>
      </c>
      <c r="AJ1118" s="10">
        <v>42735</v>
      </c>
      <c r="AS1118" s="9">
        <v>692400000</v>
      </c>
      <c r="AT1118" s="10">
        <v>43100</v>
      </c>
      <c r="BC1118" s="9"/>
    </row>
    <row r="1119" spans="1:55" x14ac:dyDescent="0.25">
      <c r="A1119">
        <v>8075</v>
      </c>
      <c r="B1119" t="s">
        <v>103</v>
      </c>
      <c r="C1119" t="s">
        <v>545</v>
      </c>
      <c r="D1119" t="s">
        <v>482</v>
      </c>
      <c r="E1119" t="s">
        <v>483</v>
      </c>
      <c r="F1119" t="s">
        <v>1086</v>
      </c>
      <c r="O1119">
        <v>848600000</v>
      </c>
      <c r="P1119" s="10">
        <v>42004</v>
      </c>
      <c r="Y1119">
        <v>906000000</v>
      </c>
      <c r="Z1119" s="10">
        <v>42369</v>
      </c>
      <c r="AI1119" s="9">
        <v>904600000</v>
      </c>
      <c r="AJ1119" s="10">
        <v>42735</v>
      </c>
      <c r="AS1119" s="9">
        <v>932900000</v>
      </c>
      <c r="AT1119" s="10">
        <v>43100</v>
      </c>
      <c r="BC1119" s="9"/>
    </row>
    <row r="1120" spans="1:55" x14ac:dyDescent="0.25">
      <c r="A1120">
        <v>8075</v>
      </c>
      <c r="B1120" t="s">
        <v>103</v>
      </c>
      <c r="C1120" t="s">
        <v>545</v>
      </c>
      <c r="D1120" t="s">
        <v>482</v>
      </c>
      <c r="E1120" t="s">
        <v>483</v>
      </c>
      <c r="F1120" t="s">
        <v>578</v>
      </c>
      <c r="O1120">
        <v>121800000</v>
      </c>
      <c r="P1120" s="10">
        <v>42004</v>
      </c>
      <c r="Y1120">
        <v>196400000</v>
      </c>
      <c r="Z1120" s="10">
        <v>42369</v>
      </c>
      <c r="AI1120" s="9">
        <v>227700000</v>
      </c>
      <c r="AJ1120" s="10">
        <v>42735</v>
      </c>
      <c r="AS1120" s="9">
        <v>219700000</v>
      </c>
      <c r="AT1120" s="10">
        <v>43100</v>
      </c>
      <c r="BC1120" s="9"/>
    </row>
    <row r="1121" spans="1:55" x14ac:dyDescent="0.25">
      <c r="A1121">
        <v>8075</v>
      </c>
      <c r="B1121" t="s">
        <v>103</v>
      </c>
      <c r="C1121" t="s">
        <v>545</v>
      </c>
      <c r="D1121" t="s">
        <v>482</v>
      </c>
      <c r="E1121" t="s">
        <v>483</v>
      </c>
      <c r="F1121" t="s">
        <v>102</v>
      </c>
      <c r="O1121">
        <v>317900000</v>
      </c>
      <c r="P1121" s="10">
        <v>42004</v>
      </c>
      <c r="Y1121">
        <v>334800000</v>
      </c>
      <c r="Z1121" s="10">
        <v>42369</v>
      </c>
      <c r="AI1121" s="9">
        <v>334700000</v>
      </c>
      <c r="AJ1121" s="10">
        <v>42735</v>
      </c>
      <c r="AS1121" s="9">
        <v>354400000</v>
      </c>
      <c r="AT1121" s="10">
        <v>43100</v>
      </c>
      <c r="BC1121" s="9"/>
    </row>
    <row r="1122" spans="1:55" x14ac:dyDescent="0.25">
      <c r="A1122">
        <v>8075</v>
      </c>
      <c r="B1122" t="s">
        <v>103</v>
      </c>
      <c r="C1122" t="s">
        <v>545</v>
      </c>
      <c r="D1122" t="s">
        <v>482</v>
      </c>
      <c r="E1122" t="s">
        <v>483</v>
      </c>
      <c r="F1122" t="s">
        <v>726</v>
      </c>
      <c r="O1122">
        <v>848400000</v>
      </c>
      <c r="P1122" s="10">
        <v>42004</v>
      </c>
      <c r="Y1122">
        <v>935900000</v>
      </c>
      <c r="Z1122" s="10">
        <v>42369</v>
      </c>
      <c r="AI1122" s="9">
        <v>896300000</v>
      </c>
      <c r="AJ1122" s="10">
        <v>42735</v>
      </c>
      <c r="AS1122" s="9">
        <v>979000000</v>
      </c>
      <c r="AT1122" s="10">
        <v>43100</v>
      </c>
      <c r="BC1122" s="9"/>
    </row>
    <row r="1123" spans="1:55" x14ac:dyDescent="0.25">
      <c r="A1123">
        <v>8174</v>
      </c>
      <c r="B1123" t="s">
        <v>419</v>
      </c>
      <c r="C1123" t="s">
        <v>463</v>
      </c>
      <c r="D1123" t="s">
        <v>482</v>
      </c>
      <c r="E1123" t="s">
        <v>483</v>
      </c>
      <c r="F1123" t="s">
        <v>59</v>
      </c>
      <c r="O1123">
        <v>137500000</v>
      </c>
      <c r="P1123" s="10">
        <v>42004</v>
      </c>
      <c r="Y1123">
        <v>140100000</v>
      </c>
      <c r="Z1123" s="10">
        <v>42369</v>
      </c>
      <c r="AI1123" s="9">
        <v>137300000</v>
      </c>
      <c r="AJ1123" s="10">
        <v>42735</v>
      </c>
      <c r="AS1123" s="9">
        <v>128000000</v>
      </c>
      <c r="AT1123" s="10">
        <v>43100</v>
      </c>
      <c r="BC1123" s="9"/>
    </row>
    <row r="1124" spans="1:55" x14ac:dyDescent="0.25">
      <c r="A1124">
        <v>8174</v>
      </c>
      <c r="B1124" t="s">
        <v>419</v>
      </c>
      <c r="C1124" t="s">
        <v>463</v>
      </c>
      <c r="D1124" t="s">
        <v>482</v>
      </c>
      <c r="E1124" t="s">
        <v>483</v>
      </c>
      <c r="F1124" t="s">
        <v>113</v>
      </c>
      <c r="O1124">
        <v>140700000</v>
      </c>
      <c r="P1124" s="10">
        <v>42004</v>
      </c>
      <c r="Y1124">
        <v>119000000</v>
      </c>
      <c r="Z1124" s="10">
        <v>42369</v>
      </c>
      <c r="AI1124" s="9">
        <v>98600000</v>
      </c>
      <c r="AJ1124" s="10">
        <v>42735</v>
      </c>
      <c r="AS1124" s="9">
        <v>96200000</v>
      </c>
      <c r="AT1124" s="10">
        <v>43100</v>
      </c>
      <c r="BC1124" s="9"/>
    </row>
    <row r="1125" spans="1:55" x14ac:dyDescent="0.25">
      <c r="A1125">
        <v>8174</v>
      </c>
      <c r="B1125" t="s">
        <v>419</v>
      </c>
      <c r="C1125" t="s">
        <v>463</v>
      </c>
      <c r="D1125" t="s">
        <v>482</v>
      </c>
      <c r="E1125" t="s">
        <v>483</v>
      </c>
      <c r="F1125" t="s">
        <v>105</v>
      </c>
      <c r="O1125">
        <v>176800000</v>
      </c>
      <c r="P1125" s="10">
        <v>42004</v>
      </c>
      <c r="Y1125">
        <v>136300000</v>
      </c>
      <c r="Z1125" s="10">
        <v>42369</v>
      </c>
      <c r="AI1125" s="9">
        <v>125200000</v>
      </c>
      <c r="AJ1125" s="10">
        <v>42735</v>
      </c>
      <c r="AS1125" s="9">
        <v>123400000</v>
      </c>
      <c r="AT1125" s="10">
        <v>43100</v>
      </c>
      <c r="BC1125" s="9"/>
    </row>
    <row r="1126" spans="1:55" x14ac:dyDescent="0.25">
      <c r="A1126">
        <v>8174</v>
      </c>
      <c r="B1126" t="s">
        <v>419</v>
      </c>
      <c r="C1126" t="s">
        <v>463</v>
      </c>
      <c r="D1126" t="s">
        <v>482</v>
      </c>
      <c r="E1126" t="s">
        <v>483</v>
      </c>
      <c r="F1126" t="s">
        <v>94</v>
      </c>
      <c r="O1126">
        <v>185400000</v>
      </c>
      <c r="P1126" s="10">
        <v>42004</v>
      </c>
      <c r="Y1126">
        <v>116000000</v>
      </c>
      <c r="Z1126" s="10">
        <v>42369</v>
      </c>
      <c r="AI1126" s="9">
        <v>96700000</v>
      </c>
      <c r="AJ1126" s="10">
        <v>42735</v>
      </c>
      <c r="AS1126" s="9">
        <v>98000000</v>
      </c>
      <c r="AT1126" s="10">
        <v>43100</v>
      </c>
      <c r="BC1126" s="9"/>
    </row>
    <row r="1127" spans="1:55" x14ac:dyDescent="0.25">
      <c r="A1127">
        <v>8174</v>
      </c>
      <c r="B1127" t="s">
        <v>419</v>
      </c>
      <c r="C1127" t="s">
        <v>463</v>
      </c>
      <c r="D1127" t="s">
        <v>482</v>
      </c>
      <c r="E1127" t="s">
        <v>483</v>
      </c>
      <c r="F1127" t="s">
        <v>290</v>
      </c>
      <c r="O1127">
        <v>417500000</v>
      </c>
      <c r="P1127" s="10">
        <v>42004</v>
      </c>
      <c r="Y1127">
        <v>316500000</v>
      </c>
      <c r="Z1127" s="10">
        <v>42369</v>
      </c>
      <c r="AI1127" s="9">
        <v>203600000</v>
      </c>
      <c r="AJ1127" s="10">
        <v>42735</v>
      </c>
      <c r="AS1127" s="9">
        <v>211800000</v>
      </c>
      <c r="AT1127" s="10">
        <v>43100</v>
      </c>
      <c r="BC1127" s="9"/>
    </row>
    <row r="1128" spans="1:55" x14ac:dyDescent="0.25">
      <c r="A1128">
        <v>8174</v>
      </c>
      <c r="B1128" t="s">
        <v>419</v>
      </c>
      <c r="C1128" t="s">
        <v>463</v>
      </c>
      <c r="D1128" t="s">
        <v>482</v>
      </c>
      <c r="E1128" t="s">
        <v>483</v>
      </c>
      <c r="F1128" t="s">
        <v>316</v>
      </c>
      <c r="O1128">
        <v>933900000</v>
      </c>
      <c r="P1128" s="10">
        <v>42004</v>
      </c>
      <c r="Y1128">
        <v>836500000</v>
      </c>
      <c r="Z1128" s="10">
        <v>42369</v>
      </c>
      <c r="AI1128" s="9">
        <v>697200000</v>
      </c>
      <c r="AJ1128" s="10">
        <v>42735</v>
      </c>
      <c r="AS1128" s="9">
        <v>693000000</v>
      </c>
      <c r="AT1128" s="10">
        <v>43100</v>
      </c>
      <c r="BC1128" s="9"/>
    </row>
    <row r="1129" spans="1:55" x14ac:dyDescent="0.25">
      <c r="A1129">
        <v>8174</v>
      </c>
      <c r="B1129" t="s">
        <v>419</v>
      </c>
      <c r="C1129" t="s">
        <v>463</v>
      </c>
      <c r="D1129" t="s">
        <v>482</v>
      </c>
      <c r="E1129" t="s">
        <v>483</v>
      </c>
      <c r="F1129" t="s">
        <v>458</v>
      </c>
      <c r="O1129">
        <v>777800000</v>
      </c>
      <c r="P1129" s="10">
        <v>42004</v>
      </c>
      <c r="Y1129">
        <v>724100000</v>
      </c>
      <c r="Z1129" s="10">
        <v>42369</v>
      </c>
      <c r="AI1129" s="9">
        <v>637400000</v>
      </c>
      <c r="AJ1129" s="10">
        <v>42735</v>
      </c>
      <c r="AS1129" s="9">
        <v>601100000</v>
      </c>
      <c r="AT1129" s="10">
        <v>43100</v>
      </c>
      <c r="BC1129" s="9"/>
    </row>
    <row r="1130" spans="1:55" x14ac:dyDescent="0.25">
      <c r="A1130">
        <v>2042</v>
      </c>
      <c r="B1130" t="s">
        <v>39</v>
      </c>
      <c r="C1130" t="s">
        <v>539</v>
      </c>
      <c r="D1130" t="s">
        <v>482</v>
      </c>
      <c r="E1130" t="s">
        <v>455</v>
      </c>
      <c r="F1130" t="s">
        <v>456</v>
      </c>
      <c r="O1130">
        <v>3586463000</v>
      </c>
      <c r="P1130" s="10">
        <v>42004</v>
      </c>
      <c r="Y1130">
        <v>4023842000</v>
      </c>
      <c r="Z1130" s="10">
        <v>42369</v>
      </c>
      <c r="AI1130" s="9"/>
      <c r="AJ1130" s="10"/>
      <c r="AS1130" s="9"/>
      <c r="AT1130" s="10"/>
      <c r="BC1130" s="9"/>
    </row>
    <row r="1131" spans="1:55" x14ac:dyDescent="0.25">
      <c r="A1131">
        <v>2042</v>
      </c>
      <c r="B1131" t="s">
        <v>39</v>
      </c>
      <c r="C1131" t="s">
        <v>539</v>
      </c>
      <c r="D1131" t="s">
        <v>482</v>
      </c>
      <c r="E1131" t="s">
        <v>455</v>
      </c>
      <c r="F1131" t="s">
        <v>1087</v>
      </c>
      <c r="O1131">
        <v>1845262000</v>
      </c>
      <c r="P1131" s="10">
        <v>42004</v>
      </c>
      <c r="Y1131">
        <v>2130695000</v>
      </c>
      <c r="Z1131" s="10">
        <v>42369</v>
      </c>
      <c r="AI1131" s="9"/>
      <c r="AJ1131" s="10"/>
      <c r="AS1131" s="9"/>
      <c r="AT1131" s="10"/>
      <c r="BC1131" s="9"/>
    </row>
    <row r="1132" spans="1:55" x14ac:dyDescent="0.25">
      <c r="A1132">
        <v>2042</v>
      </c>
      <c r="B1132" t="s">
        <v>39</v>
      </c>
      <c r="C1132" t="s">
        <v>539</v>
      </c>
      <c r="D1132" t="s">
        <v>482</v>
      </c>
      <c r="E1132" t="s">
        <v>455</v>
      </c>
      <c r="F1132" t="s">
        <v>1538</v>
      </c>
      <c r="P1132" s="10"/>
      <c r="Z1132" s="10"/>
      <c r="AI1132" s="9">
        <v>2309458000</v>
      </c>
      <c r="AJ1132" s="10">
        <v>42735</v>
      </c>
      <c r="AS1132" s="9">
        <v>2539747000</v>
      </c>
      <c r="AT1132" s="10">
        <v>43100</v>
      </c>
      <c r="BC1132" s="9"/>
    </row>
    <row r="1133" spans="1:55" x14ac:dyDescent="0.25">
      <c r="A1133">
        <v>2042</v>
      </c>
      <c r="B1133" t="s">
        <v>39</v>
      </c>
      <c r="C1133" t="s">
        <v>539</v>
      </c>
      <c r="D1133" t="s">
        <v>482</v>
      </c>
      <c r="E1133" t="s">
        <v>455</v>
      </c>
      <c r="F1133" t="s">
        <v>1539</v>
      </c>
      <c r="P1133" s="10"/>
      <c r="Z1133" s="10"/>
      <c r="AI1133" s="9">
        <v>1270631000</v>
      </c>
      <c r="AJ1133" s="10">
        <v>42735</v>
      </c>
      <c r="AS1133" s="9">
        <v>1444407000</v>
      </c>
      <c r="AT1133" s="10">
        <v>43100</v>
      </c>
      <c r="BC1133" s="9"/>
    </row>
    <row r="1134" spans="1:55" x14ac:dyDescent="0.25">
      <c r="A1134">
        <v>2042</v>
      </c>
      <c r="B1134" t="s">
        <v>39</v>
      </c>
      <c r="C1134" t="s">
        <v>539</v>
      </c>
      <c r="D1134" t="s">
        <v>482</v>
      </c>
      <c r="E1134" t="s">
        <v>455</v>
      </c>
      <c r="F1134" t="s">
        <v>1540</v>
      </c>
      <c r="P1134" s="10"/>
      <c r="Z1134" s="10"/>
      <c r="AI1134" s="9">
        <v>125877000</v>
      </c>
      <c r="AJ1134" s="10">
        <v>42735</v>
      </c>
      <c r="AS1134" s="9">
        <v>131699000</v>
      </c>
      <c r="AT1134" s="10">
        <v>43100</v>
      </c>
      <c r="BC1134" s="9"/>
    </row>
    <row r="1135" spans="1:55" x14ac:dyDescent="0.25">
      <c r="A1135">
        <v>2042</v>
      </c>
      <c r="B1135" t="s">
        <v>39</v>
      </c>
      <c r="C1135" t="s">
        <v>539</v>
      </c>
      <c r="D1135" t="s">
        <v>482</v>
      </c>
      <c r="E1135" t="s">
        <v>455</v>
      </c>
      <c r="F1135" t="s">
        <v>1541</v>
      </c>
      <c r="P1135" s="10"/>
      <c r="Z1135" s="10"/>
      <c r="AI1135" s="9">
        <v>7867000</v>
      </c>
      <c r="AJ1135" s="10">
        <v>42735</v>
      </c>
      <c r="AS1135" s="9">
        <v>8564000</v>
      </c>
      <c r="AT1135" s="10">
        <v>43100</v>
      </c>
      <c r="BC1135" s="9"/>
    </row>
    <row r="1136" spans="1:55" x14ac:dyDescent="0.25">
      <c r="A1136">
        <v>2042</v>
      </c>
      <c r="B1136" t="s">
        <v>39</v>
      </c>
      <c r="C1136" t="s">
        <v>539</v>
      </c>
      <c r="D1136" t="s">
        <v>482</v>
      </c>
      <c r="E1136" t="s">
        <v>455</v>
      </c>
      <c r="F1136" t="s">
        <v>1542</v>
      </c>
      <c r="P1136" s="10"/>
      <c r="Z1136" s="10"/>
      <c r="AI1136" s="9">
        <v>7870000</v>
      </c>
      <c r="AJ1136" s="10">
        <v>42735</v>
      </c>
      <c r="AS1136" s="9">
        <v>14133000</v>
      </c>
      <c r="AT1136" s="10">
        <v>43100</v>
      </c>
      <c r="BC1136" s="9"/>
    </row>
    <row r="1137" spans="1:55" x14ac:dyDescent="0.25">
      <c r="A1137">
        <v>2042</v>
      </c>
      <c r="B1137" t="s">
        <v>39</v>
      </c>
      <c r="C1137" t="s">
        <v>539</v>
      </c>
      <c r="D1137" t="s">
        <v>482</v>
      </c>
      <c r="E1137" t="s">
        <v>455</v>
      </c>
      <c r="F1137" t="s">
        <v>1543</v>
      </c>
      <c r="P1137" s="10"/>
      <c r="Z1137" s="10"/>
      <c r="AI1137" s="9">
        <v>14525000</v>
      </c>
      <c r="AJ1137" s="10">
        <v>42735</v>
      </c>
      <c r="AS1137" s="9">
        <v>21898000</v>
      </c>
      <c r="AT1137" s="10">
        <v>43100</v>
      </c>
      <c r="BC1137" s="9"/>
    </row>
    <row r="1138" spans="1:55" x14ac:dyDescent="0.25">
      <c r="A1138">
        <v>2042</v>
      </c>
      <c r="B1138" t="s">
        <v>39</v>
      </c>
      <c r="C1138" t="s">
        <v>539</v>
      </c>
      <c r="D1138" t="s">
        <v>482</v>
      </c>
      <c r="E1138" t="s">
        <v>455</v>
      </c>
      <c r="F1138" t="s">
        <v>1544</v>
      </c>
      <c r="P1138" s="10"/>
      <c r="Z1138" s="10"/>
      <c r="AI1138" s="9">
        <v>4778000</v>
      </c>
      <c r="AJ1138" s="10">
        <v>42735</v>
      </c>
      <c r="AS1138" s="9">
        <v>6507000</v>
      </c>
      <c r="AT1138" s="10">
        <v>43100</v>
      </c>
      <c r="BC1138" s="9"/>
    </row>
    <row r="1139" spans="1:55" x14ac:dyDescent="0.25">
      <c r="A1139">
        <v>8129</v>
      </c>
      <c r="B1139" t="s">
        <v>402</v>
      </c>
      <c r="C1139" t="s">
        <v>463</v>
      </c>
      <c r="D1139" t="s">
        <v>482</v>
      </c>
      <c r="E1139" t="s">
        <v>455</v>
      </c>
      <c r="F1139" t="s">
        <v>1088</v>
      </c>
      <c r="O1139">
        <v>3222000000</v>
      </c>
      <c r="P1139" s="10">
        <v>42004</v>
      </c>
      <c r="Y1139">
        <v>2515000000</v>
      </c>
      <c r="Z1139" s="10">
        <v>42369</v>
      </c>
      <c r="AI1139" s="9">
        <v>1416000000</v>
      </c>
      <c r="AJ1139" s="10">
        <v>42735</v>
      </c>
      <c r="AS1139" s="9"/>
      <c r="AT1139" s="10"/>
      <c r="BC1139" s="9"/>
    </row>
    <row r="1140" spans="1:55" x14ac:dyDescent="0.25">
      <c r="A1140">
        <v>8129</v>
      </c>
      <c r="B1140" t="s">
        <v>402</v>
      </c>
      <c r="C1140" t="s">
        <v>463</v>
      </c>
      <c r="D1140" t="s">
        <v>482</v>
      </c>
      <c r="E1140" t="s">
        <v>455</v>
      </c>
      <c r="F1140" t="s">
        <v>1089</v>
      </c>
      <c r="O1140">
        <v>5722000000</v>
      </c>
      <c r="P1140" s="10">
        <v>42004</v>
      </c>
      <c r="Y1140">
        <v>3718000000</v>
      </c>
      <c r="Z1140" s="10">
        <v>42369</v>
      </c>
      <c r="AI1140" s="9">
        <v>2199000000</v>
      </c>
      <c r="AJ1140" s="10">
        <v>42735</v>
      </c>
      <c r="AS1140" s="9">
        <v>2577000000</v>
      </c>
      <c r="AT1140" s="10">
        <v>43100</v>
      </c>
      <c r="BC1140" s="9"/>
    </row>
    <row r="1141" spans="1:55" x14ac:dyDescent="0.25">
      <c r="A1141">
        <v>8129</v>
      </c>
      <c r="B1141" t="s">
        <v>402</v>
      </c>
      <c r="C1141" t="s">
        <v>463</v>
      </c>
      <c r="D1141" t="s">
        <v>482</v>
      </c>
      <c r="E1141" t="s">
        <v>455</v>
      </c>
      <c r="F1141" t="s">
        <v>1090</v>
      </c>
      <c r="O1141">
        <v>4645000000</v>
      </c>
      <c r="P1141" s="10">
        <v>42004</v>
      </c>
      <c r="Y1141">
        <v>3365000000</v>
      </c>
      <c r="Z1141" s="10">
        <v>42369</v>
      </c>
      <c r="AI1141" s="9">
        <v>2241000000</v>
      </c>
      <c r="AJ1141" s="10">
        <v>42735</v>
      </c>
      <c r="AS1141" s="9">
        <v>2672000000</v>
      </c>
      <c r="AT1141" s="10">
        <v>43100</v>
      </c>
      <c r="BC1141" s="9"/>
    </row>
    <row r="1142" spans="1:55" x14ac:dyDescent="0.25">
      <c r="A1142">
        <v>8129</v>
      </c>
      <c r="B1142" t="s">
        <v>402</v>
      </c>
      <c r="C1142" t="s">
        <v>463</v>
      </c>
      <c r="D1142" t="s">
        <v>482</v>
      </c>
      <c r="E1142" t="s">
        <v>455</v>
      </c>
      <c r="F1142" t="s">
        <v>1394</v>
      </c>
      <c r="O1142">
        <v>9848000000</v>
      </c>
      <c r="P1142" s="10">
        <v>42004</v>
      </c>
      <c r="Y1142">
        <v>6964000000</v>
      </c>
      <c r="Z1142" s="10">
        <v>42369</v>
      </c>
      <c r="AI1142" s="9">
        <v>2386000000</v>
      </c>
      <c r="AJ1142" s="10">
        <v>42735</v>
      </c>
      <c r="AS1142" s="9">
        <v>2252000000</v>
      </c>
      <c r="AT1142" s="10">
        <v>43100</v>
      </c>
      <c r="BC1142" s="9"/>
    </row>
    <row r="1143" spans="1:55" x14ac:dyDescent="0.25">
      <c r="A1143">
        <v>8129</v>
      </c>
      <c r="B1143" t="s">
        <v>402</v>
      </c>
      <c r="C1143" t="s">
        <v>463</v>
      </c>
      <c r="D1143" t="s">
        <v>482</v>
      </c>
      <c r="E1143" t="s">
        <v>455</v>
      </c>
      <c r="F1143" t="s">
        <v>1091</v>
      </c>
      <c r="O1143">
        <v>-1997000000</v>
      </c>
      <c r="P1143" s="10">
        <v>42004</v>
      </c>
      <c r="Y1143">
        <v>-1805000000</v>
      </c>
      <c r="Z1143" s="10">
        <v>42369</v>
      </c>
      <c r="AI1143" s="9">
        <v>-991000000</v>
      </c>
      <c r="AJ1143" s="10">
        <v>42735</v>
      </c>
      <c r="AS1143" s="9">
        <v>-197000000</v>
      </c>
      <c r="AT1143" s="10">
        <v>43100</v>
      </c>
      <c r="BC1143" s="9"/>
    </row>
    <row r="1144" spans="1:55" x14ac:dyDescent="0.25">
      <c r="A1144">
        <v>8129</v>
      </c>
      <c r="B1144" t="s">
        <v>402</v>
      </c>
      <c r="C1144" t="s">
        <v>463</v>
      </c>
      <c r="D1144" t="s">
        <v>482</v>
      </c>
      <c r="E1144" t="s">
        <v>483</v>
      </c>
      <c r="F1144" t="s">
        <v>316</v>
      </c>
      <c r="O1144">
        <v>6097000000</v>
      </c>
      <c r="P1144" s="10">
        <v>42004</v>
      </c>
      <c r="Y1144">
        <v>3640000000</v>
      </c>
      <c r="Z1144" s="10">
        <v>42369</v>
      </c>
      <c r="AI1144" s="9">
        <v>1961000000</v>
      </c>
      <c r="AJ1144" s="10">
        <v>42735</v>
      </c>
      <c r="AS1144" s="9">
        <v>2760000000</v>
      </c>
      <c r="AT1144" s="10">
        <v>43100</v>
      </c>
      <c r="BC1144" s="9"/>
    </row>
    <row r="1145" spans="1:55" x14ac:dyDescent="0.25">
      <c r="A1145">
        <v>8129</v>
      </c>
      <c r="B1145" t="s">
        <v>402</v>
      </c>
      <c r="C1145" t="s">
        <v>463</v>
      </c>
      <c r="D1145" t="s">
        <v>482</v>
      </c>
      <c r="E1145" t="s">
        <v>483</v>
      </c>
      <c r="F1145" t="s">
        <v>256</v>
      </c>
      <c r="O1145">
        <v>3472000000</v>
      </c>
      <c r="P1145" s="10">
        <v>42004</v>
      </c>
      <c r="Y1145">
        <v>1835000000</v>
      </c>
      <c r="Z1145" s="10">
        <v>42369</v>
      </c>
      <c r="AI1145" s="9">
        <v>495000000</v>
      </c>
      <c r="AJ1145" s="10">
        <v>42735</v>
      </c>
      <c r="AS1145" s="9">
        <v>261000000</v>
      </c>
      <c r="AT1145" s="10">
        <v>43100</v>
      </c>
      <c r="BC1145" s="9"/>
    </row>
    <row r="1146" spans="1:55" x14ac:dyDescent="0.25">
      <c r="A1146">
        <v>8129</v>
      </c>
      <c r="B1146" t="s">
        <v>402</v>
      </c>
      <c r="C1146" t="s">
        <v>463</v>
      </c>
      <c r="D1146" t="s">
        <v>482</v>
      </c>
      <c r="E1146" t="s">
        <v>483</v>
      </c>
      <c r="F1146" t="s">
        <v>44</v>
      </c>
      <c r="O1146">
        <v>645000000</v>
      </c>
      <c r="P1146" s="10">
        <v>42004</v>
      </c>
      <c r="Y1146">
        <v>365000000</v>
      </c>
      <c r="Z1146" s="10">
        <v>42369</v>
      </c>
      <c r="AI1146" s="9">
        <v>217000000</v>
      </c>
      <c r="AJ1146" s="10">
        <v>42735</v>
      </c>
      <c r="AS1146" s="9">
        <v>286000000</v>
      </c>
      <c r="AT1146" s="10">
        <v>43100</v>
      </c>
      <c r="BC1146" s="9"/>
    </row>
    <row r="1147" spans="1:55" x14ac:dyDescent="0.25">
      <c r="A1147">
        <v>8129</v>
      </c>
      <c r="B1147" t="s">
        <v>402</v>
      </c>
      <c r="C1147" t="s">
        <v>463</v>
      </c>
      <c r="D1147" t="s">
        <v>482</v>
      </c>
      <c r="E1147" t="s">
        <v>483</v>
      </c>
      <c r="F1147" t="s">
        <v>249</v>
      </c>
      <c r="O1147">
        <v>1157000000</v>
      </c>
      <c r="P1147" s="10">
        <v>42004</v>
      </c>
      <c r="Y1147">
        <v>1035000000</v>
      </c>
      <c r="Z1147" s="10">
        <v>42369</v>
      </c>
      <c r="AI1147" s="9">
        <v>340000000</v>
      </c>
      <c r="AJ1147" s="10">
        <v>42735</v>
      </c>
      <c r="AS1147" s="9">
        <v>188000000</v>
      </c>
      <c r="AT1147" s="10">
        <v>43100</v>
      </c>
      <c r="BC1147" s="9"/>
    </row>
    <row r="1148" spans="1:55" x14ac:dyDescent="0.25">
      <c r="A1148">
        <v>8129</v>
      </c>
      <c r="B1148" t="s">
        <v>402</v>
      </c>
      <c r="C1148" t="s">
        <v>463</v>
      </c>
      <c r="D1148" t="s">
        <v>482</v>
      </c>
      <c r="E1148" t="s">
        <v>483</v>
      </c>
      <c r="F1148" t="s">
        <v>1071</v>
      </c>
      <c r="O1148">
        <v>881000000</v>
      </c>
      <c r="P1148" s="10">
        <v>42004</v>
      </c>
      <c r="Y1148">
        <v>555000000</v>
      </c>
      <c r="Z1148" s="10">
        <v>42369</v>
      </c>
      <c r="AI1148" s="9">
        <v>339000000</v>
      </c>
      <c r="AJ1148" s="10">
        <v>42735</v>
      </c>
      <c r="AS1148" s="9">
        <v>295000000</v>
      </c>
      <c r="AT1148" s="10">
        <v>43100</v>
      </c>
      <c r="BC1148" s="9"/>
    </row>
    <row r="1149" spans="1:55" x14ac:dyDescent="0.25">
      <c r="A1149">
        <v>8129</v>
      </c>
      <c r="B1149" t="s">
        <v>402</v>
      </c>
      <c r="C1149" t="s">
        <v>463</v>
      </c>
      <c r="D1149" t="s">
        <v>482</v>
      </c>
      <c r="E1149" t="s">
        <v>483</v>
      </c>
      <c r="F1149" t="s">
        <v>290</v>
      </c>
      <c r="O1149">
        <v>715000000</v>
      </c>
      <c r="P1149" s="10">
        <v>42004</v>
      </c>
      <c r="Y1149">
        <v>634000000</v>
      </c>
      <c r="Z1149" s="10">
        <v>42369</v>
      </c>
      <c r="AI1149" s="9">
        <v>299000000</v>
      </c>
      <c r="AJ1149" s="10">
        <v>42735</v>
      </c>
      <c r="AS1149" s="9">
        <v>279000000</v>
      </c>
      <c r="AT1149" s="10">
        <v>43100</v>
      </c>
      <c r="BC1149" s="9"/>
    </row>
    <row r="1150" spans="1:55" x14ac:dyDescent="0.25">
      <c r="A1150">
        <v>8129</v>
      </c>
      <c r="B1150" t="s">
        <v>402</v>
      </c>
      <c r="C1150" t="s">
        <v>463</v>
      </c>
      <c r="D1150" t="s">
        <v>482</v>
      </c>
      <c r="E1150" t="s">
        <v>483</v>
      </c>
      <c r="F1150" t="s">
        <v>33</v>
      </c>
      <c r="O1150">
        <v>1299000000</v>
      </c>
      <c r="P1150" s="10">
        <v>42004</v>
      </c>
      <c r="Y1150">
        <v>605000000</v>
      </c>
      <c r="Z1150" s="10">
        <v>42369</v>
      </c>
      <c r="AI1150" s="9">
        <v>242000000</v>
      </c>
      <c r="AJ1150" s="10">
        <v>42735</v>
      </c>
      <c r="AS1150" s="9">
        <v>498000000</v>
      </c>
      <c r="AT1150" s="10">
        <v>43100</v>
      </c>
      <c r="BC1150" s="9"/>
    </row>
    <row r="1151" spans="1:55" x14ac:dyDescent="0.25">
      <c r="A1151">
        <v>8129</v>
      </c>
      <c r="B1151" t="s">
        <v>402</v>
      </c>
      <c r="C1151" t="s">
        <v>463</v>
      </c>
      <c r="D1151" t="s">
        <v>482</v>
      </c>
      <c r="E1151" t="s">
        <v>483</v>
      </c>
      <c r="F1151" t="s">
        <v>59</v>
      </c>
      <c r="O1151">
        <v>1905000000</v>
      </c>
      <c r="P1151" s="10">
        <v>42004</v>
      </c>
      <c r="Y1151">
        <v>1623000000</v>
      </c>
      <c r="Z1151" s="10">
        <v>42369</v>
      </c>
      <c r="AI1151" s="9">
        <v>557000000</v>
      </c>
      <c r="AJ1151" s="10">
        <v>42735</v>
      </c>
      <c r="AS1151" s="9">
        <v>298000000</v>
      </c>
      <c r="AT1151" s="10">
        <v>43100</v>
      </c>
      <c r="BC1151" s="9"/>
    </row>
    <row r="1152" spans="1:55" x14ac:dyDescent="0.25">
      <c r="A1152">
        <v>8129</v>
      </c>
      <c r="B1152" t="s">
        <v>402</v>
      </c>
      <c r="C1152" t="s">
        <v>463</v>
      </c>
      <c r="D1152" t="s">
        <v>482</v>
      </c>
      <c r="E1152" t="s">
        <v>483</v>
      </c>
      <c r="F1152" t="s">
        <v>287</v>
      </c>
      <c r="O1152">
        <v>459000000</v>
      </c>
      <c r="P1152" s="10">
        <v>42004</v>
      </c>
      <c r="Y1152">
        <v>532000000</v>
      </c>
      <c r="Z1152" s="10">
        <v>42369</v>
      </c>
      <c r="AI1152" s="9">
        <v>334000000</v>
      </c>
      <c r="AJ1152" s="10">
        <v>42735</v>
      </c>
      <c r="AS1152" s="9">
        <v>223000000</v>
      </c>
      <c r="AT1152" s="10">
        <v>43100</v>
      </c>
      <c r="BC1152" s="9"/>
    </row>
    <row r="1153" spans="1:55" x14ac:dyDescent="0.25">
      <c r="A1153">
        <v>8129</v>
      </c>
      <c r="B1153" t="s">
        <v>402</v>
      </c>
      <c r="C1153" t="s">
        <v>463</v>
      </c>
      <c r="D1153" t="s">
        <v>482</v>
      </c>
      <c r="E1153" t="s">
        <v>483</v>
      </c>
      <c r="F1153" t="s">
        <v>243</v>
      </c>
      <c r="O1153">
        <v>444000000</v>
      </c>
      <c r="P1153" s="10">
        <v>42004</v>
      </c>
      <c r="Y1153">
        <v>416000000</v>
      </c>
      <c r="Z1153" s="10">
        <v>42369</v>
      </c>
      <c r="AI1153" s="9">
        <v>258000000</v>
      </c>
      <c r="AJ1153" s="10">
        <v>42735</v>
      </c>
      <c r="AS1153" s="9">
        <v>310000000</v>
      </c>
      <c r="AT1153" s="10">
        <v>43100</v>
      </c>
      <c r="BC1153" s="9"/>
    </row>
    <row r="1154" spans="1:55" x14ac:dyDescent="0.25">
      <c r="A1154">
        <v>8129</v>
      </c>
      <c r="B1154" t="s">
        <v>402</v>
      </c>
      <c r="C1154" t="s">
        <v>463</v>
      </c>
      <c r="D1154" t="s">
        <v>482</v>
      </c>
      <c r="E1154" t="s">
        <v>483</v>
      </c>
      <c r="F1154" t="s">
        <v>458</v>
      </c>
      <c r="O1154">
        <v>4366000000</v>
      </c>
      <c r="P1154" s="10">
        <v>42004</v>
      </c>
      <c r="Y1154">
        <v>3517000000</v>
      </c>
      <c r="Z1154" s="10">
        <v>42369</v>
      </c>
      <c r="AI1154" s="9">
        <v>2209000000</v>
      </c>
      <c r="AJ1154" s="10">
        <v>42735</v>
      </c>
      <c r="AS1154" s="9">
        <v>1906000000</v>
      </c>
      <c r="AT1154" s="10">
        <v>43100</v>
      </c>
      <c r="BC1154" s="9"/>
    </row>
    <row r="1155" spans="1:55" x14ac:dyDescent="0.25">
      <c r="A1155">
        <v>329</v>
      </c>
      <c r="B1155" t="s">
        <v>238</v>
      </c>
      <c r="C1155" t="s">
        <v>553</v>
      </c>
      <c r="D1155" t="s">
        <v>482</v>
      </c>
      <c r="E1155" t="s">
        <v>455</v>
      </c>
      <c r="F1155" t="s">
        <v>1092</v>
      </c>
      <c r="O1155">
        <v>1503505000</v>
      </c>
      <c r="P1155" s="10">
        <v>42004</v>
      </c>
      <c r="Y1155">
        <v>1495856000</v>
      </c>
      <c r="Z1155" s="10">
        <v>42369</v>
      </c>
      <c r="AI1155" s="9">
        <v>1505023000</v>
      </c>
      <c r="AJ1155" s="10">
        <v>42735</v>
      </c>
      <c r="AS1155" s="9">
        <v>1508049000</v>
      </c>
      <c r="AT1155" s="10">
        <v>43100</v>
      </c>
      <c r="BC1155" s="9"/>
    </row>
    <row r="1156" spans="1:55" x14ac:dyDescent="0.25">
      <c r="A1156">
        <v>329</v>
      </c>
      <c r="B1156" t="s">
        <v>238</v>
      </c>
      <c r="C1156" t="s">
        <v>553</v>
      </c>
      <c r="D1156" t="s">
        <v>482</v>
      </c>
      <c r="E1156" t="s">
        <v>455</v>
      </c>
      <c r="F1156" t="s">
        <v>456</v>
      </c>
      <c r="O1156">
        <v>1211209000</v>
      </c>
      <c r="P1156" s="10">
        <v>42004</v>
      </c>
      <c r="Y1156">
        <v>1320982000</v>
      </c>
      <c r="Z1156" s="10">
        <v>42369</v>
      </c>
      <c r="AI1156" s="9">
        <v>1459333000</v>
      </c>
      <c r="AJ1156" s="10">
        <v>42735</v>
      </c>
      <c r="AS1156" s="9">
        <v>1437248000</v>
      </c>
      <c r="AT1156" s="10">
        <v>43100</v>
      </c>
      <c r="BC1156" s="9"/>
    </row>
    <row r="1157" spans="1:55" x14ac:dyDescent="0.25">
      <c r="A1157">
        <v>329</v>
      </c>
      <c r="B1157" t="s">
        <v>238</v>
      </c>
      <c r="C1157" t="s">
        <v>553</v>
      </c>
      <c r="D1157" t="s">
        <v>482</v>
      </c>
      <c r="E1157" t="s">
        <v>455</v>
      </c>
      <c r="F1157" t="s">
        <v>2118</v>
      </c>
      <c r="O1157">
        <v>183097000</v>
      </c>
      <c r="P1157" s="10">
        <v>42004</v>
      </c>
      <c r="Y1157">
        <v>165760000</v>
      </c>
      <c r="Z1157" s="10">
        <v>42369</v>
      </c>
      <c r="AI1157" s="9">
        <v>138793000</v>
      </c>
      <c r="AJ1157" s="10">
        <v>42735</v>
      </c>
      <c r="AS1157" s="9">
        <v>125445000</v>
      </c>
      <c r="AT1157" s="10">
        <v>43100</v>
      </c>
      <c r="BC1157" s="9"/>
    </row>
    <row r="1158" spans="1:55" x14ac:dyDescent="0.25">
      <c r="A1158">
        <v>223482</v>
      </c>
      <c r="B1158" t="s">
        <v>318</v>
      </c>
      <c r="C1158" t="s">
        <v>463</v>
      </c>
      <c r="D1158" t="s">
        <v>482</v>
      </c>
      <c r="E1158" t="s">
        <v>455</v>
      </c>
      <c r="F1158" t="s">
        <v>834</v>
      </c>
      <c r="O1158">
        <v>1621700000</v>
      </c>
      <c r="P1158" s="10">
        <v>42004</v>
      </c>
      <c r="Y1158">
        <v>1703000000</v>
      </c>
      <c r="Z1158" s="10">
        <v>42369</v>
      </c>
      <c r="AI1158" s="9">
        <v>1743200000</v>
      </c>
      <c r="AJ1158" s="10">
        <v>42735</v>
      </c>
      <c r="AS1158" s="9">
        <v>1904800000</v>
      </c>
      <c r="AT1158" s="10">
        <v>43100</v>
      </c>
      <c r="BC1158" s="9"/>
    </row>
    <row r="1159" spans="1:55" x14ac:dyDescent="0.25">
      <c r="A1159">
        <v>223482</v>
      </c>
      <c r="B1159" t="s">
        <v>318</v>
      </c>
      <c r="C1159" t="s">
        <v>463</v>
      </c>
      <c r="D1159" t="s">
        <v>482</v>
      </c>
      <c r="E1159" t="s">
        <v>455</v>
      </c>
      <c r="F1159" t="s">
        <v>1093</v>
      </c>
      <c r="O1159">
        <v>768300000</v>
      </c>
      <c r="P1159" s="10">
        <v>42004</v>
      </c>
      <c r="Y1159">
        <v>866100000</v>
      </c>
      <c r="Z1159" s="10">
        <v>42369</v>
      </c>
      <c r="AI1159" s="9">
        <v>965600000</v>
      </c>
      <c r="AJ1159" s="10">
        <v>42735</v>
      </c>
      <c r="AS1159" s="9">
        <v>1116300000</v>
      </c>
      <c r="AT1159" s="10">
        <v>43100</v>
      </c>
      <c r="BC1159" s="9"/>
    </row>
    <row r="1160" spans="1:55" x14ac:dyDescent="0.25">
      <c r="A1160">
        <v>223482</v>
      </c>
      <c r="B1160" t="s">
        <v>318</v>
      </c>
      <c r="C1160" t="s">
        <v>463</v>
      </c>
      <c r="D1160" t="s">
        <v>482</v>
      </c>
      <c r="E1160" t="s">
        <v>455</v>
      </c>
      <c r="F1160" t="s">
        <v>1094</v>
      </c>
      <c r="O1160">
        <v>-34000000</v>
      </c>
      <c r="P1160" s="10">
        <v>42004</v>
      </c>
      <c r="Y1160">
        <v>-32600000</v>
      </c>
      <c r="Z1160" s="10">
        <v>42369</v>
      </c>
      <c r="AI1160" s="9">
        <v>-22900000</v>
      </c>
      <c r="AJ1160" s="10">
        <v>42735</v>
      </c>
      <c r="AS1160" s="9">
        <v>-24400000</v>
      </c>
      <c r="AT1160" s="10">
        <v>43100</v>
      </c>
      <c r="BC1160" s="9"/>
    </row>
    <row r="1161" spans="1:55" x14ac:dyDescent="0.25">
      <c r="A1161">
        <v>483482</v>
      </c>
      <c r="B1161" t="s">
        <v>396</v>
      </c>
      <c r="C1161" t="s">
        <v>463</v>
      </c>
      <c r="D1161" t="s">
        <v>482</v>
      </c>
      <c r="E1161" t="s">
        <v>455</v>
      </c>
      <c r="F1161" t="s">
        <v>1095</v>
      </c>
      <c r="O1161">
        <v>571164000</v>
      </c>
      <c r="P1161" s="10">
        <v>42004</v>
      </c>
      <c r="Y1161">
        <v>591178000</v>
      </c>
      <c r="Z1161" s="10">
        <v>42369</v>
      </c>
      <c r="AI1161" s="9">
        <v>606307000</v>
      </c>
      <c r="AJ1161" s="10">
        <v>42735</v>
      </c>
      <c r="AS1161" s="9">
        <v>452617000</v>
      </c>
      <c r="AT1161" s="10">
        <v>43100</v>
      </c>
      <c r="BC1161" s="9"/>
    </row>
    <row r="1162" spans="1:55" x14ac:dyDescent="0.25">
      <c r="A1162">
        <v>483482</v>
      </c>
      <c r="B1162" t="s">
        <v>396</v>
      </c>
      <c r="C1162" t="s">
        <v>463</v>
      </c>
      <c r="D1162" t="s">
        <v>482</v>
      </c>
      <c r="E1162" t="s">
        <v>455</v>
      </c>
      <c r="F1162" t="s">
        <v>1096</v>
      </c>
      <c r="O1162">
        <v>598402000</v>
      </c>
      <c r="P1162" s="10">
        <v>42004</v>
      </c>
      <c r="Y1162">
        <v>632326000</v>
      </c>
      <c r="Z1162" s="10">
        <v>42369</v>
      </c>
      <c r="AI1162" s="9">
        <v>655657000</v>
      </c>
      <c r="AJ1162" s="10">
        <v>42735</v>
      </c>
      <c r="AS1162" s="9">
        <v>133925000</v>
      </c>
      <c r="AT1162" s="10">
        <v>43100</v>
      </c>
      <c r="BC1162" s="9"/>
    </row>
    <row r="1163" spans="1:55" x14ac:dyDescent="0.25">
      <c r="A1163">
        <v>483482</v>
      </c>
      <c r="B1163" t="s">
        <v>396</v>
      </c>
      <c r="C1163" t="s">
        <v>463</v>
      </c>
      <c r="D1163" t="s">
        <v>482</v>
      </c>
      <c r="E1163" t="s">
        <v>455</v>
      </c>
      <c r="F1163" t="s">
        <v>1097</v>
      </c>
      <c r="O1163">
        <v>846385000</v>
      </c>
      <c r="P1163" s="10">
        <v>42004</v>
      </c>
      <c r="Y1163">
        <v>913842000</v>
      </c>
      <c r="Z1163" s="10">
        <v>42369</v>
      </c>
      <c r="AI1163" s="9">
        <v>958542000</v>
      </c>
      <c r="AJ1163" s="10">
        <v>42735</v>
      </c>
      <c r="AS1163" s="9">
        <v>944825000</v>
      </c>
      <c r="AT1163" s="10">
        <v>43100</v>
      </c>
      <c r="BC1163" s="9"/>
    </row>
    <row r="1164" spans="1:55" x14ac:dyDescent="0.25">
      <c r="A1164">
        <v>483482</v>
      </c>
      <c r="B1164" t="s">
        <v>396</v>
      </c>
      <c r="C1164" t="s">
        <v>463</v>
      </c>
      <c r="D1164" t="s">
        <v>482</v>
      </c>
      <c r="E1164" t="s">
        <v>455</v>
      </c>
      <c r="F1164" t="s">
        <v>1098</v>
      </c>
      <c r="O1164">
        <v>837667000</v>
      </c>
      <c r="P1164" s="10">
        <v>42004</v>
      </c>
      <c r="Y1164">
        <v>785660000</v>
      </c>
      <c r="Z1164" s="10">
        <v>42369</v>
      </c>
      <c r="AI1164" s="9">
        <v>817059000</v>
      </c>
      <c r="AJ1164" s="10">
        <v>42735</v>
      </c>
      <c r="AS1164" s="9">
        <v>673776000</v>
      </c>
      <c r="AT1164" s="10">
        <v>43100</v>
      </c>
      <c r="BC1164" s="9"/>
    </row>
    <row r="1165" spans="1:55" x14ac:dyDescent="0.25">
      <c r="A1165">
        <v>483482</v>
      </c>
      <c r="B1165" t="s">
        <v>396</v>
      </c>
      <c r="C1165" t="s">
        <v>463</v>
      </c>
      <c r="D1165" t="s">
        <v>482</v>
      </c>
      <c r="E1165" t="s">
        <v>455</v>
      </c>
      <c r="F1165" t="s">
        <v>1099</v>
      </c>
      <c r="P1165" s="10"/>
      <c r="Y1165">
        <v>447077000</v>
      </c>
      <c r="Z1165" s="10">
        <v>42369</v>
      </c>
      <c r="AI1165" s="9">
        <v>490231000</v>
      </c>
      <c r="AJ1165" s="10">
        <v>42735</v>
      </c>
      <c r="AS1165" s="9">
        <v>519910000</v>
      </c>
      <c r="AT1165" s="10">
        <v>43100</v>
      </c>
      <c r="BC1165" s="9"/>
    </row>
    <row r="1166" spans="1:55" x14ac:dyDescent="0.25">
      <c r="A1166">
        <v>483482</v>
      </c>
      <c r="B1166" t="s">
        <v>396</v>
      </c>
      <c r="C1166" t="s">
        <v>463</v>
      </c>
      <c r="D1166" t="s">
        <v>482</v>
      </c>
      <c r="E1166" t="s">
        <v>455</v>
      </c>
      <c r="F1166" t="s">
        <v>1100</v>
      </c>
      <c r="O1166">
        <v>-839200000</v>
      </c>
      <c r="P1166" s="10">
        <v>42004</v>
      </c>
      <c r="Y1166">
        <v>-974636000</v>
      </c>
      <c r="Z1166" s="10">
        <v>42369</v>
      </c>
      <c r="AI1166" s="9">
        <v>-1019539000</v>
      </c>
      <c r="AJ1166" s="10">
        <v>42735</v>
      </c>
      <c r="AS1166" s="9">
        <v>0</v>
      </c>
      <c r="AT1166" s="10">
        <v>43100</v>
      </c>
      <c r="BC1166" s="9"/>
    </row>
    <row r="1167" spans="1:55" x14ac:dyDescent="0.25">
      <c r="A1167">
        <v>8087</v>
      </c>
      <c r="B1167" t="s">
        <v>430</v>
      </c>
      <c r="C1167" t="s">
        <v>463</v>
      </c>
      <c r="D1167" t="s">
        <v>482</v>
      </c>
      <c r="E1167" t="s">
        <v>455</v>
      </c>
      <c r="F1167" t="s">
        <v>1101</v>
      </c>
      <c r="O1167">
        <v>2442000000</v>
      </c>
      <c r="P1167" s="10">
        <v>42004</v>
      </c>
      <c r="Y1167">
        <v>2231000000</v>
      </c>
      <c r="Z1167" s="10">
        <v>42369</v>
      </c>
      <c r="AI1167" s="9">
        <v>2246000000</v>
      </c>
      <c r="AJ1167" s="10">
        <v>42735</v>
      </c>
      <c r="AS1167" s="9">
        <v>2004000000</v>
      </c>
      <c r="AT1167" s="10">
        <v>43100</v>
      </c>
      <c r="BC1167" s="9"/>
    </row>
    <row r="1168" spans="1:55" x14ac:dyDescent="0.25">
      <c r="A1168">
        <v>8087</v>
      </c>
      <c r="B1168" t="s">
        <v>430</v>
      </c>
      <c r="C1168" t="s">
        <v>463</v>
      </c>
      <c r="D1168" t="s">
        <v>482</v>
      </c>
      <c r="E1168" t="s">
        <v>455</v>
      </c>
      <c r="F1168" t="s">
        <v>1102</v>
      </c>
      <c r="O1168">
        <v>1474000000</v>
      </c>
      <c r="P1168" s="10">
        <v>42004</v>
      </c>
      <c r="Y1168">
        <v>1422000000</v>
      </c>
      <c r="Z1168" s="10">
        <v>42369</v>
      </c>
      <c r="AI1168" s="9">
        <v>1393000000</v>
      </c>
      <c r="AJ1168" s="10">
        <v>42735</v>
      </c>
      <c r="AS1168" s="9">
        <v>1421000000</v>
      </c>
      <c r="AT1168" s="10">
        <v>43100</v>
      </c>
      <c r="BC1168" s="9"/>
    </row>
    <row r="1169" spans="1:55" x14ac:dyDescent="0.25">
      <c r="A1169">
        <v>8087</v>
      </c>
      <c r="B1169" t="s">
        <v>430</v>
      </c>
      <c r="C1169" t="s">
        <v>463</v>
      </c>
      <c r="D1169" t="s">
        <v>482</v>
      </c>
      <c r="E1169" t="s">
        <v>455</v>
      </c>
      <c r="F1169" t="s">
        <v>1371</v>
      </c>
      <c r="P1169" s="10"/>
      <c r="Z1169" s="10"/>
      <c r="AI1169" s="9">
        <v>132000000</v>
      </c>
      <c r="AJ1169" s="10">
        <v>42735</v>
      </c>
      <c r="AS1169" s="9">
        <v>1282000000</v>
      </c>
      <c r="AT1169" s="10">
        <v>43100</v>
      </c>
      <c r="BC1169" s="9"/>
    </row>
    <row r="1170" spans="1:55" x14ac:dyDescent="0.25">
      <c r="A1170">
        <v>223482</v>
      </c>
      <c r="B1170" t="s">
        <v>318</v>
      </c>
      <c r="C1170" t="s">
        <v>463</v>
      </c>
      <c r="D1170" t="s">
        <v>482</v>
      </c>
      <c r="E1170" t="s">
        <v>483</v>
      </c>
      <c r="F1170" t="s">
        <v>316</v>
      </c>
      <c r="O1170">
        <v>1447900000</v>
      </c>
      <c r="P1170" s="10">
        <v>42004</v>
      </c>
      <c r="Y1170">
        <v>1531400000</v>
      </c>
      <c r="Z1170" s="10">
        <v>42369</v>
      </c>
      <c r="AI1170" s="9">
        <v>1570700000</v>
      </c>
      <c r="AJ1170" s="10">
        <v>42735</v>
      </c>
      <c r="AS1170" s="9"/>
      <c r="AT1170" s="10"/>
      <c r="BC1170" s="9"/>
    </row>
    <row r="1171" spans="1:55" x14ac:dyDescent="0.25">
      <c r="A1171">
        <v>223482</v>
      </c>
      <c r="B1171" t="s">
        <v>318</v>
      </c>
      <c r="C1171" t="s">
        <v>463</v>
      </c>
      <c r="D1171" t="s">
        <v>482</v>
      </c>
      <c r="E1171" t="s">
        <v>483</v>
      </c>
      <c r="F1171" t="s">
        <v>59</v>
      </c>
      <c r="O1171">
        <v>691800000</v>
      </c>
      <c r="P1171" s="10">
        <v>42004</v>
      </c>
      <c r="Y1171">
        <v>787100000</v>
      </c>
      <c r="Z1171" s="10">
        <v>42369</v>
      </c>
      <c r="AI1171" s="9">
        <v>887100000</v>
      </c>
      <c r="AJ1171" s="10">
        <v>42735</v>
      </c>
      <c r="AS1171" s="9"/>
      <c r="AT1171" s="10"/>
      <c r="BC1171" s="9"/>
    </row>
    <row r="1172" spans="1:55" x14ac:dyDescent="0.25">
      <c r="A1172">
        <v>223482</v>
      </c>
      <c r="B1172" t="s">
        <v>318</v>
      </c>
      <c r="C1172" t="s">
        <v>463</v>
      </c>
      <c r="D1172" t="s">
        <v>482</v>
      </c>
      <c r="E1172" t="s">
        <v>483</v>
      </c>
      <c r="F1172" t="s">
        <v>44</v>
      </c>
      <c r="O1172">
        <v>128800000</v>
      </c>
      <c r="P1172" s="10">
        <v>42004</v>
      </c>
      <c r="Y1172">
        <v>129900000</v>
      </c>
      <c r="Z1172" s="10">
        <v>42369</v>
      </c>
      <c r="AI1172" s="9">
        <v>138700000</v>
      </c>
      <c r="AJ1172" s="10">
        <v>42735</v>
      </c>
      <c r="AS1172" s="9"/>
      <c r="AT1172" s="10"/>
      <c r="BC1172" s="9"/>
    </row>
    <row r="1173" spans="1:55" x14ac:dyDescent="0.25">
      <c r="A1173">
        <v>223482</v>
      </c>
      <c r="B1173" t="s">
        <v>318</v>
      </c>
      <c r="C1173" t="s">
        <v>463</v>
      </c>
      <c r="D1173" t="s">
        <v>482</v>
      </c>
      <c r="E1173" t="s">
        <v>483</v>
      </c>
      <c r="F1173" t="s">
        <v>653</v>
      </c>
      <c r="O1173">
        <v>87500000</v>
      </c>
      <c r="P1173" s="10">
        <v>42004</v>
      </c>
      <c r="Y1173">
        <v>88100000</v>
      </c>
      <c r="Z1173" s="10">
        <v>42369</v>
      </c>
      <c r="AI1173" s="9">
        <v>89400000</v>
      </c>
      <c r="AJ1173" s="10">
        <v>42735</v>
      </c>
      <c r="AS1173" s="9"/>
      <c r="AT1173" s="10"/>
      <c r="BC1173" s="9"/>
    </row>
    <row r="1174" spans="1:55" x14ac:dyDescent="0.25">
      <c r="A1174">
        <v>483482</v>
      </c>
      <c r="B1174" t="s">
        <v>396</v>
      </c>
      <c r="C1174" t="s">
        <v>463</v>
      </c>
      <c r="D1174" t="s">
        <v>482</v>
      </c>
      <c r="E1174" t="s">
        <v>483</v>
      </c>
      <c r="F1174" t="s">
        <v>316</v>
      </c>
      <c r="O1174">
        <v>708293000</v>
      </c>
      <c r="P1174" s="10">
        <v>42004</v>
      </c>
      <c r="Y1174">
        <v>768815000</v>
      </c>
      <c r="Z1174" s="10">
        <v>42369</v>
      </c>
      <c r="AI1174" s="9">
        <v>815153000</v>
      </c>
      <c r="AJ1174" s="10">
        <v>42735</v>
      </c>
      <c r="AS1174" s="9">
        <v>888241000</v>
      </c>
      <c r="AT1174" s="10">
        <v>43100</v>
      </c>
      <c r="BC1174" s="9"/>
    </row>
    <row r="1175" spans="1:55" x14ac:dyDescent="0.25">
      <c r="A1175">
        <v>483482</v>
      </c>
      <c r="B1175" t="s">
        <v>396</v>
      </c>
      <c r="C1175" t="s">
        <v>463</v>
      </c>
      <c r="D1175" t="s">
        <v>482</v>
      </c>
      <c r="E1175" t="s">
        <v>483</v>
      </c>
      <c r="F1175" t="s">
        <v>1006</v>
      </c>
      <c r="O1175">
        <v>166150000</v>
      </c>
      <c r="P1175" s="10">
        <v>42004</v>
      </c>
      <c r="Y1175">
        <v>157962000</v>
      </c>
      <c r="Z1175" s="10">
        <v>42369</v>
      </c>
      <c r="AI1175" s="9">
        <v>153607000</v>
      </c>
      <c r="AJ1175" s="10">
        <v>42735</v>
      </c>
      <c r="AS1175" s="9">
        <v>162672000</v>
      </c>
      <c r="AT1175" s="10">
        <v>43100</v>
      </c>
      <c r="BC1175" s="9"/>
    </row>
    <row r="1176" spans="1:55" x14ac:dyDescent="0.25">
      <c r="A1176">
        <v>483482</v>
      </c>
      <c r="B1176" t="s">
        <v>396</v>
      </c>
      <c r="C1176" t="s">
        <v>463</v>
      </c>
      <c r="D1176" t="s">
        <v>482</v>
      </c>
      <c r="E1176" t="s">
        <v>483</v>
      </c>
      <c r="F1176" t="s">
        <v>113</v>
      </c>
      <c r="O1176">
        <v>204747000</v>
      </c>
      <c r="P1176" s="10">
        <v>42004</v>
      </c>
      <c r="Y1176">
        <v>176491000</v>
      </c>
      <c r="Z1176" s="10">
        <v>42369</v>
      </c>
      <c r="AI1176" s="9">
        <v>182644000</v>
      </c>
      <c r="AJ1176" s="10">
        <v>42735</v>
      </c>
      <c r="AS1176" s="9">
        <v>192126000</v>
      </c>
      <c r="AT1176" s="10">
        <v>43100</v>
      </c>
      <c r="BC1176" s="9"/>
    </row>
    <row r="1177" spans="1:55" x14ac:dyDescent="0.25">
      <c r="A1177">
        <v>483482</v>
      </c>
      <c r="B1177" t="s">
        <v>396</v>
      </c>
      <c r="C1177" t="s">
        <v>463</v>
      </c>
      <c r="D1177" t="s">
        <v>482</v>
      </c>
      <c r="E1177" t="s">
        <v>483</v>
      </c>
      <c r="F1177" t="s">
        <v>105</v>
      </c>
      <c r="O1177">
        <v>127363000</v>
      </c>
      <c r="P1177" s="10">
        <v>42004</v>
      </c>
      <c r="Y1177">
        <v>110477000</v>
      </c>
      <c r="Z1177" s="10">
        <v>42369</v>
      </c>
      <c r="AI1177" s="9">
        <v>118681000</v>
      </c>
      <c r="AJ1177" s="10">
        <v>42735</v>
      </c>
      <c r="AS1177" s="9">
        <v>130427000</v>
      </c>
      <c r="AT1177" s="10">
        <v>43100</v>
      </c>
      <c r="BC1177" s="9"/>
    </row>
    <row r="1178" spans="1:55" x14ac:dyDescent="0.25">
      <c r="A1178">
        <v>483482</v>
      </c>
      <c r="B1178" t="s">
        <v>396</v>
      </c>
      <c r="C1178" t="s">
        <v>463</v>
      </c>
      <c r="D1178" t="s">
        <v>482</v>
      </c>
      <c r="E1178" t="s">
        <v>483</v>
      </c>
      <c r="F1178" t="s">
        <v>290</v>
      </c>
      <c r="O1178">
        <v>77271000</v>
      </c>
      <c r="P1178" s="10">
        <v>42004</v>
      </c>
      <c r="Y1178">
        <v>71679000</v>
      </c>
      <c r="Z1178" s="10">
        <v>42369</v>
      </c>
      <c r="AI1178" s="9">
        <v>61513000</v>
      </c>
      <c r="AJ1178" s="10">
        <v>42735</v>
      </c>
      <c r="AS1178" s="9">
        <v>64361000</v>
      </c>
      <c r="AT1178" s="10">
        <v>43100</v>
      </c>
      <c r="BC1178" s="9"/>
    </row>
    <row r="1179" spans="1:55" x14ac:dyDescent="0.25">
      <c r="A1179">
        <v>483482</v>
      </c>
      <c r="B1179" t="s">
        <v>396</v>
      </c>
      <c r="C1179" t="s">
        <v>463</v>
      </c>
      <c r="D1179" t="s">
        <v>482</v>
      </c>
      <c r="E1179" t="s">
        <v>483</v>
      </c>
      <c r="F1179" t="s">
        <v>279</v>
      </c>
      <c r="O1179">
        <v>71347000</v>
      </c>
      <c r="P1179" s="10">
        <v>42004</v>
      </c>
      <c r="Y1179">
        <v>64622000</v>
      </c>
      <c r="Z1179" s="10">
        <v>42369</v>
      </c>
      <c r="AI1179" s="9">
        <v>62115000</v>
      </c>
      <c r="AJ1179" s="10">
        <v>42735</v>
      </c>
      <c r="AS1179" s="9">
        <v>63090000</v>
      </c>
      <c r="AT1179" s="10">
        <v>43100</v>
      </c>
      <c r="BC1179" s="9"/>
    </row>
    <row r="1180" spans="1:55" x14ac:dyDescent="0.25">
      <c r="A1180">
        <v>483482</v>
      </c>
      <c r="B1180" t="s">
        <v>396</v>
      </c>
      <c r="C1180" t="s">
        <v>463</v>
      </c>
      <c r="D1180" t="s">
        <v>482</v>
      </c>
      <c r="E1180" t="s">
        <v>483</v>
      </c>
      <c r="F1180" t="s">
        <v>938</v>
      </c>
      <c r="O1180">
        <v>398645000</v>
      </c>
      <c r="P1180" s="10">
        <v>42004</v>
      </c>
      <c r="Y1180">
        <v>349178000</v>
      </c>
      <c r="Z1180" s="10">
        <v>42369</v>
      </c>
      <c r="AI1180" s="9">
        <v>374008000</v>
      </c>
      <c r="AJ1180" s="10">
        <v>42735</v>
      </c>
      <c r="AS1180" s="9">
        <v>399923000</v>
      </c>
      <c r="AT1180" s="10">
        <v>43100</v>
      </c>
      <c r="BC1180" s="9"/>
    </row>
    <row r="1181" spans="1:55" x14ac:dyDescent="0.25">
      <c r="A1181">
        <v>483482</v>
      </c>
      <c r="B1181" t="s">
        <v>396</v>
      </c>
      <c r="C1181" t="s">
        <v>463</v>
      </c>
      <c r="D1181" t="s">
        <v>482</v>
      </c>
      <c r="E1181" t="s">
        <v>483</v>
      </c>
      <c r="F1181" t="s">
        <v>59</v>
      </c>
      <c r="O1181">
        <v>404293000</v>
      </c>
      <c r="P1181" s="10">
        <v>42004</v>
      </c>
      <c r="Y1181">
        <v>362950000</v>
      </c>
      <c r="Z1181" s="10">
        <v>42369</v>
      </c>
      <c r="AI1181" s="9">
        <v>374996000</v>
      </c>
      <c r="AJ1181" s="10">
        <v>42735</v>
      </c>
      <c r="AS1181" s="9">
        <v>439373000</v>
      </c>
      <c r="AT1181" s="10">
        <v>43100</v>
      </c>
      <c r="BC1181" s="9"/>
    </row>
    <row r="1182" spans="1:55" x14ac:dyDescent="0.25">
      <c r="A1182">
        <v>483482</v>
      </c>
      <c r="B1182" t="s">
        <v>396</v>
      </c>
      <c r="C1182" t="s">
        <v>463</v>
      </c>
      <c r="D1182" t="s">
        <v>482</v>
      </c>
      <c r="E1182" t="s">
        <v>483</v>
      </c>
      <c r="F1182" t="s">
        <v>1093</v>
      </c>
      <c r="O1182">
        <v>327874000</v>
      </c>
      <c r="P1182" s="10">
        <v>42004</v>
      </c>
      <c r="Y1182">
        <v>333273000</v>
      </c>
      <c r="Z1182" s="10">
        <v>42369</v>
      </c>
      <c r="AI1182" s="9">
        <v>365540000</v>
      </c>
      <c r="AJ1182" s="10">
        <v>42735</v>
      </c>
      <c r="AS1182" s="9">
        <v>384840000</v>
      </c>
      <c r="AT1182" s="10">
        <v>43100</v>
      </c>
      <c r="BC1182" s="9"/>
    </row>
    <row r="1183" spans="1:55" x14ac:dyDescent="0.25">
      <c r="A1183">
        <v>8087</v>
      </c>
      <c r="B1183" t="s">
        <v>430</v>
      </c>
      <c r="C1183" t="s">
        <v>463</v>
      </c>
      <c r="D1183" t="s">
        <v>482</v>
      </c>
      <c r="E1183" t="s">
        <v>483</v>
      </c>
      <c r="F1183" t="s">
        <v>316</v>
      </c>
      <c r="O1183">
        <v>1477000000</v>
      </c>
      <c r="P1183" s="10">
        <v>42004</v>
      </c>
      <c r="Y1183">
        <v>1490000000</v>
      </c>
      <c r="Z1183" s="10">
        <v>42369</v>
      </c>
      <c r="AI1183" s="9">
        <v>1574000000</v>
      </c>
      <c r="AJ1183" s="10">
        <v>42735</v>
      </c>
      <c r="AS1183" s="9">
        <v>2161000000</v>
      </c>
      <c r="AT1183" s="10">
        <v>43100</v>
      </c>
      <c r="BC1183" s="9"/>
    </row>
    <row r="1184" spans="1:55" x14ac:dyDescent="0.25">
      <c r="A1184">
        <v>8087</v>
      </c>
      <c r="B1184" t="s">
        <v>430</v>
      </c>
      <c r="C1184" t="s">
        <v>463</v>
      </c>
      <c r="D1184" t="s">
        <v>482</v>
      </c>
      <c r="E1184" t="s">
        <v>483</v>
      </c>
      <c r="F1184" t="s">
        <v>569</v>
      </c>
      <c r="O1184">
        <v>1379000000</v>
      </c>
      <c r="P1184" s="10">
        <v>42004</v>
      </c>
      <c r="Y1184">
        <v>1179000000</v>
      </c>
      <c r="Z1184" s="10">
        <v>42369</v>
      </c>
      <c r="AI1184" s="9">
        <v>1195000000</v>
      </c>
      <c r="AJ1184" s="10">
        <v>42735</v>
      </c>
      <c r="AS1184" s="9">
        <v>1335000000</v>
      </c>
      <c r="AT1184" s="10">
        <v>43100</v>
      </c>
      <c r="BC1184" s="9"/>
    </row>
    <row r="1185" spans="1:55" x14ac:dyDescent="0.25">
      <c r="A1185">
        <v>8087</v>
      </c>
      <c r="B1185" t="s">
        <v>430</v>
      </c>
      <c r="C1185" t="s">
        <v>463</v>
      </c>
      <c r="D1185" t="s">
        <v>482</v>
      </c>
      <c r="E1185" t="s">
        <v>483</v>
      </c>
      <c r="F1185" t="s">
        <v>578</v>
      </c>
      <c r="O1185">
        <v>478000000</v>
      </c>
      <c r="P1185" s="10">
        <v>42004</v>
      </c>
      <c r="Y1185">
        <v>482000000</v>
      </c>
      <c r="Z1185" s="10">
        <v>42369</v>
      </c>
      <c r="AI1185" s="9">
        <v>518000000</v>
      </c>
      <c r="AJ1185" s="10">
        <v>42735</v>
      </c>
      <c r="AS1185" s="9">
        <v>611000000</v>
      </c>
      <c r="AT1185" s="10">
        <v>43100</v>
      </c>
      <c r="BC1185" s="9"/>
    </row>
    <row r="1186" spans="1:55" x14ac:dyDescent="0.25">
      <c r="A1186">
        <v>8087</v>
      </c>
      <c r="B1186" t="s">
        <v>430</v>
      </c>
      <c r="C1186" t="s">
        <v>463</v>
      </c>
      <c r="D1186" t="s">
        <v>482</v>
      </c>
      <c r="E1186" t="s">
        <v>483</v>
      </c>
      <c r="F1186" t="s">
        <v>458</v>
      </c>
      <c r="O1186">
        <v>582000000</v>
      </c>
      <c r="P1186" s="10">
        <v>42004</v>
      </c>
      <c r="Y1186">
        <v>502000000</v>
      </c>
      <c r="Z1186" s="10">
        <v>42369</v>
      </c>
      <c r="AI1186" s="9">
        <v>484000000</v>
      </c>
      <c r="AJ1186" s="10">
        <v>42735</v>
      </c>
      <c r="AS1186" s="9">
        <v>600000000</v>
      </c>
      <c r="AT1186" s="10">
        <v>43100</v>
      </c>
      <c r="BC1186" s="9"/>
    </row>
    <row r="1187" spans="1:55" ht="13.5" customHeight="1" x14ac:dyDescent="0.25">
      <c r="A1187">
        <v>546</v>
      </c>
      <c r="B1187" t="s">
        <v>1157</v>
      </c>
      <c r="C1187" t="s">
        <v>542</v>
      </c>
      <c r="D1187" t="s">
        <v>482</v>
      </c>
      <c r="E1187" t="s">
        <v>455</v>
      </c>
      <c r="F1187" t="s">
        <v>456</v>
      </c>
      <c r="O1187">
        <v>417488402000</v>
      </c>
      <c r="P1187" s="10">
        <v>42004</v>
      </c>
      <c r="Y1187">
        <v>448808128000</v>
      </c>
      <c r="Z1187" s="10">
        <v>42369</v>
      </c>
      <c r="AI1187">
        <v>469899044000</v>
      </c>
      <c r="AJ1187" s="10">
        <v>42735</v>
      </c>
      <c r="AS1187" s="9">
        <v>484300578000</v>
      </c>
      <c r="AT1187" s="10">
        <v>43100</v>
      </c>
      <c r="BC1187" s="9"/>
    </row>
    <row r="1188" spans="1:55" ht="14.25" customHeight="1" x14ac:dyDescent="0.25">
      <c r="A1188">
        <v>546</v>
      </c>
      <c r="B1188" t="s">
        <v>1157</v>
      </c>
      <c r="C1188" t="s">
        <v>542</v>
      </c>
      <c r="D1188" t="s">
        <v>482</v>
      </c>
      <c r="E1188" t="s">
        <v>455</v>
      </c>
      <c r="F1188" t="s">
        <v>1103</v>
      </c>
      <c r="P1188" s="10"/>
      <c r="Z1188" s="10"/>
      <c r="AI1188">
        <v>-4857572000</v>
      </c>
      <c r="AJ1188" s="10">
        <v>42735</v>
      </c>
      <c r="AT1188" s="10"/>
      <c r="BC1188" s="9"/>
    </row>
    <row r="1189" spans="1:55" ht="14.25" customHeight="1" x14ac:dyDescent="0.25">
      <c r="A1189">
        <v>546</v>
      </c>
      <c r="B1189" t="s">
        <v>1157</v>
      </c>
      <c r="C1189" t="s">
        <v>542</v>
      </c>
      <c r="D1189" t="s">
        <v>482</v>
      </c>
      <c r="E1189" t="s">
        <v>455</v>
      </c>
      <c r="F1189" t="s">
        <v>1104</v>
      </c>
      <c r="O1189">
        <v>27801758000</v>
      </c>
      <c r="P1189" s="10">
        <v>42004</v>
      </c>
      <c r="Y1189">
        <v>29584350000</v>
      </c>
      <c r="Z1189" s="10">
        <v>42369</v>
      </c>
      <c r="AI1189">
        <v>26961508000</v>
      </c>
      <c r="AJ1189" s="10">
        <v>42735</v>
      </c>
      <c r="AS1189" s="9">
        <v>25239999000</v>
      </c>
      <c r="AT1189" s="10">
        <v>43100</v>
      </c>
      <c r="BC1189" s="9"/>
    </row>
    <row r="1190" spans="1:55" x14ac:dyDescent="0.25">
      <c r="A1190">
        <v>1174</v>
      </c>
      <c r="B1190" t="s">
        <v>358</v>
      </c>
      <c r="C1190" t="s">
        <v>463</v>
      </c>
      <c r="D1190" t="s">
        <v>482</v>
      </c>
      <c r="E1190" t="s">
        <v>455</v>
      </c>
      <c r="F1190" t="s">
        <v>1105</v>
      </c>
      <c r="O1190">
        <v>3543500000</v>
      </c>
      <c r="P1190" s="10">
        <v>42004</v>
      </c>
      <c r="Y1190">
        <v>3549800000</v>
      </c>
      <c r="Z1190" s="10">
        <v>42369</v>
      </c>
      <c r="AI1190" s="9">
        <v>3692800000</v>
      </c>
      <c r="AJ1190" s="10">
        <v>42735</v>
      </c>
      <c r="AS1190" s="9">
        <v>3968800000</v>
      </c>
      <c r="AT1190" s="10">
        <v>43100</v>
      </c>
      <c r="BC1190" s="9"/>
    </row>
    <row r="1191" spans="1:55" x14ac:dyDescent="0.25">
      <c r="A1191">
        <v>1174</v>
      </c>
      <c r="B1191" t="s">
        <v>358</v>
      </c>
      <c r="C1191" t="s">
        <v>463</v>
      </c>
      <c r="D1191" t="s">
        <v>482</v>
      </c>
      <c r="E1191" t="s">
        <v>455</v>
      </c>
      <c r="F1191" t="s">
        <v>1106</v>
      </c>
      <c r="O1191">
        <v>2511500000</v>
      </c>
      <c r="P1191" s="10">
        <v>42004</v>
      </c>
      <c r="Y1191">
        <v>3314600000</v>
      </c>
      <c r="Z1191" s="10">
        <v>42369</v>
      </c>
      <c r="AI1191" s="9">
        <v>5365900000</v>
      </c>
      <c r="AJ1191" s="10">
        <v>42735</v>
      </c>
      <c r="AS1191" s="9">
        <v>5710100000</v>
      </c>
      <c r="AT1191" s="10">
        <v>43100</v>
      </c>
      <c r="BC1191" s="9"/>
    </row>
    <row r="1192" spans="1:55" x14ac:dyDescent="0.25">
      <c r="A1192">
        <v>1174</v>
      </c>
      <c r="B1192" t="s">
        <v>358</v>
      </c>
      <c r="C1192" t="s">
        <v>463</v>
      </c>
      <c r="D1192" t="s">
        <v>482</v>
      </c>
      <c r="E1192" t="s">
        <v>455</v>
      </c>
      <c r="F1192" t="s">
        <v>1107</v>
      </c>
      <c r="O1192">
        <v>2193100000</v>
      </c>
      <c r="P1192" s="10">
        <v>42004</v>
      </c>
      <c r="Y1192">
        <v>2736800000</v>
      </c>
      <c r="Z1192" s="10">
        <v>42369</v>
      </c>
      <c r="AI1192" s="9">
        <v>2785400000</v>
      </c>
      <c r="AJ1192" s="10">
        <v>42735</v>
      </c>
      <c r="AS1192" s="9">
        <v>2810900000</v>
      </c>
      <c r="AT1192" s="10">
        <v>43100</v>
      </c>
      <c r="BC1192" s="9"/>
    </row>
    <row r="1193" spans="1:55" x14ac:dyDescent="0.25">
      <c r="A1193">
        <v>1174</v>
      </c>
      <c r="B1193" t="s">
        <v>358</v>
      </c>
      <c r="C1193" t="s">
        <v>463</v>
      </c>
      <c r="D1193" t="s">
        <v>482</v>
      </c>
      <c r="E1193" t="s">
        <v>455</v>
      </c>
      <c r="F1193" t="s">
        <v>2075</v>
      </c>
      <c r="O1193">
        <v>4618800000</v>
      </c>
      <c r="P1193" s="10">
        <v>42004</v>
      </c>
      <c r="Y1193">
        <v>4832500000</v>
      </c>
      <c r="Z1193" s="10">
        <v>42369</v>
      </c>
      <c r="AI1193" s="9">
        <v>5038300000</v>
      </c>
      <c r="AJ1193" s="10">
        <v>42735</v>
      </c>
      <c r="AS1193" s="9">
        <v>5839900000</v>
      </c>
      <c r="AT1193" s="10">
        <v>43100</v>
      </c>
      <c r="BC1193" s="9"/>
    </row>
    <row r="1194" spans="1:55" x14ac:dyDescent="0.25">
      <c r="A1194">
        <v>1573</v>
      </c>
      <c r="B1194" t="s">
        <v>407</v>
      </c>
      <c r="C1194" t="s">
        <v>463</v>
      </c>
      <c r="D1194" t="s">
        <v>482</v>
      </c>
      <c r="E1194" t="s">
        <v>455</v>
      </c>
      <c r="F1194" t="s">
        <v>1108</v>
      </c>
      <c r="O1194">
        <v>1728100000</v>
      </c>
      <c r="P1194" s="10">
        <v>42004</v>
      </c>
      <c r="Y1194">
        <v>1809300000</v>
      </c>
      <c r="Z1194" s="10">
        <v>42369</v>
      </c>
      <c r="AI1194" s="9">
        <v>2116000000</v>
      </c>
      <c r="AJ1194" s="10">
        <v>42735</v>
      </c>
      <c r="AS1194" s="9"/>
      <c r="AT1194" s="10"/>
      <c r="BC1194" s="9"/>
    </row>
    <row r="1195" spans="1:55" x14ac:dyDescent="0.25">
      <c r="A1195">
        <v>1573</v>
      </c>
      <c r="B1195" t="s">
        <v>407</v>
      </c>
      <c r="C1195" t="s">
        <v>463</v>
      </c>
      <c r="D1195" t="s">
        <v>482</v>
      </c>
      <c r="E1195" t="s">
        <v>455</v>
      </c>
      <c r="F1195" t="s">
        <v>1109</v>
      </c>
      <c r="O1195">
        <v>1603100000</v>
      </c>
      <c r="P1195" s="10">
        <v>42004</v>
      </c>
      <c r="Y1195">
        <v>1441600000</v>
      </c>
      <c r="Z1195" s="10">
        <v>42369</v>
      </c>
      <c r="AI1195" s="9">
        <v>1363100000</v>
      </c>
      <c r="AJ1195" s="10">
        <v>42735</v>
      </c>
      <c r="AS1195" s="9"/>
      <c r="AT1195" s="10"/>
      <c r="BC1195" s="9"/>
    </row>
    <row r="1196" spans="1:55" x14ac:dyDescent="0.25">
      <c r="A1196">
        <v>1573</v>
      </c>
      <c r="B1196" t="s">
        <v>407</v>
      </c>
      <c r="C1196" t="s">
        <v>463</v>
      </c>
      <c r="D1196" t="s">
        <v>482</v>
      </c>
      <c r="E1196" t="s">
        <v>455</v>
      </c>
      <c r="F1196" t="s">
        <v>1110</v>
      </c>
      <c r="O1196">
        <v>1356400000</v>
      </c>
      <c r="P1196" s="10">
        <v>42004</v>
      </c>
      <c r="Y1196">
        <v>1381500000</v>
      </c>
      <c r="Z1196" s="10">
        <v>42369</v>
      </c>
      <c r="AI1196" s="9">
        <v>1428200000</v>
      </c>
      <c r="AJ1196" s="10">
        <v>42735</v>
      </c>
      <c r="AS1196" s="9"/>
      <c r="AT1196" s="10"/>
      <c r="BC1196" s="9"/>
    </row>
    <row r="1197" spans="1:55" x14ac:dyDescent="0.25">
      <c r="A1197">
        <v>1174</v>
      </c>
      <c r="B1197" t="s">
        <v>358</v>
      </c>
      <c r="C1197" t="s">
        <v>463</v>
      </c>
      <c r="D1197" t="s">
        <v>482</v>
      </c>
      <c r="E1197" t="s">
        <v>483</v>
      </c>
      <c r="F1197" t="s">
        <v>316</v>
      </c>
      <c r="O1197">
        <v>4821600000</v>
      </c>
      <c r="P1197" s="10">
        <v>42004</v>
      </c>
      <c r="Y1197">
        <v>5678300000</v>
      </c>
      <c r="Z1197" s="10">
        <v>42369</v>
      </c>
      <c r="AI1197" s="9">
        <v>6377400000</v>
      </c>
      <c r="AJ1197" s="10">
        <v>42735</v>
      </c>
      <c r="AS1197" s="9">
        <v>6837900000</v>
      </c>
      <c r="AT1197" s="10">
        <v>43100</v>
      </c>
      <c r="BC1197" s="9"/>
    </row>
    <row r="1198" spans="1:55" x14ac:dyDescent="0.25">
      <c r="A1198">
        <v>1174</v>
      </c>
      <c r="B1198" t="s">
        <v>358</v>
      </c>
      <c r="C1198" t="s">
        <v>463</v>
      </c>
      <c r="D1198" t="s">
        <v>482</v>
      </c>
      <c r="E1198" t="s">
        <v>483</v>
      </c>
      <c r="F1198" t="s">
        <v>113</v>
      </c>
      <c r="O1198">
        <v>863500000</v>
      </c>
      <c r="P1198" s="10">
        <v>42004</v>
      </c>
      <c r="Y1198">
        <v>858400000</v>
      </c>
      <c r="Z1198" s="10">
        <v>42369</v>
      </c>
      <c r="AI1198" s="9">
        <v>1084600000</v>
      </c>
      <c r="AJ1198" s="10">
        <v>42735</v>
      </c>
      <c r="AS1198" s="9">
        <v>1161600000</v>
      </c>
      <c r="AT1198" s="10">
        <v>43100</v>
      </c>
      <c r="BC1198" s="9"/>
    </row>
    <row r="1199" spans="1:55" x14ac:dyDescent="0.25">
      <c r="A1199">
        <v>1174</v>
      </c>
      <c r="B1199" t="s">
        <v>358</v>
      </c>
      <c r="C1199" t="s">
        <v>463</v>
      </c>
      <c r="D1199" t="s">
        <v>482</v>
      </c>
      <c r="E1199" t="s">
        <v>483</v>
      </c>
      <c r="F1199" t="s">
        <v>59</v>
      </c>
      <c r="O1199">
        <v>1288300000</v>
      </c>
      <c r="P1199" s="10">
        <v>42004</v>
      </c>
      <c r="Y1199">
        <v>1552900000</v>
      </c>
      <c r="Z1199" s="10">
        <v>42369</v>
      </c>
      <c r="AI1199" s="9">
        <v>1799100000</v>
      </c>
      <c r="AJ1199" s="10">
        <v>42735</v>
      </c>
      <c r="AS1199" s="9">
        <v>2011600000</v>
      </c>
      <c r="AT1199" s="10">
        <v>43100</v>
      </c>
      <c r="BC1199" s="9"/>
    </row>
    <row r="1200" spans="1:55" x14ac:dyDescent="0.25">
      <c r="A1200">
        <v>1174</v>
      </c>
      <c r="B1200" t="s">
        <v>358</v>
      </c>
      <c r="C1200" t="s">
        <v>463</v>
      </c>
      <c r="D1200" t="s">
        <v>482</v>
      </c>
      <c r="E1200" t="s">
        <v>483</v>
      </c>
      <c r="F1200" t="s">
        <v>163</v>
      </c>
      <c r="O1200">
        <v>584800000</v>
      </c>
      <c r="P1200" s="10">
        <v>42004</v>
      </c>
      <c r="Y1200">
        <v>668500000</v>
      </c>
      <c r="Z1200" s="10">
        <v>42369</v>
      </c>
      <c r="AI1200" s="9">
        <v>864700000</v>
      </c>
      <c r="AJ1200" s="10">
        <v>42735</v>
      </c>
      <c r="AS1200" s="9">
        <v>872100000</v>
      </c>
      <c r="AT1200" s="10">
        <v>43100</v>
      </c>
      <c r="BC1200" s="9"/>
    </row>
    <row r="1201" spans="1:55" x14ac:dyDescent="0.25">
      <c r="A1201">
        <v>1174</v>
      </c>
      <c r="B1201" t="s">
        <v>358</v>
      </c>
      <c r="C1201" t="s">
        <v>463</v>
      </c>
      <c r="D1201" t="s">
        <v>482</v>
      </c>
      <c r="E1201" t="s">
        <v>483</v>
      </c>
      <c r="F1201" t="s">
        <v>1027</v>
      </c>
      <c r="O1201">
        <v>5308700000</v>
      </c>
      <c r="P1201" s="10">
        <v>42004</v>
      </c>
      <c r="Y1201">
        <v>5675600000</v>
      </c>
      <c r="Z1201" s="10">
        <v>42369</v>
      </c>
      <c r="AI1201" s="9">
        <v>6756600000</v>
      </c>
      <c r="AJ1201" s="10">
        <v>42735</v>
      </c>
      <c r="AS1201" s="9">
        <v>7446500000</v>
      </c>
      <c r="AT1201" s="10">
        <v>43100</v>
      </c>
      <c r="BC1201" s="9"/>
    </row>
    <row r="1202" spans="1:55" x14ac:dyDescent="0.25">
      <c r="A1202">
        <v>1573</v>
      </c>
      <c r="B1202" t="s">
        <v>407</v>
      </c>
      <c r="C1202" t="s">
        <v>463</v>
      </c>
      <c r="D1202" t="s">
        <v>482</v>
      </c>
      <c r="E1202" t="s">
        <v>483</v>
      </c>
      <c r="F1202" t="s">
        <v>569</v>
      </c>
      <c r="O1202">
        <v>793700000</v>
      </c>
      <c r="P1202" s="10">
        <v>42004</v>
      </c>
      <c r="Y1202">
        <v>727600000</v>
      </c>
      <c r="Z1202" s="10">
        <v>42369</v>
      </c>
      <c r="AI1202" s="9">
        <v>796000000</v>
      </c>
      <c r="AJ1202" s="10">
        <v>42735</v>
      </c>
      <c r="AS1202" s="9"/>
      <c r="AT1202" s="10"/>
      <c r="BC1202" s="9"/>
    </row>
    <row r="1203" spans="1:55" x14ac:dyDescent="0.25">
      <c r="A1203">
        <v>1573</v>
      </c>
      <c r="B1203" t="s">
        <v>407</v>
      </c>
      <c r="C1203" t="s">
        <v>463</v>
      </c>
      <c r="D1203" t="s">
        <v>482</v>
      </c>
      <c r="E1203" t="s">
        <v>483</v>
      </c>
      <c r="F1203" t="s">
        <v>316</v>
      </c>
      <c r="O1203">
        <v>2575900000</v>
      </c>
      <c r="P1203" s="10">
        <v>42004</v>
      </c>
      <c r="Y1203">
        <v>2634000000</v>
      </c>
      <c r="Z1203" s="10">
        <v>42369</v>
      </c>
      <c r="AI1203" s="9">
        <v>2897100000</v>
      </c>
      <c r="AJ1203" s="10">
        <v>42735</v>
      </c>
      <c r="AS1203" s="9"/>
      <c r="AT1203" s="10"/>
      <c r="BC1203" s="9"/>
    </row>
    <row r="1204" spans="1:55" x14ac:dyDescent="0.25">
      <c r="A1204">
        <v>1573</v>
      </c>
      <c r="B1204" t="s">
        <v>407</v>
      </c>
      <c r="C1204" t="s">
        <v>463</v>
      </c>
      <c r="D1204" t="s">
        <v>482</v>
      </c>
      <c r="E1204" t="s">
        <v>483</v>
      </c>
      <c r="F1204" t="s">
        <v>1111</v>
      </c>
      <c r="O1204">
        <v>796000000</v>
      </c>
      <c r="P1204" s="10">
        <v>42004</v>
      </c>
      <c r="Y1204">
        <v>731600000</v>
      </c>
      <c r="Z1204" s="10">
        <v>42369</v>
      </c>
      <c r="AI1204" s="9">
        <v>704000000</v>
      </c>
      <c r="AJ1204" s="10">
        <v>42735</v>
      </c>
      <c r="AS1204" s="9"/>
      <c r="AT1204" s="10"/>
      <c r="BC1204" s="9"/>
    </row>
    <row r="1205" spans="1:55" x14ac:dyDescent="0.25">
      <c r="A1205">
        <v>1573</v>
      </c>
      <c r="B1205" t="s">
        <v>407</v>
      </c>
      <c r="C1205" t="s">
        <v>463</v>
      </c>
      <c r="D1205" t="s">
        <v>482</v>
      </c>
      <c r="E1205" t="s">
        <v>483</v>
      </c>
      <c r="F1205" t="s">
        <v>21</v>
      </c>
      <c r="O1205">
        <v>501200000</v>
      </c>
      <c r="P1205" s="10">
        <v>42004</v>
      </c>
      <c r="Y1205">
        <v>523200000</v>
      </c>
      <c r="Z1205" s="10">
        <v>42369</v>
      </c>
      <c r="AI1205" s="9">
        <v>492900000</v>
      </c>
      <c r="AJ1205" s="10">
        <v>42735</v>
      </c>
      <c r="AS1205" s="9"/>
      <c r="AT1205" s="10"/>
      <c r="BC1205" s="9"/>
    </row>
    <row r="1206" spans="1:55" x14ac:dyDescent="0.25">
      <c r="A1206">
        <v>1969</v>
      </c>
      <c r="B1206" t="s">
        <v>99</v>
      </c>
      <c r="C1206" t="s">
        <v>545</v>
      </c>
      <c r="D1206" t="s">
        <v>482</v>
      </c>
      <c r="E1206" t="s">
        <v>455</v>
      </c>
      <c r="F1206" t="s">
        <v>759</v>
      </c>
      <c r="O1206">
        <v>25120000</v>
      </c>
      <c r="P1206" s="10">
        <v>42004</v>
      </c>
      <c r="Y1206">
        <v>25452000</v>
      </c>
      <c r="Z1206" s="10">
        <v>42369</v>
      </c>
      <c r="AI1206" s="9">
        <v>26101000</v>
      </c>
      <c r="AJ1206" s="10">
        <v>42735</v>
      </c>
      <c r="AK1206" s="9">
        <v>6589000</v>
      </c>
      <c r="AL1206" s="10">
        <v>42825</v>
      </c>
      <c r="AM1206" s="9">
        <v>6686000</v>
      </c>
      <c r="AN1206" s="10">
        <v>42916</v>
      </c>
      <c r="AQ1206" s="9">
        <v>6661000</v>
      </c>
      <c r="AR1206" s="10">
        <v>43100</v>
      </c>
      <c r="AS1206" s="9">
        <v>26428000</v>
      </c>
      <c r="AT1206" s="10">
        <v>43100</v>
      </c>
      <c r="BC1206" s="9"/>
    </row>
    <row r="1207" spans="1:55" x14ac:dyDescent="0.25">
      <c r="A1207">
        <v>1969</v>
      </c>
      <c r="B1207" t="s">
        <v>99</v>
      </c>
      <c r="C1207" t="s">
        <v>545</v>
      </c>
      <c r="D1207" t="s">
        <v>482</v>
      </c>
      <c r="E1207" t="s">
        <v>455</v>
      </c>
      <c r="F1207" t="s">
        <v>1112</v>
      </c>
      <c r="O1207">
        <v>22639000</v>
      </c>
      <c r="P1207" s="10">
        <v>42004</v>
      </c>
      <c r="Y1207">
        <v>23079000</v>
      </c>
      <c r="Z1207" s="10">
        <v>42369</v>
      </c>
      <c r="AI1207" s="9">
        <v>23317000</v>
      </c>
      <c r="AJ1207" s="10">
        <v>42735</v>
      </c>
      <c r="AK1207" s="9">
        <v>5833000</v>
      </c>
      <c r="AL1207" s="10">
        <v>42825</v>
      </c>
      <c r="AM1207" s="9">
        <v>5851000</v>
      </c>
      <c r="AN1207" s="10">
        <v>42916</v>
      </c>
      <c r="AQ1207" s="9">
        <v>6000000</v>
      </c>
      <c r="AR1207" s="10">
        <v>43100</v>
      </c>
      <c r="AS1207" s="9">
        <v>23383000</v>
      </c>
      <c r="AT1207" s="10">
        <v>43100</v>
      </c>
      <c r="BC1207" s="9"/>
    </row>
    <row r="1208" spans="1:55" x14ac:dyDescent="0.25">
      <c r="A1208">
        <v>1969</v>
      </c>
      <c r="B1208" t="s">
        <v>99</v>
      </c>
      <c r="C1208" t="s">
        <v>545</v>
      </c>
      <c r="D1208" t="s">
        <v>482</v>
      </c>
      <c r="E1208" t="s">
        <v>455</v>
      </c>
      <c r="F1208" t="s">
        <v>1113</v>
      </c>
      <c r="O1208">
        <v>3073000</v>
      </c>
      <c r="P1208" s="10">
        <v>42004</v>
      </c>
      <c r="Y1208">
        <v>3357000</v>
      </c>
      <c r="Z1208" s="10">
        <v>42369</v>
      </c>
      <c r="AI1208" s="9">
        <v>3671000</v>
      </c>
      <c r="AJ1208" s="10">
        <v>42735</v>
      </c>
      <c r="AK1208" s="9">
        <v>837000</v>
      </c>
      <c r="AL1208" s="10">
        <v>42825</v>
      </c>
      <c r="AM1208" s="9">
        <v>910000</v>
      </c>
      <c r="AN1208" s="10">
        <v>42916</v>
      </c>
      <c r="AQ1208" s="9">
        <v>1432000</v>
      </c>
      <c r="AR1208" s="10">
        <v>43100</v>
      </c>
      <c r="AS1208" s="9">
        <v>4167000</v>
      </c>
      <c r="AT1208" s="10">
        <v>43100</v>
      </c>
      <c r="BC1208" s="9"/>
    </row>
    <row r="1209" spans="1:55" x14ac:dyDescent="0.25">
      <c r="A1209">
        <v>1969</v>
      </c>
      <c r="B1209" t="s">
        <v>99</v>
      </c>
      <c r="C1209" t="s">
        <v>545</v>
      </c>
      <c r="D1209" t="s">
        <v>482</v>
      </c>
      <c r="E1209" t="s">
        <v>455</v>
      </c>
      <c r="F1209" t="s">
        <v>1114</v>
      </c>
      <c r="O1209">
        <v>627000</v>
      </c>
      <c r="P1209" s="10">
        <v>42004</v>
      </c>
      <c r="Y1209">
        <v>550000</v>
      </c>
      <c r="Z1209" s="10">
        <v>42369</v>
      </c>
      <c r="AI1209" s="9">
        <v>604000</v>
      </c>
      <c r="AJ1209" s="10">
        <v>42735</v>
      </c>
      <c r="AK1209" s="9">
        <v>131000</v>
      </c>
      <c r="AL1209" s="10">
        <v>42825</v>
      </c>
      <c r="AM1209" s="9">
        <v>159000</v>
      </c>
      <c r="AN1209" s="10">
        <v>42916</v>
      </c>
      <c r="AQ1209" s="9">
        <v>169000</v>
      </c>
      <c r="AR1209" s="10">
        <v>43100</v>
      </c>
      <c r="AS1209" s="9">
        <v>623000</v>
      </c>
      <c r="AT1209" s="10">
        <v>43100</v>
      </c>
      <c r="BC1209" s="9"/>
    </row>
    <row r="1210" spans="1:55" x14ac:dyDescent="0.25">
      <c r="A1210">
        <v>1969</v>
      </c>
      <c r="B1210" t="s">
        <v>99</v>
      </c>
      <c r="C1210" t="s">
        <v>545</v>
      </c>
      <c r="D1210" t="s">
        <v>482</v>
      </c>
      <c r="E1210" t="s">
        <v>455</v>
      </c>
      <c r="F1210" t="s">
        <v>1115</v>
      </c>
      <c r="O1210">
        <v>839000</v>
      </c>
      <c r="P1210" s="10">
        <v>42004</v>
      </c>
      <c r="Y1210">
        <v>766000</v>
      </c>
      <c r="Z1210" s="10">
        <v>42369</v>
      </c>
      <c r="AI1210" s="9">
        <v>778000</v>
      </c>
      <c r="AJ1210" s="10">
        <v>42735</v>
      </c>
      <c r="AK1210" s="9">
        <v>210000</v>
      </c>
      <c r="AL1210" s="10">
        <v>42825</v>
      </c>
      <c r="AM1210" s="9">
        <v>258000</v>
      </c>
      <c r="AN1210" s="10">
        <v>42916</v>
      </c>
      <c r="AQ1210" s="9">
        <v>205000</v>
      </c>
      <c r="AR1210" s="10">
        <v>43100</v>
      </c>
      <c r="AS1210" s="9">
        <v>927000</v>
      </c>
      <c r="AT1210" s="10">
        <v>43100</v>
      </c>
      <c r="BC1210" s="9"/>
    </row>
    <row r="1211" spans="1:55" x14ac:dyDescent="0.25">
      <c r="A1211">
        <v>1969</v>
      </c>
      <c r="B1211" t="s">
        <v>99</v>
      </c>
      <c r="C1211" t="s">
        <v>545</v>
      </c>
      <c r="D1211" t="s">
        <v>482</v>
      </c>
      <c r="E1211" t="s">
        <v>455</v>
      </c>
      <c r="F1211" t="s">
        <v>1116</v>
      </c>
      <c r="O1211">
        <v>943000</v>
      </c>
      <c r="P1211" s="10">
        <v>42004</v>
      </c>
      <c r="Y1211">
        <v>2724000</v>
      </c>
      <c r="Z1211" s="10">
        <v>42369</v>
      </c>
      <c r="AI1211" s="9">
        <v>4511000</v>
      </c>
      <c r="AJ1211" s="10">
        <v>42735</v>
      </c>
      <c r="AK1211" s="9">
        <v>181000</v>
      </c>
      <c r="AL1211" s="10">
        <v>42825</v>
      </c>
      <c r="AM1211" s="9">
        <v>864000</v>
      </c>
      <c r="AN1211" s="10">
        <v>42916</v>
      </c>
      <c r="AQ1211" s="9">
        <v>1507000</v>
      </c>
      <c r="AR1211" s="10">
        <v>43100</v>
      </c>
      <c r="AS1211" s="9">
        <v>4287000</v>
      </c>
      <c r="AT1211" s="10">
        <v>43100</v>
      </c>
      <c r="BC1211" s="9"/>
    </row>
    <row r="1212" spans="1:55" x14ac:dyDescent="0.25">
      <c r="A1212">
        <v>8327</v>
      </c>
      <c r="B1212" t="s">
        <v>381</v>
      </c>
      <c r="C1212" t="s">
        <v>463</v>
      </c>
      <c r="D1212" t="s">
        <v>482</v>
      </c>
      <c r="E1212" t="s">
        <v>455</v>
      </c>
      <c r="F1212" t="s">
        <v>1117</v>
      </c>
      <c r="O1212">
        <v>15598000000</v>
      </c>
      <c r="P1212" s="10">
        <v>42004</v>
      </c>
      <c r="Y1212">
        <v>15237000000</v>
      </c>
      <c r="Z1212" s="10">
        <v>42369</v>
      </c>
      <c r="AI1212" s="9">
        <v>14751000000</v>
      </c>
      <c r="AJ1212" s="10">
        <v>42735</v>
      </c>
      <c r="AS1212" s="9">
        <v>14779000000</v>
      </c>
      <c r="AT1212" s="10">
        <v>43100</v>
      </c>
      <c r="BC1212" s="9"/>
    </row>
    <row r="1213" spans="1:55" x14ac:dyDescent="0.25">
      <c r="A1213">
        <v>8327</v>
      </c>
      <c r="B1213" t="s">
        <v>381</v>
      </c>
      <c r="C1213" t="s">
        <v>463</v>
      </c>
      <c r="D1213" t="s">
        <v>482</v>
      </c>
      <c r="E1213" t="s">
        <v>455</v>
      </c>
      <c r="F1213" t="s">
        <v>1118</v>
      </c>
      <c r="O1213">
        <v>10221000000</v>
      </c>
      <c r="P1213" s="10">
        <v>42004</v>
      </c>
      <c r="Y1213">
        <v>9235000000</v>
      </c>
      <c r="Z1213" s="10">
        <v>42369</v>
      </c>
      <c r="AI1213" s="9">
        <v>9272000000</v>
      </c>
      <c r="AJ1213" s="10">
        <v>42735</v>
      </c>
      <c r="AS1213" s="9">
        <v>10339000000</v>
      </c>
      <c r="AT1213" s="10">
        <v>43100</v>
      </c>
      <c r="BC1213" s="9"/>
    </row>
    <row r="1214" spans="1:55" x14ac:dyDescent="0.25">
      <c r="A1214">
        <v>8327</v>
      </c>
      <c r="B1214" t="s">
        <v>381</v>
      </c>
      <c r="C1214" t="s">
        <v>463</v>
      </c>
      <c r="D1214" t="s">
        <v>482</v>
      </c>
      <c r="E1214" t="s">
        <v>455</v>
      </c>
      <c r="F1214" t="s">
        <v>1119</v>
      </c>
      <c r="P1214" s="10"/>
      <c r="Z1214" s="10"/>
      <c r="AI1214" s="9">
        <v>4625000000</v>
      </c>
      <c r="AJ1214" s="10">
        <v>42735</v>
      </c>
      <c r="AS1214" s="9">
        <v>5639000000</v>
      </c>
      <c r="AT1214" s="10">
        <v>43100</v>
      </c>
      <c r="BC1214" s="9"/>
    </row>
    <row r="1215" spans="1:55" x14ac:dyDescent="0.25">
      <c r="A1215">
        <v>8327</v>
      </c>
      <c r="B1215" t="s">
        <v>381</v>
      </c>
      <c r="C1215" t="s">
        <v>463</v>
      </c>
      <c r="D1215" t="s">
        <v>482</v>
      </c>
      <c r="E1215" t="s">
        <v>455</v>
      </c>
      <c r="F1215" t="s">
        <v>1120</v>
      </c>
      <c r="P1215" s="10"/>
      <c r="Z1215" s="10"/>
      <c r="AI1215" s="9">
        <v>10654000000</v>
      </c>
      <c r="AJ1215" s="10">
        <v>42735</v>
      </c>
      <c r="AS1215" s="9">
        <v>9777000000</v>
      </c>
      <c r="AT1215" s="10">
        <v>43100</v>
      </c>
      <c r="BC1215" s="9"/>
    </row>
    <row r="1216" spans="1:55" x14ac:dyDescent="0.25">
      <c r="A1216">
        <v>8327</v>
      </c>
      <c r="B1216" t="s">
        <v>381</v>
      </c>
      <c r="C1216" t="s">
        <v>463</v>
      </c>
      <c r="D1216" t="s">
        <v>482</v>
      </c>
      <c r="E1216" t="s">
        <v>483</v>
      </c>
      <c r="F1216" t="s">
        <v>316</v>
      </c>
      <c r="O1216">
        <v>23911000000</v>
      </c>
      <c r="P1216" s="10">
        <v>42004</v>
      </c>
      <c r="Y1216">
        <v>23771000000</v>
      </c>
      <c r="Z1216" s="10">
        <v>42369</v>
      </c>
      <c r="AI1216" s="9">
        <v>22652000000</v>
      </c>
      <c r="AJ1216" s="10">
        <v>42735</v>
      </c>
      <c r="AS1216" s="9">
        <v>22722000000</v>
      </c>
      <c r="AT1216" s="10">
        <v>43100</v>
      </c>
      <c r="BC1216" s="9"/>
    </row>
    <row r="1217" spans="1:55" x14ac:dyDescent="0.25">
      <c r="A1217">
        <v>8327</v>
      </c>
      <c r="B1217" t="s">
        <v>381</v>
      </c>
      <c r="C1217" t="s">
        <v>463</v>
      </c>
      <c r="D1217" t="s">
        <v>482</v>
      </c>
      <c r="E1217" t="s">
        <v>483</v>
      </c>
      <c r="F1217" t="s">
        <v>569</v>
      </c>
      <c r="O1217">
        <v>9870000000</v>
      </c>
      <c r="P1217" s="10">
        <v>42004</v>
      </c>
      <c r="Y1217">
        <v>8674000000</v>
      </c>
      <c r="Z1217" s="10">
        <v>42369</v>
      </c>
      <c r="AI1217" s="9">
        <v>9966000000</v>
      </c>
      <c r="AJ1217" s="10">
        <v>42735</v>
      </c>
      <c r="AS1217" s="9">
        <v>10400000000</v>
      </c>
      <c r="AT1217" s="10">
        <v>43100</v>
      </c>
      <c r="BC1217" s="9"/>
    </row>
    <row r="1218" spans="1:55" x14ac:dyDescent="0.25">
      <c r="A1218">
        <v>8327</v>
      </c>
      <c r="B1218" t="s">
        <v>381</v>
      </c>
      <c r="C1218" t="s">
        <v>463</v>
      </c>
      <c r="D1218" t="s">
        <v>482</v>
      </c>
      <c r="E1218" t="s">
        <v>483</v>
      </c>
      <c r="F1218" t="s">
        <v>1121</v>
      </c>
      <c r="O1218">
        <v>6525000000</v>
      </c>
      <c r="P1218" s="10">
        <v>42004</v>
      </c>
      <c r="Y1218">
        <v>6136000000</v>
      </c>
      <c r="Z1218" s="10">
        <v>42369</v>
      </c>
      <c r="AI1218" s="9">
        <v>6684000000</v>
      </c>
      <c r="AJ1218" s="10">
        <v>42735</v>
      </c>
      <c r="AS1218" s="9">
        <v>7412000000</v>
      </c>
      <c r="AT1218" s="10">
        <v>43100</v>
      </c>
      <c r="BC1218" s="9"/>
    </row>
    <row r="1219" spans="1:55" x14ac:dyDescent="0.25">
      <c r="A1219">
        <v>1370</v>
      </c>
      <c r="B1219" t="s">
        <v>260</v>
      </c>
      <c r="C1219" t="s">
        <v>550</v>
      </c>
      <c r="D1219" t="s">
        <v>482</v>
      </c>
      <c r="E1219" t="s">
        <v>455</v>
      </c>
      <c r="F1219" t="s">
        <v>1122</v>
      </c>
      <c r="O1219">
        <v>5665301000000</v>
      </c>
      <c r="P1219" s="10">
        <v>42004</v>
      </c>
      <c r="Y1219">
        <v>6608935000000</v>
      </c>
      <c r="Z1219" s="10">
        <v>42369</v>
      </c>
      <c r="AI1219" s="9">
        <v>7368533000000</v>
      </c>
      <c r="AJ1219" s="10">
        <v>42735</v>
      </c>
      <c r="AS1219" s="9"/>
      <c r="AT1219" s="10"/>
      <c r="BC1219" s="9"/>
    </row>
    <row r="1220" spans="1:55" x14ac:dyDescent="0.25">
      <c r="A1220">
        <v>1370</v>
      </c>
      <c r="B1220" t="s">
        <v>260</v>
      </c>
      <c r="C1220" t="s">
        <v>550</v>
      </c>
      <c r="D1220" t="s">
        <v>482</v>
      </c>
      <c r="E1220" t="s">
        <v>455</v>
      </c>
      <c r="F1220" t="s">
        <v>1123</v>
      </c>
      <c r="O1220">
        <v>3479018000000</v>
      </c>
      <c r="P1220" s="10">
        <v>42004</v>
      </c>
      <c r="Y1220">
        <v>3570721000000</v>
      </c>
      <c r="Z1220" s="10">
        <v>42369</v>
      </c>
      <c r="AI1220" s="9">
        <v>3256840000000</v>
      </c>
      <c r="AJ1220" s="10">
        <v>42735</v>
      </c>
      <c r="AS1220" s="9"/>
      <c r="AT1220" s="10"/>
      <c r="BC1220" s="9"/>
    </row>
    <row r="1221" spans="1:55" x14ac:dyDescent="0.25">
      <c r="A1221">
        <v>1370</v>
      </c>
      <c r="B1221" t="s">
        <v>260</v>
      </c>
      <c r="C1221" t="s">
        <v>550</v>
      </c>
      <c r="D1221" t="s">
        <v>482</v>
      </c>
      <c r="E1221" t="s">
        <v>455</v>
      </c>
      <c r="F1221" t="s">
        <v>1124</v>
      </c>
      <c r="O1221">
        <v>7846751000000</v>
      </c>
      <c r="P1221" s="10">
        <v>42004</v>
      </c>
      <c r="Y1221">
        <v>8320862000000</v>
      </c>
      <c r="Z1221" s="10">
        <v>42369</v>
      </c>
      <c r="AI1221" s="9">
        <v>7510260000000</v>
      </c>
      <c r="AJ1221" s="10">
        <v>42735</v>
      </c>
      <c r="AS1221" s="9"/>
      <c r="AT1221" s="10"/>
      <c r="BC1221" s="9"/>
    </row>
    <row r="1222" spans="1:55" x14ac:dyDescent="0.25">
      <c r="A1222">
        <v>1370</v>
      </c>
      <c r="B1222" t="s">
        <v>260</v>
      </c>
      <c r="C1222" t="s">
        <v>550</v>
      </c>
      <c r="D1222" t="s">
        <v>482</v>
      </c>
      <c r="E1222" t="s">
        <v>455</v>
      </c>
      <c r="F1222" t="s">
        <v>891</v>
      </c>
      <c r="O1222">
        <v>-408832000000</v>
      </c>
      <c r="P1222" s="10">
        <v>42004</v>
      </c>
      <c r="Y1222">
        <v>-272626000000</v>
      </c>
      <c r="Z1222" s="10">
        <v>42369</v>
      </c>
      <c r="AI1222" s="9">
        <v>-320655000000</v>
      </c>
      <c r="AJ1222" s="10">
        <v>42735</v>
      </c>
      <c r="AS1222" s="9"/>
      <c r="AT1222" s="10"/>
      <c r="BC1222" s="9"/>
    </row>
    <row r="1223" spans="1:55" x14ac:dyDescent="0.25">
      <c r="A1223">
        <v>1370</v>
      </c>
      <c r="B1223" t="s">
        <v>260</v>
      </c>
      <c r="C1223" t="s">
        <v>550</v>
      </c>
      <c r="D1223" t="s">
        <v>482</v>
      </c>
      <c r="E1223" t="s">
        <v>455</v>
      </c>
      <c r="F1223" t="s">
        <v>458</v>
      </c>
      <c r="O1223">
        <v>804721000000</v>
      </c>
      <c r="P1223" s="10">
        <v>42004</v>
      </c>
      <c r="Y1223">
        <v>894161000000</v>
      </c>
      <c r="Z1223" s="10">
        <v>42369</v>
      </c>
      <c r="AI1223" s="9">
        <v>929476000000</v>
      </c>
      <c r="AJ1223" s="10">
        <v>42735</v>
      </c>
      <c r="AS1223" s="9"/>
      <c r="AT1223" s="10"/>
      <c r="BC1223" s="9"/>
    </row>
    <row r="1224" spans="1:55" x14ac:dyDescent="0.25">
      <c r="A1224">
        <v>1370</v>
      </c>
      <c r="B1224" t="s">
        <v>260</v>
      </c>
      <c r="C1224" t="s">
        <v>550</v>
      </c>
      <c r="D1224" t="s">
        <v>482</v>
      </c>
      <c r="E1224" t="s">
        <v>483</v>
      </c>
      <c r="F1224" t="s">
        <v>256</v>
      </c>
      <c r="O1224">
        <v>7359263000000</v>
      </c>
      <c r="P1224" s="10">
        <v>42004</v>
      </c>
      <c r="Y1224">
        <v>7583471000000</v>
      </c>
      <c r="Z1224" s="10">
        <v>42369</v>
      </c>
      <c r="AI1224" s="9">
        <v>9002701000000</v>
      </c>
      <c r="AJ1224" s="10">
        <v>42735</v>
      </c>
      <c r="AS1224" s="9"/>
      <c r="AT1224" s="10"/>
      <c r="BC1224" s="9"/>
    </row>
    <row r="1225" spans="1:55" x14ac:dyDescent="0.25">
      <c r="A1225">
        <v>1370</v>
      </c>
      <c r="B1225" t="s">
        <v>260</v>
      </c>
      <c r="C1225" t="s">
        <v>550</v>
      </c>
      <c r="D1225" t="s">
        <v>482</v>
      </c>
      <c r="E1225" t="s">
        <v>483</v>
      </c>
      <c r="F1225" t="s">
        <v>572</v>
      </c>
      <c r="O1225">
        <v>5225324000000</v>
      </c>
      <c r="P1225" s="10">
        <v>42004</v>
      </c>
      <c r="Y1225">
        <v>5290562000000</v>
      </c>
      <c r="Z1225" s="10">
        <v>42369</v>
      </c>
      <c r="AI1225" s="9">
        <v>4923574000000</v>
      </c>
      <c r="AJ1225" s="10">
        <v>42735</v>
      </c>
      <c r="AS1225" s="9"/>
      <c r="AT1225" s="10"/>
      <c r="BC1225" s="9"/>
    </row>
    <row r="1226" spans="1:55" x14ac:dyDescent="0.25">
      <c r="A1226">
        <v>1370</v>
      </c>
      <c r="B1226" t="s">
        <v>260</v>
      </c>
      <c r="C1226" t="s">
        <v>550</v>
      </c>
      <c r="D1226" t="s">
        <v>482</v>
      </c>
      <c r="E1226" t="s">
        <v>483</v>
      </c>
      <c r="F1226" t="s">
        <v>570</v>
      </c>
      <c r="O1226">
        <v>4047318000000</v>
      </c>
      <c r="P1226" s="10">
        <v>42004</v>
      </c>
      <c r="Y1226">
        <v>4133865000000</v>
      </c>
      <c r="Z1226" s="10">
        <v>42369</v>
      </c>
      <c r="AI1226" s="9">
        <v>3791321000000</v>
      </c>
      <c r="AJ1226" s="10">
        <v>42735</v>
      </c>
      <c r="AS1226" s="9"/>
      <c r="AT1226" s="10"/>
      <c r="BC1226" s="9"/>
    </row>
    <row r="1227" spans="1:55" x14ac:dyDescent="0.25">
      <c r="A1227">
        <v>1370</v>
      </c>
      <c r="B1227" t="s">
        <v>260</v>
      </c>
      <c r="C1227" t="s">
        <v>550</v>
      </c>
      <c r="D1227" t="s">
        <v>482</v>
      </c>
      <c r="E1227" t="s">
        <v>483</v>
      </c>
      <c r="F1227" t="s">
        <v>1125</v>
      </c>
      <c r="P1227" s="10"/>
      <c r="Z1227" s="10"/>
      <c r="AI1227" s="9">
        <v>1347513000000</v>
      </c>
      <c r="AJ1227" s="10">
        <v>42735</v>
      </c>
      <c r="AS1227" s="9"/>
      <c r="AT1227" s="10"/>
      <c r="BC1227" s="9"/>
    </row>
    <row r="1228" spans="1:55" x14ac:dyDescent="0.25">
      <c r="A1228">
        <v>1370</v>
      </c>
      <c r="B1228" t="s">
        <v>260</v>
      </c>
      <c r="C1228" t="s">
        <v>550</v>
      </c>
      <c r="D1228" t="s">
        <v>482</v>
      </c>
      <c r="E1228" t="s">
        <v>483</v>
      </c>
      <c r="F1228" t="s">
        <v>891</v>
      </c>
      <c r="O1228">
        <v>-408832000000</v>
      </c>
      <c r="P1228" s="10">
        <v>42004</v>
      </c>
      <c r="Y1228">
        <v>-272626000000</v>
      </c>
      <c r="Z1228" s="10">
        <v>42369</v>
      </c>
      <c r="AI1228" s="9">
        <v>-320655000000</v>
      </c>
      <c r="AJ1228" s="10">
        <v>42735</v>
      </c>
      <c r="AS1228" s="9"/>
      <c r="AT1228" s="10"/>
      <c r="BC1228" s="9"/>
    </row>
    <row r="1229" spans="1:55" x14ac:dyDescent="0.25">
      <c r="A1229">
        <v>1333</v>
      </c>
      <c r="B1229" t="s">
        <v>258</v>
      </c>
      <c r="C1229" t="s">
        <v>550</v>
      </c>
      <c r="D1229" t="s">
        <v>482</v>
      </c>
      <c r="E1229" t="s">
        <v>455</v>
      </c>
      <c r="F1229" t="s">
        <v>1126</v>
      </c>
      <c r="O1229">
        <v>4280901000000</v>
      </c>
      <c r="P1229" s="10">
        <v>42004</v>
      </c>
      <c r="Y1229">
        <v>5026770000000</v>
      </c>
      <c r="Z1229" s="10">
        <v>42369</v>
      </c>
      <c r="AI1229" s="9">
        <v>4204290000000</v>
      </c>
      <c r="AJ1229" s="10">
        <v>42735</v>
      </c>
      <c r="AS1229" s="9">
        <v>2981350000000</v>
      </c>
      <c r="AT1229" s="10">
        <v>43100</v>
      </c>
      <c r="BC1229" s="9"/>
    </row>
    <row r="1230" spans="1:55" x14ac:dyDescent="0.25">
      <c r="A1230">
        <v>1333</v>
      </c>
      <c r="B1230" t="s">
        <v>258</v>
      </c>
      <c r="C1230" t="s">
        <v>550</v>
      </c>
      <c r="D1230" t="s">
        <v>482</v>
      </c>
      <c r="E1230" t="s">
        <v>455</v>
      </c>
      <c r="F1230" t="s">
        <v>1127</v>
      </c>
      <c r="O1230">
        <v>2956215000000</v>
      </c>
      <c r="P1230" s="10">
        <v>42004</v>
      </c>
      <c r="Y1230">
        <v>3410102000000</v>
      </c>
      <c r="Z1230" s="10">
        <v>42369</v>
      </c>
      <c r="AI1230" s="9">
        <v>4867957000000</v>
      </c>
      <c r="AJ1230" s="10">
        <v>42735</v>
      </c>
      <c r="AS1230" s="9">
        <v>6715668000000</v>
      </c>
      <c r="AT1230" s="10">
        <v>43100</v>
      </c>
      <c r="BC1230" s="9"/>
    </row>
    <row r="1231" spans="1:55" x14ac:dyDescent="0.25">
      <c r="A1231">
        <v>1333</v>
      </c>
      <c r="B1231" t="s">
        <v>258</v>
      </c>
      <c r="C1231" t="s">
        <v>550</v>
      </c>
      <c r="D1231" t="s">
        <v>482</v>
      </c>
      <c r="E1231" t="s">
        <v>455</v>
      </c>
      <c r="F1231" t="s">
        <v>1128</v>
      </c>
      <c r="O1231">
        <v>1109335000000</v>
      </c>
      <c r="P1231" s="10">
        <v>42004</v>
      </c>
      <c r="Y1231">
        <v>1278188000000</v>
      </c>
      <c r="Z1231" s="10">
        <v>42369</v>
      </c>
      <c r="AI1231" s="9">
        <v>1388242000000</v>
      </c>
      <c r="AJ1231" s="10">
        <v>42735</v>
      </c>
      <c r="AS1231" s="9">
        <v>1319383000000</v>
      </c>
      <c r="AT1231" s="10">
        <v>43100</v>
      </c>
      <c r="BC1231" s="9"/>
    </row>
    <row r="1232" spans="1:55" x14ac:dyDescent="0.25">
      <c r="A1232">
        <v>1333</v>
      </c>
      <c r="B1232" t="s">
        <v>258</v>
      </c>
      <c r="C1232" t="s">
        <v>550</v>
      </c>
      <c r="D1232" t="s">
        <v>482</v>
      </c>
      <c r="E1232" t="s">
        <v>455</v>
      </c>
      <c r="F1232" t="s">
        <v>1129</v>
      </c>
      <c r="O1232">
        <v>1062509000000</v>
      </c>
      <c r="P1232" s="10">
        <v>42004</v>
      </c>
      <c r="Y1232">
        <v>911142000000</v>
      </c>
      <c r="Z1232" s="10">
        <v>42369</v>
      </c>
      <c r="AI1232" s="9">
        <v>663457000000</v>
      </c>
      <c r="AJ1232" s="10">
        <v>42735</v>
      </c>
      <c r="AS1232" s="9">
        <v>728907000000</v>
      </c>
      <c r="AT1232" s="10">
        <v>43100</v>
      </c>
      <c r="BC1232" s="9"/>
    </row>
    <row r="1233" spans="1:55" x14ac:dyDescent="0.25">
      <c r="A1233">
        <v>1333</v>
      </c>
      <c r="B1233" t="s">
        <v>258</v>
      </c>
      <c r="C1233" t="s">
        <v>550</v>
      </c>
      <c r="D1233" t="s">
        <v>482</v>
      </c>
      <c r="E1233" t="s">
        <v>455</v>
      </c>
      <c r="F1233" t="s">
        <v>643</v>
      </c>
      <c r="P1233" s="10"/>
      <c r="Y1233">
        <v>238327000000</v>
      </c>
      <c r="Z1233" s="10">
        <v>42369</v>
      </c>
      <c r="AI1233" s="9">
        <v>125545000000</v>
      </c>
      <c r="AJ1233" s="10">
        <v>42735</v>
      </c>
      <c r="AS1233" s="9">
        <v>139866000000</v>
      </c>
      <c r="AT1233" s="10">
        <v>43100</v>
      </c>
      <c r="BC1233" s="9"/>
    </row>
    <row r="1234" spans="1:55" x14ac:dyDescent="0.25">
      <c r="A1234">
        <v>1333</v>
      </c>
      <c r="B1234" t="s">
        <v>258</v>
      </c>
      <c r="C1234" t="s">
        <v>550</v>
      </c>
      <c r="D1234" t="s">
        <v>482</v>
      </c>
      <c r="E1234" t="s">
        <v>455</v>
      </c>
      <c r="F1234" t="s">
        <v>1130</v>
      </c>
      <c r="O1234">
        <v>-307110000000</v>
      </c>
      <c r="P1234" s="10">
        <v>42004</v>
      </c>
      <c r="Y1234">
        <v>-291909000000</v>
      </c>
      <c r="Z1234" s="10">
        <v>42369</v>
      </c>
      <c r="AI1234" s="9">
        <v>-213895000000</v>
      </c>
      <c r="AJ1234" s="10">
        <v>42735</v>
      </c>
      <c r="AS1234" s="9">
        <v>-205718000000</v>
      </c>
      <c r="AT1234" s="10">
        <v>43100</v>
      </c>
      <c r="BC1234" s="9"/>
    </row>
    <row r="1235" spans="1:55" x14ac:dyDescent="0.25">
      <c r="A1235">
        <v>8219</v>
      </c>
      <c r="B1235" t="s">
        <v>262</v>
      </c>
      <c r="C1235" t="s">
        <v>550</v>
      </c>
      <c r="D1235" t="s">
        <v>482</v>
      </c>
      <c r="E1235" t="s">
        <v>455</v>
      </c>
      <c r="F1235" t="s">
        <v>2096</v>
      </c>
      <c r="O1235">
        <v>17264522000000</v>
      </c>
      <c r="P1235" s="10">
        <v>42004</v>
      </c>
      <c r="Y1235">
        <v>14632461000000</v>
      </c>
      <c r="Z1235" s="10">
        <v>42369</v>
      </c>
      <c r="AI1235" s="9">
        <v>14447066000000</v>
      </c>
      <c r="AJ1235" s="10">
        <v>42735</v>
      </c>
      <c r="AS1235" s="9"/>
      <c r="AT1235" s="10"/>
      <c r="BC1235" s="9"/>
    </row>
    <row r="1236" spans="1:55" x14ac:dyDescent="0.25">
      <c r="A1236">
        <v>8219</v>
      </c>
      <c r="B1236" t="s">
        <v>262</v>
      </c>
      <c r="C1236" t="s">
        <v>550</v>
      </c>
      <c r="D1236" t="s">
        <v>482</v>
      </c>
      <c r="E1236" t="s">
        <v>455</v>
      </c>
      <c r="F1236" t="s">
        <v>1131</v>
      </c>
      <c r="O1236">
        <v>2852627000000</v>
      </c>
      <c r="P1236" s="10">
        <v>42004</v>
      </c>
      <c r="Y1236">
        <v>3150333000000</v>
      </c>
      <c r="Z1236" s="10">
        <v>42369</v>
      </c>
      <c r="AI1236" s="9">
        <v>3561601000000</v>
      </c>
      <c r="AJ1236" s="10">
        <v>42735</v>
      </c>
      <c r="AS1236" s="9"/>
      <c r="AT1236" s="10"/>
      <c r="BC1236" s="9"/>
    </row>
    <row r="1237" spans="1:55" x14ac:dyDescent="0.25">
      <c r="A1237">
        <v>8219</v>
      </c>
      <c r="B1237" t="s">
        <v>262</v>
      </c>
      <c r="C1237" t="s">
        <v>550</v>
      </c>
      <c r="D1237" t="s">
        <v>482</v>
      </c>
      <c r="E1237" t="s">
        <v>455</v>
      </c>
      <c r="F1237" t="s">
        <v>1132</v>
      </c>
      <c r="O1237">
        <v>6784000000</v>
      </c>
      <c r="P1237" s="10">
        <v>42004</v>
      </c>
      <c r="Y1237">
        <v>6211000000</v>
      </c>
      <c r="Z1237" s="10">
        <v>42369</v>
      </c>
      <c r="AI1237" s="9">
        <v>333538000000</v>
      </c>
      <c r="AJ1237" s="10">
        <v>42735</v>
      </c>
      <c r="AS1237" s="9"/>
      <c r="AT1237" s="10"/>
      <c r="BC1237" s="9"/>
    </row>
    <row r="1238" spans="1:55" x14ac:dyDescent="0.25">
      <c r="A1238">
        <v>8219</v>
      </c>
      <c r="B1238" t="s">
        <v>262</v>
      </c>
      <c r="C1238" t="s">
        <v>550</v>
      </c>
      <c r="D1238" t="s">
        <v>482</v>
      </c>
      <c r="E1238" t="s">
        <v>455</v>
      </c>
      <c r="F1238" t="s">
        <v>2095</v>
      </c>
      <c r="P1238" s="10"/>
      <c r="Z1238" s="10"/>
      <c r="AI1238" s="9">
        <v>2654965000000</v>
      </c>
      <c r="AJ1238" s="10">
        <v>42735</v>
      </c>
      <c r="AS1238" s="9"/>
      <c r="AT1238" s="10"/>
      <c r="BC1238" s="9"/>
    </row>
    <row r="1239" spans="1:55" x14ac:dyDescent="0.25">
      <c r="A1239">
        <v>8219</v>
      </c>
      <c r="B1239" t="s">
        <v>262</v>
      </c>
      <c r="C1239" t="s">
        <v>550</v>
      </c>
      <c r="D1239" t="s">
        <v>482</v>
      </c>
      <c r="E1239" t="s">
        <v>455</v>
      </c>
      <c r="F1239" t="s">
        <v>891</v>
      </c>
      <c r="O1239">
        <v>-357977000000</v>
      </c>
      <c r="P1239" s="10">
        <v>42004</v>
      </c>
      <c r="Y1239">
        <v>-346482000000</v>
      </c>
      <c r="Z1239" s="10">
        <v>42369</v>
      </c>
      <c r="AI1239" s="9">
        <v>-337874000000</v>
      </c>
      <c r="AJ1239" s="10">
        <v>42735</v>
      </c>
      <c r="AS1239" s="9"/>
      <c r="AT1239" s="10"/>
      <c r="BC1239" s="9"/>
    </row>
    <row r="1240" spans="1:55" x14ac:dyDescent="0.25">
      <c r="A1240">
        <v>8092</v>
      </c>
      <c r="B1240" t="s">
        <v>265</v>
      </c>
      <c r="C1240" t="s">
        <v>550</v>
      </c>
      <c r="D1240" t="s">
        <v>482</v>
      </c>
      <c r="E1240" t="s">
        <v>455</v>
      </c>
      <c r="F1240" t="s">
        <v>1133</v>
      </c>
      <c r="O1240">
        <v>5557092000000</v>
      </c>
      <c r="P1240" s="10">
        <v>42004</v>
      </c>
      <c r="Y1240">
        <v>3222045000000</v>
      </c>
      <c r="Z1240" s="10">
        <v>42369</v>
      </c>
      <c r="AI1240" s="9">
        <v>3351204000000</v>
      </c>
      <c r="AJ1240" s="10">
        <v>42735</v>
      </c>
      <c r="AS1240" s="9"/>
      <c r="BC1240" s="9"/>
    </row>
    <row r="1241" spans="1:55" x14ac:dyDescent="0.25">
      <c r="A1241">
        <v>8092</v>
      </c>
      <c r="B1241" t="s">
        <v>265</v>
      </c>
      <c r="C1241" t="s">
        <v>550</v>
      </c>
      <c r="D1241" t="s">
        <v>482</v>
      </c>
      <c r="E1241" t="s">
        <v>455</v>
      </c>
      <c r="F1241" t="s">
        <v>1134</v>
      </c>
      <c r="O1241">
        <v>3354359000000</v>
      </c>
      <c r="P1241" s="10">
        <v>42004</v>
      </c>
      <c r="Y1241">
        <v>3219206000000</v>
      </c>
      <c r="Z1241" s="10">
        <v>42369</v>
      </c>
      <c r="AI1241" s="9">
        <v>3658229000000</v>
      </c>
      <c r="AJ1241" s="10">
        <v>42735</v>
      </c>
      <c r="AS1241" s="9"/>
      <c r="BC1241" s="9"/>
    </row>
    <row r="1242" spans="1:55" x14ac:dyDescent="0.25">
      <c r="A1242">
        <v>8092</v>
      </c>
      <c r="B1242" t="s">
        <v>265</v>
      </c>
      <c r="C1242" t="s">
        <v>550</v>
      </c>
      <c r="D1242" t="s">
        <v>482</v>
      </c>
      <c r="E1242" t="s">
        <v>455</v>
      </c>
      <c r="F1242" t="s">
        <v>1605</v>
      </c>
      <c r="P1242" s="10"/>
      <c r="Z1242" s="10"/>
      <c r="AI1242" s="9"/>
      <c r="AJ1242" s="10"/>
      <c r="AS1242" s="9">
        <v>2110400000000</v>
      </c>
      <c r="AT1242" s="10">
        <v>43100</v>
      </c>
      <c r="BC1242" s="9"/>
    </row>
    <row r="1243" spans="1:55" x14ac:dyDescent="0.25">
      <c r="A1243">
        <v>8092</v>
      </c>
      <c r="B1243" t="s">
        <v>265</v>
      </c>
      <c r="C1243" t="s">
        <v>550</v>
      </c>
      <c r="D1243" t="s">
        <v>482</v>
      </c>
      <c r="E1243" t="s">
        <v>455</v>
      </c>
      <c r="F1243" t="s">
        <v>1604</v>
      </c>
      <c r="P1243" s="10"/>
      <c r="Z1243" s="10"/>
      <c r="AI1243" s="9"/>
      <c r="AJ1243" s="10"/>
      <c r="AS1243" s="9">
        <v>3425800000000</v>
      </c>
      <c r="AT1243" s="10">
        <v>43100</v>
      </c>
      <c r="BC1243" s="9"/>
    </row>
    <row r="1244" spans="1:55" x14ac:dyDescent="0.25">
      <c r="A1244">
        <v>1333</v>
      </c>
      <c r="B1244" t="s">
        <v>258</v>
      </c>
      <c r="C1244" t="s">
        <v>550</v>
      </c>
      <c r="D1244" t="s">
        <v>482</v>
      </c>
      <c r="E1244" t="s">
        <v>483</v>
      </c>
      <c r="F1244" t="s">
        <v>256</v>
      </c>
      <c r="O1244">
        <v>4065574000000</v>
      </c>
      <c r="P1244" s="10">
        <v>42004</v>
      </c>
      <c r="Y1244">
        <v>4710535000000</v>
      </c>
      <c r="Z1244" s="10">
        <v>42369</v>
      </c>
      <c r="AI1244" s="9">
        <v>6183075000000</v>
      </c>
      <c r="AJ1244" s="10">
        <v>42735</v>
      </c>
      <c r="AS1244" s="9"/>
      <c r="AT1244" s="10"/>
      <c r="BC1244" s="9"/>
    </row>
    <row r="1245" spans="1:55" x14ac:dyDescent="0.25">
      <c r="A1245">
        <v>1333</v>
      </c>
      <c r="B1245" t="s">
        <v>258</v>
      </c>
      <c r="C1245" t="s">
        <v>550</v>
      </c>
      <c r="D1245" t="s">
        <v>482</v>
      </c>
      <c r="E1245" t="s">
        <v>483</v>
      </c>
      <c r="F1245" t="s">
        <v>701</v>
      </c>
      <c r="O1245">
        <v>2053738000000</v>
      </c>
      <c r="P1245" s="10">
        <v>42004</v>
      </c>
      <c r="Y1245">
        <v>2397493000000</v>
      </c>
      <c r="Z1245" s="10">
        <v>42369</v>
      </c>
      <c r="AI1245" s="9">
        <v>2230487000000</v>
      </c>
      <c r="AJ1245" s="10">
        <v>42735</v>
      </c>
      <c r="AS1245" s="9"/>
      <c r="AT1245" s="10"/>
      <c r="BC1245" s="9"/>
    </row>
    <row r="1246" spans="1:55" x14ac:dyDescent="0.25">
      <c r="A1246">
        <v>1333</v>
      </c>
      <c r="B1246" t="s">
        <v>258</v>
      </c>
      <c r="C1246" t="s">
        <v>550</v>
      </c>
      <c r="D1246" t="s">
        <v>482</v>
      </c>
      <c r="E1246" t="s">
        <v>483</v>
      </c>
      <c r="F1246" t="s">
        <v>1135</v>
      </c>
      <c r="O1246">
        <v>2419439000000</v>
      </c>
      <c r="P1246" s="10">
        <v>42004</v>
      </c>
      <c r="Y1246">
        <v>2164482000000</v>
      </c>
      <c r="Z1246" s="10">
        <v>42369</v>
      </c>
      <c r="AI1246" s="9">
        <v>1494041000000</v>
      </c>
      <c r="AJ1246" s="10">
        <v>42735</v>
      </c>
      <c r="AS1246" s="9"/>
      <c r="AT1246" s="10"/>
      <c r="BC1246" s="9"/>
    </row>
    <row r="1247" spans="1:55" x14ac:dyDescent="0.25">
      <c r="A1247">
        <v>1333</v>
      </c>
      <c r="B1247" t="s">
        <v>258</v>
      </c>
      <c r="C1247" t="s">
        <v>550</v>
      </c>
      <c r="D1247" t="s">
        <v>482</v>
      </c>
      <c r="E1247" t="s">
        <v>483</v>
      </c>
      <c r="F1247" t="s">
        <v>1136</v>
      </c>
      <c r="P1247" s="10"/>
      <c r="Y1247">
        <v>1592019000000</v>
      </c>
      <c r="Z1247" s="10">
        <v>42369</v>
      </c>
      <c r="AI1247" s="9">
        <v>1341888000000</v>
      </c>
      <c r="AJ1247" s="10">
        <v>42735</v>
      </c>
      <c r="AS1247" s="9"/>
      <c r="AT1247" s="10"/>
      <c r="BC1247" s="9"/>
    </row>
    <row r="1248" spans="1:55" x14ac:dyDescent="0.25">
      <c r="A1248">
        <v>1333</v>
      </c>
      <c r="B1248" t="s">
        <v>258</v>
      </c>
      <c r="C1248" t="s">
        <v>550</v>
      </c>
      <c r="D1248" t="s">
        <v>482</v>
      </c>
      <c r="E1248" t="s">
        <v>483</v>
      </c>
      <c r="F1248" t="s">
        <v>891</v>
      </c>
      <c r="O1248">
        <v>-307110000000</v>
      </c>
      <c r="P1248" s="10">
        <v>42004</v>
      </c>
      <c r="Y1248">
        <v>-291909000000</v>
      </c>
      <c r="Z1248" s="10">
        <v>42369</v>
      </c>
      <c r="AI1248" s="9">
        <v>-213895000000</v>
      </c>
      <c r="AJ1248" s="10">
        <v>42735</v>
      </c>
      <c r="AS1248" s="9"/>
      <c r="AT1248" s="10"/>
      <c r="BC1248" s="9"/>
    </row>
    <row r="1249" spans="1:55" x14ac:dyDescent="0.25">
      <c r="A1249">
        <v>8219</v>
      </c>
      <c r="B1249" t="s">
        <v>262</v>
      </c>
      <c r="C1249" t="s">
        <v>550</v>
      </c>
      <c r="D1249" t="s">
        <v>482</v>
      </c>
      <c r="E1249" t="s">
        <v>483</v>
      </c>
      <c r="F1249" t="s">
        <v>256</v>
      </c>
      <c r="O1249">
        <v>7895399000000</v>
      </c>
      <c r="P1249" s="10">
        <v>42004</v>
      </c>
      <c r="Y1249">
        <v>6510954000000</v>
      </c>
      <c r="Z1249" s="10">
        <v>42369</v>
      </c>
      <c r="AI1249" s="9">
        <v>6684895000000</v>
      </c>
      <c r="AJ1249" s="10">
        <v>42735</v>
      </c>
      <c r="AS1249" s="9">
        <v>8332634000000</v>
      </c>
      <c r="AT1249" s="10">
        <v>43100</v>
      </c>
      <c r="BC1249" s="9"/>
    </row>
    <row r="1250" spans="1:55" x14ac:dyDescent="0.25">
      <c r="A1250">
        <v>8219</v>
      </c>
      <c r="B1250" t="s">
        <v>262</v>
      </c>
      <c r="C1250" t="s">
        <v>550</v>
      </c>
      <c r="D1250" t="s">
        <v>482</v>
      </c>
      <c r="E1250" t="s">
        <v>483</v>
      </c>
      <c r="F1250" t="s">
        <v>59</v>
      </c>
      <c r="O1250">
        <v>6851706000000</v>
      </c>
      <c r="P1250" s="10">
        <v>42004</v>
      </c>
      <c r="Y1250">
        <v>6693042000000</v>
      </c>
      <c r="Z1250" s="10">
        <v>42369</v>
      </c>
      <c r="AI1250" s="9">
        <v>6935977000000</v>
      </c>
      <c r="AJ1250" s="10">
        <v>42735</v>
      </c>
      <c r="AS1250" s="9">
        <v>8755465000000</v>
      </c>
      <c r="AT1250" s="10">
        <v>43100</v>
      </c>
      <c r="BC1250" s="9"/>
    </row>
    <row r="1251" spans="1:55" x14ac:dyDescent="0.25">
      <c r="A1251">
        <v>8219</v>
      </c>
      <c r="B1251" t="s">
        <v>262</v>
      </c>
      <c r="C1251" t="s">
        <v>550</v>
      </c>
      <c r="D1251" t="s">
        <v>482</v>
      </c>
      <c r="E1251" t="s">
        <v>483</v>
      </c>
      <c r="F1251" t="s">
        <v>618</v>
      </c>
      <c r="O1251">
        <v>1209538000000</v>
      </c>
      <c r="P1251" s="10">
        <v>42004</v>
      </c>
      <c r="Y1251">
        <v>1161018000000</v>
      </c>
      <c r="Z1251" s="10">
        <v>42369</v>
      </c>
      <c r="AI1251" s="9">
        <v>1218167000000</v>
      </c>
      <c r="AJ1251" s="10">
        <v>42735</v>
      </c>
      <c r="AS1251" s="9">
        <v>1429682000000</v>
      </c>
      <c r="AT1251" s="10">
        <v>43100</v>
      </c>
      <c r="BC1251" s="9"/>
    </row>
    <row r="1252" spans="1:55" x14ac:dyDescent="0.25">
      <c r="A1252">
        <v>8219</v>
      </c>
      <c r="B1252" t="s">
        <v>262</v>
      </c>
      <c r="C1252" t="s">
        <v>550</v>
      </c>
      <c r="D1252" t="s">
        <v>482</v>
      </c>
      <c r="E1252" t="s">
        <v>483</v>
      </c>
      <c r="F1252" t="s">
        <v>2094</v>
      </c>
      <c r="O1252">
        <v>4805364000000</v>
      </c>
      <c r="P1252" s="10">
        <v>42004</v>
      </c>
      <c r="Y1252">
        <v>4022590000000</v>
      </c>
      <c r="Z1252" s="10">
        <v>42369</v>
      </c>
      <c r="AI1252" s="9">
        <v>3861368000000</v>
      </c>
      <c r="AJ1252" s="10">
        <v>42735</v>
      </c>
      <c r="AS1252" s="9">
        <v>4692790000000</v>
      </c>
      <c r="AT1252" s="10">
        <v>43100</v>
      </c>
      <c r="BC1252" s="9"/>
    </row>
    <row r="1253" spans="1:55" x14ac:dyDescent="0.25">
      <c r="A1253">
        <v>8219</v>
      </c>
      <c r="B1253" t="s">
        <v>262</v>
      </c>
      <c r="C1253" t="s">
        <v>550</v>
      </c>
      <c r="D1253" t="s">
        <v>482</v>
      </c>
      <c r="E1253" t="s">
        <v>483</v>
      </c>
      <c r="F1253" t="s">
        <v>569</v>
      </c>
      <c r="O1253">
        <v>1402163000000</v>
      </c>
      <c r="P1253" s="10">
        <v>42004</v>
      </c>
      <c r="Y1253">
        <v>1539219000000</v>
      </c>
      <c r="Z1253" s="10">
        <v>42369</v>
      </c>
      <c r="AI1253" s="9">
        <v>1678694000000</v>
      </c>
      <c r="AJ1253" s="10">
        <v>42735</v>
      </c>
      <c r="AS1253" s="9">
        <v>2149630000000</v>
      </c>
      <c r="AT1253" s="10">
        <v>43100</v>
      </c>
      <c r="BC1253" s="9"/>
    </row>
    <row r="1254" spans="1:55" x14ac:dyDescent="0.25">
      <c r="A1254">
        <v>8219</v>
      </c>
      <c r="B1254" t="s">
        <v>262</v>
      </c>
      <c r="C1254" t="s">
        <v>550</v>
      </c>
      <c r="D1254" t="s">
        <v>482</v>
      </c>
      <c r="E1254" t="s">
        <v>483</v>
      </c>
      <c r="F1254" t="s">
        <v>1125</v>
      </c>
      <c r="O1254">
        <v>413660000000</v>
      </c>
      <c r="P1254" s="10">
        <v>42004</v>
      </c>
      <c r="Y1254">
        <v>279760000000</v>
      </c>
      <c r="Z1254" s="10">
        <v>42369</v>
      </c>
      <c r="AI1254" s="9">
        <v>280195000000</v>
      </c>
      <c r="AJ1254" s="10">
        <v>42735</v>
      </c>
      <c r="AS1254" s="9">
        <v>337813000000</v>
      </c>
      <c r="AT1254" s="10">
        <v>43100</v>
      </c>
      <c r="BC1254" s="9"/>
    </row>
    <row r="1255" spans="1:55" x14ac:dyDescent="0.25">
      <c r="A1255">
        <v>8219</v>
      </c>
      <c r="B1255" t="s">
        <v>262</v>
      </c>
      <c r="C1255" t="s">
        <v>550</v>
      </c>
      <c r="D1255" t="s">
        <v>482</v>
      </c>
      <c r="E1255" t="s">
        <v>455</v>
      </c>
      <c r="F1255" t="s">
        <v>2097</v>
      </c>
      <c r="P1255" s="10"/>
      <c r="Z1255" s="10"/>
      <c r="AI1255" s="9"/>
      <c r="AJ1255" s="10"/>
      <c r="AS1255" s="9">
        <v>17245735000000</v>
      </c>
      <c r="AT1255" s="10">
        <v>43100</v>
      </c>
      <c r="BC1255" s="9"/>
    </row>
    <row r="1256" spans="1:55" x14ac:dyDescent="0.25">
      <c r="A1256">
        <v>8219</v>
      </c>
      <c r="B1256" t="s">
        <v>262</v>
      </c>
      <c r="C1256" t="s">
        <v>550</v>
      </c>
      <c r="D1256" t="s">
        <v>482</v>
      </c>
      <c r="E1256" t="s">
        <v>455</v>
      </c>
      <c r="F1256" t="s">
        <v>2098</v>
      </c>
      <c r="P1256" s="10"/>
      <c r="Z1256" s="10"/>
      <c r="AI1256" s="9"/>
      <c r="AJ1256" s="10"/>
      <c r="AS1256" s="9">
        <v>4560546000000</v>
      </c>
      <c r="AT1256" s="10">
        <v>43100</v>
      </c>
      <c r="BC1256" s="9"/>
    </row>
    <row r="1257" spans="1:55" x14ac:dyDescent="0.25">
      <c r="A1257">
        <v>8219</v>
      </c>
      <c r="B1257" t="s">
        <v>262</v>
      </c>
      <c r="C1257" t="s">
        <v>550</v>
      </c>
      <c r="D1257" t="s">
        <v>482</v>
      </c>
      <c r="E1257" t="s">
        <v>455</v>
      </c>
      <c r="F1257" t="s">
        <v>2099</v>
      </c>
      <c r="P1257" s="10"/>
      <c r="Z1257" s="10"/>
      <c r="AI1257" s="9"/>
      <c r="AJ1257" s="10"/>
      <c r="AS1257" s="9">
        <v>2742327000000</v>
      </c>
      <c r="AT1257" s="10">
        <v>43100</v>
      </c>
      <c r="BC1257" s="9"/>
    </row>
    <row r="1258" spans="1:55" x14ac:dyDescent="0.25">
      <c r="A1258">
        <v>8219</v>
      </c>
      <c r="B1258" t="s">
        <v>262</v>
      </c>
      <c r="C1258" t="s">
        <v>550</v>
      </c>
      <c r="D1258" t="s">
        <v>482</v>
      </c>
      <c r="E1258" t="s">
        <v>455</v>
      </c>
      <c r="F1258" t="s">
        <v>2100</v>
      </c>
      <c r="P1258" s="10"/>
      <c r="Z1258" s="10"/>
      <c r="AI1258" s="9"/>
      <c r="AJ1258" s="10"/>
      <c r="AS1258" s="9">
        <v>548457000000</v>
      </c>
      <c r="AT1258" s="10">
        <v>43100</v>
      </c>
      <c r="BC1258" s="9"/>
    </row>
    <row r="1259" spans="1:55" x14ac:dyDescent="0.25">
      <c r="A1259">
        <v>8219</v>
      </c>
      <c r="B1259" t="s">
        <v>262</v>
      </c>
      <c r="C1259" t="s">
        <v>550</v>
      </c>
      <c r="D1259" t="s">
        <v>482</v>
      </c>
      <c r="E1259" t="s">
        <v>455</v>
      </c>
      <c r="F1259" t="s">
        <v>1594</v>
      </c>
      <c r="P1259" s="10"/>
      <c r="Z1259" s="10"/>
      <c r="AI1259" s="9"/>
      <c r="AJ1259" s="10"/>
      <c r="AS1259" s="9">
        <v>600949000000</v>
      </c>
      <c r="AT1259" s="10">
        <v>43100</v>
      </c>
      <c r="BC1259" s="9"/>
    </row>
    <row r="1260" spans="1:55" x14ac:dyDescent="0.25">
      <c r="A1260">
        <v>8092</v>
      </c>
      <c r="B1260" t="s">
        <v>265</v>
      </c>
      <c r="C1260" t="s">
        <v>550</v>
      </c>
      <c r="D1260" t="s">
        <v>482</v>
      </c>
      <c r="E1260" t="s">
        <v>483</v>
      </c>
      <c r="F1260" t="s">
        <v>256</v>
      </c>
      <c r="O1260">
        <v>2345635000000</v>
      </c>
      <c r="P1260" s="10">
        <v>42004</v>
      </c>
      <c r="Y1260">
        <v>1341175000000</v>
      </c>
      <c r="Z1260" s="10">
        <v>42369</v>
      </c>
      <c r="AI1260" s="9">
        <v>2701911000000</v>
      </c>
      <c r="AJ1260" s="10">
        <v>42735</v>
      </c>
      <c r="AS1260" s="9"/>
      <c r="AT1260" s="10"/>
      <c r="BC1260" s="9"/>
    </row>
    <row r="1261" spans="1:55" x14ac:dyDescent="0.25">
      <c r="A1261">
        <v>8092</v>
      </c>
      <c r="B1261" t="s">
        <v>265</v>
      </c>
      <c r="C1261" t="s">
        <v>550</v>
      </c>
      <c r="D1261" t="s">
        <v>482</v>
      </c>
      <c r="E1261" t="s">
        <v>483</v>
      </c>
      <c r="F1261" t="s">
        <v>618</v>
      </c>
      <c r="O1261">
        <v>535112000000</v>
      </c>
      <c r="P1261" s="10">
        <v>42004</v>
      </c>
      <c r="Y1261">
        <v>580449000000</v>
      </c>
      <c r="Z1261" s="10">
        <v>42369</v>
      </c>
      <c r="AI1261" s="9">
        <v>460721000000</v>
      </c>
      <c r="AJ1261" s="10">
        <v>42735</v>
      </c>
      <c r="AS1261" s="9"/>
      <c r="AT1261" s="10"/>
      <c r="BC1261" s="9"/>
    </row>
    <row r="1262" spans="1:55" x14ac:dyDescent="0.25">
      <c r="A1262">
        <v>8092</v>
      </c>
      <c r="B1262" t="s">
        <v>265</v>
      </c>
      <c r="C1262" t="s">
        <v>550</v>
      </c>
      <c r="D1262" t="s">
        <v>482</v>
      </c>
      <c r="E1262" t="s">
        <v>483</v>
      </c>
      <c r="F1262" t="s">
        <v>570</v>
      </c>
      <c r="O1262">
        <v>1109978000000</v>
      </c>
      <c r="P1262" s="10">
        <v>42004</v>
      </c>
      <c r="Y1262">
        <v>1565690000000</v>
      </c>
      <c r="Z1262" s="10">
        <v>42369</v>
      </c>
      <c r="AI1262" s="9">
        <v>1175464000000</v>
      </c>
      <c r="AJ1262" s="10">
        <v>42735</v>
      </c>
      <c r="AS1262" s="9"/>
      <c r="AT1262" s="10"/>
      <c r="BC1262" s="9"/>
    </row>
    <row r="1263" spans="1:55" x14ac:dyDescent="0.25">
      <c r="A1263">
        <v>8092</v>
      </c>
      <c r="B1263" t="s">
        <v>265</v>
      </c>
      <c r="C1263" t="s">
        <v>550</v>
      </c>
      <c r="D1263" t="s">
        <v>482</v>
      </c>
      <c r="E1263" t="s">
        <v>483</v>
      </c>
      <c r="F1263" t="s">
        <v>1137</v>
      </c>
      <c r="O1263">
        <v>649671000000</v>
      </c>
      <c r="P1263" s="10">
        <v>42004</v>
      </c>
      <c r="Y1263">
        <v>466678000000</v>
      </c>
      <c r="Z1263" s="10">
        <v>42369</v>
      </c>
      <c r="AI1263" s="9">
        <v>558926000000</v>
      </c>
      <c r="AJ1263" s="10">
        <v>42735</v>
      </c>
      <c r="AS1263" s="9"/>
      <c r="AT1263" s="10"/>
      <c r="BC1263" s="9"/>
    </row>
    <row r="1264" spans="1:55" x14ac:dyDescent="0.25">
      <c r="A1264">
        <v>8092</v>
      </c>
      <c r="B1264" t="s">
        <v>265</v>
      </c>
      <c r="C1264" t="s">
        <v>550</v>
      </c>
      <c r="D1264" t="s">
        <v>482</v>
      </c>
      <c r="E1264" t="s">
        <v>483</v>
      </c>
      <c r="F1264" t="s">
        <v>2119</v>
      </c>
      <c r="O1264">
        <v>4271055000000</v>
      </c>
      <c r="P1264" s="10">
        <v>42004</v>
      </c>
      <c r="Y1264">
        <v>2487259000000</v>
      </c>
      <c r="Z1264" s="10">
        <v>42369</v>
      </c>
      <c r="AI1264" s="9">
        <v>2112411000000</v>
      </c>
      <c r="AJ1264" s="10">
        <v>42735</v>
      </c>
      <c r="AS1264" s="9"/>
      <c r="AT1264" s="10"/>
      <c r="BC1264" s="9"/>
    </row>
    <row r="1265" spans="1:56" x14ac:dyDescent="0.25">
      <c r="A1265">
        <v>1582</v>
      </c>
      <c r="B1265" t="s">
        <v>81</v>
      </c>
      <c r="C1265" t="s">
        <v>543</v>
      </c>
      <c r="D1265" t="s">
        <v>482</v>
      </c>
      <c r="E1265" t="s">
        <v>455</v>
      </c>
      <c r="F1265" t="s">
        <v>1138</v>
      </c>
      <c r="O1265">
        <v>297883000</v>
      </c>
      <c r="P1265" s="10">
        <v>42004</v>
      </c>
      <c r="Y1265">
        <v>242696000</v>
      </c>
      <c r="Z1265" s="10">
        <v>42369</v>
      </c>
      <c r="AI1265" s="9"/>
      <c r="AJ1265" s="10"/>
      <c r="AS1265" s="9"/>
      <c r="AT1265" s="10"/>
      <c r="BC1265" s="9"/>
    </row>
    <row r="1266" spans="1:56" x14ac:dyDescent="0.25">
      <c r="A1266">
        <v>8122</v>
      </c>
      <c r="B1266" t="s">
        <v>232</v>
      </c>
      <c r="C1266" t="s">
        <v>463</v>
      </c>
      <c r="D1266" t="s">
        <v>482</v>
      </c>
      <c r="E1266" t="s">
        <v>455</v>
      </c>
      <c r="F1266" t="s">
        <v>1139</v>
      </c>
      <c r="O1266">
        <v>12224000000</v>
      </c>
      <c r="P1266" s="10">
        <v>42004</v>
      </c>
      <c r="Y1266">
        <v>9501000000</v>
      </c>
      <c r="Z1266" s="10">
        <v>42369</v>
      </c>
      <c r="AI1266" s="9">
        <v>6743000000</v>
      </c>
      <c r="AJ1266" s="10">
        <v>42735</v>
      </c>
      <c r="AS1266" s="9">
        <v>6786000000</v>
      </c>
      <c r="AT1266" s="10">
        <v>43100</v>
      </c>
      <c r="BC1266" s="9">
        <v>6526000000</v>
      </c>
      <c r="BD1266" s="10">
        <v>43465</v>
      </c>
    </row>
    <row r="1267" spans="1:56" x14ac:dyDescent="0.25">
      <c r="A1267">
        <v>8122</v>
      </c>
      <c r="B1267" t="s">
        <v>232</v>
      </c>
      <c r="C1267" t="s">
        <v>463</v>
      </c>
      <c r="D1267" t="s">
        <v>482</v>
      </c>
      <c r="E1267" t="s">
        <v>455</v>
      </c>
      <c r="F1267" t="s">
        <v>1140</v>
      </c>
      <c r="O1267">
        <v>18462000000</v>
      </c>
      <c r="P1267" s="10">
        <v>42004</v>
      </c>
      <c r="Y1267">
        <v>13563000000</v>
      </c>
      <c r="Z1267" s="10">
        <v>42369</v>
      </c>
      <c r="AI1267" s="9">
        <v>8561000000</v>
      </c>
      <c r="AJ1267" s="10">
        <v>42735</v>
      </c>
      <c r="AS1267" s="9">
        <v>8392000000</v>
      </c>
      <c r="AT1267" s="10">
        <v>43100</v>
      </c>
      <c r="BC1267" s="9">
        <v>9250000000</v>
      </c>
      <c r="BD1267" s="10">
        <v>43465</v>
      </c>
    </row>
    <row r="1268" spans="1:56" x14ac:dyDescent="0.25">
      <c r="A1268">
        <v>8122</v>
      </c>
      <c r="B1268" t="s">
        <v>232</v>
      </c>
      <c r="C1268" t="s">
        <v>463</v>
      </c>
      <c r="D1268" t="s">
        <v>482</v>
      </c>
      <c r="E1268" t="s">
        <v>455</v>
      </c>
      <c r="F1268" t="s">
        <v>1141</v>
      </c>
      <c r="O1268">
        <v>18111000000</v>
      </c>
      <c r="P1268" s="10">
        <v>42004</v>
      </c>
      <c r="Y1268">
        <v>12548000000</v>
      </c>
      <c r="Z1268" s="10">
        <v>42369</v>
      </c>
      <c r="AI1268" s="9">
        <v>8709000000</v>
      </c>
      <c r="AJ1268" s="10">
        <v>42735</v>
      </c>
      <c r="AS1268" s="9">
        <v>10639000000</v>
      </c>
      <c r="AT1268" s="10">
        <v>43100</v>
      </c>
      <c r="BC1268" s="9">
        <v>12394000000</v>
      </c>
      <c r="BD1268" s="10">
        <v>43465</v>
      </c>
    </row>
    <row r="1269" spans="1:56" x14ac:dyDescent="0.25">
      <c r="A1269">
        <v>8122</v>
      </c>
      <c r="B1269" t="s">
        <v>232</v>
      </c>
      <c r="C1269" t="s">
        <v>463</v>
      </c>
      <c r="D1269" t="s">
        <v>482</v>
      </c>
      <c r="E1269" t="s">
        <v>455</v>
      </c>
      <c r="F1269" t="s">
        <v>1142</v>
      </c>
      <c r="P1269" s="10"/>
      <c r="Z1269" s="10"/>
      <c r="AI1269" s="9">
        <v>4211000000</v>
      </c>
      <c r="AJ1269" s="10">
        <v>42735</v>
      </c>
      <c r="AS1269" s="9">
        <v>5205000000</v>
      </c>
      <c r="AT1269" s="10">
        <v>43100</v>
      </c>
      <c r="BC1269" s="9">
        <v>5167000000</v>
      </c>
      <c r="BD1269" s="10">
        <v>43465</v>
      </c>
    </row>
    <row r="1270" spans="1:56" x14ac:dyDescent="0.25">
      <c r="A1270">
        <v>8122</v>
      </c>
      <c r="B1270" t="s">
        <v>232</v>
      </c>
      <c r="C1270" t="s">
        <v>463</v>
      </c>
      <c r="D1270" t="s">
        <v>482</v>
      </c>
      <c r="E1270" t="s">
        <v>455</v>
      </c>
      <c r="F1270" t="s">
        <v>605</v>
      </c>
      <c r="O1270">
        <v>-217000000</v>
      </c>
      <c r="P1270" s="10">
        <v>42004</v>
      </c>
      <c r="Y1270">
        <v>-137000000</v>
      </c>
      <c r="Z1270" s="10">
        <v>42369</v>
      </c>
      <c r="AI1270" s="9">
        <v>-414000000</v>
      </c>
      <c r="AJ1270" s="10">
        <v>42735</v>
      </c>
      <c r="AS1270" s="9">
        <v>-582000000</v>
      </c>
      <c r="AT1270" s="10">
        <v>43100</v>
      </c>
      <c r="BC1270" s="9">
        <v>-522000000</v>
      </c>
      <c r="BD1270" s="10">
        <v>43465</v>
      </c>
    </row>
    <row r="1271" spans="1:56" x14ac:dyDescent="0.25">
      <c r="A1271">
        <v>8122</v>
      </c>
      <c r="B1271" t="s">
        <v>232</v>
      </c>
      <c r="C1271" t="s">
        <v>463</v>
      </c>
      <c r="D1271" t="s">
        <v>482</v>
      </c>
      <c r="E1271" t="s">
        <v>483</v>
      </c>
      <c r="F1271" t="s">
        <v>834</v>
      </c>
      <c r="O1271">
        <v>16151000000</v>
      </c>
      <c r="P1271" s="10">
        <v>42004</v>
      </c>
      <c r="Y1271">
        <v>9811000000</v>
      </c>
      <c r="Z1271" s="10">
        <v>42369</v>
      </c>
      <c r="AI1271" s="9">
        <v>6665000000</v>
      </c>
      <c r="AJ1271" s="10">
        <v>42735</v>
      </c>
      <c r="AS1271" s="9"/>
      <c r="AT1271" s="10"/>
      <c r="BC1271" s="9">
        <v>11984000000</v>
      </c>
      <c r="BD1271" s="10">
        <v>43465</v>
      </c>
    </row>
    <row r="1272" spans="1:56" x14ac:dyDescent="0.25">
      <c r="A1272">
        <v>8122</v>
      </c>
      <c r="B1272" t="s">
        <v>232</v>
      </c>
      <c r="C1272" t="s">
        <v>463</v>
      </c>
      <c r="D1272" t="s">
        <v>482</v>
      </c>
      <c r="E1272" t="s">
        <v>483</v>
      </c>
      <c r="F1272" t="s">
        <v>619</v>
      </c>
      <c r="O1272">
        <v>7699000000</v>
      </c>
      <c r="P1272" s="10">
        <v>42004</v>
      </c>
      <c r="Y1272">
        <v>6014000000</v>
      </c>
      <c r="Z1272" s="10">
        <v>42369</v>
      </c>
      <c r="AI1272" s="9">
        <v>4230000000</v>
      </c>
      <c r="AJ1272" s="10">
        <v>42735</v>
      </c>
      <c r="AS1272" s="9"/>
      <c r="AT1272" s="10"/>
      <c r="BC1272" s="9">
        <v>3745000000</v>
      </c>
      <c r="BD1272" s="10">
        <v>43465</v>
      </c>
    </row>
    <row r="1273" spans="1:56" x14ac:dyDescent="0.25">
      <c r="A1273">
        <v>8122</v>
      </c>
      <c r="B1273" t="s">
        <v>232</v>
      </c>
      <c r="C1273" t="s">
        <v>463</v>
      </c>
      <c r="D1273" t="s">
        <v>482</v>
      </c>
      <c r="E1273" t="s">
        <v>483</v>
      </c>
      <c r="F1273" t="s">
        <v>1143</v>
      </c>
      <c r="O1273">
        <v>12515000000</v>
      </c>
      <c r="P1273" s="10">
        <v>42004</v>
      </c>
      <c r="Y1273">
        <v>9284000000</v>
      </c>
      <c r="Z1273" s="10">
        <v>42369</v>
      </c>
      <c r="AI1273" s="9">
        <v>7351000000</v>
      </c>
      <c r="AJ1273" s="10">
        <v>42735</v>
      </c>
      <c r="AS1273" s="9"/>
      <c r="AT1273" s="10"/>
      <c r="BC1273" s="9">
        <v>7158000000</v>
      </c>
      <c r="BD1273" s="10">
        <v>43465</v>
      </c>
    </row>
    <row r="1274" spans="1:56" x14ac:dyDescent="0.25">
      <c r="A1274">
        <v>8122</v>
      </c>
      <c r="B1274" t="s">
        <v>232</v>
      </c>
      <c r="C1274" t="s">
        <v>463</v>
      </c>
      <c r="D1274" t="s">
        <v>482</v>
      </c>
      <c r="E1274" t="s">
        <v>483</v>
      </c>
      <c r="F1274" t="s">
        <v>1144</v>
      </c>
      <c r="O1274">
        <v>11875000000</v>
      </c>
      <c r="P1274" s="10">
        <v>42004</v>
      </c>
      <c r="Y1274">
        <v>9898000000</v>
      </c>
      <c r="Z1274" s="10">
        <v>42369</v>
      </c>
      <c r="AI1274" s="9">
        <v>9286000000</v>
      </c>
      <c r="AJ1274" s="10">
        <v>42735</v>
      </c>
      <c r="AS1274" s="9"/>
      <c r="AT1274" s="10"/>
      <c r="BC1274" s="9">
        <v>9543000000</v>
      </c>
      <c r="BD1274" s="10">
        <v>43465</v>
      </c>
    </row>
    <row r="1275" spans="1:56" x14ac:dyDescent="0.25">
      <c r="A1275">
        <v>8122</v>
      </c>
      <c r="B1275" t="s">
        <v>232</v>
      </c>
      <c r="C1275" t="s">
        <v>463</v>
      </c>
      <c r="D1275" t="s">
        <v>482</v>
      </c>
      <c r="E1275" t="s">
        <v>483</v>
      </c>
      <c r="F1275" t="s">
        <v>891</v>
      </c>
      <c r="O1275">
        <v>340000000</v>
      </c>
      <c r="P1275" s="10">
        <v>42004</v>
      </c>
      <c r="Y1275">
        <v>468000000</v>
      </c>
      <c r="Z1275" s="10">
        <v>42369</v>
      </c>
      <c r="AI1275" s="9">
        <v>278000000</v>
      </c>
      <c r="AJ1275" s="10">
        <v>42735</v>
      </c>
      <c r="AS1275" s="9"/>
      <c r="AT1275" s="10"/>
      <c r="BC1275" s="9">
        <v>385000000</v>
      </c>
      <c r="BD1275" s="10">
        <v>43465</v>
      </c>
    </row>
    <row r="1276" spans="1:56" x14ac:dyDescent="0.25">
      <c r="A1276">
        <v>1663</v>
      </c>
      <c r="B1276" t="s">
        <v>246</v>
      </c>
      <c r="C1276" t="s">
        <v>555</v>
      </c>
      <c r="D1276" t="s">
        <v>482</v>
      </c>
      <c r="E1276" t="s">
        <v>455</v>
      </c>
      <c r="F1276" t="s">
        <v>1145</v>
      </c>
      <c r="O1276">
        <v>2522599000</v>
      </c>
      <c r="P1276" s="10">
        <v>42004</v>
      </c>
      <c r="Y1276">
        <v>2584388000</v>
      </c>
      <c r="Z1276" s="10">
        <v>42369</v>
      </c>
      <c r="AI1276" s="9">
        <v>1968641000</v>
      </c>
      <c r="AJ1276" s="10">
        <v>42735</v>
      </c>
      <c r="AS1276" s="9">
        <v>748338000</v>
      </c>
      <c r="AT1276" s="10">
        <v>43100</v>
      </c>
      <c r="BC1276" s="9"/>
    </row>
    <row r="1277" spans="1:56" x14ac:dyDescent="0.25">
      <c r="A1277">
        <v>1663</v>
      </c>
      <c r="B1277" t="s">
        <v>246</v>
      </c>
      <c r="C1277" t="s">
        <v>555</v>
      </c>
      <c r="D1277" t="s">
        <v>482</v>
      </c>
      <c r="E1277" t="s">
        <v>455</v>
      </c>
      <c r="F1277" t="s">
        <v>672</v>
      </c>
      <c r="O1277">
        <v>203188000</v>
      </c>
      <c r="P1277" s="10">
        <v>42004</v>
      </c>
      <c r="Y1277">
        <v>324239000</v>
      </c>
      <c r="Z1277" s="10">
        <v>42369</v>
      </c>
      <c r="AI1277" s="9">
        <v>176645000</v>
      </c>
      <c r="AJ1277" s="10">
        <v>42735</v>
      </c>
      <c r="AS1277" s="9">
        <v>158206000</v>
      </c>
      <c r="AT1277" s="10">
        <v>43100</v>
      </c>
      <c r="BC1277" s="9"/>
    </row>
    <row r="1278" spans="1:56" x14ac:dyDescent="0.25">
      <c r="A1278">
        <v>1663</v>
      </c>
      <c r="B1278" t="s">
        <v>246</v>
      </c>
      <c r="C1278" t="s">
        <v>555</v>
      </c>
      <c r="D1278" t="s">
        <v>482</v>
      </c>
      <c r="E1278" t="s">
        <v>483</v>
      </c>
      <c r="F1278" t="s">
        <v>243</v>
      </c>
      <c r="O1278">
        <v>1774359000</v>
      </c>
      <c r="P1278" s="10">
        <v>42004</v>
      </c>
      <c r="Y1278">
        <v>1803346000</v>
      </c>
      <c r="Z1278" s="10">
        <v>42369</v>
      </c>
      <c r="AI1278" s="9">
        <v>1143939000</v>
      </c>
      <c r="AJ1278" s="10">
        <v>42735</v>
      </c>
      <c r="AS1278" s="9">
        <v>728912000</v>
      </c>
      <c r="AT1278" s="10">
        <v>43100</v>
      </c>
      <c r="BC1278" s="9"/>
    </row>
    <row r="1279" spans="1:56" x14ac:dyDescent="0.25">
      <c r="A1279">
        <v>1663</v>
      </c>
      <c r="B1279" t="s">
        <v>246</v>
      </c>
      <c r="C1279" t="s">
        <v>555</v>
      </c>
      <c r="D1279" t="s">
        <v>482</v>
      </c>
      <c r="E1279" t="s">
        <v>483</v>
      </c>
      <c r="F1279" t="s">
        <v>1146</v>
      </c>
      <c r="O1279">
        <v>951428000</v>
      </c>
      <c r="P1279" s="10">
        <v>42004</v>
      </c>
      <c r="Y1279">
        <v>1086697000</v>
      </c>
      <c r="Z1279" s="10">
        <v>42369</v>
      </c>
      <c r="AI1279" s="9">
        <v>971117000</v>
      </c>
      <c r="AJ1279" s="10">
        <v>42735</v>
      </c>
      <c r="AS1279" s="9"/>
      <c r="AT1279" s="10"/>
      <c r="BC1279" s="9"/>
    </row>
    <row r="1280" spans="1:56" s="24" customFormat="1" x14ac:dyDescent="0.25">
      <c r="A1280" s="24">
        <v>11108</v>
      </c>
      <c r="B1280" s="24" t="s">
        <v>263</v>
      </c>
      <c r="C1280" s="24" t="s">
        <v>550</v>
      </c>
      <c r="D1280" s="24" t="s">
        <v>482</v>
      </c>
      <c r="E1280" s="24" t="s">
        <v>455</v>
      </c>
      <c r="F1280" s="24" t="s">
        <v>1147</v>
      </c>
      <c r="O1280" s="24">
        <v>19378588000000</v>
      </c>
      <c r="P1280" s="25">
        <v>42004</v>
      </c>
      <c r="Y1280" s="24">
        <v>17397568000000</v>
      </c>
      <c r="Z1280" s="25">
        <v>42369</v>
      </c>
      <c r="AI1280" s="9">
        <v>17425472000000</v>
      </c>
      <c r="AJ1280" s="25">
        <v>42735</v>
      </c>
      <c r="AS1280" s="9">
        <v>18673661000000</v>
      </c>
      <c r="AT1280" s="10">
        <v>43100</v>
      </c>
      <c r="BC1280" s="9"/>
      <c r="BD1280" s="25"/>
    </row>
    <row r="1281" spans="1:56" s="24" customFormat="1" x14ac:dyDescent="0.25">
      <c r="A1281" s="24">
        <v>11108</v>
      </c>
      <c r="B1281" s="24" t="s">
        <v>263</v>
      </c>
      <c r="C1281" s="24" t="s">
        <v>550</v>
      </c>
      <c r="D1281" s="24" t="s">
        <v>482</v>
      </c>
      <c r="E1281" s="24" t="s">
        <v>455</v>
      </c>
      <c r="F1281" s="24" t="s">
        <v>1148</v>
      </c>
      <c r="O1281" s="24">
        <v>15105251000000</v>
      </c>
      <c r="P1281" s="25">
        <v>42004</v>
      </c>
      <c r="Y1281" s="24">
        <v>14003430000000</v>
      </c>
      <c r="Z1281" s="25">
        <v>42369</v>
      </c>
      <c r="AI1281" s="9">
        <v>11709670000000</v>
      </c>
      <c r="AJ1281" s="25">
        <v>42735</v>
      </c>
      <c r="AS1281" s="9">
        <v>11666307000000</v>
      </c>
      <c r="AT1281" s="10">
        <v>43100</v>
      </c>
      <c r="BC1281" s="9"/>
      <c r="BD1281" s="25"/>
    </row>
    <row r="1282" spans="1:56" s="24" customFormat="1" x14ac:dyDescent="0.25">
      <c r="A1282" s="24">
        <v>11108</v>
      </c>
      <c r="B1282" s="24" t="s">
        <v>263</v>
      </c>
      <c r="C1282" s="24" t="s">
        <v>550</v>
      </c>
      <c r="D1282" s="24" t="s">
        <v>482</v>
      </c>
      <c r="E1282" s="24" t="s">
        <v>455</v>
      </c>
      <c r="F1282" s="24" t="s">
        <v>1149</v>
      </c>
      <c r="O1282" s="24">
        <v>16762514000000</v>
      </c>
      <c r="P1282" s="25">
        <v>42004</v>
      </c>
      <c r="Y1282" s="24">
        <v>16531291000000</v>
      </c>
      <c r="Z1282" s="25">
        <v>42369</v>
      </c>
      <c r="AI1282" s="9">
        <v>17234242000000</v>
      </c>
      <c r="AJ1282" s="25">
        <v>42735</v>
      </c>
      <c r="AS1282" s="9">
        <v>19226042000000</v>
      </c>
      <c r="AT1282" s="10">
        <v>43100</v>
      </c>
      <c r="BC1282" s="9"/>
      <c r="BD1282" s="25"/>
    </row>
    <row r="1283" spans="1:56" s="24" customFormat="1" x14ac:dyDescent="0.25">
      <c r="A1283" s="24">
        <v>11108</v>
      </c>
      <c r="B1283" s="24" t="s">
        <v>263</v>
      </c>
      <c r="C1283" s="24" t="s">
        <v>550</v>
      </c>
      <c r="D1283" s="24" t="s">
        <v>482</v>
      </c>
      <c r="E1283" s="24" t="s">
        <v>455</v>
      </c>
      <c r="F1283" s="24" t="s">
        <v>1150</v>
      </c>
      <c r="O1283" s="24">
        <v>6466119000000</v>
      </c>
      <c r="P1283" s="25">
        <v>42004</v>
      </c>
      <c r="Y1283" s="24">
        <v>6138129000000</v>
      </c>
      <c r="Z1283" s="25">
        <v>42369</v>
      </c>
      <c r="AI1283" s="9">
        <v>5754566000000</v>
      </c>
      <c r="AJ1283" s="25">
        <v>42735</v>
      </c>
      <c r="AS1283" s="9">
        <v>7641361000000</v>
      </c>
      <c r="AT1283" s="10">
        <v>43100</v>
      </c>
      <c r="BC1283" s="9"/>
      <c r="BD1283" s="25"/>
    </row>
    <row r="1284" spans="1:56" s="24" customFormat="1" x14ac:dyDescent="0.25">
      <c r="A1284" s="24">
        <v>11108</v>
      </c>
      <c r="B1284" s="24" t="s">
        <v>263</v>
      </c>
      <c r="C1284" s="24" t="s">
        <v>550</v>
      </c>
      <c r="D1284" s="24" t="s">
        <v>482</v>
      </c>
      <c r="E1284" s="24" t="s">
        <v>455</v>
      </c>
      <c r="F1284" s="24" t="s">
        <v>1151</v>
      </c>
      <c r="P1284" s="25"/>
      <c r="Y1284" s="24">
        <v>1832387000000</v>
      </c>
      <c r="Z1284" s="25">
        <v>42369</v>
      </c>
      <c r="AI1284" s="9">
        <v>2773053000000</v>
      </c>
      <c r="AJ1284" s="25">
        <v>42735</v>
      </c>
      <c r="AS1284" s="9">
        <v>3489105000000</v>
      </c>
      <c r="AT1284" s="10">
        <v>43100</v>
      </c>
      <c r="BC1284" s="9"/>
      <c r="BD1284" s="25"/>
    </row>
    <row r="1285" spans="1:56" s="24" customFormat="1" x14ac:dyDescent="0.25">
      <c r="A1285" s="24">
        <v>11108</v>
      </c>
      <c r="B1285" s="24" t="s">
        <v>263</v>
      </c>
      <c r="C1285" s="24" t="s">
        <v>550</v>
      </c>
      <c r="D1285" s="24" t="s">
        <v>482</v>
      </c>
      <c r="E1285" s="24" t="s">
        <v>455</v>
      </c>
      <c r="F1285" s="24" t="s">
        <v>1152</v>
      </c>
      <c r="O1285" s="24">
        <v>-1990310000000</v>
      </c>
      <c r="P1285" s="25">
        <v>42004</v>
      </c>
      <c r="Y1285" s="24">
        <v>-1828953000000</v>
      </c>
      <c r="Z1285" s="25">
        <v>42369</v>
      </c>
      <c r="AI1285" s="9">
        <v>-1939153000000</v>
      </c>
      <c r="AJ1285" s="25">
        <v>42735</v>
      </c>
      <c r="AS1285" s="9">
        <v>-1680963000000</v>
      </c>
      <c r="AT1285" s="10">
        <v>43100</v>
      </c>
      <c r="BC1285" s="9"/>
      <c r="BD1285" s="25"/>
    </row>
    <row r="1286" spans="1:56" s="24" customFormat="1" x14ac:dyDescent="0.25">
      <c r="A1286" s="24">
        <v>11108</v>
      </c>
      <c r="B1286" s="24" t="s">
        <v>263</v>
      </c>
      <c r="C1286" s="24" t="s">
        <v>550</v>
      </c>
      <c r="D1286" s="24" t="s">
        <v>482</v>
      </c>
      <c r="E1286" s="24" t="s">
        <v>455</v>
      </c>
      <c r="F1286" s="24" t="s">
        <v>458</v>
      </c>
      <c r="O1286" s="24">
        <v>3318605000000</v>
      </c>
      <c r="P1286" s="25">
        <v>42004</v>
      </c>
      <c r="Y1286" s="24">
        <v>2435156000000</v>
      </c>
      <c r="Z1286" s="25">
        <v>42369</v>
      </c>
      <c r="AI1286" s="9">
        <v>2409183000000</v>
      </c>
      <c r="AJ1286" s="25">
        <v>42735</v>
      </c>
      <c r="AS1286" s="9">
        <v>2380771000000</v>
      </c>
      <c r="AT1286" s="10">
        <v>43100</v>
      </c>
      <c r="BC1286" s="9"/>
      <c r="BD1286" s="25"/>
    </row>
    <row r="1287" spans="1:56" s="24" customFormat="1" x14ac:dyDescent="0.25">
      <c r="A1287" s="24">
        <v>11108</v>
      </c>
      <c r="B1287" s="24" t="s">
        <v>263</v>
      </c>
      <c r="C1287" s="24" t="s">
        <v>550</v>
      </c>
      <c r="D1287" s="24" t="s">
        <v>482</v>
      </c>
      <c r="E1287" s="24" t="s">
        <v>483</v>
      </c>
      <c r="F1287" s="24" t="s">
        <v>256</v>
      </c>
      <c r="O1287" s="24">
        <v>14692583000000</v>
      </c>
      <c r="P1287" s="25">
        <v>42004</v>
      </c>
      <c r="Y1287" s="24">
        <v>14311194000000</v>
      </c>
      <c r="Z1287" s="25">
        <v>42369</v>
      </c>
      <c r="AI1287" s="9">
        <v>14592974000000</v>
      </c>
      <c r="AJ1287" s="25">
        <v>42735</v>
      </c>
      <c r="AS1287" s="9">
        <v>20260962000000</v>
      </c>
      <c r="AT1287" s="10">
        <v>43100</v>
      </c>
      <c r="BC1287" s="9"/>
      <c r="BD1287" s="25"/>
    </row>
    <row r="1288" spans="1:56" s="24" customFormat="1" x14ac:dyDescent="0.25">
      <c r="A1288" s="24">
        <v>11108</v>
      </c>
      <c r="B1288" s="24" t="s">
        <v>263</v>
      </c>
      <c r="C1288" s="24" t="s">
        <v>550</v>
      </c>
      <c r="D1288" s="24" t="s">
        <v>482</v>
      </c>
      <c r="E1288" s="24" t="s">
        <v>483</v>
      </c>
      <c r="F1288" s="24" t="s">
        <v>834</v>
      </c>
      <c r="O1288" s="24">
        <v>14828104000000</v>
      </c>
      <c r="P1288" s="25">
        <v>42004</v>
      </c>
      <c r="Y1288" s="24">
        <v>16396260000000</v>
      </c>
      <c r="Z1288" s="25">
        <v>42369</v>
      </c>
      <c r="AI1288" s="9">
        <v>16583035000000</v>
      </c>
      <c r="AJ1288" s="25">
        <v>42735</v>
      </c>
      <c r="AS1288" s="9">
        <v>16542467000000</v>
      </c>
      <c r="AT1288" s="10">
        <v>43100</v>
      </c>
      <c r="BC1288" s="9"/>
      <c r="BD1288" s="25"/>
    </row>
    <row r="1289" spans="1:56" s="24" customFormat="1" x14ac:dyDescent="0.25">
      <c r="A1289" s="24">
        <v>11108</v>
      </c>
      <c r="B1289" s="24" t="s">
        <v>263</v>
      </c>
      <c r="C1289" s="24" t="s">
        <v>550</v>
      </c>
      <c r="D1289" s="24" t="s">
        <v>482</v>
      </c>
      <c r="E1289" s="24" t="s">
        <v>483</v>
      </c>
      <c r="F1289" s="24" t="s">
        <v>569</v>
      </c>
      <c r="O1289" s="24">
        <v>6530694000000</v>
      </c>
      <c r="P1289" s="25">
        <v>42004</v>
      </c>
      <c r="Y1289" s="24">
        <v>5814259000000</v>
      </c>
      <c r="Z1289" s="25">
        <v>42369</v>
      </c>
      <c r="AI1289" s="9">
        <v>5869241000000</v>
      </c>
      <c r="AJ1289" s="25">
        <v>42735</v>
      </c>
      <c r="AS1289" s="9">
        <v>6302881000000</v>
      </c>
      <c r="AT1289" s="10">
        <v>43100</v>
      </c>
      <c r="BC1289" s="9"/>
      <c r="BD1289" s="25"/>
    </row>
    <row r="1290" spans="1:56" s="24" customFormat="1" x14ac:dyDescent="0.25">
      <c r="A1290" s="24">
        <v>11108</v>
      </c>
      <c r="B1290" s="24" t="s">
        <v>263</v>
      </c>
      <c r="C1290" s="24" t="s">
        <v>550</v>
      </c>
      <c r="D1290" s="24" t="s">
        <v>482</v>
      </c>
      <c r="E1290" s="24" t="s">
        <v>483</v>
      </c>
      <c r="F1290" s="24" t="s">
        <v>1153</v>
      </c>
      <c r="O1290" s="24">
        <v>5778089000000</v>
      </c>
      <c r="P1290" s="25">
        <v>42004</v>
      </c>
      <c r="Y1290" s="24">
        <v>4298969000000</v>
      </c>
      <c r="Z1290" s="25">
        <v>42369</v>
      </c>
      <c r="AI1290" s="9">
        <v>3894923000000</v>
      </c>
      <c r="AJ1290" s="25">
        <v>42735</v>
      </c>
      <c r="AS1290" s="9">
        <v>4422175000000</v>
      </c>
      <c r="AT1290" s="10">
        <v>43100</v>
      </c>
      <c r="BC1290" s="9"/>
      <c r="BD1290" s="25"/>
    </row>
    <row r="1291" spans="1:56" s="24" customFormat="1" x14ac:dyDescent="0.25">
      <c r="A1291" s="24">
        <v>11108</v>
      </c>
      <c r="B1291" s="24" t="s">
        <v>263</v>
      </c>
      <c r="C1291" s="24" t="s">
        <v>550</v>
      </c>
      <c r="D1291" s="24" t="s">
        <v>482</v>
      </c>
      <c r="E1291" s="24" t="s">
        <v>483</v>
      </c>
      <c r="F1291" s="24" t="s">
        <v>572</v>
      </c>
      <c r="O1291" s="24">
        <v>4575485000000</v>
      </c>
      <c r="P1291" s="25">
        <v>42004</v>
      </c>
      <c r="Y1291" s="24">
        <v>4699928000000</v>
      </c>
      <c r="Z1291" s="25">
        <v>42369</v>
      </c>
      <c r="AI1291" s="9">
        <v>3663018000000</v>
      </c>
      <c r="AJ1291" s="25">
        <v>42735</v>
      </c>
      <c r="AS1291" s="9">
        <v>3117178000000</v>
      </c>
      <c r="AT1291" s="10">
        <v>43100</v>
      </c>
      <c r="BC1291" s="9"/>
      <c r="BD1291" s="25"/>
    </row>
    <row r="1292" spans="1:56" s="24" customFormat="1" x14ac:dyDescent="0.25">
      <c r="A1292" s="24">
        <v>11108</v>
      </c>
      <c r="B1292" s="24" t="s">
        <v>263</v>
      </c>
      <c r="C1292" s="24" t="s">
        <v>550</v>
      </c>
      <c r="D1292" s="24" t="s">
        <v>482</v>
      </c>
      <c r="E1292" s="24" t="s">
        <v>483</v>
      </c>
      <c r="F1292" s="24" t="s">
        <v>570</v>
      </c>
      <c r="O1292" s="24">
        <v>5865226000000</v>
      </c>
      <c r="P1292" s="25">
        <v>42004</v>
      </c>
      <c r="Y1292" s="24">
        <v>5887654000000</v>
      </c>
      <c r="Z1292" s="25">
        <v>42369</v>
      </c>
      <c r="AI1292" s="9">
        <v>6386934000000</v>
      </c>
      <c r="AJ1292" s="25">
        <v>42735</v>
      </c>
      <c r="AS1292" s="9">
        <v>6523931000000</v>
      </c>
      <c r="AT1292" s="10">
        <v>43100</v>
      </c>
      <c r="BC1292" s="9"/>
      <c r="BD1292" s="25"/>
    </row>
    <row r="1293" spans="1:56" s="24" customFormat="1" x14ac:dyDescent="0.25">
      <c r="A1293" s="24">
        <v>11108</v>
      </c>
      <c r="B1293" s="24" t="s">
        <v>263</v>
      </c>
      <c r="C1293" s="24" t="s">
        <v>550</v>
      </c>
      <c r="D1293" s="24" t="s">
        <v>482</v>
      </c>
      <c r="E1293" s="24" t="s">
        <v>483</v>
      </c>
      <c r="F1293" s="24" t="s">
        <v>59</v>
      </c>
      <c r="O1293" s="24">
        <v>3518326000000</v>
      </c>
      <c r="P1293" s="25">
        <v>42004</v>
      </c>
      <c r="Y1293" s="24">
        <v>3260610000000</v>
      </c>
      <c r="Z1293" s="25">
        <v>42369</v>
      </c>
      <c r="AI1293" s="9">
        <v>2767587000000</v>
      </c>
      <c r="AJ1293" s="25">
        <v>42735</v>
      </c>
      <c r="AS1293" s="9">
        <v>2546300000000</v>
      </c>
      <c r="AT1293" s="10">
        <v>43100</v>
      </c>
      <c r="BC1293" s="9"/>
      <c r="BD1293" s="25"/>
    </row>
    <row r="1294" spans="1:56" s="24" customFormat="1" x14ac:dyDescent="0.25">
      <c r="A1294" s="24">
        <v>11108</v>
      </c>
      <c r="B1294" s="24" t="s">
        <v>263</v>
      </c>
      <c r="C1294" s="24" t="s">
        <v>550</v>
      </c>
      <c r="D1294" s="24" t="s">
        <v>482</v>
      </c>
      <c r="E1294" s="24" t="s">
        <v>483</v>
      </c>
      <c r="F1294" s="24" t="s">
        <v>1125</v>
      </c>
      <c r="O1294" s="24">
        <v>3252260000000</v>
      </c>
      <c r="P1294" s="25">
        <v>42004</v>
      </c>
      <c r="Y1294" s="24">
        <v>1840134000000</v>
      </c>
      <c r="Z1294" s="25">
        <v>42369</v>
      </c>
      <c r="AI1294" s="9">
        <v>1609321000000</v>
      </c>
      <c r="AJ1294" s="25">
        <v>42735</v>
      </c>
      <c r="AS1294" s="9">
        <v>1680390000000</v>
      </c>
      <c r="AT1294" s="10">
        <v>43100</v>
      </c>
      <c r="BC1294" s="9"/>
      <c r="BD1294" s="25"/>
    </row>
    <row r="1295" spans="1:56" x14ac:dyDescent="0.25">
      <c r="A1295">
        <v>1345</v>
      </c>
      <c r="B1295" t="s">
        <v>45</v>
      </c>
      <c r="C1295" t="s">
        <v>540</v>
      </c>
      <c r="D1295" t="s">
        <v>482</v>
      </c>
      <c r="E1295" t="s">
        <v>483</v>
      </c>
      <c r="F1295" t="s">
        <v>44</v>
      </c>
      <c r="O1295">
        <v>12418000</v>
      </c>
      <c r="P1295" s="10">
        <v>41820</v>
      </c>
      <c r="Y1295">
        <v>17274000</v>
      </c>
      <c r="Z1295" s="10">
        <v>42185</v>
      </c>
      <c r="AI1295" s="9">
        <v>12609000</v>
      </c>
      <c r="AJ1295" s="10">
        <v>42551</v>
      </c>
      <c r="AS1295" s="9">
        <v>20156723</v>
      </c>
      <c r="AT1295" s="10">
        <v>42916</v>
      </c>
      <c r="BC1295" s="9">
        <v>20710390</v>
      </c>
      <c r="BD1295" s="10">
        <v>43281</v>
      </c>
    </row>
    <row r="1296" spans="1:56" x14ac:dyDescent="0.25">
      <c r="A1296">
        <v>1345</v>
      </c>
      <c r="B1296" t="s">
        <v>45</v>
      </c>
      <c r="C1296" t="s">
        <v>540</v>
      </c>
      <c r="D1296" t="s">
        <v>482</v>
      </c>
      <c r="E1296" t="s">
        <v>483</v>
      </c>
      <c r="F1296" t="s">
        <v>316</v>
      </c>
      <c r="O1296">
        <v>17928000</v>
      </c>
      <c r="P1296" s="10">
        <v>41820</v>
      </c>
      <c r="Y1296">
        <v>25029000</v>
      </c>
      <c r="Z1296" s="10">
        <v>42185</v>
      </c>
      <c r="AI1296" s="9">
        <v>29465000</v>
      </c>
      <c r="AJ1296" s="10">
        <v>42551</v>
      </c>
      <c r="AS1296" s="9">
        <v>55431884</v>
      </c>
      <c r="AT1296" s="10">
        <v>42916</v>
      </c>
      <c r="BC1296" s="9">
        <v>70267525</v>
      </c>
      <c r="BD1296" s="10">
        <v>43281</v>
      </c>
    </row>
    <row r="1297" spans="1:56" x14ac:dyDescent="0.25">
      <c r="A1297">
        <v>1345</v>
      </c>
      <c r="B1297" t="s">
        <v>45</v>
      </c>
      <c r="C1297" t="s">
        <v>540</v>
      </c>
      <c r="D1297" t="s">
        <v>482</v>
      </c>
      <c r="E1297" t="s">
        <v>483</v>
      </c>
      <c r="F1297" t="s">
        <v>59</v>
      </c>
      <c r="O1297">
        <v>1422000</v>
      </c>
      <c r="P1297" s="10">
        <v>41820</v>
      </c>
      <c r="Y1297">
        <v>2375000</v>
      </c>
      <c r="Z1297" s="10">
        <v>42185</v>
      </c>
      <c r="AI1297" s="9">
        <v>2185000</v>
      </c>
      <c r="AJ1297" s="10">
        <v>42551</v>
      </c>
      <c r="AS1297" s="9">
        <v>2385707</v>
      </c>
      <c r="AT1297" s="10">
        <v>42916</v>
      </c>
      <c r="BC1297" s="9">
        <v>2444234</v>
      </c>
      <c r="BD1297" s="10">
        <v>43281</v>
      </c>
    </row>
    <row r="1298" spans="1:56" x14ac:dyDescent="0.25">
      <c r="A1298">
        <v>1345</v>
      </c>
      <c r="B1298" t="s">
        <v>45</v>
      </c>
      <c r="C1298" t="s">
        <v>540</v>
      </c>
      <c r="D1298" t="s">
        <v>482</v>
      </c>
      <c r="E1298" t="s">
        <v>483</v>
      </c>
      <c r="F1298" t="s">
        <v>98</v>
      </c>
      <c r="O1298">
        <v>0</v>
      </c>
      <c r="P1298" s="10">
        <v>41820</v>
      </c>
      <c r="Y1298">
        <v>294000</v>
      </c>
      <c r="Z1298" s="10">
        <v>42185</v>
      </c>
      <c r="AI1298" s="9">
        <v>923000</v>
      </c>
      <c r="AJ1298" s="10">
        <v>42551</v>
      </c>
      <c r="AS1298" s="9">
        <v>228092</v>
      </c>
      <c r="AT1298" s="10">
        <v>42916</v>
      </c>
      <c r="BC1298" s="9"/>
    </row>
    <row r="1299" spans="1:56" x14ac:dyDescent="0.25">
      <c r="A1299">
        <v>1345</v>
      </c>
      <c r="B1299" t="s">
        <v>45</v>
      </c>
      <c r="C1299" t="s">
        <v>540</v>
      </c>
      <c r="D1299" t="s">
        <v>482</v>
      </c>
      <c r="E1299" t="s">
        <v>483</v>
      </c>
      <c r="F1299" t="s">
        <v>138</v>
      </c>
      <c r="P1299" s="10"/>
      <c r="Z1299" s="10"/>
      <c r="AI1299" s="9">
        <v>226000</v>
      </c>
      <c r="AJ1299" s="10">
        <v>42551</v>
      </c>
      <c r="AS1299" s="9"/>
      <c r="AT1299" s="10"/>
      <c r="BC1299" s="9"/>
    </row>
    <row r="1300" spans="1:56" x14ac:dyDescent="0.25">
      <c r="A1300">
        <v>1345</v>
      </c>
      <c r="B1300" t="s">
        <v>45</v>
      </c>
      <c r="C1300" t="s">
        <v>540</v>
      </c>
      <c r="D1300" t="s">
        <v>482</v>
      </c>
      <c r="E1300" t="s">
        <v>483</v>
      </c>
      <c r="F1300" t="s">
        <v>225</v>
      </c>
      <c r="O1300">
        <v>194000</v>
      </c>
      <c r="P1300" s="10">
        <v>41820</v>
      </c>
      <c r="Y1300">
        <v>252000</v>
      </c>
      <c r="Z1300" s="10">
        <v>42185</v>
      </c>
      <c r="AI1300" s="9">
        <v>367000</v>
      </c>
      <c r="AJ1300" s="10">
        <v>42551</v>
      </c>
      <c r="AS1300" s="9">
        <v>756526</v>
      </c>
      <c r="AT1300" s="10">
        <v>42916</v>
      </c>
      <c r="BC1300" s="9">
        <v>234824</v>
      </c>
      <c r="BD1300" s="10">
        <v>43281</v>
      </c>
    </row>
    <row r="1301" spans="1:56" x14ac:dyDescent="0.25">
      <c r="A1301">
        <v>1345</v>
      </c>
      <c r="B1301" t="s">
        <v>45</v>
      </c>
      <c r="C1301" t="s">
        <v>540</v>
      </c>
      <c r="D1301" t="s">
        <v>482</v>
      </c>
      <c r="E1301" t="s">
        <v>483</v>
      </c>
      <c r="F1301" t="s">
        <v>287</v>
      </c>
      <c r="O1301">
        <v>927000</v>
      </c>
      <c r="P1301" s="10">
        <v>41820</v>
      </c>
      <c r="Y1301">
        <v>143000</v>
      </c>
      <c r="Z1301" s="10">
        <v>42185</v>
      </c>
      <c r="AI1301" s="9">
        <v>886000</v>
      </c>
      <c r="AJ1301" s="10">
        <v>42551</v>
      </c>
      <c r="AS1301" s="9">
        <v>503299</v>
      </c>
      <c r="AT1301" s="10">
        <v>42916</v>
      </c>
      <c r="BC1301" s="9">
        <v>281196</v>
      </c>
      <c r="BD1301" s="10">
        <v>43281</v>
      </c>
    </row>
    <row r="1302" spans="1:56" x14ac:dyDescent="0.25">
      <c r="A1302">
        <v>1345</v>
      </c>
      <c r="B1302" t="s">
        <v>45</v>
      </c>
      <c r="C1302" t="s">
        <v>540</v>
      </c>
      <c r="D1302" t="s">
        <v>482</v>
      </c>
      <c r="E1302" t="s">
        <v>483</v>
      </c>
      <c r="F1302" t="s">
        <v>105</v>
      </c>
      <c r="P1302" s="10"/>
      <c r="Y1302">
        <v>300000</v>
      </c>
      <c r="Z1302" s="10">
        <v>42185</v>
      </c>
      <c r="AI1302" s="9">
        <v>248000</v>
      </c>
      <c r="AJ1302" s="10">
        <v>42551</v>
      </c>
      <c r="AS1302" s="9">
        <v>424045</v>
      </c>
      <c r="AT1302" s="10">
        <v>42916</v>
      </c>
      <c r="BC1302" s="9"/>
    </row>
    <row r="1303" spans="1:56" x14ac:dyDescent="0.25">
      <c r="A1303">
        <v>1345</v>
      </c>
      <c r="B1303" t="s">
        <v>45</v>
      </c>
      <c r="C1303" t="s">
        <v>540</v>
      </c>
      <c r="D1303" t="s">
        <v>482</v>
      </c>
      <c r="E1303" t="s">
        <v>483</v>
      </c>
      <c r="F1303" t="s">
        <v>256</v>
      </c>
      <c r="P1303" s="10"/>
      <c r="Y1303">
        <v>597000</v>
      </c>
      <c r="Z1303" s="10">
        <v>42185</v>
      </c>
      <c r="AI1303" s="9">
        <v>413000</v>
      </c>
      <c r="AJ1303" s="10">
        <v>42551</v>
      </c>
      <c r="AS1303" s="9"/>
      <c r="AT1303" s="10"/>
      <c r="BC1303" s="9">
        <v>1576569</v>
      </c>
      <c r="BD1303" s="10">
        <v>43281</v>
      </c>
    </row>
    <row r="1304" spans="1:56" x14ac:dyDescent="0.25">
      <c r="A1304">
        <v>1345</v>
      </c>
      <c r="B1304" t="s">
        <v>45</v>
      </c>
      <c r="C1304" t="s">
        <v>540</v>
      </c>
      <c r="D1304" t="s">
        <v>482</v>
      </c>
      <c r="E1304" t="s">
        <v>483</v>
      </c>
      <c r="F1304" t="s">
        <v>249</v>
      </c>
      <c r="P1304" s="10"/>
      <c r="Z1304" s="10"/>
      <c r="AI1304" s="9">
        <v>478000</v>
      </c>
      <c r="AJ1304" s="10">
        <v>42551</v>
      </c>
      <c r="AS1304" s="9"/>
      <c r="AT1304" s="10"/>
      <c r="BC1304" s="9"/>
    </row>
    <row r="1305" spans="1:56" x14ac:dyDescent="0.25">
      <c r="A1305">
        <v>1345</v>
      </c>
      <c r="B1305" t="s">
        <v>45</v>
      </c>
      <c r="C1305" t="s">
        <v>540</v>
      </c>
      <c r="D1305" t="s">
        <v>482</v>
      </c>
      <c r="E1305" t="s">
        <v>483</v>
      </c>
      <c r="F1305" t="s">
        <v>267</v>
      </c>
      <c r="P1305" s="10"/>
      <c r="Z1305" s="10"/>
      <c r="AI1305" s="9">
        <v>1261000</v>
      </c>
      <c r="AJ1305" s="10">
        <v>42551</v>
      </c>
      <c r="AS1305" s="9">
        <v>344119</v>
      </c>
      <c r="AT1305" s="10">
        <v>42916</v>
      </c>
      <c r="BC1305" s="9">
        <v>1742216</v>
      </c>
      <c r="BD1305" s="10">
        <v>43281</v>
      </c>
    </row>
    <row r="1306" spans="1:56" x14ac:dyDescent="0.25">
      <c r="A1306">
        <v>1345</v>
      </c>
      <c r="B1306" t="s">
        <v>45</v>
      </c>
      <c r="C1306" t="s">
        <v>540</v>
      </c>
      <c r="D1306" t="s">
        <v>482</v>
      </c>
      <c r="E1306" t="s">
        <v>483</v>
      </c>
      <c r="F1306" t="s">
        <v>458</v>
      </c>
      <c r="O1306">
        <v>1103000</v>
      </c>
      <c r="P1306" s="10">
        <v>41820</v>
      </c>
      <c r="Y1306">
        <v>1304000</v>
      </c>
      <c r="Z1306" s="10">
        <v>42185</v>
      </c>
      <c r="AI1306" s="9">
        <v>1607000</v>
      </c>
      <c r="AJ1306" s="10">
        <v>42551</v>
      </c>
      <c r="AS1306" s="9">
        <v>2534113</v>
      </c>
      <c r="AT1306" s="10">
        <v>42916</v>
      </c>
      <c r="BC1306" s="9">
        <v>2411171</v>
      </c>
      <c r="BD1306" s="10">
        <v>43281</v>
      </c>
    </row>
    <row r="1307" spans="1:56" x14ac:dyDescent="0.25">
      <c r="A1307">
        <v>1560</v>
      </c>
      <c r="B1307" t="s">
        <v>47</v>
      </c>
      <c r="C1307" t="s">
        <v>540</v>
      </c>
      <c r="D1307" t="s">
        <v>482</v>
      </c>
      <c r="E1307" t="s">
        <v>483</v>
      </c>
      <c r="F1307" t="s">
        <v>2011</v>
      </c>
      <c r="O1307">
        <v>90831000</v>
      </c>
      <c r="P1307" s="10">
        <v>41729</v>
      </c>
      <c r="Y1307">
        <v>82322000</v>
      </c>
      <c r="Z1307" s="10">
        <v>42094</v>
      </c>
      <c r="AI1307" s="9">
        <v>97197000</v>
      </c>
      <c r="AJ1307" s="10">
        <v>42460</v>
      </c>
      <c r="AS1307" s="9"/>
      <c r="AT1307" s="10"/>
      <c r="BC1307" s="9"/>
    </row>
    <row r="1308" spans="1:56" x14ac:dyDescent="0.25">
      <c r="A1308">
        <v>1560</v>
      </c>
      <c r="B1308" t="s">
        <v>47</v>
      </c>
      <c r="C1308" t="s">
        <v>540</v>
      </c>
      <c r="D1308" t="s">
        <v>482</v>
      </c>
      <c r="E1308" t="s">
        <v>483</v>
      </c>
      <c r="F1308" t="s">
        <v>1154</v>
      </c>
      <c r="P1308" s="10"/>
      <c r="Z1308" s="10"/>
      <c r="AI1308" s="9"/>
      <c r="AJ1308" s="10"/>
      <c r="AS1308" s="9"/>
      <c r="AT1308" s="10"/>
      <c r="BC1308" s="9"/>
    </row>
    <row r="1309" spans="1:56" x14ac:dyDescent="0.25">
      <c r="A1309">
        <v>1560</v>
      </c>
      <c r="B1309" t="s">
        <v>47</v>
      </c>
      <c r="C1309" t="s">
        <v>540</v>
      </c>
      <c r="D1309" t="s">
        <v>482</v>
      </c>
      <c r="E1309" t="s">
        <v>483</v>
      </c>
      <c r="F1309" t="s">
        <v>570</v>
      </c>
      <c r="P1309" s="10"/>
      <c r="Y1309">
        <v>34581000</v>
      </c>
      <c r="Z1309" s="10">
        <v>42094</v>
      </c>
      <c r="AI1309" s="9">
        <v>55070000</v>
      </c>
      <c r="AJ1309" s="10">
        <v>42460</v>
      </c>
      <c r="AS1309" s="9"/>
      <c r="AT1309" s="10"/>
      <c r="BC1309" s="9"/>
    </row>
    <row r="1310" spans="1:56" x14ac:dyDescent="0.25">
      <c r="A1310">
        <v>1560</v>
      </c>
      <c r="B1310" t="s">
        <v>47</v>
      </c>
      <c r="C1310" t="s">
        <v>540</v>
      </c>
      <c r="D1310" t="s">
        <v>482</v>
      </c>
      <c r="E1310" t="s">
        <v>483</v>
      </c>
      <c r="F1310" t="s">
        <v>834</v>
      </c>
      <c r="O1310">
        <v>176552000</v>
      </c>
      <c r="P1310" s="10">
        <v>41729</v>
      </c>
      <c r="Y1310">
        <v>194169000</v>
      </c>
      <c r="Z1310" s="10">
        <v>42094</v>
      </c>
      <c r="AI1310" s="9">
        <v>170285000</v>
      </c>
      <c r="AJ1310" s="10">
        <v>42460</v>
      </c>
      <c r="AS1310" s="9"/>
      <c r="AT1310" s="10"/>
      <c r="BC1310" s="9"/>
    </row>
    <row r="1311" spans="1:56" x14ac:dyDescent="0.25">
      <c r="A1311">
        <v>1560</v>
      </c>
      <c r="B1311" t="s">
        <v>47</v>
      </c>
      <c r="C1311" t="s">
        <v>540</v>
      </c>
      <c r="D1311" t="s">
        <v>482</v>
      </c>
      <c r="E1311" t="s">
        <v>483</v>
      </c>
      <c r="F1311" t="s">
        <v>643</v>
      </c>
      <c r="O1311">
        <v>52779000</v>
      </c>
      <c r="P1311" s="10">
        <v>41729</v>
      </c>
      <c r="Y1311">
        <v>7597000</v>
      </c>
      <c r="Z1311" s="10">
        <v>42094</v>
      </c>
      <c r="AI1311">
        <v>7495000</v>
      </c>
      <c r="AJ1311" s="10">
        <v>42460</v>
      </c>
      <c r="AS1311" s="9"/>
      <c r="AT1311" s="10"/>
      <c r="BC1311" s="9"/>
    </row>
    <row r="1312" spans="1:56" x14ac:dyDescent="0.25">
      <c r="A1312">
        <v>1357</v>
      </c>
      <c r="B1312" t="s">
        <v>167</v>
      </c>
      <c r="C1312" t="s">
        <v>549</v>
      </c>
      <c r="D1312" t="s">
        <v>482</v>
      </c>
      <c r="E1312" t="s">
        <v>483</v>
      </c>
      <c r="F1312" t="s">
        <v>699</v>
      </c>
      <c r="O1312">
        <v>541370000000</v>
      </c>
      <c r="P1312" s="10">
        <v>41729</v>
      </c>
      <c r="Y1312">
        <v>470266000000</v>
      </c>
      <c r="Z1312" s="10">
        <v>42094</v>
      </c>
      <c r="AI1312" s="9">
        <v>459010000000</v>
      </c>
      <c r="AJ1312" s="10">
        <v>42460</v>
      </c>
      <c r="AS1312" s="9"/>
      <c r="AT1312" s="10"/>
      <c r="BC1312" s="9"/>
    </row>
    <row r="1313" spans="1:56" x14ac:dyDescent="0.25">
      <c r="A1313">
        <v>1660</v>
      </c>
      <c r="B1313" t="s">
        <v>200</v>
      </c>
      <c r="C1313" t="s">
        <v>549</v>
      </c>
      <c r="D1313" t="s">
        <v>482</v>
      </c>
      <c r="E1313" t="s">
        <v>483</v>
      </c>
      <c r="F1313" t="s">
        <v>570</v>
      </c>
      <c r="O1313">
        <v>713962000</v>
      </c>
      <c r="P1313" s="10">
        <v>41729</v>
      </c>
      <c r="Y1313">
        <v>953039000</v>
      </c>
      <c r="Z1313" s="10">
        <v>42094</v>
      </c>
      <c r="AI1313" s="9">
        <v>1708000000</v>
      </c>
      <c r="AJ1313" s="10">
        <v>42460</v>
      </c>
      <c r="AS1313" s="9"/>
      <c r="AT1313" s="10"/>
      <c r="BC1313" s="9"/>
    </row>
    <row r="1314" spans="1:56" x14ac:dyDescent="0.25">
      <c r="A1314">
        <v>1660</v>
      </c>
      <c r="B1314" t="s">
        <v>200</v>
      </c>
      <c r="C1314" t="s">
        <v>549</v>
      </c>
      <c r="D1314" t="s">
        <v>482</v>
      </c>
      <c r="E1314" t="s">
        <v>483</v>
      </c>
      <c r="F1314" t="s">
        <v>243</v>
      </c>
      <c r="P1314" s="10"/>
      <c r="Z1314" s="10"/>
      <c r="AI1314" s="9">
        <v>2718000000</v>
      </c>
      <c r="AJ1314" s="10">
        <v>42460</v>
      </c>
      <c r="AS1314" s="9"/>
      <c r="AT1314" s="10"/>
      <c r="BC1314" s="9"/>
    </row>
    <row r="1315" spans="1:56" x14ac:dyDescent="0.25">
      <c r="A1315">
        <v>8096</v>
      </c>
      <c r="B1315" t="s">
        <v>162</v>
      </c>
      <c r="C1315" t="s">
        <v>549</v>
      </c>
      <c r="D1315" t="s">
        <v>482</v>
      </c>
      <c r="E1315" t="s">
        <v>455</v>
      </c>
      <c r="F1315" t="s">
        <v>1206</v>
      </c>
      <c r="O1315">
        <v>824804000000</v>
      </c>
      <c r="P1315" s="10">
        <v>41729</v>
      </c>
      <c r="Y1315">
        <v>972839000000</v>
      </c>
      <c r="Z1315" s="10">
        <v>42094</v>
      </c>
      <c r="AI1315" s="9">
        <v>847923000000</v>
      </c>
      <c r="AJ1315" s="10">
        <v>42460</v>
      </c>
      <c r="AS1315" s="9"/>
      <c r="AT1315" s="10"/>
      <c r="BC1315" s="9"/>
    </row>
    <row r="1316" spans="1:56" x14ac:dyDescent="0.25">
      <c r="A1316">
        <v>8096</v>
      </c>
      <c r="B1316" t="s">
        <v>162</v>
      </c>
      <c r="C1316" t="s">
        <v>549</v>
      </c>
      <c r="D1316" t="s">
        <v>482</v>
      </c>
      <c r="E1316" t="s">
        <v>455</v>
      </c>
      <c r="F1316" t="s">
        <v>1207</v>
      </c>
      <c r="O1316">
        <v>145485000000</v>
      </c>
      <c r="P1316" s="10">
        <v>41729</v>
      </c>
      <c r="Y1316">
        <v>150932000000</v>
      </c>
      <c r="Z1316" s="10">
        <v>42094</v>
      </c>
      <c r="AI1316" s="9">
        <v>174844000000</v>
      </c>
      <c r="AJ1316" s="10">
        <v>42460</v>
      </c>
      <c r="AS1316" s="9"/>
      <c r="AT1316" s="10"/>
      <c r="BC1316" s="9"/>
    </row>
    <row r="1317" spans="1:56" x14ac:dyDescent="0.25">
      <c r="A1317">
        <v>1355</v>
      </c>
      <c r="B1317" t="s">
        <v>139</v>
      </c>
      <c r="C1317" t="s">
        <v>548</v>
      </c>
      <c r="D1317" t="s">
        <v>482</v>
      </c>
      <c r="E1317" t="s">
        <v>483</v>
      </c>
      <c r="F1317" t="s">
        <v>138</v>
      </c>
      <c r="O1317">
        <v>43766500000</v>
      </c>
      <c r="P1317" s="10">
        <v>41729</v>
      </c>
      <c r="Y1317">
        <v>47477600000</v>
      </c>
      <c r="Z1317" s="10">
        <v>42094</v>
      </c>
      <c r="AI1317" s="9">
        <v>45128000000</v>
      </c>
      <c r="AJ1317" s="10">
        <v>42460</v>
      </c>
      <c r="AS1317" s="9"/>
      <c r="AT1317" s="10"/>
      <c r="BC1317" s="9">
        <v>47316700000</v>
      </c>
      <c r="BD1317" s="10">
        <v>43190</v>
      </c>
    </row>
    <row r="1318" spans="1:56" x14ac:dyDescent="0.25">
      <c r="A1318">
        <v>1355</v>
      </c>
      <c r="B1318" t="s">
        <v>139</v>
      </c>
      <c r="C1318" t="s">
        <v>548</v>
      </c>
      <c r="D1318" t="s">
        <v>482</v>
      </c>
      <c r="E1318" t="s">
        <v>483</v>
      </c>
      <c r="F1318" t="s">
        <v>794</v>
      </c>
      <c r="O1318">
        <v>52916000000</v>
      </c>
      <c r="P1318" s="10">
        <v>41729</v>
      </c>
      <c r="Y1318">
        <v>56051900000</v>
      </c>
      <c r="Z1318" s="10">
        <v>42094</v>
      </c>
      <c r="AI1318" s="9">
        <v>42552800000</v>
      </c>
      <c r="AJ1318" s="10">
        <v>42460</v>
      </c>
      <c r="AS1318" s="9"/>
      <c r="AT1318" s="10"/>
      <c r="BC1318" s="9">
        <v>54007900000</v>
      </c>
      <c r="BD1318" s="10">
        <v>43190</v>
      </c>
    </row>
    <row r="1319" spans="1:56" x14ac:dyDescent="0.25">
      <c r="A1319">
        <v>1003</v>
      </c>
      <c r="B1319" t="s">
        <v>58</v>
      </c>
      <c r="C1319" t="s">
        <v>543</v>
      </c>
      <c r="D1319" t="s">
        <v>482</v>
      </c>
      <c r="E1319" t="s">
        <v>455</v>
      </c>
      <c r="F1319" t="s">
        <v>1208</v>
      </c>
      <c r="O1319">
        <v>1020485000</v>
      </c>
      <c r="P1319" s="10">
        <v>42004</v>
      </c>
      <c r="Y1319">
        <v>445173000</v>
      </c>
      <c r="Z1319" s="10">
        <v>42369</v>
      </c>
      <c r="AI1319" s="9"/>
      <c r="AJ1319" s="10"/>
      <c r="AS1319" s="9"/>
      <c r="AT1319" s="10"/>
      <c r="BC1319" s="9"/>
    </row>
    <row r="1320" spans="1:56" x14ac:dyDescent="0.25">
      <c r="A1320">
        <v>1003</v>
      </c>
      <c r="B1320" t="s">
        <v>58</v>
      </c>
      <c r="C1320" t="s">
        <v>543</v>
      </c>
      <c r="D1320" t="s">
        <v>482</v>
      </c>
      <c r="E1320" t="s">
        <v>455</v>
      </c>
      <c r="F1320" t="s">
        <v>458</v>
      </c>
      <c r="O1320">
        <v>2187000</v>
      </c>
      <c r="P1320" s="10">
        <v>42004</v>
      </c>
      <c r="Y1320">
        <v>1959000</v>
      </c>
      <c r="Z1320" s="10">
        <v>42369</v>
      </c>
      <c r="AI1320" s="9"/>
      <c r="AJ1320" s="10"/>
      <c r="AS1320" s="9"/>
      <c r="AT1320" s="10"/>
      <c r="BC1320" s="9"/>
    </row>
    <row r="1321" spans="1:56" x14ac:dyDescent="0.25">
      <c r="A1321">
        <v>1003</v>
      </c>
      <c r="B1321" t="s">
        <v>58</v>
      </c>
      <c r="C1321" t="s">
        <v>543</v>
      </c>
      <c r="D1321" t="s">
        <v>482</v>
      </c>
      <c r="E1321" t="s">
        <v>455</v>
      </c>
      <c r="F1321" t="s">
        <v>1209</v>
      </c>
      <c r="P1321" s="10"/>
      <c r="Y1321">
        <v>573987000</v>
      </c>
      <c r="Z1321" s="10">
        <v>42369</v>
      </c>
      <c r="AI1321" s="9"/>
      <c r="AJ1321" s="10"/>
      <c r="AS1321" s="9"/>
      <c r="AT1321" s="10"/>
      <c r="BC1321" s="9"/>
    </row>
    <row r="1322" spans="1:56" x14ac:dyDescent="0.25">
      <c r="A1322">
        <v>1003</v>
      </c>
      <c r="B1322" t="s">
        <v>58</v>
      </c>
      <c r="C1322" t="s">
        <v>543</v>
      </c>
      <c r="D1322" t="s">
        <v>482</v>
      </c>
      <c r="E1322" t="s">
        <v>455</v>
      </c>
      <c r="F1322" t="s">
        <v>1210</v>
      </c>
      <c r="P1322" s="10"/>
      <c r="Y1322">
        <v>63466000</v>
      </c>
      <c r="Z1322" s="10">
        <v>42369</v>
      </c>
      <c r="AI1322" s="9"/>
      <c r="AJ1322" s="10"/>
      <c r="AS1322" s="9"/>
      <c r="AT1322" s="10"/>
      <c r="BC1322" s="9"/>
    </row>
    <row r="1323" spans="1:56" x14ac:dyDescent="0.25">
      <c r="A1323">
        <v>513</v>
      </c>
      <c r="B1323" t="s">
        <v>234</v>
      </c>
      <c r="C1323" t="s">
        <v>552</v>
      </c>
      <c r="D1323" t="s">
        <v>482</v>
      </c>
      <c r="E1323" t="s">
        <v>455</v>
      </c>
      <c r="F1323" t="s">
        <v>1211</v>
      </c>
      <c r="O1323">
        <v>1449634000</v>
      </c>
      <c r="P1323" s="10">
        <v>42004</v>
      </c>
      <c r="Y1323">
        <v>2025809000</v>
      </c>
      <c r="Z1323" s="10">
        <v>42369</v>
      </c>
      <c r="AI1323" s="9"/>
      <c r="AJ1323" s="10"/>
      <c r="AS1323" s="9"/>
      <c r="AT1323" s="10"/>
      <c r="BC1323" s="9"/>
    </row>
    <row r="1324" spans="1:56" x14ac:dyDescent="0.25">
      <c r="A1324">
        <v>1421</v>
      </c>
      <c r="B1324" t="s">
        <v>78</v>
      </c>
      <c r="C1324" t="s">
        <v>543</v>
      </c>
      <c r="D1324" t="s">
        <v>482</v>
      </c>
      <c r="E1324" t="s">
        <v>455</v>
      </c>
      <c r="F1324" t="s">
        <v>1212</v>
      </c>
      <c r="O1324">
        <v>1499578000</v>
      </c>
      <c r="P1324" s="10">
        <v>42004</v>
      </c>
      <c r="Y1324">
        <v>1518736000</v>
      </c>
      <c r="Z1324" s="10">
        <v>42369</v>
      </c>
      <c r="AI1324" s="9"/>
      <c r="AJ1324" s="10"/>
      <c r="AS1324" s="9"/>
      <c r="AT1324" s="10"/>
      <c r="BC1324" s="9"/>
    </row>
    <row r="1325" spans="1:56" x14ac:dyDescent="0.25">
      <c r="A1325">
        <v>1421</v>
      </c>
      <c r="B1325" t="s">
        <v>78</v>
      </c>
      <c r="C1325" t="s">
        <v>543</v>
      </c>
      <c r="D1325" t="s">
        <v>482</v>
      </c>
      <c r="E1325" t="s">
        <v>455</v>
      </c>
      <c r="F1325" t="s">
        <v>1213</v>
      </c>
      <c r="O1325">
        <v>167535000</v>
      </c>
      <c r="P1325" s="10">
        <v>42004</v>
      </c>
      <c r="Y1325">
        <v>260959000</v>
      </c>
      <c r="Z1325" s="10">
        <v>42369</v>
      </c>
      <c r="AI1325" s="9"/>
      <c r="AJ1325" s="10"/>
      <c r="AS1325" s="9"/>
      <c r="AT1325" s="10"/>
      <c r="BC1325" s="9"/>
    </row>
    <row r="1326" spans="1:56" x14ac:dyDescent="0.25">
      <c r="A1326">
        <v>1421</v>
      </c>
      <c r="B1326" t="s">
        <v>78</v>
      </c>
      <c r="C1326" t="s">
        <v>543</v>
      </c>
      <c r="D1326" t="s">
        <v>482</v>
      </c>
      <c r="E1326" t="s">
        <v>455</v>
      </c>
      <c r="F1326" t="s">
        <v>643</v>
      </c>
      <c r="O1326">
        <v>145668000</v>
      </c>
      <c r="P1326" s="10">
        <v>42004</v>
      </c>
      <c r="Y1326">
        <v>56783000</v>
      </c>
      <c r="Z1326" s="10">
        <v>42369</v>
      </c>
      <c r="AI1326" s="9"/>
      <c r="AJ1326" s="10"/>
      <c r="AS1326" s="9"/>
      <c r="AT1326" s="10"/>
      <c r="BC1326" s="9"/>
    </row>
    <row r="1327" spans="1:56" x14ac:dyDescent="0.25">
      <c r="A1327">
        <v>2057</v>
      </c>
      <c r="B1327" t="s">
        <v>130</v>
      </c>
      <c r="C1327" t="s">
        <v>545</v>
      </c>
      <c r="D1327" t="s">
        <v>482</v>
      </c>
      <c r="E1327" t="s">
        <v>455</v>
      </c>
      <c r="F1327" t="s">
        <v>1214</v>
      </c>
      <c r="O1327">
        <v>47785000</v>
      </c>
      <c r="P1327" s="10">
        <v>42004</v>
      </c>
      <c r="Y1327">
        <v>47288000</v>
      </c>
      <c r="Z1327" s="10">
        <v>42369</v>
      </c>
      <c r="AI1327" s="9">
        <v>48410000</v>
      </c>
      <c r="AJ1327" s="10">
        <v>42735</v>
      </c>
      <c r="AS1327" s="9">
        <v>48410000</v>
      </c>
      <c r="AT1327" s="10">
        <v>43100</v>
      </c>
      <c r="BC1327" s="9"/>
    </row>
    <row r="1328" spans="1:56" x14ac:dyDescent="0.25">
      <c r="A1328">
        <v>2057</v>
      </c>
      <c r="B1328" t="s">
        <v>130</v>
      </c>
      <c r="C1328" t="s">
        <v>545</v>
      </c>
      <c r="D1328" t="s">
        <v>482</v>
      </c>
      <c r="E1328" t="s">
        <v>455</v>
      </c>
      <c r="F1328" t="s">
        <v>1215</v>
      </c>
      <c r="O1328">
        <v>25907000</v>
      </c>
      <c r="P1328" s="10">
        <v>42004</v>
      </c>
      <c r="Y1328">
        <v>25990000</v>
      </c>
      <c r="Z1328" s="10">
        <v>42369</v>
      </c>
      <c r="AI1328" s="9">
        <v>24991000</v>
      </c>
      <c r="AJ1328" s="10">
        <v>42735</v>
      </c>
      <c r="AS1328" s="9">
        <v>24991000</v>
      </c>
      <c r="AT1328" s="10">
        <v>43100</v>
      </c>
      <c r="BC1328" s="9"/>
    </row>
    <row r="1329" spans="1:56" x14ac:dyDescent="0.25">
      <c r="A1329">
        <v>746</v>
      </c>
      <c r="B1329" t="s">
        <v>62</v>
      </c>
      <c r="C1329" t="s">
        <v>547</v>
      </c>
      <c r="D1329" t="s">
        <v>482</v>
      </c>
      <c r="E1329" t="s">
        <v>483</v>
      </c>
      <c r="F1329" t="s">
        <v>219</v>
      </c>
      <c r="O1329">
        <v>709815000</v>
      </c>
      <c r="P1329" s="10">
        <v>42004</v>
      </c>
      <c r="Y1329">
        <v>412853000</v>
      </c>
      <c r="Z1329" s="10">
        <v>42369</v>
      </c>
      <c r="AI1329" s="9"/>
      <c r="AJ1329" s="10"/>
      <c r="AS1329" s="9"/>
      <c r="AT1329" s="10"/>
      <c r="BC1329" s="9"/>
    </row>
    <row r="1330" spans="1:56" x14ac:dyDescent="0.25">
      <c r="A1330">
        <v>1700</v>
      </c>
      <c r="B1330" t="s">
        <v>84</v>
      </c>
      <c r="C1330" t="s">
        <v>543</v>
      </c>
      <c r="D1330" t="s">
        <v>482</v>
      </c>
      <c r="E1330" t="s">
        <v>455</v>
      </c>
      <c r="F1330" t="s">
        <v>1216</v>
      </c>
      <c r="O1330">
        <v>27236000</v>
      </c>
      <c r="P1330" s="10">
        <v>42004</v>
      </c>
      <c r="Y1330">
        <v>152000</v>
      </c>
      <c r="Z1330" s="10">
        <v>42369</v>
      </c>
      <c r="AI1330" s="9"/>
      <c r="AJ1330" s="10"/>
      <c r="AS1330" s="9"/>
      <c r="AT1330" s="10"/>
      <c r="BC1330" s="9"/>
    </row>
    <row r="1331" spans="1:56" x14ac:dyDescent="0.25">
      <c r="A1331">
        <v>794</v>
      </c>
      <c r="B1331" t="s">
        <v>159</v>
      </c>
      <c r="C1331" t="s">
        <v>545</v>
      </c>
      <c r="D1331" t="s">
        <v>482</v>
      </c>
      <c r="E1331" t="s">
        <v>455</v>
      </c>
      <c r="F1331" t="s">
        <v>1217</v>
      </c>
      <c r="O1331">
        <v>341000000</v>
      </c>
      <c r="P1331" s="10">
        <v>42004</v>
      </c>
      <c r="Y1331">
        <v>373000000</v>
      </c>
      <c r="Z1331" s="10">
        <v>42369</v>
      </c>
      <c r="AI1331" s="9"/>
      <c r="AJ1331" s="10"/>
      <c r="AS1331" s="9"/>
      <c r="AT1331" s="10"/>
      <c r="BC1331" s="9"/>
    </row>
    <row r="1332" spans="1:56" x14ac:dyDescent="0.25">
      <c r="A1332">
        <v>794</v>
      </c>
      <c r="B1332" t="s">
        <v>159</v>
      </c>
      <c r="C1332" t="s">
        <v>545</v>
      </c>
      <c r="D1332" t="s">
        <v>482</v>
      </c>
      <c r="E1332" t="s">
        <v>455</v>
      </c>
      <c r="F1332" t="s">
        <v>1218</v>
      </c>
      <c r="O1332">
        <v>464000000</v>
      </c>
      <c r="P1332" s="10">
        <v>42004</v>
      </c>
      <c r="Y1332">
        <v>486000000</v>
      </c>
      <c r="Z1332" s="10">
        <v>42369</v>
      </c>
      <c r="AI1332" s="9"/>
      <c r="AJ1332" s="10"/>
      <c r="AS1332" s="9"/>
      <c r="AT1332" s="10"/>
      <c r="BC1332" s="9"/>
    </row>
    <row r="1333" spans="1:56" x14ac:dyDescent="0.25">
      <c r="A1333">
        <v>785</v>
      </c>
      <c r="B1333" t="s">
        <v>155</v>
      </c>
      <c r="C1333" t="s">
        <v>545</v>
      </c>
      <c r="D1333" t="s">
        <v>482</v>
      </c>
      <c r="E1333" t="s">
        <v>455</v>
      </c>
      <c r="F1333" t="s">
        <v>1219</v>
      </c>
      <c r="P1333" s="10"/>
      <c r="Y1333">
        <v>10331000</v>
      </c>
      <c r="Z1333" s="10">
        <v>42369</v>
      </c>
      <c r="AI1333" s="9"/>
      <c r="AJ1333" s="10"/>
      <c r="AS1333" s="9"/>
      <c r="AT1333" s="10"/>
      <c r="BC1333" s="9"/>
    </row>
    <row r="1334" spans="1:56" x14ac:dyDescent="0.25">
      <c r="A1334">
        <v>8063</v>
      </c>
      <c r="B1334" t="s">
        <v>27</v>
      </c>
      <c r="C1334" t="s">
        <v>545</v>
      </c>
      <c r="D1334" t="s">
        <v>482</v>
      </c>
      <c r="E1334" t="s">
        <v>483</v>
      </c>
      <c r="F1334" t="s">
        <v>589</v>
      </c>
      <c r="O1334">
        <v>0</v>
      </c>
      <c r="P1334" s="10">
        <v>42004</v>
      </c>
      <c r="Y1334">
        <v>0</v>
      </c>
      <c r="Z1334" s="10">
        <v>42369</v>
      </c>
      <c r="AI1334" s="9"/>
      <c r="AJ1334" s="10"/>
      <c r="AS1334" s="9"/>
      <c r="AT1334" s="10"/>
      <c r="BC1334" s="9"/>
    </row>
    <row r="1335" spans="1:56" x14ac:dyDescent="0.25">
      <c r="A1335">
        <v>12566</v>
      </c>
      <c r="B1335" t="s">
        <v>237</v>
      </c>
      <c r="C1335" t="s">
        <v>552</v>
      </c>
      <c r="D1335" t="s">
        <v>482</v>
      </c>
      <c r="E1335" t="s">
        <v>455</v>
      </c>
      <c r="F1335" t="s">
        <v>589</v>
      </c>
      <c r="P1335" s="10"/>
      <c r="Y1335">
        <v>0</v>
      </c>
      <c r="Z1335" s="10">
        <v>42369</v>
      </c>
      <c r="AI1335" s="9"/>
      <c r="AJ1335" s="10"/>
      <c r="AS1335" s="9"/>
      <c r="AT1335" s="10"/>
      <c r="BC1335" s="9"/>
    </row>
    <row r="1336" spans="1:56" x14ac:dyDescent="0.25">
      <c r="A1336">
        <v>1643</v>
      </c>
      <c r="B1336" t="s">
        <v>273</v>
      </c>
      <c r="C1336" t="s">
        <v>545</v>
      </c>
      <c r="D1336" t="s">
        <v>482</v>
      </c>
      <c r="E1336" t="s">
        <v>455</v>
      </c>
      <c r="F1336" t="s">
        <v>1220</v>
      </c>
      <c r="O1336">
        <v>187977000</v>
      </c>
      <c r="P1336" s="10">
        <v>42004</v>
      </c>
      <c r="Y1336">
        <v>92143000</v>
      </c>
      <c r="Z1336" s="10">
        <v>42369</v>
      </c>
      <c r="AI1336" s="9"/>
      <c r="AJ1336" s="10"/>
      <c r="AS1336" s="9"/>
      <c r="AT1336" s="10"/>
      <c r="BC1336" s="9"/>
    </row>
    <row r="1337" spans="1:56" x14ac:dyDescent="0.25">
      <c r="A1337">
        <v>1643</v>
      </c>
      <c r="B1337" t="s">
        <v>273</v>
      </c>
      <c r="C1337" t="s">
        <v>545</v>
      </c>
      <c r="D1337" t="s">
        <v>482</v>
      </c>
      <c r="E1337" t="s">
        <v>483</v>
      </c>
      <c r="F1337" t="s">
        <v>1221</v>
      </c>
      <c r="P1337" s="10"/>
      <c r="Y1337">
        <v>-3914000</v>
      </c>
      <c r="Z1337" s="10">
        <v>42369</v>
      </c>
      <c r="AI1337" s="9"/>
      <c r="AJ1337" s="10"/>
      <c r="AS1337" s="9">
        <v>-251072000</v>
      </c>
      <c r="AT1337" s="10">
        <v>43100</v>
      </c>
      <c r="BC1337" s="9"/>
    </row>
    <row r="1338" spans="1:56" s="24" customFormat="1" x14ac:dyDescent="0.25">
      <c r="A1338" s="24">
        <v>8064</v>
      </c>
      <c r="B1338" s="24" t="s">
        <v>346</v>
      </c>
      <c r="C1338" s="24" t="s">
        <v>463</v>
      </c>
      <c r="D1338" s="24" t="s">
        <v>482</v>
      </c>
      <c r="E1338" s="24" t="s">
        <v>483</v>
      </c>
      <c r="F1338" s="24" t="s">
        <v>279</v>
      </c>
      <c r="O1338" s="24">
        <v>4937000</v>
      </c>
      <c r="P1338" s="25">
        <v>42004</v>
      </c>
      <c r="Y1338" s="24">
        <v>3340000</v>
      </c>
      <c r="Z1338" s="25">
        <v>42369</v>
      </c>
      <c r="AI1338" s="9"/>
      <c r="AJ1338" s="25"/>
      <c r="AS1338" s="9">
        <v>4973000</v>
      </c>
      <c r="AT1338" s="10">
        <v>43100</v>
      </c>
      <c r="BC1338" s="9"/>
      <c r="BD1338" s="25"/>
    </row>
    <row r="1339" spans="1:56" s="24" customFormat="1" x14ac:dyDescent="0.25">
      <c r="A1339" s="24">
        <v>8064</v>
      </c>
      <c r="B1339" s="24" t="s">
        <v>346</v>
      </c>
      <c r="C1339" s="24" t="s">
        <v>463</v>
      </c>
      <c r="D1339" s="24" t="s">
        <v>482</v>
      </c>
      <c r="E1339" s="24" t="s">
        <v>483</v>
      </c>
      <c r="F1339" s="24" t="s">
        <v>668</v>
      </c>
      <c r="P1339" s="25"/>
      <c r="Y1339" s="24">
        <v>3290000</v>
      </c>
      <c r="Z1339" s="25">
        <v>42369</v>
      </c>
      <c r="AI1339" s="9"/>
      <c r="AJ1339" s="25"/>
      <c r="AS1339" s="9"/>
      <c r="AT1339" s="10"/>
      <c r="BC1339" s="9"/>
      <c r="BD1339" s="25"/>
    </row>
    <row r="1340" spans="1:56" x14ac:dyDescent="0.25">
      <c r="A1340">
        <v>1027</v>
      </c>
      <c r="B1340" t="s">
        <v>226</v>
      </c>
      <c r="C1340" t="s">
        <v>545</v>
      </c>
      <c r="D1340" t="s">
        <v>482</v>
      </c>
      <c r="E1340" t="s">
        <v>455</v>
      </c>
      <c r="F1340" t="s">
        <v>1222</v>
      </c>
      <c r="O1340">
        <v>561300000</v>
      </c>
      <c r="P1340" s="10">
        <v>42004</v>
      </c>
      <c r="Y1340">
        <v>618600000</v>
      </c>
      <c r="Z1340" s="10">
        <v>42369</v>
      </c>
      <c r="AI1340" s="9"/>
      <c r="AJ1340" s="10"/>
      <c r="AS1340" s="9"/>
      <c r="AT1340" s="10"/>
      <c r="BC1340" s="9"/>
    </row>
    <row r="1341" spans="1:56" x14ac:dyDescent="0.25">
      <c r="A1341">
        <v>1027</v>
      </c>
      <c r="B1341" t="s">
        <v>226</v>
      </c>
      <c r="C1341" t="s">
        <v>545</v>
      </c>
      <c r="D1341" t="s">
        <v>482</v>
      </c>
      <c r="E1341" t="s">
        <v>455</v>
      </c>
      <c r="F1341" t="s">
        <v>290</v>
      </c>
      <c r="O1341">
        <v>354800000</v>
      </c>
      <c r="P1341" s="10">
        <v>42004</v>
      </c>
      <c r="Y1341">
        <v>532200000</v>
      </c>
      <c r="Z1341" s="10">
        <v>42369</v>
      </c>
      <c r="AI1341" s="9"/>
      <c r="AJ1341" s="10"/>
      <c r="AS1341" s="9"/>
      <c r="AT1341" s="10"/>
      <c r="BC1341" s="9"/>
    </row>
    <row r="1342" spans="1:56" x14ac:dyDescent="0.25">
      <c r="A1342">
        <v>1770</v>
      </c>
      <c r="B1342" t="s">
        <v>277</v>
      </c>
      <c r="C1342" t="s">
        <v>556</v>
      </c>
      <c r="D1342" t="s">
        <v>482</v>
      </c>
      <c r="E1342" t="s">
        <v>483</v>
      </c>
      <c r="F1342" t="s">
        <v>1223</v>
      </c>
      <c r="O1342">
        <v>8600000</v>
      </c>
      <c r="P1342" s="10">
        <v>42004</v>
      </c>
      <c r="Y1342">
        <v>13000000</v>
      </c>
      <c r="Z1342" s="10">
        <v>42369</v>
      </c>
      <c r="AI1342" s="9"/>
      <c r="AJ1342" s="10"/>
      <c r="AS1342" s="9"/>
      <c r="AT1342" s="10"/>
      <c r="BC1342" s="9"/>
    </row>
    <row r="1343" spans="1:56" x14ac:dyDescent="0.25">
      <c r="A1343">
        <v>8327</v>
      </c>
      <c r="B1343" t="s">
        <v>381</v>
      </c>
      <c r="C1343" t="s">
        <v>463</v>
      </c>
      <c r="D1343" t="s">
        <v>482</v>
      </c>
      <c r="E1343" t="s">
        <v>455</v>
      </c>
      <c r="F1343" t="s">
        <v>1224</v>
      </c>
      <c r="O1343">
        <v>14487000000</v>
      </c>
      <c r="P1343" s="10">
        <v>42004</v>
      </c>
      <c r="Y1343">
        <v>14109000000</v>
      </c>
      <c r="Z1343" s="10">
        <v>42369</v>
      </c>
      <c r="AI1343" s="9"/>
      <c r="AJ1343" s="10"/>
      <c r="AS1343" s="9"/>
      <c r="AT1343" s="10"/>
      <c r="BC1343" s="9"/>
    </row>
    <row r="1344" spans="1:56" x14ac:dyDescent="0.25">
      <c r="A1344">
        <v>1370</v>
      </c>
      <c r="B1344" t="s">
        <v>260</v>
      </c>
      <c r="C1344" t="s">
        <v>550</v>
      </c>
      <c r="D1344" t="s">
        <v>482</v>
      </c>
      <c r="E1344" t="s">
        <v>483</v>
      </c>
      <c r="F1344" t="s">
        <v>679</v>
      </c>
      <c r="O1344">
        <v>1163886000000</v>
      </c>
      <c r="P1344" s="10">
        <v>42004</v>
      </c>
      <c r="Y1344">
        <v>2386781000000</v>
      </c>
      <c r="Z1344" s="10">
        <v>42369</v>
      </c>
      <c r="AI1344" s="9"/>
      <c r="AJ1344" s="10"/>
      <c r="AS1344" s="9"/>
      <c r="AT1344" s="10"/>
      <c r="BC1344" s="9"/>
    </row>
    <row r="1345" spans="1:56" x14ac:dyDescent="0.25">
      <c r="A1345">
        <v>8219</v>
      </c>
      <c r="B1345" t="s">
        <v>262</v>
      </c>
      <c r="C1345" t="s">
        <v>550</v>
      </c>
      <c r="D1345" t="s">
        <v>482</v>
      </c>
      <c r="E1345" t="s">
        <v>455</v>
      </c>
      <c r="F1345" t="s">
        <v>1225</v>
      </c>
      <c r="O1345">
        <v>2363615000000</v>
      </c>
      <c r="P1345" s="10">
        <v>42004</v>
      </c>
      <c r="Y1345">
        <v>2304710000000</v>
      </c>
      <c r="Z1345" s="10">
        <v>42369</v>
      </c>
      <c r="AI1345" s="9"/>
      <c r="AJ1345" s="10"/>
      <c r="AS1345" s="9"/>
      <c r="AT1345" s="10"/>
      <c r="BC1345" s="9"/>
    </row>
    <row r="1346" spans="1:56" x14ac:dyDescent="0.25">
      <c r="A1346">
        <v>8219</v>
      </c>
      <c r="B1346" t="s">
        <v>262</v>
      </c>
      <c r="C1346" t="s">
        <v>550</v>
      </c>
      <c r="D1346" t="s">
        <v>482</v>
      </c>
      <c r="E1346" t="s">
        <v>455</v>
      </c>
      <c r="F1346" t="s">
        <v>1226</v>
      </c>
      <c r="O1346">
        <v>448259000000</v>
      </c>
      <c r="P1346" s="10">
        <v>42004</v>
      </c>
      <c r="Y1346">
        <v>459350000000</v>
      </c>
      <c r="Z1346" s="10">
        <v>42369</v>
      </c>
      <c r="AI1346" s="9"/>
      <c r="AJ1346" s="10"/>
      <c r="AS1346" s="9"/>
      <c r="AT1346" s="10"/>
      <c r="BC1346" s="9"/>
    </row>
    <row r="1347" spans="1:56" x14ac:dyDescent="0.25">
      <c r="A1347">
        <v>1723</v>
      </c>
      <c r="B1347" t="s">
        <v>86</v>
      </c>
      <c r="C1347" t="s">
        <v>543</v>
      </c>
      <c r="D1347" t="s">
        <v>482</v>
      </c>
      <c r="E1347" t="s">
        <v>455</v>
      </c>
      <c r="F1347" t="s">
        <v>1227</v>
      </c>
      <c r="O1347">
        <v>3209968000</v>
      </c>
      <c r="P1347" s="10">
        <v>42004</v>
      </c>
      <c r="Z1347" s="10"/>
      <c r="AI1347" s="9"/>
      <c r="AJ1347" s="10"/>
      <c r="AS1347" s="9">
        <v>3036685000</v>
      </c>
      <c r="AT1347" s="10">
        <v>43100</v>
      </c>
      <c r="BC1347" s="9"/>
    </row>
    <row r="1348" spans="1:56" x14ac:dyDescent="0.25">
      <c r="A1348">
        <v>1723</v>
      </c>
      <c r="B1348" t="s">
        <v>86</v>
      </c>
      <c r="C1348" t="s">
        <v>543</v>
      </c>
      <c r="D1348" t="s">
        <v>482</v>
      </c>
      <c r="E1348" t="s">
        <v>455</v>
      </c>
      <c r="F1348" t="s">
        <v>1228</v>
      </c>
      <c r="O1348">
        <v>226209000</v>
      </c>
      <c r="P1348" s="10">
        <v>42004</v>
      </c>
      <c r="Z1348" s="10"/>
      <c r="AI1348" s="9"/>
      <c r="AJ1348" s="10"/>
      <c r="AS1348" s="9">
        <v>245511000</v>
      </c>
      <c r="AT1348" s="10">
        <v>43100</v>
      </c>
      <c r="BC1348" s="9"/>
    </row>
    <row r="1349" spans="1:56" x14ac:dyDescent="0.25">
      <c r="A1349">
        <v>1723</v>
      </c>
      <c r="B1349" t="s">
        <v>86</v>
      </c>
      <c r="C1349" t="s">
        <v>543</v>
      </c>
      <c r="D1349" t="s">
        <v>482</v>
      </c>
      <c r="E1349" t="s">
        <v>455</v>
      </c>
      <c r="F1349" t="s">
        <v>1229</v>
      </c>
      <c r="O1349">
        <v>310640000</v>
      </c>
      <c r="P1349" s="10">
        <v>42004</v>
      </c>
      <c r="Z1349" s="10"/>
      <c r="AI1349" s="9"/>
      <c r="AJ1349" s="10"/>
      <c r="AS1349" s="9">
        <v>1030274000</v>
      </c>
      <c r="AT1349" s="10">
        <v>43100</v>
      </c>
      <c r="BC1349" s="9"/>
    </row>
    <row r="1350" spans="1:56" x14ac:dyDescent="0.25">
      <c r="A1350">
        <v>1723</v>
      </c>
      <c r="B1350" t="s">
        <v>86</v>
      </c>
      <c r="C1350" t="s">
        <v>543</v>
      </c>
      <c r="D1350" t="s">
        <v>482</v>
      </c>
      <c r="E1350" t="s">
        <v>455</v>
      </c>
      <c r="F1350" t="s">
        <v>589</v>
      </c>
      <c r="O1350">
        <v>-189156000</v>
      </c>
      <c r="P1350" s="10">
        <v>42004</v>
      </c>
      <c r="Z1350" s="10"/>
      <c r="AI1350" s="9"/>
      <c r="AJ1350" s="10"/>
      <c r="AS1350" s="9">
        <v>-192584000</v>
      </c>
      <c r="AT1350" s="10">
        <v>43100</v>
      </c>
      <c r="BC1350" s="9"/>
    </row>
    <row r="1351" spans="1:56" x14ac:dyDescent="0.25">
      <c r="A1351">
        <v>1723</v>
      </c>
      <c r="B1351" t="s">
        <v>86</v>
      </c>
      <c r="C1351" t="s">
        <v>543</v>
      </c>
      <c r="D1351" t="s">
        <v>482</v>
      </c>
      <c r="E1351" t="s">
        <v>483</v>
      </c>
      <c r="F1351" t="s">
        <v>1230</v>
      </c>
      <c r="O1351">
        <v>3527582000</v>
      </c>
      <c r="P1351" s="10">
        <v>42004</v>
      </c>
      <c r="Z1351" s="10"/>
      <c r="AI1351" s="9"/>
      <c r="AJ1351" s="10"/>
      <c r="AS1351" s="9">
        <v>4045036000</v>
      </c>
      <c r="AT1351" s="10">
        <v>43100</v>
      </c>
      <c r="BC1351" s="9"/>
    </row>
    <row r="1352" spans="1:56" x14ac:dyDescent="0.25">
      <c r="A1352">
        <v>1723</v>
      </c>
      <c r="B1352" t="s">
        <v>86</v>
      </c>
      <c r="C1352" t="s">
        <v>543</v>
      </c>
      <c r="D1352" t="s">
        <v>482</v>
      </c>
      <c r="E1352" t="s">
        <v>483</v>
      </c>
      <c r="F1352" t="s">
        <v>243</v>
      </c>
      <c r="O1352">
        <v>0</v>
      </c>
      <c r="P1352" s="10">
        <v>42004</v>
      </c>
      <c r="Z1352" s="10"/>
      <c r="AI1352" s="9"/>
      <c r="AJ1352" s="10"/>
      <c r="AT1352" s="10"/>
      <c r="BC1352" s="9"/>
    </row>
    <row r="1353" spans="1:56" x14ac:dyDescent="0.25">
      <c r="A1353">
        <v>1723</v>
      </c>
      <c r="B1353" t="s">
        <v>86</v>
      </c>
      <c r="C1353" t="s">
        <v>543</v>
      </c>
      <c r="D1353" t="s">
        <v>482</v>
      </c>
      <c r="E1353" t="s">
        <v>483</v>
      </c>
      <c r="F1353" t="s">
        <v>1231</v>
      </c>
      <c r="O1353">
        <v>30079000</v>
      </c>
      <c r="P1353" s="10">
        <v>42004</v>
      </c>
      <c r="Z1353" s="10"/>
      <c r="AI1353" s="9"/>
      <c r="AJ1353" s="10"/>
      <c r="AS1353" s="9">
        <v>74850000</v>
      </c>
      <c r="AT1353" s="10">
        <v>43100</v>
      </c>
      <c r="BC1353" s="9"/>
    </row>
    <row r="1354" spans="1:56" x14ac:dyDescent="0.25">
      <c r="A1354">
        <v>1788</v>
      </c>
      <c r="B1354" t="s">
        <v>422</v>
      </c>
      <c r="C1354" t="s">
        <v>463</v>
      </c>
      <c r="D1354" t="s">
        <v>482</v>
      </c>
      <c r="E1354" t="s">
        <v>455</v>
      </c>
      <c r="F1354" t="s">
        <v>577</v>
      </c>
      <c r="O1354">
        <v>-91028000</v>
      </c>
      <c r="P1354" s="10">
        <v>41910</v>
      </c>
      <c r="Y1354">
        <v>-62931000</v>
      </c>
      <c r="Z1354" s="10">
        <v>42274</v>
      </c>
      <c r="AI1354" s="9"/>
      <c r="AJ1354" s="10"/>
      <c r="AS1354" s="9"/>
      <c r="AT1354" s="10"/>
      <c r="BC1354" s="9"/>
    </row>
    <row r="1355" spans="1:56" x14ac:dyDescent="0.25">
      <c r="A1355">
        <v>962</v>
      </c>
      <c r="B1355" t="s">
        <v>322</v>
      </c>
      <c r="C1355" t="s">
        <v>463</v>
      </c>
      <c r="D1355" t="s">
        <v>482</v>
      </c>
      <c r="E1355" t="s">
        <v>483</v>
      </c>
      <c r="F1355" t="s">
        <v>1219</v>
      </c>
      <c r="P1355" s="10"/>
      <c r="Y1355">
        <v>899800000</v>
      </c>
      <c r="Z1355" s="10">
        <v>42277</v>
      </c>
      <c r="AI1355" s="9"/>
      <c r="AJ1355" s="10"/>
      <c r="AS1355" s="9"/>
      <c r="AT1355" s="10"/>
    </row>
    <row r="1356" spans="1:56" x14ac:dyDescent="0.25">
      <c r="A1356">
        <v>1345</v>
      </c>
      <c r="B1356" t="s">
        <v>45</v>
      </c>
      <c r="C1356" t="s">
        <v>540</v>
      </c>
      <c r="D1356" t="s">
        <v>482</v>
      </c>
      <c r="E1356" t="s">
        <v>455</v>
      </c>
      <c r="F1356" t="s">
        <v>1232</v>
      </c>
      <c r="O1356">
        <v>17185000</v>
      </c>
      <c r="P1356" s="10">
        <v>41820</v>
      </c>
      <c r="Y1356">
        <v>20242000</v>
      </c>
      <c r="Z1356" s="10">
        <v>42185</v>
      </c>
      <c r="AI1356" s="9"/>
      <c r="AJ1356" s="10"/>
      <c r="AS1356" s="9"/>
      <c r="AT1356" s="10"/>
      <c r="BC1356" s="9"/>
      <c r="BD1356" s="10">
        <v>43281</v>
      </c>
    </row>
    <row r="1357" spans="1:56" x14ac:dyDescent="0.25">
      <c r="A1357">
        <v>1345</v>
      </c>
      <c r="B1357" t="s">
        <v>45</v>
      </c>
      <c r="C1357" t="s">
        <v>540</v>
      </c>
      <c r="D1357" t="s">
        <v>482</v>
      </c>
      <c r="E1357" t="s">
        <v>455</v>
      </c>
      <c r="F1357" t="s">
        <v>1233</v>
      </c>
      <c r="O1357">
        <v>17647000</v>
      </c>
      <c r="P1357" s="10">
        <v>41820</v>
      </c>
      <c r="Y1357">
        <v>28458000</v>
      </c>
      <c r="Z1357" s="10">
        <v>42185</v>
      </c>
      <c r="AI1357" s="9"/>
      <c r="AJ1357" s="10"/>
      <c r="AS1357" s="9"/>
      <c r="AT1357" s="10"/>
      <c r="BC1357" s="9"/>
      <c r="BD1357" s="10">
        <v>43281</v>
      </c>
    </row>
    <row r="1358" spans="1:56" x14ac:dyDescent="0.25">
      <c r="A1358">
        <v>1345</v>
      </c>
      <c r="B1358" t="s">
        <v>45</v>
      </c>
      <c r="C1358" t="s">
        <v>540</v>
      </c>
      <c r="D1358" t="s">
        <v>482</v>
      </c>
      <c r="E1358" t="s">
        <v>483</v>
      </c>
      <c r="F1358" t="s">
        <v>1234</v>
      </c>
      <c r="O1358">
        <v>209000</v>
      </c>
      <c r="P1358" s="10">
        <v>41820</v>
      </c>
      <c r="Y1358">
        <v>402000</v>
      </c>
      <c r="Z1358" s="10">
        <v>42185</v>
      </c>
      <c r="AI1358" s="9"/>
      <c r="AJ1358" s="10"/>
      <c r="AS1358" s="9"/>
      <c r="AT1358" s="10"/>
      <c r="BC1358" s="9"/>
    </row>
    <row r="1359" spans="1:56" x14ac:dyDescent="0.25">
      <c r="A1359">
        <v>1345</v>
      </c>
      <c r="B1359" t="s">
        <v>45</v>
      </c>
      <c r="C1359" t="s">
        <v>540</v>
      </c>
      <c r="D1359" t="s">
        <v>482</v>
      </c>
      <c r="E1359" t="s">
        <v>483</v>
      </c>
      <c r="F1359" t="s">
        <v>1235</v>
      </c>
      <c r="P1359" s="10"/>
      <c r="Y1359">
        <v>363000</v>
      </c>
      <c r="Z1359" s="10">
        <v>42185</v>
      </c>
      <c r="AI1359" s="9"/>
      <c r="AJ1359" s="10"/>
      <c r="AS1359" s="9"/>
      <c r="AT1359" s="10"/>
      <c r="BC1359" s="9"/>
    </row>
    <row r="1360" spans="1:56" x14ac:dyDescent="0.25">
      <c r="A1360">
        <v>1345</v>
      </c>
      <c r="B1360" t="s">
        <v>45</v>
      </c>
      <c r="C1360" t="s">
        <v>540</v>
      </c>
      <c r="D1360" t="s">
        <v>482</v>
      </c>
      <c r="E1360" t="s">
        <v>483</v>
      </c>
      <c r="F1360" t="s">
        <v>465</v>
      </c>
      <c r="P1360" s="10"/>
      <c r="Y1360">
        <v>368000</v>
      </c>
      <c r="Z1360" s="10">
        <v>42185</v>
      </c>
      <c r="AI1360" s="9"/>
      <c r="AJ1360" s="10"/>
      <c r="AS1360" s="9"/>
      <c r="AT1360" s="10"/>
      <c r="BC1360" s="9"/>
    </row>
    <row r="1361" spans="1:56" x14ac:dyDescent="0.25">
      <c r="A1361">
        <v>10059</v>
      </c>
      <c r="B1361" t="s">
        <v>297</v>
      </c>
      <c r="C1361" t="s">
        <v>538</v>
      </c>
      <c r="D1361" t="s">
        <v>482</v>
      </c>
      <c r="E1361" t="s">
        <v>455</v>
      </c>
      <c r="F1361" t="s">
        <v>1236</v>
      </c>
      <c r="O1361">
        <v>542343000</v>
      </c>
      <c r="P1361" s="10">
        <v>41820</v>
      </c>
      <c r="Y1361">
        <v>503884000</v>
      </c>
      <c r="Z1361" s="10">
        <v>42185</v>
      </c>
      <c r="AI1361" s="9"/>
      <c r="AJ1361" s="10"/>
      <c r="AS1361" s="9"/>
      <c r="AT1361" s="10"/>
      <c r="BC1361" s="9"/>
    </row>
    <row r="1362" spans="1:56" x14ac:dyDescent="0.25">
      <c r="A1362">
        <v>10059</v>
      </c>
      <c r="B1362" t="s">
        <v>297</v>
      </c>
      <c r="C1362" t="s">
        <v>538</v>
      </c>
      <c r="D1362" t="s">
        <v>482</v>
      </c>
      <c r="E1362" t="s">
        <v>455</v>
      </c>
      <c r="F1362" t="s">
        <v>1237</v>
      </c>
      <c r="O1362">
        <v>780546000</v>
      </c>
      <c r="P1362" s="10">
        <v>41820</v>
      </c>
      <c r="Y1362">
        <v>763735000</v>
      </c>
      <c r="Z1362" s="10">
        <v>42185</v>
      </c>
      <c r="AI1362" s="9"/>
      <c r="AJ1362" s="10"/>
      <c r="AS1362" s="9"/>
      <c r="AT1362" s="10"/>
      <c r="BC1362" s="9"/>
    </row>
    <row r="1363" spans="1:56" x14ac:dyDescent="0.25">
      <c r="A1363">
        <v>10059</v>
      </c>
      <c r="B1363" t="s">
        <v>297</v>
      </c>
      <c r="C1363" t="s">
        <v>538</v>
      </c>
      <c r="D1363" t="s">
        <v>482</v>
      </c>
      <c r="E1363" t="s">
        <v>455</v>
      </c>
      <c r="F1363" t="s">
        <v>654</v>
      </c>
      <c r="O1363">
        <v>978000</v>
      </c>
      <c r="P1363" s="10">
        <v>41820</v>
      </c>
      <c r="Y1363">
        <v>0</v>
      </c>
      <c r="Z1363" s="10">
        <v>42185</v>
      </c>
      <c r="AI1363" s="9"/>
      <c r="AJ1363" s="10"/>
      <c r="AS1363" s="9"/>
      <c r="AT1363" s="10"/>
      <c r="BC1363" s="9"/>
    </row>
    <row r="1364" spans="1:56" x14ac:dyDescent="0.25">
      <c r="A1364">
        <v>8437</v>
      </c>
      <c r="B1364" t="s">
        <v>209</v>
      </c>
      <c r="C1364" t="s">
        <v>549</v>
      </c>
      <c r="D1364" t="s">
        <v>482</v>
      </c>
      <c r="E1364" t="s">
        <v>455</v>
      </c>
      <c r="F1364" t="s">
        <v>1238</v>
      </c>
      <c r="O1364">
        <v>1687285000000</v>
      </c>
      <c r="P1364" s="10">
        <v>41729</v>
      </c>
      <c r="Y1364">
        <v>1768752000000</v>
      </c>
      <c r="Z1364" s="10">
        <v>42094</v>
      </c>
      <c r="AI1364" s="9"/>
      <c r="AJ1364" s="10"/>
      <c r="AS1364" s="9"/>
      <c r="AT1364" s="10"/>
      <c r="BC1364" s="9"/>
    </row>
    <row r="1365" spans="1:56" x14ac:dyDescent="0.25">
      <c r="A1365">
        <v>8437</v>
      </c>
      <c r="B1365" t="s">
        <v>209</v>
      </c>
      <c r="C1365" t="s">
        <v>549</v>
      </c>
      <c r="D1365" t="s">
        <v>482</v>
      </c>
      <c r="E1365" t="s">
        <v>455</v>
      </c>
      <c r="F1365" t="s">
        <v>1239</v>
      </c>
      <c r="O1365">
        <v>1805527000000</v>
      </c>
      <c r="P1365" s="10">
        <v>41729</v>
      </c>
      <c r="Y1365">
        <v>1993911000000</v>
      </c>
      <c r="Z1365" s="10">
        <v>42094</v>
      </c>
      <c r="AI1365" s="9"/>
      <c r="AJ1365" s="10"/>
      <c r="AS1365" s="9"/>
      <c r="AT1365" s="10"/>
      <c r="BC1365" s="9"/>
    </row>
    <row r="1366" spans="1:56" x14ac:dyDescent="0.25">
      <c r="A1366">
        <v>8437</v>
      </c>
      <c r="B1366" t="s">
        <v>209</v>
      </c>
      <c r="C1366" t="s">
        <v>549</v>
      </c>
      <c r="D1366" t="s">
        <v>482</v>
      </c>
      <c r="E1366" t="s">
        <v>455</v>
      </c>
      <c r="F1366" t="s">
        <v>1240</v>
      </c>
      <c r="O1366">
        <v>1356636000000</v>
      </c>
      <c r="P1366" s="10">
        <v>41729</v>
      </c>
      <c r="Y1366">
        <v>1410686000000</v>
      </c>
      <c r="Z1366" s="10">
        <v>42094</v>
      </c>
      <c r="AI1366" s="9"/>
      <c r="AJ1366" s="10"/>
      <c r="AS1366" s="9"/>
      <c r="AT1366" s="10"/>
      <c r="BC1366" s="9"/>
    </row>
    <row r="1367" spans="1:56" x14ac:dyDescent="0.25">
      <c r="A1367">
        <v>8437</v>
      </c>
      <c r="B1367" t="s">
        <v>209</v>
      </c>
      <c r="C1367" t="s">
        <v>549</v>
      </c>
      <c r="D1367" t="s">
        <v>482</v>
      </c>
      <c r="E1367" t="s">
        <v>455</v>
      </c>
      <c r="F1367" t="s">
        <v>1241</v>
      </c>
      <c r="O1367">
        <v>1314617000000</v>
      </c>
      <c r="P1367" s="10">
        <v>41729</v>
      </c>
      <c r="Y1367">
        <v>915750000000</v>
      </c>
      <c r="Z1367" s="10">
        <v>42094</v>
      </c>
      <c r="AI1367" s="9"/>
      <c r="AJ1367" s="10"/>
      <c r="AS1367" s="9"/>
      <c r="AT1367" s="10"/>
      <c r="BC1367" s="9"/>
    </row>
    <row r="1368" spans="1:56" x14ac:dyDescent="0.25">
      <c r="A1368">
        <v>1132</v>
      </c>
      <c r="B1368" t="s">
        <v>133</v>
      </c>
      <c r="C1368" t="s">
        <v>547</v>
      </c>
      <c r="D1368" t="s">
        <v>482</v>
      </c>
      <c r="E1368" t="s">
        <v>455</v>
      </c>
      <c r="F1368" t="s">
        <v>1242</v>
      </c>
      <c r="O1368">
        <v>356988000</v>
      </c>
      <c r="P1368" s="10">
        <v>41729</v>
      </c>
      <c r="Y1368">
        <v>305480000</v>
      </c>
      <c r="Z1368" s="10">
        <v>42094</v>
      </c>
      <c r="AI1368" s="9"/>
      <c r="AJ1368" s="10"/>
      <c r="AS1368" s="9"/>
      <c r="AT1368" s="10"/>
      <c r="BC1368" s="9"/>
    </row>
    <row r="1369" spans="1:56" x14ac:dyDescent="0.25">
      <c r="A1369">
        <v>908</v>
      </c>
      <c r="B1369" t="s">
        <v>144</v>
      </c>
      <c r="C1369" t="s">
        <v>548</v>
      </c>
      <c r="D1369" t="s">
        <v>482</v>
      </c>
      <c r="E1369" t="s">
        <v>455</v>
      </c>
      <c r="F1369" t="s">
        <v>1243</v>
      </c>
      <c r="O1369">
        <v>57319700000</v>
      </c>
      <c r="P1369" s="10">
        <v>41729</v>
      </c>
      <c r="Y1369">
        <v>34265000000</v>
      </c>
      <c r="Z1369" s="10">
        <v>42094</v>
      </c>
      <c r="AI1369" s="9"/>
      <c r="AJ1369" s="10"/>
      <c r="AS1369" s="9"/>
      <c r="AT1369" s="10"/>
      <c r="BC1369" s="9"/>
      <c r="BD1369" s="37"/>
    </row>
    <row r="1370" spans="1:56" x14ac:dyDescent="0.25">
      <c r="A1370">
        <v>1683</v>
      </c>
      <c r="B1370" t="s">
        <v>306</v>
      </c>
      <c r="C1370" t="s">
        <v>546</v>
      </c>
      <c r="D1370" t="s">
        <v>482</v>
      </c>
      <c r="E1370" t="s">
        <v>455</v>
      </c>
      <c r="F1370" t="s">
        <v>1244</v>
      </c>
      <c r="O1370">
        <v>210200000</v>
      </c>
      <c r="P1370" s="10">
        <v>41729</v>
      </c>
      <c r="Y1370">
        <v>216300000</v>
      </c>
      <c r="Z1370" s="10">
        <v>42094</v>
      </c>
      <c r="AI1370" s="9"/>
      <c r="AJ1370" s="10"/>
      <c r="AS1370" s="9"/>
      <c r="AT1370" s="10"/>
      <c r="BC1370" s="9"/>
    </row>
    <row r="1371" spans="1:56" x14ac:dyDescent="0.25">
      <c r="A1371">
        <v>1683</v>
      </c>
      <c r="B1371" t="s">
        <v>306</v>
      </c>
      <c r="C1371" t="s">
        <v>546</v>
      </c>
      <c r="D1371" t="s">
        <v>482</v>
      </c>
      <c r="E1371" t="s">
        <v>455</v>
      </c>
      <c r="F1371" t="s">
        <v>1245</v>
      </c>
      <c r="O1371">
        <v>1544800000</v>
      </c>
      <c r="P1371" s="10">
        <v>41729</v>
      </c>
      <c r="Y1371">
        <v>1581200000</v>
      </c>
      <c r="Z1371" s="10">
        <v>42094</v>
      </c>
      <c r="AI1371" s="9"/>
      <c r="AJ1371" s="10"/>
      <c r="AS1371" s="9"/>
      <c r="AT1371" s="10"/>
      <c r="BC1371" s="9"/>
    </row>
    <row r="1372" spans="1:56" x14ac:dyDescent="0.25">
      <c r="A1372">
        <v>1357</v>
      </c>
      <c r="B1372" t="s">
        <v>167</v>
      </c>
      <c r="C1372" t="s">
        <v>549</v>
      </c>
      <c r="D1372" t="s">
        <v>482</v>
      </c>
      <c r="E1372" t="s">
        <v>455</v>
      </c>
      <c r="F1372" t="s">
        <v>1246</v>
      </c>
      <c r="O1372">
        <v>727810000000</v>
      </c>
      <c r="P1372" s="10">
        <v>41729</v>
      </c>
      <c r="Y1372">
        <v>466715000000</v>
      </c>
      <c r="Z1372" s="10">
        <v>42094</v>
      </c>
      <c r="AI1372" s="9"/>
      <c r="AJ1372" s="10"/>
      <c r="AS1372" s="9"/>
      <c r="AT1372" s="10"/>
      <c r="BC1372" s="9"/>
    </row>
    <row r="1373" spans="1:56" x14ac:dyDescent="0.25">
      <c r="A1373">
        <v>1801</v>
      </c>
      <c r="B1373" t="s">
        <v>211</v>
      </c>
      <c r="C1373" t="s">
        <v>549</v>
      </c>
      <c r="D1373" t="s">
        <v>482</v>
      </c>
      <c r="E1373" t="s">
        <v>455</v>
      </c>
      <c r="F1373" t="s">
        <v>1247</v>
      </c>
      <c r="O1373">
        <v>216163000000</v>
      </c>
      <c r="P1373" s="10">
        <v>41729</v>
      </c>
      <c r="Y1373">
        <v>301191000000</v>
      </c>
      <c r="Z1373" s="10">
        <v>42094</v>
      </c>
      <c r="AI1373" s="9"/>
      <c r="AJ1373" s="10"/>
      <c r="AS1373" s="9"/>
      <c r="AT1373" s="10"/>
      <c r="BC1373" s="9"/>
    </row>
    <row r="1374" spans="1:56" x14ac:dyDescent="0.25">
      <c r="A1374">
        <v>1801</v>
      </c>
      <c r="B1374" t="s">
        <v>211</v>
      </c>
      <c r="C1374" t="s">
        <v>549</v>
      </c>
      <c r="D1374" t="s">
        <v>482</v>
      </c>
      <c r="E1374" t="s">
        <v>455</v>
      </c>
      <c r="F1374" t="s">
        <v>1248</v>
      </c>
      <c r="O1374">
        <v>12175000000</v>
      </c>
      <c r="P1374" s="10">
        <v>41729</v>
      </c>
      <c r="Y1374">
        <v>8476000000</v>
      </c>
      <c r="Z1374" s="10">
        <v>42094</v>
      </c>
      <c r="AI1374" s="9"/>
      <c r="AJ1374" s="10"/>
      <c r="AS1374" s="9"/>
      <c r="AT1374" s="10"/>
      <c r="BC1374" s="9"/>
    </row>
    <row r="1375" spans="1:56" x14ac:dyDescent="0.25">
      <c r="A1375">
        <v>1801</v>
      </c>
      <c r="B1375" t="s">
        <v>211</v>
      </c>
      <c r="C1375" t="s">
        <v>549</v>
      </c>
      <c r="D1375" t="s">
        <v>482</v>
      </c>
      <c r="E1375" t="s">
        <v>455</v>
      </c>
      <c r="F1375" t="s">
        <v>740</v>
      </c>
      <c r="O1375">
        <v>2245000000</v>
      </c>
      <c r="P1375" s="10">
        <v>41729</v>
      </c>
      <c r="Y1375">
        <v>2145000000</v>
      </c>
      <c r="Z1375" s="10">
        <v>42094</v>
      </c>
      <c r="AI1375" s="9"/>
      <c r="AJ1375" s="10"/>
      <c r="AS1375" s="9"/>
      <c r="AT1375" s="10"/>
      <c r="BC1375" s="9"/>
    </row>
    <row r="1376" spans="1:56" x14ac:dyDescent="0.25">
      <c r="A1376">
        <v>1801</v>
      </c>
      <c r="B1376" t="s">
        <v>211</v>
      </c>
      <c r="C1376" t="s">
        <v>549</v>
      </c>
      <c r="D1376" t="s">
        <v>482</v>
      </c>
      <c r="E1376" t="s">
        <v>455</v>
      </c>
      <c r="F1376" t="s">
        <v>1249</v>
      </c>
      <c r="O1376">
        <v>-460000000</v>
      </c>
      <c r="P1376" s="10">
        <v>41729</v>
      </c>
      <c r="Y1376">
        <v>-358000000</v>
      </c>
      <c r="Z1376" s="10">
        <v>42094</v>
      </c>
      <c r="AI1376" s="9"/>
      <c r="AJ1376" s="10"/>
      <c r="AS1376" s="9"/>
      <c r="AT1376" s="10"/>
      <c r="BC1376" s="9"/>
    </row>
    <row r="1377" spans="1:56" x14ac:dyDescent="0.25">
      <c r="A1377">
        <v>1801</v>
      </c>
      <c r="B1377" t="s">
        <v>211</v>
      </c>
      <c r="C1377" t="s">
        <v>549</v>
      </c>
      <c r="D1377" t="s">
        <v>482</v>
      </c>
      <c r="E1377" t="s">
        <v>483</v>
      </c>
      <c r="F1377" t="s">
        <v>1037</v>
      </c>
      <c r="P1377" s="10"/>
      <c r="Y1377">
        <v>30247000000</v>
      </c>
      <c r="Z1377" s="10">
        <v>42094</v>
      </c>
      <c r="AI1377" s="9"/>
      <c r="AJ1377" s="10"/>
      <c r="AS1377" s="9"/>
      <c r="AT1377" s="10"/>
      <c r="BC1377" s="9"/>
    </row>
    <row r="1378" spans="1:56" x14ac:dyDescent="0.25">
      <c r="A1378">
        <v>1883</v>
      </c>
      <c r="B1378" t="s">
        <v>91</v>
      </c>
      <c r="C1378" t="s">
        <v>543</v>
      </c>
      <c r="D1378" t="s">
        <v>482</v>
      </c>
      <c r="E1378" t="s">
        <v>455</v>
      </c>
      <c r="F1378" t="s">
        <v>654</v>
      </c>
      <c r="O1378">
        <v>0</v>
      </c>
      <c r="P1378" s="10">
        <v>42004</v>
      </c>
      <c r="Z1378" s="10"/>
      <c r="AI1378" s="9"/>
      <c r="AJ1378" s="10"/>
      <c r="AS1378" s="9">
        <v>0</v>
      </c>
      <c r="AT1378" s="10">
        <v>43100</v>
      </c>
      <c r="BC1378" s="9"/>
    </row>
    <row r="1379" spans="1:56" x14ac:dyDescent="0.25">
      <c r="A1379">
        <v>1554</v>
      </c>
      <c r="B1379" t="s">
        <v>198</v>
      </c>
      <c r="C1379" t="s">
        <v>549</v>
      </c>
      <c r="D1379" t="s">
        <v>482</v>
      </c>
      <c r="E1379" t="s">
        <v>483</v>
      </c>
      <c r="F1379" t="s">
        <v>2077</v>
      </c>
      <c r="O1379">
        <v>5381000000</v>
      </c>
      <c r="P1379" s="10">
        <v>41729</v>
      </c>
      <c r="Y1379">
        <v>5217000000</v>
      </c>
      <c r="Z1379" s="10">
        <v>42094</v>
      </c>
      <c r="AI1379" s="9"/>
      <c r="AJ1379" s="10"/>
      <c r="AS1379" s="9"/>
      <c r="AT1379" s="10"/>
      <c r="BC1379" s="9"/>
    </row>
    <row r="1380" spans="1:56" x14ac:dyDescent="0.25">
      <c r="A1380">
        <v>1358</v>
      </c>
      <c r="B1380" t="s">
        <v>169</v>
      </c>
      <c r="C1380" t="s">
        <v>549</v>
      </c>
      <c r="D1380" t="s">
        <v>482</v>
      </c>
      <c r="E1380" t="s">
        <v>455</v>
      </c>
      <c r="F1380" t="s">
        <v>1250</v>
      </c>
      <c r="O1380">
        <v>15978000000</v>
      </c>
      <c r="P1380" s="10">
        <v>41729</v>
      </c>
      <c r="Y1380">
        <v>22021000000</v>
      </c>
      <c r="Z1380" s="10">
        <v>42094</v>
      </c>
      <c r="AI1380" s="9"/>
      <c r="AJ1380" s="10"/>
      <c r="AS1380" s="9"/>
      <c r="AT1380" s="10"/>
      <c r="BC1380" s="9"/>
    </row>
    <row r="1381" spans="1:56" x14ac:dyDescent="0.25">
      <c r="A1381">
        <v>1358</v>
      </c>
      <c r="B1381" t="s">
        <v>169</v>
      </c>
      <c r="C1381" t="s">
        <v>549</v>
      </c>
      <c r="D1381" t="s">
        <v>482</v>
      </c>
      <c r="E1381" t="s">
        <v>455</v>
      </c>
      <c r="F1381" t="s">
        <v>1251</v>
      </c>
      <c r="O1381">
        <v>23943000000</v>
      </c>
      <c r="P1381" s="10">
        <v>41729</v>
      </c>
      <c r="Y1381">
        <v>26270000000</v>
      </c>
      <c r="Z1381" s="10">
        <v>42094</v>
      </c>
      <c r="AI1381" s="9"/>
      <c r="AJ1381" s="10"/>
      <c r="AS1381" s="9"/>
      <c r="AT1381" s="10"/>
      <c r="BC1381" s="9"/>
    </row>
    <row r="1382" spans="1:56" x14ac:dyDescent="0.25">
      <c r="A1382">
        <v>1358</v>
      </c>
      <c r="B1382" t="s">
        <v>169</v>
      </c>
      <c r="C1382" t="s">
        <v>549</v>
      </c>
      <c r="D1382" t="s">
        <v>482</v>
      </c>
      <c r="E1382" t="s">
        <v>483</v>
      </c>
      <c r="F1382" t="s">
        <v>747</v>
      </c>
      <c r="P1382" s="10"/>
      <c r="Y1382">
        <v>47942000000</v>
      </c>
      <c r="Z1382" s="10">
        <v>42094</v>
      </c>
      <c r="AI1382" s="9"/>
      <c r="AJ1382" s="10"/>
      <c r="AS1382" s="9"/>
      <c r="AT1382" s="10"/>
      <c r="BC1382" s="9"/>
    </row>
    <row r="1383" spans="1:56" x14ac:dyDescent="0.25">
      <c r="A1383">
        <v>780</v>
      </c>
      <c r="B1383" t="s">
        <v>180</v>
      </c>
      <c r="C1383" t="s">
        <v>549</v>
      </c>
      <c r="D1383" t="s">
        <v>482</v>
      </c>
      <c r="E1383" t="s">
        <v>455</v>
      </c>
      <c r="F1383" t="s">
        <v>1252</v>
      </c>
      <c r="O1383">
        <v>4020145000000</v>
      </c>
      <c r="P1383" s="10">
        <v>41729</v>
      </c>
      <c r="Y1383">
        <v>4725590000000</v>
      </c>
      <c r="Z1383" s="10">
        <v>42094</v>
      </c>
      <c r="AI1383" s="9"/>
      <c r="AJ1383" s="10"/>
      <c r="AS1383" s="9"/>
      <c r="AT1383" s="10"/>
      <c r="BC1383" s="9"/>
    </row>
    <row r="1384" spans="1:56" x14ac:dyDescent="0.25">
      <c r="A1384">
        <v>780</v>
      </c>
      <c r="B1384" t="s">
        <v>180</v>
      </c>
      <c r="C1384" t="s">
        <v>549</v>
      </c>
      <c r="D1384" t="s">
        <v>482</v>
      </c>
      <c r="E1384" t="s">
        <v>455</v>
      </c>
      <c r="F1384" t="s">
        <v>1253</v>
      </c>
      <c r="O1384">
        <v>959221000000</v>
      </c>
      <c r="P1384" s="10">
        <v>41729</v>
      </c>
      <c r="Y1384">
        <v>947745000000</v>
      </c>
      <c r="Z1384" s="10">
        <v>42094</v>
      </c>
      <c r="AI1384" s="9"/>
      <c r="AJ1384" s="10"/>
      <c r="AS1384" s="9"/>
      <c r="AT1384" s="10"/>
      <c r="BC1384" s="9"/>
    </row>
    <row r="1385" spans="1:56" x14ac:dyDescent="0.25">
      <c r="A1385">
        <v>780</v>
      </c>
      <c r="B1385" t="s">
        <v>180</v>
      </c>
      <c r="C1385" t="s">
        <v>549</v>
      </c>
      <c r="D1385" t="s">
        <v>482</v>
      </c>
      <c r="E1385" t="s">
        <v>455</v>
      </c>
      <c r="F1385" t="s">
        <v>664</v>
      </c>
      <c r="O1385">
        <v>1258146000000</v>
      </c>
      <c r="P1385" s="10">
        <v>41729</v>
      </c>
      <c r="Y1385">
        <v>1277468000000</v>
      </c>
      <c r="Z1385" s="10">
        <v>42094</v>
      </c>
      <c r="AI1385" s="9"/>
      <c r="AJ1385" s="10"/>
      <c r="AS1385" s="9"/>
      <c r="AT1385" s="10"/>
      <c r="BC1385" s="9"/>
    </row>
    <row r="1386" spans="1:56" x14ac:dyDescent="0.25">
      <c r="A1386">
        <v>780</v>
      </c>
      <c r="B1386" t="s">
        <v>180</v>
      </c>
      <c r="C1386" t="s">
        <v>549</v>
      </c>
      <c r="D1386" t="s">
        <v>482</v>
      </c>
      <c r="E1386" t="s">
        <v>455</v>
      </c>
      <c r="F1386" t="s">
        <v>724</v>
      </c>
      <c r="O1386">
        <v>3686878000000</v>
      </c>
      <c r="P1386" s="10">
        <v>41729</v>
      </c>
      <c r="Y1386">
        <v>3248288000000</v>
      </c>
      <c r="Z1386" s="10">
        <v>42094</v>
      </c>
      <c r="AI1386" s="9"/>
      <c r="AJ1386" s="10"/>
      <c r="AS1386" s="9"/>
      <c r="AT1386" s="10"/>
      <c r="BC1386" s="9"/>
    </row>
    <row r="1387" spans="1:56" x14ac:dyDescent="0.25">
      <c r="A1387">
        <v>780</v>
      </c>
      <c r="B1387" t="s">
        <v>180</v>
      </c>
      <c r="C1387" t="s">
        <v>549</v>
      </c>
      <c r="D1387" t="s">
        <v>482</v>
      </c>
      <c r="E1387" t="s">
        <v>455</v>
      </c>
      <c r="F1387" t="s">
        <v>722</v>
      </c>
      <c r="O1387">
        <v>798727000000</v>
      </c>
      <c r="P1387" s="10">
        <v>41729</v>
      </c>
      <c r="Y1387">
        <v>809589000000</v>
      </c>
      <c r="Z1387" s="10">
        <v>42094</v>
      </c>
      <c r="AI1387" s="9"/>
      <c r="AJ1387" s="10"/>
      <c r="AS1387" s="9"/>
      <c r="AT1387" s="10"/>
      <c r="BC1387" s="9"/>
    </row>
    <row r="1388" spans="1:56" x14ac:dyDescent="0.25">
      <c r="A1388">
        <v>780</v>
      </c>
      <c r="B1388" t="s">
        <v>180</v>
      </c>
      <c r="C1388" t="s">
        <v>549</v>
      </c>
      <c r="D1388" t="s">
        <v>482</v>
      </c>
      <c r="E1388" t="s">
        <v>455</v>
      </c>
      <c r="F1388" t="s">
        <v>1254</v>
      </c>
      <c r="O1388">
        <v>5987000000</v>
      </c>
      <c r="P1388" s="10">
        <v>41729</v>
      </c>
      <c r="Y1388">
        <v>192602000000</v>
      </c>
      <c r="Z1388" s="10">
        <v>42094</v>
      </c>
      <c r="AI1388" s="9"/>
      <c r="AJ1388" s="10"/>
      <c r="AS1388" s="9"/>
      <c r="AT1388" s="10"/>
      <c r="BC1388" s="9"/>
    </row>
    <row r="1389" spans="1:56" x14ac:dyDescent="0.25">
      <c r="A1389">
        <v>780</v>
      </c>
      <c r="B1389" t="s">
        <v>180</v>
      </c>
      <c r="C1389" t="s">
        <v>549</v>
      </c>
      <c r="D1389" t="s">
        <v>482</v>
      </c>
      <c r="E1389" t="s">
        <v>455</v>
      </c>
      <c r="F1389" t="s">
        <v>1255</v>
      </c>
      <c r="O1389">
        <v>430658000000</v>
      </c>
      <c r="P1389" s="10">
        <v>41729</v>
      </c>
      <c r="Y1389">
        <v>448245000000</v>
      </c>
      <c r="Z1389" s="10">
        <v>42094</v>
      </c>
      <c r="AI1389" s="9"/>
      <c r="AJ1389" s="10"/>
      <c r="AS1389" s="9"/>
      <c r="AT1389" s="10"/>
      <c r="BC1389" s="9"/>
    </row>
    <row r="1390" spans="1:56" x14ac:dyDescent="0.25">
      <c r="A1390">
        <v>780</v>
      </c>
      <c r="B1390" t="s">
        <v>180</v>
      </c>
      <c r="C1390" t="s">
        <v>549</v>
      </c>
      <c r="D1390" t="s">
        <v>482</v>
      </c>
      <c r="E1390" t="s">
        <v>455</v>
      </c>
      <c r="F1390" t="s">
        <v>1256</v>
      </c>
      <c r="O1390">
        <v>2895626000000</v>
      </c>
      <c r="P1390" s="10">
        <v>41729</v>
      </c>
      <c r="Y1390">
        <v>3163705000000</v>
      </c>
      <c r="Z1390" s="10">
        <v>42094</v>
      </c>
      <c r="AI1390" s="9"/>
      <c r="AJ1390" s="10"/>
      <c r="AS1390" s="9"/>
      <c r="AT1390" s="10"/>
      <c r="BC1390" s="9"/>
    </row>
    <row r="1391" spans="1:56" x14ac:dyDescent="0.25">
      <c r="A1391">
        <v>780</v>
      </c>
      <c r="B1391" t="s">
        <v>180</v>
      </c>
      <c r="C1391" t="s">
        <v>549</v>
      </c>
      <c r="D1391" t="s">
        <v>482</v>
      </c>
      <c r="E1391" t="s">
        <v>455</v>
      </c>
      <c r="F1391" t="s">
        <v>1257</v>
      </c>
      <c r="O1391">
        <v>400888000000</v>
      </c>
      <c r="P1391" s="10">
        <v>41729</v>
      </c>
      <c r="Y1391">
        <v>426366000000</v>
      </c>
      <c r="Z1391" s="10">
        <v>42094</v>
      </c>
      <c r="AI1391" s="9"/>
      <c r="AJ1391" s="10"/>
      <c r="AS1391" s="9"/>
      <c r="AT1391" s="10"/>
      <c r="BC1391" s="9"/>
    </row>
    <row r="1392" spans="1:56" x14ac:dyDescent="0.25">
      <c r="A1392">
        <v>10965</v>
      </c>
      <c r="B1392" t="s">
        <v>171</v>
      </c>
      <c r="C1392" t="s">
        <v>549</v>
      </c>
      <c r="D1392" t="s">
        <v>482</v>
      </c>
      <c r="E1392" t="s">
        <v>455</v>
      </c>
      <c r="F1392" t="s">
        <v>1258</v>
      </c>
      <c r="O1392">
        <v>1338854000000</v>
      </c>
      <c r="P1392" s="10">
        <v>41729</v>
      </c>
      <c r="Y1392">
        <v>1363674000000</v>
      </c>
      <c r="Z1392" s="10">
        <v>42094</v>
      </c>
      <c r="AI1392" s="9"/>
      <c r="AJ1392" s="10"/>
      <c r="AS1392" s="9"/>
      <c r="AT1392" s="10"/>
      <c r="BC1392" s="9">
        <v>229661000000</v>
      </c>
      <c r="BD1392" s="10">
        <v>43190</v>
      </c>
    </row>
    <row r="1393" spans="1:55" x14ac:dyDescent="0.25">
      <c r="A1393">
        <v>10113</v>
      </c>
      <c r="B1393" t="s">
        <v>65</v>
      </c>
      <c r="C1393" t="s">
        <v>543</v>
      </c>
      <c r="D1393" t="s">
        <v>482</v>
      </c>
      <c r="E1393" t="s">
        <v>455</v>
      </c>
      <c r="F1393" t="s">
        <v>643</v>
      </c>
      <c r="O1393">
        <v>9794000</v>
      </c>
      <c r="P1393" s="10">
        <v>42004</v>
      </c>
      <c r="Z1393" s="10"/>
      <c r="AI1393" s="9"/>
      <c r="AJ1393" s="10"/>
      <c r="AS1393" s="9"/>
      <c r="AT1393" s="10"/>
      <c r="BC1393" s="9"/>
    </row>
    <row r="1394" spans="1:55" x14ac:dyDescent="0.25">
      <c r="A1394">
        <v>1057</v>
      </c>
      <c r="B1394" t="s">
        <v>60</v>
      </c>
      <c r="C1394" t="s">
        <v>543</v>
      </c>
      <c r="D1394" t="s">
        <v>482</v>
      </c>
      <c r="E1394" t="s">
        <v>455</v>
      </c>
      <c r="F1394" t="s">
        <v>1259</v>
      </c>
      <c r="O1394">
        <v>131368000</v>
      </c>
      <c r="P1394" s="10">
        <v>42004</v>
      </c>
      <c r="Z1394" s="10"/>
      <c r="AI1394" s="9"/>
      <c r="AJ1394" s="10"/>
      <c r="AS1394" s="9"/>
      <c r="AT1394" s="10"/>
      <c r="BC1394" s="9"/>
    </row>
    <row r="1395" spans="1:55" x14ac:dyDescent="0.25">
      <c r="A1395">
        <v>1057</v>
      </c>
      <c r="B1395" t="s">
        <v>60</v>
      </c>
      <c r="C1395" t="s">
        <v>543</v>
      </c>
      <c r="D1395" t="s">
        <v>482</v>
      </c>
      <c r="E1395" t="s">
        <v>483</v>
      </c>
      <c r="F1395" t="s">
        <v>758</v>
      </c>
      <c r="O1395">
        <v>5503713000</v>
      </c>
      <c r="P1395" s="10">
        <v>42004</v>
      </c>
      <c r="Z1395" s="10"/>
      <c r="AI1395" s="9"/>
      <c r="AJ1395" s="10"/>
      <c r="AS1395" s="9"/>
      <c r="AT1395" s="10"/>
      <c r="BC1395" s="9"/>
    </row>
    <row r="1396" spans="1:55" x14ac:dyDescent="0.25">
      <c r="A1396">
        <v>1243</v>
      </c>
      <c r="B1396" t="s">
        <v>76</v>
      </c>
      <c r="C1396" t="s">
        <v>543</v>
      </c>
      <c r="D1396" t="s">
        <v>482</v>
      </c>
      <c r="E1396" t="s">
        <v>455</v>
      </c>
      <c r="F1396" t="s">
        <v>1260</v>
      </c>
      <c r="O1396">
        <v>7807000</v>
      </c>
      <c r="P1396" s="10">
        <v>42004</v>
      </c>
      <c r="Z1396" s="10"/>
      <c r="AI1396" s="9"/>
      <c r="AJ1396" s="10"/>
      <c r="AS1396" s="9"/>
      <c r="AT1396" s="10"/>
      <c r="BC1396" s="9"/>
    </row>
    <row r="1397" spans="1:55" x14ac:dyDescent="0.25">
      <c r="A1397">
        <v>513</v>
      </c>
      <c r="B1397" t="s">
        <v>234</v>
      </c>
      <c r="C1397" t="s">
        <v>552</v>
      </c>
      <c r="D1397" t="s">
        <v>482</v>
      </c>
      <c r="E1397" t="s">
        <v>455</v>
      </c>
      <c r="F1397" t="s">
        <v>1261</v>
      </c>
      <c r="O1397">
        <v>25488000</v>
      </c>
      <c r="P1397" s="10">
        <v>42004</v>
      </c>
      <c r="Z1397" s="10"/>
      <c r="AI1397" s="9"/>
      <c r="AJ1397" s="10"/>
      <c r="AS1397" s="9"/>
      <c r="AT1397" s="10"/>
      <c r="BC1397" s="9"/>
    </row>
    <row r="1398" spans="1:55" x14ac:dyDescent="0.25">
      <c r="A1398">
        <v>1700</v>
      </c>
      <c r="B1398" t="s">
        <v>84</v>
      </c>
      <c r="C1398" t="s">
        <v>543</v>
      </c>
      <c r="D1398" t="s">
        <v>482</v>
      </c>
      <c r="E1398" t="s">
        <v>483</v>
      </c>
      <c r="F1398" t="s">
        <v>679</v>
      </c>
      <c r="O1398">
        <v>33000</v>
      </c>
      <c r="P1398" s="10">
        <v>42004</v>
      </c>
      <c r="Z1398" s="10"/>
      <c r="AI1398" s="9"/>
      <c r="AJ1398" s="10"/>
      <c r="AS1398" s="9"/>
      <c r="AT1398" s="10"/>
      <c r="BC1398" s="9"/>
    </row>
    <row r="1399" spans="1:55" x14ac:dyDescent="0.25">
      <c r="A1399">
        <v>771</v>
      </c>
      <c r="B1399" t="s">
        <v>83</v>
      </c>
      <c r="C1399" t="s">
        <v>543</v>
      </c>
      <c r="D1399" t="s">
        <v>482</v>
      </c>
      <c r="E1399" t="s">
        <v>455</v>
      </c>
      <c r="F1399" t="s">
        <v>1262</v>
      </c>
      <c r="O1399">
        <v>0</v>
      </c>
      <c r="P1399" s="10">
        <v>42004</v>
      </c>
      <c r="Z1399" s="10"/>
      <c r="AI1399" s="9"/>
      <c r="AJ1399" s="10"/>
      <c r="AS1399" s="9"/>
      <c r="AT1399" s="10"/>
      <c r="BC1399" s="9"/>
    </row>
    <row r="1400" spans="1:55" x14ac:dyDescent="0.25">
      <c r="A1400">
        <v>771</v>
      </c>
      <c r="B1400" t="s">
        <v>83</v>
      </c>
      <c r="C1400" t="s">
        <v>543</v>
      </c>
      <c r="D1400" t="s">
        <v>482</v>
      </c>
      <c r="E1400" t="s">
        <v>455</v>
      </c>
      <c r="F1400" t="s">
        <v>458</v>
      </c>
      <c r="O1400">
        <v>263581000</v>
      </c>
      <c r="P1400" s="10">
        <v>42004</v>
      </c>
      <c r="Z1400" s="10"/>
      <c r="AI1400" s="9"/>
      <c r="AJ1400" s="10"/>
      <c r="AS1400" s="9"/>
      <c r="AT1400" s="10"/>
      <c r="BC1400" s="9"/>
    </row>
    <row r="1401" spans="1:55" x14ac:dyDescent="0.25">
      <c r="A1401">
        <v>547</v>
      </c>
      <c r="B1401" t="s">
        <v>57</v>
      </c>
      <c r="C1401" t="s">
        <v>542</v>
      </c>
      <c r="D1401" t="s">
        <v>482</v>
      </c>
      <c r="E1401" t="s">
        <v>455</v>
      </c>
      <c r="F1401" t="s">
        <v>2124</v>
      </c>
      <c r="O1401">
        <v>128190052000</v>
      </c>
      <c r="P1401" s="10">
        <v>42004</v>
      </c>
      <c r="Z1401" s="10"/>
      <c r="AI1401" s="9"/>
      <c r="AJ1401" s="10"/>
      <c r="AS1401" s="9">
        <v>149563789000</v>
      </c>
      <c r="AT1401" s="10">
        <v>43100</v>
      </c>
      <c r="BC1401" s="9"/>
    </row>
    <row r="1402" spans="1:55" x14ac:dyDescent="0.25">
      <c r="A1402">
        <v>547</v>
      </c>
      <c r="B1402" t="s">
        <v>57</v>
      </c>
      <c r="C1402" t="s">
        <v>542</v>
      </c>
      <c r="D1402" t="s">
        <v>482</v>
      </c>
      <c r="E1402" t="s">
        <v>455</v>
      </c>
      <c r="F1402" t="s">
        <v>458</v>
      </c>
      <c r="P1402" s="10"/>
      <c r="Z1402" s="10"/>
      <c r="AI1402" s="9"/>
      <c r="AJ1402" s="10"/>
      <c r="AS1402" s="9">
        <v>5122561000</v>
      </c>
      <c r="AT1402" s="10">
        <v>43100</v>
      </c>
      <c r="BC1402" s="9"/>
    </row>
    <row r="1403" spans="1:55" x14ac:dyDescent="0.25">
      <c r="A1403">
        <v>547</v>
      </c>
      <c r="B1403" t="s">
        <v>57</v>
      </c>
      <c r="C1403" t="s">
        <v>542</v>
      </c>
      <c r="D1403" t="s">
        <v>482</v>
      </c>
      <c r="E1403" t="s">
        <v>455</v>
      </c>
      <c r="F1403" t="s">
        <v>1263</v>
      </c>
      <c r="O1403">
        <v>6643835000</v>
      </c>
      <c r="P1403" s="10">
        <v>42004</v>
      </c>
      <c r="Z1403" s="10"/>
      <c r="AI1403" s="9"/>
      <c r="AJ1403" s="10"/>
      <c r="AS1403" s="9">
        <v>0</v>
      </c>
      <c r="AT1403" s="10">
        <v>43100</v>
      </c>
      <c r="BC1403" s="9"/>
    </row>
    <row r="1404" spans="1:55" x14ac:dyDescent="0.25">
      <c r="A1404">
        <v>526</v>
      </c>
      <c r="B1404" t="s">
        <v>37</v>
      </c>
      <c r="C1404" t="s">
        <v>539</v>
      </c>
      <c r="D1404" t="s">
        <v>482</v>
      </c>
      <c r="E1404" t="s">
        <v>455</v>
      </c>
      <c r="F1404" t="s">
        <v>2122</v>
      </c>
      <c r="P1404" s="10"/>
      <c r="Z1404" s="10"/>
      <c r="AI1404" s="9"/>
      <c r="AJ1404" s="10"/>
      <c r="AS1404" s="9">
        <v>-766390000</v>
      </c>
      <c r="AT1404" s="10">
        <v>43100</v>
      </c>
      <c r="BC1404" s="9"/>
    </row>
    <row r="1405" spans="1:55" x14ac:dyDescent="0.25">
      <c r="A1405">
        <v>526</v>
      </c>
      <c r="B1405" t="s">
        <v>37</v>
      </c>
      <c r="C1405" t="s">
        <v>539</v>
      </c>
      <c r="D1405" t="s">
        <v>482</v>
      </c>
      <c r="E1405" t="s">
        <v>455</v>
      </c>
      <c r="F1405" t="s">
        <v>759</v>
      </c>
      <c r="O1405">
        <v>4561159000</v>
      </c>
      <c r="P1405" s="10">
        <v>42004</v>
      </c>
      <c r="Z1405" s="10"/>
      <c r="AJ1405" s="10"/>
      <c r="AT1405" s="10"/>
      <c r="BC1405" s="9"/>
    </row>
    <row r="1406" spans="1:55" x14ac:dyDescent="0.25">
      <c r="A1406">
        <v>1318</v>
      </c>
      <c r="B1406" t="s">
        <v>74</v>
      </c>
      <c r="C1406" t="s">
        <v>543</v>
      </c>
      <c r="D1406" t="s">
        <v>482</v>
      </c>
      <c r="E1406" t="s">
        <v>455</v>
      </c>
      <c r="F1406" t="s">
        <v>1264</v>
      </c>
      <c r="O1406">
        <v>343660000</v>
      </c>
      <c r="P1406" s="10">
        <v>42004</v>
      </c>
      <c r="Z1406" s="10"/>
      <c r="AI1406" s="9"/>
      <c r="AJ1406" s="10"/>
      <c r="AS1406" s="9"/>
      <c r="AT1406" s="10"/>
      <c r="BC1406" s="9"/>
    </row>
    <row r="1407" spans="1:55" x14ac:dyDescent="0.25">
      <c r="A1407">
        <v>1318</v>
      </c>
      <c r="B1407" t="s">
        <v>74</v>
      </c>
      <c r="C1407" t="s">
        <v>543</v>
      </c>
      <c r="D1407" t="s">
        <v>482</v>
      </c>
      <c r="E1407" t="s">
        <v>455</v>
      </c>
      <c r="F1407" t="s">
        <v>838</v>
      </c>
      <c r="O1407">
        <v>112106000</v>
      </c>
      <c r="P1407" s="10">
        <v>42004</v>
      </c>
      <c r="Z1407" s="10"/>
      <c r="AI1407" s="9"/>
      <c r="AJ1407" s="10"/>
      <c r="AS1407" s="9"/>
      <c r="AT1407" s="10"/>
      <c r="BC1407" s="9"/>
    </row>
    <row r="1408" spans="1:55" x14ac:dyDescent="0.25">
      <c r="A1408">
        <v>1318</v>
      </c>
      <c r="B1408" t="s">
        <v>74</v>
      </c>
      <c r="C1408" t="s">
        <v>543</v>
      </c>
      <c r="D1408" t="s">
        <v>482</v>
      </c>
      <c r="E1408" t="s">
        <v>455</v>
      </c>
      <c r="F1408" t="s">
        <v>643</v>
      </c>
      <c r="O1408">
        <v>28211000</v>
      </c>
      <c r="P1408" s="10">
        <v>42004</v>
      </c>
      <c r="Z1408" s="10"/>
      <c r="AI1408" s="9"/>
      <c r="AJ1408" s="10"/>
      <c r="AS1408" s="9"/>
      <c r="AT1408" s="10"/>
      <c r="BC1408" s="9"/>
    </row>
    <row r="1409" spans="1:55" x14ac:dyDescent="0.25">
      <c r="A1409">
        <v>1793</v>
      </c>
      <c r="B1409" t="s">
        <v>88</v>
      </c>
      <c r="C1409" t="s">
        <v>543</v>
      </c>
      <c r="D1409" t="s">
        <v>482</v>
      </c>
      <c r="E1409" t="s">
        <v>455</v>
      </c>
      <c r="F1409" t="s">
        <v>1099</v>
      </c>
      <c r="O1409">
        <v>907000</v>
      </c>
      <c r="P1409" s="10">
        <v>42004</v>
      </c>
      <c r="Z1409" s="10"/>
      <c r="AI1409" s="9"/>
      <c r="AJ1409" s="10"/>
      <c r="AS1409" s="9"/>
      <c r="AT1409" s="10"/>
      <c r="BC1409" s="9"/>
    </row>
    <row r="1410" spans="1:55" x14ac:dyDescent="0.25">
      <c r="A1410">
        <v>1793</v>
      </c>
      <c r="B1410" t="s">
        <v>88</v>
      </c>
      <c r="C1410" t="s">
        <v>543</v>
      </c>
      <c r="D1410" t="s">
        <v>482</v>
      </c>
      <c r="E1410" t="s">
        <v>483</v>
      </c>
      <c r="F1410" t="s">
        <v>679</v>
      </c>
      <c r="O1410">
        <v>8347000</v>
      </c>
      <c r="P1410" s="10">
        <v>42004</v>
      </c>
      <c r="Z1410" s="10"/>
      <c r="AI1410" s="9"/>
      <c r="AJ1410" s="10"/>
      <c r="AS1410" s="9"/>
      <c r="AT1410" s="10"/>
      <c r="BC1410" s="9"/>
    </row>
    <row r="1411" spans="1:55" x14ac:dyDescent="0.25">
      <c r="A1411">
        <v>8104</v>
      </c>
      <c r="B1411" t="s">
        <v>120</v>
      </c>
      <c r="C1411" t="s">
        <v>545</v>
      </c>
      <c r="D1411" t="s">
        <v>482</v>
      </c>
      <c r="E1411" t="s">
        <v>455</v>
      </c>
      <c r="F1411" t="s">
        <v>1265</v>
      </c>
      <c r="O1411">
        <v>4128000000</v>
      </c>
      <c r="P1411" s="10">
        <v>42004</v>
      </c>
      <c r="Z1411" s="10"/>
      <c r="AI1411" s="9"/>
      <c r="AJ1411" s="10"/>
      <c r="AS1411" s="9"/>
      <c r="AT1411" s="10"/>
      <c r="BC1411" s="9"/>
    </row>
    <row r="1412" spans="1:55" x14ac:dyDescent="0.25">
      <c r="A1412">
        <v>1875</v>
      </c>
      <c r="B1412" t="s">
        <v>51</v>
      </c>
      <c r="C1412" t="s">
        <v>540</v>
      </c>
      <c r="D1412" t="s">
        <v>482</v>
      </c>
      <c r="E1412" t="s">
        <v>483</v>
      </c>
      <c r="F1412" t="s">
        <v>2171</v>
      </c>
      <c r="O1412">
        <v>348000000</v>
      </c>
      <c r="P1412" s="10">
        <v>42004</v>
      </c>
      <c r="Z1412" s="10"/>
      <c r="AI1412" s="9"/>
      <c r="AJ1412" s="10"/>
      <c r="AS1412" s="9">
        <v>2456200000</v>
      </c>
      <c r="AT1412" s="10">
        <v>43100</v>
      </c>
      <c r="BC1412" s="9"/>
    </row>
    <row r="1413" spans="1:55" x14ac:dyDescent="0.25">
      <c r="A1413">
        <v>1875</v>
      </c>
      <c r="B1413" t="s">
        <v>51</v>
      </c>
      <c r="C1413" t="s">
        <v>540</v>
      </c>
      <c r="D1413" t="s">
        <v>482</v>
      </c>
      <c r="E1413" t="s">
        <v>483</v>
      </c>
      <c r="F1413" t="s">
        <v>290</v>
      </c>
      <c r="O1413">
        <v>401000000</v>
      </c>
      <c r="P1413" s="10">
        <v>42004</v>
      </c>
      <c r="Z1413" s="10"/>
      <c r="AI1413" s="9"/>
      <c r="AJ1413" s="10"/>
      <c r="AS1413" s="9">
        <v>1004200000</v>
      </c>
      <c r="AT1413" s="10">
        <v>43100</v>
      </c>
      <c r="BC1413" s="9"/>
    </row>
    <row r="1414" spans="1:55" x14ac:dyDescent="0.25">
      <c r="A1414">
        <v>1875</v>
      </c>
      <c r="B1414" t="s">
        <v>51</v>
      </c>
      <c r="C1414" t="s">
        <v>540</v>
      </c>
      <c r="D1414" t="s">
        <v>482</v>
      </c>
      <c r="E1414" t="s">
        <v>483</v>
      </c>
      <c r="F1414" t="s">
        <v>44</v>
      </c>
      <c r="P1414" s="10"/>
      <c r="Z1414" s="10"/>
      <c r="AI1414" s="9"/>
      <c r="AJ1414" s="10"/>
      <c r="AS1414" s="9">
        <v>1180400000</v>
      </c>
      <c r="AT1414" s="10">
        <v>43100</v>
      </c>
      <c r="BC1414" s="9"/>
    </row>
    <row r="1415" spans="1:55" x14ac:dyDescent="0.25">
      <c r="A1415">
        <v>1875</v>
      </c>
      <c r="B1415" t="s">
        <v>51</v>
      </c>
      <c r="C1415" t="s">
        <v>540</v>
      </c>
      <c r="D1415" t="s">
        <v>482</v>
      </c>
      <c r="E1415" t="s">
        <v>483</v>
      </c>
      <c r="F1415" t="s">
        <v>275</v>
      </c>
      <c r="P1415" s="10"/>
      <c r="Z1415" s="10"/>
      <c r="AI1415" s="9"/>
      <c r="AJ1415" s="10"/>
      <c r="AS1415" s="9">
        <v>680700000</v>
      </c>
      <c r="AT1415" s="10">
        <v>43100</v>
      </c>
      <c r="BC1415" s="9"/>
    </row>
    <row r="1416" spans="1:55" x14ac:dyDescent="0.25">
      <c r="A1416">
        <v>1875</v>
      </c>
      <c r="B1416" t="s">
        <v>51</v>
      </c>
      <c r="C1416" t="s">
        <v>540</v>
      </c>
      <c r="D1416" t="s">
        <v>482</v>
      </c>
      <c r="E1416" t="s">
        <v>483</v>
      </c>
      <c r="F1416" t="s">
        <v>1266</v>
      </c>
      <c r="O1416">
        <v>505500000</v>
      </c>
      <c r="P1416" s="10">
        <v>42004</v>
      </c>
      <c r="Z1416" s="10"/>
      <c r="AI1416" s="9"/>
      <c r="AJ1416" s="10"/>
      <c r="AS1416" s="9"/>
      <c r="AT1416" s="10"/>
      <c r="BC1416" s="9"/>
    </row>
    <row r="1417" spans="1:55" x14ac:dyDescent="0.25">
      <c r="A1417">
        <v>1875</v>
      </c>
      <c r="B1417" t="s">
        <v>51</v>
      </c>
      <c r="C1417" t="s">
        <v>540</v>
      </c>
      <c r="D1417" t="s">
        <v>482</v>
      </c>
      <c r="E1417" t="s">
        <v>483</v>
      </c>
      <c r="F1417" t="s">
        <v>643</v>
      </c>
      <c r="O1417">
        <v>406300000</v>
      </c>
      <c r="P1417" s="10">
        <v>42004</v>
      </c>
      <c r="Z1417" s="10"/>
      <c r="AI1417" s="9"/>
      <c r="AJ1417" s="10"/>
      <c r="AS1417" s="9">
        <v>1620700000</v>
      </c>
      <c r="AT1417" s="10">
        <v>43100</v>
      </c>
      <c r="BC1417" s="9"/>
    </row>
    <row r="1418" spans="1:55" x14ac:dyDescent="0.25">
      <c r="A1418">
        <v>785</v>
      </c>
      <c r="B1418" t="s">
        <v>155</v>
      </c>
      <c r="C1418" t="s">
        <v>545</v>
      </c>
      <c r="D1418" t="s">
        <v>482</v>
      </c>
      <c r="E1418" t="s">
        <v>455</v>
      </c>
      <c r="F1418" t="s">
        <v>1267</v>
      </c>
      <c r="O1418">
        <v>6531000</v>
      </c>
      <c r="P1418" s="10">
        <v>42004</v>
      </c>
      <c r="Z1418" s="10"/>
      <c r="AI1418" s="9"/>
      <c r="AJ1418" s="10"/>
      <c r="AS1418" s="9"/>
      <c r="AT1418" s="10"/>
      <c r="BC1418" s="9"/>
    </row>
    <row r="1419" spans="1:55" x14ac:dyDescent="0.25">
      <c r="A1419">
        <v>8354</v>
      </c>
      <c r="B1419" t="s">
        <v>25</v>
      </c>
      <c r="C1419" t="s">
        <v>545</v>
      </c>
      <c r="D1419" t="s">
        <v>482</v>
      </c>
      <c r="E1419" t="s">
        <v>483</v>
      </c>
      <c r="F1419" t="s">
        <v>569</v>
      </c>
      <c r="O1419">
        <v>2404794000</v>
      </c>
      <c r="P1419" s="10">
        <v>42004</v>
      </c>
      <c r="Z1419" s="10"/>
      <c r="AI1419" s="9"/>
      <c r="AJ1419" s="10"/>
      <c r="AS1419" s="9">
        <v>2192225000</v>
      </c>
      <c r="AT1419" s="10">
        <v>43100</v>
      </c>
      <c r="BC1419" s="9"/>
    </row>
    <row r="1420" spans="1:55" x14ac:dyDescent="0.25">
      <c r="A1420">
        <v>8354</v>
      </c>
      <c r="B1420" t="s">
        <v>25</v>
      </c>
      <c r="C1420" t="s">
        <v>545</v>
      </c>
      <c r="D1420" t="s">
        <v>482</v>
      </c>
      <c r="E1420" t="s">
        <v>483</v>
      </c>
      <c r="F1420" t="s">
        <v>570</v>
      </c>
      <c r="O1420">
        <v>1396829000</v>
      </c>
      <c r="P1420" s="10">
        <v>42004</v>
      </c>
      <c r="Z1420" s="10"/>
      <c r="AI1420" s="9"/>
      <c r="AJ1420" s="10"/>
      <c r="AS1420" s="9"/>
      <c r="AT1420" s="10"/>
      <c r="BC1420" s="9"/>
    </row>
    <row r="1421" spans="1:55" x14ac:dyDescent="0.25">
      <c r="A1421">
        <v>855</v>
      </c>
      <c r="B1421" t="s">
        <v>269</v>
      </c>
      <c r="C1421" t="s">
        <v>545</v>
      </c>
      <c r="D1421" t="s">
        <v>482</v>
      </c>
      <c r="E1421" t="s">
        <v>483</v>
      </c>
      <c r="F1421" t="s">
        <v>997</v>
      </c>
      <c r="O1421">
        <v>220834000</v>
      </c>
      <c r="P1421" s="10">
        <v>42004</v>
      </c>
      <c r="Z1421" s="10"/>
      <c r="AI1421" s="9">
        <v>252549000</v>
      </c>
      <c r="AJ1421" s="10">
        <v>42735</v>
      </c>
      <c r="AS1421" s="9">
        <v>177438000</v>
      </c>
      <c r="AT1421" s="10">
        <v>43100</v>
      </c>
      <c r="BC1421" s="9"/>
    </row>
    <row r="1422" spans="1:55" x14ac:dyDescent="0.25">
      <c r="A1422">
        <v>855</v>
      </c>
      <c r="B1422" t="s">
        <v>269</v>
      </c>
      <c r="C1422" t="s">
        <v>545</v>
      </c>
      <c r="D1422" t="s">
        <v>482</v>
      </c>
      <c r="E1422" t="s">
        <v>483</v>
      </c>
      <c r="F1422" t="s">
        <v>606</v>
      </c>
      <c r="P1422" s="10"/>
      <c r="Z1422" s="10"/>
      <c r="AI1422" s="9">
        <v>1601934000</v>
      </c>
      <c r="AJ1422" s="10">
        <v>42735</v>
      </c>
      <c r="AS1422" s="9">
        <v>1419681000</v>
      </c>
      <c r="AT1422" s="10">
        <v>43100</v>
      </c>
      <c r="BC1422" s="9"/>
    </row>
    <row r="1423" spans="1:55" x14ac:dyDescent="0.25">
      <c r="A1423">
        <v>855</v>
      </c>
      <c r="B1423" t="s">
        <v>269</v>
      </c>
      <c r="C1423" t="s">
        <v>545</v>
      </c>
      <c r="D1423" t="s">
        <v>482</v>
      </c>
      <c r="E1423" t="s">
        <v>483</v>
      </c>
      <c r="F1423" t="s">
        <v>316</v>
      </c>
      <c r="O1423">
        <v>9192530000</v>
      </c>
      <c r="P1423" s="10">
        <v>42004</v>
      </c>
      <c r="Z1423" s="10"/>
      <c r="AI1423" s="9">
        <v>12224916000</v>
      </c>
      <c r="AJ1423" s="10">
        <v>42735</v>
      </c>
      <c r="AS1423" s="9">
        <v>13331255000</v>
      </c>
      <c r="AT1423" s="10">
        <v>43100</v>
      </c>
      <c r="BC1423" s="9"/>
    </row>
    <row r="1424" spans="1:55" x14ac:dyDescent="0.25">
      <c r="A1424">
        <v>855</v>
      </c>
      <c r="B1424" t="s">
        <v>269</v>
      </c>
      <c r="C1424" t="s">
        <v>545</v>
      </c>
      <c r="D1424" t="s">
        <v>482</v>
      </c>
      <c r="E1424" t="s">
        <v>483</v>
      </c>
      <c r="F1424" t="s">
        <v>2137</v>
      </c>
      <c r="O1424">
        <v>593990000</v>
      </c>
      <c r="P1424" s="10">
        <v>42004</v>
      </c>
      <c r="Z1424" s="10"/>
      <c r="AI1424" s="9">
        <v>361600000</v>
      </c>
      <c r="AJ1424" s="10">
        <v>42735</v>
      </c>
      <c r="AS1424" s="9">
        <v>345619000</v>
      </c>
      <c r="AT1424" s="10">
        <v>43100</v>
      </c>
      <c r="BC1424" s="9"/>
    </row>
    <row r="1425" spans="1:55" x14ac:dyDescent="0.25">
      <c r="A1425">
        <v>855</v>
      </c>
      <c r="B1425" t="s">
        <v>269</v>
      </c>
      <c r="C1425" t="s">
        <v>545</v>
      </c>
      <c r="D1425" t="s">
        <v>482</v>
      </c>
      <c r="E1425" t="s">
        <v>483</v>
      </c>
      <c r="F1425" t="s">
        <v>2140</v>
      </c>
      <c r="P1425" s="10"/>
      <c r="Z1425" s="10"/>
      <c r="AI1425" s="9">
        <v>150635000</v>
      </c>
      <c r="AJ1425" s="10">
        <v>42735</v>
      </c>
      <c r="AS1425" s="9">
        <v>264007000</v>
      </c>
      <c r="AT1425" s="10">
        <v>43100</v>
      </c>
      <c r="BC1425" s="9"/>
    </row>
    <row r="1426" spans="1:55" x14ac:dyDescent="0.25">
      <c r="A1426">
        <v>855</v>
      </c>
      <c r="B1426" t="s">
        <v>269</v>
      </c>
      <c r="C1426" t="s">
        <v>545</v>
      </c>
      <c r="D1426" t="s">
        <v>482</v>
      </c>
      <c r="E1426" t="s">
        <v>483</v>
      </c>
      <c r="F1426" t="s">
        <v>1759</v>
      </c>
      <c r="P1426" s="10"/>
      <c r="Z1426" s="10"/>
      <c r="AI1426" s="9">
        <v>322285000</v>
      </c>
      <c r="AJ1426" s="10">
        <v>42735</v>
      </c>
      <c r="AS1426" s="9">
        <v>334227000</v>
      </c>
      <c r="AT1426" s="10">
        <v>43100</v>
      </c>
      <c r="BC1426" s="9"/>
    </row>
    <row r="1427" spans="1:55" x14ac:dyDescent="0.25">
      <c r="A1427">
        <v>855</v>
      </c>
      <c r="B1427" t="s">
        <v>269</v>
      </c>
      <c r="C1427" t="s">
        <v>545</v>
      </c>
      <c r="D1427" t="s">
        <v>482</v>
      </c>
      <c r="E1427" t="s">
        <v>483</v>
      </c>
      <c r="F1427" t="s">
        <v>267</v>
      </c>
      <c r="P1427" s="10"/>
      <c r="Z1427" s="10"/>
      <c r="AI1427" s="9">
        <v>4293089000</v>
      </c>
      <c r="AJ1427" s="10">
        <v>42735</v>
      </c>
      <c r="AS1427" s="9">
        <v>4427347000</v>
      </c>
      <c r="AT1427" s="10">
        <v>43100</v>
      </c>
      <c r="BC1427" s="9"/>
    </row>
    <row r="1428" spans="1:55" x14ac:dyDescent="0.25">
      <c r="A1428">
        <v>855</v>
      </c>
      <c r="B1428" t="s">
        <v>269</v>
      </c>
      <c r="C1428" t="s">
        <v>545</v>
      </c>
      <c r="D1428" t="s">
        <v>482</v>
      </c>
      <c r="E1428" t="s">
        <v>483</v>
      </c>
      <c r="F1428" t="s">
        <v>1073</v>
      </c>
      <c r="P1428" s="10"/>
      <c r="Z1428" s="10"/>
      <c r="AI1428" s="9">
        <v>175967000</v>
      </c>
      <c r="AJ1428" s="10">
        <v>42735</v>
      </c>
      <c r="AS1428" s="9">
        <v>213765000</v>
      </c>
      <c r="AT1428" s="10">
        <v>43100</v>
      </c>
      <c r="BC1428" s="9"/>
    </row>
    <row r="1429" spans="1:55" x14ac:dyDescent="0.25">
      <c r="A1429">
        <v>855</v>
      </c>
      <c r="B1429" t="s">
        <v>269</v>
      </c>
      <c r="C1429" t="s">
        <v>545</v>
      </c>
      <c r="D1429" t="s">
        <v>482</v>
      </c>
      <c r="E1429" t="s">
        <v>483</v>
      </c>
      <c r="F1429" t="s">
        <v>2138</v>
      </c>
      <c r="O1429">
        <v>1461110000</v>
      </c>
      <c r="P1429" s="10">
        <v>42004</v>
      </c>
      <c r="Z1429" s="10"/>
      <c r="AI1429" s="9"/>
      <c r="AJ1429" s="10"/>
      <c r="AS1429" s="9"/>
      <c r="AT1429" s="10"/>
      <c r="BC1429" s="9"/>
    </row>
    <row r="1430" spans="1:55" x14ac:dyDescent="0.25">
      <c r="A1430">
        <v>855</v>
      </c>
      <c r="B1430" t="s">
        <v>269</v>
      </c>
      <c r="C1430" t="s">
        <v>545</v>
      </c>
      <c r="D1430" t="s">
        <v>482</v>
      </c>
      <c r="E1430" t="s">
        <v>483</v>
      </c>
      <c r="F1430" t="s">
        <v>287</v>
      </c>
      <c r="O1430">
        <v>24420000</v>
      </c>
      <c r="P1430" s="10">
        <v>42004</v>
      </c>
      <c r="Z1430" s="10"/>
      <c r="AI1430" s="9"/>
      <c r="AJ1430" s="10"/>
      <c r="AS1430" s="9"/>
      <c r="AT1430" s="10"/>
      <c r="BC1430" s="9"/>
    </row>
    <row r="1431" spans="1:55" x14ac:dyDescent="0.25">
      <c r="A1431">
        <v>855</v>
      </c>
      <c r="B1431" t="s">
        <v>269</v>
      </c>
      <c r="C1431" t="s">
        <v>545</v>
      </c>
      <c r="D1431" t="s">
        <v>482</v>
      </c>
      <c r="E1431" t="s">
        <v>483</v>
      </c>
      <c r="F1431" t="s">
        <v>2139</v>
      </c>
      <c r="O1431">
        <v>739630000</v>
      </c>
      <c r="P1431" s="10">
        <v>42004</v>
      </c>
      <c r="Z1431" s="10"/>
      <c r="AI1431" s="9">
        <v>396635000</v>
      </c>
      <c r="AJ1431" s="10">
        <v>42735</v>
      </c>
      <c r="AS1431" s="9">
        <v>481341000</v>
      </c>
      <c r="AT1431" s="10">
        <v>43100</v>
      </c>
      <c r="BC1431" s="9"/>
    </row>
    <row r="1432" spans="1:55" x14ac:dyDescent="0.25">
      <c r="A1432">
        <v>855</v>
      </c>
      <c r="B1432" t="s">
        <v>269</v>
      </c>
      <c r="C1432" t="s">
        <v>545</v>
      </c>
      <c r="D1432" t="s">
        <v>482</v>
      </c>
      <c r="E1432" t="s">
        <v>483</v>
      </c>
      <c r="F1432" t="s">
        <v>243</v>
      </c>
      <c r="P1432" s="10"/>
      <c r="Z1432" s="10"/>
      <c r="AI1432" s="9">
        <v>648619000</v>
      </c>
      <c r="AJ1432" s="10">
        <v>42735</v>
      </c>
      <c r="AS1432" s="9">
        <v>613711000</v>
      </c>
      <c r="AT1432" s="10">
        <v>43100</v>
      </c>
      <c r="BC1432" s="9"/>
    </row>
    <row r="1433" spans="1:55" x14ac:dyDescent="0.25">
      <c r="A1433">
        <v>855</v>
      </c>
      <c r="B1433" t="s">
        <v>269</v>
      </c>
      <c r="C1433" t="s">
        <v>545</v>
      </c>
      <c r="D1433" t="s">
        <v>482</v>
      </c>
      <c r="E1433" t="s">
        <v>483</v>
      </c>
      <c r="F1433" t="s">
        <v>1075</v>
      </c>
      <c r="O1433">
        <v>620387000</v>
      </c>
      <c r="P1433" s="10">
        <v>42004</v>
      </c>
      <c r="Z1433" s="10"/>
      <c r="AI1433" s="9">
        <v>492015000</v>
      </c>
      <c r="AJ1433" s="10">
        <v>42735</v>
      </c>
      <c r="AS1433" s="9">
        <v>492803000</v>
      </c>
      <c r="AT1433" s="10">
        <v>43100</v>
      </c>
      <c r="BC1433" s="9"/>
    </row>
    <row r="1434" spans="1:55" x14ac:dyDescent="0.25">
      <c r="A1434">
        <v>855</v>
      </c>
      <c r="B1434" t="s">
        <v>269</v>
      </c>
      <c r="C1434" t="s">
        <v>545</v>
      </c>
      <c r="D1434" t="s">
        <v>482</v>
      </c>
      <c r="E1434" t="s">
        <v>483</v>
      </c>
      <c r="F1434" t="s">
        <v>225</v>
      </c>
      <c r="O1434">
        <v>1571154000</v>
      </c>
      <c r="P1434" s="10">
        <v>42004</v>
      </c>
      <c r="Z1434" s="10"/>
      <c r="AI1434" s="9">
        <v>1393873000</v>
      </c>
      <c r="AJ1434" s="10">
        <v>42735</v>
      </c>
      <c r="AS1434" s="9">
        <v>945864000</v>
      </c>
      <c r="AT1434" s="10">
        <v>43100</v>
      </c>
      <c r="BC1434" s="9"/>
    </row>
    <row r="1435" spans="1:55" x14ac:dyDescent="0.25">
      <c r="A1435">
        <v>855</v>
      </c>
      <c r="B1435" t="s">
        <v>269</v>
      </c>
      <c r="C1435" t="s">
        <v>545</v>
      </c>
      <c r="D1435" t="s">
        <v>482</v>
      </c>
      <c r="E1435" t="s">
        <v>483</v>
      </c>
      <c r="F1435" t="s">
        <v>113</v>
      </c>
      <c r="O1435">
        <v>1270010000</v>
      </c>
      <c r="P1435" s="10">
        <v>42004</v>
      </c>
      <c r="Z1435" s="10"/>
      <c r="AI1435" s="9">
        <v>940669000</v>
      </c>
      <c r="AJ1435" s="10">
        <v>42735</v>
      </c>
      <c r="AS1435" s="9">
        <v>922654000</v>
      </c>
      <c r="AT1435" s="10">
        <v>43100</v>
      </c>
      <c r="BC1435" s="9"/>
    </row>
    <row r="1436" spans="1:55" x14ac:dyDescent="0.25">
      <c r="A1436">
        <v>855</v>
      </c>
      <c r="B1436" t="s">
        <v>269</v>
      </c>
      <c r="C1436" t="s">
        <v>545</v>
      </c>
      <c r="D1436" t="s">
        <v>482</v>
      </c>
      <c r="E1436" t="s">
        <v>483</v>
      </c>
      <c r="F1436" t="s">
        <v>44</v>
      </c>
      <c r="O1436">
        <v>1050198000</v>
      </c>
      <c r="P1436" s="10">
        <v>42004</v>
      </c>
      <c r="Z1436" s="10"/>
      <c r="AI1436" s="9">
        <v>1049931000</v>
      </c>
      <c r="AJ1436" s="10">
        <v>42735</v>
      </c>
      <c r="AS1436" s="9">
        <v>1206035000</v>
      </c>
      <c r="AT1436" s="10">
        <v>43100</v>
      </c>
      <c r="BC1436" s="9"/>
    </row>
    <row r="1437" spans="1:55" x14ac:dyDescent="0.25">
      <c r="A1437">
        <v>855</v>
      </c>
      <c r="B1437" t="s">
        <v>269</v>
      </c>
      <c r="C1437" t="s">
        <v>545</v>
      </c>
      <c r="D1437" t="s">
        <v>482</v>
      </c>
      <c r="E1437" t="s">
        <v>483</v>
      </c>
      <c r="F1437" t="s">
        <v>33</v>
      </c>
      <c r="O1437">
        <v>245432000</v>
      </c>
      <c r="P1437" s="10">
        <v>42004</v>
      </c>
      <c r="Z1437" s="10"/>
      <c r="AI1437" s="9">
        <v>371963000</v>
      </c>
      <c r="AJ1437" s="10">
        <v>42735</v>
      </c>
      <c r="AS1437" s="9">
        <v>444600000</v>
      </c>
      <c r="AT1437" s="10">
        <v>43100</v>
      </c>
      <c r="BC1437" s="9"/>
    </row>
    <row r="1438" spans="1:55" x14ac:dyDescent="0.25">
      <c r="A1438">
        <v>855</v>
      </c>
      <c r="B1438" t="s">
        <v>269</v>
      </c>
      <c r="C1438" t="s">
        <v>545</v>
      </c>
      <c r="D1438" t="s">
        <v>482</v>
      </c>
      <c r="E1438" t="s">
        <v>483</v>
      </c>
      <c r="F1438" t="s">
        <v>56</v>
      </c>
      <c r="P1438" s="10"/>
      <c r="Z1438" s="10"/>
      <c r="AI1438" s="9">
        <v>363571000</v>
      </c>
      <c r="AJ1438" s="10">
        <v>42735</v>
      </c>
      <c r="AS1438" s="9">
        <v>402688000</v>
      </c>
      <c r="AT1438" s="10">
        <v>43100</v>
      </c>
      <c r="BC1438" s="9"/>
    </row>
    <row r="1439" spans="1:55" x14ac:dyDescent="0.25">
      <c r="A1439">
        <v>855</v>
      </c>
      <c r="B1439" t="s">
        <v>269</v>
      </c>
      <c r="C1439" t="s">
        <v>545</v>
      </c>
      <c r="D1439" t="s">
        <v>482</v>
      </c>
      <c r="E1439" t="s">
        <v>483</v>
      </c>
      <c r="F1439" t="s">
        <v>21</v>
      </c>
      <c r="O1439">
        <v>8568374000</v>
      </c>
      <c r="P1439" s="10">
        <v>42004</v>
      </c>
      <c r="Z1439" s="10"/>
      <c r="AI1439" s="9">
        <v>5078964000</v>
      </c>
      <c r="AJ1439" s="10">
        <v>42735</v>
      </c>
      <c r="AS1439" s="9">
        <v>7013067000</v>
      </c>
      <c r="AT1439" s="10">
        <v>43100</v>
      </c>
      <c r="BC1439" s="9"/>
    </row>
    <row r="1440" spans="1:55" x14ac:dyDescent="0.25">
      <c r="A1440">
        <v>1364</v>
      </c>
      <c r="B1440" t="s">
        <v>250</v>
      </c>
      <c r="C1440" t="s">
        <v>557</v>
      </c>
      <c r="D1440" t="s">
        <v>482</v>
      </c>
      <c r="E1440" t="s">
        <v>483</v>
      </c>
      <c r="F1440" t="s">
        <v>643</v>
      </c>
      <c r="O1440">
        <v>19686000</v>
      </c>
      <c r="P1440" s="10">
        <v>42004</v>
      </c>
      <c r="Z1440" s="10"/>
      <c r="AI1440" s="9"/>
      <c r="AJ1440" s="10"/>
      <c r="AS1440" s="9"/>
      <c r="AT1440" s="10"/>
      <c r="BC1440" s="9"/>
    </row>
    <row r="1441" spans="1:55" x14ac:dyDescent="0.25">
      <c r="A1441">
        <v>928</v>
      </c>
      <c r="B1441" t="s">
        <v>266</v>
      </c>
      <c r="C1441" t="s">
        <v>545</v>
      </c>
      <c r="D1441" t="s">
        <v>482</v>
      </c>
      <c r="E1441" t="s">
        <v>455</v>
      </c>
      <c r="F1441" t="s">
        <v>1269</v>
      </c>
      <c r="O1441">
        <v>2136660000</v>
      </c>
      <c r="P1441" s="10">
        <v>42004</v>
      </c>
      <c r="Z1441" s="10"/>
      <c r="AI1441" s="9"/>
      <c r="AJ1441" s="10"/>
      <c r="AS1441" s="9"/>
      <c r="AT1441" s="10"/>
      <c r="BC1441" s="9"/>
    </row>
    <row r="1442" spans="1:55" x14ac:dyDescent="0.25">
      <c r="A1442">
        <v>1027</v>
      </c>
      <c r="B1442" t="s">
        <v>226</v>
      </c>
      <c r="C1442" t="s">
        <v>545</v>
      </c>
      <c r="D1442" t="s">
        <v>482</v>
      </c>
      <c r="E1442" t="s">
        <v>483</v>
      </c>
      <c r="F1442" t="s">
        <v>290</v>
      </c>
      <c r="O1442">
        <v>290200000</v>
      </c>
      <c r="P1442" s="10">
        <v>42004</v>
      </c>
      <c r="Z1442" s="10"/>
      <c r="AI1442" s="9"/>
      <c r="AJ1442" s="10"/>
      <c r="AS1442" s="9"/>
      <c r="AT1442" s="10"/>
      <c r="BC1442" s="9"/>
    </row>
    <row r="1443" spans="1:55" x14ac:dyDescent="0.25">
      <c r="A1443">
        <v>1027</v>
      </c>
      <c r="B1443" t="s">
        <v>226</v>
      </c>
      <c r="C1443" t="s">
        <v>545</v>
      </c>
      <c r="D1443" t="s">
        <v>482</v>
      </c>
      <c r="E1443" t="s">
        <v>483</v>
      </c>
      <c r="F1443" t="s">
        <v>834</v>
      </c>
      <c r="O1443">
        <v>708400000</v>
      </c>
      <c r="P1443" s="10">
        <v>42004</v>
      </c>
      <c r="Z1443" s="10"/>
      <c r="AI1443" s="9"/>
      <c r="AJ1443" s="10"/>
      <c r="AS1443" s="9"/>
      <c r="AT1443" s="10"/>
      <c r="BC1443" s="9"/>
    </row>
    <row r="1444" spans="1:55" x14ac:dyDescent="0.25">
      <c r="A1444">
        <v>1027</v>
      </c>
      <c r="B1444" t="s">
        <v>226</v>
      </c>
      <c r="C1444" t="s">
        <v>545</v>
      </c>
      <c r="D1444" t="s">
        <v>482</v>
      </c>
      <c r="E1444" t="s">
        <v>483</v>
      </c>
      <c r="F1444" t="s">
        <v>1222</v>
      </c>
      <c r="O1444">
        <v>441600000</v>
      </c>
      <c r="P1444" s="10">
        <v>42004</v>
      </c>
      <c r="Z1444" s="10"/>
      <c r="AI1444" s="9"/>
      <c r="AJ1444" s="10"/>
      <c r="AS1444" s="9"/>
      <c r="AT1444" s="10"/>
      <c r="BC1444" s="9"/>
    </row>
    <row r="1445" spans="1:55" x14ac:dyDescent="0.25">
      <c r="A1445">
        <v>1027</v>
      </c>
      <c r="B1445" t="s">
        <v>226</v>
      </c>
      <c r="C1445" t="s">
        <v>545</v>
      </c>
      <c r="D1445" t="s">
        <v>482</v>
      </c>
      <c r="E1445" t="s">
        <v>483</v>
      </c>
      <c r="F1445" t="s">
        <v>1270</v>
      </c>
      <c r="O1445">
        <v>575700000</v>
      </c>
      <c r="P1445" s="10">
        <v>42004</v>
      </c>
      <c r="Z1445" s="10"/>
      <c r="AI1445" s="9"/>
      <c r="AJ1445" s="10"/>
      <c r="AS1445" s="9"/>
      <c r="AT1445" s="10"/>
      <c r="BC1445" s="9"/>
    </row>
    <row r="1446" spans="1:55" x14ac:dyDescent="0.25">
      <c r="A1446">
        <v>8064</v>
      </c>
      <c r="B1446" t="s">
        <v>346</v>
      </c>
      <c r="C1446" t="s">
        <v>463</v>
      </c>
      <c r="D1446" t="s">
        <v>482</v>
      </c>
      <c r="E1446" t="s">
        <v>483</v>
      </c>
      <c r="F1446" t="s">
        <v>1071</v>
      </c>
      <c r="O1446">
        <v>4641000</v>
      </c>
      <c r="P1446" s="10">
        <v>42004</v>
      </c>
      <c r="Z1446" s="10"/>
      <c r="AI1446" s="9"/>
      <c r="AJ1446" s="10"/>
      <c r="AS1446" s="9"/>
      <c r="AT1446" s="10"/>
      <c r="BC1446" s="9"/>
    </row>
    <row r="1447" spans="1:55" x14ac:dyDescent="0.25">
      <c r="A1447">
        <v>8064</v>
      </c>
      <c r="B1447" t="s">
        <v>346</v>
      </c>
      <c r="C1447" t="s">
        <v>463</v>
      </c>
      <c r="D1447" t="s">
        <v>482</v>
      </c>
      <c r="E1447" t="s">
        <v>483</v>
      </c>
      <c r="F1447" t="s">
        <v>1271</v>
      </c>
      <c r="O1447">
        <v>4568000</v>
      </c>
      <c r="P1447" s="10">
        <v>42004</v>
      </c>
      <c r="Z1447" s="10"/>
      <c r="AI1447" s="9"/>
      <c r="AJ1447" s="10"/>
      <c r="AS1447" s="9"/>
      <c r="AT1447" s="10"/>
      <c r="BC1447" s="9"/>
    </row>
    <row r="1448" spans="1:55" x14ac:dyDescent="0.25">
      <c r="A1448">
        <v>1770</v>
      </c>
      <c r="B1448" t="s">
        <v>277</v>
      </c>
      <c r="C1448" t="s">
        <v>556</v>
      </c>
      <c r="D1448" t="s">
        <v>482</v>
      </c>
      <c r="E1448" t="s">
        <v>455</v>
      </c>
      <c r="F1448" t="s">
        <v>654</v>
      </c>
      <c r="O1448">
        <v>0</v>
      </c>
      <c r="P1448" s="10">
        <v>42004</v>
      </c>
      <c r="Z1448" s="10"/>
      <c r="AI1448" s="9"/>
      <c r="AJ1448" s="10"/>
      <c r="AS1448" s="9"/>
      <c r="AT1448" s="10"/>
      <c r="BC1448" s="9"/>
    </row>
    <row r="1449" spans="1:55" x14ac:dyDescent="0.25">
      <c r="A1449">
        <v>8075</v>
      </c>
      <c r="B1449" t="s">
        <v>103</v>
      </c>
      <c r="C1449" t="s">
        <v>545</v>
      </c>
      <c r="D1449" t="s">
        <v>482</v>
      </c>
      <c r="E1449" t="s">
        <v>455</v>
      </c>
      <c r="F1449" t="s">
        <v>1272</v>
      </c>
      <c r="O1449">
        <v>19800000</v>
      </c>
      <c r="P1449" s="10">
        <v>42004</v>
      </c>
      <c r="Z1449" s="10"/>
      <c r="AI1449" s="9"/>
      <c r="AJ1449" s="10"/>
      <c r="AS1449" s="9"/>
      <c r="AT1449" s="10"/>
      <c r="BC1449" s="9"/>
    </row>
    <row r="1450" spans="1:55" x14ac:dyDescent="0.25">
      <c r="A1450">
        <v>483482</v>
      </c>
      <c r="B1450" t="s">
        <v>396</v>
      </c>
      <c r="C1450" t="s">
        <v>463</v>
      </c>
      <c r="D1450" t="s">
        <v>482</v>
      </c>
      <c r="E1450" t="s">
        <v>455</v>
      </c>
      <c r="F1450" t="s">
        <v>458</v>
      </c>
      <c r="O1450">
        <v>471565000</v>
      </c>
      <c r="P1450" s="10">
        <v>42004</v>
      </c>
      <c r="Z1450" s="10"/>
      <c r="AI1450" s="9"/>
      <c r="AJ1450" s="10"/>
      <c r="AS1450" s="9"/>
      <c r="AT1450" s="10"/>
      <c r="BC1450" s="9"/>
    </row>
    <row r="1451" spans="1:55" x14ac:dyDescent="0.25">
      <c r="A1451">
        <v>1333</v>
      </c>
      <c r="B1451" t="s">
        <v>258</v>
      </c>
      <c r="C1451" t="s">
        <v>550</v>
      </c>
      <c r="D1451" t="s">
        <v>482</v>
      </c>
      <c r="E1451" t="s">
        <v>455</v>
      </c>
      <c r="F1451" t="s">
        <v>1273</v>
      </c>
      <c r="O1451">
        <v>198949000000</v>
      </c>
      <c r="P1451" s="10">
        <v>42004</v>
      </c>
      <c r="Z1451" s="10"/>
      <c r="AI1451" s="9"/>
      <c r="AJ1451" s="10"/>
      <c r="AS1451" s="9"/>
      <c r="AT1451" s="10"/>
      <c r="BC1451" s="9"/>
    </row>
    <row r="1452" spans="1:55" x14ac:dyDescent="0.25">
      <c r="A1452">
        <v>1333</v>
      </c>
      <c r="B1452" t="s">
        <v>258</v>
      </c>
      <c r="C1452" t="s">
        <v>550</v>
      </c>
      <c r="D1452" t="s">
        <v>482</v>
      </c>
      <c r="E1452" t="s">
        <v>455</v>
      </c>
      <c r="F1452" t="s">
        <v>458</v>
      </c>
      <c r="O1452">
        <v>186753000000</v>
      </c>
      <c r="P1452" s="10">
        <v>42004</v>
      </c>
      <c r="Z1452" s="10"/>
      <c r="AI1452" s="9"/>
      <c r="AJ1452" s="10"/>
      <c r="AS1452" s="9"/>
      <c r="AT1452" s="10"/>
      <c r="BC1452" s="9"/>
    </row>
    <row r="1453" spans="1:55" x14ac:dyDescent="0.25">
      <c r="A1453">
        <v>1333</v>
      </c>
      <c r="B1453" t="s">
        <v>258</v>
      </c>
      <c r="C1453" t="s">
        <v>550</v>
      </c>
      <c r="D1453" t="s">
        <v>482</v>
      </c>
      <c r="E1453" t="s">
        <v>483</v>
      </c>
      <c r="F1453" t="s">
        <v>679</v>
      </c>
      <c r="O1453">
        <v>1255911000000</v>
      </c>
      <c r="P1453" s="10">
        <v>42004</v>
      </c>
      <c r="Z1453" s="10"/>
      <c r="AI1453" s="9"/>
      <c r="AJ1453" s="10"/>
      <c r="AS1453" s="9"/>
      <c r="AT1453" s="10"/>
      <c r="BC1453" s="9"/>
    </row>
    <row r="1454" spans="1:55" x14ac:dyDescent="0.25">
      <c r="A1454" s="5">
        <v>5753483</v>
      </c>
      <c r="B1454" t="s">
        <v>371</v>
      </c>
      <c r="C1454" t="s">
        <v>463</v>
      </c>
      <c r="D1454" t="s">
        <v>482</v>
      </c>
      <c r="E1454" t="s">
        <v>455</v>
      </c>
      <c r="F1454" t="s">
        <v>1274</v>
      </c>
      <c r="O1454">
        <v>139537000</v>
      </c>
      <c r="P1454" s="10">
        <v>42004</v>
      </c>
      <c r="Z1454" s="10"/>
      <c r="AI1454" s="9"/>
      <c r="AJ1454" s="10"/>
      <c r="AS1454" s="9"/>
      <c r="AT1454" s="10">
        <v>43100</v>
      </c>
      <c r="BC1454" s="9"/>
    </row>
    <row r="1455" spans="1:55" x14ac:dyDescent="0.25">
      <c r="A1455">
        <v>1703</v>
      </c>
      <c r="B1455" t="s">
        <v>125</v>
      </c>
      <c r="C1455" t="s">
        <v>545</v>
      </c>
      <c r="D1455" t="s">
        <v>482</v>
      </c>
      <c r="E1455" t="s">
        <v>455</v>
      </c>
      <c r="F1455" t="s">
        <v>1045</v>
      </c>
      <c r="O1455">
        <v>17065000000</v>
      </c>
      <c r="P1455" s="10">
        <v>41912</v>
      </c>
      <c r="Z1455" s="10"/>
      <c r="AI1455" s="9"/>
      <c r="AJ1455" s="10"/>
      <c r="AS1455" s="9"/>
      <c r="AT1455" s="10"/>
      <c r="BC1455" s="9"/>
    </row>
    <row r="1456" spans="1:55" x14ac:dyDescent="0.25">
      <c r="A1456">
        <v>1703</v>
      </c>
      <c r="B1456" t="s">
        <v>125</v>
      </c>
      <c r="C1456" t="s">
        <v>545</v>
      </c>
      <c r="D1456" t="s">
        <v>482</v>
      </c>
      <c r="E1456" t="s">
        <v>455</v>
      </c>
      <c r="F1456" t="s">
        <v>1275</v>
      </c>
      <c r="O1456">
        <v>0</v>
      </c>
      <c r="P1456" s="10">
        <v>41912</v>
      </c>
      <c r="Z1456" s="10"/>
      <c r="AI1456" s="9"/>
      <c r="AJ1456" s="10"/>
      <c r="AS1456" s="9"/>
      <c r="AT1456" s="10"/>
      <c r="BC1456" s="9"/>
    </row>
    <row r="1457" spans="1:55" x14ac:dyDescent="0.25">
      <c r="A1457">
        <v>1703</v>
      </c>
      <c r="B1457" t="s">
        <v>125</v>
      </c>
      <c r="C1457" t="s">
        <v>545</v>
      </c>
      <c r="D1457" t="s">
        <v>482</v>
      </c>
      <c r="E1457" t="s">
        <v>455</v>
      </c>
      <c r="F1457" t="s">
        <v>1276</v>
      </c>
      <c r="O1457">
        <v>2406000000</v>
      </c>
      <c r="P1457" s="10">
        <v>41912</v>
      </c>
      <c r="Z1457" s="10"/>
      <c r="AI1457" s="9"/>
      <c r="AJ1457" s="10"/>
      <c r="AS1457" s="9"/>
      <c r="AT1457" s="10"/>
      <c r="BC1457" s="9"/>
    </row>
    <row r="1458" spans="1:55" x14ac:dyDescent="0.25">
      <c r="A1458">
        <v>1703</v>
      </c>
      <c r="B1458" t="s">
        <v>125</v>
      </c>
      <c r="C1458" t="s">
        <v>545</v>
      </c>
      <c r="D1458" t="s">
        <v>482</v>
      </c>
      <c r="E1458" t="s">
        <v>455</v>
      </c>
      <c r="F1458" t="s">
        <v>1277</v>
      </c>
      <c r="O1458">
        <v>18934000000</v>
      </c>
      <c r="P1458" s="10">
        <v>41912</v>
      </c>
      <c r="Z1458" s="10"/>
      <c r="AI1458" s="9"/>
      <c r="AJ1458" s="10"/>
      <c r="AS1458" s="9"/>
      <c r="AT1458" s="10"/>
      <c r="BC1458" s="9"/>
    </row>
    <row r="1459" spans="1:55" x14ac:dyDescent="0.25">
      <c r="A1459">
        <v>1703</v>
      </c>
      <c r="B1459" t="s">
        <v>125</v>
      </c>
      <c r="C1459" t="s">
        <v>545</v>
      </c>
      <c r="D1459" t="s">
        <v>482</v>
      </c>
      <c r="E1459" t="s">
        <v>455</v>
      </c>
      <c r="F1459" t="s">
        <v>1278</v>
      </c>
      <c r="O1459">
        <v>-5098000000</v>
      </c>
      <c r="P1459" s="10">
        <v>41912</v>
      </c>
      <c r="Z1459" s="10"/>
      <c r="AI1459" s="9"/>
      <c r="AJ1459" s="10"/>
      <c r="AS1459" s="9"/>
      <c r="AT1459" s="10"/>
      <c r="BC1459" s="9"/>
    </row>
    <row r="1460" spans="1:55" x14ac:dyDescent="0.25">
      <c r="A1460">
        <v>1703</v>
      </c>
      <c r="B1460" t="s">
        <v>125</v>
      </c>
      <c r="C1460" t="s">
        <v>545</v>
      </c>
      <c r="D1460" t="s">
        <v>482</v>
      </c>
      <c r="E1460" t="s">
        <v>455</v>
      </c>
      <c r="F1460" t="s">
        <v>1279</v>
      </c>
      <c r="O1460">
        <v>310000000</v>
      </c>
      <c r="P1460" s="10">
        <v>41912</v>
      </c>
      <c r="Z1460" s="10"/>
      <c r="AI1460" s="9"/>
      <c r="AJ1460" s="10"/>
      <c r="AS1460" s="9"/>
      <c r="AT1460" s="10"/>
      <c r="BC1460" s="9"/>
    </row>
    <row r="1461" spans="1:55" x14ac:dyDescent="0.25">
      <c r="A1461">
        <v>1703</v>
      </c>
      <c r="B1461" t="s">
        <v>125</v>
      </c>
      <c r="C1461" t="s">
        <v>545</v>
      </c>
      <c r="D1461" t="s">
        <v>482</v>
      </c>
      <c r="E1461" t="s">
        <v>455</v>
      </c>
      <c r="F1461" t="s">
        <v>1280</v>
      </c>
      <c r="O1461">
        <v>306000000</v>
      </c>
      <c r="P1461" s="10">
        <v>41912</v>
      </c>
      <c r="Z1461" s="10"/>
      <c r="AI1461" s="9"/>
      <c r="AJ1461" s="10"/>
      <c r="AS1461" s="9"/>
      <c r="AT1461" s="10"/>
      <c r="BC1461" s="9"/>
    </row>
    <row r="1462" spans="1:55" x14ac:dyDescent="0.25">
      <c r="A1462">
        <v>8079</v>
      </c>
      <c r="B1462" t="s">
        <v>400</v>
      </c>
      <c r="C1462" t="s">
        <v>463</v>
      </c>
      <c r="D1462" t="s">
        <v>482</v>
      </c>
      <c r="E1462" t="s">
        <v>455</v>
      </c>
      <c r="F1462" t="s">
        <v>1281</v>
      </c>
      <c r="O1462">
        <v>401500000</v>
      </c>
      <c r="P1462" s="10">
        <v>41912</v>
      </c>
      <c r="Z1462" s="10"/>
      <c r="AI1462" s="9"/>
      <c r="AJ1462" s="10"/>
      <c r="AS1462" s="9"/>
      <c r="AT1462" s="10"/>
      <c r="BC1462" s="9"/>
    </row>
    <row r="1463" spans="1:55" x14ac:dyDescent="0.25">
      <c r="A1463">
        <v>1345</v>
      </c>
      <c r="B1463" t="s">
        <v>45</v>
      </c>
      <c r="C1463" t="s">
        <v>540</v>
      </c>
      <c r="D1463" t="s">
        <v>482</v>
      </c>
      <c r="E1463" t="s">
        <v>483</v>
      </c>
      <c r="F1463" t="s">
        <v>1282</v>
      </c>
      <c r="O1463">
        <v>246000</v>
      </c>
      <c r="P1463" s="10">
        <v>41820</v>
      </c>
      <c r="Z1463" s="10"/>
      <c r="AI1463" s="9"/>
      <c r="AJ1463" s="10"/>
      <c r="AS1463" s="9"/>
      <c r="AT1463" s="10"/>
      <c r="BC1463" s="9"/>
    </row>
    <row r="1464" spans="1:55" x14ac:dyDescent="0.25">
      <c r="A1464">
        <v>1345</v>
      </c>
      <c r="B1464" t="s">
        <v>45</v>
      </c>
      <c r="C1464" t="s">
        <v>540</v>
      </c>
      <c r="D1464" t="s">
        <v>482</v>
      </c>
      <c r="E1464" t="s">
        <v>483</v>
      </c>
      <c r="F1464" t="s">
        <v>1283</v>
      </c>
      <c r="O1464">
        <v>172000</v>
      </c>
      <c r="P1464" s="10">
        <v>41820</v>
      </c>
      <c r="Z1464" s="10"/>
      <c r="AI1464" s="9"/>
      <c r="AJ1464" s="10"/>
      <c r="AS1464" s="9"/>
      <c r="AT1464" s="10"/>
      <c r="BC1464" s="9"/>
    </row>
    <row r="1465" spans="1:55" x14ac:dyDescent="0.25">
      <c r="A1465">
        <v>1345</v>
      </c>
      <c r="B1465" t="s">
        <v>45</v>
      </c>
      <c r="C1465" t="s">
        <v>540</v>
      </c>
      <c r="D1465" t="s">
        <v>482</v>
      </c>
      <c r="E1465" t="s">
        <v>483</v>
      </c>
      <c r="F1465" t="s">
        <v>279</v>
      </c>
      <c r="O1465">
        <v>212000</v>
      </c>
      <c r="P1465" s="10">
        <v>41820</v>
      </c>
      <c r="Z1465" s="10"/>
      <c r="AI1465" s="9"/>
      <c r="AJ1465" s="10"/>
      <c r="AS1465" s="9"/>
      <c r="AT1465" s="10"/>
      <c r="BC1465" s="9"/>
    </row>
    <row r="1466" spans="1:55" x14ac:dyDescent="0.25">
      <c r="A1466">
        <v>10059</v>
      </c>
      <c r="B1466" t="s">
        <v>297</v>
      </c>
      <c r="C1466" t="s">
        <v>538</v>
      </c>
      <c r="D1466" t="s">
        <v>482</v>
      </c>
      <c r="E1466" t="s">
        <v>483</v>
      </c>
      <c r="F1466" t="s">
        <v>21</v>
      </c>
      <c r="O1466">
        <v>466268000</v>
      </c>
      <c r="P1466" s="10">
        <v>41820</v>
      </c>
      <c r="Z1466" s="10"/>
      <c r="AI1466" s="9"/>
      <c r="AJ1466" s="10"/>
      <c r="AS1466" s="9"/>
      <c r="AT1466" s="10"/>
      <c r="BC1466" s="9"/>
    </row>
    <row r="1467" spans="1:55" x14ac:dyDescent="0.25">
      <c r="A1467">
        <v>10059</v>
      </c>
      <c r="B1467" t="s">
        <v>297</v>
      </c>
      <c r="C1467" t="s">
        <v>538</v>
      </c>
      <c r="D1467" t="s">
        <v>482</v>
      </c>
      <c r="E1467" t="s">
        <v>483</v>
      </c>
      <c r="F1467" t="s">
        <v>1284</v>
      </c>
      <c r="O1467">
        <v>43528000</v>
      </c>
      <c r="P1467" s="10">
        <v>41820</v>
      </c>
      <c r="Z1467" s="10"/>
      <c r="AI1467" s="9"/>
      <c r="AJ1467" s="10"/>
      <c r="AS1467" s="9"/>
      <c r="AT1467" s="10"/>
      <c r="BC1467" s="9"/>
    </row>
    <row r="1468" spans="1:55" x14ac:dyDescent="0.25">
      <c r="A1468">
        <v>10059</v>
      </c>
      <c r="B1468" t="s">
        <v>297</v>
      </c>
      <c r="C1468" t="s">
        <v>538</v>
      </c>
      <c r="D1468" t="s">
        <v>482</v>
      </c>
      <c r="E1468" t="s">
        <v>483</v>
      </c>
      <c r="F1468" t="s">
        <v>578</v>
      </c>
      <c r="O1468">
        <v>77528000</v>
      </c>
      <c r="P1468" s="10">
        <v>41820</v>
      </c>
      <c r="Z1468" s="10"/>
      <c r="AI1468" s="9"/>
      <c r="AJ1468" s="10"/>
      <c r="AS1468" s="9"/>
      <c r="AT1468" s="10"/>
      <c r="BC1468" s="9"/>
    </row>
    <row r="1469" spans="1:55" x14ac:dyDescent="0.25">
      <c r="A1469">
        <v>10059</v>
      </c>
      <c r="B1469" t="s">
        <v>297</v>
      </c>
      <c r="C1469" t="s">
        <v>538</v>
      </c>
      <c r="D1469" t="s">
        <v>482</v>
      </c>
      <c r="E1469" t="s">
        <v>483</v>
      </c>
      <c r="F1469" t="s">
        <v>1285</v>
      </c>
      <c r="O1469">
        <v>0</v>
      </c>
      <c r="P1469" s="10">
        <v>41820</v>
      </c>
      <c r="Z1469" s="10"/>
      <c r="AI1469" s="9"/>
      <c r="AJ1469" s="10"/>
      <c r="AS1469" s="9"/>
      <c r="AT1469" s="10"/>
      <c r="BC1469" s="9"/>
    </row>
    <row r="1470" spans="1:55" x14ac:dyDescent="0.25">
      <c r="A1470">
        <v>1560</v>
      </c>
      <c r="B1470" t="s">
        <v>47</v>
      </c>
      <c r="C1470" t="s">
        <v>540</v>
      </c>
      <c r="D1470" t="s">
        <v>482</v>
      </c>
      <c r="E1470" t="s">
        <v>455</v>
      </c>
      <c r="F1470" t="s">
        <v>2164</v>
      </c>
      <c r="P1470" s="10"/>
      <c r="Y1470">
        <v>235135000</v>
      </c>
      <c r="Z1470" s="10">
        <v>42094</v>
      </c>
      <c r="AI1470" s="9">
        <v>236905000</v>
      </c>
      <c r="AJ1470" s="10">
        <v>42460</v>
      </c>
      <c r="AS1470" s="9"/>
      <c r="AT1470" s="10"/>
      <c r="BC1470" s="9"/>
    </row>
    <row r="1471" spans="1:55" x14ac:dyDescent="0.25">
      <c r="A1471">
        <v>1560</v>
      </c>
      <c r="B1471" t="s">
        <v>47</v>
      </c>
      <c r="C1471" t="s">
        <v>540</v>
      </c>
      <c r="D1471" t="s">
        <v>482</v>
      </c>
      <c r="E1471" t="s">
        <v>455</v>
      </c>
      <c r="F1471" t="s">
        <v>2165</v>
      </c>
      <c r="P1471" s="10"/>
      <c r="Y1471">
        <v>83534000</v>
      </c>
      <c r="Z1471" s="10">
        <v>42094</v>
      </c>
      <c r="AI1471" s="9">
        <v>93142000</v>
      </c>
      <c r="AJ1471" s="10">
        <v>42460</v>
      </c>
      <c r="AS1471" s="9"/>
      <c r="AT1471" s="10"/>
      <c r="BC1471" s="9"/>
    </row>
    <row r="1472" spans="1:55" x14ac:dyDescent="0.25">
      <c r="A1472">
        <v>1560</v>
      </c>
      <c r="B1472" t="s">
        <v>47</v>
      </c>
      <c r="C1472" t="s">
        <v>540</v>
      </c>
      <c r="D1472" t="s">
        <v>482</v>
      </c>
      <c r="E1472" t="s">
        <v>455</v>
      </c>
      <c r="F1472" t="s">
        <v>1286</v>
      </c>
      <c r="O1472">
        <v>388951000</v>
      </c>
      <c r="P1472" s="10">
        <v>41729</v>
      </c>
      <c r="Z1472" s="10"/>
      <c r="AI1472" s="9"/>
      <c r="AJ1472" s="10"/>
      <c r="AS1472" s="9"/>
      <c r="AT1472" s="10"/>
      <c r="BC1472" s="9"/>
    </row>
    <row r="1473" spans="1:58" x14ac:dyDescent="0.25">
      <c r="A1473">
        <v>1560</v>
      </c>
      <c r="B1473" t="s">
        <v>47</v>
      </c>
      <c r="C1473" t="s">
        <v>540</v>
      </c>
      <c r="D1473" t="s">
        <v>482</v>
      </c>
      <c r="E1473" t="s">
        <v>455</v>
      </c>
      <c r="F1473" t="s">
        <v>1287</v>
      </c>
      <c r="O1473">
        <v>210576000</v>
      </c>
      <c r="P1473" s="10">
        <v>41729</v>
      </c>
      <c r="Z1473" s="10"/>
      <c r="AI1473" s="9"/>
      <c r="AJ1473" s="10"/>
      <c r="AS1473" s="9"/>
      <c r="AT1473" s="10"/>
      <c r="BC1473" s="9"/>
    </row>
    <row r="1474" spans="1:58" x14ac:dyDescent="0.25">
      <c r="A1474">
        <v>1560</v>
      </c>
      <c r="B1474" t="s">
        <v>47</v>
      </c>
      <c r="C1474" t="s">
        <v>540</v>
      </c>
      <c r="D1474" t="s">
        <v>482</v>
      </c>
      <c r="E1474" t="s">
        <v>455</v>
      </c>
      <c r="F1474" t="s">
        <v>643</v>
      </c>
      <c r="O1474">
        <v>35598000</v>
      </c>
      <c r="P1474" s="10">
        <v>41729</v>
      </c>
      <c r="Z1474" s="10"/>
      <c r="AI1474" s="9"/>
      <c r="AJ1474" s="10"/>
      <c r="AS1474" s="9"/>
      <c r="AT1474" s="10"/>
      <c r="BC1474" s="9"/>
    </row>
    <row r="1475" spans="1:58" x14ac:dyDescent="0.25">
      <c r="A1475">
        <v>908</v>
      </c>
      <c r="B1475" t="s">
        <v>144</v>
      </c>
      <c r="C1475" t="s">
        <v>548</v>
      </c>
      <c r="D1475" t="s">
        <v>482</v>
      </c>
      <c r="E1475" t="s">
        <v>455</v>
      </c>
      <c r="F1475" t="s">
        <v>1288</v>
      </c>
      <c r="O1475">
        <v>51808600000</v>
      </c>
      <c r="P1475" s="10">
        <v>41729</v>
      </c>
      <c r="Z1475" s="10"/>
      <c r="AI1475" s="9"/>
      <c r="AJ1475" s="10"/>
      <c r="AS1475" s="9"/>
      <c r="AT1475" s="10"/>
      <c r="BC1475" s="9"/>
      <c r="BD1475" s="37"/>
    </row>
    <row r="1476" spans="1:58" x14ac:dyDescent="0.25">
      <c r="A1476">
        <v>881</v>
      </c>
      <c r="B1476" t="s">
        <v>147</v>
      </c>
      <c r="C1476" t="s">
        <v>548</v>
      </c>
      <c r="D1476" t="s">
        <v>482</v>
      </c>
      <c r="E1476" t="s">
        <v>483</v>
      </c>
      <c r="F1476" t="s">
        <v>1289</v>
      </c>
      <c r="O1476">
        <v>-1030200000</v>
      </c>
      <c r="P1476" s="10">
        <v>41729</v>
      </c>
      <c r="Z1476" s="10"/>
      <c r="AI1476" s="9"/>
      <c r="AJ1476" s="10"/>
      <c r="AS1476" s="9"/>
      <c r="AT1476" s="10"/>
      <c r="BC1476" s="9"/>
    </row>
    <row r="1477" spans="1:58" x14ac:dyDescent="0.25">
      <c r="A1477">
        <v>1408</v>
      </c>
      <c r="B1477" t="s">
        <v>143</v>
      </c>
      <c r="C1477" t="s">
        <v>548</v>
      </c>
      <c r="D1477" t="s">
        <v>482</v>
      </c>
      <c r="E1477" t="s">
        <v>455</v>
      </c>
      <c r="F1477" t="s">
        <v>1290</v>
      </c>
      <c r="O1477">
        <v>0</v>
      </c>
      <c r="P1477" s="10">
        <v>41729</v>
      </c>
      <c r="Z1477" s="10"/>
      <c r="AI1477" s="9"/>
      <c r="AJ1477" s="10"/>
      <c r="AS1477" s="9"/>
      <c r="AT1477" s="10"/>
      <c r="BC1477" s="9"/>
    </row>
    <row r="1478" spans="1:58" x14ac:dyDescent="0.25">
      <c r="A1478">
        <v>1660</v>
      </c>
      <c r="B1478" t="s">
        <v>200</v>
      </c>
      <c r="C1478" t="s">
        <v>549</v>
      </c>
      <c r="D1478" t="s">
        <v>482</v>
      </c>
      <c r="E1478" t="s">
        <v>483</v>
      </c>
      <c r="F1478" t="s">
        <v>465</v>
      </c>
      <c r="O1478">
        <v>2658095000</v>
      </c>
      <c r="P1478" s="10">
        <v>41729</v>
      </c>
      <c r="Z1478" s="10"/>
      <c r="AI1478" s="9"/>
      <c r="AJ1478" s="10"/>
      <c r="AS1478" s="9"/>
      <c r="AT1478" s="10"/>
      <c r="BC1478" s="9"/>
    </row>
    <row r="1479" spans="1:58" x14ac:dyDescent="0.25">
      <c r="A1479">
        <v>1801</v>
      </c>
      <c r="B1479" t="s">
        <v>211</v>
      </c>
      <c r="C1479" t="s">
        <v>549</v>
      </c>
      <c r="D1479" t="s">
        <v>482</v>
      </c>
      <c r="E1479" t="s">
        <v>483</v>
      </c>
      <c r="F1479" t="s">
        <v>1268</v>
      </c>
      <c r="O1479">
        <v>39367000000</v>
      </c>
      <c r="P1479" s="10">
        <v>41729</v>
      </c>
      <c r="Z1479" s="10"/>
      <c r="AI1479" s="9"/>
      <c r="AJ1479" s="10"/>
      <c r="AS1479" s="9"/>
      <c r="AT1479" s="10"/>
      <c r="BC1479" s="9"/>
    </row>
    <row r="1480" spans="1:58" x14ac:dyDescent="0.25">
      <c r="A1480">
        <v>1801</v>
      </c>
      <c r="B1480" t="s">
        <v>211</v>
      </c>
      <c r="C1480" t="s">
        <v>549</v>
      </c>
      <c r="D1480" t="s">
        <v>482</v>
      </c>
      <c r="E1480" t="s">
        <v>483</v>
      </c>
      <c r="F1480" t="s">
        <v>1271</v>
      </c>
      <c r="O1480">
        <v>34002000000</v>
      </c>
      <c r="P1480" s="10">
        <v>41729</v>
      </c>
      <c r="Z1480" s="10"/>
      <c r="AI1480" s="9"/>
      <c r="AJ1480" s="10"/>
      <c r="AS1480" s="9"/>
      <c r="AT1480" s="10"/>
      <c r="BC1480" s="9"/>
      <c r="BF1480" s="9"/>
    </row>
    <row r="1481" spans="1:58" x14ac:dyDescent="0.25">
      <c r="A1481">
        <v>8176</v>
      </c>
      <c r="B1481" t="s">
        <v>176</v>
      </c>
      <c r="C1481" t="s">
        <v>549</v>
      </c>
      <c r="D1481" t="s">
        <v>482</v>
      </c>
      <c r="E1481" t="s">
        <v>483</v>
      </c>
      <c r="F1481" t="s">
        <v>834</v>
      </c>
      <c r="O1481">
        <v>356890000000</v>
      </c>
      <c r="P1481" s="10">
        <v>41729</v>
      </c>
      <c r="Z1481" s="10"/>
      <c r="AI1481" s="9"/>
      <c r="AJ1481" s="10"/>
      <c r="AS1481" s="9"/>
      <c r="AT1481" s="10"/>
      <c r="BC1481" s="9"/>
      <c r="BF1481" s="9"/>
    </row>
    <row r="1482" spans="1:58" x14ac:dyDescent="0.25">
      <c r="A1482">
        <v>8096</v>
      </c>
      <c r="B1482" t="s">
        <v>162</v>
      </c>
      <c r="C1482" t="s">
        <v>549</v>
      </c>
      <c r="D1482" t="s">
        <v>482</v>
      </c>
      <c r="E1482" t="s">
        <v>455</v>
      </c>
      <c r="F1482" t="s">
        <v>1291</v>
      </c>
      <c r="O1482">
        <v>152585000000</v>
      </c>
      <c r="P1482" s="10">
        <v>41729</v>
      </c>
      <c r="Z1482" s="10"/>
      <c r="AI1482" s="9"/>
      <c r="AJ1482" s="10"/>
      <c r="AS1482" s="9"/>
      <c r="AT1482" s="10"/>
      <c r="BC1482" s="9"/>
      <c r="BF1482" s="9"/>
    </row>
    <row r="1483" spans="1:58" x14ac:dyDescent="0.25">
      <c r="A1483">
        <v>8096</v>
      </c>
      <c r="B1483" t="s">
        <v>162</v>
      </c>
      <c r="C1483" t="s">
        <v>549</v>
      </c>
      <c r="D1483" t="s">
        <v>482</v>
      </c>
      <c r="E1483" t="s">
        <v>455</v>
      </c>
      <c r="F1483" t="s">
        <v>1292</v>
      </c>
      <c r="O1483">
        <v>122759000000</v>
      </c>
      <c r="P1483" s="10">
        <v>41729</v>
      </c>
      <c r="Z1483" s="10"/>
      <c r="AI1483" s="9"/>
      <c r="AJ1483" s="10"/>
      <c r="AS1483" s="9"/>
      <c r="AT1483" s="10"/>
      <c r="BC1483" s="9"/>
      <c r="BF1483" s="9"/>
    </row>
    <row r="1484" spans="1:58" x14ac:dyDescent="0.25">
      <c r="A1484">
        <v>780</v>
      </c>
      <c r="B1484" t="s">
        <v>180</v>
      </c>
      <c r="C1484" t="s">
        <v>549</v>
      </c>
      <c r="D1484" t="s">
        <v>482</v>
      </c>
      <c r="E1484" t="s">
        <v>455</v>
      </c>
      <c r="F1484" t="s">
        <v>1293</v>
      </c>
      <c r="O1484">
        <v>439984000000</v>
      </c>
      <c r="P1484" s="10">
        <v>41729</v>
      </c>
      <c r="Z1484" s="10"/>
      <c r="AI1484" s="9"/>
      <c r="AJ1484" s="10"/>
      <c r="AS1484" s="9"/>
      <c r="AT1484" s="10"/>
      <c r="BC1484" s="9"/>
      <c r="BF1484" s="9"/>
    </row>
    <row r="1485" spans="1:58" x14ac:dyDescent="0.25">
      <c r="A1485">
        <v>780</v>
      </c>
      <c r="B1485" t="s">
        <v>180</v>
      </c>
      <c r="C1485" t="s">
        <v>549</v>
      </c>
      <c r="D1485" t="s">
        <v>482</v>
      </c>
      <c r="E1485" t="s">
        <v>455</v>
      </c>
      <c r="F1485" t="s">
        <v>1294</v>
      </c>
      <c r="O1485">
        <v>51498000000</v>
      </c>
      <c r="P1485" s="10">
        <v>41729</v>
      </c>
      <c r="Z1485" s="10"/>
      <c r="AI1485" s="9"/>
      <c r="AJ1485" s="10"/>
      <c r="AS1485" s="9"/>
      <c r="AT1485" s="10"/>
      <c r="BC1485" s="9"/>
      <c r="BF1485" s="9"/>
    </row>
    <row r="1486" spans="1:58" x14ac:dyDescent="0.25">
      <c r="A1486">
        <v>1358</v>
      </c>
      <c r="B1486" t="s">
        <v>169</v>
      </c>
      <c r="C1486" t="s">
        <v>549</v>
      </c>
      <c r="D1486" t="s">
        <v>482</v>
      </c>
      <c r="E1486" t="s">
        <v>483</v>
      </c>
      <c r="F1486" t="s">
        <v>1295</v>
      </c>
      <c r="O1486">
        <v>56942000000</v>
      </c>
      <c r="P1486" s="10">
        <v>41729</v>
      </c>
      <c r="Z1486" s="10"/>
      <c r="AI1486" s="9"/>
      <c r="AJ1486" s="10"/>
      <c r="AS1486" s="9"/>
      <c r="AT1486" s="10"/>
      <c r="BC1486" s="9"/>
      <c r="BF1486" s="9"/>
    </row>
    <row r="1487" spans="1:58" x14ac:dyDescent="0.25">
      <c r="A1487">
        <v>8437</v>
      </c>
      <c r="B1487" t="s">
        <v>209</v>
      </c>
      <c r="C1487" t="s">
        <v>549</v>
      </c>
      <c r="D1487" t="s">
        <v>482</v>
      </c>
      <c r="E1487" t="s">
        <v>455</v>
      </c>
      <c r="F1487" t="s">
        <v>1296</v>
      </c>
      <c r="O1487">
        <v>0</v>
      </c>
      <c r="P1487" s="10">
        <v>41729</v>
      </c>
      <c r="Z1487" s="10"/>
      <c r="AI1487" s="9"/>
      <c r="AJ1487" s="10"/>
      <c r="AS1487" s="9"/>
      <c r="AT1487" s="10"/>
      <c r="BC1487" s="9"/>
      <c r="BF1487" s="9"/>
    </row>
    <row r="1488" spans="1:58" x14ac:dyDescent="0.25">
      <c r="A1488">
        <v>8437</v>
      </c>
      <c r="B1488" t="s">
        <v>209</v>
      </c>
      <c r="C1488" t="s">
        <v>549</v>
      </c>
      <c r="D1488" t="s">
        <v>482</v>
      </c>
      <c r="E1488" t="s">
        <v>455</v>
      </c>
      <c r="F1488" t="s">
        <v>1297</v>
      </c>
      <c r="O1488">
        <v>410727000000</v>
      </c>
      <c r="P1488" s="10">
        <v>41729</v>
      </c>
      <c r="Z1488" s="10"/>
      <c r="AI1488" s="9"/>
      <c r="AJ1488" s="10"/>
      <c r="AS1488" s="9"/>
      <c r="AT1488" s="10"/>
      <c r="BC1488" s="9"/>
      <c r="BF1488" s="9"/>
    </row>
    <row r="1489" spans="1:58" x14ac:dyDescent="0.25">
      <c r="A1489">
        <v>1441</v>
      </c>
      <c r="B1489" t="s">
        <v>392</v>
      </c>
      <c r="C1489" t="s">
        <v>463</v>
      </c>
      <c r="D1489" t="s">
        <v>482</v>
      </c>
      <c r="E1489" t="s">
        <v>455</v>
      </c>
      <c r="F1489" t="s">
        <v>1298</v>
      </c>
      <c r="O1489">
        <v>-18580000</v>
      </c>
      <c r="P1489" s="10">
        <v>41670</v>
      </c>
      <c r="Z1489" s="10"/>
      <c r="AI1489" s="9"/>
      <c r="AJ1489" s="10"/>
      <c r="AS1489" s="9"/>
      <c r="AT1489" s="10"/>
      <c r="BC1489" s="9"/>
      <c r="BF1489" s="9"/>
    </row>
    <row r="1490" spans="1:58" x14ac:dyDescent="0.25">
      <c r="A1490">
        <v>1437</v>
      </c>
      <c r="B1490" t="s">
        <v>178</v>
      </c>
      <c r="C1490" t="s">
        <v>549</v>
      </c>
      <c r="D1490" t="s">
        <v>482</v>
      </c>
      <c r="E1490" t="s">
        <v>483</v>
      </c>
      <c r="F1490" t="s">
        <v>569</v>
      </c>
      <c r="O1490">
        <v>1330000000</v>
      </c>
      <c r="P1490" s="10">
        <v>41729</v>
      </c>
      <c r="Z1490" s="10"/>
      <c r="AI1490" s="9"/>
      <c r="AJ1490" s="10"/>
      <c r="AS1490" s="9"/>
      <c r="AT1490" s="10"/>
      <c r="BC1490" s="9"/>
      <c r="BF1490" s="9"/>
    </row>
    <row r="1491" spans="1:58" x14ac:dyDescent="0.25">
      <c r="A1491">
        <v>779</v>
      </c>
      <c r="B1491" t="s">
        <v>110</v>
      </c>
      <c r="C1491" t="s">
        <v>545</v>
      </c>
      <c r="D1491" t="s">
        <v>482</v>
      </c>
      <c r="E1491" t="s">
        <v>455</v>
      </c>
      <c r="F1491" t="s">
        <v>456</v>
      </c>
      <c r="O1491">
        <v>5556700000</v>
      </c>
      <c r="P1491" s="10">
        <v>42004</v>
      </c>
      <c r="Z1491" s="10"/>
      <c r="AI1491" s="9"/>
      <c r="AJ1491" s="10"/>
      <c r="AS1491" s="9">
        <v>11113800000</v>
      </c>
      <c r="AT1491" s="10">
        <v>43100</v>
      </c>
      <c r="BC1491" s="9"/>
      <c r="BF1491" s="9"/>
    </row>
    <row r="1492" spans="1:58" x14ac:dyDescent="0.25">
      <c r="A1492">
        <v>779</v>
      </c>
      <c r="B1492" t="s">
        <v>110</v>
      </c>
      <c r="C1492" t="s">
        <v>545</v>
      </c>
      <c r="D1492" t="s">
        <v>482</v>
      </c>
      <c r="E1492" t="s">
        <v>455</v>
      </c>
      <c r="F1492" t="s">
        <v>1308</v>
      </c>
      <c r="O1492">
        <v>5556700000</v>
      </c>
      <c r="P1492" s="10">
        <v>42004</v>
      </c>
      <c r="Z1492" s="10"/>
      <c r="AI1492" s="9"/>
      <c r="AJ1492" s="10"/>
      <c r="AS1492" s="9">
        <v>9039900000</v>
      </c>
      <c r="AT1492" s="10">
        <v>43100</v>
      </c>
      <c r="BC1492" s="9"/>
      <c r="BF1492" s="9"/>
    </row>
    <row r="1493" spans="1:58" x14ac:dyDescent="0.25">
      <c r="A1493">
        <v>779</v>
      </c>
      <c r="B1493" t="s">
        <v>110</v>
      </c>
      <c r="C1493" t="s">
        <v>545</v>
      </c>
      <c r="D1493" t="s">
        <v>482</v>
      </c>
      <c r="E1493" t="s">
        <v>455</v>
      </c>
      <c r="F1493" t="s">
        <v>724</v>
      </c>
      <c r="O1493">
        <v>5556700000</v>
      </c>
      <c r="P1493" s="10">
        <v>42004</v>
      </c>
      <c r="Z1493" s="10"/>
      <c r="AI1493" s="9"/>
      <c r="AJ1493" s="10"/>
      <c r="AS1493" s="9">
        <v>4970900000</v>
      </c>
      <c r="AT1493" s="10">
        <v>43100</v>
      </c>
      <c r="BC1493" s="9"/>
      <c r="BF1493" s="9"/>
    </row>
    <row r="1494" spans="1:58" x14ac:dyDescent="0.25">
      <c r="A1494">
        <v>1169</v>
      </c>
      <c r="B1494" t="s">
        <v>95</v>
      </c>
      <c r="C1494" t="s">
        <v>544</v>
      </c>
      <c r="D1494" t="s">
        <v>482</v>
      </c>
      <c r="E1494" t="s">
        <v>455</v>
      </c>
      <c r="F1494" t="s">
        <v>1502</v>
      </c>
      <c r="AI1494" s="9">
        <v>682327000</v>
      </c>
      <c r="AJ1494" s="10">
        <v>42735</v>
      </c>
      <c r="AS1494" s="9">
        <v>763564000</v>
      </c>
      <c r="AT1494" s="10">
        <v>43100</v>
      </c>
      <c r="BC1494" s="9"/>
      <c r="BF1494" s="9"/>
    </row>
    <row r="1495" spans="1:58" x14ac:dyDescent="0.25">
      <c r="A1495">
        <v>1169</v>
      </c>
      <c r="B1495" t="s">
        <v>95</v>
      </c>
      <c r="C1495" t="s">
        <v>544</v>
      </c>
      <c r="D1495" t="s">
        <v>482</v>
      </c>
      <c r="E1495" t="s">
        <v>455</v>
      </c>
      <c r="F1495" t="s">
        <v>1503</v>
      </c>
      <c r="AI1495" s="9">
        <v>764482000</v>
      </c>
      <c r="AJ1495" s="10">
        <v>42735</v>
      </c>
      <c r="AS1495" s="9">
        <v>762325000</v>
      </c>
      <c r="AT1495" s="10">
        <v>43100</v>
      </c>
      <c r="BC1495" s="9"/>
      <c r="BF1495" s="9"/>
    </row>
    <row r="1496" spans="1:58" x14ac:dyDescent="0.25">
      <c r="A1496">
        <v>1169</v>
      </c>
      <c r="B1496" t="s">
        <v>95</v>
      </c>
      <c r="C1496" t="s">
        <v>544</v>
      </c>
      <c r="D1496" t="s">
        <v>482</v>
      </c>
      <c r="E1496" t="s">
        <v>455</v>
      </c>
      <c r="F1496" t="s">
        <v>720</v>
      </c>
      <c r="AI1496" s="9">
        <v>2555446000</v>
      </c>
      <c r="AJ1496" s="10">
        <v>42735</v>
      </c>
      <c r="AS1496" s="9">
        <v>2568407000</v>
      </c>
      <c r="AT1496" s="10">
        <v>43100</v>
      </c>
      <c r="BC1496" s="9"/>
      <c r="BF1496" s="9"/>
    </row>
    <row r="1497" spans="1:58" x14ac:dyDescent="0.25">
      <c r="A1497">
        <v>1169</v>
      </c>
      <c r="B1497" t="s">
        <v>95</v>
      </c>
      <c r="C1497" t="s">
        <v>544</v>
      </c>
      <c r="D1497" t="s">
        <v>482</v>
      </c>
      <c r="E1497" t="s">
        <v>455</v>
      </c>
      <c r="F1497" t="s">
        <v>1010</v>
      </c>
      <c r="AI1497" s="9">
        <v>1265857000</v>
      </c>
      <c r="AJ1497" s="10">
        <v>42735</v>
      </c>
      <c r="AS1497" s="9">
        <v>1349604000</v>
      </c>
      <c r="AT1497" s="10">
        <v>43100</v>
      </c>
      <c r="BC1497" s="9"/>
      <c r="BF1497" s="9"/>
    </row>
    <row r="1498" spans="1:58" x14ac:dyDescent="0.25">
      <c r="A1498">
        <v>1169</v>
      </c>
      <c r="B1498" t="s">
        <v>95</v>
      </c>
      <c r="C1498" t="s">
        <v>544</v>
      </c>
      <c r="D1498" t="s">
        <v>482</v>
      </c>
      <c r="E1498" t="s">
        <v>455</v>
      </c>
      <c r="F1498" t="s">
        <v>1504</v>
      </c>
      <c r="AI1498" s="9">
        <v>588795000</v>
      </c>
      <c r="AJ1498" s="10">
        <v>42735</v>
      </c>
      <c r="AS1498" s="9">
        <v>606720000</v>
      </c>
      <c r="AT1498" s="10">
        <v>43100</v>
      </c>
      <c r="BC1498" s="9"/>
      <c r="BF1498" s="9"/>
    </row>
    <row r="1499" spans="1:58" x14ac:dyDescent="0.25">
      <c r="A1499">
        <v>1169</v>
      </c>
      <c r="B1499" t="s">
        <v>95</v>
      </c>
      <c r="C1499" t="s">
        <v>544</v>
      </c>
      <c r="D1499" t="s">
        <v>482</v>
      </c>
      <c r="E1499" t="s">
        <v>455</v>
      </c>
      <c r="F1499" t="s">
        <v>1505</v>
      </c>
      <c r="AI1499" s="9">
        <v>81977000</v>
      </c>
      <c r="AJ1499" s="10">
        <v>42735</v>
      </c>
      <c r="AS1499" s="9">
        <v>100840000</v>
      </c>
      <c r="AT1499" s="10">
        <v>43100</v>
      </c>
      <c r="BC1499" s="9"/>
      <c r="BF1499" s="9"/>
    </row>
    <row r="1500" spans="1:58" x14ac:dyDescent="0.25">
      <c r="A1500">
        <v>1169</v>
      </c>
      <c r="B1500" t="s">
        <v>95</v>
      </c>
      <c r="C1500" t="s">
        <v>544</v>
      </c>
      <c r="D1500" t="s">
        <v>482</v>
      </c>
      <c r="E1500" t="s">
        <v>483</v>
      </c>
      <c r="F1500" t="s">
        <v>94</v>
      </c>
      <c r="AI1500" s="9">
        <v>2459166000</v>
      </c>
      <c r="AJ1500" s="10">
        <v>42735</v>
      </c>
      <c r="AS1500" s="9">
        <v>2447074000</v>
      </c>
      <c r="AT1500" s="10">
        <v>43100</v>
      </c>
      <c r="BC1500" s="9"/>
      <c r="BF1500" s="9"/>
    </row>
    <row r="1501" spans="1:58" x14ac:dyDescent="0.25">
      <c r="A1501">
        <v>1169</v>
      </c>
      <c r="B1501" t="s">
        <v>95</v>
      </c>
      <c r="C1501" t="s">
        <v>544</v>
      </c>
      <c r="D1501" t="s">
        <v>482</v>
      </c>
      <c r="E1501" t="s">
        <v>483</v>
      </c>
      <c r="F1501" t="s">
        <v>1506</v>
      </c>
      <c r="AI1501" s="9">
        <v>1472423000</v>
      </c>
      <c r="AJ1501" s="10">
        <v>42735</v>
      </c>
      <c r="AS1501" s="9">
        <v>1519463000</v>
      </c>
      <c r="AT1501" s="10">
        <v>43100</v>
      </c>
      <c r="BC1501" s="9"/>
      <c r="BF1501" s="9"/>
    </row>
    <row r="1502" spans="1:58" x14ac:dyDescent="0.25">
      <c r="A1502">
        <v>1169</v>
      </c>
      <c r="B1502" t="s">
        <v>95</v>
      </c>
      <c r="C1502" t="s">
        <v>544</v>
      </c>
      <c r="D1502" t="s">
        <v>482</v>
      </c>
      <c r="E1502" t="s">
        <v>483</v>
      </c>
      <c r="F1502" t="s">
        <v>1071</v>
      </c>
      <c r="AI1502" s="9">
        <v>1235510000</v>
      </c>
      <c r="AJ1502" s="10">
        <v>42735</v>
      </c>
      <c r="AS1502" s="9">
        <v>1265614000</v>
      </c>
      <c r="AT1502" s="10">
        <v>43100</v>
      </c>
      <c r="BC1502" s="9"/>
      <c r="BF1502" s="9"/>
    </row>
    <row r="1503" spans="1:58" x14ac:dyDescent="0.25">
      <c r="A1503">
        <v>1169</v>
      </c>
      <c r="B1503" t="s">
        <v>95</v>
      </c>
      <c r="C1503" t="s">
        <v>544</v>
      </c>
      <c r="D1503" t="s">
        <v>482</v>
      </c>
      <c r="E1503" t="s">
        <v>483</v>
      </c>
      <c r="F1503" t="s">
        <v>275</v>
      </c>
      <c r="AI1503" s="9">
        <v>916930000</v>
      </c>
      <c r="AJ1503" s="10">
        <v>42735</v>
      </c>
      <c r="AS1503" s="9">
        <v>1009544000</v>
      </c>
      <c r="AT1503" s="10">
        <v>43100</v>
      </c>
      <c r="BC1503" s="9"/>
      <c r="BF1503" s="9"/>
    </row>
    <row r="1504" spans="1:58" x14ac:dyDescent="0.25">
      <c r="A1504">
        <v>1169</v>
      </c>
      <c r="B1504" t="s">
        <v>95</v>
      </c>
      <c r="C1504" t="s">
        <v>544</v>
      </c>
      <c r="D1504" t="s">
        <v>482</v>
      </c>
      <c r="E1504" t="s">
        <v>483</v>
      </c>
      <c r="F1504" t="s">
        <v>1507</v>
      </c>
      <c r="AI1504" s="9">
        <v>-145145000</v>
      </c>
      <c r="AJ1504" s="10">
        <v>42735</v>
      </c>
      <c r="AS1504" s="9">
        <v>-90235000</v>
      </c>
      <c r="AT1504" s="10">
        <v>43100</v>
      </c>
      <c r="BC1504" s="9"/>
      <c r="BF1504" s="9"/>
    </row>
    <row r="1505" spans="1:58" x14ac:dyDescent="0.25">
      <c r="A1505">
        <v>8192</v>
      </c>
      <c r="B1505" t="s">
        <v>1515</v>
      </c>
      <c r="C1505" t="s">
        <v>463</v>
      </c>
      <c r="D1505" t="s">
        <v>482</v>
      </c>
      <c r="E1505" t="s">
        <v>455</v>
      </c>
      <c r="F1505" t="s">
        <v>2068</v>
      </c>
      <c r="AH1505" s="9"/>
      <c r="AI1505" s="9">
        <v>59100000</v>
      </c>
      <c r="AJ1505" s="10">
        <v>42735</v>
      </c>
      <c r="AS1505" s="9"/>
      <c r="BC1505" s="9"/>
      <c r="BF1505" s="9"/>
    </row>
    <row r="1506" spans="1:58" x14ac:dyDescent="0.25">
      <c r="A1506">
        <v>8192</v>
      </c>
      <c r="B1506" t="s">
        <v>1515</v>
      </c>
      <c r="C1506" t="s">
        <v>463</v>
      </c>
      <c r="D1506" t="s">
        <v>482</v>
      </c>
      <c r="E1506" t="s">
        <v>455</v>
      </c>
      <c r="F1506" t="s">
        <v>1519</v>
      </c>
      <c r="AI1506" s="9">
        <v>82740000.000000015</v>
      </c>
      <c r="AJ1506" s="10">
        <v>42735</v>
      </c>
      <c r="AS1506" s="9"/>
      <c r="BC1506" s="9"/>
      <c r="BF1506" s="9"/>
    </row>
    <row r="1507" spans="1:58" x14ac:dyDescent="0.25">
      <c r="A1507">
        <v>8192</v>
      </c>
      <c r="B1507" t="s">
        <v>1515</v>
      </c>
      <c r="C1507" t="s">
        <v>463</v>
      </c>
      <c r="D1507" t="s">
        <v>482</v>
      </c>
      <c r="E1507" t="s">
        <v>455</v>
      </c>
      <c r="F1507" t="s">
        <v>1299</v>
      </c>
      <c r="AI1507" s="9">
        <v>372330000</v>
      </c>
      <c r="AJ1507" s="10">
        <v>42735</v>
      </c>
      <c r="AS1507" s="9"/>
      <c r="BC1507" s="9"/>
      <c r="BF1507" s="9"/>
    </row>
    <row r="1508" spans="1:58" x14ac:dyDescent="0.25">
      <c r="A1508">
        <v>8192</v>
      </c>
      <c r="B1508" t="s">
        <v>1515</v>
      </c>
      <c r="C1508" t="s">
        <v>463</v>
      </c>
      <c r="D1508" t="s">
        <v>482</v>
      </c>
      <c r="E1508" t="s">
        <v>455</v>
      </c>
      <c r="F1508" t="s">
        <v>1520</v>
      </c>
      <c r="AI1508" s="9">
        <v>70920000</v>
      </c>
      <c r="AJ1508" s="10">
        <v>42735</v>
      </c>
      <c r="AS1508" s="9"/>
      <c r="BC1508" s="9"/>
      <c r="BF1508" s="9"/>
    </row>
    <row r="1509" spans="1:58" x14ac:dyDescent="0.25">
      <c r="A1509">
        <v>8192</v>
      </c>
      <c r="B1509" t="s">
        <v>1515</v>
      </c>
      <c r="C1509" t="s">
        <v>463</v>
      </c>
      <c r="D1509" t="s">
        <v>482</v>
      </c>
      <c r="E1509" t="s">
        <v>483</v>
      </c>
      <c r="F1509" t="s">
        <v>834</v>
      </c>
      <c r="AI1509" s="9">
        <v>283680000</v>
      </c>
      <c r="AJ1509" s="10">
        <v>42735</v>
      </c>
      <c r="AS1509" s="9"/>
      <c r="BC1509" s="9"/>
      <c r="BF1509" s="9"/>
    </row>
    <row r="1510" spans="1:58" x14ac:dyDescent="0.25">
      <c r="A1510">
        <v>8192</v>
      </c>
      <c r="B1510" t="s">
        <v>1515</v>
      </c>
      <c r="C1510" t="s">
        <v>463</v>
      </c>
      <c r="D1510" t="s">
        <v>482</v>
      </c>
      <c r="E1510" t="s">
        <v>483</v>
      </c>
      <c r="F1510" t="s">
        <v>894</v>
      </c>
      <c r="AI1510" s="9">
        <v>135930000</v>
      </c>
      <c r="AJ1510" s="10">
        <v>42735</v>
      </c>
      <c r="AS1510" s="9"/>
      <c r="BC1510" s="9"/>
      <c r="BF1510" s="9"/>
    </row>
    <row r="1511" spans="1:58" x14ac:dyDescent="0.25">
      <c r="A1511">
        <v>8192</v>
      </c>
      <c r="B1511" t="s">
        <v>1515</v>
      </c>
      <c r="C1511" t="s">
        <v>463</v>
      </c>
      <c r="D1511" t="s">
        <v>482</v>
      </c>
      <c r="E1511" t="s">
        <v>483</v>
      </c>
      <c r="F1511" t="s">
        <v>619</v>
      </c>
      <c r="AI1511" s="9">
        <v>70920000</v>
      </c>
      <c r="AJ1511" s="10">
        <v>42735</v>
      </c>
      <c r="AS1511" s="9"/>
      <c r="BC1511" s="9"/>
      <c r="BF1511" s="9"/>
    </row>
    <row r="1512" spans="1:58" x14ac:dyDescent="0.25">
      <c r="A1512">
        <v>8192</v>
      </c>
      <c r="B1512" t="s">
        <v>1515</v>
      </c>
      <c r="C1512" t="s">
        <v>463</v>
      </c>
      <c r="D1512" t="s">
        <v>482</v>
      </c>
      <c r="E1512" t="s">
        <v>483</v>
      </c>
      <c r="F1512" t="s">
        <v>569</v>
      </c>
      <c r="AI1512" s="9">
        <v>59100000</v>
      </c>
      <c r="AJ1512" s="10">
        <v>42735</v>
      </c>
      <c r="AS1512" s="9"/>
      <c r="BC1512" s="9"/>
      <c r="BF1512" s="9"/>
    </row>
    <row r="1513" spans="1:58" x14ac:dyDescent="0.25">
      <c r="A1513">
        <v>8192</v>
      </c>
      <c r="B1513" t="s">
        <v>1515</v>
      </c>
      <c r="C1513" t="s">
        <v>463</v>
      </c>
      <c r="D1513" t="s">
        <v>482</v>
      </c>
      <c r="E1513" t="s">
        <v>483</v>
      </c>
      <c r="F1513" t="s">
        <v>1521</v>
      </c>
      <c r="AI1513" s="9">
        <v>41370000.000000007</v>
      </c>
      <c r="AJ1513" s="10">
        <v>42735</v>
      </c>
      <c r="AS1513" s="9"/>
      <c r="BC1513" s="9"/>
      <c r="BF1513" s="9"/>
    </row>
    <row r="1514" spans="1:58" x14ac:dyDescent="0.25">
      <c r="A1514">
        <v>8064</v>
      </c>
      <c r="B1514" t="s">
        <v>346</v>
      </c>
      <c r="C1514" t="s">
        <v>463</v>
      </c>
      <c r="D1514" t="s">
        <v>482</v>
      </c>
      <c r="E1514" t="s">
        <v>455</v>
      </c>
      <c r="F1514" t="s">
        <v>1628</v>
      </c>
      <c r="AI1514" s="9"/>
      <c r="AS1514" s="9">
        <v>56393000</v>
      </c>
      <c r="AT1514" s="10">
        <v>43100</v>
      </c>
      <c r="BC1514" s="9"/>
      <c r="BF1514" s="9"/>
    </row>
    <row r="1515" spans="1:58" x14ac:dyDescent="0.25">
      <c r="A1515">
        <v>8064</v>
      </c>
      <c r="B1515" t="s">
        <v>346</v>
      </c>
      <c r="C1515" t="s">
        <v>463</v>
      </c>
      <c r="D1515" t="s">
        <v>482</v>
      </c>
      <c r="E1515" t="s">
        <v>455</v>
      </c>
      <c r="F1515" t="s">
        <v>1629</v>
      </c>
      <c r="AI1515" s="9"/>
      <c r="AS1515" s="9">
        <v>16418000</v>
      </c>
      <c r="AT1515" s="10">
        <v>43100</v>
      </c>
      <c r="BC1515" s="9"/>
      <c r="BF1515" s="9"/>
    </row>
    <row r="1516" spans="1:58" x14ac:dyDescent="0.25">
      <c r="A1516">
        <v>8064</v>
      </c>
      <c r="B1516" t="s">
        <v>346</v>
      </c>
      <c r="C1516" t="s">
        <v>463</v>
      </c>
      <c r="D1516" t="s">
        <v>482</v>
      </c>
      <c r="E1516" t="s">
        <v>483</v>
      </c>
      <c r="F1516" t="s">
        <v>138</v>
      </c>
      <c r="AI1516" s="9"/>
      <c r="AS1516" s="9">
        <v>5056000</v>
      </c>
      <c r="AT1516" s="10">
        <v>43100</v>
      </c>
      <c r="BC1516" s="9"/>
      <c r="BF1516" s="9"/>
    </row>
    <row r="1517" spans="1:58" x14ac:dyDescent="0.25">
      <c r="A1517">
        <v>8064</v>
      </c>
      <c r="B1517" t="s">
        <v>346</v>
      </c>
      <c r="C1517" t="s">
        <v>463</v>
      </c>
      <c r="D1517" t="s">
        <v>482</v>
      </c>
      <c r="E1517" t="s">
        <v>483</v>
      </c>
      <c r="F1517" t="s">
        <v>275</v>
      </c>
      <c r="AI1517" s="9"/>
      <c r="AS1517" s="9">
        <v>3975000</v>
      </c>
      <c r="AT1517" s="10">
        <v>43100</v>
      </c>
      <c r="BC1517" s="9"/>
      <c r="BF1517" s="9"/>
    </row>
    <row r="1518" spans="1:58" x14ac:dyDescent="0.25">
      <c r="A1518">
        <v>8074</v>
      </c>
      <c r="B1518" t="s">
        <v>384</v>
      </c>
      <c r="C1518" t="s">
        <v>463</v>
      </c>
      <c r="D1518" t="s">
        <v>482</v>
      </c>
      <c r="E1518" t="s">
        <v>483</v>
      </c>
      <c r="F1518" t="s">
        <v>1641</v>
      </c>
      <c r="AI1518" s="9"/>
      <c r="AS1518" s="9">
        <v>672942000</v>
      </c>
      <c r="AT1518" s="10">
        <v>43100</v>
      </c>
      <c r="BC1518" s="9"/>
      <c r="BF1518" s="9"/>
    </row>
    <row r="1519" spans="1:58" x14ac:dyDescent="0.25">
      <c r="A1519">
        <v>1882</v>
      </c>
      <c r="B1519" t="s">
        <v>90</v>
      </c>
      <c r="C1519" t="s">
        <v>543</v>
      </c>
      <c r="D1519" t="s">
        <v>482</v>
      </c>
      <c r="E1519" t="s">
        <v>455</v>
      </c>
      <c r="F1519" t="s">
        <v>1644</v>
      </c>
      <c r="AI1519" s="9"/>
      <c r="AS1519" s="9">
        <v>4103130.67</v>
      </c>
      <c r="AT1519" s="10">
        <v>43100</v>
      </c>
      <c r="BC1519" s="9"/>
      <c r="BF1519" s="9"/>
    </row>
    <row r="1520" spans="1:58" x14ac:dyDescent="0.25">
      <c r="A1520">
        <v>1882</v>
      </c>
      <c r="B1520" t="s">
        <v>90</v>
      </c>
      <c r="C1520" t="s">
        <v>543</v>
      </c>
      <c r="D1520" t="s">
        <v>482</v>
      </c>
      <c r="E1520" t="s">
        <v>455</v>
      </c>
      <c r="F1520" t="s">
        <v>1645</v>
      </c>
      <c r="AI1520" s="9"/>
      <c r="AS1520" s="9">
        <v>43615863.520000003</v>
      </c>
      <c r="AT1520" s="10">
        <v>43100</v>
      </c>
      <c r="BC1520" s="9"/>
      <c r="BF1520" s="9"/>
    </row>
    <row r="1521" spans="1:58" x14ac:dyDescent="0.25">
      <c r="A1521">
        <v>1663</v>
      </c>
      <c r="B1521" t="s">
        <v>246</v>
      </c>
      <c r="C1521" t="s">
        <v>555</v>
      </c>
      <c r="D1521" t="s">
        <v>482</v>
      </c>
      <c r="E1521" t="s">
        <v>483</v>
      </c>
      <c r="F1521" t="s">
        <v>569</v>
      </c>
      <c r="AI1521" s="9"/>
      <c r="AS1521" s="9">
        <v>158206000</v>
      </c>
      <c r="AT1521" s="10">
        <v>43100</v>
      </c>
      <c r="BC1521" s="9"/>
      <c r="BF1521" s="9"/>
    </row>
    <row r="1522" spans="1:58" x14ac:dyDescent="0.25">
      <c r="A1522">
        <v>1663</v>
      </c>
      <c r="B1522" t="s">
        <v>246</v>
      </c>
      <c r="C1522" t="s">
        <v>555</v>
      </c>
      <c r="D1522" t="s">
        <v>482</v>
      </c>
      <c r="E1522" t="s">
        <v>483</v>
      </c>
      <c r="F1522" t="s">
        <v>621</v>
      </c>
      <c r="AI1522" s="9"/>
      <c r="AS1522" s="9">
        <v>19426000</v>
      </c>
      <c r="AT1522" s="10">
        <v>43100</v>
      </c>
      <c r="BC1522" s="9"/>
      <c r="BF1522" s="9"/>
    </row>
    <row r="1523" spans="1:58" x14ac:dyDescent="0.25">
      <c r="A1523">
        <v>1663</v>
      </c>
      <c r="B1523" t="s">
        <v>246</v>
      </c>
      <c r="C1523" t="s">
        <v>555</v>
      </c>
      <c r="D1523" t="s">
        <v>482</v>
      </c>
      <c r="E1523" t="s">
        <v>483</v>
      </c>
      <c r="F1523" t="s">
        <v>589</v>
      </c>
      <c r="AI1523" s="9"/>
      <c r="AS1523" s="9">
        <v>-85952000</v>
      </c>
      <c r="AT1523" s="10">
        <v>43100</v>
      </c>
      <c r="BC1523" s="9"/>
      <c r="BF1523" s="9"/>
    </row>
    <row r="1524" spans="1:58" x14ac:dyDescent="0.25">
      <c r="A1524">
        <v>1663</v>
      </c>
      <c r="B1524" t="s">
        <v>246</v>
      </c>
      <c r="C1524" t="s">
        <v>555</v>
      </c>
      <c r="D1524" t="s">
        <v>482</v>
      </c>
      <c r="E1524" t="s">
        <v>455</v>
      </c>
      <c r="F1524" t="s">
        <v>589</v>
      </c>
      <c r="AI1524" s="9"/>
      <c r="AS1524" s="9">
        <v>-85952000</v>
      </c>
      <c r="AT1524" s="10">
        <v>43100</v>
      </c>
      <c r="BC1524" s="9"/>
      <c r="BF1524" s="9"/>
    </row>
    <row r="1525" spans="1:58" x14ac:dyDescent="0.25">
      <c r="A1525">
        <v>8354</v>
      </c>
      <c r="B1525" t="s">
        <v>25</v>
      </c>
      <c r="C1525" t="s">
        <v>545</v>
      </c>
      <c r="D1525" t="s">
        <v>482</v>
      </c>
      <c r="E1525" t="s">
        <v>483</v>
      </c>
      <c r="F1525" t="s">
        <v>1653</v>
      </c>
      <c r="AI1525" s="9"/>
      <c r="AS1525" s="9">
        <v>244246000</v>
      </c>
      <c r="AT1525" s="10">
        <v>43100</v>
      </c>
      <c r="BC1525" s="9"/>
      <c r="BF1525" s="9"/>
    </row>
    <row r="1526" spans="1:58" x14ac:dyDescent="0.25">
      <c r="A1526">
        <v>544</v>
      </c>
      <c r="B1526" t="s">
        <v>43</v>
      </c>
      <c r="C1526" t="s">
        <v>540</v>
      </c>
      <c r="D1526" t="s">
        <v>482</v>
      </c>
      <c r="E1526" t="s">
        <v>455</v>
      </c>
      <c r="F1526" t="s">
        <v>875</v>
      </c>
      <c r="AI1526" s="9"/>
      <c r="AS1526" s="9">
        <v>468000000</v>
      </c>
      <c r="AT1526" s="10">
        <v>43100</v>
      </c>
      <c r="BC1526" s="9"/>
      <c r="BF1526" s="9"/>
    </row>
    <row r="1527" spans="1:58" x14ac:dyDescent="0.25">
      <c r="A1527">
        <v>544</v>
      </c>
      <c r="B1527" t="s">
        <v>43</v>
      </c>
      <c r="C1527" t="s">
        <v>540</v>
      </c>
      <c r="D1527" t="s">
        <v>482</v>
      </c>
      <c r="E1527" t="s">
        <v>455</v>
      </c>
      <c r="F1527" t="s">
        <v>1664</v>
      </c>
      <c r="AI1527" s="9"/>
      <c r="AS1527" s="9">
        <v>703000000</v>
      </c>
      <c r="AT1527" s="10">
        <v>43100</v>
      </c>
      <c r="BC1527" s="9"/>
      <c r="BF1527" s="9"/>
    </row>
    <row r="1528" spans="1:58" x14ac:dyDescent="0.25">
      <c r="A1528">
        <v>544</v>
      </c>
      <c r="B1528" t="s">
        <v>43</v>
      </c>
      <c r="C1528" t="s">
        <v>540</v>
      </c>
      <c r="D1528" t="s">
        <v>482</v>
      </c>
      <c r="E1528" t="s">
        <v>455</v>
      </c>
      <c r="F1528" t="s">
        <v>964</v>
      </c>
      <c r="AI1528" s="9"/>
      <c r="AS1528" s="9">
        <v>849000000</v>
      </c>
      <c r="AT1528" s="10">
        <v>43100</v>
      </c>
      <c r="BC1528" s="9"/>
      <c r="BF1528" s="9"/>
    </row>
    <row r="1529" spans="1:58" x14ac:dyDescent="0.25">
      <c r="A1529">
        <v>544</v>
      </c>
      <c r="B1529" t="s">
        <v>43</v>
      </c>
      <c r="C1529" t="s">
        <v>540</v>
      </c>
      <c r="D1529" t="s">
        <v>482</v>
      </c>
      <c r="E1529" t="s">
        <v>455</v>
      </c>
      <c r="F1529" t="s">
        <v>1097</v>
      </c>
      <c r="AI1529" s="9"/>
      <c r="AS1529" s="9">
        <v>225000000</v>
      </c>
      <c r="AT1529" s="10">
        <v>43100</v>
      </c>
      <c r="BC1529" s="9"/>
      <c r="BF1529" s="9"/>
    </row>
    <row r="1530" spans="1:58" x14ac:dyDescent="0.25">
      <c r="A1530">
        <v>544</v>
      </c>
      <c r="B1530" t="s">
        <v>43</v>
      </c>
      <c r="C1530" t="s">
        <v>540</v>
      </c>
      <c r="D1530" t="s">
        <v>482</v>
      </c>
      <c r="E1530" t="s">
        <v>455</v>
      </c>
      <c r="F1530" t="s">
        <v>458</v>
      </c>
      <c r="AI1530" s="9"/>
      <c r="AS1530" s="9">
        <v>16000000</v>
      </c>
      <c r="AT1530" s="10">
        <v>43100</v>
      </c>
      <c r="BC1530" s="9"/>
      <c r="BF1530" s="9"/>
    </row>
    <row r="1531" spans="1:58" x14ac:dyDescent="0.25">
      <c r="A1531">
        <v>544</v>
      </c>
      <c r="B1531" t="s">
        <v>43</v>
      </c>
      <c r="C1531" t="s">
        <v>540</v>
      </c>
      <c r="D1531" t="s">
        <v>482</v>
      </c>
      <c r="E1531" t="s">
        <v>455</v>
      </c>
      <c r="F1531" s="27" t="s">
        <v>1665</v>
      </c>
      <c r="AI1531" s="9"/>
      <c r="AS1531" s="9">
        <v>-214000000</v>
      </c>
      <c r="AT1531" s="10">
        <v>43100</v>
      </c>
      <c r="BC1531" s="9"/>
      <c r="BF1531" s="9"/>
    </row>
    <row r="1532" spans="1:58" x14ac:dyDescent="0.25">
      <c r="A1532">
        <v>1716</v>
      </c>
      <c r="B1532" t="s">
        <v>49</v>
      </c>
      <c r="C1532" t="s">
        <v>540</v>
      </c>
      <c r="D1532" t="s">
        <v>482</v>
      </c>
      <c r="E1532" t="s">
        <v>455</v>
      </c>
      <c r="F1532" t="s">
        <v>1669</v>
      </c>
      <c r="AI1532" s="9"/>
      <c r="AS1532" s="9">
        <v>1798600000</v>
      </c>
      <c r="AT1532" s="10">
        <v>43100</v>
      </c>
      <c r="BC1532" s="9"/>
      <c r="BF1532" s="9"/>
    </row>
    <row r="1533" spans="1:58" x14ac:dyDescent="0.25">
      <c r="A1533">
        <v>1716</v>
      </c>
      <c r="B1533" t="s">
        <v>49</v>
      </c>
      <c r="C1533" t="s">
        <v>540</v>
      </c>
      <c r="D1533" t="s">
        <v>482</v>
      </c>
      <c r="E1533" t="s">
        <v>455</v>
      </c>
      <c r="F1533" t="s">
        <v>1670</v>
      </c>
      <c r="AI1533" s="9"/>
      <c r="AO1533" s="9"/>
      <c r="AS1533" s="9">
        <v>238003000</v>
      </c>
      <c r="AT1533" s="10">
        <v>43100</v>
      </c>
      <c r="BC1533" s="9"/>
      <c r="BF1533" s="9"/>
    </row>
    <row r="1534" spans="1:58" x14ac:dyDescent="0.25">
      <c r="A1534">
        <v>1716</v>
      </c>
      <c r="B1534" t="s">
        <v>49</v>
      </c>
      <c r="C1534" t="s">
        <v>540</v>
      </c>
      <c r="D1534" t="s">
        <v>482</v>
      </c>
      <c r="E1534" t="s">
        <v>483</v>
      </c>
      <c r="F1534" t="s">
        <v>1671</v>
      </c>
      <c r="AI1534" s="9"/>
      <c r="AO1534" s="9"/>
      <c r="AS1534" s="9"/>
      <c r="AT1534" s="10"/>
      <c r="BC1534" s="9"/>
      <c r="BF1534" s="9"/>
    </row>
    <row r="1535" spans="1:58" x14ac:dyDescent="0.25">
      <c r="A1535">
        <v>1716</v>
      </c>
      <c r="B1535" t="s">
        <v>49</v>
      </c>
      <c r="C1535" t="s">
        <v>540</v>
      </c>
      <c r="D1535" t="s">
        <v>482</v>
      </c>
      <c r="E1535" t="s">
        <v>483</v>
      </c>
      <c r="F1535" t="s">
        <v>1672</v>
      </c>
      <c r="AI1535" s="9"/>
      <c r="AO1535" s="9"/>
      <c r="AS1535" s="9"/>
      <c r="AT1535" s="10"/>
      <c r="BC1535" s="9"/>
      <c r="BF1535" s="9"/>
    </row>
    <row r="1536" spans="1:58" x14ac:dyDescent="0.25">
      <c r="A1536">
        <v>1716</v>
      </c>
      <c r="B1536" t="s">
        <v>49</v>
      </c>
      <c r="C1536" t="s">
        <v>540</v>
      </c>
      <c r="D1536" t="s">
        <v>482</v>
      </c>
      <c r="E1536" t="s">
        <v>483</v>
      </c>
      <c r="F1536" t="s">
        <v>1673</v>
      </c>
      <c r="AI1536" s="9"/>
      <c r="AS1536" s="9"/>
      <c r="AT1536" s="10"/>
      <c r="BC1536" s="9"/>
      <c r="BF1536" s="9"/>
    </row>
    <row r="1537" spans="1:58" x14ac:dyDescent="0.25">
      <c r="A1537">
        <v>1716</v>
      </c>
      <c r="B1537" t="s">
        <v>49</v>
      </c>
      <c r="C1537" t="s">
        <v>540</v>
      </c>
      <c r="D1537" t="s">
        <v>482</v>
      </c>
      <c r="E1537" t="s">
        <v>483</v>
      </c>
      <c r="F1537" t="s">
        <v>290</v>
      </c>
      <c r="AI1537" s="9"/>
      <c r="AS1537" s="9"/>
      <c r="AT1537" s="10"/>
      <c r="BC1537" s="9"/>
      <c r="BF1537" s="9"/>
    </row>
    <row r="1538" spans="1:58" x14ac:dyDescent="0.25">
      <c r="A1538">
        <v>1716</v>
      </c>
      <c r="B1538" t="s">
        <v>49</v>
      </c>
      <c r="C1538" t="s">
        <v>540</v>
      </c>
      <c r="D1538" t="s">
        <v>482</v>
      </c>
      <c r="E1538" t="s">
        <v>483</v>
      </c>
      <c r="F1538" t="s">
        <v>1674</v>
      </c>
      <c r="AI1538" s="9"/>
      <c r="AS1538" s="9"/>
      <c r="AT1538" s="10"/>
      <c r="BC1538" s="9"/>
      <c r="BF1538" s="9"/>
    </row>
    <row r="1539" spans="1:58" x14ac:dyDescent="0.25">
      <c r="A1539">
        <v>8139</v>
      </c>
      <c r="B1539" t="s">
        <v>106</v>
      </c>
      <c r="C1539" t="s">
        <v>545</v>
      </c>
      <c r="D1539" t="s">
        <v>482</v>
      </c>
      <c r="E1539" t="s">
        <v>455</v>
      </c>
      <c r="F1539" t="s">
        <v>1688</v>
      </c>
      <c r="AI1539" s="9"/>
      <c r="AS1539" s="9">
        <v>10383000000</v>
      </c>
      <c r="AT1539" s="10">
        <v>43100</v>
      </c>
      <c r="BC1539" s="9"/>
      <c r="BF1539" s="9"/>
    </row>
    <row r="1540" spans="1:58" x14ac:dyDescent="0.25">
      <c r="A1540">
        <v>8139</v>
      </c>
      <c r="B1540" t="s">
        <v>106</v>
      </c>
      <c r="C1540" t="s">
        <v>545</v>
      </c>
      <c r="D1540" t="s">
        <v>482</v>
      </c>
      <c r="E1540" t="s">
        <v>455</v>
      </c>
      <c r="F1540" t="s">
        <v>1689</v>
      </c>
      <c r="AI1540" s="9"/>
      <c r="AS1540" s="9">
        <v>12624000000</v>
      </c>
      <c r="AT1540" s="10">
        <v>43100</v>
      </c>
      <c r="BC1540" s="9"/>
      <c r="BF1540" s="9"/>
    </row>
    <row r="1541" spans="1:58" x14ac:dyDescent="0.25">
      <c r="A1541">
        <v>8139</v>
      </c>
      <c r="B1541" t="s">
        <v>106</v>
      </c>
      <c r="C1541" t="s">
        <v>545</v>
      </c>
      <c r="D1541" t="s">
        <v>482</v>
      </c>
      <c r="E1541" t="s">
        <v>455</v>
      </c>
      <c r="F1541" t="s">
        <v>1690</v>
      </c>
      <c r="AI1541" s="9"/>
      <c r="AS1541" s="9">
        <v>18800000000</v>
      </c>
      <c r="AT1541" s="10">
        <v>43100</v>
      </c>
      <c r="BC1541" s="9"/>
      <c r="BF1541" s="9"/>
    </row>
    <row r="1542" spans="1:58" x14ac:dyDescent="0.25">
      <c r="A1542">
        <v>8139</v>
      </c>
      <c r="B1542" t="s">
        <v>106</v>
      </c>
      <c r="C1542" t="s">
        <v>545</v>
      </c>
      <c r="D1542" t="s">
        <v>482</v>
      </c>
      <c r="E1542" t="s">
        <v>455</v>
      </c>
      <c r="F1542" t="s">
        <v>1691</v>
      </c>
      <c r="AI1542" s="9"/>
      <c r="AS1542" s="9">
        <v>997000000</v>
      </c>
      <c r="AT1542" s="10">
        <v>43100</v>
      </c>
      <c r="BC1542" s="9"/>
      <c r="BF1542" s="9"/>
    </row>
    <row r="1543" spans="1:58" x14ac:dyDescent="0.25">
      <c r="A1543">
        <v>8139</v>
      </c>
      <c r="B1543" t="s">
        <v>106</v>
      </c>
      <c r="C1543" t="s">
        <v>545</v>
      </c>
      <c r="D1543" t="s">
        <v>482</v>
      </c>
      <c r="E1543" t="s">
        <v>483</v>
      </c>
      <c r="F1543" t="s">
        <v>105</v>
      </c>
      <c r="AI1543" s="9"/>
      <c r="AS1543" s="9">
        <v>10600000000</v>
      </c>
      <c r="AT1543" s="10">
        <v>43100</v>
      </c>
      <c r="BC1543" s="9"/>
      <c r="BF1543" s="9"/>
    </row>
    <row r="1544" spans="1:58" x14ac:dyDescent="0.25">
      <c r="A1544">
        <v>8139</v>
      </c>
      <c r="B1544" t="s">
        <v>106</v>
      </c>
      <c r="C1544" t="s">
        <v>545</v>
      </c>
      <c r="D1544" t="s">
        <v>482</v>
      </c>
      <c r="E1544" t="s">
        <v>483</v>
      </c>
      <c r="F1544" t="s">
        <v>1692</v>
      </c>
      <c r="AI1544" s="9"/>
      <c r="AS1544" s="9">
        <v>17611000000</v>
      </c>
      <c r="AT1544" s="10">
        <v>43100</v>
      </c>
      <c r="BC1544" s="9"/>
      <c r="BF1544" s="9"/>
    </row>
    <row r="1545" spans="1:58" x14ac:dyDescent="0.25">
      <c r="A1545">
        <v>8139</v>
      </c>
      <c r="B1545" t="s">
        <v>106</v>
      </c>
      <c r="C1545" t="s">
        <v>545</v>
      </c>
      <c r="D1545" t="s">
        <v>482</v>
      </c>
      <c r="E1545" t="s">
        <v>483</v>
      </c>
      <c r="F1545" t="s">
        <v>834</v>
      </c>
      <c r="AI1545" s="9"/>
      <c r="AS1545" s="9">
        <v>5418000000</v>
      </c>
      <c r="AT1545" s="10">
        <v>43100</v>
      </c>
      <c r="BC1545" s="9"/>
      <c r="BF1545" s="9"/>
    </row>
    <row r="1546" spans="1:58" x14ac:dyDescent="0.25">
      <c r="A1546">
        <v>8139</v>
      </c>
      <c r="B1546" t="s">
        <v>106</v>
      </c>
      <c r="C1546" t="s">
        <v>545</v>
      </c>
      <c r="D1546" t="s">
        <v>482</v>
      </c>
      <c r="E1546" t="s">
        <v>483</v>
      </c>
      <c r="F1546" t="s">
        <v>1693</v>
      </c>
      <c r="AI1546" s="9"/>
      <c r="AS1546" s="9">
        <v>9166000000</v>
      </c>
      <c r="AT1546" s="10">
        <v>43100</v>
      </c>
      <c r="BC1546" s="9"/>
      <c r="BF1546" s="9"/>
    </row>
    <row r="1547" spans="1:58" x14ac:dyDescent="0.25">
      <c r="A1547">
        <v>8139</v>
      </c>
      <c r="B1547" t="s">
        <v>106</v>
      </c>
      <c r="C1547" t="s">
        <v>545</v>
      </c>
      <c r="D1547" t="s">
        <v>482</v>
      </c>
      <c r="E1547" t="s">
        <v>483</v>
      </c>
      <c r="F1547" t="s">
        <v>1694</v>
      </c>
      <c r="AI1547" s="9"/>
      <c r="AS1547" s="9">
        <v>-1985000000</v>
      </c>
      <c r="AT1547" s="10">
        <v>43100</v>
      </c>
      <c r="BC1547" s="9"/>
      <c r="BF1547" s="9"/>
    </row>
    <row r="1548" spans="1:58" x14ac:dyDescent="0.25">
      <c r="A1548">
        <v>13281</v>
      </c>
      <c r="B1548" t="s">
        <v>131</v>
      </c>
      <c r="C1548" t="s">
        <v>547</v>
      </c>
      <c r="D1548" t="s">
        <v>482</v>
      </c>
      <c r="E1548" t="s">
        <v>483</v>
      </c>
      <c r="F1548" t="s">
        <v>1222</v>
      </c>
      <c r="AI1548" s="9"/>
      <c r="AS1548" s="9">
        <v>2368000000</v>
      </c>
      <c r="AT1548" s="10">
        <v>43100</v>
      </c>
      <c r="BC1548" s="9"/>
      <c r="BF1548" s="9"/>
    </row>
    <row r="1549" spans="1:58" x14ac:dyDescent="0.25">
      <c r="A1549">
        <v>13281</v>
      </c>
      <c r="B1549" t="s">
        <v>131</v>
      </c>
      <c r="C1549" t="s">
        <v>547</v>
      </c>
      <c r="D1549" t="s">
        <v>482</v>
      </c>
      <c r="E1549" t="s">
        <v>483</v>
      </c>
      <c r="F1549" t="s">
        <v>1705</v>
      </c>
      <c r="AI1549" s="9"/>
      <c r="AS1549" s="9">
        <v>1376000000</v>
      </c>
      <c r="AT1549" s="10">
        <v>43100</v>
      </c>
      <c r="BC1549" s="9"/>
      <c r="BF1549" s="9"/>
    </row>
    <row r="1550" spans="1:58" x14ac:dyDescent="0.25">
      <c r="A1550">
        <v>1341</v>
      </c>
      <c r="B1550" t="s">
        <v>135</v>
      </c>
      <c r="C1550" t="s">
        <v>547</v>
      </c>
      <c r="D1550" t="s">
        <v>482</v>
      </c>
      <c r="E1550" t="s">
        <v>455</v>
      </c>
      <c r="F1550" t="s">
        <v>797</v>
      </c>
      <c r="AI1550" s="9"/>
      <c r="AS1550" s="9">
        <v>7764140000</v>
      </c>
      <c r="AT1550" s="10">
        <v>43100</v>
      </c>
      <c r="BC1550" s="9"/>
      <c r="BF1550" s="9"/>
    </row>
    <row r="1551" spans="1:58" x14ac:dyDescent="0.25">
      <c r="A1551">
        <v>794</v>
      </c>
      <c r="B1551" t="s">
        <v>159</v>
      </c>
      <c r="C1551" t="s">
        <v>545</v>
      </c>
      <c r="D1551" t="s">
        <v>482</v>
      </c>
      <c r="E1551" t="s">
        <v>455</v>
      </c>
      <c r="F1551" t="s">
        <v>658</v>
      </c>
      <c r="AI1551" s="9"/>
      <c r="AS1551" s="9">
        <v>551000000</v>
      </c>
      <c r="AT1551" s="10">
        <v>43100</v>
      </c>
      <c r="BC1551" s="9"/>
      <c r="BF1551" s="9"/>
    </row>
    <row r="1552" spans="1:58" x14ac:dyDescent="0.25">
      <c r="A1552">
        <v>794</v>
      </c>
      <c r="B1552" t="s">
        <v>159</v>
      </c>
      <c r="C1552" t="s">
        <v>545</v>
      </c>
      <c r="D1552" t="s">
        <v>482</v>
      </c>
      <c r="E1552" t="s">
        <v>455</v>
      </c>
      <c r="F1552" s="27" t="s">
        <v>1726</v>
      </c>
      <c r="AI1552" s="9"/>
      <c r="AS1552" s="9">
        <v>-1438000000</v>
      </c>
      <c r="AT1552" s="10">
        <v>43100</v>
      </c>
      <c r="BC1552" s="9"/>
      <c r="BF1552" s="9"/>
    </row>
    <row r="1553" spans="1:58" x14ac:dyDescent="0.25">
      <c r="A1553">
        <v>513</v>
      </c>
      <c r="B1553" t="s">
        <v>234</v>
      </c>
      <c r="C1553" t="s">
        <v>552</v>
      </c>
      <c r="D1553" t="s">
        <v>482</v>
      </c>
      <c r="E1553" t="s">
        <v>455</v>
      </c>
      <c r="F1553" t="s">
        <v>1730</v>
      </c>
      <c r="AI1553" s="9"/>
      <c r="AS1553" s="9">
        <v>15208495000</v>
      </c>
      <c r="AT1553" s="10">
        <v>43100</v>
      </c>
      <c r="BC1553" s="9"/>
      <c r="BF1553" s="9"/>
    </row>
    <row r="1554" spans="1:58" x14ac:dyDescent="0.25">
      <c r="A1554">
        <v>928</v>
      </c>
      <c r="B1554" t="s">
        <v>266</v>
      </c>
      <c r="C1554" t="s">
        <v>545</v>
      </c>
      <c r="D1554" t="s">
        <v>482</v>
      </c>
      <c r="E1554" t="s">
        <v>483</v>
      </c>
      <c r="F1554" t="s">
        <v>1734</v>
      </c>
      <c r="AI1554" s="9"/>
      <c r="AS1554" s="9">
        <v>324237000</v>
      </c>
      <c r="AT1554" s="10">
        <v>43100</v>
      </c>
      <c r="BC1554" s="9"/>
      <c r="BF1554" s="9"/>
    </row>
    <row r="1555" spans="1:58" x14ac:dyDescent="0.25">
      <c r="A1555">
        <v>8083</v>
      </c>
      <c r="B1555" t="s">
        <v>282</v>
      </c>
      <c r="C1555" t="s">
        <v>541</v>
      </c>
      <c r="D1555" t="s">
        <v>482</v>
      </c>
      <c r="E1555" t="s">
        <v>455</v>
      </c>
      <c r="F1555" t="s">
        <v>1749</v>
      </c>
      <c r="AI1555" s="9"/>
      <c r="AS1555" s="9">
        <v>423500000</v>
      </c>
      <c r="AT1555" s="10">
        <v>43100</v>
      </c>
      <c r="BC1555" s="9"/>
      <c r="BF1555" s="9"/>
    </row>
    <row r="1556" spans="1:58" x14ac:dyDescent="0.25">
      <c r="A1556">
        <v>8083</v>
      </c>
      <c r="B1556" t="s">
        <v>282</v>
      </c>
      <c r="C1556" t="s">
        <v>541</v>
      </c>
      <c r="D1556" t="s">
        <v>482</v>
      </c>
      <c r="E1556" t="s">
        <v>483</v>
      </c>
      <c r="F1556" t="s">
        <v>275</v>
      </c>
      <c r="AI1556" s="9"/>
      <c r="AS1556" s="9">
        <v>46300000</v>
      </c>
      <c r="AT1556" s="10">
        <v>43100</v>
      </c>
      <c r="BC1556" s="9"/>
      <c r="BF1556" s="9"/>
    </row>
    <row r="1557" spans="1:58" x14ac:dyDescent="0.25">
      <c r="A1557">
        <v>8083</v>
      </c>
      <c r="B1557" t="s">
        <v>282</v>
      </c>
      <c r="C1557" t="s">
        <v>541</v>
      </c>
      <c r="D1557" t="s">
        <v>482</v>
      </c>
      <c r="E1557" t="s">
        <v>483</v>
      </c>
      <c r="F1557" t="s">
        <v>1750</v>
      </c>
      <c r="AI1557" s="9"/>
      <c r="AS1557" s="9">
        <v>974000000</v>
      </c>
      <c r="AT1557" s="10">
        <v>43100</v>
      </c>
      <c r="BC1557" s="9"/>
      <c r="BF1557" s="9"/>
    </row>
    <row r="1558" spans="1:58" x14ac:dyDescent="0.25">
      <c r="A1558">
        <v>8083</v>
      </c>
      <c r="B1558" t="s">
        <v>282</v>
      </c>
      <c r="C1558" t="s">
        <v>541</v>
      </c>
      <c r="D1558" t="s">
        <v>482</v>
      </c>
      <c r="E1558" t="s">
        <v>483</v>
      </c>
      <c r="F1558" t="s">
        <v>1751</v>
      </c>
      <c r="AI1558" s="9"/>
      <c r="AS1558" s="9">
        <v>199500000</v>
      </c>
      <c r="AT1558" s="10">
        <v>43100</v>
      </c>
      <c r="BC1558" s="9"/>
      <c r="BF1558" s="9"/>
    </row>
    <row r="1559" spans="1:58" x14ac:dyDescent="0.25">
      <c r="A1559">
        <v>8083</v>
      </c>
      <c r="B1559" t="s">
        <v>282</v>
      </c>
      <c r="C1559" t="s">
        <v>541</v>
      </c>
      <c r="D1559" t="s">
        <v>482</v>
      </c>
      <c r="E1559" t="s">
        <v>483</v>
      </c>
      <c r="F1559" t="s">
        <v>1752</v>
      </c>
      <c r="AI1559" s="9"/>
      <c r="AS1559" s="9">
        <v>343800000</v>
      </c>
      <c r="AT1559" s="10">
        <v>43100</v>
      </c>
      <c r="BC1559" s="9"/>
      <c r="BF1559" s="9"/>
    </row>
    <row r="1560" spans="1:58" x14ac:dyDescent="0.25">
      <c r="A1560">
        <v>8329</v>
      </c>
      <c r="B1560" t="s">
        <v>334</v>
      </c>
      <c r="C1560" t="s">
        <v>463</v>
      </c>
      <c r="D1560" t="s">
        <v>482</v>
      </c>
      <c r="E1560" t="s">
        <v>483</v>
      </c>
      <c r="F1560" t="s">
        <v>1759</v>
      </c>
      <c r="AI1560" s="9"/>
      <c r="AS1560" s="9">
        <v>3937000</v>
      </c>
      <c r="AT1560" s="10">
        <v>43100</v>
      </c>
      <c r="BC1560" s="9"/>
      <c r="BF1560" s="9"/>
    </row>
    <row r="1561" spans="1:58" x14ac:dyDescent="0.25">
      <c r="A1561">
        <v>8430</v>
      </c>
      <c r="B1561" t="s">
        <v>339</v>
      </c>
      <c r="C1561" t="s">
        <v>463</v>
      </c>
      <c r="D1561" t="s">
        <v>482</v>
      </c>
      <c r="E1561" t="s">
        <v>455</v>
      </c>
      <c r="F1561" t="s">
        <v>1767</v>
      </c>
      <c r="AI1561" s="9"/>
      <c r="AS1561" s="9">
        <v>208800000</v>
      </c>
      <c r="AT1561" s="10">
        <v>43100</v>
      </c>
      <c r="BC1561" s="9"/>
      <c r="BF1561" s="9"/>
    </row>
    <row r="1562" spans="1:58" x14ac:dyDescent="0.25">
      <c r="A1562">
        <v>8061</v>
      </c>
      <c r="B1562" t="s">
        <v>93</v>
      </c>
      <c r="C1562" t="s">
        <v>544</v>
      </c>
      <c r="D1562" t="s">
        <v>482</v>
      </c>
      <c r="E1562" t="s">
        <v>483</v>
      </c>
      <c r="F1562" t="s">
        <v>1792</v>
      </c>
      <c r="AI1562" s="9"/>
      <c r="AS1562" s="9">
        <v>220265000</v>
      </c>
      <c r="AT1562" s="10">
        <v>43008</v>
      </c>
      <c r="BC1562" s="9"/>
      <c r="BF1562" s="9"/>
    </row>
    <row r="1563" spans="1:58" x14ac:dyDescent="0.25">
      <c r="A1563">
        <v>8061</v>
      </c>
      <c r="B1563" t="s">
        <v>93</v>
      </c>
      <c r="C1563" t="s">
        <v>544</v>
      </c>
      <c r="D1563" t="s">
        <v>482</v>
      </c>
      <c r="E1563" t="s">
        <v>483</v>
      </c>
      <c r="F1563" t="s">
        <v>1793</v>
      </c>
      <c r="AI1563" s="9"/>
      <c r="AS1563" s="9">
        <v>4547004000</v>
      </c>
      <c r="AT1563" s="10">
        <v>43008</v>
      </c>
      <c r="BC1563" s="9"/>
      <c r="BF1563" s="9"/>
    </row>
    <row r="1564" spans="1:58" x14ac:dyDescent="0.25">
      <c r="A1564">
        <v>716</v>
      </c>
      <c r="B1564" t="s">
        <v>87</v>
      </c>
      <c r="C1564" t="s">
        <v>543</v>
      </c>
      <c r="D1564" t="s">
        <v>482</v>
      </c>
      <c r="E1564" t="s">
        <v>455</v>
      </c>
      <c r="F1564" t="s">
        <v>1800</v>
      </c>
      <c r="AI1564" s="9"/>
      <c r="AS1564" s="9">
        <v>798592000</v>
      </c>
      <c r="AT1564" s="10">
        <v>43100</v>
      </c>
      <c r="BC1564" s="9"/>
      <c r="BF1564" s="9"/>
    </row>
    <row r="1565" spans="1:58" x14ac:dyDescent="0.25">
      <c r="A1565">
        <v>716</v>
      </c>
      <c r="B1565" t="s">
        <v>87</v>
      </c>
      <c r="C1565" t="s">
        <v>543</v>
      </c>
      <c r="D1565" t="s">
        <v>482</v>
      </c>
      <c r="E1565" t="s">
        <v>455</v>
      </c>
      <c r="F1565" t="s">
        <v>1801</v>
      </c>
      <c r="AI1565" s="9"/>
      <c r="AS1565" s="9">
        <v>252000000</v>
      </c>
      <c r="AT1565" s="10">
        <v>43100</v>
      </c>
      <c r="BC1565" s="9"/>
      <c r="BF1565" s="9"/>
    </row>
    <row r="1566" spans="1:58" x14ac:dyDescent="0.25">
      <c r="A1566">
        <v>716</v>
      </c>
      <c r="B1566" t="s">
        <v>87</v>
      </c>
      <c r="C1566" t="s">
        <v>543</v>
      </c>
      <c r="D1566" t="s">
        <v>482</v>
      </c>
      <c r="E1566" t="s">
        <v>455</v>
      </c>
      <c r="F1566" t="s">
        <v>643</v>
      </c>
      <c r="AI1566" s="9"/>
      <c r="AS1566" s="9">
        <v>361897000</v>
      </c>
      <c r="AT1566" s="10">
        <v>43100</v>
      </c>
      <c r="BC1566" s="9"/>
      <c r="BF1566" s="9"/>
    </row>
    <row r="1567" spans="1:58" x14ac:dyDescent="0.25">
      <c r="A1567">
        <v>716</v>
      </c>
      <c r="B1567" t="s">
        <v>87</v>
      </c>
      <c r="C1567" t="s">
        <v>543</v>
      </c>
      <c r="D1567" t="s">
        <v>482</v>
      </c>
      <c r="E1567" t="s">
        <v>455</v>
      </c>
      <c r="F1567" t="s">
        <v>640</v>
      </c>
      <c r="AI1567" s="9"/>
      <c r="AS1567" s="9">
        <v>280104000</v>
      </c>
      <c r="AT1567" s="10">
        <v>43100</v>
      </c>
      <c r="BC1567" s="9"/>
      <c r="BF1567" s="9"/>
    </row>
    <row r="1568" spans="1:58" x14ac:dyDescent="0.25">
      <c r="A1568">
        <v>1243</v>
      </c>
      <c r="B1568" t="s">
        <v>76</v>
      </c>
      <c r="C1568" t="s">
        <v>543</v>
      </c>
      <c r="D1568" t="s">
        <v>482</v>
      </c>
      <c r="E1568" t="s">
        <v>455</v>
      </c>
      <c r="F1568" t="s">
        <v>1809</v>
      </c>
      <c r="AI1568" s="9"/>
      <c r="AS1568" s="9">
        <v>1295490941.5</v>
      </c>
      <c r="AT1568" s="10">
        <v>43100</v>
      </c>
      <c r="BC1568" s="9"/>
      <c r="BF1568" s="9"/>
    </row>
    <row r="1569" spans="1:58" x14ac:dyDescent="0.25">
      <c r="A1569">
        <v>1243</v>
      </c>
      <c r="B1569" t="s">
        <v>76</v>
      </c>
      <c r="C1569" t="s">
        <v>543</v>
      </c>
      <c r="D1569" t="s">
        <v>482</v>
      </c>
      <c r="E1569" t="s">
        <v>455</v>
      </c>
      <c r="F1569" t="s">
        <v>1810</v>
      </c>
      <c r="AI1569" s="9"/>
      <c r="AS1569" s="9">
        <v>1427151314.1600001</v>
      </c>
      <c r="AT1569" s="10">
        <v>43100</v>
      </c>
      <c r="BC1569" s="9"/>
      <c r="BF1569" s="9"/>
    </row>
    <row r="1570" spans="1:58" x14ac:dyDescent="0.25">
      <c r="A1570">
        <v>1243</v>
      </c>
      <c r="B1570" t="s">
        <v>76</v>
      </c>
      <c r="C1570" t="s">
        <v>543</v>
      </c>
      <c r="D1570" t="s">
        <v>482</v>
      </c>
      <c r="E1570" t="s">
        <v>455</v>
      </c>
      <c r="F1570" t="s">
        <v>903</v>
      </c>
      <c r="AI1570" s="9"/>
      <c r="AS1570" s="9">
        <v>1479438429.5999999</v>
      </c>
      <c r="AT1570" s="10">
        <v>43100</v>
      </c>
      <c r="BC1570" s="9"/>
      <c r="BF1570" s="9"/>
    </row>
    <row r="1571" spans="1:58" x14ac:dyDescent="0.25">
      <c r="A1571">
        <v>1243</v>
      </c>
      <c r="B1571" t="s">
        <v>76</v>
      </c>
      <c r="C1571" t="s">
        <v>543</v>
      </c>
      <c r="D1571" t="s">
        <v>482</v>
      </c>
      <c r="E1571" t="s">
        <v>455</v>
      </c>
      <c r="F1571" t="s">
        <v>1811</v>
      </c>
      <c r="AI1571" s="9"/>
      <c r="AS1571" s="9"/>
      <c r="AT1571" s="10"/>
      <c r="BC1571" s="9"/>
      <c r="BF1571" s="9"/>
    </row>
    <row r="1572" spans="1:58" x14ac:dyDescent="0.25">
      <c r="A1572">
        <v>533</v>
      </c>
      <c r="B1572" t="s">
        <v>1156</v>
      </c>
      <c r="C1572" t="s">
        <v>539</v>
      </c>
      <c r="D1572" t="s">
        <v>482</v>
      </c>
      <c r="E1572" t="s">
        <v>455</v>
      </c>
      <c r="F1572" t="s">
        <v>1816</v>
      </c>
      <c r="AI1572" s="9"/>
      <c r="AS1572" s="9">
        <v>2873182000</v>
      </c>
      <c r="AT1572" s="10">
        <v>43100</v>
      </c>
      <c r="BC1572" s="9"/>
      <c r="BF1572" s="9"/>
    </row>
    <row r="1573" spans="1:58" x14ac:dyDescent="0.25">
      <c r="A1573">
        <v>533</v>
      </c>
      <c r="B1573" t="s">
        <v>1156</v>
      </c>
      <c r="C1573" t="s">
        <v>539</v>
      </c>
      <c r="D1573" t="s">
        <v>482</v>
      </c>
      <c r="E1573" t="s">
        <v>455</v>
      </c>
      <c r="F1573" t="s">
        <v>1817</v>
      </c>
      <c r="AI1573" s="9"/>
      <c r="AS1573" s="9">
        <v>1560290000</v>
      </c>
      <c r="AT1573" s="10">
        <v>43100</v>
      </c>
      <c r="BC1573" s="9"/>
      <c r="BF1573" s="9"/>
    </row>
    <row r="1574" spans="1:58" x14ac:dyDescent="0.25">
      <c r="A1574">
        <v>533</v>
      </c>
      <c r="B1574" t="s">
        <v>1156</v>
      </c>
      <c r="C1574" t="s">
        <v>539</v>
      </c>
      <c r="D1574" t="s">
        <v>482</v>
      </c>
      <c r="E1574" t="s">
        <v>455</v>
      </c>
      <c r="F1574" t="s">
        <v>1818</v>
      </c>
      <c r="AI1574" s="9"/>
      <c r="AS1574" s="9">
        <v>399000</v>
      </c>
      <c r="AT1574" s="10">
        <v>43100</v>
      </c>
      <c r="BC1574" s="9"/>
      <c r="BF1574" s="9"/>
    </row>
    <row r="1575" spans="1:58" x14ac:dyDescent="0.25">
      <c r="A1575">
        <v>533</v>
      </c>
      <c r="B1575" t="s">
        <v>1156</v>
      </c>
      <c r="C1575" t="s">
        <v>539</v>
      </c>
      <c r="D1575" t="s">
        <v>482</v>
      </c>
      <c r="E1575" t="s">
        <v>455</v>
      </c>
      <c r="F1575" t="s">
        <v>588</v>
      </c>
      <c r="AI1575" s="9"/>
      <c r="AS1575" s="9">
        <v>302663000</v>
      </c>
      <c r="AT1575" s="10">
        <v>43100</v>
      </c>
      <c r="BC1575" s="9"/>
      <c r="BF1575" s="9"/>
    </row>
    <row r="1576" spans="1:58" x14ac:dyDescent="0.25">
      <c r="A1576">
        <v>1171</v>
      </c>
      <c r="B1576" t="s">
        <v>71</v>
      </c>
      <c r="C1576" t="s">
        <v>543</v>
      </c>
      <c r="D1576" t="s">
        <v>482</v>
      </c>
      <c r="E1576" t="s">
        <v>455</v>
      </c>
      <c r="F1576" t="s">
        <v>1829</v>
      </c>
      <c r="AI1576" s="9"/>
      <c r="AS1576" s="9">
        <v>272872000</v>
      </c>
      <c r="AT1576" s="10">
        <v>43100</v>
      </c>
      <c r="BC1576" s="9"/>
      <c r="BF1576" s="9"/>
    </row>
    <row r="1577" spans="1:58" x14ac:dyDescent="0.25">
      <c r="A1577">
        <v>1171</v>
      </c>
      <c r="B1577" t="s">
        <v>71</v>
      </c>
      <c r="C1577" t="s">
        <v>543</v>
      </c>
      <c r="D1577" t="s">
        <v>482</v>
      </c>
      <c r="E1577" t="s">
        <v>455</v>
      </c>
      <c r="F1577" t="s">
        <v>1830</v>
      </c>
      <c r="AI1577" s="9"/>
      <c r="AS1577" s="9">
        <v>198097000</v>
      </c>
      <c r="AT1577" s="10">
        <v>43100</v>
      </c>
      <c r="BC1577" s="9"/>
      <c r="BF1577" s="9"/>
    </row>
    <row r="1578" spans="1:58" x14ac:dyDescent="0.25">
      <c r="A1578">
        <v>1129</v>
      </c>
      <c r="B1578" t="s">
        <v>66</v>
      </c>
      <c r="C1578" t="s">
        <v>543</v>
      </c>
      <c r="D1578" t="s">
        <v>482</v>
      </c>
      <c r="E1578" t="s">
        <v>455</v>
      </c>
      <c r="F1578" t="s">
        <v>1837</v>
      </c>
      <c r="AI1578" s="9"/>
      <c r="AS1578" s="9">
        <v>2187857492.3899999</v>
      </c>
      <c r="AT1578" s="10">
        <v>43100</v>
      </c>
      <c r="BC1578" s="9"/>
      <c r="BF1578" s="9"/>
    </row>
    <row r="1579" spans="1:58" x14ac:dyDescent="0.25">
      <c r="A1579">
        <v>1129</v>
      </c>
      <c r="B1579" t="s">
        <v>66</v>
      </c>
      <c r="C1579" t="s">
        <v>543</v>
      </c>
      <c r="D1579" t="s">
        <v>482</v>
      </c>
      <c r="E1579" t="s">
        <v>455</v>
      </c>
      <c r="F1579" t="s">
        <v>1839</v>
      </c>
      <c r="AI1579" s="9"/>
      <c r="AS1579" s="9">
        <v>1091973852.9000001</v>
      </c>
      <c r="AT1579" s="10">
        <v>43100</v>
      </c>
      <c r="BC1579" s="9"/>
      <c r="BF1579" s="9"/>
    </row>
    <row r="1580" spans="1:58" x14ac:dyDescent="0.25">
      <c r="A1580">
        <v>1129</v>
      </c>
      <c r="B1580" t="s">
        <v>66</v>
      </c>
      <c r="C1580" t="s">
        <v>543</v>
      </c>
      <c r="D1580" t="s">
        <v>482</v>
      </c>
      <c r="E1580" t="s">
        <v>455</v>
      </c>
      <c r="F1580" t="s">
        <v>1838</v>
      </c>
      <c r="AI1580" s="9"/>
      <c r="AS1580" s="9">
        <v>389561977.08999997</v>
      </c>
      <c r="AT1580" s="10">
        <v>43100</v>
      </c>
      <c r="BC1580" s="9"/>
      <c r="BF1580" s="9"/>
    </row>
    <row r="1581" spans="1:58" x14ac:dyDescent="0.25">
      <c r="A1581">
        <v>1129</v>
      </c>
      <c r="B1581" t="s">
        <v>66</v>
      </c>
      <c r="C1581" t="s">
        <v>543</v>
      </c>
      <c r="D1581" t="s">
        <v>482</v>
      </c>
      <c r="E1581" t="s">
        <v>455</v>
      </c>
      <c r="F1581" t="s">
        <v>458</v>
      </c>
      <c r="AI1581" s="9"/>
      <c r="AS1581" s="9">
        <v>61945626.700000003</v>
      </c>
      <c r="AT1581" s="10">
        <v>43100</v>
      </c>
      <c r="BC1581" s="9"/>
      <c r="BF1581" s="9"/>
    </row>
    <row r="1582" spans="1:58" x14ac:dyDescent="0.25">
      <c r="A1582">
        <v>717</v>
      </c>
      <c r="B1582" t="s">
        <v>69</v>
      </c>
      <c r="C1582" t="s">
        <v>543</v>
      </c>
      <c r="D1582" t="s">
        <v>482</v>
      </c>
      <c r="E1582" t="s">
        <v>455</v>
      </c>
      <c r="F1582" t="s">
        <v>820</v>
      </c>
      <c r="AI1582" s="9"/>
      <c r="AS1582" s="9">
        <v>2022924912.3099999</v>
      </c>
      <c r="AT1582" s="10">
        <v>43100</v>
      </c>
      <c r="BC1582" s="9"/>
      <c r="BF1582" s="9"/>
    </row>
    <row r="1583" spans="1:58" x14ac:dyDescent="0.25">
      <c r="A1583">
        <v>717</v>
      </c>
      <c r="B1583" t="s">
        <v>69</v>
      </c>
      <c r="C1583" t="s">
        <v>543</v>
      </c>
      <c r="D1583" t="s">
        <v>482</v>
      </c>
      <c r="E1583" t="s">
        <v>455</v>
      </c>
      <c r="F1583" t="s">
        <v>859</v>
      </c>
      <c r="AI1583" s="9"/>
      <c r="AS1583" s="9">
        <v>2200140035.8499999</v>
      </c>
      <c r="AT1583" s="10">
        <v>43100</v>
      </c>
      <c r="BC1583" s="9"/>
      <c r="BF1583" s="9"/>
    </row>
    <row r="1584" spans="1:58" x14ac:dyDescent="0.25">
      <c r="A1584">
        <v>717</v>
      </c>
      <c r="B1584" t="s">
        <v>69</v>
      </c>
      <c r="C1584" t="s">
        <v>543</v>
      </c>
      <c r="D1584" t="s">
        <v>482</v>
      </c>
      <c r="E1584" t="s">
        <v>455</v>
      </c>
      <c r="F1584" t="s">
        <v>1844</v>
      </c>
      <c r="AI1584" s="9"/>
      <c r="AS1584" s="9">
        <v>589466893.40999997</v>
      </c>
      <c r="AT1584" s="10">
        <v>43100</v>
      </c>
      <c r="BC1584" s="9"/>
      <c r="BF1584" s="9"/>
    </row>
    <row r="1585" spans="1:58" x14ac:dyDescent="0.25">
      <c r="A1585">
        <v>717</v>
      </c>
      <c r="B1585" t="s">
        <v>69</v>
      </c>
      <c r="C1585" t="s">
        <v>543</v>
      </c>
      <c r="D1585" t="s">
        <v>482</v>
      </c>
      <c r="E1585" t="s">
        <v>455</v>
      </c>
      <c r="F1585" t="s">
        <v>1845</v>
      </c>
      <c r="AI1585" s="9"/>
      <c r="AS1585" s="9">
        <v>-346361318.98000002</v>
      </c>
      <c r="AT1585" s="10">
        <v>43100</v>
      </c>
      <c r="BC1585" s="9"/>
      <c r="BF1585" s="9"/>
    </row>
    <row r="1586" spans="1:58" x14ac:dyDescent="0.25">
      <c r="A1586">
        <v>8086</v>
      </c>
      <c r="B1586" t="s">
        <v>127</v>
      </c>
      <c r="C1586" t="s">
        <v>545</v>
      </c>
      <c r="D1586" t="s">
        <v>482</v>
      </c>
      <c r="E1586" t="s">
        <v>483</v>
      </c>
      <c r="F1586" t="s">
        <v>2011</v>
      </c>
      <c r="AI1586" s="9">
        <v>743981000</v>
      </c>
      <c r="AJ1586" s="10">
        <v>42735</v>
      </c>
      <c r="AS1586" s="9">
        <v>749626000</v>
      </c>
      <c r="AT1586" s="10">
        <v>43100</v>
      </c>
      <c r="BC1586" s="9"/>
      <c r="BF1586" s="9"/>
    </row>
    <row r="1587" spans="1:58" x14ac:dyDescent="0.25">
      <c r="A1587">
        <v>8086</v>
      </c>
      <c r="B1587" t="s">
        <v>127</v>
      </c>
      <c r="C1587" t="s">
        <v>545</v>
      </c>
      <c r="D1587" t="s">
        <v>482</v>
      </c>
      <c r="E1587" t="s">
        <v>483</v>
      </c>
      <c r="F1587" t="s">
        <v>2012</v>
      </c>
      <c r="AI1587" s="9">
        <v>359556000</v>
      </c>
      <c r="AJ1587" s="10">
        <v>42735</v>
      </c>
      <c r="AS1587" s="9">
        <v>414368000</v>
      </c>
      <c r="AT1587" s="10">
        <v>43100</v>
      </c>
      <c r="BC1587" s="9"/>
      <c r="BF1587" s="9"/>
    </row>
    <row r="1588" spans="1:58" x14ac:dyDescent="0.25">
      <c r="A1588">
        <v>8086</v>
      </c>
      <c r="B1588" t="s">
        <v>127</v>
      </c>
      <c r="C1588" t="s">
        <v>545</v>
      </c>
      <c r="D1588" t="s">
        <v>482</v>
      </c>
      <c r="E1588" t="s">
        <v>483</v>
      </c>
      <c r="F1588" t="s">
        <v>2013</v>
      </c>
      <c r="AI1588" s="9">
        <v>187821000</v>
      </c>
      <c r="AJ1588" s="10">
        <v>42735</v>
      </c>
      <c r="AS1588" s="9">
        <v>194398000</v>
      </c>
      <c r="AT1588" s="10">
        <v>43100</v>
      </c>
      <c r="BC1588" s="9"/>
      <c r="BF1588" s="9"/>
    </row>
    <row r="1589" spans="1:58" x14ac:dyDescent="0.25">
      <c r="A1589">
        <v>8086</v>
      </c>
      <c r="B1589" t="s">
        <v>127</v>
      </c>
      <c r="C1589" t="s">
        <v>545</v>
      </c>
      <c r="D1589" t="s">
        <v>482</v>
      </c>
      <c r="E1589" t="s">
        <v>483</v>
      </c>
      <c r="F1589" t="s">
        <v>643</v>
      </c>
      <c r="AI1589" s="9">
        <v>35732000</v>
      </c>
      <c r="AJ1589" s="10">
        <v>42735</v>
      </c>
      <c r="AS1589" s="9">
        <v>66386000</v>
      </c>
      <c r="AT1589" s="10">
        <v>43100</v>
      </c>
      <c r="BC1589" s="9"/>
      <c r="BF1589" s="9"/>
    </row>
    <row r="1590" spans="1:58" x14ac:dyDescent="0.25">
      <c r="A1590">
        <v>8086</v>
      </c>
      <c r="B1590" t="s">
        <v>127</v>
      </c>
      <c r="C1590" t="s">
        <v>545</v>
      </c>
      <c r="D1590" t="s">
        <v>482</v>
      </c>
      <c r="E1590" t="s">
        <v>455</v>
      </c>
      <c r="F1590" t="s">
        <v>2014</v>
      </c>
      <c r="AI1590" s="9">
        <v>1117470000</v>
      </c>
      <c r="AJ1590" s="10">
        <v>42735</v>
      </c>
      <c r="AS1590" s="9">
        <v>1117500000</v>
      </c>
      <c r="AT1590" s="10">
        <v>43100</v>
      </c>
      <c r="BC1590" s="9"/>
      <c r="BF1590" s="9"/>
    </row>
    <row r="1591" spans="1:58" x14ac:dyDescent="0.25">
      <c r="A1591">
        <v>8086</v>
      </c>
      <c r="B1591" t="s">
        <v>127</v>
      </c>
      <c r="C1591" t="s">
        <v>545</v>
      </c>
      <c r="D1591" t="s">
        <v>482</v>
      </c>
      <c r="E1591" t="s">
        <v>455</v>
      </c>
      <c r="F1591" t="s">
        <v>2015</v>
      </c>
      <c r="AI1591" s="9">
        <v>307308000</v>
      </c>
      <c r="AJ1591" s="10">
        <v>42735</v>
      </c>
      <c r="AS1591" s="9">
        <v>307300000</v>
      </c>
      <c r="AT1591" s="10">
        <v>43100</v>
      </c>
      <c r="BC1591" s="9"/>
      <c r="BF1591" s="9"/>
    </row>
    <row r="1592" spans="1:58" x14ac:dyDescent="0.25">
      <c r="A1592">
        <v>1643</v>
      </c>
      <c r="B1592" t="s">
        <v>273</v>
      </c>
      <c r="C1592" t="s">
        <v>545</v>
      </c>
      <c r="D1592" t="s">
        <v>482</v>
      </c>
      <c r="E1592" t="s">
        <v>455</v>
      </c>
      <c r="F1592" t="s">
        <v>976</v>
      </c>
      <c r="AI1592" s="9"/>
      <c r="AS1592" s="9">
        <v>5247000</v>
      </c>
      <c r="AT1592" s="10">
        <v>43100</v>
      </c>
      <c r="BC1592" s="9"/>
      <c r="BF1592" s="9"/>
    </row>
    <row r="1593" spans="1:58" x14ac:dyDescent="0.25">
      <c r="A1593">
        <v>1643</v>
      </c>
      <c r="B1593" t="s">
        <v>273</v>
      </c>
      <c r="C1593" t="s">
        <v>545</v>
      </c>
      <c r="D1593" t="s">
        <v>482</v>
      </c>
      <c r="E1593" t="s">
        <v>455</v>
      </c>
      <c r="F1593" t="s">
        <v>2016</v>
      </c>
      <c r="AI1593" s="9"/>
      <c r="AS1593" s="9">
        <v>951896000</v>
      </c>
      <c r="AT1593" s="10">
        <v>43100</v>
      </c>
      <c r="BC1593" s="9"/>
      <c r="BF1593" s="9"/>
    </row>
    <row r="1594" spans="1:58" x14ac:dyDescent="0.25">
      <c r="A1594">
        <v>1643</v>
      </c>
      <c r="B1594" t="s">
        <v>273</v>
      </c>
      <c r="C1594" t="s">
        <v>545</v>
      </c>
      <c r="D1594" t="s">
        <v>482</v>
      </c>
      <c r="E1594" t="s">
        <v>483</v>
      </c>
      <c r="F1594" t="s">
        <v>33</v>
      </c>
      <c r="AI1594" s="9"/>
      <c r="AS1594" s="9">
        <v>12934000</v>
      </c>
      <c r="AT1594" s="10">
        <v>43100</v>
      </c>
      <c r="BC1594" s="9"/>
      <c r="BF1594" s="9"/>
    </row>
    <row r="1595" spans="1:58" x14ac:dyDescent="0.25">
      <c r="A1595">
        <v>1643</v>
      </c>
      <c r="B1595" t="s">
        <v>273</v>
      </c>
      <c r="C1595" t="s">
        <v>545</v>
      </c>
      <c r="D1595" t="s">
        <v>482</v>
      </c>
      <c r="E1595" t="s">
        <v>483</v>
      </c>
      <c r="F1595" t="s">
        <v>2017</v>
      </c>
      <c r="AI1595" s="9"/>
      <c r="AS1595" s="9">
        <v>1786000</v>
      </c>
      <c r="AT1595" s="10">
        <v>43100</v>
      </c>
      <c r="BC1595" s="9"/>
      <c r="BF1595" s="9"/>
    </row>
    <row r="1596" spans="1:58" x14ac:dyDescent="0.25">
      <c r="A1596">
        <v>1643</v>
      </c>
      <c r="B1596" t="s">
        <v>273</v>
      </c>
      <c r="C1596" t="s">
        <v>545</v>
      </c>
      <c r="D1596" t="s">
        <v>482</v>
      </c>
      <c r="E1596" t="s">
        <v>483</v>
      </c>
      <c r="F1596" t="s">
        <v>225</v>
      </c>
      <c r="AI1596" s="9"/>
      <c r="AS1596" s="9">
        <v>114180000</v>
      </c>
      <c r="AT1596" s="10">
        <v>43100</v>
      </c>
      <c r="BC1596" s="9"/>
      <c r="BF1596" s="9"/>
    </row>
    <row r="1597" spans="1:58" x14ac:dyDescent="0.25">
      <c r="A1597">
        <v>1643</v>
      </c>
      <c r="B1597" t="s">
        <v>273</v>
      </c>
      <c r="C1597" t="s">
        <v>545</v>
      </c>
      <c r="D1597" t="s">
        <v>482</v>
      </c>
      <c r="E1597" t="s">
        <v>483</v>
      </c>
      <c r="F1597" t="s">
        <v>151</v>
      </c>
      <c r="AI1597" s="9"/>
      <c r="AS1597" s="9">
        <v>492000</v>
      </c>
      <c r="AT1597" s="10">
        <v>43100</v>
      </c>
      <c r="BC1597" s="9"/>
      <c r="BF1597" s="9"/>
    </row>
    <row r="1598" spans="1:58" x14ac:dyDescent="0.25">
      <c r="A1598">
        <v>1643</v>
      </c>
      <c r="B1598" t="s">
        <v>273</v>
      </c>
      <c r="C1598" t="s">
        <v>545</v>
      </c>
      <c r="D1598" t="s">
        <v>482</v>
      </c>
      <c r="E1598" t="s">
        <v>483</v>
      </c>
      <c r="F1598" t="s">
        <v>2018</v>
      </c>
      <c r="AI1598" s="9"/>
      <c r="AS1598" s="9">
        <v>6026000</v>
      </c>
      <c r="AT1598" s="10">
        <v>43100</v>
      </c>
      <c r="BC1598" s="9"/>
      <c r="BF1598" s="9"/>
    </row>
    <row r="1599" spans="1:58" x14ac:dyDescent="0.25">
      <c r="A1599">
        <v>1643</v>
      </c>
      <c r="B1599" t="s">
        <v>273</v>
      </c>
      <c r="C1599" t="s">
        <v>545</v>
      </c>
      <c r="D1599" t="s">
        <v>482</v>
      </c>
      <c r="E1599" t="s">
        <v>483</v>
      </c>
      <c r="F1599" t="s">
        <v>926</v>
      </c>
      <c r="AI1599" s="9"/>
      <c r="AS1599" s="9">
        <v>79703000</v>
      </c>
      <c r="AT1599" s="10">
        <v>43100</v>
      </c>
      <c r="BC1599" s="9"/>
      <c r="BF1599" s="9"/>
    </row>
    <row r="1600" spans="1:58" x14ac:dyDescent="0.25">
      <c r="A1600">
        <v>1643</v>
      </c>
      <c r="B1600" t="s">
        <v>273</v>
      </c>
      <c r="C1600" t="s">
        <v>545</v>
      </c>
      <c r="D1600" t="s">
        <v>482</v>
      </c>
      <c r="E1600" t="s">
        <v>483</v>
      </c>
      <c r="F1600" t="s">
        <v>18</v>
      </c>
      <c r="AI1600" s="9"/>
      <c r="AS1600" s="9">
        <v>0</v>
      </c>
      <c r="AT1600" s="10">
        <v>43100</v>
      </c>
      <c r="BC1600" s="9"/>
      <c r="BF1600" s="9"/>
    </row>
    <row r="1601" spans="1:58" x14ac:dyDescent="0.25">
      <c r="A1601">
        <v>1643</v>
      </c>
      <c r="B1601" t="s">
        <v>273</v>
      </c>
      <c r="C1601" t="s">
        <v>545</v>
      </c>
      <c r="D1601" t="s">
        <v>482</v>
      </c>
      <c r="E1601" t="s">
        <v>483</v>
      </c>
      <c r="F1601" t="s">
        <v>2019</v>
      </c>
      <c r="AI1601" s="9"/>
      <c r="AS1601" s="9">
        <v>45827000</v>
      </c>
      <c r="AT1601" s="10">
        <v>43100</v>
      </c>
      <c r="BC1601" s="9"/>
      <c r="BF1601" s="9"/>
    </row>
    <row r="1602" spans="1:58" x14ac:dyDescent="0.25">
      <c r="A1602">
        <v>1643</v>
      </c>
      <c r="B1602" t="s">
        <v>273</v>
      </c>
      <c r="C1602" t="s">
        <v>545</v>
      </c>
      <c r="D1602" t="s">
        <v>482</v>
      </c>
      <c r="E1602" t="s">
        <v>483</v>
      </c>
      <c r="F1602" t="s">
        <v>2020</v>
      </c>
      <c r="AI1602" s="9"/>
      <c r="AS1602" s="9">
        <v>162000</v>
      </c>
      <c r="AT1602" s="10">
        <v>43100</v>
      </c>
      <c r="BC1602" s="9"/>
      <c r="BF1602" s="9"/>
    </row>
    <row r="1603" spans="1:58" x14ac:dyDescent="0.25">
      <c r="A1603">
        <v>1643</v>
      </c>
      <c r="B1603" t="s">
        <v>273</v>
      </c>
      <c r="C1603" t="s">
        <v>545</v>
      </c>
      <c r="D1603" t="s">
        <v>482</v>
      </c>
      <c r="E1603" t="s">
        <v>483</v>
      </c>
      <c r="F1603" t="s">
        <v>227</v>
      </c>
      <c r="AI1603" s="9"/>
      <c r="AS1603" s="9">
        <v>1418000</v>
      </c>
      <c r="AT1603" s="10">
        <v>43100</v>
      </c>
      <c r="BC1603" s="9"/>
      <c r="BF1603" s="9"/>
    </row>
    <row r="1604" spans="1:58" x14ac:dyDescent="0.25">
      <c r="A1604">
        <v>1643</v>
      </c>
      <c r="B1604" t="s">
        <v>273</v>
      </c>
      <c r="C1604" t="s">
        <v>545</v>
      </c>
      <c r="D1604" t="s">
        <v>482</v>
      </c>
      <c r="E1604" t="s">
        <v>483</v>
      </c>
      <c r="F1604" t="s">
        <v>2021</v>
      </c>
      <c r="AI1604" s="9"/>
      <c r="AS1604" s="9">
        <v>0</v>
      </c>
      <c r="AT1604" s="10">
        <v>43100</v>
      </c>
      <c r="BC1604" s="9"/>
      <c r="BF1604" s="9"/>
    </row>
    <row r="1605" spans="1:58" x14ac:dyDescent="0.25">
      <c r="A1605">
        <v>1643</v>
      </c>
      <c r="B1605" t="s">
        <v>273</v>
      </c>
      <c r="C1605" t="s">
        <v>545</v>
      </c>
      <c r="D1605" t="s">
        <v>482</v>
      </c>
      <c r="E1605" t="s">
        <v>483</v>
      </c>
      <c r="F1605" t="s">
        <v>30</v>
      </c>
      <c r="AI1605" s="9"/>
      <c r="AS1605" s="9">
        <v>2257000</v>
      </c>
      <c r="AT1605" s="10">
        <v>43100</v>
      </c>
      <c r="BC1605" s="9"/>
      <c r="BF1605" s="9"/>
    </row>
    <row r="1606" spans="1:58" x14ac:dyDescent="0.25">
      <c r="A1606">
        <v>1643</v>
      </c>
      <c r="B1606" t="s">
        <v>273</v>
      </c>
      <c r="C1606" t="s">
        <v>545</v>
      </c>
      <c r="D1606" t="s">
        <v>482</v>
      </c>
      <c r="E1606" t="s">
        <v>483</v>
      </c>
      <c r="F1606" t="s">
        <v>1071</v>
      </c>
      <c r="AI1606" s="9"/>
      <c r="AS1606" s="9">
        <v>140000</v>
      </c>
      <c r="AT1606" s="10">
        <v>43100</v>
      </c>
      <c r="BC1606" s="9"/>
      <c r="BF1606" s="9"/>
    </row>
    <row r="1607" spans="1:58" x14ac:dyDescent="0.25">
      <c r="A1607">
        <v>1643</v>
      </c>
      <c r="B1607" t="s">
        <v>273</v>
      </c>
      <c r="C1607" t="s">
        <v>545</v>
      </c>
      <c r="D1607" t="s">
        <v>482</v>
      </c>
      <c r="E1607" t="s">
        <v>483</v>
      </c>
      <c r="F1607" t="s">
        <v>113</v>
      </c>
      <c r="AI1607" s="9"/>
      <c r="AS1607" s="9">
        <v>2148000</v>
      </c>
      <c r="AT1607" s="10">
        <v>43100</v>
      </c>
      <c r="BC1607" s="9"/>
      <c r="BF1607" s="9"/>
    </row>
    <row r="1608" spans="1:58" x14ac:dyDescent="0.25">
      <c r="A1608">
        <v>1643</v>
      </c>
      <c r="B1608" t="s">
        <v>273</v>
      </c>
      <c r="C1608" t="s">
        <v>545</v>
      </c>
      <c r="D1608" t="s">
        <v>482</v>
      </c>
      <c r="E1608" t="s">
        <v>483</v>
      </c>
      <c r="F1608" t="s">
        <v>219</v>
      </c>
      <c r="AI1608" s="9"/>
      <c r="AS1608" s="9">
        <v>1041000</v>
      </c>
      <c r="AT1608" s="10">
        <v>43100</v>
      </c>
      <c r="BC1608" s="9"/>
      <c r="BF1608" s="9"/>
    </row>
    <row r="1609" spans="1:58" x14ac:dyDescent="0.25">
      <c r="A1609">
        <v>1643</v>
      </c>
      <c r="B1609" t="s">
        <v>273</v>
      </c>
      <c r="C1609" t="s">
        <v>545</v>
      </c>
      <c r="D1609" t="s">
        <v>482</v>
      </c>
      <c r="E1609" t="s">
        <v>483</v>
      </c>
      <c r="F1609" t="s">
        <v>2022</v>
      </c>
      <c r="AI1609" s="9"/>
      <c r="AS1609" s="9">
        <v>573000</v>
      </c>
      <c r="AT1609" s="10">
        <v>43100</v>
      </c>
      <c r="BC1609" s="9"/>
      <c r="BF1609" s="9"/>
    </row>
    <row r="1610" spans="1:58" x14ac:dyDescent="0.25">
      <c r="A1610">
        <v>1643</v>
      </c>
      <c r="B1610" t="s">
        <v>273</v>
      </c>
      <c r="C1610" t="s">
        <v>545</v>
      </c>
      <c r="D1610" t="s">
        <v>482</v>
      </c>
      <c r="E1610" t="s">
        <v>455</v>
      </c>
      <c r="F1610" t="s">
        <v>1221</v>
      </c>
      <c r="AI1610" s="9"/>
      <c r="AS1610" s="9">
        <v>-256320000</v>
      </c>
      <c r="AT1610" s="10">
        <v>43100</v>
      </c>
      <c r="BC1610" s="9"/>
      <c r="BF1610" s="9"/>
    </row>
    <row r="1611" spans="1:58" x14ac:dyDescent="0.25">
      <c r="A1611">
        <v>8112</v>
      </c>
      <c r="B1611" t="s">
        <v>286</v>
      </c>
      <c r="C1611" t="s">
        <v>537</v>
      </c>
      <c r="D1611" t="s">
        <v>482</v>
      </c>
      <c r="E1611" t="s">
        <v>455</v>
      </c>
      <c r="F1611" t="s">
        <v>2023</v>
      </c>
      <c r="AI1611" s="9"/>
      <c r="AS1611" s="9">
        <v>7121000000</v>
      </c>
      <c r="AT1611" s="10">
        <v>43100</v>
      </c>
      <c r="BC1611" s="9"/>
      <c r="BF1611" s="9"/>
    </row>
    <row r="1612" spans="1:58" x14ac:dyDescent="0.25">
      <c r="A1612">
        <v>8112</v>
      </c>
      <c r="B1612" t="s">
        <v>286</v>
      </c>
      <c r="C1612" t="s">
        <v>537</v>
      </c>
      <c r="D1612" t="s">
        <v>482</v>
      </c>
      <c r="E1612" t="s">
        <v>455</v>
      </c>
      <c r="F1612" t="s">
        <v>2058</v>
      </c>
      <c r="AI1612" s="9"/>
      <c r="AS1612" s="9">
        <v>4094000000</v>
      </c>
      <c r="AT1612" s="10">
        <v>43100</v>
      </c>
      <c r="BC1612" s="9"/>
      <c r="BF1612" s="9"/>
    </row>
    <row r="1613" spans="1:58" x14ac:dyDescent="0.25">
      <c r="A1613">
        <v>8112</v>
      </c>
      <c r="B1613" t="s">
        <v>286</v>
      </c>
      <c r="C1613" t="s">
        <v>537</v>
      </c>
      <c r="D1613" t="s">
        <v>482</v>
      </c>
      <c r="E1613" t="s">
        <v>455</v>
      </c>
      <c r="F1613" t="s">
        <v>2024</v>
      </c>
      <c r="AI1613" s="9"/>
      <c r="AS1613" s="9">
        <v>1853000000</v>
      </c>
      <c r="AT1613" s="10">
        <v>43100</v>
      </c>
      <c r="BC1613" s="9"/>
      <c r="BF1613" s="9"/>
    </row>
    <row r="1614" spans="1:58" x14ac:dyDescent="0.25">
      <c r="A1614">
        <v>8112</v>
      </c>
      <c r="B1614" t="s">
        <v>286</v>
      </c>
      <c r="C1614" t="s">
        <v>537</v>
      </c>
      <c r="D1614" t="s">
        <v>482</v>
      </c>
      <c r="E1614" t="s">
        <v>455</v>
      </c>
      <c r="F1614" t="s">
        <v>2025</v>
      </c>
      <c r="AI1614" s="9"/>
      <c r="AS1614" s="9">
        <v>3506000000</v>
      </c>
      <c r="AT1614" s="10">
        <v>43100</v>
      </c>
      <c r="BC1614" s="9"/>
      <c r="BF1614" s="9"/>
    </row>
    <row r="1615" spans="1:58" x14ac:dyDescent="0.25">
      <c r="A1615">
        <v>8112</v>
      </c>
      <c r="B1615" t="s">
        <v>286</v>
      </c>
      <c r="C1615" t="s">
        <v>537</v>
      </c>
      <c r="D1615" t="s">
        <v>482</v>
      </c>
      <c r="E1615" t="s">
        <v>455</v>
      </c>
      <c r="F1615" t="s">
        <v>2026</v>
      </c>
      <c r="AI1615" s="9"/>
      <c r="AS1615" s="9">
        <v>106000000</v>
      </c>
      <c r="AT1615" s="10">
        <v>43100</v>
      </c>
      <c r="BC1615" s="9"/>
      <c r="BF1615" s="9"/>
    </row>
    <row r="1616" spans="1:58" x14ac:dyDescent="0.25">
      <c r="A1616">
        <v>8112</v>
      </c>
      <c r="B1616" t="s">
        <v>286</v>
      </c>
      <c r="C1616" t="s">
        <v>537</v>
      </c>
      <c r="D1616" t="s">
        <v>482</v>
      </c>
      <c r="E1616" t="s">
        <v>455</v>
      </c>
      <c r="F1616" t="s">
        <v>2027</v>
      </c>
      <c r="AI1616" s="9"/>
      <c r="AS1616" s="9">
        <v>0</v>
      </c>
      <c r="AT1616" s="10">
        <v>43100</v>
      </c>
      <c r="BC1616" s="9"/>
      <c r="BF1616" s="9"/>
    </row>
    <row r="1617" spans="1:58" x14ac:dyDescent="0.25">
      <c r="A1617">
        <v>8112</v>
      </c>
      <c r="B1617" t="s">
        <v>286</v>
      </c>
      <c r="C1617" t="s">
        <v>537</v>
      </c>
      <c r="D1617" t="s">
        <v>482</v>
      </c>
      <c r="E1617" t="s">
        <v>483</v>
      </c>
      <c r="F1617" t="s">
        <v>2028</v>
      </c>
      <c r="AI1617" s="9"/>
      <c r="AS1617" s="9">
        <v>7121000000</v>
      </c>
      <c r="AT1617" s="10">
        <v>43100</v>
      </c>
      <c r="BC1617" s="9"/>
      <c r="BF1617" s="9"/>
    </row>
    <row r="1618" spans="1:58" x14ac:dyDescent="0.25">
      <c r="A1618">
        <v>8112</v>
      </c>
      <c r="B1618" t="s">
        <v>286</v>
      </c>
      <c r="C1618" t="s">
        <v>537</v>
      </c>
      <c r="D1618" t="s">
        <v>482</v>
      </c>
      <c r="E1618" t="s">
        <v>483</v>
      </c>
      <c r="F1618" t="s">
        <v>834</v>
      </c>
      <c r="AI1618" s="9"/>
      <c r="AS1618" s="9">
        <v>2514000000</v>
      </c>
      <c r="AT1618" s="10">
        <v>43100</v>
      </c>
      <c r="BC1618" s="9"/>
      <c r="BF1618" s="9"/>
    </row>
    <row r="1619" spans="1:58" x14ac:dyDescent="0.25">
      <c r="A1619">
        <v>8112</v>
      </c>
      <c r="B1619" t="s">
        <v>286</v>
      </c>
      <c r="C1619" t="s">
        <v>537</v>
      </c>
      <c r="D1619" t="s">
        <v>482</v>
      </c>
      <c r="E1619" t="s">
        <v>483</v>
      </c>
      <c r="F1619" t="s">
        <v>569</v>
      </c>
      <c r="AI1619" s="9"/>
      <c r="AS1619" s="9">
        <v>3506000000</v>
      </c>
      <c r="AT1619" s="10">
        <v>43100</v>
      </c>
      <c r="BC1619" s="9"/>
      <c r="BF1619" s="9"/>
    </row>
    <row r="1620" spans="1:58" x14ac:dyDescent="0.25">
      <c r="A1620">
        <v>8112</v>
      </c>
      <c r="B1620" t="s">
        <v>286</v>
      </c>
      <c r="C1620" t="s">
        <v>537</v>
      </c>
      <c r="D1620" t="s">
        <v>482</v>
      </c>
      <c r="E1620" t="s">
        <v>483</v>
      </c>
      <c r="F1620" t="s">
        <v>620</v>
      </c>
      <c r="AI1620" s="9"/>
      <c r="AS1620" s="9">
        <v>3098000000</v>
      </c>
      <c r="AT1620" s="10">
        <v>43100</v>
      </c>
      <c r="BC1620" s="9"/>
      <c r="BF1620" s="9"/>
    </row>
    <row r="1621" spans="1:58" x14ac:dyDescent="0.25">
      <c r="A1621">
        <v>8112</v>
      </c>
      <c r="B1621" t="s">
        <v>286</v>
      </c>
      <c r="C1621" t="s">
        <v>537</v>
      </c>
      <c r="D1621" t="s">
        <v>482</v>
      </c>
      <c r="E1621" t="s">
        <v>483</v>
      </c>
      <c r="F1621" t="s">
        <v>643</v>
      </c>
      <c r="AI1621" s="9"/>
      <c r="AS1621" s="9">
        <v>441000000</v>
      </c>
      <c r="AT1621" s="10">
        <v>43100</v>
      </c>
      <c r="BC1621" s="9"/>
      <c r="BF1621" s="9"/>
    </row>
    <row r="1622" spans="1:58" x14ac:dyDescent="0.25">
      <c r="A1622">
        <v>889</v>
      </c>
      <c r="B1622" t="s">
        <v>41</v>
      </c>
      <c r="C1622" t="s">
        <v>539</v>
      </c>
      <c r="D1622" t="s">
        <v>482</v>
      </c>
      <c r="E1622" t="s">
        <v>455</v>
      </c>
      <c r="F1622" t="s">
        <v>2029</v>
      </c>
      <c r="AI1622" s="9">
        <v>201368000</v>
      </c>
      <c r="AJ1622">
        <v>42735</v>
      </c>
      <c r="AS1622" s="9">
        <v>269210000</v>
      </c>
      <c r="AT1622">
        <v>43100</v>
      </c>
      <c r="BC1622" s="9"/>
      <c r="BF1622" s="9"/>
    </row>
    <row r="1623" spans="1:58" x14ac:dyDescent="0.25">
      <c r="A1623">
        <v>889</v>
      </c>
      <c r="B1623" t="s">
        <v>41</v>
      </c>
      <c r="C1623" t="s">
        <v>539</v>
      </c>
      <c r="D1623" t="s">
        <v>482</v>
      </c>
      <c r="E1623" t="s">
        <v>455</v>
      </c>
      <c r="F1623" t="s">
        <v>2030</v>
      </c>
      <c r="AI1623" s="9">
        <v>257406000</v>
      </c>
      <c r="AJ1623">
        <v>42735</v>
      </c>
      <c r="AS1623" s="9">
        <v>285390000</v>
      </c>
      <c r="AT1623">
        <v>43100</v>
      </c>
      <c r="BC1623" s="9"/>
      <c r="BF1623" s="9"/>
    </row>
    <row r="1624" spans="1:58" x14ac:dyDescent="0.25">
      <c r="A1624">
        <v>889</v>
      </c>
      <c r="B1624" t="s">
        <v>41</v>
      </c>
      <c r="C1624" t="s">
        <v>539</v>
      </c>
      <c r="D1624" t="s">
        <v>482</v>
      </c>
      <c r="E1624" t="s">
        <v>455</v>
      </c>
      <c r="F1624" t="s">
        <v>2031</v>
      </c>
      <c r="AI1624" s="9">
        <v>71366000</v>
      </c>
      <c r="AJ1624">
        <v>42735</v>
      </c>
      <c r="AS1624" s="9">
        <v>75612000</v>
      </c>
      <c r="AT1624">
        <v>43100</v>
      </c>
      <c r="BC1624" s="9"/>
      <c r="BF1624" s="9"/>
    </row>
    <row r="1625" spans="1:58" x14ac:dyDescent="0.25">
      <c r="A1625">
        <v>889</v>
      </c>
      <c r="B1625" t="s">
        <v>41</v>
      </c>
      <c r="C1625" t="s">
        <v>539</v>
      </c>
      <c r="D1625" t="s">
        <v>482</v>
      </c>
      <c r="E1625" t="s">
        <v>455</v>
      </c>
      <c r="F1625" t="s">
        <v>643</v>
      </c>
      <c r="AI1625" s="9">
        <v>19900000</v>
      </c>
      <c r="AJ1625">
        <v>42735</v>
      </c>
      <c r="AS1625" s="9">
        <v>17314000</v>
      </c>
      <c r="AT1625">
        <v>43100</v>
      </c>
      <c r="BC1625" s="9"/>
      <c r="BF1625" s="9"/>
    </row>
    <row r="1626" spans="1:58" x14ac:dyDescent="0.25">
      <c r="A1626">
        <v>889</v>
      </c>
      <c r="B1626" t="s">
        <v>41</v>
      </c>
      <c r="C1626" t="s">
        <v>539</v>
      </c>
      <c r="D1626" t="s">
        <v>482</v>
      </c>
      <c r="E1626" t="s">
        <v>455</v>
      </c>
      <c r="F1626" t="s">
        <v>589</v>
      </c>
      <c r="AI1626" s="9">
        <v>-16161000</v>
      </c>
      <c r="AJ1626">
        <v>42735</v>
      </c>
      <c r="AS1626" s="9">
        <v>-15716000</v>
      </c>
      <c r="AT1626">
        <v>43100</v>
      </c>
      <c r="BC1626" s="9"/>
      <c r="BF1626" s="9"/>
    </row>
    <row r="1627" spans="1:58" x14ac:dyDescent="0.25">
      <c r="A1627">
        <v>785</v>
      </c>
      <c r="B1627" t="s">
        <v>155</v>
      </c>
      <c r="C1627" t="s">
        <v>545</v>
      </c>
      <c r="D1627" t="s">
        <v>482</v>
      </c>
      <c r="E1627" t="s">
        <v>455</v>
      </c>
      <c r="F1627" t="s">
        <v>2032</v>
      </c>
      <c r="AI1627" s="9"/>
      <c r="AS1627" s="9"/>
      <c r="AT1627" s="10"/>
      <c r="BC1627" s="9"/>
      <c r="BF1627" s="9"/>
    </row>
    <row r="1628" spans="1:58" x14ac:dyDescent="0.25">
      <c r="A1628">
        <v>785</v>
      </c>
      <c r="B1628" t="s">
        <v>155</v>
      </c>
      <c r="C1628" t="s">
        <v>545</v>
      </c>
      <c r="D1628" t="s">
        <v>482</v>
      </c>
      <c r="E1628" t="s">
        <v>455</v>
      </c>
      <c r="F1628" t="s">
        <v>2033</v>
      </c>
      <c r="AI1628" s="9"/>
      <c r="AS1628" s="9"/>
      <c r="AT1628" s="10"/>
      <c r="BC1628" s="9"/>
      <c r="BF1628" s="9"/>
    </row>
    <row r="1629" spans="1:58" x14ac:dyDescent="0.25">
      <c r="A1629">
        <v>785</v>
      </c>
      <c r="B1629" t="s">
        <v>155</v>
      </c>
      <c r="C1629" t="s">
        <v>545</v>
      </c>
      <c r="D1629" t="s">
        <v>482</v>
      </c>
      <c r="E1629" t="s">
        <v>455</v>
      </c>
      <c r="F1629" t="s">
        <v>456</v>
      </c>
      <c r="AI1629" s="9"/>
      <c r="AS1629" s="9"/>
      <c r="AT1629" s="10"/>
      <c r="BC1629" s="9"/>
      <c r="BF1629" s="9"/>
    </row>
    <row r="1630" spans="1:58" x14ac:dyDescent="0.25">
      <c r="A1630">
        <v>785</v>
      </c>
      <c r="B1630" t="s">
        <v>155</v>
      </c>
      <c r="C1630" t="s">
        <v>545</v>
      </c>
      <c r="D1630" t="s">
        <v>482</v>
      </c>
      <c r="E1630" t="s">
        <v>455</v>
      </c>
      <c r="F1630" t="s">
        <v>2125</v>
      </c>
      <c r="AI1630" s="9"/>
      <c r="AS1630" s="9">
        <v>1697743000</v>
      </c>
      <c r="AT1630" s="10">
        <v>43100</v>
      </c>
      <c r="BC1630" s="9"/>
      <c r="BF1630" s="9"/>
    </row>
    <row r="1631" spans="1:58" x14ac:dyDescent="0.25">
      <c r="A1631">
        <v>785</v>
      </c>
      <c r="B1631" t="s">
        <v>155</v>
      </c>
      <c r="C1631" t="s">
        <v>545</v>
      </c>
      <c r="D1631" t="s">
        <v>482</v>
      </c>
      <c r="E1631" t="s">
        <v>455</v>
      </c>
      <c r="F1631" t="s">
        <v>2126</v>
      </c>
      <c r="AI1631" s="9"/>
      <c r="AS1631" s="9">
        <v>62816000</v>
      </c>
      <c r="AT1631" s="10">
        <v>43100</v>
      </c>
      <c r="BC1631" s="9"/>
      <c r="BF1631" s="9"/>
    </row>
    <row r="1632" spans="1:58" x14ac:dyDescent="0.25">
      <c r="A1632">
        <v>785</v>
      </c>
      <c r="B1632" t="s">
        <v>155</v>
      </c>
      <c r="C1632" t="s">
        <v>545</v>
      </c>
      <c r="D1632" t="s">
        <v>482</v>
      </c>
      <c r="E1632" t="s">
        <v>455</v>
      </c>
      <c r="F1632" t="s">
        <v>2127</v>
      </c>
      <c r="AI1632" s="9"/>
      <c r="AS1632" s="9">
        <v>22670000</v>
      </c>
      <c r="AT1632" s="10">
        <v>43100</v>
      </c>
      <c r="BC1632" s="9"/>
      <c r="BF1632" s="9"/>
    </row>
    <row r="1633" spans="1:58" x14ac:dyDescent="0.25">
      <c r="A1633">
        <v>785</v>
      </c>
      <c r="B1633" t="s">
        <v>155</v>
      </c>
      <c r="C1633" t="s">
        <v>545</v>
      </c>
      <c r="D1633" t="s">
        <v>482</v>
      </c>
      <c r="E1633" t="s">
        <v>455</v>
      </c>
      <c r="F1633" t="s">
        <v>1816</v>
      </c>
      <c r="AI1633" s="9"/>
      <c r="AS1633" s="9">
        <v>657348000</v>
      </c>
      <c r="AT1633" s="10">
        <v>43100</v>
      </c>
      <c r="AU1633" s="9"/>
      <c r="BC1633" s="9"/>
      <c r="BF1633" s="9"/>
    </row>
    <row r="1634" spans="1:58" x14ac:dyDescent="0.25">
      <c r="A1634">
        <v>785</v>
      </c>
      <c r="B1634" t="s">
        <v>155</v>
      </c>
      <c r="C1634" t="s">
        <v>545</v>
      </c>
      <c r="D1634" t="s">
        <v>482</v>
      </c>
      <c r="E1634" t="s">
        <v>455</v>
      </c>
      <c r="F1634" t="s">
        <v>2128</v>
      </c>
      <c r="AI1634" s="9"/>
      <c r="AS1634" s="9">
        <v>35124000</v>
      </c>
      <c r="AT1634" s="10">
        <v>43100</v>
      </c>
      <c r="BC1634" s="9"/>
      <c r="BF1634" s="9"/>
    </row>
    <row r="1635" spans="1:58" x14ac:dyDescent="0.25">
      <c r="A1635">
        <v>785</v>
      </c>
      <c r="B1635" t="s">
        <v>155</v>
      </c>
      <c r="C1635" t="s">
        <v>545</v>
      </c>
      <c r="D1635" t="s">
        <v>482</v>
      </c>
      <c r="E1635" t="s">
        <v>455</v>
      </c>
      <c r="F1635" t="s">
        <v>2129</v>
      </c>
      <c r="AI1635" s="9"/>
      <c r="AS1635" s="9">
        <v>58835000</v>
      </c>
      <c r="AT1635" s="10">
        <v>43100</v>
      </c>
      <c r="BC1635" s="9"/>
      <c r="BF1635" s="9"/>
    </row>
    <row r="1636" spans="1:58" x14ac:dyDescent="0.25">
      <c r="A1636">
        <v>785</v>
      </c>
      <c r="B1636" t="s">
        <v>155</v>
      </c>
      <c r="C1636" t="s">
        <v>545</v>
      </c>
      <c r="D1636" t="s">
        <v>482</v>
      </c>
      <c r="E1636" t="s">
        <v>455</v>
      </c>
      <c r="F1636" t="s">
        <v>2130</v>
      </c>
      <c r="AI1636" s="9"/>
      <c r="AS1636" s="9">
        <v>106056000</v>
      </c>
      <c r="AT1636" s="10">
        <v>43100</v>
      </c>
      <c r="BC1636" s="9"/>
      <c r="BF1636" s="9"/>
    </row>
    <row r="1637" spans="1:58" x14ac:dyDescent="0.25">
      <c r="A1637">
        <v>785</v>
      </c>
      <c r="B1637" t="s">
        <v>155</v>
      </c>
      <c r="C1637" t="s">
        <v>545</v>
      </c>
      <c r="D1637" t="s">
        <v>482</v>
      </c>
      <c r="E1637" t="s">
        <v>455</v>
      </c>
      <c r="F1637" t="s">
        <v>2131</v>
      </c>
      <c r="AI1637" s="9"/>
      <c r="AS1637" s="9">
        <v>29285000</v>
      </c>
      <c r="AT1637" s="10">
        <v>43100</v>
      </c>
      <c r="BC1637" s="9"/>
      <c r="BF1637" s="9"/>
    </row>
    <row r="1638" spans="1:58" x14ac:dyDescent="0.25">
      <c r="A1638">
        <v>785</v>
      </c>
      <c r="B1638" t="s">
        <v>155</v>
      </c>
      <c r="C1638" t="s">
        <v>545</v>
      </c>
      <c r="D1638" t="s">
        <v>482</v>
      </c>
      <c r="E1638" t="s">
        <v>455</v>
      </c>
      <c r="F1638" t="s">
        <v>2132</v>
      </c>
      <c r="AI1638" s="9"/>
      <c r="AS1638" s="9">
        <v>127107000</v>
      </c>
      <c r="AT1638" s="10">
        <v>43100</v>
      </c>
      <c r="BC1638" s="9"/>
      <c r="BF1638" s="9"/>
    </row>
    <row r="1639" spans="1:58" x14ac:dyDescent="0.25">
      <c r="A1639">
        <v>785</v>
      </c>
      <c r="B1639" t="s">
        <v>155</v>
      </c>
      <c r="C1639" t="s">
        <v>545</v>
      </c>
      <c r="D1639" t="s">
        <v>482</v>
      </c>
      <c r="E1639" t="s">
        <v>455</v>
      </c>
      <c r="F1639" t="s">
        <v>2034</v>
      </c>
      <c r="AI1639" s="9"/>
      <c r="AS1639" s="9"/>
      <c r="AT1639" s="10"/>
      <c r="BC1639" s="9"/>
      <c r="BF1639" s="9"/>
    </row>
    <row r="1640" spans="1:58" x14ac:dyDescent="0.25">
      <c r="A1640">
        <v>8096</v>
      </c>
      <c r="B1640" t="s">
        <v>162</v>
      </c>
      <c r="C1640" t="s">
        <v>549</v>
      </c>
      <c r="D1640" t="s">
        <v>482</v>
      </c>
      <c r="E1640" t="s">
        <v>455</v>
      </c>
      <c r="F1640" t="s">
        <v>713</v>
      </c>
      <c r="AI1640" s="9"/>
      <c r="AS1640" s="9"/>
      <c r="BC1640" s="9">
        <v>1092734000000</v>
      </c>
      <c r="BD1640" s="10">
        <v>43190</v>
      </c>
      <c r="BF1640" s="9"/>
    </row>
    <row r="1641" spans="1:58" x14ac:dyDescent="0.25">
      <c r="A1641">
        <v>8096</v>
      </c>
      <c r="B1641" t="s">
        <v>162</v>
      </c>
      <c r="C1641" t="s">
        <v>549</v>
      </c>
      <c r="D1641" t="s">
        <v>482</v>
      </c>
      <c r="E1641" t="s">
        <v>455</v>
      </c>
      <c r="F1641" t="s">
        <v>2035</v>
      </c>
      <c r="AI1641" s="9"/>
      <c r="AS1641" s="9"/>
      <c r="BC1641" s="9">
        <v>640988000000</v>
      </c>
      <c r="BD1641" s="10">
        <v>43190</v>
      </c>
      <c r="BF1641" s="9"/>
    </row>
    <row r="1642" spans="1:58" x14ac:dyDescent="0.25">
      <c r="A1642">
        <v>8096</v>
      </c>
      <c r="B1642" t="s">
        <v>162</v>
      </c>
      <c r="C1642" t="s">
        <v>549</v>
      </c>
      <c r="D1642" t="s">
        <v>482</v>
      </c>
      <c r="E1642" t="s">
        <v>455</v>
      </c>
      <c r="F1642" t="s">
        <v>1297</v>
      </c>
      <c r="AI1642" s="9"/>
      <c r="AS1642" s="9"/>
      <c r="BC1642" s="9">
        <v>296258000000</v>
      </c>
      <c r="BD1642" s="10">
        <v>43190</v>
      </c>
      <c r="BF1642" s="9"/>
    </row>
    <row r="1643" spans="1:58" x14ac:dyDescent="0.25">
      <c r="A1643">
        <v>8096</v>
      </c>
      <c r="B1643" t="s">
        <v>162</v>
      </c>
      <c r="C1643" t="s">
        <v>549</v>
      </c>
      <c r="D1643" t="s">
        <v>482</v>
      </c>
      <c r="E1643" t="s">
        <v>483</v>
      </c>
      <c r="F1643" t="s">
        <v>316</v>
      </c>
      <c r="AI1643" s="9"/>
      <c r="AS1643" s="9"/>
      <c r="BC1643" s="9">
        <v>191765000000</v>
      </c>
      <c r="BD1643" s="10">
        <v>43190</v>
      </c>
      <c r="BF1643" s="9"/>
    </row>
    <row r="1644" spans="1:58" x14ac:dyDescent="0.25">
      <c r="A1644">
        <v>10965</v>
      </c>
      <c r="B1644" t="s">
        <v>171</v>
      </c>
      <c r="C1644" t="s">
        <v>549</v>
      </c>
      <c r="D1644" t="s">
        <v>482</v>
      </c>
      <c r="E1644" t="s">
        <v>455</v>
      </c>
      <c r="F1644" t="s">
        <v>2036</v>
      </c>
      <c r="AI1644" s="9"/>
      <c r="AS1644" s="9"/>
      <c r="BC1644" s="9">
        <v>1577847000000</v>
      </c>
      <c r="BD1644" s="10">
        <v>43190</v>
      </c>
      <c r="BF1644" s="9"/>
    </row>
    <row r="1645" spans="1:58" x14ac:dyDescent="0.25">
      <c r="A1645">
        <v>10965</v>
      </c>
      <c r="B1645" t="s">
        <v>171</v>
      </c>
      <c r="C1645" t="s">
        <v>549</v>
      </c>
      <c r="D1645" t="s">
        <v>482</v>
      </c>
      <c r="E1645" t="s">
        <v>455</v>
      </c>
      <c r="F1645" t="s">
        <v>2037</v>
      </c>
      <c r="AI1645" s="9"/>
      <c r="AS1645" s="9"/>
      <c r="BC1645" s="9"/>
      <c r="BF1645" s="9"/>
    </row>
    <row r="1646" spans="1:58" x14ac:dyDescent="0.25">
      <c r="A1646">
        <v>10965</v>
      </c>
      <c r="B1646" t="s">
        <v>171</v>
      </c>
      <c r="C1646" t="s">
        <v>549</v>
      </c>
      <c r="D1646" t="s">
        <v>482</v>
      </c>
      <c r="E1646" t="s">
        <v>455</v>
      </c>
      <c r="F1646" t="s">
        <v>2038</v>
      </c>
      <c r="AI1646" s="9"/>
      <c r="AS1646" s="9"/>
      <c r="BC1646" s="9">
        <v>607296000000</v>
      </c>
      <c r="BD1646" s="10">
        <v>43190</v>
      </c>
      <c r="BF1646" s="9"/>
    </row>
    <row r="1647" spans="1:58" x14ac:dyDescent="0.25">
      <c r="A1647">
        <v>10965</v>
      </c>
      <c r="B1647" t="s">
        <v>171</v>
      </c>
      <c r="C1647" t="s">
        <v>549</v>
      </c>
      <c r="D1647" t="s">
        <v>482</v>
      </c>
      <c r="E1647" t="s">
        <v>455</v>
      </c>
      <c r="F1647" t="s">
        <v>2039</v>
      </c>
      <c r="AI1647" s="9"/>
      <c r="AS1647" s="9"/>
      <c r="BC1647" s="9">
        <v>704152000000</v>
      </c>
      <c r="BD1647" s="10">
        <v>43190</v>
      </c>
      <c r="BF1647" s="9"/>
    </row>
    <row r="1648" spans="1:58" x14ac:dyDescent="0.25">
      <c r="A1648">
        <v>10965</v>
      </c>
      <c r="B1648" t="s">
        <v>171</v>
      </c>
      <c r="C1648" t="s">
        <v>549</v>
      </c>
      <c r="D1648" t="s">
        <v>482</v>
      </c>
      <c r="E1648" t="s">
        <v>455</v>
      </c>
      <c r="F1648" t="s">
        <v>2155</v>
      </c>
      <c r="AI1648" s="9"/>
      <c r="AS1648" s="9"/>
      <c r="BC1648" s="9">
        <v>-3803000000</v>
      </c>
      <c r="BD1648" s="10">
        <v>43190</v>
      </c>
      <c r="BF1648" s="9"/>
    </row>
    <row r="1649" spans="1:58" x14ac:dyDescent="0.25">
      <c r="A1649">
        <v>780</v>
      </c>
      <c r="B1649" t="s">
        <v>180</v>
      </c>
      <c r="C1649" t="s">
        <v>549</v>
      </c>
      <c r="D1649" t="s">
        <v>482</v>
      </c>
      <c r="E1649" t="s">
        <v>455</v>
      </c>
      <c r="F1649" t="s">
        <v>2040</v>
      </c>
      <c r="AI1649" s="9"/>
      <c r="AS1649" s="9"/>
      <c r="BC1649" s="9">
        <v>4426730000000</v>
      </c>
      <c r="BD1649" s="10">
        <v>43190</v>
      </c>
      <c r="BF1649" s="9"/>
    </row>
    <row r="1650" spans="1:58" x14ac:dyDescent="0.25">
      <c r="A1650">
        <v>780</v>
      </c>
      <c r="B1650" t="s">
        <v>180</v>
      </c>
      <c r="C1650" t="s">
        <v>549</v>
      </c>
      <c r="D1650" t="s">
        <v>482</v>
      </c>
      <c r="E1650" t="s">
        <v>455</v>
      </c>
      <c r="F1650" t="s">
        <v>2041</v>
      </c>
      <c r="AI1650" s="9"/>
      <c r="AS1650" s="9"/>
      <c r="BC1650" s="9">
        <v>1753440000000</v>
      </c>
      <c r="BD1650" s="10">
        <v>43190</v>
      </c>
      <c r="BF1650" s="9"/>
    </row>
    <row r="1651" spans="1:58" x14ac:dyDescent="0.25">
      <c r="A1651">
        <v>780</v>
      </c>
      <c r="B1651" t="s">
        <v>180</v>
      </c>
      <c r="C1651" t="s">
        <v>549</v>
      </c>
      <c r="D1651" t="s">
        <v>482</v>
      </c>
      <c r="E1651" t="s">
        <v>455</v>
      </c>
      <c r="F1651" t="s">
        <v>2042</v>
      </c>
      <c r="AI1651" s="9"/>
      <c r="AS1651" s="9"/>
      <c r="BC1651" s="9">
        <v>705528000000</v>
      </c>
      <c r="BD1651" s="10">
        <v>43190</v>
      </c>
      <c r="BF1651" s="9"/>
    </row>
    <row r="1652" spans="1:58" x14ac:dyDescent="0.25">
      <c r="A1652">
        <v>780</v>
      </c>
      <c r="B1652" t="s">
        <v>180</v>
      </c>
      <c r="C1652" t="s">
        <v>549</v>
      </c>
      <c r="D1652" t="s">
        <v>482</v>
      </c>
      <c r="E1652" t="s">
        <v>455</v>
      </c>
      <c r="F1652" t="s">
        <v>2043</v>
      </c>
      <c r="AI1652" s="9"/>
      <c r="AS1652" s="9"/>
      <c r="BC1652" s="9">
        <v>225783000000</v>
      </c>
      <c r="BD1652" s="10">
        <v>43190</v>
      </c>
      <c r="BF1652" s="9"/>
    </row>
    <row r="1653" spans="1:58" x14ac:dyDescent="0.25">
      <c r="A1653">
        <v>780</v>
      </c>
      <c r="B1653" t="s">
        <v>180</v>
      </c>
      <c r="C1653" t="s">
        <v>549</v>
      </c>
      <c r="D1653" t="s">
        <v>482</v>
      </c>
      <c r="E1653" t="s">
        <v>455</v>
      </c>
      <c r="F1653" t="s">
        <v>2044</v>
      </c>
      <c r="AI1653" s="9"/>
      <c r="AS1653" s="9"/>
      <c r="BC1653" s="9">
        <v>435598000000</v>
      </c>
      <c r="BD1653" s="10">
        <v>43190</v>
      </c>
      <c r="BF1653" s="9"/>
    </row>
    <row r="1654" spans="1:58" x14ac:dyDescent="0.25">
      <c r="A1654">
        <v>780</v>
      </c>
      <c r="B1654" t="s">
        <v>180</v>
      </c>
      <c r="C1654" t="s">
        <v>549</v>
      </c>
      <c r="D1654" t="s">
        <v>482</v>
      </c>
      <c r="E1654" t="s">
        <v>455</v>
      </c>
      <c r="F1654" t="s">
        <v>458</v>
      </c>
      <c r="AI1654" s="9"/>
      <c r="AS1654" s="9"/>
      <c r="BC1654" s="9">
        <v>-6742000000</v>
      </c>
      <c r="BD1654" s="10">
        <v>43190</v>
      </c>
      <c r="BF1654" s="9"/>
    </row>
    <row r="1655" spans="1:58" x14ac:dyDescent="0.25">
      <c r="A1655">
        <v>9059</v>
      </c>
      <c r="B1655" t="s">
        <v>191</v>
      </c>
      <c r="C1655" t="s">
        <v>549</v>
      </c>
      <c r="D1655" t="s">
        <v>482</v>
      </c>
      <c r="E1655" t="s">
        <v>455</v>
      </c>
      <c r="F1655" t="s">
        <v>2045</v>
      </c>
      <c r="AI1655" s="9"/>
      <c r="AS1655" s="9"/>
      <c r="BC1655" s="9">
        <v>238240000000</v>
      </c>
      <c r="BD1655" s="10">
        <v>43190</v>
      </c>
      <c r="BF1655" s="9"/>
    </row>
    <row r="1656" spans="1:58" x14ac:dyDescent="0.25">
      <c r="A1656">
        <v>9059</v>
      </c>
      <c r="B1656" t="s">
        <v>191</v>
      </c>
      <c r="C1656" t="s">
        <v>549</v>
      </c>
      <c r="D1656" t="s">
        <v>482</v>
      </c>
      <c r="E1656" t="s">
        <v>455</v>
      </c>
      <c r="F1656" t="s">
        <v>2046</v>
      </c>
      <c r="AI1656" s="9"/>
      <c r="AS1656" s="9"/>
      <c r="BC1656" s="9">
        <v>946369000000</v>
      </c>
      <c r="BD1656" s="10">
        <v>43190</v>
      </c>
      <c r="BF1656" s="9"/>
    </row>
    <row r="1657" spans="1:58" x14ac:dyDescent="0.25">
      <c r="A1657">
        <v>9059</v>
      </c>
      <c r="B1657" t="s">
        <v>191</v>
      </c>
      <c r="C1657" t="s">
        <v>549</v>
      </c>
      <c r="D1657" t="s">
        <v>482</v>
      </c>
      <c r="E1657" t="s">
        <v>455</v>
      </c>
      <c r="F1657" t="s">
        <v>1253</v>
      </c>
      <c r="AI1657" s="9"/>
      <c r="AS1657" s="9"/>
      <c r="BC1657" s="9">
        <v>1409378000000</v>
      </c>
      <c r="BD1657" s="10">
        <v>43190</v>
      </c>
      <c r="BF1657" s="9"/>
    </row>
    <row r="1658" spans="1:58" x14ac:dyDescent="0.25">
      <c r="A1658">
        <v>9059</v>
      </c>
      <c r="B1658" t="s">
        <v>191</v>
      </c>
      <c r="C1658" t="s">
        <v>549</v>
      </c>
      <c r="D1658" t="s">
        <v>482</v>
      </c>
      <c r="E1658" t="s">
        <v>455</v>
      </c>
      <c r="F1658" t="s">
        <v>2047</v>
      </c>
      <c r="AI1658" s="9"/>
      <c r="AS1658" s="9"/>
      <c r="BC1658" s="9">
        <v>127326000000</v>
      </c>
      <c r="BD1658" s="10">
        <v>43190</v>
      </c>
      <c r="BF1658" s="9"/>
    </row>
    <row r="1659" spans="1:58" x14ac:dyDescent="0.25">
      <c r="A1659">
        <v>1796</v>
      </c>
      <c r="B1659" t="s">
        <v>205</v>
      </c>
      <c r="C1659" t="s">
        <v>549</v>
      </c>
      <c r="D1659" t="s">
        <v>482</v>
      </c>
      <c r="E1659" t="s">
        <v>483</v>
      </c>
      <c r="F1659" t="s">
        <v>643</v>
      </c>
      <c r="AI1659" s="9"/>
      <c r="AS1659" s="9"/>
      <c r="BC1659" s="9">
        <v>421456000000</v>
      </c>
      <c r="BD1659" s="10">
        <v>43190</v>
      </c>
      <c r="BF1659" s="9"/>
    </row>
    <row r="1660" spans="1:58" x14ac:dyDescent="0.25">
      <c r="A1660">
        <v>1796</v>
      </c>
      <c r="B1660" t="s">
        <v>205</v>
      </c>
      <c r="C1660" t="s">
        <v>549</v>
      </c>
      <c r="D1660" t="s">
        <v>482</v>
      </c>
      <c r="E1660" t="s">
        <v>483</v>
      </c>
      <c r="F1660" t="s">
        <v>2048</v>
      </c>
      <c r="AI1660" s="9"/>
      <c r="AS1660" s="9"/>
      <c r="BC1660" s="9">
        <v>391622000000</v>
      </c>
      <c r="BD1660" s="10">
        <v>43190</v>
      </c>
      <c r="BF1660" s="9"/>
    </row>
    <row r="1661" spans="1:58" x14ac:dyDescent="0.25">
      <c r="A1661">
        <v>1796</v>
      </c>
      <c r="B1661" t="s">
        <v>205</v>
      </c>
      <c r="C1661" t="s">
        <v>549</v>
      </c>
      <c r="D1661" t="s">
        <v>482</v>
      </c>
      <c r="E1661" t="s">
        <v>455</v>
      </c>
      <c r="F1661" t="s">
        <v>2049</v>
      </c>
      <c r="AI1661" s="9"/>
      <c r="AS1661" s="9"/>
      <c r="BC1661" s="9">
        <v>803310000000</v>
      </c>
      <c r="BD1661" s="10">
        <v>43190</v>
      </c>
      <c r="BF1661" s="9"/>
    </row>
    <row r="1662" spans="1:58" x14ac:dyDescent="0.25">
      <c r="A1662">
        <v>1801</v>
      </c>
      <c r="B1662" t="s">
        <v>211</v>
      </c>
      <c r="C1662" t="s">
        <v>549</v>
      </c>
      <c r="D1662" t="s">
        <v>482</v>
      </c>
      <c r="E1662" t="s">
        <v>455</v>
      </c>
      <c r="F1662" t="s">
        <v>2050</v>
      </c>
      <c r="AI1662" s="9"/>
      <c r="AS1662" s="9"/>
      <c r="BC1662" s="9">
        <v>140169000000</v>
      </c>
      <c r="BD1662" s="10">
        <v>43190</v>
      </c>
      <c r="BF1662" s="9"/>
    </row>
    <row r="1663" spans="1:58" x14ac:dyDescent="0.25">
      <c r="A1663">
        <v>1801</v>
      </c>
      <c r="B1663" t="s">
        <v>211</v>
      </c>
      <c r="C1663" t="s">
        <v>549</v>
      </c>
      <c r="D1663" t="s">
        <v>482</v>
      </c>
      <c r="E1663" t="s">
        <v>455</v>
      </c>
      <c r="F1663" t="s">
        <v>921</v>
      </c>
      <c r="AI1663" s="9"/>
      <c r="AS1663" s="9"/>
      <c r="BC1663" s="9">
        <v>12133000000</v>
      </c>
      <c r="BD1663" s="10">
        <v>43190</v>
      </c>
      <c r="BF1663" s="9"/>
    </row>
    <row r="1664" spans="1:58" x14ac:dyDescent="0.25">
      <c r="A1664">
        <v>1801</v>
      </c>
      <c r="B1664" t="s">
        <v>211</v>
      </c>
      <c r="C1664" t="s">
        <v>549</v>
      </c>
      <c r="D1664" t="s">
        <v>482</v>
      </c>
      <c r="E1664" t="s">
        <v>455</v>
      </c>
      <c r="F1664" t="s">
        <v>2051</v>
      </c>
      <c r="AI1664" s="9"/>
      <c r="AS1664" s="9"/>
      <c r="BC1664" s="9">
        <v>116448000000</v>
      </c>
      <c r="BD1664" s="10">
        <v>43190</v>
      </c>
      <c r="BF1664" s="9"/>
    </row>
    <row r="1665" spans="1:58" x14ac:dyDescent="0.25">
      <c r="A1665">
        <v>1801</v>
      </c>
      <c r="B1665" t="s">
        <v>211</v>
      </c>
      <c r="C1665" t="s">
        <v>549</v>
      </c>
      <c r="D1665" t="s">
        <v>482</v>
      </c>
      <c r="E1665" t="s">
        <v>455</v>
      </c>
      <c r="F1665" t="s">
        <v>2052</v>
      </c>
      <c r="AI1665" s="9"/>
      <c r="AS1665" s="9"/>
      <c r="BC1665" s="9">
        <v>50257000000</v>
      </c>
      <c r="BD1665" s="10">
        <v>43190</v>
      </c>
      <c r="BF1665" s="9"/>
    </row>
    <row r="1666" spans="1:58" x14ac:dyDescent="0.25">
      <c r="A1666">
        <v>1801</v>
      </c>
      <c r="B1666" t="s">
        <v>211</v>
      </c>
      <c r="C1666" t="s">
        <v>549</v>
      </c>
      <c r="D1666" t="s">
        <v>482</v>
      </c>
      <c r="E1666" t="s">
        <v>455</v>
      </c>
      <c r="F1666" t="s">
        <v>2053</v>
      </c>
      <c r="AI1666" s="9"/>
      <c r="AS1666" s="9"/>
      <c r="BC1666" s="9">
        <v>9223000000</v>
      </c>
      <c r="BD1666" s="10">
        <v>43190</v>
      </c>
      <c r="BF1666" s="9"/>
    </row>
    <row r="1667" spans="1:58" x14ac:dyDescent="0.25">
      <c r="A1667">
        <v>1801</v>
      </c>
      <c r="B1667" t="s">
        <v>211</v>
      </c>
      <c r="C1667" t="s">
        <v>549</v>
      </c>
      <c r="D1667" t="s">
        <v>482</v>
      </c>
      <c r="E1667" t="s">
        <v>455</v>
      </c>
      <c r="F1667" t="s">
        <v>643</v>
      </c>
      <c r="AI1667" s="9"/>
      <c r="AS1667" s="9"/>
      <c r="BC1667" s="9">
        <v>7463000000</v>
      </c>
      <c r="BD1667" s="10">
        <v>43190</v>
      </c>
      <c r="BF1667" s="9"/>
    </row>
    <row r="1668" spans="1:58" x14ac:dyDescent="0.25">
      <c r="A1668">
        <v>1801</v>
      </c>
      <c r="B1668" t="s">
        <v>211</v>
      </c>
      <c r="C1668" t="s">
        <v>549</v>
      </c>
      <c r="D1668" t="s">
        <v>482</v>
      </c>
      <c r="E1668" t="s">
        <v>483</v>
      </c>
      <c r="F1668" t="s">
        <v>794</v>
      </c>
      <c r="AI1668" s="9"/>
      <c r="AS1668" s="9"/>
      <c r="BC1668" s="9">
        <v>267155000000</v>
      </c>
      <c r="BD1668" s="10">
        <v>43190</v>
      </c>
      <c r="BF1668" s="9"/>
    </row>
    <row r="1669" spans="1:58" x14ac:dyDescent="0.25">
      <c r="A1669">
        <v>1801</v>
      </c>
      <c r="B1669" t="s">
        <v>211</v>
      </c>
      <c r="C1669" t="s">
        <v>549</v>
      </c>
      <c r="D1669" t="s">
        <v>482</v>
      </c>
      <c r="E1669" t="s">
        <v>483</v>
      </c>
      <c r="F1669" t="s">
        <v>651</v>
      </c>
      <c r="AI1669" s="9"/>
      <c r="AS1669" s="9"/>
      <c r="BC1669" s="9">
        <v>68542000000</v>
      </c>
      <c r="BD1669" s="10">
        <v>43190</v>
      </c>
      <c r="BF1669" s="9"/>
    </row>
    <row r="1670" spans="1:58" x14ac:dyDescent="0.25">
      <c r="A1670">
        <v>8081</v>
      </c>
      <c r="B1670" t="s">
        <v>303</v>
      </c>
      <c r="C1670" t="s">
        <v>546</v>
      </c>
      <c r="D1670" t="s">
        <v>482</v>
      </c>
      <c r="E1670" t="s">
        <v>455</v>
      </c>
      <c r="F1670" t="s">
        <v>456</v>
      </c>
      <c r="AI1670" s="9"/>
      <c r="AS1670" s="9"/>
      <c r="BC1670" s="9">
        <v>571300000</v>
      </c>
      <c r="BD1670" s="10">
        <v>43190</v>
      </c>
      <c r="BF1670" s="9"/>
    </row>
    <row r="1671" spans="1:58" x14ac:dyDescent="0.25">
      <c r="A1671">
        <v>8081</v>
      </c>
      <c r="B1671" t="s">
        <v>303</v>
      </c>
      <c r="C1671" t="s">
        <v>546</v>
      </c>
      <c r="D1671" t="s">
        <v>482</v>
      </c>
      <c r="E1671" t="s">
        <v>455</v>
      </c>
      <c r="F1671" t="s">
        <v>2054</v>
      </c>
      <c r="AI1671" s="9"/>
      <c r="AS1671" s="9"/>
      <c r="BC1671" s="9">
        <v>165900000</v>
      </c>
      <c r="BD1671" s="10">
        <v>43190</v>
      </c>
      <c r="BF1671" s="9"/>
    </row>
    <row r="1672" spans="1:58" x14ac:dyDescent="0.25">
      <c r="A1672">
        <v>8081</v>
      </c>
      <c r="B1672" t="s">
        <v>303</v>
      </c>
      <c r="C1672" t="s">
        <v>546</v>
      </c>
      <c r="D1672" t="s">
        <v>482</v>
      </c>
      <c r="E1672" t="s">
        <v>455</v>
      </c>
      <c r="F1672" t="s">
        <v>643</v>
      </c>
      <c r="AI1672" s="9"/>
      <c r="AS1672" s="9"/>
      <c r="AT1672" s="9"/>
      <c r="BC1672" s="9">
        <v>13800000</v>
      </c>
      <c r="BD1672" s="10">
        <v>43190</v>
      </c>
      <c r="BF1672" s="9"/>
    </row>
    <row r="1673" spans="1:58" x14ac:dyDescent="0.25">
      <c r="A1673">
        <v>8429</v>
      </c>
      <c r="B1673" t="s">
        <v>414</v>
      </c>
      <c r="C1673" t="s">
        <v>463</v>
      </c>
      <c r="D1673" t="s">
        <v>482</v>
      </c>
      <c r="E1673" t="s">
        <v>455</v>
      </c>
      <c r="F1673" t="s">
        <v>2055</v>
      </c>
      <c r="AI1673" s="9"/>
      <c r="AS1673" s="9">
        <v>528309000</v>
      </c>
      <c r="AT1673" s="10">
        <v>43100</v>
      </c>
      <c r="BC1673" s="9"/>
      <c r="BF1673" s="9"/>
    </row>
    <row r="1674" spans="1:58" x14ac:dyDescent="0.25">
      <c r="A1674">
        <v>8429</v>
      </c>
      <c r="B1674" t="s">
        <v>414</v>
      </c>
      <c r="C1674" t="s">
        <v>463</v>
      </c>
      <c r="D1674" t="s">
        <v>482</v>
      </c>
      <c r="E1674" t="s">
        <v>455</v>
      </c>
      <c r="F1674" t="s">
        <v>2056</v>
      </c>
      <c r="AI1674" s="9"/>
      <c r="AS1674" s="9">
        <v>41586000</v>
      </c>
      <c r="AT1674" s="10">
        <v>43100</v>
      </c>
      <c r="BC1674" s="9"/>
      <c r="BF1674" s="9"/>
    </row>
    <row r="1675" spans="1:58" x14ac:dyDescent="0.25">
      <c r="A1675">
        <v>8429</v>
      </c>
      <c r="B1675" t="s">
        <v>414</v>
      </c>
      <c r="C1675" t="s">
        <v>463</v>
      </c>
      <c r="D1675" t="s">
        <v>482</v>
      </c>
      <c r="E1675" t="s">
        <v>455</v>
      </c>
      <c r="F1675" t="s">
        <v>2057</v>
      </c>
      <c r="AI1675" s="9"/>
      <c r="AS1675" s="9">
        <v>122596000</v>
      </c>
      <c r="AT1675" s="10">
        <v>43100</v>
      </c>
      <c r="BC1675" s="9"/>
      <c r="BF1675" s="9"/>
    </row>
    <row r="1676" spans="1:58" x14ac:dyDescent="0.25">
      <c r="A1676">
        <v>1303</v>
      </c>
      <c r="B1676" t="s">
        <v>20</v>
      </c>
      <c r="C1676" t="s">
        <v>538</v>
      </c>
      <c r="D1676" t="s">
        <v>482</v>
      </c>
      <c r="E1676" t="s">
        <v>455</v>
      </c>
      <c r="F1676" t="s">
        <v>2172</v>
      </c>
      <c r="AS1676">
        <f>0.17*1700000000</f>
        <v>289000000</v>
      </c>
      <c r="AT1676" s="10">
        <v>42916</v>
      </c>
      <c r="BC1676">
        <f>1907000000*17%</f>
        <v>324190000</v>
      </c>
      <c r="BD1676" s="10">
        <v>43281</v>
      </c>
    </row>
    <row r="1677" spans="1:58" x14ac:dyDescent="0.25">
      <c r="A1677">
        <v>1303</v>
      </c>
      <c r="B1677" t="s">
        <v>20</v>
      </c>
      <c r="C1677" t="s">
        <v>538</v>
      </c>
      <c r="D1677" t="s">
        <v>482</v>
      </c>
      <c r="E1677" t="s">
        <v>455</v>
      </c>
      <c r="F1677" t="s">
        <v>600</v>
      </c>
      <c r="AS1677">
        <f>0.3*1700000000</f>
        <v>510000000</v>
      </c>
      <c r="AT1677" s="10">
        <v>42916</v>
      </c>
      <c r="BC1677">
        <f>1907000000*27%</f>
        <v>514890000.00000006</v>
      </c>
      <c r="BD1677" s="10">
        <v>43281</v>
      </c>
    </row>
    <row r="1678" spans="1:58" x14ac:dyDescent="0.25">
      <c r="A1678">
        <v>1303</v>
      </c>
      <c r="B1678" t="s">
        <v>20</v>
      </c>
      <c r="C1678" t="s">
        <v>538</v>
      </c>
      <c r="D1678" t="s">
        <v>482</v>
      </c>
      <c r="E1678" t="s">
        <v>455</v>
      </c>
      <c r="F1678" t="s">
        <v>2173</v>
      </c>
      <c r="AS1678">
        <f>0.14*1700000000</f>
        <v>238000000.00000003</v>
      </c>
      <c r="AT1678" s="10">
        <v>42916</v>
      </c>
      <c r="BC1678">
        <f>1907000000*16%</f>
        <v>305120000</v>
      </c>
      <c r="BD1678" s="10">
        <v>43281</v>
      </c>
    </row>
    <row r="1679" spans="1:58" x14ac:dyDescent="0.25">
      <c r="A1679">
        <v>1303</v>
      </c>
      <c r="B1679" t="s">
        <v>20</v>
      </c>
      <c r="C1679" t="s">
        <v>538</v>
      </c>
      <c r="D1679" t="s">
        <v>482</v>
      </c>
      <c r="E1679" t="s">
        <v>455</v>
      </c>
      <c r="F1679" t="s">
        <v>456</v>
      </c>
      <c r="AS1679">
        <f>0.17*1700000000</f>
        <v>289000000</v>
      </c>
      <c r="AT1679" s="10">
        <v>42916</v>
      </c>
      <c r="BC1679">
        <f>1907000000*18%</f>
        <v>343260000</v>
      </c>
      <c r="BD1679" s="10">
        <v>43281</v>
      </c>
    </row>
    <row r="1680" spans="1:58" x14ac:dyDescent="0.25">
      <c r="A1680">
        <v>1303</v>
      </c>
      <c r="B1680" t="s">
        <v>20</v>
      </c>
      <c r="C1680" t="s">
        <v>538</v>
      </c>
      <c r="D1680" t="s">
        <v>482</v>
      </c>
      <c r="E1680" t="s">
        <v>455</v>
      </c>
      <c r="F1680" t="s">
        <v>2174</v>
      </c>
      <c r="AS1680">
        <f>0.22*1700000000</f>
        <v>374000000</v>
      </c>
      <c r="AT1680" s="10">
        <v>42916</v>
      </c>
      <c r="BC1680">
        <f>1907000000*22%</f>
        <v>419540000</v>
      </c>
      <c r="BD1680" s="10">
        <v>43281</v>
      </c>
    </row>
    <row r="1681" spans="1:56" x14ac:dyDescent="0.25">
      <c r="A1681">
        <v>1357</v>
      </c>
      <c r="B1681" t="s">
        <v>167</v>
      </c>
      <c r="C1681" t="s">
        <v>549</v>
      </c>
      <c r="D1681" t="s">
        <v>482</v>
      </c>
      <c r="E1681" t="s">
        <v>455</v>
      </c>
      <c r="F1681" t="s">
        <v>2196</v>
      </c>
      <c r="BC1681" s="9">
        <v>540100000000</v>
      </c>
      <c r="BD1681" s="10">
        <v>43190</v>
      </c>
    </row>
    <row r="1682" spans="1:56" x14ac:dyDescent="0.25">
      <c r="A1682">
        <v>1357</v>
      </c>
      <c r="B1682" t="s">
        <v>167</v>
      </c>
      <c r="C1682" t="s">
        <v>549</v>
      </c>
      <c r="D1682" t="s">
        <v>482</v>
      </c>
      <c r="E1682" t="s">
        <v>455</v>
      </c>
      <c r="F1682" t="s">
        <v>2197</v>
      </c>
      <c r="BC1682" s="9">
        <v>557700000000</v>
      </c>
      <c r="BD1682" s="10">
        <v>43190</v>
      </c>
    </row>
    <row r="1683" spans="1:56" x14ac:dyDescent="0.25">
      <c r="A1683" s="5">
        <v>920</v>
      </c>
      <c r="B1683" t="s">
        <v>2209</v>
      </c>
      <c r="C1683" t="s">
        <v>2293</v>
      </c>
      <c r="D1683" t="s">
        <v>482</v>
      </c>
      <c r="E1683" t="s">
        <v>455</v>
      </c>
      <c r="F1683" t="s">
        <v>971</v>
      </c>
      <c r="AA1683" s="9"/>
      <c r="AB1683" s="10"/>
      <c r="AC1683" s="9"/>
      <c r="AD1683" s="10"/>
      <c r="AE1683" s="9"/>
      <c r="AF1683" s="10"/>
      <c r="AG1683" s="9"/>
      <c r="AH1683" s="10"/>
      <c r="AI1683" s="9">
        <v>350584000</v>
      </c>
      <c r="AJ1683" s="10">
        <v>42735</v>
      </c>
      <c r="AK1683" s="9"/>
      <c r="AL1683" s="10"/>
      <c r="AM1683" s="9"/>
      <c r="AN1683" s="10"/>
      <c r="AO1683" s="9"/>
      <c r="AP1683" s="10"/>
      <c r="AR1683" s="10"/>
      <c r="AS1683" s="9">
        <v>302344000</v>
      </c>
      <c r="AT1683" s="10">
        <v>43100</v>
      </c>
      <c r="BD1683"/>
    </row>
    <row r="1684" spans="1:56" x14ac:dyDescent="0.25">
      <c r="A1684" s="5">
        <v>920</v>
      </c>
      <c r="B1684" t="s">
        <v>2209</v>
      </c>
      <c r="C1684" t="s">
        <v>2293</v>
      </c>
      <c r="D1684" t="s">
        <v>482</v>
      </c>
      <c r="E1684" t="s">
        <v>455</v>
      </c>
      <c r="F1684" t="s">
        <v>994</v>
      </c>
      <c r="AA1684" s="9"/>
      <c r="AB1684" s="10"/>
      <c r="AC1684" s="9"/>
      <c r="AD1684" s="10"/>
      <c r="AE1684" s="9"/>
      <c r="AF1684" s="10"/>
      <c r="AG1684" s="9"/>
      <c r="AH1684" s="10"/>
      <c r="AI1684" s="9">
        <v>20666000</v>
      </c>
      <c r="AJ1684" s="10">
        <v>42735</v>
      </c>
      <c r="AK1684" s="9"/>
      <c r="AL1684" s="10"/>
      <c r="AM1684" s="9"/>
      <c r="AN1684" s="10"/>
      <c r="AO1684" s="9"/>
      <c r="AP1684" s="10"/>
      <c r="AR1684" s="10"/>
      <c r="AS1684" s="9">
        <v>19506000</v>
      </c>
      <c r="AT1684" s="10">
        <v>43100</v>
      </c>
      <c r="BD1684"/>
    </row>
    <row r="1685" spans="1:56" x14ac:dyDescent="0.25">
      <c r="A1685" s="5">
        <v>920</v>
      </c>
      <c r="B1685" t="s">
        <v>2209</v>
      </c>
      <c r="C1685" t="s">
        <v>2293</v>
      </c>
      <c r="D1685" t="s">
        <v>482</v>
      </c>
      <c r="E1685" t="s">
        <v>455</v>
      </c>
      <c r="F1685" t="s">
        <v>2303</v>
      </c>
      <c r="P1685" s="10"/>
      <c r="Z1685" s="10"/>
      <c r="AA1685" s="9"/>
      <c r="AB1685" s="10"/>
      <c r="AC1685" s="9"/>
      <c r="AD1685" s="10"/>
      <c r="AE1685" s="9"/>
      <c r="AF1685" s="10"/>
      <c r="AG1685" s="9"/>
      <c r="AH1685" s="10"/>
      <c r="AI1685" s="9">
        <v>1723000</v>
      </c>
      <c r="AJ1685" s="10">
        <v>42735</v>
      </c>
      <c r="AK1685" s="9"/>
      <c r="AL1685" s="10"/>
      <c r="AM1685" s="9"/>
      <c r="AN1685" s="10"/>
      <c r="AO1685" s="9"/>
      <c r="AP1685" s="10"/>
      <c r="AR1685" s="10"/>
      <c r="AS1685" s="9">
        <v>1693000</v>
      </c>
      <c r="AT1685" s="10">
        <v>43100</v>
      </c>
      <c r="BD1685"/>
    </row>
    <row r="1686" spans="1:56" x14ac:dyDescent="0.25">
      <c r="A1686" s="5">
        <v>920</v>
      </c>
      <c r="B1686" t="s">
        <v>2209</v>
      </c>
      <c r="C1686" t="s">
        <v>2293</v>
      </c>
      <c r="D1686" t="s">
        <v>482</v>
      </c>
      <c r="E1686" t="s">
        <v>455</v>
      </c>
      <c r="F1686" t="s">
        <v>2304</v>
      </c>
      <c r="AA1686" s="9"/>
      <c r="AB1686" s="10"/>
      <c r="AC1686" s="9"/>
      <c r="AD1686" s="10"/>
      <c r="AE1686" s="9"/>
      <c r="AF1686" s="10"/>
      <c r="AG1686" s="9"/>
      <c r="AH1686" s="10"/>
      <c r="AI1686" s="9"/>
      <c r="AJ1686" s="10"/>
      <c r="AK1686" s="9"/>
      <c r="AL1686" s="10"/>
      <c r="AM1686" s="9"/>
      <c r="AN1686" s="10"/>
      <c r="AO1686" s="9"/>
      <c r="AP1686" s="10"/>
      <c r="AQ1686" s="9"/>
      <c r="AR1686" s="10"/>
      <c r="AS1686" s="9">
        <v>2696000</v>
      </c>
      <c r="AT1686" s="10">
        <v>43100</v>
      </c>
      <c r="BD1686"/>
    </row>
    <row r="1687" spans="1:56" x14ac:dyDescent="0.25">
      <c r="A1687" s="5">
        <v>920</v>
      </c>
      <c r="B1687" t="s">
        <v>2209</v>
      </c>
      <c r="C1687" t="s">
        <v>2293</v>
      </c>
      <c r="D1687" t="s">
        <v>482</v>
      </c>
      <c r="E1687" t="s">
        <v>455</v>
      </c>
      <c r="F1687" t="s">
        <v>2305</v>
      </c>
      <c r="AA1687" s="9"/>
      <c r="AB1687" s="10"/>
      <c r="AC1687" s="9"/>
      <c r="AD1687" s="10"/>
      <c r="AE1687" s="9"/>
      <c r="AF1687" s="10"/>
      <c r="AG1687" s="9"/>
      <c r="AH1687" s="10"/>
      <c r="AI1687" s="9">
        <v>150000</v>
      </c>
      <c r="AJ1687" s="10">
        <v>42735</v>
      </c>
      <c r="AK1687" s="9"/>
      <c r="AL1687" s="10"/>
      <c r="AM1687" s="9"/>
      <c r="AN1687" s="10"/>
      <c r="AO1687" s="9"/>
      <c r="AP1687" s="10"/>
      <c r="AQ1687" s="9"/>
      <c r="AR1687" s="10"/>
      <c r="AS1687" s="9">
        <v>335000</v>
      </c>
      <c r="AT1687" s="10">
        <v>43100</v>
      </c>
      <c r="BD1687"/>
    </row>
    <row r="1688" spans="1:56" x14ac:dyDescent="0.25">
      <c r="A1688" s="5">
        <v>920</v>
      </c>
      <c r="B1688" t="s">
        <v>2209</v>
      </c>
      <c r="C1688" t="s">
        <v>2293</v>
      </c>
      <c r="D1688" t="s">
        <v>482</v>
      </c>
      <c r="E1688" t="s">
        <v>455</v>
      </c>
      <c r="F1688" t="s">
        <v>2306</v>
      </c>
      <c r="AA1688" s="9"/>
      <c r="AB1688" s="10"/>
      <c r="AC1688" s="9"/>
      <c r="AD1688" s="10"/>
      <c r="AE1688" s="9"/>
      <c r="AF1688" s="10"/>
      <c r="AG1688" s="9"/>
      <c r="AH1688" s="10"/>
      <c r="AI1688" s="9">
        <v>-32246000</v>
      </c>
      <c r="AJ1688" s="10">
        <v>42735</v>
      </c>
      <c r="AK1688" s="9"/>
      <c r="AL1688" s="10"/>
      <c r="AM1688" s="9"/>
      <c r="AN1688" s="10"/>
      <c r="AO1688" s="9"/>
      <c r="AP1688" s="10"/>
      <c r="AQ1688" s="9"/>
      <c r="AR1688" s="10"/>
      <c r="AS1688" s="9">
        <v>-27737000</v>
      </c>
      <c r="AT1688" s="10">
        <v>43100</v>
      </c>
      <c r="BD1688"/>
    </row>
    <row r="1689" spans="1:56" x14ac:dyDescent="0.25">
      <c r="A1689">
        <v>1164</v>
      </c>
      <c r="B1689" t="s">
        <v>2213</v>
      </c>
      <c r="C1689" t="s">
        <v>2294</v>
      </c>
      <c r="D1689" t="s">
        <v>482</v>
      </c>
      <c r="E1689" t="s">
        <v>455</v>
      </c>
      <c r="F1689" t="s">
        <v>971</v>
      </c>
      <c r="AA1689" s="9"/>
      <c r="AB1689" s="10"/>
      <c r="AC1689" s="9"/>
      <c r="AD1689" s="10"/>
      <c r="AE1689" s="9"/>
      <c r="AF1689" s="10"/>
      <c r="AG1689" s="9"/>
      <c r="AH1689" s="10"/>
      <c r="AI1689" s="9"/>
      <c r="AJ1689" s="10"/>
      <c r="AK1689" s="9"/>
      <c r="AL1689" s="10"/>
      <c r="AM1689" s="9"/>
      <c r="AN1689" s="10"/>
      <c r="AO1689" s="9"/>
      <c r="AP1689" s="10"/>
      <c r="AQ1689" s="9"/>
      <c r="AR1689" s="10"/>
      <c r="AS1689" s="9">
        <v>1258970000</v>
      </c>
      <c r="AT1689" s="10">
        <v>43100</v>
      </c>
      <c r="BD1689"/>
    </row>
    <row r="1690" spans="1:56" x14ac:dyDescent="0.25">
      <c r="A1690">
        <v>1164</v>
      </c>
      <c r="B1690" t="s">
        <v>2213</v>
      </c>
      <c r="C1690" t="s">
        <v>2294</v>
      </c>
      <c r="D1690" t="s">
        <v>482</v>
      </c>
      <c r="E1690" t="s">
        <v>455</v>
      </c>
      <c r="F1690" t="s">
        <v>740</v>
      </c>
      <c r="P1690" s="10"/>
      <c r="Z1690" s="10"/>
      <c r="AJ1690" s="10"/>
      <c r="AS1690" s="9">
        <v>34503000</v>
      </c>
      <c r="AT1690" s="10">
        <v>43100</v>
      </c>
      <c r="BD1690"/>
    </row>
    <row r="1691" spans="1:56" x14ac:dyDescent="0.25">
      <c r="A1691">
        <v>1164</v>
      </c>
      <c r="B1691" t="s">
        <v>2213</v>
      </c>
      <c r="C1691" t="s">
        <v>2294</v>
      </c>
      <c r="D1691" t="s">
        <v>482</v>
      </c>
      <c r="E1691" t="s">
        <v>455</v>
      </c>
      <c r="F1691" t="s">
        <v>2307</v>
      </c>
      <c r="P1691" s="10"/>
      <c r="Z1691" s="10"/>
      <c r="AJ1691" s="10"/>
      <c r="AS1691" s="9">
        <v>259531000</v>
      </c>
      <c r="AT1691" s="10">
        <v>43100</v>
      </c>
      <c r="BD1691"/>
    </row>
    <row r="1692" spans="1:56" x14ac:dyDescent="0.25">
      <c r="A1692">
        <v>1164</v>
      </c>
      <c r="B1692" t="s">
        <v>2213</v>
      </c>
      <c r="C1692" t="s">
        <v>2294</v>
      </c>
      <c r="D1692" t="s">
        <v>482</v>
      </c>
      <c r="E1692" t="s">
        <v>455</v>
      </c>
      <c r="F1692" t="s">
        <v>589</v>
      </c>
      <c r="P1692" s="10"/>
      <c r="Z1692" s="10"/>
      <c r="AJ1692" s="10"/>
      <c r="AS1692" s="9">
        <v>-5733000</v>
      </c>
      <c r="AT1692" s="10">
        <v>43100</v>
      </c>
      <c r="BD1692"/>
    </row>
    <row r="1693" spans="1:56" x14ac:dyDescent="0.25">
      <c r="A1693">
        <v>1317</v>
      </c>
      <c r="B1693" t="s">
        <v>2215</v>
      </c>
      <c r="C1693" t="s">
        <v>2294</v>
      </c>
      <c r="D1693" t="s">
        <v>482</v>
      </c>
      <c r="E1693" t="s">
        <v>455</v>
      </c>
      <c r="F1693" t="s">
        <v>2308</v>
      </c>
      <c r="P1693" s="10"/>
      <c r="Z1693" s="10"/>
      <c r="AJ1693" s="10"/>
      <c r="AS1693" s="9">
        <v>3418907</v>
      </c>
      <c r="AT1693" s="10">
        <v>43100</v>
      </c>
      <c r="BD1693"/>
    </row>
    <row r="1694" spans="1:56" x14ac:dyDescent="0.25">
      <c r="A1694">
        <v>1317</v>
      </c>
      <c r="B1694" t="s">
        <v>2215</v>
      </c>
      <c r="C1694" t="s">
        <v>2294</v>
      </c>
      <c r="D1694" t="s">
        <v>482</v>
      </c>
      <c r="E1694" t="s">
        <v>455</v>
      </c>
      <c r="F1694" t="s">
        <v>2309</v>
      </c>
      <c r="P1694" s="10"/>
      <c r="Z1694" s="10"/>
      <c r="AJ1694" s="10"/>
      <c r="AS1694" s="9">
        <v>436876</v>
      </c>
      <c r="AT1694" s="10">
        <v>43100</v>
      </c>
      <c r="BD1694"/>
    </row>
    <row r="1695" spans="1:56" x14ac:dyDescent="0.25">
      <c r="A1695">
        <v>1317</v>
      </c>
      <c r="B1695" t="s">
        <v>2215</v>
      </c>
      <c r="C1695" t="s">
        <v>2294</v>
      </c>
      <c r="D1695" t="s">
        <v>482</v>
      </c>
      <c r="E1695" t="s">
        <v>455</v>
      </c>
      <c r="F1695" t="s">
        <v>599</v>
      </c>
      <c r="P1695" s="10"/>
      <c r="Z1695" s="10"/>
      <c r="AJ1695" s="10"/>
      <c r="AS1695" s="9">
        <v>642127</v>
      </c>
      <c r="AT1695" s="10">
        <v>43100</v>
      </c>
      <c r="BD1695"/>
    </row>
    <row r="1696" spans="1:56" x14ac:dyDescent="0.25">
      <c r="A1696">
        <v>1317</v>
      </c>
      <c r="B1696" t="s">
        <v>2215</v>
      </c>
      <c r="C1696" t="s">
        <v>2294</v>
      </c>
      <c r="D1696" t="s">
        <v>482</v>
      </c>
      <c r="E1696" t="s">
        <v>455</v>
      </c>
      <c r="F1696" t="s">
        <v>2310</v>
      </c>
      <c r="P1696" s="10"/>
      <c r="Z1696" s="10"/>
      <c r="AJ1696" s="10"/>
      <c r="AS1696" s="9">
        <v>365772</v>
      </c>
      <c r="AT1696" s="10">
        <v>43100</v>
      </c>
      <c r="BD1696"/>
    </row>
    <row r="1697" spans="1:56" x14ac:dyDescent="0.25">
      <c r="A1697">
        <v>1317</v>
      </c>
      <c r="B1697" t="s">
        <v>2215</v>
      </c>
      <c r="C1697" t="s">
        <v>2294</v>
      </c>
      <c r="D1697" t="s">
        <v>482</v>
      </c>
      <c r="E1697" t="s">
        <v>455</v>
      </c>
      <c r="F1697" t="s">
        <v>2311</v>
      </c>
      <c r="P1697" s="10"/>
      <c r="Z1697" s="10"/>
      <c r="AJ1697" s="10"/>
      <c r="AS1697" s="9">
        <v>3152</v>
      </c>
      <c r="AT1697" s="10">
        <v>43100</v>
      </c>
      <c r="BD1697"/>
    </row>
    <row r="1698" spans="1:56" x14ac:dyDescent="0.25">
      <c r="A1698">
        <v>1317</v>
      </c>
      <c r="B1698" t="s">
        <v>2215</v>
      </c>
      <c r="C1698" t="s">
        <v>2294</v>
      </c>
      <c r="D1698" t="s">
        <v>482</v>
      </c>
      <c r="E1698" t="s">
        <v>455</v>
      </c>
      <c r="F1698" t="s">
        <v>740</v>
      </c>
      <c r="P1698" s="10"/>
      <c r="Z1698" s="10"/>
      <c r="AJ1698" s="10"/>
      <c r="AS1698" s="9">
        <v>647535</v>
      </c>
      <c r="AT1698" s="10">
        <v>43100</v>
      </c>
    </row>
    <row r="1699" spans="1:56" x14ac:dyDescent="0.25">
      <c r="A1699">
        <v>1317</v>
      </c>
      <c r="B1699" t="s">
        <v>2215</v>
      </c>
      <c r="C1699" t="s">
        <v>2294</v>
      </c>
      <c r="D1699" t="s">
        <v>482</v>
      </c>
      <c r="E1699" t="s">
        <v>455</v>
      </c>
      <c r="F1699" t="s">
        <v>468</v>
      </c>
      <c r="P1699" s="10"/>
      <c r="Z1699" s="10"/>
      <c r="AJ1699" s="10"/>
      <c r="AS1699" s="9">
        <v>1203733</v>
      </c>
      <c r="AT1699" s="10">
        <v>43100</v>
      </c>
    </row>
    <row r="1700" spans="1:56" x14ac:dyDescent="0.25">
      <c r="A1700">
        <v>1317</v>
      </c>
      <c r="B1700" t="s">
        <v>2215</v>
      </c>
      <c r="C1700" t="s">
        <v>2294</v>
      </c>
      <c r="D1700" t="s">
        <v>482</v>
      </c>
      <c r="E1700" t="s">
        <v>455</v>
      </c>
      <c r="F1700" t="s">
        <v>988</v>
      </c>
      <c r="P1700" s="10"/>
      <c r="Z1700" s="10"/>
      <c r="AJ1700" s="10"/>
      <c r="AS1700" s="9">
        <v>70049</v>
      </c>
      <c r="AT1700" s="10">
        <v>43100</v>
      </c>
    </row>
    <row r="1701" spans="1:56" x14ac:dyDescent="0.25">
      <c r="A1701">
        <v>1317</v>
      </c>
      <c r="B1701" t="s">
        <v>2215</v>
      </c>
      <c r="C1701" t="s">
        <v>2294</v>
      </c>
      <c r="D1701" t="s">
        <v>482</v>
      </c>
      <c r="E1701" t="s">
        <v>455</v>
      </c>
      <c r="F1701" t="s">
        <v>589</v>
      </c>
      <c r="P1701" s="10"/>
      <c r="Z1701" s="10"/>
      <c r="AJ1701" s="10"/>
      <c r="AS1701" s="9">
        <v>-508386</v>
      </c>
      <c r="AT1701" s="10">
        <v>43100</v>
      </c>
    </row>
    <row r="1702" spans="1:56" x14ac:dyDescent="0.25">
      <c r="A1702">
        <v>1518</v>
      </c>
      <c r="B1702" t="s">
        <v>2295</v>
      </c>
      <c r="C1702" t="s">
        <v>548</v>
      </c>
      <c r="D1702" t="s">
        <v>482</v>
      </c>
      <c r="E1702" t="s">
        <v>483</v>
      </c>
      <c r="F1702" t="s">
        <v>138</v>
      </c>
      <c r="P1702" s="10"/>
      <c r="Z1702" s="10"/>
      <c r="AJ1702" s="10"/>
      <c r="AS1702" s="9">
        <v>82657330000</v>
      </c>
      <c r="AT1702" s="10">
        <v>42825</v>
      </c>
    </row>
    <row r="1703" spans="1:56" x14ac:dyDescent="0.25">
      <c r="A1703">
        <v>1518</v>
      </c>
      <c r="B1703" t="s">
        <v>2295</v>
      </c>
      <c r="C1703" t="s">
        <v>548</v>
      </c>
      <c r="D1703" t="s">
        <v>482</v>
      </c>
      <c r="E1703" t="s">
        <v>483</v>
      </c>
      <c r="F1703" t="s">
        <v>667</v>
      </c>
      <c r="P1703" s="10"/>
      <c r="Z1703" s="10"/>
      <c r="AJ1703" s="10"/>
      <c r="AS1703" s="9">
        <v>9387400000</v>
      </c>
      <c r="AT1703" s="10">
        <v>42825</v>
      </c>
    </row>
    <row r="1704" spans="1:56" x14ac:dyDescent="0.25">
      <c r="A1704">
        <v>1198</v>
      </c>
      <c r="B1704" t="s">
        <v>2296</v>
      </c>
      <c r="C1704" t="s">
        <v>537</v>
      </c>
      <c r="D1704" t="s">
        <v>482</v>
      </c>
      <c r="E1704" t="s">
        <v>455</v>
      </c>
      <c r="F1704" t="s">
        <v>663</v>
      </c>
      <c r="P1704" s="10"/>
      <c r="Z1704" s="10"/>
      <c r="AI1704" s="9">
        <v>2371152000</v>
      </c>
      <c r="AJ1704" s="10">
        <v>42735</v>
      </c>
      <c r="AS1704" s="9">
        <v>1833998000</v>
      </c>
      <c r="AT1704" s="10">
        <v>42916</v>
      </c>
    </row>
    <row r="1705" spans="1:56" x14ac:dyDescent="0.25">
      <c r="A1705">
        <v>1198</v>
      </c>
      <c r="B1705" t="s">
        <v>2296</v>
      </c>
      <c r="C1705" t="s">
        <v>537</v>
      </c>
      <c r="D1705" t="s">
        <v>482</v>
      </c>
      <c r="E1705" t="s">
        <v>455</v>
      </c>
      <c r="F1705" t="s">
        <v>2312</v>
      </c>
      <c r="P1705" s="10"/>
      <c r="Z1705" s="10"/>
      <c r="AI1705" s="9">
        <v>961795000</v>
      </c>
      <c r="AJ1705" s="10">
        <v>42735</v>
      </c>
      <c r="AS1705" s="9">
        <v>757291000</v>
      </c>
      <c r="AT1705" s="10">
        <v>42916</v>
      </c>
    </row>
    <row r="1706" spans="1:56" x14ac:dyDescent="0.25">
      <c r="A1706">
        <v>1198</v>
      </c>
      <c r="B1706" t="s">
        <v>2296</v>
      </c>
      <c r="C1706" t="s">
        <v>537</v>
      </c>
      <c r="D1706" t="s">
        <v>482</v>
      </c>
      <c r="E1706" t="s">
        <v>455</v>
      </c>
      <c r="F1706" t="s">
        <v>458</v>
      </c>
      <c r="P1706" s="10"/>
      <c r="Z1706" s="10"/>
      <c r="AI1706" s="9">
        <v>194119000</v>
      </c>
      <c r="AJ1706" s="10">
        <v>42735</v>
      </c>
      <c r="AS1706" s="9">
        <v>260977000</v>
      </c>
      <c r="AT1706" s="10">
        <v>42916</v>
      </c>
    </row>
    <row r="1707" spans="1:56" x14ac:dyDescent="0.25">
      <c r="A1707">
        <v>1198</v>
      </c>
      <c r="B1707" t="s">
        <v>2296</v>
      </c>
      <c r="C1707" t="s">
        <v>537</v>
      </c>
      <c r="D1707" t="s">
        <v>482</v>
      </c>
      <c r="E1707" t="s">
        <v>455</v>
      </c>
      <c r="F1707" t="s">
        <v>2313</v>
      </c>
      <c r="P1707" s="10"/>
      <c r="Z1707" s="10"/>
      <c r="AI1707" s="9">
        <v>-268104000</v>
      </c>
      <c r="AJ1707" s="10">
        <v>42735</v>
      </c>
      <c r="AS1707" s="9">
        <v>-105455000</v>
      </c>
      <c r="AT1707" s="10">
        <v>42916</v>
      </c>
    </row>
    <row r="1708" spans="1:56" x14ac:dyDescent="0.25">
      <c r="A1708">
        <v>1198</v>
      </c>
      <c r="B1708" t="s">
        <v>2296</v>
      </c>
      <c r="C1708" t="s">
        <v>537</v>
      </c>
      <c r="D1708" t="s">
        <v>482</v>
      </c>
      <c r="E1708" t="s">
        <v>483</v>
      </c>
      <c r="F1708" t="s">
        <v>2028</v>
      </c>
      <c r="P1708" s="10"/>
      <c r="Z1708" s="10"/>
      <c r="AI1708" s="9">
        <v>1341458000</v>
      </c>
      <c r="AJ1708" s="10">
        <v>42735</v>
      </c>
      <c r="AS1708" s="9">
        <v>1172319000</v>
      </c>
      <c r="AT1708" s="10">
        <v>42916</v>
      </c>
    </row>
    <row r="1709" spans="1:56" x14ac:dyDescent="0.25">
      <c r="A1709">
        <v>1198</v>
      </c>
      <c r="B1709" t="s">
        <v>2296</v>
      </c>
      <c r="C1709" t="s">
        <v>537</v>
      </c>
      <c r="D1709" t="s">
        <v>482</v>
      </c>
      <c r="E1709" t="s">
        <v>483</v>
      </c>
      <c r="F1709" t="s">
        <v>243</v>
      </c>
      <c r="P1709" s="10"/>
      <c r="Z1709" s="10"/>
      <c r="AI1709" s="9">
        <v>667510000</v>
      </c>
      <c r="AJ1709" s="10">
        <v>42735</v>
      </c>
      <c r="AS1709" s="9">
        <v>434019000</v>
      </c>
      <c r="AT1709" s="10">
        <v>42916</v>
      </c>
    </row>
    <row r="1710" spans="1:56" x14ac:dyDescent="0.25">
      <c r="A1710">
        <v>1198</v>
      </c>
      <c r="B1710" t="s">
        <v>2296</v>
      </c>
      <c r="C1710" t="s">
        <v>537</v>
      </c>
      <c r="D1710" t="s">
        <v>482</v>
      </c>
      <c r="E1710" t="s">
        <v>483</v>
      </c>
      <c r="F1710" t="s">
        <v>643</v>
      </c>
      <c r="P1710" s="10"/>
      <c r="Z1710" s="10"/>
      <c r="AI1710" s="9">
        <v>1249994000</v>
      </c>
      <c r="AJ1710" s="10">
        <v>42735</v>
      </c>
      <c r="AS1710" s="9">
        <v>1140473000</v>
      </c>
      <c r="AT1710" s="10">
        <v>42916</v>
      </c>
    </row>
    <row r="1711" spans="1:56" x14ac:dyDescent="0.25">
      <c r="A1711">
        <v>1649</v>
      </c>
      <c r="B1711" t="s">
        <v>2227</v>
      </c>
      <c r="C1711" t="s">
        <v>545</v>
      </c>
      <c r="D1711" t="s">
        <v>482</v>
      </c>
      <c r="E1711" t="s">
        <v>455</v>
      </c>
      <c r="F1711" t="s">
        <v>2314</v>
      </c>
      <c r="P1711" s="10"/>
      <c r="Z1711" s="10"/>
      <c r="AI1711" s="9">
        <v>4652000000</v>
      </c>
      <c r="AJ1711" s="10">
        <v>42735</v>
      </c>
      <c r="AS1711" s="9">
        <v>3692000000</v>
      </c>
      <c r="AT1711" s="10">
        <v>42916</v>
      </c>
    </row>
    <row r="1712" spans="1:56" x14ac:dyDescent="0.25">
      <c r="A1712">
        <v>1649</v>
      </c>
      <c r="B1712" t="s">
        <v>2227</v>
      </c>
      <c r="C1712" t="s">
        <v>545</v>
      </c>
      <c r="D1712" t="s">
        <v>482</v>
      </c>
      <c r="E1712" t="s">
        <v>455</v>
      </c>
      <c r="F1712" t="s">
        <v>2315</v>
      </c>
      <c r="P1712" s="10"/>
      <c r="Z1712" s="10"/>
      <c r="AI1712" s="9">
        <v>2855000000</v>
      </c>
      <c r="AJ1712" s="10">
        <v>42735</v>
      </c>
      <c r="AS1712" s="9">
        <v>3530000000</v>
      </c>
      <c r="AT1712" s="10">
        <v>42916</v>
      </c>
    </row>
    <row r="1713" spans="1:46" x14ac:dyDescent="0.25">
      <c r="A1713">
        <v>1649</v>
      </c>
      <c r="B1713" t="s">
        <v>2227</v>
      </c>
      <c r="C1713" t="s">
        <v>545</v>
      </c>
      <c r="D1713" t="s">
        <v>482</v>
      </c>
      <c r="E1713" t="s">
        <v>455</v>
      </c>
      <c r="F1713" t="s">
        <v>2316</v>
      </c>
      <c r="P1713" s="10"/>
      <c r="Z1713" s="10"/>
      <c r="AI1713" s="9">
        <v>903000000</v>
      </c>
      <c r="AJ1713" s="10">
        <v>42735</v>
      </c>
      <c r="AS1713" s="9">
        <v>613000000</v>
      </c>
      <c r="AT1713" s="10">
        <v>42916</v>
      </c>
    </row>
    <row r="1714" spans="1:46" x14ac:dyDescent="0.25">
      <c r="A1714">
        <v>1649</v>
      </c>
      <c r="B1714" t="s">
        <v>2227</v>
      </c>
      <c r="C1714" t="s">
        <v>545</v>
      </c>
      <c r="D1714" t="s">
        <v>482</v>
      </c>
      <c r="E1714" t="s">
        <v>455</v>
      </c>
      <c r="F1714" t="s">
        <v>2317</v>
      </c>
      <c r="P1714" s="10"/>
      <c r="Z1714" s="10"/>
      <c r="AI1714" s="9">
        <v>543000000</v>
      </c>
      <c r="AJ1714" s="10">
        <v>42735</v>
      </c>
      <c r="AS1714" s="9">
        <v>490000000</v>
      </c>
      <c r="AT1714" s="10">
        <v>42916</v>
      </c>
    </row>
    <row r="1715" spans="1:46" x14ac:dyDescent="0.25">
      <c r="A1715">
        <v>1649</v>
      </c>
      <c r="B1715" t="s">
        <v>2227</v>
      </c>
      <c r="C1715" t="s">
        <v>545</v>
      </c>
      <c r="D1715" t="s">
        <v>482</v>
      </c>
      <c r="E1715" t="s">
        <v>455</v>
      </c>
      <c r="F1715" t="s">
        <v>2318</v>
      </c>
      <c r="P1715" s="10"/>
      <c r="Z1715" s="10"/>
      <c r="AI1715" s="9">
        <v>1023000000</v>
      </c>
      <c r="AJ1715" s="10">
        <v>42735</v>
      </c>
      <c r="AS1715" s="9">
        <v>674000000</v>
      </c>
      <c r="AT1715" s="10">
        <v>42916</v>
      </c>
    </row>
    <row r="1716" spans="1:46" x14ac:dyDescent="0.25">
      <c r="A1716">
        <v>1649</v>
      </c>
      <c r="B1716" t="s">
        <v>2227</v>
      </c>
      <c r="C1716" t="s">
        <v>545</v>
      </c>
      <c r="D1716" t="s">
        <v>482</v>
      </c>
      <c r="E1716" t="s">
        <v>455</v>
      </c>
      <c r="F1716" t="s">
        <v>2319</v>
      </c>
      <c r="P1716" s="10"/>
      <c r="Z1716" s="10"/>
      <c r="AI1716" s="9">
        <v>0</v>
      </c>
      <c r="AJ1716" s="10">
        <v>42735</v>
      </c>
      <c r="AS1716" s="9">
        <v>0</v>
      </c>
      <c r="AT1716" s="10">
        <v>42916</v>
      </c>
    </row>
    <row r="1717" spans="1:46" x14ac:dyDescent="0.25">
      <c r="A1717">
        <v>1649</v>
      </c>
      <c r="B1717" t="s">
        <v>2227</v>
      </c>
      <c r="C1717" t="s">
        <v>545</v>
      </c>
      <c r="D1717" t="s">
        <v>482</v>
      </c>
      <c r="E1717" t="s">
        <v>483</v>
      </c>
      <c r="F1717" t="s">
        <v>156</v>
      </c>
      <c r="P1717" s="10"/>
      <c r="Z1717" s="10"/>
      <c r="AI1717" s="9">
        <v>338000000</v>
      </c>
      <c r="AJ1717" s="10">
        <v>42735</v>
      </c>
      <c r="AS1717" s="9">
        <v>428000000</v>
      </c>
      <c r="AT1717" s="10">
        <v>42916</v>
      </c>
    </row>
    <row r="1718" spans="1:46" x14ac:dyDescent="0.25">
      <c r="A1718">
        <v>1649</v>
      </c>
      <c r="B1718" t="s">
        <v>2227</v>
      </c>
      <c r="C1718" t="s">
        <v>545</v>
      </c>
      <c r="D1718" t="s">
        <v>482</v>
      </c>
      <c r="E1718" t="s">
        <v>483</v>
      </c>
      <c r="F1718" t="s">
        <v>1005</v>
      </c>
      <c r="P1718" s="10"/>
      <c r="Z1718" s="10"/>
      <c r="AI1718" s="9">
        <v>749000000</v>
      </c>
      <c r="AJ1718" s="10">
        <v>42735</v>
      </c>
      <c r="AS1718" s="9">
        <v>415000000</v>
      </c>
      <c r="AT1718" s="10">
        <v>42916</v>
      </c>
    </row>
    <row r="1719" spans="1:46" x14ac:dyDescent="0.25">
      <c r="A1719">
        <v>1649</v>
      </c>
      <c r="B1719" t="s">
        <v>2227</v>
      </c>
      <c r="C1719" t="s">
        <v>545</v>
      </c>
      <c r="D1719" t="s">
        <v>482</v>
      </c>
      <c r="E1719" t="s">
        <v>483</v>
      </c>
      <c r="F1719" t="s">
        <v>2320</v>
      </c>
      <c r="P1719" s="10"/>
      <c r="Z1719" s="10"/>
      <c r="AI1719" s="9">
        <v>2626000000</v>
      </c>
      <c r="AJ1719" s="10">
        <v>42735</v>
      </c>
      <c r="AS1719" s="9">
        <v>1053000000</v>
      </c>
      <c r="AT1719" s="10">
        <v>42916</v>
      </c>
    </row>
    <row r="1720" spans="1:46" x14ac:dyDescent="0.25">
      <c r="A1720">
        <v>1649</v>
      </c>
      <c r="B1720" t="s">
        <v>2227</v>
      </c>
      <c r="C1720" t="s">
        <v>545</v>
      </c>
      <c r="D1720" t="s">
        <v>482</v>
      </c>
      <c r="E1720" t="s">
        <v>483</v>
      </c>
      <c r="F1720" t="s">
        <v>701</v>
      </c>
      <c r="P1720" s="10"/>
      <c r="Z1720" s="10"/>
      <c r="AI1720" s="9">
        <v>2104000000</v>
      </c>
      <c r="AJ1720" s="10">
        <v>42735</v>
      </c>
      <c r="AS1720" s="9">
        <v>3063000000</v>
      </c>
      <c r="AT1720" s="10">
        <v>42916</v>
      </c>
    </row>
    <row r="1721" spans="1:46" x14ac:dyDescent="0.25">
      <c r="A1721">
        <v>1649</v>
      </c>
      <c r="B1721" t="s">
        <v>2227</v>
      </c>
      <c r="C1721" t="s">
        <v>545</v>
      </c>
      <c r="D1721" t="s">
        <v>482</v>
      </c>
      <c r="E1721" t="s">
        <v>483</v>
      </c>
      <c r="F1721" t="s">
        <v>2321</v>
      </c>
      <c r="P1721" s="10"/>
      <c r="Z1721" s="10"/>
      <c r="AI1721" s="9">
        <v>545000000</v>
      </c>
      <c r="AJ1721" s="10">
        <v>42735</v>
      </c>
      <c r="AS1721" s="9">
        <v>579000000</v>
      </c>
      <c r="AT1721" s="10">
        <v>42916</v>
      </c>
    </row>
    <row r="1722" spans="1:46" x14ac:dyDescent="0.25">
      <c r="A1722">
        <v>1649</v>
      </c>
      <c r="B1722" t="s">
        <v>2227</v>
      </c>
      <c r="C1722" t="s">
        <v>545</v>
      </c>
      <c r="D1722" t="s">
        <v>482</v>
      </c>
      <c r="E1722" t="s">
        <v>483</v>
      </c>
      <c r="F1722" t="s">
        <v>2322</v>
      </c>
      <c r="P1722" s="10"/>
      <c r="Z1722" s="10"/>
      <c r="AI1722" s="9">
        <v>452000000</v>
      </c>
      <c r="AJ1722" s="10">
        <v>42735</v>
      </c>
      <c r="AS1722" s="9">
        <v>1143000000</v>
      </c>
      <c r="AT1722" s="10">
        <v>42916</v>
      </c>
    </row>
    <row r="1723" spans="1:46" x14ac:dyDescent="0.25">
      <c r="A1723">
        <v>1649</v>
      </c>
      <c r="B1723" t="s">
        <v>2227</v>
      </c>
      <c r="C1723" t="s">
        <v>545</v>
      </c>
      <c r="D1723" t="s">
        <v>482</v>
      </c>
      <c r="E1723" t="s">
        <v>483</v>
      </c>
      <c r="F1723" t="s">
        <v>2323</v>
      </c>
      <c r="P1723" s="10"/>
      <c r="Z1723" s="10"/>
      <c r="AI1723" s="9">
        <v>2208000000</v>
      </c>
      <c r="AJ1723" s="10">
        <v>42735</v>
      </c>
      <c r="AS1723" s="9">
        <v>1842000000</v>
      </c>
      <c r="AT1723" s="10">
        <v>42916</v>
      </c>
    </row>
    <row r="1724" spans="1:46" x14ac:dyDescent="0.25">
      <c r="A1724">
        <v>1649</v>
      </c>
      <c r="B1724" t="s">
        <v>2227</v>
      </c>
      <c r="C1724" t="s">
        <v>545</v>
      </c>
      <c r="D1724" t="s">
        <v>482</v>
      </c>
      <c r="E1724" t="s">
        <v>483</v>
      </c>
      <c r="F1724" t="s">
        <v>726</v>
      </c>
      <c r="P1724" s="10"/>
      <c r="Z1724" s="10"/>
      <c r="AI1724" s="9">
        <v>954000000</v>
      </c>
      <c r="AJ1724" s="10">
        <v>42735</v>
      </c>
      <c r="AS1724" s="9">
        <v>476000000</v>
      </c>
      <c r="AT1724" s="10">
        <v>42916</v>
      </c>
    </row>
    <row r="1725" spans="1:46" x14ac:dyDescent="0.25">
      <c r="A1725">
        <v>13046</v>
      </c>
      <c r="B1725" t="s">
        <v>2237</v>
      </c>
      <c r="C1725" t="s">
        <v>545</v>
      </c>
      <c r="D1725" t="s">
        <v>482</v>
      </c>
      <c r="E1725" t="s">
        <v>455</v>
      </c>
      <c r="F1725" t="s">
        <v>456</v>
      </c>
      <c r="P1725" s="10"/>
      <c r="Z1725" s="10"/>
      <c r="AJ1725" s="10"/>
      <c r="AS1725" s="9">
        <v>684720000</v>
      </c>
      <c r="AT1725" s="10">
        <v>42916</v>
      </c>
    </row>
    <row r="1726" spans="1:46" x14ac:dyDescent="0.25">
      <c r="A1726">
        <v>13046</v>
      </c>
      <c r="B1726" t="s">
        <v>2237</v>
      </c>
      <c r="C1726" t="s">
        <v>545</v>
      </c>
      <c r="D1726" t="s">
        <v>482</v>
      </c>
      <c r="E1726" t="s">
        <v>455</v>
      </c>
      <c r="F1726" t="s">
        <v>2324</v>
      </c>
      <c r="P1726" s="10"/>
      <c r="Z1726" s="10"/>
      <c r="AJ1726" s="10"/>
      <c r="AS1726" s="9">
        <v>190200000</v>
      </c>
      <c r="AT1726" s="10">
        <v>42916</v>
      </c>
    </row>
    <row r="1727" spans="1:46" x14ac:dyDescent="0.25">
      <c r="A1727">
        <v>13046</v>
      </c>
      <c r="B1727" t="s">
        <v>2237</v>
      </c>
      <c r="C1727" t="s">
        <v>545</v>
      </c>
      <c r="D1727" t="s">
        <v>482</v>
      </c>
      <c r="E1727" t="s">
        <v>455</v>
      </c>
      <c r="F1727" t="s">
        <v>2325</v>
      </c>
      <c r="P1727" s="10"/>
      <c r="Z1727" s="10"/>
      <c r="AJ1727" s="10"/>
      <c r="AS1727" s="9">
        <v>190200000</v>
      </c>
      <c r="AT1727" s="10">
        <v>42916</v>
      </c>
    </row>
    <row r="1728" spans="1:46" x14ac:dyDescent="0.25">
      <c r="A1728">
        <v>13046</v>
      </c>
      <c r="B1728" t="s">
        <v>2237</v>
      </c>
      <c r="C1728" t="s">
        <v>545</v>
      </c>
      <c r="D1728" t="s">
        <v>482</v>
      </c>
      <c r="E1728" t="s">
        <v>455</v>
      </c>
      <c r="F1728" t="s">
        <v>724</v>
      </c>
      <c r="P1728" s="10"/>
      <c r="Z1728" s="10"/>
      <c r="AJ1728" s="10"/>
      <c r="AS1728" s="9">
        <v>152160000</v>
      </c>
      <c r="AT1728" s="10">
        <v>42916</v>
      </c>
    </row>
    <row r="1729" spans="1:46" x14ac:dyDescent="0.25">
      <c r="A1729">
        <v>13046</v>
      </c>
      <c r="B1729" t="s">
        <v>2237</v>
      </c>
      <c r="C1729" t="s">
        <v>545</v>
      </c>
      <c r="D1729" t="s">
        <v>482</v>
      </c>
      <c r="E1729" t="s">
        <v>455</v>
      </c>
      <c r="F1729" t="s">
        <v>468</v>
      </c>
      <c r="P1729" s="10"/>
      <c r="Z1729" s="10"/>
      <c r="AJ1729" s="10"/>
      <c r="AS1729" s="9">
        <v>50720000</v>
      </c>
      <c r="AT1729" s="10">
        <v>42916</v>
      </c>
    </row>
    <row r="1730" spans="1:46" x14ac:dyDescent="0.25">
      <c r="A1730">
        <v>13046</v>
      </c>
      <c r="B1730" t="s">
        <v>2237</v>
      </c>
      <c r="C1730" t="s">
        <v>545</v>
      </c>
      <c r="D1730" t="s">
        <v>482</v>
      </c>
      <c r="E1730" t="s">
        <v>483</v>
      </c>
      <c r="F1730" t="s">
        <v>105</v>
      </c>
      <c r="P1730" s="10"/>
      <c r="Z1730" s="10"/>
      <c r="AJ1730" s="10"/>
      <c r="AS1730" s="9">
        <v>1039760000</v>
      </c>
      <c r="AT1730" s="10">
        <v>42916</v>
      </c>
    </row>
    <row r="1731" spans="1:46" x14ac:dyDescent="0.25">
      <c r="A1731">
        <v>13046</v>
      </c>
      <c r="B1731" t="s">
        <v>2237</v>
      </c>
      <c r="C1731" t="s">
        <v>545</v>
      </c>
      <c r="D1731" t="s">
        <v>482</v>
      </c>
      <c r="E1731" t="s">
        <v>483</v>
      </c>
      <c r="F1731" t="s">
        <v>656</v>
      </c>
      <c r="P1731" s="10"/>
      <c r="Z1731" s="10"/>
      <c r="AJ1731" s="10"/>
      <c r="AS1731" s="9">
        <v>228240000</v>
      </c>
      <c r="AT1731" s="10">
        <v>42916</v>
      </c>
    </row>
    <row r="1732" spans="1:46" x14ac:dyDescent="0.25">
      <c r="A1732">
        <v>1583</v>
      </c>
      <c r="B1732" t="s">
        <v>2249</v>
      </c>
      <c r="C1732" t="s">
        <v>545</v>
      </c>
      <c r="D1732" t="s">
        <v>482</v>
      </c>
      <c r="E1732" t="s">
        <v>455</v>
      </c>
      <c r="F1732" t="s">
        <v>724</v>
      </c>
      <c r="P1732" s="10"/>
      <c r="Z1732" s="10"/>
      <c r="AI1732">
        <v>129600000</v>
      </c>
      <c r="AJ1732" s="10">
        <v>42735</v>
      </c>
      <c r="AS1732" s="9">
        <v>122100000</v>
      </c>
      <c r="AT1732" s="10">
        <v>42916</v>
      </c>
    </row>
    <row r="1733" spans="1:46" x14ac:dyDescent="0.25">
      <c r="A1733">
        <v>1583</v>
      </c>
      <c r="B1733" t="s">
        <v>2249</v>
      </c>
      <c r="C1733" t="s">
        <v>545</v>
      </c>
      <c r="D1733" t="s">
        <v>482</v>
      </c>
      <c r="E1733" t="s">
        <v>455</v>
      </c>
      <c r="F1733" t="s">
        <v>1045</v>
      </c>
      <c r="P1733" s="10"/>
      <c r="Z1733" s="10"/>
      <c r="AI1733">
        <v>147500000</v>
      </c>
      <c r="AJ1733" s="10">
        <v>42735</v>
      </c>
      <c r="AS1733" s="9">
        <v>149400000</v>
      </c>
      <c r="AT1733" s="10">
        <v>42916</v>
      </c>
    </row>
    <row r="1734" spans="1:46" x14ac:dyDescent="0.25">
      <c r="A1734">
        <v>1583</v>
      </c>
      <c r="B1734" t="s">
        <v>2249</v>
      </c>
      <c r="C1734" t="s">
        <v>545</v>
      </c>
      <c r="D1734" t="s">
        <v>482</v>
      </c>
      <c r="E1734" t="s">
        <v>455</v>
      </c>
      <c r="F1734" t="s">
        <v>2326</v>
      </c>
      <c r="P1734" s="10"/>
      <c r="Z1734" s="10"/>
      <c r="AI1734">
        <v>188800000</v>
      </c>
      <c r="AJ1734" s="10">
        <v>42735</v>
      </c>
      <c r="AS1734" s="9">
        <v>186600000</v>
      </c>
      <c r="AT1734" s="10">
        <v>42916</v>
      </c>
    </row>
    <row r="1735" spans="1:46" x14ac:dyDescent="0.25">
      <c r="A1735">
        <v>1583</v>
      </c>
      <c r="B1735" t="s">
        <v>2249</v>
      </c>
      <c r="C1735" t="s">
        <v>545</v>
      </c>
      <c r="D1735" t="s">
        <v>482</v>
      </c>
      <c r="E1735" t="s">
        <v>455</v>
      </c>
      <c r="F1735" t="s">
        <v>2327</v>
      </c>
      <c r="P1735" s="10"/>
      <c r="Z1735" s="10"/>
      <c r="AI1735">
        <v>64100000</v>
      </c>
      <c r="AJ1735" s="10">
        <v>42735</v>
      </c>
      <c r="AS1735" s="9">
        <v>65700000</v>
      </c>
      <c r="AT1735" s="10">
        <v>42916</v>
      </c>
    </row>
    <row r="1736" spans="1:46" x14ac:dyDescent="0.25">
      <c r="A1736">
        <v>1583</v>
      </c>
      <c r="B1736" t="s">
        <v>2249</v>
      </c>
      <c r="C1736" t="s">
        <v>545</v>
      </c>
      <c r="D1736" t="s">
        <v>482</v>
      </c>
      <c r="E1736" t="s">
        <v>455</v>
      </c>
      <c r="F1736" t="s">
        <v>654</v>
      </c>
      <c r="P1736" s="10"/>
      <c r="Z1736" s="10"/>
      <c r="AI1736">
        <v>-500000</v>
      </c>
      <c r="AJ1736" s="10">
        <v>42735</v>
      </c>
      <c r="AS1736" s="9">
        <v>-1400000</v>
      </c>
      <c r="AT1736" s="10">
        <v>43100</v>
      </c>
    </row>
    <row r="1737" spans="1:46" x14ac:dyDescent="0.25">
      <c r="A1737">
        <v>1583</v>
      </c>
      <c r="B1737" t="s">
        <v>2249</v>
      </c>
      <c r="C1737" t="s">
        <v>545</v>
      </c>
      <c r="D1737" t="s">
        <v>482</v>
      </c>
      <c r="E1737" t="s">
        <v>483</v>
      </c>
      <c r="F1737" t="s">
        <v>2328</v>
      </c>
      <c r="P1737" s="10"/>
      <c r="Z1737" s="10"/>
      <c r="AI1737">
        <f>188800000-115800000</f>
        <v>73000000</v>
      </c>
      <c r="AJ1737" s="10">
        <v>42735</v>
      </c>
      <c r="AS1737" s="9">
        <f>193100000-108700000</f>
        <v>84400000</v>
      </c>
      <c r="AT1737" s="10">
        <v>43100</v>
      </c>
    </row>
    <row r="1738" spans="1:46" x14ac:dyDescent="0.25">
      <c r="A1738">
        <v>1583</v>
      </c>
      <c r="B1738" t="s">
        <v>2249</v>
      </c>
      <c r="C1738" t="s">
        <v>545</v>
      </c>
      <c r="D1738" t="s">
        <v>482</v>
      </c>
      <c r="E1738" t="s">
        <v>483</v>
      </c>
      <c r="F1738" t="s">
        <v>938</v>
      </c>
      <c r="P1738" s="10"/>
      <c r="Z1738" s="10"/>
      <c r="AI1738">
        <v>191300000</v>
      </c>
      <c r="AJ1738" s="10">
        <v>42735</v>
      </c>
      <c r="AS1738" s="9">
        <v>183700000</v>
      </c>
      <c r="AT1738" s="10">
        <v>43100</v>
      </c>
    </row>
    <row r="1739" spans="1:46" x14ac:dyDescent="0.25">
      <c r="A1739">
        <v>1583</v>
      </c>
      <c r="B1739" t="s">
        <v>2249</v>
      </c>
      <c r="C1739" t="s">
        <v>545</v>
      </c>
      <c r="D1739" t="s">
        <v>482</v>
      </c>
      <c r="E1739" t="s">
        <v>483</v>
      </c>
      <c r="F1739" t="s">
        <v>570</v>
      </c>
      <c r="P1739" s="10"/>
      <c r="Z1739" s="10"/>
      <c r="AI1739">
        <v>79100000</v>
      </c>
      <c r="AJ1739" s="10">
        <v>42735</v>
      </c>
      <c r="AS1739" s="9">
        <v>78000000</v>
      </c>
      <c r="AT1739" s="10">
        <v>43100</v>
      </c>
    </row>
    <row r="1740" spans="1:46" x14ac:dyDescent="0.25">
      <c r="A1740">
        <v>1583</v>
      </c>
      <c r="B1740" t="s">
        <v>2249</v>
      </c>
      <c r="C1740" t="s">
        <v>545</v>
      </c>
      <c r="D1740" t="s">
        <v>482</v>
      </c>
      <c r="E1740" t="s">
        <v>483</v>
      </c>
      <c r="F1740" t="s">
        <v>834</v>
      </c>
      <c r="P1740" s="10"/>
      <c r="Z1740" s="10"/>
      <c r="AI1740">
        <v>22700000</v>
      </c>
      <c r="AJ1740" s="10">
        <v>42735</v>
      </c>
      <c r="AS1740" s="9">
        <v>22500000</v>
      </c>
      <c r="AT1740" s="10">
        <v>43100</v>
      </c>
    </row>
    <row r="1741" spans="1:46" x14ac:dyDescent="0.25">
      <c r="A1741">
        <v>1583</v>
      </c>
      <c r="B1741" t="s">
        <v>2249</v>
      </c>
      <c r="C1741" t="s">
        <v>545</v>
      </c>
      <c r="D1741" t="s">
        <v>482</v>
      </c>
      <c r="E1741" t="s">
        <v>483</v>
      </c>
      <c r="F1741" t="s">
        <v>803</v>
      </c>
      <c r="P1741" s="10"/>
      <c r="Z1741" s="10"/>
      <c r="AI1741">
        <v>43900000</v>
      </c>
      <c r="AJ1741" s="10">
        <v>42735</v>
      </c>
      <c r="AS1741" s="9">
        <v>38400000</v>
      </c>
      <c r="AT1741" s="10">
        <v>43100</v>
      </c>
    </row>
    <row r="1742" spans="1:46" x14ac:dyDescent="0.25">
      <c r="A1742">
        <v>1583</v>
      </c>
      <c r="B1742" t="s">
        <v>2249</v>
      </c>
      <c r="C1742" t="s">
        <v>545</v>
      </c>
      <c r="D1742" t="s">
        <v>482</v>
      </c>
      <c r="E1742" t="s">
        <v>483</v>
      </c>
      <c r="F1742" t="s">
        <v>458</v>
      </c>
      <c r="P1742" s="10"/>
      <c r="Z1742" s="10"/>
      <c r="AI1742">
        <v>3900000</v>
      </c>
      <c r="AJ1742" s="10">
        <v>42735</v>
      </c>
      <c r="AS1742" s="9">
        <v>6600000</v>
      </c>
      <c r="AT1742" s="10">
        <v>43100</v>
      </c>
    </row>
    <row r="1743" spans="1:46" x14ac:dyDescent="0.25">
      <c r="A1743">
        <v>1583</v>
      </c>
      <c r="B1743" t="s">
        <v>2249</v>
      </c>
      <c r="C1743" t="s">
        <v>545</v>
      </c>
      <c r="D1743" t="s">
        <v>482</v>
      </c>
      <c r="E1743" t="s">
        <v>483</v>
      </c>
      <c r="F1743" t="s">
        <v>102</v>
      </c>
      <c r="P1743" s="10"/>
      <c r="Z1743" s="10"/>
      <c r="AI1743">
        <v>115800000</v>
      </c>
      <c r="AJ1743" s="10">
        <v>42735</v>
      </c>
      <c r="AS1743" s="9">
        <v>108700000</v>
      </c>
      <c r="AT1743" s="10">
        <v>43100</v>
      </c>
    </row>
    <row r="1744" spans="1:46" x14ac:dyDescent="0.25">
      <c r="A1744">
        <v>1394</v>
      </c>
      <c r="B1744" t="s">
        <v>2264</v>
      </c>
      <c r="C1744" t="s">
        <v>548</v>
      </c>
      <c r="D1744" t="s">
        <v>482</v>
      </c>
      <c r="E1744" t="s">
        <v>455</v>
      </c>
      <c r="F1744" t="s">
        <v>2329</v>
      </c>
      <c r="P1744" s="10"/>
      <c r="Z1744" s="10"/>
      <c r="AI1744" s="9">
        <v>1448810000</v>
      </c>
      <c r="AJ1744" s="10">
        <v>42460</v>
      </c>
      <c r="AS1744">
        <v>870560000</v>
      </c>
      <c r="AT1744" s="10">
        <v>42825</v>
      </c>
    </row>
    <row r="1745" spans="1:56" x14ac:dyDescent="0.25">
      <c r="A1745">
        <v>1394</v>
      </c>
      <c r="B1745" t="s">
        <v>2264</v>
      </c>
      <c r="C1745" t="s">
        <v>548</v>
      </c>
      <c r="D1745" t="s">
        <v>482</v>
      </c>
      <c r="E1745" t="s">
        <v>455</v>
      </c>
      <c r="F1745" t="s">
        <v>975</v>
      </c>
      <c r="P1745" s="10"/>
      <c r="Z1745" s="10"/>
      <c r="AI1745">
        <v>605010000</v>
      </c>
      <c r="AJ1745" s="10">
        <v>42460</v>
      </c>
      <c r="AT1745" s="10"/>
    </row>
    <row r="1746" spans="1:56" x14ac:dyDescent="0.25">
      <c r="A1746">
        <v>1394</v>
      </c>
      <c r="B1746" t="s">
        <v>2264</v>
      </c>
      <c r="C1746" t="s">
        <v>548</v>
      </c>
      <c r="D1746" t="s">
        <v>482</v>
      </c>
      <c r="E1746" t="s">
        <v>455</v>
      </c>
      <c r="F1746" t="s">
        <v>994</v>
      </c>
      <c r="P1746" s="10"/>
      <c r="Z1746" s="10"/>
      <c r="AI1746">
        <v>626490000</v>
      </c>
      <c r="AJ1746" s="10">
        <v>42460</v>
      </c>
      <c r="AS1746">
        <v>312440000</v>
      </c>
      <c r="AT1746" s="10">
        <v>42825</v>
      </c>
    </row>
    <row r="1747" spans="1:56" x14ac:dyDescent="0.25">
      <c r="A1747">
        <v>1710</v>
      </c>
      <c r="B1747" t="s">
        <v>2290</v>
      </c>
      <c r="C1747" t="s">
        <v>556</v>
      </c>
      <c r="D1747" t="s">
        <v>482</v>
      </c>
      <c r="E1747" t="s">
        <v>455</v>
      </c>
      <c r="F1747" t="s">
        <v>971</v>
      </c>
      <c r="P1747" s="10"/>
      <c r="Z1747" s="10"/>
      <c r="AI1747" s="9">
        <v>138001000000</v>
      </c>
      <c r="AJ1747" s="10">
        <v>42735</v>
      </c>
      <c r="AS1747" s="9">
        <v>150050000000</v>
      </c>
      <c r="AT1747" s="10">
        <v>42825</v>
      </c>
    </row>
    <row r="1748" spans="1:56" x14ac:dyDescent="0.25">
      <c r="A1748">
        <v>1710</v>
      </c>
      <c r="B1748" t="s">
        <v>2290</v>
      </c>
      <c r="C1748" t="s">
        <v>556</v>
      </c>
      <c r="D1748" t="s">
        <v>482</v>
      </c>
      <c r="E1748" t="s">
        <v>455</v>
      </c>
      <c r="F1748" t="s">
        <v>2330</v>
      </c>
      <c r="P1748" s="10"/>
      <c r="Z1748" s="10"/>
      <c r="AI1748" s="9">
        <v>13264000000</v>
      </c>
      <c r="AJ1748" s="10">
        <v>42735</v>
      </c>
      <c r="AS1748" s="9">
        <v>13237000000</v>
      </c>
      <c r="AT1748" s="10">
        <v>42825</v>
      </c>
    </row>
    <row r="1749" spans="1:56" x14ac:dyDescent="0.25">
      <c r="A1749">
        <v>1710</v>
      </c>
      <c r="B1749" t="s">
        <v>2290</v>
      </c>
      <c r="C1749" t="s">
        <v>556</v>
      </c>
      <c r="D1749" t="s">
        <v>482</v>
      </c>
      <c r="E1749" t="s">
        <v>455</v>
      </c>
      <c r="F1749" t="s">
        <v>2331</v>
      </c>
      <c r="P1749" s="10"/>
      <c r="Z1749" s="10"/>
      <c r="AI1749" s="9">
        <v>10226000000</v>
      </c>
      <c r="AJ1749" s="10">
        <v>42735</v>
      </c>
      <c r="AS1749">
        <v>11440000000</v>
      </c>
      <c r="AT1749" s="10">
        <v>42825</v>
      </c>
    </row>
    <row r="1750" spans="1:56" x14ac:dyDescent="0.25">
      <c r="A1750">
        <v>1710</v>
      </c>
      <c r="B1750" t="s">
        <v>2290</v>
      </c>
      <c r="C1750" t="s">
        <v>556</v>
      </c>
      <c r="D1750" t="s">
        <v>482</v>
      </c>
      <c r="E1750" t="s">
        <v>455</v>
      </c>
      <c r="F1750" t="s">
        <v>2332</v>
      </c>
      <c r="P1750" s="10"/>
      <c r="Z1750" s="10"/>
      <c r="AI1750" s="9">
        <v>237000000</v>
      </c>
      <c r="AJ1750" s="10">
        <v>42735</v>
      </c>
      <c r="AS1750">
        <v>81000000</v>
      </c>
      <c r="AT1750" s="10">
        <v>42825</v>
      </c>
    </row>
    <row r="1751" spans="1:56" x14ac:dyDescent="0.25">
      <c r="A1751">
        <v>1710</v>
      </c>
      <c r="B1751" t="s">
        <v>2290</v>
      </c>
      <c r="C1751" t="s">
        <v>556</v>
      </c>
      <c r="D1751" t="s">
        <v>482</v>
      </c>
      <c r="E1751" t="s">
        <v>455</v>
      </c>
      <c r="F1751" t="s">
        <v>589</v>
      </c>
      <c r="P1751" s="10"/>
      <c r="Z1751" s="10"/>
      <c r="AI1751" s="9">
        <v>-11858000000</v>
      </c>
      <c r="AJ1751" s="10">
        <v>42735</v>
      </c>
      <c r="AS1751" s="9">
        <v>-15349000000</v>
      </c>
      <c r="AT1751" s="10">
        <v>42825</v>
      </c>
    </row>
    <row r="1752" spans="1:56" x14ac:dyDescent="0.25">
      <c r="A1752">
        <v>1710</v>
      </c>
      <c r="B1752" t="s">
        <v>2290</v>
      </c>
      <c r="C1752" t="s">
        <v>556</v>
      </c>
      <c r="D1752" t="s">
        <v>482</v>
      </c>
      <c r="E1752" t="s">
        <v>455</v>
      </c>
      <c r="F1752" t="s">
        <v>2333</v>
      </c>
      <c r="P1752" s="10"/>
      <c r="Z1752" s="10"/>
      <c r="AI1752" s="9">
        <v>-5942000000</v>
      </c>
      <c r="AJ1752" s="10">
        <v>42735</v>
      </c>
      <c r="AS1752" s="9">
        <v>-2946000000</v>
      </c>
      <c r="AT1752" s="10">
        <v>42825</v>
      </c>
    </row>
    <row r="1753" spans="1:56" x14ac:dyDescent="0.25">
      <c r="A1753">
        <v>1710</v>
      </c>
      <c r="B1753" t="s">
        <v>2290</v>
      </c>
      <c r="C1753" t="s">
        <v>556</v>
      </c>
      <c r="D1753" t="s">
        <v>482</v>
      </c>
      <c r="E1753" t="s">
        <v>455</v>
      </c>
      <c r="F1753" t="s">
        <v>2334</v>
      </c>
      <c r="P1753" s="10"/>
      <c r="Z1753" s="10"/>
      <c r="AI1753" s="9">
        <v>1437000000</v>
      </c>
      <c r="AJ1753" s="10">
        <v>42735</v>
      </c>
      <c r="AS1753" s="9">
        <v>1364000000</v>
      </c>
      <c r="AT1753" s="10">
        <v>42825</v>
      </c>
    </row>
    <row r="1754" spans="1:56" x14ac:dyDescent="0.25">
      <c r="A1754">
        <v>1710</v>
      </c>
      <c r="B1754" t="s">
        <v>2290</v>
      </c>
      <c r="C1754" t="s">
        <v>556</v>
      </c>
      <c r="D1754" t="s">
        <v>482</v>
      </c>
      <c r="E1754" t="s">
        <v>483</v>
      </c>
      <c r="F1754" t="s">
        <v>275</v>
      </c>
      <c r="P1754" s="10"/>
      <c r="Z1754" s="10"/>
      <c r="AI1754" s="9">
        <v>33826000000</v>
      </c>
      <c r="AJ1754" s="10">
        <v>42735</v>
      </c>
      <c r="AS1754" s="9">
        <v>40114000000</v>
      </c>
      <c r="AT1754" s="10">
        <v>42825</v>
      </c>
    </row>
    <row r="1755" spans="1:56" x14ac:dyDescent="0.25">
      <c r="A1755">
        <v>1710</v>
      </c>
      <c r="B1755" t="s">
        <v>2290</v>
      </c>
      <c r="C1755" t="s">
        <v>556</v>
      </c>
      <c r="D1755" t="s">
        <v>482</v>
      </c>
      <c r="E1755" t="s">
        <v>483</v>
      </c>
      <c r="F1755" t="s">
        <v>967</v>
      </c>
      <c r="P1755" s="10"/>
      <c r="Z1755" s="10"/>
      <c r="AI1755" s="9">
        <v>56653000000</v>
      </c>
      <c r="AJ1755" s="10">
        <v>42735</v>
      </c>
      <c r="AS1755" s="9">
        <v>58925000000</v>
      </c>
      <c r="AT1755" s="10">
        <v>42825</v>
      </c>
    </row>
    <row r="1756" spans="1:56" x14ac:dyDescent="0.25">
      <c r="A1756">
        <v>1710</v>
      </c>
      <c r="B1756" t="s">
        <v>2290</v>
      </c>
      <c r="C1756" t="s">
        <v>556</v>
      </c>
      <c r="D1756" t="s">
        <v>482</v>
      </c>
      <c r="E1756" t="s">
        <v>483</v>
      </c>
      <c r="F1756" t="s">
        <v>2335</v>
      </c>
      <c r="P1756" s="10"/>
      <c r="Z1756" s="10"/>
      <c r="AI1756" s="9">
        <v>54886000000</v>
      </c>
      <c r="AJ1756" s="10">
        <v>42735</v>
      </c>
      <c r="AS1756" s="9">
        <v>58838000000</v>
      </c>
      <c r="AT1756" s="10">
        <v>42825</v>
      </c>
    </row>
    <row r="1757" spans="1:56" x14ac:dyDescent="0.25">
      <c r="A1757">
        <v>908</v>
      </c>
      <c r="B1757" t="s">
        <v>144</v>
      </c>
      <c r="C1757" t="s">
        <v>548</v>
      </c>
      <c r="D1757" t="s">
        <v>482</v>
      </c>
      <c r="E1757" t="s">
        <v>455</v>
      </c>
      <c r="F1757" t="s">
        <v>2364</v>
      </c>
      <c r="BC1757" s="9"/>
      <c r="BD1757" s="37"/>
    </row>
    <row r="1758" spans="1:56" x14ac:dyDescent="0.25">
      <c r="A1758">
        <v>1783</v>
      </c>
      <c r="B1758" t="s">
        <v>146</v>
      </c>
      <c r="C1758" t="s">
        <v>548</v>
      </c>
      <c r="D1758" t="s">
        <v>482</v>
      </c>
      <c r="E1758" t="s">
        <v>455</v>
      </c>
      <c r="F1758" t="s">
        <v>2329</v>
      </c>
      <c r="AS1758" s="9">
        <v>60992011000</v>
      </c>
      <c r="AT1758" s="10">
        <v>42825</v>
      </c>
      <c r="BC1758" s="9">
        <v>89912789000</v>
      </c>
      <c r="BD1758" s="37">
        <v>43190</v>
      </c>
    </row>
    <row r="1759" spans="1:56" x14ac:dyDescent="0.25">
      <c r="A1759">
        <v>1783</v>
      </c>
      <c r="B1759" t="s">
        <v>146</v>
      </c>
      <c r="C1759" t="s">
        <v>548</v>
      </c>
      <c r="D1759" t="s">
        <v>482</v>
      </c>
      <c r="E1759" t="s">
        <v>455</v>
      </c>
      <c r="F1759" t="s">
        <v>468</v>
      </c>
      <c r="AS1759" s="9">
        <v>1638545000</v>
      </c>
      <c r="AT1759" s="10">
        <v>42825</v>
      </c>
      <c r="BC1759" s="9">
        <v>2103666000</v>
      </c>
      <c r="BD1759" s="37">
        <v>43190</v>
      </c>
    </row>
    <row r="1760" spans="1:56" x14ac:dyDescent="0.25">
      <c r="A1760">
        <v>1783</v>
      </c>
      <c r="B1760" t="s">
        <v>146</v>
      </c>
      <c r="C1760" t="s">
        <v>548</v>
      </c>
      <c r="D1760" t="s">
        <v>482</v>
      </c>
      <c r="E1760" t="s">
        <v>455</v>
      </c>
      <c r="F1760" t="s">
        <v>643</v>
      </c>
      <c r="AS1760" s="9">
        <v>119573000</v>
      </c>
      <c r="AT1760" s="10">
        <v>42825</v>
      </c>
      <c r="BC1760" s="9">
        <v>265233000</v>
      </c>
      <c r="BD1760" s="37">
        <v>43190</v>
      </c>
    </row>
    <row r="1761" spans="1:56" x14ac:dyDescent="0.25">
      <c r="A1761">
        <v>1783</v>
      </c>
      <c r="B1761" t="s">
        <v>146</v>
      </c>
      <c r="C1761" t="s">
        <v>548</v>
      </c>
      <c r="D1761" t="s">
        <v>482</v>
      </c>
      <c r="E1761" t="s">
        <v>455</v>
      </c>
      <c r="F1761" t="s">
        <v>2365</v>
      </c>
      <c r="AS1761" s="9">
        <v>49816000</v>
      </c>
      <c r="AT1761" s="10">
        <v>42825</v>
      </c>
      <c r="BC1761" s="9">
        <v>-49635000</v>
      </c>
      <c r="BD1761" s="37">
        <v>43190</v>
      </c>
    </row>
    <row r="1762" spans="1:56" x14ac:dyDescent="0.25">
      <c r="A1762">
        <v>8528</v>
      </c>
      <c r="B1762" t="s">
        <v>34</v>
      </c>
      <c r="C1762" t="s">
        <v>539</v>
      </c>
      <c r="D1762" t="s">
        <v>482</v>
      </c>
      <c r="E1762" t="s">
        <v>455</v>
      </c>
      <c r="F1762" t="s">
        <v>2733</v>
      </c>
      <c r="AS1762" s="9">
        <v>1727699000</v>
      </c>
      <c r="AT1762" s="10">
        <v>43100</v>
      </c>
    </row>
    <row r="1763" spans="1:56" x14ac:dyDescent="0.25">
      <c r="A1763">
        <v>8528</v>
      </c>
      <c r="B1763" t="s">
        <v>34</v>
      </c>
      <c r="C1763" t="s">
        <v>539</v>
      </c>
      <c r="D1763" t="s">
        <v>482</v>
      </c>
      <c r="E1763" t="s">
        <v>455</v>
      </c>
      <c r="F1763" t="s">
        <v>567</v>
      </c>
      <c r="AS1763" s="9">
        <v>361903000</v>
      </c>
      <c r="AT1763" s="10">
        <v>43100</v>
      </c>
    </row>
    <row r="1764" spans="1:56" x14ac:dyDescent="0.25">
      <c r="A1764">
        <v>8528</v>
      </c>
      <c r="B1764" t="s">
        <v>34</v>
      </c>
      <c r="C1764" t="s">
        <v>539</v>
      </c>
      <c r="D1764" t="s">
        <v>482</v>
      </c>
      <c r="E1764" t="s">
        <v>455</v>
      </c>
      <c r="F1764" t="s">
        <v>1285</v>
      </c>
      <c r="AS1764" s="9">
        <v>15449000</v>
      </c>
      <c r="AT1764" s="10">
        <v>43100</v>
      </c>
    </row>
    <row r="1765" spans="1:56" x14ac:dyDescent="0.25">
      <c r="A1765">
        <v>1582</v>
      </c>
      <c r="B1765" t="s">
        <v>81</v>
      </c>
      <c r="C1765" t="s">
        <v>543</v>
      </c>
      <c r="D1765" t="s">
        <v>482</v>
      </c>
      <c r="E1765" t="s">
        <v>483</v>
      </c>
      <c r="F1765" t="s">
        <v>2757</v>
      </c>
      <c r="AS1765" s="86">
        <v>910735562.60000002</v>
      </c>
      <c r="AT1765" s="10">
        <v>43100</v>
      </c>
    </row>
    <row r="1766" spans="1:56" x14ac:dyDescent="0.25">
      <c r="A1766">
        <v>1582</v>
      </c>
      <c r="B1766" t="s">
        <v>81</v>
      </c>
      <c r="C1766" t="s">
        <v>543</v>
      </c>
      <c r="D1766" t="s">
        <v>482</v>
      </c>
      <c r="E1766" t="s">
        <v>483</v>
      </c>
      <c r="F1766" t="s">
        <v>2758</v>
      </c>
      <c r="AS1766" s="9">
        <v>503327911.41000003</v>
      </c>
      <c r="AT1766" s="10">
        <v>43100</v>
      </c>
    </row>
    <row r="1767" spans="1:56" x14ac:dyDescent="0.25">
      <c r="A1767">
        <v>1582</v>
      </c>
      <c r="B1767" t="s">
        <v>81</v>
      </c>
      <c r="C1767" t="s">
        <v>543</v>
      </c>
      <c r="D1767" t="s">
        <v>482</v>
      </c>
      <c r="E1767" t="s">
        <v>483</v>
      </c>
      <c r="F1767" t="s">
        <v>2759</v>
      </c>
      <c r="AS1767" s="86">
        <v>460881657.42000002</v>
      </c>
      <c r="AT1767" s="10">
        <v>43100</v>
      </c>
    </row>
    <row r="1768" spans="1:56" x14ac:dyDescent="0.25">
      <c r="A1768">
        <v>1582</v>
      </c>
      <c r="B1768" t="s">
        <v>81</v>
      </c>
      <c r="C1768" t="s">
        <v>543</v>
      </c>
      <c r="D1768" t="s">
        <v>482</v>
      </c>
      <c r="E1768" t="s">
        <v>483</v>
      </c>
      <c r="F1768" t="s">
        <v>2760</v>
      </c>
      <c r="AS1768" s="86">
        <v>454319769.61000001</v>
      </c>
      <c r="AT1768" s="10">
        <v>43100</v>
      </c>
    </row>
    <row r="1769" spans="1:56" x14ac:dyDescent="0.25">
      <c r="A1769">
        <v>1582</v>
      </c>
      <c r="B1769" t="s">
        <v>81</v>
      </c>
      <c r="C1769" t="s">
        <v>543</v>
      </c>
      <c r="D1769" t="s">
        <v>482</v>
      </c>
      <c r="E1769" t="s">
        <v>483</v>
      </c>
      <c r="F1769" t="s">
        <v>2761</v>
      </c>
      <c r="AS1769" s="86">
        <v>431662025.63999999</v>
      </c>
      <c r="AT1769" s="10">
        <v>43100</v>
      </c>
    </row>
    <row r="1770" spans="1:56" x14ac:dyDescent="0.25">
      <c r="A1770">
        <v>1582</v>
      </c>
      <c r="B1770" t="s">
        <v>81</v>
      </c>
      <c r="C1770" t="s">
        <v>543</v>
      </c>
      <c r="D1770" t="s">
        <v>482</v>
      </c>
      <c r="E1770" t="s">
        <v>483</v>
      </c>
      <c r="F1770" t="s">
        <v>2762</v>
      </c>
      <c r="AS1770" s="86">
        <v>201347242.05000001</v>
      </c>
      <c r="AT1770" s="10">
        <v>43100</v>
      </c>
    </row>
    <row r="1771" spans="1:56" x14ac:dyDescent="0.25">
      <c r="A1771">
        <v>1582</v>
      </c>
      <c r="B1771" t="s">
        <v>81</v>
      </c>
      <c r="C1771" t="s">
        <v>543</v>
      </c>
      <c r="D1771" t="s">
        <v>482</v>
      </c>
      <c r="E1771" t="s">
        <v>483</v>
      </c>
      <c r="F1771" t="s">
        <v>2763</v>
      </c>
      <c r="AS1771" s="86">
        <v>65001978.229999997</v>
      </c>
      <c r="AT1771" s="10">
        <v>43100</v>
      </c>
    </row>
    <row r="1772" spans="1:56" x14ac:dyDescent="0.25">
      <c r="A1772">
        <v>1582</v>
      </c>
      <c r="B1772" t="s">
        <v>81</v>
      </c>
      <c r="C1772" t="s">
        <v>543</v>
      </c>
      <c r="D1772" t="s">
        <v>482</v>
      </c>
      <c r="E1772" t="s">
        <v>483</v>
      </c>
      <c r="F1772" t="s">
        <v>794</v>
      </c>
      <c r="AS1772" s="86">
        <v>18762688.890000001</v>
      </c>
      <c r="AT1772" s="10">
        <v>43100</v>
      </c>
    </row>
    <row r="1773" spans="1:56" x14ac:dyDescent="0.25">
      <c r="A1773">
        <v>12436</v>
      </c>
      <c r="B1773" t="s">
        <v>142</v>
      </c>
      <c r="C1773" t="s">
        <v>548</v>
      </c>
      <c r="D1773" t="s">
        <v>482</v>
      </c>
      <c r="E1773" t="s">
        <v>455</v>
      </c>
      <c r="F1773" t="s">
        <v>2788</v>
      </c>
      <c r="AS1773" s="9"/>
      <c r="BC1773" s="9">
        <v>3492800000</v>
      </c>
      <c r="BD1773" s="10">
        <v>43190</v>
      </c>
    </row>
    <row r="1774" spans="1:56" x14ac:dyDescent="0.25">
      <c r="A1774">
        <v>12436</v>
      </c>
      <c r="B1774" t="s">
        <v>142</v>
      </c>
      <c r="C1774" t="s">
        <v>548</v>
      </c>
      <c r="D1774" t="s">
        <v>482</v>
      </c>
      <c r="E1774" t="s">
        <v>455</v>
      </c>
      <c r="F1774" t="s">
        <v>647</v>
      </c>
      <c r="BC1774" s="9">
        <v>3034300000</v>
      </c>
      <c r="BD1774" s="10">
        <v>43190</v>
      </c>
    </row>
    <row r="1775" spans="1:56" x14ac:dyDescent="0.25">
      <c r="A1775">
        <v>12436</v>
      </c>
      <c r="B1775" t="s">
        <v>142</v>
      </c>
      <c r="C1775" t="s">
        <v>548</v>
      </c>
      <c r="D1775" t="s">
        <v>482</v>
      </c>
      <c r="E1775" t="s">
        <v>455</v>
      </c>
      <c r="F1775" t="s">
        <v>971</v>
      </c>
      <c r="AS1775" s="86"/>
      <c r="BC1775" s="9">
        <v>2626600000</v>
      </c>
      <c r="BD1775" s="10">
        <v>43190</v>
      </c>
    </row>
    <row r="1776" spans="1:56" x14ac:dyDescent="0.25">
      <c r="A1776">
        <v>12436</v>
      </c>
      <c r="B1776" t="s">
        <v>142</v>
      </c>
      <c r="C1776" t="s">
        <v>548</v>
      </c>
      <c r="D1776" t="s">
        <v>482</v>
      </c>
      <c r="E1776" t="s">
        <v>455</v>
      </c>
      <c r="F1776" t="s">
        <v>2789</v>
      </c>
      <c r="AS1776" s="9"/>
      <c r="BC1776" s="9">
        <v>0</v>
      </c>
      <c r="BD1776" s="10">
        <v>43190</v>
      </c>
    </row>
    <row r="1777" spans="1:56" x14ac:dyDescent="0.25">
      <c r="A1777">
        <v>1730</v>
      </c>
      <c r="B1777" t="s">
        <v>145</v>
      </c>
      <c r="C1777" t="s">
        <v>548</v>
      </c>
      <c r="D1777" t="s">
        <v>482</v>
      </c>
      <c r="E1777" t="s">
        <v>455</v>
      </c>
      <c r="F1777" t="s">
        <v>1503</v>
      </c>
      <c r="AS1777" s="9">
        <v>5646844400</v>
      </c>
      <c r="AT1777" s="10">
        <v>42825</v>
      </c>
      <c r="BC1777" s="9">
        <v>7905582160</v>
      </c>
      <c r="BD1777" s="10">
        <v>43190</v>
      </c>
    </row>
    <row r="1778" spans="1:56" x14ac:dyDescent="0.25">
      <c r="A1778">
        <v>1730</v>
      </c>
      <c r="B1778" t="s">
        <v>145</v>
      </c>
      <c r="C1778" t="s">
        <v>548</v>
      </c>
      <c r="D1778" t="s">
        <v>482</v>
      </c>
      <c r="E1778" t="s">
        <v>455</v>
      </c>
      <c r="F1778" t="s">
        <v>647</v>
      </c>
      <c r="AS1778" s="9">
        <v>2541079980</v>
      </c>
      <c r="AT1778" s="10">
        <v>42825</v>
      </c>
      <c r="BC1778" s="9">
        <v>3246935530</v>
      </c>
      <c r="BD1778" s="10">
        <v>43190</v>
      </c>
    </row>
    <row r="1779" spans="1:56" x14ac:dyDescent="0.25">
      <c r="A1779">
        <v>1730</v>
      </c>
      <c r="B1779" t="s">
        <v>145</v>
      </c>
      <c r="C1779" t="s">
        <v>548</v>
      </c>
      <c r="D1779" t="s">
        <v>482</v>
      </c>
      <c r="E1779" t="s">
        <v>455</v>
      </c>
      <c r="F1779" t="s">
        <v>2791</v>
      </c>
      <c r="AS1779" s="9">
        <v>5929186620</v>
      </c>
      <c r="AT1779" s="10">
        <v>42825</v>
      </c>
      <c r="BC1779" s="9">
        <v>3105764420</v>
      </c>
      <c r="BD1779" s="10">
        <v>43190</v>
      </c>
    </row>
    <row r="1780" spans="1:56" x14ac:dyDescent="0.25">
      <c r="A1780">
        <v>882</v>
      </c>
      <c r="B1780" t="s">
        <v>172</v>
      </c>
      <c r="C1780" t="s">
        <v>549</v>
      </c>
      <c r="D1780" t="s">
        <v>482</v>
      </c>
      <c r="E1780" t="s">
        <v>455</v>
      </c>
      <c r="F1780" t="s">
        <v>2798</v>
      </c>
      <c r="BC1780" s="9">
        <v>2349129000000</v>
      </c>
      <c r="BD1780" s="10">
        <v>43190</v>
      </c>
    </row>
    <row r="1781" spans="1:56" x14ac:dyDescent="0.25">
      <c r="A1781">
        <v>882</v>
      </c>
      <c r="B1781" t="s">
        <v>172</v>
      </c>
      <c r="C1781" t="s">
        <v>549</v>
      </c>
      <c r="D1781" t="s">
        <v>482</v>
      </c>
      <c r="E1781" t="s">
        <v>455</v>
      </c>
      <c r="F1781" t="s">
        <v>663</v>
      </c>
      <c r="AT1781" s="9"/>
      <c r="BC1781" s="9">
        <v>426136000000</v>
      </c>
      <c r="BD1781" s="10">
        <v>43190</v>
      </c>
    </row>
    <row r="1782" spans="1:56" x14ac:dyDescent="0.25">
      <c r="A1782">
        <v>882</v>
      </c>
      <c r="B1782" t="s">
        <v>172</v>
      </c>
      <c r="C1782" t="s">
        <v>549</v>
      </c>
      <c r="D1782" t="s">
        <v>482</v>
      </c>
      <c r="E1782" t="s">
        <v>455</v>
      </c>
      <c r="F1782" t="s">
        <v>975</v>
      </c>
      <c r="BC1782" s="9">
        <v>1671032000000</v>
      </c>
      <c r="BD1782" s="10">
        <v>43190</v>
      </c>
    </row>
    <row r="1783" spans="1:56" x14ac:dyDescent="0.25">
      <c r="A1783">
        <v>882</v>
      </c>
      <c r="B1783" t="s">
        <v>172</v>
      </c>
      <c r="C1783" t="s">
        <v>549</v>
      </c>
      <c r="D1783" t="s">
        <v>482</v>
      </c>
      <c r="E1783" t="s">
        <v>455</v>
      </c>
      <c r="F1783" t="s">
        <v>2799</v>
      </c>
      <c r="BC1783" s="9">
        <v>-1137305000000</v>
      </c>
      <c r="BD1783" s="10">
        <v>43190</v>
      </c>
    </row>
    <row r="1784" spans="1:56" x14ac:dyDescent="0.25">
      <c r="A1784">
        <v>1630</v>
      </c>
      <c r="B1784" t="s">
        <v>230</v>
      </c>
      <c r="C1784" t="s">
        <v>545</v>
      </c>
      <c r="D1784" t="s">
        <v>482</v>
      </c>
      <c r="E1784" t="s">
        <v>483</v>
      </c>
      <c r="F1784" t="s">
        <v>227</v>
      </c>
      <c r="AI1784" s="9">
        <v>294998000</v>
      </c>
      <c r="AJ1784" s="10">
        <v>42735</v>
      </c>
      <c r="AS1784" s="9">
        <v>286410000</v>
      </c>
      <c r="AT1784" s="10">
        <v>43100</v>
      </c>
      <c r="BC1784" s="9"/>
    </row>
    <row r="1785" spans="1:56" x14ac:dyDescent="0.25">
      <c r="A1785">
        <v>1630</v>
      </c>
      <c r="B1785" t="s">
        <v>230</v>
      </c>
      <c r="C1785" t="s">
        <v>545</v>
      </c>
      <c r="D1785" t="s">
        <v>482</v>
      </c>
      <c r="E1785" t="s">
        <v>483</v>
      </c>
      <c r="F1785" t="s">
        <v>2812</v>
      </c>
      <c r="AI1785" s="9">
        <v>93577000</v>
      </c>
      <c r="AJ1785" s="10">
        <v>42735</v>
      </c>
      <c r="AS1785" s="9">
        <v>82415000</v>
      </c>
      <c r="AT1785" s="10">
        <v>43100</v>
      </c>
    </row>
    <row r="1786" spans="1:56" x14ac:dyDescent="0.25">
      <c r="A1786">
        <v>1630</v>
      </c>
      <c r="B1786" t="s">
        <v>230</v>
      </c>
      <c r="C1786" t="s">
        <v>545</v>
      </c>
      <c r="D1786" t="s">
        <v>482</v>
      </c>
      <c r="E1786" t="s">
        <v>483</v>
      </c>
      <c r="F1786" t="s">
        <v>2140</v>
      </c>
      <c r="AI1786" s="9">
        <v>44928000</v>
      </c>
      <c r="AJ1786" s="10">
        <v>42735</v>
      </c>
      <c r="AS1786" s="9">
        <v>57412000</v>
      </c>
      <c r="AT1786" s="10">
        <v>43100</v>
      </c>
    </row>
    <row r="1787" spans="1:56" x14ac:dyDescent="0.25">
      <c r="A1787">
        <v>1630</v>
      </c>
      <c r="B1787" t="s">
        <v>230</v>
      </c>
      <c r="C1787" t="s">
        <v>545</v>
      </c>
      <c r="D1787" t="s">
        <v>482</v>
      </c>
      <c r="E1787" t="s">
        <v>483</v>
      </c>
      <c r="F1787" t="s">
        <v>2813</v>
      </c>
      <c r="AI1787" s="9">
        <v>49926000</v>
      </c>
      <c r="AJ1787" s="10">
        <v>42735</v>
      </c>
      <c r="AS1787" s="9">
        <v>42479000</v>
      </c>
      <c r="AT1787" s="10">
        <v>43100</v>
      </c>
    </row>
    <row r="1788" spans="1:56" x14ac:dyDescent="0.25">
      <c r="A1788">
        <v>1630</v>
      </c>
      <c r="B1788" t="s">
        <v>230</v>
      </c>
      <c r="C1788" t="s">
        <v>545</v>
      </c>
      <c r="D1788" t="s">
        <v>482</v>
      </c>
      <c r="E1788" t="s">
        <v>483</v>
      </c>
      <c r="F1788" t="s">
        <v>290</v>
      </c>
      <c r="AI1788" s="9">
        <v>37151000</v>
      </c>
      <c r="AJ1788" s="10">
        <v>42735</v>
      </c>
      <c r="AS1788" s="9">
        <v>38590000</v>
      </c>
      <c r="AT1788" s="10">
        <v>43100</v>
      </c>
    </row>
    <row r="1789" spans="1:56" x14ac:dyDescent="0.25">
      <c r="A1789">
        <v>1630</v>
      </c>
      <c r="B1789" t="s">
        <v>230</v>
      </c>
      <c r="C1789" t="s">
        <v>545</v>
      </c>
      <c r="D1789" t="s">
        <v>482</v>
      </c>
      <c r="E1789" t="s">
        <v>483</v>
      </c>
      <c r="F1789" t="s">
        <v>2814</v>
      </c>
      <c r="AI1789" s="9">
        <v>42909000</v>
      </c>
      <c r="AJ1789" s="10">
        <v>42735</v>
      </c>
      <c r="AS1789" s="9">
        <v>32495000</v>
      </c>
      <c r="AT1789" s="10">
        <v>43100</v>
      </c>
    </row>
    <row r="1790" spans="1:56" x14ac:dyDescent="0.25">
      <c r="A1790">
        <v>1630</v>
      </c>
      <c r="B1790" t="s">
        <v>230</v>
      </c>
      <c r="C1790" t="s">
        <v>545</v>
      </c>
      <c r="D1790" t="s">
        <v>482</v>
      </c>
      <c r="E1790" t="s">
        <v>483</v>
      </c>
      <c r="F1790" t="s">
        <v>726</v>
      </c>
      <c r="AI1790" s="9">
        <v>39979000</v>
      </c>
      <c r="AJ1790" s="10">
        <v>42735</v>
      </c>
      <c r="AS1790" s="9">
        <v>32358000</v>
      </c>
      <c r="AT1790" s="10">
        <v>43100</v>
      </c>
    </row>
    <row r="1791" spans="1:56" x14ac:dyDescent="0.25">
      <c r="A1791">
        <v>1630</v>
      </c>
      <c r="B1791" t="s">
        <v>230</v>
      </c>
      <c r="C1791" t="s">
        <v>545</v>
      </c>
      <c r="D1791" t="s">
        <v>482</v>
      </c>
      <c r="E1791" t="s">
        <v>483</v>
      </c>
      <c r="F1791" t="s">
        <v>465</v>
      </c>
      <c r="AI1791" s="9">
        <v>17825000</v>
      </c>
      <c r="AJ1791" s="10">
        <v>42735</v>
      </c>
      <c r="AS1791" s="9">
        <v>12769000</v>
      </c>
      <c r="AT1791" s="10">
        <v>43100</v>
      </c>
    </row>
    <row r="1792" spans="1:56" x14ac:dyDescent="0.25">
      <c r="A1792">
        <v>1630</v>
      </c>
      <c r="B1792" t="s">
        <v>230</v>
      </c>
      <c r="C1792" t="s">
        <v>545</v>
      </c>
      <c r="D1792" t="s">
        <v>482</v>
      </c>
      <c r="E1792" t="s">
        <v>455</v>
      </c>
      <c r="F1792" t="s">
        <v>2815</v>
      </c>
      <c r="AI1792" s="9">
        <v>211970000</v>
      </c>
      <c r="AJ1792" s="10">
        <v>42735</v>
      </c>
      <c r="AS1792" s="9">
        <v>193913000</v>
      </c>
      <c r="AT1792" s="10">
        <v>43100</v>
      </c>
    </row>
    <row r="1793" spans="1:46" x14ac:dyDescent="0.25">
      <c r="A1793">
        <v>1630</v>
      </c>
      <c r="B1793" t="s">
        <v>230</v>
      </c>
      <c r="C1793" t="s">
        <v>545</v>
      </c>
      <c r="D1793" t="s">
        <v>482</v>
      </c>
      <c r="E1793" t="s">
        <v>455</v>
      </c>
      <c r="F1793" t="s">
        <v>2816</v>
      </c>
      <c r="AI1793" s="9">
        <v>152673000</v>
      </c>
      <c r="AJ1793" s="10">
        <v>42735</v>
      </c>
      <c r="AS1793" s="9">
        <v>157253000</v>
      </c>
      <c r="AT1793" s="10">
        <v>43100</v>
      </c>
    </row>
    <row r="1794" spans="1:46" x14ac:dyDescent="0.25">
      <c r="A1794">
        <v>1630</v>
      </c>
      <c r="B1794" t="s">
        <v>230</v>
      </c>
      <c r="C1794" t="s">
        <v>545</v>
      </c>
      <c r="D1794" t="s">
        <v>482</v>
      </c>
      <c r="E1794" t="s">
        <v>455</v>
      </c>
      <c r="F1794" t="s">
        <v>2817</v>
      </c>
      <c r="AI1794" s="9">
        <v>142962000</v>
      </c>
      <c r="AJ1794" s="10">
        <v>42735</v>
      </c>
      <c r="AS1794" s="9">
        <v>127958000</v>
      </c>
      <c r="AT1794" s="10">
        <v>43100</v>
      </c>
    </row>
    <row r="1795" spans="1:46" x14ac:dyDescent="0.25">
      <c r="A1795">
        <v>1630</v>
      </c>
      <c r="B1795" t="s">
        <v>230</v>
      </c>
      <c r="C1795" t="s">
        <v>545</v>
      </c>
      <c r="D1795" t="s">
        <v>482</v>
      </c>
      <c r="E1795" t="s">
        <v>455</v>
      </c>
      <c r="F1795" t="s">
        <v>456</v>
      </c>
      <c r="AI1795" s="9">
        <v>113688000</v>
      </c>
      <c r="AJ1795" s="10">
        <v>42735</v>
      </c>
      <c r="AS1795" s="9">
        <v>105804000</v>
      </c>
      <c r="AT1795" s="10">
        <v>43100</v>
      </c>
    </row>
    <row r="1796" spans="1:46" x14ac:dyDescent="0.25">
      <c r="A1796">
        <v>1427</v>
      </c>
      <c r="B1796" t="s">
        <v>389</v>
      </c>
      <c r="C1796" t="s">
        <v>463</v>
      </c>
      <c r="D1796" t="s">
        <v>482</v>
      </c>
      <c r="E1796" t="s">
        <v>455</v>
      </c>
      <c r="F1796" t="s">
        <v>2870</v>
      </c>
      <c r="AS1796">
        <f>8700000000*13%</f>
        <v>1131000000</v>
      </c>
      <c r="AT1796" s="10">
        <v>43100</v>
      </c>
    </row>
    <row r="1797" spans="1:46" x14ac:dyDescent="0.25">
      <c r="A1797">
        <v>1427</v>
      </c>
      <c r="B1797" t="s">
        <v>389</v>
      </c>
      <c r="C1797" t="s">
        <v>463</v>
      </c>
      <c r="D1797" t="s">
        <v>482</v>
      </c>
      <c r="E1797" t="s">
        <v>455</v>
      </c>
      <c r="F1797" t="s">
        <v>765</v>
      </c>
      <c r="AS1797">
        <f>8700000000*4%</f>
        <v>348000000</v>
      </c>
      <c r="AT1797" s="10">
        <v>43100</v>
      </c>
    </row>
    <row r="1798" spans="1:46" x14ac:dyDescent="0.25">
      <c r="A1798">
        <v>1427</v>
      </c>
      <c r="B1798" t="s">
        <v>389</v>
      </c>
      <c r="C1798" t="s">
        <v>463</v>
      </c>
      <c r="D1798" t="s">
        <v>482</v>
      </c>
      <c r="E1798" t="s">
        <v>455</v>
      </c>
      <c r="F1798" t="s">
        <v>2871</v>
      </c>
      <c r="AS1798">
        <f>8700000000*22%</f>
        <v>1914000000</v>
      </c>
      <c r="AT1798" s="10">
        <v>43100</v>
      </c>
    </row>
    <row r="1799" spans="1:46" x14ac:dyDescent="0.25">
      <c r="A1799">
        <v>1427</v>
      </c>
      <c r="B1799" t="s">
        <v>389</v>
      </c>
      <c r="C1799" t="s">
        <v>463</v>
      </c>
      <c r="D1799" t="s">
        <v>482</v>
      </c>
      <c r="E1799" t="s">
        <v>455</v>
      </c>
      <c r="F1799" t="s">
        <v>647</v>
      </c>
      <c r="AS1799">
        <f>8700000000*22%</f>
        <v>1914000000</v>
      </c>
      <c r="AT1799" s="10">
        <v>43100</v>
      </c>
    </row>
    <row r="1800" spans="1:46" x14ac:dyDescent="0.25">
      <c r="A1800">
        <v>1427</v>
      </c>
      <c r="B1800" t="s">
        <v>389</v>
      </c>
      <c r="C1800" t="s">
        <v>463</v>
      </c>
      <c r="D1800" t="s">
        <v>482</v>
      </c>
      <c r="E1800" t="s">
        <v>455</v>
      </c>
      <c r="F1800" t="s">
        <v>720</v>
      </c>
      <c r="AS1800">
        <f>8700000000*31%</f>
        <v>2697000000</v>
      </c>
      <c r="AT1800" s="10">
        <v>43100</v>
      </c>
    </row>
    <row r="1801" spans="1:46" x14ac:dyDescent="0.25">
      <c r="A1801">
        <v>1427</v>
      </c>
      <c r="B1801" t="s">
        <v>389</v>
      </c>
      <c r="C1801" t="s">
        <v>463</v>
      </c>
      <c r="D1801" t="s">
        <v>482</v>
      </c>
      <c r="E1801" t="s">
        <v>455</v>
      </c>
      <c r="F1801" t="s">
        <v>2872</v>
      </c>
      <c r="AS1801">
        <f>8700000000*8%</f>
        <v>696000000</v>
      </c>
      <c r="AT1801" s="10">
        <v>43100</v>
      </c>
    </row>
    <row r="1802" spans="1:46" x14ac:dyDescent="0.25">
      <c r="A1802">
        <v>1080</v>
      </c>
      <c r="B1802" t="s">
        <v>341</v>
      </c>
      <c r="C1802" t="s">
        <v>463</v>
      </c>
      <c r="D1802" t="s">
        <v>482</v>
      </c>
      <c r="E1802" t="s">
        <v>455</v>
      </c>
      <c r="F1802" t="s">
        <v>2881</v>
      </c>
      <c r="AS1802">
        <v>478500000</v>
      </c>
      <c r="AT1802" s="10">
        <v>43100</v>
      </c>
    </row>
    <row r="1803" spans="1:46" x14ac:dyDescent="0.25">
      <c r="A1803">
        <v>1080</v>
      </c>
      <c r="B1803" t="s">
        <v>341</v>
      </c>
      <c r="C1803" t="s">
        <v>463</v>
      </c>
      <c r="D1803" t="s">
        <v>482</v>
      </c>
      <c r="E1803" t="s">
        <v>455</v>
      </c>
      <c r="F1803" t="s">
        <v>971</v>
      </c>
      <c r="AS1803">
        <v>195283000</v>
      </c>
      <c r="AT1803" s="10">
        <v>43100</v>
      </c>
    </row>
    <row r="1804" spans="1:46" x14ac:dyDescent="0.25">
      <c r="A1804">
        <v>1102</v>
      </c>
      <c r="B1804" t="s">
        <v>349</v>
      </c>
      <c r="C1804" t="s">
        <v>463</v>
      </c>
      <c r="D1804" t="s">
        <v>482</v>
      </c>
      <c r="E1804" t="s">
        <v>455</v>
      </c>
      <c r="F1804" t="s">
        <v>820</v>
      </c>
      <c r="AS1804" s="9">
        <v>103284000</v>
      </c>
      <c r="AT1804" s="10">
        <v>43100</v>
      </c>
    </row>
    <row r="1805" spans="1:46" x14ac:dyDescent="0.25">
      <c r="A1805">
        <v>1102</v>
      </c>
      <c r="B1805" t="s">
        <v>349</v>
      </c>
      <c r="C1805" t="s">
        <v>463</v>
      </c>
      <c r="D1805" t="s">
        <v>482</v>
      </c>
      <c r="E1805" t="s">
        <v>455</v>
      </c>
      <c r="F1805" t="s">
        <v>2885</v>
      </c>
      <c r="AS1805" s="9">
        <v>168516000</v>
      </c>
      <c r="AT1805" s="10">
        <v>43100</v>
      </c>
    </row>
    <row r="1806" spans="1:46" x14ac:dyDescent="0.25">
      <c r="A1806">
        <v>1494</v>
      </c>
      <c r="B1806" t="s">
        <v>301</v>
      </c>
      <c r="C1806" t="s">
        <v>546</v>
      </c>
      <c r="D1806" t="s">
        <v>482</v>
      </c>
      <c r="E1806" t="s">
        <v>483</v>
      </c>
      <c r="F1806" t="s">
        <v>2912</v>
      </c>
      <c r="AS1806">
        <v>831121000</v>
      </c>
      <c r="AT1806" s="10">
        <v>43100</v>
      </c>
    </row>
    <row r="1807" spans="1:46" x14ac:dyDescent="0.25">
      <c r="A1807">
        <v>1494</v>
      </c>
      <c r="B1807" t="s">
        <v>301</v>
      </c>
      <c r="C1807" t="s">
        <v>546</v>
      </c>
      <c r="D1807" t="s">
        <v>482</v>
      </c>
      <c r="E1807" t="s">
        <v>483</v>
      </c>
      <c r="F1807" t="s">
        <v>726</v>
      </c>
      <c r="AS1807">
        <v>369405000</v>
      </c>
      <c r="AT1807" s="10">
        <v>43100</v>
      </c>
    </row>
    <row r="1808" spans="1:46" x14ac:dyDescent="0.25">
      <c r="A1808">
        <v>1494</v>
      </c>
      <c r="B1808" t="s">
        <v>301</v>
      </c>
      <c r="C1808" t="s">
        <v>546</v>
      </c>
      <c r="D1808" t="s">
        <v>482</v>
      </c>
      <c r="E1808" t="s">
        <v>483</v>
      </c>
      <c r="F1808" t="s">
        <v>2913</v>
      </c>
      <c r="AS1808">
        <v>189567000</v>
      </c>
      <c r="AT1808" s="10">
        <v>43100</v>
      </c>
    </row>
    <row r="1809" spans="1:46" x14ac:dyDescent="0.25">
      <c r="A1809">
        <v>1494</v>
      </c>
      <c r="B1809" t="s">
        <v>301</v>
      </c>
      <c r="C1809" t="s">
        <v>546</v>
      </c>
      <c r="D1809" t="s">
        <v>482</v>
      </c>
      <c r="E1809" t="s">
        <v>483</v>
      </c>
      <c r="F1809" t="s">
        <v>2914</v>
      </c>
      <c r="AS1809">
        <v>158785000</v>
      </c>
      <c r="AT1809" s="10">
        <v>43100</v>
      </c>
    </row>
    <row r="1810" spans="1:46" x14ac:dyDescent="0.25">
      <c r="A1810">
        <v>1494</v>
      </c>
      <c r="B1810" t="s">
        <v>301</v>
      </c>
      <c r="C1810" t="s">
        <v>546</v>
      </c>
      <c r="D1810" t="s">
        <v>482</v>
      </c>
      <c r="E1810" t="s">
        <v>455</v>
      </c>
      <c r="F1810" t="s">
        <v>2915</v>
      </c>
      <c r="AS1810">
        <v>1292408000</v>
      </c>
      <c r="AT1810" s="10">
        <v>43100</v>
      </c>
    </row>
    <row r="1811" spans="1:46" x14ac:dyDescent="0.25">
      <c r="A1811">
        <v>1494</v>
      </c>
      <c r="B1811" t="s">
        <v>301</v>
      </c>
      <c r="C1811" t="s">
        <v>546</v>
      </c>
      <c r="D1811" t="s">
        <v>482</v>
      </c>
      <c r="E1811" t="s">
        <v>455</v>
      </c>
      <c r="F1811" t="s">
        <v>2916</v>
      </c>
      <c r="AS1811">
        <v>256470000</v>
      </c>
      <c r="AT1811" s="10">
        <v>43100</v>
      </c>
    </row>
    <row r="1812" spans="1:46" x14ac:dyDescent="0.25">
      <c r="A1812">
        <v>11654</v>
      </c>
      <c r="B1812" t="s">
        <v>2923</v>
      </c>
      <c r="C1812" t="s">
        <v>463</v>
      </c>
      <c r="D1812" t="s">
        <v>482</v>
      </c>
      <c r="E1812" t="s">
        <v>455</v>
      </c>
      <c r="F1812" t="s">
        <v>2924</v>
      </c>
      <c r="AS1812">
        <v>1862126000</v>
      </c>
      <c r="AT1812" s="10">
        <v>43100</v>
      </c>
    </row>
    <row r="1813" spans="1:46" x14ac:dyDescent="0.25">
      <c r="A1813">
        <v>11654</v>
      </c>
      <c r="B1813" t="s">
        <v>2923</v>
      </c>
      <c r="C1813" t="s">
        <v>463</v>
      </c>
      <c r="D1813" t="s">
        <v>482</v>
      </c>
      <c r="E1813" t="s">
        <v>455</v>
      </c>
      <c r="F1813" t="s">
        <v>2925</v>
      </c>
      <c r="AS1813">
        <v>1410349000</v>
      </c>
      <c r="AT1813" s="10">
        <v>43100</v>
      </c>
    </row>
    <row r="1814" spans="1:46" x14ac:dyDescent="0.25">
      <c r="A1814">
        <v>11654</v>
      </c>
      <c r="B1814" t="s">
        <v>2923</v>
      </c>
      <c r="C1814" t="s">
        <v>463</v>
      </c>
      <c r="D1814" t="s">
        <v>482</v>
      </c>
      <c r="E1814" t="s">
        <v>455</v>
      </c>
      <c r="F1814" t="s">
        <v>2926</v>
      </c>
      <c r="AS1814">
        <v>783707000</v>
      </c>
      <c r="AT1814" s="10">
        <v>43100</v>
      </c>
    </row>
    <row r="1815" spans="1:46" x14ac:dyDescent="0.25">
      <c r="A1815">
        <v>11654</v>
      </c>
      <c r="B1815" t="s">
        <v>2923</v>
      </c>
      <c r="C1815" t="s">
        <v>463</v>
      </c>
      <c r="D1815" t="s">
        <v>482</v>
      </c>
      <c r="E1815" t="s">
        <v>455</v>
      </c>
      <c r="F1815" t="s">
        <v>2927</v>
      </c>
      <c r="AS1815">
        <v>551289000</v>
      </c>
      <c r="AT1815" s="10">
        <v>43100</v>
      </c>
    </row>
    <row r="1816" spans="1:46" x14ac:dyDescent="0.25">
      <c r="A1816">
        <v>11654</v>
      </c>
      <c r="B1816" t="s">
        <v>2923</v>
      </c>
      <c r="C1816" t="s">
        <v>463</v>
      </c>
      <c r="D1816" t="s">
        <v>482</v>
      </c>
      <c r="E1816" t="s">
        <v>483</v>
      </c>
      <c r="F1816" t="s">
        <v>316</v>
      </c>
      <c r="AS1816">
        <v>3679133000</v>
      </c>
      <c r="AT1816" s="10">
        <v>43100</v>
      </c>
    </row>
    <row r="1817" spans="1:46" x14ac:dyDescent="0.25">
      <c r="A1817">
        <v>11654</v>
      </c>
      <c r="B1817" t="s">
        <v>2923</v>
      </c>
      <c r="C1817" t="s">
        <v>463</v>
      </c>
      <c r="D1817" t="s">
        <v>482</v>
      </c>
      <c r="E1817" t="s">
        <v>483</v>
      </c>
      <c r="F1817" t="s">
        <v>2928</v>
      </c>
      <c r="AS1817">
        <v>928338000</v>
      </c>
      <c r="AT1817" s="10">
        <v>43100</v>
      </c>
    </row>
    <row r="1818" spans="1:46" x14ac:dyDescent="0.25">
      <c r="A1818">
        <v>13443</v>
      </c>
      <c r="B1818" t="s">
        <v>2929</v>
      </c>
      <c r="C1818" t="s">
        <v>463</v>
      </c>
      <c r="D1818" t="s">
        <v>482</v>
      </c>
      <c r="E1818" t="s">
        <v>455</v>
      </c>
      <c r="F1818" t="s">
        <v>2931</v>
      </c>
      <c r="AS1818">
        <v>748600000</v>
      </c>
      <c r="AT1818" s="10">
        <v>43100</v>
      </c>
    </row>
    <row r="1819" spans="1:46" x14ac:dyDescent="0.25">
      <c r="A1819">
        <v>13443</v>
      </c>
      <c r="B1819" t="s">
        <v>2929</v>
      </c>
      <c r="C1819" t="s">
        <v>463</v>
      </c>
      <c r="D1819" t="s">
        <v>482</v>
      </c>
      <c r="E1819" t="s">
        <v>455</v>
      </c>
      <c r="F1819" t="s">
        <v>2932</v>
      </c>
      <c r="AS1819">
        <v>245900000</v>
      </c>
      <c r="AT1819" s="10">
        <v>43100</v>
      </c>
    </row>
    <row r="1820" spans="1:46" x14ac:dyDescent="0.25">
      <c r="A1820">
        <v>13443</v>
      </c>
      <c r="B1820" t="s">
        <v>2929</v>
      </c>
      <c r="C1820" t="s">
        <v>463</v>
      </c>
      <c r="D1820" t="s">
        <v>482</v>
      </c>
      <c r="E1820" t="s">
        <v>455</v>
      </c>
      <c r="F1820" t="s">
        <v>911</v>
      </c>
      <c r="AS1820">
        <v>176700000</v>
      </c>
      <c r="AT1820" s="10">
        <v>43100</v>
      </c>
    </row>
    <row r="1821" spans="1:46" x14ac:dyDescent="0.25">
      <c r="A1821">
        <v>13443</v>
      </c>
      <c r="B1821" t="s">
        <v>2929</v>
      </c>
      <c r="C1821" t="s">
        <v>463</v>
      </c>
      <c r="D1821" t="s">
        <v>482</v>
      </c>
      <c r="E1821" t="s">
        <v>483</v>
      </c>
      <c r="F1821" t="s">
        <v>316</v>
      </c>
      <c r="AS1821">
        <v>596600000</v>
      </c>
      <c r="AT1821" s="10">
        <v>43100</v>
      </c>
    </row>
    <row r="1822" spans="1:46" x14ac:dyDescent="0.25">
      <c r="A1822">
        <v>13443</v>
      </c>
      <c r="B1822" t="s">
        <v>2929</v>
      </c>
      <c r="C1822" t="s">
        <v>463</v>
      </c>
      <c r="D1822" t="s">
        <v>482</v>
      </c>
      <c r="E1822" t="s">
        <v>483</v>
      </c>
      <c r="F1822" t="s">
        <v>792</v>
      </c>
      <c r="AS1822">
        <v>528300000</v>
      </c>
      <c r="AT1822" s="10">
        <v>43100</v>
      </c>
    </row>
    <row r="1823" spans="1:46" x14ac:dyDescent="0.25">
      <c r="A1823">
        <v>8983</v>
      </c>
      <c r="B1823" t="s">
        <v>3282</v>
      </c>
      <c r="C1823" t="s">
        <v>463</v>
      </c>
      <c r="D1823" t="s">
        <v>482</v>
      </c>
      <c r="E1823" t="s">
        <v>455</v>
      </c>
      <c r="F1823" t="s">
        <v>3288</v>
      </c>
      <c r="AS1823" s="9">
        <v>2316777000</v>
      </c>
      <c r="AT1823" s="10">
        <v>43100</v>
      </c>
    </row>
    <row r="1824" spans="1:46" x14ac:dyDescent="0.25">
      <c r="A1824">
        <v>8983</v>
      </c>
      <c r="B1824" t="s">
        <v>3282</v>
      </c>
      <c r="C1824" t="s">
        <v>463</v>
      </c>
      <c r="D1824" t="s">
        <v>482</v>
      </c>
      <c r="E1824" t="s">
        <v>455</v>
      </c>
      <c r="F1824" t="s">
        <v>3289</v>
      </c>
      <c r="AS1824" s="9">
        <v>680860000</v>
      </c>
      <c r="AT1824" s="10">
        <v>43100</v>
      </c>
    </row>
    <row r="1825" spans="1:46" x14ac:dyDescent="0.25">
      <c r="A1825">
        <v>8983</v>
      </c>
      <c r="B1825" t="s">
        <v>3282</v>
      </c>
      <c r="C1825" t="s">
        <v>463</v>
      </c>
      <c r="D1825" t="s">
        <v>482</v>
      </c>
      <c r="E1825" t="s">
        <v>455</v>
      </c>
      <c r="F1825" t="s">
        <v>3290</v>
      </c>
      <c r="AS1825" s="9">
        <v>3022666000</v>
      </c>
      <c r="AT1825" s="10">
        <v>43100</v>
      </c>
    </row>
    <row r="1826" spans="1:46" x14ac:dyDescent="0.25">
      <c r="A1826">
        <v>8983</v>
      </c>
      <c r="B1826" t="s">
        <v>3282</v>
      </c>
      <c r="C1826" t="s">
        <v>463</v>
      </c>
      <c r="D1826" t="s">
        <v>482</v>
      </c>
      <c r="E1826" t="s">
        <v>455</v>
      </c>
      <c r="F1826" t="s">
        <v>3291</v>
      </c>
      <c r="AS1826" s="9">
        <v>1610000</v>
      </c>
      <c r="AT1826" s="10">
        <v>43100</v>
      </c>
    </row>
    <row r="1827" spans="1:46" x14ac:dyDescent="0.25">
      <c r="A1827">
        <v>8983</v>
      </c>
      <c r="B1827" t="s">
        <v>3282</v>
      </c>
      <c r="C1827" t="s">
        <v>463</v>
      </c>
      <c r="D1827" t="s">
        <v>482</v>
      </c>
      <c r="E1827" t="s">
        <v>455</v>
      </c>
      <c r="F1827" t="s">
        <v>3292</v>
      </c>
      <c r="AS1827" s="9">
        <v>25461000</v>
      </c>
      <c r="AT1827" s="10">
        <v>43100</v>
      </c>
    </row>
    <row r="1828" spans="1:46" x14ac:dyDescent="0.25">
      <c r="A1828">
        <v>8983</v>
      </c>
      <c r="B1828" t="s">
        <v>3282</v>
      </c>
      <c r="C1828" t="s">
        <v>463</v>
      </c>
      <c r="D1828" t="s">
        <v>482</v>
      </c>
      <c r="E1828" t="s">
        <v>455</v>
      </c>
      <c r="F1828" t="s">
        <v>3293</v>
      </c>
      <c r="AS1828" s="9">
        <v>-219041000</v>
      </c>
      <c r="AT1828" s="10">
        <v>43100</v>
      </c>
    </row>
    <row r="1829" spans="1:46" x14ac:dyDescent="0.25">
      <c r="A1829">
        <v>8983</v>
      </c>
      <c r="B1829" t="s">
        <v>3282</v>
      </c>
      <c r="C1829" t="s">
        <v>463</v>
      </c>
      <c r="D1829" t="s">
        <v>482</v>
      </c>
      <c r="E1829" t="s">
        <v>483</v>
      </c>
      <c r="F1829" t="s">
        <v>225</v>
      </c>
      <c r="AS1829">
        <v>1208832000</v>
      </c>
      <c r="AT1829" s="10">
        <v>43100</v>
      </c>
    </row>
    <row r="1830" spans="1:46" x14ac:dyDescent="0.25">
      <c r="A1830">
        <v>8983</v>
      </c>
      <c r="B1830" t="s">
        <v>3282</v>
      </c>
      <c r="C1830" t="s">
        <v>463</v>
      </c>
      <c r="D1830" t="s">
        <v>482</v>
      </c>
      <c r="E1830" t="s">
        <v>483</v>
      </c>
      <c r="F1830" t="s">
        <v>3294</v>
      </c>
      <c r="AS1830">
        <v>1171420000</v>
      </c>
      <c r="AT1830" s="10">
        <v>43100</v>
      </c>
    </row>
    <row r="1831" spans="1:46" x14ac:dyDescent="0.25">
      <c r="A1831">
        <v>8983</v>
      </c>
      <c r="B1831" t="s">
        <v>3282</v>
      </c>
      <c r="C1831" t="s">
        <v>463</v>
      </c>
      <c r="D1831" t="s">
        <v>482</v>
      </c>
      <c r="E1831" t="s">
        <v>483</v>
      </c>
      <c r="F1831" t="s">
        <v>3295</v>
      </c>
      <c r="AS1831">
        <v>877786000</v>
      </c>
      <c r="AT1831" s="10">
        <v>43100</v>
      </c>
    </row>
    <row r="1832" spans="1:46" x14ac:dyDescent="0.25">
      <c r="A1832">
        <v>8983</v>
      </c>
      <c r="B1832" t="s">
        <v>3282</v>
      </c>
      <c r="C1832" t="s">
        <v>463</v>
      </c>
      <c r="D1832" t="s">
        <v>482</v>
      </c>
      <c r="E1832" t="s">
        <v>483</v>
      </c>
      <c r="F1832" t="s">
        <v>3296</v>
      </c>
      <c r="AS1832">
        <v>655350000</v>
      </c>
      <c r="AT1832" s="10">
        <v>43100</v>
      </c>
    </row>
    <row r="1833" spans="1:46" x14ac:dyDescent="0.25">
      <c r="A1833">
        <v>8983</v>
      </c>
      <c r="B1833" t="s">
        <v>3282</v>
      </c>
      <c r="C1833" t="s">
        <v>463</v>
      </c>
      <c r="D1833" t="s">
        <v>482</v>
      </c>
      <c r="E1833" t="s">
        <v>483</v>
      </c>
      <c r="F1833" t="s">
        <v>1002</v>
      </c>
      <c r="AS1833">
        <v>494081000</v>
      </c>
      <c r="AT1833" s="10">
        <v>43100</v>
      </c>
    </row>
    <row r="1834" spans="1:46" x14ac:dyDescent="0.25">
      <c r="A1834">
        <v>8983</v>
      </c>
      <c r="B1834" t="s">
        <v>3282</v>
      </c>
      <c r="C1834" t="s">
        <v>463</v>
      </c>
      <c r="D1834" t="s">
        <v>482</v>
      </c>
      <c r="E1834" t="s">
        <v>483</v>
      </c>
      <c r="F1834" t="s">
        <v>33</v>
      </c>
      <c r="AS1834">
        <v>348499000</v>
      </c>
      <c r="AT1834" s="10">
        <v>43100</v>
      </c>
    </row>
    <row r="1835" spans="1:46" x14ac:dyDescent="0.25">
      <c r="A1835">
        <v>8983</v>
      </c>
      <c r="B1835" t="s">
        <v>3282</v>
      </c>
      <c r="C1835" t="s">
        <v>463</v>
      </c>
      <c r="D1835" t="s">
        <v>482</v>
      </c>
      <c r="E1835" t="s">
        <v>483</v>
      </c>
      <c r="F1835" t="s">
        <v>3297</v>
      </c>
      <c r="AS1835">
        <v>242220000</v>
      </c>
      <c r="AT1835" s="10">
        <v>43100</v>
      </c>
    </row>
    <row r="1836" spans="1:46" x14ac:dyDescent="0.25">
      <c r="A1836">
        <v>8983</v>
      </c>
      <c r="B1836" t="s">
        <v>3282</v>
      </c>
      <c r="C1836" t="s">
        <v>463</v>
      </c>
      <c r="D1836" t="s">
        <v>482</v>
      </c>
      <c r="E1836" t="s">
        <v>483</v>
      </c>
      <c r="F1836" t="s">
        <v>882</v>
      </c>
      <c r="AS1836">
        <v>182495000</v>
      </c>
      <c r="AT1836" s="10">
        <v>43100</v>
      </c>
    </row>
    <row r="1837" spans="1:46" x14ac:dyDescent="0.25">
      <c r="A1837">
        <v>8983</v>
      </c>
      <c r="B1837" t="s">
        <v>3282</v>
      </c>
      <c r="C1837" t="s">
        <v>463</v>
      </c>
      <c r="D1837" t="s">
        <v>482</v>
      </c>
      <c r="E1837" t="s">
        <v>483</v>
      </c>
      <c r="F1837" t="s">
        <v>3298</v>
      </c>
      <c r="AS1837">
        <v>154926000</v>
      </c>
      <c r="AT1837" s="10">
        <v>43100</v>
      </c>
    </row>
    <row r="1838" spans="1:46" x14ac:dyDescent="0.25">
      <c r="A1838">
        <v>8983</v>
      </c>
      <c r="B1838" t="s">
        <v>3282</v>
      </c>
      <c r="C1838" t="s">
        <v>463</v>
      </c>
      <c r="D1838" t="s">
        <v>482</v>
      </c>
      <c r="E1838" t="s">
        <v>483</v>
      </c>
      <c r="F1838" t="s">
        <v>643</v>
      </c>
      <c r="AS1838">
        <v>177000000</v>
      </c>
      <c r="AT1838" s="10">
        <v>43100</v>
      </c>
    </row>
    <row r="1839" spans="1:46" x14ac:dyDescent="0.25">
      <c r="A1839">
        <v>8983</v>
      </c>
      <c r="B1839" t="s">
        <v>3282</v>
      </c>
      <c r="C1839" t="s">
        <v>463</v>
      </c>
      <c r="D1839" t="s">
        <v>482</v>
      </c>
      <c r="E1839" t="s">
        <v>483</v>
      </c>
      <c r="F1839" t="s">
        <v>2019</v>
      </c>
      <c r="AS1839">
        <v>97894000</v>
      </c>
      <c r="AT1839" s="10">
        <v>43100</v>
      </c>
    </row>
    <row r="1840" spans="1:46" x14ac:dyDescent="0.25">
      <c r="A1840">
        <v>8983</v>
      </c>
      <c r="B1840" t="s">
        <v>3282</v>
      </c>
      <c r="C1840" t="s">
        <v>463</v>
      </c>
      <c r="D1840" t="s">
        <v>482</v>
      </c>
      <c r="E1840" t="s">
        <v>483</v>
      </c>
      <c r="F1840" t="s">
        <v>1759</v>
      </c>
      <c r="AS1840">
        <v>70201000</v>
      </c>
      <c r="AT1840" s="10">
        <v>43100</v>
      </c>
    </row>
    <row r="1841" spans="1:56" x14ac:dyDescent="0.25">
      <c r="A1841">
        <v>8983</v>
      </c>
      <c r="B1841" t="s">
        <v>3282</v>
      </c>
      <c r="C1841" t="s">
        <v>463</v>
      </c>
      <c r="D1841" t="s">
        <v>482</v>
      </c>
      <c r="E1841" t="s">
        <v>483</v>
      </c>
      <c r="F1841" t="s">
        <v>163</v>
      </c>
      <c r="AS1841">
        <v>62997000</v>
      </c>
      <c r="AT1841" s="10">
        <v>43100</v>
      </c>
    </row>
    <row r="1842" spans="1:56" x14ac:dyDescent="0.25">
      <c r="A1842">
        <v>8983</v>
      </c>
      <c r="B1842" t="s">
        <v>3282</v>
      </c>
      <c r="C1842" t="s">
        <v>463</v>
      </c>
      <c r="D1842" t="s">
        <v>482</v>
      </c>
      <c r="E1842" t="s">
        <v>483</v>
      </c>
      <c r="F1842" t="s">
        <v>2021</v>
      </c>
      <c r="AS1842">
        <v>45398000</v>
      </c>
      <c r="AT1842" s="10">
        <v>43100</v>
      </c>
    </row>
    <row r="1843" spans="1:56" x14ac:dyDescent="0.25">
      <c r="A1843">
        <v>8983</v>
      </c>
      <c r="B1843" t="s">
        <v>3282</v>
      </c>
      <c r="C1843" t="s">
        <v>463</v>
      </c>
      <c r="D1843" t="s">
        <v>482</v>
      </c>
      <c r="E1843" t="s">
        <v>483</v>
      </c>
      <c r="F1843" t="s">
        <v>2167</v>
      </c>
      <c r="AS1843">
        <v>8140000</v>
      </c>
      <c r="AT1843" s="10">
        <v>43100</v>
      </c>
    </row>
    <row r="1844" spans="1:56" x14ac:dyDescent="0.25">
      <c r="A1844">
        <v>8983</v>
      </c>
      <c r="B1844" t="s">
        <v>3282</v>
      </c>
      <c r="C1844" t="s">
        <v>463</v>
      </c>
      <c r="D1844" t="s">
        <v>482</v>
      </c>
      <c r="E1844" t="s">
        <v>483</v>
      </c>
      <c r="F1844" t="s">
        <v>3299</v>
      </c>
      <c r="AS1844">
        <v>31094000</v>
      </c>
      <c r="AT1844" s="10">
        <v>43100</v>
      </c>
    </row>
    <row r="1845" spans="1:56" x14ac:dyDescent="0.25">
      <c r="A1845">
        <v>1384</v>
      </c>
      <c r="B1845" t="s">
        <v>140</v>
      </c>
      <c r="C1845" t="s">
        <v>548</v>
      </c>
      <c r="D1845" t="s">
        <v>482</v>
      </c>
      <c r="E1845" t="s">
        <v>455</v>
      </c>
      <c r="F1845" t="s">
        <v>650</v>
      </c>
      <c r="BC1845" s="86">
        <v>23130810000</v>
      </c>
      <c r="BD1845" s="10">
        <v>43190</v>
      </c>
    </row>
    <row r="1846" spans="1:56" x14ac:dyDescent="0.25">
      <c r="A1846">
        <v>1384</v>
      </c>
      <c r="B1846" t="s">
        <v>140</v>
      </c>
      <c r="C1846" t="s">
        <v>548</v>
      </c>
      <c r="D1846" t="s">
        <v>482</v>
      </c>
      <c r="E1846" t="s">
        <v>455</v>
      </c>
      <c r="F1846" t="s">
        <v>3305</v>
      </c>
      <c r="BC1846" s="86">
        <v>136058470000</v>
      </c>
      <c r="BD1846" s="10">
        <v>43190</v>
      </c>
    </row>
    <row r="1847" spans="1:56" x14ac:dyDescent="0.25">
      <c r="A1847">
        <v>1384</v>
      </c>
      <c r="B1847" t="s">
        <v>140</v>
      </c>
      <c r="C1847" t="s">
        <v>548</v>
      </c>
      <c r="D1847" t="s">
        <v>482</v>
      </c>
      <c r="E1847" t="s">
        <v>455</v>
      </c>
      <c r="F1847" t="s">
        <v>643</v>
      </c>
      <c r="BC1847" s="86">
        <v>17535680000</v>
      </c>
      <c r="BD1847" s="10">
        <v>43190</v>
      </c>
    </row>
    <row r="1848" spans="1:56" x14ac:dyDescent="0.25">
      <c r="A1848">
        <v>1384</v>
      </c>
      <c r="B1848" t="s">
        <v>140</v>
      </c>
      <c r="C1848" t="s">
        <v>548</v>
      </c>
      <c r="D1848" t="s">
        <v>482</v>
      </c>
      <c r="E1848" t="s">
        <v>455</v>
      </c>
      <c r="F1848" t="s">
        <v>3306</v>
      </c>
      <c r="BC1848" s="86">
        <v>11262880000</v>
      </c>
      <c r="BD1848" s="10">
        <v>43190</v>
      </c>
    </row>
    <row r="1849" spans="1:56" x14ac:dyDescent="0.25">
      <c r="A1849">
        <v>1384</v>
      </c>
      <c r="B1849" t="s">
        <v>140</v>
      </c>
      <c r="C1849" t="s">
        <v>548</v>
      </c>
      <c r="D1849" t="s">
        <v>482</v>
      </c>
      <c r="E1849" t="s">
        <v>455</v>
      </c>
      <c r="F1849" t="s">
        <v>3307</v>
      </c>
      <c r="BC1849" s="86">
        <v>-24016990000</v>
      </c>
      <c r="BD1849" s="10">
        <v>43190</v>
      </c>
    </row>
    <row r="1850" spans="1:56" x14ac:dyDescent="0.25">
      <c r="A1850">
        <v>13243</v>
      </c>
      <c r="B1850" t="s">
        <v>115</v>
      </c>
      <c r="C1850" t="s">
        <v>545</v>
      </c>
      <c r="D1850" t="s">
        <v>482</v>
      </c>
      <c r="E1850" t="s">
        <v>483</v>
      </c>
      <c r="F1850" t="s">
        <v>569</v>
      </c>
      <c r="AS1850" s="9">
        <v>1066517712.0000001</v>
      </c>
      <c r="AT1850" s="10">
        <v>43100</v>
      </c>
    </row>
    <row r="1851" spans="1:56" x14ac:dyDescent="0.25">
      <c r="A1851">
        <v>13243</v>
      </c>
      <c r="B1851" t="s">
        <v>115</v>
      </c>
      <c r="C1851" t="s">
        <v>545</v>
      </c>
      <c r="D1851" t="s">
        <v>482</v>
      </c>
      <c r="E1851" t="s">
        <v>483</v>
      </c>
      <c r="F1851" t="s">
        <v>894</v>
      </c>
      <c r="AS1851" s="9">
        <v>606183144</v>
      </c>
      <c r="AT1851" s="10">
        <v>43100</v>
      </c>
      <c r="AV1851" s="9"/>
    </row>
    <row r="1852" spans="1:56" x14ac:dyDescent="0.25">
      <c r="A1852">
        <v>13243</v>
      </c>
      <c r="B1852" t="s">
        <v>115</v>
      </c>
      <c r="C1852" t="s">
        <v>545</v>
      </c>
      <c r="D1852" t="s">
        <v>482</v>
      </c>
      <c r="E1852" t="s">
        <v>483</v>
      </c>
      <c r="F1852" t="s">
        <v>726</v>
      </c>
      <c r="AS1852" s="9">
        <v>499075596</v>
      </c>
      <c r="AT1852" s="10">
        <v>43100</v>
      </c>
    </row>
    <row r="1853" spans="1:56" x14ac:dyDescent="0.25">
      <c r="A1853">
        <v>13243</v>
      </c>
      <c r="B1853" t="s">
        <v>115</v>
      </c>
      <c r="C1853" t="s">
        <v>545</v>
      </c>
      <c r="D1853" t="s">
        <v>482</v>
      </c>
      <c r="E1853" t="s">
        <v>483</v>
      </c>
      <c r="F1853" t="s">
        <v>3322</v>
      </c>
      <c r="AS1853" s="9">
        <v>107107548</v>
      </c>
      <c r="AT1853" s="10">
        <v>43100</v>
      </c>
    </row>
    <row r="1854" spans="1:56" x14ac:dyDescent="0.25">
      <c r="A1854">
        <v>10976</v>
      </c>
      <c r="B1854" t="s">
        <v>3326</v>
      </c>
      <c r="C1854" t="s">
        <v>548</v>
      </c>
      <c r="D1854" t="s">
        <v>482</v>
      </c>
      <c r="E1854" t="s">
        <v>455</v>
      </c>
      <c r="F1854" t="s">
        <v>3332</v>
      </c>
      <c r="AS1854" s="9">
        <v>32244770000</v>
      </c>
      <c r="AT1854" s="10">
        <v>42825</v>
      </c>
      <c r="BC1854" s="86">
        <v>41357730000</v>
      </c>
      <c r="BD1854" s="10">
        <v>43190</v>
      </c>
    </row>
    <row r="1855" spans="1:56" x14ac:dyDescent="0.25">
      <c r="A1855">
        <v>10976</v>
      </c>
      <c r="B1855" t="s">
        <v>3326</v>
      </c>
      <c r="C1855" t="s">
        <v>548</v>
      </c>
      <c r="D1855" t="s">
        <v>482</v>
      </c>
      <c r="E1855" t="s">
        <v>455</v>
      </c>
      <c r="F1855" t="s">
        <v>3333</v>
      </c>
      <c r="AS1855" s="86">
        <v>17967800000</v>
      </c>
      <c r="AT1855" s="10">
        <v>42825</v>
      </c>
      <c r="BC1855" s="86">
        <v>20161790000</v>
      </c>
      <c r="BD1855" s="10">
        <v>43190</v>
      </c>
    </row>
    <row r="1856" spans="1:56" x14ac:dyDescent="0.25">
      <c r="A1856">
        <v>10976</v>
      </c>
      <c r="B1856" t="s">
        <v>3326</v>
      </c>
      <c r="C1856" t="s">
        <v>548</v>
      </c>
      <c r="D1856" t="s">
        <v>482</v>
      </c>
      <c r="E1856" t="s">
        <v>455</v>
      </c>
      <c r="F1856" t="s">
        <v>3334</v>
      </c>
      <c r="AS1856" s="86">
        <v>16045200000</v>
      </c>
      <c r="AT1856" s="10">
        <v>42825</v>
      </c>
      <c r="BC1856" s="86">
        <v>16130570000</v>
      </c>
      <c r="BD1856" s="10">
        <v>43190</v>
      </c>
    </row>
    <row r="1857" spans="1:58" x14ac:dyDescent="0.25">
      <c r="A1857">
        <v>10976</v>
      </c>
      <c r="B1857" t="s">
        <v>3326</v>
      </c>
      <c r="C1857" t="s">
        <v>548</v>
      </c>
      <c r="D1857" t="s">
        <v>482</v>
      </c>
      <c r="E1857" t="s">
        <v>455</v>
      </c>
      <c r="F1857" t="s">
        <v>3331</v>
      </c>
      <c r="AS1857" s="86">
        <v>3135400000</v>
      </c>
      <c r="AT1857" s="10">
        <v>42825</v>
      </c>
      <c r="BC1857" s="86">
        <v>2340540000</v>
      </c>
      <c r="BD1857" s="10">
        <v>43190</v>
      </c>
    </row>
    <row r="1858" spans="1:58" x14ac:dyDescent="0.25">
      <c r="A1858">
        <v>10976</v>
      </c>
      <c r="B1858" t="s">
        <v>3326</v>
      </c>
      <c r="C1858" t="s">
        <v>548</v>
      </c>
      <c r="D1858" t="s">
        <v>482</v>
      </c>
      <c r="E1858" t="s">
        <v>483</v>
      </c>
      <c r="F1858" t="s">
        <v>138</v>
      </c>
      <c r="AS1858" s="86">
        <v>38406970000</v>
      </c>
      <c r="AT1858" s="10">
        <v>42825</v>
      </c>
      <c r="BC1858" s="86">
        <v>42462070000</v>
      </c>
      <c r="BD1858" s="10">
        <v>43190</v>
      </c>
      <c r="BF1858" s="86">
        <f>SUM(BC1854:BC1855)</f>
        <v>61519520000</v>
      </c>
    </row>
    <row r="1859" spans="1:58" x14ac:dyDescent="0.25">
      <c r="A1859">
        <v>10976</v>
      </c>
      <c r="B1859" t="s">
        <v>3326</v>
      </c>
      <c r="C1859" t="s">
        <v>548</v>
      </c>
      <c r="D1859" t="s">
        <v>482</v>
      </c>
      <c r="E1859" t="s">
        <v>483</v>
      </c>
      <c r="F1859" t="s">
        <v>569</v>
      </c>
      <c r="AS1859" s="86">
        <v>12883720000</v>
      </c>
      <c r="AT1859" s="10">
        <v>42825</v>
      </c>
      <c r="BC1859" s="86">
        <v>12931520000</v>
      </c>
      <c r="BD1859" s="10">
        <v>43190</v>
      </c>
      <c r="BF1859" s="9">
        <f>SUM(AS1854:AS1855)</f>
        <v>50212570000</v>
      </c>
    </row>
    <row r="1860" spans="1:58" x14ac:dyDescent="0.25">
      <c r="A1860">
        <v>10976</v>
      </c>
      <c r="B1860" t="s">
        <v>3326</v>
      </c>
      <c r="C1860" t="s">
        <v>548</v>
      </c>
      <c r="D1860" t="s">
        <v>482</v>
      </c>
      <c r="E1860" t="s">
        <v>483</v>
      </c>
      <c r="F1860" t="s">
        <v>967</v>
      </c>
      <c r="AS1860" s="86">
        <v>8827960000</v>
      </c>
      <c r="AT1860" s="10">
        <v>42825</v>
      </c>
      <c r="BC1860" s="86">
        <v>13853870000</v>
      </c>
      <c r="BD1860" s="10">
        <v>43190</v>
      </c>
    </row>
    <row r="1861" spans="1:58" x14ac:dyDescent="0.25">
      <c r="A1861">
        <v>10976</v>
      </c>
      <c r="B1861" t="s">
        <v>3326</v>
      </c>
      <c r="C1861" t="s">
        <v>548</v>
      </c>
      <c r="D1861" t="s">
        <v>482</v>
      </c>
      <c r="E1861" t="s">
        <v>483</v>
      </c>
      <c r="F1861" t="s">
        <v>621</v>
      </c>
      <c r="AS1861" s="86">
        <v>9274520000</v>
      </c>
      <c r="AT1861" s="10">
        <v>42825</v>
      </c>
      <c r="BC1861" s="86">
        <v>10743170000</v>
      </c>
      <c r="BD1861" s="10">
        <v>43190</v>
      </c>
    </row>
    <row r="1862" spans="1:58" x14ac:dyDescent="0.25">
      <c r="A1862">
        <v>1163483</v>
      </c>
      <c r="B1862" t="s">
        <v>272</v>
      </c>
      <c r="C1862" t="s">
        <v>545</v>
      </c>
      <c r="D1862" t="s">
        <v>482</v>
      </c>
      <c r="E1862" t="s">
        <v>455</v>
      </c>
      <c r="F1862" t="s">
        <v>3339</v>
      </c>
      <c r="AI1862" s="9">
        <v>123350000</v>
      </c>
      <c r="AJ1862" s="10">
        <v>42735</v>
      </c>
      <c r="AS1862">
        <v>105700000</v>
      </c>
      <c r="AT1862" s="10">
        <v>43100</v>
      </c>
    </row>
    <row r="1863" spans="1:58" x14ac:dyDescent="0.25">
      <c r="A1863">
        <v>1163483</v>
      </c>
      <c r="B1863" t="s">
        <v>272</v>
      </c>
      <c r="C1863" t="s">
        <v>545</v>
      </c>
      <c r="D1863" t="s">
        <v>482</v>
      </c>
      <c r="E1863" t="s">
        <v>455</v>
      </c>
      <c r="F1863" t="s">
        <v>3340</v>
      </c>
      <c r="AI1863" s="9">
        <v>113340000</v>
      </c>
      <c r="AJ1863" s="10">
        <v>42735</v>
      </c>
      <c r="AS1863">
        <v>81490000</v>
      </c>
      <c r="AT1863" s="10">
        <v>43100</v>
      </c>
    </row>
    <row r="1864" spans="1:58" x14ac:dyDescent="0.25">
      <c r="A1864">
        <v>1163483</v>
      </c>
      <c r="B1864" t="s">
        <v>272</v>
      </c>
      <c r="C1864" t="s">
        <v>545</v>
      </c>
      <c r="D1864" t="s">
        <v>482</v>
      </c>
      <c r="E1864" t="s">
        <v>455</v>
      </c>
      <c r="F1864" t="s">
        <v>3341</v>
      </c>
      <c r="AI1864" s="9">
        <v>106970000</v>
      </c>
      <c r="AJ1864" s="10">
        <v>42735</v>
      </c>
      <c r="AS1864">
        <v>51610000</v>
      </c>
      <c r="AT1864" s="10">
        <v>43100</v>
      </c>
    </row>
    <row r="1865" spans="1:58" x14ac:dyDescent="0.25">
      <c r="A1865">
        <v>1163483</v>
      </c>
      <c r="B1865" t="s">
        <v>272</v>
      </c>
      <c r="C1865" t="s">
        <v>545</v>
      </c>
      <c r="D1865" t="s">
        <v>482</v>
      </c>
      <c r="E1865" t="s">
        <v>455</v>
      </c>
      <c r="F1865" t="s">
        <v>3342</v>
      </c>
      <c r="AI1865" s="9">
        <v>33030000</v>
      </c>
      <c r="AJ1865" s="10">
        <v>42735</v>
      </c>
      <c r="AS1865">
        <v>89780000</v>
      </c>
      <c r="AT1865" s="10">
        <v>43100</v>
      </c>
    </row>
    <row r="1866" spans="1:58" x14ac:dyDescent="0.25">
      <c r="A1866">
        <v>1163483</v>
      </c>
      <c r="B1866" t="s">
        <v>272</v>
      </c>
      <c r="C1866" t="s">
        <v>545</v>
      </c>
      <c r="D1866" t="s">
        <v>482</v>
      </c>
      <c r="E1866" t="s">
        <v>483</v>
      </c>
      <c r="F1866" t="s">
        <v>651</v>
      </c>
      <c r="AI1866" s="9">
        <v>164340000</v>
      </c>
      <c r="AJ1866" s="10">
        <v>42735</v>
      </c>
      <c r="AS1866">
        <v>152590000</v>
      </c>
      <c r="AT1866" s="10">
        <v>43100</v>
      </c>
    </row>
    <row r="1867" spans="1:58" x14ac:dyDescent="0.25">
      <c r="A1867">
        <v>1163483</v>
      </c>
      <c r="B1867" t="s">
        <v>272</v>
      </c>
      <c r="C1867" t="s">
        <v>545</v>
      </c>
      <c r="D1867" t="s">
        <v>482</v>
      </c>
      <c r="E1867" t="s">
        <v>483</v>
      </c>
      <c r="F1867" t="s">
        <v>656</v>
      </c>
      <c r="AI1867" s="9">
        <v>212350000</v>
      </c>
      <c r="AJ1867" s="10">
        <v>42735</v>
      </c>
      <c r="AS1867">
        <v>175990000</v>
      </c>
      <c r="AT1867" s="10">
        <v>43100</v>
      </c>
    </row>
    <row r="1868" spans="1:58" x14ac:dyDescent="0.25">
      <c r="A1868">
        <v>1094</v>
      </c>
      <c r="B1868" t="s">
        <v>342</v>
      </c>
      <c r="C1868" t="s">
        <v>463</v>
      </c>
      <c r="D1868" t="s">
        <v>482</v>
      </c>
      <c r="E1868" t="s">
        <v>455</v>
      </c>
      <c r="F1868" t="s">
        <v>456</v>
      </c>
      <c r="AS1868">
        <v>76230000</v>
      </c>
      <c r="AT1868" s="10">
        <v>43100</v>
      </c>
    </row>
    <row r="1869" spans="1:58" x14ac:dyDescent="0.25">
      <c r="A1869">
        <v>1094</v>
      </c>
      <c r="B1869" t="s">
        <v>342</v>
      </c>
      <c r="C1869" t="s">
        <v>463</v>
      </c>
      <c r="D1869" t="s">
        <v>482</v>
      </c>
      <c r="E1869" t="s">
        <v>455</v>
      </c>
      <c r="F1869" t="s">
        <v>3347</v>
      </c>
      <c r="AS1869">
        <v>199650000.00000003</v>
      </c>
      <c r="AT1869" s="10">
        <v>43100</v>
      </c>
    </row>
    <row r="1870" spans="1:58" x14ac:dyDescent="0.25">
      <c r="A1870">
        <v>1094</v>
      </c>
      <c r="B1870" t="s">
        <v>342</v>
      </c>
      <c r="C1870" t="s">
        <v>463</v>
      </c>
      <c r="D1870" t="s">
        <v>482</v>
      </c>
      <c r="E1870" t="s">
        <v>455</v>
      </c>
      <c r="F1870" t="s">
        <v>3348</v>
      </c>
      <c r="AI1870" s="9"/>
      <c r="AS1870">
        <v>43560000</v>
      </c>
      <c r="AT1870" s="10">
        <v>43100</v>
      </c>
    </row>
    <row r="1871" spans="1:58" x14ac:dyDescent="0.25">
      <c r="A1871">
        <v>1094</v>
      </c>
      <c r="B1871" t="s">
        <v>342</v>
      </c>
      <c r="C1871" t="s">
        <v>463</v>
      </c>
      <c r="D1871" t="s">
        <v>482</v>
      </c>
      <c r="E1871" t="s">
        <v>455</v>
      </c>
      <c r="F1871" t="s">
        <v>3349</v>
      </c>
      <c r="AI1871" s="9"/>
      <c r="AS1871">
        <v>43560000</v>
      </c>
      <c r="AT1871" s="10">
        <v>43100</v>
      </c>
    </row>
    <row r="1872" spans="1:58" x14ac:dyDescent="0.25">
      <c r="A1872">
        <v>1422</v>
      </c>
      <c r="B1872" t="s">
        <v>2287</v>
      </c>
      <c r="C1872" t="s">
        <v>463</v>
      </c>
      <c r="D1872" t="s">
        <v>482</v>
      </c>
      <c r="E1872" t="s">
        <v>455</v>
      </c>
      <c r="F1872" t="s">
        <v>1040</v>
      </c>
      <c r="AI1872" s="9">
        <v>1359000000</v>
      </c>
      <c r="AJ1872" s="10">
        <v>42735</v>
      </c>
      <c r="AS1872" s="9">
        <v>2193000000</v>
      </c>
      <c r="AT1872" s="10">
        <v>43100</v>
      </c>
    </row>
    <row r="1873" spans="1:46" x14ac:dyDescent="0.25">
      <c r="A1873">
        <v>1422</v>
      </c>
      <c r="B1873" t="s">
        <v>2287</v>
      </c>
      <c r="C1873" t="s">
        <v>463</v>
      </c>
      <c r="D1873" t="s">
        <v>482</v>
      </c>
      <c r="E1873" t="s">
        <v>455</v>
      </c>
      <c r="F1873" t="s">
        <v>3355</v>
      </c>
      <c r="AI1873" s="9">
        <v>347000000</v>
      </c>
      <c r="AJ1873" s="10">
        <v>42735</v>
      </c>
      <c r="AS1873" s="9">
        <v>326000000</v>
      </c>
      <c r="AT1873" s="10">
        <v>43100</v>
      </c>
    </row>
    <row r="1874" spans="1:46" x14ac:dyDescent="0.25">
      <c r="A1874">
        <v>1422</v>
      </c>
      <c r="B1874" t="s">
        <v>2287</v>
      </c>
      <c r="C1874" t="s">
        <v>463</v>
      </c>
      <c r="D1874" t="s">
        <v>482</v>
      </c>
      <c r="E1874" t="s">
        <v>455</v>
      </c>
      <c r="F1874" t="s">
        <v>738</v>
      </c>
      <c r="AI1874" s="9">
        <v>2352000000</v>
      </c>
      <c r="AJ1874" s="10">
        <v>42735</v>
      </c>
      <c r="AS1874" s="9">
        <v>1614000000</v>
      </c>
      <c r="AT1874" s="10">
        <v>43100</v>
      </c>
    </row>
    <row r="1875" spans="1:46" x14ac:dyDescent="0.25">
      <c r="A1875">
        <v>1422</v>
      </c>
      <c r="B1875" t="s">
        <v>2287</v>
      </c>
      <c r="C1875" t="s">
        <v>463</v>
      </c>
      <c r="D1875" t="s">
        <v>482</v>
      </c>
      <c r="E1875" t="s">
        <v>455</v>
      </c>
      <c r="F1875" t="s">
        <v>3356</v>
      </c>
      <c r="AI1875" s="9">
        <v>210000000</v>
      </c>
      <c r="AJ1875" s="10">
        <v>42735</v>
      </c>
      <c r="AS1875" s="9">
        <v>38000000</v>
      </c>
      <c r="AT1875" s="10">
        <v>43100</v>
      </c>
    </row>
    <row r="1876" spans="1:46" x14ac:dyDescent="0.25">
      <c r="A1876">
        <v>1422</v>
      </c>
      <c r="B1876" t="s">
        <v>2287</v>
      </c>
      <c r="C1876" t="s">
        <v>463</v>
      </c>
      <c r="D1876" t="s">
        <v>482</v>
      </c>
      <c r="E1876" t="s">
        <v>483</v>
      </c>
      <c r="F1876" t="s">
        <v>316</v>
      </c>
      <c r="AI1876" s="9">
        <v>2043790000</v>
      </c>
      <c r="AJ1876" s="10">
        <v>42735</v>
      </c>
      <c r="AS1876" s="9">
        <v>2002080000</v>
      </c>
      <c r="AT1876" s="10">
        <v>43100</v>
      </c>
    </row>
    <row r="1877" spans="1:46" x14ac:dyDescent="0.25">
      <c r="A1877">
        <v>1422</v>
      </c>
      <c r="B1877" t="s">
        <v>2287</v>
      </c>
      <c r="C1877" t="s">
        <v>463</v>
      </c>
      <c r="D1877" t="s">
        <v>482</v>
      </c>
      <c r="E1877" t="s">
        <v>483</v>
      </c>
      <c r="F1877" t="s">
        <v>701</v>
      </c>
      <c r="AI1877" s="9">
        <v>834200000</v>
      </c>
      <c r="AJ1877" s="10">
        <v>42735</v>
      </c>
      <c r="AS1877" s="9">
        <v>917620000</v>
      </c>
      <c r="AT1877" s="10">
        <v>43100</v>
      </c>
    </row>
    <row r="1878" spans="1:46" x14ac:dyDescent="0.25">
      <c r="A1878">
        <v>1422</v>
      </c>
      <c r="B1878" t="s">
        <v>2287</v>
      </c>
      <c r="C1878" t="s">
        <v>463</v>
      </c>
      <c r="D1878" t="s">
        <v>482</v>
      </c>
      <c r="E1878" t="s">
        <v>483</v>
      </c>
      <c r="F1878" t="s">
        <v>569</v>
      </c>
      <c r="AI1878" s="9">
        <v>500520000</v>
      </c>
      <c r="AJ1878" s="10">
        <v>42735</v>
      </c>
      <c r="AS1878" s="9">
        <v>500520000</v>
      </c>
      <c r="AT1878" s="10">
        <v>43100</v>
      </c>
    </row>
    <row r="1879" spans="1:46" x14ac:dyDescent="0.25">
      <c r="A1879">
        <v>1422</v>
      </c>
      <c r="B1879" t="s">
        <v>2287</v>
      </c>
      <c r="C1879" t="s">
        <v>463</v>
      </c>
      <c r="D1879" t="s">
        <v>482</v>
      </c>
      <c r="E1879" t="s">
        <v>483</v>
      </c>
      <c r="F1879" t="s">
        <v>21</v>
      </c>
      <c r="AI1879" s="9">
        <v>375390000</v>
      </c>
      <c r="AJ1879" s="10">
        <v>42735</v>
      </c>
      <c r="AS1879" s="9">
        <v>333680000</v>
      </c>
      <c r="AT1879" s="10">
        <v>43100</v>
      </c>
    </row>
    <row r="1880" spans="1:46" x14ac:dyDescent="0.25">
      <c r="A1880">
        <v>1422</v>
      </c>
      <c r="B1880" t="s">
        <v>2287</v>
      </c>
      <c r="C1880" t="s">
        <v>463</v>
      </c>
      <c r="D1880" t="s">
        <v>482</v>
      </c>
      <c r="E1880" t="s">
        <v>483</v>
      </c>
      <c r="F1880" t="s">
        <v>44</v>
      </c>
      <c r="AI1880" s="9">
        <v>125130000</v>
      </c>
      <c r="AJ1880" s="10">
        <v>42735</v>
      </c>
      <c r="AS1880" s="9">
        <v>208550000</v>
      </c>
      <c r="AT1880" s="10">
        <v>43100</v>
      </c>
    </row>
    <row r="1881" spans="1:46" x14ac:dyDescent="0.25">
      <c r="A1881">
        <v>1422</v>
      </c>
      <c r="B1881" t="s">
        <v>2287</v>
      </c>
      <c r="C1881" t="s">
        <v>463</v>
      </c>
      <c r="D1881" t="s">
        <v>482</v>
      </c>
      <c r="E1881" t="s">
        <v>483</v>
      </c>
      <c r="F1881" t="s">
        <v>620</v>
      </c>
      <c r="AI1881" s="9">
        <v>125130000</v>
      </c>
      <c r="AJ1881" s="10">
        <v>42735</v>
      </c>
      <c r="AS1881" s="9">
        <v>41710000</v>
      </c>
      <c r="AT1881" s="10">
        <v>43100</v>
      </c>
    </row>
    <row r="1882" spans="1:46" x14ac:dyDescent="0.25">
      <c r="A1882">
        <v>1422</v>
      </c>
      <c r="B1882" t="s">
        <v>2287</v>
      </c>
      <c r="C1882" t="s">
        <v>463</v>
      </c>
      <c r="D1882" t="s">
        <v>482</v>
      </c>
      <c r="E1882" t="s">
        <v>483</v>
      </c>
      <c r="F1882" t="s">
        <v>458</v>
      </c>
      <c r="AI1882" s="9">
        <v>166840000</v>
      </c>
      <c r="AJ1882" s="10">
        <v>42735</v>
      </c>
      <c r="AS1882" s="9">
        <v>166840000</v>
      </c>
      <c r="AT1882" s="10">
        <v>43100</v>
      </c>
    </row>
    <row r="1883" spans="1:46" x14ac:dyDescent="0.25">
      <c r="A1883">
        <v>10111</v>
      </c>
      <c r="B1883" t="s">
        <v>3357</v>
      </c>
      <c r="C1883" t="s">
        <v>540</v>
      </c>
      <c r="D1883" t="s">
        <v>482</v>
      </c>
      <c r="E1883" t="s">
        <v>455</v>
      </c>
      <c r="F1883" t="s">
        <v>3362</v>
      </c>
      <c r="AI1883" s="9">
        <v>592507000</v>
      </c>
      <c r="AJ1883" s="10">
        <v>42735</v>
      </c>
      <c r="AS1883" s="9">
        <v>500435000</v>
      </c>
      <c r="AT1883" s="10">
        <v>43100</v>
      </c>
    </row>
    <row r="1884" spans="1:46" x14ac:dyDescent="0.25">
      <c r="A1884">
        <v>10111</v>
      </c>
      <c r="B1884" t="s">
        <v>3357</v>
      </c>
      <c r="C1884" t="s">
        <v>540</v>
      </c>
      <c r="D1884" t="s">
        <v>482</v>
      </c>
      <c r="E1884" t="s">
        <v>455</v>
      </c>
      <c r="F1884" t="s">
        <v>3363</v>
      </c>
      <c r="AI1884" s="9">
        <v>425783000</v>
      </c>
      <c r="AJ1884" s="10">
        <v>42735</v>
      </c>
      <c r="AS1884" s="9">
        <v>420873000</v>
      </c>
      <c r="AT1884" s="10">
        <v>43100</v>
      </c>
    </row>
    <row r="1885" spans="1:46" x14ac:dyDescent="0.25">
      <c r="A1885">
        <v>10111</v>
      </c>
      <c r="B1885" t="s">
        <v>3357</v>
      </c>
      <c r="C1885" t="s">
        <v>540</v>
      </c>
      <c r="D1885" t="s">
        <v>482</v>
      </c>
      <c r="E1885" t="s">
        <v>455</v>
      </c>
      <c r="F1885" t="s">
        <v>3364</v>
      </c>
      <c r="AI1885" s="9">
        <v>48966000</v>
      </c>
      <c r="AJ1885" s="10">
        <v>42735</v>
      </c>
      <c r="AS1885" s="9">
        <v>547830000</v>
      </c>
      <c r="AT1885" s="10">
        <v>43100</v>
      </c>
    </row>
    <row r="1886" spans="1:46" x14ac:dyDescent="0.25">
      <c r="A1886">
        <v>10111</v>
      </c>
      <c r="B1886" t="s">
        <v>3357</v>
      </c>
      <c r="C1886" t="s">
        <v>540</v>
      </c>
      <c r="D1886" t="s">
        <v>482</v>
      </c>
      <c r="E1886" t="s">
        <v>455</v>
      </c>
      <c r="F1886" t="s">
        <v>3365</v>
      </c>
      <c r="AI1886" s="9">
        <v>0</v>
      </c>
      <c r="AJ1886" s="10">
        <v>42735</v>
      </c>
      <c r="AS1886" s="9">
        <v>0</v>
      </c>
      <c r="AT1886" s="10">
        <v>43100</v>
      </c>
    </row>
    <row r="1887" spans="1:46" x14ac:dyDescent="0.25">
      <c r="A1887">
        <v>10111</v>
      </c>
      <c r="B1887" t="s">
        <v>3357</v>
      </c>
      <c r="C1887" t="s">
        <v>540</v>
      </c>
      <c r="D1887" t="s">
        <v>482</v>
      </c>
      <c r="E1887" t="s">
        <v>483</v>
      </c>
      <c r="F1887" t="s">
        <v>44</v>
      </c>
      <c r="AS1887" s="9">
        <v>439618000</v>
      </c>
      <c r="AT1887" s="10">
        <v>43100</v>
      </c>
    </row>
    <row r="1888" spans="1:46" x14ac:dyDescent="0.25">
      <c r="A1888">
        <v>10111</v>
      </c>
      <c r="B1888" t="s">
        <v>3357</v>
      </c>
      <c r="C1888" t="s">
        <v>540</v>
      </c>
      <c r="D1888" t="s">
        <v>482</v>
      </c>
      <c r="E1888" t="s">
        <v>483</v>
      </c>
      <c r="F1888" t="s">
        <v>316</v>
      </c>
      <c r="AL1888" s="27"/>
      <c r="AS1888" s="9">
        <v>950559000</v>
      </c>
      <c r="AT1888" s="10">
        <v>43100</v>
      </c>
    </row>
    <row r="1889" spans="1:46" x14ac:dyDescent="0.25">
      <c r="A1889">
        <v>10111</v>
      </c>
      <c r="B1889" t="s">
        <v>3357</v>
      </c>
      <c r="C1889" t="s">
        <v>540</v>
      </c>
      <c r="D1889" t="s">
        <v>482</v>
      </c>
      <c r="E1889" t="s">
        <v>483</v>
      </c>
      <c r="F1889" t="s">
        <v>803</v>
      </c>
      <c r="AS1889" s="9">
        <v>78961000</v>
      </c>
      <c r="AT1889" s="10">
        <v>43100</v>
      </c>
    </row>
    <row r="1890" spans="1:46" x14ac:dyDescent="0.25">
      <c r="A1890">
        <v>12134</v>
      </c>
      <c r="B1890" t="s">
        <v>3369</v>
      </c>
      <c r="C1890" t="s">
        <v>463</v>
      </c>
      <c r="D1890" t="s">
        <v>482</v>
      </c>
      <c r="E1890" t="s">
        <v>455</v>
      </c>
      <c r="F1890" t="s">
        <v>3371</v>
      </c>
      <c r="AS1890" s="9">
        <v>912240000</v>
      </c>
      <c r="AT1890" s="10">
        <v>43099</v>
      </c>
    </row>
    <row r="1891" spans="1:46" x14ac:dyDescent="0.25">
      <c r="A1891">
        <v>12134</v>
      </c>
      <c r="B1891" t="s">
        <v>3369</v>
      </c>
      <c r="C1891" t="s">
        <v>463</v>
      </c>
      <c r="D1891" t="s">
        <v>482</v>
      </c>
      <c r="E1891" t="s">
        <v>455</v>
      </c>
      <c r="F1891" t="s">
        <v>3372</v>
      </c>
      <c r="AS1891" s="9">
        <v>856244000</v>
      </c>
      <c r="AT1891" s="10">
        <v>43099</v>
      </c>
    </row>
    <row r="1892" spans="1:46" x14ac:dyDescent="0.25">
      <c r="A1892">
        <v>12134</v>
      </c>
      <c r="B1892" t="s">
        <v>3369</v>
      </c>
      <c r="C1892" t="s">
        <v>463</v>
      </c>
      <c r="D1892" t="s">
        <v>482</v>
      </c>
      <c r="E1892" t="s">
        <v>455</v>
      </c>
      <c r="F1892" t="s">
        <v>3373</v>
      </c>
      <c r="AS1892" s="9">
        <v>256811000</v>
      </c>
      <c r="AT1892" s="10">
        <v>43099</v>
      </c>
    </row>
    <row r="1893" spans="1:46" x14ac:dyDescent="0.25">
      <c r="A1893">
        <v>12134</v>
      </c>
      <c r="B1893" t="s">
        <v>3369</v>
      </c>
      <c r="C1893" t="s">
        <v>463</v>
      </c>
      <c r="D1893" t="s">
        <v>482</v>
      </c>
      <c r="E1893" t="s">
        <v>455</v>
      </c>
      <c r="F1893" t="s">
        <v>3374</v>
      </c>
      <c r="AS1893" s="9">
        <v>644372000</v>
      </c>
      <c r="AT1893" s="10">
        <v>43099</v>
      </c>
    </row>
    <row r="1894" spans="1:46" x14ac:dyDescent="0.25">
      <c r="A1894">
        <v>12134</v>
      </c>
      <c r="B1894" t="s">
        <v>3369</v>
      </c>
      <c r="C1894" t="s">
        <v>463</v>
      </c>
      <c r="D1894" t="s">
        <v>482</v>
      </c>
      <c r="E1894" t="s">
        <v>455</v>
      </c>
      <c r="F1894" t="s">
        <v>458</v>
      </c>
      <c r="AS1894" s="9">
        <v>76300000</v>
      </c>
      <c r="AT1894" s="10">
        <v>43099</v>
      </c>
    </row>
    <row r="1895" spans="1:46" x14ac:dyDescent="0.25">
      <c r="A1895">
        <v>12134</v>
      </c>
      <c r="B1895" t="s">
        <v>3369</v>
      </c>
      <c r="C1895" t="s">
        <v>463</v>
      </c>
      <c r="D1895" t="s">
        <v>482</v>
      </c>
      <c r="E1895" t="s">
        <v>483</v>
      </c>
      <c r="F1895" t="s">
        <v>316</v>
      </c>
      <c r="AS1895" s="9">
        <v>1702826000</v>
      </c>
      <c r="AT1895" s="10">
        <v>43099</v>
      </c>
    </row>
    <row r="1896" spans="1:46" x14ac:dyDescent="0.25">
      <c r="A1896">
        <v>12134</v>
      </c>
      <c r="B1896" t="s">
        <v>3369</v>
      </c>
      <c r="C1896" t="s">
        <v>463</v>
      </c>
      <c r="D1896" t="s">
        <v>482</v>
      </c>
      <c r="E1896" t="s">
        <v>483</v>
      </c>
      <c r="F1896" t="s">
        <v>21</v>
      </c>
      <c r="AS1896" s="9">
        <v>356959000</v>
      </c>
      <c r="AT1896" s="10">
        <v>43099</v>
      </c>
    </row>
    <row r="1897" spans="1:46" x14ac:dyDescent="0.25">
      <c r="A1897">
        <v>12134</v>
      </c>
      <c r="B1897" t="s">
        <v>3369</v>
      </c>
      <c r="C1897" t="s">
        <v>463</v>
      </c>
      <c r="D1897" t="s">
        <v>482</v>
      </c>
      <c r="E1897" t="s">
        <v>483</v>
      </c>
      <c r="F1897" t="s">
        <v>94</v>
      </c>
      <c r="AS1897" s="26">
        <v>100773000</v>
      </c>
      <c r="AT1897" s="10">
        <v>43099</v>
      </c>
    </row>
    <row r="1898" spans="1:46" x14ac:dyDescent="0.25">
      <c r="A1898">
        <v>12134</v>
      </c>
      <c r="B1898" t="s">
        <v>3369</v>
      </c>
      <c r="C1898" t="s">
        <v>463</v>
      </c>
      <c r="D1898" t="s">
        <v>482</v>
      </c>
      <c r="E1898" t="s">
        <v>483</v>
      </c>
      <c r="F1898" t="s">
        <v>458</v>
      </c>
      <c r="AS1898" s="9">
        <v>585409000</v>
      </c>
      <c r="AT1898" s="10">
        <v>43099</v>
      </c>
    </row>
    <row r="1899" spans="1:46" x14ac:dyDescent="0.25">
      <c r="A1899">
        <v>6740698</v>
      </c>
      <c r="B1899" t="s">
        <v>3377</v>
      </c>
      <c r="C1899" t="s">
        <v>463</v>
      </c>
      <c r="D1899" t="s">
        <v>482</v>
      </c>
      <c r="E1899" t="s">
        <v>455</v>
      </c>
      <c r="F1899" t="s">
        <v>3380</v>
      </c>
      <c r="AS1899" s="9">
        <v>1703377000</v>
      </c>
      <c r="AT1899" s="10">
        <v>43100</v>
      </c>
    </row>
    <row r="1900" spans="1:46" x14ac:dyDescent="0.25">
      <c r="A1900">
        <v>6740698</v>
      </c>
      <c r="B1900" t="s">
        <v>3377</v>
      </c>
      <c r="C1900" t="s">
        <v>463</v>
      </c>
      <c r="D1900" t="s">
        <v>482</v>
      </c>
      <c r="E1900" t="s">
        <v>455</v>
      </c>
      <c r="F1900" t="s">
        <v>3382</v>
      </c>
      <c r="AS1900" s="9">
        <v>114395000</v>
      </c>
      <c r="AT1900" s="10">
        <v>43100</v>
      </c>
    </row>
    <row r="1901" spans="1:46" x14ac:dyDescent="0.25">
      <c r="A1901">
        <v>6740698</v>
      </c>
      <c r="B1901" t="s">
        <v>3377</v>
      </c>
      <c r="C1901" t="s">
        <v>463</v>
      </c>
      <c r="D1901" t="s">
        <v>482</v>
      </c>
      <c r="E1901" t="s">
        <v>455</v>
      </c>
      <c r="F1901" t="s">
        <v>3381</v>
      </c>
      <c r="AS1901" s="9">
        <v>128481000</v>
      </c>
      <c r="AT1901" s="10">
        <v>43100</v>
      </c>
    </row>
    <row r="1902" spans="1:46" x14ac:dyDescent="0.25">
      <c r="A1902">
        <v>6740698</v>
      </c>
      <c r="B1902" t="s">
        <v>3377</v>
      </c>
      <c r="C1902" t="s">
        <v>463</v>
      </c>
      <c r="D1902" t="s">
        <v>482</v>
      </c>
      <c r="E1902" t="s">
        <v>455</v>
      </c>
      <c r="F1902" t="s">
        <v>458</v>
      </c>
      <c r="AS1902" s="9">
        <v>22805000</v>
      </c>
      <c r="AT1902" s="10">
        <v>43100</v>
      </c>
    </row>
    <row r="1903" spans="1:46" x14ac:dyDescent="0.25">
      <c r="A1903">
        <v>6740698</v>
      </c>
      <c r="B1903" t="s">
        <v>3377</v>
      </c>
      <c r="C1903" t="s">
        <v>463</v>
      </c>
      <c r="D1903" t="s">
        <v>482</v>
      </c>
      <c r="E1903" t="s">
        <v>483</v>
      </c>
      <c r="F1903" t="s">
        <v>316</v>
      </c>
      <c r="AS1903">
        <v>1203547000</v>
      </c>
      <c r="AT1903" s="10">
        <v>43100</v>
      </c>
    </row>
    <row r="1904" spans="1:46" x14ac:dyDescent="0.25">
      <c r="A1904">
        <v>6740698</v>
      </c>
      <c r="B1904" t="s">
        <v>3377</v>
      </c>
      <c r="C1904" t="s">
        <v>463</v>
      </c>
      <c r="D1904" t="s">
        <v>482</v>
      </c>
      <c r="E1904" t="s">
        <v>483</v>
      </c>
      <c r="F1904" t="s">
        <v>44</v>
      </c>
      <c r="AS1904">
        <v>83818000</v>
      </c>
      <c r="AT1904" s="10">
        <v>43100</v>
      </c>
    </row>
    <row r="1905" spans="1:46" x14ac:dyDescent="0.25">
      <c r="A1905">
        <v>6740698</v>
      </c>
      <c r="B1905" t="s">
        <v>3377</v>
      </c>
      <c r="C1905" t="s">
        <v>463</v>
      </c>
      <c r="D1905" t="s">
        <v>482</v>
      </c>
      <c r="E1905" t="s">
        <v>483</v>
      </c>
      <c r="F1905" t="s">
        <v>619</v>
      </c>
      <c r="AS1905">
        <v>46893000</v>
      </c>
      <c r="AT1905" s="10">
        <v>43100</v>
      </c>
    </row>
    <row r="1906" spans="1:46" x14ac:dyDescent="0.25">
      <c r="A1906">
        <v>6740698</v>
      </c>
      <c r="B1906" t="s">
        <v>3377</v>
      </c>
      <c r="C1906" t="s">
        <v>463</v>
      </c>
      <c r="D1906" t="s">
        <v>482</v>
      </c>
      <c r="E1906" t="s">
        <v>483</v>
      </c>
      <c r="F1906" t="s">
        <v>113</v>
      </c>
      <c r="AS1906">
        <v>88328000</v>
      </c>
      <c r="AT1906" s="10">
        <v>43100</v>
      </c>
    </row>
    <row r="1907" spans="1:46" x14ac:dyDescent="0.25">
      <c r="A1907">
        <v>6740698</v>
      </c>
      <c r="B1907" t="s">
        <v>3377</v>
      </c>
      <c r="C1907" t="s">
        <v>463</v>
      </c>
      <c r="D1907" t="s">
        <v>482</v>
      </c>
      <c r="E1907" t="s">
        <v>483</v>
      </c>
      <c r="F1907" t="s">
        <v>290</v>
      </c>
      <c r="AS1907">
        <v>80149000</v>
      </c>
      <c r="AT1907" s="10">
        <v>43100</v>
      </c>
    </row>
    <row r="1908" spans="1:46" x14ac:dyDescent="0.25">
      <c r="A1908">
        <v>6740698</v>
      </c>
      <c r="B1908" t="s">
        <v>3377</v>
      </c>
      <c r="C1908" t="s">
        <v>463</v>
      </c>
      <c r="D1908" t="s">
        <v>482</v>
      </c>
      <c r="E1908" t="s">
        <v>483</v>
      </c>
      <c r="F1908" t="s">
        <v>105</v>
      </c>
      <c r="AS1908">
        <v>55993000</v>
      </c>
      <c r="AT1908" s="10">
        <v>43100</v>
      </c>
    </row>
    <row r="1909" spans="1:46" x14ac:dyDescent="0.25">
      <c r="A1909">
        <v>6740698</v>
      </c>
      <c r="B1909" t="s">
        <v>3377</v>
      </c>
      <c r="C1909" t="s">
        <v>463</v>
      </c>
      <c r="D1909" t="s">
        <v>482</v>
      </c>
      <c r="E1909" t="s">
        <v>483</v>
      </c>
      <c r="F1909" t="s">
        <v>156</v>
      </c>
      <c r="AS1909">
        <v>31889000</v>
      </c>
      <c r="AT1909" s="10">
        <v>43100</v>
      </c>
    </row>
    <row r="1910" spans="1:46" x14ac:dyDescent="0.25">
      <c r="A1910">
        <v>6740698</v>
      </c>
      <c r="B1910" t="s">
        <v>3377</v>
      </c>
      <c r="C1910" t="s">
        <v>463</v>
      </c>
      <c r="D1910" t="s">
        <v>482</v>
      </c>
      <c r="E1910" t="s">
        <v>483</v>
      </c>
      <c r="F1910" t="s">
        <v>267</v>
      </c>
      <c r="AS1910">
        <v>28866000</v>
      </c>
      <c r="AT1910" s="10">
        <v>43100</v>
      </c>
    </row>
    <row r="1911" spans="1:46" x14ac:dyDescent="0.25">
      <c r="A1911">
        <v>6740698</v>
      </c>
      <c r="B1911" t="s">
        <v>3377</v>
      </c>
      <c r="C1911" t="s">
        <v>463</v>
      </c>
      <c r="D1911" t="s">
        <v>482</v>
      </c>
      <c r="E1911" t="s">
        <v>483</v>
      </c>
      <c r="F1911" t="s">
        <v>279</v>
      </c>
      <c r="AS1911">
        <v>17913000</v>
      </c>
      <c r="AT1911" s="10">
        <v>43100</v>
      </c>
    </row>
    <row r="1912" spans="1:46" x14ac:dyDescent="0.25">
      <c r="A1912">
        <v>6740698</v>
      </c>
      <c r="B1912" t="s">
        <v>3377</v>
      </c>
      <c r="C1912" t="s">
        <v>463</v>
      </c>
      <c r="D1912" t="s">
        <v>482</v>
      </c>
      <c r="E1912" t="s">
        <v>483</v>
      </c>
      <c r="F1912" t="s">
        <v>227</v>
      </c>
      <c r="AS1912">
        <v>15877000</v>
      </c>
      <c r="AT1912" s="10">
        <v>43100</v>
      </c>
    </row>
    <row r="1913" spans="1:46" x14ac:dyDescent="0.25">
      <c r="A1913">
        <v>6740698</v>
      </c>
      <c r="B1913" t="s">
        <v>3377</v>
      </c>
      <c r="C1913" t="s">
        <v>463</v>
      </c>
      <c r="D1913" t="s">
        <v>482</v>
      </c>
      <c r="E1913" t="s">
        <v>483</v>
      </c>
      <c r="F1913" t="s">
        <v>3661</v>
      </c>
      <c r="AS1913">
        <v>100409000</v>
      </c>
      <c r="AT1913" s="10">
        <v>43100</v>
      </c>
    </row>
    <row r="1914" spans="1:46" x14ac:dyDescent="0.25">
      <c r="A1914">
        <v>6740698</v>
      </c>
      <c r="B1914" t="s">
        <v>3377</v>
      </c>
      <c r="C1914" t="s">
        <v>463</v>
      </c>
      <c r="D1914" t="s">
        <v>482</v>
      </c>
      <c r="E1914" t="s">
        <v>483</v>
      </c>
      <c r="F1914" t="s">
        <v>21</v>
      </c>
      <c r="AS1914">
        <v>56994000</v>
      </c>
      <c r="AT1914" s="10">
        <v>43100</v>
      </c>
    </row>
    <row r="1915" spans="1:46" x14ac:dyDescent="0.25">
      <c r="A1915">
        <v>6740698</v>
      </c>
      <c r="B1915" t="s">
        <v>3377</v>
      </c>
      <c r="C1915" t="s">
        <v>463</v>
      </c>
      <c r="D1915" t="s">
        <v>482</v>
      </c>
      <c r="E1915" t="s">
        <v>483</v>
      </c>
      <c r="F1915" t="s">
        <v>59</v>
      </c>
      <c r="AS1915">
        <v>55810000</v>
      </c>
      <c r="AT1915" s="10">
        <v>43100</v>
      </c>
    </row>
    <row r="1916" spans="1:46" x14ac:dyDescent="0.25">
      <c r="A1916">
        <v>6740698</v>
      </c>
      <c r="B1916" t="s">
        <v>3377</v>
      </c>
      <c r="C1916" t="s">
        <v>463</v>
      </c>
      <c r="D1916" t="s">
        <v>482</v>
      </c>
      <c r="E1916" t="s">
        <v>483</v>
      </c>
      <c r="F1916" t="s">
        <v>163</v>
      </c>
      <c r="AS1916">
        <v>53344000</v>
      </c>
      <c r="AT1916" s="10">
        <v>43100</v>
      </c>
    </row>
    <row r="1917" spans="1:46" x14ac:dyDescent="0.25">
      <c r="A1917">
        <v>6740698</v>
      </c>
      <c r="B1917" t="s">
        <v>3377</v>
      </c>
      <c r="C1917" t="s">
        <v>463</v>
      </c>
      <c r="D1917" t="s">
        <v>482</v>
      </c>
      <c r="E1917" t="s">
        <v>483</v>
      </c>
      <c r="F1917" t="s">
        <v>458</v>
      </c>
      <c r="AS1917">
        <v>49228000</v>
      </c>
      <c r="AT1917" s="10">
        <v>43100</v>
      </c>
    </row>
    <row r="1918" spans="1:46" x14ac:dyDescent="0.25">
      <c r="A1918">
        <v>10870</v>
      </c>
      <c r="B1918" t="s">
        <v>3384</v>
      </c>
      <c r="C1918" t="s">
        <v>463</v>
      </c>
      <c r="D1918" t="s">
        <v>482</v>
      </c>
      <c r="E1918" t="s">
        <v>455</v>
      </c>
      <c r="F1918" t="s">
        <v>3388</v>
      </c>
      <c r="AS1918">
        <v>880957000</v>
      </c>
      <c r="AT1918" s="10">
        <v>43100</v>
      </c>
    </row>
    <row r="1919" spans="1:46" x14ac:dyDescent="0.25">
      <c r="A1919">
        <v>10870</v>
      </c>
      <c r="B1919" t="s">
        <v>3384</v>
      </c>
      <c r="C1919" t="s">
        <v>463</v>
      </c>
      <c r="D1919" t="s">
        <v>482</v>
      </c>
      <c r="E1919" t="s">
        <v>455</v>
      </c>
      <c r="F1919" t="s">
        <v>3389</v>
      </c>
      <c r="AS1919">
        <v>820131000</v>
      </c>
      <c r="AT1919" s="10">
        <v>43100</v>
      </c>
    </row>
    <row r="1920" spans="1:46" x14ac:dyDescent="0.25">
      <c r="A1920">
        <v>10870</v>
      </c>
      <c r="B1920" t="s">
        <v>3384</v>
      </c>
      <c r="C1920" t="s">
        <v>463</v>
      </c>
      <c r="D1920" t="s">
        <v>482</v>
      </c>
      <c r="E1920" t="s">
        <v>455</v>
      </c>
      <c r="F1920" t="s">
        <v>3390</v>
      </c>
      <c r="AS1920">
        <v>587533000</v>
      </c>
      <c r="AT1920" s="10">
        <v>43100</v>
      </c>
    </row>
    <row r="1921" spans="1:56" x14ac:dyDescent="0.25">
      <c r="A1921">
        <v>10870</v>
      </c>
      <c r="B1921" t="s">
        <v>3384</v>
      </c>
      <c r="C1921" t="s">
        <v>463</v>
      </c>
      <c r="D1921" t="s">
        <v>482</v>
      </c>
      <c r="E1921" t="s">
        <v>483</v>
      </c>
      <c r="F1921" t="s">
        <v>316</v>
      </c>
      <c r="AS1921">
        <v>1158889000</v>
      </c>
      <c r="AT1921" s="10">
        <v>43100</v>
      </c>
    </row>
    <row r="1922" spans="1:56" x14ac:dyDescent="0.25">
      <c r="A1922">
        <v>10870</v>
      </c>
      <c r="B1922" t="s">
        <v>3384</v>
      </c>
      <c r="C1922" t="s">
        <v>463</v>
      </c>
      <c r="D1922" t="s">
        <v>482</v>
      </c>
      <c r="E1922" t="s">
        <v>483</v>
      </c>
      <c r="F1922" t="s">
        <v>3391</v>
      </c>
      <c r="AS1922">
        <v>93419000</v>
      </c>
      <c r="AT1922" s="10">
        <v>43100</v>
      </c>
    </row>
    <row r="1923" spans="1:56" x14ac:dyDescent="0.25">
      <c r="A1923">
        <v>10870</v>
      </c>
      <c r="B1923" t="s">
        <v>3384</v>
      </c>
      <c r="C1923" t="s">
        <v>463</v>
      </c>
      <c r="D1923" t="s">
        <v>482</v>
      </c>
      <c r="E1923" t="s">
        <v>483</v>
      </c>
      <c r="F1923" t="s">
        <v>569</v>
      </c>
      <c r="AS1923">
        <v>567282000</v>
      </c>
      <c r="AT1923" s="10">
        <v>43100</v>
      </c>
    </row>
    <row r="1924" spans="1:56" x14ac:dyDescent="0.25">
      <c r="A1924">
        <v>10870</v>
      </c>
      <c r="B1924" t="s">
        <v>3384</v>
      </c>
      <c r="C1924" t="s">
        <v>463</v>
      </c>
      <c r="D1924" t="s">
        <v>482</v>
      </c>
      <c r="E1924" t="s">
        <v>483</v>
      </c>
      <c r="F1924" t="s">
        <v>570</v>
      </c>
      <c r="AS1924">
        <v>366577000</v>
      </c>
      <c r="AT1924" s="10">
        <v>43100</v>
      </c>
    </row>
    <row r="1925" spans="1:56" x14ac:dyDescent="0.25">
      <c r="A1925">
        <v>10870</v>
      </c>
      <c r="B1925" t="s">
        <v>3384</v>
      </c>
      <c r="C1925" t="s">
        <v>463</v>
      </c>
      <c r="D1925" t="s">
        <v>482</v>
      </c>
      <c r="E1925" t="s">
        <v>483</v>
      </c>
      <c r="F1925" t="s">
        <v>458</v>
      </c>
      <c r="AS1925">
        <v>101145000</v>
      </c>
      <c r="AT1925" s="10">
        <v>43100</v>
      </c>
    </row>
    <row r="1926" spans="1:56" x14ac:dyDescent="0.25">
      <c r="A1926">
        <v>8439</v>
      </c>
      <c r="B1926" t="s">
        <v>3399</v>
      </c>
      <c r="C1926" t="s">
        <v>546</v>
      </c>
      <c r="D1926" t="s">
        <v>482</v>
      </c>
      <c r="E1926" t="s">
        <v>455</v>
      </c>
      <c r="F1926" t="s">
        <v>3403</v>
      </c>
      <c r="BC1926" s="9">
        <v>184552000</v>
      </c>
      <c r="BD1926" s="10">
        <v>43190</v>
      </c>
    </row>
    <row r="1927" spans="1:56" x14ac:dyDescent="0.25">
      <c r="A1927">
        <v>8439</v>
      </c>
      <c r="B1927" t="s">
        <v>3399</v>
      </c>
      <c r="C1927" t="s">
        <v>546</v>
      </c>
      <c r="D1927" t="s">
        <v>482</v>
      </c>
      <c r="E1927" t="s">
        <v>455</v>
      </c>
      <c r="F1927" t="s">
        <v>3404</v>
      </c>
      <c r="BC1927" s="9">
        <v>348763000</v>
      </c>
      <c r="BD1927" s="10">
        <v>43190</v>
      </c>
    </row>
    <row r="1928" spans="1:56" x14ac:dyDescent="0.25">
      <c r="A1928">
        <v>8439</v>
      </c>
      <c r="B1928" t="s">
        <v>3399</v>
      </c>
      <c r="C1928" t="s">
        <v>546</v>
      </c>
      <c r="D1928" t="s">
        <v>482</v>
      </c>
      <c r="E1928" t="s">
        <v>455</v>
      </c>
      <c r="F1928" t="s">
        <v>3405</v>
      </c>
      <c r="BC1928" s="9">
        <v>283758000</v>
      </c>
      <c r="BD1928" s="10">
        <v>43190</v>
      </c>
    </row>
    <row r="1929" spans="1:56" x14ac:dyDescent="0.25">
      <c r="A1929">
        <v>8439</v>
      </c>
      <c r="B1929" t="s">
        <v>3399</v>
      </c>
      <c r="C1929" t="s">
        <v>546</v>
      </c>
      <c r="D1929" t="s">
        <v>482</v>
      </c>
      <c r="E1929" t="s">
        <v>455</v>
      </c>
      <c r="F1929" t="s">
        <v>3406</v>
      </c>
      <c r="BC1929" s="9">
        <v>259411000</v>
      </c>
      <c r="BD1929" s="10">
        <v>43190</v>
      </c>
    </row>
    <row r="1930" spans="1:56" x14ac:dyDescent="0.25">
      <c r="A1930">
        <v>8439</v>
      </c>
      <c r="B1930" t="s">
        <v>3399</v>
      </c>
      <c r="C1930" t="s">
        <v>546</v>
      </c>
      <c r="D1930" t="s">
        <v>482</v>
      </c>
      <c r="E1930" t="s">
        <v>455</v>
      </c>
      <c r="F1930" t="s">
        <v>3402</v>
      </c>
      <c r="BC1930" s="9">
        <v>-273000</v>
      </c>
      <c r="BD1930" s="10">
        <v>43190</v>
      </c>
    </row>
    <row r="1931" spans="1:56" x14ac:dyDescent="0.25">
      <c r="A1931">
        <v>8439</v>
      </c>
      <c r="B1931" t="s">
        <v>3399</v>
      </c>
      <c r="C1931" t="s">
        <v>546</v>
      </c>
      <c r="D1931" t="s">
        <v>482</v>
      </c>
      <c r="E1931" t="s">
        <v>483</v>
      </c>
      <c r="F1931" t="s">
        <v>3407</v>
      </c>
      <c r="BC1931" s="9">
        <v>374007000</v>
      </c>
      <c r="BD1931" s="10">
        <v>43190</v>
      </c>
    </row>
    <row r="1932" spans="1:56" x14ac:dyDescent="0.25">
      <c r="A1932">
        <v>8439</v>
      </c>
      <c r="B1932" t="s">
        <v>3399</v>
      </c>
      <c r="C1932" t="s">
        <v>546</v>
      </c>
      <c r="D1932" t="s">
        <v>482</v>
      </c>
      <c r="E1932" t="s">
        <v>483</v>
      </c>
      <c r="F1932" t="s">
        <v>3408</v>
      </c>
      <c r="BC1932" s="9">
        <v>237716000</v>
      </c>
      <c r="BD1932" s="10">
        <v>43190</v>
      </c>
    </row>
    <row r="1933" spans="1:56" x14ac:dyDescent="0.25">
      <c r="A1933">
        <v>8439</v>
      </c>
      <c r="B1933" t="s">
        <v>3399</v>
      </c>
      <c r="C1933" t="s">
        <v>546</v>
      </c>
      <c r="D1933" t="s">
        <v>482</v>
      </c>
      <c r="E1933" t="s">
        <v>483</v>
      </c>
      <c r="F1933" t="s">
        <v>290</v>
      </c>
      <c r="BC1933" s="9">
        <v>173277000</v>
      </c>
      <c r="BD1933" s="10">
        <v>43190</v>
      </c>
    </row>
    <row r="1934" spans="1:56" x14ac:dyDescent="0.25">
      <c r="A1934">
        <v>8439</v>
      </c>
      <c r="B1934" t="s">
        <v>3399</v>
      </c>
      <c r="C1934" t="s">
        <v>546</v>
      </c>
      <c r="D1934" t="s">
        <v>482</v>
      </c>
      <c r="E1934" t="s">
        <v>483</v>
      </c>
      <c r="F1934" t="s">
        <v>578</v>
      </c>
      <c r="BC1934" s="9">
        <v>174918000</v>
      </c>
      <c r="BD1934" s="10">
        <v>43190</v>
      </c>
    </row>
    <row r="1935" spans="1:56" x14ac:dyDescent="0.25">
      <c r="A1935">
        <v>8439</v>
      </c>
      <c r="B1935" t="s">
        <v>3399</v>
      </c>
      <c r="C1935" t="s">
        <v>546</v>
      </c>
      <c r="D1935" t="s">
        <v>482</v>
      </c>
      <c r="E1935" t="s">
        <v>483</v>
      </c>
      <c r="F1935" t="s">
        <v>3409</v>
      </c>
      <c r="BC1935" s="9">
        <v>69715000</v>
      </c>
      <c r="BD1935" s="10">
        <v>43190</v>
      </c>
    </row>
    <row r="1936" spans="1:56" x14ac:dyDescent="0.25">
      <c r="A1936">
        <v>8439</v>
      </c>
      <c r="B1936" t="s">
        <v>3399</v>
      </c>
      <c r="C1936" t="s">
        <v>546</v>
      </c>
      <c r="D1936" t="s">
        <v>482</v>
      </c>
      <c r="E1936" t="s">
        <v>483</v>
      </c>
      <c r="F1936" t="s">
        <v>595</v>
      </c>
      <c r="BC1936" s="9">
        <v>46578000</v>
      </c>
      <c r="BD1936" s="10">
        <v>43190</v>
      </c>
    </row>
    <row r="1937" spans="1:56" x14ac:dyDescent="0.25">
      <c r="A1937">
        <v>1167</v>
      </c>
      <c r="B1937" t="s">
        <v>3412</v>
      </c>
      <c r="C1937" t="s">
        <v>546</v>
      </c>
      <c r="D1937" t="s">
        <v>482</v>
      </c>
      <c r="E1937" t="s">
        <v>455</v>
      </c>
      <c r="F1937" s="27" t="s">
        <v>3415</v>
      </c>
      <c r="AS1937" s="9">
        <v>343900000</v>
      </c>
      <c r="AT1937" s="10">
        <v>43100</v>
      </c>
    </row>
    <row r="1938" spans="1:56" x14ac:dyDescent="0.25">
      <c r="A1938">
        <v>1167</v>
      </c>
      <c r="B1938" t="s">
        <v>3412</v>
      </c>
      <c r="C1938" t="s">
        <v>546</v>
      </c>
      <c r="D1938" t="s">
        <v>482</v>
      </c>
      <c r="E1938" t="s">
        <v>455</v>
      </c>
      <c r="F1938" t="s">
        <v>593</v>
      </c>
      <c r="AS1938" s="9">
        <v>1379700000</v>
      </c>
      <c r="AT1938" s="10">
        <v>43100</v>
      </c>
    </row>
    <row r="1939" spans="1:56" x14ac:dyDescent="0.25">
      <c r="A1939">
        <v>1167</v>
      </c>
      <c r="B1939" t="s">
        <v>3412</v>
      </c>
      <c r="C1939" t="s">
        <v>546</v>
      </c>
      <c r="D1939" t="s">
        <v>482</v>
      </c>
      <c r="E1939" t="s">
        <v>455</v>
      </c>
      <c r="F1939" t="s">
        <v>3416</v>
      </c>
      <c r="AS1939" s="9">
        <v>5300000</v>
      </c>
      <c r="AT1939" s="10">
        <v>43100</v>
      </c>
    </row>
    <row r="1940" spans="1:56" x14ac:dyDescent="0.25">
      <c r="A1940">
        <v>1167</v>
      </c>
      <c r="B1940" t="s">
        <v>3412</v>
      </c>
      <c r="C1940" t="s">
        <v>546</v>
      </c>
      <c r="D1940" t="s">
        <v>482</v>
      </c>
      <c r="E1940" t="s">
        <v>455</v>
      </c>
      <c r="F1940" t="s">
        <v>3417</v>
      </c>
      <c r="AS1940" s="9">
        <v>0</v>
      </c>
      <c r="AT1940" s="10">
        <v>43100</v>
      </c>
    </row>
    <row r="1941" spans="1:56" x14ac:dyDescent="0.25">
      <c r="A1941">
        <v>1167</v>
      </c>
      <c r="B1941" t="s">
        <v>3412</v>
      </c>
      <c r="C1941" t="s">
        <v>546</v>
      </c>
      <c r="D1941" t="s">
        <v>482</v>
      </c>
      <c r="E1941" t="s">
        <v>483</v>
      </c>
      <c r="F1941" t="s">
        <v>3418</v>
      </c>
      <c r="AS1941" s="9">
        <v>1674700000</v>
      </c>
      <c r="AT1941" s="10">
        <v>43100</v>
      </c>
    </row>
    <row r="1942" spans="1:56" x14ac:dyDescent="0.25">
      <c r="A1942">
        <v>1167</v>
      </c>
      <c r="B1942" t="s">
        <v>3412</v>
      </c>
      <c r="C1942" t="s">
        <v>546</v>
      </c>
      <c r="D1942" t="s">
        <v>482</v>
      </c>
      <c r="E1942" t="s">
        <v>483</v>
      </c>
      <c r="F1942" t="s">
        <v>267</v>
      </c>
      <c r="AS1942" s="9">
        <v>5300000</v>
      </c>
      <c r="AT1942" s="10">
        <v>43100</v>
      </c>
    </row>
    <row r="1943" spans="1:56" x14ac:dyDescent="0.25">
      <c r="A1943">
        <v>1167</v>
      </c>
      <c r="B1943" t="s">
        <v>3412</v>
      </c>
      <c r="C1943" t="s">
        <v>546</v>
      </c>
      <c r="D1943" t="s">
        <v>482</v>
      </c>
      <c r="E1943" t="s">
        <v>483</v>
      </c>
      <c r="F1943" t="s">
        <v>653</v>
      </c>
      <c r="AS1943" s="9">
        <v>4000000</v>
      </c>
      <c r="AT1943" s="10">
        <v>43100</v>
      </c>
    </row>
    <row r="1944" spans="1:56" x14ac:dyDescent="0.25">
      <c r="A1944">
        <v>1345</v>
      </c>
      <c r="B1944" t="s">
        <v>45</v>
      </c>
      <c r="C1944" t="s">
        <v>540</v>
      </c>
      <c r="D1944" t="s">
        <v>482</v>
      </c>
      <c r="E1944" t="s">
        <v>455</v>
      </c>
      <c r="F1944" t="s">
        <v>3429</v>
      </c>
      <c r="BC1944" s="9">
        <v>33932458</v>
      </c>
      <c r="BD1944" s="10">
        <v>43281</v>
      </c>
    </row>
    <row r="1945" spans="1:56" x14ac:dyDescent="0.25">
      <c r="A1945">
        <v>8390</v>
      </c>
      <c r="B1945" t="s">
        <v>3431</v>
      </c>
      <c r="C1945" t="s">
        <v>545</v>
      </c>
      <c r="D1945" t="s">
        <v>482</v>
      </c>
      <c r="E1945" t="s">
        <v>455</v>
      </c>
      <c r="F1945" t="s">
        <v>3435</v>
      </c>
      <c r="AS1945">
        <v>2371000000</v>
      </c>
      <c r="AT1945" s="10">
        <v>43100</v>
      </c>
    </row>
    <row r="1946" spans="1:56" x14ac:dyDescent="0.25">
      <c r="A1946">
        <v>8390</v>
      </c>
      <c r="B1946" t="s">
        <v>3431</v>
      </c>
      <c r="C1946" t="s">
        <v>545</v>
      </c>
      <c r="D1946" t="s">
        <v>482</v>
      </c>
      <c r="E1946" t="s">
        <v>455</v>
      </c>
      <c r="F1946" t="s">
        <v>3436</v>
      </c>
      <c r="AS1946">
        <v>2441600000</v>
      </c>
      <c r="AT1946" s="10">
        <v>43100</v>
      </c>
    </row>
    <row r="1947" spans="1:56" x14ac:dyDescent="0.25">
      <c r="A1947">
        <v>8390</v>
      </c>
      <c r="B1947" t="s">
        <v>3431</v>
      </c>
      <c r="C1947" t="s">
        <v>545</v>
      </c>
      <c r="D1947" t="s">
        <v>482</v>
      </c>
      <c r="E1947" t="s">
        <v>455</v>
      </c>
      <c r="F1947" t="s">
        <v>643</v>
      </c>
      <c r="AS1947">
        <v>0</v>
      </c>
      <c r="AT1947" s="10">
        <v>43100</v>
      </c>
    </row>
    <row r="1948" spans="1:56" x14ac:dyDescent="0.25">
      <c r="A1948">
        <v>8390</v>
      </c>
      <c r="B1948" t="s">
        <v>3431</v>
      </c>
      <c r="C1948" t="s">
        <v>545</v>
      </c>
      <c r="D1948" t="s">
        <v>482</v>
      </c>
      <c r="E1948" t="s">
        <v>455</v>
      </c>
      <c r="F1948" t="s">
        <v>563</v>
      </c>
      <c r="AS1948">
        <v>-208100000</v>
      </c>
      <c r="AT1948" s="10">
        <v>43100</v>
      </c>
    </row>
    <row r="1949" spans="1:56" x14ac:dyDescent="0.25">
      <c r="A1949">
        <v>8390</v>
      </c>
      <c r="B1949" t="s">
        <v>3431</v>
      </c>
      <c r="C1949" t="s">
        <v>545</v>
      </c>
      <c r="D1949" t="s">
        <v>482</v>
      </c>
      <c r="E1949" t="s">
        <v>483</v>
      </c>
      <c r="F1949" t="s">
        <v>113</v>
      </c>
      <c r="AS1949">
        <v>422500000</v>
      </c>
      <c r="AT1949" s="10">
        <v>43100</v>
      </c>
    </row>
    <row r="1950" spans="1:56" x14ac:dyDescent="0.25">
      <c r="A1950">
        <v>8390</v>
      </c>
      <c r="B1950" t="s">
        <v>3431</v>
      </c>
      <c r="C1950" t="s">
        <v>545</v>
      </c>
      <c r="D1950" t="s">
        <v>482</v>
      </c>
      <c r="E1950" t="s">
        <v>483</v>
      </c>
      <c r="F1950" t="s">
        <v>578</v>
      </c>
      <c r="AS1950">
        <v>1027100000</v>
      </c>
      <c r="AT1950" s="10">
        <v>43100</v>
      </c>
    </row>
    <row r="1951" spans="1:56" x14ac:dyDescent="0.25">
      <c r="A1951">
        <v>8390</v>
      </c>
      <c r="B1951" t="s">
        <v>3431</v>
      </c>
      <c r="C1951" t="s">
        <v>545</v>
      </c>
      <c r="D1951" t="s">
        <v>482</v>
      </c>
      <c r="E1951" t="s">
        <v>483</v>
      </c>
      <c r="F1951" t="s">
        <v>3437</v>
      </c>
      <c r="AS1951">
        <v>521400000</v>
      </c>
      <c r="AT1951" s="10">
        <v>43100</v>
      </c>
    </row>
    <row r="1952" spans="1:56" x14ac:dyDescent="0.25">
      <c r="A1952">
        <v>8390</v>
      </c>
      <c r="B1952" t="s">
        <v>3431</v>
      </c>
      <c r="C1952" t="s">
        <v>545</v>
      </c>
      <c r="D1952" t="s">
        <v>482</v>
      </c>
      <c r="E1952" t="s">
        <v>483</v>
      </c>
      <c r="F1952" t="s">
        <v>3438</v>
      </c>
      <c r="AS1952">
        <v>888800000</v>
      </c>
      <c r="AT1952" s="10">
        <v>43100</v>
      </c>
    </row>
    <row r="1953" spans="1:46" x14ac:dyDescent="0.25">
      <c r="A1953">
        <v>8390</v>
      </c>
      <c r="B1953" t="s">
        <v>3431</v>
      </c>
      <c r="C1953" t="s">
        <v>545</v>
      </c>
      <c r="D1953" t="s">
        <v>482</v>
      </c>
      <c r="E1953" t="s">
        <v>483</v>
      </c>
      <c r="F1953" t="s">
        <v>3439</v>
      </c>
      <c r="AS1953">
        <v>582600000</v>
      </c>
      <c r="AT1953" s="10">
        <v>43100</v>
      </c>
    </row>
    <row r="1954" spans="1:46" x14ac:dyDescent="0.25">
      <c r="A1954">
        <v>8390</v>
      </c>
      <c r="B1954" t="s">
        <v>3431</v>
      </c>
      <c r="C1954" t="s">
        <v>545</v>
      </c>
      <c r="D1954" t="s">
        <v>482</v>
      </c>
      <c r="E1954" t="s">
        <v>483</v>
      </c>
      <c r="F1954" t="s">
        <v>3440</v>
      </c>
      <c r="AS1954">
        <v>316500000</v>
      </c>
      <c r="AT1954" s="10">
        <v>43100</v>
      </c>
    </row>
    <row r="1955" spans="1:46" x14ac:dyDescent="0.25">
      <c r="A1955">
        <v>8390</v>
      </c>
      <c r="B1955" t="s">
        <v>3431</v>
      </c>
      <c r="C1955" t="s">
        <v>545</v>
      </c>
      <c r="D1955" t="s">
        <v>482</v>
      </c>
      <c r="E1955" t="s">
        <v>483</v>
      </c>
      <c r="F1955" t="s">
        <v>3441</v>
      </c>
      <c r="AS1955">
        <v>845500000</v>
      </c>
      <c r="AT1955" s="10">
        <v>43100</v>
      </c>
    </row>
    <row r="1956" spans="1:46" x14ac:dyDescent="0.25">
      <c r="A1956">
        <v>6741298</v>
      </c>
      <c r="B1956" t="s">
        <v>3447</v>
      </c>
      <c r="C1956" t="s">
        <v>545</v>
      </c>
      <c r="D1956" t="s">
        <v>482</v>
      </c>
      <c r="E1956" t="s">
        <v>455</v>
      </c>
      <c r="F1956" t="s">
        <v>3444</v>
      </c>
      <c r="AS1956">
        <v>848700000</v>
      </c>
      <c r="AT1956" s="10">
        <v>43100</v>
      </c>
    </row>
    <row r="1957" spans="1:46" x14ac:dyDescent="0.25">
      <c r="A1957" s="33">
        <v>6741298</v>
      </c>
      <c r="B1957" t="s">
        <v>3447</v>
      </c>
      <c r="C1957" t="s">
        <v>545</v>
      </c>
      <c r="D1957" t="s">
        <v>482</v>
      </c>
      <c r="E1957" t="s">
        <v>455</v>
      </c>
      <c r="F1957" t="s">
        <v>962</v>
      </c>
      <c r="AS1957">
        <v>321600000</v>
      </c>
      <c r="AT1957" s="10">
        <v>43100</v>
      </c>
    </row>
    <row r="1958" spans="1:46" x14ac:dyDescent="0.25">
      <c r="A1958" s="33">
        <v>6741298</v>
      </c>
      <c r="B1958" t="s">
        <v>3447</v>
      </c>
      <c r="C1958" t="s">
        <v>545</v>
      </c>
      <c r="D1958" t="s">
        <v>482</v>
      </c>
      <c r="E1958" t="s">
        <v>483</v>
      </c>
      <c r="F1958" t="s">
        <v>316</v>
      </c>
      <c r="AS1958">
        <v>308000000</v>
      </c>
      <c r="AT1958" s="10">
        <v>43100</v>
      </c>
    </row>
    <row r="1959" spans="1:46" x14ac:dyDescent="0.25">
      <c r="A1959" s="33">
        <v>6741298</v>
      </c>
      <c r="B1959" t="s">
        <v>3447</v>
      </c>
      <c r="C1959" t="s">
        <v>545</v>
      </c>
      <c r="D1959" t="s">
        <v>482</v>
      </c>
      <c r="E1959" t="s">
        <v>483</v>
      </c>
      <c r="F1959" t="s">
        <v>113</v>
      </c>
      <c r="AS1959">
        <v>154500000</v>
      </c>
      <c r="AT1959" s="10">
        <v>43100</v>
      </c>
    </row>
    <row r="1960" spans="1:46" x14ac:dyDescent="0.25">
      <c r="A1960" s="33">
        <v>6741298</v>
      </c>
      <c r="B1960" t="s">
        <v>3447</v>
      </c>
      <c r="C1960" t="s">
        <v>545</v>
      </c>
      <c r="D1960" t="s">
        <v>482</v>
      </c>
      <c r="E1960" t="s">
        <v>483</v>
      </c>
      <c r="F1960" t="s">
        <v>102</v>
      </c>
      <c r="AS1960">
        <v>120500000</v>
      </c>
      <c r="AT1960" s="10">
        <v>43100</v>
      </c>
    </row>
    <row r="1961" spans="1:46" x14ac:dyDescent="0.25">
      <c r="A1961" s="33">
        <v>6741298</v>
      </c>
      <c r="B1961" t="s">
        <v>3447</v>
      </c>
      <c r="C1961" t="s">
        <v>545</v>
      </c>
      <c r="D1961" t="s">
        <v>482</v>
      </c>
      <c r="E1961" t="s">
        <v>483</v>
      </c>
      <c r="F1961" t="s">
        <v>275</v>
      </c>
      <c r="AS1961">
        <v>113000000</v>
      </c>
      <c r="AT1961" s="10">
        <v>43100</v>
      </c>
    </row>
    <row r="1962" spans="1:46" x14ac:dyDescent="0.25">
      <c r="A1962" s="33">
        <v>6741298</v>
      </c>
      <c r="B1962" t="s">
        <v>3447</v>
      </c>
      <c r="C1962" t="s">
        <v>545</v>
      </c>
      <c r="D1962" t="s">
        <v>482</v>
      </c>
      <c r="E1962" t="s">
        <v>483</v>
      </c>
      <c r="F1962" t="s">
        <v>44</v>
      </c>
      <c r="AS1962">
        <v>100600000</v>
      </c>
      <c r="AT1962" s="10">
        <v>43100</v>
      </c>
    </row>
    <row r="1963" spans="1:46" x14ac:dyDescent="0.25">
      <c r="A1963" s="33">
        <v>6741298</v>
      </c>
      <c r="B1963" t="s">
        <v>3447</v>
      </c>
      <c r="C1963" t="s">
        <v>545</v>
      </c>
      <c r="D1963" t="s">
        <v>482</v>
      </c>
      <c r="E1963" t="s">
        <v>483</v>
      </c>
      <c r="F1963" t="s">
        <v>94</v>
      </c>
      <c r="AS1963">
        <v>49800000</v>
      </c>
      <c r="AT1963" s="10">
        <v>43100</v>
      </c>
    </row>
    <row r="1964" spans="1:46" x14ac:dyDescent="0.25">
      <c r="A1964" s="33">
        <v>6741298</v>
      </c>
      <c r="B1964" t="s">
        <v>3447</v>
      </c>
      <c r="C1964" t="s">
        <v>545</v>
      </c>
      <c r="D1964" t="s">
        <v>482</v>
      </c>
      <c r="E1964" t="s">
        <v>483</v>
      </c>
      <c r="F1964" t="s">
        <v>227</v>
      </c>
      <c r="AS1964">
        <v>41500000</v>
      </c>
      <c r="AT1964" s="10">
        <v>43100</v>
      </c>
    </row>
    <row r="1965" spans="1:46" x14ac:dyDescent="0.25">
      <c r="A1965" s="33">
        <v>6741298</v>
      </c>
      <c r="B1965" t="s">
        <v>3447</v>
      </c>
      <c r="C1965" t="s">
        <v>545</v>
      </c>
      <c r="D1965" t="s">
        <v>482</v>
      </c>
      <c r="E1965" t="s">
        <v>483</v>
      </c>
      <c r="F1965" t="s">
        <v>267</v>
      </c>
      <c r="AS1965">
        <v>37400000</v>
      </c>
      <c r="AT1965" s="10">
        <v>43100</v>
      </c>
    </row>
    <row r="1966" spans="1:46" x14ac:dyDescent="0.25">
      <c r="A1966" s="33">
        <v>6741298</v>
      </c>
      <c r="B1966" t="s">
        <v>3447</v>
      </c>
      <c r="C1966" t="s">
        <v>545</v>
      </c>
      <c r="D1966" t="s">
        <v>482</v>
      </c>
      <c r="E1966" t="s">
        <v>483</v>
      </c>
      <c r="F1966" t="s">
        <v>1071</v>
      </c>
      <c r="AS1966">
        <v>30000000</v>
      </c>
      <c r="AT1966" s="10">
        <v>43100</v>
      </c>
    </row>
    <row r="1967" spans="1:46" x14ac:dyDescent="0.25">
      <c r="A1967" s="33">
        <v>6741298</v>
      </c>
      <c r="B1967" t="s">
        <v>3447</v>
      </c>
      <c r="C1967" t="s">
        <v>545</v>
      </c>
      <c r="D1967" t="s">
        <v>482</v>
      </c>
      <c r="E1967" t="s">
        <v>483</v>
      </c>
      <c r="F1967" t="s">
        <v>3443</v>
      </c>
      <c r="AS1967">
        <v>23700000</v>
      </c>
      <c r="AT1967" s="10">
        <v>43100</v>
      </c>
    </row>
    <row r="1968" spans="1:46" x14ac:dyDescent="0.25">
      <c r="A1968" s="33">
        <v>6741298</v>
      </c>
      <c r="B1968" t="s">
        <v>3447</v>
      </c>
      <c r="C1968" t="s">
        <v>545</v>
      </c>
      <c r="D1968" t="s">
        <v>482</v>
      </c>
      <c r="E1968" t="s">
        <v>483</v>
      </c>
      <c r="F1968" t="s">
        <v>643</v>
      </c>
      <c r="AS1968">
        <v>191300000</v>
      </c>
      <c r="AT1968" s="10">
        <v>43100</v>
      </c>
    </row>
    <row r="1969" spans="1:56" x14ac:dyDescent="0.25">
      <c r="A1969">
        <v>6741098</v>
      </c>
      <c r="B1969" t="s">
        <v>3448</v>
      </c>
      <c r="C1969" t="s">
        <v>463</v>
      </c>
      <c r="D1969" t="s">
        <v>482</v>
      </c>
      <c r="E1969" t="s">
        <v>455</v>
      </c>
      <c r="F1969" t="s">
        <v>3452</v>
      </c>
      <c r="AS1969" s="9">
        <v>988750000</v>
      </c>
      <c r="AT1969" s="10">
        <v>43100</v>
      </c>
    </row>
    <row r="1970" spans="1:56" x14ac:dyDescent="0.25">
      <c r="A1970">
        <v>6741098</v>
      </c>
      <c r="B1970" t="s">
        <v>3448</v>
      </c>
      <c r="C1970" t="s">
        <v>463</v>
      </c>
      <c r="D1970" t="s">
        <v>482</v>
      </c>
      <c r="E1970" t="s">
        <v>455</v>
      </c>
      <c r="F1970" t="s">
        <v>3453</v>
      </c>
      <c r="AS1970">
        <v>372157000</v>
      </c>
      <c r="AT1970" s="10">
        <v>43100</v>
      </c>
    </row>
    <row r="1971" spans="1:56" x14ac:dyDescent="0.25">
      <c r="A1971">
        <v>6741098</v>
      </c>
      <c r="B1971" t="s">
        <v>3448</v>
      </c>
      <c r="C1971" t="s">
        <v>463</v>
      </c>
      <c r="D1971" t="s">
        <v>482</v>
      </c>
      <c r="E1971" t="s">
        <v>455</v>
      </c>
      <c r="F1971" t="s">
        <v>3454</v>
      </c>
      <c r="AS1971">
        <v>191442000</v>
      </c>
      <c r="AT1971" s="10">
        <v>43100</v>
      </c>
    </row>
    <row r="1972" spans="1:56" x14ac:dyDescent="0.25">
      <c r="A1972">
        <v>6741098</v>
      </c>
      <c r="B1972" t="s">
        <v>3448</v>
      </c>
      <c r="C1972" t="s">
        <v>463</v>
      </c>
      <c r="D1972" t="s">
        <v>482</v>
      </c>
      <c r="E1972" t="s">
        <v>455</v>
      </c>
      <c r="F1972" t="s">
        <v>3455</v>
      </c>
      <c r="AS1972">
        <v>686656000</v>
      </c>
      <c r="AT1972" s="10">
        <v>43100</v>
      </c>
    </row>
    <row r="1973" spans="1:56" x14ac:dyDescent="0.25">
      <c r="A1973">
        <v>6741098</v>
      </c>
      <c r="B1973" t="s">
        <v>3448</v>
      </c>
      <c r="C1973" t="s">
        <v>463</v>
      </c>
      <c r="D1973" t="s">
        <v>482</v>
      </c>
      <c r="E1973" t="s">
        <v>455</v>
      </c>
      <c r="F1973" t="s">
        <v>3456</v>
      </c>
      <c r="AS1973">
        <v>70073000</v>
      </c>
      <c r="AT1973" s="10">
        <v>43100</v>
      </c>
    </row>
    <row r="1974" spans="1:56" x14ac:dyDescent="0.25">
      <c r="A1974">
        <v>6741098</v>
      </c>
      <c r="B1974" t="s">
        <v>3448</v>
      </c>
      <c r="C1974" t="s">
        <v>463</v>
      </c>
      <c r="D1974" t="s">
        <v>482</v>
      </c>
      <c r="E1974" t="s">
        <v>483</v>
      </c>
      <c r="F1974" t="s">
        <v>316</v>
      </c>
      <c r="AS1974" s="9">
        <v>669274000</v>
      </c>
      <c r="AT1974" s="10">
        <v>43100</v>
      </c>
    </row>
    <row r="1975" spans="1:56" x14ac:dyDescent="0.25">
      <c r="A1975">
        <v>6741098</v>
      </c>
      <c r="B1975" t="s">
        <v>3448</v>
      </c>
      <c r="C1975" t="s">
        <v>463</v>
      </c>
      <c r="D1975" t="s">
        <v>482</v>
      </c>
      <c r="E1975" t="s">
        <v>483</v>
      </c>
      <c r="F1975" t="s">
        <v>569</v>
      </c>
      <c r="AS1975" s="9">
        <v>636472000</v>
      </c>
      <c r="AT1975" s="10">
        <v>43100</v>
      </c>
    </row>
    <row r="1976" spans="1:56" x14ac:dyDescent="0.25">
      <c r="A1976">
        <v>6741098</v>
      </c>
      <c r="B1976" t="s">
        <v>3448</v>
      </c>
      <c r="C1976" t="s">
        <v>463</v>
      </c>
      <c r="D1976" t="s">
        <v>482</v>
      </c>
      <c r="E1976" t="s">
        <v>483</v>
      </c>
      <c r="F1976" t="s">
        <v>59</v>
      </c>
      <c r="AS1976" s="9">
        <v>387059000</v>
      </c>
      <c r="AT1976" s="10">
        <v>43100</v>
      </c>
    </row>
    <row r="1977" spans="1:56" x14ac:dyDescent="0.25">
      <c r="A1977">
        <v>6741098</v>
      </c>
      <c r="B1977" t="s">
        <v>3448</v>
      </c>
      <c r="C1977" t="s">
        <v>463</v>
      </c>
      <c r="D1977" t="s">
        <v>482</v>
      </c>
      <c r="E1977" t="s">
        <v>483</v>
      </c>
      <c r="F1977" t="s">
        <v>163</v>
      </c>
      <c r="AS1977" s="9">
        <v>167258000</v>
      </c>
      <c r="AT1977" s="10">
        <v>43100</v>
      </c>
    </row>
    <row r="1978" spans="1:56" x14ac:dyDescent="0.25">
      <c r="A1978">
        <v>6741098</v>
      </c>
      <c r="B1978" t="s">
        <v>3448</v>
      </c>
      <c r="C1978" t="s">
        <v>463</v>
      </c>
      <c r="D1978" t="s">
        <v>482</v>
      </c>
      <c r="E1978" t="s">
        <v>483</v>
      </c>
      <c r="F1978" t="s">
        <v>3457</v>
      </c>
      <c r="AS1978" s="9">
        <v>308300000</v>
      </c>
      <c r="AT1978" s="10">
        <v>43100</v>
      </c>
    </row>
    <row r="1979" spans="1:56" x14ac:dyDescent="0.25">
      <c r="A1979">
        <v>6741098</v>
      </c>
      <c r="B1979" t="s">
        <v>3448</v>
      </c>
      <c r="C1979" t="s">
        <v>463</v>
      </c>
      <c r="D1979" t="s">
        <v>482</v>
      </c>
      <c r="E1979" t="s">
        <v>483</v>
      </c>
      <c r="F1979" t="s">
        <v>458</v>
      </c>
      <c r="AS1979" s="9">
        <v>140715000</v>
      </c>
      <c r="AT1979" s="10">
        <v>43100</v>
      </c>
    </row>
    <row r="1980" spans="1:56" x14ac:dyDescent="0.25">
      <c r="A1980">
        <v>11110</v>
      </c>
      <c r="B1980" t="s">
        <v>3458</v>
      </c>
      <c r="C1980" t="s">
        <v>463</v>
      </c>
      <c r="D1980" t="s">
        <v>482</v>
      </c>
      <c r="E1980" t="s">
        <v>455</v>
      </c>
      <c r="F1980" t="s">
        <v>3374</v>
      </c>
      <c r="AS1980" s="9">
        <v>418041000</v>
      </c>
      <c r="AT1980" s="10">
        <v>42978</v>
      </c>
      <c r="BC1980" s="9">
        <v>439858000</v>
      </c>
      <c r="BD1980" s="10">
        <v>43342</v>
      </c>
    </row>
    <row r="1981" spans="1:56" x14ac:dyDescent="0.25">
      <c r="A1981">
        <v>11110</v>
      </c>
      <c r="B1981" t="s">
        <v>3458</v>
      </c>
      <c r="C1981" t="s">
        <v>463</v>
      </c>
      <c r="D1981" t="s">
        <v>482</v>
      </c>
      <c r="E1981" t="s">
        <v>455</v>
      </c>
      <c r="F1981" t="s">
        <v>3459</v>
      </c>
      <c r="AS1981" s="9">
        <v>99944000</v>
      </c>
      <c r="AT1981" s="10">
        <v>42978</v>
      </c>
      <c r="BC1981" s="9">
        <v>107847000</v>
      </c>
      <c r="BD1981" s="10">
        <v>43342</v>
      </c>
    </row>
    <row r="1982" spans="1:56" x14ac:dyDescent="0.25">
      <c r="A1982">
        <v>11110</v>
      </c>
      <c r="B1982" t="s">
        <v>3458</v>
      </c>
      <c r="C1982" t="s">
        <v>463</v>
      </c>
      <c r="D1982" t="s">
        <v>482</v>
      </c>
      <c r="E1982" t="s">
        <v>483</v>
      </c>
      <c r="F1982" t="s">
        <v>316</v>
      </c>
      <c r="AS1982" s="9">
        <v>297261000</v>
      </c>
      <c r="AT1982" s="10">
        <v>42978</v>
      </c>
      <c r="BD1982" s="10">
        <v>43342</v>
      </c>
    </row>
    <row r="1983" spans="1:56" x14ac:dyDescent="0.25">
      <c r="A1983">
        <v>11110</v>
      </c>
      <c r="B1983" t="s">
        <v>3458</v>
      </c>
      <c r="C1983" t="s">
        <v>463</v>
      </c>
      <c r="D1983" t="s">
        <v>482</v>
      </c>
      <c r="E1983" t="s">
        <v>483</v>
      </c>
      <c r="F1983" t="s">
        <v>656</v>
      </c>
      <c r="AS1983" s="9">
        <v>220724000</v>
      </c>
      <c r="AT1983" s="10">
        <v>42978</v>
      </c>
      <c r="BD1983" s="10">
        <v>43342</v>
      </c>
    </row>
    <row r="1984" spans="1:56" x14ac:dyDescent="0.25">
      <c r="A1984">
        <v>10262</v>
      </c>
      <c r="B1984" t="s">
        <v>3461</v>
      </c>
      <c r="C1984" t="s">
        <v>463</v>
      </c>
      <c r="D1984" t="s">
        <v>482</v>
      </c>
      <c r="E1984" t="s">
        <v>455</v>
      </c>
      <c r="F1984" t="s">
        <v>3465</v>
      </c>
      <c r="AS1984" s="9">
        <v>1043000000</v>
      </c>
      <c r="AT1984" s="10">
        <v>43100</v>
      </c>
    </row>
    <row r="1985" spans="1:56" x14ac:dyDescent="0.25">
      <c r="A1985">
        <v>10262</v>
      </c>
      <c r="B1985" t="s">
        <v>3461</v>
      </c>
      <c r="C1985" t="s">
        <v>463</v>
      </c>
      <c r="D1985" t="s">
        <v>482</v>
      </c>
      <c r="E1985" t="s">
        <v>455</v>
      </c>
      <c r="F1985" t="s">
        <v>3466</v>
      </c>
      <c r="AS1985" s="9">
        <v>777000000</v>
      </c>
      <c r="AT1985" s="10">
        <v>43100</v>
      </c>
    </row>
    <row r="1986" spans="1:56" x14ac:dyDescent="0.25">
      <c r="A1986">
        <v>10262</v>
      </c>
      <c r="B1986" t="s">
        <v>3461</v>
      </c>
      <c r="C1986" t="s">
        <v>463</v>
      </c>
      <c r="D1986" t="s">
        <v>482</v>
      </c>
      <c r="E1986" t="s">
        <v>455</v>
      </c>
      <c r="F1986" t="s">
        <v>3467</v>
      </c>
      <c r="AS1986" s="9">
        <v>691000000</v>
      </c>
      <c r="AT1986" s="10">
        <v>43100</v>
      </c>
    </row>
    <row r="1987" spans="1:56" x14ac:dyDescent="0.25">
      <c r="A1987">
        <v>10262</v>
      </c>
      <c r="B1987" t="s">
        <v>3461</v>
      </c>
      <c r="C1987" t="s">
        <v>463</v>
      </c>
      <c r="D1987" t="s">
        <v>482</v>
      </c>
      <c r="E1987" t="s">
        <v>455</v>
      </c>
      <c r="F1987" t="s">
        <v>3468</v>
      </c>
      <c r="AS1987" s="9">
        <v>275000000</v>
      </c>
      <c r="AT1987" s="10">
        <v>43100</v>
      </c>
    </row>
    <row r="1988" spans="1:56" x14ac:dyDescent="0.25">
      <c r="A1988">
        <v>10262</v>
      </c>
      <c r="B1988" t="s">
        <v>3461</v>
      </c>
      <c r="C1988" t="s">
        <v>463</v>
      </c>
      <c r="D1988" t="s">
        <v>482</v>
      </c>
      <c r="E1988" t="s">
        <v>483</v>
      </c>
      <c r="F1988" t="s">
        <v>316</v>
      </c>
      <c r="AS1988" s="9">
        <v>1767300000</v>
      </c>
      <c r="AT1988" s="10">
        <v>43100</v>
      </c>
    </row>
    <row r="1989" spans="1:56" x14ac:dyDescent="0.25">
      <c r="A1989">
        <v>10262</v>
      </c>
      <c r="B1989" t="s">
        <v>3461</v>
      </c>
      <c r="C1989" t="s">
        <v>463</v>
      </c>
      <c r="D1989" t="s">
        <v>482</v>
      </c>
      <c r="E1989" t="s">
        <v>483</v>
      </c>
      <c r="F1989" t="s">
        <v>44</v>
      </c>
      <c r="AS1989" s="9">
        <v>169000000</v>
      </c>
      <c r="AT1989" s="10">
        <v>43100</v>
      </c>
    </row>
    <row r="1990" spans="1:56" x14ac:dyDescent="0.25">
      <c r="A1990">
        <v>10262</v>
      </c>
      <c r="B1990" t="s">
        <v>3461</v>
      </c>
      <c r="C1990" t="s">
        <v>463</v>
      </c>
      <c r="D1990" t="s">
        <v>482</v>
      </c>
      <c r="E1990" t="s">
        <v>483</v>
      </c>
      <c r="F1990" t="s">
        <v>290</v>
      </c>
      <c r="AS1990" s="9">
        <v>388000000</v>
      </c>
      <c r="AT1990" s="10">
        <v>43100</v>
      </c>
    </row>
    <row r="1991" spans="1:56" x14ac:dyDescent="0.25">
      <c r="A1991">
        <v>10262</v>
      </c>
      <c r="B1991" t="s">
        <v>3461</v>
      </c>
      <c r="C1991" t="s">
        <v>463</v>
      </c>
      <c r="D1991" t="s">
        <v>482</v>
      </c>
      <c r="E1991" t="s">
        <v>483</v>
      </c>
      <c r="F1991" t="s">
        <v>1222</v>
      </c>
      <c r="AS1991" s="9">
        <v>268600000</v>
      </c>
      <c r="AT1991" s="10">
        <v>43100</v>
      </c>
    </row>
    <row r="1992" spans="1:56" x14ac:dyDescent="0.25">
      <c r="A1992">
        <v>10262</v>
      </c>
      <c r="B1992" t="s">
        <v>3461</v>
      </c>
      <c r="C1992" t="s">
        <v>463</v>
      </c>
      <c r="D1992" t="s">
        <v>482</v>
      </c>
      <c r="E1992" t="s">
        <v>483</v>
      </c>
      <c r="F1992" t="s">
        <v>3469</v>
      </c>
      <c r="AS1992" s="9">
        <v>192900000</v>
      </c>
      <c r="AT1992" s="10">
        <v>43100</v>
      </c>
    </row>
    <row r="1993" spans="1:56" x14ac:dyDescent="0.25">
      <c r="A1993">
        <v>11472</v>
      </c>
      <c r="B1993" t="s">
        <v>3472</v>
      </c>
      <c r="C1993" t="s">
        <v>463</v>
      </c>
      <c r="D1993" t="s">
        <v>482</v>
      </c>
      <c r="E1993" t="s">
        <v>455</v>
      </c>
      <c r="F1993" t="s">
        <v>3474</v>
      </c>
      <c r="BC1993" s="9">
        <v>6727000000</v>
      </c>
      <c r="BD1993" s="10">
        <v>43281</v>
      </c>
    </row>
    <row r="1994" spans="1:56" x14ac:dyDescent="0.25">
      <c r="A1994">
        <v>11472</v>
      </c>
      <c r="B1994" t="s">
        <v>3472</v>
      </c>
      <c r="C1994" t="s">
        <v>463</v>
      </c>
      <c r="D1994" t="s">
        <v>482</v>
      </c>
      <c r="E1994" t="s">
        <v>455</v>
      </c>
      <c r="F1994" t="s">
        <v>3475</v>
      </c>
      <c r="BC1994" s="9">
        <v>5260000000</v>
      </c>
      <c r="BD1994" s="10">
        <v>43281</v>
      </c>
    </row>
    <row r="1995" spans="1:56" x14ac:dyDescent="0.25">
      <c r="A1995">
        <v>11472</v>
      </c>
      <c r="B1995" t="s">
        <v>3472</v>
      </c>
      <c r="C1995" t="s">
        <v>463</v>
      </c>
      <c r="D1995" t="s">
        <v>482</v>
      </c>
      <c r="E1995" t="s">
        <v>455</v>
      </c>
      <c r="F1995" t="s">
        <v>3476</v>
      </c>
      <c r="BC1995">
        <v>2316000000</v>
      </c>
      <c r="BD1995" s="10">
        <v>43281</v>
      </c>
    </row>
    <row r="1996" spans="1:56" x14ac:dyDescent="0.25">
      <c r="A1996">
        <v>11472</v>
      </c>
      <c r="B1996" t="s">
        <v>3472</v>
      </c>
      <c r="C1996" t="s">
        <v>463</v>
      </c>
      <c r="D1996" t="s">
        <v>482</v>
      </c>
      <c r="E1996" t="s">
        <v>455</v>
      </c>
      <c r="F1996" t="s">
        <v>834</v>
      </c>
      <c r="BC1996" s="9">
        <v>8978490000</v>
      </c>
      <c r="BD1996" s="10">
        <v>43281</v>
      </c>
    </row>
    <row r="1997" spans="1:56" x14ac:dyDescent="0.25">
      <c r="A1997">
        <v>11472</v>
      </c>
      <c r="B1997" t="s">
        <v>3472</v>
      </c>
      <c r="C1997" t="s">
        <v>463</v>
      </c>
      <c r="D1997" t="s">
        <v>482</v>
      </c>
      <c r="E1997" t="s">
        <v>455</v>
      </c>
      <c r="F1997" t="s">
        <v>656</v>
      </c>
      <c r="BC1997" s="9">
        <v>5323902000</v>
      </c>
      <c r="BD1997" s="10">
        <v>43281</v>
      </c>
    </row>
    <row r="1998" spans="1:56" x14ac:dyDescent="0.25">
      <c r="A1998">
        <v>6741498</v>
      </c>
      <c r="B1998" t="s">
        <v>3477</v>
      </c>
      <c r="C1998" t="s">
        <v>549</v>
      </c>
      <c r="D1998" t="s">
        <v>482</v>
      </c>
      <c r="E1998" t="s">
        <v>455</v>
      </c>
      <c r="F1998" t="s">
        <v>680</v>
      </c>
      <c r="BC1998" s="9">
        <v>497320000000</v>
      </c>
      <c r="BD1998" s="10">
        <v>43190</v>
      </c>
    </row>
    <row r="1999" spans="1:56" x14ac:dyDescent="0.25">
      <c r="A1999">
        <v>6741498</v>
      </c>
      <c r="B1999" t="s">
        <v>3477</v>
      </c>
      <c r="C1999" t="s">
        <v>549</v>
      </c>
      <c r="D1999" t="s">
        <v>482</v>
      </c>
      <c r="E1999" t="s">
        <v>455</v>
      </c>
      <c r="F1999" t="s">
        <v>3480</v>
      </c>
      <c r="BC1999" s="9">
        <v>225753000000</v>
      </c>
      <c r="BD1999" s="10">
        <v>43190</v>
      </c>
    </row>
    <row r="2000" spans="1:56" x14ac:dyDescent="0.25">
      <c r="A2000">
        <v>6741498</v>
      </c>
      <c r="B2000" t="s">
        <v>3477</v>
      </c>
      <c r="C2000" t="s">
        <v>549</v>
      </c>
      <c r="D2000" t="s">
        <v>482</v>
      </c>
      <c r="E2000" t="s">
        <v>455</v>
      </c>
      <c r="F2000" t="s">
        <v>3481</v>
      </c>
      <c r="BC2000" s="9">
        <v>378676000000</v>
      </c>
      <c r="BD2000" s="10">
        <v>43190</v>
      </c>
    </row>
    <row r="2001" spans="1:56" x14ac:dyDescent="0.25">
      <c r="A2001">
        <v>6741498</v>
      </c>
      <c r="B2001" t="s">
        <v>3477</v>
      </c>
      <c r="C2001" t="s">
        <v>549</v>
      </c>
      <c r="D2001" t="s">
        <v>482</v>
      </c>
      <c r="E2001" t="s">
        <v>455</v>
      </c>
      <c r="F2001" t="s">
        <v>458</v>
      </c>
      <c r="BC2001" s="9">
        <v>5679000000</v>
      </c>
      <c r="BD2001" s="10">
        <v>43190</v>
      </c>
    </row>
    <row r="2002" spans="1:56" x14ac:dyDescent="0.25">
      <c r="A2002">
        <v>6741498</v>
      </c>
      <c r="B2002" t="s">
        <v>3477</v>
      </c>
      <c r="C2002" t="s">
        <v>549</v>
      </c>
      <c r="D2002" t="s">
        <v>482</v>
      </c>
      <c r="E2002" t="s">
        <v>483</v>
      </c>
      <c r="F2002" t="s">
        <v>163</v>
      </c>
      <c r="BC2002" s="9">
        <v>832441000000</v>
      </c>
      <c r="BD2002" s="10">
        <v>43190</v>
      </c>
    </row>
    <row r="2003" spans="1:56" x14ac:dyDescent="0.25">
      <c r="A2003">
        <v>6741498</v>
      </c>
      <c r="B2003" t="s">
        <v>3477</v>
      </c>
      <c r="C2003" t="s">
        <v>549</v>
      </c>
      <c r="D2003" t="s">
        <v>482</v>
      </c>
      <c r="E2003" t="s">
        <v>483</v>
      </c>
      <c r="F2003" t="s">
        <v>618</v>
      </c>
      <c r="BC2003" s="9">
        <v>77535000000</v>
      </c>
      <c r="BD2003" s="10">
        <v>43190</v>
      </c>
    </row>
    <row r="2004" spans="1:56" x14ac:dyDescent="0.25">
      <c r="A2004">
        <v>6741498</v>
      </c>
      <c r="B2004" t="s">
        <v>3477</v>
      </c>
      <c r="C2004" t="s">
        <v>549</v>
      </c>
      <c r="D2004" t="s">
        <v>482</v>
      </c>
      <c r="E2004" t="s">
        <v>483</v>
      </c>
      <c r="F2004" t="s">
        <v>569</v>
      </c>
      <c r="BC2004" s="9">
        <v>60582000000</v>
      </c>
      <c r="BD2004" s="10">
        <v>43190</v>
      </c>
    </row>
    <row r="2005" spans="1:56" x14ac:dyDescent="0.25">
      <c r="A2005">
        <v>6741498</v>
      </c>
      <c r="B2005" t="s">
        <v>3477</v>
      </c>
      <c r="C2005" t="s">
        <v>549</v>
      </c>
      <c r="D2005" t="s">
        <v>482</v>
      </c>
      <c r="E2005" t="s">
        <v>483</v>
      </c>
      <c r="F2005" t="s">
        <v>570</v>
      </c>
      <c r="BC2005" s="9">
        <v>124393000000</v>
      </c>
      <c r="BD2005" s="10">
        <v>43190</v>
      </c>
    </row>
    <row r="2006" spans="1:56" x14ac:dyDescent="0.25">
      <c r="A2006">
        <v>6741498</v>
      </c>
      <c r="B2006" t="s">
        <v>3477</v>
      </c>
      <c r="C2006" t="s">
        <v>549</v>
      </c>
      <c r="D2006" t="s">
        <v>482</v>
      </c>
      <c r="E2006" t="s">
        <v>483</v>
      </c>
      <c r="F2006" t="s">
        <v>458</v>
      </c>
      <c r="BC2006" s="9">
        <v>12475000000</v>
      </c>
      <c r="BD2006" s="10">
        <v>43190</v>
      </c>
    </row>
    <row r="2007" spans="1:56" x14ac:dyDescent="0.25">
      <c r="A2007">
        <v>719</v>
      </c>
      <c r="B2007" t="s">
        <v>136</v>
      </c>
      <c r="C2007" t="s">
        <v>547</v>
      </c>
      <c r="D2007" t="s">
        <v>482</v>
      </c>
      <c r="E2007" t="s">
        <v>483</v>
      </c>
      <c r="F2007" t="s">
        <v>643</v>
      </c>
      <c r="BC2007">
        <v>789700000</v>
      </c>
      <c r="BD2007" s="10">
        <v>43281</v>
      </c>
    </row>
    <row r="2008" spans="1:56" x14ac:dyDescent="0.25">
      <c r="A2008">
        <v>1703</v>
      </c>
      <c r="B2008" t="s">
        <v>125</v>
      </c>
      <c r="C2008" t="s">
        <v>545</v>
      </c>
      <c r="D2008" t="s">
        <v>482</v>
      </c>
      <c r="E2008" t="s">
        <v>455</v>
      </c>
      <c r="F2008" t="s">
        <v>3535</v>
      </c>
      <c r="BC2008" s="9">
        <v>9122000000</v>
      </c>
      <c r="BD2008" s="10">
        <v>43373</v>
      </c>
    </row>
    <row r="2009" spans="1:56" x14ac:dyDescent="0.25">
      <c r="A2009">
        <v>1703</v>
      </c>
      <c r="B2009" t="s">
        <v>125</v>
      </c>
      <c r="C2009" t="s">
        <v>545</v>
      </c>
      <c r="D2009" t="s">
        <v>482</v>
      </c>
      <c r="E2009" t="s">
        <v>483</v>
      </c>
      <c r="F2009" t="s">
        <v>59</v>
      </c>
      <c r="BC2009">
        <v>8102000000</v>
      </c>
      <c r="BD2009" s="10">
        <v>43373</v>
      </c>
    </row>
    <row r="2010" spans="1:56" x14ac:dyDescent="0.25">
      <c r="A2010">
        <v>962</v>
      </c>
      <c r="B2010" t="s">
        <v>322</v>
      </c>
      <c r="C2010" t="s">
        <v>463</v>
      </c>
      <c r="D2010" t="s">
        <v>482</v>
      </c>
      <c r="E2010" t="s">
        <v>483</v>
      </c>
      <c r="F2010" t="s">
        <v>2013</v>
      </c>
      <c r="BC2010">
        <f>20155512000*12%</f>
        <v>2418661440</v>
      </c>
      <c r="BD2010" s="10">
        <v>43373</v>
      </c>
    </row>
    <row r="2011" spans="1:56" x14ac:dyDescent="0.25">
      <c r="A2011">
        <v>2343483</v>
      </c>
      <c r="B2011" t="s">
        <v>300</v>
      </c>
      <c r="C2011" t="s">
        <v>463</v>
      </c>
      <c r="D2011" t="s">
        <v>482</v>
      </c>
      <c r="E2011" t="s">
        <v>455</v>
      </c>
      <c r="F2011" t="s">
        <v>3556</v>
      </c>
      <c r="AS2011" s="9">
        <v>2617000000</v>
      </c>
      <c r="AT2011" s="10">
        <v>43100</v>
      </c>
    </row>
    <row r="2012" spans="1:56" x14ac:dyDescent="0.25">
      <c r="A2012">
        <v>2343483</v>
      </c>
      <c r="B2012" t="s">
        <v>300</v>
      </c>
      <c r="C2012" t="s">
        <v>463</v>
      </c>
      <c r="D2012" t="s">
        <v>482</v>
      </c>
      <c r="E2012" t="s">
        <v>455</v>
      </c>
      <c r="F2012" t="s">
        <v>3557</v>
      </c>
      <c r="AS2012" s="9">
        <v>2387200000</v>
      </c>
      <c r="AT2012" s="10">
        <v>43100</v>
      </c>
    </row>
    <row r="2013" spans="1:56" x14ac:dyDescent="0.25">
      <c r="A2013">
        <v>2343483</v>
      </c>
      <c r="B2013" t="s">
        <v>300</v>
      </c>
      <c r="C2013" t="s">
        <v>463</v>
      </c>
      <c r="D2013" t="s">
        <v>482</v>
      </c>
      <c r="E2013" t="s">
        <v>455</v>
      </c>
      <c r="F2013" t="s">
        <v>3558</v>
      </c>
      <c r="AS2013" s="9">
        <v>755900000</v>
      </c>
      <c r="AT2013" s="10">
        <v>43100</v>
      </c>
    </row>
    <row r="2014" spans="1:56" x14ac:dyDescent="0.25">
      <c r="A2014">
        <v>2343483</v>
      </c>
      <c r="B2014" t="s">
        <v>300</v>
      </c>
      <c r="C2014" t="s">
        <v>463</v>
      </c>
      <c r="D2014" t="s">
        <v>482</v>
      </c>
      <c r="E2014" t="s">
        <v>455</v>
      </c>
      <c r="F2014" t="s">
        <v>3559</v>
      </c>
      <c r="AS2014" s="9">
        <v>321300000</v>
      </c>
      <c r="AT2014" s="10">
        <v>43100</v>
      </c>
    </row>
    <row r="2015" spans="1:56" x14ac:dyDescent="0.25">
      <c r="A2015">
        <v>2343483</v>
      </c>
      <c r="B2015" t="s">
        <v>300</v>
      </c>
      <c r="C2015" t="s">
        <v>463</v>
      </c>
      <c r="D2015" t="s">
        <v>482</v>
      </c>
      <c r="E2015" t="s">
        <v>455</v>
      </c>
      <c r="F2015" t="s">
        <v>3560</v>
      </c>
      <c r="AS2015" s="9">
        <v>85400000</v>
      </c>
      <c r="AT2015" s="10">
        <v>43100</v>
      </c>
    </row>
    <row r="2016" spans="1:56" x14ac:dyDescent="0.25">
      <c r="A2016">
        <v>2343483</v>
      </c>
      <c r="B2016" t="s">
        <v>300</v>
      </c>
      <c r="C2016" t="s">
        <v>463</v>
      </c>
      <c r="D2016" t="s">
        <v>482</v>
      </c>
      <c r="E2016" t="s">
        <v>455</v>
      </c>
      <c r="F2016" t="s">
        <v>3417</v>
      </c>
      <c r="AS2016" s="9">
        <v>2200000</v>
      </c>
      <c r="AT2016" s="10">
        <v>43100</v>
      </c>
    </row>
    <row r="2017" spans="1:56" x14ac:dyDescent="0.25">
      <c r="A2017">
        <v>1395</v>
      </c>
      <c r="B2017" t="s">
        <v>386</v>
      </c>
      <c r="C2017" t="s">
        <v>463</v>
      </c>
      <c r="D2017" t="s">
        <v>482</v>
      </c>
      <c r="E2017" t="s">
        <v>455</v>
      </c>
      <c r="F2017" t="s">
        <v>3562</v>
      </c>
      <c r="AS2017" s="9"/>
      <c r="AT2017" s="10"/>
      <c r="BC2017">
        <v>4427755000</v>
      </c>
      <c r="BD2017" s="10">
        <v>43371</v>
      </c>
    </row>
    <row r="2018" spans="1:56" x14ac:dyDescent="0.25">
      <c r="A2018">
        <v>12052</v>
      </c>
      <c r="B2018" t="s">
        <v>3564</v>
      </c>
      <c r="C2018" t="s">
        <v>463</v>
      </c>
      <c r="D2018" t="s">
        <v>482</v>
      </c>
      <c r="E2018" t="s">
        <v>455</v>
      </c>
      <c r="F2018" t="s">
        <v>720</v>
      </c>
      <c r="AS2018">
        <v>681200000</v>
      </c>
      <c r="AT2018" s="10">
        <v>43100</v>
      </c>
    </row>
    <row r="2019" spans="1:56" x14ac:dyDescent="0.25">
      <c r="A2019">
        <v>12052</v>
      </c>
      <c r="B2019" t="s">
        <v>3564</v>
      </c>
      <c r="C2019" t="s">
        <v>463</v>
      </c>
      <c r="D2019" t="s">
        <v>482</v>
      </c>
      <c r="E2019" t="s">
        <v>455</v>
      </c>
      <c r="F2019" t="s">
        <v>3568</v>
      </c>
      <c r="AS2019">
        <v>476900000</v>
      </c>
      <c r="AT2019" s="10">
        <v>43100</v>
      </c>
    </row>
    <row r="2020" spans="1:56" x14ac:dyDescent="0.25">
      <c r="A2020">
        <v>12052</v>
      </c>
      <c r="B2020" t="s">
        <v>3564</v>
      </c>
      <c r="C2020" t="s">
        <v>463</v>
      </c>
      <c r="D2020" t="s">
        <v>482</v>
      </c>
      <c r="E2020" t="s">
        <v>455</v>
      </c>
      <c r="F2020" t="s">
        <v>3569</v>
      </c>
      <c r="AS2020">
        <v>661200000</v>
      </c>
      <c r="AT2020" s="10">
        <v>43100</v>
      </c>
    </row>
    <row r="2021" spans="1:56" x14ac:dyDescent="0.25">
      <c r="A2021">
        <v>12052</v>
      </c>
      <c r="B2021" t="s">
        <v>3564</v>
      </c>
      <c r="C2021" t="s">
        <v>463</v>
      </c>
      <c r="D2021" t="s">
        <v>482</v>
      </c>
      <c r="E2021" t="s">
        <v>455</v>
      </c>
      <c r="F2021" t="s">
        <v>3570</v>
      </c>
      <c r="AS2021">
        <v>834900000</v>
      </c>
      <c r="AT2021" s="10">
        <v>43100</v>
      </c>
    </row>
    <row r="2022" spans="1:56" x14ac:dyDescent="0.25">
      <c r="A2022">
        <v>12052</v>
      </c>
      <c r="B2022" t="s">
        <v>3564</v>
      </c>
      <c r="C2022" t="s">
        <v>463</v>
      </c>
      <c r="D2022" t="s">
        <v>482</v>
      </c>
      <c r="E2022" t="s">
        <v>483</v>
      </c>
      <c r="F2022" t="s">
        <v>316</v>
      </c>
      <c r="AS2022">
        <v>1285700000</v>
      </c>
    </row>
    <row r="2023" spans="1:56" x14ac:dyDescent="0.25">
      <c r="A2023">
        <v>12052</v>
      </c>
      <c r="B2023" t="s">
        <v>3564</v>
      </c>
      <c r="C2023" t="s">
        <v>463</v>
      </c>
      <c r="D2023" t="s">
        <v>482</v>
      </c>
      <c r="E2023" t="s">
        <v>483</v>
      </c>
      <c r="F2023" t="s">
        <v>569</v>
      </c>
      <c r="AS2023">
        <v>677100000</v>
      </c>
    </row>
    <row r="2024" spans="1:56" x14ac:dyDescent="0.25">
      <c r="A2024">
        <v>12052</v>
      </c>
      <c r="B2024" t="s">
        <v>3564</v>
      </c>
      <c r="C2024" t="s">
        <v>463</v>
      </c>
      <c r="D2024" t="s">
        <v>482</v>
      </c>
      <c r="E2024" t="s">
        <v>483</v>
      </c>
      <c r="F2024" t="s">
        <v>578</v>
      </c>
      <c r="AS2024">
        <v>378300000</v>
      </c>
    </row>
    <row r="2025" spans="1:56" x14ac:dyDescent="0.25">
      <c r="A2025">
        <v>12052</v>
      </c>
      <c r="B2025" t="s">
        <v>3564</v>
      </c>
      <c r="C2025" t="s">
        <v>463</v>
      </c>
      <c r="D2025" t="s">
        <v>482</v>
      </c>
      <c r="E2025" t="s">
        <v>483</v>
      </c>
      <c r="F2025" t="s">
        <v>3571</v>
      </c>
      <c r="AS2025">
        <v>313100000</v>
      </c>
    </row>
    <row r="2026" spans="1:56" x14ac:dyDescent="0.25">
      <c r="A2026">
        <v>10535</v>
      </c>
      <c r="B2026" t="s">
        <v>3576</v>
      </c>
      <c r="C2026" t="s">
        <v>545</v>
      </c>
      <c r="D2026" t="s">
        <v>482</v>
      </c>
      <c r="E2026" t="s">
        <v>483</v>
      </c>
      <c r="F2026" t="s">
        <v>3578</v>
      </c>
      <c r="AS2026" s="9">
        <v>214784000</v>
      </c>
      <c r="AT2026" s="10">
        <v>43100</v>
      </c>
    </row>
    <row r="2027" spans="1:56" x14ac:dyDescent="0.25">
      <c r="A2027">
        <v>10535</v>
      </c>
      <c r="B2027" t="s">
        <v>3576</v>
      </c>
      <c r="C2027" t="s">
        <v>545</v>
      </c>
      <c r="D2027" t="s">
        <v>482</v>
      </c>
      <c r="E2027" t="s">
        <v>483</v>
      </c>
      <c r="F2027" t="s">
        <v>105</v>
      </c>
      <c r="AS2027" s="9">
        <v>677770000</v>
      </c>
      <c r="AT2027" s="10">
        <v>43100</v>
      </c>
    </row>
    <row r="2028" spans="1:56" x14ac:dyDescent="0.25">
      <c r="A2028">
        <v>10535</v>
      </c>
      <c r="B2028" t="s">
        <v>3576</v>
      </c>
      <c r="C2028" t="s">
        <v>545</v>
      </c>
      <c r="D2028" t="s">
        <v>482</v>
      </c>
      <c r="E2028" t="s">
        <v>483</v>
      </c>
      <c r="F2028" t="s">
        <v>113</v>
      </c>
      <c r="AS2028" s="9">
        <v>342545000</v>
      </c>
      <c r="AT2028" s="10">
        <v>43100</v>
      </c>
    </row>
    <row r="2029" spans="1:56" x14ac:dyDescent="0.25">
      <c r="A2029">
        <v>10535</v>
      </c>
      <c r="B2029" t="s">
        <v>3576</v>
      </c>
      <c r="C2029" t="s">
        <v>545</v>
      </c>
      <c r="D2029" t="s">
        <v>482</v>
      </c>
      <c r="E2029" t="s">
        <v>483</v>
      </c>
      <c r="F2029" t="s">
        <v>834</v>
      </c>
      <c r="AS2029" s="9">
        <v>902815000</v>
      </c>
      <c r="AT2029" s="10">
        <v>43100</v>
      </c>
    </row>
    <row r="2030" spans="1:56" x14ac:dyDescent="0.25">
      <c r="A2030">
        <v>10535</v>
      </c>
      <c r="B2030" t="s">
        <v>3576</v>
      </c>
      <c r="C2030" t="s">
        <v>545</v>
      </c>
      <c r="D2030" t="s">
        <v>482</v>
      </c>
      <c r="E2030" t="s">
        <v>483</v>
      </c>
      <c r="F2030" t="s">
        <v>3579</v>
      </c>
      <c r="AS2030" s="9">
        <v>212434000</v>
      </c>
      <c r="AT2030" s="10">
        <v>43100</v>
      </c>
    </row>
    <row r="2031" spans="1:56" x14ac:dyDescent="0.25">
      <c r="A2031">
        <v>10535</v>
      </c>
      <c r="B2031" t="s">
        <v>3576</v>
      </c>
      <c r="C2031" t="s">
        <v>545</v>
      </c>
      <c r="D2031" t="s">
        <v>482</v>
      </c>
      <c r="E2031" t="s">
        <v>483</v>
      </c>
      <c r="F2031" s="27" t="s">
        <v>3580</v>
      </c>
      <c r="AS2031" s="9">
        <v>161634000</v>
      </c>
      <c r="AT2031" s="10">
        <v>43100</v>
      </c>
    </row>
    <row r="2032" spans="1:56" x14ac:dyDescent="0.25">
      <c r="A2032">
        <v>10535</v>
      </c>
      <c r="B2032" t="s">
        <v>3576</v>
      </c>
      <c r="C2032" t="s">
        <v>545</v>
      </c>
      <c r="D2032" t="s">
        <v>482</v>
      </c>
      <c r="E2032" t="s">
        <v>483</v>
      </c>
      <c r="F2032" t="s">
        <v>458</v>
      </c>
      <c r="AS2032" s="9">
        <v>459435000</v>
      </c>
      <c r="AT2032" s="10">
        <v>43100</v>
      </c>
    </row>
    <row r="2033" spans="1:56" x14ac:dyDescent="0.25">
      <c r="A2033">
        <v>1788</v>
      </c>
      <c r="B2033" t="s">
        <v>422</v>
      </c>
      <c r="C2033" t="s">
        <v>463</v>
      </c>
      <c r="D2033" t="s">
        <v>482</v>
      </c>
      <c r="E2033" t="s">
        <v>455</v>
      </c>
      <c r="F2033" t="s">
        <v>3593</v>
      </c>
      <c r="BC2033" s="9">
        <v>1212300000</v>
      </c>
      <c r="BD2033" s="10">
        <v>43373</v>
      </c>
    </row>
    <row r="2034" spans="1:56" x14ac:dyDescent="0.25">
      <c r="A2034">
        <v>1788</v>
      </c>
      <c r="B2034" t="s">
        <v>422</v>
      </c>
      <c r="C2034" t="s">
        <v>463</v>
      </c>
      <c r="D2034" t="s">
        <v>482</v>
      </c>
      <c r="E2034" t="s">
        <v>455</v>
      </c>
      <c r="F2034" t="s">
        <v>3594</v>
      </c>
      <c r="BC2034" s="9">
        <v>996300000</v>
      </c>
      <c r="BD2034" s="10">
        <v>43373</v>
      </c>
    </row>
    <row r="2035" spans="1:56" x14ac:dyDescent="0.25">
      <c r="A2035">
        <v>6789300</v>
      </c>
      <c r="B2035" t="s">
        <v>3607</v>
      </c>
      <c r="C2035" t="s">
        <v>551</v>
      </c>
      <c r="D2035" t="s">
        <v>482</v>
      </c>
      <c r="E2035" t="s">
        <v>455</v>
      </c>
      <c r="F2035" t="s">
        <v>3610</v>
      </c>
      <c r="AS2035" s="9">
        <v>21952132</v>
      </c>
      <c r="AT2035" s="10">
        <v>43100</v>
      </c>
    </row>
    <row r="2036" spans="1:56" x14ac:dyDescent="0.25">
      <c r="A2036">
        <v>6789300</v>
      </c>
      <c r="B2036" t="s">
        <v>3607</v>
      </c>
      <c r="C2036" t="s">
        <v>551</v>
      </c>
      <c r="D2036" t="s">
        <v>482</v>
      </c>
      <c r="E2036" t="s">
        <v>455</v>
      </c>
      <c r="F2036" t="s">
        <v>3611</v>
      </c>
      <c r="AS2036" s="9">
        <v>4166896</v>
      </c>
      <c r="AT2036" s="10">
        <v>43100</v>
      </c>
    </row>
    <row r="2037" spans="1:56" x14ac:dyDescent="0.25">
      <c r="A2037">
        <v>6789300</v>
      </c>
      <c r="B2037" t="s">
        <v>3607</v>
      </c>
      <c r="C2037" t="s">
        <v>551</v>
      </c>
      <c r="D2037" t="s">
        <v>482</v>
      </c>
      <c r="E2037" t="s">
        <v>455</v>
      </c>
      <c r="F2037" t="s">
        <v>772</v>
      </c>
      <c r="AS2037" s="9">
        <v>1568150</v>
      </c>
      <c r="AT2037" s="10">
        <v>43100</v>
      </c>
    </row>
    <row r="2038" spans="1:56" x14ac:dyDescent="0.25">
      <c r="A2038">
        <v>6789300</v>
      </c>
      <c r="B2038" t="s">
        <v>3607</v>
      </c>
      <c r="C2038" t="s">
        <v>551</v>
      </c>
      <c r="D2038" t="s">
        <v>482</v>
      </c>
      <c r="E2038" t="s">
        <v>455</v>
      </c>
      <c r="F2038" t="s">
        <v>3612</v>
      </c>
      <c r="AS2038" s="9">
        <v>-1926988</v>
      </c>
      <c r="AT2038" s="10">
        <v>43100</v>
      </c>
    </row>
    <row r="2039" spans="1:56" x14ac:dyDescent="0.25">
      <c r="A2039">
        <v>6788700</v>
      </c>
      <c r="B2039" t="s">
        <v>3617</v>
      </c>
      <c r="C2039" t="s">
        <v>538</v>
      </c>
      <c r="D2039" t="s">
        <v>482</v>
      </c>
      <c r="E2039" t="s">
        <v>483</v>
      </c>
      <c r="F2039" t="s">
        <v>3619</v>
      </c>
      <c r="BC2039" s="9">
        <v>2678911</v>
      </c>
      <c r="BD2039" s="10">
        <v>43281</v>
      </c>
    </row>
    <row r="2040" spans="1:56" x14ac:dyDescent="0.25">
      <c r="A2040">
        <v>6788700</v>
      </c>
      <c r="B2040" t="s">
        <v>3617</v>
      </c>
      <c r="C2040" t="s">
        <v>538</v>
      </c>
      <c r="D2040" t="s">
        <v>482</v>
      </c>
      <c r="E2040" t="s">
        <v>483</v>
      </c>
      <c r="F2040" t="s">
        <v>3620</v>
      </c>
      <c r="BC2040" s="9">
        <v>1768297</v>
      </c>
      <c r="BD2040" s="10">
        <v>43281</v>
      </c>
    </row>
    <row r="2041" spans="1:56" x14ac:dyDescent="0.25">
      <c r="A2041">
        <v>6788700</v>
      </c>
      <c r="B2041" t="s">
        <v>3617</v>
      </c>
      <c r="C2041" t="s">
        <v>538</v>
      </c>
      <c r="D2041" t="s">
        <v>482</v>
      </c>
      <c r="E2041" t="s">
        <v>483</v>
      </c>
      <c r="F2041" t="s">
        <v>3621</v>
      </c>
      <c r="BC2041" s="9">
        <v>2438117</v>
      </c>
      <c r="BD2041" s="10">
        <v>43281</v>
      </c>
    </row>
    <row r="2042" spans="1:56" x14ac:dyDescent="0.25">
      <c r="A2042">
        <v>6788700</v>
      </c>
      <c r="B2042" t="s">
        <v>3617</v>
      </c>
      <c r="C2042" t="s">
        <v>538</v>
      </c>
      <c r="D2042" t="s">
        <v>482</v>
      </c>
      <c r="E2042" t="s">
        <v>483</v>
      </c>
      <c r="F2042" t="s">
        <v>59</v>
      </c>
      <c r="BC2042" s="9">
        <v>13554377</v>
      </c>
      <c r="BD2042" s="10">
        <v>43281</v>
      </c>
    </row>
    <row r="2043" spans="1:56" x14ac:dyDescent="0.25">
      <c r="A2043">
        <v>6788700</v>
      </c>
      <c r="B2043" t="s">
        <v>3617</v>
      </c>
      <c r="C2043" t="s">
        <v>538</v>
      </c>
      <c r="D2043" t="s">
        <v>482</v>
      </c>
      <c r="E2043" t="s">
        <v>483</v>
      </c>
      <c r="F2043" t="s">
        <v>589</v>
      </c>
      <c r="BC2043" s="9">
        <v>-4185203</v>
      </c>
      <c r="BD2043" s="10">
        <v>43281</v>
      </c>
    </row>
    <row r="2044" spans="1:56" x14ac:dyDescent="0.25">
      <c r="A2044">
        <v>8374</v>
      </c>
      <c r="B2044" t="s">
        <v>3622</v>
      </c>
      <c r="C2044" t="s">
        <v>538</v>
      </c>
      <c r="D2044" t="s">
        <v>482</v>
      </c>
      <c r="E2044" t="s">
        <v>455</v>
      </c>
      <c r="F2044" t="s">
        <v>934</v>
      </c>
      <c r="BC2044" s="9">
        <v>47000</v>
      </c>
      <c r="BD2044" s="10">
        <v>43281</v>
      </c>
    </row>
    <row r="2045" spans="1:56" x14ac:dyDescent="0.25">
      <c r="A2045">
        <v>8374</v>
      </c>
      <c r="B2045" t="s">
        <v>3622</v>
      </c>
      <c r="C2045" t="s">
        <v>538</v>
      </c>
      <c r="D2045" t="s">
        <v>482</v>
      </c>
      <c r="E2045" t="s">
        <v>455</v>
      </c>
      <c r="F2045" t="s">
        <v>456</v>
      </c>
      <c r="BC2045" s="9">
        <v>4162000</v>
      </c>
      <c r="BD2045" s="10">
        <v>43281</v>
      </c>
    </row>
    <row r="2046" spans="1:56" x14ac:dyDescent="0.25">
      <c r="A2046">
        <v>8374</v>
      </c>
      <c r="B2046" t="s">
        <v>3622</v>
      </c>
      <c r="C2046" t="s">
        <v>538</v>
      </c>
      <c r="D2046" t="s">
        <v>482</v>
      </c>
      <c r="E2046" t="s">
        <v>455</v>
      </c>
      <c r="F2046" t="s">
        <v>589</v>
      </c>
      <c r="BC2046" s="9">
        <v>1757000</v>
      </c>
      <c r="BD2046" s="10">
        <v>43281</v>
      </c>
    </row>
    <row r="2047" spans="1:56" x14ac:dyDescent="0.25">
      <c r="A2047">
        <v>6783700</v>
      </c>
      <c r="B2047" t="s">
        <v>3629</v>
      </c>
      <c r="C2047" t="s">
        <v>463</v>
      </c>
      <c r="D2047" t="s">
        <v>482</v>
      </c>
      <c r="E2047" t="s">
        <v>483</v>
      </c>
      <c r="F2047" t="s">
        <v>834</v>
      </c>
      <c r="AS2047" s="9">
        <v>6023000000</v>
      </c>
      <c r="AT2047" s="10">
        <v>43100</v>
      </c>
    </row>
    <row r="2048" spans="1:56" x14ac:dyDescent="0.25">
      <c r="A2048">
        <v>6783700</v>
      </c>
      <c r="B2048" t="s">
        <v>3629</v>
      </c>
      <c r="C2048" t="s">
        <v>463</v>
      </c>
      <c r="D2048" t="s">
        <v>482</v>
      </c>
      <c r="E2048" t="s">
        <v>483</v>
      </c>
      <c r="F2048" t="s">
        <v>569</v>
      </c>
      <c r="AS2048">
        <v>1558000000</v>
      </c>
      <c r="AT2048" s="10">
        <v>43100</v>
      </c>
    </row>
    <row r="2049" spans="1:56" x14ac:dyDescent="0.25">
      <c r="A2049">
        <v>6783700</v>
      </c>
      <c r="B2049" t="s">
        <v>3629</v>
      </c>
      <c r="C2049" t="s">
        <v>463</v>
      </c>
      <c r="D2049" t="s">
        <v>482</v>
      </c>
      <c r="E2049" t="s">
        <v>483</v>
      </c>
      <c r="F2049" t="s">
        <v>803</v>
      </c>
      <c r="AS2049">
        <v>1501000000</v>
      </c>
      <c r="AT2049" s="10">
        <v>43100</v>
      </c>
    </row>
    <row r="2050" spans="1:56" x14ac:dyDescent="0.25">
      <c r="A2050">
        <v>6783700</v>
      </c>
      <c r="B2050" t="s">
        <v>3629</v>
      </c>
      <c r="C2050" t="s">
        <v>463</v>
      </c>
      <c r="D2050" t="s">
        <v>482</v>
      </c>
      <c r="E2050" t="s">
        <v>483</v>
      </c>
      <c r="F2050" t="s">
        <v>570</v>
      </c>
      <c r="AS2050">
        <v>1738000000</v>
      </c>
      <c r="AT2050" s="10">
        <v>43100</v>
      </c>
    </row>
    <row r="2051" spans="1:56" x14ac:dyDescent="0.25">
      <c r="A2051">
        <v>6783700</v>
      </c>
      <c r="B2051" t="s">
        <v>3629</v>
      </c>
      <c r="C2051" t="s">
        <v>463</v>
      </c>
      <c r="D2051" t="s">
        <v>482</v>
      </c>
      <c r="E2051" t="s">
        <v>483</v>
      </c>
      <c r="F2051" t="s">
        <v>3631</v>
      </c>
      <c r="AS2051">
        <v>617000000</v>
      </c>
      <c r="AT2051" s="10">
        <v>43100</v>
      </c>
    </row>
    <row r="2052" spans="1:56" x14ac:dyDescent="0.25">
      <c r="A2052">
        <v>8235</v>
      </c>
      <c r="B2052" t="s">
        <v>3640</v>
      </c>
      <c r="C2052" t="s">
        <v>463</v>
      </c>
      <c r="D2052" t="s">
        <v>482</v>
      </c>
      <c r="E2052" t="s">
        <v>483</v>
      </c>
      <c r="F2052" t="s">
        <v>316</v>
      </c>
      <c r="AS2052" s="9">
        <v>11222000000</v>
      </c>
      <c r="AT2052" s="10">
        <v>43100</v>
      </c>
    </row>
    <row r="2053" spans="1:56" x14ac:dyDescent="0.25">
      <c r="A2053">
        <v>8235</v>
      </c>
      <c r="B2053" t="s">
        <v>3640</v>
      </c>
      <c r="C2053" t="s">
        <v>463</v>
      </c>
      <c r="D2053" t="s">
        <v>482</v>
      </c>
      <c r="E2053" t="s">
        <v>483</v>
      </c>
      <c r="F2053" t="s">
        <v>44</v>
      </c>
      <c r="AS2053">
        <v>942000000</v>
      </c>
      <c r="AT2053" s="10">
        <v>43100</v>
      </c>
    </row>
    <row r="2054" spans="1:56" x14ac:dyDescent="0.25">
      <c r="A2054">
        <v>8235</v>
      </c>
      <c r="B2054" t="s">
        <v>3640</v>
      </c>
      <c r="C2054" t="s">
        <v>463</v>
      </c>
      <c r="D2054" t="s">
        <v>482</v>
      </c>
      <c r="E2054" t="s">
        <v>483</v>
      </c>
      <c r="F2054" t="s">
        <v>619</v>
      </c>
      <c r="AS2054">
        <v>1485000000</v>
      </c>
      <c r="AT2054" s="10">
        <v>43100</v>
      </c>
    </row>
    <row r="2055" spans="1:56" x14ac:dyDescent="0.25">
      <c r="A2055">
        <v>8235</v>
      </c>
      <c r="B2055" t="s">
        <v>3640</v>
      </c>
      <c r="C2055" t="s">
        <v>463</v>
      </c>
      <c r="D2055" t="s">
        <v>482</v>
      </c>
      <c r="E2055" t="s">
        <v>483</v>
      </c>
      <c r="F2055" t="s">
        <v>569</v>
      </c>
      <c r="AS2055">
        <v>4394000000</v>
      </c>
      <c r="AT2055" s="10">
        <v>43100</v>
      </c>
    </row>
    <row r="2056" spans="1:56" x14ac:dyDescent="0.25">
      <c r="A2056">
        <v>8235</v>
      </c>
      <c r="B2056" t="s">
        <v>3640</v>
      </c>
      <c r="C2056" t="s">
        <v>463</v>
      </c>
      <c r="D2056" t="s">
        <v>482</v>
      </c>
      <c r="E2056" t="s">
        <v>483</v>
      </c>
      <c r="F2056" t="s">
        <v>578</v>
      </c>
      <c r="AS2056">
        <v>2361000000</v>
      </c>
      <c r="AT2056" s="10">
        <v>43100</v>
      </c>
    </row>
    <row r="2057" spans="1:56" x14ac:dyDescent="0.25">
      <c r="A2057">
        <v>8235</v>
      </c>
      <c r="B2057" t="s">
        <v>3640</v>
      </c>
      <c r="C2057" t="s">
        <v>463</v>
      </c>
      <c r="D2057" t="s">
        <v>482</v>
      </c>
      <c r="E2057" t="s">
        <v>455</v>
      </c>
      <c r="F2057" t="s">
        <v>3642</v>
      </c>
      <c r="AS2057">
        <v>7193000000</v>
      </c>
      <c r="AT2057" s="10">
        <v>43100</v>
      </c>
    </row>
    <row r="2058" spans="1:56" x14ac:dyDescent="0.25">
      <c r="A2058">
        <v>8235</v>
      </c>
      <c r="B2058" t="s">
        <v>3640</v>
      </c>
      <c r="C2058" t="s">
        <v>463</v>
      </c>
      <c r="D2058" t="s">
        <v>482</v>
      </c>
      <c r="E2058" t="s">
        <v>455</v>
      </c>
      <c r="F2058" t="s">
        <v>3643</v>
      </c>
      <c r="AS2058">
        <v>5666000000</v>
      </c>
      <c r="AT2058" s="10">
        <v>43100</v>
      </c>
    </row>
    <row r="2059" spans="1:56" x14ac:dyDescent="0.25">
      <c r="A2059">
        <v>8235</v>
      </c>
      <c r="B2059" t="s">
        <v>3640</v>
      </c>
      <c r="C2059" t="s">
        <v>463</v>
      </c>
      <c r="D2059" t="s">
        <v>482</v>
      </c>
      <c r="E2059" t="s">
        <v>455</v>
      </c>
      <c r="F2059" t="s">
        <v>3644</v>
      </c>
      <c r="AS2059">
        <v>2468000000</v>
      </c>
      <c r="AT2059" s="10">
        <v>43100</v>
      </c>
    </row>
    <row r="2060" spans="1:56" x14ac:dyDescent="0.25">
      <c r="A2060">
        <v>8235</v>
      </c>
      <c r="B2060" t="s">
        <v>3640</v>
      </c>
      <c r="C2060" t="s">
        <v>463</v>
      </c>
      <c r="D2060" t="s">
        <v>482</v>
      </c>
      <c r="E2060" t="s">
        <v>455</v>
      </c>
      <c r="F2060" t="s">
        <v>3645</v>
      </c>
      <c r="AS2060">
        <v>1744000000</v>
      </c>
      <c r="AT2060" s="10">
        <v>43100</v>
      </c>
    </row>
    <row r="2061" spans="1:56" x14ac:dyDescent="0.25">
      <c r="A2061">
        <v>8235</v>
      </c>
      <c r="B2061" t="s">
        <v>3640</v>
      </c>
      <c r="C2061" t="s">
        <v>463</v>
      </c>
      <c r="D2061" t="s">
        <v>482</v>
      </c>
      <c r="E2061" t="s">
        <v>455</v>
      </c>
      <c r="F2061" t="s">
        <v>3646</v>
      </c>
      <c r="AS2061">
        <v>3333000000</v>
      </c>
      <c r="AT2061" s="10">
        <v>43100</v>
      </c>
    </row>
    <row r="2062" spans="1:56" x14ac:dyDescent="0.25">
      <c r="A2062">
        <v>6786700</v>
      </c>
      <c r="B2062" t="s">
        <v>3650</v>
      </c>
      <c r="C2062" t="s">
        <v>549</v>
      </c>
      <c r="D2062" t="s">
        <v>482</v>
      </c>
      <c r="E2062" t="s">
        <v>455</v>
      </c>
      <c r="F2062" t="s">
        <v>3653</v>
      </c>
      <c r="BC2062" s="9">
        <v>68003000000</v>
      </c>
      <c r="BD2062" s="10">
        <v>43190</v>
      </c>
    </row>
    <row r="2063" spans="1:56" x14ac:dyDescent="0.25">
      <c r="A2063">
        <v>6786700</v>
      </c>
      <c r="B2063" t="s">
        <v>3650</v>
      </c>
      <c r="C2063" t="s">
        <v>549</v>
      </c>
      <c r="D2063" t="s">
        <v>482</v>
      </c>
      <c r="E2063" t="s">
        <v>455</v>
      </c>
      <c r="F2063" t="s">
        <v>3654</v>
      </c>
      <c r="BC2063">
        <v>13449000000</v>
      </c>
      <c r="BD2063" s="10">
        <v>43190</v>
      </c>
    </row>
    <row r="2064" spans="1:56" x14ac:dyDescent="0.25">
      <c r="A2064">
        <v>6786700</v>
      </c>
      <c r="B2064" t="s">
        <v>3650</v>
      </c>
      <c r="C2064" t="s">
        <v>549</v>
      </c>
      <c r="D2064" t="s">
        <v>482</v>
      </c>
      <c r="E2064" t="s">
        <v>455</v>
      </c>
      <c r="F2064" t="s">
        <v>3655</v>
      </c>
      <c r="BC2064">
        <v>54404000000</v>
      </c>
      <c r="BD2064" s="10">
        <v>43190</v>
      </c>
    </row>
  </sheetData>
  <autoFilter ref="A2:BF2" xr:uid="{33ADB99A-F448-4544-9E22-93BA9E5B99C7}"/>
  <mergeCells count="7">
    <mergeCell ref="AU1:BD1"/>
    <mergeCell ref="AA1:AJ1"/>
    <mergeCell ref="AK1:AT1"/>
    <mergeCell ref="D1:F1"/>
    <mergeCell ref="A1:C1"/>
    <mergeCell ref="Q1:Z1"/>
    <mergeCell ref="G1:P1"/>
  </mergeCells>
  <conditionalFormatting sqref="B1872">
    <cfRule type="duplicateValues" dxfId="50" priority="24"/>
  </conditionalFormatting>
  <conditionalFormatting sqref="B1873">
    <cfRule type="duplicateValues" dxfId="49" priority="23"/>
  </conditionalFormatting>
  <conditionalFormatting sqref="B1874">
    <cfRule type="duplicateValues" dxfId="48" priority="22"/>
  </conditionalFormatting>
  <conditionalFormatting sqref="B1875">
    <cfRule type="duplicateValues" dxfId="47" priority="21"/>
  </conditionalFormatting>
  <conditionalFormatting sqref="B1876">
    <cfRule type="duplicateValues" dxfId="46" priority="19"/>
  </conditionalFormatting>
  <conditionalFormatting sqref="B1877">
    <cfRule type="duplicateValues" dxfId="45" priority="17"/>
  </conditionalFormatting>
  <conditionalFormatting sqref="B1878">
    <cfRule type="duplicateValues" dxfId="44" priority="16"/>
  </conditionalFormatting>
  <conditionalFormatting sqref="B1879">
    <cfRule type="duplicateValues" dxfId="43" priority="15"/>
  </conditionalFormatting>
  <conditionalFormatting sqref="B1880">
    <cfRule type="duplicateValues" dxfId="42" priority="14"/>
  </conditionalFormatting>
  <conditionalFormatting sqref="B1881">
    <cfRule type="duplicateValues" dxfId="41" priority="13"/>
  </conditionalFormatting>
  <conditionalFormatting sqref="B1882">
    <cfRule type="duplicateValues" dxfId="40" priority="12"/>
  </conditionalFormatting>
  <conditionalFormatting sqref="B2035">
    <cfRule type="duplicateValues" dxfId="39" priority="7"/>
  </conditionalFormatting>
  <conditionalFormatting sqref="B2065">
    <cfRule type="duplicateValues" dxfId="38" priority="1"/>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C94F6-DE8B-45BA-AFD5-A3B26DB9D62C}">
  <sheetPr>
    <tabColor theme="5"/>
  </sheetPr>
  <dimension ref="A1:CH357"/>
  <sheetViews>
    <sheetView workbookViewId="0">
      <pane xSplit="3" ySplit="2" topLeftCell="BQ289" activePane="bottomRight" state="frozen"/>
      <selection activeCell="A2" sqref="A2"/>
      <selection pane="topRight" activeCell="A2" sqref="A2"/>
      <selection pane="bottomLeft" activeCell="A2" sqref="A2"/>
      <selection pane="bottomRight" activeCell="BQ297" sqref="BQ297"/>
    </sheetView>
  </sheetViews>
  <sheetFormatPr defaultColWidth="8.85546875" defaultRowHeight="14.25" x14ac:dyDescent="0.25"/>
  <cols>
    <col min="1" max="1" width="14.42578125" style="40" customWidth="1"/>
    <col min="2" max="2" width="28.85546875" style="40" customWidth="1"/>
    <col min="3" max="3" width="11.140625" style="40" customWidth="1"/>
    <col min="4" max="4" width="9.7109375" style="40" hidden="1" customWidth="1"/>
    <col min="5" max="6" width="14.42578125" style="40" hidden="1" customWidth="1"/>
    <col min="7" max="7" width="14" style="40" hidden="1" customWidth="1"/>
    <col min="8" max="8" width="9.140625" style="40" hidden="1" customWidth="1"/>
    <col min="9" max="9" width="11" style="40" hidden="1" customWidth="1"/>
    <col min="10" max="11" width="12" style="40" hidden="1" customWidth="1"/>
    <col min="12" max="14" width="11" style="40" hidden="1" customWidth="1"/>
    <col min="15" max="15" width="6.7109375" style="40" hidden="1" customWidth="1"/>
    <col min="16" max="16" width="8.42578125" style="40" hidden="1" customWidth="1"/>
    <col min="17" max="18" width="8.85546875" style="40" hidden="1" customWidth="1"/>
    <col min="19" max="21" width="10.42578125" style="78" hidden="1" customWidth="1"/>
    <col min="22" max="25" width="8.85546875" style="40" hidden="1" customWidth="1"/>
    <col min="26" max="28" width="10.42578125" style="78" hidden="1" customWidth="1"/>
    <col min="29" max="32" width="8.85546875" style="40" hidden="1" customWidth="1"/>
    <col min="33" max="35" width="10.42578125" style="78" hidden="1" customWidth="1"/>
    <col min="36" max="39" width="8.85546875" style="40" hidden="1" customWidth="1"/>
    <col min="40" max="42" width="10.42578125" style="78" hidden="1" customWidth="1"/>
    <col min="43" max="46" width="8.85546875" style="40" hidden="1" customWidth="1"/>
    <col min="47" max="49" width="10.42578125" style="78" hidden="1" customWidth="1"/>
    <col min="50" max="50" width="9.28515625" style="40" hidden="1" customWidth="1"/>
    <col min="51" max="53" width="8.85546875" style="40" hidden="1" customWidth="1"/>
    <col min="54" max="56" width="10.42578125" style="78" hidden="1" customWidth="1"/>
    <col min="57" max="60" width="8.85546875" style="40" hidden="1" customWidth="1"/>
    <col min="61" max="63" width="10.42578125" style="78" hidden="1" customWidth="1"/>
    <col min="64" max="65" width="8.85546875" style="40" hidden="1" customWidth="1"/>
    <col min="66" max="66" width="11.28515625" style="40" customWidth="1"/>
    <col min="67" max="67" width="8.85546875" style="40" customWidth="1"/>
    <col min="68" max="70" width="10.42578125" style="78" customWidth="1"/>
    <col min="71" max="72" width="8.85546875" style="40" customWidth="1"/>
    <col min="73" max="73" width="14.7109375" style="40" bestFit="1" customWidth="1"/>
    <col min="74" max="74" width="10.42578125" style="58" bestFit="1" customWidth="1"/>
    <col min="75" max="75" width="10.42578125" style="78" bestFit="1" customWidth="1"/>
    <col min="76" max="77" width="10.42578125" style="78" customWidth="1"/>
    <col min="78" max="79" width="8.85546875" style="40"/>
    <col min="80" max="80" width="15.7109375" style="40" bestFit="1" customWidth="1"/>
    <col min="81" max="81" width="8.85546875" style="40"/>
    <col min="82" max="82" width="10.85546875" style="78" customWidth="1"/>
    <col min="83" max="84" width="10.28515625" style="40" customWidth="1"/>
    <col min="85" max="16384" width="8.85546875" style="40"/>
  </cols>
  <sheetData>
    <row r="1" spans="1:86" ht="15" x14ac:dyDescent="0.25">
      <c r="A1" s="121" t="s">
        <v>2</v>
      </c>
      <c r="B1" s="121"/>
      <c r="C1" s="121"/>
      <c r="D1" s="122" t="s">
        <v>2402</v>
      </c>
      <c r="E1" s="122"/>
      <c r="F1" s="39"/>
      <c r="G1" s="123" t="s">
        <v>2403</v>
      </c>
      <c r="H1" s="123"/>
      <c r="I1" s="124"/>
      <c r="J1" s="119">
        <v>2008</v>
      </c>
      <c r="K1" s="119"/>
      <c r="L1" s="119"/>
      <c r="M1" s="119"/>
      <c r="N1" s="119"/>
      <c r="O1" s="119"/>
      <c r="P1" s="120"/>
      <c r="Q1" s="117">
        <v>2009</v>
      </c>
      <c r="R1" s="117"/>
      <c r="S1" s="117"/>
      <c r="T1" s="117"/>
      <c r="U1" s="117"/>
      <c r="V1" s="117"/>
      <c r="W1" s="118"/>
      <c r="X1" s="119">
        <v>2010</v>
      </c>
      <c r="Y1" s="119"/>
      <c r="Z1" s="119"/>
      <c r="AA1" s="119"/>
      <c r="AB1" s="119"/>
      <c r="AC1" s="119"/>
      <c r="AD1" s="120"/>
      <c r="AE1" s="117">
        <v>2011</v>
      </c>
      <c r="AF1" s="117"/>
      <c r="AG1" s="117"/>
      <c r="AH1" s="117"/>
      <c r="AI1" s="117"/>
      <c r="AJ1" s="117"/>
      <c r="AK1" s="118"/>
      <c r="AL1" s="119">
        <v>2012</v>
      </c>
      <c r="AM1" s="119"/>
      <c r="AN1" s="119"/>
      <c r="AO1" s="119"/>
      <c r="AP1" s="119"/>
      <c r="AQ1" s="119"/>
      <c r="AR1" s="120"/>
      <c r="AS1" s="117">
        <v>2013</v>
      </c>
      <c r="AT1" s="117"/>
      <c r="AU1" s="117"/>
      <c r="AV1" s="117"/>
      <c r="AW1" s="117"/>
      <c r="AX1" s="117"/>
      <c r="AY1" s="118"/>
      <c r="AZ1" s="119">
        <v>2014</v>
      </c>
      <c r="BA1" s="119"/>
      <c r="BB1" s="119"/>
      <c r="BC1" s="119"/>
      <c r="BD1" s="119"/>
      <c r="BE1" s="119"/>
      <c r="BF1" s="120"/>
      <c r="BG1" s="117">
        <v>2015</v>
      </c>
      <c r="BH1" s="117"/>
      <c r="BI1" s="117"/>
      <c r="BJ1" s="117"/>
      <c r="BK1" s="117"/>
      <c r="BL1" s="117"/>
      <c r="BM1" s="118"/>
      <c r="BN1" s="119">
        <v>2016</v>
      </c>
      <c r="BO1" s="119"/>
      <c r="BP1" s="119"/>
      <c r="BQ1" s="119"/>
      <c r="BR1" s="119"/>
      <c r="BS1" s="119"/>
      <c r="BT1" s="120"/>
      <c r="BU1" s="117">
        <v>2017</v>
      </c>
      <c r="BV1" s="117"/>
      <c r="BW1" s="117"/>
      <c r="BX1" s="117"/>
      <c r="BY1" s="117"/>
      <c r="BZ1" s="117"/>
      <c r="CA1" s="118"/>
      <c r="CB1" s="119">
        <v>2018</v>
      </c>
      <c r="CC1" s="119"/>
      <c r="CD1" s="119"/>
      <c r="CE1" s="119"/>
      <c r="CF1" s="119"/>
      <c r="CG1" s="119"/>
      <c r="CH1" s="120"/>
    </row>
    <row r="2" spans="1:86" ht="45" x14ac:dyDescent="0.25">
      <c r="A2" s="41" t="s">
        <v>3</v>
      </c>
      <c r="B2" s="41" t="s">
        <v>10</v>
      </c>
      <c r="C2" s="41" t="s">
        <v>462</v>
      </c>
      <c r="D2" s="42" t="s">
        <v>2404</v>
      </c>
      <c r="E2" s="42" t="s">
        <v>2405</v>
      </c>
      <c r="F2" s="42" t="s">
        <v>2406</v>
      </c>
      <c r="G2" s="43" t="s">
        <v>2407</v>
      </c>
      <c r="H2" s="43" t="s">
        <v>2408</v>
      </c>
      <c r="I2" s="43" t="s">
        <v>2409</v>
      </c>
      <c r="J2" s="44" t="s">
        <v>2410</v>
      </c>
      <c r="K2" s="44" t="s">
        <v>2409</v>
      </c>
      <c r="L2" s="44" t="s">
        <v>2411</v>
      </c>
      <c r="M2" s="44" t="s">
        <v>2404</v>
      </c>
      <c r="N2" s="44" t="s">
        <v>2724</v>
      </c>
      <c r="O2" s="44" t="s">
        <v>14</v>
      </c>
      <c r="P2" s="45" t="s">
        <v>2412</v>
      </c>
      <c r="Q2" s="46" t="s">
        <v>2410</v>
      </c>
      <c r="R2" s="46" t="s">
        <v>2409</v>
      </c>
      <c r="S2" s="47" t="s">
        <v>2411</v>
      </c>
      <c r="T2" s="47" t="s">
        <v>2404</v>
      </c>
      <c r="U2" s="47" t="s">
        <v>2724</v>
      </c>
      <c r="V2" s="46" t="s">
        <v>14</v>
      </c>
      <c r="W2" s="48" t="s">
        <v>2412</v>
      </c>
      <c r="X2" s="49" t="s">
        <v>2410</v>
      </c>
      <c r="Y2" s="49" t="s">
        <v>2409</v>
      </c>
      <c r="Z2" s="50" t="s">
        <v>2411</v>
      </c>
      <c r="AA2" s="50" t="s">
        <v>2404</v>
      </c>
      <c r="AB2" s="50" t="s">
        <v>2724</v>
      </c>
      <c r="AC2" s="49" t="s">
        <v>14</v>
      </c>
      <c r="AD2" s="51" t="s">
        <v>2412</v>
      </c>
      <c r="AE2" s="46" t="s">
        <v>2410</v>
      </c>
      <c r="AF2" s="46" t="s">
        <v>2409</v>
      </c>
      <c r="AG2" s="47" t="s">
        <v>2411</v>
      </c>
      <c r="AH2" s="47" t="s">
        <v>2404</v>
      </c>
      <c r="AI2" s="47" t="s">
        <v>2724</v>
      </c>
      <c r="AJ2" s="46" t="s">
        <v>14</v>
      </c>
      <c r="AK2" s="48" t="s">
        <v>2412</v>
      </c>
      <c r="AL2" s="49" t="s">
        <v>2410</v>
      </c>
      <c r="AM2" s="49" t="s">
        <v>2409</v>
      </c>
      <c r="AN2" s="50" t="s">
        <v>2411</v>
      </c>
      <c r="AO2" s="50" t="s">
        <v>2404</v>
      </c>
      <c r="AP2" s="50" t="s">
        <v>2724</v>
      </c>
      <c r="AQ2" s="49" t="s">
        <v>14</v>
      </c>
      <c r="AR2" s="51" t="s">
        <v>2412</v>
      </c>
      <c r="AS2" s="46" t="s">
        <v>2410</v>
      </c>
      <c r="AT2" s="46" t="s">
        <v>2409</v>
      </c>
      <c r="AU2" s="47" t="s">
        <v>2411</v>
      </c>
      <c r="AV2" s="47" t="s">
        <v>2404</v>
      </c>
      <c r="AW2" s="47" t="s">
        <v>2724</v>
      </c>
      <c r="AX2" s="46" t="s">
        <v>14</v>
      </c>
      <c r="AY2" s="48" t="s">
        <v>2412</v>
      </c>
      <c r="AZ2" s="49" t="s">
        <v>2410</v>
      </c>
      <c r="BA2" s="49" t="s">
        <v>2409</v>
      </c>
      <c r="BB2" s="50" t="s">
        <v>2411</v>
      </c>
      <c r="BC2" s="50" t="s">
        <v>2404</v>
      </c>
      <c r="BD2" s="50" t="s">
        <v>2724</v>
      </c>
      <c r="BE2" s="49" t="s">
        <v>14</v>
      </c>
      <c r="BF2" s="51" t="s">
        <v>2412</v>
      </c>
      <c r="BG2" s="46" t="s">
        <v>2410</v>
      </c>
      <c r="BH2" s="46" t="s">
        <v>2409</v>
      </c>
      <c r="BI2" s="47" t="s">
        <v>2411</v>
      </c>
      <c r="BJ2" s="47" t="s">
        <v>2404</v>
      </c>
      <c r="BK2" s="47" t="s">
        <v>2724</v>
      </c>
      <c r="BL2" s="46" t="s">
        <v>14</v>
      </c>
      <c r="BM2" s="48" t="s">
        <v>2412</v>
      </c>
      <c r="BN2" s="49" t="s">
        <v>2410</v>
      </c>
      <c r="BO2" s="49" t="s">
        <v>2409</v>
      </c>
      <c r="BP2" s="50" t="s">
        <v>2411</v>
      </c>
      <c r="BQ2" s="50" t="s">
        <v>2404</v>
      </c>
      <c r="BR2" s="50" t="s">
        <v>2724</v>
      </c>
      <c r="BS2" s="49" t="s">
        <v>14</v>
      </c>
      <c r="BT2" s="51" t="s">
        <v>2412</v>
      </c>
      <c r="BU2" s="83" t="s">
        <v>2410</v>
      </c>
      <c r="BV2" s="83" t="s">
        <v>2409</v>
      </c>
      <c r="BW2" s="47" t="s">
        <v>2411</v>
      </c>
      <c r="BX2" s="47" t="s">
        <v>2404</v>
      </c>
      <c r="BY2" s="47" t="s">
        <v>2724</v>
      </c>
      <c r="BZ2" s="46" t="s">
        <v>14</v>
      </c>
      <c r="CA2" s="48" t="s">
        <v>2412</v>
      </c>
      <c r="CB2" s="49" t="s">
        <v>2410</v>
      </c>
      <c r="CC2" s="49" t="s">
        <v>2409</v>
      </c>
      <c r="CD2" s="50" t="s">
        <v>2411</v>
      </c>
      <c r="CE2" s="50" t="s">
        <v>2404</v>
      </c>
      <c r="CF2" s="50" t="s">
        <v>2724</v>
      </c>
      <c r="CG2" s="49" t="s">
        <v>14</v>
      </c>
      <c r="CH2" s="51" t="s">
        <v>2412</v>
      </c>
    </row>
    <row r="3" spans="1:86" ht="14.25" customHeight="1" x14ac:dyDescent="0.25">
      <c r="A3">
        <v>2</v>
      </c>
      <c r="B3" t="s">
        <v>17</v>
      </c>
      <c r="C3" t="s">
        <v>2921</v>
      </c>
      <c r="D3" s="40" t="s">
        <v>2413</v>
      </c>
      <c r="I3" s="62" t="s">
        <v>2523</v>
      </c>
      <c r="J3" s="52"/>
      <c r="K3" s="52"/>
      <c r="L3" s="53"/>
      <c r="M3" s="53"/>
      <c r="N3" s="53"/>
      <c r="O3" s="54"/>
      <c r="P3" s="55"/>
      <c r="Q3" s="56"/>
      <c r="R3" s="56"/>
      <c r="S3" s="57"/>
      <c r="T3" s="57"/>
      <c r="U3" s="57"/>
      <c r="V3" s="56"/>
      <c r="W3" s="56"/>
      <c r="X3" s="56"/>
      <c r="Y3" s="56"/>
      <c r="Z3" s="57"/>
      <c r="AA3" s="57"/>
      <c r="AB3" s="57"/>
      <c r="AC3" s="56"/>
      <c r="AD3" s="56"/>
      <c r="AE3" s="56"/>
      <c r="AF3" s="56"/>
      <c r="AG3" s="57"/>
      <c r="AH3" s="57"/>
      <c r="AI3" s="57"/>
      <c r="AJ3" s="56"/>
      <c r="AK3" s="56"/>
      <c r="AL3" s="56"/>
      <c r="AM3" s="56"/>
      <c r="AN3" s="57"/>
      <c r="AO3" s="57"/>
      <c r="AP3" s="57"/>
      <c r="AQ3" s="56"/>
      <c r="AR3" s="56"/>
      <c r="AS3" s="56"/>
      <c r="AT3" s="56"/>
      <c r="AU3" s="57"/>
      <c r="AV3" s="57"/>
      <c r="AW3" s="57"/>
      <c r="AX3" s="56"/>
      <c r="AY3" s="56"/>
      <c r="AZ3" s="56"/>
      <c r="BA3" s="56"/>
      <c r="BB3" s="57"/>
      <c r="BC3" s="57"/>
      <c r="BD3" s="57"/>
      <c r="BE3" s="56"/>
      <c r="BF3" s="56"/>
      <c r="BG3" s="56"/>
      <c r="BH3" s="56"/>
      <c r="BI3" s="57"/>
      <c r="BJ3" s="57"/>
      <c r="BK3" s="57"/>
      <c r="BL3" s="56"/>
      <c r="BM3" s="56"/>
      <c r="BN3" s="56"/>
      <c r="BO3" s="56"/>
      <c r="BP3" s="57"/>
      <c r="BQ3" s="81"/>
      <c r="BR3" s="57"/>
      <c r="BS3" s="56"/>
      <c r="BT3" s="56"/>
      <c r="BU3" s="56"/>
      <c r="BV3" s="62"/>
      <c r="BW3" s="57"/>
      <c r="BY3" s="58"/>
      <c r="BZ3" s="56"/>
      <c r="CA3" s="80"/>
      <c r="CC3" s="62">
        <v>3</v>
      </c>
      <c r="CD3" s="57">
        <v>43342</v>
      </c>
      <c r="CE3" s="40" t="s">
        <v>2413</v>
      </c>
      <c r="CF3" s="58">
        <v>10</v>
      </c>
      <c r="CG3" s="56" t="s">
        <v>2722</v>
      </c>
      <c r="CH3" s="80" t="s">
        <v>2723</v>
      </c>
    </row>
    <row r="4" spans="1:86" ht="14.25" customHeight="1" x14ac:dyDescent="0.25">
      <c r="A4">
        <v>1303</v>
      </c>
      <c r="B4" t="s">
        <v>20</v>
      </c>
      <c r="C4" t="s">
        <v>538</v>
      </c>
      <c r="D4" s="40" t="s">
        <v>2413</v>
      </c>
      <c r="E4" s="58">
        <v>10</v>
      </c>
      <c r="F4" s="58"/>
      <c r="J4" s="59"/>
      <c r="K4" s="59"/>
      <c r="L4" s="57"/>
      <c r="M4" s="57"/>
      <c r="N4" s="57"/>
      <c r="O4" s="60"/>
      <c r="P4" s="61"/>
      <c r="Q4" s="56"/>
      <c r="R4" s="56"/>
      <c r="S4" s="57"/>
      <c r="T4" s="57"/>
      <c r="U4" s="57"/>
      <c r="V4" s="56"/>
      <c r="W4" s="56"/>
      <c r="X4" s="56"/>
      <c r="Y4" s="56"/>
      <c r="Z4" s="57"/>
      <c r="AA4" s="57"/>
      <c r="AB4" s="57"/>
      <c r="AC4" s="56"/>
      <c r="AD4" s="56"/>
      <c r="AE4" s="56"/>
      <c r="AF4" s="56"/>
      <c r="AG4" s="57"/>
      <c r="AH4" s="57"/>
      <c r="AI4" s="57"/>
      <c r="AJ4" s="56"/>
      <c r="AK4" s="56"/>
      <c r="AL4" s="56"/>
      <c r="AM4" s="56"/>
      <c r="AN4" s="57"/>
      <c r="AO4" s="57"/>
      <c r="AP4" s="57"/>
      <c r="AQ4" s="56"/>
      <c r="AR4" s="56"/>
      <c r="AS4" s="56"/>
      <c r="AT4" s="56"/>
      <c r="AU4" s="57"/>
      <c r="AV4" s="57"/>
      <c r="AW4" s="57"/>
      <c r="AX4" s="56"/>
      <c r="AY4" s="56"/>
      <c r="AZ4" s="56"/>
      <c r="BA4" s="56"/>
      <c r="BB4" s="57"/>
      <c r="BC4" s="57"/>
      <c r="BD4" s="57"/>
      <c r="BE4" s="56"/>
      <c r="BF4" s="56"/>
      <c r="BG4" s="56"/>
      <c r="BH4" s="56"/>
      <c r="BI4" s="57"/>
      <c r="BJ4" s="57"/>
      <c r="BK4" s="57"/>
      <c r="BL4" s="56"/>
      <c r="BM4" s="56"/>
      <c r="BN4" s="56">
        <v>403.2</v>
      </c>
      <c r="BO4" s="56"/>
      <c r="BP4" s="57">
        <v>42955</v>
      </c>
      <c r="BQ4" s="57"/>
      <c r="BR4" s="57"/>
      <c r="BS4" s="56"/>
      <c r="BT4" s="56" t="s">
        <v>2414</v>
      </c>
      <c r="BU4" s="56">
        <v>289</v>
      </c>
      <c r="BV4" s="56">
        <v>4</v>
      </c>
      <c r="BW4" s="10">
        <v>43215</v>
      </c>
      <c r="BX4" s="82" t="s">
        <v>2415</v>
      </c>
      <c r="BY4" s="57"/>
      <c r="BZ4" s="56"/>
      <c r="CA4" s="80" t="s">
        <v>2728</v>
      </c>
      <c r="CB4" s="40">
        <f>(1907000000*18%)/1000000</f>
        <v>343.26</v>
      </c>
      <c r="CD4" s="78">
        <v>43281</v>
      </c>
      <c r="CE4" s="62" t="s">
        <v>2415</v>
      </c>
      <c r="CG4" t="s">
        <v>3595</v>
      </c>
      <c r="CH4" s="62" t="s">
        <v>3596</v>
      </c>
    </row>
    <row r="5" spans="1:86" ht="14.25" customHeight="1" x14ac:dyDescent="0.25">
      <c r="A5">
        <v>1105</v>
      </c>
      <c r="B5" t="s">
        <v>22</v>
      </c>
      <c r="C5" t="s">
        <v>538</v>
      </c>
      <c r="D5" s="40" t="s">
        <v>2415</v>
      </c>
      <c r="E5" s="58"/>
      <c r="F5" s="58"/>
      <c r="J5" s="59"/>
      <c r="K5" s="59"/>
      <c r="L5" s="57"/>
      <c r="M5" s="57"/>
      <c r="N5" s="57"/>
      <c r="O5" s="60"/>
      <c r="P5" s="61"/>
      <c r="Q5" s="56"/>
      <c r="R5" s="56"/>
      <c r="S5" s="57"/>
      <c r="T5" s="57"/>
      <c r="U5" s="57"/>
      <c r="V5" s="56"/>
      <c r="W5" s="56"/>
      <c r="X5" s="56"/>
      <c r="Y5" s="56"/>
      <c r="Z5" s="57"/>
      <c r="AA5" s="57"/>
      <c r="AB5" s="57"/>
      <c r="AC5" s="56"/>
      <c r="AD5" s="56"/>
      <c r="AE5" s="56"/>
      <c r="AF5" s="56"/>
      <c r="AG5" s="57"/>
      <c r="AH5" s="57"/>
      <c r="AI5" s="57"/>
      <c r="AJ5" s="56"/>
      <c r="AK5" s="56"/>
      <c r="AL5" s="56"/>
      <c r="AM5" s="56"/>
      <c r="AN5" s="57"/>
      <c r="AO5" s="57"/>
      <c r="AP5" s="57"/>
      <c r="AQ5" s="56"/>
      <c r="AR5" s="56"/>
      <c r="AS5" s="56"/>
      <c r="AT5" s="56"/>
      <c r="AU5" s="57"/>
      <c r="AV5" s="57"/>
      <c r="AW5" s="57"/>
      <c r="AX5" s="56"/>
      <c r="AY5" s="56"/>
      <c r="AZ5" s="56"/>
      <c r="BA5" s="56"/>
      <c r="BB5" s="57"/>
      <c r="BC5" s="57"/>
      <c r="BD5" s="57"/>
      <c r="BE5" s="56"/>
      <c r="BF5" s="56"/>
      <c r="BG5" s="56">
        <v>172.57982000000001</v>
      </c>
      <c r="BH5" s="56"/>
      <c r="BI5" s="57">
        <v>42450</v>
      </c>
      <c r="BJ5" s="57"/>
      <c r="BK5" s="57"/>
      <c r="BL5" s="56"/>
      <c r="BM5" s="56" t="s">
        <v>2416</v>
      </c>
      <c r="BN5" s="56"/>
      <c r="BO5" s="56"/>
      <c r="BP5" s="57"/>
      <c r="BQ5" s="57"/>
      <c r="BR5" s="57"/>
      <c r="BS5" s="56"/>
      <c r="BT5" s="56"/>
      <c r="BU5" s="56"/>
      <c r="BV5" s="56">
        <v>3</v>
      </c>
      <c r="BW5" s="57">
        <v>43100</v>
      </c>
      <c r="BX5" s="57"/>
      <c r="BY5" s="57"/>
      <c r="BZ5" s="56"/>
      <c r="CA5" s="56"/>
    </row>
    <row r="6" spans="1:86" ht="14.25" customHeight="1" x14ac:dyDescent="0.25">
      <c r="A6">
        <v>1558</v>
      </c>
      <c r="B6" t="s">
        <v>23</v>
      </c>
      <c r="C6" t="s">
        <v>538</v>
      </c>
      <c r="D6" s="40" t="s">
        <v>2415</v>
      </c>
      <c r="E6" s="58"/>
      <c r="F6" s="58"/>
      <c r="J6" s="59"/>
      <c r="K6" s="59"/>
      <c r="L6" s="57"/>
      <c r="M6" s="57"/>
      <c r="N6" s="57"/>
      <c r="O6" s="60"/>
      <c r="P6" s="61"/>
      <c r="Q6" s="56"/>
      <c r="R6" s="56"/>
      <c r="S6" s="57"/>
      <c r="T6" s="57"/>
      <c r="U6" s="57"/>
      <c r="V6" s="56"/>
      <c r="W6" s="56"/>
      <c r="X6" s="56"/>
      <c r="Y6" s="56"/>
      <c r="Z6" s="57"/>
      <c r="AA6" s="57"/>
      <c r="AB6" s="57"/>
      <c r="AC6" s="56"/>
      <c r="AD6" s="56"/>
      <c r="AE6" s="56"/>
      <c r="AF6" s="56"/>
      <c r="AG6" s="57"/>
      <c r="AH6" s="57"/>
      <c r="AI6" s="57"/>
      <c r="AJ6" s="56"/>
      <c r="AK6" s="56"/>
      <c r="AL6" s="56"/>
      <c r="AM6" s="56"/>
      <c r="AN6" s="57"/>
      <c r="AO6" s="57"/>
      <c r="AP6" s="57"/>
      <c r="AQ6" s="56"/>
      <c r="AR6" s="56"/>
      <c r="AS6" s="56"/>
      <c r="AT6" s="56"/>
      <c r="AU6" s="57"/>
      <c r="AV6" s="57"/>
      <c r="AW6" s="57"/>
      <c r="AX6" s="56"/>
      <c r="AY6" s="56"/>
      <c r="AZ6" s="56">
        <v>80.543000000000006</v>
      </c>
      <c r="BA6" s="56"/>
      <c r="BB6" s="57">
        <v>42723</v>
      </c>
      <c r="BC6" s="57"/>
      <c r="BD6" s="57"/>
      <c r="BE6" s="56"/>
      <c r="BF6" s="56" t="s">
        <v>2417</v>
      </c>
      <c r="BG6" s="56">
        <v>142.739</v>
      </c>
      <c r="BH6" s="56"/>
      <c r="BI6" s="57">
        <v>42723</v>
      </c>
      <c r="BJ6" s="57"/>
      <c r="BK6" s="57"/>
      <c r="BL6" s="56"/>
      <c r="BM6" s="56" t="s">
        <v>2417</v>
      </c>
      <c r="BN6" s="56">
        <v>96.495000000000005</v>
      </c>
      <c r="BO6" s="56">
        <v>3</v>
      </c>
      <c r="BP6" s="57">
        <v>42723</v>
      </c>
      <c r="BQ6" s="57"/>
      <c r="BR6" s="57"/>
      <c r="BS6" s="56"/>
      <c r="BT6" s="56" t="s">
        <v>2417</v>
      </c>
      <c r="BU6" s="56"/>
      <c r="BV6" s="56"/>
      <c r="BW6" s="57"/>
      <c r="BX6" s="57"/>
      <c r="BY6" s="57"/>
      <c r="BZ6" s="56"/>
      <c r="CA6" s="56"/>
      <c r="CB6" s="40">
        <v>39.1</v>
      </c>
      <c r="CD6" s="10">
        <v>43190</v>
      </c>
      <c r="CE6" s="62" t="s">
        <v>2415</v>
      </c>
      <c r="CH6" s="62" t="s">
        <v>2735</v>
      </c>
    </row>
    <row r="7" spans="1:86" ht="14.25" customHeight="1" x14ac:dyDescent="0.25">
      <c r="A7">
        <v>711</v>
      </c>
      <c r="B7" t="s">
        <v>24</v>
      </c>
      <c r="C7" t="s">
        <v>463</v>
      </c>
      <c r="D7" s="40" t="s">
        <v>2413</v>
      </c>
      <c r="E7" s="58">
        <v>50</v>
      </c>
      <c r="F7" s="58"/>
      <c r="G7" s="40">
        <v>120</v>
      </c>
      <c r="H7" s="40" t="s">
        <v>2418</v>
      </c>
      <c r="J7" s="59"/>
      <c r="K7" s="59"/>
      <c r="L7" s="57"/>
      <c r="M7" s="57"/>
      <c r="N7" s="57"/>
      <c r="O7" s="60"/>
      <c r="P7" s="61"/>
      <c r="Q7" s="56"/>
      <c r="R7" s="56"/>
      <c r="S7" s="57"/>
      <c r="T7" s="57"/>
      <c r="U7" s="57"/>
      <c r="V7" s="56"/>
      <c r="W7" s="56"/>
      <c r="X7" s="56"/>
      <c r="Y7" s="56"/>
      <c r="Z7" s="57"/>
      <c r="AA7" s="57"/>
      <c r="AB7" s="57"/>
      <c r="AC7" s="56"/>
      <c r="AD7" s="56"/>
      <c r="AE7" s="56"/>
      <c r="AF7" s="56"/>
      <c r="AG7" s="57"/>
      <c r="AH7" s="57"/>
      <c r="AI7" s="57"/>
      <c r="AJ7" s="56"/>
      <c r="AK7" s="56"/>
      <c r="AL7" s="56"/>
      <c r="AM7" s="56"/>
      <c r="AN7" s="57"/>
      <c r="AO7" s="57"/>
      <c r="AP7" s="57"/>
      <c r="AQ7" s="56"/>
      <c r="AR7" s="56"/>
      <c r="AS7" s="56"/>
      <c r="AT7" s="56"/>
      <c r="AU7" s="57"/>
      <c r="AV7" s="57"/>
      <c r="AW7" s="57"/>
      <c r="AX7" s="56"/>
      <c r="AY7" s="56"/>
      <c r="AZ7" s="56"/>
      <c r="BA7" s="56"/>
      <c r="BB7" s="57"/>
      <c r="BC7" s="57"/>
      <c r="BD7" s="57"/>
      <c r="BE7" s="56"/>
      <c r="BF7" s="56"/>
      <c r="BG7" s="56"/>
      <c r="BH7" s="56"/>
      <c r="BI7" s="57"/>
      <c r="BJ7" s="57"/>
      <c r="BK7" s="57"/>
      <c r="BL7" s="56"/>
      <c r="BM7" s="56"/>
      <c r="BN7" s="56"/>
      <c r="BO7" s="56"/>
      <c r="BP7" s="57"/>
      <c r="BQ7" s="57"/>
      <c r="BR7" s="57"/>
      <c r="BS7" s="56"/>
      <c r="BT7" s="56"/>
      <c r="BU7" s="40">
        <v>130</v>
      </c>
      <c r="BW7" s="78">
        <v>43100</v>
      </c>
      <c r="CB7" s="56"/>
      <c r="CC7" s="56"/>
      <c r="CD7" s="57"/>
      <c r="CE7" s="57"/>
      <c r="CF7" s="57"/>
      <c r="CG7" s="90"/>
      <c r="CH7" s="80"/>
    </row>
    <row r="8" spans="1:86" ht="14.25" customHeight="1" x14ac:dyDescent="0.25">
      <c r="A8">
        <v>8354</v>
      </c>
      <c r="B8" t="s">
        <v>25</v>
      </c>
      <c r="C8"/>
      <c r="D8" s="40" t="s">
        <v>2413</v>
      </c>
      <c r="E8" s="58">
        <v>50</v>
      </c>
      <c r="F8" s="58"/>
      <c r="G8" s="40">
        <v>150</v>
      </c>
      <c r="J8" s="59"/>
      <c r="K8" s="59"/>
      <c r="L8" s="57"/>
      <c r="M8" s="57"/>
      <c r="N8" s="57"/>
      <c r="O8" s="60"/>
      <c r="P8" s="61"/>
      <c r="Q8" s="56"/>
      <c r="R8" s="56"/>
      <c r="S8" s="57"/>
      <c r="T8" s="57"/>
      <c r="U8" s="57"/>
      <c r="V8" s="56"/>
      <c r="W8" s="56"/>
      <c r="X8" s="56"/>
      <c r="Y8" s="56"/>
      <c r="Z8" s="57"/>
      <c r="AA8" s="57"/>
      <c r="AB8" s="57"/>
      <c r="AC8" s="56"/>
      <c r="AD8" s="56"/>
      <c r="AE8" s="56"/>
      <c r="AF8" s="56"/>
      <c r="AG8" s="57"/>
      <c r="AH8" s="57"/>
      <c r="AI8" s="57"/>
      <c r="AJ8" s="56"/>
      <c r="AK8" s="56"/>
      <c r="AL8" s="56"/>
      <c r="AM8" s="56"/>
      <c r="AN8" s="57"/>
      <c r="AO8" s="57"/>
      <c r="AP8" s="57"/>
      <c r="AQ8" s="56"/>
      <c r="AR8" s="56"/>
      <c r="AS8" s="56"/>
      <c r="AT8" s="56"/>
      <c r="AU8" s="57"/>
      <c r="AV8" s="57"/>
      <c r="AW8" s="57"/>
      <c r="AX8" s="56"/>
      <c r="AY8" s="56"/>
      <c r="AZ8" s="56"/>
      <c r="BA8" s="56"/>
      <c r="BB8" s="57"/>
      <c r="BC8" s="57"/>
      <c r="BD8" s="57"/>
      <c r="BE8" s="56"/>
      <c r="BF8" s="56"/>
      <c r="BG8" s="56"/>
      <c r="BH8" s="56"/>
      <c r="BI8" s="57"/>
      <c r="BJ8" s="57"/>
      <c r="BK8" s="57"/>
      <c r="BL8" s="56"/>
      <c r="BM8" s="56"/>
      <c r="BN8" s="56"/>
      <c r="BO8" s="56"/>
      <c r="BP8" s="57"/>
      <c r="BQ8" s="57"/>
      <c r="BR8" s="57"/>
      <c r="BS8" s="56"/>
      <c r="BT8" s="56"/>
      <c r="BU8" s="56"/>
      <c r="BV8" s="56">
        <v>4</v>
      </c>
      <c r="BW8" s="57">
        <v>43100</v>
      </c>
      <c r="BX8" s="57"/>
      <c r="BY8" s="57"/>
      <c r="BZ8" s="56"/>
      <c r="CA8" s="56"/>
    </row>
    <row r="9" spans="1:86" ht="14.25" customHeight="1" x14ac:dyDescent="0.25">
      <c r="A9">
        <v>8063</v>
      </c>
      <c r="B9" t="s">
        <v>27</v>
      </c>
      <c r="C9" t="s">
        <v>545</v>
      </c>
      <c r="D9" s="40" t="s">
        <v>2415</v>
      </c>
      <c r="E9" s="58"/>
      <c r="F9" s="58"/>
      <c r="J9" s="59"/>
      <c r="K9" s="59"/>
      <c r="L9" s="57"/>
      <c r="M9" s="57"/>
      <c r="N9" s="57"/>
      <c r="O9" s="60"/>
      <c r="P9" s="61"/>
      <c r="Q9" s="56"/>
      <c r="R9" s="56"/>
      <c r="S9" s="57"/>
      <c r="T9" s="57"/>
      <c r="U9" s="57"/>
      <c r="V9" s="56"/>
      <c r="W9" s="56"/>
      <c r="X9" s="56"/>
      <c r="Y9" s="56"/>
      <c r="Z9" s="57"/>
      <c r="AA9" s="57"/>
      <c r="AB9" s="57"/>
      <c r="AC9" s="56"/>
      <c r="AD9" s="56"/>
      <c r="AE9" s="56"/>
      <c r="AF9" s="56"/>
      <c r="AG9" s="57"/>
      <c r="AH9" s="57"/>
      <c r="AI9" s="57"/>
      <c r="AJ9" s="56"/>
      <c r="AK9" s="56"/>
      <c r="AL9" s="56">
        <v>502.3</v>
      </c>
      <c r="AM9" s="56"/>
      <c r="AN9" s="57">
        <v>41340</v>
      </c>
      <c r="AO9" s="57"/>
      <c r="AP9" s="57"/>
      <c r="AQ9" s="56" t="s">
        <v>2419</v>
      </c>
      <c r="AR9" s="56" t="s">
        <v>2420</v>
      </c>
      <c r="AS9" s="56">
        <v>507.7</v>
      </c>
      <c r="AT9" s="56"/>
      <c r="AU9" s="57">
        <v>41705</v>
      </c>
      <c r="AV9" s="57"/>
      <c r="AW9" s="57"/>
      <c r="AX9" s="56" t="s">
        <v>2419</v>
      </c>
      <c r="AY9" s="56" t="s">
        <v>2420</v>
      </c>
      <c r="AZ9" s="56">
        <v>505.3</v>
      </c>
      <c r="BA9" s="56"/>
      <c r="BB9" s="57">
        <v>42070</v>
      </c>
      <c r="BC9" s="57"/>
      <c r="BD9" s="57"/>
      <c r="BE9" s="56" t="s">
        <v>2419</v>
      </c>
      <c r="BF9" s="56" t="s">
        <v>2420</v>
      </c>
      <c r="BG9" s="56">
        <v>535.30730000000005</v>
      </c>
      <c r="BH9" s="56"/>
      <c r="BI9" s="57">
        <v>42435</v>
      </c>
      <c r="BJ9" s="57"/>
      <c r="BK9" s="57"/>
      <c r="BL9" s="56" t="s">
        <v>2419</v>
      </c>
      <c r="BM9" s="56" t="s">
        <v>2420</v>
      </c>
      <c r="BN9" s="56">
        <v>610.4</v>
      </c>
      <c r="BO9" s="56"/>
      <c r="BP9" s="57">
        <v>42801</v>
      </c>
      <c r="BQ9" s="82" t="s">
        <v>2415</v>
      </c>
      <c r="BR9" s="57"/>
      <c r="BS9" s="56" t="s">
        <v>2421</v>
      </c>
      <c r="BT9" s="56" t="s">
        <v>2415</v>
      </c>
      <c r="BU9" s="56"/>
      <c r="BV9" s="56"/>
      <c r="BW9" s="57"/>
      <c r="BX9" s="57"/>
      <c r="BY9" s="57"/>
      <c r="BZ9" s="56"/>
      <c r="CA9" s="56"/>
    </row>
    <row r="10" spans="1:86" ht="14.25" customHeight="1" x14ac:dyDescent="0.25">
      <c r="A10">
        <v>473482</v>
      </c>
      <c r="B10" t="s">
        <v>28</v>
      </c>
      <c r="C10" t="s">
        <v>545</v>
      </c>
      <c r="D10" s="40" t="s">
        <v>2413</v>
      </c>
      <c r="E10" s="58"/>
      <c r="F10" s="58"/>
      <c r="J10" s="59"/>
      <c r="K10" s="59"/>
      <c r="L10" s="57"/>
      <c r="M10" s="57"/>
      <c r="N10" s="57"/>
      <c r="O10" s="60"/>
      <c r="P10" s="61"/>
      <c r="Q10" s="56"/>
      <c r="R10" s="56"/>
      <c r="S10" s="57"/>
      <c r="T10" s="57"/>
      <c r="U10" s="57"/>
      <c r="V10" s="56"/>
      <c r="W10" s="56"/>
      <c r="X10" s="56"/>
      <c r="Y10" s="56"/>
      <c r="Z10" s="57"/>
      <c r="AA10" s="57"/>
      <c r="AB10" s="57"/>
      <c r="AC10" s="56"/>
      <c r="AD10" s="56"/>
      <c r="AE10" s="56"/>
      <c r="AF10" s="56"/>
      <c r="AG10" s="57"/>
      <c r="AH10" s="57"/>
      <c r="AI10" s="57"/>
      <c r="AJ10" s="56"/>
      <c r="AK10" s="56"/>
      <c r="AL10" s="56"/>
      <c r="AM10" s="56"/>
      <c r="AN10" s="57"/>
      <c r="AO10" s="57"/>
      <c r="AP10" s="57"/>
      <c r="AQ10" s="56"/>
      <c r="AR10" s="56"/>
      <c r="AS10" s="56"/>
      <c r="AT10" s="56"/>
      <c r="AU10" s="57"/>
      <c r="AV10" s="57"/>
      <c r="AW10" s="57"/>
      <c r="AX10" s="56"/>
      <c r="AY10" s="56"/>
      <c r="AZ10" s="56"/>
      <c r="BA10" s="56"/>
      <c r="BB10" s="57"/>
      <c r="BC10" s="57"/>
      <c r="BD10" s="57"/>
      <c r="BE10" s="56"/>
      <c r="BF10" s="56"/>
      <c r="BG10" s="56"/>
      <c r="BH10" s="56"/>
      <c r="BI10" s="57"/>
      <c r="BJ10" s="57"/>
      <c r="BK10" s="57"/>
      <c r="BL10" s="56"/>
      <c r="BM10" s="56"/>
      <c r="BN10" s="56"/>
      <c r="BO10" s="56"/>
      <c r="BP10" s="57"/>
      <c r="BQ10" s="57"/>
      <c r="BR10" s="57"/>
      <c r="BS10" s="56"/>
      <c r="BT10" s="56"/>
      <c r="BU10" s="56"/>
      <c r="BV10" s="56">
        <v>3</v>
      </c>
      <c r="BW10" s="57">
        <v>43313</v>
      </c>
      <c r="BX10" s="82" t="s">
        <v>2413</v>
      </c>
      <c r="BY10" s="57"/>
      <c r="BZ10" t="s">
        <v>2729</v>
      </c>
      <c r="CA10" s="56"/>
    </row>
    <row r="11" spans="1:86" ht="14.25" customHeight="1" x14ac:dyDescent="0.25">
      <c r="A11">
        <v>8172</v>
      </c>
      <c r="B11" t="s">
        <v>29</v>
      </c>
      <c r="C11" t="s">
        <v>545</v>
      </c>
      <c r="D11" s="40" t="s">
        <v>2413</v>
      </c>
      <c r="E11" s="58"/>
      <c r="F11" s="58"/>
      <c r="J11" s="59"/>
      <c r="K11" s="59"/>
      <c r="L11" s="57"/>
      <c r="M11" s="57"/>
      <c r="N11" s="57"/>
      <c r="O11" s="60"/>
      <c r="P11" s="61"/>
      <c r="Q11" s="56"/>
      <c r="R11" s="56"/>
      <c r="S11" s="57"/>
      <c r="T11" s="57"/>
      <c r="U11" s="57"/>
      <c r="V11" s="56"/>
      <c r="W11" s="56"/>
      <c r="X11" s="56"/>
      <c r="Y11" s="56"/>
      <c r="Z11" s="57"/>
      <c r="AA11" s="57"/>
      <c r="AB11" s="57"/>
      <c r="AC11" s="56"/>
      <c r="AD11" s="56"/>
      <c r="AE11" s="56"/>
      <c r="AF11" s="56"/>
      <c r="AG11" s="57"/>
      <c r="AH11" s="57"/>
      <c r="AI11" s="57"/>
      <c r="AJ11" s="56"/>
      <c r="AK11" s="56"/>
      <c r="AL11" s="56"/>
      <c r="AM11" s="56"/>
      <c r="AN11" s="57"/>
      <c r="AO11" s="57"/>
      <c r="AP11" s="57"/>
      <c r="AQ11" s="56"/>
      <c r="AR11" s="56"/>
      <c r="AS11" s="56"/>
      <c r="AT11" s="56"/>
      <c r="AU11" s="57"/>
      <c r="AV11" s="57"/>
      <c r="AW11" s="57"/>
      <c r="AX11" s="56"/>
      <c r="AY11" s="56"/>
      <c r="AZ11" s="56"/>
      <c r="BA11" s="56"/>
      <c r="BB11" s="57"/>
      <c r="BC11" s="57"/>
      <c r="BD11" s="57"/>
      <c r="BE11" s="56"/>
      <c r="BF11" s="56"/>
      <c r="BG11" s="56"/>
      <c r="BH11" s="56"/>
      <c r="BI11" s="57"/>
      <c r="BJ11" s="57"/>
      <c r="BK11" s="57"/>
      <c r="BL11" s="56"/>
      <c r="BM11" s="56"/>
      <c r="BN11" s="56"/>
      <c r="BO11" s="56"/>
      <c r="BP11" s="57"/>
      <c r="BQ11" s="57"/>
      <c r="BR11" s="57"/>
      <c r="BS11" s="56"/>
      <c r="BT11" s="56"/>
      <c r="BU11" s="56"/>
      <c r="BV11" s="56"/>
      <c r="BW11" s="57"/>
      <c r="BX11" s="57"/>
      <c r="BY11" s="57"/>
      <c r="BZ11" s="56"/>
      <c r="CA11" s="56"/>
      <c r="CC11" s="40">
        <v>5</v>
      </c>
      <c r="CD11" s="78">
        <v>43182</v>
      </c>
      <c r="CH11" s="62" t="s">
        <v>2730</v>
      </c>
    </row>
    <row r="12" spans="1:86" ht="14.25" customHeight="1" x14ac:dyDescent="0.25">
      <c r="A12">
        <v>730</v>
      </c>
      <c r="B12" t="s">
        <v>31</v>
      </c>
      <c r="C12" t="s">
        <v>545</v>
      </c>
      <c r="D12" s="62" t="s">
        <v>2415</v>
      </c>
      <c r="E12" s="58"/>
      <c r="F12" s="58"/>
      <c r="J12" s="59"/>
      <c r="K12" s="59"/>
      <c r="L12" s="57"/>
      <c r="M12" s="57"/>
      <c r="N12" s="57"/>
      <c r="O12" s="60"/>
      <c r="P12" s="61"/>
      <c r="Q12" s="56"/>
      <c r="R12" s="56"/>
      <c r="S12" s="57"/>
      <c r="T12" s="57"/>
      <c r="U12" s="57"/>
      <c r="V12" s="56"/>
      <c r="W12" s="56"/>
      <c r="X12" s="56"/>
      <c r="Y12" s="56"/>
      <c r="Z12" s="57"/>
      <c r="AA12" s="57"/>
      <c r="AB12" s="57"/>
      <c r="AC12" s="56"/>
      <c r="AD12" s="56"/>
      <c r="AE12" s="56"/>
      <c r="AF12" s="56"/>
      <c r="AG12" s="57"/>
      <c r="AH12" s="57"/>
      <c r="AI12" s="57"/>
      <c r="AJ12" s="56"/>
      <c r="AK12" s="56"/>
      <c r="AL12" s="56"/>
      <c r="AM12" s="56"/>
      <c r="AN12" s="57"/>
      <c r="AO12" s="57"/>
      <c r="AP12" s="57"/>
      <c r="AQ12" s="56"/>
      <c r="AR12" s="56"/>
      <c r="AS12" s="56"/>
      <c r="AT12" s="56"/>
      <c r="AU12" s="57"/>
      <c r="AV12" s="57"/>
      <c r="AW12" s="57"/>
      <c r="AX12" s="56"/>
      <c r="AY12" s="56"/>
      <c r="AZ12" s="56">
        <v>47.442414999999997</v>
      </c>
      <c r="BA12" s="56"/>
      <c r="BB12" s="57">
        <v>42268</v>
      </c>
      <c r="BC12" s="57"/>
      <c r="BD12" s="57"/>
      <c r="BE12" s="56"/>
      <c r="BF12" s="56" t="s">
        <v>2417</v>
      </c>
      <c r="BG12" s="56">
        <v>53.463191000000002</v>
      </c>
      <c r="BH12" s="56"/>
      <c r="BI12" s="57">
        <v>42639</v>
      </c>
      <c r="BJ12" s="57"/>
      <c r="BK12" s="57"/>
      <c r="BL12" s="56"/>
      <c r="BM12" s="56" t="s">
        <v>2417</v>
      </c>
      <c r="BN12" s="56">
        <v>65.767505</v>
      </c>
      <c r="BO12" s="56"/>
      <c r="BP12" s="57">
        <v>42999</v>
      </c>
      <c r="BQ12" s="57"/>
      <c r="BR12" s="57"/>
      <c r="BS12" s="56"/>
      <c r="BT12" s="56" t="s">
        <v>2417</v>
      </c>
      <c r="BU12" s="56">
        <v>47.209299999999999</v>
      </c>
      <c r="BV12" s="56"/>
      <c r="BW12" s="57">
        <v>43100</v>
      </c>
      <c r="BX12" s="82" t="s">
        <v>2413</v>
      </c>
      <c r="BY12" s="57"/>
      <c r="BZ12" s="56"/>
      <c r="CA12" s="80" t="s">
        <v>2889</v>
      </c>
    </row>
    <row r="13" spans="1:86" ht="14.25" customHeight="1" x14ac:dyDescent="0.25">
      <c r="A13">
        <v>972</v>
      </c>
      <c r="B13" t="s">
        <v>32</v>
      </c>
      <c r="C13" t="s">
        <v>539</v>
      </c>
      <c r="D13" s="40" t="s">
        <v>2415</v>
      </c>
      <c r="E13" s="58"/>
      <c r="F13" s="58"/>
      <c r="J13" s="59"/>
      <c r="K13" s="59"/>
      <c r="L13" s="57"/>
      <c r="M13" s="57"/>
      <c r="N13" s="57"/>
      <c r="O13" s="60"/>
      <c r="P13" s="61"/>
      <c r="Q13" s="56"/>
      <c r="R13" s="56"/>
      <c r="S13" s="57"/>
      <c r="T13" s="57"/>
      <c r="U13" s="57"/>
      <c r="V13" s="56"/>
      <c r="W13" s="56"/>
      <c r="X13" s="56"/>
      <c r="Y13" s="56"/>
      <c r="Z13" s="57"/>
      <c r="AA13" s="57"/>
      <c r="AB13" s="57"/>
      <c r="AC13" s="56"/>
      <c r="AD13" s="56"/>
      <c r="AE13" s="56"/>
      <c r="AF13" s="56"/>
      <c r="AG13" s="57"/>
      <c r="AH13" s="57"/>
      <c r="AI13" s="57"/>
      <c r="AJ13" s="56"/>
      <c r="AK13" s="56"/>
      <c r="AL13" s="56"/>
      <c r="AM13" s="56"/>
      <c r="AN13" s="57"/>
      <c r="AO13" s="57"/>
      <c r="AP13" s="57"/>
      <c r="AQ13" s="56"/>
      <c r="AR13" s="56"/>
      <c r="AS13" s="56"/>
      <c r="AT13" s="56"/>
      <c r="AU13" s="57"/>
      <c r="AV13" s="57"/>
      <c r="AW13" s="57"/>
      <c r="AX13" s="56"/>
      <c r="AY13" s="56"/>
      <c r="AZ13" s="56">
        <v>1064.884</v>
      </c>
      <c r="BA13" s="56"/>
      <c r="BB13" s="57">
        <v>42087</v>
      </c>
      <c r="BC13" s="57"/>
      <c r="BD13" s="57"/>
      <c r="BE13" s="56" t="s">
        <v>2422</v>
      </c>
      <c r="BF13" s="56" t="s">
        <v>2423</v>
      </c>
      <c r="BG13" s="56">
        <v>1103.008</v>
      </c>
      <c r="BH13" s="56"/>
      <c r="BI13" s="57">
        <v>42452</v>
      </c>
      <c r="BJ13" s="57"/>
      <c r="BK13" s="57"/>
      <c r="BL13" s="56" t="s">
        <v>2422</v>
      </c>
      <c r="BM13" s="56" t="s">
        <v>2423</v>
      </c>
      <c r="BN13" s="56">
        <v>1439.8320000000001</v>
      </c>
      <c r="BO13" s="56"/>
      <c r="BP13" s="57">
        <v>42818</v>
      </c>
      <c r="BQ13" s="57"/>
      <c r="BR13" s="57"/>
      <c r="BS13" s="56" t="s">
        <v>2422</v>
      </c>
      <c r="BT13" s="56" t="s">
        <v>2423</v>
      </c>
      <c r="BU13" s="56">
        <v>1851</v>
      </c>
      <c r="BV13" s="56"/>
      <c r="BW13" s="10">
        <v>43164</v>
      </c>
      <c r="BX13" s="82" t="s">
        <v>2415</v>
      </c>
      <c r="BY13" s="57"/>
      <c r="BZ13" s="56"/>
      <c r="CA13" s="80" t="s">
        <v>2731</v>
      </c>
    </row>
    <row r="14" spans="1:86" ht="14.25" customHeight="1" x14ac:dyDescent="0.25">
      <c r="A14">
        <v>8528</v>
      </c>
      <c r="B14" t="s">
        <v>34</v>
      </c>
      <c r="C14" t="s">
        <v>539</v>
      </c>
      <c r="E14" s="58"/>
      <c r="F14" s="58"/>
      <c r="J14" s="59"/>
      <c r="K14" s="59"/>
      <c r="L14" s="57"/>
      <c r="M14" s="57"/>
      <c r="N14" s="57"/>
      <c r="O14" s="60"/>
      <c r="P14" s="61"/>
      <c r="Q14" s="56"/>
      <c r="R14" s="56"/>
      <c r="S14" s="57"/>
      <c r="T14" s="57"/>
      <c r="U14" s="57"/>
      <c r="V14" s="56"/>
      <c r="W14" s="56"/>
      <c r="X14" s="56"/>
      <c r="Y14" s="56"/>
      <c r="Z14" s="57"/>
      <c r="AA14" s="57"/>
      <c r="AB14" s="57"/>
      <c r="AC14" s="56"/>
      <c r="AD14" s="56"/>
      <c r="AE14" s="56"/>
      <c r="AF14" s="56"/>
      <c r="AG14" s="57"/>
      <c r="AH14" s="57"/>
      <c r="AI14" s="57"/>
      <c r="AJ14" s="56"/>
      <c r="AK14" s="56"/>
      <c r="AL14" s="56"/>
      <c r="AM14" s="56"/>
      <c r="AN14" s="57"/>
      <c r="AO14" s="57"/>
      <c r="AP14" s="57"/>
      <c r="AQ14" s="56"/>
      <c r="AR14" s="56"/>
      <c r="AS14" s="56"/>
      <c r="AT14" s="56"/>
      <c r="AU14" s="57"/>
      <c r="AV14" s="57"/>
      <c r="AW14" s="57"/>
      <c r="AX14" s="56"/>
      <c r="AY14" s="56"/>
      <c r="AZ14" s="56"/>
      <c r="BA14" s="56"/>
      <c r="BB14" s="57"/>
      <c r="BC14" s="57"/>
      <c r="BD14" s="57"/>
      <c r="BE14" s="56"/>
      <c r="BF14" s="56"/>
      <c r="BG14" s="56"/>
      <c r="BH14" s="56"/>
      <c r="BI14" s="57"/>
      <c r="BJ14" s="57"/>
      <c r="BK14" s="57"/>
      <c r="BL14" s="56"/>
      <c r="BM14" s="56"/>
      <c r="BN14" s="56"/>
      <c r="BO14" s="56"/>
      <c r="BP14" s="57"/>
      <c r="BQ14" s="57"/>
      <c r="BR14" s="57"/>
      <c r="BS14" s="56"/>
      <c r="BT14" s="56"/>
      <c r="BU14" s="56">
        <v>1728</v>
      </c>
      <c r="BV14" s="56"/>
      <c r="BW14" s="57">
        <v>43100</v>
      </c>
      <c r="BX14" s="82" t="s">
        <v>2415</v>
      </c>
      <c r="BY14" s="57"/>
      <c r="BZ14" t="s">
        <v>2176</v>
      </c>
      <c r="CA14" s="80" t="s">
        <v>2732</v>
      </c>
    </row>
    <row r="15" spans="1:86" ht="14.25" customHeight="1" x14ac:dyDescent="0.25">
      <c r="A15">
        <v>535</v>
      </c>
      <c r="B15" t="s">
        <v>35</v>
      </c>
      <c r="C15" t="s">
        <v>539</v>
      </c>
      <c r="D15" s="62" t="s">
        <v>2415</v>
      </c>
      <c r="E15" s="58"/>
      <c r="F15" s="58"/>
      <c r="J15" s="59">
        <v>415.96699999999998</v>
      </c>
      <c r="K15" s="59"/>
      <c r="L15" s="57">
        <v>39898</v>
      </c>
      <c r="M15" s="57"/>
      <c r="N15" s="57"/>
      <c r="O15" s="60"/>
      <c r="P15" s="63" t="s">
        <v>2424</v>
      </c>
      <c r="Q15" s="56">
        <v>466.32600000000002</v>
      </c>
      <c r="R15" s="56"/>
      <c r="S15" s="57">
        <v>40266</v>
      </c>
      <c r="T15" s="57"/>
      <c r="U15" s="57"/>
      <c r="V15" s="56"/>
      <c r="W15" s="56" t="s">
        <v>2424</v>
      </c>
      <c r="X15" s="56">
        <v>489.036</v>
      </c>
      <c r="Y15" s="56"/>
      <c r="Z15" s="57">
        <v>40633</v>
      </c>
      <c r="AA15" s="57"/>
      <c r="AB15" s="57"/>
      <c r="AC15" s="56"/>
      <c r="AD15" s="56" t="s">
        <v>2424</v>
      </c>
      <c r="AE15" s="56">
        <v>539.15499999999997</v>
      </c>
      <c r="AF15" s="56"/>
      <c r="AG15" s="57">
        <v>40955</v>
      </c>
      <c r="AH15" s="57"/>
      <c r="AI15" s="57"/>
      <c r="AJ15" s="56"/>
      <c r="AK15" s="56" t="s">
        <v>2424</v>
      </c>
      <c r="AL15" s="56">
        <v>610.34199999999998</v>
      </c>
      <c r="AM15" s="56"/>
      <c r="AN15" s="57">
        <v>41320</v>
      </c>
      <c r="AO15" s="57"/>
      <c r="AP15" s="57"/>
      <c r="AQ15" s="56"/>
      <c r="AR15" s="56" t="s">
        <v>2424</v>
      </c>
      <c r="AS15" s="56">
        <v>659.952</v>
      </c>
      <c r="AT15" s="56"/>
      <c r="AU15" s="57">
        <v>41725</v>
      </c>
      <c r="AV15" s="57"/>
      <c r="AW15" s="57"/>
      <c r="AX15" s="56"/>
      <c r="AY15" s="56" t="s">
        <v>2424</v>
      </c>
      <c r="AZ15" s="56">
        <v>744.69600000000003</v>
      </c>
      <c r="BA15" s="56"/>
      <c r="BB15" s="57">
        <v>42062</v>
      </c>
      <c r="BC15" s="57"/>
      <c r="BD15" s="57"/>
      <c r="BE15" s="56"/>
      <c r="BF15" s="56" t="s">
        <v>2424</v>
      </c>
      <c r="BG15" s="56">
        <v>796.92499999999995</v>
      </c>
      <c r="BH15" s="56"/>
      <c r="BI15" s="57">
        <v>42443</v>
      </c>
      <c r="BJ15" s="57"/>
      <c r="BK15" s="57"/>
      <c r="BL15" s="56"/>
      <c r="BM15" s="56" t="s">
        <v>2424</v>
      </c>
      <c r="BN15" s="56">
        <v>917.42899999999997</v>
      </c>
      <c r="BO15" s="56"/>
      <c r="BP15" s="57">
        <v>42816</v>
      </c>
      <c r="BQ15" s="57"/>
      <c r="BR15" s="57"/>
      <c r="BS15" s="56"/>
      <c r="BT15" s="56" t="s">
        <v>2424</v>
      </c>
      <c r="BU15" s="56">
        <v>1021</v>
      </c>
      <c r="BV15" s="56"/>
      <c r="BW15" s="57">
        <v>43100</v>
      </c>
      <c r="BX15" s="82" t="s">
        <v>2415</v>
      </c>
      <c r="BY15" s="57"/>
      <c r="BZ15" s="56"/>
      <c r="CA15" s="80" t="s">
        <v>2734</v>
      </c>
    </row>
    <row r="16" spans="1:86" ht="14.25" customHeight="1" x14ac:dyDescent="0.25">
      <c r="A16">
        <v>526</v>
      </c>
      <c r="B16" t="s">
        <v>37</v>
      </c>
      <c r="C16" t="s">
        <v>539</v>
      </c>
      <c r="D16" s="40" t="s">
        <v>2415</v>
      </c>
      <c r="E16" s="58">
        <v>100</v>
      </c>
      <c r="F16" s="58"/>
      <c r="J16" s="59">
        <v>6351.6</v>
      </c>
      <c r="K16" s="59"/>
      <c r="L16" s="57">
        <v>39899</v>
      </c>
      <c r="M16" s="57"/>
      <c r="N16" s="57"/>
      <c r="O16" s="60"/>
      <c r="P16" s="61" t="s">
        <v>2425</v>
      </c>
      <c r="Q16" s="56">
        <v>6730.5</v>
      </c>
      <c r="R16" s="56"/>
      <c r="S16" s="57">
        <v>40264</v>
      </c>
      <c r="T16" s="57"/>
      <c r="U16" s="57"/>
      <c r="V16" s="56"/>
      <c r="W16" s="56" t="s">
        <v>2425</v>
      </c>
      <c r="X16" s="56">
        <v>9230.2999999999993</v>
      </c>
      <c r="Y16" s="56"/>
      <c r="Z16" s="57">
        <v>40629</v>
      </c>
      <c r="AA16" s="57"/>
      <c r="AB16" s="57"/>
      <c r="AC16" s="56"/>
      <c r="AD16" s="56" t="s">
        <v>2425</v>
      </c>
      <c r="AE16" s="56">
        <v>9927.4</v>
      </c>
      <c r="AF16" s="56"/>
      <c r="AG16" s="57">
        <v>40995</v>
      </c>
      <c r="AH16" s="57"/>
      <c r="AI16" s="57"/>
      <c r="AJ16" s="56"/>
      <c r="AK16" s="56" t="s">
        <v>2425</v>
      </c>
      <c r="AL16" s="56">
        <v>10737.6</v>
      </c>
      <c r="AM16" s="56"/>
      <c r="AN16" s="57">
        <v>41360</v>
      </c>
      <c r="AO16" s="57"/>
      <c r="AP16" s="57"/>
      <c r="AQ16" s="56"/>
      <c r="AR16" s="56" t="s">
        <v>2425</v>
      </c>
      <c r="AS16" s="56">
        <v>11315.6</v>
      </c>
      <c r="AT16" s="56"/>
      <c r="AU16" s="57">
        <v>41725</v>
      </c>
      <c r="AV16" s="57"/>
      <c r="AW16" s="57"/>
      <c r="AX16" s="56"/>
      <c r="AY16" s="56" t="s">
        <v>2425</v>
      </c>
      <c r="AZ16" s="56">
        <v>11213.2</v>
      </c>
      <c r="BA16" s="56"/>
      <c r="BB16" s="57">
        <v>42090</v>
      </c>
      <c r="BC16" s="57"/>
      <c r="BD16" s="57"/>
      <c r="BE16" s="56"/>
      <c r="BF16" s="56" t="s">
        <v>2425</v>
      </c>
      <c r="BG16" s="56">
        <v>11711.569</v>
      </c>
      <c r="BH16" s="56"/>
      <c r="BI16" s="57">
        <v>42456</v>
      </c>
      <c r="BJ16" s="57"/>
      <c r="BK16" s="57"/>
      <c r="BL16" s="56"/>
      <c r="BM16" s="56" t="s">
        <v>2425</v>
      </c>
      <c r="BN16" s="56">
        <v>14098.208000000001</v>
      </c>
      <c r="BO16" s="56"/>
      <c r="BP16" s="57">
        <v>42821</v>
      </c>
      <c r="BQ16" s="57"/>
      <c r="BR16" s="57"/>
      <c r="BS16" s="56"/>
      <c r="BT16" s="56" t="s">
        <v>2425</v>
      </c>
      <c r="BU16" s="56">
        <v>14608</v>
      </c>
      <c r="BV16" s="56"/>
      <c r="BW16" s="10">
        <v>43100</v>
      </c>
      <c r="BX16" s="82" t="s">
        <v>2415</v>
      </c>
      <c r="BY16" s="57"/>
      <c r="BZ16" s="56"/>
      <c r="CA16" s="80" t="s">
        <v>2427</v>
      </c>
    </row>
    <row r="17" spans="1:86" ht="14.25" customHeight="1" x14ac:dyDescent="0.25">
      <c r="A17">
        <v>533</v>
      </c>
      <c r="B17" t="s">
        <v>1156</v>
      </c>
      <c r="C17" t="s">
        <v>539</v>
      </c>
      <c r="D17" s="62" t="s">
        <v>2415</v>
      </c>
      <c r="E17" s="58"/>
      <c r="F17" s="58"/>
      <c r="J17" s="59">
        <v>2791.462</v>
      </c>
      <c r="K17" s="59"/>
      <c r="L17" s="57">
        <v>39902</v>
      </c>
      <c r="M17" s="57"/>
      <c r="N17" s="57"/>
      <c r="O17" s="60"/>
      <c r="P17" s="63" t="s">
        <v>2417</v>
      </c>
      <c r="Q17" s="56">
        <v>3270.6329999999998</v>
      </c>
      <c r="R17" s="56"/>
      <c r="S17" s="57">
        <v>40263</v>
      </c>
      <c r="T17" s="57"/>
      <c r="U17" s="57"/>
      <c r="V17" s="56"/>
      <c r="W17" s="56" t="s">
        <v>2417</v>
      </c>
      <c r="X17" s="56">
        <v>3238.0709999999999</v>
      </c>
      <c r="Y17" s="56"/>
      <c r="Z17" s="57">
        <v>40619</v>
      </c>
      <c r="AA17" s="57"/>
      <c r="AB17" s="57"/>
      <c r="AC17" s="56"/>
      <c r="AD17" s="56" t="s">
        <v>2417</v>
      </c>
      <c r="AE17" s="56">
        <v>3224.9319999999998</v>
      </c>
      <c r="AF17" s="56"/>
      <c r="AG17" s="57">
        <v>40978</v>
      </c>
      <c r="AH17" s="57"/>
      <c r="AI17" s="57"/>
      <c r="AJ17" s="56"/>
      <c r="AK17" s="56" t="s">
        <v>2417</v>
      </c>
      <c r="AL17" s="56">
        <v>3448.1759999999999</v>
      </c>
      <c r="AM17" s="56"/>
      <c r="AN17" s="57">
        <v>41330</v>
      </c>
      <c r="AO17" s="57"/>
      <c r="AP17" s="57"/>
      <c r="AQ17" s="56"/>
      <c r="AR17" s="56" t="s">
        <v>2417</v>
      </c>
      <c r="AS17" s="56">
        <v>3733.3969999999999</v>
      </c>
      <c r="AT17" s="56"/>
      <c r="AU17" s="57">
        <v>41669</v>
      </c>
      <c r="AV17" s="57"/>
      <c r="AW17" s="57"/>
      <c r="AX17" s="56"/>
      <c r="AY17" s="56" t="s">
        <v>2417</v>
      </c>
      <c r="AZ17" s="56">
        <v>4131.4319999999998</v>
      </c>
      <c r="BA17" s="56"/>
      <c r="BB17" s="57">
        <v>42082</v>
      </c>
      <c r="BC17" s="57"/>
      <c r="BD17" s="57"/>
      <c r="BE17" s="56"/>
      <c r="BF17" s="56" t="s">
        <v>2417</v>
      </c>
      <c r="BG17" s="56">
        <v>3834.4690000000001</v>
      </c>
      <c r="BH17" s="56"/>
      <c r="BI17" s="57">
        <v>42439</v>
      </c>
      <c r="BJ17" s="57"/>
      <c r="BK17" s="57"/>
      <c r="BL17" s="56"/>
      <c r="BM17" s="56" t="s">
        <v>2417</v>
      </c>
      <c r="BN17" s="56">
        <v>4032.875</v>
      </c>
      <c r="BO17" s="56"/>
      <c r="BP17" s="57">
        <v>42804</v>
      </c>
      <c r="BQ17" s="57"/>
      <c r="BR17" s="57"/>
      <c r="BS17" s="56"/>
      <c r="BT17" s="56" t="s">
        <v>2417</v>
      </c>
      <c r="BU17" s="56">
        <v>4737</v>
      </c>
      <c r="BV17" s="56"/>
      <c r="BW17" s="57">
        <v>43100</v>
      </c>
      <c r="BX17" s="82" t="s">
        <v>2415</v>
      </c>
      <c r="BY17" s="57"/>
      <c r="BZ17" s="56"/>
      <c r="CA17" s="80" t="s">
        <v>2735</v>
      </c>
    </row>
    <row r="18" spans="1:86" ht="14.25" customHeight="1" x14ac:dyDescent="0.25">
      <c r="A18">
        <v>2042</v>
      </c>
      <c r="B18" t="s">
        <v>39</v>
      </c>
      <c r="C18" t="s">
        <v>539</v>
      </c>
      <c r="D18" s="62" t="s">
        <v>2415</v>
      </c>
      <c r="E18" s="58"/>
      <c r="F18" s="58"/>
      <c r="J18" s="59">
        <v>1317.8910000000001</v>
      </c>
      <c r="K18" s="59"/>
      <c r="L18" s="57">
        <v>39891</v>
      </c>
      <c r="M18" s="57"/>
      <c r="N18" s="57"/>
      <c r="O18" s="60"/>
      <c r="P18" s="63" t="s">
        <v>2426</v>
      </c>
      <c r="Q18" s="56">
        <v>1389.402</v>
      </c>
      <c r="R18" s="56"/>
      <c r="S18" s="57">
        <v>40256</v>
      </c>
      <c r="T18" s="57"/>
      <c r="U18" s="57"/>
      <c r="V18" s="56"/>
      <c r="W18" s="56" t="s">
        <v>2426</v>
      </c>
      <c r="X18" s="56">
        <v>1480.2739999999999</v>
      </c>
      <c r="Y18" s="56"/>
      <c r="Z18" s="57">
        <v>40627</v>
      </c>
      <c r="AA18" s="57"/>
      <c r="AB18" s="57"/>
      <c r="AC18" s="56"/>
      <c r="AD18" s="56" t="s">
        <v>2426</v>
      </c>
      <c r="AE18" s="56">
        <v>1742.395</v>
      </c>
      <c r="AF18" s="56"/>
      <c r="AG18" s="57">
        <v>40989</v>
      </c>
      <c r="AH18" s="57"/>
      <c r="AI18" s="57"/>
      <c r="AJ18" s="56"/>
      <c r="AK18" s="56" t="s">
        <v>2426</v>
      </c>
      <c r="AL18" s="56">
        <v>2123.395</v>
      </c>
      <c r="AM18" s="56"/>
      <c r="AN18" s="57">
        <v>41341</v>
      </c>
      <c r="AO18" s="57"/>
      <c r="AP18" s="57"/>
      <c r="AQ18" s="56"/>
      <c r="AR18" s="56" t="s">
        <v>2426</v>
      </c>
      <c r="AS18" s="56">
        <v>2370.1790000000001</v>
      </c>
      <c r="AT18" s="56"/>
      <c r="AU18" s="57">
        <v>41695</v>
      </c>
      <c r="AV18" s="57"/>
      <c r="AW18" s="57"/>
      <c r="AX18" s="56"/>
      <c r="AY18" s="56" t="s">
        <v>2426</v>
      </c>
      <c r="AZ18" s="56">
        <v>2617.04</v>
      </c>
      <c r="BA18" s="56"/>
      <c r="BB18" s="57">
        <v>42068</v>
      </c>
      <c r="BC18" s="57"/>
      <c r="BD18" s="57"/>
      <c r="BE18" s="56"/>
      <c r="BF18" s="56" t="s">
        <v>2426</v>
      </c>
      <c r="BG18" s="56">
        <v>2971.1849999999999</v>
      </c>
      <c r="BH18" s="56"/>
      <c r="BI18" s="57">
        <v>42445</v>
      </c>
      <c r="BJ18" s="57"/>
      <c r="BK18" s="57"/>
      <c r="BL18" s="56"/>
      <c r="BM18" s="56" t="s">
        <v>2426</v>
      </c>
      <c r="BN18" s="56">
        <v>3477.5250000000001</v>
      </c>
      <c r="BO18" s="56"/>
      <c r="BP18" s="57">
        <v>42773</v>
      </c>
      <c r="BQ18" s="57"/>
      <c r="BR18" s="57"/>
      <c r="BS18" s="56"/>
      <c r="BT18" s="56" t="s">
        <v>2426</v>
      </c>
      <c r="BU18" s="56">
        <v>4167</v>
      </c>
      <c r="BV18" s="56"/>
      <c r="BW18" s="57">
        <v>43100</v>
      </c>
      <c r="BX18" s="82" t="s">
        <v>2415</v>
      </c>
      <c r="BY18" s="57"/>
      <c r="BZ18" s="56"/>
      <c r="CA18" s="80" t="s">
        <v>2735</v>
      </c>
    </row>
    <row r="19" spans="1:86" ht="14.25" customHeight="1" x14ac:dyDescent="0.25">
      <c r="A19">
        <v>525</v>
      </c>
      <c r="B19" t="s">
        <v>40</v>
      </c>
      <c r="C19" t="s">
        <v>539</v>
      </c>
      <c r="D19" s="62" t="s">
        <v>2415</v>
      </c>
      <c r="E19" s="58"/>
      <c r="F19" s="58"/>
      <c r="J19" s="59"/>
      <c r="K19" s="59"/>
      <c r="L19" s="57"/>
      <c r="M19" s="57"/>
      <c r="N19" s="57"/>
      <c r="O19" s="60"/>
      <c r="P19" s="63"/>
      <c r="Q19" s="56"/>
      <c r="R19" s="56"/>
      <c r="S19" s="57"/>
      <c r="T19" s="57"/>
      <c r="U19" s="57"/>
      <c r="V19" s="56"/>
      <c r="W19" s="56"/>
      <c r="X19" s="56"/>
      <c r="Y19" s="56"/>
      <c r="Z19" s="57"/>
      <c r="AA19" s="57"/>
      <c r="AB19" s="57"/>
      <c r="AC19" s="56"/>
      <c r="AD19" s="56"/>
      <c r="AE19" s="56"/>
      <c r="AF19" s="56"/>
      <c r="AG19" s="57"/>
      <c r="AH19" s="57"/>
      <c r="AI19" s="57"/>
      <c r="AJ19" s="56"/>
      <c r="AK19" s="56"/>
      <c r="AL19" s="56"/>
      <c r="AM19" s="56"/>
      <c r="AN19" s="57"/>
      <c r="AO19" s="57"/>
      <c r="AP19" s="57"/>
      <c r="AQ19" s="56"/>
      <c r="AR19" s="56"/>
      <c r="AS19" s="56"/>
      <c r="AT19" s="56"/>
      <c r="AU19" s="57"/>
      <c r="AV19" s="57"/>
      <c r="AW19" s="57"/>
      <c r="AX19" s="56"/>
      <c r="AY19" s="56"/>
      <c r="AZ19" s="56"/>
      <c r="BA19" s="56"/>
      <c r="BB19" s="57"/>
      <c r="BC19" s="57"/>
      <c r="BD19" s="57"/>
      <c r="BE19" s="56"/>
      <c r="BF19" s="56"/>
      <c r="BG19" s="56">
        <v>4475.4470000000001</v>
      </c>
      <c r="BH19" s="56"/>
      <c r="BI19" s="57">
        <v>42451</v>
      </c>
      <c r="BJ19" s="57"/>
      <c r="BK19" s="57"/>
      <c r="BL19" s="56"/>
      <c r="BM19" s="56" t="s">
        <v>2427</v>
      </c>
      <c r="BN19" s="56">
        <v>4726.6329999999998</v>
      </c>
      <c r="BO19" s="56"/>
      <c r="BP19" s="57">
        <v>42816</v>
      </c>
      <c r="BQ19" s="57"/>
      <c r="BR19" s="57"/>
      <c r="BS19" s="56"/>
      <c r="BT19" s="56" t="s">
        <v>2427</v>
      </c>
      <c r="BU19" s="56">
        <v>5267</v>
      </c>
      <c r="BV19" s="56"/>
      <c r="BW19" s="82">
        <v>43100</v>
      </c>
      <c r="BX19" s="82" t="s">
        <v>2415</v>
      </c>
      <c r="BY19" s="57"/>
      <c r="BZ19" s="56"/>
      <c r="CA19" s="80" t="s">
        <v>2735</v>
      </c>
    </row>
    <row r="20" spans="1:86" x14ac:dyDescent="0.25">
      <c r="A20">
        <v>889</v>
      </c>
      <c r="B20" t="s">
        <v>2428</v>
      </c>
      <c r="C20" t="s">
        <v>539</v>
      </c>
      <c r="D20" s="40" t="s">
        <v>2415</v>
      </c>
      <c r="E20" s="58"/>
      <c r="F20" s="58"/>
      <c r="J20" s="59">
        <v>26.541</v>
      </c>
      <c r="K20" s="59"/>
      <c r="L20" s="57">
        <v>39813</v>
      </c>
      <c r="M20" s="57"/>
      <c r="N20" s="57"/>
      <c r="O20" s="64" t="s">
        <v>2429</v>
      </c>
      <c r="P20" s="61" t="s">
        <v>2430</v>
      </c>
      <c r="Q20" s="56">
        <v>39.851999999999997</v>
      </c>
      <c r="R20" s="56"/>
      <c r="S20" s="57">
        <v>40178</v>
      </c>
      <c r="T20" s="57"/>
      <c r="U20" s="57"/>
      <c r="V20" s="56" t="s">
        <v>2429</v>
      </c>
      <c r="W20" s="56" t="s">
        <v>2430</v>
      </c>
      <c r="X20" s="56">
        <v>179.126</v>
      </c>
      <c r="Y20" s="56"/>
      <c r="Z20" s="57">
        <v>40543</v>
      </c>
      <c r="AA20" s="57"/>
      <c r="AB20" s="57"/>
      <c r="AC20" s="56" t="s">
        <v>2429</v>
      </c>
      <c r="AD20" s="56" t="s">
        <v>2430</v>
      </c>
      <c r="AE20" s="56">
        <v>191.36500000000001</v>
      </c>
      <c r="AF20" s="56"/>
      <c r="AG20" s="57">
        <v>40908</v>
      </c>
      <c r="AH20" s="57"/>
      <c r="AI20" s="57"/>
      <c r="AJ20" s="56" t="s">
        <v>2429</v>
      </c>
      <c r="AK20" s="56" t="s">
        <v>2430</v>
      </c>
      <c r="AL20" s="56">
        <v>364.31299999999999</v>
      </c>
      <c r="AM20" s="56"/>
      <c r="AN20" s="57">
        <v>41409</v>
      </c>
      <c r="AO20" s="57"/>
      <c r="AP20" s="57"/>
      <c r="AQ20" s="56" t="s">
        <v>2429</v>
      </c>
      <c r="AR20" s="56" t="s">
        <v>2430</v>
      </c>
      <c r="AS20" s="56">
        <v>533.70000000000005</v>
      </c>
      <c r="AT20" s="56"/>
      <c r="AU20" s="57">
        <v>41729</v>
      </c>
      <c r="AV20" s="57"/>
      <c r="AW20" s="57"/>
      <c r="AX20" s="56" t="s">
        <v>2429</v>
      </c>
      <c r="AY20" s="56" t="s">
        <v>2430</v>
      </c>
      <c r="AZ20" s="56">
        <v>564.56799999999998</v>
      </c>
      <c r="BA20" s="56"/>
      <c r="BB20" s="57">
        <v>42088</v>
      </c>
      <c r="BC20" s="57"/>
      <c r="BD20" s="57"/>
      <c r="BE20" s="56" t="s">
        <v>2429</v>
      </c>
      <c r="BF20" s="56" t="s">
        <v>2430</v>
      </c>
      <c r="BG20" s="56">
        <v>469.87400000000002</v>
      </c>
      <c r="BH20" s="56"/>
      <c r="BI20" s="57">
        <v>42459</v>
      </c>
      <c r="BJ20" s="57"/>
      <c r="BK20" s="57"/>
      <c r="BL20" s="56" t="s">
        <v>2429</v>
      </c>
      <c r="BM20" s="56" t="s">
        <v>2430</v>
      </c>
      <c r="BN20" s="56">
        <v>485.00900000000001</v>
      </c>
      <c r="BO20" s="56"/>
      <c r="BP20" s="57">
        <v>42914</v>
      </c>
      <c r="BQ20" s="57"/>
      <c r="BR20" s="57"/>
      <c r="BS20" s="56" t="s">
        <v>2429</v>
      </c>
      <c r="BT20" s="56" t="s">
        <v>2430</v>
      </c>
      <c r="BU20" s="56">
        <v>632</v>
      </c>
      <c r="BV20" s="56"/>
      <c r="BW20" s="57">
        <v>43100</v>
      </c>
      <c r="BX20" s="82" t="s">
        <v>2415</v>
      </c>
      <c r="BY20" s="57"/>
      <c r="BZ20" s="56"/>
      <c r="CA20" s="80" t="s">
        <v>2735</v>
      </c>
    </row>
    <row r="21" spans="1:86" ht="14.25" customHeight="1" x14ac:dyDescent="0.25">
      <c r="A21">
        <v>544</v>
      </c>
      <c r="B21" t="s">
        <v>43</v>
      </c>
      <c r="C21" t="s">
        <v>540</v>
      </c>
      <c r="D21" s="40" t="s">
        <v>2415</v>
      </c>
      <c r="E21" s="58"/>
      <c r="F21" s="58"/>
      <c r="J21" s="59"/>
      <c r="K21" s="59"/>
      <c r="L21" s="57"/>
      <c r="M21" s="57"/>
      <c r="N21" s="57"/>
      <c r="O21" s="60"/>
      <c r="P21" s="61"/>
      <c r="Q21" s="56"/>
      <c r="R21" s="56"/>
      <c r="S21" s="57"/>
      <c r="T21" s="57"/>
      <c r="U21" s="57"/>
      <c r="V21" s="56"/>
      <c r="W21" s="56"/>
      <c r="X21" s="56"/>
      <c r="Y21" s="56"/>
      <c r="Z21" s="57"/>
      <c r="AA21" s="57"/>
      <c r="AB21" s="57"/>
      <c r="AC21" s="56"/>
      <c r="AD21" s="56"/>
      <c r="AE21" s="56"/>
      <c r="AF21" s="56"/>
      <c r="AG21" s="57"/>
      <c r="AH21" s="57"/>
      <c r="AI21" s="57"/>
      <c r="AJ21" s="56"/>
      <c r="AK21" s="56"/>
      <c r="AL21" s="56"/>
      <c r="AM21" s="56"/>
      <c r="AN21" s="57"/>
      <c r="AO21" s="57"/>
      <c r="AP21" s="57"/>
      <c r="AQ21" s="56"/>
      <c r="AR21" s="56"/>
      <c r="AS21" s="56"/>
      <c r="AT21" s="56"/>
      <c r="AU21" s="57"/>
      <c r="AV21" s="57"/>
      <c r="AW21" s="57"/>
      <c r="AX21" s="56"/>
      <c r="AY21" s="56"/>
      <c r="AZ21" s="56">
        <v>578</v>
      </c>
      <c r="BA21" s="56"/>
      <c r="BB21" s="57">
        <v>42067</v>
      </c>
      <c r="BC21" s="57"/>
      <c r="BD21" s="57"/>
      <c r="BE21" s="56" t="s">
        <v>2431</v>
      </c>
      <c r="BF21" s="56" t="s">
        <v>2432</v>
      </c>
      <c r="BG21" s="56">
        <v>686.12</v>
      </c>
      <c r="BH21" s="56"/>
      <c r="BI21" s="57">
        <v>42432</v>
      </c>
      <c r="BJ21" s="57"/>
      <c r="BK21" s="57"/>
      <c r="BL21" s="56" t="s">
        <v>2433</v>
      </c>
      <c r="BM21" s="56" t="s">
        <v>2434</v>
      </c>
      <c r="BN21" s="56">
        <v>661.6400000000001</v>
      </c>
      <c r="BO21" s="56"/>
      <c r="BP21" s="57">
        <v>42796</v>
      </c>
      <c r="BQ21" s="57"/>
      <c r="BR21" s="57"/>
      <c r="BS21" s="56" t="s">
        <v>2433</v>
      </c>
      <c r="BT21" s="56" t="s">
        <v>2434</v>
      </c>
      <c r="BU21" s="56">
        <v>600</v>
      </c>
      <c r="BV21" s="56"/>
      <c r="BW21" s="57">
        <v>43100</v>
      </c>
      <c r="BX21" s="82" t="s">
        <v>2413</v>
      </c>
      <c r="BY21" s="84">
        <v>50</v>
      </c>
      <c r="BZ21" s="56"/>
      <c r="CA21" s="80" t="s">
        <v>2736</v>
      </c>
    </row>
    <row r="22" spans="1:86" ht="14.25" customHeight="1" x14ac:dyDescent="0.25">
      <c r="A22">
        <v>8119</v>
      </c>
      <c r="B22" t="s">
        <v>374</v>
      </c>
      <c r="C22" t="s">
        <v>463</v>
      </c>
      <c r="D22" s="62" t="s">
        <v>2415</v>
      </c>
      <c r="J22" s="59"/>
      <c r="K22" s="59"/>
      <c r="L22" s="57"/>
      <c r="M22" s="57"/>
      <c r="N22" s="57"/>
      <c r="O22" s="60"/>
      <c r="P22" s="61"/>
      <c r="Q22" s="56"/>
      <c r="R22" s="56"/>
      <c r="S22" s="57"/>
      <c r="T22" s="57"/>
      <c r="U22" s="57"/>
      <c r="V22" s="56"/>
      <c r="W22" s="56"/>
      <c r="X22" s="56"/>
      <c r="Y22" s="56"/>
      <c r="Z22" s="57"/>
      <c r="AA22" s="57"/>
      <c r="AB22" s="57"/>
      <c r="AC22" s="56"/>
      <c r="AD22" s="56"/>
      <c r="AE22" s="56">
        <v>36.405000000000001</v>
      </c>
      <c r="AF22" s="56"/>
      <c r="AG22" s="57">
        <v>41037</v>
      </c>
      <c r="AH22" s="57"/>
      <c r="AI22" s="57"/>
      <c r="AJ22" s="56"/>
      <c r="AK22" s="56" t="s">
        <v>2417</v>
      </c>
      <c r="AL22" s="56">
        <v>33.537999999999997</v>
      </c>
      <c r="AM22" s="56"/>
      <c r="AN22" s="57">
        <v>41423</v>
      </c>
      <c r="AO22" s="57"/>
      <c r="AP22" s="57"/>
      <c r="AQ22" s="56"/>
      <c r="AR22" s="56" t="s">
        <v>2417</v>
      </c>
      <c r="AS22" s="56">
        <v>33.433999999999997</v>
      </c>
      <c r="AT22" s="56"/>
      <c r="AU22" s="57">
        <v>41753</v>
      </c>
      <c r="AV22" s="57"/>
      <c r="AW22" s="57"/>
      <c r="AX22" s="56"/>
      <c r="AY22" s="56" t="s">
        <v>2417</v>
      </c>
      <c r="AZ22" s="56">
        <v>32.558999999999997</v>
      </c>
      <c r="BA22" s="56"/>
      <c r="BB22" s="57">
        <v>42088</v>
      </c>
      <c r="BC22" s="57"/>
      <c r="BD22" s="57"/>
      <c r="BE22" s="56"/>
      <c r="BF22" s="56" t="s">
        <v>2417</v>
      </c>
      <c r="BG22" s="56">
        <v>31.956</v>
      </c>
      <c r="BH22" s="56"/>
      <c r="BI22" s="57">
        <v>42473</v>
      </c>
      <c r="BJ22" s="57"/>
      <c r="BK22" s="57"/>
      <c r="BL22" s="56"/>
      <c r="BM22" s="56" t="s">
        <v>2417</v>
      </c>
      <c r="BN22" s="56">
        <v>29.798999999999999</v>
      </c>
      <c r="BO22" s="56"/>
      <c r="BP22" s="57">
        <v>42804</v>
      </c>
      <c r="BQ22" s="57"/>
      <c r="BR22" s="57"/>
      <c r="BS22" s="56"/>
      <c r="BT22" s="56" t="s">
        <v>2417</v>
      </c>
      <c r="BU22" s="56">
        <v>31.207999999999998</v>
      </c>
      <c r="BV22" s="56"/>
      <c r="BW22" s="57">
        <v>43100</v>
      </c>
      <c r="BX22" s="57"/>
      <c r="BY22" s="57"/>
      <c r="BZ22" s="90" t="s">
        <v>2846</v>
      </c>
      <c r="CA22" s="80" t="s">
        <v>2735</v>
      </c>
    </row>
    <row r="23" spans="1:86" ht="14.25" customHeight="1" x14ac:dyDescent="0.25">
      <c r="A23">
        <v>1345</v>
      </c>
      <c r="B23" t="s">
        <v>45</v>
      </c>
      <c r="C23" t="s">
        <v>540</v>
      </c>
      <c r="D23" s="40" t="s">
        <v>2415</v>
      </c>
      <c r="E23" s="58"/>
      <c r="F23" s="58"/>
      <c r="J23" s="59">
        <v>10.814</v>
      </c>
      <c r="K23" s="59"/>
      <c r="L23" s="57">
        <v>39717</v>
      </c>
      <c r="M23" s="57"/>
      <c r="N23" s="57"/>
      <c r="O23" s="65" t="s">
        <v>1194</v>
      </c>
      <c r="P23" s="61" t="s">
        <v>2435</v>
      </c>
      <c r="Q23" s="56">
        <v>31.216000000000001</v>
      </c>
      <c r="R23" s="56"/>
      <c r="S23" s="57">
        <v>40084</v>
      </c>
      <c r="T23" s="57"/>
      <c r="U23" s="57"/>
      <c r="V23" s="56" t="s">
        <v>1194</v>
      </c>
      <c r="W23" s="56" t="s">
        <v>2435</v>
      </c>
      <c r="X23" s="56">
        <v>27.72756</v>
      </c>
      <c r="Y23" s="56"/>
      <c r="Z23" s="57">
        <v>40442</v>
      </c>
      <c r="AA23" s="57"/>
      <c r="AB23" s="57"/>
      <c r="AC23" s="56" t="s">
        <v>1194</v>
      </c>
      <c r="AD23" s="56" t="s">
        <v>2435</v>
      </c>
      <c r="AE23" s="56">
        <v>27.632269999999998</v>
      </c>
      <c r="AF23" s="56"/>
      <c r="AG23" s="57">
        <v>40814</v>
      </c>
      <c r="AH23" s="57"/>
      <c r="AI23" s="57"/>
      <c r="AJ23" s="56" t="s">
        <v>1194</v>
      </c>
      <c r="AK23" s="56" t="s">
        <v>2435</v>
      </c>
      <c r="AL23" s="56">
        <v>35.909910000000004</v>
      </c>
      <c r="AM23" s="56"/>
      <c r="AN23" s="57">
        <v>41178</v>
      </c>
      <c r="AO23" s="57"/>
      <c r="AP23" s="57"/>
      <c r="AQ23" s="56" t="s">
        <v>1194</v>
      </c>
      <c r="AR23" s="56" t="s">
        <v>2435</v>
      </c>
      <c r="AS23" s="56">
        <v>36.136899999999997</v>
      </c>
      <c r="AT23" s="56"/>
      <c r="AU23" s="57">
        <v>41542</v>
      </c>
      <c r="AV23" s="57"/>
      <c r="AW23" s="57"/>
      <c r="AX23" s="56" t="s">
        <v>1194</v>
      </c>
      <c r="AY23" s="56" t="s">
        <v>2435</v>
      </c>
      <c r="AZ23" s="56">
        <v>34.831510000000002</v>
      </c>
      <c r="BA23" s="56"/>
      <c r="BB23" s="57">
        <v>41905</v>
      </c>
      <c r="BC23" s="57"/>
      <c r="BD23" s="57"/>
      <c r="BE23" s="56" t="s">
        <v>1194</v>
      </c>
      <c r="BF23" s="56" t="s">
        <v>2435</v>
      </c>
      <c r="BG23" s="56">
        <v>48.699860000000001</v>
      </c>
      <c r="BH23" s="56"/>
      <c r="BI23" s="57">
        <v>42269</v>
      </c>
      <c r="BJ23" s="57"/>
      <c r="BK23" s="57"/>
      <c r="BL23" s="56" t="s">
        <v>1194</v>
      </c>
      <c r="BM23" s="56" t="s">
        <v>2435</v>
      </c>
      <c r="BN23" s="56">
        <v>50.66769</v>
      </c>
      <c r="BO23" s="56"/>
      <c r="BP23" s="57">
        <v>42640</v>
      </c>
      <c r="BQ23" s="57"/>
      <c r="BR23" s="57"/>
      <c r="BS23" s="56" t="s">
        <v>1194</v>
      </c>
      <c r="BT23" s="56" t="s">
        <v>2435</v>
      </c>
      <c r="BU23" s="56">
        <v>82.764510000000001</v>
      </c>
      <c r="BV23" s="56"/>
      <c r="BW23" s="57">
        <v>43006</v>
      </c>
      <c r="BX23" s="82" t="s">
        <v>2415</v>
      </c>
      <c r="BY23" s="57"/>
      <c r="BZ23" s="56"/>
      <c r="CA23" s="56" t="s">
        <v>2436</v>
      </c>
      <c r="CB23" s="40">
        <v>99.668000000000006</v>
      </c>
      <c r="CD23" s="88">
        <v>43281</v>
      </c>
      <c r="CE23" s="62" t="s">
        <v>2415</v>
      </c>
      <c r="CG23" s="94" t="s">
        <v>3430</v>
      </c>
      <c r="CH23" s="56" t="s">
        <v>2436</v>
      </c>
    </row>
    <row r="24" spans="1:86" ht="14.25" customHeight="1" x14ac:dyDescent="0.25">
      <c r="A24">
        <v>1560</v>
      </c>
      <c r="B24" s="91" t="s">
        <v>47</v>
      </c>
      <c r="C24" t="s">
        <v>540</v>
      </c>
      <c r="D24" s="40" t="s">
        <v>2415</v>
      </c>
      <c r="E24" s="58"/>
      <c r="F24" s="58"/>
      <c r="J24" s="59">
        <v>526.39300000000003</v>
      </c>
      <c r="K24" s="59"/>
      <c r="L24" s="57">
        <v>39604</v>
      </c>
      <c r="M24" s="57"/>
      <c r="N24" s="57"/>
      <c r="O24" s="65" t="s">
        <v>2437</v>
      </c>
      <c r="P24" s="66" t="s">
        <v>2438</v>
      </c>
      <c r="Q24" s="56">
        <v>597.279</v>
      </c>
      <c r="R24" s="56"/>
      <c r="S24" s="57">
        <v>39975</v>
      </c>
      <c r="T24" s="57"/>
      <c r="U24" s="57"/>
      <c r="V24" s="56" t="s">
        <v>2437</v>
      </c>
      <c r="W24" s="56" t="s">
        <v>2438</v>
      </c>
      <c r="X24" s="56">
        <v>493.65499999999997</v>
      </c>
      <c r="Y24" s="56"/>
      <c r="Z24" s="57">
        <v>40339</v>
      </c>
      <c r="AA24" s="57"/>
      <c r="AB24" s="57"/>
      <c r="AC24" s="56" t="s">
        <v>2437</v>
      </c>
      <c r="AD24" s="56" t="s">
        <v>2438</v>
      </c>
      <c r="AE24" s="56">
        <v>663.822</v>
      </c>
      <c r="AF24" s="56"/>
      <c r="AG24" s="57">
        <v>40703</v>
      </c>
      <c r="AH24" s="57"/>
      <c r="AI24" s="57"/>
      <c r="AJ24" s="56" t="s">
        <v>2437</v>
      </c>
      <c r="AK24" s="56" t="s">
        <v>2438</v>
      </c>
      <c r="AL24" s="56">
        <v>643.35900000000004</v>
      </c>
      <c r="AM24" s="56"/>
      <c r="AN24" s="57">
        <v>41067</v>
      </c>
      <c r="AO24" s="57"/>
      <c r="AP24" s="57"/>
      <c r="AQ24" s="56" t="s">
        <v>2437</v>
      </c>
      <c r="AR24" s="56" t="s">
        <v>2438</v>
      </c>
      <c r="AS24" s="56">
        <v>585.24099999999999</v>
      </c>
      <c r="AT24" s="56"/>
      <c r="AU24" s="57">
        <v>41431</v>
      </c>
      <c r="AV24" s="57"/>
      <c r="AW24" s="57"/>
      <c r="AX24" s="56" t="s">
        <v>2437</v>
      </c>
      <c r="AY24" s="56" t="s">
        <v>2438</v>
      </c>
      <c r="AZ24" s="56">
        <v>320.16199999999998</v>
      </c>
      <c r="BA24" s="56"/>
      <c r="BB24" s="57">
        <v>41795</v>
      </c>
      <c r="BC24" s="57"/>
      <c r="BD24" s="57"/>
      <c r="BE24" s="56" t="s">
        <v>2437</v>
      </c>
      <c r="BF24" s="56" t="s">
        <v>2438</v>
      </c>
      <c r="BG24" s="56">
        <v>318.66899999999998</v>
      </c>
      <c r="BH24" s="56"/>
      <c r="BI24" s="57">
        <v>42159</v>
      </c>
      <c r="BJ24" s="57"/>
      <c r="BK24" s="57"/>
      <c r="BL24" s="56" t="s">
        <v>2437</v>
      </c>
      <c r="BM24" s="56" t="s">
        <v>2438</v>
      </c>
      <c r="BN24" s="56">
        <v>330.04700000000003</v>
      </c>
      <c r="BO24" s="56"/>
      <c r="BP24" s="57">
        <v>42522</v>
      </c>
      <c r="BQ24" s="57"/>
      <c r="BR24" s="57"/>
      <c r="BS24" s="56" t="s">
        <v>2437</v>
      </c>
      <c r="BT24" s="56" t="s">
        <v>2438</v>
      </c>
      <c r="BU24" s="56">
        <v>237.5</v>
      </c>
      <c r="BV24" s="56"/>
      <c r="BW24" s="57">
        <v>42825</v>
      </c>
      <c r="BX24" s="82" t="s">
        <v>2413</v>
      </c>
      <c r="BY24" s="57"/>
      <c r="BZ24" s="56"/>
      <c r="CA24" s="80" t="s">
        <v>2845</v>
      </c>
      <c r="CB24" s="40">
        <v>400</v>
      </c>
      <c r="CD24" s="10">
        <v>43190</v>
      </c>
      <c r="CE24" s="62" t="s">
        <v>2415</v>
      </c>
      <c r="CH24" s="62" t="s">
        <v>2735</v>
      </c>
    </row>
    <row r="25" spans="1:86" ht="14.25" customHeight="1" x14ac:dyDescent="0.25">
      <c r="A25">
        <v>8115</v>
      </c>
      <c r="B25" t="s">
        <v>48</v>
      </c>
      <c r="C25" t="s">
        <v>540</v>
      </c>
      <c r="D25" s="40" t="s">
        <v>2415</v>
      </c>
      <c r="E25" s="58"/>
      <c r="F25" s="58"/>
      <c r="J25" s="59"/>
      <c r="K25" s="59"/>
      <c r="L25" s="57"/>
      <c r="M25" s="57"/>
      <c r="N25" s="57"/>
      <c r="O25" s="60"/>
      <c r="P25" s="61"/>
      <c r="Q25" s="56"/>
      <c r="R25" s="56"/>
      <c r="S25" s="57"/>
      <c r="T25" s="57"/>
      <c r="U25" s="57"/>
      <c r="V25" s="56"/>
      <c r="W25" s="56"/>
      <c r="X25" s="56"/>
      <c r="Y25" s="56"/>
      <c r="Z25" s="57"/>
      <c r="AA25" s="57"/>
      <c r="AB25" s="57"/>
      <c r="AC25" s="56"/>
      <c r="AD25" s="56"/>
      <c r="AE25" s="56"/>
      <c r="AF25" s="56"/>
      <c r="AG25" s="57"/>
      <c r="AH25" s="57"/>
      <c r="AI25" s="57"/>
      <c r="AJ25" s="56"/>
      <c r="AK25" s="56"/>
      <c r="AL25" s="56"/>
      <c r="AM25" s="56"/>
      <c r="AN25" s="57"/>
      <c r="AO25" s="57"/>
      <c r="AP25" s="57"/>
      <c r="AQ25" s="56"/>
      <c r="AR25" s="56"/>
      <c r="AS25" s="56"/>
      <c r="AT25" s="56"/>
      <c r="AU25" s="57"/>
      <c r="AV25" s="57"/>
      <c r="AW25" s="57"/>
      <c r="AX25" s="56"/>
      <c r="AY25" s="56"/>
      <c r="AZ25" s="56"/>
      <c r="BA25" s="56"/>
      <c r="BB25" s="57"/>
      <c r="BC25" s="57"/>
      <c r="BD25" s="57"/>
      <c r="BE25" s="56"/>
      <c r="BF25" s="56"/>
      <c r="BG25" s="56">
        <v>86.671089999999992</v>
      </c>
      <c r="BH25" s="56"/>
      <c r="BI25" s="57">
        <v>42444</v>
      </c>
      <c r="BJ25" s="57"/>
      <c r="BK25" s="57"/>
      <c r="BL25" s="56" t="s">
        <v>2439</v>
      </c>
      <c r="BM25" s="56" t="s">
        <v>2440</v>
      </c>
      <c r="BN25" s="56">
        <v>93</v>
      </c>
      <c r="BO25" s="56"/>
      <c r="BP25" s="57">
        <v>42803</v>
      </c>
      <c r="BQ25" s="57"/>
      <c r="BR25" s="57"/>
      <c r="BS25" s="56"/>
      <c r="BT25" s="56" t="s">
        <v>2440</v>
      </c>
      <c r="BU25" s="56">
        <v>100</v>
      </c>
      <c r="BV25" s="56"/>
      <c r="BW25" s="57">
        <v>43100</v>
      </c>
      <c r="BX25" s="82" t="s">
        <v>2413</v>
      </c>
      <c r="BY25" s="57"/>
      <c r="BZ25" s="56"/>
      <c r="CA25" s="80" t="s">
        <v>3317</v>
      </c>
    </row>
    <row r="26" spans="1:86" ht="14.25" customHeight="1" x14ac:dyDescent="0.25">
      <c r="A26">
        <v>1716</v>
      </c>
      <c r="B26" t="s">
        <v>49</v>
      </c>
      <c r="C26" t="s">
        <v>463</v>
      </c>
      <c r="D26" s="40" t="s">
        <v>2413</v>
      </c>
      <c r="E26" s="58">
        <v>100</v>
      </c>
      <c r="F26" s="58"/>
      <c r="G26" s="67">
        <v>200</v>
      </c>
      <c r="H26" s="67" t="s">
        <v>2441</v>
      </c>
      <c r="J26" s="59"/>
      <c r="K26" s="59"/>
      <c r="L26" s="57"/>
      <c r="M26" s="57"/>
      <c r="N26" s="57"/>
      <c r="O26" s="60"/>
      <c r="P26" s="61"/>
      <c r="Q26" s="56"/>
      <c r="R26" s="56"/>
      <c r="S26" s="57"/>
      <c r="T26" s="57"/>
      <c r="U26" s="57"/>
      <c r="V26" s="56"/>
      <c r="W26" s="56"/>
      <c r="X26" s="56"/>
      <c r="Y26" s="56"/>
      <c r="Z26" s="57"/>
      <c r="AA26" s="57"/>
      <c r="AB26" s="57"/>
      <c r="AC26" s="56"/>
      <c r="AD26" s="56"/>
      <c r="AE26" s="56"/>
      <c r="AF26" s="56"/>
      <c r="AG26" s="57"/>
      <c r="AH26" s="57"/>
      <c r="AI26" s="57"/>
      <c r="AJ26" s="56"/>
      <c r="AK26" s="56"/>
      <c r="AL26" s="56"/>
      <c r="AM26" s="56"/>
      <c r="AN26" s="57"/>
      <c r="AO26" s="57"/>
      <c r="AP26" s="57"/>
      <c r="AQ26" s="56"/>
      <c r="AR26" s="56"/>
      <c r="AS26" s="56"/>
      <c r="AT26" s="56"/>
      <c r="AU26" s="57"/>
      <c r="AV26" s="57"/>
      <c r="AW26" s="57"/>
      <c r="AX26" s="56"/>
      <c r="AY26" s="56"/>
      <c r="AZ26" s="56"/>
      <c r="BA26" s="56"/>
      <c r="BB26" s="57"/>
      <c r="BC26" s="57"/>
      <c r="BD26" s="57"/>
      <c r="BE26" s="56"/>
      <c r="BF26" s="56"/>
      <c r="BG26" s="56"/>
      <c r="BH26" s="56"/>
      <c r="BI26" s="57"/>
      <c r="BJ26" s="57"/>
      <c r="BK26" s="57"/>
      <c r="BL26" s="56"/>
      <c r="BM26" s="56"/>
      <c r="BN26" s="56"/>
      <c r="BO26" s="56"/>
      <c r="BP26" s="57"/>
      <c r="BQ26" s="57"/>
      <c r="BR26" s="57"/>
      <c r="BS26" s="56"/>
      <c r="BT26" s="56"/>
      <c r="BU26" s="56">
        <v>200</v>
      </c>
      <c r="BV26" s="56">
        <v>4</v>
      </c>
      <c r="BW26" s="57">
        <v>43100</v>
      </c>
      <c r="BX26" s="57"/>
      <c r="BY26" s="57"/>
      <c r="BZ26" s="56"/>
      <c r="CA26" s="56"/>
    </row>
    <row r="27" spans="1:86" ht="14.25" customHeight="1" x14ac:dyDescent="0.25">
      <c r="A27">
        <v>1733</v>
      </c>
      <c r="B27" t="s">
        <v>50</v>
      </c>
      <c r="C27" t="s">
        <v>540</v>
      </c>
      <c r="D27" s="40" t="s">
        <v>2413</v>
      </c>
      <c r="E27" s="58">
        <v>50</v>
      </c>
      <c r="F27" s="58"/>
      <c r="J27" s="59"/>
      <c r="K27" s="59"/>
      <c r="L27" s="57"/>
      <c r="M27" s="57"/>
      <c r="N27" s="57"/>
      <c r="O27" s="60"/>
      <c r="P27" s="61"/>
      <c r="Q27" s="56"/>
      <c r="R27" s="56"/>
      <c r="S27" s="57"/>
      <c r="T27" s="57"/>
      <c r="U27" s="57"/>
      <c r="V27" s="56"/>
      <c r="W27" s="56"/>
      <c r="X27" s="56"/>
      <c r="Y27" s="56"/>
      <c r="Z27" s="57"/>
      <c r="AA27" s="57"/>
      <c r="AB27" s="57"/>
      <c r="AC27" s="56"/>
      <c r="AD27" s="56"/>
      <c r="AE27" s="56"/>
      <c r="AF27" s="56"/>
      <c r="AG27" s="57"/>
      <c r="AH27" s="57"/>
      <c r="AI27" s="57"/>
      <c r="AJ27" s="56"/>
      <c r="AK27" s="56"/>
      <c r="AL27" s="56"/>
      <c r="AM27" s="56"/>
      <c r="AN27" s="57"/>
      <c r="AO27" s="57"/>
      <c r="AP27" s="57"/>
      <c r="AQ27" s="56"/>
      <c r="AR27" s="56"/>
      <c r="AS27" s="56"/>
      <c r="AT27" s="56"/>
      <c r="AU27" s="57"/>
      <c r="AV27" s="57"/>
      <c r="AW27" s="57"/>
      <c r="AX27" s="56"/>
      <c r="AY27" s="56"/>
      <c r="AZ27" s="56"/>
      <c r="BA27" s="56"/>
      <c r="BB27" s="57"/>
      <c r="BC27" s="57"/>
      <c r="BD27" s="57"/>
      <c r="BE27" s="56"/>
      <c r="BF27" s="56"/>
      <c r="BG27" s="56">
        <v>249.94881990000002</v>
      </c>
      <c r="BH27" s="56"/>
      <c r="BI27" s="57">
        <v>42425</v>
      </c>
      <c r="BJ27" s="57"/>
      <c r="BK27" s="57"/>
      <c r="BL27" s="56" t="s">
        <v>2442</v>
      </c>
      <c r="BM27" s="56" t="s">
        <v>2443</v>
      </c>
      <c r="BN27" s="56">
        <v>1048.8</v>
      </c>
      <c r="BO27" s="56"/>
      <c r="BP27" s="57">
        <v>42789</v>
      </c>
      <c r="BQ27" s="57"/>
      <c r="BR27" s="57"/>
      <c r="BS27" s="56" t="s">
        <v>2444</v>
      </c>
      <c r="BT27" s="56" t="s">
        <v>2445</v>
      </c>
      <c r="BU27" s="56">
        <v>1130</v>
      </c>
      <c r="BV27" s="56"/>
      <c r="BW27" s="57">
        <v>43100</v>
      </c>
      <c r="BX27" s="82" t="s">
        <v>2413</v>
      </c>
      <c r="BY27" s="84">
        <v>10</v>
      </c>
      <c r="BZ27" s="56" t="s">
        <v>2737</v>
      </c>
      <c r="CA27" s="80" t="s">
        <v>2738</v>
      </c>
    </row>
    <row r="28" spans="1:86" ht="14.25" customHeight="1" x14ac:dyDescent="0.25">
      <c r="A28">
        <v>1875</v>
      </c>
      <c r="B28" t="s">
        <v>51</v>
      </c>
      <c r="C28" t="s">
        <v>540</v>
      </c>
      <c r="D28" s="40" t="s">
        <v>2413</v>
      </c>
      <c r="E28" s="58">
        <v>100</v>
      </c>
      <c r="F28" s="58"/>
      <c r="J28" s="59"/>
      <c r="K28" s="59"/>
      <c r="L28" s="57"/>
      <c r="M28" s="57"/>
      <c r="N28" s="57"/>
      <c r="O28" s="60"/>
      <c r="P28" s="61"/>
      <c r="Q28" s="56"/>
      <c r="R28" s="56"/>
      <c r="S28" s="57"/>
      <c r="T28" s="57"/>
      <c r="U28" s="57"/>
      <c r="V28" s="56"/>
      <c r="W28" s="56"/>
      <c r="X28" s="56"/>
      <c r="Y28" s="56"/>
      <c r="Z28" s="57"/>
      <c r="AA28" s="57"/>
      <c r="AB28" s="57"/>
      <c r="AC28" s="56"/>
      <c r="AD28" s="56"/>
      <c r="AE28" s="56"/>
      <c r="AF28" s="56"/>
      <c r="AG28" s="57"/>
      <c r="AH28" s="57"/>
      <c r="AI28" s="57"/>
      <c r="AJ28" s="56"/>
      <c r="AK28" s="56"/>
      <c r="AL28" s="56"/>
      <c r="AM28" s="56"/>
      <c r="AN28" s="57"/>
      <c r="AO28" s="57"/>
      <c r="AP28" s="57"/>
      <c r="AQ28" s="56"/>
      <c r="AR28" s="56"/>
      <c r="AS28" s="56"/>
      <c r="AT28" s="56"/>
      <c r="AU28" s="57"/>
      <c r="AV28" s="57"/>
      <c r="AW28" s="57"/>
      <c r="AX28" s="56"/>
      <c r="AY28" s="56"/>
      <c r="AZ28" s="56"/>
      <c r="BA28" s="56"/>
      <c r="BB28" s="57"/>
      <c r="BC28" s="57"/>
      <c r="BD28" s="57"/>
      <c r="BE28" s="56"/>
      <c r="BF28" s="56"/>
      <c r="BG28" s="56">
        <v>191.01600000000005</v>
      </c>
      <c r="BH28" s="56"/>
      <c r="BI28" s="57">
        <v>42590</v>
      </c>
      <c r="BJ28" s="57"/>
      <c r="BK28" s="57"/>
      <c r="BL28" s="56"/>
      <c r="BM28" s="56" t="s">
        <v>2446</v>
      </c>
      <c r="BN28" s="56">
        <v>137.79936000000001</v>
      </c>
      <c r="BO28" s="56"/>
      <c r="BP28" s="57">
        <v>42955</v>
      </c>
      <c r="BQ28" s="57"/>
      <c r="BR28" s="57"/>
      <c r="BS28" s="56"/>
      <c r="BT28" s="56" t="s">
        <v>2446</v>
      </c>
      <c r="BU28" s="56">
        <v>150</v>
      </c>
      <c r="BV28" s="56"/>
      <c r="BW28" s="57">
        <v>43100</v>
      </c>
      <c r="BX28" s="82" t="s">
        <v>2413</v>
      </c>
      <c r="BY28" s="56">
        <v>50</v>
      </c>
      <c r="BZ28" s="56"/>
      <c r="CA28" s="80" t="s">
        <v>2739</v>
      </c>
    </row>
    <row r="29" spans="1:86" ht="14.25" customHeight="1" x14ac:dyDescent="0.25">
      <c r="A29">
        <v>1158</v>
      </c>
      <c r="B29" t="s">
        <v>53</v>
      </c>
      <c r="C29" t="s">
        <v>463</v>
      </c>
      <c r="D29" s="40" t="s">
        <v>2415</v>
      </c>
      <c r="E29" s="58"/>
      <c r="F29" s="58"/>
      <c r="J29" s="59">
        <v>65.678960000000004</v>
      </c>
      <c r="K29" s="59"/>
      <c r="L29" s="57">
        <v>39889</v>
      </c>
      <c r="M29" s="57"/>
      <c r="N29" s="57"/>
      <c r="O29" s="60" t="s">
        <v>2447</v>
      </c>
      <c r="P29" s="61" t="s">
        <v>2448</v>
      </c>
      <c r="Q29" s="56">
        <v>58.01952</v>
      </c>
      <c r="R29" s="56"/>
      <c r="S29" s="57">
        <v>40254</v>
      </c>
      <c r="T29" s="57"/>
      <c r="U29" s="57"/>
      <c r="V29" s="56" t="s">
        <v>2447</v>
      </c>
      <c r="W29" s="56" t="s">
        <v>2448</v>
      </c>
      <c r="X29" s="56">
        <v>50.708550000000002</v>
      </c>
      <c r="Y29" s="56"/>
      <c r="Z29" s="57">
        <v>40618</v>
      </c>
      <c r="AA29" s="57"/>
      <c r="AB29" s="57"/>
      <c r="AC29" s="56" t="s">
        <v>2447</v>
      </c>
      <c r="AD29" s="56" t="s">
        <v>2448</v>
      </c>
      <c r="AE29" s="56">
        <v>55.154490000000003</v>
      </c>
      <c r="AF29" s="56"/>
      <c r="AG29" s="57">
        <v>40983</v>
      </c>
      <c r="AH29" s="57"/>
      <c r="AI29" s="57"/>
      <c r="AJ29" s="56" t="s">
        <v>2447</v>
      </c>
      <c r="AK29" s="56" t="s">
        <v>2448</v>
      </c>
      <c r="AL29" s="56">
        <v>65.450699999999998</v>
      </c>
      <c r="AM29" s="56"/>
      <c r="AN29" s="57">
        <v>41346</v>
      </c>
      <c r="AO29" s="57"/>
      <c r="AP29" s="57"/>
      <c r="AQ29" s="56" t="s">
        <v>2447</v>
      </c>
      <c r="AR29" s="56" t="s">
        <v>2448</v>
      </c>
      <c r="AS29" s="56">
        <v>63.822130000000001</v>
      </c>
      <c r="AT29" s="56"/>
      <c r="AU29" s="57">
        <v>41715</v>
      </c>
      <c r="AV29" s="57"/>
      <c r="AW29" s="57"/>
      <c r="AX29" s="56" t="s">
        <v>2447</v>
      </c>
      <c r="AY29" s="56" t="s">
        <v>2448</v>
      </c>
      <c r="AZ29" s="56">
        <v>65.559079999999994</v>
      </c>
      <c r="BA29" s="56"/>
      <c r="BB29" s="57">
        <v>42076</v>
      </c>
      <c r="BC29" s="57"/>
      <c r="BD29" s="57"/>
      <c r="BE29" s="56" t="s">
        <v>2447</v>
      </c>
      <c r="BF29" s="56" t="s">
        <v>2448</v>
      </c>
      <c r="BG29" s="56">
        <v>57.116199999999999</v>
      </c>
      <c r="BH29" s="56"/>
      <c r="BI29" s="57">
        <v>42444</v>
      </c>
      <c r="BJ29" s="57"/>
      <c r="BK29" s="57"/>
      <c r="BL29" s="56" t="s">
        <v>2447</v>
      </c>
      <c r="BM29" s="56" t="s">
        <v>2448</v>
      </c>
      <c r="BN29" s="56">
        <v>57.875709999999998</v>
      </c>
      <c r="BO29" s="56"/>
      <c r="BP29" s="57">
        <v>42810</v>
      </c>
      <c r="BQ29" s="57"/>
      <c r="BR29" s="57"/>
      <c r="BS29" s="56" t="s">
        <v>2447</v>
      </c>
      <c r="BT29" s="56" t="s">
        <v>2448</v>
      </c>
      <c r="BU29" s="56">
        <v>62.3</v>
      </c>
      <c r="BV29" s="85">
        <v>3</v>
      </c>
      <c r="BW29" s="57">
        <v>43175</v>
      </c>
      <c r="BX29" s="82" t="s">
        <v>2415</v>
      </c>
      <c r="BY29" s="57"/>
      <c r="BZ29" s="56"/>
      <c r="CA29" s="80" t="s">
        <v>2726</v>
      </c>
    </row>
    <row r="30" spans="1:86" ht="14.25" customHeight="1" x14ac:dyDescent="0.25">
      <c r="A30">
        <v>546</v>
      </c>
      <c r="B30" t="s">
        <v>1157</v>
      </c>
      <c r="C30" t="s">
        <v>542</v>
      </c>
      <c r="D30" s="62" t="s">
        <v>2415</v>
      </c>
      <c r="E30" s="58"/>
      <c r="F30" s="58"/>
      <c r="J30" s="59">
        <v>299204.359</v>
      </c>
      <c r="K30" s="59"/>
      <c r="L30" s="57">
        <v>39871</v>
      </c>
      <c r="M30" s="57"/>
      <c r="N30" s="57"/>
      <c r="O30" s="60"/>
      <c r="P30" s="63" t="s">
        <v>2417</v>
      </c>
      <c r="Q30" s="56">
        <v>328118.12</v>
      </c>
      <c r="R30" s="56"/>
      <c r="S30" s="57">
        <v>40249</v>
      </c>
      <c r="T30" s="57"/>
      <c r="U30" s="57"/>
      <c r="V30" s="56"/>
      <c r="W30" s="56" t="s">
        <v>2417</v>
      </c>
      <c r="X30" s="56">
        <v>328964.01400000002</v>
      </c>
      <c r="Y30" s="56"/>
      <c r="Z30" s="57">
        <v>40574</v>
      </c>
      <c r="AA30" s="57"/>
      <c r="AB30" s="57"/>
      <c r="AC30" s="56"/>
      <c r="AD30" s="56" t="s">
        <v>2417</v>
      </c>
      <c r="AE30" s="56">
        <v>363733.12400000001</v>
      </c>
      <c r="AF30" s="56"/>
      <c r="AG30" s="57">
        <v>40968</v>
      </c>
      <c r="AH30" s="57"/>
      <c r="AI30" s="57"/>
      <c r="AJ30" s="56"/>
      <c r="AK30" s="56" t="s">
        <v>2417</v>
      </c>
      <c r="AL30" s="56">
        <v>382885.74300000002</v>
      </c>
      <c r="AM30" s="56"/>
      <c r="AN30" s="57">
        <v>41361</v>
      </c>
      <c r="AO30" s="57"/>
      <c r="AP30" s="57"/>
      <c r="AQ30" s="56"/>
      <c r="AR30" s="56" t="s">
        <v>2417</v>
      </c>
      <c r="AS30" s="56">
        <v>403879.48200000002</v>
      </c>
      <c r="AT30" s="56"/>
      <c r="AU30" s="57">
        <v>41729</v>
      </c>
      <c r="AV30" s="57"/>
      <c r="AW30" s="57"/>
      <c r="AX30" s="56"/>
      <c r="AY30" s="56" t="s">
        <v>2417</v>
      </c>
      <c r="AZ30" s="56">
        <v>440734.17200000002</v>
      </c>
      <c r="BA30" s="56"/>
      <c r="BB30" s="57">
        <v>42089</v>
      </c>
      <c r="BC30" s="57"/>
      <c r="BD30" s="57"/>
      <c r="BE30" s="56"/>
      <c r="BF30" s="56" t="s">
        <v>2417</v>
      </c>
      <c r="BG30" s="56">
        <v>473396.70500000002</v>
      </c>
      <c r="BH30" s="56"/>
      <c r="BI30" s="57">
        <v>42459</v>
      </c>
      <c r="BJ30" s="57"/>
      <c r="BK30" s="57"/>
      <c r="BL30" s="56"/>
      <c r="BM30" s="56" t="s">
        <v>2417</v>
      </c>
      <c r="BN30" s="56">
        <v>492002.98</v>
      </c>
      <c r="BO30" s="56"/>
      <c r="BP30" s="57">
        <v>42766</v>
      </c>
      <c r="BQ30" s="57"/>
      <c r="BR30" s="57"/>
      <c r="BS30" s="56"/>
      <c r="BT30" s="56" t="s">
        <v>2417</v>
      </c>
      <c r="BU30" s="56">
        <v>509541</v>
      </c>
      <c r="BV30" s="56"/>
      <c r="BW30" s="57">
        <v>43100</v>
      </c>
      <c r="BX30" s="82" t="s">
        <v>2415</v>
      </c>
      <c r="BY30" s="57"/>
      <c r="BZ30" s="56"/>
      <c r="CA30" s="80" t="s">
        <v>2735</v>
      </c>
    </row>
    <row r="31" spans="1:86" ht="14.25" customHeight="1" x14ac:dyDescent="0.25">
      <c r="A31">
        <v>547</v>
      </c>
      <c r="B31" t="s">
        <v>57</v>
      </c>
      <c r="C31" t="s">
        <v>542</v>
      </c>
      <c r="D31" s="62" t="s">
        <v>2415</v>
      </c>
      <c r="E31" s="58"/>
      <c r="F31" s="58"/>
      <c r="J31" s="59">
        <v>94295.751999999993</v>
      </c>
      <c r="K31" s="59"/>
      <c r="L31" s="57">
        <v>39842</v>
      </c>
      <c r="M31" s="57"/>
      <c r="N31" s="57"/>
      <c r="O31" s="60"/>
      <c r="P31" s="63" t="s">
        <v>2449</v>
      </c>
      <c r="Q31" s="56">
        <v>94540.884999999995</v>
      </c>
      <c r="R31" s="56"/>
      <c r="S31" s="57">
        <v>40207</v>
      </c>
      <c r="T31" s="57"/>
      <c r="U31" s="57"/>
      <c r="V31" s="56"/>
      <c r="W31" s="56" t="s">
        <v>2449</v>
      </c>
      <c r="X31" s="56">
        <v>94372.732999999993</v>
      </c>
      <c r="Y31" s="56"/>
      <c r="Z31" s="57">
        <v>40613</v>
      </c>
      <c r="AA31" s="57"/>
      <c r="AB31" s="57"/>
      <c r="AC31" s="56"/>
      <c r="AD31" s="56" t="s">
        <v>2449</v>
      </c>
      <c r="AE31" s="56">
        <v>98891.284</v>
      </c>
      <c r="AF31" s="56"/>
      <c r="AG31" s="57">
        <v>40991</v>
      </c>
      <c r="AH31" s="57"/>
      <c r="AI31" s="57"/>
      <c r="AJ31" s="56"/>
      <c r="AK31" s="56" t="s">
        <v>2449</v>
      </c>
      <c r="AL31" s="56">
        <v>116213.045</v>
      </c>
      <c r="AM31" s="56"/>
      <c r="AN31" s="57">
        <v>41360</v>
      </c>
      <c r="AO31" s="57"/>
      <c r="AP31" s="57"/>
      <c r="AQ31" s="56"/>
      <c r="AR31" s="56" t="s">
        <v>2449</v>
      </c>
      <c r="AS31" s="56">
        <v>122735.61599999999</v>
      </c>
      <c r="AT31" s="56"/>
      <c r="AU31" s="57">
        <v>41729</v>
      </c>
      <c r="AV31" s="57"/>
      <c r="AW31" s="57"/>
      <c r="AX31" s="56"/>
      <c r="AY31" s="56" t="s">
        <v>2449</v>
      </c>
      <c r="AZ31" s="56">
        <v>134833.88699999999</v>
      </c>
      <c r="BA31" s="56"/>
      <c r="BB31" s="57">
        <v>42090</v>
      </c>
      <c r="BC31" s="57"/>
      <c r="BD31" s="57"/>
      <c r="BE31" s="56"/>
      <c r="BF31" s="56" t="s">
        <v>2449</v>
      </c>
      <c r="BG31" s="56">
        <v>140121.85500000001</v>
      </c>
      <c r="BH31" s="56"/>
      <c r="BI31" s="57">
        <v>42459</v>
      </c>
      <c r="BJ31" s="57"/>
      <c r="BK31" s="57"/>
      <c r="BL31" s="56"/>
      <c r="BM31" s="56" t="s">
        <v>2449</v>
      </c>
      <c r="BN31" s="56">
        <v>147730.73699999999</v>
      </c>
      <c r="BO31" s="56"/>
      <c r="BP31" s="57">
        <v>42817</v>
      </c>
      <c r="BQ31" s="57"/>
      <c r="BR31" s="57"/>
      <c r="BS31" s="56"/>
      <c r="BT31" s="56" t="s">
        <v>2449</v>
      </c>
      <c r="BU31" s="56">
        <v>154686</v>
      </c>
      <c r="BV31" s="56"/>
      <c r="BW31" s="57">
        <v>43100</v>
      </c>
      <c r="BX31" s="82" t="s">
        <v>2415</v>
      </c>
      <c r="BY31" s="57"/>
      <c r="BZ31" s="56"/>
      <c r="CA31" s="80" t="s">
        <v>2735</v>
      </c>
    </row>
    <row r="32" spans="1:86" x14ac:dyDescent="0.25">
      <c r="A32">
        <v>1003</v>
      </c>
      <c r="B32" t="s">
        <v>58</v>
      </c>
      <c r="C32" t="s">
        <v>543</v>
      </c>
      <c r="D32" s="40" t="s">
        <v>2415</v>
      </c>
      <c r="E32" s="58"/>
      <c r="F32" s="58"/>
      <c r="J32" s="59"/>
      <c r="K32" s="59"/>
      <c r="L32" s="57"/>
      <c r="M32" s="57"/>
      <c r="N32" s="57"/>
      <c r="O32" s="60"/>
      <c r="P32" s="61"/>
      <c r="Q32" s="56"/>
      <c r="R32" s="56"/>
      <c r="S32" s="57"/>
      <c r="T32" s="57"/>
      <c r="U32" s="57"/>
      <c r="V32" s="56"/>
      <c r="W32" s="56"/>
      <c r="X32" s="56"/>
      <c r="Y32" s="56"/>
      <c r="Z32" s="57"/>
      <c r="AA32" s="57"/>
      <c r="AB32" s="57"/>
      <c r="AC32" s="56"/>
      <c r="AD32" s="56"/>
      <c r="AE32" s="56">
        <v>462.83974999999998</v>
      </c>
      <c r="AF32" s="56"/>
      <c r="AG32" s="57">
        <v>40908</v>
      </c>
      <c r="AH32" s="57"/>
      <c r="AI32" s="57"/>
      <c r="AJ32" s="56" t="s">
        <v>2450</v>
      </c>
      <c r="AK32" s="56" t="s">
        <v>2451</v>
      </c>
      <c r="AL32" s="56">
        <v>503.71564999999998</v>
      </c>
      <c r="AM32" s="56"/>
      <c r="AN32" s="57">
        <v>41274</v>
      </c>
      <c r="AO32" s="57"/>
      <c r="AP32" s="57"/>
      <c r="AQ32" s="56" t="s">
        <v>2450</v>
      </c>
      <c r="AR32" s="56" t="s">
        <v>2451</v>
      </c>
      <c r="AS32" s="56">
        <v>638.23098000000005</v>
      </c>
      <c r="AT32" s="56"/>
      <c r="AU32" s="57">
        <v>41834</v>
      </c>
      <c r="AV32" s="57"/>
      <c r="AW32" s="57"/>
      <c r="AX32" s="56" t="s">
        <v>2450</v>
      </c>
      <c r="AY32" s="56" t="s">
        <v>2451</v>
      </c>
      <c r="AZ32" s="56">
        <v>1022.67274</v>
      </c>
      <c r="BA32" s="56"/>
      <c r="BB32" s="57">
        <v>42096</v>
      </c>
      <c r="BC32" s="57"/>
      <c r="BD32" s="57"/>
      <c r="BE32" s="56" t="s">
        <v>2450</v>
      </c>
      <c r="BF32" s="56" t="s">
        <v>2451</v>
      </c>
      <c r="BG32" s="56">
        <v>1046.2976799999999</v>
      </c>
      <c r="BH32" s="56"/>
      <c r="BI32" s="57">
        <v>42484</v>
      </c>
      <c r="BJ32" s="57"/>
      <c r="BK32" s="57"/>
      <c r="BL32" s="56" t="s">
        <v>2450</v>
      </c>
      <c r="BM32" s="56" t="s">
        <v>2451</v>
      </c>
      <c r="BN32" s="56">
        <v>1462.6935000000001</v>
      </c>
      <c r="BO32" s="56"/>
      <c r="BP32" s="57">
        <v>42844</v>
      </c>
      <c r="BQ32" s="57"/>
      <c r="BR32" s="57"/>
      <c r="BS32" s="56" t="s">
        <v>2450</v>
      </c>
      <c r="BT32" s="56" t="s">
        <v>2451</v>
      </c>
      <c r="BU32" s="56">
        <v>2628</v>
      </c>
      <c r="BV32" s="56"/>
      <c r="BW32" s="10">
        <v>43100</v>
      </c>
      <c r="BX32" s="82" t="s">
        <v>2415</v>
      </c>
      <c r="BY32" s="57"/>
      <c r="BZ32" s="56"/>
      <c r="CA32" s="80" t="s">
        <v>2735</v>
      </c>
    </row>
    <row r="33" spans="1:79" ht="14.25" customHeight="1" x14ac:dyDescent="0.25">
      <c r="A33">
        <v>1057</v>
      </c>
      <c r="B33" t="s">
        <v>60</v>
      </c>
      <c r="C33" t="s">
        <v>543</v>
      </c>
      <c r="D33" s="40" t="s">
        <v>2415</v>
      </c>
      <c r="E33" s="58"/>
      <c r="F33" s="58"/>
      <c r="J33" s="59"/>
      <c r="K33" s="59"/>
      <c r="L33" s="57"/>
      <c r="M33" s="57"/>
      <c r="N33" s="57"/>
      <c r="O33" s="60"/>
      <c r="P33" s="61"/>
      <c r="Q33" s="56"/>
      <c r="R33" s="56"/>
      <c r="S33" s="57"/>
      <c r="T33" s="57"/>
      <c r="U33" s="57"/>
      <c r="V33" s="56"/>
      <c r="W33" s="56"/>
      <c r="X33" s="56"/>
      <c r="Y33" s="56"/>
      <c r="Z33" s="57"/>
      <c r="AA33" s="57"/>
      <c r="AB33" s="57"/>
      <c r="AC33" s="56"/>
      <c r="AD33" s="56"/>
      <c r="AE33" s="56"/>
      <c r="AF33" s="56"/>
      <c r="AG33" s="57"/>
      <c r="AH33" s="57"/>
      <c r="AI33" s="57"/>
      <c r="AJ33" s="56"/>
      <c r="AK33" s="56"/>
      <c r="AL33" s="56"/>
      <c r="AM33" s="56"/>
      <c r="AN33" s="57"/>
      <c r="AO33" s="57"/>
      <c r="AP33" s="57"/>
      <c r="AQ33" s="56"/>
      <c r="AR33" s="56"/>
      <c r="AS33" s="56"/>
      <c r="AT33" s="56"/>
      <c r="AU33" s="57"/>
      <c r="AV33" s="57"/>
      <c r="AW33" s="57"/>
      <c r="AX33" s="56"/>
      <c r="AY33" s="56"/>
      <c r="AZ33" s="56"/>
      <c r="BA33" s="56"/>
      <c r="BB33" s="57"/>
      <c r="BC33" s="57"/>
      <c r="BD33" s="57"/>
      <c r="BE33" s="56"/>
      <c r="BF33" s="56"/>
      <c r="BG33" s="56">
        <v>3106</v>
      </c>
      <c r="BH33" s="56"/>
      <c r="BI33" s="57">
        <v>42458</v>
      </c>
      <c r="BJ33" s="57"/>
      <c r="BK33" s="57"/>
      <c r="BL33" s="56" t="s">
        <v>2452</v>
      </c>
      <c r="BM33" s="56" t="s">
        <v>2453</v>
      </c>
      <c r="BN33" s="56">
        <v>3760</v>
      </c>
      <c r="BO33" s="56"/>
      <c r="BP33" s="57">
        <v>42822</v>
      </c>
      <c r="BQ33" s="57"/>
      <c r="BR33" s="57"/>
      <c r="BS33" s="56" t="s">
        <v>2452</v>
      </c>
      <c r="BT33" s="56" t="s">
        <v>2453</v>
      </c>
      <c r="BU33" s="56">
        <v>4080</v>
      </c>
      <c r="BV33" s="56"/>
      <c r="BW33" s="10">
        <v>43100</v>
      </c>
      <c r="BX33" s="82" t="s">
        <v>2413</v>
      </c>
      <c r="BY33" s="57"/>
      <c r="BZ33" s="56"/>
      <c r="CA33" s="80" t="s">
        <v>2748</v>
      </c>
    </row>
    <row r="34" spans="1:79" ht="14.25" customHeight="1" x14ac:dyDescent="0.25">
      <c r="A34">
        <v>713</v>
      </c>
      <c r="B34" t="s">
        <v>61</v>
      </c>
      <c r="C34"/>
      <c r="E34" s="58"/>
      <c r="F34" s="58"/>
      <c r="J34" s="59"/>
      <c r="K34" s="59"/>
      <c r="L34" s="57"/>
      <c r="M34" s="57"/>
      <c r="N34" s="57"/>
      <c r="O34" s="60"/>
      <c r="P34" s="61"/>
      <c r="Q34" s="56"/>
      <c r="R34" s="56"/>
      <c r="S34" s="57"/>
      <c r="T34" s="57"/>
      <c r="U34" s="57"/>
      <c r="V34" s="56"/>
      <c r="W34" s="56"/>
      <c r="X34" s="56"/>
      <c r="Y34" s="56"/>
      <c r="Z34" s="57"/>
      <c r="AA34" s="57"/>
      <c r="AB34" s="57"/>
      <c r="AC34" s="56"/>
      <c r="AD34" s="56"/>
      <c r="AE34" s="56"/>
      <c r="AF34" s="56"/>
      <c r="AG34" s="57"/>
      <c r="AH34" s="57"/>
      <c r="AI34" s="57"/>
      <c r="AJ34" s="56"/>
      <c r="AK34" s="56"/>
      <c r="AL34" s="56"/>
      <c r="AM34" s="56"/>
      <c r="AN34" s="57"/>
      <c r="AO34" s="57"/>
      <c r="AP34" s="57"/>
      <c r="AQ34" s="56"/>
      <c r="AR34" s="56"/>
      <c r="AS34" s="56"/>
      <c r="AT34" s="56"/>
      <c r="AU34" s="57"/>
      <c r="AV34" s="57"/>
      <c r="AW34" s="57"/>
      <c r="AX34" s="56"/>
      <c r="AY34" s="56"/>
      <c r="AZ34" s="56"/>
      <c r="BA34" s="56"/>
      <c r="BB34" s="57"/>
      <c r="BC34" s="57"/>
      <c r="BD34" s="57"/>
      <c r="BE34" s="56"/>
      <c r="BF34" s="56"/>
      <c r="BG34" s="56"/>
      <c r="BH34" s="56"/>
      <c r="BI34" s="57"/>
      <c r="BJ34" s="57"/>
      <c r="BK34" s="57"/>
      <c r="BL34" s="56"/>
      <c r="BM34" s="56"/>
      <c r="BN34" s="56"/>
      <c r="BO34" s="56"/>
      <c r="BP34" s="57"/>
      <c r="BQ34" s="57"/>
      <c r="BR34" s="57"/>
      <c r="BS34" s="56"/>
      <c r="BT34" s="56"/>
      <c r="BU34" s="56"/>
      <c r="BV34" s="56">
        <v>5</v>
      </c>
      <c r="BW34" s="57"/>
      <c r="BX34" s="57"/>
      <c r="BY34" s="57"/>
      <c r="BZ34" s="56"/>
      <c r="CA34" s="56"/>
    </row>
    <row r="35" spans="1:79" ht="14.25" customHeight="1" x14ac:dyDescent="0.25">
      <c r="A35">
        <v>746</v>
      </c>
      <c r="B35" t="s">
        <v>62</v>
      </c>
      <c r="C35" t="s">
        <v>547</v>
      </c>
      <c r="D35" s="40" t="s">
        <v>2415</v>
      </c>
      <c r="E35" s="58"/>
      <c r="F35" s="58"/>
      <c r="J35" s="59">
        <v>337.68099999999998</v>
      </c>
      <c r="K35" s="59"/>
      <c r="L35" s="57">
        <v>39902</v>
      </c>
      <c r="M35" s="57"/>
      <c r="N35" s="57"/>
      <c r="O35" s="60"/>
      <c r="P35" s="61" t="s">
        <v>2430</v>
      </c>
      <c r="Q35" s="56">
        <v>1730.0129999999999</v>
      </c>
      <c r="R35" s="56"/>
      <c r="S35" s="57">
        <v>40268</v>
      </c>
      <c r="T35" s="57"/>
      <c r="U35" s="57"/>
      <c r="V35" s="56"/>
      <c r="W35" s="56" t="s">
        <v>2430</v>
      </c>
      <c r="X35" s="56">
        <v>6348.06</v>
      </c>
      <c r="Y35" s="56"/>
      <c r="Z35" s="57">
        <v>40633</v>
      </c>
      <c r="AA35" s="57"/>
      <c r="AB35" s="57"/>
      <c r="AC35" s="56"/>
      <c r="AD35" s="56" t="s">
        <v>2430</v>
      </c>
      <c r="AE35" s="56">
        <v>2654.4540000000002</v>
      </c>
      <c r="AF35" s="56"/>
      <c r="AG35" s="57">
        <v>40997</v>
      </c>
      <c r="AH35" s="57"/>
      <c r="AI35" s="57"/>
      <c r="AJ35" s="56"/>
      <c r="AK35" s="56" t="s">
        <v>2430</v>
      </c>
      <c r="AL35" s="56">
        <v>3727.3789999999999</v>
      </c>
      <c r="AM35" s="56"/>
      <c r="AN35" s="57">
        <v>41381</v>
      </c>
      <c r="AO35" s="57"/>
      <c r="AP35" s="57"/>
      <c r="AQ35" s="56"/>
      <c r="AR35" s="56" t="s">
        <v>2430</v>
      </c>
      <c r="AS35" s="56">
        <v>6406.4549999999999</v>
      </c>
      <c r="AT35" s="56"/>
      <c r="AU35" s="57">
        <v>41725</v>
      </c>
      <c r="AV35" s="57"/>
      <c r="AW35" s="57"/>
      <c r="AX35" s="56"/>
      <c r="AY35" s="56" t="s">
        <v>2430</v>
      </c>
      <c r="AZ35" s="56">
        <v>8925.9419999999991</v>
      </c>
      <c r="BA35" s="56"/>
      <c r="BB35" s="57">
        <v>42093</v>
      </c>
      <c r="BC35" s="57"/>
      <c r="BD35" s="57"/>
      <c r="BE35" s="56"/>
      <c r="BF35" s="56" t="s">
        <v>2430</v>
      </c>
      <c r="BG35" s="56">
        <v>13502.957</v>
      </c>
      <c r="BH35" s="56"/>
      <c r="BI35" s="57">
        <v>42459</v>
      </c>
      <c r="BJ35" s="57"/>
      <c r="BK35" s="57"/>
      <c r="BL35" s="56"/>
      <c r="BM35" s="56" t="s">
        <v>2430</v>
      </c>
      <c r="BN35" s="56">
        <v>17354.832999999999</v>
      </c>
      <c r="BO35" s="56"/>
      <c r="BP35" s="57">
        <v>42824</v>
      </c>
      <c r="BQ35" s="57"/>
      <c r="BR35" s="57"/>
      <c r="BS35" s="56"/>
      <c r="BT35" s="56" t="s">
        <v>2430</v>
      </c>
      <c r="BU35" s="56">
        <v>21192.371999999999</v>
      </c>
      <c r="BV35" s="56"/>
      <c r="BW35" s="57">
        <v>43100</v>
      </c>
      <c r="BX35" s="82" t="s">
        <v>2415</v>
      </c>
      <c r="BY35" s="57"/>
      <c r="BZ35" s="56"/>
      <c r="CA35" s="80" t="s">
        <v>2735</v>
      </c>
    </row>
    <row r="36" spans="1:79" ht="14.25" customHeight="1" x14ac:dyDescent="0.25">
      <c r="A36">
        <v>1060</v>
      </c>
      <c r="B36" t="s">
        <v>63</v>
      </c>
      <c r="C36" t="s">
        <v>543</v>
      </c>
      <c r="D36" s="40" t="s">
        <v>2415</v>
      </c>
      <c r="E36" s="58"/>
      <c r="F36" s="58"/>
      <c r="J36" s="59">
        <v>220.88</v>
      </c>
      <c r="K36" s="59"/>
      <c r="L36" s="57">
        <v>39813</v>
      </c>
      <c r="M36" s="57"/>
      <c r="N36" s="57"/>
      <c r="O36" s="60" t="s">
        <v>2454</v>
      </c>
      <c r="P36" s="61" t="s">
        <v>2455</v>
      </c>
      <c r="Q36" s="56">
        <v>313.56299999999999</v>
      </c>
      <c r="R36" s="56"/>
      <c r="S36" s="57">
        <v>40266</v>
      </c>
      <c r="T36" s="57"/>
      <c r="U36" s="57"/>
      <c r="V36" s="56" t="s">
        <v>2454</v>
      </c>
      <c r="W36" s="56" t="s">
        <v>2455</v>
      </c>
      <c r="X36" s="56">
        <v>500.47084999999998</v>
      </c>
      <c r="Y36" s="56"/>
      <c r="Z36" s="57">
        <v>40601</v>
      </c>
      <c r="AA36" s="57"/>
      <c r="AB36" s="57"/>
      <c r="AC36" s="56" t="s">
        <v>2454</v>
      </c>
      <c r="AD36" s="56" t="s">
        <v>2455</v>
      </c>
      <c r="AE36" s="56">
        <v>1026.0082399999999</v>
      </c>
      <c r="AF36" s="56"/>
      <c r="AG36" s="57">
        <v>40976</v>
      </c>
      <c r="AH36" s="57"/>
      <c r="AI36" s="57"/>
      <c r="AJ36" s="56" t="s">
        <v>2454</v>
      </c>
      <c r="AK36" s="56" t="s">
        <v>2455</v>
      </c>
      <c r="AL36" s="56">
        <v>1771.5457799999999</v>
      </c>
      <c r="AM36" s="56"/>
      <c r="AN36" s="57">
        <v>41354</v>
      </c>
      <c r="AO36" s="57"/>
      <c r="AP36" s="57"/>
      <c r="AQ36" s="56" t="s">
        <v>2454</v>
      </c>
      <c r="AR36" s="56" t="s">
        <v>2455</v>
      </c>
      <c r="AS36" s="56">
        <v>3133.2728000000002</v>
      </c>
      <c r="AT36" s="56"/>
      <c r="AU36" s="57">
        <v>41724</v>
      </c>
      <c r="AV36" s="57"/>
      <c r="AW36" s="57"/>
      <c r="AX36" s="56" t="s">
        <v>2454</v>
      </c>
      <c r="AY36" s="56" t="s">
        <v>2455</v>
      </c>
      <c r="AZ36" s="56">
        <v>3449.15789</v>
      </c>
      <c r="BA36" s="56"/>
      <c r="BB36" s="57">
        <v>42118</v>
      </c>
      <c r="BC36" s="57"/>
      <c r="BD36" s="57"/>
      <c r="BE36" s="56" t="s">
        <v>2454</v>
      </c>
      <c r="BF36" s="56" t="s">
        <v>2455</v>
      </c>
      <c r="BG36" s="56">
        <v>5214.2602699999998</v>
      </c>
      <c r="BH36" s="56"/>
      <c r="BI36" s="57">
        <v>42474</v>
      </c>
      <c r="BJ36" s="57"/>
      <c r="BK36" s="57"/>
      <c r="BL36" s="56" t="s">
        <v>2454</v>
      </c>
      <c r="BM36" s="56" t="s">
        <v>2455</v>
      </c>
      <c r="BN36" s="56">
        <v>8892.28514</v>
      </c>
      <c r="BO36" s="56"/>
      <c r="BP36" s="57">
        <v>42836</v>
      </c>
      <c r="BQ36" s="57"/>
      <c r="BR36" s="57"/>
      <c r="BS36" s="56" t="s">
        <v>2454</v>
      </c>
      <c r="BT36" s="56" t="s">
        <v>2455</v>
      </c>
      <c r="BU36" s="56">
        <v>13767.28608</v>
      </c>
      <c r="BV36" s="56"/>
      <c r="BW36" s="10">
        <v>43100</v>
      </c>
      <c r="BX36" s="82" t="s">
        <v>2415</v>
      </c>
      <c r="BY36" s="57"/>
      <c r="BZ36" s="56"/>
      <c r="CA36" s="80" t="s">
        <v>2735</v>
      </c>
    </row>
    <row r="37" spans="1:79" ht="14.25" customHeight="1" x14ac:dyDescent="0.25">
      <c r="A37">
        <v>1061</v>
      </c>
      <c r="B37" t="s">
        <v>64</v>
      </c>
      <c r="C37" t="s">
        <v>543</v>
      </c>
      <c r="D37" s="40" t="s">
        <v>2415</v>
      </c>
      <c r="E37" s="58"/>
      <c r="F37" s="58"/>
      <c r="J37" s="59"/>
      <c r="K37" s="59"/>
      <c r="L37" s="57"/>
      <c r="M37" s="57"/>
      <c r="N37" s="57"/>
      <c r="O37" s="60"/>
      <c r="P37" s="61"/>
      <c r="Q37" s="56"/>
      <c r="R37" s="56"/>
      <c r="S37" s="57"/>
      <c r="T37" s="57"/>
      <c r="U37" s="57"/>
      <c r="V37" s="56"/>
      <c r="W37" s="56"/>
      <c r="X37" s="56"/>
      <c r="Y37" s="56"/>
      <c r="Z37" s="57"/>
      <c r="AA37" s="57"/>
      <c r="AB37" s="57"/>
      <c r="AC37" s="56"/>
      <c r="AD37" s="56"/>
      <c r="AE37" s="56"/>
      <c r="AF37" s="56"/>
      <c r="AG37" s="57"/>
      <c r="AH37" s="57"/>
      <c r="AI37" s="57"/>
      <c r="AJ37" s="56"/>
      <c r="AK37" s="56"/>
      <c r="AL37" s="56"/>
      <c r="AM37" s="56"/>
      <c r="AN37" s="57"/>
      <c r="AO37" s="57"/>
      <c r="AP37" s="57"/>
      <c r="AQ37" s="56"/>
      <c r="AR37" s="56"/>
      <c r="AS37" s="56">
        <v>771.99027000000001</v>
      </c>
      <c r="AT37" s="56"/>
      <c r="AU37" s="57">
        <v>41751</v>
      </c>
      <c r="AV37" s="57"/>
      <c r="AW37" s="57"/>
      <c r="AX37" s="56" t="s">
        <v>2456</v>
      </c>
      <c r="AY37" s="56" t="s">
        <v>2457</v>
      </c>
      <c r="AZ37" s="56">
        <v>800.39171363000003</v>
      </c>
      <c r="BA37" s="56"/>
      <c r="BB37" s="57">
        <v>42068</v>
      </c>
      <c r="BC37" s="57"/>
      <c r="BD37" s="57"/>
      <c r="BE37" s="56" t="s">
        <v>2456</v>
      </c>
      <c r="BF37" s="56" t="s">
        <v>2457</v>
      </c>
      <c r="BG37" s="56">
        <v>1255.5876842499999</v>
      </c>
      <c r="BH37" s="56"/>
      <c r="BI37" s="57">
        <v>42486</v>
      </c>
      <c r="BJ37" s="57"/>
      <c r="BK37" s="57"/>
      <c r="BL37" s="56" t="s">
        <v>2456</v>
      </c>
      <c r="BM37" s="56" t="s">
        <v>2457</v>
      </c>
      <c r="BN37" s="56">
        <v>1079.1765492734157</v>
      </c>
      <c r="BO37" s="56"/>
      <c r="BP37" s="57">
        <v>42844</v>
      </c>
      <c r="BQ37" s="57"/>
      <c r="BR37" s="57"/>
      <c r="BS37" s="56"/>
      <c r="BT37" s="56" t="s">
        <v>2458</v>
      </c>
      <c r="BU37" s="56">
        <v>1805.2713679999999</v>
      </c>
      <c r="BV37" s="56"/>
      <c r="BW37" s="57">
        <v>43100</v>
      </c>
      <c r="BX37" s="82" t="s">
        <v>2415</v>
      </c>
      <c r="BY37" s="57"/>
      <c r="BZ37" s="56"/>
      <c r="CA37" s="80" t="s">
        <v>2752</v>
      </c>
    </row>
    <row r="38" spans="1:79" ht="14.25" customHeight="1" x14ac:dyDescent="0.25">
      <c r="A38">
        <v>10113</v>
      </c>
      <c r="B38" t="s">
        <v>65</v>
      </c>
      <c r="C38" t="s">
        <v>543</v>
      </c>
      <c r="E38" s="58"/>
      <c r="F38" s="58"/>
      <c r="J38" s="59"/>
      <c r="K38" s="59"/>
      <c r="L38" s="57"/>
      <c r="M38" s="57"/>
      <c r="N38" s="57"/>
      <c r="O38" s="60"/>
      <c r="P38" s="61"/>
      <c r="Q38" s="56"/>
      <c r="R38" s="56"/>
      <c r="S38" s="57"/>
      <c r="T38" s="57"/>
      <c r="U38" s="57"/>
      <c r="V38" s="56"/>
      <c r="W38" s="56"/>
      <c r="X38" s="56"/>
      <c r="Y38" s="56"/>
      <c r="Z38" s="57"/>
      <c r="AA38" s="57"/>
      <c r="AB38" s="57"/>
      <c r="AC38" s="56"/>
      <c r="AD38" s="56"/>
      <c r="AE38" s="56"/>
      <c r="AF38" s="56"/>
      <c r="AG38" s="57"/>
      <c r="AH38" s="57"/>
      <c r="AI38" s="57"/>
      <c r="AJ38" s="56"/>
      <c r="AK38" s="56"/>
      <c r="AL38" s="56"/>
      <c r="AM38" s="56"/>
      <c r="AN38" s="57"/>
      <c r="AO38" s="57"/>
      <c r="AP38" s="57"/>
      <c r="AQ38" s="56"/>
      <c r="AR38" s="56"/>
      <c r="AS38" s="56"/>
      <c r="AT38" s="56"/>
      <c r="AU38" s="57"/>
      <c r="AV38" s="57"/>
      <c r="AW38" s="57"/>
      <c r="AX38" s="56"/>
      <c r="AY38" s="56"/>
      <c r="AZ38" s="56"/>
      <c r="BA38" s="56"/>
      <c r="BB38" s="57"/>
      <c r="BC38" s="57"/>
      <c r="BD38" s="57"/>
      <c r="BE38" s="56"/>
      <c r="BF38" s="56"/>
      <c r="BG38" s="56"/>
      <c r="BH38" s="56"/>
      <c r="BI38" s="57"/>
      <c r="BJ38" s="57"/>
      <c r="BK38" s="57"/>
      <c r="BL38" s="56"/>
      <c r="BM38" s="56"/>
      <c r="BN38" s="56"/>
      <c r="BO38" s="56"/>
      <c r="BP38" s="57"/>
      <c r="BQ38" s="57"/>
      <c r="BR38" s="57"/>
      <c r="BS38" s="56"/>
      <c r="BT38" s="56"/>
      <c r="BU38" s="56"/>
      <c r="BV38" s="56">
        <v>3</v>
      </c>
      <c r="BW38" s="57">
        <v>43100</v>
      </c>
      <c r="BX38" s="57"/>
      <c r="BY38" s="57"/>
      <c r="BZ38" s="56"/>
      <c r="CA38" s="56"/>
    </row>
    <row r="39" spans="1:79" ht="14.25" customHeight="1" x14ac:dyDescent="0.25">
      <c r="A39">
        <v>1129</v>
      </c>
      <c r="B39" t="s">
        <v>66</v>
      </c>
      <c r="C39" t="s">
        <v>543</v>
      </c>
      <c r="D39" s="40" t="s">
        <v>2415</v>
      </c>
      <c r="E39" s="58"/>
      <c r="F39" s="58"/>
      <c r="J39" s="59"/>
      <c r="K39" s="59"/>
      <c r="L39" s="57"/>
      <c r="M39" s="57"/>
      <c r="N39" s="57"/>
      <c r="O39" s="60"/>
      <c r="P39" s="61"/>
      <c r="Q39" s="56"/>
      <c r="R39" s="56"/>
      <c r="S39" s="57"/>
      <c r="T39" s="57"/>
      <c r="U39" s="57"/>
      <c r="V39" s="56"/>
      <c r="W39" s="56"/>
      <c r="X39" s="56"/>
      <c r="Y39" s="56"/>
      <c r="Z39" s="57"/>
      <c r="AA39" s="57"/>
      <c r="AB39" s="57"/>
      <c r="AC39" s="56"/>
      <c r="AD39" s="56"/>
      <c r="AE39" s="56"/>
      <c r="AF39" s="56"/>
      <c r="AG39" s="57"/>
      <c r="AH39" s="57"/>
      <c r="AI39" s="57"/>
      <c r="AJ39" s="56"/>
      <c r="AK39" s="56"/>
      <c r="AL39" s="56"/>
      <c r="AM39" s="56"/>
      <c r="AN39" s="57"/>
      <c r="AO39" s="57"/>
      <c r="AP39" s="57"/>
      <c r="AQ39" s="56"/>
      <c r="AR39" s="56"/>
      <c r="AS39" s="56"/>
      <c r="AT39" s="56"/>
      <c r="AU39" s="57"/>
      <c r="AV39" s="57"/>
      <c r="AW39" s="57"/>
      <c r="AX39" s="56"/>
      <c r="AY39" s="56"/>
      <c r="AZ39" s="56">
        <v>2697.2830062399998</v>
      </c>
      <c r="BA39" s="56"/>
      <c r="BB39" s="57">
        <v>42069</v>
      </c>
      <c r="BC39" s="57"/>
      <c r="BD39" s="57"/>
      <c r="BE39" s="56" t="s">
        <v>2459</v>
      </c>
      <c r="BF39" s="56" t="s">
        <v>2460</v>
      </c>
      <c r="BG39" s="56">
        <v>3036.4692934899999</v>
      </c>
      <c r="BH39" s="56"/>
      <c r="BI39" s="57">
        <v>42433</v>
      </c>
      <c r="BJ39" s="57"/>
      <c r="BK39" s="57"/>
      <c r="BL39" s="56" t="s">
        <v>2459</v>
      </c>
      <c r="BM39" s="56" t="s">
        <v>2460</v>
      </c>
      <c r="BN39" s="56">
        <v>3058.3355200000001</v>
      </c>
      <c r="BO39" s="56"/>
      <c r="BP39" s="57">
        <v>42822</v>
      </c>
      <c r="BQ39" s="57"/>
      <c r="BR39" s="57"/>
      <c r="BS39" s="56"/>
      <c r="BT39" s="56" t="s">
        <v>2436</v>
      </c>
      <c r="BU39" s="56">
        <v>3279.8313450000001</v>
      </c>
      <c r="BV39" s="56"/>
      <c r="BW39" s="10">
        <v>43100</v>
      </c>
      <c r="BX39" s="82" t="s">
        <v>2415</v>
      </c>
      <c r="BY39" s="57"/>
      <c r="BZ39" s="56"/>
      <c r="CA39" s="80" t="s">
        <v>2753</v>
      </c>
    </row>
    <row r="40" spans="1:79" ht="14.25" customHeight="1" x14ac:dyDescent="0.25">
      <c r="A40">
        <v>1131</v>
      </c>
      <c r="B40" t="s">
        <v>67</v>
      </c>
      <c r="C40" t="s">
        <v>547</v>
      </c>
      <c r="D40" s="40" t="s">
        <v>2415</v>
      </c>
      <c r="E40" s="58"/>
      <c r="F40" s="58"/>
      <c r="J40" s="59">
        <v>2416.5234540000001</v>
      </c>
      <c r="K40" s="59"/>
      <c r="L40" s="57">
        <v>39689</v>
      </c>
      <c r="M40" s="57"/>
      <c r="N40" s="57"/>
      <c r="O40" s="60" t="s">
        <v>2461</v>
      </c>
      <c r="P40" s="61" t="s">
        <v>2435</v>
      </c>
      <c r="Q40" s="56">
        <v>463.34938</v>
      </c>
      <c r="R40" s="56"/>
      <c r="S40" s="57">
        <v>40107</v>
      </c>
      <c r="T40" s="57"/>
      <c r="U40" s="57"/>
      <c r="V40" s="56" t="s">
        <v>2461</v>
      </c>
      <c r="W40" s="56" t="s">
        <v>2435</v>
      </c>
      <c r="X40" s="56">
        <v>408.86291799999998</v>
      </c>
      <c r="Y40" s="56"/>
      <c r="Z40" s="57">
        <v>40417</v>
      </c>
      <c r="AA40" s="57"/>
      <c r="AB40" s="57"/>
      <c r="AC40" s="56" t="s">
        <v>2461</v>
      </c>
      <c r="AD40" s="56" t="s">
        <v>2435</v>
      </c>
      <c r="AE40" s="56">
        <v>230.15035</v>
      </c>
      <c r="AF40" s="56"/>
      <c r="AG40" s="57">
        <v>40784</v>
      </c>
      <c r="AH40" s="57"/>
      <c r="AI40" s="57"/>
      <c r="AJ40" s="56" t="s">
        <v>2461</v>
      </c>
      <c r="AK40" s="56" t="s">
        <v>2435</v>
      </c>
      <c r="AL40" s="56">
        <v>300.18347999999997</v>
      </c>
      <c r="AM40" s="56"/>
      <c r="AN40" s="57">
        <v>41150</v>
      </c>
      <c r="AO40" s="57"/>
      <c r="AP40" s="57"/>
      <c r="AQ40" s="56" t="s">
        <v>2461</v>
      </c>
      <c r="AR40" s="56" t="s">
        <v>2435</v>
      </c>
      <c r="AS40" s="56">
        <v>397.35095999999999</v>
      </c>
      <c r="AT40" s="56"/>
      <c r="AU40" s="57">
        <v>41515</v>
      </c>
      <c r="AV40" s="57"/>
      <c r="AW40" s="57"/>
      <c r="AX40" s="56" t="s">
        <v>2461</v>
      </c>
      <c r="AY40" s="56" t="s">
        <v>2435</v>
      </c>
      <c r="AZ40" s="56">
        <v>1050.7550000000001</v>
      </c>
      <c r="BA40" s="56"/>
      <c r="BB40" s="57">
        <v>42062</v>
      </c>
      <c r="BC40" s="57"/>
      <c r="BD40" s="57"/>
      <c r="BE40" s="56" t="s">
        <v>2461</v>
      </c>
      <c r="BF40" s="56" t="s">
        <v>2435</v>
      </c>
      <c r="BG40" s="56">
        <v>1815.15</v>
      </c>
      <c r="BH40" s="56"/>
      <c r="BI40" s="57">
        <v>42419</v>
      </c>
      <c r="BJ40" s="57"/>
      <c r="BK40" s="57"/>
      <c r="BL40" s="56" t="s">
        <v>2461</v>
      </c>
      <c r="BM40" s="56" t="s">
        <v>2435</v>
      </c>
      <c r="BN40" s="56">
        <v>2494.0369999999998</v>
      </c>
      <c r="BO40" s="56"/>
      <c r="BP40" s="57">
        <v>42789</v>
      </c>
      <c r="BQ40" s="57"/>
      <c r="BR40" s="57"/>
      <c r="BS40" s="56" t="s">
        <v>2461</v>
      </c>
      <c r="BT40" s="56" t="s">
        <v>2435</v>
      </c>
      <c r="BU40">
        <v>3591.6329999999998</v>
      </c>
      <c r="BV40" s="56"/>
      <c r="BW40" s="57">
        <v>43100</v>
      </c>
      <c r="BX40" s="82" t="s">
        <v>2415</v>
      </c>
      <c r="BY40" s="57"/>
      <c r="BZ40" s="56"/>
      <c r="CA40" s="80" t="s">
        <v>2735</v>
      </c>
    </row>
    <row r="41" spans="1:79" ht="14.25" customHeight="1" x14ac:dyDescent="0.25">
      <c r="A41">
        <v>8680</v>
      </c>
      <c r="B41" t="s">
        <v>68</v>
      </c>
      <c r="C41"/>
      <c r="E41" s="58"/>
      <c r="F41" s="58"/>
      <c r="J41" s="59"/>
      <c r="K41" s="59"/>
      <c r="L41" s="57"/>
      <c r="M41" s="57"/>
      <c r="N41" s="57"/>
      <c r="O41" s="60"/>
      <c r="P41" s="61"/>
      <c r="Q41" s="56"/>
      <c r="R41" s="56"/>
      <c r="S41" s="57"/>
      <c r="T41" s="57"/>
      <c r="U41" s="57"/>
      <c r="V41" s="56"/>
      <c r="W41" s="56"/>
      <c r="X41" s="56"/>
      <c r="Y41" s="56"/>
      <c r="Z41" s="57"/>
      <c r="AA41" s="57"/>
      <c r="AB41" s="57"/>
      <c r="AC41" s="56"/>
      <c r="AD41" s="56"/>
      <c r="AE41" s="56"/>
      <c r="AF41" s="56"/>
      <c r="AG41" s="57"/>
      <c r="AH41" s="57"/>
      <c r="AI41" s="57"/>
      <c r="AJ41" s="56"/>
      <c r="AK41" s="56"/>
      <c r="AL41" s="56"/>
      <c r="AM41" s="56"/>
      <c r="AN41" s="57"/>
      <c r="AO41" s="57"/>
      <c r="AP41" s="57"/>
      <c r="AQ41" s="56"/>
      <c r="AR41" s="56"/>
      <c r="AS41" s="56"/>
      <c r="AT41" s="56"/>
      <c r="AU41" s="57"/>
      <c r="AV41" s="57"/>
      <c r="AW41" s="57"/>
      <c r="AX41" s="56"/>
      <c r="AY41" s="56"/>
      <c r="AZ41" s="56"/>
      <c r="BA41" s="56"/>
      <c r="BB41" s="57"/>
      <c r="BC41" s="57"/>
      <c r="BD41" s="57"/>
      <c r="BE41" s="56"/>
      <c r="BF41" s="56"/>
      <c r="BG41" s="56"/>
      <c r="BH41" s="56"/>
      <c r="BI41" s="57"/>
      <c r="BJ41" s="57"/>
      <c r="BK41" s="57"/>
      <c r="BL41" s="56"/>
      <c r="BM41" s="56"/>
      <c r="BN41" s="56"/>
      <c r="BO41" s="56"/>
      <c r="BP41" s="57"/>
      <c r="BQ41" s="57"/>
      <c r="BR41" s="57"/>
      <c r="BS41" s="56"/>
      <c r="BT41" s="56"/>
      <c r="BU41" s="56"/>
      <c r="BV41" s="56">
        <v>4</v>
      </c>
      <c r="BW41" s="57"/>
      <c r="BX41" s="57"/>
      <c r="BY41" s="57"/>
      <c r="BZ41" s="56"/>
      <c r="CA41" s="56"/>
    </row>
    <row r="42" spans="1:79" ht="14.25" customHeight="1" x14ac:dyDescent="0.25">
      <c r="A42">
        <v>717</v>
      </c>
      <c r="B42" t="s">
        <v>69</v>
      </c>
      <c r="C42" t="s">
        <v>543</v>
      </c>
      <c r="D42" s="40" t="s">
        <v>2415</v>
      </c>
      <c r="E42" s="58"/>
      <c r="F42" s="58"/>
      <c r="J42" s="59">
        <v>2369.4119999999998</v>
      </c>
      <c r="K42" s="59"/>
      <c r="L42" s="57">
        <v>39813</v>
      </c>
      <c r="M42" s="57"/>
      <c r="N42" s="57"/>
      <c r="O42" s="60"/>
      <c r="P42" s="61" t="s">
        <v>2430</v>
      </c>
      <c r="Q42" s="56">
        <v>2729.38</v>
      </c>
      <c r="R42" s="56"/>
      <c r="S42" s="57">
        <v>40241</v>
      </c>
      <c r="T42" s="57"/>
      <c r="U42" s="57"/>
      <c r="V42" s="56"/>
      <c r="W42" s="56" t="s">
        <v>2430</v>
      </c>
      <c r="X42" s="56">
        <v>3280.42137</v>
      </c>
      <c r="Y42" s="56"/>
      <c r="Z42" s="57">
        <v>40631</v>
      </c>
      <c r="AA42" s="57"/>
      <c r="AB42" s="57"/>
      <c r="AC42" s="56"/>
      <c r="AD42" s="56" t="s">
        <v>2430</v>
      </c>
      <c r="AE42" s="56">
        <v>3775.36787</v>
      </c>
      <c r="AF42" s="56"/>
      <c r="AG42" s="57">
        <v>41003</v>
      </c>
      <c r="AH42" s="57"/>
      <c r="AI42" s="57"/>
      <c r="AJ42" s="56"/>
      <c r="AK42" s="56" t="s">
        <v>2430</v>
      </c>
      <c r="AL42" s="56">
        <v>3968.73659</v>
      </c>
      <c r="AM42" s="56"/>
      <c r="AN42" s="57">
        <v>41365</v>
      </c>
      <c r="AO42" s="57"/>
      <c r="AP42" s="57"/>
      <c r="AQ42" s="56"/>
      <c r="AR42" s="56" t="s">
        <v>2430</v>
      </c>
      <c r="AS42" s="56">
        <v>3999.5753599999998</v>
      </c>
      <c r="AT42" s="56"/>
      <c r="AU42" s="57">
        <v>41732</v>
      </c>
      <c r="AV42" s="57"/>
      <c r="AW42" s="57"/>
      <c r="AX42" s="56"/>
      <c r="AY42" s="56" t="s">
        <v>2430</v>
      </c>
      <c r="AZ42" s="56">
        <v>4136.5820199999998</v>
      </c>
      <c r="BA42" s="56"/>
      <c r="BB42" s="57">
        <v>42096</v>
      </c>
      <c r="BC42" s="57"/>
      <c r="BD42" s="57"/>
      <c r="BE42" s="56"/>
      <c r="BF42" s="56" t="s">
        <v>2430</v>
      </c>
      <c r="BG42" s="56">
        <v>4488.09872</v>
      </c>
      <c r="BH42" s="56"/>
      <c r="BI42" s="57">
        <v>42459</v>
      </c>
      <c r="BJ42" s="57"/>
      <c r="BK42" s="57"/>
      <c r="BL42" s="56"/>
      <c r="BM42" s="56" t="s">
        <v>2430</v>
      </c>
      <c r="BN42" s="56">
        <v>4453.6606000000002</v>
      </c>
      <c r="BO42" s="56"/>
      <c r="BP42" s="57">
        <v>42824</v>
      </c>
      <c r="BQ42" s="57"/>
      <c r="BR42" s="57"/>
      <c r="BS42" s="56"/>
      <c r="BT42" s="56" t="s">
        <v>2430</v>
      </c>
      <c r="BU42" s="56">
        <v>4471.5555809999996</v>
      </c>
      <c r="BV42" s="56"/>
      <c r="BW42" s="10">
        <v>43100</v>
      </c>
      <c r="BX42" s="82" t="s">
        <v>2415</v>
      </c>
      <c r="BY42" s="57"/>
      <c r="BZ42" s="56"/>
      <c r="CA42" s="80" t="s">
        <v>2735</v>
      </c>
    </row>
    <row r="43" spans="1:79" ht="14.25" customHeight="1" x14ac:dyDescent="0.25">
      <c r="A43">
        <v>13357</v>
      </c>
      <c r="B43" t="s">
        <v>70</v>
      </c>
      <c r="C43" t="s">
        <v>543</v>
      </c>
      <c r="D43" s="40" t="s">
        <v>2415</v>
      </c>
      <c r="E43" s="58"/>
      <c r="F43" s="58"/>
      <c r="J43" s="59"/>
      <c r="K43" s="59"/>
      <c r="L43" s="57"/>
      <c r="M43" s="57"/>
      <c r="N43" s="57"/>
      <c r="O43" s="60"/>
      <c r="P43" s="61"/>
      <c r="Q43" s="56"/>
      <c r="R43" s="56"/>
      <c r="S43" s="57"/>
      <c r="T43" s="57"/>
      <c r="U43" s="57"/>
      <c r="V43" s="56"/>
      <c r="W43" s="56"/>
      <c r="X43" s="56"/>
      <c r="Y43" s="56"/>
      <c r="Z43" s="57"/>
      <c r="AA43" s="57"/>
      <c r="AB43" s="57"/>
      <c r="AC43" s="56"/>
      <c r="AD43" s="56"/>
      <c r="AE43" s="56"/>
      <c r="AF43" s="56"/>
      <c r="AG43" s="57"/>
      <c r="AH43" s="57"/>
      <c r="AI43" s="57"/>
      <c r="AJ43" s="56"/>
      <c r="AK43" s="56"/>
      <c r="AL43" s="56"/>
      <c r="AM43" s="56"/>
      <c r="AN43" s="57"/>
      <c r="AO43" s="57"/>
      <c r="AP43" s="57"/>
      <c r="AQ43" s="56"/>
      <c r="AR43" s="56"/>
      <c r="AS43" s="56"/>
      <c r="AT43" s="56"/>
      <c r="AU43" s="57"/>
      <c r="AV43" s="57"/>
      <c r="AW43" s="57"/>
      <c r="AX43" s="56"/>
      <c r="AY43" s="56"/>
      <c r="AZ43" s="56">
        <v>341.58954999999997</v>
      </c>
      <c r="BA43" s="56"/>
      <c r="BB43" s="57">
        <v>42004</v>
      </c>
      <c r="BC43" s="57"/>
      <c r="BD43" s="57"/>
      <c r="BE43" s="56"/>
      <c r="BF43" s="56" t="s">
        <v>2436</v>
      </c>
      <c r="BG43" s="56">
        <v>329.89260999999999</v>
      </c>
      <c r="BH43" s="56"/>
      <c r="BI43" s="57">
        <v>42369</v>
      </c>
      <c r="BJ43" s="57"/>
      <c r="BK43" s="57"/>
      <c r="BL43" s="56"/>
      <c r="BM43" s="56" t="s">
        <v>2436</v>
      </c>
      <c r="BN43" s="56">
        <v>409.14283</v>
      </c>
      <c r="BO43" s="56"/>
      <c r="BP43" s="57">
        <v>42788</v>
      </c>
      <c r="BQ43" s="57"/>
      <c r="BR43" s="57"/>
      <c r="BS43" s="56"/>
      <c r="BT43" s="56" t="s">
        <v>2436</v>
      </c>
      <c r="BU43">
        <v>529.29369561999999</v>
      </c>
      <c r="BV43" s="56"/>
      <c r="BW43" s="57">
        <v>43100</v>
      </c>
      <c r="BX43" s="82" t="s">
        <v>2415</v>
      </c>
      <c r="BY43" s="57"/>
      <c r="BZ43" s="56"/>
      <c r="CA43" s="80" t="s">
        <v>2735</v>
      </c>
    </row>
    <row r="44" spans="1:79" ht="14.25" customHeight="1" x14ac:dyDescent="0.25">
      <c r="A44">
        <v>1171</v>
      </c>
      <c r="B44" t="s">
        <v>71</v>
      </c>
      <c r="C44" t="s">
        <v>543</v>
      </c>
      <c r="D44" s="40" t="s">
        <v>2415</v>
      </c>
      <c r="E44" s="58"/>
      <c r="F44" s="58"/>
      <c r="J44" s="59"/>
      <c r="K44" s="59"/>
      <c r="L44" s="57"/>
      <c r="M44" s="57"/>
      <c r="N44" s="57"/>
      <c r="O44" s="60"/>
      <c r="P44" s="61"/>
      <c r="Q44" s="56"/>
      <c r="R44" s="56"/>
      <c r="S44" s="57"/>
      <c r="T44" s="57"/>
      <c r="U44" s="57"/>
      <c r="V44" s="56"/>
      <c r="W44" s="56"/>
      <c r="X44" s="56"/>
      <c r="Y44" s="56"/>
      <c r="Z44" s="57"/>
      <c r="AA44" s="57"/>
      <c r="AB44" s="57"/>
      <c r="AC44" s="56"/>
      <c r="AD44" s="56"/>
      <c r="AE44" s="56"/>
      <c r="AF44" s="56"/>
      <c r="AG44" s="57"/>
      <c r="AH44" s="57"/>
      <c r="AI44" s="57"/>
      <c r="AJ44" s="56"/>
      <c r="AK44" s="56"/>
      <c r="AL44" s="56"/>
      <c r="AM44" s="56"/>
      <c r="AN44" s="57"/>
      <c r="AO44" s="57"/>
      <c r="AP44" s="57"/>
      <c r="AQ44" s="56"/>
      <c r="AR44" s="56"/>
      <c r="AS44" s="56"/>
      <c r="AT44" s="56"/>
      <c r="AU44" s="57"/>
      <c r="AV44" s="57"/>
      <c r="AW44" s="57"/>
      <c r="AX44" s="56"/>
      <c r="AY44" s="56"/>
      <c r="AZ44" s="56"/>
      <c r="BA44" s="56"/>
      <c r="BB44" s="57"/>
      <c r="BC44" s="57"/>
      <c r="BD44" s="57"/>
      <c r="BE44" s="56"/>
      <c r="BF44" s="56"/>
      <c r="BG44" s="56">
        <v>643.53099999999995</v>
      </c>
      <c r="BH44" s="56"/>
      <c r="BI44" s="57">
        <v>42458</v>
      </c>
      <c r="BJ44" s="57"/>
      <c r="BK44" s="57"/>
      <c r="BL44" s="56" t="s">
        <v>2462</v>
      </c>
      <c r="BM44" s="56" t="s">
        <v>2463</v>
      </c>
      <c r="BN44" s="56">
        <v>1200</v>
      </c>
      <c r="BO44" s="56"/>
      <c r="BP44" s="57">
        <v>42825</v>
      </c>
      <c r="BQ44" s="57"/>
      <c r="BR44" s="57"/>
      <c r="BS44" s="56" t="s">
        <v>2464</v>
      </c>
      <c r="BT44" s="56" t="s">
        <v>2465</v>
      </c>
      <c r="BU44" s="56">
        <v>1285.6379999999999</v>
      </c>
      <c r="BV44" s="56"/>
      <c r="BW44" s="10">
        <v>43100</v>
      </c>
      <c r="BX44" s="82" t="s">
        <v>2755</v>
      </c>
      <c r="BY44" s="57"/>
      <c r="BZ44" s="56"/>
      <c r="CA44" s="80" t="s">
        <v>2754</v>
      </c>
    </row>
    <row r="45" spans="1:79" ht="14.25" customHeight="1" x14ac:dyDescent="0.25">
      <c r="A45">
        <v>1301</v>
      </c>
      <c r="B45" t="s">
        <v>72</v>
      </c>
      <c r="C45"/>
      <c r="E45" s="58"/>
      <c r="F45" s="58"/>
      <c r="J45" s="59"/>
      <c r="K45" s="59"/>
      <c r="L45" s="57"/>
      <c r="M45" s="57"/>
      <c r="N45" s="57"/>
      <c r="O45" s="60"/>
      <c r="P45" s="61"/>
      <c r="Q45" s="56"/>
      <c r="R45" s="56"/>
      <c r="S45" s="57"/>
      <c r="T45" s="57"/>
      <c r="U45" s="57"/>
      <c r="V45" s="56"/>
      <c r="W45" s="56"/>
      <c r="X45" s="56"/>
      <c r="Y45" s="56"/>
      <c r="Z45" s="57"/>
      <c r="AA45" s="57"/>
      <c r="AB45" s="57"/>
      <c r="AC45" s="56"/>
      <c r="AD45" s="56"/>
      <c r="AE45" s="56"/>
      <c r="AF45" s="56"/>
      <c r="AG45" s="57"/>
      <c r="AH45" s="57"/>
      <c r="AI45" s="57"/>
      <c r="AJ45" s="56"/>
      <c r="AK45" s="56"/>
      <c r="AL45" s="56"/>
      <c r="AM45" s="56"/>
      <c r="AN45" s="57"/>
      <c r="AO45" s="57"/>
      <c r="AP45" s="57"/>
      <c r="AQ45" s="56"/>
      <c r="AR45" s="56"/>
      <c r="AS45" s="56"/>
      <c r="AT45" s="56"/>
      <c r="AU45" s="57"/>
      <c r="AV45" s="57"/>
      <c r="AW45" s="57"/>
      <c r="AX45" s="56"/>
      <c r="AY45" s="56"/>
      <c r="AZ45" s="56"/>
      <c r="BA45" s="56"/>
      <c r="BB45" s="57"/>
      <c r="BC45" s="57"/>
      <c r="BD45" s="57"/>
      <c r="BE45" s="56"/>
      <c r="BF45" s="56"/>
      <c r="BG45" s="56"/>
      <c r="BH45" s="56"/>
      <c r="BI45" s="57"/>
      <c r="BJ45" s="57"/>
      <c r="BK45" s="57"/>
      <c r="BL45" s="56"/>
      <c r="BM45" s="56"/>
      <c r="BN45" s="56"/>
      <c r="BO45" s="56"/>
      <c r="BP45" s="57"/>
      <c r="BQ45" s="57"/>
      <c r="BR45" s="57"/>
      <c r="BS45" s="56"/>
      <c r="BT45" s="56"/>
      <c r="BU45" s="56"/>
      <c r="BV45" s="56">
        <v>4</v>
      </c>
      <c r="BW45" s="57"/>
      <c r="BX45" s="57"/>
      <c r="BY45" s="57"/>
      <c r="BZ45" s="56"/>
      <c r="CA45" s="56"/>
    </row>
    <row r="46" spans="1:79" ht="14.25" customHeight="1" x14ac:dyDescent="0.25">
      <c r="A46">
        <v>13206</v>
      </c>
      <c r="B46" t="s">
        <v>73</v>
      </c>
      <c r="C46"/>
      <c r="E46" s="58"/>
      <c r="F46" s="58"/>
      <c r="J46" s="59"/>
      <c r="K46" s="59"/>
      <c r="L46" s="57"/>
      <c r="M46" s="57"/>
      <c r="N46" s="57"/>
      <c r="O46" s="60"/>
      <c r="P46" s="61"/>
      <c r="Q46" s="56"/>
      <c r="R46" s="56"/>
      <c r="S46" s="57"/>
      <c r="T46" s="57"/>
      <c r="U46" s="57"/>
      <c r="V46" s="56"/>
      <c r="W46" s="56"/>
      <c r="X46" s="56"/>
      <c r="Y46" s="56"/>
      <c r="Z46" s="57"/>
      <c r="AA46" s="57"/>
      <c r="AB46" s="57"/>
      <c r="AC46" s="56"/>
      <c r="AD46" s="56"/>
      <c r="AE46" s="56"/>
      <c r="AF46" s="56"/>
      <c r="AG46" s="57"/>
      <c r="AH46" s="57"/>
      <c r="AI46" s="57"/>
      <c r="AJ46" s="56"/>
      <c r="AK46" s="56"/>
      <c r="AL46" s="56"/>
      <c r="AM46" s="56"/>
      <c r="AN46" s="57"/>
      <c r="AO46" s="57"/>
      <c r="AP46" s="57"/>
      <c r="AQ46" s="56"/>
      <c r="AR46" s="56"/>
      <c r="AS46" s="56"/>
      <c r="AT46" s="56"/>
      <c r="AU46" s="57"/>
      <c r="AV46" s="57"/>
      <c r="AW46" s="57"/>
      <c r="AX46" s="56"/>
      <c r="AY46" s="56"/>
      <c r="AZ46" s="56"/>
      <c r="BA46" s="56"/>
      <c r="BB46" s="57"/>
      <c r="BC46" s="57"/>
      <c r="BD46" s="57"/>
      <c r="BE46" s="56"/>
      <c r="BF46" s="56"/>
      <c r="BG46" s="56"/>
      <c r="BH46" s="56"/>
      <c r="BI46" s="57"/>
      <c r="BJ46" s="57"/>
      <c r="BK46" s="57"/>
      <c r="BL46" s="56"/>
      <c r="BM46" s="56"/>
      <c r="BN46" s="56"/>
      <c r="BO46" s="56"/>
      <c r="BP46" s="57"/>
      <c r="BQ46" s="57"/>
      <c r="BR46" s="57"/>
      <c r="BS46" s="56"/>
      <c r="BT46" s="56"/>
      <c r="BU46" s="56"/>
      <c r="BV46" s="56">
        <v>3</v>
      </c>
      <c r="BW46" s="57"/>
      <c r="BX46" s="57"/>
      <c r="BY46" s="57"/>
      <c r="BZ46" s="56"/>
      <c r="CA46" s="56"/>
    </row>
    <row r="47" spans="1:79" ht="14.25" customHeight="1" x14ac:dyDescent="0.25">
      <c r="A47">
        <v>1318</v>
      </c>
      <c r="B47" t="s">
        <v>74</v>
      </c>
      <c r="C47" t="s">
        <v>543</v>
      </c>
      <c r="D47" s="40" t="s">
        <v>2415</v>
      </c>
      <c r="E47" s="58"/>
      <c r="F47" s="58"/>
      <c r="J47" s="59"/>
      <c r="K47" s="59"/>
      <c r="L47" s="57"/>
      <c r="M47" s="57"/>
      <c r="N47" s="57"/>
      <c r="O47" s="60"/>
      <c r="P47" s="61"/>
      <c r="Q47" s="56"/>
      <c r="R47" s="56"/>
      <c r="S47" s="57"/>
      <c r="T47" s="57"/>
      <c r="U47" s="57"/>
      <c r="V47" s="56"/>
      <c r="W47" s="56"/>
      <c r="X47" s="56"/>
      <c r="Y47" s="56"/>
      <c r="Z47" s="57"/>
      <c r="AA47" s="57"/>
      <c r="AB47" s="57"/>
      <c r="AC47" s="56"/>
      <c r="AD47" s="56"/>
      <c r="AE47" s="56"/>
      <c r="AF47" s="56"/>
      <c r="AG47" s="57"/>
      <c r="AH47" s="57"/>
      <c r="AI47" s="57"/>
      <c r="AJ47" s="56"/>
      <c r="AK47" s="56"/>
      <c r="AL47" s="56"/>
      <c r="AM47" s="56"/>
      <c r="AN47" s="57"/>
      <c r="AO47" s="57"/>
      <c r="AP47" s="57"/>
      <c r="AQ47" s="56"/>
      <c r="AR47" s="56"/>
      <c r="AS47" s="56"/>
      <c r="AT47" s="56"/>
      <c r="AU47" s="57"/>
      <c r="AV47" s="57"/>
      <c r="AW47" s="57"/>
      <c r="AX47" s="56"/>
      <c r="AY47" s="56"/>
      <c r="AZ47" s="56">
        <v>572.99073678000013</v>
      </c>
      <c r="BA47" s="56"/>
      <c r="BB47" s="57">
        <v>42090</v>
      </c>
      <c r="BC47" s="57"/>
      <c r="BD47" s="57"/>
      <c r="BE47" s="56" t="s">
        <v>2466</v>
      </c>
      <c r="BF47" s="56" t="s">
        <v>2467</v>
      </c>
      <c r="BG47" s="56">
        <v>980.84099674000004</v>
      </c>
      <c r="BH47" s="56"/>
      <c r="BI47" s="57">
        <v>42440</v>
      </c>
      <c r="BJ47" s="57"/>
      <c r="BK47" s="57"/>
      <c r="BL47" s="56" t="s">
        <v>2466</v>
      </c>
      <c r="BM47" s="56" t="s">
        <v>2468</v>
      </c>
      <c r="BN47" s="56">
        <v>1020.3434999999999</v>
      </c>
      <c r="BO47" s="56"/>
      <c r="BP47" s="57">
        <v>42808</v>
      </c>
      <c r="BQ47" s="57"/>
      <c r="BR47" s="57"/>
      <c r="BS47" s="56"/>
      <c r="BT47" s="56" t="s">
        <v>2468</v>
      </c>
      <c r="BU47" s="56">
        <v>1295.4909419999999</v>
      </c>
      <c r="BV47" s="56"/>
      <c r="BW47" s="57">
        <v>43100</v>
      </c>
      <c r="BX47" s="82" t="s">
        <v>2415</v>
      </c>
      <c r="BY47" s="57"/>
      <c r="BZ47" s="56"/>
      <c r="CA47" s="80" t="s">
        <v>2740</v>
      </c>
    </row>
    <row r="48" spans="1:79" ht="14.25" customHeight="1" x14ac:dyDescent="0.25">
      <c r="A48">
        <v>12384</v>
      </c>
      <c r="B48" t="s">
        <v>75</v>
      </c>
      <c r="C48"/>
      <c r="D48" s="62"/>
      <c r="E48" s="58"/>
      <c r="F48" s="58"/>
      <c r="J48" s="59"/>
      <c r="K48" s="59"/>
      <c r="L48" s="57"/>
      <c r="M48" s="57"/>
      <c r="N48" s="57"/>
      <c r="O48" s="60"/>
      <c r="P48" s="63"/>
      <c r="Q48" s="56"/>
      <c r="R48" s="56"/>
      <c r="S48" s="57"/>
      <c r="T48" s="57"/>
      <c r="U48" s="57"/>
      <c r="V48" s="56"/>
      <c r="W48" s="56"/>
      <c r="X48" s="56"/>
      <c r="Y48" s="56"/>
      <c r="Z48" s="57"/>
      <c r="AA48" s="57"/>
      <c r="AB48" s="57"/>
      <c r="AC48" s="56"/>
      <c r="AD48" s="56"/>
      <c r="AE48" s="56"/>
      <c r="AF48" s="56"/>
      <c r="AG48" s="57"/>
      <c r="AH48" s="57"/>
      <c r="AI48" s="57"/>
      <c r="AJ48" s="56"/>
      <c r="AK48" s="56"/>
      <c r="AL48" s="56"/>
      <c r="AM48" s="56"/>
      <c r="AN48" s="57"/>
      <c r="AO48" s="57"/>
      <c r="AP48" s="57"/>
      <c r="AQ48" s="56"/>
      <c r="AR48" s="56"/>
      <c r="AS48" s="56"/>
      <c r="AT48" s="56"/>
      <c r="AU48" s="57"/>
      <c r="AV48" s="57"/>
      <c r="AW48" s="57"/>
      <c r="AX48" s="56"/>
      <c r="AY48" s="56"/>
      <c r="AZ48" s="56"/>
      <c r="BA48" s="56"/>
      <c r="BB48" s="57"/>
      <c r="BC48" s="57"/>
      <c r="BD48" s="57"/>
      <c r="BE48" s="56"/>
      <c r="BF48" s="56"/>
      <c r="BG48" s="56"/>
      <c r="BH48" s="56"/>
      <c r="BI48" s="57"/>
      <c r="BJ48" s="57"/>
      <c r="BK48" s="57"/>
      <c r="BL48" s="56"/>
      <c r="BM48" s="56"/>
      <c r="BN48" s="56"/>
      <c r="BO48" s="56"/>
      <c r="BP48" s="57"/>
      <c r="BQ48" s="57"/>
      <c r="BR48" s="57"/>
      <c r="BS48" s="56"/>
      <c r="BT48" s="56"/>
      <c r="BU48" s="56"/>
      <c r="BV48" s="56"/>
      <c r="BW48" s="57"/>
      <c r="BX48" s="57"/>
      <c r="BY48" s="57"/>
      <c r="BZ48" s="56"/>
      <c r="CA48" s="56"/>
    </row>
    <row r="49" spans="1:79" ht="14.25" customHeight="1" x14ac:dyDescent="0.25">
      <c r="A49">
        <v>1243</v>
      </c>
      <c r="B49" t="s">
        <v>76</v>
      </c>
      <c r="C49" t="s">
        <v>543</v>
      </c>
      <c r="D49" s="40" t="s">
        <v>2415</v>
      </c>
      <c r="E49" s="58"/>
      <c r="F49" s="58"/>
      <c r="J49" s="59">
        <v>86.885999999999996</v>
      </c>
      <c r="K49" s="59"/>
      <c r="L49" s="57">
        <v>39908</v>
      </c>
      <c r="M49" s="57"/>
      <c r="N49" s="57"/>
      <c r="O49" s="65"/>
      <c r="P49" s="61" t="s">
        <v>2435</v>
      </c>
      <c r="Q49" s="56">
        <v>84.621849999999995</v>
      </c>
      <c r="R49" s="56"/>
      <c r="S49" s="57">
        <v>40254</v>
      </c>
      <c r="T49" s="57"/>
      <c r="U49" s="57"/>
      <c r="V49" s="56"/>
      <c r="W49" s="56" t="s">
        <v>2435</v>
      </c>
      <c r="X49" s="56">
        <v>225.74365</v>
      </c>
      <c r="Y49" s="56"/>
      <c r="Z49" s="57">
        <v>40651</v>
      </c>
      <c r="AA49" s="57"/>
      <c r="AB49" s="57"/>
      <c r="AC49" s="56"/>
      <c r="AD49" s="56" t="s">
        <v>2435</v>
      </c>
      <c r="AE49" s="56">
        <v>305.31653</v>
      </c>
      <c r="AF49" s="56"/>
      <c r="AG49" s="57">
        <v>40996</v>
      </c>
      <c r="AH49" s="57"/>
      <c r="AI49" s="57"/>
      <c r="AJ49" s="56"/>
      <c r="AK49" s="56" t="s">
        <v>2435</v>
      </c>
      <c r="AL49" s="56">
        <v>356.59044999999998</v>
      </c>
      <c r="AM49" s="56"/>
      <c r="AN49" s="57">
        <v>41380</v>
      </c>
      <c r="AO49" s="57"/>
      <c r="AP49" s="57"/>
      <c r="AQ49" s="56"/>
      <c r="AR49" s="56" t="s">
        <v>2435</v>
      </c>
      <c r="AS49" s="56">
        <v>589.40124000000003</v>
      </c>
      <c r="AT49" s="56"/>
      <c r="AU49" s="57">
        <v>41746</v>
      </c>
      <c r="AV49" s="57"/>
      <c r="AW49" s="57"/>
      <c r="AX49" s="56"/>
      <c r="AY49" s="56" t="s">
        <v>2435</v>
      </c>
      <c r="AZ49" s="56">
        <v>719.92722000000003</v>
      </c>
      <c r="BA49" s="56"/>
      <c r="BB49" s="57">
        <v>42111</v>
      </c>
      <c r="BC49" s="57"/>
      <c r="BD49" s="57"/>
      <c r="BE49" s="56"/>
      <c r="BF49" s="56" t="s">
        <v>2435</v>
      </c>
      <c r="BG49" s="56">
        <v>474.70483999999999</v>
      </c>
      <c r="BH49" s="56"/>
      <c r="BI49" s="57">
        <v>42428</v>
      </c>
      <c r="BJ49" s="57"/>
      <c r="BK49" s="57"/>
      <c r="BL49" s="56"/>
      <c r="BM49" s="56" t="s">
        <v>2435</v>
      </c>
      <c r="BN49" s="56">
        <v>357.81993999999997</v>
      </c>
      <c r="BO49" s="56"/>
      <c r="BP49" s="57">
        <v>42803</v>
      </c>
      <c r="BQ49" s="57"/>
      <c r="BR49" s="57"/>
      <c r="BS49" s="56"/>
      <c r="BT49" s="56" t="s">
        <v>2435</v>
      </c>
      <c r="BU49" s="56">
        <v>1295.4909419999999</v>
      </c>
      <c r="BV49" s="56"/>
      <c r="BW49" s="10">
        <v>43100</v>
      </c>
      <c r="BX49" s="82" t="s">
        <v>2415</v>
      </c>
      <c r="BY49" s="57"/>
      <c r="BZ49" s="56"/>
      <c r="CA49" s="80" t="s">
        <v>2740</v>
      </c>
    </row>
    <row r="50" spans="1:79" ht="14.25" customHeight="1" x14ac:dyDescent="0.25">
      <c r="A50">
        <v>1407</v>
      </c>
      <c r="B50" t="s">
        <v>77</v>
      </c>
      <c r="C50" t="s">
        <v>543</v>
      </c>
      <c r="D50" s="40" t="s">
        <v>2415</v>
      </c>
      <c r="E50" s="58"/>
      <c r="F50" s="58"/>
      <c r="J50" s="59"/>
      <c r="K50" s="59"/>
      <c r="L50" s="57"/>
      <c r="M50" s="57"/>
      <c r="N50" s="57"/>
      <c r="O50" s="60"/>
      <c r="P50" s="61"/>
      <c r="Q50" s="56"/>
      <c r="R50" s="56"/>
      <c r="S50" s="57"/>
      <c r="T50" s="57"/>
      <c r="U50" s="57"/>
      <c r="V50" s="56"/>
      <c r="W50" s="56"/>
      <c r="X50" s="56"/>
      <c r="Y50" s="56"/>
      <c r="Z50" s="57"/>
      <c r="AA50" s="57"/>
      <c r="AB50" s="57"/>
      <c r="AC50" s="56"/>
      <c r="AD50" s="56"/>
      <c r="AE50" s="56"/>
      <c r="AF50" s="56"/>
      <c r="AG50" s="57"/>
      <c r="AH50" s="57"/>
      <c r="AI50" s="57"/>
      <c r="AJ50" s="56"/>
      <c r="AK50" s="56"/>
      <c r="AL50" s="56"/>
      <c r="AM50" s="56"/>
      <c r="AN50" s="57"/>
      <c r="AO50" s="57"/>
      <c r="AP50" s="57"/>
      <c r="AQ50" s="56"/>
      <c r="AR50" s="56"/>
      <c r="AS50" s="56"/>
      <c r="AT50" s="56"/>
      <c r="AU50" s="57"/>
      <c r="AV50" s="57"/>
      <c r="AW50" s="57"/>
      <c r="AX50" s="56"/>
      <c r="AY50" s="56"/>
      <c r="AZ50" s="56">
        <v>1448.47822</v>
      </c>
      <c r="BA50" s="56"/>
      <c r="BB50" s="57">
        <v>42104</v>
      </c>
      <c r="BC50" s="57"/>
      <c r="BD50" s="57"/>
      <c r="BE50" s="56" t="s">
        <v>2469</v>
      </c>
      <c r="BF50" s="56" t="s">
        <v>2470</v>
      </c>
      <c r="BG50" s="56">
        <v>1617.67478428</v>
      </c>
      <c r="BH50" s="56"/>
      <c r="BI50" s="57">
        <v>42489</v>
      </c>
      <c r="BJ50" s="57"/>
      <c r="BK50" s="57"/>
      <c r="BL50" s="56" t="s">
        <v>2469</v>
      </c>
      <c r="BM50" s="56" t="s">
        <v>2471</v>
      </c>
      <c r="BN50" s="56">
        <v>1140.5763485699999</v>
      </c>
      <c r="BO50" s="56"/>
      <c r="BP50" s="57">
        <v>42850</v>
      </c>
      <c r="BQ50" s="57"/>
      <c r="BR50" s="57"/>
      <c r="BS50" s="56" t="s">
        <v>2472</v>
      </c>
      <c r="BT50" s="56" t="s">
        <v>2471</v>
      </c>
      <c r="BU50" s="56">
        <v>1947.4829709999999</v>
      </c>
      <c r="BV50" s="56"/>
      <c r="BW50" s="57">
        <v>43100</v>
      </c>
      <c r="BX50" s="82" t="s">
        <v>2413</v>
      </c>
      <c r="BY50" s="57"/>
      <c r="BZ50" s="56"/>
      <c r="CA50" s="80" t="s">
        <v>2756</v>
      </c>
    </row>
    <row r="51" spans="1:79" ht="14.25" customHeight="1" x14ac:dyDescent="0.25">
      <c r="A51">
        <v>1421</v>
      </c>
      <c r="B51" t="s">
        <v>78</v>
      </c>
      <c r="C51" t="s">
        <v>543</v>
      </c>
      <c r="D51" s="40" t="s">
        <v>2415</v>
      </c>
      <c r="E51" s="58"/>
      <c r="F51" s="58"/>
      <c r="J51" s="59"/>
      <c r="K51" s="59"/>
      <c r="L51" s="57"/>
      <c r="M51" s="57"/>
      <c r="N51" s="57"/>
      <c r="O51" s="60"/>
      <c r="P51" s="61"/>
      <c r="Q51" s="56"/>
      <c r="R51" s="56"/>
      <c r="S51" s="57"/>
      <c r="T51" s="57"/>
      <c r="U51" s="57"/>
      <c r="V51" s="56"/>
      <c r="W51" s="56"/>
      <c r="X51" s="56"/>
      <c r="Y51" s="56"/>
      <c r="Z51" s="57"/>
      <c r="AA51" s="57"/>
      <c r="AB51" s="57"/>
      <c r="AC51" s="56"/>
      <c r="AD51" s="56"/>
      <c r="AE51" s="56">
        <v>734.88599999999997</v>
      </c>
      <c r="AF51" s="56"/>
      <c r="AG51" s="57">
        <v>40908</v>
      </c>
      <c r="AH51" s="57"/>
      <c r="AI51" s="57"/>
      <c r="AJ51" s="56" t="s">
        <v>2473</v>
      </c>
      <c r="AK51" s="56" t="s">
        <v>2448</v>
      </c>
      <c r="AL51" s="56">
        <v>999.31500000000005</v>
      </c>
      <c r="AM51" s="56"/>
      <c r="AN51" s="57">
        <v>41274</v>
      </c>
      <c r="AO51" s="57"/>
      <c r="AP51" s="57"/>
      <c r="AQ51" s="56" t="s">
        <v>2473</v>
      </c>
      <c r="AR51" s="56" t="s">
        <v>2448</v>
      </c>
      <c r="AS51" s="56">
        <v>1339.6790000000001</v>
      </c>
      <c r="AT51" s="56"/>
      <c r="AU51" s="57">
        <v>41813</v>
      </c>
      <c r="AV51" s="57"/>
      <c r="AW51" s="57"/>
      <c r="AX51" s="56" t="s">
        <v>2473</v>
      </c>
      <c r="AY51" s="56" t="s">
        <v>2448</v>
      </c>
      <c r="AZ51" s="56">
        <v>1812.7809999999999</v>
      </c>
      <c r="BA51" s="56"/>
      <c r="BB51" s="57">
        <v>42089</v>
      </c>
      <c r="BC51" s="57"/>
      <c r="BD51" s="57"/>
      <c r="BE51" s="56" t="s">
        <v>2473</v>
      </c>
      <c r="BF51" s="56" t="s">
        <v>2448</v>
      </c>
      <c r="BG51" s="56">
        <v>1836.4780000000001</v>
      </c>
      <c r="BH51" s="56"/>
      <c r="BI51" s="57">
        <v>42459</v>
      </c>
      <c r="BJ51" s="57"/>
      <c r="BK51" s="57"/>
      <c r="BL51" s="56" t="s">
        <v>2473</v>
      </c>
      <c r="BM51" s="56" t="s">
        <v>2448</v>
      </c>
      <c r="BN51" s="56">
        <v>1926.502</v>
      </c>
      <c r="BO51" s="56"/>
      <c r="BP51" s="57">
        <v>42824</v>
      </c>
      <c r="BQ51" s="57"/>
      <c r="BR51" s="57"/>
      <c r="BS51" s="56" t="s">
        <v>2473</v>
      </c>
      <c r="BT51" s="56" t="s">
        <v>2448</v>
      </c>
      <c r="BU51" s="56">
        <v>2523.94</v>
      </c>
      <c r="BV51" s="56"/>
      <c r="BW51" s="10">
        <v>43100</v>
      </c>
      <c r="BX51" s="82" t="s">
        <v>2415</v>
      </c>
      <c r="BY51" s="57"/>
      <c r="BZ51" s="56"/>
      <c r="CA51" s="80" t="s">
        <v>2735</v>
      </c>
    </row>
    <row r="52" spans="1:79" ht="14.25" customHeight="1" x14ac:dyDescent="0.25">
      <c r="A52">
        <v>1509</v>
      </c>
      <c r="B52" t="s">
        <v>79</v>
      </c>
      <c r="C52"/>
      <c r="J52" s="59"/>
      <c r="K52" s="59"/>
      <c r="L52" s="57"/>
      <c r="M52" s="57"/>
      <c r="N52" s="57"/>
      <c r="O52" s="60"/>
      <c r="P52" s="61"/>
      <c r="Q52" s="56"/>
      <c r="R52" s="56"/>
      <c r="S52" s="57"/>
      <c r="T52" s="57"/>
      <c r="U52" s="57"/>
      <c r="V52" s="56"/>
      <c r="W52" s="56"/>
      <c r="X52" s="56"/>
      <c r="Y52" s="56"/>
      <c r="Z52" s="57"/>
      <c r="AA52" s="57"/>
      <c r="AB52" s="57"/>
      <c r="AC52" s="56"/>
      <c r="AD52" s="56"/>
      <c r="AE52" s="56"/>
      <c r="AF52" s="56"/>
      <c r="AG52" s="57"/>
      <c r="AH52" s="57"/>
      <c r="AI52" s="57"/>
      <c r="AJ52" s="56"/>
      <c r="AK52" s="56"/>
      <c r="AL52" s="56"/>
      <c r="AM52" s="56"/>
      <c r="AN52" s="57"/>
      <c r="AO52" s="57"/>
      <c r="AP52" s="57"/>
      <c r="AQ52" s="56"/>
      <c r="AR52" s="56"/>
      <c r="AS52" s="56"/>
      <c r="AT52" s="56"/>
      <c r="AU52" s="57"/>
      <c r="AV52" s="57"/>
      <c r="AW52" s="57"/>
      <c r="AX52" s="56"/>
      <c r="AY52" s="56"/>
      <c r="AZ52" s="56"/>
      <c r="BA52" s="56"/>
      <c r="BB52" s="57"/>
      <c r="BC52" s="57"/>
      <c r="BD52" s="57"/>
      <c r="BE52" s="56"/>
      <c r="BF52" s="56"/>
      <c r="BG52" s="56"/>
      <c r="BH52" s="56"/>
      <c r="BI52" s="57"/>
      <c r="BJ52" s="57"/>
      <c r="BK52" s="57"/>
      <c r="BL52" s="56"/>
      <c r="BM52" s="56"/>
      <c r="BN52" s="56"/>
      <c r="BO52" s="56"/>
      <c r="BP52" s="57"/>
      <c r="BQ52" s="57"/>
      <c r="BR52" s="57"/>
      <c r="BS52" s="56"/>
      <c r="BT52" s="56"/>
      <c r="BU52" s="56"/>
      <c r="BV52" s="56"/>
      <c r="BW52" s="57"/>
      <c r="BX52" s="57"/>
      <c r="BY52" s="57"/>
      <c r="BZ52" s="56"/>
      <c r="CA52" s="56"/>
    </row>
    <row r="53" spans="1:79" ht="14.25" customHeight="1" x14ac:dyDescent="0.25">
      <c r="A53">
        <v>1575</v>
      </c>
      <c r="B53" t="s">
        <v>80</v>
      </c>
      <c r="C53" t="s">
        <v>543</v>
      </c>
      <c r="D53" s="40" t="s">
        <v>2413</v>
      </c>
      <c r="E53" s="58">
        <v>10</v>
      </c>
      <c r="F53" s="58"/>
      <c r="J53" s="59"/>
      <c r="K53" s="59"/>
      <c r="L53" s="57"/>
      <c r="M53" s="57"/>
      <c r="N53" s="57"/>
      <c r="O53" s="60"/>
      <c r="P53" s="61"/>
      <c r="Q53" s="56"/>
      <c r="R53" s="56"/>
      <c r="S53" s="57"/>
      <c r="T53" s="57"/>
      <c r="U53" s="57"/>
      <c r="V53" s="56"/>
      <c r="W53" s="56"/>
      <c r="X53" s="56"/>
      <c r="Y53" s="56"/>
      <c r="Z53" s="57"/>
      <c r="AA53" s="57"/>
      <c r="AB53" s="57"/>
      <c r="AC53" s="56"/>
      <c r="AD53" s="56"/>
      <c r="AE53" s="56"/>
      <c r="AF53" s="56"/>
      <c r="AG53" s="57"/>
      <c r="AH53" s="57"/>
      <c r="AI53" s="57"/>
      <c r="AJ53" s="56"/>
      <c r="AK53" s="56"/>
      <c r="AL53" s="56"/>
      <c r="AM53" s="56"/>
      <c r="AN53" s="57"/>
      <c r="AO53" s="57"/>
      <c r="AP53" s="57"/>
      <c r="AQ53" s="56"/>
      <c r="AR53" s="56"/>
      <c r="AS53" s="56"/>
      <c r="AT53" s="56"/>
      <c r="AU53" s="57"/>
      <c r="AV53" s="57"/>
      <c r="AW53" s="57"/>
      <c r="AX53" s="56"/>
      <c r="AY53" s="56"/>
      <c r="AZ53" s="56"/>
      <c r="BA53" s="56"/>
      <c r="BB53" s="57"/>
      <c r="BC53" s="57"/>
      <c r="BD53" s="57"/>
      <c r="BE53" s="56"/>
      <c r="BF53" s="56"/>
      <c r="BG53" s="56">
        <v>947</v>
      </c>
      <c r="BH53" s="56"/>
      <c r="BI53" s="57">
        <v>42735</v>
      </c>
      <c r="BJ53" s="57"/>
      <c r="BK53" s="57"/>
      <c r="BL53" s="56"/>
      <c r="BM53" s="56" t="s">
        <v>2474</v>
      </c>
      <c r="BN53" s="56"/>
      <c r="BO53" s="56"/>
      <c r="BP53" s="57"/>
      <c r="BQ53" s="57"/>
      <c r="BR53" s="57"/>
      <c r="BS53" s="56"/>
      <c r="BT53" s="56"/>
      <c r="BU53" s="56">
        <f>807676980.65/1000000</f>
        <v>807.67698065000002</v>
      </c>
      <c r="BV53" s="56">
        <v>4</v>
      </c>
      <c r="BW53" s="57">
        <v>43100</v>
      </c>
      <c r="BX53" s="82" t="s">
        <v>2415</v>
      </c>
      <c r="BY53" s="57"/>
      <c r="BZ53" s="56"/>
      <c r="CA53" s="80" t="s">
        <v>3582</v>
      </c>
    </row>
    <row r="54" spans="1:79" ht="14.25" customHeight="1" x14ac:dyDescent="0.25">
      <c r="A54">
        <v>1582</v>
      </c>
      <c r="B54" t="s">
        <v>81</v>
      </c>
      <c r="C54" t="s">
        <v>543</v>
      </c>
      <c r="D54" s="40" t="s">
        <v>2413</v>
      </c>
      <c r="E54" s="58">
        <v>50</v>
      </c>
      <c r="F54" s="58"/>
      <c r="J54" s="59"/>
      <c r="K54" s="59"/>
      <c r="L54" s="57"/>
      <c r="M54" s="57"/>
      <c r="N54" s="57"/>
      <c r="O54" s="60"/>
      <c r="P54" s="61"/>
      <c r="Q54" s="56"/>
      <c r="R54" s="56"/>
      <c r="S54" s="57"/>
      <c r="T54" s="57"/>
      <c r="U54" s="57"/>
      <c r="V54" s="56"/>
      <c r="W54" s="56"/>
      <c r="X54" s="56"/>
      <c r="Y54" s="56"/>
      <c r="Z54" s="57"/>
      <c r="AA54" s="57"/>
      <c r="AB54" s="57"/>
      <c r="AC54" s="56"/>
      <c r="AD54" s="56"/>
      <c r="AE54" s="56"/>
      <c r="AF54" s="56"/>
      <c r="AG54" s="57"/>
      <c r="AH54" s="57"/>
      <c r="AI54" s="57"/>
      <c r="AJ54" s="56"/>
      <c r="AK54" s="56"/>
      <c r="AL54" s="56"/>
      <c r="AM54" s="56"/>
      <c r="AN54" s="57"/>
      <c r="AO54" s="57"/>
      <c r="AP54" s="57"/>
      <c r="AQ54" s="56"/>
      <c r="AR54" s="56"/>
      <c r="AS54" s="56">
        <v>277.21627000000001</v>
      </c>
      <c r="AT54" s="56"/>
      <c r="AU54" s="57">
        <v>41639</v>
      </c>
      <c r="AV54" s="57"/>
      <c r="AW54" s="57"/>
      <c r="AX54" s="56"/>
      <c r="AY54" s="56" t="s">
        <v>2417</v>
      </c>
      <c r="AZ54" s="56">
        <v>300.10347000000002</v>
      </c>
      <c r="BA54" s="56"/>
      <c r="BB54" s="57">
        <v>42004</v>
      </c>
      <c r="BC54" s="57"/>
      <c r="BD54" s="57"/>
      <c r="BE54" s="56"/>
      <c r="BF54" s="56" t="s">
        <v>2417</v>
      </c>
      <c r="BG54" s="56">
        <v>1991.0741700000001</v>
      </c>
      <c r="BH54" s="56"/>
      <c r="BI54" s="57">
        <v>42757</v>
      </c>
      <c r="BJ54" s="57"/>
      <c r="BK54" s="57"/>
      <c r="BL54" s="56"/>
      <c r="BM54" s="56" t="s">
        <v>2417</v>
      </c>
      <c r="BN54" s="56">
        <v>2518.74469</v>
      </c>
      <c r="BO54" s="56"/>
      <c r="BP54" s="57">
        <v>42851</v>
      </c>
      <c r="BQ54" s="57"/>
      <c r="BR54" s="57"/>
      <c r="BS54" s="56"/>
      <c r="BT54" s="56" t="s">
        <v>2417</v>
      </c>
      <c r="BU54" s="56">
        <v>2843.6395550000002</v>
      </c>
      <c r="BV54" s="56"/>
      <c r="BW54" s="57">
        <v>43100</v>
      </c>
      <c r="BX54" s="82" t="s">
        <v>2415</v>
      </c>
      <c r="BY54" s="57"/>
      <c r="BZ54" s="56"/>
      <c r="CA54" s="80" t="s">
        <v>2764</v>
      </c>
    </row>
    <row r="55" spans="1:79" ht="14.25" customHeight="1" x14ac:dyDescent="0.25">
      <c r="A55">
        <v>1137</v>
      </c>
      <c r="B55" t="s">
        <v>82</v>
      </c>
      <c r="C55" t="s">
        <v>543</v>
      </c>
      <c r="D55" s="62" t="s">
        <v>2415</v>
      </c>
      <c r="J55" s="59"/>
      <c r="K55" s="59"/>
      <c r="L55" s="57"/>
      <c r="M55" s="57"/>
      <c r="N55" s="57"/>
      <c r="O55" s="60"/>
      <c r="P55" s="61"/>
      <c r="Q55" s="56"/>
      <c r="R55" s="56"/>
      <c r="S55" s="57"/>
      <c r="T55" s="57"/>
      <c r="U55" s="57"/>
      <c r="V55" s="56"/>
      <c r="W55" s="56"/>
      <c r="X55" s="56"/>
      <c r="Y55" s="56"/>
      <c r="Z55" s="57"/>
      <c r="AA55" s="57"/>
      <c r="AB55" s="57"/>
      <c r="AC55" s="56"/>
      <c r="AD55" s="56"/>
      <c r="AE55" s="56"/>
      <c r="AF55" s="56"/>
      <c r="AG55" s="57"/>
      <c r="AH55" s="57"/>
      <c r="AI55" s="57"/>
      <c r="AJ55" s="56"/>
      <c r="AK55" s="56"/>
      <c r="AL55" s="56"/>
      <c r="AM55" s="56"/>
      <c r="AN55" s="57"/>
      <c r="AO55" s="57"/>
      <c r="AP55" s="57"/>
      <c r="AQ55" s="56"/>
      <c r="AR55" s="56"/>
      <c r="AS55" s="56"/>
      <c r="AT55" s="56"/>
      <c r="AU55" s="57"/>
      <c r="AV55" s="57"/>
      <c r="AW55" s="57"/>
      <c r="AX55" s="56"/>
      <c r="AY55" s="56"/>
      <c r="AZ55" s="56"/>
      <c r="BA55" s="56"/>
      <c r="BB55" s="57"/>
      <c r="BC55" s="57"/>
      <c r="BD55" s="57"/>
      <c r="BE55" s="56"/>
      <c r="BF55" s="56"/>
      <c r="BG55" s="56"/>
      <c r="BH55" s="56"/>
      <c r="BI55" s="57"/>
      <c r="BJ55" s="57"/>
      <c r="BK55" s="57"/>
      <c r="BL55" s="56"/>
      <c r="BM55" s="56"/>
      <c r="BN55" s="56">
        <v>757.29740101999994</v>
      </c>
      <c r="BO55" s="56"/>
      <c r="BP55" s="57">
        <v>42852</v>
      </c>
      <c r="BQ55" s="57"/>
      <c r="BR55" s="57"/>
      <c r="BS55" s="56" t="s">
        <v>2475</v>
      </c>
      <c r="BT55" s="56" t="s">
        <v>2476</v>
      </c>
      <c r="BU55" s="56">
        <v>911.26499690000003</v>
      </c>
      <c r="BV55" s="56"/>
      <c r="BW55" s="57">
        <v>43100</v>
      </c>
      <c r="BX55" s="82" t="s">
        <v>2413</v>
      </c>
      <c r="BY55" s="57"/>
      <c r="BZ55" s="56"/>
      <c r="CA55" t="s">
        <v>2933</v>
      </c>
    </row>
    <row r="56" spans="1:79" ht="14.25" customHeight="1" x14ac:dyDescent="0.25">
      <c r="A56">
        <v>771</v>
      </c>
      <c r="B56" t="s">
        <v>83</v>
      </c>
      <c r="C56" t="s">
        <v>543</v>
      </c>
      <c r="D56" s="62" t="s">
        <v>2415</v>
      </c>
      <c r="E56" s="58"/>
      <c r="F56" s="58"/>
      <c r="J56" s="59"/>
      <c r="K56" s="59"/>
      <c r="L56" s="57"/>
      <c r="M56" s="57"/>
      <c r="N56" s="57"/>
      <c r="O56" s="60"/>
      <c r="P56" s="61"/>
      <c r="Q56" s="56"/>
      <c r="R56" s="56"/>
      <c r="S56" s="57"/>
      <c r="T56" s="57"/>
      <c r="U56" s="57"/>
      <c r="V56" s="56"/>
      <c r="W56" s="56"/>
      <c r="X56" s="56"/>
      <c r="Y56" s="56"/>
      <c r="Z56" s="57"/>
      <c r="AA56" s="57"/>
      <c r="AB56" s="57"/>
      <c r="AC56" s="56"/>
      <c r="AD56" s="56"/>
      <c r="AE56" s="56"/>
      <c r="AF56" s="56"/>
      <c r="AG56" s="57"/>
      <c r="AH56" s="57"/>
      <c r="AI56" s="57"/>
      <c r="AJ56" s="56"/>
      <c r="AK56" s="56"/>
      <c r="AL56" s="56"/>
      <c r="AM56" s="56"/>
      <c r="AN56" s="57"/>
      <c r="AO56" s="57"/>
      <c r="AP56" s="57"/>
      <c r="AQ56" s="56"/>
      <c r="AR56" s="56"/>
      <c r="AS56" s="56"/>
      <c r="AT56" s="56"/>
      <c r="AU56" s="57"/>
      <c r="AV56" s="57"/>
      <c r="AW56" s="57"/>
      <c r="AX56" s="56"/>
      <c r="AY56" s="56"/>
      <c r="AZ56" s="56"/>
      <c r="BA56" s="56"/>
      <c r="BB56" s="57"/>
      <c r="BC56" s="57"/>
      <c r="BD56" s="57"/>
      <c r="BE56" s="56"/>
      <c r="BF56" s="56"/>
      <c r="BG56" s="56"/>
      <c r="BH56" s="56"/>
      <c r="BI56" s="57"/>
      <c r="BJ56" s="57"/>
      <c r="BK56" s="57"/>
      <c r="BL56" s="56"/>
      <c r="BM56" s="56"/>
      <c r="BN56" s="56">
        <v>324.61998151</v>
      </c>
      <c r="BO56" s="56"/>
      <c r="BP56" s="57">
        <v>42795</v>
      </c>
      <c r="BQ56" s="57"/>
      <c r="BR56" s="57"/>
      <c r="BS56" s="56" t="s">
        <v>2477</v>
      </c>
      <c r="BT56" s="56" t="s">
        <v>2478</v>
      </c>
      <c r="BU56" s="56">
        <v>329.42482200000001</v>
      </c>
      <c r="BV56" s="56"/>
      <c r="BW56" s="10">
        <v>43100</v>
      </c>
      <c r="BX56" s="82" t="s">
        <v>2415</v>
      </c>
      <c r="BY56" s="57"/>
      <c r="BZ56" s="56"/>
      <c r="CA56" s="80" t="s">
        <v>2765</v>
      </c>
    </row>
    <row r="57" spans="1:79" ht="14.25" customHeight="1" x14ac:dyDescent="0.25">
      <c r="A57">
        <v>1700</v>
      </c>
      <c r="B57" t="s">
        <v>84</v>
      </c>
      <c r="C57" t="s">
        <v>543</v>
      </c>
      <c r="D57" s="40" t="s">
        <v>2415</v>
      </c>
      <c r="E57" s="58"/>
      <c r="F57" s="58"/>
      <c r="J57" s="59">
        <v>126.38714</v>
      </c>
      <c r="K57" s="59"/>
      <c r="L57" s="57">
        <v>39813</v>
      </c>
      <c r="M57" s="57"/>
      <c r="N57" s="57"/>
      <c r="O57" s="65" t="s">
        <v>2479</v>
      </c>
      <c r="P57" s="66" t="s">
        <v>2448</v>
      </c>
      <c r="Q57" s="56">
        <v>171.76901000000001</v>
      </c>
      <c r="R57" s="56"/>
      <c r="S57" s="57">
        <v>40178</v>
      </c>
      <c r="T57" s="57"/>
      <c r="U57" s="57"/>
      <c r="V57" s="56" t="s">
        <v>2479</v>
      </c>
      <c r="W57" s="56" t="s">
        <v>2448</v>
      </c>
      <c r="X57" s="56">
        <v>206.52504999999999</v>
      </c>
      <c r="Y57" s="56"/>
      <c r="Z57" s="57">
        <v>40780</v>
      </c>
      <c r="AA57" s="57"/>
      <c r="AB57" s="57"/>
      <c r="AC57" s="56" t="s">
        <v>2479</v>
      </c>
      <c r="AD57" s="56" t="s">
        <v>2448</v>
      </c>
      <c r="AE57" s="56">
        <v>159.65609000000001</v>
      </c>
      <c r="AF57" s="56"/>
      <c r="AG57" s="57">
        <v>40998</v>
      </c>
      <c r="AH57" s="57"/>
      <c r="AI57" s="57"/>
      <c r="AJ57" s="56" t="s">
        <v>2479</v>
      </c>
      <c r="AK57" s="56" t="s">
        <v>2448</v>
      </c>
      <c r="AL57" s="56">
        <v>361.53160000000003</v>
      </c>
      <c r="AM57" s="56"/>
      <c r="AN57" s="57">
        <v>41381</v>
      </c>
      <c r="AO57" s="57"/>
      <c r="AP57" s="57"/>
      <c r="AQ57" s="56" t="s">
        <v>2479</v>
      </c>
      <c r="AR57" s="56" t="s">
        <v>2448</v>
      </c>
      <c r="AS57" s="56">
        <v>450.94553999999999</v>
      </c>
      <c r="AT57" s="56"/>
      <c r="AU57" s="57">
        <v>41744</v>
      </c>
      <c r="AV57" s="57"/>
      <c r="AW57" s="57"/>
      <c r="AX57" s="56" t="s">
        <v>2479</v>
      </c>
      <c r="AY57" s="56" t="s">
        <v>2448</v>
      </c>
      <c r="AZ57" s="56">
        <v>350.71769</v>
      </c>
      <c r="BA57" s="56"/>
      <c r="BB57" s="57">
        <v>42109</v>
      </c>
      <c r="BC57" s="57"/>
      <c r="BD57" s="57"/>
      <c r="BE57" s="56" t="s">
        <v>2479</v>
      </c>
      <c r="BF57" s="56" t="s">
        <v>2448</v>
      </c>
      <c r="BG57" s="56">
        <v>679.26736000000005</v>
      </c>
      <c r="BH57" s="56"/>
      <c r="BI57" s="57">
        <v>42452</v>
      </c>
      <c r="BJ57" s="57"/>
      <c r="BK57" s="57"/>
      <c r="BL57" s="56" t="s">
        <v>2479</v>
      </c>
      <c r="BM57" s="56" t="s">
        <v>2448</v>
      </c>
      <c r="BN57" s="56">
        <v>1016.1722672691633</v>
      </c>
      <c r="BO57" s="56"/>
      <c r="BP57" s="57">
        <v>42850</v>
      </c>
      <c r="BQ57" s="57"/>
      <c r="BR57" s="57"/>
      <c r="BS57" s="56"/>
      <c r="BT57" s="56" t="s">
        <v>2480</v>
      </c>
      <c r="BU57" s="56">
        <v>910.155213</v>
      </c>
      <c r="BV57" s="56"/>
      <c r="BW57" s="57">
        <v>43100</v>
      </c>
      <c r="BX57" s="82" t="s">
        <v>2415</v>
      </c>
      <c r="BY57" s="57"/>
      <c r="BZ57" s="56"/>
      <c r="CA57" s="80" t="s">
        <v>2735</v>
      </c>
    </row>
    <row r="58" spans="1:79" ht="14.25" customHeight="1" x14ac:dyDescent="0.25">
      <c r="A58">
        <v>1723</v>
      </c>
      <c r="B58" t="s">
        <v>86</v>
      </c>
      <c r="C58" t="s">
        <v>543</v>
      </c>
      <c r="D58" s="40" t="s">
        <v>2415</v>
      </c>
      <c r="E58" s="58"/>
      <c r="F58" s="58"/>
      <c r="J58" s="59">
        <v>1024.808</v>
      </c>
      <c r="K58" s="59"/>
      <c r="L58" s="57">
        <v>39871</v>
      </c>
      <c r="M58" s="57"/>
      <c r="N58" s="57"/>
      <c r="O58" s="65" t="s">
        <v>2481</v>
      </c>
      <c r="P58" s="61" t="s">
        <v>2448</v>
      </c>
      <c r="Q58" s="56">
        <v>1293.4760000000001</v>
      </c>
      <c r="R58" s="56"/>
      <c r="S58" s="57">
        <v>40238</v>
      </c>
      <c r="T58" s="57"/>
      <c r="U58" s="57"/>
      <c r="V58" s="56" t="s">
        <v>2481</v>
      </c>
      <c r="W58" s="56" t="s">
        <v>2448</v>
      </c>
      <c r="X58" s="56">
        <v>1765.672</v>
      </c>
      <c r="Y58" s="56"/>
      <c r="Z58" s="57">
        <v>40602</v>
      </c>
      <c r="AA58" s="57"/>
      <c r="AB58" s="57"/>
      <c r="AC58" s="56" t="s">
        <v>2481</v>
      </c>
      <c r="AD58" s="56" t="s">
        <v>2448</v>
      </c>
      <c r="AE58" s="56">
        <v>2287.5749999999998</v>
      </c>
      <c r="AF58" s="56"/>
      <c r="AG58" s="57">
        <v>40967</v>
      </c>
      <c r="AH58" s="57"/>
      <c r="AI58" s="57"/>
      <c r="AJ58" s="56" t="s">
        <v>2481</v>
      </c>
      <c r="AK58" s="56" t="s">
        <v>2448</v>
      </c>
      <c r="AL58" s="56">
        <v>2652.2559999999999</v>
      </c>
      <c r="AM58" s="56"/>
      <c r="AN58" s="57">
        <v>41332</v>
      </c>
      <c r="AO58" s="57"/>
      <c r="AP58" s="57"/>
      <c r="AQ58" s="56" t="s">
        <v>2481</v>
      </c>
      <c r="AR58" s="56" t="s">
        <v>2448</v>
      </c>
      <c r="AS58" s="56">
        <v>3139.5</v>
      </c>
      <c r="AT58" s="56"/>
      <c r="AU58" s="57">
        <v>41739</v>
      </c>
      <c r="AV58" s="57"/>
      <c r="AW58" s="57"/>
      <c r="AX58" s="56" t="s">
        <v>2481</v>
      </c>
      <c r="AY58" s="56" t="s">
        <v>2448</v>
      </c>
      <c r="AZ58" s="56">
        <v>3557.6610000000001</v>
      </c>
      <c r="BA58" s="56"/>
      <c r="BB58" s="57">
        <v>42332</v>
      </c>
      <c r="BC58" s="57"/>
      <c r="BD58" s="57"/>
      <c r="BE58" s="56" t="s">
        <v>2481</v>
      </c>
      <c r="BF58" s="56" t="s">
        <v>2448</v>
      </c>
      <c r="BG58" s="56">
        <v>4085.7579999999998</v>
      </c>
      <c r="BH58" s="56"/>
      <c r="BI58" s="57">
        <v>42460</v>
      </c>
      <c r="BJ58" s="57"/>
      <c r="BK58" s="57"/>
      <c r="BL58" s="56" t="s">
        <v>2481</v>
      </c>
      <c r="BM58" s="56" t="s">
        <v>2448</v>
      </c>
      <c r="BN58" s="56"/>
      <c r="BO58" s="56"/>
      <c r="BP58" s="57"/>
      <c r="BQ58" s="57"/>
      <c r="BR58" s="57"/>
      <c r="BS58" s="56"/>
      <c r="BT58" s="56"/>
      <c r="BU58" s="36">
        <v>4119.8999999999996</v>
      </c>
      <c r="BV58" s="56">
        <v>4</v>
      </c>
      <c r="BW58" s="57">
        <v>43100</v>
      </c>
      <c r="BX58" s="82" t="s">
        <v>2415</v>
      </c>
      <c r="BY58" s="57"/>
      <c r="BZ58" s="56"/>
      <c r="CA58" s="80" t="s">
        <v>2735</v>
      </c>
    </row>
    <row r="59" spans="1:79" ht="14.25" customHeight="1" x14ac:dyDescent="0.25">
      <c r="A59">
        <v>716</v>
      </c>
      <c r="B59" t="s">
        <v>87</v>
      </c>
      <c r="C59" t="s">
        <v>543</v>
      </c>
      <c r="D59" s="40" t="s">
        <v>2415</v>
      </c>
      <c r="E59" s="58"/>
      <c r="F59" s="58"/>
      <c r="J59" s="59"/>
      <c r="K59" s="59"/>
      <c r="L59" s="57"/>
      <c r="M59" s="57"/>
      <c r="N59" s="57"/>
      <c r="O59" s="60"/>
      <c r="P59" s="61"/>
      <c r="Q59" s="56"/>
      <c r="R59" s="56"/>
      <c r="S59" s="57"/>
      <c r="T59" s="57"/>
      <c r="U59" s="57"/>
      <c r="V59" s="56"/>
      <c r="W59" s="56"/>
      <c r="X59" s="56"/>
      <c r="Y59" s="56"/>
      <c r="Z59" s="57"/>
      <c r="AA59" s="57"/>
      <c r="AB59" s="57"/>
      <c r="AC59" s="56"/>
      <c r="AD59" s="56"/>
      <c r="AE59" s="56"/>
      <c r="AF59" s="56"/>
      <c r="AG59" s="57"/>
      <c r="AH59" s="57"/>
      <c r="AI59" s="57"/>
      <c r="AJ59" s="56"/>
      <c r="AK59" s="56"/>
      <c r="AL59" s="56"/>
      <c r="AM59" s="56"/>
      <c r="AN59" s="57"/>
      <c r="AO59" s="57"/>
      <c r="AP59" s="57"/>
      <c r="AQ59" s="56"/>
      <c r="AR59" s="56"/>
      <c r="AS59" s="56"/>
      <c r="AT59" s="56"/>
      <c r="AU59" s="57"/>
      <c r="AV59" s="57"/>
      <c r="AW59" s="57"/>
      <c r="AX59" s="56"/>
      <c r="AY59" s="56"/>
      <c r="AZ59" s="56"/>
      <c r="BA59" s="56"/>
      <c r="BB59" s="57"/>
      <c r="BC59" s="57"/>
      <c r="BD59" s="57"/>
      <c r="BE59" s="56"/>
      <c r="BF59" s="56"/>
      <c r="BG59" s="56">
        <v>1587.865</v>
      </c>
      <c r="BH59" s="56"/>
      <c r="BI59" s="57">
        <v>42458</v>
      </c>
      <c r="BJ59" s="57"/>
      <c r="BK59" s="57"/>
      <c r="BL59" s="56" t="s">
        <v>1803</v>
      </c>
      <c r="BM59" s="56" t="s">
        <v>2482</v>
      </c>
      <c r="BN59" s="56">
        <v>1770</v>
      </c>
      <c r="BO59" s="56"/>
      <c r="BP59" s="57">
        <v>42823</v>
      </c>
      <c r="BQ59" s="57"/>
      <c r="BR59" s="57"/>
      <c r="BS59" s="56" t="s">
        <v>1803</v>
      </c>
      <c r="BT59" s="56" t="s">
        <v>2482</v>
      </c>
      <c r="BU59" s="56">
        <v>1715.194</v>
      </c>
      <c r="BV59" s="56"/>
      <c r="BW59" s="10">
        <v>43100</v>
      </c>
      <c r="BX59" s="82" t="s">
        <v>2415</v>
      </c>
      <c r="BY59" s="57"/>
      <c r="BZ59" s="56"/>
      <c r="CA59" s="80" t="s">
        <v>2766</v>
      </c>
    </row>
    <row r="60" spans="1:79" ht="14.25" customHeight="1" x14ac:dyDescent="0.25">
      <c r="A60">
        <v>1793</v>
      </c>
      <c r="B60" t="s">
        <v>88</v>
      </c>
      <c r="C60" t="s">
        <v>543</v>
      </c>
      <c r="D60" s="40" t="s">
        <v>2415</v>
      </c>
      <c r="E60" s="58"/>
      <c r="F60" s="58"/>
      <c r="J60" s="59"/>
      <c r="K60" s="59"/>
      <c r="L60" s="57"/>
      <c r="M60" s="57"/>
      <c r="N60" s="57"/>
      <c r="O60" s="60"/>
      <c r="P60" s="61"/>
      <c r="Q60" s="56">
        <v>84.416799999999995</v>
      </c>
      <c r="R60" s="56"/>
      <c r="S60" s="57">
        <v>40178</v>
      </c>
      <c r="T60" s="57"/>
      <c r="U60" s="57"/>
      <c r="V60" s="56" t="s">
        <v>2473</v>
      </c>
      <c r="W60" s="56" t="s">
        <v>2483</v>
      </c>
      <c r="X60" s="56">
        <v>147.72735</v>
      </c>
      <c r="Y60" s="56"/>
      <c r="Z60" s="57">
        <v>40543</v>
      </c>
      <c r="AA60" s="57"/>
      <c r="AB60" s="57"/>
      <c r="AC60" s="56" t="s">
        <v>2473</v>
      </c>
      <c r="AD60" s="56" t="s">
        <v>2483</v>
      </c>
      <c r="AE60" s="56">
        <v>218.63784000000001</v>
      </c>
      <c r="AF60" s="56"/>
      <c r="AG60" s="57">
        <v>41072</v>
      </c>
      <c r="AH60" s="57"/>
      <c r="AI60" s="57"/>
      <c r="AJ60" s="56" t="s">
        <v>2473</v>
      </c>
      <c r="AK60" s="56" t="s">
        <v>2483</v>
      </c>
      <c r="AL60" s="56">
        <v>290.77800999999999</v>
      </c>
      <c r="AM60" s="56"/>
      <c r="AN60" s="57">
        <v>41381</v>
      </c>
      <c r="AO60" s="57"/>
      <c r="AP60" s="57"/>
      <c r="AQ60" s="56" t="s">
        <v>2473</v>
      </c>
      <c r="AR60" s="56" t="s">
        <v>2483</v>
      </c>
      <c r="AS60" s="56">
        <v>381.92340999999999</v>
      </c>
      <c r="AT60" s="56"/>
      <c r="AU60" s="57">
        <v>41717</v>
      </c>
      <c r="AV60" s="57"/>
      <c r="AW60" s="57"/>
      <c r="AX60" s="56" t="s">
        <v>2473</v>
      </c>
      <c r="AY60" s="56" t="s">
        <v>2483</v>
      </c>
      <c r="AZ60" s="56">
        <v>524.49548000000004</v>
      </c>
      <c r="BA60" s="56"/>
      <c r="BB60" s="57">
        <v>42089</v>
      </c>
      <c r="BC60" s="57"/>
      <c r="BD60" s="57"/>
      <c r="BE60" s="56" t="s">
        <v>2473</v>
      </c>
      <c r="BF60" s="56" t="s">
        <v>2483</v>
      </c>
      <c r="BG60" s="56">
        <v>604.62036999999998</v>
      </c>
      <c r="BH60" s="56"/>
      <c r="BI60" s="57">
        <v>42471</v>
      </c>
      <c r="BJ60" s="57"/>
      <c r="BK60" s="57"/>
      <c r="BL60" s="56" t="s">
        <v>2473</v>
      </c>
      <c r="BM60" s="56" t="s">
        <v>2483</v>
      </c>
      <c r="BN60" s="56">
        <v>749.19244000000003</v>
      </c>
      <c r="BO60" s="56"/>
      <c r="BP60" s="57">
        <v>42808</v>
      </c>
      <c r="BQ60" s="57"/>
      <c r="BR60" s="57"/>
      <c r="BS60" s="56" t="s">
        <v>2473</v>
      </c>
      <c r="BT60" s="56" t="s">
        <v>2483</v>
      </c>
      <c r="BU60" s="56">
        <v>633.117254</v>
      </c>
      <c r="BV60" s="56"/>
      <c r="BW60" s="10">
        <v>43100</v>
      </c>
      <c r="BX60" s="82" t="s">
        <v>2415</v>
      </c>
      <c r="BY60" s="57"/>
      <c r="BZ60" s="56"/>
      <c r="CA60" s="80" t="s">
        <v>2735</v>
      </c>
    </row>
    <row r="61" spans="1:79" ht="14.25" customHeight="1" x14ac:dyDescent="0.25">
      <c r="A61">
        <v>8876</v>
      </c>
      <c r="B61" t="s">
        <v>89</v>
      </c>
      <c r="C61" t="s">
        <v>543</v>
      </c>
      <c r="D61" s="40" t="s">
        <v>2415</v>
      </c>
      <c r="E61" s="58"/>
      <c r="F61" s="58"/>
      <c r="J61" s="59"/>
      <c r="K61" s="59"/>
      <c r="L61" s="57"/>
      <c r="M61" s="57"/>
      <c r="N61" s="57"/>
      <c r="O61" s="60"/>
      <c r="P61" s="61"/>
      <c r="Q61" s="56"/>
      <c r="R61" s="56"/>
      <c r="S61" s="57"/>
      <c r="T61" s="57"/>
      <c r="U61" s="57"/>
      <c r="V61" s="56"/>
      <c r="W61" s="56"/>
      <c r="X61" s="56"/>
      <c r="Y61" s="56"/>
      <c r="Z61" s="57"/>
      <c r="AA61" s="57"/>
      <c r="AB61" s="57"/>
      <c r="AC61" s="56"/>
      <c r="AD61" s="56"/>
      <c r="AE61" s="56"/>
      <c r="AF61" s="56"/>
      <c r="AG61" s="57"/>
      <c r="AH61" s="57"/>
      <c r="AI61" s="57"/>
      <c r="AJ61" s="56"/>
      <c r="AK61" s="56"/>
      <c r="AL61" s="56"/>
      <c r="AM61" s="56"/>
      <c r="AN61" s="57"/>
      <c r="AO61" s="57"/>
      <c r="AP61" s="57"/>
      <c r="AQ61" s="56"/>
      <c r="AR61" s="56"/>
      <c r="AS61" s="56"/>
      <c r="AT61" s="56"/>
      <c r="AU61" s="57"/>
      <c r="AV61" s="57"/>
      <c r="AW61" s="57"/>
      <c r="AX61" s="56"/>
      <c r="AY61" s="56"/>
      <c r="AZ61" s="56">
        <v>340.78466640999994</v>
      </c>
      <c r="BA61" s="56"/>
      <c r="BB61" s="57">
        <v>42078</v>
      </c>
      <c r="BC61" s="57"/>
      <c r="BD61" s="57"/>
      <c r="BE61" s="56" t="s">
        <v>2484</v>
      </c>
      <c r="BF61" s="56" t="s">
        <v>2485</v>
      </c>
      <c r="BG61" s="56">
        <v>358.29816869000001</v>
      </c>
      <c r="BH61" s="56"/>
      <c r="BI61" s="57">
        <v>42464</v>
      </c>
      <c r="BJ61" s="57"/>
      <c r="BK61" s="57"/>
      <c r="BL61" s="56" t="s">
        <v>2484</v>
      </c>
      <c r="BM61" s="56" t="s">
        <v>2485</v>
      </c>
      <c r="BN61" s="56">
        <v>418.99320829999999</v>
      </c>
      <c r="BO61" s="56"/>
      <c r="BP61" s="57">
        <v>42843</v>
      </c>
      <c r="BQ61" s="57"/>
      <c r="BR61" s="57"/>
      <c r="BS61" s="56" t="s">
        <v>2484</v>
      </c>
      <c r="BT61" s="56" t="s">
        <v>2485</v>
      </c>
      <c r="BU61" s="56"/>
      <c r="BV61" s="56">
        <v>3</v>
      </c>
      <c r="BW61" s="57"/>
      <c r="BX61" s="57"/>
      <c r="BY61" s="57"/>
      <c r="BZ61" s="56"/>
      <c r="CA61" s="56"/>
    </row>
    <row r="62" spans="1:79" ht="14.25" customHeight="1" x14ac:dyDescent="0.25">
      <c r="A62">
        <v>1882</v>
      </c>
      <c r="B62" t="s">
        <v>90</v>
      </c>
      <c r="C62" t="s">
        <v>543</v>
      </c>
      <c r="J62" s="59"/>
      <c r="K62" s="59"/>
      <c r="L62" s="57"/>
      <c r="M62" s="57"/>
      <c r="N62" s="57"/>
      <c r="O62" s="60"/>
      <c r="P62" s="61"/>
      <c r="Q62" s="56"/>
      <c r="R62" s="56"/>
      <c r="S62" s="57"/>
      <c r="T62" s="57"/>
      <c r="U62" s="57"/>
      <c r="V62" s="56"/>
      <c r="W62" s="56"/>
      <c r="X62" s="56"/>
      <c r="Y62" s="56"/>
      <c r="Z62" s="57"/>
      <c r="AA62" s="57"/>
      <c r="AB62" s="57"/>
      <c r="AC62" s="56"/>
      <c r="AD62" s="56"/>
      <c r="AE62" s="56"/>
      <c r="AF62" s="56"/>
      <c r="AG62" s="57"/>
      <c r="AH62" s="57"/>
      <c r="AI62" s="57"/>
      <c r="AJ62" s="56"/>
      <c r="AK62" s="56"/>
      <c r="AL62" s="56"/>
      <c r="AM62" s="56"/>
      <c r="AN62" s="57"/>
      <c r="AO62" s="57"/>
      <c r="AP62" s="57"/>
      <c r="AQ62" s="56"/>
      <c r="AR62" s="56"/>
      <c r="AS62" s="56"/>
      <c r="AT62" s="56"/>
      <c r="AU62" s="57"/>
      <c r="AV62" s="57"/>
      <c r="AW62" s="57"/>
      <c r="AX62" s="56"/>
      <c r="AY62" s="56"/>
      <c r="AZ62" s="56"/>
      <c r="BA62" s="56"/>
      <c r="BB62" s="57"/>
      <c r="BC62" s="57"/>
      <c r="BD62" s="57"/>
      <c r="BE62" s="56"/>
      <c r="BF62" s="56"/>
      <c r="BG62" s="56"/>
      <c r="BH62" s="56"/>
      <c r="BI62" s="57"/>
      <c r="BJ62" s="57"/>
      <c r="BK62" s="57"/>
      <c r="BL62" s="56"/>
      <c r="BM62" s="56"/>
      <c r="BN62" s="56"/>
      <c r="BO62" s="56"/>
      <c r="BP62" s="57"/>
      <c r="BQ62" s="57"/>
      <c r="BR62" s="57"/>
      <c r="BS62" s="56"/>
      <c r="BT62" s="56"/>
      <c r="BU62" s="56">
        <v>1194.421051</v>
      </c>
      <c r="BV62" s="56"/>
      <c r="BW62" s="57">
        <v>43100</v>
      </c>
      <c r="BX62" s="82" t="s">
        <v>2415</v>
      </c>
      <c r="BY62" s="57"/>
      <c r="BZ62" s="56"/>
      <c r="CA62" s="80" t="s">
        <v>2767</v>
      </c>
    </row>
    <row r="63" spans="1:79" ht="14.25" customHeight="1" x14ac:dyDescent="0.25">
      <c r="A63">
        <v>1883</v>
      </c>
      <c r="B63" t="s">
        <v>91</v>
      </c>
      <c r="C63" t="s">
        <v>543</v>
      </c>
      <c r="D63" s="40" t="s">
        <v>2415</v>
      </c>
      <c r="E63" s="58"/>
      <c r="F63" s="58"/>
      <c r="J63" s="59"/>
      <c r="K63" s="59"/>
      <c r="L63" s="57"/>
      <c r="M63" s="57"/>
      <c r="N63" s="57"/>
      <c r="O63" s="60"/>
      <c r="P63" s="61"/>
      <c r="Q63" s="56"/>
      <c r="R63" s="56"/>
      <c r="S63" s="57"/>
      <c r="T63" s="57"/>
      <c r="U63" s="57"/>
      <c r="V63" s="56"/>
      <c r="W63" s="56"/>
      <c r="X63" s="56"/>
      <c r="Y63" s="56"/>
      <c r="Z63" s="57"/>
      <c r="AA63" s="57"/>
      <c r="AB63" s="57"/>
      <c r="AC63" s="56"/>
      <c r="AD63" s="56"/>
      <c r="AE63" s="56"/>
      <c r="AF63" s="56"/>
      <c r="AG63" s="57"/>
      <c r="AH63" s="57"/>
      <c r="AI63" s="57"/>
      <c r="AJ63" s="56"/>
      <c r="AK63" s="56"/>
      <c r="AL63" s="56"/>
      <c r="AM63" s="56"/>
      <c r="AN63" s="57"/>
      <c r="AO63" s="57"/>
      <c r="AP63" s="57"/>
      <c r="AQ63" s="56"/>
      <c r="AR63" s="56"/>
      <c r="AS63" s="56"/>
      <c r="AT63" s="56"/>
      <c r="AU63" s="57"/>
      <c r="AV63" s="57"/>
      <c r="AW63" s="57"/>
      <c r="AX63" s="56"/>
      <c r="AY63" s="56"/>
      <c r="AZ63" s="56">
        <v>1100.761</v>
      </c>
      <c r="BA63" s="56"/>
      <c r="BB63" s="57">
        <v>42137</v>
      </c>
      <c r="BC63" s="57"/>
      <c r="BD63" s="57"/>
      <c r="BE63" s="56" t="s">
        <v>2486</v>
      </c>
      <c r="BF63" s="56" t="s">
        <v>2487</v>
      </c>
      <c r="BG63" s="56">
        <v>1550.174</v>
      </c>
      <c r="BH63" s="56"/>
      <c r="BI63" s="57">
        <v>42459</v>
      </c>
      <c r="BJ63" s="57"/>
      <c r="BK63" s="57"/>
      <c r="BL63" s="56" t="s">
        <v>2488</v>
      </c>
      <c r="BM63" s="56" t="s">
        <v>2489</v>
      </c>
      <c r="BN63" s="56">
        <v>2377</v>
      </c>
      <c r="BO63" s="56"/>
      <c r="BP63" s="57">
        <v>42824</v>
      </c>
      <c r="BQ63" s="57"/>
      <c r="BR63" s="57"/>
      <c r="BS63" s="56" t="s">
        <v>2490</v>
      </c>
      <c r="BT63" s="56" t="s">
        <v>2489</v>
      </c>
      <c r="BU63" s="56">
        <v>4626.9880000000003</v>
      </c>
      <c r="BV63" s="56"/>
      <c r="BW63" s="10">
        <v>43100</v>
      </c>
      <c r="BX63" s="82" t="s">
        <v>2415</v>
      </c>
      <c r="BY63" s="57"/>
      <c r="BZ63" s="56"/>
      <c r="CA63" s="80" t="s">
        <v>2768</v>
      </c>
    </row>
    <row r="64" spans="1:79" ht="14.25" customHeight="1" x14ac:dyDescent="0.25">
      <c r="A64">
        <v>1885</v>
      </c>
      <c r="B64" t="s">
        <v>92</v>
      </c>
      <c r="C64" t="s">
        <v>543</v>
      </c>
      <c r="J64" s="59"/>
      <c r="K64" s="59"/>
      <c r="L64" s="57"/>
      <c r="M64" s="57"/>
      <c r="N64" s="57"/>
      <c r="O64" s="60"/>
      <c r="P64" s="61"/>
      <c r="Q64" s="56"/>
      <c r="R64" s="56"/>
      <c r="S64" s="57"/>
      <c r="T64" s="57"/>
      <c r="U64" s="57"/>
      <c r="V64" s="56"/>
      <c r="W64" s="56"/>
      <c r="X64" s="56"/>
      <c r="Y64" s="56"/>
      <c r="Z64" s="57"/>
      <c r="AA64" s="57"/>
      <c r="AB64" s="57"/>
      <c r="AC64" s="56"/>
      <c r="AD64" s="56"/>
      <c r="AE64" s="56"/>
      <c r="AF64" s="56"/>
      <c r="AG64" s="57"/>
      <c r="AH64" s="57"/>
      <c r="AI64" s="57"/>
      <c r="AJ64" s="56"/>
      <c r="AK64" s="56"/>
      <c r="AL64" s="56"/>
      <c r="AM64" s="56"/>
      <c r="AN64" s="57"/>
      <c r="AO64" s="57"/>
      <c r="AP64" s="57"/>
      <c r="AQ64" s="56"/>
      <c r="AR64" s="56"/>
      <c r="AS64" s="56"/>
      <c r="AT64" s="56"/>
      <c r="AU64" s="57"/>
      <c r="AV64" s="57"/>
      <c r="AW64" s="57"/>
      <c r="AX64" s="56"/>
      <c r="AY64" s="56"/>
      <c r="AZ64" s="56"/>
      <c r="BA64" s="56"/>
      <c r="BB64" s="57"/>
      <c r="BC64" s="57"/>
      <c r="BD64" s="57"/>
      <c r="BE64" s="56"/>
      <c r="BF64" s="56"/>
      <c r="BG64" s="56"/>
      <c r="BH64" s="56"/>
      <c r="BI64" s="57"/>
      <c r="BJ64" s="57"/>
      <c r="BK64" s="57"/>
      <c r="BL64" s="56"/>
      <c r="BM64" s="56"/>
      <c r="BN64" s="56"/>
      <c r="BO64" s="56"/>
      <c r="BP64" s="57"/>
      <c r="BQ64" s="57"/>
      <c r="BR64" s="57"/>
      <c r="BS64" s="56"/>
      <c r="BT64" s="56"/>
      <c r="BU64" s="9">
        <v>1613.99889596</v>
      </c>
      <c r="BV64" s="56"/>
      <c r="BW64" s="57">
        <v>43100</v>
      </c>
      <c r="BX64" s="82" t="s">
        <v>2415</v>
      </c>
      <c r="BY64" s="57"/>
      <c r="BZ64" s="56"/>
      <c r="CA64" s="80" t="s">
        <v>2735</v>
      </c>
    </row>
    <row r="65" spans="1:79" ht="14.25" customHeight="1" x14ac:dyDescent="0.25">
      <c r="A65">
        <v>8061</v>
      </c>
      <c r="B65" t="s">
        <v>93</v>
      </c>
      <c r="C65" t="s">
        <v>544</v>
      </c>
      <c r="D65" s="40" t="s">
        <v>2413</v>
      </c>
      <c r="E65" s="58">
        <v>50</v>
      </c>
      <c r="F65" s="58"/>
      <c r="G65" s="40">
        <v>200</v>
      </c>
      <c r="J65" s="59"/>
      <c r="K65" s="59"/>
      <c r="L65" s="57"/>
      <c r="M65" s="57"/>
      <c r="N65" s="57"/>
      <c r="O65" s="60"/>
      <c r="P65" s="61"/>
      <c r="Q65" s="56"/>
      <c r="R65" s="56"/>
      <c r="S65" s="57"/>
      <c r="T65" s="57"/>
      <c r="U65" s="57"/>
      <c r="V65" s="56"/>
      <c r="W65" s="56"/>
      <c r="X65" s="56"/>
      <c r="Y65" s="56"/>
      <c r="Z65" s="57"/>
      <c r="AA65" s="57"/>
      <c r="AB65" s="57"/>
      <c r="AC65" s="56"/>
      <c r="AD65" s="56"/>
      <c r="AE65" s="56"/>
      <c r="AF65" s="56"/>
      <c r="AG65" s="57"/>
      <c r="AH65" s="57"/>
      <c r="AI65" s="57"/>
      <c r="AJ65" s="56"/>
      <c r="AK65" s="56"/>
      <c r="AL65" s="56"/>
      <c r="AM65" s="56"/>
      <c r="AN65" s="57"/>
      <c r="AO65" s="57"/>
      <c r="AP65" s="57"/>
      <c r="AQ65" s="56"/>
      <c r="AR65" s="56"/>
      <c r="AS65" s="56"/>
      <c r="AT65" s="56"/>
      <c r="AU65" s="57"/>
      <c r="AV65" s="57"/>
      <c r="AW65" s="57"/>
      <c r="AX65" s="56"/>
      <c r="AY65" s="56"/>
      <c r="AZ65" s="56"/>
      <c r="BA65" s="56"/>
      <c r="BB65" s="57"/>
      <c r="BC65" s="57"/>
      <c r="BD65" s="57"/>
      <c r="BE65" s="56"/>
      <c r="BF65" s="56"/>
      <c r="BG65" s="56"/>
      <c r="BH65" s="56"/>
      <c r="BI65" s="57"/>
      <c r="BJ65" s="57"/>
      <c r="BK65" s="57"/>
      <c r="BL65" s="56"/>
      <c r="BM65" s="56"/>
      <c r="BN65" s="56"/>
      <c r="BO65" s="56"/>
      <c r="BP65" s="57"/>
      <c r="BQ65" s="57"/>
      <c r="BR65" s="57"/>
      <c r="BS65" s="56"/>
      <c r="BT65" s="56"/>
      <c r="BU65" s="56">
        <v>1589.0889999999999</v>
      </c>
      <c r="BV65" s="56"/>
      <c r="BW65" s="57">
        <v>43008</v>
      </c>
      <c r="BX65" s="82" t="s">
        <v>2413</v>
      </c>
      <c r="BY65" s="57"/>
      <c r="BZ65" s="56"/>
      <c r="CA65" s="80" t="s">
        <v>2769</v>
      </c>
    </row>
    <row r="66" spans="1:79" ht="14.25" customHeight="1" x14ac:dyDescent="0.25">
      <c r="A66">
        <v>1169</v>
      </c>
      <c r="B66" t="s">
        <v>95</v>
      </c>
      <c r="C66" t="s">
        <v>544</v>
      </c>
      <c r="J66" s="59"/>
      <c r="K66" s="59"/>
      <c r="L66" s="57"/>
      <c r="M66" s="57"/>
      <c r="N66" s="57"/>
      <c r="O66" s="60"/>
      <c r="P66" s="61"/>
      <c r="Q66" s="56"/>
      <c r="R66" s="56"/>
      <c r="S66" s="57"/>
      <c r="T66" s="57"/>
      <c r="U66" s="57"/>
      <c r="V66" s="56"/>
      <c r="W66" s="56"/>
      <c r="X66" s="56"/>
      <c r="Y66" s="56"/>
      <c r="Z66" s="57"/>
      <c r="AA66" s="57"/>
      <c r="AB66" s="57"/>
      <c r="AC66" s="56"/>
      <c r="AD66" s="56"/>
      <c r="AE66" s="56"/>
      <c r="AF66" s="56"/>
      <c r="AG66" s="57"/>
      <c r="AH66" s="57"/>
      <c r="AI66" s="57"/>
      <c r="AJ66" s="56"/>
      <c r="AK66" s="56"/>
      <c r="AL66" s="56"/>
      <c r="AM66" s="56"/>
      <c r="AN66" s="57"/>
      <c r="AO66" s="57"/>
      <c r="AP66" s="57"/>
      <c r="AQ66" s="56"/>
      <c r="AR66" s="56"/>
      <c r="AS66" s="56"/>
      <c r="AT66" s="56"/>
      <c r="AU66" s="57"/>
      <c r="AV66" s="57"/>
      <c r="AW66" s="57"/>
      <c r="AX66" s="56"/>
      <c r="AY66" s="56"/>
      <c r="AZ66" s="56"/>
      <c r="BA66" s="56"/>
      <c r="BB66" s="57"/>
      <c r="BC66" s="57"/>
      <c r="BD66" s="57"/>
      <c r="BE66" s="56"/>
      <c r="BF66" s="56"/>
      <c r="BG66" s="56"/>
      <c r="BH66" s="56"/>
      <c r="BI66" s="57"/>
      <c r="BJ66" s="57"/>
      <c r="BK66" s="57"/>
      <c r="BL66" s="56"/>
      <c r="BM66" s="56"/>
      <c r="BN66" s="56"/>
      <c r="BO66" s="56"/>
      <c r="BP66" s="57"/>
      <c r="BQ66" s="57"/>
      <c r="BR66" s="57"/>
      <c r="BS66" s="56"/>
      <c r="BT66" s="56"/>
      <c r="BU66" s="56">
        <v>762.32500000000005</v>
      </c>
      <c r="BV66" s="56"/>
      <c r="BW66" s="10">
        <v>43100</v>
      </c>
      <c r="BX66" s="82" t="s">
        <v>2415</v>
      </c>
      <c r="BY66" s="57"/>
      <c r="BZ66" s="56"/>
      <c r="CA66" s="80" t="s">
        <v>2770</v>
      </c>
    </row>
    <row r="67" spans="1:79" ht="14.25" customHeight="1" x14ac:dyDescent="0.25">
      <c r="A67">
        <v>8072</v>
      </c>
      <c r="B67" t="s">
        <v>96</v>
      </c>
      <c r="C67" t="s">
        <v>544</v>
      </c>
      <c r="D67" s="40" t="s">
        <v>2415</v>
      </c>
      <c r="E67" s="58"/>
      <c r="F67" s="58"/>
      <c r="J67" s="59"/>
      <c r="K67" s="59"/>
      <c r="L67" s="57"/>
      <c r="M67" s="57"/>
      <c r="N67" s="57"/>
      <c r="O67" s="60"/>
      <c r="P67" s="61"/>
      <c r="Q67" s="56"/>
      <c r="R67" s="56"/>
      <c r="S67" s="57"/>
      <c r="T67" s="57"/>
      <c r="U67" s="57"/>
      <c r="V67" s="56"/>
      <c r="W67" s="56"/>
      <c r="X67" s="56"/>
      <c r="Y67" s="56"/>
      <c r="Z67" s="57"/>
      <c r="AA67" s="57"/>
      <c r="AB67" s="57"/>
      <c r="AC67" s="56"/>
      <c r="AD67" s="56"/>
      <c r="AE67" s="56"/>
      <c r="AF67" s="56"/>
      <c r="AG67" s="57"/>
      <c r="AH67" s="57"/>
      <c r="AI67" s="57"/>
      <c r="AJ67" s="56"/>
      <c r="AK67" s="56"/>
      <c r="AL67" s="56"/>
      <c r="AM67" s="56"/>
      <c r="AN67" s="57"/>
      <c r="AO67" s="57"/>
      <c r="AP67" s="57"/>
      <c r="AQ67" s="56"/>
      <c r="AR67" s="56"/>
      <c r="AS67" s="56"/>
      <c r="AT67" s="56"/>
      <c r="AU67" s="57"/>
      <c r="AV67" s="57"/>
      <c r="AW67" s="57"/>
      <c r="AX67" s="56"/>
      <c r="AY67" s="56"/>
      <c r="AZ67" s="56"/>
      <c r="BA67" s="56"/>
      <c r="BB67" s="57"/>
      <c r="BC67" s="57"/>
      <c r="BD67" s="57"/>
      <c r="BE67" s="56"/>
      <c r="BF67" s="56"/>
      <c r="BG67" s="56">
        <v>24800</v>
      </c>
      <c r="BH67" s="56"/>
      <c r="BI67" s="57">
        <v>42438</v>
      </c>
      <c r="BJ67" s="57"/>
      <c r="BK67" s="57"/>
      <c r="BL67" s="56" t="s">
        <v>2491</v>
      </c>
      <c r="BM67" s="56" t="s">
        <v>2492</v>
      </c>
      <c r="BN67" s="56">
        <v>24677</v>
      </c>
      <c r="BO67" s="56"/>
      <c r="BP67" s="57">
        <v>42804</v>
      </c>
      <c r="BQ67" s="57"/>
      <c r="BR67" s="57"/>
      <c r="BS67" s="56" t="s">
        <v>2491</v>
      </c>
      <c r="BT67" s="56" t="s">
        <v>2492</v>
      </c>
      <c r="BU67" s="56">
        <v>25634</v>
      </c>
      <c r="BV67" s="56"/>
      <c r="BW67" s="10">
        <v>43100</v>
      </c>
      <c r="BX67" s="82" t="s">
        <v>2415</v>
      </c>
      <c r="BY67" s="57"/>
      <c r="BZ67" s="56"/>
      <c r="CA67" s="80" t="s">
        <v>2735</v>
      </c>
    </row>
    <row r="68" spans="1:79" ht="14.25" customHeight="1" x14ac:dyDescent="0.25">
      <c r="A68">
        <v>11630</v>
      </c>
      <c r="B68" t="s">
        <v>97</v>
      </c>
      <c r="C68" t="s">
        <v>463</v>
      </c>
      <c r="D68" s="40" t="s">
        <v>2413</v>
      </c>
      <c r="E68" s="58">
        <v>20</v>
      </c>
      <c r="F68" s="58"/>
      <c r="G68" s="40">
        <v>30</v>
      </c>
      <c r="H68" s="67" t="s">
        <v>2493</v>
      </c>
      <c r="J68" s="59"/>
      <c r="K68" s="59"/>
      <c r="L68" s="57"/>
      <c r="M68" s="57"/>
      <c r="N68" s="57"/>
      <c r="O68" s="60"/>
      <c r="P68" s="61"/>
      <c r="Q68" s="56"/>
      <c r="R68" s="56"/>
      <c r="S68" s="57"/>
      <c r="T68" s="57"/>
      <c r="U68" s="57"/>
      <c r="V68" s="56"/>
      <c r="W68" s="56"/>
      <c r="X68" s="56"/>
      <c r="Y68" s="56"/>
      <c r="Z68" s="57"/>
      <c r="AA68" s="57"/>
      <c r="AB68" s="57"/>
      <c r="AC68" s="56"/>
      <c r="AD68" s="56"/>
      <c r="AE68" s="56"/>
      <c r="AF68" s="56"/>
      <c r="AG68" s="57"/>
      <c r="AH68" s="57"/>
      <c r="AI68" s="57"/>
      <c r="AJ68" s="56"/>
      <c r="AK68" s="56"/>
      <c r="AL68" s="56"/>
      <c r="AM68" s="56"/>
      <c r="AN68" s="57"/>
      <c r="AO68" s="57"/>
      <c r="AP68" s="57"/>
      <c r="AQ68" s="56"/>
      <c r="AR68" s="56"/>
      <c r="AS68" s="56"/>
      <c r="AT68" s="56"/>
      <c r="AU68" s="57"/>
      <c r="AV68" s="57"/>
      <c r="AW68" s="57"/>
      <c r="AX68" s="56"/>
      <c r="AY68" s="56"/>
      <c r="AZ68" s="56"/>
      <c r="BA68" s="56"/>
      <c r="BB68" s="57"/>
      <c r="BC68" s="57"/>
      <c r="BD68" s="57"/>
      <c r="BE68" s="56"/>
      <c r="BF68" s="56"/>
      <c r="BG68" s="56"/>
      <c r="BH68" s="56"/>
      <c r="BI68" s="57"/>
      <c r="BJ68" s="57"/>
      <c r="BK68" s="57"/>
      <c r="BL68" s="56"/>
      <c r="BM68" s="56"/>
      <c r="BN68" s="56"/>
      <c r="BO68" s="56"/>
      <c r="BP68" s="57"/>
      <c r="BQ68" s="57"/>
      <c r="BR68" s="57"/>
      <c r="BS68" s="56"/>
      <c r="BT68" s="56"/>
      <c r="BU68" s="56"/>
      <c r="BV68" s="56">
        <v>2</v>
      </c>
      <c r="BW68" s="57"/>
      <c r="BX68" s="57"/>
      <c r="BY68" s="57"/>
      <c r="BZ68" s="56"/>
      <c r="CA68" s="56"/>
    </row>
    <row r="69" spans="1:79" ht="14.25" customHeight="1" x14ac:dyDescent="0.25">
      <c r="A69">
        <v>1969</v>
      </c>
      <c r="B69" t="s">
        <v>99</v>
      </c>
      <c r="C69" t="s">
        <v>545</v>
      </c>
      <c r="D69" s="40" t="s">
        <v>2415</v>
      </c>
      <c r="E69" s="58"/>
      <c r="F69" s="58"/>
      <c r="J69" s="59">
        <v>46.011718999999999</v>
      </c>
      <c r="K69" s="59"/>
      <c r="L69" s="57">
        <v>39843</v>
      </c>
      <c r="M69" s="57"/>
      <c r="N69" s="57"/>
      <c r="O69" s="64" t="s">
        <v>2494</v>
      </c>
      <c r="P69" s="61" t="s">
        <v>2448</v>
      </c>
      <c r="Q69" s="56">
        <v>49.368569000000001</v>
      </c>
      <c r="R69" s="56"/>
      <c r="S69" s="57">
        <v>40207</v>
      </c>
      <c r="T69" s="57"/>
      <c r="U69" s="57"/>
      <c r="V69" s="56" t="s">
        <v>2494</v>
      </c>
      <c r="W69" s="56" t="s">
        <v>2448</v>
      </c>
      <c r="X69" s="56">
        <v>49.680273999999997</v>
      </c>
      <c r="Y69" s="56"/>
      <c r="Z69" s="57">
        <v>40571</v>
      </c>
      <c r="AA69" s="57"/>
      <c r="AB69" s="57"/>
      <c r="AC69" s="56" t="s">
        <v>2494</v>
      </c>
      <c r="AD69" s="56" t="s">
        <v>2448</v>
      </c>
      <c r="AE69" s="56">
        <v>51.24</v>
      </c>
      <c r="AF69" s="56"/>
      <c r="AG69" s="57">
        <v>40935</v>
      </c>
      <c r="AH69" s="57"/>
      <c r="AI69" s="57"/>
      <c r="AJ69" s="56" t="s">
        <v>2494</v>
      </c>
      <c r="AK69" s="56" t="s">
        <v>2448</v>
      </c>
      <c r="AL69" s="56">
        <v>52.923999999999999</v>
      </c>
      <c r="AM69" s="56"/>
      <c r="AN69" s="57">
        <v>41299</v>
      </c>
      <c r="AO69" s="57"/>
      <c r="AP69" s="57"/>
      <c r="AQ69" s="56" t="s">
        <v>2494</v>
      </c>
      <c r="AR69" s="56" t="s">
        <v>2448</v>
      </c>
      <c r="AS69" s="56">
        <v>53.087000000000003</v>
      </c>
      <c r="AT69" s="56"/>
      <c r="AU69" s="57">
        <v>41663</v>
      </c>
      <c r="AV69" s="57"/>
      <c r="AW69" s="57"/>
      <c r="AX69" s="56" t="s">
        <v>2494</v>
      </c>
      <c r="AY69" s="56" t="s">
        <v>2448</v>
      </c>
      <c r="AZ69" s="56">
        <v>53.241</v>
      </c>
      <c r="BA69" s="56"/>
      <c r="BB69" s="57">
        <v>42034</v>
      </c>
      <c r="BC69" s="57"/>
      <c r="BD69" s="57"/>
      <c r="BE69" s="56" t="s">
        <v>2494</v>
      </c>
      <c r="BF69" s="56" t="s">
        <v>2448</v>
      </c>
      <c r="BG69" s="56">
        <v>55.927999999999997</v>
      </c>
      <c r="BH69" s="56"/>
      <c r="BI69" s="57">
        <v>42398</v>
      </c>
      <c r="BJ69" s="57"/>
      <c r="BK69" s="57"/>
      <c r="BL69" s="56" t="s">
        <v>2494</v>
      </c>
      <c r="BM69" s="56" t="s">
        <v>2448</v>
      </c>
      <c r="BN69" s="56">
        <v>58.981999999999999</v>
      </c>
      <c r="BO69" s="56"/>
      <c r="BP69" s="57">
        <v>42762</v>
      </c>
      <c r="BQ69" s="57"/>
      <c r="BR69" s="57"/>
      <c r="BS69" s="56" t="s">
        <v>2494</v>
      </c>
      <c r="BT69" s="56" t="s">
        <v>2448</v>
      </c>
      <c r="BU69" s="56">
        <v>59.814999999999998</v>
      </c>
      <c r="BV69" s="56"/>
      <c r="BW69" s="10">
        <v>43100</v>
      </c>
      <c r="BX69" s="82" t="s">
        <v>2415</v>
      </c>
      <c r="BY69" s="57"/>
      <c r="BZ69" s="56"/>
      <c r="CA69" s="80" t="s">
        <v>2735</v>
      </c>
    </row>
    <row r="70" spans="1:79" ht="14.25" customHeight="1" x14ac:dyDescent="0.25">
      <c r="A70">
        <v>10540</v>
      </c>
      <c r="B70" t="s">
        <v>101</v>
      </c>
      <c r="C70" t="s">
        <v>545</v>
      </c>
      <c r="E70" s="58"/>
      <c r="F70" s="58"/>
      <c r="J70" s="59"/>
      <c r="K70" s="59"/>
      <c r="L70" s="57"/>
      <c r="M70" s="57"/>
      <c r="N70" s="57"/>
      <c r="O70" s="60"/>
      <c r="P70" s="61"/>
      <c r="Q70" s="56"/>
      <c r="R70" s="56"/>
      <c r="S70" s="57"/>
      <c r="T70" s="57"/>
      <c r="U70" s="57"/>
      <c r="V70" s="56"/>
      <c r="W70" s="56"/>
      <c r="X70" s="56"/>
      <c r="Y70" s="56"/>
      <c r="Z70" s="57"/>
      <c r="AA70" s="57"/>
      <c r="AB70" s="57"/>
      <c r="AC70" s="56"/>
      <c r="AD70" s="56"/>
      <c r="AE70" s="56"/>
      <c r="AF70" s="56"/>
      <c r="AG70" s="57"/>
      <c r="AH70" s="57"/>
      <c r="AI70" s="57"/>
      <c r="AJ70" s="56"/>
      <c r="AK70" s="56"/>
      <c r="AL70" s="56"/>
      <c r="AM70" s="56"/>
      <c r="AN70" s="57"/>
      <c r="AO70" s="57"/>
      <c r="AP70" s="57"/>
      <c r="AQ70" s="56"/>
      <c r="AR70" s="56"/>
      <c r="AS70" s="56"/>
      <c r="AT70" s="56"/>
      <c r="AU70" s="57"/>
      <c r="AV70" s="57"/>
      <c r="AW70" s="57"/>
      <c r="AX70" s="56"/>
      <c r="AY70" s="56"/>
      <c r="AZ70" s="56"/>
      <c r="BA70" s="56"/>
      <c r="BB70" s="57"/>
      <c r="BC70" s="57"/>
      <c r="BD70" s="57"/>
      <c r="BE70" s="56"/>
      <c r="BF70" s="56"/>
      <c r="BG70" s="56"/>
      <c r="BH70" s="56"/>
      <c r="BI70" s="57"/>
      <c r="BJ70" s="57"/>
      <c r="BK70" s="57"/>
      <c r="BL70" s="56"/>
      <c r="BM70" s="56"/>
      <c r="BN70" s="56"/>
      <c r="BO70" s="56"/>
      <c r="BP70" s="57"/>
      <c r="BQ70" s="57"/>
      <c r="BR70" s="57"/>
      <c r="BS70" s="56"/>
      <c r="BT70" s="56"/>
      <c r="BU70" s="56">
        <v>105</v>
      </c>
      <c r="BV70" s="56"/>
      <c r="BW70" s="57">
        <v>43100</v>
      </c>
      <c r="BX70" s="82" t="s">
        <v>2415</v>
      </c>
      <c r="BY70" s="57"/>
      <c r="BZ70" s="56"/>
      <c r="CA70" s="80" t="s">
        <v>2897</v>
      </c>
    </row>
    <row r="71" spans="1:79" ht="14.25" customHeight="1" x14ac:dyDescent="0.25">
      <c r="A71">
        <v>8075</v>
      </c>
      <c r="B71" t="s">
        <v>103</v>
      </c>
      <c r="C71" t="s">
        <v>545</v>
      </c>
      <c r="D71" s="40" t="s">
        <v>2415</v>
      </c>
      <c r="E71" s="58"/>
      <c r="F71" s="58"/>
      <c r="J71" s="59">
        <v>2884.2</v>
      </c>
      <c r="K71" s="59"/>
      <c r="L71" s="57">
        <v>39869</v>
      </c>
      <c r="M71" s="57"/>
      <c r="N71" s="57"/>
      <c r="O71" s="65" t="s">
        <v>2495</v>
      </c>
      <c r="P71" s="66" t="s">
        <v>2496</v>
      </c>
      <c r="Q71" s="56">
        <v>1983.4</v>
      </c>
      <c r="R71" s="56"/>
      <c r="S71" s="57">
        <v>40218</v>
      </c>
      <c r="T71" s="57"/>
      <c r="U71" s="57"/>
      <c r="V71" s="56" t="s">
        <v>2495</v>
      </c>
      <c r="W71" s="56" t="s">
        <v>2496</v>
      </c>
      <c r="X71" s="56">
        <v>2186.3000000000002</v>
      </c>
      <c r="Y71" s="56"/>
      <c r="Z71" s="57">
        <v>40583</v>
      </c>
      <c r="AA71" s="57"/>
      <c r="AB71" s="57"/>
      <c r="AC71" s="56" t="s">
        <v>2495</v>
      </c>
      <c r="AD71" s="56" t="s">
        <v>2496</v>
      </c>
      <c r="AE71" s="56">
        <v>2229.6999999999998</v>
      </c>
      <c r="AF71" s="56"/>
      <c r="AG71" s="57">
        <v>40947</v>
      </c>
      <c r="AH71" s="57"/>
      <c r="AI71" s="57"/>
      <c r="AJ71" s="56" t="s">
        <v>2495</v>
      </c>
      <c r="AK71" s="56" t="s">
        <v>2496</v>
      </c>
      <c r="AL71" s="56">
        <v>2240.9</v>
      </c>
      <c r="AM71" s="56"/>
      <c r="AN71" s="57">
        <v>41311</v>
      </c>
      <c r="AO71" s="57"/>
      <c r="AP71" s="57"/>
      <c r="AQ71" s="56" t="s">
        <v>2495</v>
      </c>
      <c r="AR71" s="56" t="s">
        <v>2496</v>
      </c>
      <c r="AS71" s="56">
        <v>2229.1</v>
      </c>
      <c r="AT71" s="56"/>
      <c r="AU71" s="57">
        <v>41677</v>
      </c>
      <c r="AV71" s="57"/>
      <c r="AW71" s="57"/>
      <c r="AX71" s="56" t="s">
        <v>2495</v>
      </c>
      <c r="AY71" s="56" t="s">
        <v>2496</v>
      </c>
      <c r="AZ71" s="56">
        <v>2136.6999999999998</v>
      </c>
      <c r="BA71" s="56"/>
      <c r="BB71" s="57">
        <v>42045</v>
      </c>
      <c r="BC71" s="57"/>
      <c r="BD71" s="57"/>
      <c r="BE71" s="56" t="s">
        <v>2495</v>
      </c>
      <c r="BF71" s="56" t="s">
        <v>2496</v>
      </c>
      <c r="BG71" s="56">
        <v>2373.1</v>
      </c>
      <c r="BH71" s="56"/>
      <c r="BI71" s="57">
        <v>42411</v>
      </c>
      <c r="BJ71" s="57"/>
      <c r="BK71" s="57"/>
      <c r="BL71" s="56" t="s">
        <v>2495</v>
      </c>
      <c r="BM71" s="56" t="s">
        <v>2496</v>
      </c>
      <c r="BN71" s="56">
        <v>2363.3000000000002</v>
      </c>
      <c r="BO71" s="56"/>
      <c r="BP71" s="57">
        <v>42774</v>
      </c>
      <c r="BQ71" s="57"/>
      <c r="BR71" s="57"/>
      <c r="BS71" s="56" t="s">
        <v>2495</v>
      </c>
      <c r="BT71" s="56" t="s">
        <v>2496</v>
      </c>
      <c r="BU71" s="56">
        <v>2486</v>
      </c>
      <c r="BV71" s="56"/>
      <c r="BW71" s="10">
        <v>43100</v>
      </c>
      <c r="BX71" s="82" t="s">
        <v>2415</v>
      </c>
      <c r="BY71" s="57"/>
      <c r="BZ71" s="56"/>
      <c r="CA71" s="80" t="s">
        <v>2771</v>
      </c>
    </row>
    <row r="72" spans="1:79" ht="14.25" customHeight="1" x14ac:dyDescent="0.25">
      <c r="A72">
        <v>8139</v>
      </c>
      <c r="B72" t="s">
        <v>106</v>
      </c>
      <c r="C72" t="s">
        <v>545</v>
      </c>
      <c r="D72" s="62" t="s">
        <v>2415</v>
      </c>
      <c r="E72" s="58"/>
      <c r="F72" s="58"/>
      <c r="J72" s="59"/>
      <c r="K72" s="59"/>
      <c r="L72" s="57"/>
      <c r="M72" s="57"/>
      <c r="N72" s="57"/>
      <c r="O72" s="60"/>
      <c r="P72" s="63"/>
      <c r="Q72" s="56"/>
      <c r="R72" s="56"/>
      <c r="S72" s="57"/>
      <c r="T72" s="57"/>
      <c r="U72" s="57"/>
      <c r="V72" s="56"/>
      <c r="W72" s="56"/>
      <c r="X72" s="56"/>
      <c r="Y72" s="56"/>
      <c r="Z72" s="57"/>
      <c r="AA72" s="57"/>
      <c r="AB72" s="57"/>
      <c r="AC72" s="56"/>
      <c r="AD72" s="56"/>
      <c r="AE72" s="56"/>
      <c r="AF72" s="56"/>
      <c r="AG72" s="57"/>
      <c r="AH72" s="57"/>
      <c r="AI72" s="57"/>
      <c r="AJ72" s="56"/>
      <c r="AK72" s="56"/>
      <c r="AL72" s="56"/>
      <c r="AM72" s="56"/>
      <c r="AN72" s="57"/>
      <c r="AO72" s="57"/>
      <c r="AP72" s="57"/>
      <c r="AQ72" s="56"/>
      <c r="AR72" s="56"/>
      <c r="AS72" s="56"/>
      <c r="AT72" s="56"/>
      <c r="AU72" s="57"/>
      <c r="AV72" s="57"/>
      <c r="AW72" s="57"/>
      <c r="AX72" s="56"/>
      <c r="AY72" s="56"/>
      <c r="AZ72" s="56"/>
      <c r="BA72" s="56"/>
      <c r="BB72" s="57"/>
      <c r="BC72" s="57"/>
      <c r="BD72" s="57"/>
      <c r="BE72" s="56"/>
      <c r="BF72" s="56"/>
      <c r="BG72" s="56">
        <v>783.2</v>
      </c>
      <c r="BH72" s="56"/>
      <c r="BI72" s="57">
        <v>42464</v>
      </c>
      <c r="BJ72" s="57"/>
      <c r="BK72" s="57"/>
      <c r="BL72" s="56"/>
      <c r="BM72" s="56" t="s">
        <v>2470</v>
      </c>
      <c r="BN72" s="56"/>
      <c r="BO72" s="56"/>
      <c r="BP72" s="57"/>
      <c r="BQ72" s="57"/>
      <c r="BR72" s="57"/>
      <c r="BS72" s="56"/>
      <c r="BT72" s="56"/>
      <c r="BU72" s="56">
        <v>2000</v>
      </c>
      <c r="BV72" s="56"/>
      <c r="BW72" s="57">
        <v>43100</v>
      </c>
      <c r="BX72" s="82" t="s">
        <v>2413</v>
      </c>
      <c r="BY72" s="57"/>
      <c r="BZ72" s="56"/>
      <c r="CA72" s="92" t="s">
        <v>2934</v>
      </c>
    </row>
    <row r="73" spans="1:79" ht="14.25" customHeight="1" x14ac:dyDescent="0.25">
      <c r="A73">
        <v>874</v>
      </c>
      <c r="B73" t="s">
        <v>107</v>
      </c>
      <c r="C73" t="s">
        <v>545</v>
      </c>
      <c r="D73" s="62" t="s">
        <v>2415</v>
      </c>
      <c r="E73" s="58"/>
      <c r="F73" s="58"/>
      <c r="J73" s="59"/>
      <c r="K73" s="59"/>
      <c r="L73" s="57"/>
      <c r="M73" s="57"/>
      <c r="N73" s="57"/>
      <c r="O73" s="60"/>
      <c r="P73" s="61"/>
      <c r="Q73" s="56"/>
      <c r="R73" s="56"/>
      <c r="S73" s="57"/>
      <c r="T73" s="57"/>
      <c r="U73" s="57"/>
      <c r="V73" s="56"/>
      <c r="W73" s="56"/>
      <c r="X73" s="56"/>
      <c r="Y73" s="56"/>
      <c r="Z73" s="57"/>
      <c r="AA73" s="57"/>
      <c r="AB73" s="57"/>
      <c r="AC73" s="56"/>
      <c r="AD73" s="56"/>
      <c r="AE73" s="56"/>
      <c r="AF73" s="56"/>
      <c r="AG73" s="57"/>
      <c r="AH73" s="57"/>
      <c r="AI73" s="57"/>
      <c r="AJ73" s="56"/>
      <c r="AK73" s="56"/>
      <c r="AL73" s="56"/>
      <c r="AM73" s="56"/>
      <c r="AN73" s="57"/>
      <c r="AO73" s="57"/>
      <c r="AP73" s="57"/>
      <c r="AQ73" s="56"/>
      <c r="AR73" s="56"/>
      <c r="AS73" s="56"/>
      <c r="AT73" s="56"/>
      <c r="AU73" s="57"/>
      <c r="AV73" s="57"/>
      <c r="AW73" s="57"/>
      <c r="AX73" s="56"/>
      <c r="AY73" s="56"/>
      <c r="AZ73" s="56">
        <v>1140</v>
      </c>
      <c r="BA73" s="56"/>
      <c r="BB73" s="57">
        <v>42223</v>
      </c>
      <c r="BC73" s="57"/>
      <c r="BD73" s="57"/>
      <c r="BE73" s="56" t="s">
        <v>2497</v>
      </c>
      <c r="BF73" s="56" t="s">
        <v>2498</v>
      </c>
      <c r="BG73" s="56"/>
      <c r="BH73" s="56"/>
      <c r="BI73" s="57"/>
      <c r="BJ73" s="57"/>
      <c r="BK73" s="57"/>
      <c r="BL73" s="56"/>
      <c r="BM73" s="56"/>
      <c r="BN73" s="56"/>
      <c r="BO73" s="56"/>
      <c r="BP73" s="57"/>
      <c r="BQ73" s="57"/>
      <c r="BR73" s="57"/>
      <c r="BS73" s="56"/>
      <c r="BT73" s="56"/>
      <c r="BU73" s="56">
        <v>1184.3</v>
      </c>
      <c r="BV73" s="56"/>
      <c r="BW73" s="57">
        <v>43100</v>
      </c>
      <c r="BX73" s="82" t="s">
        <v>2413</v>
      </c>
      <c r="BY73" s="57"/>
      <c r="BZ73" s="56"/>
      <c r="CA73" s="80" t="s">
        <v>2743</v>
      </c>
    </row>
    <row r="74" spans="1:79" ht="14.25" customHeight="1" x14ac:dyDescent="0.25">
      <c r="A74">
        <v>8082</v>
      </c>
      <c r="B74" t="s">
        <v>108</v>
      </c>
      <c r="C74" t="s">
        <v>545</v>
      </c>
      <c r="D74" s="40" t="s">
        <v>2413</v>
      </c>
      <c r="E74" s="58">
        <v>100</v>
      </c>
      <c r="F74" s="58"/>
      <c r="G74" s="40">
        <v>800</v>
      </c>
      <c r="J74" s="59"/>
      <c r="K74" s="59"/>
      <c r="L74" s="57"/>
      <c r="M74" s="57"/>
      <c r="N74" s="57"/>
      <c r="O74" s="60"/>
      <c r="P74" s="61"/>
      <c r="Q74" s="56"/>
      <c r="R74" s="56"/>
      <c r="S74" s="57"/>
      <c r="T74" s="57"/>
      <c r="U74" s="57"/>
      <c r="V74" s="56"/>
      <c r="W74" s="56"/>
      <c r="X74" s="56"/>
      <c r="Y74" s="56"/>
      <c r="Z74" s="57"/>
      <c r="AA74" s="57"/>
      <c r="AB74" s="57"/>
      <c r="AC74" s="56"/>
      <c r="AD74" s="56"/>
      <c r="AE74" s="56"/>
      <c r="AF74" s="56"/>
      <c r="AG74" s="57"/>
      <c r="AH74" s="57"/>
      <c r="AI74" s="57"/>
      <c r="AJ74" s="56"/>
      <c r="AK74" s="56"/>
      <c r="AL74" s="56"/>
      <c r="AM74" s="56"/>
      <c r="AN74" s="57"/>
      <c r="AO74" s="57"/>
      <c r="AP74" s="57"/>
      <c r="AQ74" s="56"/>
      <c r="AR74" s="56"/>
      <c r="AS74" s="56"/>
      <c r="AT74" s="56"/>
      <c r="AU74" s="57"/>
      <c r="AV74" s="57"/>
      <c r="AW74" s="57"/>
      <c r="AX74" s="56"/>
      <c r="AY74" s="56"/>
      <c r="AZ74" s="56"/>
      <c r="BA74" s="56"/>
      <c r="BB74" s="57"/>
      <c r="BC74" s="57"/>
      <c r="BD74" s="57"/>
      <c r="BE74" s="56"/>
      <c r="BF74" s="56"/>
      <c r="BG74" s="56"/>
      <c r="BH74" s="56"/>
      <c r="BI74" s="57"/>
      <c r="BJ74" s="57"/>
      <c r="BK74" s="57"/>
      <c r="BL74" s="56"/>
      <c r="BM74" s="56"/>
      <c r="BN74" s="56"/>
      <c r="BO74" s="56"/>
      <c r="BP74" s="57"/>
      <c r="BQ74" s="57"/>
      <c r="BR74" s="57"/>
      <c r="BS74" s="56"/>
      <c r="BT74" s="56"/>
      <c r="BU74" s="56"/>
      <c r="BV74" s="56">
        <v>4</v>
      </c>
      <c r="BW74" s="10">
        <v>43100</v>
      </c>
      <c r="BX74" s="57"/>
      <c r="BY74" s="57"/>
      <c r="BZ74" s="56"/>
      <c r="CA74" s="56"/>
    </row>
    <row r="75" spans="1:79" ht="14.25" customHeight="1" x14ac:dyDescent="0.25">
      <c r="A75">
        <v>718</v>
      </c>
      <c r="B75" t="s">
        <v>109</v>
      </c>
      <c r="C75" t="s">
        <v>545</v>
      </c>
      <c r="D75" s="40" t="s">
        <v>2415</v>
      </c>
      <c r="E75" s="58"/>
      <c r="F75" s="58"/>
      <c r="J75" s="59"/>
      <c r="K75" s="59"/>
      <c r="L75" s="57"/>
      <c r="M75" s="57"/>
      <c r="N75" s="57"/>
      <c r="O75" s="60"/>
      <c r="P75" s="61"/>
      <c r="Q75" s="56"/>
      <c r="R75" s="56"/>
      <c r="S75" s="57"/>
      <c r="T75" s="57"/>
      <c r="U75" s="57"/>
      <c r="V75" s="56"/>
      <c r="W75" s="56"/>
      <c r="X75" s="56"/>
      <c r="Y75" s="56"/>
      <c r="Z75" s="57"/>
      <c r="AA75" s="57"/>
      <c r="AB75" s="57"/>
      <c r="AC75" s="56"/>
      <c r="AD75" s="56"/>
      <c r="AE75" s="56"/>
      <c r="AF75" s="56"/>
      <c r="AG75" s="57"/>
      <c r="AH75" s="57"/>
      <c r="AI75" s="57"/>
      <c r="AJ75" s="56"/>
      <c r="AK75" s="56"/>
      <c r="AL75" s="56"/>
      <c r="AM75" s="56"/>
      <c r="AN75" s="57"/>
      <c r="AO75" s="57"/>
      <c r="AP75" s="57"/>
      <c r="AQ75" s="56"/>
      <c r="AR75" s="56"/>
      <c r="AS75" s="56"/>
      <c r="AT75" s="56"/>
      <c r="AU75" s="57"/>
      <c r="AV75" s="57"/>
      <c r="AW75" s="57"/>
      <c r="AX75" s="56"/>
      <c r="AY75" s="56"/>
      <c r="AZ75" s="56"/>
      <c r="BA75" s="56"/>
      <c r="BB75" s="57"/>
      <c r="BC75" s="57"/>
      <c r="BD75" s="57"/>
      <c r="BE75" s="56"/>
      <c r="BF75" s="56"/>
      <c r="BG75" s="56">
        <v>7718.6970000000001</v>
      </c>
      <c r="BH75" s="56"/>
      <c r="BI75" s="57">
        <v>42429</v>
      </c>
      <c r="BJ75" s="57"/>
      <c r="BK75" s="57"/>
      <c r="BL75" s="56" t="s">
        <v>2499</v>
      </c>
      <c r="BM75" s="56" t="s">
        <v>2500</v>
      </c>
      <c r="BN75" s="56">
        <v>7814.22</v>
      </c>
      <c r="BO75" s="56"/>
      <c r="BP75" s="57">
        <v>42795</v>
      </c>
      <c r="BQ75" s="57"/>
      <c r="BR75" s="57"/>
      <c r="BS75" s="56" t="s">
        <v>2499</v>
      </c>
      <c r="BT75" s="56" t="s">
        <v>2501</v>
      </c>
      <c r="BU75" s="56">
        <v>8253.0759999999991</v>
      </c>
      <c r="BV75" s="56"/>
      <c r="BW75" s="57">
        <v>43100</v>
      </c>
      <c r="BX75" s="82" t="s">
        <v>2415</v>
      </c>
      <c r="BY75" s="57"/>
      <c r="BZ75" t="s">
        <v>2772</v>
      </c>
      <c r="CA75" t="s">
        <v>2773</v>
      </c>
    </row>
    <row r="76" spans="1:79" ht="14.25" customHeight="1" x14ac:dyDescent="0.25">
      <c r="A76">
        <v>779</v>
      </c>
      <c r="B76" t="s">
        <v>110</v>
      </c>
      <c r="C76" t="s">
        <v>545</v>
      </c>
      <c r="D76" s="40" t="s">
        <v>2415</v>
      </c>
      <c r="E76" s="58"/>
      <c r="F76" s="58"/>
      <c r="J76" s="59"/>
      <c r="K76" s="59"/>
      <c r="L76" s="57"/>
      <c r="M76" s="57"/>
      <c r="N76" s="57"/>
      <c r="O76" s="60"/>
      <c r="P76" s="61"/>
      <c r="Q76" s="56">
        <v>12318</v>
      </c>
      <c r="R76" s="56"/>
      <c r="S76" s="57">
        <v>40606</v>
      </c>
      <c r="T76" s="57"/>
      <c r="U76" s="57"/>
      <c r="V76" s="56" t="s">
        <v>2502</v>
      </c>
      <c r="W76" s="56" t="s">
        <v>2503</v>
      </c>
      <c r="X76" s="56">
        <v>12128</v>
      </c>
      <c r="Y76" s="56"/>
      <c r="Z76" s="57">
        <v>40606</v>
      </c>
      <c r="AA76" s="57"/>
      <c r="AB76" s="57"/>
      <c r="AC76" s="56" t="s">
        <v>2502</v>
      </c>
      <c r="AD76" s="56" t="s">
        <v>2503</v>
      </c>
      <c r="AE76" s="56">
        <v>11921.3</v>
      </c>
      <c r="AF76" s="56"/>
      <c r="AG76" s="57">
        <v>40969</v>
      </c>
      <c r="AH76" s="57"/>
      <c r="AI76" s="57"/>
      <c r="AJ76" s="56" t="s">
        <v>2502</v>
      </c>
      <c r="AK76" s="56" t="s">
        <v>2503</v>
      </c>
      <c r="AL76" s="56">
        <v>12078.2</v>
      </c>
      <c r="AM76" s="56"/>
      <c r="AN76" s="57">
        <v>41333</v>
      </c>
      <c r="AO76" s="57"/>
      <c r="AP76" s="57"/>
      <c r="AQ76" s="56" t="s">
        <v>2502</v>
      </c>
      <c r="AR76" s="56" t="s">
        <v>2503</v>
      </c>
      <c r="AS76" s="56">
        <v>10741</v>
      </c>
      <c r="AT76" s="56"/>
      <c r="AU76" s="57">
        <v>41697</v>
      </c>
      <c r="AV76" s="57"/>
      <c r="AW76" s="57"/>
      <c r="AX76" s="56" t="s">
        <v>2502</v>
      </c>
      <c r="AY76" s="56" t="s">
        <v>2503</v>
      </c>
      <c r="AZ76" s="56">
        <v>11235</v>
      </c>
      <c r="BA76" s="56"/>
      <c r="BB76" s="57">
        <v>42061</v>
      </c>
      <c r="BC76" s="57"/>
      <c r="BD76" s="57"/>
      <c r="BE76" s="56" t="s">
        <v>2502</v>
      </c>
      <c r="BF76" s="56" t="s">
        <v>2503</v>
      </c>
      <c r="BG76" s="56">
        <v>11348</v>
      </c>
      <c r="BH76" s="56"/>
      <c r="BI76" s="57">
        <v>42425</v>
      </c>
      <c r="BJ76" s="57"/>
      <c r="BK76" s="57"/>
      <c r="BL76" s="56" t="s">
        <v>2502</v>
      </c>
      <c r="BM76" s="56" t="s">
        <v>2503</v>
      </c>
      <c r="BN76" s="56">
        <v>11138</v>
      </c>
      <c r="BO76" s="56"/>
      <c r="BP76" s="57">
        <v>42789</v>
      </c>
      <c r="BQ76" s="57"/>
      <c r="BR76" s="57"/>
      <c r="BS76" s="56" t="s">
        <v>2502</v>
      </c>
      <c r="BT76" s="56" t="s">
        <v>2504</v>
      </c>
      <c r="BU76" s="56">
        <v>11113.8</v>
      </c>
      <c r="BV76" s="56"/>
      <c r="BW76" s="57">
        <v>43100</v>
      </c>
      <c r="BX76" s="82" t="s">
        <v>2415</v>
      </c>
      <c r="BY76" s="57"/>
      <c r="BZ76" s="56"/>
      <c r="CA76" s="80" t="s">
        <v>2774</v>
      </c>
    </row>
    <row r="77" spans="1:79" ht="14.25" customHeight="1" x14ac:dyDescent="0.25">
      <c r="A77">
        <v>1849</v>
      </c>
      <c r="B77" t="s">
        <v>111</v>
      </c>
      <c r="C77"/>
      <c r="J77" s="59"/>
      <c r="K77" s="59"/>
      <c r="L77" s="57"/>
      <c r="M77" s="57"/>
      <c r="N77" s="57"/>
      <c r="O77" s="60"/>
      <c r="P77" s="61"/>
      <c r="Q77" s="56"/>
      <c r="R77" s="56"/>
      <c r="S77" s="57"/>
      <c r="T77" s="57"/>
      <c r="U77" s="57"/>
      <c r="V77" s="56"/>
      <c r="W77" s="56"/>
      <c r="X77" s="56"/>
      <c r="Y77" s="56"/>
      <c r="Z77" s="57"/>
      <c r="AA77" s="57"/>
      <c r="AB77" s="57"/>
      <c r="AC77" s="56"/>
      <c r="AD77" s="56"/>
      <c r="AE77" s="56"/>
      <c r="AF77" s="56"/>
      <c r="AG77" s="57"/>
      <c r="AH77" s="57"/>
      <c r="AI77" s="57"/>
      <c r="AJ77" s="56"/>
      <c r="AK77" s="56"/>
      <c r="AL77" s="56"/>
      <c r="AM77" s="56"/>
      <c r="AN77" s="57"/>
      <c r="AO77" s="57"/>
      <c r="AP77" s="57"/>
      <c r="AQ77" s="56"/>
      <c r="AR77" s="56"/>
      <c r="AS77" s="56"/>
      <c r="AT77" s="56"/>
      <c r="AU77" s="57"/>
      <c r="AV77" s="57"/>
      <c r="AW77" s="57"/>
      <c r="AX77" s="56"/>
      <c r="AY77" s="56"/>
      <c r="AZ77" s="56"/>
      <c r="BA77" s="56"/>
      <c r="BB77" s="57"/>
      <c r="BC77" s="57"/>
      <c r="BD77" s="57"/>
      <c r="BE77" s="56"/>
      <c r="BF77" s="56"/>
      <c r="BG77" s="56"/>
      <c r="BH77" s="56"/>
      <c r="BI77" s="57"/>
      <c r="BJ77" s="57"/>
      <c r="BK77" s="57"/>
      <c r="BL77" s="56"/>
      <c r="BM77" s="56"/>
      <c r="BN77" s="56"/>
      <c r="BO77" s="56"/>
      <c r="BP77" s="57"/>
      <c r="BQ77" s="57"/>
      <c r="BR77" s="57"/>
      <c r="BS77" s="56"/>
      <c r="BT77" s="56"/>
      <c r="BU77" s="56"/>
      <c r="BV77" s="56">
        <v>3</v>
      </c>
      <c r="BW77" s="57"/>
      <c r="BX77" s="57"/>
      <c r="BY77" s="57"/>
      <c r="BZ77" s="56"/>
      <c r="CA77" s="56"/>
    </row>
    <row r="78" spans="1:79" ht="14.25" customHeight="1" x14ac:dyDescent="0.25">
      <c r="A78">
        <v>8147</v>
      </c>
      <c r="B78" t="s">
        <v>112</v>
      </c>
      <c r="C78" t="s">
        <v>545</v>
      </c>
      <c r="D78" s="40" t="s">
        <v>2413</v>
      </c>
      <c r="E78" s="58">
        <v>50</v>
      </c>
      <c r="F78" s="58"/>
      <c r="G78" s="40">
        <v>200</v>
      </c>
      <c r="J78" s="59"/>
      <c r="K78" s="59"/>
      <c r="L78" s="57"/>
      <c r="M78" s="57"/>
      <c r="N78" s="57"/>
      <c r="O78" s="60"/>
      <c r="P78" s="61"/>
      <c r="Q78" s="56"/>
      <c r="R78" s="56"/>
      <c r="S78" s="57"/>
      <c r="T78" s="57"/>
      <c r="U78" s="57"/>
      <c r="V78" s="56"/>
      <c r="W78" s="56"/>
      <c r="X78" s="56"/>
      <c r="Y78" s="56"/>
      <c r="Z78" s="57"/>
      <c r="AA78" s="57"/>
      <c r="AB78" s="57"/>
      <c r="AC78" s="56"/>
      <c r="AD78" s="56"/>
      <c r="AE78" s="56"/>
      <c r="AF78" s="56"/>
      <c r="AG78" s="57"/>
      <c r="AH78" s="57"/>
      <c r="AI78" s="57"/>
      <c r="AJ78" s="56"/>
      <c r="AK78" s="56"/>
      <c r="AL78" s="56"/>
      <c r="AM78" s="56"/>
      <c r="AN78" s="57"/>
      <c r="AO78" s="57"/>
      <c r="AP78" s="57"/>
      <c r="AQ78" s="56"/>
      <c r="AR78" s="56"/>
      <c r="AS78" s="56"/>
      <c r="AT78" s="56"/>
      <c r="AU78" s="57"/>
      <c r="AV78" s="57"/>
      <c r="AW78" s="57"/>
      <c r="AX78" s="56"/>
      <c r="AY78" s="56"/>
      <c r="AZ78" s="56"/>
      <c r="BA78" s="56"/>
      <c r="BB78" s="57"/>
      <c r="BC78" s="57"/>
      <c r="BD78" s="57"/>
      <c r="BE78" s="56"/>
      <c r="BF78" s="56"/>
      <c r="BG78" s="56"/>
      <c r="BH78" s="56"/>
      <c r="BI78" s="57"/>
      <c r="BJ78" s="57"/>
      <c r="BK78" s="57"/>
      <c r="BL78" s="56"/>
      <c r="BM78" s="56"/>
      <c r="BN78" s="56"/>
      <c r="BO78" s="56"/>
      <c r="BP78" s="57"/>
      <c r="BQ78" s="57"/>
      <c r="BR78" s="57"/>
      <c r="BS78" s="56"/>
      <c r="BT78" s="56"/>
      <c r="BU78" s="56">
        <v>800</v>
      </c>
      <c r="BV78" s="56"/>
      <c r="BW78" s="57">
        <v>43100</v>
      </c>
      <c r="BX78" s="82" t="s">
        <v>2415</v>
      </c>
      <c r="BY78" s="57"/>
      <c r="BZ78" s="56"/>
      <c r="CA78" s="80" t="s">
        <v>3336</v>
      </c>
    </row>
    <row r="79" spans="1:79" ht="14.25" customHeight="1" x14ac:dyDescent="0.25">
      <c r="A79">
        <v>8448</v>
      </c>
      <c r="B79" t="s">
        <v>114</v>
      </c>
      <c r="C79" t="s">
        <v>545</v>
      </c>
      <c r="J79" s="59"/>
      <c r="K79" s="59"/>
      <c r="L79" s="57"/>
      <c r="M79" s="57"/>
      <c r="N79" s="57"/>
      <c r="O79" s="60"/>
      <c r="P79" s="61"/>
      <c r="Q79" s="56"/>
      <c r="R79" s="56"/>
      <c r="S79" s="57"/>
      <c r="T79" s="57"/>
      <c r="U79" s="57"/>
      <c r="V79" s="56"/>
      <c r="W79" s="56"/>
      <c r="X79" s="56"/>
      <c r="Y79" s="56"/>
      <c r="Z79" s="57"/>
      <c r="AA79" s="57"/>
      <c r="AB79" s="57"/>
      <c r="AC79" s="56"/>
      <c r="AD79" s="56"/>
      <c r="AE79" s="56"/>
      <c r="AF79" s="56"/>
      <c r="AG79" s="57"/>
      <c r="AH79" s="57"/>
      <c r="AI79" s="57"/>
      <c r="AJ79" s="56"/>
      <c r="AK79" s="56"/>
      <c r="AL79" s="56"/>
      <c r="AM79" s="56"/>
      <c r="AN79" s="57"/>
      <c r="AO79" s="57"/>
      <c r="AP79" s="57"/>
      <c r="AQ79" s="56"/>
      <c r="AR79" s="56"/>
      <c r="AS79" s="56"/>
      <c r="AT79" s="56"/>
      <c r="AU79" s="57"/>
      <c r="AV79" s="57"/>
      <c r="AW79" s="57"/>
      <c r="AX79" s="56"/>
      <c r="AY79" s="56"/>
      <c r="AZ79" s="56"/>
      <c r="BA79" s="56"/>
      <c r="BB79" s="57"/>
      <c r="BC79" s="57"/>
      <c r="BD79" s="57"/>
      <c r="BE79" s="56"/>
      <c r="BF79" s="56"/>
      <c r="BG79" s="56"/>
      <c r="BH79" s="56"/>
      <c r="BI79" s="57"/>
      <c r="BJ79" s="57"/>
      <c r="BK79" s="57"/>
      <c r="BL79" s="56"/>
      <c r="BM79" s="56"/>
      <c r="BN79" s="56"/>
      <c r="BO79" s="56"/>
      <c r="BP79" s="57"/>
      <c r="BQ79" s="57"/>
      <c r="BR79" s="57"/>
      <c r="BS79" s="56"/>
      <c r="BT79" s="56"/>
      <c r="BU79" s="56">
        <v>203.26</v>
      </c>
      <c r="BV79" s="56"/>
      <c r="BW79" s="10">
        <v>43100</v>
      </c>
      <c r="BX79" s="82" t="s">
        <v>2413</v>
      </c>
      <c r="BY79" s="57"/>
      <c r="BZ79" s="56"/>
      <c r="CA79" s="80" t="s">
        <v>2775</v>
      </c>
    </row>
    <row r="80" spans="1:79" ht="14.25" customHeight="1" x14ac:dyDescent="0.25">
      <c r="A80">
        <v>13243</v>
      </c>
      <c r="B80" t="s">
        <v>115</v>
      </c>
      <c r="C80" t="s">
        <v>463</v>
      </c>
      <c r="D80" s="40" t="s">
        <v>2413</v>
      </c>
      <c r="E80" s="58">
        <v>50</v>
      </c>
      <c r="F80" s="58"/>
      <c r="G80" s="40">
        <v>200</v>
      </c>
      <c r="J80" s="59"/>
      <c r="K80" s="59"/>
      <c r="L80" s="57"/>
      <c r="M80" s="57"/>
      <c r="N80" s="57"/>
      <c r="O80" s="60"/>
      <c r="P80" s="61"/>
      <c r="Q80" s="56"/>
      <c r="R80" s="56"/>
      <c r="S80" s="57"/>
      <c r="T80" s="57"/>
      <c r="U80" s="57"/>
      <c r="V80" s="56"/>
      <c r="W80" s="56"/>
      <c r="X80" s="56"/>
      <c r="Y80" s="56"/>
      <c r="Z80" s="57"/>
      <c r="AA80" s="57"/>
      <c r="AB80" s="57"/>
      <c r="AC80" s="56"/>
      <c r="AD80" s="56"/>
      <c r="AE80" s="56"/>
      <c r="AF80" s="56"/>
      <c r="AG80" s="57"/>
      <c r="AH80" s="57"/>
      <c r="AI80" s="57"/>
      <c r="AJ80" s="56"/>
      <c r="AK80" s="56"/>
      <c r="AL80" s="56"/>
      <c r="AM80" s="56"/>
      <c r="AN80" s="57"/>
      <c r="AO80" s="57"/>
      <c r="AP80" s="57"/>
      <c r="AQ80" s="56"/>
      <c r="AR80" s="56"/>
      <c r="AS80" s="56"/>
      <c r="AT80" s="56"/>
      <c r="AU80" s="57"/>
      <c r="AV80" s="57"/>
      <c r="AW80" s="57"/>
      <c r="AX80" s="56"/>
      <c r="AY80" s="56"/>
      <c r="AZ80" s="56"/>
      <c r="BA80" s="56"/>
      <c r="BB80" s="57"/>
      <c r="BC80" s="57"/>
      <c r="BD80" s="57"/>
      <c r="BE80" s="56"/>
      <c r="BF80" s="56"/>
      <c r="BG80" s="56"/>
      <c r="BH80" s="56"/>
      <c r="BI80" s="57"/>
      <c r="BJ80" s="57"/>
      <c r="BK80" s="57"/>
      <c r="BL80" s="56"/>
      <c r="BM80" s="56"/>
      <c r="BN80" s="40">
        <v>200</v>
      </c>
      <c r="BO80" s="56"/>
      <c r="BP80" s="57"/>
      <c r="BQ80" s="57"/>
      <c r="BR80" s="57"/>
      <c r="BS80" s="56"/>
      <c r="BT80" s="56"/>
      <c r="BU80" s="56">
        <v>200</v>
      </c>
      <c r="BV80" s="56"/>
      <c r="BW80" s="10">
        <v>43100</v>
      </c>
      <c r="BX80" s="10" t="s">
        <v>2413</v>
      </c>
      <c r="BY80" s="57"/>
      <c r="BZ80" s="56"/>
      <c r="CA80" s="80" t="s">
        <v>3323</v>
      </c>
    </row>
    <row r="81" spans="1:86" ht="14.25" customHeight="1" x14ac:dyDescent="0.25">
      <c r="A81">
        <v>1265</v>
      </c>
      <c r="B81" t="s">
        <v>116</v>
      </c>
      <c r="C81" t="s">
        <v>463</v>
      </c>
      <c r="D81" s="40" t="s">
        <v>2413</v>
      </c>
      <c r="E81" s="58">
        <v>10</v>
      </c>
      <c r="F81" s="58"/>
      <c r="J81" s="59"/>
      <c r="K81" s="59"/>
      <c r="L81" s="57"/>
      <c r="M81" s="57"/>
      <c r="N81" s="57"/>
      <c r="O81" s="60"/>
      <c r="P81" s="61"/>
      <c r="Q81" s="56"/>
      <c r="R81" s="56"/>
      <c r="S81" s="57"/>
      <c r="T81" s="57"/>
      <c r="U81" s="57"/>
      <c r="V81" s="56"/>
      <c r="W81" s="56"/>
      <c r="X81" s="56"/>
      <c r="Y81" s="56"/>
      <c r="Z81" s="57"/>
      <c r="AA81" s="57"/>
      <c r="AB81" s="57"/>
      <c r="AC81" s="56"/>
      <c r="AD81" s="56"/>
      <c r="AE81" s="56"/>
      <c r="AF81" s="56"/>
      <c r="AG81" s="57"/>
      <c r="AH81" s="57"/>
      <c r="AI81" s="57"/>
      <c r="AJ81" s="56"/>
      <c r="AK81" s="56"/>
      <c r="AL81" s="56"/>
      <c r="AM81" s="56"/>
      <c r="AN81" s="57"/>
      <c r="AO81" s="57"/>
      <c r="AP81" s="57"/>
      <c r="AQ81" s="56"/>
      <c r="AR81" s="56"/>
      <c r="AS81" s="56"/>
      <c r="AT81" s="56"/>
      <c r="AU81" s="57"/>
      <c r="AV81" s="57"/>
      <c r="AW81" s="57"/>
      <c r="AX81" s="56"/>
      <c r="AY81" s="56"/>
      <c r="AZ81" s="56"/>
      <c r="BA81" s="56"/>
      <c r="BB81" s="57"/>
      <c r="BC81" s="57"/>
      <c r="BD81" s="57"/>
      <c r="BE81" s="56"/>
      <c r="BF81" s="56"/>
      <c r="BG81" s="56">
        <v>48.984615384615381</v>
      </c>
      <c r="BH81" s="56"/>
      <c r="BI81" s="57">
        <v>42590</v>
      </c>
      <c r="BJ81" s="57"/>
      <c r="BK81" s="57"/>
      <c r="BL81" s="56"/>
      <c r="BM81" s="56" t="s">
        <v>2414</v>
      </c>
      <c r="BN81" s="56">
        <v>46.357142857142854</v>
      </c>
      <c r="BO81" s="56"/>
      <c r="BP81" s="57">
        <v>42955</v>
      </c>
      <c r="BQ81" s="57"/>
      <c r="BR81" s="57"/>
      <c r="BS81" s="56"/>
      <c r="BT81" s="56" t="s">
        <v>2414</v>
      </c>
      <c r="BU81" s="56">
        <v>39.142800000000001</v>
      </c>
      <c r="BV81" s="56"/>
      <c r="BW81" s="57">
        <v>43100</v>
      </c>
      <c r="BX81" s="82" t="s">
        <v>2413</v>
      </c>
      <c r="BY81" s="57"/>
      <c r="BZ81" s="56"/>
      <c r="CA81" s="56" t="s">
        <v>2414</v>
      </c>
    </row>
    <row r="82" spans="1:86" ht="14.25" customHeight="1" x14ac:dyDescent="0.25">
      <c r="A82">
        <v>1908</v>
      </c>
      <c r="B82" t="s">
        <v>117</v>
      </c>
      <c r="C82" t="s">
        <v>545</v>
      </c>
      <c r="D82" s="62" t="s">
        <v>2415</v>
      </c>
      <c r="E82" s="58"/>
      <c r="F82" s="58"/>
      <c r="J82" s="59"/>
      <c r="K82" s="59"/>
      <c r="L82" s="57"/>
      <c r="M82" s="57"/>
      <c r="N82" s="57"/>
      <c r="O82" s="60"/>
      <c r="P82" s="61"/>
      <c r="Q82" s="56"/>
      <c r="R82" s="56"/>
      <c r="S82" s="57"/>
      <c r="T82" s="57"/>
      <c r="U82" s="57"/>
      <c r="V82" s="56"/>
      <c r="W82" s="56"/>
      <c r="X82" s="56"/>
      <c r="Y82" s="56"/>
      <c r="Z82" s="57"/>
      <c r="AA82" s="57"/>
      <c r="AB82" s="57"/>
      <c r="AC82" s="56"/>
      <c r="AD82" s="56"/>
      <c r="AE82" s="56"/>
      <c r="AF82" s="56"/>
      <c r="AG82" s="57"/>
      <c r="AH82" s="57"/>
      <c r="AI82" s="57"/>
      <c r="AJ82" s="56"/>
      <c r="AK82" s="56"/>
      <c r="AL82" s="56"/>
      <c r="AM82" s="56"/>
      <c r="AN82" s="57"/>
      <c r="AO82" s="57"/>
      <c r="AP82" s="57"/>
      <c r="AQ82" s="56"/>
      <c r="AR82" s="56"/>
      <c r="AS82" s="56"/>
      <c r="AT82" s="56"/>
      <c r="AU82" s="57"/>
      <c r="AV82" s="57"/>
      <c r="AW82" s="57"/>
      <c r="AX82" s="56"/>
      <c r="AY82" s="56"/>
      <c r="AZ82" s="56">
        <v>300.39999999999998</v>
      </c>
      <c r="BA82" s="56"/>
      <c r="BB82" s="57">
        <v>42090</v>
      </c>
      <c r="BC82" s="57"/>
      <c r="BD82" s="57"/>
      <c r="BE82" s="56" t="s">
        <v>1195</v>
      </c>
      <c r="BF82" s="56" t="s">
        <v>2505</v>
      </c>
      <c r="BG82" s="56">
        <v>294.7</v>
      </c>
      <c r="BH82" s="56"/>
      <c r="BI82" s="57">
        <v>42488</v>
      </c>
      <c r="BJ82" s="57"/>
      <c r="BK82" s="57"/>
      <c r="BL82" s="56" t="s">
        <v>1195</v>
      </c>
      <c r="BM82" s="56" t="s">
        <v>2505</v>
      </c>
      <c r="BN82" s="56">
        <v>265.89999999999998</v>
      </c>
      <c r="BO82" s="56"/>
      <c r="BP82" s="57">
        <v>42825</v>
      </c>
      <c r="BQ82" s="57"/>
      <c r="BR82" s="57"/>
      <c r="BS82" s="56" t="s">
        <v>1195</v>
      </c>
      <c r="BT82" s="56" t="s">
        <v>2506</v>
      </c>
      <c r="BU82" s="56">
        <v>270.89999999999998</v>
      </c>
      <c r="BV82" s="56"/>
      <c r="BW82" s="57">
        <v>43100</v>
      </c>
      <c r="BX82" s="82" t="s">
        <v>2415</v>
      </c>
      <c r="BY82" s="57"/>
      <c r="BZ82" s="56"/>
      <c r="CA82" s="80" t="s">
        <v>2742</v>
      </c>
    </row>
    <row r="83" spans="1:86" ht="14.25" customHeight="1" x14ac:dyDescent="0.25">
      <c r="A83">
        <v>1363</v>
      </c>
      <c r="B83" t="s">
        <v>118</v>
      </c>
      <c r="C83" t="s">
        <v>545</v>
      </c>
      <c r="D83" s="40" t="s">
        <v>2413</v>
      </c>
      <c r="E83" s="58">
        <v>50</v>
      </c>
      <c r="F83" s="58"/>
      <c r="J83" s="59"/>
      <c r="K83" s="59"/>
      <c r="L83" s="57"/>
      <c r="M83" s="57"/>
      <c r="N83" s="57"/>
      <c r="O83" s="60"/>
      <c r="P83" s="61"/>
      <c r="Q83" s="56"/>
      <c r="R83" s="56"/>
      <c r="S83" s="57"/>
      <c r="T83" s="57"/>
      <c r="U83" s="57"/>
      <c r="V83" s="56"/>
      <c r="W83" s="56"/>
      <c r="X83" s="56"/>
      <c r="Y83" s="56"/>
      <c r="Z83" s="57"/>
      <c r="AA83" s="57"/>
      <c r="AB83" s="57"/>
      <c r="AC83" s="56"/>
      <c r="AD83" s="56"/>
      <c r="AE83" s="56"/>
      <c r="AF83" s="56"/>
      <c r="AG83" s="57"/>
      <c r="AH83" s="57"/>
      <c r="AI83" s="57"/>
      <c r="AJ83" s="56"/>
      <c r="AK83" s="56"/>
      <c r="AL83" s="56"/>
      <c r="AM83" s="56"/>
      <c r="AN83" s="57"/>
      <c r="AO83" s="57"/>
      <c r="AP83" s="57"/>
      <c r="AQ83" s="56"/>
      <c r="AR83" s="56"/>
      <c r="AS83" s="56"/>
      <c r="AT83" s="56"/>
      <c r="AU83" s="57"/>
      <c r="AV83" s="57"/>
      <c r="AW83" s="57"/>
      <c r="AX83" s="56"/>
      <c r="AY83" s="56"/>
      <c r="AZ83" s="56">
        <v>172.39159487000001</v>
      </c>
      <c r="BA83" s="56"/>
      <c r="BB83" s="57">
        <v>42776</v>
      </c>
      <c r="BC83" s="57"/>
      <c r="BD83" s="57"/>
      <c r="BE83" s="56"/>
      <c r="BF83" s="56" t="s">
        <v>2507</v>
      </c>
      <c r="BG83" s="56">
        <v>172.67275255999999</v>
      </c>
      <c r="BH83" s="56"/>
      <c r="BI83" s="57">
        <v>42776</v>
      </c>
      <c r="BJ83" s="57"/>
      <c r="BK83" s="57"/>
      <c r="BL83" s="56"/>
      <c r="BM83" s="56" t="s">
        <v>2507</v>
      </c>
      <c r="BN83" s="56">
        <v>175.7</v>
      </c>
      <c r="BO83" s="56"/>
      <c r="BP83" s="10">
        <v>42735</v>
      </c>
      <c r="BQ83" s="82" t="s">
        <v>2415</v>
      </c>
      <c r="BR83" s="57"/>
      <c r="BS83" s="56"/>
      <c r="BT83" s="80" t="s">
        <v>2735</v>
      </c>
      <c r="BU83" s="56">
        <v>147</v>
      </c>
      <c r="BV83" s="56"/>
      <c r="BW83" s="10">
        <v>43257</v>
      </c>
      <c r="BX83" s="82" t="s">
        <v>2415</v>
      </c>
      <c r="BY83" s="57"/>
      <c r="BZ83" s="56"/>
      <c r="CA83" s="80" t="s">
        <v>2735</v>
      </c>
    </row>
    <row r="84" spans="1:86" ht="14.25" customHeight="1" x14ac:dyDescent="0.25">
      <c r="A84">
        <v>8077</v>
      </c>
      <c r="B84" t="s">
        <v>119</v>
      </c>
      <c r="C84" t="s">
        <v>545</v>
      </c>
      <c r="D84" s="40" t="s">
        <v>2415</v>
      </c>
      <c r="E84" s="58"/>
      <c r="F84" s="58"/>
      <c r="J84" s="59"/>
      <c r="K84" s="59"/>
      <c r="L84" s="57"/>
      <c r="M84" s="57"/>
      <c r="N84" s="57"/>
      <c r="O84" s="60"/>
      <c r="P84" s="61"/>
      <c r="Q84" s="56"/>
      <c r="R84" s="56"/>
      <c r="S84" s="57"/>
      <c r="T84" s="57"/>
      <c r="U84" s="57"/>
      <c r="V84" s="56"/>
      <c r="W84" s="56"/>
      <c r="X84" s="56"/>
      <c r="Y84" s="56"/>
      <c r="Z84" s="57"/>
      <c r="AA84" s="57"/>
      <c r="AB84" s="57"/>
      <c r="AC84" s="56"/>
      <c r="AD84" s="56"/>
      <c r="AE84" s="56"/>
      <c r="AF84" s="56"/>
      <c r="AG84" s="57"/>
      <c r="AH84" s="57"/>
      <c r="AI84" s="57"/>
      <c r="AJ84" s="56"/>
      <c r="AK84" s="56"/>
      <c r="AL84" s="56"/>
      <c r="AM84" s="56"/>
      <c r="AN84" s="57"/>
      <c r="AO84" s="57"/>
      <c r="AP84" s="57"/>
      <c r="AQ84" s="56"/>
      <c r="AR84" s="56"/>
      <c r="AS84" s="56"/>
      <c r="AT84" s="56"/>
      <c r="AU84" s="57"/>
      <c r="AV84" s="57"/>
      <c r="AW84" s="57"/>
      <c r="AX84" s="56"/>
      <c r="AY84" s="56"/>
      <c r="AZ84" s="56">
        <v>1816.759</v>
      </c>
      <c r="BA84" s="56"/>
      <c r="BB84" s="57">
        <v>42034</v>
      </c>
      <c r="BC84" s="57"/>
      <c r="BD84" s="57"/>
      <c r="BE84" s="56" t="s">
        <v>2508</v>
      </c>
      <c r="BF84" s="56" t="s">
        <v>2509</v>
      </c>
      <c r="BG84" s="56">
        <v>1898.547</v>
      </c>
      <c r="BH84" s="56"/>
      <c r="BI84" s="57">
        <v>42444</v>
      </c>
      <c r="BJ84" s="57"/>
      <c r="BK84" s="57"/>
      <c r="BL84" s="56" t="s">
        <v>2508</v>
      </c>
      <c r="BM84" s="56" t="s">
        <v>2509</v>
      </c>
      <c r="BN84" s="56">
        <v>1717.8</v>
      </c>
      <c r="BO84" s="56"/>
      <c r="BP84" s="57">
        <v>42824</v>
      </c>
      <c r="BQ84" s="57"/>
      <c r="BR84" s="57"/>
      <c r="BS84" s="56" t="s">
        <v>1196</v>
      </c>
      <c r="BT84" s="56" t="s">
        <v>2509</v>
      </c>
      <c r="BU84" s="56">
        <v>1783.241</v>
      </c>
      <c r="BV84" s="56"/>
      <c r="BW84" s="57">
        <v>43100</v>
      </c>
      <c r="BX84" s="82" t="s">
        <v>2415</v>
      </c>
      <c r="BY84" s="57"/>
      <c r="BZ84" s="56"/>
      <c r="CA84" s="56" t="s">
        <v>2509</v>
      </c>
    </row>
    <row r="85" spans="1:86" ht="14.25" customHeight="1" x14ac:dyDescent="0.25">
      <c r="A85">
        <v>8104</v>
      </c>
      <c r="B85" t="s">
        <v>120</v>
      </c>
      <c r="C85" t="s">
        <v>545</v>
      </c>
      <c r="E85" s="58"/>
      <c r="F85" s="58"/>
      <c r="J85" s="59"/>
      <c r="K85" s="59"/>
      <c r="L85" s="57"/>
      <c r="M85" s="57"/>
      <c r="N85" s="57"/>
      <c r="O85" s="60"/>
      <c r="P85" s="61"/>
      <c r="Q85" s="56"/>
      <c r="R85" s="56"/>
      <c r="S85" s="57"/>
      <c r="T85" s="57"/>
      <c r="U85" s="57"/>
      <c r="V85" s="56"/>
      <c r="W85" s="56"/>
      <c r="X85" s="56"/>
      <c r="Y85" s="56"/>
      <c r="Z85" s="57"/>
      <c r="AA85" s="57"/>
      <c r="AB85" s="57"/>
      <c r="AC85" s="56"/>
      <c r="AD85" s="56"/>
      <c r="AE85" s="56"/>
      <c r="AF85" s="56"/>
      <c r="AG85" s="57"/>
      <c r="AH85" s="57"/>
      <c r="AI85" s="57"/>
      <c r="AJ85" s="56"/>
      <c r="AK85" s="56"/>
      <c r="AL85" s="56"/>
      <c r="AM85" s="56"/>
      <c r="AN85" s="57"/>
      <c r="AO85" s="57"/>
      <c r="AP85" s="57"/>
      <c r="AQ85" s="56"/>
      <c r="AR85" s="56"/>
      <c r="AS85" s="56"/>
      <c r="AT85" s="56"/>
      <c r="AU85" s="57"/>
      <c r="AV85" s="57"/>
      <c r="AW85" s="57"/>
      <c r="AX85" s="56"/>
      <c r="AY85" s="56"/>
      <c r="AZ85" s="56"/>
      <c r="BA85" s="56"/>
      <c r="BB85" s="57"/>
      <c r="BC85" s="57"/>
      <c r="BD85" s="57"/>
      <c r="BE85" s="56"/>
      <c r="BF85" s="56"/>
      <c r="BG85" s="56"/>
      <c r="BH85" s="56"/>
      <c r="BI85" s="57"/>
      <c r="BJ85" s="57"/>
      <c r="BK85" s="57"/>
      <c r="BL85" s="56"/>
      <c r="BM85" s="56"/>
      <c r="BN85" s="56"/>
      <c r="BO85" s="56"/>
      <c r="BP85" s="57"/>
      <c r="BQ85" s="57"/>
      <c r="BR85" s="57"/>
      <c r="BS85" s="56"/>
      <c r="BT85" s="56"/>
      <c r="BU85" s="56">
        <v>200</v>
      </c>
      <c r="BV85" s="56"/>
      <c r="BW85" s="10">
        <v>43100</v>
      </c>
      <c r="BX85" s="82" t="s">
        <v>2413</v>
      </c>
      <c r="BY85" s="57"/>
      <c r="BZ85" t="s">
        <v>2776</v>
      </c>
      <c r="CA85" s="80" t="s">
        <v>2777</v>
      </c>
    </row>
    <row r="86" spans="1:86" ht="14.25" customHeight="1" x14ac:dyDescent="0.25">
      <c r="A86">
        <v>3393</v>
      </c>
      <c r="B86" t="s">
        <v>121</v>
      </c>
      <c r="C86" t="s">
        <v>545</v>
      </c>
      <c r="J86" s="59"/>
      <c r="K86" s="59"/>
      <c r="L86" s="57"/>
      <c r="M86" s="57"/>
      <c r="N86" s="57"/>
      <c r="O86" s="60"/>
      <c r="P86" s="61"/>
      <c r="Q86" s="56"/>
      <c r="R86" s="56"/>
      <c r="S86" s="57"/>
      <c r="T86" s="57"/>
      <c r="U86" s="57"/>
      <c r="V86" s="56"/>
      <c r="W86" s="56"/>
      <c r="X86" s="56"/>
      <c r="Y86" s="56"/>
      <c r="Z86" s="57"/>
      <c r="AA86" s="57"/>
      <c r="AB86" s="57"/>
      <c r="AC86" s="56"/>
      <c r="AD86" s="56"/>
      <c r="AE86" s="56"/>
      <c r="AF86" s="56"/>
      <c r="AG86" s="57"/>
      <c r="AH86" s="57"/>
      <c r="AI86" s="57"/>
      <c r="AJ86" s="56"/>
      <c r="AK86" s="56"/>
      <c r="AL86" s="56"/>
      <c r="AM86" s="56"/>
      <c r="AN86" s="57"/>
      <c r="AO86" s="57"/>
      <c r="AP86" s="57"/>
      <c r="AQ86" s="56"/>
      <c r="AR86" s="56"/>
      <c r="AS86" s="56"/>
      <c r="AT86" s="56"/>
      <c r="AU86" s="57"/>
      <c r="AV86" s="57"/>
      <c r="AW86" s="57"/>
      <c r="AX86" s="56"/>
      <c r="AY86" s="56"/>
      <c r="AZ86" s="56"/>
      <c r="BA86" s="56"/>
      <c r="BB86" s="57"/>
      <c r="BC86" s="57"/>
      <c r="BD86" s="57"/>
      <c r="BE86" s="56"/>
      <c r="BF86" s="56"/>
      <c r="BG86" s="56"/>
      <c r="BH86" s="56"/>
      <c r="BI86" s="57"/>
      <c r="BJ86" s="57"/>
      <c r="BK86" s="57"/>
      <c r="BL86" s="56"/>
      <c r="BM86" s="56"/>
      <c r="BN86" s="56"/>
      <c r="BO86" s="56"/>
      <c r="BP86" s="57"/>
      <c r="BQ86" s="57"/>
      <c r="BR86" s="57"/>
      <c r="BS86" s="56"/>
      <c r="BT86" s="56"/>
      <c r="BU86" s="56">
        <v>83.635000000000005</v>
      </c>
      <c r="BV86" s="56"/>
      <c r="BW86" s="57">
        <v>43100</v>
      </c>
      <c r="BX86" s="82" t="s">
        <v>2415</v>
      </c>
      <c r="BY86" s="57"/>
      <c r="BZ86" s="56"/>
      <c r="CA86" s="80" t="s">
        <v>2741</v>
      </c>
    </row>
    <row r="87" spans="1:86" ht="14.25" customHeight="1" x14ac:dyDescent="0.25">
      <c r="A87">
        <v>3557</v>
      </c>
      <c r="B87" t="s">
        <v>122</v>
      </c>
      <c r="C87" t="s">
        <v>545</v>
      </c>
      <c r="J87" s="59"/>
      <c r="K87" s="59"/>
      <c r="L87" s="57"/>
      <c r="M87" s="57"/>
      <c r="N87" s="57"/>
      <c r="O87" s="60"/>
      <c r="P87" s="61"/>
      <c r="Q87" s="56"/>
      <c r="R87" s="56"/>
      <c r="S87" s="57"/>
      <c r="T87" s="57"/>
      <c r="U87" s="57"/>
      <c r="V87" s="56"/>
      <c r="W87" s="56"/>
      <c r="X87" s="56"/>
      <c r="Y87" s="56"/>
      <c r="Z87" s="57"/>
      <c r="AA87" s="57"/>
      <c r="AB87" s="57"/>
      <c r="AC87" s="56"/>
      <c r="AD87" s="56"/>
      <c r="AE87" s="56"/>
      <c r="AF87" s="56"/>
      <c r="AG87" s="57"/>
      <c r="AH87" s="57"/>
      <c r="AI87" s="57"/>
      <c r="AJ87" s="56"/>
      <c r="AK87" s="56"/>
      <c r="AL87" s="56"/>
      <c r="AM87" s="56"/>
      <c r="AN87" s="57"/>
      <c r="AO87" s="57"/>
      <c r="AP87" s="57"/>
      <c r="AQ87" s="56"/>
      <c r="AR87" s="56"/>
      <c r="AS87" s="56"/>
      <c r="AT87" s="56"/>
      <c r="AU87" s="57"/>
      <c r="AV87" s="57"/>
      <c r="AW87" s="57"/>
      <c r="AX87" s="56"/>
      <c r="AY87" s="56"/>
      <c r="AZ87" s="56"/>
      <c r="BA87" s="56"/>
      <c r="BB87" s="57"/>
      <c r="BC87" s="57"/>
      <c r="BD87" s="57"/>
      <c r="BE87" s="56"/>
      <c r="BF87" s="56"/>
      <c r="BG87" s="56"/>
      <c r="BH87" s="56"/>
      <c r="BI87" s="57"/>
      <c r="BJ87" s="57"/>
      <c r="BK87" s="57"/>
      <c r="BL87" s="56"/>
      <c r="BM87" s="56"/>
      <c r="BN87" s="56"/>
      <c r="BO87" s="56"/>
      <c r="BP87" s="57"/>
      <c r="BQ87" s="57"/>
      <c r="BR87" s="57"/>
      <c r="BS87" s="56"/>
      <c r="BT87" s="56"/>
      <c r="BU87" s="56">
        <v>87</v>
      </c>
      <c r="BV87" s="56"/>
      <c r="BW87" s="57">
        <v>43008</v>
      </c>
      <c r="BX87" s="82" t="s">
        <v>2415</v>
      </c>
      <c r="BY87" s="57"/>
      <c r="BZ87" t="s">
        <v>2778</v>
      </c>
      <c r="CA87" s="80" t="s">
        <v>2779</v>
      </c>
      <c r="CB87" s="40">
        <v>86.988</v>
      </c>
      <c r="CD87" s="78">
        <v>43373</v>
      </c>
      <c r="CE87" s="62" t="s">
        <v>2831</v>
      </c>
      <c r="CG87" s="94" t="s">
        <v>3627</v>
      </c>
      <c r="CH87" s="62" t="s">
        <v>1939</v>
      </c>
    </row>
    <row r="88" spans="1:86" ht="14.25" customHeight="1" x14ac:dyDescent="0.25">
      <c r="A88">
        <v>1201</v>
      </c>
      <c r="B88" t="s">
        <v>123</v>
      </c>
      <c r="C88"/>
      <c r="D88" s="40" t="s">
        <v>2413</v>
      </c>
      <c r="E88" s="58">
        <v>50</v>
      </c>
      <c r="F88" s="58"/>
      <c r="G88" s="67">
        <v>30</v>
      </c>
      <c r="H88" s="67" t="s">
        <v>2510</v>
      </c>
      <c r="I88" s="67"/>
      <c r="J88" s="59"/>
      <c r="K88" s="59"/>
      <c r="L88" s="57"/>
      <c r="M88" s="57"/>
      <c r="N88" s="57"/>
      <c r="O88" s="60"/>
      <c r="P88" s="61"/>
      <c r="Q88" s="56"/>
      <c r="R88" s="56"/>
      <c r="S88" s="57"/>
      <c r="T88" s="57"/>
      <c r="U88" s="57"/>
      <c r="V88" s="56"/>
      <c r="W88" s="56"/>
      <c r="X88" s="56"/>
      <c r="Y88" s="56"/>
      <c r="Z88" s="57"/>
      <c r="AA88" s="57"/>
      <c r="AB88" s="57"/>
      <c r="AC88" s="56"/>
      <c r="AD88" s="56"/>
      <c r="AE88" s="56"/>
      <c r="AF88" s="56"/>
      <c r="AG88" s="57"/>
      <c r="AH88" s="57"/>
      <c r="AI88" s="57"/>
      <c r="AJ88" s="56"/>
      <c r="AK88" s="56"/>
      <c r="AL88" s="56"/>
      <c r="AM88" s="56"/>
      <c r="AN88" s="57"/>
      <c r="AO88" s="57"/>
      <c r="AP88" s="57"/>
      <c r="AQ88" s="56"/>
      <c r="AR88" s="56"/>
      <c r="AS88" s="56"/>
      <c r="AT88" s="56"/>
      <c r="AU88" s="57"/>
      <c r="AV88" s="57"/>
      <c r="AW88" s="57"/>
      <c r="AX88" s="56"/>
      <c r="AY88" s="56"/>
      <c r="AZ88" s="56"/>
      <c r="BA88" s="56"/>
      <c r="BB88" s="57"/>
      <c r="BC88" s="57"/>
      <c r="BD88" s="57"/>
      <c r="BE88" s="56"/>
      <c r="BF88" s="56"/>
      <c r="BG88" s="56"/>
      <c r="BH88" s="56"/>
      <c r="BI88" s="57"/>
      <c r="BJ88" s="57"/>
      <c r="BK88" s="57"/>
      <c r="BL88" s="56"/>
      <c r="BM88" s="56"/>
      <c r="BN88" s="56"/>
      <c r="BO88" s="56"/>
      <c r="BP88" s="57"/>
      <c r="BQ88" s="57"/>
      <c r="BR88" s="57"/>
      <c r="BS88" s="56"/>
      <c r="BT88" s="56"/>
      <c r="BU88" s="56"/>
      <c r="BV88" s="56">
        <v>3</v>
      </c>
      <c r="BW88" s="57"/>
      <c r="BX88" s="57"/>
      <c r="BY88" s="57"/>
      <c r="BZ88" s="56"/>
      <c r="CA88" s="56"/>
    </row>
    <row r="89" spans="1:86" ht="14.25" customHeight="1" x14ac:dyDescent="0.25">
      <c r="A89">
        <v>1623</v>
      </c>
      <c r="B89" t="s">
        <v>124</v>
      </c>
      <c r="C89"/>
      <c r="D89" s="40" t="s">
        <v>2413</v>
      </c>
      <c r="E89" s="58">
        <v>100</v>
      </c>
      <c r="F89" s="58"/>
      <c r="G89" s="68">
        <v>1400</v>
      </c>
      <c r="J89" s="59"/>
      <c r="K89" s="59"/>
      <c r="L89" s="57"/>
      <c r="M89" s="57"/>
      <c r="N89" s="57"/>
      <c r="O89" s="60"/>
      <c r="P89" s="61"/>
      <c r="Q89" s="56"/>
      <c r="R89" s="56"/>
      <c r="S89" s="57"/>
      <c r="T89" s="57"/>
      <c r="U89" s="57"/>
      <c r="V89" s="56"/>
      <c r="W89" s="56"/>
      <c r="X89" s="56"/>
      <c r="Y89" s="56"/>
      <c r="Z89" s="57"/>
      <c r="AA89" s="57"/>
      <c r="AB89" s="57"/>
      <c r="AC89" s="56"/>
      <c r="AD89" s="56"/>
      <c r="AE89" s="56"/>
      <c r="AF89" s="56"/>
      <c r="AG89" s="57"/>
      <c r="AH89" s="57"/>
      <c r="AI89" s="57"/>
      <c r="AJ89" s="56"/>
      <c r="AK89" s="56"/>
      <c r="AL89" s="56"/>
      <c r="AM89" s="56"/>
      <c r="AN89" s="57"/>
      <c r="AO89" s="57"/>
      <c r="AP89" s="57"/>
      <c r="AQ89" s="56"/>
      <c r="AR89" s="56"/>
      <c r="AS89" s="56"/>
      <c r="AT89" s="56"/>
      <c r="AU89" s="57"/>
      <c r="AV89" s="57"/>
      <c r="AW89" s="57"/>
      <c r="AX89" s="56"/>
      <c r="AY89" s="56"/>
      <c r="AZ89" s="56"/>
      <c r="BA89" s="56"/>
      <c r="BB89" s="57"/>
      <c r="BC89" s="57"/>
      <c r="BD89" s="57"/>
      <c r="BE89" s="56"/>
      <c r="BF89" s="56"/>
      <c r="BG89" s="56"/>
      <c r="BH89" s="56"/>
      <c r="BI89" s="57"/>
      <c r="BJ89" s="57"/>
      <c r="BK89" s="57"/>
      <c r="BL89" s="56"/>
      <c r="BM89" s="56"/>
      <c r="BN89" s="56"/>
      <c r="BO89" s="56"/>
      <c r="BP89" s="57"/>
      <c r="BQ89" s="57"/>
      <c r="BR89" s="57"/>
      <c r="BS89" s="56"/>
      <c r="BT89" s="56"/>
      <c r="BU89" s="56"/>
      <c r="BV89" s="56">
        <v>5</v>
      </c>
      <c r="BW89" s="10">
        <v>43100</v>
      </c>
      <c r="BX89" s="57"/>
      <c r="BY89" s="57"/>
      <c r="BZ89" s="56"/>
      <c r="CA89" s="56"/>
    </row>
    <row r="90" spans="1:86" ht="14.25" customHeight="1" x14ac:dyDescent="0.25">
      <c r="A90">
        <v>1703</v>
      </c>
      <c r="B90" t="s">
        <v>125</v>
      </c>
      <c r="C90" t="s">
        <v>463</v>
      </c>
      <c r="D90" s="40" t="s">
        <v>2413</v>
      </c>
      <c r="E90" s="58">
        <v>100</v>
      </c>
      <c r="F90" s="58"/>
      <c r="G90" s="69">
        <v>700</v>
      </c>
      <c r="H90" s="69" t="s">
        <v>2511</v>
      </c>
      <c r="J90" s="59"/>
      <c r="K90" s="59"/>
      <c r="L90" s="57"/>
      <c r="M90" s="57"/>
      <c r="N90" s="57"/>
      <c r="O90" s="60"/>
      <c r="P90" s="61"/>
      <c r="Q90" s="56"/>
      <c r="R90" s="56"/>
      <c r="S90" s="57"/>
      <c r="T90" s="57"/>
      <c r="U90" s="57"/>
      <c r="V90" s="56"/>
      <c r="W90" s="56"/>
      <c r="X90" s="56"/>
      <c r="Y90" s="56"/>
      <c r="Z90" s="57"/>
      <c r="AA90" s="57"/>
      <c r="AB90" s="57"/>
      <c r="AC90" s="56"/>
      <c r="AD90" s="56"/>
      <c r="AE90" s="56"/>
      <c r="AF90" s="56"/>
      <c r="AG90" s="57"/>
      <c r="AH90" s="57"/>
      <c r="AI90" s="57"/>
      <c r="AJ90" s="56"/>
      <c r="AK90" s="56"/>
      <c r="AL90" s="56"/>
      <c r="AM90" s="56"/>
      <c r="AN90" s="57"/>
      <c r="AO90" s="57"/>
      <c r="AP90" s="57"/>
      <c r="AQ90" s="56"/>
      <c r="AR90" s="56"/>
      <c r="AS90" s="56"/>
      <c r="AT90" s="56"/>
      <c r="AU90" s="57"/>
      <c r="AV90" s="57"/>
      <c r="AW90" s="57"/>
      <c r="AX90" s="56"/>
      <c r="AY90" s="56"/>
      <c r="AZ90" s="56"/>
      <c r="BA90" s="56"/>
      <c r="BB90" s="57"/>
      <c r="BC90" s="57"/>
      <c r="BD90" s="57"/>
      <c r="BE90" s="56"/>
      <c r="BF90" s="56"/>
      <c r="BG90" s="56"/>
      <c r="BH90" s="56"/>
      <c r="BI90" s="57"/>
      <c r="BJ90" s="57"/>
      <c r="BK90" s="57"/>
      <c r="BL90" s="56"/>
      <c r="BM90" s="56"/>
      <c r="BN90" s="56"/>
      <c r="BO90" s="56"/>
      <c r="BP90" s="57"/>
      <c r="BQ90" s="57"/>
      <c r="BR90" s="57"/>
      <c r="BS90" s="56"/>
      <c r="BT90" s="56"/>
      <c r="BU90" s="56"/>
      <c r="BV90" s="56">
        <v>4</v>
      </c>
      <c r="BW90" s="10">
        <v>43008</v>
      </c>
      <c r="BX90" s="57"/>
      <c r="BY90" s="57"/>
      <c r="BZ90" s="56"/>
      <c r="CA90" s="56"/>
    </row>
    <row r="91" spans="1:86" ht="14.25" customHeight="1" x14ac:dyDescent="0.25">
      <c r="A91">
        <v>8182</v>
      </c>
      <c r="B91" t="s">
        <v>126</v>
      </c>
      <c r="C91" t="s">
        <v>545</v>
      </c>
      <c r="D91" s="40" t="s">
        <v>2415</v>
      </c>
      <c r="E91" s="58"/>
      <c r="F91" s="58"/>
      <c r="J91" s="59"/>
      <c r="K91" s="59"/>
      <c r="L91" s="57"/>
      <c r="M91" s="57"/>
      <c r="N91" s="57"/>
      <c r="O91" s="60"/>
      <c r="P91" s="61"/>
      <c r="Q91" s="56"/>
      <c r="R91" s="56"/>
      <c r="S91" s="57"/>
      <c r="T91" s="57"/>
      <c r="U91" s="57"/>
      <c r="V91" s="56"/>
      <c r="W91" s="56"/>
      <c r="X91" s="56"/>
      <c r="Y91" s="56"/>
      <c r="Z91" s="57"/>
      <c r="AA91" s="57"/>
      <c r="AB91" s="57"/>
      <c r="AC91" s="56"/>
      <c r="AD91" s="56"/>
      <c r="AE91" s="56"/>
      <c r="AF91" s="56"/>
      <c r="AG91" s="57"/>
      <c r="AH91" s="57"/>
      <c r="AI91" s="57"/>
      <c r="AJ91" s="56"/>
      <c r="AK91" s="56"/>
      <c r="AL91" s="56"/>
      <c r="AM91" s="56"/>
      <c r="AN91" s="57"/>
      <c r="AO91" s="57"/>
      <c r="AP91" s="57"/>
      <c r="AQ91" s="56"/>
      <c r="AR91" s="56"/>
      <c r="AS91" s="56"/>
      <c r="AT91" s="56"/>
      <c r="AU91" s="57"/>
      <c r="AV91" s="57"/>
      <c r="AW91" s="57"/>
      <c r="AX91" s="56"/>
      <c r="AY91" s="56"/>
      <c r="AZ91" s="56"/>
      <c r="BA91" s="56"/>
      <c r="BB91" s="57"/>
      <c r="BC91" s="57"/>
      <c r="BD91" s="57"/>
      <c r="BE91" s="56"/>
      <c r="BF91" s="56"/>
      <c r="BG91" s="56">
        <v>234</v>
      </c>
      <c r="BH91" s="56"/>
      <c r="BI91" s="57">
        <v>42369</v>
      </c>
      <c r="BJ91" s="57"/>
      <c r="BK91" s="57"/>
      <c r="BL91" s="56"/>
      <c r="BM91" s="56" t="s">
        <v>2417</v>
      </c>
      <c r="BN91" s="56">
        <v>232</v>
      </c>
      <c r="BO91" s="56"/>
      <c r="BP91" s="57">
        <v>42735</v>
      </c>
      <c r="BQ91" s="57"/>
      <c r="BR91" s="57"/>
      <c r="BS91" s="56"/>
      <c r="BT91" s="56" t="s">
        <v>2417</v>
      </c>
      <c r="BU91" s="56">
        <v>228.1</v>
      </c>
      <c r="BV91" s="56"/>
      <c r="BW91" s="57">
        <v>43373</v>
      </c>
      <c r="BX91" s="57"/>
      <c r="BY91" s="57"/>
      <c r="BZ91" s="56"/>
      <c r="CA91" s="56"/>
    </row>
    <row r="92" spans="1:86" ht="14.25" customHeight="1" x14ac:dyDescent="0.25">
      <c r="A92">
        <v>8086</v>
      </c>
      <c r="B92" t="s">
        <v>127</v>
      </c>
      <c r="C92" t="s">
        <v>545</v>
      </c>
      <c r="D92" s="62" t="s">
        <v>2415</v>
      </c>
      <c r="E92" s="58"/>
      <c r="F92" s="58"/>
      <c r="J92" s="59"/>
      <c r="K92" s="59"/>
      <c r="L92" s="57"/>
      <c r="M92" s="57"/>
      <c r="N92" s="57"/>
      <c r="O92" s="60"/>
      <c r="P92" s="61"/>
      <c r="Q92" s="56"/>
      <c r="R92" s="56"/>
      <c r="S92" s="57"/>
      <c r="T92" s="57"/>
      <c r="U92" s="57"/>
      <c r="V92" s="56"/>
      <c r="W92" s="56"/>
      <c r="X92" s="56"/>
      <c r="Y92" s="56"/>
      <c r="Z92" s="57"/>
      <c r="AA92" s="57"/>
      <c r="AB92" s="57"/>
      <c r="AC92" s="56"/>
      <c r="AD92" s="56"/>
      <c r="AE92" s="56"/>
      <c r="AF92" s="56"/>
      <c r="AG92" s="57"/>
      <c r="AH92" s="57"/>
      <c r="AI92" s="57"/>
      <c r="AJ92" s="56"/>
      <c r="AK92" s="56"/>
      <c r="AL92" s="56"/>
      <c r="AM92" s="56"/>
      <c r="AN92" s="57"/>
      <c r="AO92" s="57"/>
      <c r="AP92" s="57"/>
      <c r="AQ92" s="56"/>
      <c r="AR92" s="56"/>
      <c r="AS92" s="56"/>
      <c r="AT92" s="56"/>
      <c r="AU92" s="57"/>
      <c r="AV92" s="57"/>
      <c r="AW92" s="57"/>
      <c r="AX92" s="56"/>
      <c r="AY92" s="56"/>
      <c r="AZ92" s="56"/>
      <c r="BA92" s="56"/>
      <c r="BB92" s="57"/>
      <c r="BC92" s="57"/>
      <c r="BD92" s="57"/>
      <c r="BE92" s="56"/>
      <c r="BF92" s="56"/>
      <c r="BG92" s="56">
        <v>164.9</v>
      </c>
      <c r="BH92" s="56"/>
      <c r="BI92" s="57">
        <v>42463</v>
      </c>
      <c r="BJ92" s="57"/>
      <c r="BK92" s="57"/>
      <c r="BL92" s="56" t="s">
        <v>2512</v>
      </c>
      <c r="BM92" s="56" t="s">
        <v>2513</v>
      </c>
      <c r="BN92" s="56">
        <v>173</v>
      </c>
      <c r="BO92" s="56"/>
      <c r="BP92" s="57">
        <v>42829</v>
      </c>
      <c r="BQ92" s="57"/>
      <c r="BR92" s="57"/>
      <c r="BS92" s="56" t="s">
        <v>2512</v>
      </c>
      <c r="BT92" s="56" t="s">
        <v>2513</v>
      </c>
      <c r="BU92" s="56">
        <v>307.3</v>
      </c>
      <c r="BV92" s="56"/>
      <c r="BW92" s="57">
        <v>43100</v>
      </c>
      <c r="BX92" s="82" t="s">
        <v>2415</v>
      </c>
      <c r="BY92" s="57"/>
      <c r="BZ92" s="56"/>
      <c r="CA92" s="80" t="s">
        <v>2780</v>
      </c>
    </row>
    <row r="93" spans="1:86" ht="14.25" customHeight="1" x14ac:dyDescent="0.25">
      <c r="A93">
        <v>2056</v>
      </c>
      <c r="B93" t="s">
        <v>128</v>
      </c>
      <c r="C93" t="s">
        <v>545</v>
      </c>
      <c r="D93" s="62" t="s">
        <v>2415</v>
      </c>
      <c r="E93" s="58"/>
      <c r="F93" s="58"/>
      <c r="J93" s="59">
        <v>403.161</v>
      </c>
      <c r="K93" s="59"/>
      <c r="L93" s="57">
        <v>39903</v>
      </c>
      <c r="M93" s="57"/>
      <c r="N93" s="57"/>
      <c r="O93" s="60"/>
      <c r="P93" s="63" t="s">
        <v>2417</v>
      </c>
      <c r="Q93" s="56">
        <v>386.17399999999998</v>
      </c>
      <c r="R93" s="56"/>
      <c r="S93" s="57">
        <v>40283</v>
      </c>
      <c r="T93" s="57"/>
      <c r="U93" s="57"/>
      <c r="V93" s="56"/>
      <c r="W93" s="56" t="s">
        <v>2417</v>
      </c>
      <c r="X93" s="56">
        <v>378.96499999999997</v>
      </c>
      <c r="Y93" s="56"/>
      <c r="Z93" s="57">
        <v>40633</v>
      </c>
      <c r="AA93" s="57"/>
      <c r="AB93" s="57"/>
      <c r="AC93" s="56"/>
      <c r="AD93" s="56" t="s">
        <v>2417</v>
      </c>
      <c r="AE93" s="56">
        <v>358.55</v>
      </c>
      <c r="AF93" s="56"/>
      <c r="AG93" s="57">
        <v>40998</v>
      </c>
      <c r="AH93" s="57"/>
      <c r="AI93" s="57"/>
      <c r="AJ93" s="56"/>
      <c r="AK93" s="56" t="s">
        <v>2417</v>
      </c>
      <c r="AL93" s="56">
        <v>353.34399999999999</v>
      </c>
      <c r="AM93" s="56"/>
      <c r="AN93" s="57">
        <v>41362</v>
      </c>
      <c r="AO93" s="57"/>
      <c r="AP93" s="57"/>
      <c r="AQ93" s="56"/>
      <c r="AR93" s="56" t="s">
        <v>2417</v>
      </c>
      <c r="AS93" s="56">
        <v>336.16500000000002</v>
      </c>
      <c r="AT93" s="56"/>
      <c r="AU93" s="57">
        <v>41726</v>
      </c>
      <c r="AV93" s="57"/>
      <c r="AW93" s="57"/>
      <c r="AX93" s="56"/>
      <c r="AY93" s="56" t="s">
        <v>2417</v>
      </c>
      <c r="AZ93" s="56">
        <v>326.387</v>
      </c>
      <c r="BA93" s="56"/>
      <c r="BB93" s="57">
        <v>42092</v>
      </c>
      <c r="BC93" s="57"/>
      <c r="BD93" s="57"/>
      <c r="BE93" s="56"/>
      <c r="BF93" s="56" t="s">
        <v>2417</v>
      </c>
      <c r="BG93" s="56">
        <v>324.26799999999997</v>
      </c>
      <c r="BH93" s="56"/>
      <c r="BI93" s="57">
        <v>42460</v>
      </c>
      <c r="BJ93" s="57"/>
      <c r="BK93" s="57"/>
      <c r="BL93" s="56"/>
      <c r="BM93" s="56" t="s">
        <v>2417</v>
      </c>
      <c r="BN93" s="56">
        <v>328.851</v>
      </c>
      <c r="BO93" s="56"/>
      <c r="BP93" s="57">
        <v>42832</v>
      </c>
      <c r="BQ93" s="57"/>
      <c r="BR93" s="57"/>
      <c r="BS93" s="56"/>
      <c r="BT93" s="56" t="s">
        <v>2417</v>
      </c>
      <c r="BU93" s="56">
        <v>350.28100000000001</v>
      </c>
      <c r="BV93" s="56"/>
      <c r="BW93" s="10">
        <v>43100</v>
      </c>
      <c r="BX93" s="82" t="s">
        <v>2415</v>
      </c>
      <c r="BY93" s="57"/>
      <c r="BZ93" s="56"/>
      <c r="CA93" s="80" t="s">
        <v>2735</v>
      </c>
    </row>
    <row r="94" spans="1:86" ht="14.25" customHeight="1" x14ac:dyDescent="0.25">
      <c r="A94">
        <v>2057</v>
      </c>
      <c r="B94" t="s">
        <v>130</v>
      </c>
      <c r="C94" t="s">
        <v>545</v>
      </c>
      <c r="D94" s="62" t="s">
        <v>2415</v>
      </c>
      <c r="E94" s="58"/>
      <c r="F94" s="58"/>
      <c r="J94" s="59">
        <v>75.918999999999997</v>
      </c>
      <c r="K94" s="59"/>
      <c r="L94" s="57">
        <v>39899</v>
      </c>
      <c r="M94" s="57"/>
      <c r="N94" s="57"/>
      <c r="O94" s="60"/>
      <c r="P94" s="63" t="s">
        <v>2417</v>
      </c>
      <c r="Q94" s="56">
        <v>77.376000000000005</v>
      </c>
      <c r="R94" s="56"/>
      <c r="S94" s="57">
        <v>40267</v>
      </c>
      <c r="T94" s="57"/>
      <c r="U94" s="57"/>
      <c r="V94" s="56"/>
      <c r="W94" s="56" t="s">
        <v>2417</v>
      </c>
      <c r="X94" s="56">
        <v>71.182000000000002</v>
      </c>
      <c r="Y94" s="56"/>
      <c r="Z94" s="57">
        <v>40631</v>
      </c>
      <c r="AA94" s="57"/>
      <c r="AB94" s="57"/>
      <c r="AC94" s="56"/>
      <c r="AD94" s="56" t="s">
        <v>2417</v>
      </c>
      <c r="AE94" s="56">
        <v>75.400000000000006</v>
      </c>
      <c r="AF94" s="56"/>
      <c r="AG94" s="57">
        <v>40997</v>
      </c>
      <c r="AH94" s="57"/>
      <c r="AI94" s="57"/>
      <c r="AJ94" s="56"/>
      <c r="AK94" s="56" t="s">
        <v>2417</v>
      </c>
      <c r="AL94" s="56">
        <v>73.850999999999999</v>
      </c>
      <c r="AM94" s="56"/>
      <c r="AN94" s="57">
        <v>41366</v>
      </c>
      <c r="AO94" s="57"/>
      <c r="AP94" s="57"/>
      <c r="AQ94" s="56"/>
      <c r="AR94" s="56" t="s">
        <v>2417</v>
      </c>
      <c r="AS94" s="56">
        <v>72.299000000000007</v>
      </c>
      <c r="AT94" s="56"/>
      <c r="AU94" s="57">
        <v>41726</v>
      </c>
      <c r="AV94" s="57"/>
      <c r="AW94" s="57"/>
      <c r="AX94" s="56"/>
      <c r="AY94" s="56" t="s">
        <v>2417</v>
      </c>
      <c r="AZ94" s="56">
        <v>73.692999999999998</v>
      </c>
      <c r="BA94" s="56"/>
      <c r="BB94" s="57">
        <v>42096</v>
      </c>
      <c r="BC94" s="57"/>
      <c r="BD94" s="57"/>
      <c r="BE94" s="56"/>
      <c r="BF94" s="56" t="s">
        <v>2417</v>
      </c>
      <c r="BG94" s="56">
        <v>73.048000000000002</v>
      </c>
      <c r="BH94" s="56"/>
      <c r="BI94" s="57">
        <v>42459</v>
      </c>
      <c r="BJ94" s="57"/>
      <c r="BK94" s="57"/>
      <c r="BL94" s="56"/>
      <c r="BM94" s="56" t="s">
        <v>2417</v>
      </c>
      <c r="BN94" s="56">
        <v>73.278000000000006</v>
      </c>
      <c r="BO94" s="56"/>
      <c r="BP94" s="57">
        <v>42852</v>
      </c>
      <c r="BQ94" s="57"/>
      <c r="BR94" s="57"/>
      <c r="BS94" s="56"/>
      <c r="BT94" s="56" t="s">
        <v>2417</v>
      </c>
      <c r="BU94" s="56">
        <v>73.400999999999996</v>
      </c>
      <c r="BV94" s="56"/>
      <c r="BW94" s="10">
        <v>43100</v>
      </c>
      <c r="BX94" s="82" t="s">
        <v>2415</v>
      </c>
      <c r="BY94" s="57"/>
      <c r="BZ94" s="56"/>
      <c r="CA94" s="80" t="s">
        <v>2735</v>
      </c>
    </row>
    <row r="95" spans="1:86" ht="14.25" customHeight="1" x14ac:dyDescent="0.25">
      <c r="A95">
        <v>13281</v>
      </c>
      <c r="B95" t="s">
        <v>131</v>
      </c>
      <c r="C95" t="s">
        <v>547</v>
      </c>
      <c r="D95" s="40" t="s">
        <v>2514</v>
      </c>
      <c r="E95" s="58">
        <v>50</v>
      </c>
      <c r="F95" s="58"/>
      <c r="J95" s="59"/>
      <c r="K95" s="59"/>
      <c r="L95" s="57"/>
      <c r="M95" s="57"/>
      <c r="N95" s="57"/>
      <c r="O95" s="60"/>
      <c r="P95" s="61"/>
      <c r="Q95" s="56"/>
      <c r="R95" s="56"/>
      <c r="S95" s="57"/>
      <c r="T95" s="57"/>
      <c r="U95" s="57"/>
      <c r="V95" s="56"/>
      <c r="W95" s="56"/>
      <c r="X95" s="56"/>
      <c r="Y95" s="56"/>
      <c r="Z95" s="57"/>
      <c r="AA95" s="57"/>
      <c r="AB95" s="57"/>
      <c r="AC95" s="56"/>
      <c r="AD95" s="56"/>
      <c r="AE95" s="56"/>
      <c r="AF95" s="56"/>
      <c r="AG95" s="57"/>
      <c r="AH95" s="57"/>
      <c r="AI95" s="57"/>
      <c r="AJ95" s="56"/>
      <c r="AK95" s="56"/>
      <c r="AL95" s="56"/>
      <c r="AM95" s="56"/>
      <c r="AN95" s="57"/>
      <c r="AO95" s="57"/>
      <c r="AP95" s="57"/>
      <c r="AQ95" s="56"/>
      <c r="AR95" s="56"/>
      <c r="AS95" s="56"/>
      <c r="AT95" s="56"/>
      <c r="AU95" s="57"/>
      <c r="AV95" s="57"/>
      <c r="AW95" s="57"/>
      <c r="AX95" s="56"/>
      <c r="AY95" s="56"/>
      <c r="AZ95" s="56"/>
      <c r="BA95" s="56"/>
      <c r="BB95" s="57"/>
      <c r="BC95" s="57"/>
      <c r="BD95" s="57"/>
      <c r="BE95" s="56"/>
      <c r="BF95" s="56"/>
      <c r="BG95" s="56"/>
      <c r="BH95" s="56"/>
      <c r="BI95" s="57"/>
      <c r="BJ95" s="57"/>
      <c r="BK95" s="57"/>
      <c r="BL95" s="56"/>
      <c r="BM95" s="56"/>
      <c r="BN95" s="56"/>
      <c r="BO95" s="56"/>
      <c r="BP95" s="57">
        <v>42568</v>
      </c>
      <c r="BQ95" s="57"/>
      <c r="BR95" s="57"/>
      <c r="BS95" s="56"/>
      <c r="BT95" s="56" t="s">
        <v>2515</v>
      </c>
      <c r="BU95" s="80">
        <v>7050</v>
      </c>
      <c r="BV95" s="56"/>
      <c r="BW95" s="10">
        <v>42825</v>
      </c>
      <c r="BX95" s="57"/>
      <c r="BY95" s="57"/>
      <c r="BZ95" s="56"/>
      <c r="CA95" s="80" t="s">
        <v>2935</v>
      </c>
    </row>
    <row r="96" spans="1:86" ht="14.25" customHeight="1" x14ac:dyDescent="0.25">
      <c r="A96">
        <v>1132</v>
      </c>
      <c r="B96" t="s">
        <v>133</v>
      </c>
      <c r="C96" t="s">
        <v>547</v>
      </c>
      <c r="D96" s="40" t="s">
        <v>2415</v>
      </c>
      <c r="E96" s="58"/>
      <c r="F96" s="58"/>
      <c r="J96" s="59"/>
      <c r="K96" s="59"/>
      <c r="L96" s="57"/>
      <c r="M96" s="57"/>
      <c r="N96" s="57"/>
      <c r="O96" s="60"/>
      <c r="P96" s="61"/>
      <c r="Q96" s="56"/>
      <c r="R96" s="56"/>
      <c r="S96" s="57"/>
      <c r="T96" s="57"/>
      <c r="U96" s="57"/>
      <c r="V96" s="56"/>
      <c r="W96" s="56"/>
      <c r="X96" s="56"/>
      <c r="Y96" s="56"/>
      <c r="Z96" s="57"/>
      <c r="AA96" s="57"/>
      <c r="AB96" s="57"/>
      <c r="AC96" s="56"/>
      <c r="AD96" s="56"/>
      <c r="AE96" s="56"/>
      <c r="AF96" s="56"/>
      <c r="AG96" s="57"/>
      <c r="AH96" s="57"/>
      <c r="AI96" s="57"/>
      <c r="AJ96" s="56"/>
      <c r="AK96" s="56"/>
      <c r="AL96" s="56"/>
      <c r="AM96" s="56"/>
      <c r="AN96" s="57"/>
      <c r="AO96" s="57"/>
      <c r="AP96" s="57"/>
      <c r="AQ96" s="56"/>
      <c r="AR96" s="56"/>
      <c r="AS96" s="56"/>
      <c r="AT96" s="56"/>
      <c r="AU96" s="57"/>
      <c r="AV96" s="57"/>
      <c r="AW96" s="57"/>
      <c r="AX96" s="56"/>
      <c r="AY96" s="56"/>
      <c r="AZ96" s="56"/>
      <c r="BA96" s="56"/>
      <c r="BB96" s="57"/>
      <c r="BC96" s="57"/>
      <c r="BD96" s="57"/>
      <c r="BE96" s="56"/>
      <c r="BF96" s="56"/>
      <c r="BG96" s="56">
        <v>2367.1999999999998</v>
      </c>
      <c r="BH96" s="56"/>
      <c r="BI96" s="57">
        <v>42184</v>
      </c>
      <c r="BJ96" s="57"/>
      <c r="BK96" s="57"/>
      <c r="BL96" s="56" t="s">
        <v>2516</v>
      </c>
      <c r="BM96" s="56" t="s">
        <v>2517</v>
      </c>
      <c r="BN96" s="56">
        <v>3632.2</v>
      </c>
      <c r="BO96" s="56"/>
      <c r="BP96" s="57">
        <v>42548</v>
      </c>
      <c r="BQ96" s="57"/>
      <c r="BR96" s="57"/>
      <c r="BS96" s="56" t="s">
        <v>2516</v>
      </c>
      <c r="BT96" s="56" t="s">
        <v>2517</v>
      </c>
      <c r="BU96" s="56">
        <v>5513.7999999999993</v>
      </c>
      <c r="BV96" s="56"/>
      <c r="BW96" s="57">
        <v>42915</v>
      </c>
      <c r="BX96" s="57"/>
      <c r="BY96" s="57"/>
      <c r="BZ96" s="56" t="s">
        <v>2516</v>
      </c>
      <c r="CA96" s="56" t="s">
        <v>2518</v>
      </c>
      <c r="CB96" s="40">
        <v>7017.6949999999997</v>
      </c>
      <c r="CD96" s="78">
        <v>43190</v>
      </c>
      <c r="CE96" s="62" t="s">
        <v>2415</v>
      </c>
      <c r="CH96" s="62" t="s">
        <v>2782</v>
      </c>
    </row>
    <row r="97" spans="1:86" ht="14.25" customHeight="1" x14ac:dyDescent="0.25">
      <c r="A97">
        <v>1134</v>
      </c>
      <c r="B97" t="s">
        <v>134</v>
      </c>
      <c r="C97" t="s">
        <v>547</v>
      </c>
      <c r="D97" s="40" t="s">
        <v>2415</v>
      </c>
      <c r="E97" s="58"/>
      <c r="F97" s="58"/>
      <c r="J97" s="59"/>
      <c r="K97" s="59"/>
      <c r="L97" s="57"/>
      <c r="M97" s="57"/>
      <c r="N97" s="57"/>
      <c r="O97" s="60"/>
      <c r="P97" s="61"/>
      <c r="Q97" s="56"/>
      <c r="R97" s="56"/>
      <c r="S97" s="57"/>
      <c r="T97" s="57"/>
      <c r="U97" s="57"/>
      <c r="V97" s="56"/>
      <c r="W97" s="56"/>
      <c r="X97" s="56"/>
      <c r="Y97" s="56"/>
      <c r="Z97" s="57"/>
      <c r="AA97" s="57"/>
      <c r="AB97" s="57"/>
      <c r="AC97" s="56"/>
      <c r="AD97" s="56"/>
      <c r="AE97" s="56"/>
      <c r="AF97" s="56"/>
      <c r="AG97" s="57"/>
      <c r="AH97" s="57"/>
      <c r="AI97" s="57"/>
      <c r="AJ97" s="56"/>
      <c r="AK97" s="56"/>
      <c r="AL97" s="56"/>
      <c r="AM97" s="56"/>
      <c r="AN97" s="57"/>
      <c r="AO97" s="57"/>
      <c r="AP97" s="57"/>
      <c r="AQ97" s="56"/>
      <c r="AR97" s="56"/>
      <c r="AS97" s="56"/>
      <c r="AT97" s="56"/>
      <c r="AU97" s="57"/>
      <c r="AV97" s="57"/>
      <c r="AW97" s="57"/>
      <c r="AX97" s="56"/>
      <c r="AY97" s="56"/>
      <c r="AZ97" s="56">
        <v>488.27300000000002</v>
      </c>
      <c r="BA97" s="56"/>
      <c r="BB97" s="57">
        <v>42093</v>
      </c>
      <c r="BC97" s="57"/>
      <c r="BD97" s="57"/>
      <c r="BE97" s="56" t="s">
        <v>2519</v>
      </c>
      <c r="BF97" s="56" t="s">
        <v>2520</v>
      </c>
      <c r="BG97" s="56">
        <v>462.00700000000001</v>
      </c>
      <c r="BH97" s="56"/>
      <c r="BI97" s="57">
        <v>42093</v>
      </c>
      <c r="BJ97" s="57"/>
      <c r="BK97" s="57"/>
      <c r="BL97" s="56" t="s">
        <v>2519</v>
      </c>
      <c r="BM97" s="56" t="s">
        <v>2520</v>
      </c>
      <c r="BN97" s="56">
        <v>492</v>
      </c>
      <c r="BO97" s="56"/>
      <c r="BP97" s="57">
        <v>42823</v>
      </c>
      <c r="BQ97" s="57"/>
      <c r="BR97" s="57"/>
      <c r="BS97" s="56" t="s">
        <v>2521</v>
      </c>
      <c r="BT97" s="56"/>
      <c r="BU97" s="56">
        <v>463.54700000000003</v>
      </c>
      <c r="BV97" s="56"/>
      <c r="BW97" s="10">
        <v>43100</v>
      </c>
      <c r="BX97" s="82" t="s">
        <v>2415</v>
      </c>
      <c r="BY97" s="57"/>
      <c r="BZ97" s="56"/>
      <c r="CA97" s="80" t="s">
        <v>2783</v>
      </c>
    </row>
    <row r="98" spans="1:86" ht="14.25" customHeight="1" x14ac:dyDescent="0.25">
      <c r="A98">
        <v>1341</v>
      </c>
      <c r="B98" t="s">
        <v>135</v>
      </c>
      <c r="C98" t="s">
        <v>547</v>
      </c>
      <c r="D98" s="40" t="s">
        <v>2415</v>
      </c>
      <c r="E98" s="58"/>
      <c r="F98" s="58"/>
      <c r="J98" s="59"/>
      <c r="K98" s="59"/>
      <c r="L98" s="57"/>
      <c r="M98" s="57"/>
      <c r="N98" s="57"/>
      <c r="O98" s="60"/>
      <c r="P98" s="61"/>
      <c r="Q98" s="56"/>
      <c r="R98" s="56"/>
      <c r="S98" s="57"/>
      <c r="T98" s="57"/>
      <c r="U98" s="57"/>
      <c r="V98" s="56"/>
      <c r="W98" s="56"/>
      <c r="X98" s="56"/>
      <c r="Y98" s="56"/>
      <c r="Z98" s="57"/>
      <c r="AA98" s="57"/>
      <c r="AB98" s="57"/>
      <c r="AC98" s="56"/>
      <c r="AD98" s="56"/>
      <c r="AE98" s="56"/>
      <c r="AF98" s="56"/>
      <c r="AG98" s="57"/>
      <c r="AH98" s="57"/>
      <c r="AI98" s="57"/>
      <c r="AJ98" s="56"/>
      <c r="AK98" s="56"/>
      <c r="AL98" s="56"/>
      <c r="AM98" s="56"/>
      <c r="AN98" s="57"/>
      <c r="AO98" s="57"/>
      <c r="AP98" s="57"/>
      <c r="AQ98" s="56"/>
      <c r="AR98" s="56"/>
      <c r="AS98" s="56"/>
      <c r="AT98" s="56"/>
      <c r="AU98" s="57"/>
      <c r="AV98" s="57"/>
      <c r="AW98" s="57"/>
      <c r="AX98" s="56"/>
      <c r="AY98" s="56"/>
      <c r="AZ98" s="56">
        <v>5302.1170000000002</v>
      </c>
      <c r="BA98" s="56"/>
      <c r="BB98" s="57">
        <v>42093</v>
      </c>
      <c r="BC98" s="57"/>
      <c r="BD98" s="57"/>
      <c r="BE98" s="56" t="s">
        <v>1714</v>
      </c>
      <c r="BF98" s="56" t="s">
        <v>2522</v>
      </c>
      <c r="BG98" s="56">
        <v>5895.616</v>
      </c>
      <c r="BH98" s="56"/>
      <c r="BI98" s="57">
        <v>42452</v>
      </c>
      <c r="BJ98" s="57"/>
      <c r="BK98" s="57"/>
      <c r="BL98" s="56" t="s">
        <v>1714</v>
      </c>
      <c r="BM98" s="56" t="s">
        <v>2522</v>
      </c>
      <c r="BN98" s="56">
        <v>6532.527</v>
      </c>
      <c r="BO98" s="56"/>
      <c r="BP98" s="57">
        <v>42823</v>
      </c>
      <c r="BQ98" s="57"/>
      <c r="BR98" s="57"/>
      <c r="BS98" s="56"/>
      <c r="BT98" s="56"/>
      <c r="BU98" s="56">
        <v>7764.14</v>
      </c>
      <c r="BV98" s="56"/>
      <c r="BW98" s="10">
        <v>43100</v>
      </c>
      <c r="BX98" s="82" t="s">
        <v>2415</v>
      </c>
      <c r="BY98" s="57"/>
      <c r="BZ98" s="56"/>
      <c r="CA98" s="80" t="s">
        <v>2784</v>
      </c>
    </row>
    <row r="99" spans="1:86" ht="14.25" customHeight="1" x14ac:dyDescent="0.25">
      <c r="A99">
        <v>719</v>
      </c>
      <c r="B99" t="s">
        <v>136</v>
      </c>
      <c r="C99"/>
      <c r="E99" s="58"/>
      <c r="F99" s="58"/>
      <c r="J99" s="59"/>
      <c r="K99" s="59"/>
      <c r="L99" s="57"/>
      <c r="M99" s="57"/>
      <c r="N99" s="57"/>
      <c r="O99" s="60"/>
      <c r="P99" s="61"/>
      <c r="Q99" s="56"/>
      <c r="R99" s="56"/>
      <c r="S99" s="57"/>
      <c r="T99" s="57"/>
      <c r="U99" s="57"/>
      <c r="V99" s="56"/>
      <c r="W99" s="56"/>
      <c r="X99" s="56"/>
      <c r="Y99" s="56"/>
      <c r="Z99" s="57"/>
      <c r="AA99" s="57"/>
      <c r="AB99" s="57"/>
      <c r="AC99" s="56"/>
      <c r="AD99" s="56"/>
      <c r="AE99" s="56"/>
      <c r="AF99" s="56"/>
      <c r="AG99" s="57"/>
      <c r="AH99" s="57"/>
      <c r="AI99" s="57"/>
      <c r="AJ99" s="56"/>
      <c r="AK99" s="56"/>
      <c r="AL99" s="56"/>
      <c r="AM99" s="56"/>
      <c r="AN99" s="57"/>
      <c r="AO99" s="57"/>
      <c r="AP99" s="57"/>
      <c r="AQ99" s="56"/>
      <c r="AR99" s="56"/>
      <c r="AS99" s="56"/>
      <c r="AT99" s="56"/>
      <c r="AU99" s="57"/>
      <c r="AV99" s="57"/>
      <c r="AW99" s="57"/>
      <c r="AX99" s="56"/>
      <c r="AY99" s="56"/>
      <c r="AZ99" s="56"/>
      <c r="BA99" s="56"/>
      <c r="BB99" s="57"/>
      <c r="BC99" s="57"/>
      <c r="BD99" s="57"/>
      <c r="BE99" s="56"/>
      <c r="BF99" s="56"/>
      <c r="BG99" s="56"/>
      <c r="BH99" s="56"/>
      <c r="BI99" s="57"/>
      <c r="BJ99" s="57"/>
      <c r="BK99" s="57"/>
      <c r="BL99" s="56"/>
      <c r="BM99" s="56"/>
      <c r="BN99" s="56"/>
      <c r="BO99" s="56"/>
      <c r="BP99" s="57"/>
      <c r="BQ99" s="57"/>
      <c r="BR99" s="57"/>
      <c r="BS99" s="56"/>
      <c r="BT99" s="56"/>
      <c r="BU99" s="56"/>
      <c r="BV99" s="56">
        <v>3</v>
      </c>
      <c r="BW99" s="10">
        <v>42916</v>
      </c>
      <c r="BX99" s="57"/>
      <c r="BY99" s="57"/>
      <c r="BZ99" s="56"/>
      <c r="CA99" s="56"/>
    </row>
    <row r="100" spans="1:86" ht="14.25" customHeight="1" x14ac:dyDescent="0.25">
      <c r="A100">
        <v>1207</v>
      </c>
      <c r="B100" t="s">
        <v>137</v>
      </c>
      <c r="C100"/>
      <c r="D100" s="40" t="s">
        <v>2413</v>
      </c>
      <c r="E100" s="58">
        <v>10</v>
      </c>
      <c r="F100" s="58"/>
      <c r="G100" s="69">
        <v>80</v>
      </c>
      <c r="J100" s="59"/>
      <c r="K100" s="59"/>
      <c r="L100" s="57"/>
      <c r="M100" s="57"/>
      <c r="N100" s="57"/>
      <c r="O100" s="60"/>
      <c r="P100" s="61"/>
      <c r="Q100" s="56"/>
      <c r="R100" s="56"/>
      <c r="S100" s="57"/>
      <c r="T100" s="57"/>
      <c r="U100" s="57"/>
      <c r="V100" s="56"/>
      <c r="W100" s="56"/>
      <c r="X100" s="56"/>
      <c r="Y100" s="56"/>
      <c r="Z100" s="57"/>
      <c r="AA100" s="57"/>
      <c r="AB100" s="57"/>
      <c r="AC100" s="56"/>
      <c r="AD100" s="56"/>
      <c r="AE100" s="56"/>
      <c r="AF100" s="56"/>
      <c r="AG100" s="57"/>
      <c r="AH100" s="57"/>
      <c r="AI100" s="57"/>
      <c r="AJ100" s="56"/>
      <c r="AK100" s="56"/>
      <c r="AL100" s="56"/>
      <c r="AM100" s="56"/>
      <c r="AN100" s="57"/>
      <c r="AO100" s="57"/>
      <c r="AP100" s="57"/>
      <c r="AQ100" s="56"/>
      <c r="AR100" s="56"/>
      <c r="AS100" s="56"/>
      <c r="AT100" s="56"/>
      <c r="AU100" s="57"/>
      <c r="AV100" s="57"/>
      <c r="AW100" s="57"/>
      <c r="AX100" s="56"/>
      <c r="AY100" s="56"/>
      <c r="AZ100" s="56"/>
      <c r="BA100" s="56"/>
      <c r="BB100" s="57"/>
      <c r="BC100" s="57"/>
      <c r="BD100" s="57"/>
      <c r="BE100" s="56"/>
      <c r="BF100" s="56"/>
      <c r="BG100" s="56"/>
      <c r="BH100" s="56"/>
      <c r="BI100" s="57"/>
      <c r="BJ100" s="57"/>
      <c r="BK100" s="57"/>
      <c r="BL100" s="56"/>
      <c r="BM100" s="56"/>
      <c r="BN100" s="56"/>
      <c r="BO100" s="56"/>
      <c r="BP100" s="57"/>
      <c r="BQ100" s="57"/>
      <c r="BR100" s="57"/>
      <c r="BS100" s="56"/>
      <c r="BT100" s="56"/>
      <c r="BU100" s="56"/>
      <c r="BV100" s="56">
        <v>3</v>
      </c>
      <c r="BW100" s="57">
        <v>43100</v>
      </c>
      <c r="BX100" s="57"/>
      <c r="BY100" s="57"/>
      <c r="BZ100" s="56"/>
      <c r="CA100" s="56"/>
    </row>
    <row r="101" spans="1:86" x14ac:dyDescent="0.25">
      <c r="A101">
        <v>1355</v>
      </c>
      <c r="B101" t="s">
        <v>139</v>
      </c>
      <c r="C101" t="s">
        <v>548</v>
      </c>
      <c r="J101" s="59"/>
      <c r="K101" s="59"/>
      <c r="L101" s="57"/>
      <c r="M101" s="57"/>
      <c r="N101" s="57"/>
      <c r="O101" s="60"/>
      <c r="P101" s="61"/>
      <c r="Q101" s="56"/>
      <c r="R101" s="56"/>
      <c r="S101" s="57"/>
      <c r="T101" s="57"/>
      <c r="U101" s="57"/>
      <c r="V101" s="56"/>
      <c r="W101" s="56"/>
      <c r="X101" s="56"/>
      <c r="Y101" s="56"/>
      <c r="Z101" s="57"/>
      <c r="AA101" s="57"/>
      <c r="AB101" s="57"/>
      <c r="AC101" s="56"/>
      <c r="AD101" s="56"/>
      <c r="AE101" s="56"/>
      <c r="AF101" s="56"/>
      <c r="AG101" s="57"/>
      <c r="AH101" s="57"/>
      <c r="AI101" s="57"/>
      <c r="AJ101" s="56"/>
      <c r="AK101" s="56"/>
      <c r="AL101" s="56"/>
      <c r="AM101" s="56"/>
      <c r="AN101" s="57"/>
      <c r="AO101" s="57"/>
      <c r="AP101" s="57"/>
      <c r="AQ101" s="56"/>
      <c r="AR101" s="56"/>
      <c r="AS101" s="56"/>
      <c r="AT101" s="56"/>
      <c r="AU101" s="57"/>
      <c r="AV101" s="57"/>
      <c r="AW101" s="57"/>
      <c r="AX101" s="56"/>
      <c r="AY101" s="56"/>
      <c r="AZ101" s="56"/>
      <c r="BA101" s="56"/>
      <c r="BB101" s="57"/>
      <c r="BC101" s="57"/>
      <c r="BD101" s="57"/>
      <c r="BE101" s="56"/>
      <c r="BF101" s="56"/>
      <c r="BG101" s="56"/>
      <c r="BH101" s="56"/>
      <c r="BI101" s="57"/>
      <c r="BJ101" s="57"/>
      <c r="BK101" s="57"/>
      <c r="BL101" s="56"/>
      <c r="BM101" s="56"/>
      <c r="BN101" s="56"/>
      <c r="BO101" s="56"/>
      <c r="BP101" s="57"/>
      <c r="BQ101" s="57"/>
      <c r="BR101" s="57"/>
      <c r="BS101" s="56"/>
      <c r="BT101" s="56"/>
      <c r="BU101" s="56"/>
      <c r="BV101" s="56"/>
      <c r="BW101" s="57"/>
      <c r="BX101" s="82"/>
      <c r="BY101" s="57"/>
      <c r="BZ101" s="56"/>
      <c r="CA101" s="80"/>
      <c r="CB101" s="40">
        <v>8150.8320000000003</v>
      </c>
      <c r="CD101" s="10">
        <v>43190</v>
      </c>
      <c r="CE101" s="82" t="s">
        <v>2413</v>
      </c>
      <c r="CG101" t="s">
        <v>2786</v>
      </c>
      <c r="CH101" s="80" t="s">
        <v>2785</v>
      </c>
    </row>
    <row r="102" spans="1:86" x14ac:dyDescent="0.25">
      <c r="A102">
        <v>1384</v>
      </c>
      <c r="B102" t="s">
        <v>140</v>
      </c>
      <c r="C102"/>
      <c r="D102" s="40" t="s">
        <v>2413</v>
      </c>
      <c r="E102" s="58"/>
      <c r="F102" s="58"/>
      <c r="I102" s="40" t="s">
        <v>2523</v>
      </c>
      <c r="J102" s="59"/>
      <c r="K102" s="59"/>
      <c r="L102" s="57"/>
      <c r="M102" s="57"/>
      <c r="N102" s="57"/>
      <c r="O102" s="60"/>
      <c r="P102" s="61"/>
      <c r="Q102" s="56"/>
      <c r="R102" s="56"/>
      <c r="S102" s="57"/>
      <c r="T102" s="57"/>
      <c r="U102" s="57"/>
      <c r="V102" s="56"/>
      <c r="W102" s="56"/>
      <c r="X102" s="56"/>
      <c r="Y102" s="56"/>
      <c r="Z102" s="57"/>
      <c r="AA102" s="57"/>
      <c r="AB102" s="57"/>
      <c r="AC102" s="56"/>
      <c r="AD102" s="56"/>
      <c r="AE102" s="56"/>
      <c r="AF102" s="56"/>
      <c r="AG102" s="57"/>
      <c r="AH102" s="57"/>
      <c r="AI102" s="57"/>
      <c r="AJ102" s="56"/>
      <c r="AK102" s="56"/>
      <c r="AL102" s="56"/>
      <c r="AM102" s="56"/>
      <c r="AN102" s="57"/>
      <c r="AO102" s="57"/>
      <c r="AP102" s="57"/>
      <c r="AQ102" s="56"/>
      <c r="AR102" s="56"/>
      <c r="AS102" s="56"/>
      <c r="AT102" s="56"/>
      <c r="AU102" s="57"/>
      <c r="AV102" s="57"/>
      <c r="AW102" s="57"/>
      <c r="AX102" s="56"/>
      <c r="AY102" s="56"/>
      <c r="AZ102" s="56"/>
      <c r="BA102" s="56"/>
      <c r="BB102" s="57"/>
      <c r="BC102" s="57"/>
      <c r="BD102" s="57"/>
      <c r="BE102" s="56"/>
      <c r="BF102" s="56"/>
      <c r="BG102" s="56"/>
      <c r="BH102" s="56"/>
      <c r="BI102" s="57"/>
      <c r="BJ102" s="57"/>
      <c r="BK102" s="57"/>
      <c r="BL102" s="56"/>
      <c r="BM102" s="56"/>
      <c r="BN102" s="56"/>
      <c r="BO102" s="40">
        <v>3</v>
      </c>
      <c r="BP102" s="57"/>
      <c r="BQ102" s="57"/>
      <c r="BR102" s="57"/>
      <c r="BS102" s="56"/>
      <c r="BT102" s="56"/>
      <c r="BU102" s="56"/>
      <c r="BV102" s="56"/>
      <c r="BW102" s="57"/>
      <c r="BX102" s="57"/>
      <c r="BY102" s="57"/>
      <c r="BZ102" s="56"/>
      <c r="CA102" s="56"/>
      <c r="CC102" s="40">
        <v>3</v>
      </c>
      <c r="CD102" s="78">
        <v>43190</v>
      </c>
      <c r="CE102" s="78"/>
    </row>
    <row r="103" spans="1:86" x14ac:dyDescent="0.25">
      <c r="A103">
        <v>1392</v>
      </c>
      <c r="B103" t="s">
        <v>141</v>
      </c>
      <c r="C103" t="s">
        <v>548</v>
      </c>
      <c r="D103" s="40" t="s">
        <v>2415</v>
      </c>
      <c r="E103" s="58"/>
      <c r="F103" s="58"/>
      <c r="J103" s="59">
        <v>5307.9660000000003</v>
      </c>
      <c r="K103" s="59"/>
      <c r="L103" s="57">
        <v>39618</v>
      </c>
      <c r="M103" s="57"/>
      <c r="N103" s="57"/>
      <c r="O103" s="60"/>
      <c r="P103" s="61" t="s">
        <v>2430</v>
      </c>
      <c r="Q103" s="56">
        <v>4932.3083200000001</v>
      </c>
      <c r="R103" s="56"/>
      <c r="S103" s="57">
        <v>39987</v>
      </c>
      <c r="T103" s="57"/>
      <c r="U103" s="57"/>
      <c r="V103" s="56"/>
      <c r="W103" s="56" t="s">
        <v>2430</v>
      </c>
      <c r="X103" s="56">
        <v>5227.5858600000001</v>
      </c>
      <c r="Y103" s="56"/>
      <c r="Z103" s="57">
        <v>40322</v>
      </c>
      <c r="AA103" s="57"/>
      <c r="AB103" s="57"/>
      <c r="AC103" s="56"/>
      <c r="AD103" s="56" t="s">
        <v>2430</v>
      </c>
      <c r="AE103" s="56">
        <v>6075.0089600000001</v>
      </c>
      <c r="AF103" s="56"/>
      <c r="AG103" s="57">
        <v>40690</v>
      </c>
      <c r="AH103" s="57"/>
      <c r="AI103" s="57"/>
      <c r="AJ103" s="56"/>
      <c r="AK103" s="56" t="s">
        <v>2430</v>
      </c>
      <c r="AL103" s="56">
        <v>7227.9519200000004</v>
      </c>
      <c r="AM103" s="56"/>
      <c r="AN103" s="57">
        <v>41054</v>
      </c>
      <c r="AO103" s="57"/>
      <c r="AP103" s="57"/>
      <c r="AQ103" s="56"/>
      <c r="AR103" s="56" t="s">
        <v>2430</v>
      </c>
      <c r="AS103" s="56">
        <v>8572.8362799999995</v>
      </c>
      <c r="AT103" s="56"/>
      <c r="AU103" s="57">
        <v>41425</v>
      </c>
      <c r="AV103" s="57"/>
      <c r="AW103" s="57"/>
      <c r="AX103" s="56"/>
      <c r="AY103" s="56" t="s">
        <v>2430</v>
      </c>
      <c r="AZ103" s="56">
        <v>7930.1878900000002</v>
      </c>
      <c r="BA103" s="56"/>
      <c r="BB103" s="57">
        <v>41787</v>
      </c>
      <c r="BC103" s="57"/>
      <c r="BD103" s="57"/>
      <c r="BE103" s="56"/>
      <c r="BF103" s="56" t="s">
        <v>2430</v>
      </c>
      <c r="BG103" s="56">
        <v>8004.8215600000003</v>
      </c>
      <c r="BH103" s="56"/>
      <c r="BI103" s="57">
        <v>42149</v>
      </c>
      <c r="BJ103" s="57"/>
      <c r="BK103" s="57"/>
      <c r="BL103" s="56"/>
      <c r="BM103" s="56" t="s">
        <v>2430</v>
      </c>
      <c r="BN103" s="56">
        <v>8710.8128500000003</v>
      </c>
      <c r="BO103" s="56"/>
      <c r="BP103" s="57">
        <v>42514</v>
      </c>
      <c r="BQ103" s="57"/>
      <c r="BR103" s="57"/>
      <c r="BS103" s="56"/>
      <c r="BT103" s="56" t="s">
        <v>2430</v>
      </c>
      <c r="BU103" s="56">
        <v>10240.58869</v>
      </c>
      <c r="BV103" s="56"/>
      <c r="BW103" s="57">
        <v>42878</v>
      </c>
      <c r="BX103" s="57"/>
      <c r="BY103" s="57"/>
      <c r="BZ103" s="56"/>
      <c r="CA103" s="56" t="s">
        <v>2430</v>
      </c>
      <c r="CB103" s="40">
        <v>10759.5</v>
      </c>
      <c r="CD103" s="78">
        <v>43190</v>
      </c>
      <c r="CE103" s="62" t="s">
        <v>2415</v>
      </c>
      <c r="CH103" s="56" t="s">
        <v>2430</v>
      </c>
    </row>
    <row r="104" spans="1:86" x14ac:dyDescent="0.25">
      <c r="A104">
        <v>12436</v>
      </c>
      <c r="B104" t="s">
        <v>142</v>
      </c>
      <c r="C104" t="s">
        <v>548</v>
      </c>
      <c r="D104" s="40" t="s">
        <v>2415</v>
      </c>
      <c r="E104" s="58"/>
      <c r="F104" s="58"/>
      <c r="J104" s="59"/>
      <c r="K104" s="59"/>
      <c r="L104" s="57"/>
      <c r="M104" s="57"/>
      <c r="N104" s="57"/>
      <c r="O104" s="60"/>
      <c r="P104" s="61"/>
      <c r="Q104" s="56"/>
      <c r="R104" s="56"/>
      <c r="S104" s="57"/>
      <c r="T104" s="57"/>
      <c r="U104" s="57"/>
      <c r="V104" s="56"/>
      <c r="W104" s="56"/>
      <c r="X104" s="56"/>
      <c r="Y104" s="56"/>
      <c r="Z104" s="57"/>
      <c r="AA104" s="57"/>
      <c r="AB104" s="57"/>
      <c r="AC104" s="56"/>
      <c r="AD104" s="56"/>
      <c r="AE104" s="56"/>
      <c r="AF104" s="56"/>
      <c r="AG104" s="57"/>
      <c r="AH104" s="57"/>
      <c r="AI104" s="57"/>
      <c r="AJ104" s="56"/>
      <c r="AK104" s="56"/>
      <c r="AL104" s="56"/>
      <c r="AM104" s="56"/>
      <c r="AN104" s="57"/>
      <c r="AO104" s="57"/>
      <c r="AP104" s="57"/>
      <c r="AQ104" s="56"/>
      <c r="AR104" s="56"/>
      <c r="AS104" s="56"/>
      <c r="AT104" s="56"/>
      <c r="AU104" s="57"/>
      <c r="AV104" s="57"/>
      <c r="AW104" s="57"/>
      <c r="AX104" s="56"/>
      <c r="AY104" s="56"/>
      <c r="AZ104" s="56">
        <v>2431.2062529999998</v>
      </c>
      <c r="BA104" s="56"/>
      <c r="BB104" s="57">
        <v>41748</v>
      </c>
      <c r="BC104" s="57"/>
      <c r="BD104" s="57"/>
      <c r="BE104" s="56"/>
      <c r="BF104" s="56" t="s">
        <v>2524</v>
      </c>
      <c r="BG104" s="56">
        <v>2896.2078110000002</v>
      </c>
      <c r="BH104" s="56"/>
      <c r="BI104" s="57">
        <v>42114</v>
      </c>
      <c r="BJ104" s="57"/>
      <c r="BK104" s="57"/>
      <c r="BL104" s="56"/>
      <c r="BM104" s="56" t="s">
        <v>2524</v>
      </c>
      <c r="BN104" s="56">
        <v>3174.2</v>
      </c>
      <c r="BO104" s="56"/>
      <c r="BP104" s="57">
        <v>42480</v>
      </c>
      <c r="BQ104" s="57"/>
      <c r="BR104" s="57"/>
      <c r="BS104" s="56"/>
      <c r="BT104" s="56" t="s">
        <v>2524</v>
      </c>
      <c r="BU104" s="56">
        <v>3000.7</v>
      </c>
      <c r="BV104" s="56"/>
      <c r="BW104" s="57">
        <v>42846</v>
      </c>
      <c r="BX104" s="57"/>
      <c r="BY104" s="57"/>
      <c r="BZ104" s="56"/>
      <c r="CA104" s="56" t="s">
        <v>2524</v>
      </c>
      <c r="CB104" s="40">
        <v>3492.8</v>
      </c>
      <c r="CD104" s="78">
        <v>43190</v>
      </c>
      <c r="CE104" s="62" t="s">
        <v>2415</v>
      </c>
      <c r="CH104" s="62" t="s">
        <v>2787</v>
      </c>
    </row>
    <row r="105" spans="1:86" x14ac:dyDescent="0.25">
      <c r="A105">
        <v>1408</v>
      </c>
      <c r="B105" t="s">
        <v>143</v>
      </c>
      <c r="C105" t="s">
        <v>548</v>
      </c>
      <c r="D105" s="62" t="s">
        <v>2415</v>
      </c>
      <c r="E105" s="58"/>
      <c r="F105" s="58"/>
      <c r="J105" s="59"/>
      <c r="K105" s="59"/>
      <c r="L105" s="57"/>
      <c r="M105" s="57"/>
      <c r="N105" s="57"/>
      <c r="O105" s="60"/>
      <c r="P105" s="63"/>
      <c r="Q105" s="56"/>
      <c r="R105" s="56"/>
      <c r="S105" s="57"/>
      <c r="T105" s="57"/>
      <c r="U105" s="57"/>
      <c r="V105" s="56"/>
      <c r="W105" s="56"/>
      <c r="X105" s="56"/>
      <c r="Y105" s="56"/>
      <c r="Z105" s="57"/>
      <c r="AA105" s="57"/>
      <c r="AB105" s="57"/>
      <c r="AC105" s="56"/>
      <c r="AD105" s="56"/>
      <c r="AE105" s="56"/>
      <c r="AF105" s="56"/>
      <c r="AG105" s="57"/>
      <c r="AH105" s="57"/>
      <c r="AI105" s="57"/>
      <c r="AJ105" s="56"/>
      <c r="AK105" s="56"/>
      <c r="AL105" s="56"/>
      <c r="AM105" s="56"/>
      <c r="AN105" s="57"/>
      <c r="AO105" s="57"/>
      <c r="AP105" s="57"/>
      <c r="AQ105" s="56"/>
      <c r="AR105" s="56"/>
      <c r="AS105" s="56"/>
      <c r="AT105" s="56"/>
      <c r="AU105" s="57"/>
      <c r="AV105" s="57"/>
      <c r="AW105" s="57"/>
      <c r="AX105" s="56"/>
      <c r="AY105" s="56"/>
      <c r="AZ105" s="56"/>
      <c r="BA105" s="56"/>
      <c r="BB105" s="57"/>
      <c r="BC105" s="57"/>
      <c r="BD105" s="57"/>
      <c r="BE105" s="56"/>
      <c r="BF105" s="56"/>
      <c r="BG105" s="56">
        <v>37160.488616400005</v>
      </c>
      <c r="BH105" s="56"/>
      <c r="BI105" s="57">
        <v>42131</v>
      </c>
      <c r="BJ105" s="57"/>
      <c r="BK105" s="57"/>
      <c r="BL105" s="56" t="s">
        <v>1197</v>
      </c>
      <c r="BM105" s="56" t="s">
        <v>2525</v>
      </c>
      <c r="BN105" s="56">
        <v>29975.412066600002</v>
      </c>
      <c r="BO105" s="56"/>
      <c r="BP105" s="57">
        <v>42521</v>
      </c>
      <c r="BQ105" s="57"/>
      <c r="BR105" s="57"/>
      <c r="BS105" s="56" t="s">
        <v>1197</v>
      </c>
      <c r="BT105" s="56" t="s">
        <v>2525</v>
      </c>
      <c r="BU105" s="56">
        <v>33891.023939999999</v>
      </c>
      <c r="BV105" s="56"/>
      <c r="BW105" s="57">
        <v>42884</v>
      </c>
      <c r="BX105" s="57"/>
      <c r="BY105" s="57"/>
      <c r="BZ105" s="56" t="s">
        <v>1197</v>
      </c>
      <c r="CA105" s="56" t="s">
        <v>2526</v>
      </c>
      <c r="CB105" s="62">
        <v>44370</v>
      </c>
      <c r="CD105" s="78">
        <v>43190</v>
      </c>
      <c r="CE105" s="62" t="s">
        <v>2415</v>
      </c>
      <c r="CG105" s="94" t="s">
        <v>2859</v>
      </c>
      <c r="CH105" s="62" t="s">
        <v>2858</v>
      </c>
    </row>
    <row r="106" spans="1:86" x14ac:dyDescent="0.25">
      <c r="A106">
        <v>908</v>
      </c>
      <c r="B106" t="s">
        <v>144</v>
      </c>
      <c r="C106" t="s">
        <v>548</v>
      </c>
      <c r="D106" s="40" t="s">
        <v>2413</v>
      </c>
      <c r="E106" s="58">
        <v>100</v>
      </c>
      <c r="F106" s="58"/>
      <c r="G106" s="67">
        <v>120</v>
      </c>
      <c r="H106" s="67" t="s">
        <v>2527</v>
      </c>
      <c r="I106" s="67"/>
      <c r="J106" s="59"/>
      <c r="K106" s="59"/>
      <c r="L106" s="57"/>
      <c r="M106" s="57"/>
      <c r="N106" s="57"/>
      <c r="O106" s="60"/>
      <c r="P106" s="61"/>
      <c r="Q106" s="56"/>
      <c r="R106" s="56"/>
      <c r="S106" s="57"/>
      <c r="T106" s="57"/>
      <c r="U106" s="57"/>
      <c r="V106" s="56"/>
      <c r="W106" s="56"/>
      <c r="X106" s="56"/>
      <c r="Y106" s="56"/>
      <c r="Z106" s="57"/>
      <c r="AA106" s="57"/>
      <c r="AB106" s="57"/>
      <c r="AC106" s="56"/>
      <c r="AD106" s="56"/>
      <c r="AE106" s="56"/>
      <c r="AF106" s="56"/>
      <c r="AG106" s="57"/>
      <c r="AH106" s="57"/>
      <c r="AI106" s="57"/>
      <c r="AJ106" s="56"/>
      <c r="AK106" s="56"/>
      <c r="AL106" s="56"/>
      <c r="AM106" s="56"/>
      <c r="AN106" s="57"/>
      <c r="AO106" s="57"/>
      <c r="AP106" s="57"/>
      <c r="AQ106" s="56"/>
      <c r="AR106" s="56"/>
      <c r="AS106" s="56"/>
      <c r="AT106" s="56"/>
      <c r="AU106" s="57"/>
      <c r="AV106" s="57"/>
      <c r="AW106" s="57"/>
      <c r="AX106" s="56"/>
      <c r="AY106" s="56"/>
      <c r="AZ106" s="56"/>
      <c r="BA106" s="56"/>
      <c r="BB106" s="57"/>
      <c r="BC106" s="57"/>
      <c r="BD106" s="57"/>
      <c r="BE106" s="56"/>
      <c r="BF106" s="56"/>
      <c r="BG106" s="56"/>
      <c r="BH106" s="56"/>
      <c r="BI106" s="57"/>
      <c r="BJ106" s="57"/>
      <c r="BK106" s="57"/>
      <c r="BL106" s="56"/>
      <c r="BM106" s="56"/>
      <c r="BN106" s="56"/>
      <c r="BO106" s="56"/>
      <c r="BP106" s="57"/>
      <c r="BQ106" s="57"/>
      <c r="BR106" s="57"/>
      <c r="BS106" s="56"/>
      <c r="BT106" s="56"/>
      <c r="BU106" s="56">
        <v>65000</v>
      </c>
      <c r="BV106" s="56"/>
      <c r="BW106" s="57">
        <v>43190</v>
      </c>
      <c r="BX106" s="82" t="s">
        <v>2415</v>
      </c>
      <c r="BY106" s="57"/>
      <c r="BZ106" s="56"/>
      <c r="CA106" s="80" t="s">
        <v>2790</v>
      </c>
    </row>
    <row r="107" spans="1:86" x14ac:dyDescent="0.25">
      <c r="A107">
        <v>1730</v>
      </c>
      <c r="B107" t="s">
        <v>145</v>
      </c>
      <c r="C107" t="s">
        <v>548</v>
      </c>
      <c r="D107" s="40" t="s">
        <v>2415</v>
      </c>
      <c r="E107" s="58"/>
      <c r="F107" s="58"/>
      <c r="J107" s="59"/>
      <c r="K107" s="59"/>
      <c r="L107" s="57"/>
      <c r="M107" s="57"/>
      <c r="N107" s="57"/>
      <c r="O107" s="60"/>
      <c r="P107" s="61"/>
      <c r="Q107" s="56"/>
      <c r="R107" s="56"/>
      <c r="S107" s="57"/>
      <c r="T107" s="57"/>
      <c r="U107" s="57"/>
      <c r="V107" s="56"/>
      <c r="W107" s="56"/>
      <c r="X107" s="56"/>
      <c r="Y107" s="56"/>
      <c r="Z107" s="57"/>
      <c r="AA107" s="57"/>
      <c r="AB107" s="57"/>
      <c r="AC107" s="56"/>
      <c r="AD107" s="56"/>
      <c r="AE107" s="56"/>
      <c r="AF107" s="56"/>
      <c r="AG107" s="57"/>
      <c r="AH107" s="57"/>
      <c r="AI107" s="57"/>
      <c r="AJ107" s="56"/>
      <c r="AK107" s="56"/>
      <c r="AL107" s="56"/>
      <c r="AM107" s="56"/>
      <c r="AN107" s="57"/>
      <c r="AO107" s="57"/>
      <c r="AP107" s="57"/>
      <c r="AQ107" s="56"/>
      <c r="AR107" s="56"/>
      <c r="AS107" s="56"/>
      <c r="AT107" s="56"/>
      <c r="AU107" s="57"/>
      <c r="AV107" s="57"/>
      <c r="AW107" s="57"/>
      <c r="AX107" s="56"/>
      <c r="AY107" s="56"/>
      <c r="AZ107" s="56"/>
      <c r="BA107" s="56"/>
      <c r="BB107" s="57"/>
      <c r="BC107" s="57"/>
      <c r="BD107" s="57"/>
      <c r="BE107" s="56"/>
      <c r="BF107" s="56"/>
      <c r="BG107" s="56"/>
      <c r="BH107" s="56"/>
      <c r="BI107" s="57"/>
      <c r="BJ107" s="57"/>
      <c r="BK107" s="57"/>
      <c r="BL107" s="56"/>
      <c r="BM107" s="56"/>
      <c r="BN107" s="56">
        <v>10669.611172800001</v>
      </c>
      <c r="BO107" s="56"/>
      <c r="BP107" s="57">
        <v>42627</v>
      </c>
      <c r="BQ107" s="57"/>
      <c r="BR107" s="57"/>
      <c r="BS107" s="56" t="s">
        <v>2528</v>
      </c>
      <c r="BT107" s="56" t="s">
        <v>2529</v>
      </c>
      <c r="BU107" s="56">
        <v>12219.515715400001</v>
      </c>
      <c r="BV107" s="56"/>
      <c r="BW107" s="57">
        <v>42992</v>
      </c>
      <c r="BX107" s="57"/>
      <c r="BY107" s="57"/>
      <c r="BZ107" s="56" t="s">
        <v>2530</v>
      </c>
      <c r="CA107" s="56" t="s">
        <v>2531</v>
      </c>
      <c r="CB107" s="40">
        <v>7905.5821599999999</v>
      </c>
      <c r="CD107" s="78">
        <v>43190</v>
      </c>
      <c r="CE107" s="62" t="s">
        <v>2415</v>
      </c>
      <c r="CG107" t="s">
        <v>2794</v>
      </c>
      <c r="CH107" s="62" t="s">
        <v>2793</v>
      </c>
    </row>
    <row r="108" spans="1:86" x14ac:dyDescent="0.25">
      <c r="A108">
        <v>1783</v>
      </c>
      <c r="B108" t="s">
        <v>146</v>
      </c>
      <c r="C108"/>
      <c r="D108" s="40" t="s">
        <v>2413</v>
      </c>
      <c r="E108" s="58">
        <v>50</v>
      </c>
      <c r="F108" s="58"/>
      <c r="G108" s="67">
        <v>60</v>
      </c>
      <c r="H108" s="67" t="s">
        <v>2532</v>
      </c>
      <c r="J108" s="59"/>
      <c r="K108" s="59"/>
      <c r="L108" s="57"/>
      <c r="M108" s="57"/>
      <c r="N108" s="57"/>
      <c r="O108" s="60"/>
      <c r="P108" s="61"/>
      <c r="Q108" s="56"/>
      <c r="R108" s="56"/>
      <c r="S108" s="57"/>
      <c r="T108" s="57"/>
      <c r="U108" s="57"/>
      <c r="V108" s="56"/>
      <c r="W108" s="56"/>
      <c r="X108" s="56"/>
      <c r="Y108" s="56"/>
      <c r="Z108" s="57"/>
      <c r="AA108" s="57"/>
      <c r="AB108" s="57"/>
      <c r="AC108" s="56"/>
      <c r="AD108" s="56"/>
      <c r="AE108" s="56"/>
      <c r="AF108" s="56"/>
      <c r="AG108" s="57"/>
      <c r="AH108" s="57"/>
      <c r="AI108" s="57"/>
      <c r="AJ108" s="56"/>
      <c r="AK108" s="56"/>
      <c r="AL108" s="56"/>
      <c r="AM108" s="56"/>
      <c r="AN108" s="57"/>
      <c r="AO108" s="57"/>
      <c r="AP108" s="57"/>
      <c r="AQ108" s="56"/>
      <c r="AR108" s="56"/>
      <c r="AS108" s="56"/>
      <c r="AT108" s="56"/>
      <c r="AU108" s="57"/>
      <c r="AV108" s="57"/>
      <c r="AW108" s="57"/>
      <c r="AX108" s="56"/>
      <c r="AY108" s="56"/>
      <c r="AZ108" s="56"/>
      <c r="BA108" s="56"/>
      <c r="BB108" s="57"/>
      <c r="BC108" s="57"/>
      <c r="BD108" s="57"/>
      <c r="BE108" s="56"/>
      <c r="BF108" s="56"/>
      <c r="BG108" s="56"/>
      <c r="BH108" s="56"/>
      <c r="BI108" s="57"/>
      <c r="BJ108" s="57"/>
      <c r="BK108" s="57"/>
      <c r="BL108" s="56"/>
      <c r="BM108" s="56"/>
      <c r="BN108" s="56"/>
      <c r="BO108" s="56"/>
      <c r="BP108" s="57"/>
      <c r="BQ108" s="57"/>
      <c r="BR108" s="57"/>
      <c r="BS108" s="56"/>
      <c r="BT108" s="56"/>
      <c r="BU108" s="56"/>
      <c r="BV108" s="56"/>
      <c r="BW108" s="57"/>
      <c r="BX108" s="57"/>
      <c r="BY108" s="57"/>
      <c r="BZ108" s="56"/>
      <c r="CA108" s="56"/>
      <c r="CC108" s="40">
        <v>3</v>
      </c>
      <c r="CD108" s="78">
        <v>43190</v>
      </c>
    </row>
    <row r="109" spans="1:86" x14ac:dyDescent="0.25">
      <c r="A109">
        <v>881</v>
      </c>
      <c r="B109" t="s">
        <v>147</v>
      </c>
      <c r="C109" t="s">
        <v>548</v>
      </c>
      <c r="D109" s="40" t="s">
        <v>2415</v>
      </c>
      <c r="E109" s="58"/>
      <c r="F109" s="58"/>
      <c r="J109" s="59">
        <v>9979.8375520000009</v>
      </c>
      <c r="K109" s="59"/>
      <c r="L109" s="57">
        <v>39538</v>
      </c>
      <c r="M109" s="57"/>
      <c r="N109" s="57"/>
      <c r="O109" s="60"/>
      <c r="P109" s="61" t="s">
        <v>2430</v>
      </c>
      <c r="Q109" s="56">
        <v>11549.5</v>
      </c>
      <c r="R109" s="56"/>
      <c r="S109" s="57">
        <v>40255</v>
      </c>
      <c r="T109" s="57"/>
      <c r="U109" s="57"/>
      <c r="V109" s="56"/>
      <c r="W109" s="56" t="s">
        <v>2430</v>
      </c>
      <c r="X109" s="56">
        <v>12294.682000000001</v>
      </c>
      <c r="Y109" s="56"/>
      <c r="Z109" s="57">
        <v>40525</v>
      </c>
      <c r="AA109" s="57"/>
      <c r="AB109" s="57"/>
      <c r="AC109" s="56"/>
      <c r="AD109" s="56" t="s">
        <v>2430</v>
      </c>
      <c r="AE109" s="56">
        <v>12418.2</v>
      </c>
      <c r="AF109" s="56"/>
      <c r="AG109" s="57">
        <v>40689</v>
      </c>
      <c r="AH109" s="57"/>
      <c r="AI109" s="57"/>
      <c r="AJ109" s="56"/>
      <c r="AK109" s="56" t="s">
        <v>2430</v>
      </c>
      <c r="AL109" s="56">
        <v>14435.2</v>
      </c>
      <c r="AM109" s="56"/>
      <c r="AN109" s="57">
        <v>41053</v>
      </c>
      <c r="AO109" s="57"/>
      <c r="AP109" s="57"/>
      <c r="AQ109" s="56"/>
      <c r="AR109" s="56" t="s">
        <v>2430</v>
      </c>
      <c r="AS109" s="56">
        <v>16188.5</v>
      </c>
      <c r="AT109" s="56"/>
      <c r="AU109" s="57">
        <v>41417</v>
      </c>
      <c r="AV109" s="57"/>
      <c r="AW109" s="57"/>
      <c r="AX109" s="56"/>
      <c r="AY109" s="56" t="s">
        <v>2430</v>
      </c>
      <c r="AZ109" s="56">
        <v>22386</v>
      </c>
      <c r="BA109" s="56"/>
      <c r="BB109" s="57">
        <v>41785</v>
      </c>
      <c r="BC109" s="57"/>
      <c r="BD109" s="57"/>
      <c r="BE109" s="56"/>
      <c r="BF109" s="56" t="s">
        <v>2430</v>
      </c>
      <c r="BG109" s="56">
        <v>24351.5</v>
      </c>
      <c r="BH109" s="56"/>
      <c r="BI109" s="57">
        <v>42149</v>
      </c>
      <c r="BJ109" s="57"/>
      <c r="BK109" s="57"/>
      <c r="BL109" s="56"/>
      <c r="BM109" s="56" t="s">
        <v>2430</v>
      </c>
      <c r="BN109" s="56">
        <v>25082.5</v>
      </c>
      <c r="BO109" s="56"/>
      <c r="BP109" s="57">
        <v>42516</v>
      </c>
      <c r="BQ109" s="57"/>
      <c r="BR109" s="57"/>
      <c r="BS109" s="56"/>
      <c r="BT109" s="56" t="s">
        <v>2430</v>
      </c>
      <c r="BU109" s="56">
        <v>32079.1</v>
      </c>
      <c r="BV109" s="56"/>
      <c r="BW109" s="10">
        <v>42825</v>
      </c>
      <c r="BX109" s="82" t="s">
        <v>2415</v>
      </c>
      <c r="BY109" s="57"/>
      <c r="BZ109" s="56"/>
      <c r="CA109" s="56" t="s">
        <v>2430</v>
      </c>
      <c r="CB109" s="9">
        <f>34629300000/1000000</f>
        <v>34629.300000000003</v>
      </c>
      <c r="CD109" s="10">
        <v>43190</v>
      </c>
      <c r="CE109" s="62" t="s">
        <v>2415</v>
      </c>
      <c r="CH109" s="80" t="s">
        <v>3555</v>
      </c>
    </row>
    <row r="110" spans="1:86" x14ac:dyDescent="0.25">
      <c r="A110">
        <v>900</v>
      </c>
      <c r="B110" t="s">
        <v>148</v>
      </c>
      <c r="C110" t="s">
        <v>463</v>
      </c>
      <c r="D110" s="62"/>
      <c r="E110" s="58"/>
      <c r="F110" s="58"/>
      <c r="J110" s="59"/>
      <c r="K110" s="59"/>
      <c r="L110" s="57"/>
      <c r="M110" s="57"/>
      <c r="N110" s="57"/>
      <c r="O110" s="60"/>
      <c r="P110" s="63"/>
      <c r="Q110" s="56"/>
      <c r="R110" s="56"/>
      <c r="S110" s="57"/>
      <c r="T110" s="57"/>
      <c r="U110" s="57"/>
      <c r="V110" s="56"/>
      <c r="W110" s="56"/>
      <c r="X110" s="56"/>
      <c r="Y110" s="56"/>
      <c r="Z110" s="57"/>
      <c r="AA110" s="57"/>
      <c r="AB110" s="57"/>
      <c r="AC110" s="56"/>
      <c r="AD110" s="56"/>
      <c r="AE110" s="56"/>
      <c r="AF110" s="56"/>
      <c r="AG110" s="57"/>
      <c r="AH110" s="57"/>
      <c r="AI110" s="57"/>
      <c r="AJ110" s="56"/>
      <c r="AK110" s="56"/>
      <c r="AL110" s="56"/>
      <c r="AM110" s="56"/>
      <c r="AN110" s="57"/>
      <c r="AO110" s="57"/>
      <c r="AP110" s="57"/>
      <c r="AQ110" s="56"/>
      <c r="AR110" s="56"/>
      <c r="AS110" s="56"/>
      <c r="AT110" s="56"/>
      <c r="AU110" s="57"/>
      <c r="AV110" s="57"/>
      <c r="AW110" s="57"/>
      <c r="AX110" s="56"/>
      <c r="AY110" s="56"/>
      <c r="AZ110" s="56"/>
      <c r="BA110" s="56"/>
      <c r="BB110" s="57"/>
      <c r="BC110" s="57"/>
      <c r="BD110" s="57"/>
      <c r="BE110" s="56"/>
      <c r="BF110" s="56"/>
      <c r="BG110" s="56"/>
      <c r="BH110" s="56"/>
      <c r="BI110" s="57"/>
      <c r="BJ110" s="57"/>
      <c r="BK110" s="57"/>
      <c r="BL110" s="56"/>
      <c r="BM110" s="56"/>
      <c r="BN110" s="56"/>
      <c r="BO110" s="56"/>
      <c r="BP110" s="57"/>
      <c r="BQ110" s="57"/>
      <c r="BR110" s="57"/>
      <c r="BS110" s="56"/>
      <c r="BT110" s="56"/>
      <c r="BU110" s="56">
        <v>35</v>
      </c>
      <c r="BV110" s="56"/>
      <c r="BW110" s="57">
        <v>43100</v>
      </c>
      <c r="BX110" s="82" t="s">
        <v>2413</v>
      </c>
      <c r="BY110" s="57"/>
      <c r="BZ110" s="56"/>
      <c r="CA110" s="80" t="s">
        <v>3310</v>
      </c>
    </row>
    <row r="111" spans="1:86" x14ac:dyDescent="0.25">
      <c r="A111">
        <v>8203</v>
      </c>
      <c r="B111" t="s">
        <v>150</v>
      </c>
      <c r="C111" t="s">
        <v>463</v>
      </c>
      <c r="J111" s="59"/>
      <c r="K111" s="59"/>
      <c r="L111" s="57"/>
      <c r="M111" s="57"/>
      <c r="N111" s="57"/>
      <c r="O111" s="60"/>
      <c r="P111" s="61"/>
      <c r="Q111" s="56"/>
      <c r="R111" s="56"/>
      <c r="S111" s="57"/>
      <c r="T111" s="57"/>
      <c r="U111" s="57"/>
      <c r="V111" s="56"/>
      <c r="W111" s="56"/>
      <c r="X111" s="56"/>
      <c r="Y111" s="56"/>
      <c r="Z111" s="57"/>
      <c r="AA111" s="57"/>
      <c r="AB111" s="57"/>
      <c r="AC111" s="56"/>
      <c r="AD111" s="56"/>
      <c r="AE111" s="56"/>
      <c r="AF111" s="56"/>
      <c r="AG111" s="57"/>
      <c r="AH111" s="57"/>
      <c r="AI111" s="57"/>
      <c r="AJ111" s="56"/>
      <c r="AK111" s="56"/>
      <c r="AL111" s="56"/>
      <c r="AM111" s="56"/>
      <c r="AN111" s="57"/>
      <c r="AO111" s="57"/>
      <c r="AP111" s="57"/>
      <c r="AQ111" s="56"/>
      <c r="AR111" s="56"/>
      <c r="AS111" s="56"/>
      <c r="AT111" s="56"/>
      <c r="AU111" s="57"/>
      <c r="AV111" s="57"/>
      <c r="AW111" s="57"/>
      <c r="AX111" s="56"/>
      <c r="AY111" s="56"/>
      <c r="AZ111" s="56"/>
      <c r="BA111" s="56"/>
      <c r="BB111" s="57"/>
      <c r="BC111" s="57"/>
      <c r="BD111" s="57"/>
      <c r="BE111" s="56"/>
      <c r="BF111" s="56"/>
      <c r="BG111" s="56"/>
      <c r="BH111" s="56"/>
      <c r="BI111" s="57"/>
      <c r="BJ111" s="57"/>
      <c r="BK111" s="57"/>
      <c r="BL111" s="56"/>
      <c r="BM111" s="56"/>
      <c r="BN111" s="56"/>
      <c r="BO111" s="56"/>
      <c r="BP111" s="57"/>
      <c r="BQ111" s="57"/>
      <c r="BR111" s="57"/>
      <c r="BS111" s="56"/>
      <c r="BT111" s="56"/>
      <c r="BU111" s="56">
        <v>112.26900000000001</v>
      </c>
      <c r="BV111" s="56"/>
      <c r="BW111" s="57">
        <v>43100</v>
      </c>
      <c r="BX111" s="82" t="s">
        <v>2415</v>
      </c>
      <c r="BY111" s="57"/>
      <c r="BZ111" s="56"/>
      <c r="CA111" s="80" t="s">
        <v>2735</v>
      </c>
    </row>
    <row r="112" spans="1:86" x14ac:dyDescent="0.25">
      <c r="A112">
        <v>13290</v>
      </c>
      <c r="B112" t="s">
        <v>152</v>
      </c>
      <c r="C112" t="s">
        <v>463</v>
      </c>
      <c r="J112" s="59"/>
      <c r="K112" s="59"/>
      <c r="L112" s="57"/>
      <c r="M112" s="57"/>
      <c r="N112" s="57"/>
      <c r="O112" s="60"/>
      <c r="P112" s="61"/>
      <c r="Q112" s="56"/>
      <c r="R112" s="56"/>
      <c r="S112" s="57"/>
      <c r="T112" s="57"/>
      <c r="U112" s="57"/>
      <c r="V112" s="56"/>
      <c r="W112" s="56"/>
      <c r="X112" s="56"/>
      <c r="Y112" s="56"/>
      <c r="Z112" s="57"/>
      <c r="AA112" s="57"/>
      <c r="AB112" s="57"/>
      <c r="AC112" s="56"/>
      <c r="AD112" s="56"/>
      <c r="AE112" s="56"/>
      <c r="AF112" s="56"/>
      <c r="AG112" s="57"/>
      <c r="AH112" s="57"/>
      <c r="AI112" s="57"/>
      <c r="AJ112" s="56"/>
      <c r="AK112" s="56"/>
      <c r="AL112" s="56"/>
      <c r="AM112" s="56"/>
      <c r="AN112" s="57"/>
      <c r="AO112" s="57"/>
      <c r="AP112" s="57"/>
      <c r="AQ112" s="56"/>
      <c r="AR112" s="56"/>
      <c r="AS112" s="56"/>
      <c r="AT112" s="56"/>
      <c r="AU112" s="57"/>
      <c r="AV112" s="57"/>
      <c r="AW112" s="57"/>
      <c r="AX112" s="56"/>
      <c r="AY112" s="56"/>
      <c r="AZ112" s="56"/>
      <c r="BA112" s="56"/>
      <c r="BB112" s="57"/>
      <c r="BC112" s="57"/>
      <c r="BD112" s="57"/>
      <c r="BE112" s="56"/>
      <c r="BF112" s="56"/>
      <c r="BG112" s="56"/>
      <c r="BH112" s="56"/>
      <c r="BI112" s="57"/>
      <c r="BJ112" s="57"/>
      <c r="BK112" s="57"/>
      <c r="BL112" s="56"/>
      <c r="BM112" s="56"/>
      <c r="BN112" s="56"/>
      <c r="BO112" s="56"/>
      <c r="BP112" s="57"/>
      <c r="BQ112" s="57"/>
      <c r="BR112" s="57"/>
      <c r="BS112" s="56"/>
      <c r="BT112" s="56"/>
      <c r="BU112" s="56">
        <v>160.45614</v>
      </c>
      <c r="BV112" s="56"/>
      <c r="BW112" s="57">
        <v>43100</v>
      </c>
      <c r="BX112" s="82" t="s">
        <v>2415</v>
      </c>
      <c r="BY112" s="57"/>
      <c r="BZ112" s="56"/>
      <c r="CA112" s="80" t="s">
        <v>2735</v>
      </c>
    </row>
    <row r="113" spans="1:86" x14ac:dyDescent="0.25">
      <c r="A113">
        <v>13480</v>
      </c>
      <c r="B113" t="s">
        <v>153</v>
      </c>
      <c r="C113" t="s">
        <v>463</v>
      </c>
      <c r="E113" s="58"/>
      <c r="F113" s="58"/>
      <c r="J113" s="59"/>
      <c r="K113" s="59"/>
      <c r="L113" s="57"/>
      <c r="M113" s="57"/>
      <c r="N113" s="57"/>
      <c r="O113" s="60"/>
      <c r="P113" s="61"/>
      <c r="Q113" s="56"/>
      <c r="R113" s="56"/>
      <c r="S113" s="57"/>
      <c r="T113" s="57"/>
      <c r="U113" s="57"/>
      <c r="V113" s="56"/>
      <c r="W113" s="56"/>
      <c r="X113" s="56"/>
      <c r="Y113" s="56"/>
      <c r="Z113" s="57"/>
      <c r="AA113" s="57"/>
      <c r="AB113" s="57"/>
      <c r="AC113" s="56"/>
      <c r="AD113" s="56"/>
      <c r="AE113" s="56"/>
      <c r="AF113" s="56"/>
      <c r="AG113" s="57"/>
      <c r="AH113" s="57"/>
      <c r="AI113" s="57"/>
      <c r="AJ113" s="56"/>
      <c r="AK113" s="56"/>
      <c r="AL113" s="56"/>
      <c r="AM113" s="56"/>
      <c r="AN113" s="57"/>
      <c r="AO113" s="57"/>
      <c r="AP113" s="57"/>
      <c r="AQ113" s="56"/>
      <c r="AR113" s="56"/>
      <c r="AS113" s="56"/>
      <c r="AT113" s="56"/>
      <c r="AU113" s="57"/>
      <c r="AV113" s="57"/>
      <c r="AW113" s="57"/>
      <c r="AX113" s="56"/>
      <c r="AY113" s="56"/>
      <c r="AZ113" s="56"/>
      <c r="BA113" s="56"/>
      <c r="BB113" s="57"/>
      <c r="BC113" s="57"/>
      <c r="BD113" s="57"/>
      <c r="BE113" s="56"/>
      <c r="BF113" s="56"/>
      <c r="BG113" s="56"/>
      <c r="BH113" s="56"/>
      <c r="BI113" s="57"/>
      <c r="BJ113" s="57"/>
      <c r="BK113" s="57"/>
      <c r="BL113" s="56"/>
      <c r="BM113" s="56"/>
      <c r="BN113" s="56"/>
      <c r="BO113" s="56"/>
      <c r="BP113" s="57"/>
      <c r="BQ113" s="57"/>
      <c r="BR113" s="57"/>
      <c r="BS113" s="56"/>
      <c r="BT113" s="56"/>
      <c r="BU113" s="56">
        <v>33.188000000000002</v>
      </c>
      <c r="BV113" s="56"/>
      <c r="BW113" s="10">
        <v>43100</v>
      </c>
      <c r="BX113" s="82" t="s">
        <v>2415</v>
      </c>
      <c r="BY113" s="57"/>
      <c r="BZ113" s="56"/>
      <c r="CA113" s="80" t="s">
        <v>2735</v>
      </c>
    </row>
    <row r="114" spans="1:86" x14ac:dyDescent="0.25">
      <c r="A114">
        <v>1374</v>
      </c>
      <c r="B114" t="s">
        <v>154</v>
      </c>
      <c r="C114" t="s">
        <v>463</v>
      </c>
      <c r="D114" s="40" t="s">
        <v>2415</v>
      </c>
      <c r="E114" s="58"/>
      <c r="F114" s="58"/>
      <c r="J114" s="59"/>
      <c r="K114" s="59"/>
      <c r="L114" s="57"/>
      <c r="M114" s="57"/>
      <c r="N114" s="57"/>
      <c r="O114" s="60"/>
      <c r="P114" s="61"/>
      <c r="Q114" s="56"/>
      <c r="R114" s="56"/>
      <c r="S114" s="57"/>
      <c r="T114" s="57"/>
      <c r="U114" s="57"/>
      <c r="V114" s="56"/>
      <c r="W114" s="56"/>
      <c r="X114" s="56"/>
      <c r="Y114" s="56"/>
      <c r="Z114" s="57"/>
      <c r="AA114" s="57"/>
      <c r="AB114" s="57"/>
      <c r="AC114" s="56"/>
      <c r="AD114" s="56"/>
      <c r="AE114" s="56"/>
      <c r="AF114" s="56"/>
      <c r="AG114" s="57"/>
      <c r="AH114" s="57"/>
      <c r="AI114" s="57"/>
      <c r="AJ114" s="56"/>
      <c r="AK114" s="56"/>
      <c r="AL114" s="56"/>
      <c r="AM114" s="56"/>
      <c r="AN114" s="57"/>
      <c r="AO114" s="57"/>
      <c r="AP114" s="57"/>
      <c r="AQ114" s="56"/>
      <c r="AR114" s="56"/>
      <c r="AS114" s="56"/>
      <c r="AT114" s="56"/>
      <c r="AU114" s="57"/>
      <c r="AV114" s="57"/>
      <c r="AW114" s="57"/>
      <c r="AX114" s="56"/>
      <c r="AY114" s="56"/>
      <c r="AZ114" s="56">
        <v>278</v>
      </c>
      <c r="BA114" s="56"/>
      <c r="BB114" s="57">
        <v>42161</v>
      </c>
      <c r="BC114" s="57"/>
      <c r="BD114" s="57"/>
      <c r="BE114" s="56" t="s">
        <v>2533</v>
      </c>
      <c r="BF114" s="56" t="s">
        <v>2534</v>
      </c>
      <c r="BG114" s="56">
        <v>173</v>
      </c>
      <c r="BH114" s="56"/>
      <c r="BI114" s="57">
        <v>42526</v>
      </c>
      <c r="BJ114" s="57"/>
      <c r="BK114" s="57"/>
      <c r="BL114" s="56" t="s">
        <v>2533</v>
      </c>
      <c r="BM114" s="56" t="s">
        <v>2534</v>
      </c>
      <c r="BN114" s="56">
        <v>174</v>
      </c>
      <c r="BO114" s="56"/>
      <c r="BP114" s="57">
        <v>42892</v>
      </c>
      <c r="BQ114" s="57"/>
      <c r="BR114" s="57"/>
      <c r="BS114" s="56" t="s">
        <v>2533</v>
      </c>
      <c r="BT114" s="56" t="s">
        <v>2534</v>
      </c>
      <c r="BU114" s="9">
        <v>147</v>
      </c>
      <c r="BV114" s="56"/>
      <c r="BW114" s="57">
        <v>43100</v>
      </c>
      <c r="BX114" s="57"/>
      <c r="BY114" s="57"/>
      <c r="BZ114" s="56"/>
      <c r="CA114" s="56"/>
    </row>
    <row r="115" spans="1:86" x14ac:dyDescent="0.25">
      <c r="A115">
        <v>785</v>
      </c>
      <c r="B115" t="s">
        <v>155</v>
      </c>
      <c r="C115" t="s">
        <v>545</v>
      </c>
      <c r="D115" s="40" t="s">
        <v>2415</v>
      </c>
      <c r="E115" s="58"/>
      <c r="F115" s="58"/>
      <c r="J115" s="59"/>
      <c r="K115" s="59"/>
      <c r="L115" s="57"/>
      <c r="M115" s="57"/>
      <c r="N115" s="57"/>
      <c r="O115" s="60"/>
      <c r="P115" s="61"/>
      <c r="Q115" s="56"/>
      <c r="R115" s="56"/>
      <c r="S115" s="57"/>
      <c r="T115" s="57"/>
      <c r="U115" s="57"/>
      <c r="V115" s="56"/>
      <c r="W115" s="56"/>
      <c r="X115" s="56"/>
      <c r="Y115" s="56"/>
      <c r="Z115" s="57"/>
      <c r="AA115" s="57"/>
      <c r="AB115" s="57"/>
      <c r="AC115" s="56"/>
      <c r="AD115" s="56"/>
      <c r="AE115" s="56"/>
      <c r="AF115" s="56"/>
      <c r="AG115" s="57"/>
      <c r="AH115" s="57"/>
      <c r="AI115" s="57"/>
      <c r="AJ115" s="56"/>
      <c r="AK115" s="56"/>
      <c r="AL115" s="56"/>
      <c r="AM115" s="56"/>
      <c r="AN115" s="57"/>
      <c r="AO115" s="57"/>
      <c r="AP115" s="57"/>
      <c r="AQ115" s="56"/>
      <c r="AR115" s="56"/>
      <c r="AS115" s="56"/>
      <c r="AT115" s="56"/>
      <c r="AU115" s="57"/>
      <c r="AV115" s="57"/>
      <c r="AW115" s="57"/>
      <c r="AX115" s="56"/>
      <c r="AY115" s="56"/>
      <c r="AZ115" s="56">
        <v>588.08000000000004</v>
      </c>
      <c r="BA115" s="56"/>
      <c r="BB115" s="57">
        <v>42160</v>
      </c>
      <c r="BC115" s="57"/>
      <c r="BD115" s="57"/>
      <c r="BE115" s="56" t="s">
        <v>2535</v>
      </c>
      <c r="BF115" s="56" t="s">
        <v>2536</v>
      </c>
      <c r="BG115" s="56">
        <v>592.49</v>
      </c>
      <c r="BH115" s="56"/>
      <c r="BI115" s="57">
        <v>42525</v>
      </c>
      <c r="BJ115" s="57"/>
      <c r="BK115" s="57"/>
      <c r="BL115" s="56" t="s">
        <v>1170</v>
      </c>
      <c r="BM115" s="56" t="s">
        <v>2536</v>
      </c>
      <c r="BN115" s="56">
        <v>640.97500000000002</v>
      </c>
      <c r="BO115" s="56"/>
      <c r="BP115" s="57">
        <v>42891</v>
      </c>
      <c r="BQ115" s="57"/>
      <c r="BR115" s="57"/>
      <c r="BS115" s="56" t="s">
        <v>1170</v>
      </c>
      <c r="BT115" s="56" t="s">
        <v>2537</v>
      </c>
      <c r="BU115" s="56">
        <v>692.47199999999998</v>
      </c>
      <c r="BV115" s="56"/>
      <c r="BW115" s="10">
        <v>43100</v>
      </c>
      <c r="BX115" s="82" t="s">
        <v>2415</v>
      </c>
      <c r="BY115" s="57"/>
      <c r="BZ115" s="56"/>
      <c r="CA115" s="80" t="s">
        <v>2795</v>
      </c>
    </row>
    <row r="116" spans="1:86" x14ac:dyDescent="0.25">
      <c r="A116">
        <v>2047</v>
      </c>
      <c r="B116" t="s">
        <v>157</v>
      </c>
      <c r="C116" t="s">
        <v>545</v>
      </c>
      <c r="D116" s="40" t="s">
        <v>2415</v>
      </c>
      <c r="E116" s="58"/>
      <c r="F116" s="58"/>
      <c r="J116" s="59"/>
      <c r="K116" s="59"/>
      <c r="L116" s="57"/>
      <c r="M116" s="57"/>
      <c r="N116" s="57"/>
      <c r="O116" s="60"/>
      <c r="P116" s="61"/>
      <c r="Q116" s="56"/>
      <c r="R116" s="56"/>
      <c r="S116" s="57"/>
      <c r="T116" s="57"/>
      <c r="U116" s="57"/>
      <c r="V116" s="56"/>
      <c r="W116" s="56"/>
      <c r="X116" s="56"/>
      <c r="Y116" s="56"/>
      <c r="Z116" s="57"/>
      <c r="AA116" s="57"/>
      <c r="AB116" s="57"/>
      <c r="AC116" s="56"/>
      <c r="AD116" s="56"/>
      <c r="AE116" s="56"/>
      <c r="AF116" s="56"/>
      <c r="AG116" s="57"/>
      <c r="AH116" s="57"/>
      <c r="AI116" s="57"/>
      <c r="AJ116" s="56"/>
      <c r="AK116" s="56"/>
      <c r="AL116" s="56"/>
      <c r="AM116" s="56"/>
      <c r="AN116" s="57"/>
      <c r="AO116" s="57"/>
      <c r="AP116" s="57"/>
      <c r="AQ116" s="56"/>
      <c r="AR116" s="56"/>
      <c r="AS116" s="56"/>
      <c r="AT116" s="56"/>
      <c r="AU116" s="57"/>
      <c r="AV116" s="57"/>
      <c r="AW116" s="57"/>
      <c r="AX116" s="56"/>
      <c r="AY116" s="56"/>
      <c r="AZ116" s="56">
        <v>780.2</v>
      </c>
      <c r="BA116" s="56"/>
      <c r="BB116" s="57">
        <v>42004</v>
      </c>
      <c r="BC116" s="57"/>
      <c r="BD116" s="57"/>
      <c r="BE116" s="56" t="s">
        <v>2486</v>
      </c>
      <c r="BF116" s="56" t="s">
        <v>2487</v>
      </c>
      <c r="BG116" s="56">
        <v>796.2</v>
      </c>
      <c r="BH116" s="56"/>
      <c r="BI116" s="57">
        <v>42369</v>
      </c>
      <c r="BJ116" s="57"/>
      <c r="BK116" s="57"/>
      <c r="BL116" s="56" t="s">
        <v>2486</v>
      </c>
      <c r="BM116" s="56" t="s">
        <v>2487</v>
      </c>
      <c r="BN116" s="56">
        <v>807.7</v>
      </c>
      <c r="BO116" s="56"/>
      <c r="BP116" s="57">
        <v>42815</v>
      </c>
      <c r="BQ116" s="57"/>
      <c r="BR116" s="57"/>
      <c r="BS116" s="56"/>
      <c r="BT116" s="56" t="s">
        <v>2487</v>
      </c>
      <c r="BU116" s="56">
        <v>1307.6193000000001</v>
      </c>
      <c r="BV116" s="56"/>
      <c r="BW116" s="10">
        <v>43100</v>
      </c>
      <c r="BX116" s="82" t="s">
        <v>2415</v>
      </c>
      <c r="BY116" s="57"/>
      <c r="BZ116" s="56"/>
      <c r="CA116" s="80" t="s">
        <v>2796</v>
      </c>
    </row>
    <row r="117" spans="1:86" x14ac:dyDescent="0.25">
      <c r="A117">
        <v>10319</v>
      </c>
      <c r="B117" t="s">
        <v>158</v>
      </c>
      <c r="C117" t="s">
        <v>545</v>
      </c>
      <c r="E117" s="58"/>
      <c r="F117" s="58"/>
      <c r="J117" s="59"/>
      <c r="K117" s="59"/>
      <c r="L117" s="57"/>
      <c r="M117" s="57"/>
      <c r="N117" s="57"/>
      <c r="O117" s="60"/>
      <c r="P117" s="61"/>
      <c r="Q117" s="56"/>
      <c r="R117" s="56"/>
      <c r="S117" s="57"/>
      <c r="T117" s="57"/>
      <c r="U117" s="57"/>
      <c r="V117" s="56"/>
      <c r="W117" s="56"/>
      <c r="X117" s="56"/>
      <c r="Y117" s="56"/>
      <c r="Z117" s="57"/>
      <c r="AA117" s="57"/>
      <c r="AB117" s="57"/>
      <c r="AC117" s="56"/>
      <c r="AD117" s="56"/>
      <c r="AE117" s="56"/>
      <c r="AF117" s="56"/>
      <c r="AG117" s="57"/>
      <c r="AH117" s="57"/>
      <c r="AI117" s="57"/>
      <c r="AJ117" s="56"/>
      <c r="AK117" s="56"/>
      <c r="AL117" s="56"/>
      <c r="AM117" s="56"/>
      <c r="AN117" s="57"/>
      <c r="AO117" s="57"/>
      <c r="AP117" s="57"/>
      <c r="AQ117" s="56"/>
      <c r="AR117" s="56"/>
      <c r="AS117" s="56"/>
      <c r="AT117" s="56"/>
      <c r="AU117" s="57"/>
      <c r="AV117" s="57"/>
      <c r="AW117" s="57"/>
      <c r="AX117" s="56"/>
      <c r="AY117" s="56"/>
      <c r="AZ117" s="56"/>
      <c r="BA117" s="56"/>
      <c r="BB117" s="57"/>
      <c r="BC117" s="57"/>
      <c r="BD117" s="57"/>
      <c r="BE117" s="56"/>
      <c r="BF117" s="56"/>
      <c r="BG117" s="56"/>
      <c r="BH117" s="56"/>
      <c r="BI117" s="57"/>
      <c r="BJ117" s="57"/>
      <c r="BK117" s="57"/>
      <c r="BL117" s="56"/>
      <c r="BM117" s="56"/>
      <c r="BN117" s="56"/>
      <c r="BO117" s="56"/>
      <c r="BP117" s="57"/>
      <c r="BQ117" s="57"/>
      <c r="BR117" s="57"/>
      <c r="BS117" s="56"/>
      <c r="BT117" s="56"/>
      <c r="BU117" s="56">
        <v>300</v>
      </c>
      <c r="BV117" s="56"/>
      <c r="BW117" s="57">
        <v>43100</v>
      </c>
      <c r="BX117" s="82" t="s">
        <v>2413</v>
      </c>
      <c r="BY117" s="57"/>
      <c r="BZ117" s="56"/>
      <c r="CA117" s="80" t="s">
        <v>3311</v>
      </c>
    </row>
    <row r="118" spans="1:86" x14ac:dyDescent="0.25">
      <c r="A118">
        <v>794</v>
      </c>
      <c r="B118" t="s">
        <v>159</v>
      </c>
      <c r="C118" t="s">
        <v>545</v>
      </c>
      <c r="D118" s="40" t="s">
        <v>2415</v>
      </c>
      <c r="E118" s="58"/>
      <c r="F118" s="58"/>
      <c r="J118" s="59"/>
      <c r="K118" s="59"/>
      <c r="L118" s="57"/>
      <c r="M118" s="57"/>
      <c r="N118" s="57"/>
      <c r="O118" s="60"/>
      <c r="P118" s="61"/>
      <c r="Q118" s="56"/>
      <c r="R118" s="56"/>
      <c r="S118" s="57"/>
      <c r="T118" s="57"/>
      <c r="U118" s="57"/>
      <c r="V118" s="56"/>
      <c r="W118" s="56"/>
      <c r="X118" s="56"/>
      <c r="Y118" s="56"/>
      <c r="Z118" s="57"/>
      <c r="AA118" s="57"/>
      <c r="AB118" s="57"/>
      <c r="AC118" s="56"/>
      <c r="AD118" s="56"/>
      <c r="AE118" s="56"/>
      <c r="AF118" s="56"/>
      <c r="AG118" s="57"/>
      <c r="AH118" s="57"/>
      <c r="AI118" s="57"/>
      <c r="AJ118" s="56"/>
      <c r="AK118" s="56"/>
      <c r="AL118" s="56"/>
      <c r="AM118" s="56"/>
      <c r="AN118" s="57"/>
      <c r="AO118" s="57"/>
      <c r="AP118" s="57"/>
      <c r="AQ118" s="56"/>
      <c r="AR118" s="56"/>
      <c r="AS118" s="56"/>
      <c r="AT118" s="56"/>
      <c r="AU118" s="57"/>
      <c r="AV118" s="57"/>
      <c r="AW118" s="57"/>
      <c r="AX118" s="56"/>
      <c r="AY118" s="56"/>
      <c r="AZ118" s="56">
        <v>464</v>
      </c>
      <c r="BA118" s="56"/>
      <c r="BB118" s="57">
        <v>42004</v>
      </c>
      <c r="BC118" s="57"/>
      <c r="BD118" s="57"/>
      <c r="BE118" s="56" t="s">
        <v>2538</v>
      </c>
      <c r="BF118" s="56" t="s">
        <v>2539</v>
      </c>
      <c r="BG118" s="56">
        <v>486</v>
      </c>
      <c r="BH118" s="56"/>
      <c r="BI118" s="57">
        <v>42369</v>
      </c>
      <c r="BJ118" s="57"/>
      <c r="BK118" s="57"/>
      <c r="BL118" s="56" t="s">
        <v>2538</v>
      </c>
      <c r="BM118" s="56" t="s">
        <v>2539</v>
      </c>
      <c r="BN118" s="56">
        <v>470</v>
      </c>
      <c r="BO118" s="56"/>
      <c r="BP118" s="57">
        <v>42810</v>
      </c>
      <c r="BQ118" s="57"/>
      <c r="BR118" s="57"/>
      <c r="BS118" s="56" t="s">
        <v>2538</v>
      </c>
      <c r="BT118" s="56" t="s">
        <v>2539</v>
      </c>
      <c r="BU118" s="56">
        <v>530</v>
      </c>
      <c r="BV118" s="56"/>
      <c r="BW118" s="10">
        <v>43100</v>
      </c>
      <c r="BX118" s="82" t="s">
        <v>2413</v>
      </c>
      <c r="BY118" s="57"/>
      <c r="BZ118" s="56"/>
      <c r="CA118" s="80" t="s">
        <v>2797</v>
      </c>
    </row>
    <row r="119" spans="1:86" x14ac:dyDescent="0.25">
      <c r="A119">
        <v>8199</v>
      </c>
      <c r="B119" t="s">
        <v>160</v>
      </c>
      <c r="C119" t="s">
        <v>463</v>
      </c>
      <c r="D119" s="40" t="s">
        <v>2413</v>
      </c>
      <c r="E119" s="58">
        <v>50</v>
      </c>
      <c r="F119" s="58"/>
      <c r="G119" s="40">
        <v>60</v>
      </c>
      <c r="J119" s="59"/>
      <c r="K119" s="59"/>
      <c r="L119" s="57"/>
      <c r="M119" s="57"/>
      <c r="N119" s="57"/>
      <c r="O119" s="60"/>
      <c r="P119" s="61"/>
      <c r="Q119" s="56"/>
      <c r="R119" s="56"/>
      <c r="S119" s="57"/>
      <c r="T119" s="57"/>
      <c r="U119" s="57"/>
      <c r="V119" s="56"/>
      <c r="W119" s="56"/>
      <c r="X119" s="56"/>
      <c r="Y119" s="56"/>
      <c r="Z119" s="57"/>
      <c r="AA119" s="57"/>
      <c r="AB119" s="57"/>
      <c r="AC119" s="56"/>
      <c r="AD119" s="56"/>
      <c r="AE119" s="56"/>
      <c r="AF119" s="56"/>
      <c r="AG119" s="57"/>
      <c r="AH119" s="57"/>
      <c r="AI119" s="57"/>
      <c r="AJ119" s="56"/>
      <c r="AK119" s="56"/>
      <c r="AL119" s="56"/>
      <c r="AM119" s="56"/>
      <c r="AN119" s="57"/>
      <c r="AO119" s="57"/>
      <c r="AP119" s="57"/>
      <c r="AQ119" s="56"/>
      <c r="AR119" s="56"/>
      <c r="AS119" s="56"/>
      <c r="AT119" s="56"/>
      <c r="AU119" s="57"/>
      <c r="AV119" s="57"/>
      <c r="AW119" s="57"/>
      <c r="AX119" s="56"/>
      <c r="AY119" s="56"/>
      <c r="AZ119" s="56"/>
      <c r="BA119" s="56"/>
      <c r="BB119" s="57"/>
      <c r="BC119" s="57"/>
      <c r="BD119" s="57"/>
      <c r="BE119" s="56"/>
      <c r="BF119" s="56"/>
      <c r="BG119" s="56"/>
      <c r="BH119" s="56"/>
      <c r="BI119" s="57"/>
      <c r="BJ119" s="57"/>
      <c r="BK119" s="57"/>
      <c r="BL119" s="56"/>
      <c r="BM119" s="56"/>
      <c r="BN119" s="56"/>
      <c r="BO119" s="56"/>
      <c r="BP119" s="57"/>
      <c r="BQ119" s="57"/>
      <c r="BR119" s="57"/>
      <c r="BS119" s="56"/>
      <c r="BT119" s="56"/>
      <c r="BU119" s="56"/>
      <c r="BV119" s="56"/>
      <c r="BW119" s="57"/>
      <c r="BX119" s="57"/>
      <c r="BY119" s="57"/>
      <c r="BZ119" s="56"/>
      <c r="CA119" s="56"/>
      <c r="CB119" s="40">
        <v>100</v>
      </c>
      <c r="CE119" s="62" t="s">
        <v>2413</v>
      </c>
    </row>
    <row r="120" spans="1:86" x14ac:dyDescent="0.25">
      <c r="A120">
        <v>8096</v>
      </c>
      <c r="B120" t="s">
        <v>162</v>
      </c>
      <c r="C120"/>
      <c r="D120" s="40" t="s">
        <v>2413</v>
      </c>
      <c r="E120" s="58">
        <v>50</v>
      </c>
      <c r="F120" s="58"/>
      <c r="G120" s="40">
        <v>150</v>
      </c>
      <c r="J120" s="59"/>
      <c r="K120" s="59"/>
      <c r="L120" s="57"/>
      <c r="M120" s="57"/>
      <c r="N120" s="57"/>
      <c r="O120" s="60"/>
      <c r="P120" s="61"/>
      <c r="Q120" s="56"/>
      <c r="R120" s="56"/>
      <c r="S120" s="57"/>
      <c r="T120" s="57"/>
      <c r="U120" s="57"/>
      <c r="V120" s="56"/>
      <c r="W120" s="56"/>
      <c r="X120" s="56"/>
      <c r="Y120" s="56"/>
      <c r="Z120" s="57"/>
      <c r="AA120" s="57"/>
      <c r="AB120" s="57"/>
      <c r="AC120" s="56"/>
      <c r="AD120" s="56"/>
      <c r="AE120" s="56"/>
      <c r="AF120" s="56"/>
      <c r="AG120" s="57"/>
      <c r="AH120" s="57"/>
      <c r="AI120" s="57"/>
      <c r="AJ120" s="56"/>
      <c r="AK120" s="56"/>
      <c r="AL120" s="56"/>
      <c r="AM120" s="56"/>
      <c r="AN120" s="57"/>
      <c r="AO120" s="57"/>
      <c r="AP120" s="57"/>
      <c r="AQ120" s="56"/>
      <c r="AR120" s="56"/>
      <c r="AS120" s="56"/>
      <c r="AT120" s="56"/>
      <c r="AU120" s="57"/>
      <c r="AV120" s="57"/>
      <c r="AW120" s="57"/>
      <c r="AX120" s="56"/>
      <c r="AY120" s="56"/>
      <c r="AZ120" s="56"/>
      <c r="BA120" s="56"/>
      <c r="BB120" s="57"/>
      <c r="BC120" s="57"/>
      <c r="BD120" s="57"/>
      <c r="BE120" s="56"/>
      <c r="BF120" s="56"/>
      <c r="BG120" s="56"/>
      <c r="BH120" s="56"/>
      <c r="BI120" s="57"/>
      <c r="BJ120" s="57"/>
      <c r="BK120" s="57"/>
      <c r="BL120" s="56"/>
      <c r="BM120" s="56"/>
      <c r="BN120" s="56"/>
      <c r="BO120" s="56"/>
      <c r="BP120" s="57"/>
      <c r="BQ120" s="57"/>
      <c r="BR120" s="57"/>
      <c r="BS120" s="56"/>
      <c r="BT120" s="56"/>
      <c r="BU120" s="56"/>
      <c r="BV120" s="56"/>
      <c r="BW120" s="57"/>
      <c r="BX120" s="57"/>
      <c r="BY120" s="57"/>
      <c r="BZ120" s="56"/>
      <c r="CA120" s="56"/>
      <c r="CC120" s="40">
        <v>3</v>
      </c>
      <c r="CD120" s="10">
        <v>43190</v>
      </c>
    </row>
    <row r="121" spans="1:86" x14ac:dyDescent="0.25">
      <c r="A121">
        <v>8069</v>
      </c>
      <c r="B121" t="s">
        <v>165</v>
      </c>
      <c r="C121" t="s">
        <v>549</v>
      </c>
      <c r="D121" s="40" t="s">
        <v>2413</v>
      </c>
      <c r="E121" s="58">
        <v>100</v>
      </c>
      <c r="F121" s="58"/>
      <c r="J121" s="59"/>
      <c r="K121" s="59"/>
      <c r="L121" s="57"/>
      <c r="M121" s="57"/>
      <c r="N121" s="57"/>
      <c r="O121" s="60"/>
      <c r="P121" s="61"/>
      <c r="Q121" s="56"/>
      <c r="R121" s="56"/>
      <c r="S121" s="57"/>
      <c r="T121" s="57"/>
      <c r="U121" s="57"/>
      <c r="V121" s="56"/>
      <c r="W121" s="56"/>
      <c r="X121" s="56"/>
      <c r="Y121" s="56"/>
      <c r="Z121" s="57"/>
      <c r="AA121" s="57"/>
      <c r="AB121" s="57"/>
      <c r="AC121" s="56"/>
      <c r="AD121" s="56"/>
      <c r="AE121" s="56"/>
      <c r="AF121" s="56"/>
      <c r="AG121" s="57"/>
      <c r="AH121" s="57"/>
      <c r="AI121" s="57"/>
      <c r="AJ121" s="56"/>
      <c r="AK121" s="56"/>
      <c r="AL121" s="56"/>
      <c r="AM121" s="56"/>
      <c r="AN121" s="57"/>
      <c r="AO121" s="57"/>
      <c r="AP121" s="57"/>
      <c r="AQ121" s="56"/>
      <c r="AR121" s="56"/>
      <c r="AS121" s="56"/>
      <c r="AT121" s="56"/>
      <c r="AU121" s="57"/>
      <c r="AV121" s="57"/>
      <c r="AW121" s="57"/>
      <c r="AX121" s="56"/>
      <c r="AY121" s="56"/>
      <c r="AZ121" s="56"/>
      <c r="BA121" s="56"/>
      <c r="BB121" s="57"/>
      <c r="BC121" s="57"/>
      <c r="BD121" s="57"/>
      <c r="BE121" s="56"/>
      <c r="BF121" s="56"/>
      <c r="BG121" s="56"/>
      <c r="BH121" s="56"/>
      <c r="BI121" s="57"/>
      <c r="BJ121" s="57"/>
      <c r="BK121" s="57"/>
      <c r="BL121" s="56"/>
      <c r="BM121" s="56"/>
      <c r="BN121" s="56"/>
      <c r="BO121" s="56"/>
      <c r="BP121" s="57"/>
      <c r="BQ121" s="57"/>
      <c r="BR121" s="57"/>
      <c r="BS121" s="56"/>
      <c r="BT121" s="56"/>
      <c r="BU121" s="56">
        <v>180000</v>
      </c>
      <c r="BV121" s="56"/>
      <c r="BW121" s="57">
        <v>42866</v>
      </c>
      <c r="BX121" s="57"/>
      <c r="BY121" s="57"/>
      <c r="BZ121" s="56" t="s">
        <v>2540</v>
      </c>
      <c r="CA121" s="56" t="s">
        <v>2541</v>
      </c>
    </row>
    <row r="122" spans="1:86" x14ac:dyDescent="0.25">
      <c r="A122">
        <v>1357</v>
      </c>
      <c r="B122" t="s">
        <v>167</v>
      </c>
      <c r="C122" t="s">
        <v>549</v>
      </c>
      <c r="D122" s="40" t="s">
        <v>2413</v>
      </c>
      <c r="E122" s="58">
        <v>100</v>
      </c>
      <c r="F122" s="58"/>
      <c r="G122" s="67">
        <v>180</v>
      </c>
      <c r="H122" s="67" t="s">
        <v>2542</v>
      </c>
      <c r="I122" s="67"/>
      <c r="J122" s="59"/>
      <c r="K122" s="59"/>
      <c r="L122" s="57"/>
      <c r="M122" s="57"/>
      <c r="N122" s="57"/>
      <c r="O122" s="60"/>
      <c r="P122" s="61"/>
      <c r="Q122" s="56"/>
      <c r="R122" s="56"/>
      <c r="S122" s="57"/>
      <c r="T122" s="57"/>
      <c r="U122" s="57"/>
      <c r="V122" s="56"/>
      <c r="W122" s="56"/>
      <c r="X122" s="56"/>
      <c r="Y122" s="56"/>
      <c r="Z122" s="57"/>
      <c r="AA122" s="57"/>
      <c r="AB122" s="57"/>
      <c r="AC122" s="56"/>
      <c r="AD122" s="56"/>
      <c r="AE122" s="56"/>
      <c r="AF122" s="56"/>
      <c r="AG122" s="57"/>
      <c r="AH122" s="57"/>
      <c r="AI122" s="57"/>
      <c r="AJ122" s="56"/>
      <c r="AK122" s="56"/>
      <c r="AL122" s="56"/>
      <c r="AM122" s="56"/>
      <c r="AN122" s="57"/>
      <c r="AO122" s="57"/>
      <c r="AP122" s="57"/>
      <c r="AQ122" s="56"/>
      <c r="AR122" s="56"/>
      <c r="AS122" s="56"/>
      <c r="AT122" s="56"/>
      <c r="AU122" s="57"/>
      <c r="AV122" s="57"/>
      <c r="AW122" s="57"/>
      <c r="AX122" s="56"/>
      <c r="AY122" s="56"/>
      <c r="AZ122" s="56"/>
      <c r="BA122" s="56"/>
      <c r="BB122" s="57"/>
      <c r="BC122" s="57"/>
      <c r="BD122" s="57"/>
      <c r="BE122" s="56"/>
      <c r="BF122" s="56"/>
      <c r="BG122" s="56"/>
      <c r="BH122" s="56"/>
      <c r="BI122" s="57"/>
      <c r="BJ122" s="57"/>
      <c r="BK122" s="57"/>
      <c r="BL122" s="56"/>
      <c r="BM122" s="56"/>
      <c r="BN122" s="56">
        <v>180000</v>
      </c>
      <c r="BO122" s="56"/>
      <c r="BP122" s="57">
        <v>42513</v>
      </c>
      <c r="BQ122" s="57"/>
      <c r="BR122" s="57"/>
      <c r="BS122" s="56" t="s">
        <v>2543</v>
      </c>
      <c r="BT122" s="56" t="s">
        <v>2544</v>
      </c>
      <c r="BU122" s="56">
        <v>129000</v>
      </c>
      <c r="BV122" s="56"/>
      <c r="BW122" s="57">
        <v>42867</v>
      </c>
      <c r="BX122" s="57"/>
      <c r="BY122" s="57"/>
      <c r="BZ122" s="56" t="s">
        <v>2545</v>
      </c>
      <c r="CA122" s="56"/>
      <c r="CC122" s="40">
        <v>5</v>
      </c>
      <c r="CD122" s="10">
        <v>43190</v>
      </c>
    </row>
    <row r="123" spans="1:86" x14ac:dyDescent="0.25">
      <c r="A123">
        <v>1358</v>
      </c>
      <c r="B123" t="s">
        <v>169</v>
      </c>
      <c r="C123" t="s">
        <v>549</v>
      </c>
      <c r="D123" s="40" t="s">
        <v>2413</v>
      </c>
      <c r="E123" s="58">
        <v>100</v>
      </c>
      <c r="F123" s="58"/>
      <c r="G123" s="40">
        <v>350</v>
      </c>
      <c r="J123" s="59"/>
      <c r="K123" s="59"/>
      <c r="L123" s="57"/>
      <c r="M123" s="57"/>
      <c r="N123" s="57"/>
      <c r="O123" s="60"/>
      <c r="P123" s="61"/>
      <c r="Q123" s="56"/>
      <c r="R123" s="56"/>
      <c r="S123" s="57"/>
      <c r="T123" s="57"/>
      <c r="U123" s="57"/>
      <c r="V123" s="56"/>
      <c r="W123" s="56"/>
      <c r="X123" s="56"/>
      <c r="Y123" s="56"/>
      <c r="Z123" s="57"/>
      <c r="AA123" s="57"/>
      <c r="AB123" s="57"/>
      <c r="AC123" s="56"/>
      <c r="AD123" s="56"/>
      <c r="AE123" s="56"/>
      <c r="AF123" s="56"/>
      <c r="AG123" s="57"/>
      <c r="AH123" s="57"/>
      <c r="AI123" s="57"/>
      <c r="AJ123" s="56"/>
      <c r="AK123" s="56"/>
      <c r="AL123" s="56"/>
      <c r="AM123" s="56"/>
      <c r="AN123" s="57"/>
      <c r="AO123" s="57"/>
      <c r="AP123" s="57"/>
      <c r="AQ123" s="56"/>
      <c r="AR123" s="56"/>
      <c r="AS123" s="56"/>
      <c r="AT123" s="56"/>
      <c r="AU123" s="57"/>
      <c r="AV123" s="57"/>
      <c r="AW123" s="57"/>
      <c r="AX123" s="56"/>
      <c r="AY123" s="56"/>
      <c r="AZ123" s="56"/>
      <c r="BA123" s="56"/>
      <c r="BB123" s="57"/>
      <c r="BC123" s="57"/>
      <c r="BD123" s="57"/>
      <c r="BE123" s="56"/>
      <c r="BF123" s="56"/>
      <c r="BG123" s="56"/>
      <c r="BH123" s="56"/>
      <c r="BI123" s="57"/>
      <c r="BJ123" s="57"/>
      <c r="BK123" s="57"/>
      <c r="BL123" s="56"/>
      <c r="BM123" s="56"/>
      <c r="BN123" s="56"/>
      <c r="BO123" s="56"/>
      <c r="BP123" s="57"/>
      <c r="BQ123" s="57"/>
      <c r="BR123" s="57"/>
      <c r="BS123" s="56"/>
      <c r="BT123" s="56"/>
      <c r="BU123" s="56"/>
      <c r="BV123" s="56"/>
      <c r="BW123" s="57"/>
      <c r="BX123" s="57"/>
      <c r="BY123" s="57"/>
      <c r="BZ123" s="56"/>
      <c r="CA123" s="56"/>
      <c r="CB123" s="40">
        <v>115900</v>
      </c>
      <c r="CD123" s="10">
        <v>43190</v>
      </c>
      <c r="CE123" s="62" t="s">
        <v>2413</v>
      </c>
      <c r="CH123" t="s">
        <v>2936</v>
      </c>
    </row>
    <row r="124" spans="1:86" x14ac:dyDescent="0.25">
      <c r="A124">
        <v>10965</v>
      </c>
      <c r="B124" t="s">
        <v>171</v>
      </c>
      <c r="C124"/>
      <c r="D124" s="40" t="s">
        <v>2413</v>
      </c>
      <c r="E124" s="58">
        <v>50</v>
      </c>
      <c r="F124" s="58"/>
      <c r="G124" s="40">
        <v>100</v>
      </c>
      <c r="J124" s="59"/>
      <c r="K124" s="59"/>
      <c r="L124" s="57"/>
      <c r="M124" s="57"/>
      <c r="N124" s="57"/>
      <c r="O124" s="60"/>
      <c r="P124" s="61"/>
      <c r="Q124" s="56"/>
      <c r="R124" s="56"/>
      <c r="S124" s="57"/>
      <c r="T124" s="57"/>
      <c r="U124" s="57"/>
      <c r="V124" s="56"/>
      <c r="W124" s="56"/>
      <c r="X124" s="56"/>
      <c r="Y124" s="56"/>
      <c r="Z124" s="57"/>
      <c r="AA124" s="57"/>
      <c r="AB124" s="57"/>
      <c r="AC124" s="56"/>
      <c r="AD124" s="56"/>
      <c r="AE124" s="56"/>
      <c r="AF124" s="56"/>
      <c r="AG124" s="57"/>
      <c r="AH124" s="57"/>
      <c r="AI124" s="57"/>
      <c r="AJ124" s="56"/>
      <c r="AK124" s="56"/>
      <c r="AL124" s="56"/>
      <c r="AM124" s="56"/>
      <c r="AN124" s="57"/>
      <c r="AO124" s="57"/>
      <c r="AP124" s="57"/>
      <c r="AQ124" s="56"/>
      <c r="AR124" s="56"/>
      <c r="AS124" s="56"/>
      <c r="AT124" s="56"/>
      <c r="AU124" s="57"/>
      <c r="AV124" s="57"/>
      <c r="AW124" s="57"/>
      <c r="AX124" s="56"/>
      <c r="AY124" s="56"/>
      <c r="AZ124" s="56"/>
      <c r="BA124" s="56"/>
      <c r="BB124" s="57"/>
      <c r="BC124" s="57"/>
      <c r="BD124" s="57"/>
      <c r="BE124" s="56"/>
      <c r="BF124" s="56"/>
      <c r="BG124" s="56"/>
      <c r="BH124" s="56"/>
      <c r="BI124" s="57"/>
      <c r="BJ124" s="57"/>
      <c r="BK124" s="57"/>
      <c r="BL124" s="56"/>
      <c r="BM124" s="56"/>
      <c r="BN124" s="56"/>
      <c r="BO124" s="56"/>
      <c r="BP124" s="57"/>
      <c r="BQ124" s="57"/>
      <c r="BR124" s="57"/>
      <c r="BS124" s="56"/>
      <c r="BT124" s="56"/>
      <c r="BU124" s="56"/>
      <c r="BV124" s="56"/>
      <c r="BW124" s="57"/>
      <c r="BX124" s="57"/>
      <c r="BY124" s="57"/>
      <c r="BZ124" s="56"/>
      <c r="CA124" s="56"/>
      <c r="CC124" s="40">
        <v>3</v>
      </c>
      <c r="CD124" s="10">
        <v>43190</v>
      </c>
    </row>
    <row r="125" spans="1:86" x14ac:dyDescent="0.25">
      <c r="A125">
        <v>882</v>
      </c>
      <c r="B125" t="s">
        <v>172</v>
      </c>
      <c r="C125" t="s">
        <v>549</v>
      </c>
      <c r="D125" s="40" t="s">
        <v>2413</v>
      </c>
      <c r="E125" s="58">
        <v>20</v>
      </c>
      <c r="F125" s="58"/>
      <c r="J125" s="59"/>
      <c r="K125" s="59"/>
      <c r="L125" s="57"/>
      <c r="M125" s="57"/>
      <c r="N125" s="57"/>
      <c r="O125" s="60"/>
      <c r="P125" s="61"/>
      <c r="Q125" s="56"/>
      <c r="R125" s="56"/>
      <c r="S125" s="57"/>
      <c r="T125" s="57"/>
      <c r="U125" s="57"/>
      <c r="V125" s="56"/>
      <c r="W125" s="56"/>
      <c r="X125" s="56"/>
      <c r="Y125" s="56"/>
      <c r="Z125" s="57"/>
      <c r="AA125" s="57"/>
      <c r="AB125" s="57"/>
      <c r="AC125" s="56"/>
      <c r="AD125" s="56"/>
      <c r="AE125" s="56"/>
      <c r="AF125" s="56"/>
      <c r="AG125" s="57"/>
      <c r="AH125" s="57"/>
      <c r="AI125" s="57"/>
      <c r="AJ125" s="56"/>
      <c r="AK125" s="56"/>
      <c r="AL125" s="56"/>
      <c r="AM125" s="56"/>
      <c r="AN125" s="57"/>
      <c r="AO125" s="57"/>
      <c r="AP125" s="57"/>
      <c r="AQ125" s="56"/>
      <c r="AR125" s="56"/>
      <c r="AS125" s="56"/>
      <c r="AT125" s="56"/>
      <c r="AU125" s="57"/>
      <c r="AV125" s="57"/>
      <c r="AW125" s="57"/>
      <c r="AX125" s="56"/>
      <c r="AY125" s="56"/>
      <c r="AZ125" s="56"/>
      <c r="BA125" s="56"/>
      <c r="BB125" s="57"/>
      <c r="BC125" s="57"/>
      <c r="BD125" s="57"/>
      <c r="BE125" s="56"/>
      <c r="BF125" s="56"/>
      <c r="BG125" s="56"/>
      <c r="BH125" s="56"/>
      <c r="BI125" s="57"/>
      <c r="BJ125" s="57"/>
      <c r="BK125" s="57"/>
      <c r="BL125" s="56"/>
      <c r="BM125" s="56"/>
      <c r="BN125" s="56">
        <v>44936.319600000003</v>
      </c>
      <c r="BO125" s="56"/>
      <c r="BP125" s="57">
        <v>42487</v>
      </c>
      <c r="BQ125" s="57"/>
      <c r="BR125" s="57"/>
      <c r="BS125" s="56" t="s">
        <v>2546</v>
      </c>
      <c r="BT125" s="56" t="s">
        <v>2407</v>
      </c>
      <c r="BU125" s="56">
        <v>48164.213450000003</v>
      </c>
      <c r="BV125" s="56"/>
      <c r="BW125" s="57">
        <v>43190</v>
      </c>
      <c r="BX125" s="82" t="s">
        <v>2413</v>
      </c>
      <c r="BY125" s="57"/>
      <c r="BZ125" s="56"/>
      <c r="CA125" s="80" t="s">
        <v>2800</v>
      </c>
    </row>
    <row r="126" spans="1:86" x14ac:dyDescent="0.25">
      <c r="A126">
        <v>1431</v>
      </c>
      <c r="B126" t="s">
        <v>174</v>
      </c>
      <c r="C126" t="s">
        <v>549</v>
      </c>
      <c r="D126" s="40" t="s">
        <v>2415</v>
      </c>
      <c r="E126" s="58"/>
      <c r="F126" s="58"/>
      <c r="J126" s="59"/>
      <c r="K126" s="59"/>
      <c r="L126" s="57"/>
      <c r="M126" s="57"/>
      <c r="N126" s="57"/>
      <c r="O126" s="60"/>
      <c r="P126" s="61"/>
      <c r="Q126" s="56"/>
      <c r="R126" s="56"/>
      <c r="S126" s="57"/>
      <c r="T126" s="57"/>
      <c r="U126" s="57"/>
      <c r="V126" s="56"/>
      <c r="W126" s="56"/>
      <c r="X126" s="56"/>
      <c r="Y126" s="56"/>
      <c r="Z126" s="57"/>
      <c r="AA126" s="57"/>
      <c r="AB126" s="57"/>
      <c r="AC126" s="56"/>
      <c r="AD126" s="56"/>
      <c r="AE126" s="56"/>
      <c r="AF126" s="56"/>
      <c r="AG126" s="57"/>
      <c r="AH126" s="57"/>
      <c r="AI126" s="57"/>
      <c r="AJ126" s="56"/>
      <c r="AK126" s="56"/>
      <c r="AL126" s="56"/>
      <c r="AM126" s="56"/>
      <c r="AN126" s="57"/>
      <c r="AO126" s="57"/>
      <c r="AP126" s="57"/>
      <c r="AQ126" s="56"/>
      <c r="AR126" s="56"/>
      <c r="AS126" s="56"/>
      <c r="AT126" s="56"/>
      <c r="AU126" s="57"/>
      <c r="AV126" s="57"/>
      <c r="AW126" s="57"/>
      <c r="AX126" s="56"/>
      <c r="AY126" s="56"/>
      <c r="AZ126" s="56"/>
      <c r="BA126" s="56"/>
      <c r="BB126" s="57"/>
      <c r="BC126" s="57"/>
      <c r="BD126" s="57"/>
      <c r="BE126" s="56"/>
      <c r="BF126" s="56"/>
      <c r="BG126" s="56">
        <v>32760</v>
      </c>
      <c r="BH126" s="56"/>
      <c r="BI126" s="57">
        <v>42121</v>
      </c>
      <c r="BJ126" s="57"/>
      <c r="BK126" s="57"/>
      <c r="BL126" s="56" t="s">
        <v>1198</v>
      </c>
      <c r="BM126" s="56" t="s">
        <v>2547</v>
      </c>
      <c r="BN126" s="56">
        <v>35205</v>
      </c>
      <c r="BO126" s="56"/>
      <c r="BP126" s="57">
        <v>42487</v>
      </c>
      <c r="BQ126" s="57"/>
      <c r="BR126" s="57"/>
      <c r="BS126" s="56" t="s">
        <v>1198</v>
      </c>
      <c r="BT126" s="56" t="s">
        <v>2547</v>
      </c>
      <c r="BU126" s="56">
        <v>33447</v>
      </c>
      <c r="BV126" s="56"/>
      <c r="BW126" s="57">
        <v>42852</v>
      </c>
      <c r="BX126" s="57"/>
      <c r="BY126" s="57"/>
      <c r="BZ126" s="56" t="s">
        <v>2548</v>
      </c>
      <c r="CA126" s="56" t="s">
        <v>2549</v>
      </c>
      <c r="CB126" s="40">
        <v>33404</v>
      </c>
      <c r="CD126" s="78">
        <v>43190</v>
      </c>
      <c r="CG126" s="94" t="s">
        <v>2907</v>
      </c>
      <c r="CH126" s="62" t="s">
        <v>2908</v>
      </c>
    </row>
    <row r="127" spans="1:86" x14ac:dyDescent="0.25">
      <c r="A127">
        <v>8176</v>
      </c>
      <c r="B127" t="s">
        <v>176</v>
      </c>
      <c r="C127" t="s">
        <v>549</v>
      </c>
      <c r="D127" s="62" t="s">
        <v>2415</v>
      </c>
      <c r="E127" s="58"/>
      <c r="F127" s="58"/>
      <c r="J127" s="59"/>
      <c r="K127" s="59"/>
      <c r="L127" s="57"/>
      <c r="M127" s="57"/>
      <c r="N127" s="57"/>
      <c r="O127" s="60"/>
      <c r="P127" s="63"/>
      <c r="Q127" s="56"/>
      <c r="R127" s="56"/>
      <c r="S127" s="57"/>
      <c r="T127" s="57"/>
      <c r="U127" s="57"/>
      <c r="V127" s="56"/>
      <c r="W127" s="56"/>
      <c r="X127" s="56"/>
      <c r="Y127" s="56"/>
      <c r="Z127" s="57"/>
      <c r="AA127" s="57"/>
      <c r="AB127" s="57"/>
      <c r="AC127" s="56"/>
      <c r="AD127" s="56"/>
      <c r="AE127" s="56"/>
      <c r="AF127" s="56"/>
      <c r="AG127" s="57"/>
      <c r="AH127" s="57"/>
      <c r="AI127" s="57"/>
      <c r="AJ127" s="56"/>
      <c r="AK127" s="56"/>
      <c r="AL127" s="56"/>
      <c r="AM127" s="56"/>
      <c r="AN127" s="57"/>
      <c r="AO127" s="57"/>
      <c r="AP127" s="57"/>
      <c r="AQ127" s="56"/>
      <c r="AR127" s="56"/>
      <c r="AS127" s="56"/>
      <c r="AT127" s="56"/>
      <c r="AU127" s="57"/>
      <c r="AV127" s="57"/>
      <c r="AW127" s="57"/>
      <c r="AX127" s="56"/>
      <c r="AY127" s="56"/>
      <c r="AZ127" s="56">
        <v>295400</v>
      </c>
      <c r="BA127" s="56"/>
      <c r="BB127" s="57">
        <v>41772</v>
      </c>
      <c r="BC127" s="57"/>
      <c r="BD127" s="57"/>
      <c r="BE127" s="56" t="s">
        <v>2550</v>
      </c>
      <c r="BF127" s="56" t="s">
        <v>2551</v>
      </c>
      <c r="BG127" s="56">
        <v>203700</v>
      </c>
      <c r="BH127" s="56"/>
      <c r="BI127" s="57">
        <v>42416</v>
      </c>
      <c r="BJ127" s="57"/>
      <c r="BK127" s="57"/>
      <c r="BL127" s="56" t="s">
        <v>2550</v>
      </c>
      <c r="BM127" s="56" t="s">
        <v>2552</v>
      </c>
      <c r="BN127" s="56">
        <v>294500</v>
      </c>
      <c r="BO127" s="56"/>
      <c r="BP127" s="57">
        <v>42780</v>
      </c>
      <c r="BQ127" s="57"/>
      <c r="BR127" s="57"/>
      <c r="BS127" s="56" t="s">
        <v>2550</v>
      </c>
      <c r="BT127" s="56" t="s">
        <v>2551</v>
      </c>
      <c r="BU127" s="56">
        <v>286095</v>
      </c>
      <c r="BV127" s="56"/>
      <c r="BW127" s="57">
        <v>43100</v>
      </c>
      <c r="BX127" s="82" t="s">
        <v>2415</v>
      </c>
      <c r="BY127" s="57"/>
      <c r="BZ127" s="56"/>
      <c r="CA127" s="80" t="s">
        <v>2801</v>
      </c>
    </row>
    <row r="128" spans="1:86" x14ac:dyDescent="0.25">
      <c r="A128">
        <v>1437</v>
      </c>
      <c r="B128" t="s">
        <v>178</v>
      </c>
      <c r="C128" t="s">
        <v>549</v>
      </c>
      <c r="D128" s="40" t="s">
        <v>2415</v>
      </c>
      <c r="E128" s="58"/>
      <c r="F128" s="58"/>
      <c r="J128" s="59">
        <v>204875</v>
      </c>
      <c r="K128" s="59"/>
      <c r="L128" s="57">
        <v>39568</v>
      </c>
      <c r="M128" s="57"/>
      <c r="N128" s="57"/>
      <c r="O128" s="60"/>
      <c r="P128" s="61" t="s">
        <v>2430</v>
      </c>
      <c r="Q128" s="56">
        <v>199706</v>
      </c>
      <c r="R128" s="56"/>
      <c r="S128" s="57">
        <v>39931</v>
      </c>
      <c r="T128" s="57"/>
      <c r="U128" s="57"/>
      <c r="V128" s="56"/>
      <c r="W128" s="56" t="s">
        <v>2430</v>
      </c>
      <c r="X128" s="56">
        <v>178520</v>
      </c>
      <c r="Y128" s="56"/>
      <c r="Z128" s="57">
        <v>40298</v>
      </c>
      <c r="AA128" s="57"/>
      <c r="AB128" s="57"/>
      <c r="AC128" s="56"/>
      <c r="AD128" s="56" t="s">
        <v>2430</v>
      </c>
      <c r="AE128" s="56">
        <v>181234</v>
      </c>
      <c r="AF128" s="56"/>
      <c r="AG128" s="57">
        <v>40661</v>
      </c>
      <c r="AH128" s="57"/>
      <c r="AI128" s="57"/>
      <c r="AJ128" s="56"/>
      <c r="AK128" s="56" t="s">
        <v>2430</v>
      </c>
      <c r="AL128" s="56">
        <v>193792</v>
      </c>
      <c r="AM128" s="56"/>
      <c r="AN128" s="57">
        <v>41026</v>
      </c>
      <c r="AO128" s="57"/>
      <c r="AP128" s="57"/>
      <c r="AQ128" s="56"/>
      <c r="AR128" s="56" t="s">
        <v>2430</v>
      </c>
      <c r="AS128" s="56">
        <v>180143</v>
      </c>
      <c r="AT128" s="56"/>
      <c r="AU128" s="57">
        <v>41394</v>
      </c>
      <c r="AV128" s="57"/>
      <c r="AW128" s="57"/>
      <c r="AX128" s="56"/>
      <c r="AY128" s="56" t="s">
        <v>2430</v>
      </c>
      <c r="AZ128" s="56">
        <v>178137</v>
      </c>
      <c r="BA128" s="56"/>
      <c r="BB128" s="57">
        <v>41759</v>
      </c>
      <c r="BC128" s="57"/>
      <c r="BD128" s="57"/>
      <c r="BE128" s="56"/>
      <c r="BF128" s="56" t="s">
        <v>2430</v>
      </c>
      <c r="BG128" s="56">
        <v>189398</v>
      </c>
      <c r="BH128" s="56"/>
      <c r="BI128" s="57">
        <v>42124</v>
      </c>
      <c r="BJ128" s="57"/>
      <c r="BK128" s="57"/>
      <c r="BL128" s="56"/>
      <c r="BM128" s="56" t="s">
        <v>2430</v>
      </c>
      <c r="BN128" s="56">
        <v>214372</v>
      </c>
      <c r="BO128" s="56"/>
      <c r="BP128" s="57">
        <v>42488</v>
      </c>
      <c r="BQ128" s="57"/>
      <c r="BR128" s="57"/>
      <c r="BS128" s="56"/>
      <c r="BT128" s="56" t="s">
        <v>2430</v>
      </c>
      <c r="BU128" s="56">
        <v>214187</v>
      </c>
      <c r="BV128" s="56"/>
      <c r="BW128" s="57">
        <v>42853</v>
      </c>
      <c r="BX128" s="57"/>
      <c r="BY128" s="57"/>
      <c r="BZ128" s="56"/>
      <c r="CA128" s="56" t="s">
        <v>2430</v>
      </c>
      <c r="CB128" s="40">
        <v>236815</v>
      </c>
      <c r="CD128" s="78">
        <v>43190</v>
      </c>
      <c r="CE128" s="62" t="s">
        <v>2415</v>
      </c>
      <c r="CH128" s="62" t="s">
        <v>2735</v>
      </c>
    </row>
    <row r="129" spans="1:86" x14ac:dyDescent="0.25">
      <c r="A129">
        <v>780</v>
      </c>
      <c r="B129" t="s">
        <v>180</v>
      </c>
      <c r="C129" t="s">
        <v>463</v>
      </c>
      <c r="D129" s="40" t="s">
        <v>2413</v>
      </c>
      <c r="E129" s="58">
        <v>200</v>
      </c>
      <c r="F129" s="58"/>
      <c r="G129" s="67">
        <v>550</v>
      </c>
      <c r="H129" s="67"/>
      <c r="J129" s="59"/>
      <c r="K129" s="59"/>
      <c r="L129" s="57"/>
      <c r="M129" s="57"/>
      <c r="N129" s="57"/>
      <c r="O129" s="60"/>
      <c r="P129" s="61"/>
      <c r="Q129" s="56"/>
      <c r="R129" s="56"/>
      <c r="S129" s="57"/>
      <c r="T129" s="57"/>
      <c r="U129" s="57"/>
      <c r="V129" s="56"/>
      <c r="W129" s="56"/>
      <c r="X129" s="56"/>
      <c r="Y129" s="56"/>
      <c r="Z129" s="57"/>
      <c r="AA129" s="57"/>
      <c r="AB129" s="57"/>
      <c r="AC129" s="56"/>
      <c r="AD129" s="56"/>
      <c r="AE129" s="56"/>
      <c r="AF129" s="56"/>
      <c r="AG129" s="57"/>
      <c r="AH129" s="57"/>
      <c r="AI129" s="57"/>
      <c r="AJ129" s="56"/>
      <c r="AK129" s="56"/>
      <c r="AL129" s="56"/>
      <c r="AM129" s="56"/>
      <c r="AN129" s="57"/>
      <c r="AO129" s="57"/>
      <c r="AP129" s="57"/>
      <c r="AQ129" s="56"/>
      <c r="AR129" s="56"/>
      <c r="AS129" s="56"/>
      <c r="AT129" s="56"/>
      <c r="AU129" s="57"/>
      <c r="AV129" s="57"/>
      <c r="AW129" s="57"/>
      <c r="AX129" s="56"/>
      <c r="AY129" s="56"/>
      <c r="AZ129" s="56"/>
      <c r="BA129" s="56"/>
      <c r="BB129" s="57"/>
      <c r="BC129" s="57"/>
      <c r="BD129" s="57"/>
      <c r="BE129" s="56"/>
      <c r="BF129" s="56"/>
      <c r="BG129" s="56"/>
      <c r="BH129" s="56"/>
      <c r="BI129" s="57"/>
      <c r="BJ129" s="57"/>
      <c r="BK129" s="57"/>
      <c r="BL129" s="56"/>
      <c r="BM129" s="56"/>
      <c r="BN129" s="56"/>
      <c r="BO129" s="56"/>
      <c r="BP129" s="57"/>
      <c r="BQ129" s="57"/>
      <c r="BR129" s="57"/>
      <c r="BS129" s="56"/>
      <c r="BT129" s="56"/>
      <c r="BU129" s="56">
        <v>600</v>
      </c>
      <c r="BV129" s="56"/>
      <c r="BW129" s="10">
        <v>42825</v>
      </c>
      <c r="BX129" s="82" t="s">
        <v>2413</v>
      </c>
      <c r="BY129" s="57"/>
      <c r="BZ129" s="56"/>
      <c r="CA129" s="80" t="s">
        <v>3314</v>
      </c>
      <c r="CB129" s="40">
        <v>650</v>
      </c>
      <c r="CD129" s="78">
        <v>43190</v>
      </c>
      <c r="CE129" s="97" t="s">
        <v>2413</v>
      </c>
      <c r="CH129" s="62" t="s">
        <v>3315</v>
      </c>
    </row>
    <row r="130" spans="1:86" x14ac:dyDescent="0.25">
      <c r="A130">
        <v>1463</v>
      </c>
      <c r="B130" t="s">
        <v>182</v>
      </c>
      <c r="C130" t="s">
        <v>549</v>
      </c>
      <c r="D130" s="40" t="s">
        <v>2413</v>
      </c>
      <c r="E130" s="58">
        <v>100</v>
      </c>
      <c r="F130" s="58"/>
      <c r="G130" s="67">
        <v>150</v>
      </c>
      <c r="J130" s="59"/>
      <c r="K130" s="59"/>
      <c r="L130" s="57"/>
      <c r="M130" s="57"/>
      <c r="N130" s="57"/>
      <c r="O130" s="60"/>
      <c r="P130" s="61"/>
      <c r="Q130" s="56"/>
      <c r="R130" s="56"/>
      <c r="S130" s="57"/>
      <c r="T130" s="57"/>
      <c r="U130" s="57"/>
      <c r="V130" s="56"/>
      <c r="W130" s="56"/>
      <c r="X130" s="56"/>
      <c r="Y130" s="56"/>
      <c r="Z130" s="57"/>
      <c r="AA130" s="57"/>
      <c r="AB130" s="57"/>
      <c r="AC130" s="56"/>
      <c r="AD130" s="56"/>
      <c r="AE130" s="56"/>
      <c r="AF130" s="56"/>
      <c r="AG130" s="57"/>
      <c r="AH130" s="57"/>
      <c r="AI130" s="57"/>
      <c r="AJ130" s="56"/>
      <c r="AK130" s="56"/>
      <c r="AL130" s="56"/>
      <c r="AM130" s="56"/>
      <c r="AN130" s="57"/>
      <c r="AO130" s="57"/>
      <c r="AP130" s="57"/>
      <c r="AQ130" s="56"/>
      <c r="AR130" s="56"/>
      <c r="AS130" s="56"/>
      <c r="AT130" s="56"/>
      <c r="AU130" s="57"/>
      <c r="AV130" s="57"/>
      <c r="AW130" s="57"/>
      <c r="AX130" s="56"/>
      <c r="AY130" s="56"/>
      <c r="AZ130" s="56"/>
      <c r="BA130" s="56"/>
      <c r="BB130" s="57"/>
      <c r="BC130" s="57"/>
      <c r="BD130" s="57"/>
      <c r="BE130" s="56"/>
      <c r="BF130" s="56"/>
      <c r="BG130" s="56"/>
      <c r="BH130" s="56"/>
      <c r="BI130" s="57"/>
      <c r="BJ130" s="57"/>
      <c r="BK130" s="57"/>
      <c r="BL130" s="56"/>
      <c r="BM130" s="56"/>
      <c r="BN130" s="56"/>
      <c r="BO130" s="56"/>
      <c r="BP130" s="57"/>
      <c r="BQ130" s="57"/>
      <c r="BR130" s="57"/>
      <c r="BS130" s="56"/>
      <c r="BT130" s="56"/>
      <c r="BU130" s="56"/>
      <c r="BV130" s="56"/>
      <c r="BW130" s="57"/>
      <c r="BX130" s="57"/>
      <c r="BY130" s="57"/>
      <c r="BZ130" s="56"/>
      <c r="CA130" s="56"/>
      <c r="CB130" s="40">
        <v>24921.618320000001</v>
      </c>
      <c r="CD130" s="10">
        <v>43190</v>
      </c>
      <c r="CE130" s="62" t="s">
        <v>2413</v>
      </c>
      <c r="CH130" t="s">
        <v>2937</v>
      </c>
    </row>
    <row r="131" spans="1:86" x14ac:dyDescent="0.25">
      <c r="A131">
        <v>8078</v>
      </c>
      <c r="B131" t="s">
        <v>184</v>
      </c>
      <c r="C131" t="s">
        <v>549</v>
      </c>
      <c r="D131" s="40" t="s">
        <v>2415</v>
      </c>
      <c r="E131" s="58"/>
      <c r="F131" s="58"/>
      <c r="J131" s="59"/>
      <c r="K131" s="59"/>
      <c r="L131" s="57"/>
      <c r="M131" s="57"/>
      <c r="N131" s="57"/>
      <c r="O131" s="60"/>
      <c r="P131" s="61"/>
      <c r="Q131" s="56"/>
      <c r="R131" s="56"/>
      <c r="S131" s="57"/>
      <c r="T131" s="57"/>
      <c r="U131" s="57"/>
      <c r="V131" s="56"/>
      <c r="W131" s="56"/>
      <c r="X131" s="56"/>
      <c r="Y131" s="56"/>
      <c r="Z131" s="57"/>
      <c r="AA131" s="57"/>
      <c r="AB131" s="57"/>
      <c r="AC131" s="56"/>
      <c r="AD131" s="56"/>
      <c r="AE131" s="56"/>
      <c r="AF131" s="56"/>
      <c r="AG131" s="57"/>
      <c r="AH131" s="57"/>
      <c r="AI131" s="57"/>
      <c r="AJ131" s="56"/>
      <c r="AK131" s="56"/>
      <c r="AL131" s="56"/>
      <c r="AM131" s="56"/>
      <c r="AN131" s="57"/>
      <c r="AO131" s="57"/>
      <c r="AP131" s="57"/>
      <c r="AQ131" s="56"/>
      <c r="AR131" s="56"/>
      <c r="AS131" s="56"/>
      <c r="AT131" s="56"/>
      <c r="AU131" s="57"/>
      <c r="AV131" s="57"/>
      <c r="AW131" s="57"/>
      <c r="AX131" s="56"/>
      <c r="AY131" s="56"/>
      <c r="AZ131" s="56">
        <v>105490</v>
      </c>
      <c r="BA131" s="56"/>
      <c r="BB131" s="57">
        <v>41957</v>
      </c>
      <c r="BC131" s="57"/>
      <c r="BD131" s="57"/>
      <c r="BE131" s="56"/>
      <c r="BF131" s="56" t="s">
        <v>2430</v>
      </c>
      <c r="BG131" s="56">
        <v>106945</v>
      </c>
      <c r="BH131" s="56"/>
      <c r="BI131" s="57">
        <v>42118</v>
      </c>
      <c r="BJ131" s="57"/>
      <c r="BK131" s="57"/>
      <c r="BL131" s="56"/>
      <c r="BM131" s="56" t="s">
        <v>2430</v>
      </c>
      <c r="BN131" s="56">
        <v>103098</v>
      </c>
      <c r="BO131" s="56"/>
      <c r="BP131" s="57">
        <v>42486</v>
      </c>
      <c r="BQ131" s="57"/>
      <c r="BR131" s="57"/>
      <c r="BS131" s="56"/>
      <c r="BT131" s="56" t="s">
        <v>2430</v>
      </c>
      <c r="BU131" s="56">
        <v>111688</v>
      </c>
      <c r="BV131" s="56"/>
      <c r="BW131" s="57">
        <v>42851</v>
      </c>
      <c r="BX131" s="57"/>
      <c r="BY131" s="57"/>
      <c r="BZ131" s="56"/>
      <c r="CA131" s="56" t="s">
        <v>2430</v>
      </c>
      <c r="CB131" s="40">
        <v>110895</v>
      </c>
      <c r="CD131" s="78">
        <v>43190</v>
      </c>
      <c r="CE131" s="62" t="s">
        <v>2415</v>
      </c>
      <c r="CH131" s="62" t="s">
        <v>2735</v>
      </c>
    </row>
    <row r="132" spans="1:86" x14ac:dyDescent="0.25">
      <c r="A132">
        <v>11237</v>
      </c>
      <c r="B132" t="s">
        <v>186</v>
      </c>
      <c r="C132"/>
      <c r="D132" s="40" t="s">
        <v>2413</v>
      </c>
      <c r="E132" s="58">
        <v>100</v>
      </c>
      <c r="F132" s="58"/>
      <c r="G132" s="40">
        <v>350</v>
      </c>
      <c r="H132" s="67" t="s">
        <v>2553</v>
      </c>
      <c r="J132" s="59"/>
      <c r="K132" s="59"/>
      <c r="L132" s="57"/>
      <c r="M132" s="57"/>
      <c r="N132" s="57"/>
      <c r="O132" s="60"/>
      <c r="P132" s="61"/>
      <c r="Q132" s="56"/>
      <c r="R132" s="56"/>
      <c r="S132" s="57"/>
      <c r="T132" s="57"/>
      <c r="U132" s="57"/>
      <c r="V132" s="56"/>
      <c r="W132" s="56"/>
      <c r="X132" s="56"/>
      <c r="Y132" s="56"/>
      <c r="Z132" s="57"/>
      <c r="AA132" s="57"/>
      <c r="AB132" s="57"/>
      <c r="AC132" s="56"/>
      <c r="AD132" s="56"/>
      <c r="AE132" s="56"/>
      <c r="AF132" s="56"/>
      <c r="AG132" s="57"/>
      <c r="AH132" s="57"/>
      <c r="AI132" s="57"/>
      <c r="AJ132" s="56"/>
      <c r="AK132" s="56"/>
      <c r="AL132" s="56"/>
      <c r="AM132" s="56"/>
      <c r="AN132" s="57"/>
      <c r="AO132" s="57"/>
      <c r="AP132" s="57"/>
      <c r="AQ132" s="56"/>
      <c r="AR132" s="56"/>
      <c r="AS132" s="56"/>
      <c r="AT132" s="56"/>
      <c r="AU132" s="57"/>
      <c r="AV132" s="57"/>
      <c r="AW132" s="57"/>
      <c r="AX132" s="56"/>
      <c r="AY132" s="56"/>
      <c r="AZ132" s="56"/>
      <c r="BA132" s="56"/>
      <c r="BB132" s="57"/>
      <c r="BC132" s="57"/>
      <c r="BD132" s="57"/>
      <c r="BE132" s="56"/>
      <c r="BF132" s="56"/>
      <c r="BG132" s="56"/>
      <c r="BH132" s="56"/>
      <c r="BI132" s="57"/>
      <c r="BJ132" s="57"/>
      <c r="BK132" s="57"/>
      <c r="BL132" s="56"/>
      <c r="BM132" s="56"/>
      <c r="BN132" s="56"/>
      <c r="BO132" s="56"/>
      <c r="BP132" s="57"/>
      <c r="BQ132" s="57"/>
      <c r="BR132" s="57"/>
      <c r="BS132" s="56"/>
      <c r="BT132" s="56"/>
      <c r="BU132" s="56"/>
      <c r="BV132" s="56"/>
      <c r="BW132" s="57"/>
      <c r="BX132" s="57"/>
      <c r="BY132" s="57"/>
      <c r="BZ132" s="56"/>
      <c r="CA132" s="56"/>
      <c r="CC132" s="40">
        <v>4</v>
      </c>
      <c r="CD132" s="10">
        <v>43190</v>
      </c>
    </row>
    <row r="133" spans="1:86" x14ac:dyDescent="0.25">
      <c r="A133">
        <v>1475</v>
      </c>
      <c r="B133" t="s">
        <v>188</v>
      </c>
      <c r="C133"/>
      <c r="D133" s="40" t="s">
        <v>2413</v>
      </c>
      <c r="E133" s="58">
        <v>50</v>
      </c>
      <c r="F133" s="58"/>
      <c r="G133" s="67">
        <v>90</v>
      </c>
      <c r="H133" s="67" t="s">
        <v>2554</v>
      </c>
      <c r="J133" s="59"/>
      <c r="K133" s="59"/>
      <c r="L133" s="57"/>
      <c r="M133" s="57"/>
      <c r="N133" s="57"/>
      <c r="O133" s="60"/>
      <c r="P133" s="61"/>
      <c r="Q133" s="56"/>
      <c r="R133" s="56"/>
      <c r="S133" s="57"/>
      <c r="T133" s="57"/>
      <c r="U133" s="57"/>
      <c r="V133" s="56"/>
      <c r="W133" s="56"/>
      <c r="X133" s="56"/>
      <c r="Y133" s="56"/>
      <c r="Z133" s="57"/>
      <c r="AA133" s="57"/>
      <c r="AB133" s="57"/>
      <c r="AC133" s="56"/>
      <c r="AD133" s="56"/>
      <c r="AE133" s="56"/>
      <c r="AF133" s="56"/>
      <c r="AG133" s="57"/>
      <c r="AH133" s="57"/>
      <c r="AI133" s="57"/>
      <c r="AJ133" s="56"/>
      <c r="AK133" s="56"/>
      <c r="AL133" s="56"/>
      <c r="AM133" s="56"/>
      <c r="AN133" s="57"/>
      <c r="AO133" s="57"/>
      <c r="AP133" s="57"/>
      <c r="AQ133" s="56"/>
      <c r="AR133" s="56"/>
      <c r="AS133" s="56"/>
      <c r="AT133" s="56"/>
      <c r="AU133" s="57"/>
      <c r="AV133" s="57"/>
      <c r="AW133" s="57"/>
      <c r="AX133" s="56"/>
      <c r="AY133" s="56"/>
      <c r="AZ133" s="56"/>
      <c r="BA133" s="56"/>
      <c r="BB133" s="57"/>
      <c r="BC133" s="57"/>
      <c r="BD133" s="57"/>
      <c r="BE133" s="56"/>
      <c r="BF133" s="56"/>
      <c r="BG133" s="56"/>
      <c r="BH133" s="56"/>
      <c r="BI133" s="57"/>
      <c r="BJ133" s="57"/>
      <c r="BK133" s="57"/>
      <c r="BL133" s="56"/>
      <c r="BM133" s="56"/>
      <c r="BN133" s="56"/>
      <c r="BO133" s="56"/>
      <c r="BP133" s="57"/>
      <c r="BQ133" s="57"/>
      <c r="BR133" s="57"/>
      <c r="BS133" s="56"/>
      <c r="BT133" s="56"/>
      <c r="BU133" s="56"/>
      <c r="BV133" s="56">
        <v>3</v>
      </c>
      <c r="BW133" s="57">
        <v>42825</v>
      </c>
      <c r="BX133" s="57"/>
      <c r="BY133" s="57"/>
      <c r="BZ133" s="56"/>
      <c r="CA133" s="56"/>
      <c r="CC133" s="40">
        <v>3</v>
      </c>
      <c r="CD133" s="10">
        <v>43190</v>
      </c>
    </row>
    <row r="134" spans="1:86" x14ac:dyDescent="0.25">
      <c r="A134">
        <v>8120</v>
      </c>
      <c r="B134" t="s">
        <v>189</v>
      </c>
      <c r="C134" t="s">
        <v>549</v>
      </c>
      <c r="D134" s="40" t="s">
        <v>2415</v>
      </c>
      <c r="E134" s="58"/>
      <c r="F134" s="58"/>
      <c r="J134" s="59"/>
      <c r="K134" s="59"/>
      <c r="L134" s="57"/>
      <c r="M134" s="57"/>
      <c r="N134" s="57"/>
      <c r="O134" s="60"/>
      <c r="P134" s="61"/>
      <c r="Q134" s="56"/>
      <c r="R134" s="56"/>
      <c r="S134" s="57"/>
      <c r="T134" s="57"/>
      <c r="U134" s="57"/>
      <c r="V134" s="56"/>
      <c r="W134" s="56"/>
      <c r="X134" s="56"/>
      <c r="Y134" s="56"/>
      <c r="Z134" s="57"/>
      <c r="AA134" s="57"/>
      <c r="AB134" s="57"/>
      <c r="AC134" s="56"/>
      <c r="AD134" s="56"/>
      <c r="AE134" s="56"/>
      <c r="AF134" s="56"/>
      <c r="AG134" s="57"/>
      <c r="AH134" s="57"/>
      <c r="AI134" s="57"/>
      <c r="AJ134" s="56"/>
      <c r="AK134" s="56"/>
      <c r="AL134" s="56"/>
      <c r="AM134" s="56"/>
      <c r="AN134" s="57"/>
      <c r="AO134" s="57"/>
      <c r="AP134" s="57"/>
      <c r="AQ134" s="56"/>
      <c r="AR134" s="56"/>
      <c r="AS134" s="56"/>
      <c r="AT134" s="56"/>
      <c r="AU134" s="57"/>
      <c r="AV134" s="57"/>
      <c r="AW134" s="57"/>
      <c r="AX134" s="56"/>
      <c r="AY134" s="56"/>
      <c r="AZ134" s="56"/>
      <c r="BA134" s="56"/>
      <c r="BB134" s="57"/>
      <c r="BC134" s="57"/>
      <c r="BD134" s="57"/>
      <c r="BE134" s="56"/>
      <c r="BF134" s="56"/>
      <c r="BG134" s="56">
        <v>39000</v>
      </c>
      <c r="BH134" s="56"/>
      <c r="BI134" s="57">
        <v>42459</v>
      </c>
      <c r="BJ134" s="57"/>
      <c r="BK134" s="57"/>
      <c r="BL134" s="56" t="s">
        <v>2555</v>
      </c>
      <c r="BM134" s="56" t="s">
        <v>1171</v>
      </c>
      <c r="BN134" s="56"/>
      <c r="BO134" s="56"/>
      <c r="BP134" s="57"/>
      <c r="BQ134" s="57"/>
      <c r="BR134" s="57"/>
      <c r="BS134" s="56"/>
      <c r="BT134" s="56"/>
      <c r="BU134" s="56"/>
      <c r="BV134" s="56"/>
      <c r="BW134" s="57"/>
      <c r="BX134" s="57"/>
      <c r="BY134" s="57"/>
      <c r="BZ134" s="56"/>
      <c r="CA134" s="56"/>
    </row>
    <row r="135" spans="1:86" x14ac:dyDescent="0.25">
      <c r="A135">
        <v>9059</v>
      </c>
      <c r="B135" t="s">
        <v>191</v>
      </c>
      <c r="C135"/>
      <c r="D135" s="40" t="s">
        <v>2413</v>
      </c>
      <c r="E135" s="58">
        <v>100</v>
      </c>
      <c r="F135" s="58"/>
      <c r="G135" s="40">
        <v>250</v>
      </c>
      <c r="J135" s="59"/>
      <c r="K135" s="59"/>
      <c r="L135" s="57"/>
      <c r="M135" s="57"/>
      <c r="N135" s="57"/>
      <c r="O135" s="60"/>
      <c r="P135" s="61"/>
      <c r="Q135" s="56"/>
      <c r="R135" s="56"/>
      <c r="S135" s="57"/>
      <c r="T135" s="57"/>
      <c r="U135" s="57"/>
      <c r="V135" s="56"/>
      <c r="W135" s="56"/>
      <c r="X135" s="56"/>
      <c r="Y135" s="56"/>
      <c r="Z135" s="57"/>
      <c r="AA135" s="57"/>
      <c r="AB135" s="57"/>
      <c r="AC135" s="56"/>
      <c r="AD135" s="56"/>
      <c r="AE135" s="56"/>
      <c r="AF135" s="56"/>
      <c r="AG135" s="57"/>
      <c r="AH135" s="57"/>
      <c r="AI135" s="57"/>
      <c r="AJ135" s="56"/>
      <c r="AK135" s="56"/>
      <c r="AL135" s="56"/>
      <c r="AM135" s="56"/>
      <c r="AN135" s="57"/>
      <c r="AO135" s="57"/>
      <c r="AP135" s="57"/>
      <c r="AQ135" s="56"/>
      <c r="AR135" s="56"/>
      <c r="AS135" s="56"/>
      <c r="AT135" s="56"/>
      <c r="AU135" s="57"/>
      <c r="AV135" s="57"/>
      <c r="AW135" s="57"/>
      <c r="AX135" s="56"/>
      <c r="AY135" s="56"/>
      <c r="AZ135" s="56"/>
      <c r="BA135" s="56"/>
      <c r="BB135" s="57"/>
      <c r="BC135" s="57"/>
      <c r="BD135" s="57"/>
      <c r="BE135" s="56"/>
      <c r="BF135" s="56"/>
      <c r="BG135" s="56"/>
      <c r="BH135" s="56"/>
      <c r="BI135" s="57"/>
      <c r="BJ135" s="57"/>
      <c r="BK135" s="57"/>
      <c r="BL135" s="56"/>
      <c r="BM135" s="56"/>
      <c r="BN135" s="56"/>
      <c r="BO135" s="56"/>
      <c r="BP135" s="57"/>
      <c r="BQ135" s="57"/>
      <c r="BR135" s="57"/>
      <c r="BS135" s="56"/>
      <c r="BT135" s="56"/>
      <c r="BU135" s="56">
        <v>120</v>
      </c>
      <c r="BV135" s="56"/>
      <c r="BW135" s="57">
        <v>42825</v>
      </c>
      <c r="BX135" s="82" t="s">
        <v>2413</v>
      </c>
      <c r="BY135" s="57"/>
      <c r="BZ135" s="56"/>
      <c r="CA135" s="56"/>
      <c r="CB135" s="40">
        <v>180</v>
      </c>
      <c r="CD135" s="78">
        <v>43190</v>
      </c>
      <c r="CE135" s="62" t="s">
        <v>2413</v>
      </c>
      <c r="CH135" s="62" t="s">
        <v>3278</v>
      </c>
    </row>
    <row r="136" spans="1:86" x14ac:dyDescent="0.25">
      <c r="A136">
        <v>1521</v>
      </c>
      <c r="B136" t="s">
        <v>192</v>
      </c>
      <c r="C136" t="s">
        <v>549</v>
      </c>
      <c r="D136" s="62" t="s">
        <v>2415</v>
      </c>
      <c r="E136" s="58"/>
      <c r="F136" s="58"/>
      <c r="J136" s="59"/>
      <c r="K136" s="59"/>
      <c r="L136" s="57"/>
      <c r="M136" s="57"/>
      <c r="N136" s="57"/>
      <c r="O136" s="60"/>
      <c r="P136" s="63"/>
      <c r="Q136" s="56"/>
      <c r="R136" s="56"/>
      <c r="S136" s="57"/>
      <c r="T136" s="57"/>
      <c r="U136" s="57"/>
      <c r="V136" s="56"/>
      <c r="W136" s="56"/>
      <c r="X136" s="56"/>
      <c r="Y136" s="56"/>
      <c r="Z136" s="57"/>
      <c r="AA136" s="57"/>
      <c r="AB136" s="57"/>
      <c r="AC136" s="56"/>
      <c r="AD136" s="56"/>
      <c r="AE136" s="56"/>
      <c r="AF136" s="56"/>
      <c r="AG136" s="57"/>
      <c r="AH136" s="57"/>
      <c r="AI136" s="57"/>
      <c r="AJ136" s="56"/>
      <c r="AK136" s="56"/>
      <c r="AL136" s="56"/>
      <c r="AM136" s="56"/>
      <c r="AN136" s="57"/>
      <c r="AO136" s="57"/>
      <c r="AP136" s="57"/>
      <c r="AQ136" s="56"/>
      <c r="AR136" s="56"/>
      <c r="AS136" s="56"/>
      <c r="AT136" s="56"/>
      <c r="AU136" s="57"/>
      <c r="AV136" s="57"/>
      <c r="AW136" s="57"/>
      <c r="AX136" s="56"/>
      <c r="AY136" s="56"/>
      <c r="AZ136" s="56"/>
      <c r="BA136" s="56"/>
      <c r="BB136" s="57"/>
      <c r="BC136" s="57"/>
      <c r="BD136" s="57"/>
      <c r="BE136" s="56"/>
      <c r="BF136" s="56"/>
      <c r="BG136" s="56">
        <v>79200</v>
      </c>
      <c r="BH136" s="56"/>
      <c r="BI136" s="57">
        <v>42551</v>
      </c>
      <c r="BJ136" s="57"/>
      <c r="BK136" s="57"/>
      <c r="BL136" s="56" t="s">
        <v>1172</v>
      </c>
      <c r="BM136" s="56" t="s">
        <v>2556</v>
      </c>
      <c r="BN136" s="56">
        <v>83520</v>
      </c>
      <c r="BO136" s="56"/>
      <c r="BP136" s="57">
        <v>42916</v>
      </c>
      <c r="BQ136" s="57"/>
      <c r="BR136" s="57"/>
      <c r="BS136" s="56" t="s">
        <v>1172</v>
      </c>
      <c r="BT136" s="56" t="s">
        <v>2557</v>
      </c>
      <c r="BU136" s="56">
        <v>86450</v>
      </c>
      <c r="BV136" s="56"/>
      <c r="BW136" s="57">
        <v>43100</v>
      </c>
      <c r="BX136" s="82" t="s">
        <v>2415</v>
      </c>
      <c r="BY136" s="57"/>
      <c r="BZ136" t="s">
        <v>1172</v>
      </c>
      <c r="CA136" s="80" t="s">
        <v>2802</v>
      </c>
    </row>
    <row r="137" spans="1:86" x14ac:dyDescent="0.25">
      <c r="A137">
        <v>1522</v>
      </c>
      <c r="B137" t="s">
        <v>194</v>
      </c>
      <c r="C137" t="s">
        <v>549</v>
      </c>
      <c r="D137" s="40" t="s">
        <v>2413</v>
      </c>
      <c r="E137" s="58">
        <v>10</v>
      </c>
      <c r="F137" s="58"/>
      <c r="J137" s="59"/>
      <c r="K137" s="59"/>
      <c r="L137" s="57"/>
      <c r="M137" s="57"/>
      <c r="N137" s="57"/>
      <c r="O137" s="60"/>
      <c r="P137" s="61"/>
      <c r="Q137" s="56"/>
      <c r="R137" s="56"/>
      <c r="S137" s="57"/>
      <c r="T137" s="57"/>
      <c r="U137" s="57"/>
      <c r="V137" s="56"/>
      <c r="W137" s="56"/>
      <c r="X137" s="56"/>
      <c r="Y137" s="56"/>
      <c r="Z137" s="57"/>
      <c r="AA137" s="57"/>
      <c r="AB137" s="57"/>
      <c r="AC137" s="56"/>
      <c r="AD137" s="56"/>
      <c r="AE137" s="56"/>
      <c r="AF137" s="56"/>
      <c r="AG137" s="57"/>
      <c r="AH137" s="57"/>
      <c r="AI137" s="57"/>
      <c r="AJ137" s="56"/>
      <c r="AK137" s="56"/>
      <c r="AL137" s="56"/>
      <c r="AM137" s="56"/>
      <c r="AN137" s="57"/>
      <c r="AO137" s="57"/>
      <c r="AP137" s="57"/>
      <c r="AQ137" s="56"/>
      <c r="AR137" s="56"/>
      <c r="AS137" s="56"/>
      <c r="AT137" s="56"/>
      <c r="AU137" s="57"/>
      <c r="AV137" s="57"/>
      <c r="AW137" s="57"/>
      <c r="AX137" s="56"/>
      <c r="AY137" s="56"/>
      <c r="AZ137" s="56"/>
      <c r="BA137" s="56"/>
      <c r="BB137" s="57"/>
      <c r="BC137" s="57"/>
      <c r="BD137" s="57"/>
      <c r="BE137" s="56"/>
      <c r="BF137" s="56"/>
      <c r="BG137" s="56">
        <v>20459.75</v>
      </c>
      <c r="BH137" s="56"/>
      <c r="BI137" s="57">
        <v>42228</v>
      </c>
      <c r="BJ137" s="57"/>
      <c r="BK137" s="57"/>
      <c r="BL137" s="56"/>
      <c r="BM137" s="56" t="s">
        <v>2558</v>
      </c>
      <c r="BN137" s="56">
        <v>16373</v>
      </c>
      <c r="BO137" s="56"/>
      <c r="BP137" s="57">
        <v>42955</v>
      </c>
      <c r="BQ137" s="57"/>
      <c r="BR137" s="57"/>
      <c r="BS137" s="56"/>
      <c r="BT137" s="56" t="s">
        <v>2414</v>
      </c>
      <c r="BU137" s="56"/>
      <c r="BV137" s="56"/>
      <c r="BW137" s="57"/>
      <c r="BX137" s="82"/>
      <c r="BY137" s="57"/>
      <c r="BZ137" s="56"/>
      <c r="CA137" s="80"/>
      <c r="CB137" s="56">
        <v>18023.91</v>
      </c>
      <c r="CD137" s="57">
        <v>43281</v>
      </c>
      <c r="CE137" s="82" t="s">
        <v>2415</v>
      </c>
      <c r="CH137" s="80" t="s">
        <v>2803</v>
      </c>
    </row>
    <row r="138" spans="1:86" x14ac:dyDescent="0.25">
      <c r="A138">
        <v>1531</v>
      </c>
      <c r="B138" t="s">
        <v>196</v>
      </c>
      <c r="C138" t="s">
        <v>549</v>
      </c>
      <c r="D138" s="62" t="s">
        <v>2415</v>
      </c>
      <c r="E138" s="58"/>
      <c r="F138" s="58"/>
      <c r="J138" s="59">
        <v>24960.054</v>
      </c>
      <c r="K138" s="59"/>
      <c r="L138" s="57">
        <v>39583</v>
      </c>
      <c r="M138" s="57"/>
      <c r="N138" s="57"/>
      <c r="O138" s="60"/>
      <c r="P138" s="63" t="s">
        <v>2417</v>
      </c>
      <c r="Q138" s="56">
        <v>21389.379000000001</v>
      </c>
      <c r="R138" s="56"/>
      <c r="S138" s="57">
        <v>39947</v>
      </c>
      <c r="T138" s="57"/>
      <c r="U138" s="57"/>
      <c r="V138" s="56"/>
      <c r="W138" s="56" t="s">
        <v>2417</v>
      </c>
      <c r="X138" s="56">
        <v>11418.553</v>
      </c>
      <c r="Y138" s="56"/>
      <c r="Z138" s="57">
        <v>40312</v>
      </c>
      <c r="AA138" s="57"/>
      <c r="AB138" s="57"/>
      <c r="AC138" s="56"/>
      <c r="AD138" s="56" t="s">
        <v>2417</v>
      </c>
      <c r="AE138" s="56">
        <v>21966.91</v>
      </c>
      <c r="AF138" s="56"/>
      <c r="AG138" s="57">
        <v>40676</v>
      </c>
      <c r="AH138" s="57"/>
      <c r="AI138" s="57"/>
      <c r="AJ138" s="56"/>
      <c r="AK138" s="56" t="s">
        <v>2417</v>
      </c>
      <c r="AL138" s="56">
        <v>16533.387999999999</v>
      </c>
      <c r="AM138" s="56"/>
      <c r="AN138" s="57">
        <v>41044</v>
      </c>
      <c r="AO138" s="57"/>
      <c r="AP138" s="57"/>
      <c r="AQ138" s="56"/>
      <c r="AR138" s="56" t="s">
        <v>2417</v>
      </c>
      <c r="AS138" s="56">
        <v>13288.483</v>
      </c>
      <c r="AT138" s="56"/>
      <c r="AU138" s="57">
        <v>41408</v>
      </c>
      <c r="AV138" s="57"/>
      <c r="AW138" s="57"/>
      <c r="AX138" s="56"/>
      <c r="AY138" s="56" t="s">
        <v>2417</v>
      </c>
      <c r="AZ138" s="56">
        <v>14985.281999999999</v>
      </c>
      <c r="BA138" s="56"/>
      <c r="BB138" s="57">
        <v>41773</v>
      </c>
      <c r="BC138" s="57"/>
      <c r="BD138" s="57"/>
      <c r="BE138" s="56"/>
      <c r="BF138" s="56" t="s">
        <v>2417</v>
      </c>
      <c r="BG138" s="56">
        <v>12111.123</v>
      </c>
      <c r="BH138" s="56"/>
      <c r="BI138" s="57">
        <v>42138</v>
      </c>
      <c r="BJ138" s="57"/>
      <c r="BK138" s="57"/>
      <c r="BL138" s="56"/>
      <c r="BM138" s="56" t="s">
        <v>2417</v>
      </c>
      <c r="BN138" s="56">
        <v>17767.819</v>
      </c>
      <c r="BO138" s="56"/>
      <c r="BP138" s="57">
        <v>42503</v>
      </c>
      <c r="BQ138" s="57"/>
      <c r="BR138" s="57"/>
      <c r="BS138" s="56"/>
      <c r="BT138" s="56" t="s">
        <v>2417</v>
      </c>
      <c r="BU138" s="56">
        <v>16455.081999999999</v>
      </c>
      <c r="BV138" s="56"/>
      <c r="BW138" s="57">
        <v>42867</v>
      </c>
      <c r="BX138" s="57"/>
      <c r="BY138" s="57"/>
      <c r="BZ138" s="56"/>
      <c r="CA138" s="56" t="s">
        <v>2417</v>
      </c>
      <c r="CB138" s="40">
        <v>21603.366999999998</v>
      </c>
      <c r="CD138" s="10">
        <v>43190</v>
      </c>
      <c r="CE138" s="62" t="s">
        <v>2415</v>
      </c>
      <c r="CH138" s="62" t="s">
        <v>2735</v>
      </c>
    </row>
    <row r="139" spans="1:86" x14ac:dyDescent="0.25">
      <c r="A139">
        <v>1554</v>
      </c>
      <c r="B139" t="s">
        <v>198</v>
      </c>
      <c r="C139" t="s">
        <v>549</v>
      </c>
      <c r="D139" s="40" t="s">
        <v>2415</v>
      </c>
      <c r="E139" s="58"/>
      <c r="F139" s="58"/>
      <c r="J139" s="59">
        <v>73592</v>
      </c>
      <c r="K139" s="59"/>
      <c r="L139" s="57">
        <v>39577</v>
      </c>
      <c r="M139" s="57"/>
      <c r="N139" s="57"/>
      <c r="O139" s="60"/>
      <c r="P139" s="61" t="s">
        <v>2430</v>
      </c>
      <c r="Q139" s="56">
        <v>73118</v>
      </c>
      <c r="R139" s="56"/>
      <c r="S139" s="57">
        <v>39946</v>
      </c>
      <c r="T139" s="57"/>
      <c r="U139" s="57"/>
      <c r="V139" s="56"/>
      <c r="W139" s="56" t="s">
        <v>2430</v>
      </c>
      <c r="X139" s="56">
        <v>53515</v>
      </c>
      <c r="Y139" s="56"/>
      <c r="Z139" s="57">
        <v>40310</v>
      </c>
      <c r="AA139" s="57"/>
      <c r="AB139" s="57"/>
      <c r="AC139" s="56"/>
      <c r="AD139" s="56" t="s">
        <v>2430</v>
      </c>
      <c r="AE139" s="56">
        <v>61097</v>
      </c>
      <c r="AF139" s="56"/>
      <c r="AG139" s="57">
        <v>40675</v>
      </c>
      <c r="AH139" s="57"/>
      <c r="AI139" s="57"/>
      <c r="AJ139" s="56"/>
      <c r="AK139" s="56" t="s">
        <v>2430</v>
      </c>
      <c r="AL139" s="56">
        <v>68502</v>
      </c>
      <c r="AM139" s="56"/>
      <c r="AN139" s="57">
        <v>41040</v>
      </c>
      <c r="AO139" s="57"/>
      <c r="AP139" s="57"/>
      <c r="AQ139" s="56"/>
      <c r="AR139" s="56" t="s">
        <v>2430</v>
      </c>
      <c r="AS139" s="56">
        <v>66718</v>
      </c>
      <c r="AT139" s="56"/>
      <c r="AU139" s="57">
        <v>41404</v>
      </c>
      <c r="AV139" s="57"/>
      <c r="AW139" s="57"/>
      <c r="AX139" s="56"/>
      <c r="AY139" s="56" t="s">
        <v>2430</v>
      </c>
      <c r="AZ139" s="56">
        <v>62096</v>
      </c>
      <c r="BA139" s="56"/>
      <c r="BB139" s="57">
        <v>41772</v>
      </c>
      <c r="BC139" s="57"/>
      <c r="BD139" s="57"/>
      <c r="BE139" s="56"/>
      <c r="BF139" s="56" t="s">
        <v>2430</v>
      </c>
      <c r="BG139" s="56">
        <v>68741</v>
      </c>
      <c r="BH139" s="56"/>
      <c r="BI139" s="57">
        <v>42136</v>
      </c>
      <c r="BJ139" s="57"/>
      <c r="BK139" s="57"/>
      <c r="BL139" s="56"/>
      <c r="BM139" s="56" t="s">
        <v>2430</v>
      </c>
      <c r="BN139" s="56">
        <v>78719</v>
      </c>
      <c r="BO139" s="56"/>
      <c r="BP139" s="57">
        <v>42501</v>
      </c>
      <c r="BQ139" s="57"/>
      <c r="BR139" s="57"/>
      <c r="BS139" s="56"/>
      <c r="BT139" s="56" t="s">
        <v>2430</v>
      </c>
      <c r="BU139" s="56">
        <v>75689</v>
      </c>
      <c r="BV139" s="56"/>
      <c r="BW139" s="57">
        <v>42866</v>
      </c>
      <c r="BX139" s="57"/>
      <c r="BY139" s="57"/>
      <c r="BZ139" s="56" t="s">
        <v>2559</v>
      </c>
      <c r="CA139" s="56" t="s">
        <v>2560</v>
      </c>
      <c r="CB139" s="40">
        <v>62100</v>
      </c>
      <c r="CC139" s="10"/>
      <c r="CD139" s="10">
        <v>43190</v>
      </c>
      <c r="CE139" s="62" t="s">
        <v>2415</v>
      </c>
      <c r="CH139" s="62" t="s">
        <v>694</v>
      </c>
    </row>
    <row r="140" spans="1:86" x14ac:dyDescent="0.25">
      <c r="A140">
        <v>1660</v>
      </c>
      <c r="B140" t="s">
        <v>200</v>
      </c>
      <c r="C140" t="s">
        <v>549</v>
      </c>
      <c r="D140" s="40" t="s">
        <v>2415</v>
      </c>
      <c r="E140" s="58"/>
      <c r="F140" s="58"/>
      <c r="J140" s="59"/>
      <c r="K140" s="59"/>
      <c r="L140" s="57"/>
      <c r="M140" s="57"/>
      <c r="N140" s="57"/>
      <c r="O140" s="60"/>
      <c r="P140" s="61"/>
      <c r="Q140" s="56"/>
      <c r="R140" s="56"/>
      <c r="S140" s="57"/>
      <c r="T140" s="57"/>
      <c r="U140" s="57"/>
      <c r="V140" s="56"/>
      <c r="W140" s="56"/>
      <c r="X140" s="56"/>
      <c r="Y140" s="56"/>
      <c r="Z140" s="57"/>
      <c r="AA140" s="57"/>
      <c r="AB140" s="57"/>
      <c r="AC140" s="56"/>
      <c r="AD140" s="56"/>
      <c r="AE140" s="56"/>
      <c r="AF140" s="56"/>
      <c r="AG140" s="57"/>
      <c r="AH140" s="57"/>
      <c r="AI140" s="57"/>
      <c r="AJ140" s="56"/>
      <c r="AK140" s="56"/>
      <c r="AL140" s="56">
        <v>7266</v>
      </c>
      <c r="AM140" s="56"/>
      <c r="AN140" s="57">
        <v>41044</v>
      </c>
      <c r="AO140" s="57"/>
      <c r="AP140" s="57"/>
      <c r="AQ140" s="56" t="s">
        <v>1199</v>
      </c>
      <c r="AR140" s="56" t="s">
        <v>2561</v>
      </c>
      <c r="AS140" s="56">
        <v>4577</v>
      </c>
      <c r="AT140" s="56"/>
      <c r="AU140" s="57">
        <v>41408</v>
      </c>
      <c r="AV140" s="57"/>
      <c r="AW140" s="57"/>
      <c r="AX140" s="56" t="s">
        <v>1199</v>
      </c>
      <c r="AY140" s="56" t="s">
        <v>2561</v>
      </c>
      <c r="AZ140" s="56">
        <v>5502</v>
      </c>
      <c r="BA140" s="56"/>
      <c r="BB140" s="57">
        <v>41773</v>
      </c>
      <c r="BC140" s="57"/>
      <c r="BD140" s="57"/>
      <c r="BE140" s="56" t="s">
        <v>1199</v>
      </c>
      <c r="BF140" s="56" t="s">
        <v>2561</v>
      </c>
      <c r="BG140" s="56">
        <v>3831</v>
      </c>
      <c r="BH140" s="56"/>
      <c r="BI140" s="57">
        <v>42138</v>
      </c>
      <c r="BJ140" s="57"/>
      <c r="BK140" s="57"/>
      <c r="BL140" s="56" t="s">
        <v>1199</v>
      </c>
      <c r="BM140" s="56" t="s">
        <v>2561</v>
      </c>
      <c r="BN140" s="56">
        <v>6325</v>
      </c>
      <c r="BO140" s="56"/>
      <c r="BP140" s="57">
        <v>42502</v>
      </c>
      <c r="BQ140" s="57"/>
      <c r="BR140" s="57"/>
      <c r="BS140" s="56" t="s">
        <v>1199</v>
      </c>
      <c r="BT140" s="56" t="s">
        <v>2561</v>
      </c>
      <c r="BU140" s="56">
        <v>3920</v>
      </c>
      <c r="BV140" s="56"/>
      <c r="BW140" s="57">
        <v>42866</v>
      </c>
      <c r="BX140" s="57"/>
      <c r="BY140" s="57"/>
      <c r="BZ140" s="56" t="s">
        <v>2562</v>
      </c>
      <c r="CA140" s="80" t="s">
        <v>2563</v>
      </c>
      <c r="CB140" s="40">
        <v>4433</v>
      </c>
      <c r="CD140" s="10">
        <v>43190</v>
      </c>
      <c r="CE140" s="62" t="s">
        <v>2413</v>
      </c>
      <c r="CH140" s="80" t="s">
        <v>2804</v>
      </c>
    </row>
    <row r="141" spans="1:86" x14ac:dyDescent="0.25">
      <c r="A141">
        <v>9044</v>
      </c>
      <c r="B141" t="s">
        <v>202</v>
      </c>
      <c r="C141"/>
      <c r="D141" s="40" t="s">
        <v>2413</v>
      </c>
      <c r="E141" s="58"/>
      <c r="F141" s="58"/>
      <c r="I141" s="40" t="s">
        <v>2564</v>
      </c>
      <c r="J141" s="59"/>
      <c r="K141" s="59"/>
      <c r="L141" s="57"/>
      <c r="M141" s="57"/>
      <c r="N141" s="57"/>
      <c r="O141" s="60"/>
      <c r="P141" s="61"/>
      <c r="Q141" s="56"/>
      <c r="R141" s="56"/>
      <c r="S141" s="57"/>
      <c r="T141" s="57"/>
      <c r="U141" s="57"/>
      <c r="V141" s="56"/>
      <c r="W141" s="56"/>
      <c r="X141" s="56"/>
      <c r="Y141" s="56"/>
      <c r="Z141" s="57"/>
      <c r="AA141" s="57"/>
      <c r="AB141" s="57"/>
      <c r="AC141" s="56"/>
      <c r="AD141" s="56"/>
      <c r="AE141" s="56"/>
      <c r="AF141" s="56"/>
      <c r="AG141" s="57"/>
      <c r="AH141" s="57"/>
      <c r="AI141" s="57"/>
      <c r="AJ141" s="56"/>
      <c r="AK141" s="56"/>
      <c r="AL141" s="56"/>
      <c r="AM141" s="56"/>
      <c r="AN141" s="57"/>
      <c r="AO141" s="57"/>
      <c r="AP141" s="57"/>
      <c r="AQ141" s="56"/>
      <c r="AR141" s="56"/>
      <c r="AS141" s="56"/>
      <c r="AT141" s="56"/>
      <c r="AU141" s="57"/>
      <c r="AV141" s="57"/>
      <c r="AW141" s="57"/>
      <c r="AX141" s="56"/>
      <c r="AY141" s="56"/>
      <c r="AZ141" s="56"/>
      <c r="BA141" s="56"/>
      <c r="BB141" s="57"/>
      <c r="BC141" s="57"/>
      <c r="BD141" s="57"/>
      <c r="BE141" s="56"/>
      <c r="BF141" s="56"/>
      <c r="BG141" s="56"/>
      <c r="BH141" s="56"/>
      <c r="BI141" s="57"/>
      <c r="BJ141" s="57"/>
      <c r="BK141" s="57"/>
      <c r="BL141" s="56"/>
      <c r="BM141" s="56"/>
      <c r="BN141" s="56"/>
      <c r="BO141" s="80">
        <v>4</v>
      </c>
      <c r="BP141" s="57"/>
      <c r="BQ141" s="57"/>
      <c r="BR141" s="57"/>
      <c r="BS141" s="56"/>
      <c r="BT141" s="56"/>
      <c r="BU141" s="56"/>
      <c r="BV141" s="56"/>
      <c r="BW141" s="57"/>
      <c r="BX141" s="57"/>
      <c r="BY141" s="57"/>
      <c r="BZ141" s="56"/>
      <c r="CA141" s="56"/>
      <c r="CC141" s="40">
        <v>4</v>
      </c>
      <c r="CD141" s="78">
        <v>43190</v>
      </c>
    </row>
    <row r="142" spans="1:86" x14ac:dyDescent="0.25">
      <c r="A142">
        <v>838</v>
      </c>
      <c r="B142" t="s">
        <v>203</v>
      </c>
      <c r="C142" t="s">
        <v>463</v>
      </c>
      <c r="D142" s="40" t="s">
        <v>2415</v>
      </c>
      <c r="E142" s="58"/>
      <c r="F142" s="58"/>
      <c r="J142" s="59"/>
      <c r="K142" s="59"/>
      <c r="L142" s="57"/>
      <c r="M142" s="57"/>
      <c r="N142" s="57"/>
      <c r="O142" s="60"/>
      <c r="P142" s="61"/>
      <c r="Q142" s="56"/>
      <c r="R142" s="56"/>
      <c r="S142" s="57"/>
      <c r="T142" s="57"/>
      <c r="U142" s="57"/>
      <c r="V142" s="56"/>
      <c r="W142" s="56"/>
      <c r="X142" s="56"/>
      <c r="Y142" s="56"/>
      <c r="Z142" s="57"/>
      <c r="AA142" s="57"/>
      <c r="AB142" s="57"/>
      <c r="AC142" s="56"/>
      <c r="AD142" s="56"/>
      <c r="AE142" s="56">
        <v>741</v>
      </c>
      <c r="AF142" s="56"/>
      <c r="AG142" s="57">
        <v>41365</v>
      </c>
      <c r="AH142" s="57"/>
      <c r="AI142" s="57"/>
      <c r="AJ142" s="56" t="s">
        <v>2565</v>
      </c>
      <c r="AK142" s="56"/>
      <c r="AL142" s="56"/>
      <c r="AM142" s="56"/>
      <c r="AN142" s="57"/>
      <c r="AO142" s="57"/>
      <c r="AP142" s="57"/>
      <c r="AQ142" s="56"/>
      <c r="AR142" s="56"/>
      <c r="AS142" s="56"/>
      <c r="AT142" s="56"/>
      <c r="AU142" s="57"/>
      <c r="AV142" s="57"/>
      <c r="AW142" s="57"/>
      <c r="AX142" s="56"/>
      <c r="AY142" s="56"/>
      <c r="AZ142" s="56"/>
      <c r="BA142" s="56"/>
      <c r="BB142" s="57"/>
      <c r="BC142" s="57"/>
      <c r="BD142" s="57"/>
      <c r="BE142" s="56"/>
      <c r="BF142" s="56"/>
      <c r="BG142" s="56"/>
      <c r="BH142" s="56"/>
      <c r="BI142" s="57"/>
      <c r="BJ142" s="57"/>
      <c r="BK142" s="57"/>
      <c r="BL142" s="56"/>
      <c r="BM142" s="56"/>
      <c r="BN142" s="56"/>
      <c r="BO142" s="56"/>
      <c r="BP142" s="57"/>
      <c r="BQ142" s="57"/>
      <c r="BR142" s="57"/>
      <c r="BS142" s="56"/>
      <c r="BT142" s="56"/>
      <c r="BU142" s="56"/>
      <c r="BV142" s="56">
        <v>4</v>
      </c>
      <c r="BW142" s="57">
        <v>42825</v>
      </c>
      <c r="BX142" s="57"/>
      <c r="BY142" s="57"/>
      <c r="BZ142" s="56"/>
      <c r="CA142" s="56"/>
    </row>
    <row r="143" spans="1:86" x14ac:dyDescent="0.25">
      <c r="A143">
        <v>1796</v>
      </c>
      <c r="B143" t="s">
        <v>205</v>
      </c>
      <c r="C143" t="s">
        <v>549</v>
      </c>
      <c r="D143" s="40" t="s">
        <v>2415</v>
      </c>
      <c r="E143" s="58">
        <v>50</v>
      </c>
      <c r="F143" s="58"/>
      <c r="J143" s="59"/>
      <c r="K143" s="59"/>
      <c r="L143" s="57"/>
      <c r="M143" s="57"/>
      <c r="N143" s="57"/>
      <c r="O143" s="60"/>
      <c r="P143" s="61"/>
      <c r="Q143" s="56"/>
      <c r="R143" s="56"/>
      <c r="S143" s="57"/>
      <c r="T143" s="57"/>
      <c r="U143" s="57"/>
      <c r="V143" s="56"/>
      <c r="W143" s="56"/>
      <c r="X143" s="56"/>
      <c r="Y143" s="56"/>
      <c r="Z143" s="57"/>
      <c r="AA143" s="57"/>
      <c r="AB143" s="57"/>
      <c r="AC143" s="56"/>
      <c r="AD143" s="56"/>
      <c r="AE143" s="56"/>
      <c r="AF143" s="56"/>
      <c r="AG143" s="57"/>
      <c r="AH143" s="57"/>
      <c r="AI143" s="57"/>
      <c r="AJ143" s="56"/>
      <c r="AK143" s="56"/>
      <c r="AL143" s="56"/>
      <c r="AM143" s="56"/>
      <c r="AN143" s="57"/>
      <c r="AO143" s="57"/>
      <c r="AP143" s="57"/>
      <c r="AQ143" s="56"/>
      <c r="AR143" s="56"/>
      <c r="AS143" s="56"/>
      <c r="AT143" s="56"/>
      <c r="AU143" s="57"/>
      <c r="AV143" s="57"/>
      <c r="AW143" s="57"/>
      <c r="AX143" s="56"/>
      <c r="AY143" s="56"/>
      <c r="AZ143" s="56">
        <v>180197</v>
      </c>
      <c r="BA143" s="56"/>
      <c r="BB143" s="57">
        <v>41767</v>
      </c>
      <c r="BC143" s="57"/>
      <c r="BD143" s="57"/>
      <c r="BE143" s="56" t="s">
        <v>2566</v>
      </c>
      <c r="BF143" s="56" t="s">
        <v>2567</v>
      </c>
      <c r="BG143" s="56">
        <v>179988</v>
      </c>
      <c r="BH143" s="56"/>
      <c r="BI143" s="57">
        <v>42132</v>
      </c>
      <c r="BJ143" s="57"/>
      <c r="BK143" s="57"/>
      <c r="BL143" s="56" t="s">
        <v>2566</v>
      </c>
      <c r="BM143" s="56" t="s">
        <v>2567</v>
      </c>
      <c r="BN143" s="56">
        <v>183324</v>
      </c>
      <c r="BO143" s="56"/>
      <c r="BP143" s="57">
        <v>42502</v>
      </c>
      <c r="BQ143" s="57"/>
      <c r="BR143" s="57"/>
      <c r="BS143" s="56" t="s">
        <v>2566</v>
      </c>
      <c r="BT143" s="56" t="s">
        <v>2567</v>
      </c>
      <c r="BU143" s="56">
        <v>186113</v>
      </c>
      <c r="BV143" s="56"/>
      <c r="BW143" s="57">
        <v>42865</v>
      </c>
      <c r="BX143" s="57"/>
      <c r="BY143" s="57"/>
      <c r="BZ143" s="56" t="s">
        <v>2566</v>
      </c>
      <c r="CA143" s="56" t="s">
        <v>2567</v>
      </c>
      <c r="CB143" s="40">
        <v>238256</v>
      </c>
      <c r="CD143" s="10">
        <v>43190</v>
      </c>
      <c r="CE143" s="62" t="s">
        <v>2415</v>
      </c>
      <c r="CH143" s="62" t="s">
        <v>2805</v>
      </c>
    </row>
    <row r="144" spans="1:86" x14ac:dyDescent="0.25">
      <c r="A144">
        <v>8175</v>
      </c>
      <c r="B144" t="s">
        <v>207</v>
      </c>
      <c r="C144" t="s">
        <v>549</v>
      </c>
      <c r="D144" s="62" t="s">
        <v>2415</v>
      </c>
      <c r="E144" s="58"/>
      <c r="F144" s="58"/>
      <c r="J144" s="59">
        <v>47272</v>
      </c>
      <c r="K144" s="59"/>
      <c r="L144" s="57">
        <v>39582</v>
      </c>
      <c r="M144" s="57"/>
      <c r="N144" s="57"/>
      <c r="O144" s="60"/>
      <c r="P144" s="63" t="s">
        <v>2507</v>
      </c>
      <c r="Q144" s="56">
        <v>45692</v>
      </c>
      <c r="R144" s="56"/>
      <c r="S144" s="57">
        <v>39946</v>
      </c>
      <c r="T144" s="57"/>
      <c r="U144" s="57"/>
      <c r="V144" s="56"/>
      <c r="W144" s="56" t="s">
        <v>2507</v>
      </c>
      <c r="X144" s="56">
        <v>45008</v>
      </c>
      <c r="Y144" s="56"/>
      <c r="Z144" s="57">
        <v>40311</v>
      </c>
      <c r="AA144" s="57"/>
      <c r="AB144" s="57"/>
      <c r="AC144" s="56"/>
      <c r="AD144" s="56" t="s">
        <v>2507</v>
      </c>
      <c r="AE144" s="56">
        <v>49880</v>
      </c>
      <c r="AF144" s="56"/>
      <c r="AG144" s="57">
        <v>40675</v>
      </c>
      <c r="AH144" s="57"/>
      <c r="AI144" s="57"/>
      <c r="AJ144" s="56"/>
      <c r="AK144" s="56" t="s">
        <v>2507</v>
      </c>
      <c r="AL144" s="56">
        <v>46453</v>
      </c>
      <c r="AM144" s="56"/>
      <c r="AN144" s="57">
        <v>41039</v>
      </c>
      <c r="AO144" s="57"/>
      <c r="AP144" s="57"/>
      <c r="AQ144" s="56"/>
      <c r="AR144" s="56" t="s">
        <v>2507</v>
      </c>
      <c r="AS144" s="56">
        <v>45974</v>
      </c>
      <c r="AT144" s="56"/>
      <c r="AU144" s="57">
        <v>41403</v>
      </c>
      <c r="AV144" s="57"/>
      <c r="AW144" s="57"/>
      <c r="AX144" s="56"/>
      <c r="AY144" s="56" t="s">
        <v>2507</v>
      </c>
      <c r="AZ144" s="56">
        <v>45985</v>
      </c>
      <c r="BA144" s="56"/>
      <c r="BB144" s="57">
        <v>41772</v>
      </c>
      <c r="BC144" s="57"/>
      <c r="BD144" s="57"/>
      <c r="BE144" s="56"/>
      <c r="BF144" s="56" t="s">
        <v>2507</v>
      </c>
      <c r="BG144" s="56">
        <v>46501</v>
      </c>
      <c r="BH144" s="56"/>
      <c r="BI144" s="57">
        <v>42136</v>
      </c>
      <c r="BJ144" s="57"/>
      <c r="BK144" s="57"/>
      <c r="BL144" s="56"/>
      <c r="BM144" s="56" t="s">
        <v>2507</v>
      </c>
      <c r="BN144" s="56">
        <v>40479</v>
      </c>
      <c r="BO144" s="56"/>
      <c r="BP144" s="57">
        <v>42501</v>
      </c>
      <c r="BQ144" s="57"/>
      <c r="BR144" s="57"/>
      <c r="BS144" s="56"/>
      <c r="BT144" s="56" t="s">
        <v>2507</v>
      </c>
      <c r="BU144" s="56">
        <v>44414</v>
      </c>
      <c r="BV144" s="56"/>
      <c r="BW144" s="57">
        <v>42866</v>
      </c>
      <c r="BX144" s="57"/>
      <c r="BY144" s="57"/>
      <c r="BZ144" s="56"/>
      <c r="CA144" s="56" t="s">
        <v>2507</v>
      </c>
      <c r="CB144" s="40">
        <v>45381</v>
      </c>
      <c r="CD144" s="10">
        <v>43190</v>
      </c>
      <c r="CE144" s="62" t="s">
        <v>2415</v>
      </c>
      <c r="CH144" s="62" t="s">
        <v>2735</v>
      </c>
    </row>
    <row r="145" spans="1:86" x14ac:dyDescent="0.25">
      <c r="A145">
        <v>8437</v>
      </c>
      <c r="B145" t="s">
        <v>209</v>
      </c>
      <c r="C145"/>
      <c r="E145" s="58"/>
      <c r="F145" s="58"/>
      <c r="H145" s="67"/>
      <c r="J145" s="59"/>
      <c r="K145" s="59"/>
      <c r="L145" s="57"/>
      <c r="M145" s="57"/>
      <c r="N145" s="57"/>
      <c r="O145" s="60"/>
      <c r="P145" s="61"/>
      <c r="Q145" s="56"/>
      <c r="R145" s="56"/>
      <c r="S145" s="57"/>
      <c r="T145" s="57"/>
      <c r="U145" s="57"/>
      <c r="V145" s="56"/>
      <c r="W145" s="56"/>
      <c r="X145" s="56"/>
      <c r="Y145" s="56"/>
      <c r="Z145" s="57"/>
      <c r="AA145" s="57"/>
      <c r="AB145" s="57"/>
      <c r="AC145" s="56"/>
      <c r="AD145" s="56"/>
      <c r="AE145" s="56"/>
      <c r="AF145" s="56"/>
      <c r="AG145" s="57"/>
      <c r="AH145" s="57"/>
      <c r="AI145" s="57"/>
      <c r="AJ145" s="56"/>
      <c r="AK145" s="56"/>
      <c r="AL145" s="56"/>
      <c r="AM145" s="56"/>
      <c r="AN145" s="57"/>
      <c r="AO145" s="57"/>
      <c r="AP145" s="57"/>
      <c r="AQ145" s="56"/>
      <c r="AR145" s="56"/>
      <c r="AS145" s="56"/>
      <c r="AT145" s="56"/>
      <c r="AU145" s="57"/>
      <c r="AV145" s="57"/>
      <c r="AW145" s="57"/>
      <c r="AX145" s="56"/>
      <c r="AY145" s="56"/>
      <c r="AZ145" s="56"/>
      <c r="BA145" s="56"/>
      <c r="BB145" s="57"/>
      <c r="BC145" s="57"/>
      <c r="BD145" s="57"/>
      <c r="BE145" s="56"/>
      <c r="BF145" s="56"/>
      <c r="BG145" s="56"/>
      <c r="BH145" s="56"/>
      <c r="BI145" s="57"/>
      <c r="BJ145" s="57"/>
      <c r="BK145" s="57"/>
      <c r="BL145" s="56"/>
      <c r="BM145" s="56"/>
      <c r="BN145" s="56"/>
      <c r="BO145" s="56"/>
      <c r="BP145" s="57"/>
      <c r="BQ145" s="57"/>
      <c r="BR145" s="57"/>
      <c r="BS145" s="56"/>
      <c r="BT145" s="56"/>
      <c r="BU145" s="56"/>
      <c r="BV145" s="56"/>
      <c r="BW145" s="57"/>
      <c r="BX145" s="57"/>
      <c r="BY145" s="57"/>
      <c r="BZ145" s="56"/>
      <c r="CA145" s="56"/>
      <c r="CC145" s="40">
        <v>4</v>
      </c>
      <c r="CD145" s="10">
        <v>43190</v>
      </c>
    </row>
    <row r="146" spans="1:86" x14ac:dyDescent="0.25">
      <c r="A146">
        <v>1801</v>
      </c>
      <c r="B146" t="s">
        <v>211</v>
      </c>
      <c r="C146" t="s">
        <v>549</v>
      </c>
      <c r="D146" s="40" t="s">
        <v>2413</v>
      </c>
      <c r="E146" s="58">
        <v>50</v>
      </c>
      <c r="F146" s="58"/>
      <c r="J146" s="59"/>
      <c r="K146" s="59"/>
      <c r="L146" s="57"/>
      <c r="M146" s="57"/>
      <c r="N146" s="57"/>
      <c r="O146" s="60"/>
      <c r="P146" s="61"/>
      <c r="Q146" s="56"/>
      <c r="R146" s="56"/>
      <c r="S146" s="57"/>
      <c r="T146" s="57"/>
      <c r="U146" s="57"/>
      <c r="V146" s="56"/>
      <c r="W146" s="56"/>
      <c r="X146" s="56"/>
      <c r="Y146" s="56"/>
      <c r="Z146" s="57"/>
      <c r="AA146" s="57"/>
      <c r="AB146" s="57"/>
      <c r="AC146" s="56"/>
      <c r="AD146" s="56"/>
      <c r="AE146" s="56"/>
      <c r="AF146" s="56"/>
      <c r="AG146" s="57"/>
      <c r="AH146" s="57"/>
      <c r="AI146" s="57"/>
      <c r="AJ146" s="56"/>
      <c r="AK146" s="56"/>
      <c r="AL146" s="56"/>
      <c r="AM146" s="56"/>
      <c r="AN146" s="57"/>
      <c r="AO146" s="57"/>
      <c r="AP146" s="57"/>
      <c r="AQ146" s="56"/>
      <c r="AR146" s="56"/>
      <c r="AS146" s="56"/>
      <c r="AT146" s="56"/>
      <c r="AU146" s="57"/>
      <c r="AV146" s="57"/>
      <c r="AW146" s="57"/>
      <c r="AX146" s="56"/>
      <c r="AY146" s="56"/>
      <c r="AZ146" s="56"/>
      <c r="BA146" s="56"/>
      <c r="BB146" s="57"/>
      <c r="BC146" s="57"/>
      <c r="BD146" s="57"/>
      <c r="BE146" s="56"/>
      <c r="BF146" s="56"/>
      <c r="BG146" s="56"/>
      <c r="BH146" s="56"/>
      <c r="BI146" s="57"/>
      <c r="BJ146" s="57"/>
      <c r="BK146" s="57"/>
      <c r="BL146" s="56"/>
      <c r="BM146" s="56"/>
      <c r="BN146" s="56">
        <v>14990.650000000001</v>
      </c>
      <c r="BO146" s="56"/>
      <c r="BP146" s="57">
        <v>42503</v>
      </c>
      <c r="BQ146" s="57"/>
      <c r="BR146" s="57"/>
      <c r="BS146" s="56" t="s">
        <v>2568</v>
      </c>
      <c r="BT146" s="56" t="s">
        <v>2569</v>
      </c>
      <c r="BU146" s="56">
        <v>17276.68</v>
      </c>
      <c r="BV146" s="56"/>
      <c r="BW146" s="57">
        <v>42874</v>
      </c>
      <c r="BX146" s="57"/>
      <c r="BY146" s="57"/>
      <c r="BZ146" s="56" t="s">
        <v>2568</v>
      </c>
      <c r="CA146" s="56" t="s">
        <v>2569</v>
      </c>
      <c r="CC146" s="40">
        <v>3</v>
      </c>
      <c r="CD146" s="10">
        <v>43190</v>
      </c>
      <c r="CH146" s="62" t="s">
        <v>3279</v>
      </c>
    </row>
    <row r="147" spans="1:86" x14ac:dyDescent="0.25">
      <c r="A147">
        <v>12064</v>
      </c>
      <c r="B147" t="s">
        <v>213</v>
      </c>
      <c r="C147" t="s">
        <v>549</v>
      </c>
      <c r="D147" s="40" t="s">
        <v>2415</v>
      </c>
      <c r="E147" s="58"/>
      <c r="F147" s="58"/>
      <c r="J147" s="59"/>
      <c r="K147" s="59"/>
      <c r="L147" s="57"/>
      <c r="M147" s="57"/>
      <c r="N147" s="57"/>
      <c r="O147" s="60"/>
      <c r="P147" s="61"/>
      <c r="Q147" s="56"/>
      <c r="R147" s="56"/>
      <c r="S147" s="57"/>
      <c r="T147" s="57"/>
      <c r="U147" s="57"/>
      <c r="V147" s="56"/>
      <c r="W147" s="56"/>
      <c r="X147" s="56"/>
      <c r="Y147" s="56"/>
      <c r="Z147" s="57"/>
      <c r="AA147" s="57"/>
      <c r="AB147" s="57"/>
      <c r="AC147" s="56"/>
      <c r="AD147" s="56"/>
      <c r="AE147" s="56"/>
      <c r="AF147" s="56"/>
      <c r="AG147" s="57"/>
      <c r="AH147" s="57"/>
      <c r="AI147" s="57"/>
      <c r="AJ147" s="56"/>
      <c r="AK147" s="56"/>
      <c r="AL147" s="56">
        <v>42191</v>
      </c>
      <c r="AM147" s="56"/>
      <c r="AN147" s="57">
        <v>41038</v>
      </c>
      <c r="AO147" s="57"/>
      <c r="AP147" s="57"/>
      <c r="AQ147" s="56" t="s">
        <v>2570</v>
      </c>
      <c r="AR147" s="56" t="s">
        <v>1986</v>
      </c>
      <c r="AS147" s="56">
        <v>45477</v>
      </c>
      <c r="AT147" s="56"/>
      <c r="AU147" s="57">
        <v>41407</v>
      </c>
      <c r="AV147" s="57"/>
      <c r="AW147" s="57"/>
      <c r="AX147" s="56" t="s">
        <v>2570</v>
      </c>
      <c r="AY147" s="56" t="s">
        <v>1986</v>
      </c>
      <c r="AZ147" s="56">
        <v>45977</v>
      </c>
      <c r="BA147" s="56"/>
      <c r="BB147" s="57">
        <v>41771</v>
      </c>
      <c r="BC147" s="57"/>
      <c r="BD147" s="57"/>
      <c r="BE147" s="56" t="s">
        <v>2570</v>
      </c>
      <c r="BF147" s="56" t="s">
        <v>1986</v>
      </c>
      <c r="BG147" s="56">
        <v>44897</v>
      </c>
      <c r="BH147" s="56"/>
      <c r="BI147" s="57">
        <v>42136</v>
      </c>
      <c r="BJ147" s="57"/>
      <c r="BK147" s="57"/>
      <c r="BL147" s="56" t="s">
        <v>2570</v>
      </c>
      <c r="BM147" s="56" t="s">
        <v>1986</v>
      </c>
      <c r="BN147" s="56">
        <v>43105</v>
      </c>
      <c r="BO147" s="56"/>
      <c r="BP147" s="57">
        <v>42503</v>
      </c>
      <c r="BQ147" s="57"/>
      <c r="BR147" s="57"/>
      <c r="BS147" s="56" t="s">
        <v>2570</v>
      </c>
      <c r="BT147" s="56" t="s">
        <v>1986</v>
      </c>
      <c r="BU147" s="56">
        <v>41248</v>
      </c>
      <c r="BV147" s="56"/>
      <c r="BW147" s="57">
        <v>42867</v>
      </c>
      <c r="BX147" s="57"/>
      <c r="BY147" s="57"/>
      <c r="BZ147" s="56" t="s">
        <v>2570</v>
      </c>
      <c r="CA147" s="56" t="s">
        <v>1986</v>
      </c>
      <c r="CB147" s="40">
        <v>46146</v>
      </c>
      <c r="CD147" s="10">
        <v>43190</v>
      </c>
      <c r="CE147" s="62" t="s">
        <v>2415</v>
      </c>
      <c r="CH147" s="56" t="s">
        <v>2570</v>
      </c>
    </row>
    <row r="148" spans="1:86" x14ac:dyDescent="0.25">
      <c r="A148">
        <v>831</v>
      </c>
      <c r="B148" t="s">
        <v>214</v>
      </c>
      <c r="C148"/>
      <c r="E148" s="58"/>
      <c r="F148" s="58"/>
      <c r="J148" s="59"/>
      <c r="K148" s="59"/>
      <c r="L148" s="57"/>
      <c r="M148" s="57"/>
      <c r="N148" s="57"/>
      <c r="O148" s="60"/>
      <c r="P148" s="61"/>
      <c r="Q148" s="56"/>
      <c r="R148" s="56"/>
      <c r="S148" s="57"/>
      <c r="T148" s="57"/>
      <c r="U148" s="57"/>
      <c r="V148" s="56"/>
      <c r="W148" s="56"/>
      <c r="X148" s="56"/>
      <c r="Y148" s="56"/>
      <c r="Z148" s="57"/>
      <c r="AA148" s="57"/>
      <c r="AB148" s="57"/>
      <c r="AC148" s="56"/>
      <c r="AD148" s="56"/>
      <c r="AE148" s="56"/>
      <c r="AF148" s="56"/>
      <c r="AG148" s="57"/>
      <c r="AH148" s="57"/>
      <c r="AI148" s="57"/>
      <c r="AJ148" s="56"/>
      <c r="AK148" s="56"/>
      <c r="AL148" s="56"/>
      <c r="AM148" s="56"/>
      <c r="AN148" s="57"/>
      <c r="AO148" s="57"/>
      <c r="AP148" s="57"/>
      <c r="AQ148" s="56"/>
      <c r="AR148" s="56"/>
      <c r="AS148" s="56"/>
      <c r="AT148" s="56"/>
      <c r="AU148" s="57"/>
      <c r="AV148" s="57"/>
      <c r="AW148" s="57"/>
      <c r="AX148" s="56"/>
      <c r="AY148" s="56"/>
      <c r="AZ148" s="56"/>
      <c r="BA148" s="56"/>
      <c r="BB148" s="57"/>
      <c r="BC148" s="57"/>
      <c r="BD148" s="57"/>
      <c r="BE148" s="56"/>
      <c r="BF148" s="56"/>
      <c r="BG148" s="56"/>
      <c r="BH148" s="56"/>
      <c r="BI148" s="57"/>
      <c r="BJ148" s="57"/>
      <c r="BK148" s="57"/>
      <c r="BL148" s="56"/>
      <c r="BM148" s="56"/>
      <c r="BN148" s="56"/>
      <c r="BO148" s="56"/>
      <c r="BP148" s="57"/>
      <c r="BQ148" s="57"/>
      <c r="BR148" s="57"/>
      <c r="BS148" s="56"/>
      <c r="BT148" s="56"/>
      <c r="BU148" s="56"/>
      <c r="BV148" s="56">
        <v>3</v>
      </c>
      <c r="BW148" s="57"/>
      <c r="BX148" s="57"/>
      <c r="BY148" s="57"/>
      <c r="BZ148" s="56"/>
      <c r="CA148" s="56"/>
    </row>
    <row r="149" spans="1:86" x14ac:dyDescent="0.25">
      <c r="A149">
        <v>1232</v>
      </c>
      <c r="B149" t="s">
        <v>216</v>
      </c>
      <c r="C149" t="s">
        <v>545</v>
      </c>
      <c r="D149" s="40" t="s">
        <v>2413</v>
      </c>
      <c r="E149" s="58">
        <v>10</v>
      </c>
      <c r="F149" s="58"/>
      <c r="J149" s="59"/>
      <c r="K149" s="59"/>
      <c r="L149" s="57"/>
      <c r="M149" s="57"/>
      <c r="N149" s="57"/>
      <c r="O149" s="60"/>
      <c r="P149" s="61"/>
      <c r="Q149" s="56"/>
      <c r="R149" s="56"/>
      <c r="S149" s="57"/>
      <c r="T149" s="57"/>
      <c r="U149" s="57"/>
      <c r="V149" s="56"/>
      <c r="W149" s="56"/>
      <c r="X149" s="56"/>
      <c r="Y149" s="56"/>
      <c r="Z149" s="57"/>
      <c r="AA149" s="57"/>
      <c r="AB149" s="57"/>
      <c r="AC149" s="56"/>
      <c r="AD149" s="56"/>
      <c r="AE149" s="56"/>
      <c r="AF149" s="56"/>
      <c r="AG149" s="57"/>
      <c r="AH149" s="57"/>
      <c r="AI149" s="57"/>
      <c r="AJ149" s="56"/>
      <c r="AK149" s="56"/>
      <c r="AL149" s="56"/>
      <c r="AM149" s="56"/>
      <c r="AN149" s="57"/>
      <c r="AO149" s="57"/>
      <c r="AP149" s="57"/>
      <c r="AQ149" s="56"/>
      <c r="AR149" s="56"/>
      <c r="AS149" s="56"/>
      <c r="AT149" s="56"/>
      <c r="AU149" s="57"/>
      <c r="AV149" s="57"/>
      <c r="AW149" s="57"/>
      <c r="AX149" s="56"/>
      <c r="AY149" s="56"/>
      <c r="AZ149" s="56"/>
      <c r="BA149" s="56"/>
      <c r="BB149" s="57"/>
      <c r="BC149" s="57"/>
      <c r="BD149" s="57"/>
      <c r="BE149" s="56"/>
      <c r="BF149" s="56"/>
      <c r="BG149" s="56">
        <v>50</v>
      </c>
      <c r="BH149" s="56"/>
      <c r="BI149" s="57">
        <v>42306</v>
      </c>
      <c r="BJ149" s="57"/>
      <c r="BK149" s="57"/>
      <c r="BL149" s="56" t="s">
        <v>2571</v>
      </c>
      <c r="BM149" s="56" t="s">
        <v>2572</v>
      </c>
      <c r="BN149" s="56">
        <v>15.18</v>
      </c>
      <c r="BO149" s="56"/>
      <c r="BP149" s="57">
        <v>42735</v>
      </c>
      <c r="BQ149" s="82" t="s">
        <v>2415</v>
      </c>
      <c r="BR149" s="57"/>
      <c r="BS149" s="56"/>
      <c r="BT149" s="80" t="s">
        <v>2735</v>
      </c>
      <c r="BU149" s="56"/>
      <c r="BV149" s="56"/>
      <c r="BW149" s="57"/>
      <c r="BX149" s="57"/>
      <c r="BY149" s="57"/>
      <c r="BZ149" s="56"/>
      <c r="CA149" s="56"/>
    </row>
    <row r="150" spans="1:86" x14ac:dyDescent="0.25">
      <c r="A150">
        <v>1401</v>
      </c>
      <c r="B150" t="s">
        <v>218</v>
      </c>
      <c r="C150" t="s">
        <v>551</v>
      </c>
      <c r="J150" s="59"/>
      <c r="K150" s="59"/>
      <c r="L150" s="57"/>
      <c r="M150" s="57"/>
      <c r="N150" s="57"/>
      <c r="O150" s="60"/>
      <c r="P150" s="61"/>
      <c r="Q150" s="56"/>
      <c r="R150" s="56"/>
      <c r="S150" s="57"/>
      <c r="T150" s="57"/>
      <c r="U150" s="57"/>
      <c r="V150" s="56"/>
      <c r="W150" s="56"/>
      <c r="X150" s="56"/>
      <c r="Y150" s="56"/>
      <c r="Z150" s="57"/>
      <c r="AA150" s="57"/>
      <c r="AB150" s="57"/>
      <c r="AC150" s="56"/>
      <c r="AD150" s="56"/>
      <c r="AE150" s="56"/>
      <c r="AF150" s="56"/>
      <c r="AG150" s="57"/>
      <c r="AH150" s="57"/>
      <c r="AI150" s="57"/>
      <c r="AJ150" s="56"/>
      <c r="AK150" s="56"/>
      <c r="AL150" s="56"/>
      <c r="AM150" s="56"/>
      <c r="AN150" s="57"/>
      <c r="AO150" s="57"/>
      <c r="AP150" s="57"/>
      <c r="AQ150" s="56"/>
      <c r="AR150" s="56"/>
      <c r="AS150" s="56"/>
      <c r="AT150" s="56"/>
      <c r="AU150" s="57"/>
      <c r="AV150" s="57"/>
      <c r="AW150" s="57"/>
      <c r="AX150" s="56"/>
      <c r="AY150" s="56"/>
      <c r="AZ150" s="56"/>
      <c r="BA150" s="56"/>
      <c r="BB150" s="57"/>
      <c r="BC150" s="57"/>
      <c r="BD150" s="57"/>
      <c r="BE150" s="56"/>
      <c r="BF150" s="56"/>
      <c r="BG150" s="56"/>
      <c r="BH150" s="56"/>
      <c r="BI150" s="57"/>
      <c r="BJ150" s="57"/>
      <c r="BK150" s="57"/>
      <c r="BL150" s="56"/>
      <c r="BM150" s="56"/>
      <c r="BN150" s="56"/>
      <c r="BO150" s="56"/>
      <c r="BP150" s="57"/>
      <c r="BQ150" s="57"/>
      <c r="BR150" s="57"/>
      <c r="BS150" s="56"/>
      <c r="BT150" s="56"/>
      <c r="BU150" s="86">
        <v>626.58860400000003</v>
      </c>
      <c r="BV150" s="56"/>
      <c r="BW150" s="57">
        <v>43100</v>
      </c>
      <c r="BX150" s="57"/>
      <c r="BY150" s="57"/>
      <c r="BZ150" s="80" t="s">
        <v>2847</v>
      </c>
      <c r="CA150" s="56"/>
    </row>
    <row r="151" spans="1:86" x14ac:dyDescent="0.25">
      <c r="A151">
        <v>9045</v>
      </c>
      <c r="B151" t="s">
        <v>220</v>
      </c>
      <c r="C151"/>
      <c r="D151" s="40" t="s">
        <v>2413</v>
      </c>
      <c r="E151" s="58">
        <v>50</v>
      </c>
      <c r="F151" s="58"/>
      <c r="G151" s="40">
        <v>110</v>
      </c>
      <c r="H151" s="67" t="s">
        <v>2573</v>
      </c>
      <c r="J151" s="59"/>
      <c r="K151" s="59"/>
      <c r="L151" s="57"/>
      <c r="M151" s="57"/>
      <c r="N151" s="57"/>
      <c r="O151" s="60"/>
      <c r="P151" s="61"/>
      <c r="Q151" s="56"/>
      <c r="R151" s="56"/>
      <c r="S151" s="57"/>
      <c r="T151" s="57"/>
      <c r="U151" s="57"/>
      <c r="V151" s="56"/>
      <c r="W151" s="56"/>
      <c r="X151" s="56"/>
      <c r="Y151" s="56"/>
      <c r="Z151" s="57"/>
      <c r="AA151" s="57"/>
      <c r="AB151" s="57"/>
      <c r="AC151" s="56"/>
      <c r="AD151" s="56"/>
      <c r="AE151" s="56"/>
      <c r="AF151" s="56"/>
      <c r="AG151" s="57"/>
      <c r="AH151" s="57"/>
      <c r="AI151" s="57"/>
      <c r="AJ151" s="56"/>
      <c r="AK151" s="56"/>
      <c r="AL151" s="56"/>
      <c r="AM151" s="56"/>
      <c r="AN151" s="57"/>
      <c r="AO151" s="57"/>
      <c r="AP151" s="57"/>
      <c r="AQ151" s="56"/>
      <c r="AR151" s="56"/>
      <c r="AS151" s="56"/>
      <c r="AT151" s="56"/>
      <c r="AU151" s="57"/>
      <c r="AV151" s="57"/>
      <c r="AW151" s="57"/>
      <c r="AX151" s="56"/>
      <c r="AY151" s="56"/>
      <c r="AZ151" s="56"/>
      <c r="BA151" s="56"/>
      <c r="BB151" s="57"/>
      <c r="BC151" s="57"/>
      <c r="BD151" s="57"/>
      <c r="BE151" s="56"/>
      <c r="BF151" s="56"/>
      <c r="BG151" s="56"/>
      <c r="BH151" s="56"/>
      <c r="BI151" s="57"/>
      <c r="BJ151" s="57"/>
      <c r="BK151" s="57"/>
      <c r="BL151" s="56"/>
      <c r="BM151" s="56"/>
      <c r="BN151" s="56"/>
      <c r="BO151" s="56"/>
      <c r="BP151" s="57"/>
      <c r="BQ151" s="57"/>
      <c r="BR151" s="57"/>
      <c r="BS151" s="56"/>
      <c r="BT151" s="56"/>
      <c r="BU151" s="56"/>
      <c r="BV151" s="56">
        <v>3</v>
      </c>
      <c r="BW151" s="10">
        <v>43100</v>
      </c>
      <c r="BX151" s="57"/>
      <c r="BY151" s="57"/>
      <c r="BZ151" s="56"/>
      <c r="CA151" s="56"/>
    </row>
    <row r="152" spans="1:86" x14ac:dyDescent="0.25">
      <c r="A152">
        <v>8111</v>
      </c>
      <c r="B152" t="s">
        <v>221</v>
      </c>
      <c r="C152" t="s">
        <v>551</v>
      </c>
      <c r="D152" s="62" t="s">
        <v>2415</v>
      </c>
      <c r="J152" s="59">
        <v>187.857</v>
      </c>
      <c r="K152" s="59"/>
      <c r="L152" s="57">
        <v>39856</v>
      </c>
      <c r="M152" s="57"/>
      <c r="N152" s="57"/>
      <c r="O152" s="60"/>
      <c r="P152" s="63" t="s">
        <v>2574</v>
      </c>
      <c r="Q152" s="56">
        <v>184.69499999999999</v>
      </c>
      <c r="R152" s="56"/>
      <c r="S152" s="57">
        <v>40217</v>
      </c>
      <c r="T152" s="57"/>
      <c r="U152" s="57"/>
      <c r="V152" s="56"/>
      <c r="W152" s="56" t="s">
        <v>2574</v>
      </c>
      <c r="X152" s="56">
        <v>198.54300000000001</v>
      </c>
      <c r="Y152" s="56"/>
      <c r="Z152" s="57">
        <v>40592</v>
      </c>
      <c r="AA152" s="57"/>
      <c r="AB152" s="57"/>
      <c r="AC152" s="56"/>
      <c r="AD152" s="56" t="s">
        <v>2574</v>
      </c>
      <c r="AE152" s="56">
        <v>236.328</v>
      </c>
      <c r="AF152" s="56"/>
      <c r="AG152" s="57">
        <v>40968</v>
      </c>
      <c r="AH152" s="57"/>
      <c r="AI152" s="57"/>
      <c r="AJ152" s="56"/>
      <c r="AK152" s="56" t="s">
        <v>2574</v>
      </c>
      <c r="AL152" s="56">
        <v>244.56</v>
      </c>
      <c r="AM152" s="56"/>
      <c r="AN152" s="57">
        <v>41325</v>
      </c>
      <c r="AO152" s="57"/>
      <c r="AP152" s="57"/>
      <c r="AQ152" s="56"/>
      <c r="AR152" s="56" t="s">
        <v>2574</v>
      </c>
      <c r="AS152" s="56">
        <v>251.73099999999999</v>
      </c>
      <c r="AT152" s="56"/>
      <c r="AU152" s="57">
        <v>41691</v>
      </c>
      <c r="AV152" s="57"/>
      <c r="AW152" s="57"/>
      <c r="AX152" s="56"/>
      <c r="AY152" s="56" t="s">
        <v>2574</v>
      </c>
      <c r="AZ152" s="56">
        <v>261.017</v>
      </c>
      <c r="BA152" s="56"/>
      <c r="BB152" s="57">
        <v>42062</v>
      </c>
      <c r="BC152" s="57"/>
      <c r="BD152" s="57"/>
      <c r="BE152" s="56"/>
      <c r="BF152" s="56" t="s">
        <v>2574</v>
      </c>
      <c r="BG152" s="56">
        <v>300.32499999999999</v>
      </c>
      <c r="BH152" s="56"/>
      <c r="BI152" s="57">
        <v>42423</v>
      </c>
      <c r="BJ152" s="57"/>
      <c r="BK152" s="57"/>
      <c r="BL152" s="56"/>
      <c r="BM152" s="56" t="s">
        <v>2574</v>
      </c>
      <c r="BN152" s="56">
        <v>326.69799999999998</v>
      </c>
      <c r="BO152" s="56"/>
      <c r="BP152" s="57">
        <v>42794</v>
      </c>
      <c r="BQ152" s="57"/>
      <c r="BR152" s="57"/>
      <c r="BS152" s="56"/>
      <c r="BT152" s="56" t="s">
        <v>2574</v>
      </c>
      <c r="BU152" s="56">
        <v>312.35300000000001</v>
      </c>
      <c r="BV152" s="56"/>
      <c r="BW152" s="10">
        <v>43100</v>
      </c>
      <c r="BX152" s="82" t="s">
        <v>2415</v>
      </c>
      <c r="BY152" s="57"/>
      <c r="BZ152" s="56"/>
      <c r="CA152" s="80" t="s">
        <v>2735</v>
      </c>
    </row>
    <row r="153" spans="1:86" x14ac:dyDescent="0.25">
      <c r="A153">
        <v>1618</v>
      </c>
      <c r="B153" t="s">
        <v>222</v>
      </c>
      <c r="C153" t="s">
        <v>551</v>
      </c>
      <c r="D153" s="40" t="s">
        <v>2415</v>
      </c>
      <c r="E153" s="58"/>
      <c r="F153" s="58"/>
      <c r="J153" s="59"/>
      <c r="K153" s="59"/>
      <c r="L153" s="57"/>
      <c r="M153" s="57"/>
      <c r="N153" s="57"/>
      <c r="O153" s="60"/>
      <c r="P153" s="61"/>
      <c r="Q153" s="56"/>
      <c r="R153" s="56"/>
      <c r="S153" s="57"/>
      <c r="T153" s="57"/>
      <c r="U153" s="57"/>
      <c r="V153" s="56"/>
      <c r="W153" s="56"/>
      <c r="X153" s="56"/>
      <c r="Y153" s="56"/>
      <c r="Z153" s="57"/>
      <c r="AA153" s="57"/>
      <c r="AB153" s="57"/>
      <c r="AC153" s="56"/>
      <c r="AD153" s="56"/>
      <c r="AE153" s="56"/>
      <c r="AF153" s="56"/>
      <c r="AG153" s="57"/>
      <c r="AH153" s="57"/>
      <c r="AI153" s="57"/>
      <c r="AJ153" s="56"/>
      <c r="AK153" s="56"/>
      <c r="AL153" s="56"/>
      <c r="AM153" s="56"/>
      <c r="AN153" s="57"/>
      <c r="AO153" s="57"/>
      <c r="AP153" s="57"/>
      <c r="AQ153" s="56"/>
      <c r="AR153" s="56"/>
      <c r="AS153" s="56"/>
      <c r="AT153" s="56"/>
      <c r="AU153" s="57"/>
      <c r="AV153" s="57"/>
      <c r="AW153" s="57"/>
      <c r="AX153" s="56"/>
      <c r="AY153" s="56"/>
      <c r="AZ153" s="56">
        <v>933.53</v>
      </c>
      <c r="BA153" s="56"/>
      <c r="BB153" s="57">
        <v>42004</v>
      </c>
      <c r="BC153" s="57"/>
      <c r="BD153" s="57"/>
      <c r="BE153" s="56" t="s">
        <v>2575</v>
      </c>
      <c r="BF153" s="56" t="s">
        <v>2576</v>
      </c>
      <c r="BG153" s="56">
        <v>1011.182</v>
      </c>
      <c r="BH153" s="56"/>
      <c r="BI153" s="57">
        <v>42429</v>
      </c>
      <c r="BJ153" s="57"/>
      <c r="BK153" s="57"/>
      <c r="BL153" s="56" t="s">
        <v>2575</v>
      </c>
      <c r="BM153" s="56" t="s">
        <v>2576</v>
      </c>
      <c r="BN153" s="56">
        <v>1136.5630000000001</v>
      </c>
      <c r="BO153" s="56"/>
      <c r="BP153" s="57">
        <v>42794</v>
      </c>
      <c r="BQ153" s="57"/>
      <c r="BR153" s="57"/>
      <c r="BS153" s="56" t="s">
        <v>2577</v>
      </c>
      <c r="BT153" s="56" t="s">
        <v>2576</v>
      </c>
      <c r="BU153" s="56">
        <v>1169.45</v>
      </c>
      <c r="BV153" s="56"/>
      <c r="BW153" s="10">
        <v>43100</v>
      </c>
      <c r="BX153" s="82" t="s">
        <v>2415</v>
      </c>
      <c r="BY153" s="57"/>
      <c r="BZ153" s="56"/>
      <c r="CA153" s="80" t="s">
        <v>2806</v>
      </c>
    </row>
    <row r="154" spans="1:86" x14ac:dyDescent="0.25">
      <c r="A154">
        <v>1650</v>
      </c>
      <c r="B154" t="s">
        <v>223</v>
      </c>
      <c r="C154" t="s">
        <v>551</v>
      </c>
      <c r="D154" s="40" t="s">
        <v>2413</v>
      </c>
      <c r="E154" s="58">
        <v>10</v>
      </c>
      <c r="F154" s="58"/>
      <c r="J154" s="59"/>
      <c r="K154" s="59"/>
      <c r="L154" s="57"/>
      <c r="M154" s="57"/>
      <c r="N154" s="57"/>
      <c r="O154" s="60"/>
      <c r="P154" s="61"/>
      <c r="Q154" s="56"/>
      <c r="R154" s="56"/>
      <c r="S154" s="57"/>
      <c r="T154" s="57"/>
      <c r="U154" s="57"/>
      <c r="V154" s="56"/>
      <c r="W154" s="56"/>
      <c r="X154" s="56"/>
      <c r="Y154" s="56"/>
      <c r="Z154" s="57"/>
      <c r="AA154" s="57"/>
      <c r="AB154" s="57"/>
      <c r="AC154" s="56"/>
      <c r="AD154" s="56"/>
      <c r="AE154" s="56"/>
      <c r="AF154" s="56"/>
      <c r="AG154" s="57"/>
      <c r="AH154" s="57"/>
      <c r="AI154" s="57"/>
      <c r="AJ154" s="56"/>
      <c r="AK154" s="56"/>
      <c r="AL154" s="56"/>
      <c r="AM154" s="56"/>
      <c r="AN154" s="57"/>
      <c r="AO154" s="57"/>
      <c r="AP154" s="57"/>
      <c r="AQ154" s="56"/>
      <c r="AR154" s="56"/>
      <c r="AS154" s="56">
        <v>149.44499999999999</v>
      </c>
      <c r="AT154" s="56"/>
      <c r="AU154" s="57">
        <v>41695</v>
      </c>
      <c r="AV154" s="57"/>
      <c r="AW154" s="57"/>
      <c r="AX154" s="56" t="s">
        <v>2578</v>
      </c>
      <c r="AY154" s="56" t="s">
        <v>2579</v>
      </c>
      <c r="AZ154" s="56">
        <v>178.34800000000001</v>
      </c>
      <c r="BA154" s="56"/>
      <c r="BB154" s="57">
        <v>42060</v>
      </c>
      <c r="BC154" s="57"/>
      <c r="BD154" s="57"/>
      <c r="BE154" s="56" t="s">
        <v>2578</v>
      </c>
      <c r="BF154" s="56" t="s">
        <v>2579</v>
      </c>
      <c r="BG154" s="56">
        <v>94.858000000000004</v>
      </c>
      <c r="BH154" s="56"/>
      <c r="BI154" s="57">
        <v>42429</v>
      </c>
      <c r="BJ154" s="57"/>
      <c r="BK154" s="57"/>
      <c r="BL154" s="56" t="s">
        <v>2578</v>
      </c>
      <c r="BM154" s="56" t="s">
        <v>2579</v>
      </c>
      <c r="BN154" s="56">
        <v>90</v>
      </c>
      <c r="BO154" s="56"/>
      <c r="BP154" s="57">
        <v>42794</v>
      </c>
      <c r="BQ154" s="57"/>
      <c r="BR154" s="57"/>
      <c r="BS154" s="56" t="s">
        <v>2580</v>
      </c>
      <c r="BT154" s="56" t="s">
        <v>2581</v>
      </c>
      <c r="BU154" s="80">
        <v>85.430999999999997</v>
      </c>
      <c r="BV154" s="56"/>
      <c r="BW154" s="10">
        <v>43100</v>
      </c>
      <c r="BX154" s="82" t="s">
        <v>2413</v>
      </c>
      <c r="BY154" s="57"/>
      <c r="BZ154" s="56"/>
      <c r="CA154" s="80" t="s">
        <v>2807</v>
      </c>
    </row>
    <row r="155" spans="1:86" x14ac:dyDescent="0.25">
      <c r="A155">
        <v>863</v>
      </c>
      <c r="B155" t="s">
        <v>224</v>
      </c>
      <c r="C155"/>
      <c r="D155" s="40" t="s">
        <v>2413</v>
      </c>
      <c r="E155" s="58"/>
      <c r="F155" s="58"/>
      <c r="I155" s="40" t="s">
        <v>2523</v>
      </c>
      <c r="J155" s="59"/>
      <c r="K155" s="59"/>
      <c r="L155" s="57"/>
      <c r="M155" s="57"/>
      <c r="N155" s="57"/>
      <c r="O155" s="60"/>
      <c r="P155" s="61"/>
      <c r="Q155" s="56"/>
      <c r="R155" s="56"/>
      <c r="S155" s="57"/>
      <c r="T155" s="57"/>
      <c r="U155" s="57"/>
      <c r="V155" s="56"/>
      <c r="W155" s="56"/>
      <c r="X155" s="56"/>
      <c r="Y155" s="56"/>
      <c r="Z155" s="57"/>
      <c r="AA155" s="57"/>
      <c r="AB155" s="57"/>
      <c r="AC155" s="56"/>
      <c r="AD155" s="56"/>
      <c r="AE155" s="56"/>
      <c r="AF155" s="56"/>
      <c r="AG155" s="57"/>
      <c r="AH155" s="57"/>
      <c r="AI155" s="57"/>
      <c r="AJ155" s="56"/>
      <c r="AK155" s="56"/>
      <c r="AL155" s="56"/>
      <c r="AM155" s="56"/>
      <c r="AN155" s="57"/>
      <c r="AO155" s="57"/>
      <c r="AP155" s="57"/>
      <c r="AQ155" s="56"/>
      <c r="AR155" s="56"/>
      <c r="AS155" s="56"/>
      <c r="AT155" s="56"/>
      <c r="AU155" s="57"/>
      <c r="AV155" s="57"/>
      <c r="AW155" s="57"/>
      <c r="AX155" s="56"/>
      <c r="AY155" s="56"/>
      <c r="AZ155" s="56"/>
      <c r="BA155" s="56"/>
      <c r="BB155" s="57"/>
      <c r="BC155" s="57"/>
      <c r="BD155" s="57"/>
      <c r="BE155" s="56"/>
      <c r="BF155" s="56"/>
      <c r="BG155" s="56"/>
      <c r="BH155" s="56"/>
      <c r="BI155" s="57"/>
      <c r="BJ155" s="57"/>
      <c r="BK155" s="57"/>
      <c r="BL155" s="56"/>
      <c r="BM155" s="56"/>
      <c r="BN155" s="56"/>
      <c r="BO155" s="40">
        <v>3</v>
      </c>
      <c r="BP155" s="57"/>
      <c r="BQ155" s="57"/>
      <c r="BR155" s="57"/>
      <c r="BS155" s="56"/>
      <c r="BT155" s="56"/>
      <c r="BU155" s="56"/>
      <c r="BV155" s="56">
        <v>3</v>
      </c>
      <c r="BW155" s="57"/>
      <c r="BX155" s="57"/>
      <c r="BY155" s="57"/>
      <c r="BZ155" s="56"/>
      <c r="CA155" s="56"/>
    </row>
    <row r="156" spans="1:86" x14ac:dyDescent="0.25">
      <c r="A156">
        <v>1027</v>
      </c>
      <c r="B156" t="s">
        <v>226</v>
      </c>
      <c r="C156" t="s">
        <v>545</v>
      </c>
      <c r="D156" s="40" t="s">
        <v>2415</v>
      </c>
      <c r="E156" s="58"/>
      <c r="F156" s="58"/>
      <c r="J156" s="59"/>
      <c r="K156" s="59"/>
      <c r="L156" s="57"/>
      <c r="M156" s="57"/>
      <c r="N156" s="57"/>
      <c r="O156" s="60"/>
      <c r="P156" s="61"/>
      <c r="Q156" s="56"/>
      <c r="R156" s="56"/>
      <c r="S156" s="57"/>
      <c r="T156" s="57"/>
      <c r="U156" s="57"/>
      <c r="V156" s="56"/>
      <c r="W156" s="56"/>
      <c r="X156" s="56"/>
      <c r="Y156" s="56"/>
      <c r="Z156" s="57"/>
      <c r="AA156" s="57"/>
      <c r="AB156" s="57"/>
      <c r="AC156" s="56"/>
      <c r="AD156" s="56"/>
      <c r="AE156" s="56"/>
      <c r="AF156" s="56"/>
      <c r="AG156" s="57"/>
      <c r="AH156" s="57"/>
      <c r="AI156" s="57"/>
      <c r="AJ156" s="56"/>
      <c r="AK156" s="56"/>
      <c r="AL156" s="56"/>
      <c r="AM156" s="56"/>
      <c r="AN156" s="57"/>
      <c r="AO156" s="57"/>
      <c r="AP156" s="57"/>
      <c r="AQ156" s="56"/>
      <c r="AR156" s="56"/>
      <c r="AS156" s="56"/>
      <c r="AT156" s="56"/>
      <c r="AU156" s="57"/>
      <c r="AV156" s="57"/>
      <c r="AW156" s="57"/>
      <c r="AX156" s="56"/>
      <c r="AY156" s="56"/>
      <c r="AZ156" s="56"/>
      <c r="BA156" s="56"/>
      <c r="BB156" s="57"/>
      <c r="BC156" s="57"/>
      <c r="BD156" s="57"/>
      <c r="BE156" s="56"/>
      <c r="BF156" s="56"/>
      <c r="BG156" s="56">
        <v>453</v>
      </c>
      <c r="BH156" s="56"/>
      <c r="BI156" s="57">
        <v>42369</v>
      </c>
      <c r="BJ156" s="57"/>
      <c r="BK156" s="57"/>
      <c r="BL156" s="56" t="s">
        <v>2582</v>
      </c>
      <c r="BM156" s="56" t="s">
        <v>2583</v>
      </c>
      <c r="BN156" s="56">
        <v>429</v>
      </c>
      <c r="BO156" s="56"/>
      <c r="BP156" s="57">
        <v>42790</v>
      </c>
      <c r="BQ156" s="57"/>
      <c r="BR156" s="57"/>
      <c r="BS156" s="56" t="s">
        <v>2584</v>
      </c>
      <c r="BT156" s="56" t="s">
        <v>1301</v>
      </c>
      <c r="BU156" s="56">
        <v>418.45557000000002</v>
      </c>
      <c r="BV156" s="56"/>
      <c r="BW156" s="10">
        <v>43100</v>
      </c>
      <c r="BX156" s="82" t="s">
        <v>2413</v>
      </c>
      <c r="BY156" s="57"/>
      <c r="BZ156" t="s">
        <v>2808</v>
      </c>
      <c r="CA156" s="80" t="s">
        <v>2809</v>
      </c>
    </row>
    <row r="157" spans="1:86" x14ac:dyDescent="0.25">
      <c r="A157">
        <v>13162</v>
      </c>
      <c r="B157" t="s">
        <v>228</v>
      </c>
      <c r="C157" t="s">
        <v>545</v>
      </c>
      <c r="D157" s="40" t="s">
        <v>2415</v>
      </c>
      <c r="E157" s="58"/>
      <c r="F157" s="58"/>
      <c r="J157" s="59"/>
      <c r="K157" s="59"/>
      <c r="L157" s="57"/>
      <c r="M157" s="57"/>
      <c r="N157" s="57"/>
      <c r="O157" s="60"/>
      <c r="P157" s="61"/>
      <c r="Q157" s="56"/>
      <c r="R157" s="56"/>
      <c r="S157" s="57"/>
      <c r="T157" s="57"/>
      <c r="U157" s="57"/>
      <c r="V157" s="56"/>
      <c r="W157" s="56"/>
      <c r="X157" s="56"/>
      <c r="Y157" s="56"/>
      <c r="Z157" s="57"/>
      <c r="AA157" s="57"/>
      <c r="AB157" s="57"/>
      <c r="AC157" s="56"/>
      <c r="AD157" s="56"/>
      <c r="AE157" s="56"/>
      <c r="AF157" s="56"/>
      <c r="AG157" s="57"/>
      <c r="AH157" s="57"/>
      <c r="AI157" s="57"/>
      <c r="AJ157" s="56"/>
      <c r="AK157" s="56"/>
      <c r="AL157" s="56"/>
      <c r="AM157" s="56"/>
      <c r="AN157" s="57"/>
      <c r="AO157" s="57"/>
      <c r="AP157" s="57"/>
      <c r="AQ157" s="56"/>
      <c r="AR157" s="56"/>
      <c r="AS157" s="56"/>
      <c r="AT157" s="56"/>
      <c r="AU157" s="57"/>
      <c r="AV157" s="57"/>
      <c r="AW157" s="57"/>
      <c r="AX157" s="56"/>
      <c r="AY157" s="56"/>
      <c r="AZ157" s="56"/>
      <c r="BA157" s="56"/>
      <c r="BB157" s="57"/>
      <c r="BC157" s="57"/>
      <c r="BD157" s="57"/>
      <c r="BE157" s="56"/>
      <c r="BF157" s="56"/>
      <c r="BG157" s="56">
        <v>49.328000000000003</v>
      </c>
      <c r="BH157" s="56"/>
      <c r="BI157" s="57">
        <v>42459</v>
      </c>
      <c r="BJ157" s="57"/>
      <c r="BK157" s="57"/>
      <c r="BL157" s="56"/>
      <c r="BM157" s="56" t="s">
        <v>2507</v>
      </c>
      <c r="BN157" s="56">
        <v>42.9</v>
      </c>
      <c r="BO157" s="56"/>
      <c r="BP157" s="10">
        <v>42735</v>
      </c>
      <c r="BQ157" s="82" t="s">
        <v>2415</v>
      </c>
      <c r="BR157" s="57"/>
      <c r="BS157" s="56"/>
      <c r="BT157" s="80" t="s">
        <v>2735</v>
      </c>
      <c r="BU157" s="56"/>
      <c r="BV157" s="56"/>
      <c r="BW157" s="57"/>
      <c r="BX157" s="57"/>
      <c r="BY157" s="57"/>
      <c r="BZ157" s="56"/>
      <c r="CA157" s="56"/>
    </row>
    <row r="158" spans="1:86" x14ac:dyDescent="0.25">
      <c r="A158">
        <v>8103</v>
      </c>
      <c r="B158" t="s">
        <v>228</v>
      </c>
      <c r="C158"/>
      <c r="J158" s="59"/>
      <c r="K158" s="59"/>
      <c r="L158" s="57"/>
      <c r="M158" s="57"/>
      <c r="N158" s="57"/>
      <c r="O158" s="60"/>
      <c r="P158" s="61"/>
      <c r="Q158" s="56"/>
      <c r="R158" s="56"/>
      <c r="S158" s="57"/>
      <c r="T158" s="57"/>
      <c r="U158" s="57"/>
      <c r="V158" s="56"/>
      <c r="W158" s="56"/>
      <c r="X158" s="56"/>
      <c r="Y158" s="56"/>
      <c r="Z158" s="57"/>
      <c r="AA158" s="57"/>
      <c r="AB158" s="57"/>
      <c r="AC158" s="56"/>
      <c r="AD158" s="56"/>
      <c r="AE158" s="56"/>
      <c r="AF158" s="56"/>
      <c r="AG158" s="57"/>
      <c r="AH158" s="57"/>
      <c r="AI158" s="57"/>
      <c r="AJ158" s="56"/>
      <c r="AK158" s="56"/>
      <c r="AL158" s="56"/>
      <c r="AM158" s="56"/>
      <c r="AN158" s="57"/>
      <c r="AO158" s="57"/>
      <c r="AP158" s="57"/>
      <c r="AQ158" s="56"/>
      <c r="AR158" s="56"/>
      <c r="AS158" s="56"/>
      <c r="AT158" s="56"/>
      <c r="AU158" s="57"/>
      <c r="AV158" s="57"/>
      <c r="AW158" s="57"/>
      <c r="AX158" s="56"/>
      <c r="AY158" s="56"/>
      <c r="AZ158" s="56"/>
      <c r="BA158" s="56"/>
      <c r="BB158" s="57"/>
      <c r="BC158" s="57"/>
      <c r="BD158" s="57"/>
      <c r="BE158" s="56"/>
      <c r="BF158" s="56"/>
      <c r="BG158" s="56"/>
      <c r="BH158" s="56"/>
      <c r="BI158" s="57"/>
      <c r="BJ158" s="57"/>
      <c r="BK158" s="57"/>
      <c r="BL158" s="56"/>
      <c r="BM158" s="56"/>
      <c r="BN158" s="56"/>
      <c r="BO158" s="56"/>
      <c r="BP158" s="57"/>
      <c r="BQ158" s="57"/>
      <c r="BR158" s="57"/>
      <c r="BS158" s="56"/>
      <c r="BT158" s="56"/>
      <c r="BU158" s="56"/>
      <c r="BV158" s="56"/>
      <c r="BW158" s="57"/>
      <c r="BX158" s="57"/>
      <c r="BY158" s="57"/>
      <c r="BZ158" s="56"/>
      <c r="CA158" s="56"/>
    </row>
    <row r="159" spans="1:86" x14ac:dyDescent="0.25">
      <c r="A159">
        <v>1630</v>
      </c>
      <c r="B159" t="s">
        <v>230</v>
      </c>
      <c r="C159" t="s">
        <v>545</v>
      </c>
      <c r="D159" s="40" t="s">
        <v>2415</v>
      </c>
      <c r="E159" s="58"/>
      <c r="F159" s="58"/>
      <c r="J159" s="59"/>
      <c r="K159" s="59"/>
      <c r="L159" s="57"/>
      <c r="M159" s="57"/>
      <c r="N159" s="57"/>
      <c r="O159" s="60"/>
      <c r="P159" s="61"/>
      <c r="Q159" s="56"/>
      <c r="R159" s="56"/>
      <c r="S159" s="57"/>
      <c r="T159" s="57"/>
      <c r="U159" s="57"/>
      <c r="V159" s="56"/>
      <c r="W159" s="56"/>
      <c r="X159" s="56"/>
      <c r="Y159" s="56"/>
      <c r="Z159" s="57"/>
      <c r="AA159" s="57"/>
      <c r="AB159" s="57"/>
      <c r="AC159" s="56"/>
      <c r="AD159" s="56"/>
      <c r="AE159" s="56"/>
      <c r="AF159" s="56"/>
      <c r="AG159" s="57"/>
      <c r="AH159" s="57"/>
      <c r="AI159" s="57"/>
      <c r="AJ159" s="56"/>
      <c r="AK159" s="56"/>
      <c r="AL159" s="56"/>
      <c r="AM159" s="56"/>
      <c r="AN159" s="57"/>
      <c r="AO159" s="57"/>
      <c r="AP159" s="57"/>
      <c r="AQ159" s="56"/>
      <c r="AR159" s="56"/>
      <c r="AS159" s="56"/>
      <c r="AT159" s="56"/>
      <c r="AU159" s="57"/>
      <c r="AV159" s="57"/>
      <c r="AW159" s="57"/>
      <c r="AX159" s="56"/>
      <c r="AY159" s="56"/>
      <c r="AZ159" s="56">
        <v>67.045000000000002</v>
      </c>
      <c r="BA159" s="56"/>
      <c r="BB159" s="57">
        <v>42004</v>
      </c>
      <c r="BC159" s="57"/>
      <c r="BD159" s="57"/>
      <c r="BE159" s="56"/>
      <c r="BF159" s="56" t="s">
        <v>2585</v>
      </c>
      <c r="BG159" s="56">
        <v>70.790000000000006</v>
      </c>
      <c r="BH159" s="56"/>
      <c r="BI159" s="57">
        <v>42480</v>
      </c>
      <c r="BJ159" s="57"/>
      <c r="BK159" s="57"/>
      <c r="BL159" s="56"/>
      <c r="BM159" s="56" t="s">
        <v>2585</v>
      </c>
      <c r="BN159" s="56"/>
      <c r="BO159" s="56"/>
      <c r="BP159" s="57"/>
      <c r="BQ159" s="57"/>
      <c r="BR159" s="57"/>
      <c r="BS159" s="56"/>
      <c r="BT159" s="56"/>
      <c r="BU159" s="56">
        <v>105.804</v>
      </c>
      <c r="BV159" s="56"/>
      <c r="BW159" s="10">
        <v>43100</v>
      </c>
      <c r="BX159" s="82" t="s">
        <v>2415</v>
      </c>
      <c r="BY159" s="57"/>
      <c r="BZ159" s="56" t="s">
        <v>2811</v>
      </c>
      <c r="CA159" s="10" t="s">
        <v>2818</v>
      </c>
    </row>
    <row r="160" spans="1:86" x14ac:dyDescent="0.25">
      <c r="A160">
        <v>8122</v>
      </c>
      <c r="B160" t="s">
        <v>232</v>
      </c>
      <c r="C160"/>
      <c r="D160" s="40" t="s">
        <v>2413</v>
      </c>
      <c r="E160" s="58">
        <v>100</v>
      </c>
      <c r="F160" s="58"/>
      <c r="G160" s="40">
        <v>120</v>
      </c>
      <c r="H160" s="67" t="s">
        <v>2586</v>
      </c>
      <c r="J160" s="59"/>
      <c r="K160" s="59"/>
      <c r="L160" s="57"/>
      <c r="M160" s="57"/>
      <c r="N160" s="57"/>
      <c r="O160" s="60"/>
      <c r="P160" s="61"/>
      <c r="Q160" s="56"/>
      <c r="R160" s="56"/>
      <c r="S160" s="57"/>
      <c r="T160" s="57"/>
      <c r="U160" s="57"/>
      <c r="V160" s="56"/>
      <c r="W160" s="56"/>
      <c r="X160" s="56"/>
      <c r="Y160" s="56"/>
      <c r="Z160" s="57"/>
      <c r="AA160" s="57"/>
      <c r="AB160" s="57"/>
      <c r="AC160" s="56"/>
      <c r="AD160" s="56"/>
      <c r="AE160" s="56"/>
      <c r="AF160" s="56"/>
      <c r="AG160" s="57"/>
      <c r="AH160" s="57"/>
      <c r="AI160" s="57"/>
      <c r="AJ160" s="56"/>
      <c r="AK160" s="56"/>
      <c r="AL160" s="56"/>
      <c r="AM160" s="56"/>
      <c r="AN160" s="57"/>
      <c r="AO160" s="57"/>
      <c r="AP160" s="57"/>
      <c r="AQ160" s="56"/>
      <c r="AR160" s="56"/>
      <c r="AS160" s="56"/>
      <c r="AT160" s="56"/>
      <c r="AU160" s="57"/>
      <c r="AV160" s="57"/>
      <c r="AW160" s="57"/>
      <c r="AX160" s="56"/>
      <c r="AY160" s="56"/>
      <c r="AZ160" s="56"/>
      <c r="BA160" s="56"/>
      <c r="BB160" s="57"/>
      <c r="BC160" s="57"/>
      <c r="BD160" s="57"/>
      <c r="BE160" s="56"/>
      <c r="BF160" s="56"/>
      <c r="BG160" s="56"/>
      <c r="BH160" s="56"/>
      <c r="BI160" s="57"/>
      <c r="BJ160" s="57"/>
      <c r="BK160" s="57"/>
      <c r="BL160" s="56"/>
      <c r="BM160" s="56"/>
      <c r="BN160" s="56"/>
      <c r="BO160" s="56"/>
      <c r="BP160" s="57"/>
      <c r="BQ160" s="57"/>
      <c r="BR160" s="57"/>
      <c r="BS160" s="56"/>
      <c r="BT160" s="56"/>
      <c r="BU160" s="56"/>
      <c r="BV160" s="56">
        <v>3</v>
      </c>
      <c r="BW160" s="10">
        <v>43100</v>
      </c>
      <c r="BX160" s="57"/>
      <c r="BY160" s="57"/>
      <c r="BZ160" s="56"/>
      <c r="CA160" s="56"/>
    </row>
    <row r="161" spans="1:79" x14ac:dyDescent="0.25">
      <c r="A161">
        <v>1779</v>
      </c>
      <c r="B161" t="s">
        <v>233</v>
      </c>
      <c r="C161" t="s">
        <v>545</v>
      </c>
      <c r="E161" s="58"/>
      <c r="F161" s="58"/>
      <c r="J161" s="59"/>
      <c r="K161" s="59"/>
      <c r="L161" s="57"/>
      <c r="M161" s="57"/>
      <c r="N161" s="57"/>
      <c r="O161" s="60"/>
      <c r="P161" s="61"/>
      <c r="Q161" s="56"/>
      <c r="R161" s="56"/>
      <c r="S161" s="57"/>
      <c r="T161" s="57"/>
      <c r="U161" s="57"/>
      <c r="V161" s="56"/>
      <c r="W161" s="56"/>
      <c r="X161" s="56"/>
      <c r="Y161" s="56"/>
      <c r="Z161" s="57"/>
      <c r="AA161" s="57"/>
      <c r="AB161" s="57"/>
      <c r="AC161" s="56"/>
      <c r="AD161" s="56"/>
      <c r="AE161" s="56"/>
      <c r="AF161" s="56"/>
      <c r="AG161" s="57"/>
      <c r="AH161" s="57"/>
      <c r="AI161" s="57"/>
      <c r="AJ161" s="56"/>
      <c r="AK161" s="56"/>
      <c r="AL161" s="56"/>
      <c r="AM161" s="56"/>
      <c r="AN161" s="57"/>
      <c r="AO161" s="57"/>
      <c r="AP161" s="57"/>
      <c r="AQ161" s="56"/>
      <c r="AR161" s="56"/>
      <c r="AS161" s="56"/>
      <c r="AT161" s="56"/>
      <c r="AU161" s="57"/>
      <c r="AV161" s="57"/>
      <c r="AW161" s="57"/>
      <c r="AX161" s="56"/>
      <c r="AY161" s="56"/>
      <c r="AZ161" s="56"/>
      <c r="BA161" s="56"/>
      <c r="BB161" s="57"/>
      <c r="BC161" s="57"/>
      <c r="BD161" s="57"/>
      <c r="BE161" s="56"/>
      <c r="BF161" s="56"/>
      <c r="BG161" s="56"/>
      <c r="BH161" s="56"/>
      <c r="BI161" s="57"/>
      <c r="BJ161" s="57"/>
      <c r="BK161" s="57"/>
      <c r="BL161" s="56"/>
      <c r="BM161" s="56"/>
      <c r="BN161" s="56"/>
      <c r="BO161" s="56"/>
      <c r="BP161" s="57"/>
      <c r="BQ161" s="57"/>
      <c r="BR161" s="57"/>
      <c r="BS161" s="56"/>
      <c r="BT161" s="56"/>
      <c r="BU161" s="56">
        <f>176*70%</f>
        <v>123.19999999999999</v>
      </c>
      <c r="BV161" s="56"/>
      <c r="BW161" s="57">
        <v>43100</v>
      </c>
      <c r="BX161" s="57"/>
      <c r="BY161" s="57"/>
      <c r="BZ161" s="56"/>
      <c r="CA161" s="80" t="s">
        <v>2895</v>
      </c>
    </row>
    <row r="162" spans="1:79" x14ac:dyDescent="0.25">
      <c r="A162">
        <v>513</v>
      </c>
      <c r="B162" t="s">
        <v>234</v>
      </c>
      <c r="C162" t="s">
        <v>552</v>
      </c>
      <c r="D162" s="40" t="s">
        <v>2415</v>
      </c>
      <c r="E162" s="58"/>
      <c r="F162" s="58"/>
      <c r="J162" s="59">
        <v>8913.5900999999994</v>
      </c>
      <c r="K162" s="59"/>
      <c r="L162" s="57">
        <v>39883</v>
      </c>
      <c r="M162" s="57"/>
      <c r="N162" s="57"/>
      <c r="O162" s="60"/>
      <c r="P162" s="61" t="s">
        <v>2436</v>
      </c>
      <c r="Q162" s="56">
        <v>9532.5573000000004</v>
      </c>
      <c r="R162" s="56"/>
      <c r="S162" s="57">
        <v>40253</v>
      </c>
      <c r="T162" s="57"/>
      <c r="U162" s="57"/>
      <c r="V162" s="56"/>
      <c r="W162" s="56" t="s">
        <v>2436</v>
      </c>
      <c r="X162" s="56">
        <v>11013.3855</v>
      </c>
      <c r="Y162" s="56"/>
      <c r="Z162" s="57">
        <v>40648</v>
      </c>
      <c r="AA162" s="57"/>
      <c r="AB162" s="57"/>
      <c r="AC162" s="56"/>
      <c r="AD162" s="56" t="s">
        <v>2436</v>
      </c>
      <c r="AE162" s="56">
        <v>12003.912700000001</v>
      </c>
      <c r="AF162" s="56"/>
      <c r="AG162" s="57">
        <v>40990</v>
      </c>
      <c r="AH162" s="57"/>
      <c r="AI162" s="57"/>
      <c r="AJ162" s="56"/>
      <c r="AK162" s="56" t="s">
        <v>2436</v>
      </c>
      <c r="AL162" s="56">
        <v>14553.06835</v>
      </c>
      <c r="AM162" s="56"/>
      <c r="AN162" s="57">
        <v>41376</v>
      </c>
      <c r="AO162" s="57"/>
      <c r="AP162" s="57"/>
      <c r="AQ162" s="56"/>
      <c r="AR162" s="56" t="s">
        <v>2436</v>
      </c>
      <c r="AS162" s="56">
        <v>15925.81746</v>
      </c>
      <c r="AT162" s="56"/>
      <c r="AU162" s="57">
        <v>41744</v>
      </c>
      <c r="AV162" s="57"/>
      <c r="AW162" s="57"/>
      <c r="AX162" s="56"/>
      <c r="AY162" s="56" t="s">
        <v>2436</v>
      </c>
      <c r="AZ162" s="56">
        <v>16357.145049999999</v>
      </c>
      <c r="BA162" s="56"/>
      <c r="BB162" s="57">
        <v>42109</v>
      </c>
      <c r="BC162" s="57"/>
      <c r="BD162" s="57"/>
      <c r="BE162" s="56"/>
      <c r="BF162" s="56" t="s">
        <v>2436</v>
      </c>
      <c r="BG162" s="56">
        <v>16935.88264</v>
      </c>
      <c r="BH162" s="56"/>
      <c r="BI162" s="57">
        <v>42475</v>
      </c>
      <c r="BJ162" s="57"/>
      <c r="BK162" s="57"/>
      <c r="BL162" s="56"/>
      <c r="BM162" s="56" t="s">
        <v>2436</v>
      </c>
      <c r="BN162" s="56">
        <v>17711.911110000001</v>
      </c>
      <c r="BO162" s="56"/>
      <c r="BP162" s="57">
        <v>42795</v>
      </c>
      <c r="BQ162" s="57"/>
      <c r="BR162" s="57"/>
      <c r="BS162" s="56"/>
      <c r="BT162" s="56" t="s">
        <v>2436</v>
      </c>
      <c r="BU162" s="56">
        <v>18515.772229999999</v>
      </c>
      <c r="BV162" s="56"/>
      <c r="BW162" s="10">
        <v>43100</v>
      </c>
      <c r="BX162" s="82" t="s">
        <v>2415</v>
      </c>
      <c r="BY162" s="57"/>
      <c r="BZ162" s="56"/>
      <c r="CA162" s="80" t="s">
        <v>2735</v>
      </c>
    </row>
    <row r="163" spans="1:79" x14ac:dyDescent="0.25">
      <c r="A163">
        <v>514</v>
      </c>
      <c r="B163" t="s">
        <v>236</v>
      </c>
      <c r="C163" t="s">
        <v>552</v>
      </c>
      <c r="D163" s="62" t="s">
        <v>2415</v>
      </c>
      <c r="E163" s="58"/>
      <c r="F163" s="58"/>
      <c r="J163" s="59"/>
      <c r="K163" s="59"/>
      <c r="L163" s="57"/>
      <c r="M163" s="57"/>
      <c r="N163" s="57"/>
      <c r="O163" s="60"/>
      <c r="P163" s="61"/>
      <c r="Q163" s="56"/>
      <c r="R163" s="56"/>
      <c r="S163" s="57"/>
      <c r="T163" s="57"/>
      <c r="U163" s="57"/>
      <c r="V163" s="56"/>
      <c r="W163" s="56"/>
      <c r="X163" s="56"/>
      <c r="Y163" s="56"/>
      <c r="Z163" s="57"/>
      <c r="AA163" s="57"/>
      <c r="AB163" s="57"/>
      <c r="AC163" s="56"/>
      <c r="AD163" s="56"/>
      <c r="AE163" s="56"/>
      <c r="AF163" s="56"/>
      <c r="AG163" s="57"/>
      <c r="AH163" s="57"/>
      <c r="AI163" s="57"/>
      <c r="AJ163" s="56"/>
      <c r="AK163" s="56"/>
      <c r="AL163" s="56"/>
      <c r="AM163" s="56"/>
      <c r="AN163" s="57"/>
      <c r="AO163" s="57"/>
      <c r="AP163" s="57"/>
      <c r="AQ163" s="56"/>
      <c r="AR163" s="56"/>
      <c r="AS163" s="56">
        <v>16895</v>
      </c>
      <c r="AT163" s="56"/>
      <c r="AU163" s="57">
        <v>42521</v>
      </c>
      <c r="AV163" s="57"/>
      <c r="AW163" s="57"/>
      <c r="AX163" s="56"/>
      <c r="AY163" s="56" t="s">
        <v>2436</v>
      </c>
      <c r="AZ163" s="56">
        <v>18363</v>
      </c>
      <c r="BA163" s="56"/>
      <c r="BB163" s="57">
        <v>42521</v>
      </c>
      <c r="BC163" s="57"/>
      <c r="BD163" s="57"/>
      <c r="BE163" s="56"/>
      <c r="BF163" s="56" t="s">
        <v>2436</v>
      </c>
      <c r="BG163" s="56">
        <v>19098</v>
      </c>
      <c r="BH163" s="56"/>
      <c r="BI163" s="57">
        <v>42521</v>
      </c>
      <c r="BJ163" s="57"/>
      <c r="BK163" s="57"/>
      <c r="BL163" s="56"/>
      <c r="BM163" s="56" t="s">
        <v>2436</v>
      </c>
      <c r="BN163" s="56">
        <v>20224</v>
      </c>
      <c r="BO163" s="56"/>
      <c r="BP163" s="57">
        <v>42837</v>
      </c>
      <c r="BQ163" s="57"/>
      <c r="BR163" s="57"/>
      <c r="BS163" s="56"/>
      <c r="BT163" s="56" t="s">
        <v>2436</v>
      </c>
      <c r="BU163" s="56">
        <v>20774</v>
      </c>
      <c r="BV163" s="56"/>
      <c r="BW163" s="10">
        <v>43100</v>
      </c>
      <c r="BX163" s="82" t="s">
        <v>2415</v>
      </c>
      <c r="BY163" s="57"/>
      <c r="BZ163" s="56"/>
      <c r="CA163" s="80" t="s">
        <v>2735</v>
      </c>
    </row>
    <row r="164" spans="1:79" x14ac:dyDescent="0.25">
      <c r="A164">
        <v>12566</v>
      </c>
      <c r="B164" t="s">
        <v>237</v>
      </c>
      <c r="C164" t="s">
        <v>552</v>
      </c>
      <c r="D164" s="40" t="s">
        <v>2413</v>
      </c>
      <c r="E164" s="58">
        <v>50</v>
      </c>
      <c r="F164" s="58"/>
      <c r="G164" s="40">
        <v>100</v>
      </c>
      <c r="H164" s="67" t="s">
        <v>2587</v>
      </c>
      <c r="J164" s="59"/>
      <c r="K164" s="59"/>
      <c r="L164" s="57"/>
      <c r="M164" s="57"/>
      <c r="N164" s="57"/>
      <c r="O164" s="60"/>
      <c r="P164" s="61"/>
      <c r="Q164" s="56"/>
      <c r="R164" s="56"/>
      <c r="S164" s="57"/>
      <c r="T164" s="57"/>
      <c r="U164" s="57"/>
      <c r="V164" s="56"/>
      <c r="W164" s="56"/>
      <c r="X164" s="56"/>
      <c r="Y164" s="56"/>
      <c r="Z164" s="57"/>
      <c r="AA164" s="57"/>
      <c r="AB164" s="57"/>
      <c r="AC164" s="56"/>
      <c r="AD164" s="56"/>
      <c r="AE164" s="56"/>
      <c r="AF164" s="56"/>
      <c r="AG164" s="57"/>
      <c r="AH164" s="57"/>
      <c r="AI164" s="57"/>
      <c r="AJ164" s="56"/>
      <c r="AK164" s="56"/>
      <c r="AL164" s="56"/>
      <c r="AM164" s="56"/>
      <c r="AN164" s="57"/>
      <c r="AO164" s="57"/>
      <c r="AP164" s="57"/>
      <c r="AQ164" s="56"/>
      <c r="AR164" s="56"/>
      <c r="AS164" s="56"/>
      <c r="AT164" s="56"/>
      <c r="AU164" s="57"/>
      <c r="AV164" s="57"/>
      <c r="AW164" s="57"/>
      <c r="AX164" s="56"/>
      <c r="AY164" s="56"/>
      <c r="AZ164" s="56"/>
      <c r="BA164" s="56"/>
      <c r="BB164" s="57"/>
      <c r="BC164" s="57"/>
      <c r="BD164" s="57"/>
      <c r="BE164" s="56"/>
      <c r="BF164" s="56"/>
      <c r="BG164" s="56"/>
      <c r="BH164" s="56"/>
      <c r="BI164" s="57"/>
      <c r="BJ164" s="57"/>
      <c r="BK164" s="57"/>
      <c r="BL164" s="56"/>
      <c r="BM164" s="56"/>
      <c r="BN164" s="56"/>
      <c r="BO164" s="56"/>
      <c r="BP164" s="57"/>
      <c r="BQ164" s="57"/>
      <c r="BR164" s="57"/>
      <c r="BS164" s="56"/>
      <c r="BT164" s="56"/>
      <c r="BU164" s="86">
        <v>128.7988</v>
      </c>
      <c r="BV164" s="56"/>
      <c r="BW164" s="57">
        <v>43465</v>
      </c>
      <c r="BX164" s="57"/>
      <c r="BY164" s="57"/>
      <c r="BZ164" s="56"/>
      <c r="CA164" s="80" t="s">
        <v>2922</v>
      </c>
    </row>
    <row r="165" spans="1:79" x14ac:dyDescent="0.25">
      <c r="A165">
        <v>329</v>
      </c>
      <c r="B165" t="s">
        <v>238</v>
      </c>
      <c r="C165" t="s">
        <v>553</v>
      </c>
      <c r="D165" s="40" t="s">
        <v>2415</v>
      </c>
      <c r="E165" s="58"/>
      <c r="F165" s="58"/>
      <c r="J165" s="59"/>
      <c r="K165" s="59"/>
      <c r="L165" s="57"/>
      <c r="M165" s="57"/>
      <c r="N165" s="57"/>
      <c r="O165" s="60"/>
      <c r="P165" s="61"/>
      <c r="Q165" s="56"/>
      <c r="R165" s="56"/>
      <c r="S165" s="57"/>
      <c r="T165" s="57"/>
      <c r="U165" s="57"/>
      <c r="V165" s="56"/>
      <c r="W165" s="56"/>
      <c r="X165" s="56"/>
      <c r="Y165" s="56"/>
      <c r="Z165" s="57"/>
      <c r="AA165" s="57"/>
      <c r="AB165" s="57"/>
      <c r="AC165" s="56"/>
      <c r="AD165" s="56"/>
      <c r="AE165" s="56"/>
      <c r="AF165" s="56"/>
      <c r="AG165" s="57"/>
      <c r="AH165" s="57"/>
      <c r="AI165" s="57"/>
      <c r="AJ165" s="56"/>
      <c r="AK165" s="56"/>
      <c r="AL165" s="56"/>
      <c r="AM165" s="56"/>
      <c r="AN165" s="57"/>
      <c r="AO165" s="57"/>
      <c r="AP165" s="57"/>
      <c r="AQ165" s="56"/>
      <c r="AR165" s="56"/>
      <c r="AS165" s="56"/>
      <c r="AT165" s="56"/>
      <c r="AU165" s="57"/>
      <c r="AV165" s="57"/>
      <c r="AW165" s="57"/>
      <c r="AX165" s="56"/>
      <c r="AY165" s="56"/>
      <c r="AZ165" s="56">
        <v>1211.2090000000001</v>
      </c>
      <c r="BA165" s="56"/>
      <c r="BB165" s="57">
        <v>42030</v>
      </c>
      <c r="BC165" s="57"/>
      <c r="BD165" s="57"/>
      <c r="BE165" s="56" t="s">
        <v>2588</v>
      </c>
      <c r="BF165" s="56" t="s">
        <v>2589</v>
      </c>
      <c r="BG165" s="56">
        <v>1320.982</v>
      </c>
      <c r="BH165" s="56"/>
      <c r="BI165" s="57">
        <v>42403</v>
      </c>
      <c r="BJ165" s="57"/>
      <c r="BK165" s="57"/>
      <c r="BL165" s="56" t="s">
        <v>2588</v>
      </c>
      <c r="BM165" s="56" t="s">
        <v>2589</v>
      </c>
      <c r="BN165" s="56">
        <v>1459</v>
      </c>
      <c r="BO165" s="56"/>
      <c r="BP165" s="57">
        <v>42768</v>
      </c>
      <c r="BQ165" s="57"/>
      <c r="BR165" s="57"/>
      <c r="BS165" s="56" t="s">
        <v>2588</v>
      </c>
      <c r="BT165" s="56" t="s">
        <v>2589</v>
      </c>
      <c r="BU165" s="56">
        <v>1437.248</v>
      </c>
      <c r="BV165" s="56"/>
      <c r="BW165" s="10">
        <v>43100</v>
      </c>
      <c r="BX165" s="82" t="s">
        <v>2415</v>
      </c>
      <c r="BY165" s="57"/>
      <c r="BZ165" s="56"/>
      <c r="CA165" s="80" t="s">
        <v>2740</v>
      </c>
    </row>
    <row r="166" spans="1:79" x14ac:dyDescent="0.25">
      <c r="A166">
        <v>8516</v>
      </c>
      <c r="B166" t="s">
        <v>240</v>
      </c>
      <c r="C166" t="s">
        <v>463</v>
      </c>
      <c r="D166" s="62" t="s">
        <v>2415</v>
      </c>
      <c r="E166" s="58"/>
      <c r="F166" s="58"/>
      <c r="J166" s="59">
        <v>5600</v>
      </c>
      <c r="K166" s="59"/>
      <c r="L166" s="57">
        <v>42369</v>
      </c>
      <c r="M166" s="57"/>
      <c r="N166" s="57"/>
      <c r="O166" s="60"/>
      <c r="P166" s="63" t="s">
        <v>2417</v>
      </c>
      <c r="Q166" s="56">
        <v>12300</v>
      </c>
      <c r="R166" s="56"/>
      <c r="S166" s="57">
        <v>40178</v>
      </c>
      <c r="T166" s="57"/>
      <c r="U166" s="57"/>
      <c r="V166" s="56"/>
      <c r="W166" s="56" t="s">
        <v>2417</v>
      </c>
      <c r="X166" s="56">
        <v>7800</v>
      </c>
      <c r="Y166" s="56"/>
      <c r="Z166" s="57">
        <v>42369</v>
      </c>
      <c r="AA166" s="57"/>
      <c r="AB166" s="57"/>
      <c r="AC166" s="56"/>
      <c r="AD166" s="56" t="s">
        <v>2417</v>
      </c>
      <c r="AE166" s="56">
        <v>11200</v>
      </c>
      <c r="AF166" s="56"/>
      <c r="AG166" s="57">
        <v>42369</v>
      </c>
      <c r="AH166" s="57"/>
      <c r="AI166" s="57"/>
      <c r="AJ166" s="56"/>
      <c r="AK166" s="56" t="s">
        <v>2417</v>
      </c>
      <c r="AL166" s="56">
        <v>10000</v>
      </c>
      <c r="AM166" s="56"/>
      <c r="AN166" s="57">
        <v>42369</v>
      </c>
      <c r="AO166" s="57"/>
      <c r="AP166" s="57"/>
      <c r="AQ166" s="56"/>
      <c r="AR166" s="56" t="s">
        <v>2417</v>
      </c>
      <c r="AS166" s="56">
        <v>10600</v>
      </c>
      <c r="AT166" s="56"/>
      <c r="AU166" s="57">
        <v>42369</v>
      </c>
      <c r="AV166" s="57"/>
      <c r="AW166" s="57"/>
      <c r="AX166" s="56"/>
      <c r="AY166" s="56" t="s">
        <v>2417</v>
      </c>
      <c r="AZ166" s="56">
        <v>13600</v>
      </c>
      <c r="BA166" s="56"/>
      <c r="BB166" s="57">
        <v>42369</v>
      </c>
      <c r="BC166" s="57"/>
      <c r="BD166" s="57"/>
      <c r="BE166" s="56"/>
      <c r="BF166" s="56" t="s">
        <v>2417</v>
      </c>
      <c r="BG166" s="56">
        <v>19784.928017999999</v>
      </c>
      <c r="BH166" s="56"/>
      <c r="BI166" s="57">
        <v>42670</v>
      </c>
      <c r="BJ166" s="57"/>
      <c r="BK166" s="57"/>
      <c r="BL166" s="56"/>
      <c r="BM166" s="56" t="s">
        <v>2417</v>
      </c>
      <c r="BN166" s="56">
        <v>16713.973969999999</v>
      </c>
      <c r="BO166" s="56"/>
      <c r="BP166" s="57">
        <v>43035</v>
      </c>
      <c r="BQ166" s="57"/>
      <c r="BR166" s="57"/>
      <c r="BS166" s="56"/>
      <c r="BT166" s="56" t="s">
        <v>2417</v>
      </c>
      <c r="BU166" s="56">
        <v>331</v>
      </c>
      <c r="BV166" s="56"/>
      <c r="BW166" s="57">
        <v>43100</v>
      </c>
      <c r="BX166" s="82" t="s">
        <v>2415</v>
      </c>
      <c r="BY166" s="57"/>
      <c r="BZ166" s="56"/>
      <c r="CA166" s="80" t="s">
        <v>2848</v>
      </c>
    </row>
    <row r="167" spans="1:79" x14ac:dyDescent="0.25">
      <c r="A167">
        <v>959</v>
      </c>
      <c r="B167" t="s">
        <v>242</v>
      </c>
      <c r="C167"/>
      <c r="D167" s="40" t="s">
        <v>2413</v>
      </c>
      <c r="E167" s="58">
        <v>50</v>
      </c>
      <c r="F167" s="58"/>
      <c r="G167" s="67">
        <v>50</v>
      </c>
      <c r="J167" s="59"/>
      <c r="K167" s="59"/>
      <c r="L167" s="57"/>
      <c r="M167" s="57"/>
      <c r="N167" s="57"/>
      <c r="O167" s="60"/>
      <c r="P167" s="61"/>
      <c r="Q167" s="56"/>
      <c r="R167" s="56"/>
      <c r="S167" s="57"/>
      <c r="T167" s="57"/>
      <c r="U167" s="57"/>
      <c r="V167" s="56"/>
      <c r="W167" s="56"/>
      <c r="X167" s="56"/>
      <c r="Y167" s="56"/>
      <c r="Z167" s="57"/>
      <c r="AA167" s="57"/>
      <c r="AB167" s="57"/>
      <c r="AC167" s="56"/>
      <c r="AD167" s="56"/>
      <c r="AE167" s="56"/>
      <c r="AF167" s="56"/>
      <c r="AG167" s="57"/>
      <c r="AH167" s="57"/>
      <c r="AI167" s="57"/>
      <c r="AJ167" s="56"/>
      <c r="AK167" s="56"/>
      <c r="AL167" s="56"/>
      <c r="AM167" s="56"/>
      <c r="AN167" s="57"/>
      <c r="AO167" s="57"/>
      <c r="AP167" s="57"/>
      <c r="AQ167" s="56"/>
      <c r="AR167" s="56"/>
      <c r="AS167" s="56"/>
      <c r="AT167" s="56"/>
      <c r="AU167" s="57"/>
      <c r="AV167" s="57"/>
      <c r="AW167" s="57"/>
      <c r="AX167" s="56"/>
      <c r="AY167" s="56"/>
      <c r="AZ167" s="56"/>
      <c r="BA167" s="56"/>
      <c r="BB167" s="57"/>
      <c r="BC167" s="57"/>
      <c r="BD167" s="57"/>
      <c r="BE167" s="56"/>
      <c r="BF167" s="56"/>
      <c r="BG167" s="56"/>
      <c r="BH167" s="56"/>
      <c r="BI167" s="57"/>
      <c r="BJ167" s="57"/>
      <c r="BK167" s="57"/>
      <c r="BL167" s="56"/>
      <c r="BM167" s="56"/>
      <c r="BN167" s="56"/>
      <c r="BO167" s="56"/>
      <c r="BP167" s="57"/>
      <c r="BQ167" s="57"/>
      <c r="BR167" s="57"/>
      <c r="BS167" s="56"/>
      <c r="BT167" s="56"/>
      <c r="BU167" s="56"/>
      <c r="BV167" s="81">
        <v>3</v>
      </c>
      <c r="BW167" s="81"/>
      <c r="BX167" s="57"/>
      <c r="BY167" s="57"/>
      <c r="BZ167" s="56"/>
      <c r="CA167" s="56"/>
    </row>
    <row r="168" spans="1:79" x14ac:dyDescent="0.25">
      <c r="A168">
        <v>8492</v>
      </c>
      <c r="B168" t="s">
        <v>244</v>
      </c>
      <c r="C168" t="s">
        <v>463</v>
      </c>
      <c r="E168" s="58"/>
      <c r="F168" s="58"/>
      <c r="J168" s="59"/>
      <c r="K168" s="59"/>
      <c r="L168" s="57"/>
      <c r="M168" s="57"/>
      <c r="N168" s="57"/>
      <c r="O168" s="60"/>
      <c r="P168" s="61"/>
      <c r="Q168" s="56"/>
      <c r="R168" s="56"/>
      <c r="S168" s="57"/>
      <c r="T168" s="57"/>
      <c r="U168" s="57"/>
      <c r="V168" s="56"/>
      <c r="W168" s="56"/>
      <c r="X168" s="56"/>
      <c r="Y168" s="56"/>
      <c r="Z168" s="57"/>
      <c r="AA168" s="57"/>
      <c r="AB168" s="57"/>
      <c r="AC168" s="56"/>
      <c r="AD168" s="56"/>
      <c r="AE168" s="56"/>
      <c r="AF168" s="56"/>
      <c r="AG168" s="57"/>
      <c r="AH168" s="57"/>
      <c r="AI168" s="57"/>
      <c r="AJ168" s="56"/>
      <c r="AK168" s="56"/>
      <c r="AL168" s="56"/>
      <c r="AM168" s="56"/>
      <c r="AN168" s="57"/>
      <c r="AO168" s="57"/>
      <c r="AP168" s="57"/>
      <c r="AQ168" s="56"/>
      <c r="AR168" s="56"/>
      <c r="AS168" s="56"/>
      <c r="AT168" s="56"/>
      <c r="AU168" s="57"/>
      <c r="AV168" s="57"/>
      <c r="AW168" s="57"/>
      <c r="AX168" s="56"/>
      <c r="AY168" s="56"/>
      <c r="AZ168" s="56"/>
      <c r="BA168" s="56"/>
      <c r="BB168" s="57"/>
      <c r="BC168" s="57"/>
      <c r="BD168" s="57"/>
      <c r="BE168" s="56"/>
      <c r="BF168" s="56"/>
      <c r="BG168" s="56"/>
      <c r="BH168" s="56"/>
      <c r="BI168" s="57"/>
      <c r="BJ168" s="57"/>
      <c r="BK168" s="57"/>
      <c r="BL168" s="56"/>
      <c r="BM168" s="56"/>
      <c r="BN168" s="56"/>
      <c r="BO168" s="56"/>
      <c r="BP168" s="57"/>
      <c r="BQ168" s="57"/>
      <c r="BR168" s="57"/>
      <c r="BS168" s="56"/>
      <c r="BT168" s="56"/>
      <c r="BU168" s="56">
        <v>200</v>
      </c>
      <c r="BV168" s="56"/>
      <c r="BW168" s="57"/>
      <c r="BX168" s="82" t="s">
        <v>2413</v>
      </c>
      <c r="BY168" s="57"/>
      <c r="BZ168" s="56"/>
      <c r="CA168" s="80" t="s">
        <v>3337</v>
      </c>
    </row>
    <row r="169" spans="1:79" x14ac:dyDescent="0.25">
      <c r="A169">
        <v>8493</v>
      </c>
      <c r="B169" t="s">
        <v>245</v>
      </c>
      <c r="C169"/>
      <c r="D169" s="40" t="s">
        <v>2413</v>
      </c>
      <c r="E169" s="58"/>
      <c r="F169" s="58"/>
      <c r="I169" s="40" t="s">
        <v>2590</v>
      </c>
      <c r="J169" s="59"/>
      <c r="K169" s="59"/>
      <c r="L169" s="57"/>
      <c r="M169" s="57"/>
      <c r="N169" s="57"/>
      <c r="O169" s="60"/>
      <c r="P169" s="61"/>
      <c r="Q169" s="56"/>
      <c r="R169" s="56"/>
      <c r="S169" s="57"/>
      <c r="T169" s="57"/>
      <c r="U169" s="57"/>
      <c r="V169" s="56"/>
      <c r="W169" s="56"/>
      <c r="X169" s="56"/>
      <c r="Y169" s="56"/>
      <c r="Z169" s="57"/>
      <c r="AA169" s="57"/>
      <c r="AB169" s="57"/>
      <c r="AC169" s="56"/>
      <c r="AD169" s="56"/>
      <c r="AE169" s="56"/>
      <c r="AF169" s="56"/>
      <c r="AG169" s="57"/>
      <c r="AH169" s="57"/>
      <c r="AI169" s="57"/>
      <c r="AJ169" s="56"/>
      <c r="AK169" s="56"/>
      <c r="AL169" s="56"/>
      <c r="AM169" s="56"/>
      <c r="AN169" s="57"/>
      <c r="AO169" s="57"/>
      <c r="AP169" s="57"/>
      <c r="AQ169" s="56"/>
      <c r="AR169" s="56"/>
      <c r="AS169" s="56"/>
      <c r="AT169" s="56"/>
      <c r="AU169" s="57"/>
      <c r="AV169" s="57"/>
      <c r="AW169" s="57"/>
      <c r="AX169" s="56"/>
      <c r="AY169" s="56"/>
      <c r="AZ169" s="56"/>
      <c r="BA169" s="56"/>
      <c r="BB169" s="57"/>
      <c r="BC169" s="57"/>
      <c r="BD169" s="57"/>
      <c r="BE169" s="56"/>
      <c r="BF169" s="56"/>
      <c r="BG169" s="56"/>
      <c r="BH169" s="56"/>
      <c r="BI169" s="57"/>
      <c r="BJ169" s="57"/>
      <c r="BK169" s="57"/>
      <c r="BL169" s="56"/>
      <c r="BM169" s="56"/>
      <c r="BN169" s="56"/>
      <c r="BO169" s="80">
        <v>2</v>
      </c>
      <c r="BP169" s="57"/>
      <c r="BQ169" s="57"/>
      <c r="BR169" s="57"/>
      <c r="BS169" s="56"/>
      <c r="BT169" s="56"/>
      <c r="BU169" s="56"/>
      <c r="BV169" s="56">
        <v>2</v>
      </c>
      <c r="BW169" s="57"/>
      <c r="BX169" s="57"/>
      <c r="BY169" s="57"/>
      <c r="BZ169" s="56"/>
      <c r="CA169" s="56"/>
    </row>
    <row r="170" spans="1:79" x14ac:dyDescent="0.25">
      <c r="A170">
        <v>1663</v>
      </c>
      <c r="B170" t="s">
        <v>246</v>
      </c>
      <c r="C170" t="s">
        <v>555</v>
      </c>
      <c r="D170" s="62" t="s">
        <v>2415</v>
      </c>
      <c r="E170" s="58"/>
      <c r="F170" s="58"/>
      <c r="J170" s="59">
        <v>4026.4369999999999</v>
      </c>
      <c r="K170" s="59"/>
      <c r="L170" s="57">
        <v>39833</v>
      </c>
      <c r="M170" s="57"/>
      <c r="N170" s="57"/>
      <c r="O170" s="60"/>
      <c r="P170" s="63" t="s">
        <v>2470</v>
      </c>
      <c r="Q170" s="56">
        <v>3292.8850000000002</v>
      </c>
      <c r="R170" s="56"/>
      <c r="S170" s="57">
        <v>40196</v>
      </c>
      <c r="T170" s="57"/>
      <c r="U170" s="57"/>
      <c r="V170" s="56"/>
      <c r="W170" s="56" t="s">
        <v>2470</v>
      </c>
      <c r="X170" s="56">
        <v>3077.498</v>
      </c>
      <c r="Y170" s="56"/>
      <c r="Z170" s="57">
        <v>40562</v>
      </c>
      <c r="AA170" s="57"/>
      <c r="AB170" s="57"/>
      <c r="AC170" s="56"/>
      <c r="AD170" s="56" t="s">
        <v>2470</v>
      </c>
      <c r="AE170" s="56">
        <v>3562.6309999999999</v>
      </c>
      <c r="AF170" s="56"/>
      <c r="AG170" s="57">
        <v>40929</v>
      </c>
      <c r="AH170" s="57"/>
      <c r="AI170" s="57"/>
      <c r="AJ170" s="56"/>
      <c r="AK170" s="56" t="s">
        <v>2470</v>
      </c>
      <c r="AL170" s="56">
        <v>3454.7950000000001</v>
      </c>
      <c r="AM170" s="56"/>
      <c r="AN170" s="57">
        <v>41309</v>
      </c>
      <c r="AO170" s="57"/>
      <c r="AP170" s="57"/>
      <c r="AQ170" s="56"/>
      <c r="AR170" s="56" t="s">
        <v>2470</v>
      </c>
      <c r="AS170" s="56">
        <v>3130.672</v>
      </c>
      <c r="AT170" s="56"/>
      <c r="AU170" s="57">
        <v>41660</v>
      </c>
      <c r="AV170" s="57"/>
      <c r="AW170" s="57"/>
      <c r="AX170" s="56"/>
      <c r="AY170" s="56" t="s">
        <v>2470</v>
      </c>
      <c r="AZ170" s="56">
        <v>2725.7869999999998</v>
      </c>
      <c r="BA170" s="56"/>
      <c r="BB170" s="57">
        <v>42024</v>
      </c>
      <c r="BC170" s="57"/>
      <c r="BD170" s="57"/>
      <c r="BE170" s="56"/>
      <c r="BF170" s="56" t="s">
        <v>2470</v>
      </c>
      <c r="BG170" s="56">
        <v>2908.627</v>
      </c>
      <c r="BH170" s="56"/>
      <c r="BI170" s="57">
        <v>42390</v>
      </c>
      <c r="BJ170" s="57"/>
      <c r="BK170" s="57"/>
      <c r="BL170" s="56"/>
      <c r="BM170" s="56" t="s">
        <v>2470</v>
      </c>
      <c r="BN170" s="56">
        <v>2145.2860000000001</v>
      </c>
      <c r="BO170" s="56"/>
      <c r="BP170" s="57">
        <v>42753</v>
      </c>
      <c r="BQ170" s="57"/>
      <c r="BR170" s="57"/>
      <c r="BS170" s="56"/>
      <c r="BT170" s="56" t="s">
        <v>2470</v>
      </c>
      <c r="BU170" s="56">
        <v>820.59199999999998</v>
      </c>
      <c r="BV170" s="56"/>
      <c r="BW170" s="10">
        <v>43100</v>
      </c>
      <c r="BX170" s="82" t="s">
        <v>2415</v>
      </c>
      <c r="BY170" s="57"/>
      <c r="BZ170" s="56"/>
      <c r="CA170" s="80" t="s">
        <v>2735</v>
      </c>
    </row>
    <row r="171" spans="1:79" x14ac:dyDescent="0.25">
      <c r="A171">
        <v>1858</v>
      </c>
      <c r="B171" t="s">
        <v>247</v>
      </c>
      <c r="C171"/>
      <c r="D171" s="40" t="s">
        <v>2413</v>
      </c>
      <c r="E171" s="58"/>
      <c r="F171" s="58"/>
      <c r="I171" s="40" t="s">
        <v>2590</v>
      </c>
      <c r="J171" s="59"/>
      <c r="K171" s="59"/>
      <c r="L171" s="57"/>
      <c r="M171" s="57"/>
      <c r="N171" s="57"/>
      <c r="O171" s="60"/>
      <c r="P171" s="61"/>
      <c r="Q171" s="56"/>
      <c r="R171" s="56"/>
      <c r="S171" s="57"/>
      <c r="T171" s="57"/>
      <c r="U171" s="57"/>
      <c r="V171" s="56"/>
      <c r="W171" s="56"/>
      <c r="X171" s="56"/>
      <c r="Y171" s="56"/>
      <c r="Z171" s="57"/>
      <c r="AA171" s="57"/>
      <c r="AB171" s="57"/>
      <c r="AC171" s="56"/>
      <c r="AD171" s="56"/>
      <c r="AE171" s="56"/>
      <c r="AF171" s="56"/>
      <c r="AG171" s="57"/>
      <c r="AH171" s="57"/>
      <c r="AI171" s="57"/>
      <c r="AJ171" s="56"/>
      <c r="AK171" s="56"/>
      <c r="AL171" s="56"/>
      <c r="AM171" s="56"/>
      <c r="AN171" s="57"/>
      <c r="AO171" s="57"/>
      <c r="AP171" s="57"/>
      <c r="AQ171" s="56"/>
      <c r="AR171" s="56"/>
      <c r="AS171" s="56"/>
      <c r="AT171" s="56"/>
      <c r="AU171" s="57"/>
      <c r="AV171" s="57"/>
      <c r="AW171" s="57"/>
      <c r="AX171" s="56"/>
      <c r="AY171" s="56"/>
      <c r="AZ171" s="56"/>
      <c r="BA171" s="56"/>
      <c r="BB171" s="57"/>
      <c r="BC171" s="57"/>
      <c r="BD171" s="57"/>
      <c r="BE171" s="56"/>
      <c r="BF171" s="56"/>
      <c r="BG171" s="56"/>
      <c r="BH171" s="56"/>
      <c r="BI171" s="57"/>
      <c r="BJ171" s="57"/>
      <c r="BK171" s="57"/>
      <c r="BL171" s="56"/>
      <c r="BM171" s="56"/>
      <c r="BN171" s="56"/>
      <c r="BO171" s="80">
        <v>2</v>
      </c>
      <c r="BP171" s="57"/>
      <c r="BQ171" s="57"/>
      <c r="BR171" s="57"/>
      <c r="BS171" s="56"/>
      <c r="BT171" s="56"/>
      <c r="BU171" s="56"/>
      <c r="BV171" s="56">
        <v>2</v>
      </c>
      <c r="BW171" s="57"/>
      <c r="BX171" s="57"/>
      <c r="BY171" s="57"/>
      <c r="BZ171" s="56"/>
      <c r="CA171" s="56"/>
    </row>
    <row r="172" spans="1:79" x14ac:dyDescent="0.25">
      <c r="A172">
        <v>1141</v>
      </c>
      <c r="B172" t="s">
        <v>248</v>
      </c>
      <c r="C172" t="s">
        <v>557</v>
      </c>
      <c r="D172" s="40" t="s">
        <v>2415</v>
      </c>
      <c r="E172" s="58"/>
      <c r="F172" s="58"/>
      <c r="J172" s="59">
        <v>51.209000000000003</v>
      </c>
      <c r="K172" s="59"/>
      <c r="L172" s="57">
        <v>39643</v>
      </c>
      <c r="M172" s="57"/>
      <c r="N172" s="57"/>
      <c r="O172" s="65" t="s">
        <v>2591</v>
      </c>
      <c r="P172" s="61" t="s">
        <v>2435</v>
      </c>
      <c r="Q172" s="56">
        <v>42.856999999999999</v>
      </c>
      <c r="R172" s="56"/>
      <c r="S172" s="57">
        <v>39959</v>
      </c>
      <c r="T172" s="57"/>
      <c r="U172" s="57"/>
      <c r="V172" s="56" t="s">
        <v>2591</v>
      </c>
      <c r="W172" s="56" t="s">
        <v>2435</v>
      </c>
      <c r="X172" s="56">
        <v>69.144000000000005</v>
      </c>
      <c r="Y172" s="56"/>
      <c r="Z172" s="57">
        <v>40316</v>
      </c>
      <c r="AA172" s="57"/>
      <c r="AB172" s="57"/>
      <c r="AC172" s="56" t="s">
        <v>2591</v>
      </c>
      <c r="AD172" s="56" t="s">
        <v>2435</v>
      </c>
      <c r="AE172" s="56">
        <v>77.983999999999995</v>
      </c>
      <c r="AF172" s="56"/>
      <c r="AG172" s="57">
        <v>40687</v>
      </c>
      <c r="AH172" s="57"/>
      <c r="AI172" s="57"/>
      <c r="AJ172" s="56" t="s">
        <v>2591</v>
      </c>
      <c r="AK172" s="56" t="s">
        <v>2435</v>
      </c>
      <c r="AL172" s="56">
        <v>85.319000000000003</v>
      </c>
      <c r="AM172" s="56"/>
      <c r="AN172" s="57">
        <v>41058</v>
      </c>
      <c r="AO172" s="57"/>
      <c r="AP172" s="57"/>
      <c r="AQ172" s="56" t="s">
        <v>2591</v>
      </c>
      <c r="AR172" s="56" t="s">
        <v>2435</v>
      </c>
      <c r="AS172" s="56">
        <v>185.04400000000001</v>
      </c>
      <c r="AT172" s="56"/>
      <c r="AU172" s="57">
        <v>41422</v>
      </c>
      <c r="AV172" s="57"/>
      <c r="AW172" s="57"/>
      <c r="AX172" s="56" t="s">
        <v>2591</v>
      </c>
      <c r="AY172" s="56" t="s">
        <v>2435</v>
      </c>
      <c r="AZ172" s="56">
        <v>202.34200000000001</v>
      </c>
      <c r="BA172" s="56"/>
      <c r="BB172" s="57">
        <v>41789</v>
      </c>
      <c r="BC172" s="57"/>
      <c r="BD172" s="57"/>
      <c r="BE172" s="56" t="s">
        <v>2591</v>
      </c>
      <c r="BF172" s="56" t="s">
        <v>2435</v>
      </c>
      <c r="BG172" s="56">
        <v>274.76100000000002</v>
      </c>
      <c r="BH172" s="56"/>
      <c r="BI172" s="57">
        <v>42422</v>
      </c>
      <c r="BJ172" s="57"/>
      <c r="BK172" s="57"/>
      <c r="BL172" s="56" t="s">
        <v>2591</v>
      </c>
      <c r="BM172" s="56" t="s">
        <v>2435</v>
      </c>
      <c r="BN172" s="56">
        <v>544.55499999999995</v>
      </c>
      <c r="BO172" s="56"/>
      <c r="BP172" s="57">
        <v>42795</v>
      </c>
      <c r="BQ172" s="57"/>
      <c r="BR172" s="57"/>
      <c r="BS172" s="56" t="s">
        <v>2591</v>
      </c>
      <c r="BT172" s="56" t="s">
        <v>2435</v>
      </c>
      <c r="BU172" s="56">
        <v>908.76800000000003</v>
      </c>
      <c r="BV172" s="56"/>
      <c r="BW172" s="10">
        <v>43100</v>
      </c>
      <c r="BX172" s="82" t="s">
        <v>2415</v>
      </c>
      <c r="BY172" s="57"/>
      <c r="BZ172" s="56"/>
      <c r="CA172" s="80" t="s">
        <v>2735</v>
      </c>
    </row>
    <row r="173" spans="1:79" x14ac:dyDescent="0.25">
      <c r="A173">
        <v>1364</v>
      </c>
      <c r="B173" t="s">
        <v>250</v>
      </c>
      <c r="C173" t="s">
        <v>557</v>
      </c>
      <c r="D173" s="40" t="s">
        <v>2415</v>
      </c>
      <c r="E173" s="58"/>
      <c r="F173" s="58"/>
      <c r="J173" s="59">
        <v>554.22400000000005</v>
      </c>
      <c r="K173" s="59"/>
      <c r="L173" s="57">
        <v>39862</v>
      </c>
      <c r="M173" s="57"/>
      <c r="N173" s="57"/>
      <c r="O173" s="65" t="s">
        <v>2592</v>
      </c>
      <c r="P173" s="66" t="s">
        <v>2417</v>
      </c>
      <c r="Q173" s="56">
        <v>524.81399999999996</v>
      </c>
      <c r="R173" s="56"/>
      <c r="S173" s="57">
        <v>40233</v>
      </c>
      <c r="T173" s="57"/>
      <c r="U173" s="57"/>
      <c r="V173" s="56" t="s">
        <v>2592</v>
      </c>
      <c r="W173" s="56" t="s">
        <v>2417</v>
      </c>
      <c r="X173" s="56">
        <v>569.73699999999997</v>
      </c>
      <c r="Y173" s="56"/>
      <c r="Z173" s="57">
        <v>40597</v>
      </c>
      <c r="AA173" s="57"/>
      <c r="AB173" s="57"/>
      <c r="AC173" s="56" t="s">
        <v>2592</v>
      </c>
      <c r="AD173" s="56" t="s">
        <v>2417</v>
      </c>
      <c r="AE173" s="56">
        <v>481.97500000000002</v>
      </c>
      <c r="AF173" s="56"/>
      <c r="AG173" s="57">
        <v>40961</v>
      </c>
      <c r="AH173" s="57"/>
      <c r="AI173" s="57"/>
      <c r="AJ173" s="56" t="s">
        <v>2592</v>
      </c>
      <c r="AK173" s="56" t="s">
        <v>2417</v>
      </c>
      <c r="AL173" s="56">
        <v>654.76599999999996</v>
      </c>
      <c r="AM173" s="56"/>
      <c r="AN173" s="57">
        <v>41326</v>
      </c>
      <c r="AO173" s="57"/>
      <c r="AP173" s="57"/>
      <c r="AQ173" s="56" t="s">
        <v>2592</v>
      </c>
      <c r="AR173" s="56" t="s">
        <v>2417</v>
      </c>
      <c r="AS173" s="56">
        <v>535.79</v>
      </c>
      <c r="AT173" s="56"/>
      <c r="AU173" s="57">
        <v>41690</v>
      </c>
      <c r="AV173" s="57"/>
      <c r="AW173" s="57"/>
      <c r="AX173" s="56" t="s">
        <v>2592</v>
      </c>
      <c r="AY173" s="56" t="s">
        <v>2417</v>
      </c>
      <c r="AZ173" s="56">
        <v>321.39400000000001</v>
      </c>
      <c r="BA173" s="56"/>
      <c r="BB173" s="57">
        <v>42062</v>
      </c>
      <c r="BC173" s="57"/>
      <c r="BD173" s="57"/>
      <c r="BE173" s="56" t="s">
        <v>2592</v>
      </c>
      <c r="BF173" s="56" t="s">
        <v>2417</v>
      </c>
      <c r="BG173" s="56">
        <v>445.24099999999999</v>
      </c>
      <c r="BH173" s="56"/>
      <c r="BI173" s="57">
        <v>42418</v>
      </c>
      <c r="BJ173" s="57"/>
      <c r="BK173" s="57"/>
      <c r="BL173" s="56" t="s">
        <v>2592</v>
      </c>
      <c r="BM173" s="56" t="s">
        <v>2417</v>
      </c>
      <c r="BN173" s="56">
        <v>986.97799999999995</v>
      </c>
      <c r="BO173" s="56"/>
      <c r="BP173" s="57">
        <v>42789</v>
      </c>
      <c r="BQ173" s="57"/>
      <c r="BR173" s="57"/>
      <c r="BS173" s="56" t="s">
        <v>2592</v>
      </c>
      <c r="BT173" s="56" t="s">
        <v>2417</v>
      </c>
      <c r="BU173" s="56">
        <v>289.98</v>
      </c>
      <c r="BV173" s="56"/>
      <c r="BW173" s="57">
        <v>43100</v>
      </c>
      <c r="BX173" s="82" t="s">
        <v>2413</v>
      </c>
      <c r="BY173" s="57"/>
      <c r="BZ173" s="56"/>
      <c r="CA173" s="80" t="s">
        <v>2849</v>
      </c>
    </row>
    <row r="174" spans="1:79" x14ac:dyDescent="0.25">
      <c r="A174">
        <v>764</v>
      </c>
      <c r="B174" t="s">
        <v>251</v>
      </c>
      <c r="C174" t="s">
        <v>557</v>
      </c>
      <c r="D174" s="40" t="s">
        <v>2413</v>
      </c>
      <c r="E174" s="58">
        <v>10</v>
      </c>
      <c r="F174" s="58"/>
      <c r="J174" s="59">
        <v>29.53107</v>
      </c>
      <c r="K174" s="59"/>
      <c r="L174" s="57">
        <v>39780</v>
      </c>
      <c r="M174" s="57"/>
      <c r="N174" s="57"/>
      <c r="O174" s="64" t="s">
        <v>2593</v>
      </c>
      <c r="P174" s="61" t="s">
        <v>2417</v>
      </c>
      <c r="Q174" s="56">
        <v>35.498699999999999</v>
      </c>
      <c r="R174" s="56"/>
      <c r="S174" s="57">
        <v>40147</v>
      </c>
      <c r="T174" s="57"/>
      <c r="U174" s="57"/>
      <c r="V174" s="56" t="s">
        <v>2593</v>
      </c>
      <c r="W174" s="56" t="s">
        <v>2417</v>
      </c>
      <c r="X174" s="56">
        <v>18.444479999999999</v>
      </c>
      <c r="Y174" s="56"/>
      <c r="Z174" s="57">
        <v>40602</v>
      </c>
      <c r="AA174" s="57"/>
      <c r="AB174" s="57"/>
      <c r="AC174" s="56" t="s">
        <v>2593</v>
      </c>
      <c r="AD174" s="56" t="s">
        <v>2417</v>
      </c>
      <c r="AE174" s="56">
        <v>38.30086</v>
      </c>
      <c r="AF174" s="56"/>
      <c r="AG174" s="57">
        <v>40959</v>
      </c>
      <c r="AH174" s="57"/>
      <c r="AI174" s="57"/>
      <c r="AJ174" s="56" t="s">
        <v>2593</v>
      </c>
      <c r="AK174" s="56" t="s">
        <v>2417</v>
      </c>
      <c r="AL174" s="56">
        <v>43.096609999999998</v>
      </c>
      <c r="AM174" s="56"/>
      <c r="AN174" s="57">
        <v>41334</v>
      </c>
      <c r="AO174" s="57"/>
      <c r="AP174" s="57"/>
      <c r="AQ174" s="56" t="s">
        <v>2593</v>
      </c>
      <c r="AR174" s="56" t="s">
        <v>2417</v>
      </c>
      <c r="AS174" s="56">
        <v>21.042000000000002</v>
      </c>
      <c r="AT174" s="56"/>
      <c r="AU174" s="57">
        <v>41698</v>
      </c>
      <c r="AV174" s="57"/>
      <c r="AW174" s="57"/>
      <c r="AX174" s="56" t="s">
        <v>2593</v>
      </c>
      <c r="AY174" s="56" t="s">
        <v>2417</v>
      </c>
      <c r="AZ174" s="56">
        <v>9.1359999999999992</v>
      </c>
      <c r="BA174" s="56"/>
      <c r="BB174" s="57">
        <v>42060</v>
      </c>
      <c r="BC174" s="57"/>
      <c r="BD174" s="57"/>
      <c r="BE174" s="56" t="s">
        <v>2593</v>
      </c>
      <c r="BF174" s="56" t="s">
        <v>2417</v>
      </c>
      <c r="BG174" s="56">
        <v>9.82</v>
      </c>
      <c r="BH174" s="56"/>
      <c r="BI174" s="57">
        <v>42429</v>
      </c>
      <c r="BJ174" s="57"/>
      <c r="BK174" s="57"/>
      <c r="BL174" s="56" t="s">
        <v>2593</v>
      </c>
      <c r="BM174" s="56" t="s">
        <v>2417</v>
      </c>
      <c r="BN174" s="56">
        <v>19.326000000000001</v>
      </c>
      <c r="BO174" s="56"/>
      <c r="BP174" s="57">
        <v>42794</v>
      </c>
      <c r="BQ174" s="57"/>
      <c r="BR174" s="57"/>
      <c r="BS174" s="56" t="s">
        <v>2593</v>
      </c>
      <c r="BT174" s="56" t="s">
        <v>2417</v>
      </c>
      <c r="BU174" s="56">
        <v>132.017</v>
      </c>
      <c r="BV174" s="56"/>
      <c r="BW174" s="57">
        <v>42895</v>
      </c>
      <c r="BX174" s="82" t="s">
        <v>2415</v>
      </c>
      <c r="BY174" s="57"/>
      <c r="BZ174" s="56"/>
      <c r="CA174" s="80" t="s">
        <v>2735</v>
      </c>
    </row>
    <row r="175" spans="1:79" x14ac:dyDescent="0.25">
      <c r="A175">
        <v>836</v>
      </c>
      <c r="B175" t="s">
        <v>252</v>
      </c>
      <c r="C175" t="s">
        <v>557</v>
      </c>
      <c r="D175" s="62" t="s">
        <v>2415</v>
      </c>
      <c r="J175" s="59"/>
      <c r="K175" s="59"/>
      <c r="L175" s="57"/>
      <c r="M175" s="57"/>
      <c r="N175" s="57"/>
      <c r="O175" s="60"/>
      <c r="P175" s="61"/>
      <c r="Q175" s="56"/>
      <c r="R175" s="56"/>
      <c r="S175" s="57"/>
      <c r="T175" s="57"/>
      <c r="U175" s="57"/>
      <c r="V175" s="56"/>
      <c r="W175" s="56"/>
      <c r="X175" s="56"/>
      <c r="Y175" s="56"/>
      <c r="Z175" s="57"/>
      <c r="AA175" s="57"/>
      <c r="AB175" s="57"/>
      <c r="AC175" s="56"/>
      <c r="AD175" s="56"/>
      <c r="AE175" s="56"/>
      <c r="AF175" s="56"/>
      <c r="AG175" s="57"/>
      <c r="AH175" s="57"/>
      <c r="AI175" s="57"/>
      <c r="AJ175" s="56"/>
      <c r="AK175" s="56"/>
      <c r="AL175" s="56"/>
      <c r="AM175" s="56"/>
      <c r="AN175" s="57"/>
      <c r="AO175" s="57"/>
      <c r="AP175" s="57"/>
      <c r="AQ175" s="56"/>
      <c r="AR175" s="56"/>
      <c r="AS175" s="56"/>
      <c r="AT175" s="56"/>
      <c r="AU175" s="57"/>
      <c r="AV175" s="57"/>
      <c r="AW175" s="57"/>
      <c r="AX175" s="56"/>
      <c r="AY175" s="56"/>
      <c r="AZ175" s="56">
        <v>470.7</v>
      </c>
      <c r="BA175" s="56"/>
      <c r="BB175" s="57">
        <v>41692</v>
      </c>
      <c r="BC175" s="57"/>
      <c r="BD175" s="57"/>
      <c r="BE175" s="56" t="s">
        <v>2594</v>
      </c>
      <c r="BF175" s="56" t="s">
        <v>2595</v>
      </c>
      <c r="BG175" s="56">
        <v>388.2</v>
      </c>
      <c r="BH175" s="56"/>
      <c r="BI175" s="57">
        <v>42422</v>
      </c>
      <c r="BJ175" s="57"/>
      <c r="BK175" s="57"/>
      <c r="BL175" s="56" t="s">
        <v>1174</v>
      </c>
      <c r="BM175" s="56" t="s">
        <v>2595</v>
      </c>
      <c r="BN175" s="56">
        <v>342.2</v>
      </c>
      <c r="BO175" s="56"/>
      <c r="BP175" s="57">
        <v>42788</v>
      </c>
      <c r="BQ175" s="57"/>
      <c r="BR175" s="57"/>
      <c r="BS175" s="56" t="s">
        <v>1174</v>
      </c>
      <c r="BT175" s="56" t="s">
        <v>2595</v>
      </c>
      <c r="BU175" s="56">
        <v>471.92270000000002</v>
      </c>
      <c r="BV175" s="56"/>
      <c r="BW175" s="10">
        <v>43100</v>
      </c>
      <c r="BX175" s="82" t="s">
        <v>2413</v>
      </c>
      <c r="BY175" s="57"/>
      <c r="BZ175" s="56"/>
      <c r="CA175" s="80" t="s">
        <v>3338</v>
      </c>
    </row>
    <row r="176" spans="1:79" x14ac:dyDescent="0.25">
      <c r="A176">
        <v>835</v>
      </c>
      <c r="B176" t="s">
        <v>253</v>
      </c>
      <c r="C176" t="s">
        <v>557</v>
      </c>
      <c r="D176" s="40" t="s">
        <v>2415</v>
      </c>
      <c r="E176" s="58"/>
      <c r="F176" s="58"/>
      <c r="J176" s="59"/>
      <c r="K176" s="59"/>
      <c r="L176" s="57"/>
      <c r="M176" s="57"/>
      <c r="N176" s="57"/>
      <c r="O176" s="60"/>
      <c r="P176" s="61"/>
      <c r="Q176" s="56"/>
      <c r="R176" s="56"/>
      <c r="S176" s="57"/>
      <c r="T176" s="57"/>
      <c r="U176" s="57"/>
      <c r="V176" s="56"/>
      <c r="W176" s="56"/>
      <c r="X176" s="56"/>
      <c r="Y176" s="56"/>
      <c r="Z176" s="57"/>
      <c r="AA176" s="57"/>
      <c r="AB176" s="57"/>
      <c r="AC176" s="56"/>
      <c r="AD176" s="56"/>
      <c r="AE176" s="56"/>
      <c r="AF176" s="56"/>
      <c r="AG176" s="57"/>
      <c r="AH176" s="57"/>
      <c r="AI176" s="57"/>
      <c r="AJ176" s="56"/>
      <c r="AK176" s="56"/>
      <c r="AL176" s="56"/>
      <c r="AM176" s="56"/>
      <c r="AN176" s="57"/>
      <c r="AO176" s="57"/>
      <c r="AP176" s="57"/>
      <c r="AQ176" s="56"/>
      <c r="AR176" s="56"/>
      <c r="AS176" s="56"/>
      <c r="AT176" s="56"/>
      <c r="AU176" s="57"/>
      <c r="AV176" s="57"/>
      <c r="AW176" s="57"/>
      <c r="AX176" s="56"/>
      <c r="AY176" s="56"/>
      <c r="AZ176" s="56">
        <v>470.7</v>
      </c>
      <c r="BA176" s="56"/>
      <c r="BB176" s="57">
        <v>41692</v>
      </c>
      <c r="BC176" s="57"/>
      <c r="BD176" s="57"/>
      <c r="BE176" s="56" t="s">
        <v>2594</v>
      </c>
      <c r="BF176" s="56" t="s">
        <v>2596</v>
      </c>
      <c r="BG176" s="56">
        <v>388.2</v>
      </c>
      <c r="BH176" s="56"/>
      <c r="BI176" s="57">
        <v>42422</v>
      </c>
      <c r="BJ176" s="57"/>
      <c r="BK176" s="57"/>
      <c r="BL176" s="56" t="s">
        <v>1174</v>
      </c>
      <c r="BM176" s="56" t="s">
        <v>2596</v>
      </c>
      <c r="BN176" s="56">
        <v>342.2</v>
      </c>
      <c r="BO176" s="56"/>
      <c r="BP176" s="57">
        <v>42788</v>
      </c>
      <c r="BQ176" s="57"/>
      <c r="BR176" s="57"/>
      <c r="BS176" s="56" t="s">
        <v>1174</v>
      </c>
      <c r="BT176" s="56" t="s">
        <v>2596</v>
      </c>
      <c r="BU176" s="56">
        <v>471.92270000000002</v>
      </c>
      <c r="BV176" s="56"/>
      <c r="BW176" s="10">
        <v>43100</v>
      </c>
      <c r="BX176" s="82" t="s">
        <v>2413</v>
      </c>
      <c r="BY176" s="57"/>
      <c r="BZ176" s="56"/>
      <c r="CA176" s="80" t="s">
        <v>3338</v>
      </c>
    </row>
    <row r="177" spans="1:79" x14ac:dyDescent="0.25">
      <c r="A177">
        <v>1698</v>
      </c>
      <c r="B177" t="s">
        <v>254</v>
      </c>
      <c r="C177" t="s">
        <v>543</v>
      </c>
      <c r="D177" s="40" t="s">
        <v>2415</v>
      </c>
      <c r="E177" s="58">
        <v>10</v>
      </c>
      <c r="F177" s="58"/>
      <c r="J177" s="59"/>
      <c r="K177" s="59"/>
      <c r="L177" s="57"/>
      <c r="M177" s="57"/>
      <c r="N177" s="57"/>
      <c r="O177" s="60"/>
      <c r="P177" s="61"/>
      <c r="Q177" s="56"/>
      <c r="R177" s="56"/>
      <c r="S177" s="57"/>
      <c r="T177" s="57"/>
      <c r="U177" s="57"/>
      <c r="V177" s="56"/>
      <c r="W177" s="56"/>
      <c r="X177" s="56">
        <v>84.504000000000005</v>
      </c>
      <c r="Y177" s="56"/>
      <c r="Z177" s="57">
        <v>40603</v>
      </c>
      <c r="AA177" s="57"/>
      <c r="AB177" s="57"/>
      <c r="AC177" s="56" t="s">
        <v>2597</v>
      </c>
      <c r="AD177" s="56" t="s">
        <v>2598</v>
      </c>
      <c r="AE177" s="56">
        <v>307.15999999999997</v>
      </c>
      <c r="AF177" s="56"/>
      <c r="AG177" s="57">
        <v>40967</v>
      </c>
      <c r="AH177" s="57"/>
      <c r="AI177" s="57"/>
      <c r="AJ177" s="56" t="s">
        <v>2597</v>
      </c>
      <c r="AK177" s="56" t="s">
        <v>2598</v>
      </c>
      <c r="AL177" s="56">
        <v>738.60599999999999</v>
      </c>
      <c r="AM177" s="56"/>
      <c r="AN177" s="57">
        <v>41333</v>
      </c>
      <c r="AO177" s="57"/>
      <c r="AP177" s="57"/>
      <c r="AQ177" s="56" t="s">
        <v>2597</v>
      </c>
      <c r="AR177" s="56" t="s">
        <v>2599</v>
      </c>
      <c r="AS177" s="56">
        <v>1167.0889999999999</v>
      </c>
      <c r="AT177" s="56"/>
      <c r="AU177" s="57">
        <v>41689</v>
      </c>
      <c r="AV177" s="57"/>
      <c r="AW177" s="57"/>
      <c r="AX177" s="56" t="s">
        <v>2597</v>
      </c>
      <c r="AY177" s="56" t="s">
        <v>2599</v>
      </c>
      <c r="AZ177" s="56">
        <v>1426.4780000000001</v>
      </c>
      <c r="BA177" s="56"/>
      <c r="BB177" s="57">
        <v>42058</v>
      </c>
      <c r="BC177" s="57"/>
      <c r="BD177" s="57"/>
      <c r="BE177" s="56" t="s">
        <v>2597</v>
      </c>
      <c r="BF177" s="56" t="s">
        <v>2600</v>
      </c>
      <c r="BG177" s="56">
        <v>1684.6849999999999</v>
      </c>
      <c r="BH177" s="56"/>
      <c r="BI177" s="57">
        <v>42424</v>
      </c>
      <c r="BJ177" s="57"/>
      <c r="BK177" s="57"/>
      <c r="BL177" s="56" t="s">
        <v>2597</v>
      </c>
      <c r="BM177" s="56" t="s">
        <v>2600</v>
      </c>
      <c r="BN177" s="56">
        <v>2447.7060000000001</v>
      </c>
      <c r="BO177" s="56"/>
      <c r="BP177" s="57">
        <v>42835</v>
      </c>
      <c r="BQ177" s="57"/>
      <c r="BR177" s="57"/>
      <c r="BS177" s="56" t="s">
        <v>2601</v>
      </c>
      <c r="BT177" s="56" t="s">
        <v>2602</v>
      </c>
      <c r="BU177" s="56">
        <v>4299.433</v>
      </c>
      <c r="BV177" s="56"/>
      <c r="BW177" s="10">
        <v>43100</v>
      </c>
      <c r="BX177" s="82" t="s">
        <v>2415</v>
      </c>
      <c r="BY177" s="57"/>
      <c r="BZ177" s="56"/>
      <c r="CA177" s="80" t="s">
        <v>2819</v>
      </c>
    </row>
    <row r="178" spans="1:79" x14ac:dyDescent="0.25">
      <c r="A178">
        <v>1188</v>
      </c>
      <c r="B178" t="s">
        <v>255</v>
      </c>
      <c r="C178" t="s">
        <v>550</v>
      </c>
      <c r="D178" s="40" t="s">
        <v>2415</v>
      </c>
      <c r="E178" s="58"/>
      <c r="F178" s="58"/>
      <c r="J178" s="59"/>
      <c r="K178" s="59"/>
      <c r="L178" s="57"/>
      <c r="M178" s="57"/>
      <c r="N178" s="57"/>
      <c r="O178" s="60"/>
      <c r="P178" s="61"/>
      <c r="Q178" s="56"/>
      <c r="R178" s="56"/>
      <c r="S178" s="57"/>
      <c r="T178" s="57"/>
      <c r="U178" s="57"/>
      <c r="V178" s="56"/>
      <c r="W178" s="56"/>
      <c r="X178" s="56"/>
      <c r="Y178" s="56"/>
      <c r="Z178" s="57"/>
      <c r="AA178" s="57"/>
      <c r="AB178" s="57"/>
      <c r="AC178" s="56"/>
      <c r="AD178" s="56"/>
      <c r="AE178" s="56"/>
      <c r="AF178" s="56"/>
      <c r="AG178" s="57"/>
      <c r="AH178" s="57"/>
      <c r="AI178" s="57"/>
      <c r="AJ178" s="56"/>
      <c r="AK178" s="56"/>
      <c r="AL178" s="56"/>
      <c r="AM178" s="56"/>
      <c r="AN178" s="57"/>
      <c r="AO178" s="57"/>
      <c r="AP178" s="57"/>
      <c r="AQ178" s="56"/>
      <c r="AR178" s="56"/>
      <c r="AS178" s="56"/>
      <c r="AT178" s="56"/>
      <c r="AU178" s="57"/>
      <c r="AV178" s="57"/>
      <c r="AW178" s="57"/>
      <c r="AX178" s="56"/>
      <c r="AY178" s="56"/>
      <c r="AZ178" s="56">
        <v>576000</v>
      </c>
      <c r="BA178" s="56"/>
      <c r="BB178" s="57">
        <v>42004</v>
      </c>
      <c r="BC178" s="57"/>
      <c r="BD178" s="57"/>
      <c r="BE178" s="56" t="s">
        <v>2603</v>
      </c>
      <c r="BF178" s="56"/>
      <c r="BG178" s="56">
        <v>461000</v>
      </c>
      <c r="BH178" s="56"/>
      <c r="BI178" s="57">
        <v>42369</v>
      </c>
      <c r="BJ178" s="57"/>
      <c r="BK178" s="57"/>
      <c r="BL178" s="56" t="s">
        <v>2603</v>
      </c>
      <c r="BM178" s="56"/>
      <c r="BN178" s="56">
        <v>360000</v>
      </c>
      <c r="BO178" s="56"/>
      <c r="BP178" s="57">
        <v>42794</v>
      </c>
      <c r="BQ178" s="57"/>
      <c r="BR178" s="57"/>
      <c r="BS178" s="56" t="s">
        <v>2603</v>
      </c>
      <c r="BT178" s="56" t="s">
        <v>2604</v>
      </c>
      <c r="BU178" s="56">
        <v>436952</v>
      </c>
      <c r="BV178" s="56"/>
      <c r="BW178" s="10">
        <v>43100</v>
      </c>
      <c r="BX178" s="82" t="s">
        <v>2415</v>
      </c>
      <c r="BY178" s="57"/>
      <c r="BZ178" s="56"/>
      <c r="CA178" s="80" t="s">
        <v>2740</v>
      </c>
    </row>
    <row r="179" spans="1:79" x14ac:dyDescent="0.25">
      <c r="A179">
        <v>12823</v>
      </c>
      <c r="B179" t="s">
        <v>257</v>
      </c>
      <c r="C179" t="s">
        <v>550</v>
      </c>
      <c r="D179" s="40" t="s">
        <v>2415</v>
      </c>
      <c r="E179" s="58"/>
      <c r="F179" s="58"/>
      <c r="J179" s="59"/>
      <c r="K179" s="59"/>
      <c r="L179" s="57"/>
      <c r="M179" s="57"/>
      <c r="N179" s="57"/>
      <c r="O179" s="60"/>
      <c r="P179" s="61"/>
      <c r="Q179" s="56"/>
      <c r="R179" s="56"/>
      <c r="S179" s="57"/>
      <c r="T179" s="57"/>
      <c r="U179" s="57"/>
      <c r="V179" s="56"/>
      <c r="W179" s="56"/>
      <c r="X179" s="56"/>
      <c r="Y179" s="56"/>
      <c r="Z179" s="57"/>
      <c r="AA179" s="57"/>
      <c r="AB179" s="57"/>
      <c r="AC179" s="56"/>
      <c r="AD179" s="56"/>
      <c r="AE179" s="56"/>
      <c r="AF179" s="56"/>
      <c r="AG179" s="57"/>
      <c r="AH179" s="57"/>
      <c r="AI179" s="57"/>
      <c r="AJ179" s="56"/>
      <c r="AK179" s="56"/>
      <c r="AL179" s="56"/>
      <c r="AM179" s="56"/>
      <c r="AN179" s="57"/>
      <c r="AO179" s="57"/>
      <c r="AP179" s="57"/>
      <c r="AQ179" s="56"/>
      <c r="AR179" s="56"/>
      <c r="AS179" s="56"/>
      <c r="AT179" s="56"/>
      <c r="AU179" s="57"/>
      <c r="AV179" s="57"/>
      <c r="AW179" s="57"/>
      <c r="AX179" s="56"/>
      <c r="AY179" s="56"/>
      <c r="AZ179" s="56"/>
      <c r="BA179" s="56"/>
      <c r="BB179" s="57"/>
      <c r="BC179" s="57"/>
      <c r="BD179" s="57"/>
      <c r="BE179" s="56"/>
      <c r="BF179" s="56"/>
      <c r="BG179" s="56">
        <v>226423.00698500001</v>
      </c>
      <c r="BH179" s="56"/>
      <c r="BI179" s="57">
        <v>42825</v>
      </c>
      <c r="BJ179" s="57"/>
      <c r="BK179" s="57"/>
      <c r="BL179" s="56"/>
      <c r="BM179" s="56" t="s">
        <v>2436</v>
      </c>
      <c r="BN179" s="56">
        <v>210609.73179399999</v>
      </c>
      <c r="BO179" s="56"/>
      <c r="BP179" s="57">
        <v>42825</v>
      </c>
      <c r="BQ179" s="57"/>
      <c r="BR179" s="57"/>
      <c r="BS179" s="56"/>
      <c r="BT179" s="56" t="s">
        <v>2436</v>
      </c>
      <c r="BU179" s="56">
        <v>6990</v>
      </c>
      <c r="BV179" s="56"/>
      <c r="BW179" s="57">
        <v>43100</v>
      </c>
      <c r="BX179" s="82" t="s">
        <v>2415</v>
      </c>
      <c r="BY179" s="57"/>
      <c r="BZ179" s="56"/>
      <c r="CA179" s="80" t="s">
        <v>2735</v>
      </c>
    </row>
    <row r="180" spans="1:79" x14ac:dyDescent="0.25">
      <c r="A180">
        <v>1333</v>
      </c>
      <c r="B180" t="s">
        <v>258</v>
      </c>
      <c r="C180" t="s">
        <v>463</v>
      </c>
      <c r="D180" s="40" t="s">
        <v>2413</v>
      </c>
      <c r="E180" s="58">
        <v>100</v>
      </c>
      <c r="F180" s="58"/>
      <c r="G180" s="69">
        <v>300</v>
      </c>
      <c r="J180" s="59"/>
      <c r="K180" s="59"/>
      <c r="L180" s="57"/>
      <c r="M180" s="57"/>
      <c r="N180" s="57"/>
      <c r="O180" s="60"/>
      <c r="P180" s="61"/>
      <c r="Q180" s="56"/>
      <c r="R180" s="56"/>
      <c r="S180" s="57"/>
      <c r="T180" s="57"/>
      <c r="U180" s="57"/>
      <c r="V180" s="56"/>
      <c r="W180" s="56"/>
      <c r="X180" s="56"/>
      <c r="Y180" s="56"/>
      <c r="Z180" s="57"/>
      <c r="AA180" s="57"/>
      <c r="AB180" s="57"/>
      <c r="AC180" s="56"/>
      <c r="AD180" s="56"/>
      <c r="AE180" s="56"/>
      <c r="AF180" s="56"/>
      <c r="AG180" s="57"/>
      <c r="AH180" s="57"/>
      <c r="AI180" s="57"/>
      <c r="AJ180" s="56"/>
      <c r="AK180" s="56"/>
      <c r="AL180" s="56"/>
      <c r="AM180" s="56"/>
      <c r="AN180" s="57"/>
      <c r="AO180" s="57"/>
      <c r="AP180" s="57"/>
      <c r="AQ180" s="56"/>
      <c r="AR180" s="56"/>
      <c r="AS180" s="56"/>
      <c r="AT180" s="56"/>
      <c r="AU180" s="57"/>
      <c r="AV180" s="57"/>
      <c r="AW180" s="57"/>
      <c r="AX180" s="56"/>
      <c r="AY180" s="56"/>
      <c r="AZ180" s="56"/>
      <c r="BA180" s="56"/>
      <c r="BB180" s="57"/>
      <c r="BC180" s="57"/>
      <c r="BD180" s="57"/>
      <c r="BE180" s="56"/>
      <c r="BF180" s="56"/>
      <c r="BG180" s="56"/>
      <c r="BH180" s="56"/>
      <c r="BI180" s="57"/>
      <c r="BJ180" s="57"/>
      <c r="BK180" s="57"/>
      <c r="BL180" s="56"/>
      <c r="BM180" s="56"/>
      <c r="BN180" s="56"/>
      <c r="BO180" s="56"/>
      <c r="BP180" s="57"/>
      <c r="BQ180" s="57"/>
      <c r="BR180" s="57"/>
      <c r="BS180" s="56"/>
      <c r="BT180" s="56"/>
      <c r="BU180" s="40">
        <v>300</v>
      </c>
      <c r="BW180" s="78">
        <v>43100</v>
      </c>
      <c r="BX180" s="88" t="s">
        <v>2413</v>
      </c>
      <c r="CA180" s="62" t="s">
        <v>3324</v>
      </c>
    </row>
    <row r="181" spans="1:79" x14ac:dyDescent="0.25">
      <c r="A181">
        <v>10832</v>
      </c>
      <c r="B181" t="s">
        <v>259</v>
      </c>
      <c r="C181" t="s">
        <v>550</v>
      </c>
      <c r="D181" s="40" t="s">
        <v>2415</v>
      </c>
      <c r="E181" s="58"/>
      <c r="F181" s="58"/>
      <c r="J181" s="59"/>
      <c r="K181" s="59"/>
      <c r="L181" s="57"/>
      <c r="M181" s="57"/>
      <c r="N181" s="57"/>
      <c r="O181" s="60"/>
      <c r="P181" s="61"/>
      <c r="Q181" s="56"/>
      <c r="R181" s="56"/>
      <c r="S181" s="57"/>
      <c r="T181" s="57"/>
      <c r="U181" s="57"/>
      <c r="V181" s="56"/>
      <c r="W181" s="56"/>
      <c r="X181" s="56"/>
      <c r="Y181" s="56"/>
      <c r="Z181" s="57"/>
      <c r="AA181" s="57"/>
      <c r="AB181" s="57"/>
      <c r="AC181" s="56"/>
      <c r="AD181" s="56"/>
      <c r="AE181" s="56"/>
      <c r="AF181" s="56"/>
      <c r="AG181" s="57"/>
      <c r="AH181" s="57"/>
      <c r="AI181" s="57"/>
      <c r="AJ181" s="56"/>
      <c r="AK181" s="56"/>
      <c r="AL181" s="56"/>
      <c r="AM181" s="56"/>
      <c r="AN181" s="57"/>
      <c r="AO181" s="57"/>
      <c r="AP181" s="57"/>
      <c r="AQ181" s="56"/>
      <c r="AR181" s="56"/>
      <c r="AS181" s="56">
        <v>109990.67955</v>
      </c>
      <c r="AT181" s="56"/>
      <c r="AU181" s="57">
        <v>42093</v>
      </c>
      <c r="AV181" s="57"/>
      <c r="AW181" s="57"/>
      <c r="AX181" s="56"/>
      <c r="AY181" s="56" t="s">
        <v>2436</v>
      </c>
      <c r="AZ181" s="56">
        <v>105760.54403</v>
      </c>
      <c r="BA181" s="56"/>
      <c r="BB181" s="57">
        <v>42093</v>
      </c>
      <c r="BC181" s="57"/>
      <c r="BD181" s="57"/>
      <c r="BE181" s="56"/>
      <c r="BF181" s="56" t="s">
        <v>2436</v>
      </c>
      <c r="BG181" s="56">
        <v>72530.934789000006</v>
      </c>
      <c r="BH181" s="56"/>
      <c r="BI181" s="57">
        <v>42457</v>
      </c>
      <c r="BJ181" s="57"/>
      <c r="BK181" s="57"/>
      <c r="BL181" s="56"/>
      <c r="BM181" s="56" t="s">
        <v>2436</v>
      </c>
      <c r="BN181" s="56"/>
      <c r="BO181" s="56"/>
      <c r="BP181" s="57"/>
      <c r="BQ181" s="57"/>
      <c r="BR181" s="57"/>
      <c r="BS181" s="56"/>
      <c r="BT181" s="56"/>
      <c r="BU181" s="56">
        <v>1281000</v>
      </c>
      <c r="BV181" s="56"/>
      <c r="BW181" s="57">
        <v>43100</v>
      </c>
      <c r="BX181" s="82" t="s">
        <v>2415</v>
      </c>
      <c r="BY181" s="57"/>
      <c r="BZ181" s="56"/>
      <c r="CA181" s="80" t="s">
        <v>2735</v>
      </c>
    </row>
    <row r="182" spans="1:79" x14ac:dyDescent="0.25">
      <c r="A182">
        <v>1370</v>
      </c>
      <c r="B182" t="s">
        <v>260</v>
      </c>
      <c r="C182" t="s">
        <v>550</v>
      </c>
      <c r="J182" s="59"/>
      <c r="K182" s="59"/>
      <c r="L182" s="57"/>
      <c r="M182" s="57"/>
      <c r="N182" s="57"/>
      <c r="O182" s="60"/>
      <c r="P182" s="61"/>
      <c r="Q182" s="56"/>
      <c r="R182" s="56"/>
      <c r="S182" s="57"/>
      <c r="T182" s="57"/>
      <c r="U182" s="57"/>
      <c r="V182" s="56"/>
      <c r="W182" s="56"/>
      <c r="X182" s="56"/>
      <c r="Y182" s="56"/>
      <c r="Z182" s="57"/>
      <c r="AA182" s="57"/>
      <c r="AB182" s="57"/>
      <c r="AC182" s="56"/>
      <c r="AD182" s="56"/>
      <c r="AE182" s="56"/>
      <c r="AF182" s="56"/>
      <c r="AG182" s="57"/>
      <c r="AH182" s="57"/>
      <c r="AI182" s="57"/>
      <c r="AJ182" s="56"/>
      <c r="AK182" s="56"/>
      <c r="AL182" s="56"/>
      <c r="AM182" s="56"/>
      <c r="AN182" s="57"/>
      <c r="AO182" s="57"/>
      <c r="AP182" s="57"/>
      <c r="AQ182" s="56"/>
      <c r="AR182" s="56"/>
      <c r="AS182" s="56"/>
      <c r="AT182" s="56"/>
      <c r="AU182" s="57"/>
      <c r="AV182" s="57"/>
      <c r="AW182" s="57"/>
      <c r="AX182" s="56"/>
      <c r="AY182" s="56"/>
      <c r="AZ182" s="56"/>
      <c r="BA182" s="56"/>
      <c r="BB182" s="57"/>
      <c r="BC182" s="57"/>
      <c r="BD182" s="57"/>
      <c r="BE182" s="56"/>
      <c r="BF182" s="56"/>
      <c r="BG182" s="56"/>
      <c r="BH182" s="56"/>
      <c r="BI182" s="57"/>
      <c r="BJ182" s="57"/>
      <c r="BK182" s="57"/>
      <c r="BL182" s="56"/>
      <c r="BM182" s="56"/>
      <c r="BN182" s="56"/>
      <c r="BO182" s="56"/>
      <c r="BP182" s="57"/>
      <c r="BQ182" s="57"/>
      <c r="BR182" s="57"/>
      <c r="BS182" s="56"/>
      <c r="BT182" s="56"/>
      <c r="BU182" s="56">
        <v>183756.77</v>
      </c>
      <c r="BV182" s="56"/>
      <c r="BW182" s="57">
        <v>43100</v>
      </c>
      <c r="BX182" s="82" t="s">
        <v>2413</v>
      </c>
      <c r="BY182" s="56">
        <v>50</v>
      </c>
      <c r="BZ182" s="56"/>
      <c r="CA182" s="80" t="s">
        <v>2747</v>
      </c>
    </row>
    <row r="183" spans="1:79" x14ac:dyDescent="0.25">
      <c r="A183">
        <v>1434</v>
      </c>
      <c r="B183" t="s">
        <v>261</v>
      </c>
      <c r="C183" t="s">
        <v>550</v>
      </c>
      <c r="D183" s="40" t="s">
        <v>2415</v>
      </c>
      <c r="E183" s="58"/>
      <c r="F183" s="58"/>
      <c r="J183" s="59"/>
      <c r="K183" s="59"/>
      <c r="L183" s="57"/>
      <c r="M183" s="57"/>
      <c r="N183" s="57"/>
      <c r="O183" s="60"/>
      <c r="P183" s="61"/>
      <c r="Q183" s="56"/>
      <c r="R183" s="56"/>
      <c r="S183" s="57"/>
      <c r="T183" s="57"/>
      <c r="U183" s="57"/>
      <c r="V183" s="56"/>
      <c r="W183" s="56"/>
      <c r="X183" s="56"/>
      <c r="Y183" s="56"/>
      <c r="Z183" s="57"/>
      <c r="AA183" s="57"/>
      <c r="AB183" s="57"/>
      <c r="AC183" s="56"/>
      <c r="AD183" s="56"/>
      <c r="AE183" s="56"/>
      <c r="AF183" s="56"/>
      <c r="AG183" s="57"/>
      <c r="AH183" s="57"/>
      <c r="AI183" s="57"/>
      <c r="AJ183" s="56"/>
      <c r="AK183" s="56"/>
      <c r="AL183" s="56"/>
      <c r="AM183" s="56"/>
      <c r="AN183" s="57"/>
      <c r="AO183" s="57"/>
      <c r="AP183" s="57"/>
      <c r="AQ183" s="56"/>
      <c r="AR183" s="56"/>
      <c r="AS183" s="56"/>
      <c r="AT183" s="56"/>
      <c r="AU183" s="57"/>
      <c r="AV183" s="57"/>
      <c r="AW183" s="57"/>
      <c r="AX183" s="56"/>
      <c r="AY183" s="56"/>
      <c r="AZ183" s="56">
        <v>3698272.5010000002</v>
      </c>
      <c r="BA183" s="56"/>
      <c r="BB183" s="57">
        <v>42168</v>
      </c>
      <c r="BC183" s="57"/>
      <c r="BD183" s="57"/>
      <c r="BE183" s="56"/>
      <c r="BF183" s="56" t="s">
        <v>2436</v>
      </c>
      <c r="BG183" s="56">
        <v>3777344.6260000002</v>
      </c>
      <c r="BH183" s="56"/>
      <c r="BI183" s="57">
        <v>42534</v>
      </c>
      <c r="BJ183" s="57"/>
      <c r="BK183" s="57"/>
      <c r="BL183" s="56"/>
      <c r="BM183" s="56" t="s">
        <v>2436</v>
      </c>
      <c r="BN183" s="56">
        <v>3618084.6</v>
      </c>
      <c r="BO183" s="56"/>
      <c r="BP183" s="57">
        <v>42899</v>
      </c>
      <c r="BQ183" s="57"/>
      <c r="BR183" s="57"/>
      <c r="BS183" s="56"/>
      <c r="BT183" s="56" t="s">
        <v>2436</v>
      </c>
      <c r="BU183" s="56">
        <v>3571400</v>
      </c>
      <c r="BV183" s="56"/>
      <c r="BW183" s="10">
        <v>43100</v>
      </c>
      <c r="BX183" s="82" t="s">
        <v>2415</v>
      </c>
      <c r="BY183" s="57"/>
      <c r="BZ183" s="56"/>
      <c r="CA183" s="80" t="s">
        <v>2735</v>
      </c>
    </row>
    <row r="184" spans="1:79" x14ac:dyDescent="0.25">
      <c r="A184">
        <v>8219</v>
      </c>
      <c r="B184" t="s">
        <v>262</v>
      </c>
      <c r="C184"/>
      <c r="D184" s="40" t="s">
        <v>2413</v>
      </c>
      <c r="E184" s="58">
        <v>50</v>
      </c>
      <c r="F184" s="58"/>
      <c r="G184" s="40">
        <v>30</v>
      </c>
      <c r="H184" s="67" t="s">
        <v>2605</v>
      </c>
      <c r="J184" s="59"/>
      <c r="K184" s="59"/>
      <c r="L184" s="57"/>
      <c r="M184" s="57"/>
      <c r="N184" s="57"/>
      <c r="O184" s="60"/>
      <c r="P184" s="61"/>
      <c r="Q184" s="56"/>
      <c r="R184" s="56"/>
      <c r="S184" s="57"/>
      <c r="T184" s="57"/>
      <c r="U184" s="57"/>
      <c r="V184" s="56"/>
      <c r="W184" s="56"/>
      <c r="X184" s="56"/>
      <c r="Y184" s="56"/>
      <c r="Z184" s="57"/>
      <c r="AA184" s="57"/>
      <c r="AB184" s="57"/>
      <c r="AC184" s="56"/>
      <c r="AD184" s="56"/>
      <c r="AE184" s="56"/>
      <c r="AF184" s="56"/>
      <c r="AG184" s="57"/>
      <c r="AH184" s="57"/>
      <c r="AI184" s="57"/>
      <c r="AJ184" s="56"/>
      <c r="AK184" s="56"/>
      <c r="AL184" s="56"/>
      <c r="AM184" s="56"/>
      <c r="AN184" s="57"/>
      <c r="AO184" s="57"/>
      <c r="AP184" s="57"/>
      <c r="AQ184" s="56"/>
      <c r="AR184" s="56"/>
      <c r="AS184" s="56"/>
      <c r="AT184" s="56"/>
      <c r="AU184" s="57"/>
      <c r="AV184" s="57"/>
      <c r="AW184" s="57"/>
      <c r="AX184" s="56"/>
      <c r="AY184" s="56"/>
      <c r="AZ184" s="56"/>
      <c r="BA184" s="56"/>
      <c r="BB184" s="57"/>
      <c r="BC184" s="57"/>
      <c r="BD184" s="57"/>
      <c r="BE184" s="56"/>
      <c r="BF184" s="56"/>
      <c r="BG184" s="56"/>
      <c r="BH184" s="56"/>
      <c r="BI184" s="57"/>
      <c r="BJ184" s="57"/>
      <c r="BK184" s="57"/>
      <c r="BL184" s="56"/>
      <c r="BM184" s="56"/>
      <c r="BN184" s="56"/>
      <c r="BO184" s="56"/>
      <c r="BP184" s="57"/>
      <c r="BQ184" s="57"/>
      <c r="BR184" s="57"/>
      <c r="BS184" s="56"/>
      <c r="BT184" s="56"/>
      <c r="BU184" s="56"/>
      <c r="BV184" s="56">
        <v>3</v>
      </c>
      <c r="BW184" s="10">
        <v>43100</v>
      </c>
      <c r="BX184" s="57"/>
      <c r="BY184" s="57"/>
      <c r="BZ184" s="56"/>
      <c r="CA184" s="56"/>
    </row>
    <row r="185" spans="1:79" x14ac:dyDescent="0.25">
      <c r="A185">
        <v>11108</v>
      </c>
      <c r="B185" t="s">
        <v>263</v>
      </c>
      <c r="C185"/>
      <c r="D185" s="40" t="s">
        <v>2413</v>
      </c>
      <c r="E185" s="58"/>
      <c r="F185" s="58"/>
      <c r="I185" s="40" t="s">
        <v>2523</v>
      </c>
      <c r="J185" s="59"/>
      <c r="K185" s="59"/>
      <c r="L185" s="57"/>
      <c r="M185" s="57"/>
      <c r="N185" s="57"/>
      <c r="O185" s="60"/>
      <c r="P185" s="61"/>
      <c r="Q185" s="56"/>
      <c r="R185" s="56"/>
      <c r="S185" s="57"/>
      <c r="T185" s="57"/>
      <c r="U185" s="57"/>
      <c r="V185" s="56"/>
      <c r="W185" s="56"/>
      <c r="X185" s="56"/>
      <c r="Y185" s="56"/>
      <c r="Z185" s="57"/>
      <c r="AA185" s="57"/>
      <c r="AB185" s="57"/>
      <c r="AC185" s="56"/>
      <c r="AD185" s="56"/>
      <c r="AE185" s="56"/>
      <c r="AF185" s="56"/>
      <c r="AG185" s="57"/>
      <c r="AH185" s="57"/>
      <c r="AI185" s="57"/>
      <c r="AJ185" s="56"/>
      <c r="AK185" s="56"/>
      <c r="AL185" s="56"/>
      <c r="AM185" s="56"/>
      <c r="AN185" s="57"/>
      <c r="AO185" s="57"/>
      <c r="AP185" s="57"/>
      <c r="AQ185" s="56"/>
      <c r="AR185" s="56"/>
      <c r="AS185" s="56"/>
      <c r="AT185" s="56"/>
      <c r="AU185" s="57"/>
      <c r="AV185" s="57"/>
      <c r="AW185" s="57"/>
      <c r="AX185" s="56"/>
      <c r="AY185" s="56"/>
      <c r="AZ185" s="56"/>
      <c r="BA185" s="56"/>
      <c r="BB185" s="57"/>
      <c r="BC185" s="57"/>
      <c r="BD185" s="57"/>
      <c r="BE185" s="56"/>
      <c r="BF185" s="56"/>
      <c r="BG185" s="56"/>
      <c r="BH185" s="56"/>
      <c r="BI185" s="57"/>
      <c r="BJ185" s="57"/>
      <c r="BK185" s="57"/>
      <c r="BL185" s="56"/>
      <c r="BM185" s="56"/>
      <c r="BN185" s="56"/>
      <c r="BO185" s="40">
        <v>3</v>
      </c>
      <c r="BP185" s="57"/>
      <c r="BQ185" s="57"/>
      <c r="BR185" s="57"/>
      <c r="BS185" s="56"/>
      <c r="BT185" s="56"/>
      <c r="BU185" s="56"/>
      <c r="BV185" s="56">
        <v>3</v>
      </c>
      <c r="BW185" s="10">
        <v>43100</v>
      </c>
      <c r="BX185" s="57"/>
      <c r="BY185" s="57"/>
      <c r="BZ185" s="56"/>
      <c r="CA185" s="56"/>
    </row>
    <row r="186" spans="1:79" x14ac:dyDescent="0.25">
      <c r="A186">
        <v>1580</v>
      </c>
      <c r="B186" t="s">
        <v>264</v>
      </c>
      <c r="C186"/>
      <c r="D186" s="40" t="s">
        <v>2413</v>
      </c>
      <c r="E186" s="58">
        <v>100</v>
      </c>
      <c r="F186" s="58"/>
      <c r="G186" s="67">
        <v>80</v>
      </c>
      <c r="J186" s="59"/>
      <c r="K186" s="59"/>
      <c r="L186" s="57"/>
      <c r="M186" s="57"/>
      <c r="N186" s="57"/>
      <c r="O186" s="60"/>
      <c r="P186" s="61"/>
      <c r="Q186" s="56"/>
      <c r="R186" s="56"/>
      <c r="S186" s="57"/>
      <c r="T186" s="57"/>
      <c r="U186" s="57"/>
      <c r="V186" s="56"/>
      <c r="W186" s="56"/>
      <c r="X186" s="56"/>
      <c r="Y186" s="56"/>
      <c r="Z186" s="57"/>
      <c r="AA186" s="57"/>
      <c r="AB186" s="57"/>
      <c r="AC186" s="56"/>
      <c r="AD186" s="56"/>
      <c r="AE186" s="56"/>
      <c r="AF186" s="56"/>
      <c r="AG186" s="57"/>
      <c r="AH186" s="57"/>
      <c r="AI186" s="57"/>
      <c r="AJ186" s="56"/>
      <c r="AK186" s="56"/>
      <c r="AL186" s="56"/>
      <c r="AM186" s="56"/>
      <c r="AN186" s="57"/>
      <c r="AO186" s="57"/>
      <c r="AP186" s="57"/>
      <c r="AQ186" s="56"/>
      <c r="AR186" s="56"/>
      <c r="AS186" s="56"/>
      <c r="AT186" s="56"/>
      <c r="AU186" s="57"/>
      <c r="AV186" s="57"/>
      <c r="AW186" s="57"/>
      <c r="AX186" s="56"/>
      <c r="AY186" s="56"/>
      <c r="AZ186" s="56"/>
      <c r="BA186" s="56"/>
      <c r="BB186" s="57"/>
      <c r="BC186" s="57"/>
      <c r="BD186" s="57"/>
      <c r="BE186" s="56"/>
      <c r="BF186" s="56"/>
      <c r="BG186" s="56"/>
      <c r="BH186" s="56"/>
      <c r="BI186" s="57"/>
      <c r="BJ186" s="57"/>
      <c r="BK186" s="57"/>
      <c r="BL186" s="56"/>
      <c r="BM186" s="56"/>
      <c r="BN186" s="56"/>
      <c r="BO186" s="56"/>
      <c r="BP186" s="57"/>
      <c r="BQ186" s="57"/>
      <c r="BR186" s="57"/>
      <c r="BS186" s="56"/>
      <c r="BT186" s="56"/>
      <c r="BU186" s="56"/>
      <c r="BV186" s="56">
        <v>3</v>
      </c>
      <c r="BW186" s="10">
        <v>43100</v>
      </c>
      <c r="BX186" s="57"/>
      <c r="BY186" s="57"/>
      <c r="BZ186" s="56"/>
      <c r="CA186" s="56"/>
    </row>
    <row r="187" spans="1:79" x14ac:dyDescent="0.25">
      <c r="A187">
        <v>8092</v>
      </c>
      <c r="B187" t="s">
        <v>265</v>
      </c>
      <c r="C187"/>
      <c r="D187" s="40" t="s">
        <v>2413</v>
      </c>
      <c r="E187" s="58">
        <v>100</v>
      </c>
      <c r="F187" s="58"/>
      <c r="G187" s="40">
        <v>140</v>
      </c>
      <c r="H187" s="67" t="s">
        <v>2606</v>
      </c>
      <c r="J187" s="59"/>
      <c r="K187" s="59"/>
      <c r="L187" s="57"/>
      <c r="M187" s="57"/>
      <c r="N187" s="57"/>
      <c r="O187" s="60"/>
      <c r="P187" s="61"/>
      <c r="Q187" s="56"/>
      <c r="R187" s="56"/>
      <c r="S187" s="57"/>
      <c r="T187" s="57"/>
      <c r="U187" s="57"/>
      <c r="V187" s="56"/>
      <c r="W187" s="56"/>
      <c r="X187" s="56"/>
      <c r="Y187" s="56"/>
      <c r="Z187" s="57"/>
      <c r="AA187" s="57"/>
      <c r="AB187" s="57"/>
      <c r="AC187" s="56"/>
      <c r="AD187" s="56"/>
      <c r="AE187" s="56"/>
      <c r="AF187" s="56"/>
      <c r="AG187" s="57"/>
      <c r="AH187" s="57"/>
      <c r="AI187" s="57"/>
      <c r="AJ187" s="56"/>
      <c r="AK187" s="56"/>
      <c r="AL187" s="56"/>
      <c r="AM187" s="56"/>
      <c r="AN187" s="57"/>
      <c r="AO187" s="57"/>
      <c r="AP187" s="57"/>
      <c r="AQ187" s="56"/>
      <c r="AR187" s="56"/>
      <c r="AS187" s="56"/>
      <c r="AT187" s="56"/>
      <c r="AU187" s="57"/>
      <c r="AV187" s="57"/>
      <c r="AW187" s="57"/>
      <c r="AX187" s="56"/>
      <c r="AY187" s="56"/>
      <c r="AZ187" s="56"/>
      <c r="BA187" s="56"/>
      <c r="BB187" s="57"/>
      <c r="BC187" s="57"/>
      <c r="BD187" s="57"/>
      <c r="BE187" s="56"/>
      <c r="BF187" s="56"/>
      <c r="BG187" s="56"/>
      <c r="BH187" s="56"/>
      <c r="BI187" s="57"/>
      <c r="BJ187" s="57"/>
      <c r="BK187" s="57"/>
      <c r="BL187" s="56"/>
      <c r="BM187" s="56"/>
      <c r="BN187" s="56"/>
      <c r="BO187" s="56"/>
      <c r="BP187" s="57"/>
      <c r="BQ187" s="57"/>
      <c r="BR187" s="57"/>
      <c r="BS187" s="56"/>
      <c r="BT187" s="56"/>
      <c r="BU187" s="56"/>
      <c r="BV187" s="56">
        <v>3</v>
      </c>
      <c r="BW187" s="10">
        <v>43100</v>
      </c>
      <c r="BX187" s="57"/>
      <c r="BY187" s="57"/>
      <c r="BZ187" s="56"/>
      <c r="CA187" s="56"/>
    </row>
    <row r="188" spans="1:79" x14ac:dyDescent="0.25">
      <c r="A188">
        <v>928</v>
      </c>
      <c r="B188" t="s">
        <v>266</v>
      </c>
      <c r="C188" t="s">
        <v>545</v>
      </c>
      <c r="D188" s="40" t="s">
        <v>2415</v>
      </c>
      <c r="E188" s="58"/>
      <c r="F188" s="58"/>
      <c r="J188" s="59"/>
      <c r="K188" s="59"/>
      <c r="L188" s="57"/>
      <c r="M188" s="57"/>
      <c r="N188" s="57"/>
      <c r="O188" s="60"/>
      <c r="P188" s="61"/>
      <c r="Q188" s="56"/>
      <c r="R188" s="56"/>
      <c r="S188" s="57"/>
      <c r="T188" s="57"/>
      <c r="U188" s="57"/>
      <c r="V188" s="56"/>
      <c r="W188" s="56"/>
      <c r="X188" s="56"/>
      <c r="Y188" s="56"/>
      <c r="Z188" s="57"/>
      <c r="AA188" s="57"/>
      <c r="AB188" s="57"/>
      <c r="AC188" s="56"/>
      <c r="AD188" s="56"/>
      <c r="AE188" s="56"/>
      <c r="AF188" s="56"/>
      <c r="AG188" s="57"/>
      <c r="AH188" s="57"/>
      <c r="AI188" s="57"/>
      <c r="AJ188" s="56"/>
      <c r="AK188" s="56"/>
      <c r="AL188" s="56"/>
      <c r="AM188" s="56"/>
      <c r="AN188" s="57"/>
      <c r="AO188" s="57"/>
      <c r="AP188" s="57"/>
      <c r="AQ188" s="56"/>
      <c r="AR188" s="56"/>
      <c r="AS188" s="56"/>
      <c r="AT188" s="56"/>
      <c r="AU188" s="57"/>
      <c r="AV188" s="57"/>
      <c r="AW188" s="57"/>
      <c r="AX188" s="56"/>
      <c r="AY188" s="56"/>
      <c r="AZ188" s="56">
        <v>40.840000000000003</v>
      </c>
      <c r="BA188" s="56"/>
      <c r="BB188" s="57">
        <v>42058</v>
      </c>
      <c r="BC188" s="57"/>
      <c r="BD188" s="57"/>
      <c r="BE188" s="56" t="s">
        <v>2607</v>
      </c>
      <c r="BF188" s="56" t="s">
        <v>2608</v>
      </c>
      <c r="BG188" s="56">
        <v>52.978000000000002</v>
      </c>
      <c r="BH188" s="56"/>
      <c r="BI188" s="57">
        <v>42429</v>
      </c>
      <c r="BJ188" s="57"/>
      <c r="BK188" s="57"/>
      <c r="BL188" s="56" t="s">
        <v>2609</v>
      </c>
      <c r="BM188" s="56" t="s">
        <v>2610</v>
      </c>
      <c r="BN188" s="56">
        <v>58.932000000000002</v>
      </c>
      <c r="BO188" s="56"/>
      <c r="BP188" s="57">
        <v>42795</v>
      </c>
      <c r="BQ188" s="57"/>
      <c r="BR188" s="57"/>
      <c r="BS188" s="56" t="s">
        <v>2609</v>
      </c>
      <c r="BT188" s="56" t="s">
        <v>2610</v>
      </c>
      <c r="BU188" s="56">
        <v>46.88</v>
      </c>
      <c r="BV188" s="56"/>
      <c r="BW188" s="57">
        <v>43100</v>
      </c>
      <c r="BX188" s="82" t="s">
        <v>2415</v>
      </c>
      <c r="BY188" s="57"/>
      <c r="BZ188" s="56"/>
      <c r="CA188" s="80" t="s">
        <v>2740</v>
      </c>
    </row>
    <row r="189" spans="1:79" x14ac:dyDescent="0.25">
      <c r="A189">
        <v>802</v>
      </c>
      <c r="B189" t="s">
        <v>268</v>
      </c>
      <c r="C189" t="s">
        <v>545</v>
      </c>
      <c r="D189" s="40" t="s">
        <v>2415</v>
      </c>
      <c r="E189" s="58"/>
      <c r="F189" s="58"/>
      <c r="J189" s="59"/>
      <c r="K189" s="59"/>
      <c r="L189" s="57"/>
      <c r="M189" s="57"/>
      <c r="N189" s="57"/>
      <c r="O189" s="60"/>
      <c r="P189" s="61"/>
      <c r="Q189" s="56"/>
      <c r="R189" s="56"/>
      <c r="S189" s="57"/>
      <c r="T189" s="57"/>
      <c r="U189" s="57"/>
      <c r="V189" s="56"/>
      <c r="W189" s="56"/>
      <c r="X189" s="56"/>
      <c r="Y189" s="56"/>
      <c r="Z189" s="57"/>
      <c r="AA189" s="57"/>
      <c r="AB189" s="57"/>
      <c r="AC189" s="56"/>
      <c r="AD189" s="56"/>
      <c r="AE189" s="56">
        <v>412</v>
      </c>
      <c r="AF189" s="56"/>
      <c r="AG189" s="57">
        <v>40967</v>
      </c>
      <c r="AH189" s="57"/>
      <c r="AI189" s="57"/>
      <c r="AJ189" s="56" t="s">
        <v>2611</v>
      </c>
      <c r="AK189" s="56" t="s">
        <v>2430</v>
      </c>
      <c r="AL189" s="56">
        <v>506</v>
      </c>
      <c r="AM189" s="56"/>
      <c r="AN189" s="57">
        <v>41333</v>
      </c>
      <c r="AO189" s="57"/>
      <c r="AP189" s="57"/>
      <c r="AQ189" s="56" t="s">
        <v>2611</v>
      </c>
      <c r="AR189" s="56" t="s">
        <v>2430</v>
      </c>
      <c r="AS189" s="56">
        <v>585</v>
      </c>
      <c r="AT189" s="56"/>
      <c r="AU189" s="57">
        <v>41698</v>
      </c>
      <c r="AV189" s="57"/>
      <c r="AW189" s="57"/>
      <c r="AX189" s="56" t="s">
        <v>2611</v>
      </c>
      <c r="AY189" s="56" t="s">
        <v>2430</v>
      </c>
      <c r="AZ189" s="56">
        <v>409</v>
      </c>
      <c r="BA189" s="56"/>
      <c r="BB189" s="57">
        <v>42063</v>
      </c>
      <c r="BC189" s="57"/>
      <c r="BD189" s="57"/>
      <c r="BE189" s="56" t="s">
        <v>2611</v>
      </c>
      <c r="BF189" s="56" t="s">
        <v>2430</v>
      </c>
      <c r="BG189" s="56">
        <v>450.53399999999999</v>
      </c>
      <c r="BH189" s="56"/>
      <c r="BI189" s="57">
        <v>42428</v>
      </c>
      <c r="BJ189" s="57"/>
      <c r="BK189" s="57"/>
      <c r="BL189" s="56" t="s">
        <v>2611</v>
      </c>
      <c r="BM189" s="56" t="s">
        <v>2430</v>
      </c>
      <c r="BN189" s="56">
        <v>708.053</v>
      </c>
      <c r="BO189" s="56"/>
      <c r="BP189" s="57">
        <v>42794</v>
      </c>
      <c r="BQ189" s="57"/>
      <c r="BR189" s="57"/>
      <c r="BS189" s="56" t="s">
        <v>2611</v>
      </c>
      <c r="BT189" s="56" t="s">
        <v>2430</v>
      </c>
      <c r="BU189" s="56">
        <v>682</v>
      </c>
      <c r="BV189" s="56"/>
      <c r="BW189" s="57">
        <v>43100</v>
      </c>
      <c r="BX189" s="82" t="s">
        <v>2415</v>
      </c>
      <c r="BY189" s="57"/>
      <c r="BZ189" s="56"/>
      <c r="CA189" s="80" t="s">
        <v>2735</v>
      </c>
    </row>
    <row r="190" spans="1:79" x14ac:dyDescent="0.25">
      <c r="A190">
        <v>855</v>
      </c>
      <c r="B190" t="s">
        <v>269</v>
      </c>
      <c r="C190" t="s">
        <v>545</v>
      </c>
      <c r="D190" s="40" t="s">
        <v>2413</v>
      </c>
      <c r="E190" s="58">
        <v>100</v>
      </c>
      <c r="F190" s="58"/>
      <c r="J190" s="59"/>
      <c r="K190" s="59"/>
      <c r="L190" s="57"/>
      <c r="M190" s="57"/>
      <c r="N190" s="57"/>
      <c r="O190" s="60"/>
      <c r="P190" s="61"/>
      <c r="Q190" s="56"/>
      <c r="R190" s="56"/>
      <c r="S190" s="57"/>
      <c r="T190" s="57"/>
      <c r="U190" s="57"/>
      <c r="V190" s="56"/>
      <c r="W190" s="56"/>
      <c r="X190" s="56"/>
      <c r="Y190" s="56"/>
      <c r="Z190" s="57"/>
      <c r="AA190" s="57"/>
      <c r="AB190" s="57"/>
      <c r="AC190" s="56"/>
      <c r="AD190" s="56"/>
      <c r="AE190" s="56"/>
      <c r="AF190" s="56"/>
      <c r="AG190" s="57"/>
      <c r="AH190" s="57"/>
      <c r="AI190" s="57"/>
      <c r="AJ190" s="56"/>
      <c r="AK190" s="56"/>
      <c r="AL190" s="56"/>
      <c r="AM190" s="56"/>
      <c r="AN190" s="57"/>
      <c r="AO190" s="57"/>
      <c r="AP190" s="57"/>
      <c r="AQ190" s="56"/>
      <c r="AR190" s="56"/>
      <c r="AS190" s="56"/>
      <c r="AT190" s="56"/>
      <c r="AU190" s="57"/>
      <c r="AV190" s="57"/>
      <c r="AW190" s="57"/>
      <c r="AX190" s="56"/>
      <c r="AY190" s="56"/>
      <c r="AZ190" s="56"/>
      <c r="BA190" s="56"/>
      <c r="BB190" s="57"/>
      <c r="BC190" s="57"/>
      <c r="BD190" s="57"/>
      <c r="BE190" s="56"/>
      <c r="BF190" s="56"/>
      <c r="BG190" s="56">
        <v>400</v>
      </c>
      <c r="BH190" s="56"/>
      <c r="BI190" s="57">
        <v>42735</v>
      </c>
      <c r="BJ190" s="57"/>
      <c r="BK190" s="57"/>
      <c r="BL190" s="56"/>
      <c r="BM190" s="56" t="s">
        <v>2407</v>
      </c>
      <c r="BN190" s="56"/>
      <c r="BO190" s="56"/>
      <c r="BP190" s="57"/>
      <c r="BQ190" s="57"/>
      <c r="BR190" s="57"/>
      <c r="BS190" s="56"/>
      <c r="BT190" s="56"/>
      <c r="BU190" s="56"/>
      <c r="BV190" s="56">
        <v>4</v>
      </c>
      <c r="BW190" s="10">
        <v>43100</v>
      </c>
      <c r="BX190" s="57"/>
      <c r="BY190" s="57"/>
      <c r="BZ190" s="56"/>
      <c r="CA190" s="56"/>
    </row>
    <row r="191" spans="1:79" x14ac:dyDescent="0.25">
      <c r="A191">
        <v>846</v>
      </c>
      <c r="B191" t="s">
        <v>270</v>
      </c>
      <c r="C191" t="s">
        <v>545</v>
      </c>
      <c r="D191" s="40" t="s">
        <v>2415</v>
      </c>
      <c r="E191" s="58"/>
      <c r="F191" s="58"/>
      <c r="J191" s="59"/>
      <c r="K191" s="59"/>
      <c r="L191" s="57"/>
      <c r="M191" s="57"/>
      <c r="N191" s="57"/>
      <c r="O191" s="60"/>
      <c r="P191" s="61"/>
      <c r="Q191" s="56"/>
      <c r="R191" s="56"/>
      <c r="S191" s="57"/>
      <c r="T191" s="57"/>
      <c r="U191" s="57"/>
      <c r="V191" s="56"/>
      <c r="W191" s="56"/>
      <c r="X191" s="56"/>
      <c r="Y191" s="56"/>
      <c r="Z191" s="57"/>
      <c r="AA191" s="57"/>
      <c r="AB191" s="57"/>
      <c r="AC191" s="56"/>
      <c r="AD191" s="56"/>
      <c r="AE191" s="56"/>
      <c r="AF191" s="56"/>
      <c r="AG191" s="57"/>
      <c r="AH191" s="57"/>
      <c r="AI191" s="57"/>
      <c r="AJ191" s="56"/>
      <c r="AK191" s="56"/>
      <c r="AL191" s="56"/>
      <c r="AM191" s="56"/>
      <c r="AN191" s="57"/>
      <c r="AO191" s="57"/>
      <c r="AP191" s="57"/>
      <c r="AQ191" s="56"/>
      <c r="AR191" s="56"/>
      <c r="AS191" s="56"/>
      <c r="AT191" s="56"/>
      <c r="AU191" s="57"/>
      <c r="AV191" s="57"/>
      <c r="AW191" s="57"/>
      <c r="AX191" s="56"/>
      <c r="AY191" s="56"/>
      <c r="AZ191" s="56">
        <v>110.36499999999999</v>
      </c>
      <c r="BA191" s="56"/>
      <c r="BB191" s="57">
        <v>42333</v>
      </c>
      <c r="BC191" s="57"/>
      <c r="BD191" s="57"/>
      <c r="BE191" s="56"/>
      <c r="BF191" s="56" t="s">
        <v>2417</v>
      </c>
      <c r="BG191" s="56">
        <v>113.253</v>
      </c>
      <c r="BH191" s="56"/>
      <c r="BI191" s="57">
        <v>42648</v>
      </c>
      <c r="BJ191" s="57"/>
      <c r="BK191" s="57"/>
      <c r="BL191" s="56"/>
      <c r="BM191" s="56" t="s">
        <v>2417</v>
      </c>
      <c r="BN191" s="56"/>
      <c r="BO191" s="56"/>
      <c r="BP191" s="57"/>
      <c r="BQ191" s="57"/>
      <c r="BR191" s="57"/>
      <c r="BS191" s="56"/>
      <c r="BT191" s="56"/>
      <c r="BU191" s="56"/>
      <c r="BV191" s="56">
        <v>3</v>
      </c>
      <c r="BW191" s="57">
        <v>43100</v>
      </c>
      <c r="BX191" s="57"/>
      <c r="BY191" s="57"/>
      <c r="BZ191" s="56"/>
      <c r="CA191" s="80" t="s">
        <v>3325</v>
      </c>
    </row>
    <row r="192" spans="1:79" x14ac:dyDescent="0.25">
      <c r="A192">
        <v>886</v>
      </c>
      <c r="B192" t="s">
        <v>271</v>
      </c>
      <c r="C192" t="s">
        <v>545</v>
      </c>
      <c r="D192" s="40" t="s">
        <v>2415</v>
      </c>
      <c r="E192" s="58"/>
      <c r="F192" s="58"/>
      <c r="J192" s="59"/>
      <c r="K192" s="59"/>
      <c r="L192" s="57"/>
      <c r="M192" s="57"/>
      <c r="N192" s="57"/>
      <c r="O192" s="60"/>
      <c r="P192" s="61"/>
      <c r="Q192" s="56"/>
      <c r="R192" s="56"/>
      <c r="S192" s="57"/>
      <c r="T192" s="57"/>
      <c r="U192" s="57"/>
      <c r="V192" s="56"/>
      <c r="W192" s="56"/>
      <c r="X192" s="56"/>
      <c r="Y192" s="56"/>
      <c r="Z192" s="57"/>
      <c r="AA192" s="57"/>
      <c r="AB192" s="57"/>
      <c r="AC192" s="56"/>
      <c r="AD192" s="56"/>
      <c r="AE192" s="56"/>
      <c r="AF192" s="56"/>
      <c r="AG192" s="57"/>
      <c r="AH192" s="57"/>
      <c r="AI192" s="57"/>
      <c r="AJ192" s="56"/>
      <c r="AK192" s="56"/>
      <c r="AL192" s="56"/>
      <c r="AM192" s="56"/>
      <c r="AN192" s="57"/>
      <c r="AO192" s="57"/>
      <c r="AP192" s="57"/>
      <c r="AQ192" s="56"/>
      <c r="AR192" s="56"/>
      <c r="AS192" s="56"/>
      <c r="AT192" s="56"/>
      <c r="AU192" s="57"/>
      <c r="AV192" s="57"/>
      <c r="AW192" s="57"/>
      <c r="AX192" s="56"/>
      <c r="AY192" s="56"/>
      <c r="AZ192" s="56">
        <v>954</v>
      </c>
      <c r="BA192" s="56"/>
      <c r="BB192" s="57">
        <v>42183</v>
      </c>
      <c r="BC192" s="57"/>
      <c r="BD192" s="57"/>
      <c r="BE192" s="56" t="s">
        <v>2612</v>
      </c>
      <c r="BF192" s="56" t="s">
        <v>2613</v>
      </c>
      <c r="BG192" s="56">
        <v>1033.5070000000001</v>
      </c>
      <c r="BH192" s="56"/>
      <c r="BI192" s="57">
        <v>42548</v>
      </c>
      <c r="BJ192" s="57"/>
      <c r="BK192" s="57"/>
      <c r="BL192" s="56" t="s">
        <v>2612</v>
      </c>
      <c r="BM192" s="56" t="s">
        <v>2613</v>
      </c>
      <c r="BN192" s="56">
        <v>1009.8150000000001</v>
      </c>
      <c r="BO192" s="56"/>
      <c r="BP192" s="57">
        <v>42914</v>
      </c>
      <c r="BQ192" s="57"/>
      <c r="BR192" s="57"/>
      <c r="BS192" s="56" t="s">
        <v>2614</v>
      </c>
      <c r="BT192" s="56" t="s">
        <v>2613</v>
      </c>
      <c r="BU192" s="56">
        <v>1025.943</v>
      </c>
      <c r="BV192" s="56"/>
      <c r="BW192" s="10">
        <v>43100</v>
      </c>
      <c r="BX192" s="82" t="s">
        <v>2415</v>
      </c>
      <c r="BY192" s="57"/>
      <c r="BZ192" s="56"/>
      <c r="CA192" s="80" t="s">
        <v>2735</v>
      </c>
    </row>
    <row r="193" spans="1:86" x14ac:dyDescent="0.25">
      <c r="A193">
        <v>1163483</v>
      </c>
      <c r="B193" t="s">
        <v>272</v>
      </c>
      <c r="C193"/>
      <c r="E193" s="58"/>
      <c r="F193" s="58"/>
      <c r="J193" s="59"/>
      <c r="K193" s="59"/>
      <c r="L193" s="57"/>
      <c r="M193" s="57"/>
      <c r="N193" s="57"/>
      <c r="O193" s="60"/>
      <c r="P193" s="61"/>
      <c r="Q193" s="56"/>
      <c r="R193" s="56"/>
      <c r="S193" s="57"/>
      <c r="T193" s="57"/>
      <c r="U193" s="57"/>
      <c r="V193" s="56"/>
      <c r="W193" s="56"/>
      <c r="X193" s="56"/>
      <c r="Y193" s="56"/>
      <c r="Z193" s="57"/>
      <c r="AA193" s="57"/>
      <c r="AB193" s="57"/>
      <c r="AC193" s="56"/>
      <c r="AD193" s="56"/>
      <c r="AE193" s="56"/>
      <c r="AF193" s="56"/>
      <c r="AG193" s="57"/>
      <c r="AH193" s="57"/>
      <c r="AI193" s="57"/>
      <c r="AJ193" s="56"/>
      <c r="AK193" s="56"/>
      <c r="AL193" s="56"/>
      <c r="AM193" s="56"/>
      <c r="AN193" s="57"/>
      <c r="AO193" s="57"/>
      <c r="AP193" s="57"/>
      <c r="AQ193" s="56"/>
      <c r="AR193" s="56"/>
      <c r="AS193" s="56"/>
      <c r="AT193" s="56"/>
      <c r="AU193" s="57"/>
      <c r="AV193" s="57"/>
      <c r="AW193" s="57"/>
      <c r="AX193" s="56"/>
      <c r="AY193" s="56"/>
      <c r="AZ193" s="56"/>
      <c r="BA193" s="56"/>
      <c r="BB193" s="57"/>
      <c r="BC193" s="57"/>
      <c r="BD193" s="57"/>
      <c r="BE193" s="56"/>
      <c r="BF193" s="56"/>
      <c r="BG193" s="56"/>
      <c r="BH193" s="56"/>
      <c r="BI193" s="57"/>
      <c r="BJ193" s="57"/>
      <c r="BK193" s="57"/>
      <c r="BL193" s="56"/>
      <c r="BM193" s="56"/>
      <c r="BN193" s="9">
        <v>106.97</v>
      </c>
      <c r="BO193" s="56"/>
      <c r="BP193" s="57">
        <v>42735</v>
      </c>
      <c r="BQ193" s="82" t="s">
        <v>2415</v>
      </c>
      <c r="BR193" s="57"/>
      <c r="BS193" s="56"/>
      <c r="BT193" t="s">
        <v>3343</v>
      </c>
      <c r="BU193" s="56">
        <v>51.61</v>
      </c>
      <c r="BV193" s="56"/>
      <c r="BW193" s="57">
        <v>43100</v>
      </c>
      <c r="BX193" s="82" t="s">
        <v>2415</v>
      </c>
      <c r="BY193" s="57"/>
      <c r="BZ193" s="56"/>
      <c r="CA193" t="s">
        <v>3553</v>
      </c>
    </row>
    <row r="194" spans="1:86" x14ac:dyDescent="0.25">
      <c r="A194">
        <v>1643</v>
      </c>
      <c r="B194" t="s">
        <v>273</v>
      </c>
      <c r="C194" t="s">
        <v>545</v>
      </c>
      <c r="D194" s="40" t="s">
        <v>2413</v>
      </c>
      <c r="E194" s="58">
        <v>50</v>
      </c>
      <c r="F194" s="58"/>
      <c r="J194" s="59"/>
      <c r="K194" s="59"/>
      <c r="L194" s="57"/>
      <c r="M194" s="57"/>
      <c r="N194" s="57"/>
      <c r="O194" s="60"/>
      <c r="P194" s="61"/>
      <c r="Q194" s="56"/>
      <c r="R194" s="56"/>
      <c r="S194" s="57"/>
      <c r="T194" s="57"/>
      <c r="U194" s="57"/>
      <c r="V194" s="56"/>
      <c r="W194" s="56"/>
      <c r="X194" s="56"/>
      <c r="Y194" s="56"/>
      <c r="Z194" s="57"/>
      <c r="AA194" s="57"/>
      <c r="AB194" s="57"/>
      <c r="AC194" s="56"/>
      <c r="AD194" s="56"/>
      <c r="AE194" s="56"/>
      <c r="AF194" s="56"/>
      <c r="AG194" s="57"/>
      <c r="AH194" s="57"/>
      <c r="AI194" s="57"/>
      <c r="AJ194" s="56"/>
      <c r="AK194" s="56"/>
      <c r="AL194" s="56"/>
      <c r="AM194" s="56"/>
      <c r="AN194" s="57"/>
      <c r="AO194" s="57"/>
      <c r="AP194" s="57"/>
      <c r="AQ194" s="56"/>
      <c r="AR194" s="56"/>
      <c r="AS194" s="56"/>
      <c r="AT194" s="56"/>
      <c r="AU194" s="57"/>
      <c r="AV194" s="57"/>
      <c r="AW194" s="57"/>
      <c r="AX194" s="56"/>
      <c r="AY194" s="56"/>
      <c r="AZ194" s="56"/>
      <c r="BA194" s="56"/>
      <c r="BB194" s="57"/>
      <c r="BC194" s="57"/>
      <c r="BD194" s="57"/>
      <c r="BE194" s="56"/>
      <c r="BF194" s="56"/>
      <c r="BG194" s="56">
        <v>167</v>
      </c>
      <c r="BH194" s="56"/>
      <c r="BI194" s="57">
        <v>42369</v>
      </c>
      <c r="BJ194" s="57"/>
      <c r="BK194" s="57"/>
      <c r="BL194" s="56"/>
      <c r="BM194" s="56" t="s">
        <v>2615</v>
      </c>
      <c r="BN194" s="56">
        <v>167</v>
      </c>
      <c r="BO194" s="56"/>
      <c r="BP194" s="57">
        <v>42832</v>
      </c>
      <c r="BQ194" s="57"/>
      <c r="BR194" s="57"/>
      <c r="BS194" s="56"/>
      <c r="BT194" s="56" t="s">
        <v>2616</v>
      </c>
      <c r="BU194" s="56">
        <v>188</v>
      </c>
      <c r="BV194" s="56"/>
      <c r="BW194" s="57">
        <v>43100</v>
      </c>
      <c r="BX194" s="82" t="s">
        <v>2415</v>
      </c>
      <c r="BY194" s="57"/>
      <c r="BZ194" t="s">
        <v>2876</v>
      </c>
      <c r="CA194" s="80" t="s">
        <v>2852</v>
      </c>
    </row>
    <row r="195" spans="1:86" x14ac:dyDescent="0.25">
      <c r="A195">
        <v>13335</v>
      </c>
      <c r="B195" t="s">
        <v>274</v>
      </c>
      <c r="C195" t="s">
        <v>545</v>
      </c>
      <c r="D195" s="40" t="s">
        <v>2413</v>
      </c>
      <c r="E195" s="58">
        <v>10</v>
      </c>
      <c r="F195" s="58"/>
      <c r="J195" s="59"/>
      <c r="K195" s="59"/>
      <c r="L195" s="57"/>
      <c r="M195" s="57"/>
      <c r="N195" s="57"/>
      <c r="O195" s="60"/>
      <c r="P195" s="61"/>
      <c r="Q195" s="56"/>
      <c r="R195" s="56"/>
      <c r="S195" s="57"/>
      <c r="T195" s="57"/>
      <c r="U195" s="57"/>
      <c r="V195" s="56"/>
      <c r="W195" s="56"/>
      <c r="X195" s="56"/>
      <c r="Y195" s="56"/>
      <c r="Z195" s="57"/>
      <c r="AA195" s="57"/>
      <c r="AB195" s="57"/>
      <c r="AC195" s="56"/>
      <c r="AD195" s="56"/>
      <c r="AE195" s="56"/>
      <c r="AF195" s="56"/>
      <c r="AG195" s="57"/>
      <c r="AH195" s="57"/>
      <c r="AI195" s="57"/>
      <c r="AJ195" s="56"/>
      <c r="AK195" s="56"/>
      <c r="AL195" s="56"/>
      <c r="AM195" s="56"/>
      <c r="AN195" s="57"/>
      <c r="AO195" s="57"/>
      <c r="AP195" s="57"/>
      <c r="AQ195" s="56"/>
      <c r="AR195" s="56"/>
      <c r="AS195" s="56"/>
      <c r="AT195" s="56"/>
      <c r="AU195" s="57"/>
      <c r="AV195" s="57"/>
      <c r="AW195" s="57"/>
      <c r="AX195" s="56"/>
      <c r="AY195" s="56"/>
      <c r="AZ195" s="56"/>
      <c r="BA195" s="56"/>
      <c r="BB195" s="57"/>
      <c r="BC195" s="57"/>
      <c r="BD195" s="57"/>
      <c r="BE195" s="56"/>
      <c r="BF195" s="56"/>
      <c r="BG195" s="56">
        <v>580.44000000000005</v>
      </c>
      <c r="BH195" s="56"/>
      <c r="BI195" s="57">
        <v>42821</v>
      </c>
      <c r="BJ195" s="57"/>
      <c r="BK195" s="57"/>
      <c r="BL195" s="56" t="s">
        <v>2617</v>
      </c>
      <c r="BM195" s="56" t="s">
        <v>2618</v>
      </c>
      <c r="BN195" s="56">
        <v>639.20000000000005</v>
      </c>
      <c r="BO195" s="56"/>
      <c r="BP195" s="57">
        <v>42821</v>
      </c>
      <c r="BQ195" s="57"/>
      <c r="BR195" s="57"/>
      <c r="BS195" s="56" t="s">
        <v>2617</v>
      </c>
      <c r="BT195" s="56" t="s">
        <v>2619</v>
      </c>
      <c r="BU195" s="56"/>
      <c r="BV195" s="56"/>
      <c r="BW195" s="57"/>
      <c r="BX195" s="57"/>
      <c r="BY195" s="57"/>
      <c r="BZ195" s="56"/>
      <c r="CA195" s="56"/>
    </row>
    <row r="196" spans="1:86" x14ac:dyDescent="0.25">
      <c r="A196">
        <v>9847</v>
      </c>
      <c r="B196" t="s">
        <v>276</v>
      </c>
      <c r="C196"/>
      <c r="D196" s="40" t="s">
        <v>2413</v>
      </c>
      <c r="E196" s="58"/>
      <c r="F196" s="58"/>
      <c r="G196" s="40">
        <v>110</v>
      </c>
      <c r="J196" s="59"/>
      <c r="K196" s="59"/>
      <c r="L196" s="57"/>
      <c r="M196" s="57"/>
      <c r="N196" s="57"/>
      <c r="O196" s="60"/>
      <c r="P196" s="61"/>
      <c r="Q196" s="56"/>
      <c r="R196" s="56"/>
      <c r="S196" s="57"/>
      <c r="T196" s="57"/>
      <c r="U196" s="57"/>
      <c r="V196" s="56"/>
      <c r="W196" s="56"/>
      <c r="X196" s="56"/>
      <c r="Y196" s="56"/>
      <c r="Z196" s="57"/>
      <c r="AA196" s="57"/>
      <c r="AB196" s="57"/>
      <c r="AC196" s="56"/>
      <c r="AD196" s="56"/>
      <c r="AE196" s="56"/>
      <c r="AF196" s="56"/>
      <c r="AG196" s="57"/>
      <c r="AH196" s="57"/>
      <c r="AI196" s="57"/>
      <c r="AJ196" s="56"/>
      <c r="AK196" s="56"/>
      <c r="AL196" s="56"/>
      <c r="AM196" s="56"/>
      <c r="AN196" s="57"/>
      <c r="AO196" s="57"/>
      <c r="AP196" s="57"/>
      <c r="AQ196" s="56"/>
      <c r="AR196" s="56"/>
      <c r="AS196" s="56"/>
      <c r="AT196" s="56"/>
      <c r="AU196" s="57"/>
      <c r="AV196" s="57"/>
      <c r="AW196" s="57"/>
      <c r="AX196" s="56"/>
      <c r="AY196" s="56"/>
      <c r="AZ196" s="56"/>
      <c r="BA196" s="56"/>
      <c r="BB196" s="57"/>
      <c r="BC196" s="57"/>
      <c r="BD196" s="57"/>
      <c r="BE196" s="56"/>
      <c r="BF196" s="56"/>
      <c r="BG196" s="56"/>
      <c r="BH196" s="56"/>
      <c r="BI196" s="57"/>
      <c r="BJ196" s="57"/>
      <c r="BK196" s="57"/>
      <c r="BL196" s="56"/>
      <c r="BM196" s="56"/>
      <c r="BN196" s="56"/>
      <c r="BO196" s="56"/>
      <c r="BP196" s="57"/>
      <c r="BQ196" s="57"/>
      <c r="BR196" s="57"/>
      <c r="BS196" s="56"/>
      <c r="BT196" s="56"/>
      <c r="BU196" s="56"/>
      <c r="BV196" s="56">
        <v>3</v>
      </c>
      <c r="BW196" s="10">
        <v>43100</v>
      </c>
      <c r="BX196" s="57"/>
      <c r="BY196" s="57"/>
      <c r="BZ196" s="56"/>
      <c r="CA196" s="56"/>
    </row>
    <row r="197" spans="1:86" x14ac:dyDescent="0.25">
      <c r="A197">
        <v>1770</v>
      </c>
      <c r="B197" t="s">
        <v>277</v>
      </c>
      <c r="C197" t="s">
        <v>556</v>
      </c>
      <c r="D197" s="40" t="s">
        <v>2413</v>
      </c>
      <c r="E197" s="58">
        <v>10</v>
      </c>
      <c r="F197" s="58"/>
      <c r="J197" s="59"/>
      <c r="K197" s="59"/>
      <c r="L197" s="57"/>
      <c r="M197" s="57"/>
      <c r="N197" s="57"/>
      <c r="O197" s="60"/>
      <c r="P197" s="61"/>
      <c r="Q197" s="56"/>
      <c r="R197" s="56"/>
      <c r="S197" s="57"/>
      <c r="T197" s="57"/>
      <c r="U197" s="57"/>
      <c r="V197" s="56"/>
      <c r="W197" s="56"/>
      <c r="X197" s="56"/>
      <c r="Y197" s="56"/>
      <c r="Z197" s="57"/>
      <c r="AA197" s="57"/>
      <c r="AB197" s="57"/>
      <c r="AC197" s="56"/>
      <c r="AD197" s="56"/>
      <c r="AE197" s="56"/>
      <c r="AF197" s="56"/>
      <c r="AG197" s="57"/>
      <c r="AH197" s="57"/>
      <c r="AI197" s="57"/>
      <c r="AJ197" s="56"/>
      <c r="AK197" s="56"/>
      <c r="AL197" s="56"/>
      <c r="AM197" s="56"/>
      <c r="AN197" s="57"/>
      <c r="AO197" s="57"/>
      <c r="AP197" s="57"/>
      <c r="AQ197" s="56"/>
      <c r="AR197" s="56"/>
      <c r="AS197" s="56"/>
      <c r="AT197" s="56"/>
      <c r="AU197" s="57"/>
      <c r="AV197" s="57"/>
      <c r="AW197" s="57"/>
      <c r="AX197" s="56"/>
      <c r="AY197" s="56"/>
      <c r="AZ197" s="56"/>
      <c r="BA197" s="56"/>
      <c r="BB197" s="57"/>
      <c r="BC197" s="57"/>
      <c r="BD197" s="57"/>
      <c r="BE197" s="56"/>
      <c r="BF197" s="56"/>
      <c r="BG197" s="56">
        <v>683.33999999999992</v>
      </c>
      <c r="BH197" s="56"/>
      <c r="BI197" s="57">
        <v>42735</v>
      </c>
      <c r="BJ197" s="57"/>
      <c r="BK197" s="57"/>
      <c r="BL197" s="56"/>
      <c r="BM197" s="56" t="s">
        <v>2558</v>
      </c>
      <c r="BN197" s="56">
        <v>1487.79</v>
      </c>
      <c r="BO197" s="56"/>
      <c r="BP197" s="57">
        <v>42955</v>
      </c>
      <c r="BQ197" s="57"/>
      <c r="BR197" s="57"/>
      <c r="BS197" s="56"/>
      <c r="BT197" s="56" t="s">
        <v>2414</v>
      </c>
      <c r="BU197" s="56">
        <v>818.5</v>
      </c>
      <c r="BV197" s="56"/>
      <c r="BW197" s="10">
        <v>43100</v>
      </c>
      <c r="BX197" s="82" t="s">
        <v>2413</v>
      </c>
      <c r="BY197" s="57"/>
      <c r="BZ197" s="56"/>
      <c r="CA197" s="80" t="s">
        <v>3280</v>
      </c>
    </row>
    <row r="198" spans="1:86" x14ac:dyDescent="0.25">
      <c r="A198">
        <v>8057</v>
      </c>
      <c r="B198" t="s">
        <v>278</v>
      </c>
      <c r="C198" t="s">
        <v>541</v>
      </c>
      <c r="D198" s="40" t="s">
        <v>2413</v>
      </c>
      <c r="E198" s="58">
        <v>100</v>
      </c>
      <c r="F198" s="58"/>
      <c r="G198" s="69"/>
      <c r="H198" s="69"/>
      <c r="J198" s="59"/>
      <c r="K198" s="59"/>
      <c r="L198" s="57"/>
      <c r="M198" s="57"/>
      <c r="N198" s="57"/>
      <c r="O198" s="60"/>
      <c r="P198" s="61"/>
      <c r="Q198" s="56"/>
      <c r="R198" s="56"/>
      <c r="S198" s="57"/>
      <c r="T198" s="57"/>
      <c r="U198" s="57"/>
      <c r="V198" s="56"/>
      <c r="W198" s="56"/>
      <c r="X198" s="56"/>
      <c r="Y198" s="56"/>
      <c r="Z198" s="57"/>
      <c r="AA198" s="57"/>
      <c r="AB198" s="57"/>
      <c r="AC198" s="56"/>
      <c r="AD198" s="56"/>
      <c r="AE198" s="56"/>
      <c r="AF198" s="56"/>
      <c r="AG198" s="57"/>
      <c r="AH198" s="57"/>
      <c r="AI198" s="57"/>
      <c r="AJ198" s="56"/>
      <c r="AK198" s="56"/>
      <c r="AL198" s="56"/>
      <c r="AM198" s="56"/>
      <c r="AN198" s="57"/>
      <c r="AO198" s="57"/>
      <c r="AP198" s="57"/>
      <c r="AQ198" s="56"/>
      <c r="AR198" s="56"/>
      <c r="AS198" s="56"/>
      <c r="AT198" s="56"/>
      <c r="AU198" s="57"/>
      <c r="AV198" s="57"/>
      <c r="AW198" s="57"/>
      <c r="AX198" s="56"/>
      <c r="AY198" s="56"/>
      <c r="AZ198" s="56"/>
      <c r="BA198" s="56"/>
      <c r="BB198" s="57"/>
      <c r="BC198" s="57"/>
      <c r="BD198" s="57"/>
      <c r="BE198" s="56"/>
      <c r="BF198" s="56"/>
      <c r="BG198" s="56"/>
      <c r="BH198" s="56"/>
      <c r="BI198" s="57"/>
      <c r="BJ198" s="57"/>
      <c r="BK198" s="57"/>
      <c r="BL198" s="56"/>
      <c r="BM198" s="56"/>
      <c r="BN198" s="56"/>
      <c r="BO198" s="56"/>
      <c r="BP198" s="57"/>
      <c r="BQ198" s="57"/>
      <c r="BR198" s="57"/>
      <c r="BS198" s="56"/>
      <c r="BT198" s="56"/>
      <c r="BU198" s="65">
        <v>900</v>
      </c>
      <c r="BV198" s="65"/>
      <c r="BW198" s="57">
        <v>43100</v>
      </c>
      <c r="BX198" s="57"/>
      <c r="BY198" s="57"/>
      <c r="BZ198" s="56"/>
      <c r="CA198" s="65" t="s">
        <v>2511</v>
      </c>
    </row>
    <row r="199" spans="1:86" x14ac:dyDescent="0.25">
      <c r="A199">
        <v>1012</v>
      </c>
      <c r="B199" t="s">
        <v>280</v>
      </c>
      <c r="C199" t="s">
        <v>545</v>
      </c>
      <c r="D199" s="40" t="s">
        <v>2415</v>
      </c>
      <c r="E199" s="58"/>
      <c r="F199" s="58"/>
      <c r="J199" s="59"/>
      <c r="K199" s="59"/>
      <c r="L199" s="57"/>
      <c r="M199" s="57"/>
      <c r="N199" s="57"/>
      <c r="O199" s="60"/>
      <c r="P199" s="61"/>
      <c r="Q199" s="56"/>
      <c r="R199" s="56"/>
      <c r="S199" s="57"/>
      <c r="T199" s="57"/>
      <c r="U199" s="57"/>
      <c r="V199" s="56"/>
      <c r="W199" s="56"/>
      <c r="X199" s="56"/>
      <c r="Y199" s="56"/>
      <c r="Z199" s="57"/>
      <c r="AA199" s="57"/>
      <c r="AB199" s="57"/>
      <c r="AC199" s="56"/>
      <c r="AD199" s="56"/>
      <c r="AE199" s="56"/>
      <c r="AF199" s="56"/>
      <c r="AG199" s="57"/>
      <c r="AH199" s="57"/>
      <c r="AI199" s="57"/>
      <c r="AJ199" s="56"/>
      <c r="AK199" s="56"/>
      <c r="AL199" s="56">
        <v>8.5</v>
      </c>
      <c r="AM199" s="56"/>
      <c r="AN199" s="57">
        <v>42307</v>
      </c>
      <c r="AO199" s="57"/>
      <c r="AP199" s="57"/>
      <c r="AQ199" s="56"/>
      <c r="AR199" s="56" t="s">
        <v>2436</v>
      </c>
      <c r="AS199" s="56">
        <v>19.7</v>
      </c>
      <c r="AT199" s="56"/>
      <c r="AU199" s="57">
        <v>42307</v>
      </c>
      <c r="AV199" s="57"/>
      <c r="AW199" s="57"/>
      <c r="AX199" s="56"/>
      <c r="AY199" s="56" t="s">
        <v>2436</v>
      </c>
      <c r="AZ199" s="56">
        <v>33.1</v>
      </c>
      <c r="BA199" s="56"/>
      <c r="BB199" s="57">
        <v>42307</v>
      </c>
      <c r="BC199" s="57"/>
      <c r="BD199" s="57"/>
      <c r="BE199" s="56"/>
      <c r="BF199" s="56" t="s">
        <v>2436</v>
      </c>
      <c r="BG199" s="56"/>
      <c r="BH199" s="56"/>
      <c r="BI199" s="57"/>
      <c r="BJ199" s="57"/>
      <c r="BK199" s="57"/>
      <c r="BL199" s="56"/>
      <c r="BM199" s="56"/>
      <c r="BN199" s="56"/>
      <c r="BO199" s="56"/>
      <c r="BP199" s="57"/>
      <c r="BQ199" s="57"/>
      <c r="BR199" s="57"/>
      <c r="BS199" s="56"/>
      <c r="BT199" s="56"/>
      <c r="BU199" s="56">
        <v>55</v>
      </c>
      <c r="BV199" s="56"/>
      <c r="BW199" s="10">
        <v>43100</v>
      </c>
      <c r="BX199" s="82" t="s">
        <v>2415</v>
      </c>
      <c r="BY199" s="57"/>
      <c r="BZ199" s="56"/>
      <c r="CA199" s="80" t="s">
        <v>2735</v>
      </c>
    </row>
    <row r="200" spans="1:86" x14ac:dyDescent="0.25">
      <c r="A200">
        <v>8141</v>
      </c>
      <c r="B200" t="s">
        <v>281</v>
      </c>
      <c r="C200" t="s">
        <v>541</v>
      </c>
      <c r="D200" s="62" t="s">
        <v>2415</v>
      </c>
      <c r="E200" s="58"/>
      <c r="F200" s="58"/>
      <c r="J200" s="59"/>
      <c r="K200" s="59"/>
      <c r="L200" s="57"/>
      <c r="M200" s="57"/>
      <c r="N200" s="57"/>
      <c r="O200" s="60"/>
      <c r="P200" s="63"/>
      <c r="Q200" s="56"/>
      <c r="R200" s="56"/>
      <c r="S200" s="57"/>
      <c r="T200" s="57"/>
      <c r="U200" s="57"/>
      <c r="V200" s="56"/>
      <c r="W200" s="56"/>
      <c r="X200" s="56"/>
      <c r="Y200" s="56"/>
      <c r="Z200" s="57"/>
      <c r="AA200" s="57"/>
      <c r="AB200" s="57"/>
      <c r="AC200" s="56"/>
      <c r="AD200" s="56"/>
      <c r="AE200" s="56"/>
      <c r="AF200" s="56"/>
      <c r="AG200" s="57"/>
      <c r="AH200" s="57"/>
      <c r="AI200" s="57"/>
      <c r="AJ200" s="56"/>
      <c r="AK200" s="56"/>
      <c r="AL200" s="56"/>
      <c r="AM200" s="56"/>
      <c r="AN200" s="57"/>
      <c r="AO200" s="57"/>
      <c r="AP200" s="57"/>
      <c r="AQ200" s="56"/>
      <c r="AR200" s="56"/>
      <c r="AS200" s="56"/>
      <c r="AT200" s="56"/>
      <c r="AU200" s="57"/>
      <c r="AV200" s="57"/>
      <c r="AW200" s="57"/>
      <c r="AX200" s="56"/>
      <c r="AY200" s="56"/>
      <c r="AZ200" s="56">
        <v>1476</v>
      </c>
      <c r="BA200" s="56"/>
      <c r="BB200" s="57">
        <v>42421</v>
      </c>
      <c r="BC200" s="57"/>
      <c r="BD200" s="57"/>
      <c r="BE200" s="56"/>
      <c r="BF200" s="56" t="s">
        <v>2507</v>
      </c>
      <c r="BG200" s="56">
        <v>1417</v>
      </c>
      <c r="BH200" s="56"/>
      <c r="BI200" s="57">
        <v>42421</v>
      </c>
      <c r="BJ200" s="57"/>
      <c r="BK200" s="57"/>
      <c r="BL200" s="56"/>
      <c r="BM200" s="56" t="s">
        <v>2507</v>
      </c>
      <c r="BN200" s="56">
        <v>1494</v>
      </c>
      <c r="BO200" s="56"/>
      <c r="BP200" s="57">
        <v>42787</v>
      </c>
      <c r="BQ200" s="57"/>
      <c r="BR200" s="57"/>
      <c r="BS200" s="56"/>
      <c r="BT200" s="56" t="s">
        <v>2507</v>
      </c>
      <c r="BU200" s="56"/>
      <c r="BV200" s="56">
        <v>5</v>
      </c>
      <c r="BW200" s="10">
        <v>43100</v>
      </c>
      <c r="BX200" s="57"/>
      <c r="BY200" s="57"/>
      <c r="BZ200" s="56"/>
      <c r="CA200" s="80" t="s">
        <v>3344</v>
      </c>
    </row>
    <row r="201" spans="1:86" x14ac:dyDescent="0.25">
      <c r="A201">
        <v>8083</v>
      </c>
      <c r="B201" t="s">
        <v>282</v>
      </c>
      <c r="C201" t="s">
        <v>541</v>
      </c>
      <c r="D201" s="40" t="s">
        <v>2415</v>
      </c>
      <c r="E201" s="58"/>
      <c r="F201" s="58"/>
      <c r="J201" s="59"/>
      <c r="K201" s="59"/>
      <c r="L201" s="57"/>
      <c r="M201" s="57"/>
      <c r="N201" s="57"/>
      <c r="O201" s="60"/>
      <c r="P201" s="61"/>
      <c r="Q201" s="56"/>
      <c r="R201" s="56"/>
      <c r="S201" s="57"/>
      <c r="T201" s="57"/>
      <c r="U201" s="57"/>
      <c r="V201" s="56"/>
      <c r="W201" s="56"/>
      <c r="X201" s="56"/>
      <c r="Y201" s="56"/>
      <c r="Z201" s="57"/>
      <c r="AA201" s="57"/>
      <c r="AB201" s="57"/>
      <c r="AC201" s="56"/>
      <c r="AD201" s="56"/>
      <c r="AE201" s="56"/>
      <c r="AF201" s="56"/>
      <c r="AG201" s="57"/>
      <c r="AH201" s="57"/>
      <c r="AI201" s="57"/>
      <c r="AJ201" s="56"/>
      <c r="AK201" s="56"/>
      <c r="AL201" s="56"/>
      <c r="AM201" s="56"/>
      <c r="AN201" s="57"/>
      <c r="AO201" s="57"/>
      <c r="AP201" s="57"/>
      <c r="AQ201" s="56"/>
      <c r="AR201" s="56"/>
      <c r="AS201" s="56"/>
      <c r="AT201" s="56"/>
      <c r="AU201" s="57"/>
      <c r="AV201" s="57"/>
      <c r="AW201" s="57"/>
      <c r="AX201" s="56"/>
      <c r="AY201" s="56"/>
      <c r="AZ201" s="56"/>
      <c r="BA201" s="56"/>
      <c r="BB201" s="57"/>
      <c r="BC201" s="57"/>
      <c r="BD201" s="57"/>
      <c r="BE201" s="56"/>
      <c r="BF201" s="56"/>
      <c r="BG201" s="56">
        <v>386.23</v>
      </c>
      <c r="BH201" s="56"/>
      <c r="BI201" s="57">
        <v>42425</v>
      </c>
      <c r="BJ201" s="57"/>
      <c r="BK201" s="57"/>
      <c r="BL201" s="56" t="s">
        <v>2620</v>
      </c>
      <c r="BM201" s="56" t="s">
        <v>2621</v>
      </c>
      <c r="BN201" s="56">
        <v>345</v>
      </c>
      <c r="BO201" s="56"/>
      <c r="BP201" s="57">
        <v>42795</v>
      </c>
      <c r="BQ201" s="57"/>
      <c r="BR201" s="57"/>
      <c r="BS201" s="56"/>
      <c r="BT201" s="56" t="s">
        <v>2621</v>
      </c>
      <c r="BU201" s="56">
        <v>335.39</v>
      </c>
      <c r="BV201" s="56"/>
      <c r="BW201" s="10">
        <v>43100</v>
      </c>
      <c r="BX201" s="82" t="s">
        <v>2415</v>
      </c>
      <c r="BY201" s="57"/>
      <c r="BZ201" t="s">
        <v>2821</v>
      </c>
      <c r="CA201" s="80" t="s">
        <v>2822</v>
      </c>
    </row>
    <row r="202" spans="1:86" x14ac:dyDescent="0.25">
      <c r="A202">
        <v>1978</v>
      </c>
      <c r="B202" t="s">
        <v>283</v>
      </c>
      <c r="C202" t="s">
        <v>558</v>
      </c>
      <c r="D202" s="40" t="s">
        <v>2415</v>
      </c>
      <c r="E202" s="58"/>
      <c r="F202" s="58"/>
      <c r="J202" s="59">
        <v>611.49599999999998</v>
      </c>
      <c r="K202" s="59"/>
      <c r="L202" s="57">
        <v>39871</v>
      </c>
      <c r="M202" s="57"/>
      <c r="N202" s="57"/>
      <c r="O202" s="65" t="s">
        <v>2622</v>
      </c>
      <c r="P202" s="66" t="s">
        <v>2448</v>
      </c>
      <c r="Q202" s="56">
        <v>2825.9063000000001</v>
      </c>
      <c r="R202" s="56"/>
      <c r="S202" s="57">
        <v>40225</v>
      </c>
      <c r="T202" s="57"/>
      <c r="U202" s="57"/>
      <c r="V202" s="56" t="s">
        <v>2622</v>
      </c>
      <c r="W202" s="56" t="s">
        <v>2448</v>
      </c>
      <c r="X202" s="56">
        <v>4633.2906199999998</v>
      </c>
      <c r="Y202" s="56"/>
      <c r="Z202" s="57">
        <v>40588</v>
      </c>
      <c r="AA202" s="57"/>
      <c r="AB202" s="57"/>
      <c r="AC202" s="56" t="s">
        <v>2622</v>
      </c>
      <c r="AD202" s="56" t="s">
        <v>2448</v>
      </c>
      <c r="AE202" s="56">
        <v>3250.3833599999998</v>
      </c>
      <c r="AF202" s="56"/>
      <c r="AG202" s="57">
        <v>40960</v>
      </c>
      <c r="AH202" s="57"/>
      <c r="AI202" s="57"/>
      <c r="AJ202" s="56" t="s">
        <v>2622</v>
      </c>
      <c r="AK202" s="56" t="s">
        <v>2448</v>
      </c>
      <c r="AL202" s="56">
        <v>3677.41102</v>
      </c>
      <c r="AM202" s="56"/>
      <c r="AN202" s="57">
        <v>41332</v>
      </c>
      <c r="AO202" s="57"/>
      <c r="AP202" s="57"/>
      <c r="AQ202" s="56" t="s">
        <v>2622</v>
      </c>
      <c r="AR202" s="56" t="s">
        <v>2448</v>
      </c>
      <c r="AS202" s="56">
        <v>3899.6330699999999</v>
      </c>
      <c r="AT202" s="56"/>
      <c r="AU202" s="57">
        <v>41694</v>
      </c>
      <c r="AV202" s="57"/>
      <c r="AW202" s="57"/>
      <c r="AX202" s="56" t="s">
        <v>2622</v>
      </c>
      <c r="AY202" s="56" t="s">
        <v>2448</v>
      </c>
      <c r="AZ202" s="56">
        <v>4242.2401300000001</v>
      </c>
      <c r="BA202" s="56"/>
      <c r="BB202" s="57">
        <v>42048</v>
      </c>
      <c r="BC202" s="57"/>
      <c r="BD202" s="57"/>
      <c r="BE202" s="56" t="s">
        <v>2622</v>
      </c>
      <c r="BF202" s="56" t="s">
        <v>2448</v>
      </c>
      <c r="BG202" s="56">
        <v>4366.81394</v>
      </c>
      <c r="BH202" s="56"/>
      <c r="BI202" s="57">
        <v>42412</v>
      </c>
      <c r="BJ202" s="57"/>
      <c r="BK202" s="57"/>
      <c r="BL202" s="56" t="s">
        <v>2622</v>
      </c>
      <c r="BM202" s="56" t="s">
        <v>2448</v>
      </c>
      <c r="BN202" s="56">
        <v>4376.9638500000001</v>
      </c>
      <c r="BO202" s="56"/>
      <c r="BP202" s="57">
        <v>42782</v>
      </c>
      <c r="BQ202" s="57"/>
      <c r="BR202" s="57"/>
      <c r="BS202" s="56" t="s">
        <v>2622</v>
      </c>
      <c r="BT202" s="56" t="s">
        <v>2448</v>
      </c>
      <c r="BU202" s="56">
        <v>4356.634787</v>
      </c>
      <c r="BV202" s="56"/>
      <c r="BW202" s="10">
        <v>43100</v>
      </c>
      <c r="BX202" s="82" t="s">
        <v>2415</v>
      </c>
      <c r="BY202" s="57"/>
      <c r="BZ202" s="56"/>
      <c r="CA202" s="80" t="s">
        <v>2735</v>
      </c>
    </row>
    <row r="203" spans="1:86" x14ac:dyDescent="0.25">
      <c r="A203">
        <v>8110</v>
      </c>
      <c r="B203" t="s">
        <v>285</v>
      </c>
      <c r="C203" t="s">
        <v>558</v>
      </c>
      <c r="D203" s="40" t="s">
        <v>2415</v>
      </c>
      <c r="E203" s="58"/>
      <c r="F203" s="58"/>
      <c r="J203" s="59">
        <v>3605.2660000000001</v>
      </c>
      <c r="K203" s="59"/>
      <c r="L203" s="57">
        <v>39870</v>
      </c>
      <c r="M203" s="57"/>
      <c r="N203" s="57"/>
      <c r="O203" s="65" t="s">
        <v>2623</v>
      </c>
      <c r="P203" s="61" t="s">
        <v>2624</v>
      </c>
      <c r="Q203" s="56">
        <v>4048.4559199999999</v>
      </c>
      <c r="R203" s="56"/>
      <c r="S203" s="57">
        <v>40217</v>
      </c>
      <c r="T203" s="57"/>
      <c r="U203" s="57"/>
      <c r="V203" s="56" t="s">
        <v>2623</v>
      </c>
      <c r="W203" s="56" t="s">
        <v>2624</v>
      </c>
      <c r="X203" s="56">
        <v>4394.9163600000002</v>
      </c>
      <c r="Y203" s="56"/>
      <c r="Z203" s="57">
        <v>40576</v>
      </c>
      <c r="AA203" s="57"/>
      <c r="AB203" s="57"/>
      <c r="AC203" s="56" t="s">
        <v>2623</v>
      </c>
      <c r="AD203" s="56" t="s">
        <v>2624</v>
      </c>
      <c r="AE203" s="56">
        <v>4546.1547300000002</v>
      </c>
      <c r="AF203" s="56"/>
      <c r="AG203" s="57">
        <v>40939</v>
      </c>
      <c r="AH203" s="57"/>
      <c r="AI203" s="57"/>
      <c r="AJ203" s="56" t="s">
        <v>2623</v>
      </c>
      <c r="AK203" s="56" t="s">
        <v>2624</v>
      </c>
      <c r="AL203" s="56">
        <v>4925.1565600000004</v>
      </c>
      <c r="AM203" s="56"/>
      <c r="AN203" s="57">
        <v>41304</v>
      </c>
      <c r="AO203" s="57"/>
      <c r="AP203" s="57"/>
      <c r="AQ203" s="56" t="s">
        <v>2623</v>
      </c>
      <c r="AR203" s="56" t="s">
        <v>2624</v>
      </c>
      <c r="AS203" s="56">
        <v>5182.4266799999996</v>
      </c>
      <c r="AT203" s="56"/>
      <c r="AU203" s="57">
        <v>41666</v>
      </c>
      <c r="AV203" s="57"/>
      <c r="AW203" s="57"/>
      <c r="AX203" s="56" t="s">
        <v>2623</v>
      </c>
      <c r="AY203" s="56" t="s">
        <v>2624</v>
      </c>
      <c r="AZ203" s="56">
        <v>5382.7959199999996</v>
      </c>
      <c r="BA203" s="56"/>
      <c r="BB203" s="57">
        <v>42052</v>
      </c>
      <c r="BC203" s="57"/>
      <c r="BD203" s="57"/>
      <c r="BE203" s="56" t="s">
        <v>2623</v>
      </c>
      <c r="BF203" s="56" t="s">
        <v>2624</v>
      </c>
      <c r="BG203" s="56">
        <v>5429.6449199999997</v>
      </c>
      <c r="BH203" s="56"/>
      <c r="BI203" s="57">
        <v>42425</v>
      </c>
      <c r="BJ203" s="57"/>
      <c r="BK203" s="57"/>
      <c r="BL203" s="56" t="s">
        <v>2623</v>
      </c>
      <c r="BM203" s="56" t="s">
        <v>2624</v>
      </c>
      <c r="BN203" s="56">
        <v>5378.9785000000002</v>
      </c>
      <c r="BO203" s="56"/>
      <c r="BP203" s="57">
        <v>42788</v>
      </c>
      <c r="BQ203" s="57"/>
      <c r="BR203" s="57"/>
      <c r="BS203" s="56" t="s">
        <v>2623</v>
      </c>
      <c r="BT203" s="56" t="s">
        <v>2624</v>
      </c>
      <c r="BU203" s="56">
        <v>5747.4480160000003</v>
      </c>
      <c r="BV203" s="56"/>
      <c r="BW203" s="10">
        <v>43100</v>
      </c>
      <c r="BX203" s="82" t="s">
        <v>2415</v>
      </c>
      <c r="BY203" s="57"/>
      <c r="BZ203" s="56"/>
      <c r="CA203" s="80" t="s">
        <v>2735</v>
      </c>
    </row>
    <row r="204" spans="1:86" x14ac:dyDescent="0.25">
      <c r="A204">
        <v>8112</v>
      </c>
      <c r="B204" t="s">
        <v>286</v>
      </c>
      <c r="C204" t="s">
        <v>537</v>
      </c>
      <c r="D204" s="40" t="s">
        <v>2413</v>
      </c>
      <c r="E204" s="58">
        <v>10</v>
      </c>
      <c r="F204" s="58"/>
      <c r="J204" s="59"/>
      <c r="K204" s="59"/>
      <c r="L204" s="57"/>
      <c r="M204" s="57"/>
      <c r="N204" s="57"/>
      <c r="O204" s="60"/>
      <c r="P204" s="61"/>
      <c r="Q204" s="56"/>
      <c r="R204" s="56"/>
      <c r="S204" s="57"/>
      <c r="T204" s="57"/>
      <c r="U204" s="57"/>
      <c r="V204" s="56"/>
      <c r="W204" s="56"/>
      <c r="X204" s="56"/>
      <c r="Y204" s="56"/>
      <c r="Z204" s="57"/>
      <c r="AA204" s="57"/>
      <c r="AB204" s="57"/>
      <c r="AC204" s="56"/>
      <c r="AD204" s="56"/>
      <c r="AE204" s="56"/>
      <c r="AF204" s="56"/>
      <c r="AG204" s="57"/>
      <c r="AH204" s="57"/>
      <c r="AI204" s="57"/>
      <c r="AJ204" s="56"/>
      <c r="AK204" s="56"/>
      <c r="AL204" s="56"/>
      <c r="AM204" s="56"/>
      <c r="AN204" s="57"/>
      <c r="AO204" s="57"/>
      <c r="AP204" s="57"/>
      <c r="AQ204" s="56"/>
      <c r="AR204" s="56"/>
      <c r="AS204" s="56"/>
      <c r="AT204" s="56"/>
      <c r="AU204" s="57"/>
      <c r="AV204" s="57"/>
      <c r="AW204" s="57"/>
      <c r="AX204" s="56"/>
      <c r="AY204" s="56"/>
      <c r="AZ204" s="56"/>
      <c r="BA204" s="56"/>
      <c r="BB204" s="57"/>
      <c r="BC204" s="57"/>
      <c r="BD204" s="57"/>
      <c r="BE204" s="56"/>
      <c r="BF204" s="56"/>
      <c r="BG204" s="56">
        <v>1634</v>
      </c>
      <c r="BH204" s="56"/>
      <c r="BI204" s="57">
        <v>42832</v>
      </c>
      <c r="BJ204" s="57"/>
      <c r="BK204" s="57"/>
      <c r="BL204" s="56" t="s">
        <v>2625</v>
      </c>
      <c r="BM204" s="56" t="s">
        <v>2626</v>
      </c>
      <c r="BN204" s="56">
        <v>1535</v>
      </c>
      <c r="BO204" s="56"/>
      <c r="BP204" s="57">
        <v>42832</v>
      </c>
      <c r="BQ204" s="57"/>
      <c r="BR204" s="57"/>
      <c r="BS204" s="56" t="s">
        <v>2625</v>
      </c>
      <c r="BT204" s="56" t="s">
        <v>2626</v>
      </c>
      <c r="BU204" s="56">
        <v>1514</v>
      </c>
      <c r="BV204" s="56"/>
      <c r="BW204" s="10">
        <v>43100</v>
      </c>
      <c r="BX204" s="82" t="s">
        <v>2415</v>
      </c>
      <c r="BY204" s="57"/>
      <c r="BZ204" s="56"/>
      <c r="CA204" s="80" t="s">
        <v>2823</v>
      </c>
    </row>
    <row r="205" spans="1:86" x14ac:dyDescent="0.25">
      <c r="A205">
        <v>1465</v>
      </c>
      <c r="B205" t="s">
        <v>288</v>
      </c>
      <c r="C205"/>
      <c r="D205" s="40" t="s">
        <v>2413</v>
      </c>
      <c r="E205" s="58">
        <v>50</v>
      </c>
      <c r="F205" s="58"/>
      <c r="G205" s="70">
        <f>400000000/1000000</f>
        <v>400</v>
      </c>
      <c r="H205" s="67" t="s">
        <v>2627</v>
      </c>
      <c r="J205" s="59"/>
      <c r="K205" s="59"/>
      <c r="L205" s="57"/>
      <c r="M205" s="57"/>
      <c r="N205" s="57"/>
      <c r="O205" s="60"/>
      <c r="P205" s="61"/>
      <c r="Q205" s="56"/>
      <c r="R205" s="56"/>
      <c r="S205" s="57"/>
      <c r="T205" s="57"/>
      <c r="U205" s="57"/>
      <c r="V205" s="56"/>
      <c r="W205" s="56"/>
      <c r="X205" s="56"/>
      <c r="Y205" s="56"/>
      <c r="Z205" s="57"/>
      <c r="AA205" s="57"/>
      <c r="AB205" s="57"/>
      <c r="AC205" s="56"/>
      <c r="AD205" s="56"/>
      <c r="AE205" s="56"/>
      <c r="AF205" s="56"/>
      <c r="AG205" s="57"/>
      <c r="AH205" s="57"/>
      <c r="AI205" s="57"/>
      <c r="AJ205" s="56"/>
      <c r="AK205" s="56"/>
      <c r="AL205" s="56"/>
      <c r="AM205" s="56"/>
      <c r="AN205" s="57"/>
      <c r="AO205" s="57"/>
      <c r="AP205" s="57"/>
      <c r="AQ205" s="56"/>
      <c r="AR205" s="56"/>
      <c r="AS205" s="56"/>
      <c r="AT205" s="56"/>
      <c r="AU205" s="57"/>
      <c r="AV205" s="57"/>
      <c r="AW205" s="57"/>
      <c r="AX205" s="56"/>
      <c r="AY205" s="56"/>
      <c r="AZ205" s="56"/>
      <c r="BA205" s="56"/>
      <c r="BB205" s="57"/>
      <c r="BC205" s="57"/>
      <c r="BD205" s="57"/>
      <c r="BE205" s="56"/>
      <c r="BF205" s="56"/>
      <c r="BG205" s="56"/>
      <c r="BH205" s="56"/>
      <c r="BI205" s="57"/>
      <c r="BJ205" s="57"/>
      <c r="BK205" s="57"/>
      <c r="BL205" s="56"/>
      <c r="BM205" s="56"/>
      <c r="BN205" s="56"/>
      <c r="BO205" s="56"/>
      <c r="BP205" s="57"/>
      <c r="BQ205" s="57"/>
      <c r="BR205" s="57"/>
      <c r="BS205" s="56"/>
      <c r="BT205" s="56"/>
      <c r="BU205" s="56"/>
      <c r="BV205" s="56">
        <v>4</v>
      </c>
      <c r="BW205" s="57">
        <v>43100</v>
      </c>
      <c r="BX205" s="57"/>
      <c r="BY205" s="57"/>
      <c r="BZ205" s="56"/>
      <c r="CA205" s="56"/>
    </row>
    <row r="206" spans="1:86" x14ac:dyDescent="0.25">
      <c r="A206">
        <v>1890</v>
      </c>
      <c r="B206" t="s">
        <v>289</v>
      </c>
      <c r="C206" t="s">
        <v>546</v>
      </c>
      <c r="D206" s="62" t="s">
        <v>2415</v>
      </c>
      <c r="E206" s="58"/>
      <c r="F206" s="58"/>
      <c r="J206" s="59"/>
      <c r="K206" s="59"/>
      <c r="L206" s="57"/>
      <c r="M206" s="57"/>
      <c r="N206" s="57"/>
      <c r="O206" s="60"/>
      <c r="P206" s="63"/>
      <c r="Q206" s="56"/>
      <c r="R206" s="56"/>
      <c r="S206" s="57"/>
      <c r="T206" s="57"/>
      <c r="U206" s="57"/>
      <c r="V206" s="56"/>
      <c r="W206" s="56"/>
      <c r="X206" s="56">
        <v>234.37299999999999</v>
      </c>
      <c r="Y206" s="56"/>
      <c r="Z206" s="57">
        <v>40730</v>
      </c>
      <c r="AA206" s="57"/>
      <c r="AB206" s="57"/>
      <c r="AC206" s="56"/>
      <c r="AD206" s="56" t="s">
        <v>2628</v>
      </c>
      <c r="AE206" s="56">
        <v>239.64699999999999</v>
      </c>
      <c r="AF206" s="56"/>
      <c r="AG206" s="57">
        <v>40730</v>
      </c>
      <c r="AH206" s="57"/>
      <c r="AI206" s="57"/>
      <c r="AJ206" s="56"/>
      <c r="AK206" s="56" t="s">
        <v>2628</v>
      </c>
      <c r="AL206" s="56">
        <v>253.04</v>
      </c>
      <c r="AM206" s="56"/>
      <c r="AN206" s="57">
        <v>41162</v>
      </c>
      <c r="AO206" s="57"/>
      <c r="AP206" s="57"/>
      <c r="AQ206" s="56"/>
      <c r="AR206" s="56" t="s">
        <v>2628</v>
      </c>
      <c r="AS206" s="56">
        <v>254.96</v>
      </c>
      <c r="AT206" s="56"/>
      <c r="AU206" s="57">
        <v>41513</v>
      </c>
      <c r="AV206" s="57"/>
      <c r="AW206" s="57"/>
      <c r="AX206" s="56"/>
      <c r="AY206" s="56" t="s">
        <v>2628</v>
      </c>
      <c r="AZ206" s="56">
        <v>291.38099999999997</v>
      </c>
      <c r="BA206" s="56"/>
      <c r="BB206" s="57">
        <v>41817</v>
      </c>
      <c r="BC206" s="57"/>
      <c r="BD206" s="57"/>
      <c r="BE206" s="56"/>
      <c r="BF206" s="56" t="s">
        <v>2628</v>
      </c>
      <c r="BG206" s="56">
        <v>296.13600000000002</v>
      </c>
      <c r="BH206" s="56"/>
      <c r="BI206" s="57">
        <v>42188</v>
      </c>
      <c r="BJ206" s="57"/>
      <c r="BK206" s="57"/>
      <c r="BL206" s="56"/>
      <c r="BM206" s="56" t="s">
        <v>2628</v>
      </c>
      <c r="BN206" s="56">
        <v>302.62200000000001</v>
      </c>
      <c r="BO206" s="56"/>
      <c r="BP206" s="57">
        <v>42600</v>
      </c>
      <c r="BQ206" s="57"/>
      <c r="BR206" s="57"/>
      <c r="BS206" s="56"/>
      <c r="BT206" s="56" t="s">
        <v>2628</v>
      </c>
      <c r="BU206" s="56">
        <v>308.66199999999998</v>
      </c>
      <c r="BV206" s="56"/>
      <c r="BW206" s="57">
        <v>43003</v>
      </c>
      <c r="BX206" s="57"/>
      <c r="BY206" s="57"/>
      <c r="BZ206" s="56"/>
      <c r="CA206" s="56" t="s">
        <v>2628</v>
      </c>
      <c r="CB206" s="40">
        <v>306.30200000000002</v>
      </c>
      <c r="CD206" s="78">
        <v>43190</v>
      </c>
      <c r="CH206" s="56" t="s">
        <v>2628</v>
      </c>
    </row>
    <row r="207" spans="1:86" x14ac:dyDescent="0.25">
      <c r="A207">
        <v>992</v>
      </c>
      <c r="B207" t="s">
        <v>291</v>
      </c>
      <c r="C207" t="s">
        <v>546</v>
      </c>
      <c r="D207" s="62" t="s">
        <v>2413</v>
      </c>
      <c r="E207" s="58">
        <v>20</v>
      </c>
      <c r="F207" s="58"/>
      <c r="J207" s="59"/>
      <c r="K207" s="59"/>
      <c r="L207" s="57"/>
      <c r="M207" s="57"/>
      <c r="N207" s="57"/>
      <c r="O207" s="60"/>
      <c r="P207" s="63"/>
      <c r="Q207" s="56"/>
      <c r="R207" s="56"/>
      <c r="S207" s="57"/>
      <c r="T207" s="57"/>
      <c r="U207" s="57"/>
      <c r="V207" s="56"/>
      <c r="W207" s="56"/>
      <c r="X207" s="56"/>
      <c r="Y207" s="56"/>
      <c r="Z207" s="57"/>
      <c r="AA207" s="57"/>
      <c r="AB207" s="57"/>
      <c r="AC207" s="56"/>
      <c r="AD207" s="56"/>
      <c r="AE207" s="56"/>
      <c r="AF207" s="56"/>
      <c r="AG207" s="57"/>
      <c r="AH207" s="57"/>
      <c r="AI207" s="57"/>
      <c r="AJ207" s="56"/>
      <c r="AK207" s="56"/>
      <c r="AL207" s="56"/>
      <c r="AM207" s="56"/>
      <c r="AN207" s="57"/>
      <c r="AO207" s="57"/>
      <c r="AP207" s="57"/>
      <c r="AQ207" s="56"/>
      <c r="AR207" s="56"/>
      <c r="AS207" s="56"/>
      <c r="AT207" s="56"/>
      <c r="AU207" s="57"/>
      <c r="AV207" s="57"/>
      <c r="AW207" s="57"/>
      <c r="AX207" s="56"/>
      <c r="AY207" s="56"/>
      <c r="AZ207" s="56"/>
      <c r="BA207" s="56"/>
      <c r="BB207" s="57"/>
      <c r="BC207" s="57"/>
      <c r="BD207" s="57"/>
      <c r="BE207" s="56"/>
      <c r="BF207" s="56"/>
      <c r="BG207" s="56">
        <v>42.548999999999999</v>
      </c>
      <c r="BH207" s="56"/>
      <c r="BI207" s="57">
        <v>42590</v>
      </c>
      <c r="BJ207" s="57"/>
      <c r="BK207" s="57"/>
      <c r="BL207" s="56"/>
      <c r="BM207" s="56" t="s">
        <v>2446</v>
      </c>
      <c r="BN207" s="56">
        <v>57.120000000000005</v>
      </c>
      <c r="BO207" s="56"/>
      <c r="BP207" s="57">
        <v>42955</v>
      </c>
      <c r="BQ207" s="57"/>
      <c r="BR207" s="57"/>
      <c r="BS207" s="56"/>
      <c r="BT207" s="56" t="s">
        <v>2446</v>
      </c>
      <c r="BU207" s="56"/>
      <c r="BV207" s="56"/>
      <c r="BW207" s="57"/>
      <c r="BX207" s="57"/>
      <c r="BY207" s="57"/>
      <c r="BZ207" s="56"/>
      <c r="CA207" s="56"/>
    </row>
    <row r="208" spans="1:86" x14ac:dyDescent="0.25">
      <c r="A208">
        <v>8059</v>
      </c>
      <c r="B208" t="s">
        <v>292</v>
      </c>
      <c r="C208" t="s">
        <v>546</v>
      </c>
      <c r="D208" s="40" t="s">
        <v>2415</v>
      </c>
      <c r="E208" s="58"/>
      <c r="F208" s="58"/>
      <c r="J208" s="59"/>
      <c r="K208" s="59"/>
      <c r="L208" s="57"/>
      <c r="M208" s="57"/>
      <c r="N208" s="57"/>
      <c r="O208" s="60"/>
      <c r="P208" s="61"/>
      <c r="Q208" s="56"/>
      <c r="R208" s="56"/>
      <c r="S208" s="57"/>
      <c r="T208" s="57"/>
      <c r="U208" s="57"/>
      <c r="V208" s="56"/>
      <c r="W208" s="56"/>
      <c r="X208" s="56">
        <v>1395.6</v>
      </c>
      <c r="Y208" s="56"/>
      <c r="Z208" s="57">
        <v>40364</v>
      </c>
      <c r="AA208" s="57"/>
      <c r="AB208" s="57"/>
      <c r="AC208" s="56"/>
      <c r="AD208" s="56" t="s">
        <v>2628</v>
      </c>
      <c r="AE208" s="56">
        <v>1412</v>
      </c>
      <c r="AF208" s="56"/>
      <c r="AG208" s="57">
        <v>40729</v>
      </c>
      <c r="AH208" s="57"/>
      <c r="AI208" s="57"/>
      <c r="AJ208" s="56"/>
      <c r="AK208" s="56" t="s">
        <v>2628</v>
      </c>
      <c r="AL208" s="56">
        <v>1474.2</v>
      </c>
      <c r="AM208" s="56"/>
      <c r="AN208" s="57">
        <v>41095</v>
      </c>
      <c r="AO208" s="57"/>
      <c r="AP208" s="57"/>
      <c r="AQ208" s="56"/>
      <c r="AR208" s="56" t="s">
        <v>2628</v>
      </c>
      <c r="AS208" s="56">
        <v>1388.6</v>
      </c>
      <c r="AT208" s="56"/>
      <c r="AU208" s="57">
        <v>41460</v>
      </c>
      <c r="AV208" s="57"/>
      <c r="AW208" s="57"/>
      <c r="AX208" s="56"/>
      <c r="AY208" s="56" t="s">
        <v>2628</v>
      </c>
      <c r="AZ208" s="56">
        <v>1240</v>
      </c>
      <c r="BA208" s="56"/>
      <c r="BB208" s="57">
        <v>41825</v>
      </c>
      <c r="BC208" s="57"/>
      <c r="BD208" s="57"/>
      <c r="BE208" s="56"/>
      <c r="BF208" s="56" t="s">
        <v>2628</v>
      </c>
      <c r="BG208" s="56">
        <v>1273</v>
      </c>
      <c r="BH208" s="56"/>
      <c r="BI208" s="57">
        <v>42190</v>
      </c>
      <c r="BJ208" s="57"/>
      <c r="BK208" s="57"/>
      <c r="BL208" s="56"/>
      <c r="BM208" s="56" t="s">
        <v>2628</v>
      </c>
      <c r="BN208" s="56">
        <v>1218.2</v>
      </c>
      <c r="BO208" s="56"/>
      <c r="BP208" s="57">
        <v>42556</v>
      </c>
      <c r="BQ208" s="57"/>
      <c r="BR208" s="57"/>
      <c r="BS208" s="56"/>
      <c r="BT208" s="56" t="s">
        <v>2628</v>
      </c>
      <c r="BU208" s="56">
        <v>1347.5</v>
      </c>
      <c r="BV208" s="56"/>
      <c r="BW208" s="57">
        <v>42921</v>
      </c>
      <c r="BX208" s="57"/>
      <c r="BY208" s="57"/>
      <c r="BZ208" s="56"/>
      <c r="CA208" s="56" t="s">
        <v>2628</v>
      </c>
    </row>
    <row r="209" spans="1:86" x14ac:dyDescent="0.25">
      <c r="A209">
        <v>1035</v>
      </c>
      <c r="B209" t="s">
        <v>293</v>
      </c>
      <c r="C209" t="s">
        <v>546</v>
      </c>
      <c r="D209" s="40" t="s">
        <v>2413</v>
      </c>
      <c r="E209" s="58">
        <v>10</v>
      </c>
      <c r="F209" s="58"/>
      <c r="J209" s="59"/>
      <c r="K209" s="59"/>
      <c r="L209" s="57"/>
      <c r="M209" s="57"/>
      <c r="N209" s="57"/>
      <c r="O209" s="60"/>
      <c r="P209" s="61"/>
      <c r="Q209" s="56"/>
      <c r="R209" s="56"/>
      <c r="S209" s="57"/>
      <c r="T209" s="57"/>
      <c r="U209" s="57"/>
      <c r="V209" s="56"/>
      <c r="W209" s="56"/>
      <c r="X209" s="56"/>
      <c r="Y209" s="56"/>
      <c r="Z209" s="57"/>
      <c r="AA209" s="57"/>
      <c r="AB209" s="57"/>
      <c r="AC209" s="56"/>
      <c r="AD209" s="56"/>
      <c r="AE209" s="56"/>
      <c r="AF209" s="56"/>
      <c r="AG209" s="57"/>
      <c r="AH209" s="57"/>
      <c r="AI209" s="57"/>
      <c r="AJ209" s="56"/>
      <c r="AK209" s="56"/>
      <c r="AL209" s="56"/>
      <c r="AM209" s="56"/>
      <c r="AN209" s="57"/>
      <c r="AO209" s="57"/>
      <c r="AP209" s="57"/>
      <c r="AQ209" s="56"/>
      <c r="AR209" s="56"/>
      <c r="AS209" s="56"/>
      <c r="AT209" s="56"/>
      <c r="AU209" s="57"/>
      <c r="AV209" s="57"/>
      <c r="AW209" s="57"/>
      <c r="AX209" s="56"/>
      <c r="AY209" s="56"/>
      <c r="AZ209" s="56"/>
      <c r="BA209" s="56"/>
      <c r="BB209" s="57"/>
      <c r="BC209" s="57"/>
      <c r="BD209" s="57"/>
      <c r="BE209" s="56"/>
      <c r="BF209" s="56"/>
      <c r="BG209" s="56">
        <v>45.020400000000002</v>
      </c>
      <c r="BH209" s="56"/>
      <c r="BI209" s="57">
        <v>42735</v>
      </c>
      <c r="BJ209" s="57"/>
      <c r="BK209" s="57"/>
      <c r="BL209" s="56"/>
      <c r="BM209" s="56" t="s">
        <v>2629</v>
      </c>
      <c r="BN209" s="56">
        <v>61.995899999999999</v>
      </c>
      <c r="BO209" s="56"/>
      <c r="BP209" s="57">
        <v>42955</v>
      </c>
      <c r="BQ209" s="57"/>
      <c r="BR209" s="57"/>
      <c r="BS209" s="56"/>
      <c r="BT209" s="56" t="s">
        <v>2414</v>
      </c>
      <c r="BU209" s="56">
        <v>30.1</v>
      </c>
      <c r="BV209" s="56"/>
      <c r="BW209" s="10">
        <v>42825</v>
      </c>
      <c r="BX209" s="82" t="s">
        <v>2413</v>
      </c>
      <c r="BY209" s="57"/>
      <c r="BZ209" s="56"/>
      <c r="CA209" s="80" t="s">
        <v>3281</v>
      </c>
    </row>
    <row r="210" spans="1:86" x14ac:dyDescent="0.25">
      <c r="A210">
        <v>828</v>
      </c>
      <c r="B210" t="s">
        <v>294</v>
      </c>
      <c r="C210" t="s">
        <v>546</v>
      </c>
      <c r="D210" s="40" t="s">
        <v>2415</v>
      </c>
      <c r="E210" s="58"/>
      <c r="F210" s="58"/>
      <c r="J210" s="59"/>
      <c r="K210" s="59"/>
      <c r="L210" s="57"/>
      <c r="M210" s="57"/>
      <c r="N210" s="57"/>
      <c r="O210" s="60"/>
      <c r="P210" s="61"/>
      <c r="Q210" s="56"/>
      <c r="R210" s="56"/>
      <c r="S210" s="57"/>
      <c r="T210" s="57"/>
      <c r="U210" s="57"/>
      <c r="V210" s="56"/>
      <c r="W210" s="56"/>
      <c r="X210" s="56"/>
      <c r="Y210" s="56"/>
      <c r="Z210" s="57"/>
      <c r="AA210" s="57"/>
      <c r="AB210" s="57"/>
      <c r="AC210" s="56"/>
      <c r="AD210" s="56"/>
      <c r="AE210" s="56"/>
      <c r="AF210" s="56"/>
      <c r="AG210" s="57"/>
      <c r="AH210" s="57"/>
      <c r="AI210" s="57"/>
      <c r="AJ210" s="56"/>
      <c r="AK210" s="56"/>
      <c r="AL210" s="56"/>
      <c r="AM210" s="56"/>
      <c r="AN210" s="57"/>
      <c r="AO210" s="57"/>
      <c r="AP210" s="57"/>
      <c r="AQ210" s="56"/>
      <c r="AR210" s="56"/>
      <c r="AS210" s="56"/>
      <c r="AT210" s="56"/>
      <c r="AU210" s="57"/>
      <c r="AV210" s="57"/>
      <c r="AW210" s="57"/>
      <c r="AX210" s="56"/>
      <c r="AY210" s="56"/>
      <c r="AZ210" s="56">
        <v>51</v>
      </c>
      <c r="BA210" s="56"/>
      <c r="BB210" s="57">
        <v>42190</v>
      </c>
      <c r="BC210" s="57"/>
      <c r="BD210" s="57"/>
      <c r="BE210" s="56"/>
      <c r="BF210" s="56" t="s">
        <v>2436</v>
      </c>
      <c r="BG210" s="56">
        <v>94.5</v>
      </c>
      <c r="BH210" s="56"/>
      <c r="BI210" s="57">
        <v>42555</v>
      </c>
      <c r="BJ210" s="57"/>
      <c r="BK210" s="57"/>
      <c r="BL210" s="56"/>
      <c r="BM210" s="56" t="s">
        <v>2436</v>
      </c>
      <c r="BN210" s="56">
        <v>45.2</v>
      </c>
      <c r="BO210" s="56"/>
      <c r="BP210" s="57">
        <v>42921</v>
      </c>
      <c r="BQ210" s="57"/>
      <c r="BR210" s="57"/>
      <c r="BS210" s="56"/>
      <c r="BT210" s="56" t="s">
        <v>2436</v>
      </c>
      <c r="BU210" s="86">
        <v>60.2</v>
      </c>
      <c r="BV210" s="56"/>
      <c r="BW210" s="57">
        <v>43281</v>
      </c>
      <c r="BX210" s="82" t="s">
        <v>2415</v>
      </c>
      <c r="BY210" s="57"/>
      <c r="BZ210" s="56"/>
      <c r="CA210" s="80" t="s">
        <v>2735</v>
      </c>
    </row>
    <row r="211" spans="1:86" x14ac:dyDescent="0.25">
      <c r="A211">
        <v>1896</v>
      </c>
      <c r="B211" t="s">
        <v>295</v>
      </c>
      <c r="C211" t="s">
        <v>546</v>
      </c>
      <c r="D211" s="40" t="s">
        <v>2415</v>
      </c>
      <c r="E211" s="58"/>
      <c r="F211" s="58"/>
      <c r="J211" s="59"/>
      <c r="K211" s="59"/>
      <c r="L211" s="57"/>
      <c r="M211" s="57"/>
      <c r="N211" s="57"/>
      <c r="O211" s="60"/>
      <c r="P211" s="61"/>
      <c r="Q211" s="56"/>
      <c r="R211" s="56"/>
      <c r="S211" s="57"/>
      <c r="T211" s="57"/>
      <c r="U211" s="57"/>
      <c r="V211" s="56"/>
      <c r="W211" s="56"/>
      <c r="X211" s="56"/>
      <c r="Y211" s="56"/>
      <c r="Z211" s="57"/>
      <c r="AA211" s="57"/>
      <c r="AB211" s="57"/>
      <c r="AC211" s="56"/>
      <c r="AD211" s="56"/>
      <c r="AE211" s="56"/>
      <c r="AF211" s="56"/>
      <c r="AG211" s="57"/>
      <c r="AH211" s="57"/>
      <c r="AI211" s="57"/>
      <c r="AJ211" s="56"/>
      <c r="AK211" s="56"/>
      <c r="AL211" s="56"/>
      <c r="AM211" s="56"/>
      <c r="AN211" s="57"/>
      <c r="AO211" s="57"/>
      <c r="AP211" s="57"/>
      <c r="AQ211" s="56"/>
      <c r="AR211" s="56"/>
      <c r="AS211" s="56"/>
      <c r="AT211" s="56"/>
      <c r="AU211" s="57"/>
      <c r="AV211" s="57"/>
      <c r="AW211" s="57"/>
      <c r="AX211" s="56"/>
      <c r="AY211" s="56"/>
      <c r="AZ211" s="56"/>
      <c r="BA211" s="56"/>
      <c r="BB211" s="57"/>
      <c r="BC211" s="57"/>
      <c r="BD211" s="57"/>
      <c r="BE211" s="56"/>
      <c r="BF211" s="56"/>
      <c r="BG211" s="56"/>
      <c r="BH211" s="56"/>
      <c r="BI211" s="57"/>
      <c r="BJ211" s="57"/>
      <c r="BK211" s="57"/>
      <c r="BL211" s="56"/>
      <c r="BM211" s="56"/>
      <c r="BN211" s="56">
        <v>110.9</v>
      </c>
      <c r="BO211" s="56"/>
      <c r="BP211" s="57">
        <v>42929</v>
      </c>
      <c r="BQ211" s="57"/>
      <c r="BR211" s="57"/>
      <c r="BS211" s="56"/>
      <c r="BT211" s="56" t="s">
        <v>2628</v>
      </c>
      <c r="BU211" s="56">
        <v>111</v>
      </c>
      <c r="BV211" s="56"/>
      <c r="BW211" s="10">
        <v>42825</v>
      </c>
      <c r="BX211" s="82" t="s">
        <v>2415</v>
      </c>
      <c r="BY211" s="57"/>
      <c r="BZ211" s="56"/>
      <c r="CA211" s="56" t="s">
        <v>2628</v>
      </c>
      <c r="CB211" s="40">
        <v>114.914</v>
      </c>
      <c r="CD211" s="78">
        <v>43190</v>
      </c>
      <c r="CG211" t="s">
        <v>2901</v>
      </c>
      <c r="CH211" s="56" t="s">
        <v>2628</v>
      </c>
    </row>
    <row r="212" spans="1:86" x14ac:dyDescent="0.25">
      <c r="A212">
        <v>8196</v>
      </c>
      <c r="B212" t="s">
        <v>2630</v>
      </c>
      <c r="C212" t="s">
        <v>546</v>
      </c>
      <c r="D212" s="40" t="s">
        <v>2415</v>
      </c>
      <c r="E212" s="58"/>
      <c r="F212" s="58"/>
      <c r="J212" s="59"/>
      <c r="K212" s="59"/>
      <c r="L212" s="57"/>
      <c r="M212" s="57"/>
      <c r="N212" s="57"/>
      <c r="O212" s="60"/>
      <c r="P212" s="61"/>
      <c r="Q212" s="56"/>
      <c r="R212" s="56"/>
      <c r="S212" s="57"/>
      <c r="T212" s="57"/>
      <c r="U212" s="57"/>
      <c r="V212" s="56"/>
      <c r="W212" s="56"/>
      <c r="X212" s="56"/>
      <c r="Y212" s="56"/>
      <c r="Z212" s="57"/>
      <c r="AA212" s="57"/>
      <c r="AB212" s="57"/>
      <c r="AC212" s="56"/>
      <c r="AD212" s="56"/>
      <c r="AE212" s="56"/>
      <c r="AF212" s="56"/>
      <c r="AG212" s="57"/>
      <c r="AH212" s="57"/>
      <c r="AI212" s="57"/>
      <c r="AJ212" s="56"/>
      <c r="AK212" s="56"/>
      <c r="AL212" s="56"/>
      <c r="AM212" s="56"/>
      <c r="AN212" s="57"/>
      <c r="AO212" s="57"/>
      <c r="AP212" s="57"/>
      <c r="AQ212" s="56"/>
      <c r="AR212" s="56"/>
      <c r="AS212" s="56"/>
      <c r="AT212" s="56"/>
      <c r="AU212" s="57"/>
      <c r="AV212" s="57"/>
      <c r="AW212" s="57"/>
      <c r="AX212" s="56"/>
      <c r="AY212" s="56"/>
      <c r="AZ212" s="56"/>
      <c r="BA212" s="56"/>
      <c r="BB212" s="57"/>
      <c r="BC212" s="57"/>
      <c r="BD212" s="57"/>
      <c r="BE212" s="56"/>
      <c r="BF212" s="56"/>
      <c r="BG212" s="56">
        <v>129.82599999999999</v>
      </c>
      <c r="BH212" s="56"/>
      <c r="BI212" s="57">
        <v>42499</v>
      </c>
      <c r="BJ212" s="57"/>
      <c r="BK212" s="57"/>
      <c r="BL212" s="56" t="s">
        <v>2631</v>
      </c>
      <c r="BM212" s="56" t="s">
        <v>2436</v>
      </c>
      <c r="BN212" s="56">
        <v>111.16800000000001</v>
      </c>
      <c r="BO212" s="56"/>
      <c r="BP212" s="57">
        <v>42865</v>
      </c>
      <c r="BQ212" s="57"/>
      <c r="BR212" s="57"/>
      <c r="BS212" s="56" t="s">
        <v>2631</v>
      </c>
      <c r="BT212" s="56" t="s">
        <v>2436</v>
      </c>
      <c r="BU212" s="56">
        <v>44.683999999999997</v>
      </c>
      <c r="BV212" s="56"/>
      <c r="BW212" s="10">
        <v>43100</v>
      </c>
      <c r="BX212" s="82" t="s">
        <v>2415</v>
      </c>
      <c r="BY212" s="57"/>
      <c r="BZ212" s="56"/>
      <c r="CA212" s="80" t="s">
        <v>2735</v>
      </c>
    </row>
    <row r="213" spans="1:86" x14ac:dyDescent="0.25">
      <c r="A213">
        <v>10059</v>
      </c>
      <c r="B213" t="s">
        <v>297</v>
      </c>
      <c r="C213" t="s">
        <v>463</v>
      </c>
      <c r="J213" s="59"/>
      <c r="K213" s="59"/>
      <c r="L213" s="57"/>
      <c r="M213" s="57"/>
      <c r="N213" s="57"/>
      <c r="O213" s="60"/>
      <c r="P213" s="61"/>
      <c r="Q213" s="56"/>
      <c r="R213" s="56"/>
      <c r="S213" s="57"/>
      <c r="T213" s="57"/>
      <c r="U213" s="57"/>
      <c r="V213" s="56"/>
      <c r="W213" s="56"/>
      <c r="X213" s="56"/>
      <c r="Y213" s="56"/>
      <c r="Z213" s="57"/>
      <c r="AA213" s="57"/>
      <c r="AB213" s="57"/>
      <c r="AC213" s="56"/>
      <c r="AD213" s="56"/>
      <c r="AE213" s="56"/>
      <c r="AF213" s="56"/>
      <c r="AG213" s="57"/>
      <c r="AH213" s="57"/>
      <c r="AI213" s="57"/>
      <c r="AJ213" s="56"/>
      <c r="AK213" s="56"/>
      <c r="AL213" s="56"/>
      <c r="AM213" s="56"/>
      <c r="AN213" s="57"/>
      <c r="AO213" s="57"/>
      <c r="AP213" s="57"/>
      <c r="AQ213" s="56"/>
      <c r="AR213" s="56"/>
      <c r="AS213" s="56"/>
      <c r="AT213" s="56"/>
      <c r="AU213" s="57"/>
      <c r="AV213" s="57"/>
      <c r="AW213" s="57"/>
      <c r="AX213" s="56"/>
      <c r="AY213" s="56"/>
      <c r="AZ213" s="56"/>
      <c r="BA213" s="56"/>
      <c r="BB213" s="57"/>
      <c r="BC213" s="57"/>
      <c r="BD213" s="57"/>
      <c r="BE213" s="56"/>
      <c r="BF213" s="56"/>
      <c r="BG213" s="56"/>
      <c r="BH213" s="56"/>
      <c r="BI213" s="57"/>
      <c r="BJ213" s="57"/>
      <c r="BK213" s="57"/>
      <c r="BL213" s="56"/>
      <c r="BM213" s="56"/>
      <c r="BN213" s="56"/>
      <c r="BO213" s="56"/>
      <c r="BP213" s="57"/>
      <c r="BQ213" s="57"/>
      <c r="BR213" s="57"/>
      <c r="BS213" s="56"/>
      <c r="BT213" s="56"/>
      <c r="BU213" s="56"/>
      <c r="BV213" s="56"/>
      <c r="BW213" s="57"/>
      <c r="BX213" s="57"/>
      <c r="BY213" s="57"/>
      <c r="BZ213" s="56"/>
      <c r="CA213" s="56"/>
      <c r="CB213" s="40">
        <v>100</v>
      </c>
      <c r="CD213" s="10">
        <v>43281</v>
      </c>
      <c r="CE213" s="62" t="s">
        <v>2413</v>
      </c>
    </row>
    <row r="214" spans="1:86" x14ac:dyDescent="0.25">
      <c r="A214">
        <v>1891</v>
      </c>
      <c r="B214" t="s">
        <v>298</v>
      </c>
      <c r="C214" t="s">
        <v>546</v>
      </c>
      <c r="D214" s="40" t="s">
        <v>2415</v>
      </c>
      <c r="E214" s="58"/>
      <c r="F214" s="58"/>
      <c r="J214" s="59"/>
      <c r="K214" s="59"/>
      <c r="L214" s="57"/>
      <c r="M214" s="57"/>
      <c r="N214" s="57"/>
      <c r="O214" s="60"/>
      <c r="P214" s="61"/>
      <c r="Q214" s="56"/>
      <c r="R214" s="56"/>
      <c r="S214" s="57"/>
      <c r="T214" s="57"/>
      <c r="U214" s="57"/>
      <c r="V214" s="56"/>
      <c r="W214" s="56"/>
      <c r="X214" s="56"/>
      <c r="Y214" s="56"/>
      <c r="Z214" s="57"/>
      <c r="AA214" s="57"/>
      <c r="AB214" s="57"/>
      <c r="AC214" s="56"/>
      <c r="AD214" s="56"/>
      <c r="AE214" s="56"/>
      <c r="AF214" s="56"/>
      <c r="AG214" s="57"/>
      <c r="AH214" s="57"/>
      <c r="AI214" s="57"/>
      <c r="AJ214" s="56"/>
      <c r="AK214" s="56"/>
      <c r="AL214" s="56"/>
      <c r="AM214" s="56"/>
      <c r="AN214" s="57"/>
      <c r="AO214" s="57"/>
      <c r="AP214" s="57"/>
      <c r="AQ214" s="56"/>
      <c r="AR214" s="56"/>
      <c r="AS214" s="56"/>
      <c r="AT214" s="56"/>
      <c r="AU214" s="57"/>
      <c r="AV214" s="57"/>
      <c r="AW214" s="57"/>
      <c r="AX214" s="56"/>
      <c r="AY214" s="56"/>
      <c r="AZ214" s="56">
        <v>736.5</v>
      </c>
      <c r="BA214" s="56"/>
      <c r="BB214" s="57">
        <v>41833</v>
      </c>
      <c r="BC214" s="57"/>
      <c r="BD214" s="57"/>
      <c r="BE214" s="56"/>
      <c r="BF214" s="56" t="s">
        <v>2628</v>
      </c>
      <c r="BG214" s="56">
        <v>752.5</v>
      </c>
      <c r="BH214" s="56"/>
      <c r="BI214" s="57">
        <v>42198</v>
      </c>
      <c r="BJ214" s="57"/>
      <c r="BK214" s="57"/>
      <c r="BL214" s="56"/>
      <c r="BM214" s="56" t="s">
        <v>2628</v>
      </c>
      <c r="BN214" s="56">
        <v>743.2</v>
      </c>
      <c r="BO214" s="56"/>
      <c r="BP214" s="57">
        <v>42564</v>
      </c>
      <c r="BQ214" s="57"/>
      <c r="BR214" s="57"/>
      <c r="BS214" s="56"/>
      <c r="BT214" s="56" t="s">
        <v>2628</v>
      </c>
      <c r="BU214" s="56">
        <v>743.6</v>
      </c>
      <c r="BV214" s="56"/>
      <c r="BW214" s="57">
        <v>42929</v>
      </c>
      <c r="BX214" s="57"/>
      <c r="BY214" s="57"/>
      <c r="BZ214" s="56"/>
      <c r="CA214" s="56" t="s">
        <v>2628</v>
      </c>
    </row>
    <row r="215" spans="1:86" x14ac:dyDescent="0.25">
      <c r="A215">
        <v>1276</v>
      </c>
      <c r="B215" t="s">
        <v>299</v>
      </c>
      <c r="C215" t="s">
        <v>546</v>
      </c>
      <c r="J215" s="59"/>
      <c r="K215" s="59"/>
      <c r="L215" s="57"/>
      <c r="M215" s="57"/>
      <c r="N215" s="57"/>
      <c r="O215" s="60"/>
      <c r="P215" s="61"/>
      <c r="Q215" s="56"/>
      <c r="R215" s="56"/>
      <c r="S215" s="57"/>
      <c r="T215" s="57"/>
      <c r="U215" s="57"/>
      <c r="V215" s="56"/>
      <c r="W215" s="56"/>
      <c r="X215" s="56"/>
      <c r="Y215" s="56"/>
      <c r="Z215" s="57"/>
      <c r="AA215" s="57"/>
      <c r="AB215" s="57"/>
      <c r="AC215" s="56"/>
      <c r="AD215" s="56"/>
      <c r="AE215" s="56"/>
      <c r="AF215" s="56"/>
      <c r="AG215" s="57"/>
      <c r="AH215" s="57"/>
      <c r="AI215" s="57"/>
      <c r="AJ215" s="56"/>
      <c r="AK215" s="56"/>
      <c r="AL215" s="56"/>
      <c r="AM215" s="56"/>
      <c r="AN215" s="57"/>
      <c r="AO215" s="57"/>
      <c r="AP215" s="57"/>
      <c r="AQ215" s="56"/>
      <c r="AR215" s="56"/>
      <c r="AS215" s="56"/>
      <c r="AT215" s="56"/>
      <c r="AU215" s="57"/>
      <c r="AV215" s="57"/>
      <c r="AW215" s="57"/>
      <c r="AX215" s="56"/>
      <c r="AY215" s="56"/>
      <c r="AZ215" s="56"/>
      <c r="BA215" s="56"/>
      <c r="BB215" s="57"/>
      <c r="BC215" s="57"/>
      <c r="BD215" s="57"/>
      <c r="BE215" s="56"/>
      <c r="BF215" s="56"/>
      <c r="BG215" s="56"/>
      <c r="BH215" s="56"/>
      <c r="BI215" s="57"/>
      <c r="BJ215" s="57"/>
      <c r="BK215" s="57"/>
      <c r="BL215" s="56"/>
      <c r="BM215" s="56"/>
      <c r="BN215" s="56"/>
      <c r="BO215" s="56"/>
      <c r="BP215" s="57"/>
      <c r="BQ215" s="57"/>
      <c r="BR215" s="57"/>
      <c r="BS215" s="56"/>
      <c r="BT215" s="56"/>
      <c r="BU215" s="56">
        <v>361</v>
      </c>
      <c r="BV215" s="56"/>
      <c r="BW215" s="57">
        <v>42916</v>
      </c>
      <c r="BX215" s="57"/>
      <c r="BY215" s="57"/>
      <c r="BZ215" t="s">
        <v>2856</v>
      </c>
      <c r="CA215" s="80" t="s">
        <v>2854</v>
      </c>
      <c r="CB215" s="40">
        <v>232</v>
      </c>
      <c r="CD215" s="78">
        <v>43281</v>
      </c>
      <c r="CG215" t="s">
        <v>2855</v>
      </c>
      <c r="CH215" s="80" t="s">
        <v>2854</v>
      </c>
    </row>
    <row r="216" spans="1:86" x14ac:dyDescent="0.25">
      <c r="A216">
        <v>1349</v>
      </c>
      <c r="B216" t="s">
        <v>46</v>
      </c>
      <c r="C216" t="s">
        <v>463</v>
      </c>
      <c r="D216" s="40" t="s">
        <v>2413</v>
      </c>
      <c r="E216" s="58">
        <v>10</v>
      </c>
      <c r="F216" s="58"/>
      <c r="J216" s="59"/>
      <c r="K216" s="59"/>
      <c r="L216" s="57"/>
      <c r="M216" s="57"/>
      <c r="N216" s="57"/>
      <c r="O216" s="60"/>
      <c r="P216" s="61"/>
      <c r="Q216" s="56"/>
      <c r="R216" s="56"/>
      <c r="S216" s="57"/>
      <c r="T216" s="57"/>
      <c r="U216" s="57"/>
      <c r="V216" s="56"/>
      <c r="W216" s="56"/>
      <c r="X216" s="56"/>
      <c r="Y216" s="56"/>
      <c r="Z216" s="57"/>
      <c r="AA216" s="57"/>
      <c r="AB216" s="57"/>
      <c r="AC216" s="56"/>
      <c r="AD216" s="56"/>
      <c r="AE216" s="56"/>
      <c r="AF216" s="56"/>
      <c r="AG216" s="57"/>
      <c r="AH216" s="57"/>
      <c r="AI216" s="57"/>
      <c r="AJ216" s="56"/>
      <c r="AK216" s="56"/>
      <c r="AL216" s="56"/>
      <c r="AM216" s="56"/>
      <c r="AN216" s="57"/>
      <c r="AO216" s="57"/>
      <c r="AP216" s="57"/>
      <c r="AQ216" s="56"/>
      <c r="AR216" s="56"/>
      <c r="AS216" s="56"/>
      <c r="AT216" s="56"/>
      <c r="AU216" s="57"/>
      <c r="AV216" s="57"/>
      <c r="AW216" s="57"/>
      <c r="AX216" s="56"/>
      <c r="AY216" s="56"/>
      <c r="AZ216" s="56"/>
      <c r="BA216" s="56"/>
      <c r="BB216" s="57"/>
      <c r="BC216" s="57"/>
      <c r="BD216" s="57"/>
      <c r="BE216" s="56"/>
      <c r="BF216" s="56"/>
      <c r="BG216" s="56">
        <v>141.5272727272727</v>
      </c>
      <c r="BH216" s="56"/>
      <c r="BI216" s="57">
        <v>42590</v>
      </c>
      <c r="BJ216" s="57"/>
      <c r="BK216" s="57"/>
      <c r="BL216" s="56"/>
      <c r="BM216" s="56" t="s">
        <v>2414</v>
      </c>
      <c r="BN216" s="56">
        <v>31.2</v>
      </c>
      <c r="BO216" s="56"/>
      <c r="BP216" s="57">
        <v>42955</v>
      </c>
      <c r="BQ216" s="57"/>
      <c r="BR216" s="57"/>
      <c r="BS216" s="56"/>
      <c r="BT216" s="56" t="s">
        <v>2414</v>
      </c>
      <c r="BU216" s="56">
        <v>42.61</v>
      </c>
      <c r="BV216" s="56"/>
      <c r="BW216" s="57">
        <v>43100</v>
      </c>
      <c r="BX216" s="82" t="s">
        <v>2413</v>
      </c>
      <c r="BY216" s="57"/>
      <c r="BZ216" s="56"/>
      <c r="CA216" s="80" t="s">
        <v>3316</v>
      </c>
    </row>
    <row r="217" spans="1:86" x14ac:dyDescent="0.25">
      <c r="A217">
        <v>1494</v>
      </c>
      <c r="B217" t="s">
        <v>301</v>
      </c>
      <c r="C217" t="s">
        <v>546</v>
      </c>
      <c r="D217" s="40" t="s">
        <v>2413</v>
      </c>
      <c r="E217" s="58">
        <v>10</v>
      </c>
      <c r="F217" s="58"/>
      <c r="J217" s="59"/>
      <c r="K217" s="59"/>
      <c r="L217" s="57"/>
      <c r="M217" s="57"/>
      <c r="N217" s="57"/>
      <c r="O217" s="60"/>
      <c r="P217" s="61"/>
      <c r="Q217" s="56"/>
      <c r="R217" s="56"/>
      <c r="S217" s="57"/>
      <c r="T217" s="57"/>
      <c r="U217" s="57"/>
      <c r="V217" s="56"/>
      <c r="W217" s="56"/>
      <c r="X217" s="56"/>
      <c r="Y217" s="56"/>
      <c r="Z217" s="57"/>
      <c r="AA217" s="57"/>
      <c r="AB217" s="57"/>
      <c r="AC217" s="56"/>
      <c r="AD217" s="56"/>
      <c r="AE217" s="56"/>
      <c r="AF217" s="56"/>
      <c r="AG217" s="57"/>
      <c r="AH217" s="57"/>
      <c r="AI217" s="57"/>
      <c r="AJ217" s="56"/>
      <c r="AK217" s="56"/>
      <c r="AL217" s="56"/>
      <c r="AM217" s="56"/>
      <c r="AN217" s="57"/>
      <c r="AO217" s="57"/>
      <c r="AP217" s="57"/>
      <c r="AQ217" s="56"/>
      <c r="AR217" s="56"/>
      <c r="AS217" s="56"/>
      <c r="AT217" s="56"/>
      <c r="AU217" s="57"/>
      <c r="AV217" s="57"/>
      <c r="AW217" s="57"/>
      <c r="AX217" s="56"/>
      <c r="AY217" s="56"/>
      <c r="AZ217" s="56"/>
      <c r="BA217" s="56"/>
      <c r="BB217" s="57"/>
      <c r="BC217" s="57"/>
      <c r="BD217" s="57"/>
      <c r="BE217" s="56"/>
      <c r="BF217" s="56"/>
      <c r="BG217" s="56">
        <v>210.21119999999999</v>
      </c>
      <c r="BH217" s="56"/>
      <c r="BI217" s="57">
        <v>42590</v>
      </c>
      <c r="BJ217" s="57"/>
      <c r="BK217" s="57"/>
      <c r="BL217" s="56"/>
      <c r="BM217" s="56" t="s">
        <v>2414</v>
      </c>
      <c r="BN217" s="56">
        <v>225.15168000000003</v>
      </c>
      <c r="BO217" s="56"/>
      <c r="BP217" s="57">
        <v>42955</v>
      </c>
      <c r="BQ217" s="57"/>
      <c r="BR217" s="57"/>
      <c r="BS217" s="56"/>
      <c r="BT217" s="56" t="s">
        <v>2414</v>
      </c>
      <c r="BU217" s="56">
        <v>154.69999999999999</v>
      </c>
      <c r="BV217" s="56"/>
      <c r="BW217" s="10">
        <v>43100</v>
      </c>
      <c r="BX217" s="82" t="s">
        <v>2413</v>
      </c>
      <c r="BY217" s="57"/>
      <c r="BZ217" s="56"/>
      <c r="CA217" s="80" t="s">
        <v>3300</v>
      </c>
    </row>
    <row r="218" spans="1:86" x14ac:dyDescent="0.25">
      <c r="A218">
        <v>11344</v>
      </c>
      <c r="B218" t="s">
        <v>302</v>
      </c>
      <c r="C218" t="s">
        <v>546</v>
      </c>
      <c r="D218" s="40" t="s">
        <v>2415</v>
      </c>
      <c r="E218" s="58"/>
      <c r="F218" s="58"/>
      <c r="J218" s="59"/>
      <c r="K218" s="59"/>
      <c r="L218" s="57"/>
      <c r="M218" s="57"/>
      <c r="N218" s="57"/>
      <c r="O218" s="60"/>
      <c r="P218" s="61"/>
      <c r="Q218" s="56"/>
      <c r="R218" s="56"/>
      <c r="S218" s="57"/>
      <c r="T218" s="57"/>
      <c r="U218" s="57"/>
      <c r="V218" s="56"/>
      <c r="W218" s="56"/>
      <c r="X218" s="56"/>
      <c r="Y218" s="56"/>
      <c r="Z218" s="57"/>
      <c r="AA218" s="57"/>
      <c r="AB218" s="57"/>
      <c r="AC218" s="56"/>
      <c r="AD218" s="56"/>
      <c r="AE218" s="56"/>
      <c r="AF218" s="56"/>
      <c r="AG218" s="57"/>
      <c r="AH218" s="57"/>
      <c r="AI218" s="57"/>
      <c r="AJ218" s="56"/>
      <c r="AK218" s="56"/>
      <c r="AL218" s="56"/>
      <c r="AM218" s="56"/>
      <c r="AN218" s="57"/>
      <c r="AO218" s="57"/>
      <c r="AP218" s="57"/>
      <c r="AQ218" s="56"/>
      <c r="AR218" s="56"/>
      <c r="AS218" s="56"/>
      <c r="AT218" s="56"/>
      <c r="AU218" s="57"/>
      <c r="AV218" s="57"/>
      <c r="AW218" s="57"/>
      <c r="AX218" s="56"/>
      <c r="AY218" s="56"/>
      <c r="AZ218" s="56"/>
      <c r="BA218" s="56"/>
      <c r="BB218" s="57"/>
      <c r="BC218" s="57"/>
      <c r="BD218" s="57"/>
      <c r="BE218" s="56"/>
      <c r="BF218" s="56"/>
      <c r="BG218" s="56"/>
      <c r="BH218" s="56"/>
      <c r="BI218" s="57"/>
      <c r="BJ218" s="57"/>
      <c r="BK218" s="57"/>
      <c r="BL218" s="56"/>
      <c r="BM218" s="56"/>
      <c r="BN218" s="56">
        <v>831.8</v>
      </c>
      <c r="BO218" s="56"/>
      <c r="BP218" s="57">
        <v>42568</v>
      </c>
      <c r="BQ218" s="57"/>
      <c r="BR218" s="57"/>
      <c r="BS218" s="56"/>
      <c r="BT218" s="56" t="s">
        <v>2628</v>
      </c>
      <c r="BU218" s="56">
        <v>853.7</v>
      </c>
      <c r="BV218" s="56"/>
      <c r="BW218" s="57">
        <v>42933</v>
      </c>
      <c r="BX218" s="57"/>
      <c r="BY218" s="57"/>
      <c r="BZ218" s="56"/>
      <c r="CA218" s="56" t="s">
        <v>2628</v>
      </c>
    </row>
    <row r="219" spans="1:86" x14ac:dyDescent="0.25">
      <c r="A219">
        <v>8081</v>
      </c>
      <c r="B219" t="s">
        <v>303</v>
      </c>
      <c r="C219" t="s">
        <v>546</v>
      </c>
      <c r="D219" s="40" t="s">
        <v>2415</v>
      </c>
      <c r="E219" s="58"/>
      <c r="F219" s="58"/>
      <c r="J219" s="59"/>
      <c r="K219" s="59"/>
      <c r="L219" s="57"/>
      <c r="M219" s="57"/>
      <c r="N219" s="57"/>
      <c r="O219" s="60"/>
      <c r="P219" s="61"/>
      <c r="Q219" s="56"/>
      <c r="R219" s="56"/>
      <c r="S219" s="57"/>
      <c r="T219" s="57"/>
      <c r="U219" s="57"/>
      <c r="V219" s="56"/>
      <c r="W219" s="56"/>
      <c r="X219" s="56"/>
      <c r="Y219" s="56"/>
      <c r="Z219" s="57"/>
      <c r="AA219" s="57"/>
      <c r="AB219" s="57"/>
      <c r="AC219" s="56"/>
      <c r="AD219" s="56"/>
      <c r="AE219" s="56"/>
      <c r="AF219" s="56"/>
      <c r="AG219" s="57"/>
      <c r="AH219" s="57"/>
      <c r="AI219" s="57"/>
      <c r="AJ219" s="56"/>
      <c r="AK219" s="56"/>
      <c r="AL219" s="56"/>
      <c r="AM219" s="56"/>
      <c r="AN219" s="57"/>
      <c r="AO219" s="57"/>
      <c r="AP219" s="57"/>
      <c r="AQ219" s="56"/>
      <c r="AR219" s="56"/>
      <c r="AS219" s="56"/>
      <c r="AT219" s="56"/>
      <c r="AU219" s="57"/>
      <c r="AV219" s="57"/>
      <c r="AW219" s="57"/>
      <c r="AX219" s="56"/>
      <c r="AY219" s="56"/>
      <c r="AZ219" s="56"/>
      <c r="BA219" s="56"/>
      <c r="BB219" s="57"/>
      <c r="BC219" s="57"/>
      <c r="BD219" s="57"/>
      <c r="BE219" s="56"/>
      <c r="BF219" s="56"/>
      <c r="BG219" s="56">
        <v>522.20000000000005</v>
      </c>
      <c r="BH219" s="56"/>
      <c r="BI219" s="57">
        <v>42157</v>
      </c>
      <c r="BJ219" s="57"/>
      <c r="BK219" s="57"/>
      <c r="BL219" s="56" t="s">
        <v>1175</v>
      </c>
      <c r="BM219" s="56" t="s">
        <v>2632</v>
      </c>
      <c r="BN219" s="56">
        <v>547</v>
      </c>
      <c r="BO219" s="56"/>
      <c r="BP219" s="57">
        <v>42523</v>
      </c>
      <c r="BQ219" s="57"/>
      <c r="BR219" s="57"/>
      <c r="BS219" s="56" t="s">
        <v>1175</v>
      </c>
      <c r="BT219" s="56" t="s">
        <v>2632</v>
      </c>
      <c r="BU219" s="56">
        <v>561</v>
      </c>
      <c r="BV219" s="56"/>
      <c r="BW219" s="10">
        <v>42825</v>
      </c>
      <c r="BX219" s="57"/>
      <c r="BY219" s="57"/>
      <c r="BZ219" s="56"/>
      <c r="CA219" s="56" t="s">
        <v>2633</v>
      </c>
    </row>
    <row r="220" spans="1:86" x14ac:dyDescent="0.25">
      <c r="A220">
        <v>1897</v>
      </c>
      <c r="B220" t="s">
        <v>304</v>
      </c>
      <c r="C220" t="s">
        <v>546</v>
      </c>
      <c r="D220" s="40" t="s">
        <v>2415</v>
      </c>
      <c r="E220" s="58"/>
      <c r="F220" s="58"/>
      <c r="J220" s="59"/>
      <c r="K220" s="59"/>
      <c r="L220" s="57"/>
      <c r="M220" s="57"/>
      <c r="N220" s="57"/>
      <c r="O220" s="60"/>
      <c r="P220" s="61"/>
      <c r="Q220" s="56"/>
      <c r="R220" s="56"/>
      <c r="S220" s="57"/>
      <c r="T220" s="57"/>
      <c r="U220" s="57"/>
      <c r="V220" s="56"/>
      <c r="W220" s="56"/>
      <c r="X220" s="56"/>
      <c r="Y220" s="56"/>
      <c r="Z220" s="57"/>
      <c r="AA220" s="57"/>
      <c r="AB220" s="57"/>
      <c r="AC220" s="56"/>
      <c r="AD220" s="56"/>
      <c r="AE220" s="56"/>
      <c r="AF220" s="56"/>
      <c r="AG220" s="57"/>
      <c r="AH220" s="57"/>
      <c r="AI220" s="57"/>
      <c r="AJ220" s="56"/>
      <c r="AK220" s="56"/>
      <c r="AL220" s="56"/>
      <c r="AM220" s="56"/>
      <c r="AN220" s="57"/>
      <c r="AO220" s="57"/>
      <c r="AP220" s="57"/>
      <c r="AQ220" s="56"/>
      <c r="AR220" s="56"/>
      <c r="AS220" s="56"/>
      <c r="AT220" s="56"/>
      <c r="AU220" s="57"/>
      <c r="AV220" s="57"/>
      <c r="AW220" s="57"/>
      <c r="AX220" s="56"/>
      <c r="AY220" s="56"/>
      <c r="AZ220" s="56">
        <v>37.109000000000002</v>
      </c>
      <c r="BA220" s="56"/>
      <c r="BB220" s="57">
        <v>41798</v>
      </c>
      <c r="BC220" s="57"/>
      <c r="BD220" s="57"/>
      <c r="BE220" s="56"/>
      <c r="BF220" s="56" t="s">
        <v>2628</v>
      </c>
      <c r="BG220" s="56">
        <v>38.271000000000001</v>
      </c>
      <c r="BH220" s="56"/>
      <c r="BI220" s="57">
        <v>42163</v>
      </c>
      <c r="BJ220" s="57"/>
      <c r="BK220" s="57"/>
      <c r="BL220" s="56"/>
      <c r="BM220" s="56" t="s">
        <v>2628</v>
      </c>
      <c r="BN220" s="56">
        <v>39.795000000000002</v>
      </c>
      <c r="BO220" s="56"/>
      <c r="BP220" s="57">
        <v>42529</v>
      </c>
      <c r="BQ220" s="57"/>
      <c r="BR220" s="57"/>
      <c r="BS220" s="56"/>
      <c r="BT220" s="56" t="s">
        <v>2628</v>
      </c>
      <c r="BU220" s="56">
        <v>40.341999999999999</v>
      </c>
      <c r="BV220" s="56"/>
      <c r="BW220" s="57">
        <v>42894</v>
      </c>
      <c r="BX220" s="57"/>
      <c r="BY220" s="57"/>
      <c r="BZ220" s="56"/>
      <c r="CA220" s="56" t="s">
        <v>2628</v>
      </c>
    </row>
    <row r="221" spans="1:86" x14ac:dyDescent="0.25">
      <c r="A221">
        <v>8186</v>
      </c>
      <c r="B221" t="s">
        <v>305</v>
      </c>
      <c r="C221" t="s">
        <v>546</v>
      </c>
      <c r="D221" s="40" t="s">
        <v>2415</v>
      </c>
      <c r="E221" s="58"/>
      <c r="F221" s="58"/>
      <c r="J221" s="59"/>
      <c r="K221" s="59"/>
      <c r="L221" s="57"/>
      <c r="M221" s="57"/>
      <c r="N221" s="57"/>
      <c r="O221" s="60"/>
      <c r="P221" s="61"/>
      <c r="Q221" s="56"/>
      <c r="R221" s="56"/>
      <c r="S221" s="57"/>
      <c r="T221" s="57"/>
      <c r="U221" s="57"/>
      <c r="V221" s="56"/>
      <c r="W221" s="56"/>
      <c r="X221" s="56"/>
      <c r="Y221" s="56"/>
      <c r="Z221" s="57"/>
      <c r="AA221" s="57"/>
      <c r="AB221" s="57"/>
      <c r="AC221" s="56"/>
      <c r="AD221" s="56"/>
      <c r="AE221" s="56"/>
      <c r="AF221" s="56"/>
      <c r="AG221" s="57"/>
      <c r="AH221" s="57"/>
      <c r="AI221" s="57"/>
      <c r="AJ221" s="56"/>
      <c r="AK221" s="56"/>
      <c r="AL221" s="56"/>
      <c r="AM221" s="56"/>
      <c r="AN221" s="57"/>
      <c r="AO221" s="57"/>
      <c r="AP221" s="57"/>
      <c r="AQ221" s="56"/>
      <c r="AR221" s="56"/>
      <c r="AS221" s="56"/>
      <c r="AT221" s="56"/>
      <c r="AU221" s="57"/>
      <c r="AV221" s="57"/>
      <c r="AW221" s="57"/>
      <c r="AX221" s="56"/>
      <c r="AY221" s="56"/>
      <c r="AZ221" s="56"/>
      <c r="BA221" s="56"/>
      <c r="BB221" s="57"/>
      <c r="BC221" s="57"/>
      <c r="BD221" s="57"/>
      <c r="BE221" s="56"/>
      <c r="BF221" s="56"/>
      <c r="BG221" s="56">
        <v>63.389243999999991</v>
      </c>
      <c r="BH221" s="56"/>
      <c r="BI221" s="57">
        <v>42430</v>
      </c>
      <c r="BJ221" s="57"/>
      <c r="BK221" s="57"/>
      <c r="BL221" s="56" t="s">
        <v>2634</v>
      </c>
      <c r="BM221" s="56" t="s">
        <v>2635</v>
      </c>
      <c r="BN221" s="56">
        <v>76</v>
      </c>
      <c r="BO221" s="56"/>
      <c r="BP221" s="57">
        <v>42793</v>
      </c>
      <c r="BQ221" s="57"/>
      <c r="BR221" s="57"/>
      <c r="BS221" s="56"/>
      <c r="BT221" s="80" t="s">
        <v>2635</v>
      </c>
      <c r="BU221" s="56">
        <v>83.489770000000007</v>
      </c>
      <c r="BV221" s="56"/>
      <c r="BW221" s="57">
        <v>43100</v>
      </c>
      <c r="BX221" s="82" t="s">
        <v>2831</v>
      </c>
      <c r="BY221" s="57"/>
      <c r="BZ221" s="56"/>
      <c r="CA221" s="80" t="s">
        <v>2853</v>
      </c>
    </row>
    <row r="222" spans="1:86" x14ac:dyDescent="0.25">
      <c r="A222">
        <v>1683</v>
      </c>
      <c r="B222" t="s">
        <v>306</v>
      </c>
      <c r="C222" t="s">
        <v>546</v>
      </c>
      <c r="D222" s="40" t="s">
        <v>2415</v>
      </c>
      <c r="E222" s="58"/>
      <c r="F222" s="58"/>
      <c r="J222" s="59">
        <v>1552.4</v>
      </c>
      <c r="K222" s="59"/>
      <c r="L222" s="57">
        <v>39604</v>
      </c>
      <c r="M222" s="57"/>
      <c r="N222" s="57"/>
      <c r="O222" s="60"/>
      <c r="P222" s="61" t="s">
        <v>2628</v>
      </c>
      <c r="Q222" s="56">
        <v>1642.2</v>
      </c>
      <c r="R222" s="56"/>
      <c r="S222" s="57">
        <v>39962</v>
      </c>
      <c r="T222" s="57"/>
      <c r="U222" s="57"/>
      <c r="V222" s="56"/>
      <c r="W222" s="56" t="s">
        <v>2628</v>
      </c>
      <c r="X222" s="56">
        <v>1703.9</v>
      </c>
      <c r="Y222" s="56"/>
      <c r="Z222" s="57">
        <v>40326</v>
      </c>
      <c r="AA222" s="57"/>
      <c r="AB222" s="57"/>
      <c r="AC222" s="56"/>
      <c r="AD222" s="56" t="s">
        <v>2628</v>
      </c>
      <c r="AE222" s="56">
        <v>1711.3</v>
      </c>
      <c r="AF222" s="56"/>
      <c r="AG222" s="57">
        <v>40690</v>
      </c>
      <c r="AH222" s="57"/>
      <c r="AI222" s="57"/>
      <c r="AJ222" s="56"/>
      <c r="AK222" s="56" t="s">
        <v>2628</v>
      </c>
      <c r="AL222" s="56">
        <v>1770.6</v>
      </c>
      <c r="AM222" s="56"/>
      <c r="AN222" s="57">
        <v>41059</v>
      </c>
      <c r="AO222" s="57"/>
      <c r="AP222" s="57"/>
      <c r="AQ222" s="56"/>
      <c r="AR222" s="56" t="s">
        <v>2628</v>
      </c>
      <c r="AS222" s="56">
        <v>1831.6</v>
      </c>
      <c r="AT222" s="56"/>
      <c r="AU222" s="57">
        <v>41424</v>
      </c>
      <c r="AV222" s="57"/>
      <c r="AW222" s="57"/>
      <c r="AX222" s="56"/>
      <c r="AY222" s="56" t="s">
        <v>2628</v>
      </c>
      <c r="AZ222" s="56">
        <v>1756.7</v>
      </c>
      <c r="BA222" s="56"/>
      <c r="BB222" s="57">
        <v>41788</v>
      </c>
      <c r="BC222" s="57"/>
      <c r="BD222" s="57"/>
      <c r="BE222" s="56"/>
      <c r="BF222" s="56" t="s">
        <v>2628</v>
      </c>
      <c r="BG222" s="56">
        <v>1801.3</v>
      </c>
      <c r="BH222" s="56"/>
      <c r="BI222" s="57">
        <v>42146</v>
      </c>
      <c r="BJ222" s="57"/>
      <c r="BK222" s="57"/>
      <c r="BL222" s="56"/>
      <c r="BM222" s="56" t="s">
        <v>2628</v>
      </c>
      <c r="BN222" s="56">
        <v>1753.7</v>
      </c>
      <c r="BO222" s="56"/>
      <c r="BP222" s="57">
        <v>42514</v>
      </c>
      <c r="BQ222" s="57"/>
      <c r="BR222" s="57"/>
      <c r="BS222" s="56" t="s">
        <v>2636</v>
      </c>
      <c r="BT222" s="56" t="s">
        <v>2628</v>
      </c>
      <c r="BU222" s="56">
        <v>1819.2</v>
      </c>
      <c r="BV222" s="56"/>
      <c r="BW222" s="10">
        <v>42825</v>
      </c>
      <c r="BX222" s="82" t="s">
        <v>2831</v>
      </c>
      <c r="BY222" s="57"/>
      <c r="BZ222" s="56"/>
      <c r="CA222" s="56" t="s">
        <v>2628</v>
      </c>
    </row>
    <row r="223" spans="1:86" x14ac:dyDescent="0.25">
      <c r="A223">
        <v>1892</v>
      </c>
      <c r="B223" t="s">
        <v>307</v>
      </c>
      <c r="C223" t="s">
        <v>546</v>
      </c>
      <c r="D223" s="40" t="s">
        <v>2415</v>
      </c>
      <c r="E223" s="58"/>
      <c r="F223" s="58"/>
      <c r="J223" s="59"/>
      <c r="K223" s="59"/>
      <c r="L223" s="57"/>
      <c r="M223" s="57"/>
      <c r="N223" s="57"/>
      <c r="O223" s="60"/>
      <c r="P223" s="61"/>
      <c r="Q223" s="56"/>
      <c r="R223" s="56"/>
      <c r="S223" s="57"/>
      <c r="T223" s="57"/>
      <c r="U223" s="57"/>
      <c r="V223" s="56"/>
      <c r="W223" s="56"/>
      <c r="X223" s="56">
        <v>181.01400000000001</v>
      </c>
      <c r="Y223" s="56"/>
      <c r="Z223" s="57">
        <v>40725</v>
      </c>
      <c r="AA223" s="57"/>
      <c r="AB223" s="57"/>
      <c r="AC223" s="56"/>
      <c r="AD223" s="56" t="s">
        <v>2628</v>
      </c>
      <c r="AE223" s="56">
        <v>190.54499999999999</v>
      </c>
      <c r="AF223" s="56"/>
      <c r="AG223" s="57">
        <v>40725</v>
      </c>
      <c r="AH223" s="57"/>
      <c r="AI223" s="57"/>
      <c r="AJ223" s="56"/>
      <c r="AK223" s="56" t="s">
        <v>2628</v>
      </c>
      <c r="AL223" s="56">
        <v>200.06700000000001</v>
      </c>
      <c r="AM223" s="56"/>
      <c r="AN223" s="57">
        <v>41103</v>
      </c>
      <c r="AO223" s="57"/>
      <c r="AP223" s="57"/>
      <c r="AQ223" s="56"/>
      <c r="AR223" s="56" t="s">
        <v>2628</v>
      </c>
      <c r="AS223" s="56">
        <v>207.887</v>
      </c>
      <c r="AT223" s="56"/>
      <c r="AU223" s="57">
        <v>41460</v>
      </c>
      <c r="AV223" s="57"/>
      <c r="AW223" s="57"/>
      <c r="AX223" s="56"/>
      <c r="AY223" s="56" t="s">
        <v>2628</v>
      </c>
      <c r="AZ223" s="56">
        <v>213.58799999999999</v>
      </c>
      <c r="BA223" s="56"/>
      <c r="BB223" s="57">
        <v>41824</v>
      </c>
      <c r="BC223" s="57"/>
      <c r="BD223" s="57"/>
      <c r="BE223" s="56"/>
      <c r="BF223" s="56" t="s">
        <v>2628</v>
      </c>
      <c r="BG223" s="56">
        <v>215.08</v>
      </c>
      <c r="BH223" s="56"/>
      <c r="BI223" s="57">
        <v>42188</v>
      </c>
      <c r="BJ223" s="57"/>
      <c r="BK223" s="57"/>
      <c r="BL223" s="56"/>
      <c r="BM223" s="56" t="s">
        <v>2628</v>
      </c>
      <c r="BN223" s="56">
        <v>214.43</v>
      </c>
      <c r="BO223" s="56"/>
      <c r="BP223" s="57">
        <v>42600</v>
      </c>
      <c r="BQ223" s="57"/>
      <c r="BR223" s="57"/>
      <c r="BS223" s="56"/>
      <c r="BT223" s="56" t="s">
        <v>2628</v>
      </c>
      <c r="BU223" s="56">
        <v>218.905</v>
      </c>
      <c r="BV223" s="56"/>
      <c r="BW223" s="57">
        <v>42930</v>
      </c>
      <c r="BX223" s="57"/>
      <c r="BY223" s="57"/>
      <c r="BZ223" s="56"/>
      <c r="CA223" s="56" t="s">
        <v>2628</v>
      </c>
    </row>
    <row r="224" spans="1:86" x14ac:dyDescent="0.25">
      <c r="A224">
        <v>11834</v>
      </c>
      <c r="B224" t="s">
        <v>308</v>
      </c>
      <c r="C224" t="s">
        <v>546</v>
      </c>
      <c r="D224" s="40" t="s">
        <v>2415</v>
      </c>
      <c r="E224" s="58"/>
      <c r="F224" s="58"/>
      <c r="J224" s="59"/>
      <c r="K224" s="59"/>
      <c r="L224" s="57"/>
      <c r="M224" s="57"/>
      <c r="N224" s="57"/>
      <c r="O224" s="60"/>
      <c r="P224" s="61"/>
      <c r="Q224" s="56"/>
      <c r="R224" s="56"/>
      <c r="S224" s="57"/>
      <c r="T224" s="57"/>
      <c r="U224" s="57"/>
      <c r="V224" s="56"/>
      <c r="W224" s="56"/>
      <c r="X224" s="56"/>
      <c r="Y224" s="56"/>
      <c r="Z224" s="57"/>
      <c r="AA224" s="57"/>
      <c r="AB224" s="57"/>
      <c r="AC224" s="56"/>
      <c r="AD224" s="56"/>
      <c r="AE224" s="56"/>
      <c r="AF224" s="56"/>
      <c r="AG224" s="57"/>
      <c r="AH224" s="57"/>
      <c r="AI224" s="57"/>
      <c r="AJ224" s="56"/>
      <c r="AK224" s="56"/>
      <c r="AL224" s="56"/>
      <c r="AM224" s="56"/>
      <c r="AN224" s="57"/>
      <c r="AO224" s="57"/>
      <c r="AP224" s="57"/>
      <c r="AQ224" s="56"/>
      <c r="AR224" s="56"/>
      <c r="AS224" s="56"/>
      <c r="AT224" s="56"/>
      <c r="AU224" s="57"/>
      <c r="AV224" s="57"/>
      <c r="AW224" s="57"/>
      <c r="AX224" s="56"/>
      <c r="AY224" s="56"/>
      <c r="AZ224" s="56"/>
      <c r="BA224" s="56"/>
      <c r="BB224" s="57"/>
      <c r="BC224" s="57"/>
      <c r="BD224" s="57"/>
      <c r="BE224" s="56"/>
      <c r="BF224" s="56"/>
      <c r="BG224" s="56"/>
      <c r="BH224" s="56"/>
      <c r="BI224" s="57"/>
      <c r="BJ224" s="57"/>
      <c r="BK224" s="57"/>
      <c r="BL224" s="56"/>
      <c r="BM224" s="56"/>
      <c r="BN224" s="56">
        <v>234.904</v>
      </c>
      <c r="BO224" s="56"/>
      <c r="BP224" s="57">
        <v>42612</v>
      </c>
      <c r="BQ224" s="57"/>
      <c r="BR224" s="57"/>
      <c r="BS224" s="56"/>
      <c r="BT224" s="56" t="s">
        <v>2628</v>
      </c>
      <c r="BU224" s="56">
        <v>247.999</v>
      </c>
      <c r="BV224" s="56"/>
      <c r="BW224" s="57">
        <v>43011</v>
      </c>
      <c r="BX224" s="82" t="s">
        <v>2415</v>
      </c>
      <c r="BY224" s="57"/>
      <c r="BZ224" s="56"/>
      <c r="CA224" s="56" t="s">
        <v>2628</v>
      </c>
      <c r="CB224" s="9">
        <v>257.90899999999999</v>
      </c>
      <c r="CD224" s="78">
        <v>43190</v>
      </c>
      <c r="CE224" s="62" t="s">
        <v>2415</v>
      </c>
      <c r="CH224" s="56" t="s">
        <v>2628</v>
      </c>
    </row>
    <row r="225" spans="1:86" x14ac:dyDescent="0.25">
      <c r="A225">
        <v>1889</v>
      </c>
      <c r="B225" t="s">
        <v>309</v>
      </c>
      <c r="C225" t="s">
        <v>546</v>
      </c>
      <c r="D225" s="40" t="s">
        <v>2415</v>
      </c>
      <c r="E225" s="58"/>
      <c r="F225" s="58"/>
      <c r="J225" s="59"/>
      <c r="K225" s="59"/>
      <c r="L225" s="57"/>
      <c r="M225" s="57"/>
      <c r="N225" s="57"/>
      <c r="O225" s="60"/>
      <c r="P225" s="61"/>
      <c r="Q225" s="56"/>
      <c r="R225" s="56"/>
      <c r="S225" s="57"/>
      <c r="T225" s="57"/>
      <c r="U225" s="57"/>
      <c r="V225" s="56"/>
      <c r="W225" s="56"/>
      <c r="X225" s="56"/>
      <c r="Y225" s="56"/>
      <c r="Z225" s="57"/>
      <c r="AA225" s="57"/>
      <c r="AB225" s="57"/>
      <c r="AC225" s="56"/>
      <c r="AD225" s="56"/>
      <c r="AE225" s="56"/>
      <c r="AF225" s="56"/>
      <c r="AG225" s="57"/>
      <c r="AH225" s="57"/>
      <c r="AI225" s="57"/>
      <c r="AJ225" s="56"/>
      <c r="AK225" s="56"/>
      <c r="AL225" s="56"/>
      <c r="AM225" s="56"/>
      <c r="AN225" s="57"/>
      <c r="AO225" s="57"/>
      <c r="AP225" s="57"/>
      <c r="AQ225" s="56"/>
      <c r="AR225" s="56"/>
      <c r="AS225" s="56"/>
      <c r="AT225" s="56"/>
      <c r="AU225" s="57"/>
      <c r="AV225" s="57"/>
      <c r="AW225" s="57"/>
      <c r="AX225" s="56"/>
      <c r="AY225" s="56"/>
      <c r="AZ225" s="56">
        <v>806.2</v>
      </c>
      <c r="BA225" s="56"/>
      <c r="BB225" s="57">
        <v>41834</v>
      </c>
      <c r="BC225" s="57"/>
      <c r="BD225" s="57"/>
      <c r="BE225" s="56"/>
      <c r="BF225" s="56" t="s">
        <v>2628</v>
      </c>
      <c r="BG225" s="56">
        <v>828.6</v>
      </c>
      <c r="BH225" s="56"/>
      <c r="BI225" s="57">
        <v>42199</v>
      </c>
      <c r="BJ225" s="57"/>
      <c r="BK225" s="57"/>
      <c r="BL225" s="56"/>
      <c r="BM225" s="56" t="s">
        <v>2628</v>
      </c>
      <c r="BN225" s="56">
        <v>803.7</v>
      </c>
      <c r="BO225" s="56"/>
      <c r="BP225" s="57">
        <v>42565</v>
      </c>
      <c r="BQ225" s="57"/>
      <c r="BR225" s="57"/>
      <c r="BS225" s="56"/>
      <c r="BT225" s="56" t="s">
        <v>2628</v>
      </c>
      <c r="BU225" s="56">
        <v>809.7</v>
      </c>
      <c r="BV225" s="56"/>
      <c r="BW225" s="57">
        <v>42930</v>
      </c>
      <c r="BX225" s="57"/>
      <c r="BY225" s="57"/>
      <c r="BZ225" s="56"/>
      <c r="CA225" s="56" t="s">
        <v>2628</v>
      </c>
    </row>
    <row r="226" spans="1:86" x14ac:dyDescent="0.25">
      <c r="A226">
        <v>1898</v>
      </c>
      <c r="B226" t="s">
        <v>310</v>
      </c>
      <c r="C226" t="s">
        <v>546</v>
      </c>
      <c r="J226" s="59"/>
      <c r="K226" s="59"/>
      <c r="L226" s="57"/>
      <c r="M226" s="57"/>
      <c r="N226" s="57"/>
      <c r="O226" s="60"/>
      <c r="P226" s="61"/>
      <c r="Q226" s="56"/>
      <c r="R226" s="56"/>
      <c r="S226" s="57"/>
      <c r="T226" s="57"/>
      <c r="U226" s="57"/>
      <c r="V226" s="56"/>
      <c r="W226" s="56"/>
      <c r="X226" s="56"/>
      <c r="Y226" s="56"/>
      <c r="Z226" s="57"/>
      <c r="AA226" s="57"/>
      <c r="AB226" s="57"/>
      <c r="AC226" s="56"/>
      <c r="AD226" s="56"/>
      <c r="AE226" s="56"/>
      <c r="AF226" s="56"/>
      <c r="AG226" s="57"/>
      <c r="AH226" s="57"/>
      <c r="AI226" s="57"/>
      <c r="AJ226" s="56"/>
      <c r="AK226" s="56"/>
      <c r="AL226" s="56"/>
      <c r="AM226" s="56"/>
      <c r="AN226" s="57"/>
      <c r="AO226" s="57"/>
      <c r="AP226" s="57"/>
      <c r="AQ226" s="56"/>
      <c r="AR226" s="56"/>
      <c r="AS226" s="56"/>
      <c r="AT226" s="56"/>
      <c r="AU226" s="57"/>
      <c r="AV226" s="57"/>
      <c r="AW226" s="57"/>
      <c r="AX226" s="56"/>
      <c r="AY226" s="56"/>
      <c r="AZ226" s="56"/>
      <c r="BA226" s="56"/>
      <c r="BB226" s="57"/>
      <c r="BC226" s="57"/>
      <c r="BD226" s="57"/>
      <c r="BE226" s="56"/>
      <c r="BF226" s="56"/>
      <c r="BG226" s="56"/>
      <c r="BH226" s="56"/>
      <c r="BI226" s="57"/>
      <c r="BJ226" s="57"/>
      <c r="BK226" s="57"/>
      <c r="BL226" s="56"/>
      <c r="BM226" s="56"/>
      <c r="BN226" s="56"/>
      <c r="BO226" s="56"/>
      <c r="BP226" s="57"/>
      <c r="BQ226" s="57"/>
      <c r="BR226" s="57"/>
      <c r="BS226" s="56"/>
      <c r="BT226" s="56"/>
      <c r="BU226" s="56">
        <v>64.683000000000007</v>
      </c>
      <c r="BV226" s="56"/>
      <c r="BW226" s="10">
        <v>42825</v>
      </c>
      <c r="BX226" s="57"/>
      <c r="BY226" s="57"/>
      <c r="BZ226" s="56"/>
      <c r="CA226" s="56"/>
      <c r="CB226" s="40">
        <v>64.97</v>
      </c>
      <c r="CD226" s="78">
        <v>43190</v>
      </c>
      <c r="CE226" s="62" t="s">
        <v>2415</v>
      </c>
      <c r="CH226" s="62" t="s">
        <v>2735</v>
      </c>
    </row>
    <row r="227" spans="1:86" x14ac:dyDescent="0.25">
      <c r="A227">
        <v>500</v>
      </c>
      <c r="B227" t="s">
        <v>311</v>
      </c>
      <c r="C227" t="s">
        <v>546</v>
      </c>
      <c r="D227" s="40" t="s">
        <v>2415</v>
      </c>
      <c r="E227" s="58"/>
      <c r="F227" s="58"/>
      <c r="J227" s="59">
        <v>1487.6</v>
      </c>
      <c r="K227" s="59"/>
      <c r="L227" s="57">
        <v>39625</v>
      </c>
      <c r="M227" s="57"/>
      <c r="N227" s="57"/>
      <c r="O227" s="60"/>
      <c r="P227" s="61" t="s">
        <v>2628</v>
      </c>
      <c r="Q227" s="56">
        <v>1558.2</v>
      </c>
      <c r="R227" s="56"/>
      <c r="S227" s="57">
        <v>39990</v>
      </c>
      <c r="T227" s="57"/>
      <c r="U227" s="57"/>
      <c r="V227" s="56" t="s">
        <v>2636</v>
      </c>
      <c r="W227" s="56" t="s">
        <v>2628</v>
      </c>
      <c r="X227" s="56">
        <v>1623.8</v>
      </c>
      <c r="Y227" s="56"/>
      <c r="Z227" s="57">
        <v>40355</v>
      </c>
      <c r="AA227" s="57"/>
      <c r="AB227" s="57"/>
      <c r="AC227" s="56" t="s">
        <v>2636</v>
      </c>
      <c r="AD227" s="56" t="s">
        <v>2628</v>
      </c>
      <c r="AE227" s="56">
        <v>1623.1</v>
      </c>
      <c r="AF227" s="56"/>
      <c r="AG227" s="57">
        <v>40720</v>
      </c>
      <c r="AH227" s="57"/>
      <c r="AI227" s="57"/>
      <c r="AJ227" s="56" t="s">
        <v>2636</v>
      </c>
      <c r="AK227" s="56" t="s">
        <v>2628</v>
      </c>
      <c r="AL227" s="56">
        <v>1694.9</v>
      </c>
      <c r="AM227" s="56"/>
      <c r="AN227" s="57">
        <v>41086</v>
      </c>
      <c r="AO227" s="57"/>
      <c r="AP227" s="57"/>
      <c r="AQ227" s="56" t="s">
        <v>2636</v>
      </c>
      <c r="AR227" s="56" t="s">
        <v>2628</v>
      </c>
      <c r="AS227" s="56">
        <v>1791.9</v>
      </c>
      <c r="AT227" s="56"/>
      <c r="AU227" s="57">
        <v>41451</v>
      </c>
      <c r="AV227" s="57"/>
      <c r="AW227" s="57"/>
      <c r="AX227" s="56" t="s">
        <v>2636</v>
      </c>
      <c r="AY227" s="56" t="s">
        <v>2628</v>
      </c>
      <c r="AZ227" s="56">
        <v>1943.7</v>
      </c>
      <c r="BA227" s="56"/>
      <c r="BB227" s="57">
        <v>41816</v>
      </c>
      <c r="BC227" s="57"/>
      <c r="BD227" s="57"/>
      <c r="BE227" s="56" t="s">
        <v>2636</v>
      </c>
      <c r="BF227" s="56" t="s">
        <v>2628</v>
      </c>
      <c r="BG227" s="56">
        <v>1990.2</v>
      </c>
      <c r="BH227" s="56"/>
      <c r="BI227" s="57">
        <v>42181</v>
      </c>
      <c r="BJ227" s="57"/>
      <c r="BK227" s="57"/>
      <c r="BL227" s="56" t="s">
        <v>2636</v>
      </c>
      <c r="BM227" s="56" t="s">
        <v>2628</v>
      </c>
      <c r="BN227" s="56">
        <v>2039.5</v>
      </c>
      <c r="BO227" s="56"/>
      <c r="BP227" s="57">
        <v>42547</v>
      </c>
      <c r="BQ227" s="57"/>
      <c r="BR227" s="57"/>
      <c r="BS227" s="56" t="s">
        <v>2636</v>
      </c>
      <c r="BT227" s="56" t="s">
        <v>2628</v>
      </c>
      <c r="BU227" s="56">
        <v>2060.1</v>
      </c>
      <c r="BV227" s="56"/>
      <c r="BW227" s="57">
        <v>42912</v>
      </c>
      <c r="BX227" s="57"/>
      <c r="BY227" s="57"/>
      <c r="BZ227" s="56"/>
      <c r="CA227" s="56" t="s">
        <v>2628</v>
      </c>
    </row>
    <row r="228" spans="1:86" x14ac:dyDescent="0.25">
      <c r="A228">
        <v>8084</v>
      </c>
      <c r="B228" t="s">
        <v>312</v>
      </c>
      <c r="C228" t="s">
        <v>546</v>
      </c>
      <c r="D228" s="40" t="s">
        <v>2415</v>
      </c>
      <c r="E228" s="58"/>
      <c r="F228" s="58"/>
      <c r="J228" s="59"/>
      <c r="K228" s="59"/>
      <c r="L228" s="57"/>
      <c r="M228" s="57"/>
      <c r="N228" s="57"/>
      <c r="O228" s="60"/>
      <c r="P228" s="61"/>
      <c r="Q228" s="56"/>
      <c r="R228" s="56"/>
      <c r="S228" s="57"/>
      <c r="T228" s="57"/>
      <c r="U228" s="57"/>
      <c r="V228" s="56"/>
      <c r="W228" s="56"/>
      <c r="X228" s="56">
        <v>1573.1</v>
      </c>
      <c r="Y228" s="56"/>
      <c r="Z228" s="57">
        <v>40319</v>
      </c>
      <c r="AA228" s="57"/>
      <c r="AB228" s="57"/>
      <c r="AC228" s="56"/>
      <c r="AD228" s="56" t="s">
        <v>2628</v>
      </c>
      <c r="AE228" s="56">
        <v>1513.3</v>
      </c>
      <c r="AF228" s="56"/>
      <c r="AG228" s="57">
        <v>40689</v>
      </c>
      <c r="AH228" s="57"/>
      <c r="AI228" s="57"/>
      <c r="AJ228" s="56"/>
      <c r="AK228" s="56" t="s">
        <v>2628</v>
      </c>
      <c r="AL228" s="56">
        <v>1564.9</v>
      </c>
      <c r="AM228" s="56"/>
      <c r="AN228" s="57">
        <v>41053</v>
      </c>
      <c r="AO228" s="57"/>
      <c r="AP228" s="57"/>
      <c r="AQ228" s="56"/>
      <c r="AR228" s="56" t="s">
        <v>2628</v>
      </c>
      <c r="AS228" s="56">
        <v>1636</v>
      </c>
      <c r="AT228" s="56"/>
      <c r="AU228" s="57">
        <v>41417</v>
      </c>
      <c r="AV228" s="57"/>
      <c r="AW228" s="57"/>
      <c r="AX228" s="56"/>
      <c r="AY228" s="56" t="s">
        <v>2628</v>
      </c>
      <c r="AZ228" s="56">
        <v>1688.8</v>
      </c>
      <c r="BA228" s="56"/>
      <c r="BB228" s="57">
        <v>41781</v>
      </c>
      <c r="BC228" s="57"/>
      <c r="BD228" s="57"/>
      <c r="BE228" s="56"/>
      <c r="BF228" s="56" t="s">
        <v>2628</v>
      </c>
      <c r="BG228" s="56">
        <v>1720.2</v>
      </c>
      <c r="BH228" s="56"/>
      <c r="BI228" s="57">
        <v>42145</v>
      </c>
      <c r="BJ228" s="57"/>
      <c r="BK228" s="57"/>
      <c r="BL228" s="56"/>
      <c r="BM228" s="56" t="s">
        <v>2628</v>
      </c>
      <c r="BN228" s="56">
        <v>1730</v>
      </c>
      <c r="BO228" s="56"/>
      <c r="BP228" s="57">
        <v>42516</v>
      </c>
      <c r="BQ228" s="57"/>
      <c r="BR228" s="57"/>
      <c r="BS228" s="56" t="s">
        <v>2636</v>
      </c>
      <c r="BT228" s="56" t="s">
        <v>2628</v>
      </c>
      <c r="BU228" s="56">
        <v>1704</v>
      </c>
      <c r="BV228" s="56"/>
      <c r="BW228" s="57">
        <v>42880</v>
      </c>
      <c r="BX228" s="57"/>
      <c r="BY228" s="57"/>
      <c r="BZ228" s="56"/>
      <c r="CA228" s="56" t="s">
        <v>2628</v>
      </c>
    </row>
    <row r="229" spans="1:86" x14ac:dyDescent="0.25">
      <c r="A229">
        <v>505</v>
      </c>
      <c r="B229" t="s">
        <v>313</v>
      </c>
      <c r="C229" t="s">
        <v>546</v>
      </c>
      <c r="D229" s="40" t="s">
        <v>2415</v>
      </c>
      <c r="E229" s="58"/>
      <c r="F229" s="58"/>
      <c r="J229" s="59"/>
      <c r="K229" s="59"/>
      <c r="L229" s="57"/>
      <c r="M229" s="57"/>
      <c r="N229" s="57"/>
      <c r="O229" s="60"/>
      <c r="P229" s="61"/>
      <c r="Q229" s="56"/>
      <c r="R229" s="56"/>
      <c r="S229" s="57"/>
      <c r="T229" s="57"/>
      <c r="U229" s="57"/>
      <c r="V229" s="56"/>
      <c r="W229" s="56"/>
      <c r="X229" s="56"/>
      <c r="Y229" s="56"/>
      <c r="Z229" s="57"/>
      <c r="AA229" s="57"/>
      <c r="AB229" s="57"/>
      <c r="AC229" s="56"/>
      <c r="AD229" s="56"/>
      <c r="AE229" s="56"/>
      <c r="AF229" s="56"/>
      <c r="AG229" s="57"/>
      <c r="AH229" s="57"/>
      <c r="AI229" s="57"/>
      <c r="AJ229" s="56"/>
      <c r="AK229" s="56"/>
      <c r="AL229" s="56"/>
      <c r="AM229" s="56"/>
      <c r="AN229" s="57"/>
      <c r="AO229" s="57"/>
      <c r="AP229" s="57"/>
      <c r="AQ229" s="56"/>
      <c r="AR229" s="56"/>
      <c r="AS229" s="56"/>
      <c r="AT229" s="56"/>
      <c r="AU229" s="57"/>
      <c r="AV229" s="57"/>
      <c r="AW229" s="57"/>
      <c r="AX229" s="56"/>
      <c r="AY229" s="56"/>
      <c r="AZ229" s="56"/>
      <c r="BA229" s="56"/>
      <c r="BB229" s="57"/>
      <c r="BC229" s="57"/>
      <c r="BD229" s="57"/>
      <c r="BE229" s="56"/>
      <c r="BF229" s="56"/>
      <c r="BG229" s="56"/>
      <c r="BH229" s="56"/>
      <c r="BI229" s="57"/>
      <c r="BJ229" s="57"/>
      <c r="BK229" s="57"/>
      <c r="BL229" s="56"/>
      <c r="BM229" s="56"/>
      <c r="BN229" s="56">
        <v>520.79999999999995</v>
      </c>
      <c r="BO229" s="56"/>
      <c r="BP229" s="57">
        <v>42558</v>
      </c>
      <c r="BQ229" s="57"/>
      <c r="BR229" s="57"/>
      <c r="BS229" s="56"/>
      <c r="BT229" s="56" t="s">
        <v>2628</v>
      </c>
      <c r="BU229" s="56">
        <v>525.29999999999995</v>
      </c>
      <c r="BV229" s="56"/>
      <c r="BW229" s="57">
        <v>42923</v>
      </c>
      <c r="BX229" s="57"/>
      <c r="BY229" s="57"/>
      <c r="BZ229" s="56"/>
      <c r="CA229" s="56" t="s">
        <v>2628</v>
      </c>
    </row>
    <row r="230" spans="1:86" x14ac:dyDescent="0.25">
      <c r="A230">
        <v>506</v>
      </c>
      <c r="B230" t="s">
        <v>314</v>
      </c>
      <c r="C230" t="s">
        <v>546</v>
      </c>
      <c r="D230" s="40" t="s">
        <v>2415</v>
      </c>
      <c r="E230" s="58"/>
      <c r="F230" s="58"/>
      <c r="J230" s="59"/>
      <c r="K230" s="59"/>
      <c r="L230" s="57"/>
      <c r="M230" s="57"/>
      <c r="N230" s="57"/>
      <c r="O230" s="60"/>
      <c r="P230" s="61"/>
      <c r="Q230" s="56"/>
      <c r="R230" s="56"/>
      <c r="S230" s="57"/>
      <c r="T230" s="57"/>
      <c r="U230" s="57"/>
      <c r="V230" s="56"/>
      <c r="W230" s="56"/>
      <c r="X230" s="56"/>
      <c r="Y230" s="56"/>
      <c r="Z230" s="57"/>
      <c r="AA230" s="57"/>
      <c r="AB230" s="57"/>
      <c r="AC230" s="56"/>
      <c r="AD230" s="56"/>
      <c r="AE230" s="56"/>
      <c r="AF230" s="56"/>
      <c r="AG230" s="57"/>
      <c r="AH230" s="57"/>
      <c r="AI230" s="57"/>
      <c r="AJ230" s="56"/>
      <c r="AK230" s="56"/>
      <c r="AL230" s="56"/>
      <c r="AM230" s="56"/>
      <c r="AN230" s="57"/>
      <c r="AO230" s="57"/>
      <c r="AP230" s="57"/>
      <c r="AQ230" s="56"/>
      <c r="AR230" s="56"/>
      <c r="AS230" s="56"/>
      <c r="AT230" s="56"/>
      <c r="AU230" s="57"/>
      <c r="AV230" s="57"/>
      <c r="AW230" s="57"/>
      <c r="AX230" s="56"/>
      <c r="AY230" s="56"/>
      <c r="AZ230" s="56"/>
      <c r="BA230" s="56"/>
      <c r="BB230" s="57"/>
      <c r="BC230" s="57"/>
      <c r="BD230" s="57"/>
      <c r="BE230" s="56"/>
      <c r="BF230" s="56"/>
      <c r="BG230" s="56"/>
      <c r="BH230" s="56"/>
      <c r="BI230" s="57"/>
      <c r="BJ230" s="57"/>
      <c r="BK230" s="57"/>
      <c r="BL230" s="56"/>
      <c r="BM230" s="56"/>
      <c r="BN230" s="56">
        <v>975.8</v>
      </c>
      <c r="BO230" s="56"/>
      <c r="BP230" s="57">
        <v>42565</v>
      </c>
      <c r="BQ230" s="57"/>
      <c r="BR230" s="57"/>
      <c r="BS230" s="56"/>
      <c r="BT230" s="56" t="s">
        <v>2628</v>
      </c>
      <c r="BU230" s="56">
        <v>1003.1</v>
      </c>
      <c r="BV230" s="56"/>
      <c r="BW230" s="57">
        <v>42930</v>
      </c>
      <c r="BX230" s="57"/>
      <c r="BY230" s="57"/>
      <c r="BZ230" s="56"/>
      <c r="CA230" s="56" t="s">
        <v>2628</v>
      </c>
    </row>
    <row r="231" spans="1:86" x14ac:dyDescent="0.25">
      <c r="A231">
        <v>13308</v>
      </c>
      <c r="B231" t="s">
        <v>315</v>
      </c>
      <c r="C231"/>
      <c r="D231" s="40" t="s">
        <v>2413</v>
      </c>
      <c r="E231" s="58"/>
      <c r="F231" s="58"/>
      <c r="I231" s="40" t="s">
        <v>2564</v>
      </c>
      <c r="J231" s="59"/>
      <c r="K231" s="59"/>
      <c r="L231" s="57"/>
      <c r="M231" s="57"/>
      <c r="N231" s="57"/>
      <c r="O231" s="60"/>
      <c r="P231" s="61"/>
      <c r="Q231" s="56"/>
      <c r="R231" s="56"/>
      <c r="S231" s="57"/>
      <c r="T231" s="57"/>
      <c r="U231" s="57"/>
      <c r="V231" s="56"/>
      <c r="W231" s="56"/>
      <c r="X231" s="56"/>
      <c r="Y231" s="56"/>
      <c r="Z231" s="57"/>
      <c r="AA231" s="57"/>
      <c r="AB231" s="57"/>
      <c r="AC231" s="56"/>
      <c r="AD231" s="56"/>
      <c r="AE231" s="56"/>
      <c r="AF231" s="56"/>
      <c r="AG231" s="57"/>
      <c r="AH231" s="57"/>
      <c r="AI231" s="57"/>
      <c r="AJ231" s="56"/>
      <c r="AK231" s="56"/>
      <c r="AL231" s="56"/>
      <c r="AM231" s="56"/>
      <c r="AN231" s="57"/>
      <c r="AO231" s="57"/>
      <c r="AP231" s="57"/>
      <c r="AQ231" s="56"/>
      <c r="AR231" s="56"/>
      <c r="AS231" s="56"/>
      <c r="AT231" s="56"/>
      <c r="AU231" s="57"/>
      <c r="AV231" s="57"/>
      <c r="AW231" s="57"/>
      <c r="AX231" s="56"/>
      <c r="AY231" s="56"/>
      <c r="AZ231" s="56"/>
      <c r="BA231" s="56"/>
      <c r="BB231" s="57"/>
      <c r="BC231" s="57"/>
      <c r="BD231" s="57"/>
      <c r="BE231" s="56"/>
      <c r="BF231" s="56"/>
      <c r="BG231" s="56"/>
      <c r="BH231" s="56"/>
      <c r="BI231" s="57"/>
      <c r="BJ231" s="57"/>
      <c r="BK231" s="57"/>
      <c r="BL231" s="56"/>
      <c r="BM231" s="56"/>
      <c r="BN231" s="56"/>
      <c r="BO231" s="80">
        <v>4</v>
      </c>
      <c r="BP231" s="57"/>
      <c r="BQ231" s="57"/>
      <c r="BR231" s="57"/>
      <c r="BS231" s="56"/>
      <c r="BT231" s="56"/>
      <c r="BU231" s="56"/>
      <c r="BV231" s="56">
        <v>4</v>
      </c>
      <c r="BW231" s="57">
        <v>43100</v>
      </c>
      <c r="BX231" s="57"/>
      <c r="BY231" s="57"/>
      <c r="BZ231" s="56"/>
      <c r="CA231" s="80" t="s">
        <v>3301</v>
      </c>
    </row>
    <row r="232" spans="1:86" x14ac:dyDescent="0.25">
      <c r="A232">
        <v>223482</v>
      </c>
      <c r="B232" t="s">
        <v>318</v>
      </c>
      <c r="C232" t="s">
        <v>463</v>
      </c>
      <c r="D232" s="62" t="s">
        <v>2413</v>
      </c>
      <c r="E232" s="58"/>
      <c r="F232" s="58"/>
      <c r="J232" s="59"/>
      <c r="K232" s="59"/>
      <c r="L232" s="57"/>
      <c r="M232" s="57"/>
      <c r="N232" s="57"/>
      <c r="O232" s="60"/>
      <c r="P232" s="61"/>
      <c r="Q232" s="56"/>
      <c r="R232" s="56"/>
      <c r="S232" s="57"/>
      <c r="T232" s="57"/>
      <c r="U232" s="57"/>
      <c r="V232" s="56"/>
      <c r="W232" s="56"/>
      <c r="X232" s="56"/>
      <c r="Y232" s="56"/>
      <c r="Z232" s="57"/>
      <c r="AA232" s="57"/>
      <c r="AB232" s="57"/>
      <c r="AC232" s="56"/>
      <c r="AD232" s="56"/>
      <c r="AE232" s="56"/>
      <c r="AF232" s="56"/>
      <c r="AG232" s="57"/>
      <c r="AH232" s="57"/>
      <c r="AI232" s="57"/>
      <c r="AJ232" s="56"/>
      <c r="AK232" s="56"/>
      <c r="AL232" s="56"/>
      <c r="AM232" s="56"/>
      <c r="AN232" s="57"/>
      <c r="AO232" s="57"/>
      <c r="AP232" s="57"/>
      <c r="AQ232" s="56"/>
      <c r="AR232" s="56"/>
      <c r="AS232" s="56"/>
      <c r="AT232" s="56"/>
      <c r="AU232" s="57"/>
      <c r="AV232" s="57"/>
      <c r="AW232" s="57"/>
      <c r="AX232" s="56"/>
      <c r="AY232" s="56"/>
      <c r="AZ232" s="56"/>
      <c r="BA232" s="56"/>
      <c r="BB232" s="57"/>
      <c r="BC232" s="57"/>
      <c r="BD232" s="57"/>
      <c r="BE232" s="56"/>
      <c r="BF232" s="56"/>
      <c r="BG232" s="56"/>
      <c r="BH232" s="56"/>
      <c r="BI232" s="57"/>
      <c r="BJ232" s="57"/>
      <c r="BK232" s="57"/>
      <c r="BL232" s="56"/>
      <c r="BM232" s="56"/>
      <c r="BN232" s="56">
        <v>200</v>
      </c>
      <c r="BO232" s="56"/>
      <c r="BP232" s="57">
        <v>42962</v>
      </c>
      <c r="BQ232" s="57"/>
      <c r="BR232" s="57"/>
      <c r="BS232" s="56" t="s">
        <v>2637</v>
      </c>
      <c r="BT232" s="56" t="s">
        <v>2638</v>
      </c>
      <c r="BU232" s="56">
        <v>2996.7</v>
      </c>
      <c r="BV232" s="56"/>
      <c r="BW232" s="10">
        <v>43100</v>
      </c>
      <c r="BX232" s="82" t="s">
        <v>2415</v>
      </c>
      <c r="BY232" s="57"/>
      <c r="BZ232" s="56"/>
      <c r="CA232" s="56"/>
    </row>
    <row r="233" spans="1:86" x14ac:dyDescent="0.25">
      <c r="A233">
        <v>8114</v>
      </c>
      <c r="B233" t="s">
        <v>320</v>
      </c>
      <c r="C233" t="s">
        <v>463</v>
      </c>
      <c r="D233" s="62" t="s">
        <v>2415</v>
      </c>
      <c r="E233" s="58"/>
      <c r="F233" s="58"/>
      <c r="J233" s="59"/>
      <c r="K233" s="59"/>
      <c r="L233" s="57"/>
      <c r="M233" s="57"/>
      <c r="N233" s="57"/>
      <c r="O233" s="60"/>
      <c r="P233" s="63"/>
      <c r="Q233" s="56"/>
      <c r="R233" s="56"/>
      <c r="S233" s="57"/>
      <c r="T233" s="57"/>
      <c r="U233" s="57"/>
      <c r="V233" s="56"/>
      <c r="W233" s="56"/>
      <c r="X233" s="56">
        <v>751.23699999999997</v>
      </c>
      <c r="Y233" s="56"/>
      <c r="Z233" s="57">
        <v>40268</v>
      </c>
      <c r="AA233" s="57"/>
      <c r="AB233" s="57"/>
      <c r="AC233" s="56"/>
      <c r="AD233" s="56" t="s">
        <v>2507</v>
      </c>
      <c r="AE233" s="56">
        <v>863.13800000000003</v>
      </c>
      <c r="AF233" s="56"/>
      <c r="AG233" s="57">
        <v>40633</v>
      </c>
      <c r="AH233" s="57"/>
      <c r="AI233" s="57"/>
      <c r="AJ233" s="56"/>
      <c r="AK233" s="56" t="s">
        <v>2507</v>
      </c>
      <c r="AL233" s="56">
        <v>1013.756</v>
      </c>
      <c r="AM233" s="56"/>
      <c r="AN233" s="57">
        <v>40999</v>
      </c>
      <c r="AO233" s="57"/>
      <c r="AP233" s="57"/>
      <c r="AQ233" s="56"/>
      <c r="AR233" s="56" t="s">
        <v>2507</v>
      </c>
      <c r="AS233" s="56">
        <v>1017.102</v>
      </c>
      <c r="AT233" s="56"/>
      <c r="AU233" s="57">
        <v>41364</v>
      </c>
      <c r="AV233" s="57"/>
      <c r="AW233" s="57"/>
      <c r="AX233" s="56"/>
      <c r="AY233" s="56" t="s">
        <v>2507</v>
      </c>
      <c r="AZ233" s="56">
        <v>1067.78</v>
      </c>
      <c r="BA233" s="56"/>
      <c r="BB233" s="57">
        <v>41834</v>
      </c>
      <c r="BC233" s="57"/>
      <c r="BD233" s="57"/>
      <c r="BE233" s="56"/>
      <c r="BF233" s="56" t="s">
        <v>2507</v>
      </c>
      <c r="BG233" s="56">
        <v>1180.0730000000001</v>
      </c>
      <c r="BH233" s="56"/>
      <c r="BI233" s="57">
        <v>42136</v>
      </c>
      <c r="BJ233" s="57"/>
      <c r="BK233" s="57"/>
      <c r="BL233" s="56"/>
      <c r="BM233" s="56" t="s">
        <v>2507</v>
      </c>
      <c r="BN233" s="56">
        <v>1290.6780000000001</v>
      </c>
      <c r="BO233" s="56"/>
      <c r="BP233" s="57">
        <v>42528</v>
      </c>
      <c r="BQ233" s="57"/>
      <c r="BR233" s="57"/>
      <c r="BS233" s="56"/>
      <c r="BT233" s="56" t="s">
        <v>2507</v>
      </c>
      <c r="BU233" s="56">
        <v>1257.261</v>
      </c>
      <c r="BV233" s="56"/>
      <c r="BW233" s="57">
        <v>42880</v>
      </c>
      <c r="BX233" s="57"/>
      <c r="BY233" s="57"/>
      <c r="BZ233" s="56"/>
      <c r="CA233" s="56" t="s">
        <v>2507</v>
      </c>
    </row>
    <row r="234" spans="1:86" x14ac:dyDescent="0.25">
      <c r="A234">
        <v>962</v>
      </c>
      <c r="B234" t="s">
        <v>322</v>
      </c>
      <c r="C234" t="s">
        <v>463</v>
      </c>
      <c r="D234" s="40" t="s">
        <v>2413</v>
      </c>
      <c r="E234" s="58">
        <v>50</v>
      </c>
      <c r="F234" s="58"/>
      <c r="J234" s="59"/>
      <c r="K234" s="59"/>
      <c r="L234" s="57"/>
      <c r="M234" s="57"/>
      <c r="N234" s="57"/>
      <c r="O234" s="60"/>
      <c r="P234" s="61"/>
      <c r="Q234" s="56"/>
      <c r="R234" s="56"/>
      <c r="S234" s="57"/>
      <c r="T234" s="57"/>
      <c r="U234" s="57"/>
      <c r="V234" s="56"/>
      <c r="W234" s="56"/>
      <c r="X234" s="56"/>
      <c r="Y234" s="56"/>
      <c r="Z234" s="57"/>
      <c r="AA234" s="57"/>
      <c r="AB234" s="57"/>
      <c r="AC234" s="56"/>
      <c r="AD234" s="56"/>
      <c r="AE234" s="56"/>
      <c r="AF234" s="56"/>
      <c r="AG234" s="57"/>
      <c r="AH234" s="57"/>
      <c r="AI234" s="57"/>
      <c r="AJ234" s="56"/>
      <c r="AK234" s="56"/>
      <c r="AL234" s="56"/>
      <c r="AM234" s="56"/>
      <c r="AN234" s="57"/>
      <c r="AO234" s="57"/>
      <c r="AP234" s="57"/>
      <c r="AQ234" s="56"/>
      <c r="AR234" s="56"/>
      <c r="AS234" s="56"/>
      <c r="AT234" s="56"/>
      <c r="AU234" s="57"/>
      <c r="AV234" s="57"/>
      <c r="AW234" s="57"/>
      <c r="AX234" s="56"/>
      <c r="AY234" s="56"/>
      <c r="AZ234" s="56"/>
      <c r="BA234" s="56"/>
      <c r="BB234" s="57"/>
      <c r="BC234" s="57"/>
      <c r="BD234" s="57"/>
      <c r="BE234" s="56"/>
      <c r="BF234" s="56"/>
      <c r="BG234" s="56"/>
      <c r="BH234" s="56"/>
      <c r="BI234" s="57"/>
      <c r="BJ234" s="57"/>
      <c r="BK234" s="57"/>
      <c r="BL234" s="56"/>
      <c r="BM234" s="56"/>
      <c r="BN234" s="56">
        <v>1044.6495</v>
      </c>
      <c r="BO234" s="56"/>
      <c r="BP234" s="57">
        <v>42688</v>
      </c>
      <c r="BQ234" s="57"/>
      <c r="BR234" s="57"/>
      <c r="BS234" s="56" t="s">
        <v>2639</v>
      </c>
      <c r="BT234" s="56" t="s">
        <v>2640</v>
      </c>
      <c r="BU234" s="86">
        <v>2184.4082400000002</v>
      </c>
      <c r="BV234" s="56"/>
      <c r="BW234" s="57">
        <v>43008</v>
      </c>
      <c r="BX234" s="57"/>
      <c r="BY234" s="57"/>
      <c r="BZ234" s="56"/>
      <c r="CA234" s="56"/>
      <c r="CB234" s="40">
        <f>(20155512000*14%)/1000000</f>
        <v>2821.7716800000003</v>
      </c>
      <c r="CD234" s="57">
        <v>43373</v>
      </c>
      <c r="CE234" s="62" t="s">
        <v>2415</v>
      </c>
      <c r="CG234" t="s">
        <v>3543</v>
      </c>
      <c r="CH234" s="62" t="s">
        <v>3544</v>
      </c>
    </row>
    <row r="235" spans="1:86" x14ac:dyDescent="0.25">
      <c r="A235">
        <v>974</v>
      </c>
      <c r="B235" t="s">
        <v>324</v>
      </c>
      <c r="C235" t="s">
        <v>463</v>
      </c>
      <c r="D235" s="40" t="s">
        <v>2415</v>
      </c>
      <c r="E235" s="58"/>
      <c r="F235" s="58"/>
      <c r="J235" s="59"/>
      <c r="K235" s="59"/>
      <c r="L235" s="57"/>
      <c r="M235" s="57"/>
      <c r="N235" s="57"/>
      <c r="O235" s="60"/>
      <c r="P235" s="61"/>
      <c r="Q235" s="56"/>
      <c r="R235" s="56"/>
      <c r="S235" s="57"/>
      <c r="T235" s="57"/>
      <c r="U235" s="57"/>
      <c r="V235" s="56"/>
      <c r="W235" s="56"/>
      <c r="X235" s="56"/>
      <c r="Y235" s="56"/>
      <c r="Z235" s="57"/>
      <c r="AA235" s="57"/>
      <c r="AB235" s="57"/>
      <c r="AC235" s="56"/>
      <c r="AD235" s="56"/>
      <c r="AE235" s="56"/>
      <c r="AF235" s="56"/>
      <c r="AG235" s="57"/>
      <c r="AH235" s="57"/>
      <c r="AI235" s="57"/>
      <c r="AJ235" s="56"/>
      <c r="AK235" s="56"/>
      <c r="AL235" s="56"/>
      <c r="AM235" s="56"/>
      <c r="AN235" s="57"/>
      <c r="AO235" s="57"/>
      <c r="AP235" s="57"/>
      <c r="AQ235" s="56"/>
      <c r="AR235" s="56"/>
      <c r="AS235" s="56">
        <v>529.30100000000004</v>
      </c>
      <c r="AT235" s="56"/>
      <c r="AU235" s="57">
        <v>41695</v>
      </c>
      <c r="AV235" s="57"/>
      <c r="AW235" s="57"/>
      <c r="AX235" s="56" t="s">
        <v>2641</v>
      </c>
      <c r="AY235" s="56" t="s">
        <v>2642</v>
      </c>
      <c r="AZ235" s="56">
        <v>567.20500000000004</v>
      </c>
      <c r="BA235" s="56"/>
      <c r="BB235" s="57">
        <v>42061</v>
      </c>
      <c r="BC235" s="57"/>
      <c r="BD235" s="57"/>
      <c r="BE235" s="56" t="s">
        <v>2641</v>
      </c>
      <c r="BF235" s="56" t="s">
        <v>2642</v>
      </c>
      <c r="BG235" s="56">
        <v>556.23400000000004</v>
      </c>
      <c r="BH235" s="56"/>
      <c r="BI235" s="57">
        <v>42429</v>
      </c>
      <c r="BJ235" s="57"/>
      <c r="BK235" s="57"/>
      <c r="BL235" s="56" t="s">
        <v>2641</v>
      </c>
      <c r="BM235" s="56" t="s">
        <v>2642</v>
      </c>
      <c r="BN235" s="56">
        <v>572</v>
      </c>
      <c r="BO235" s="56"/>
      <c r="BP235" s="57">
        <v>42795</v>
      </c>
      <c r="BQ235" s="57"/>
      <c r="BR235" s="57"/>
      <c r="BS235" s="56" t="s">
        <v>2641</v>
      </c>
      <c r="BT235" s="56" t="s">
        <v>2642</v>
      </c>
      <c r="BU235" s="56">
        <v>612.154</v>
      </c>
      <c r="BV235" s="56"/>
      <c r="BW235" s="57">
        <v>43100</v>
      </c>
      <c r="BX235" s="57"/>
      <c r="BY235" s="57"/>
      <c r="BZ235" s="56"/>
      <c r="CA235" s="80" t="s">
        <v>2832</v>
      </c>
    </row>
    <row r="236" spans="1:86" x14ac:dyDescent="0.25">
      <c r="A236">
        <v>1933</v>
      </c>
      <c r="B236" t="s">
        <v>326</v>
      </c>
      <c r="C236" t="s">
        <v>463</v>
      </c>
      <c r="D236" s="40" t="s">
        <v>2415</v>
      </c>
      <c r="E236" s="58"/>
      <c r="F236" s="58"/>
      <c r="J236" s="59"/>
      <c r="K236" s="59"/>
      <c r="L236" s="57"/>
      <c r="M236" s="57"/>
      <c r="N236" s="57"/>
      <c r="O236" s="60"/>
      <c r="P236" s="61"/>
      <c r="Q236" s="56"/>
      <c r="R236" s="56"/>
      <c r="S236" s="57"/>
      <c r="T236" s="57"/>
      <c r="U236" s="57"/>
      <c r="V236" s="56"/>
      <c r="W236" s="56"/>
      <c r="X236" s="56"/>
      <c r="Y236" s="56"/>
      <c r="Z236" s="57"/>
      <c r="AA236" s="57"/>
      <c r="AB236" s="57"/>
      <c r="AC236" s="56"/>
      <c r="AD236" s="56"/>
      <c r="AE236" s="56"/>
      <c r="AF236" s="56"/>
      <c r="AG236" s="57"/>
      <c r="AH236" s="57"/>
      <c r="AI236" s="57"/>
      <c r="AJ236" s="56"/>
      <c r="AK236" s="56"/>
      <c r="AL236" s="56"/>
      <c r="AM236" s="56"/>
      <c r="AN236" s="57"/>
      <c r="AO236" s="57"/>
      <c r="AP236" s="57"/>
      <c r="AQ236" s="56"/>
      <c r="AR236" s="56"/>
      <c r="AS236" s="56">
        <v>433.66800000000001</v>
      </c>
      <c r="AT236" s="56"/>
      <c r="AU236" s="57">
        <v>41696</v>
      </c>
      <c r="AV236" s="57"/>
      <c r="AW236" s="57"/>
      <c r="AX236" s="56" t="s">
        <v>2643</v>
      </c>
      <c r="AY236" s="56" t="s">
        <v>2644</v>
      </c>
      <c r="AZ236" s="56">
        <v>431.404</v>
      </c>
      <c r="BA236" s="56"/>
      <c r="BB236" s="57">
        <v>42060</v>
      </c>
      <c r="BC236" s="57"/>
      <c r="BD236" s="57"/>
      <c r="BE236" s="56" t="s">
        <v>2643</v>
      </c>
      <c r="BF236" s="56" t="s">
        <v>2644</v>
      </c>
      <c r="BG236" s="56">
        <v>422.60199999999998</v>
      </c>
      <c r="BH236" s="56"/>
      <c r="BI236" s="57">
        <v>42424</v>
      </c>
      <c r="BJ236" s="57"/>
      <c r="BK236" s="57"/>
      <c r="BL236" s="56" t="s">
        <v>2643</v>
      </c>
      <c r="BM236" s="56" t="s">
        <v>2644</v>
      </c>
      <c r="BN236" s="56">
        <v>400</v>
      </c>
      <c r="BO236" s="56"/>
      <c r="BP236" s="57">
        <v>42789</v>
      </c>
      <c r="BQ236" s="57"/>
      <c r="BR236" s="57"/>
      <c r="BS236" s="56"/>
      <c r="BT236" s="56" t="s">
        <v>2415</v>
      </c>
      <c r="BU236" s="56">
        <v>306.33199999999999</v>
      </c>
      <c r="BV236" s="56"/>
      <c r="BW236" s="57">
        <v>43100</v>
      </c>
      <c r="BX236" s="57"/>
      <c r="BY236" s="57"/>
      <c r="BZ236" s="56"/>
      <c r="CA236" s="80" t="s">
        <v>2833</v>
      </c>
    </row>
    <row r="237" spans="1:86" x14ac:dyDescent="0.25">
      <c r="A237">
        <v>8058</v>
      </c>
      <c r="B237" t="s">
        <v>328</v>
      </c>
      <c r="C237" t="s">
        <v>463</v>
      </c>
      <c r="D237" s="40" t="s">
        <v>2415</v>
      </c>
      <c r="E237" s="58"/>
      <c r="F237" s="58"/>
      <c r="J237" s="59">
        <v>2336.9279999999999</v>
      </c>
      <c r="K237" s="59"/>
      <c r="L237" s="57">
        <v>39869</v>
      </c>
      <c r="M237" s="57"/>
      <c r="N237" s="57"/>
      <c r="O237" s="65" t="s">
        <v>2645</v>
      </c>
      <c r="P237" s="66" t="s">
        <v>2646</v>
      </c>
      <c r="Q237" s="56">
        <v>2290.4459999999999</v>
      </c>
      <c r="R237" s="56"/>
      <c r="S237" s="57">
        <v>40238</v>
      </c>
      <c r="T237" s="57"/>
      <c r="U237" s="57"/>
      <c r="V237" s="56" t="s">
        <v>2645</v>
      </c>
      <c r="W237" s="56" t="s">
        <v>2646</v>
      </c>
      <c r="X237" s="56">
        <v>2555.0349999999999</v>
      </c>
      <c r="Y237" s="56"/>
      <c r="Z237" s="57">
        <v>40599</v>
      </c>
      <c r="AA237" s="57"/>
      <c r="AB237" s="57"/>
      <c r="AC237" s="56" t="s">
        <v>2645</v>
      </c>
      <c r="AD237" s="56" t="s">
        <v>2646</v>
      </c>
      <c r="AE237" s="56">
        <v>2666.2359999999999</v>
      </c>
      <c r="AF237" s="56"/>
      <c r="AG237" s="57">
        <v>40966</v>
      </c>
      <c r="AH237" s="57"/>
      <c r="AI237" s="57"/>
      <c r="AJ237" s="56" t="s">
        <v>2645</v>
      </c>
      <c r="AK237" s="56" t="s">
        <v>2646</v>
      </c>
      <c r="AL237" s="56">
        <v>2853.9259999999999</v>
      </c>
      <c r="AM237" s="56"/>
      <c r="AN237" s="57">
        <v>41331</v>
      </c>
      <c r="AO237" s="57"/>
      <c r="AP237" s="57"/>
      <c r="AQ237" s="56" t="s">
        <v>2645</v>
      </c>
      <c r="AR237" s="56" t="s">
        <v>2646</v>
      </c>
      <c r="AS237" s="56">
        <v>2878.9360000000001</v>
      </c>
      <c r="AT237" s="56"/>
      <c r="AU237" s="57">
        <v>41696</v>
      </c>
      <c r="AV237" s="57"/>
      <c r="AW237" s="57"/>
      <c r="AX237" s="56" t="s">
        <v>2645</v>
      </c>
      <c r="AY237" s="56" t="s">
        <v>2646</v>
      </c>
      <c r="AZ237" s="56">
        <v>3011.328</v>
      </c>
      <c r="BA237" s="56"/>
      <c r="BB237" s="57">
        <v>42059</v>
      </c>
      <c r="BC237" s="57"/>
      <c r="BD237" s="57"/>
      <c r="BE237" s="56" t="s">
        <v>2645</v>
      </c>
      <c r="BF237" s="56" t="s">
        <v>2646</v>
      </c>
      <c r="BG237" s="56">
        <v>3159</v>
      </c>
      <c r="BH237" s="56"/>
      <c r="BI237" s="57">
        <v>42425</v>
      </c>
      <c r="BJ237" s="57"/>
      <c r="BK237" s="57"/>
      <c r="BL237" s="56" t="s">
        <v>2645</v>
      </c>
      <c r="BM237" s="56" t="s">
        <v>2646</v>
      </c>
      <c r="BN237" s="56">
        <v>3302</v>
      </c>
      <c r="BO237" s="56"/>
      <c r="BP237" s="57">
        <v>42787</v>
      </c>
      <c r="BQ237" s="57"/>
      <c r="BR237" s="57"/>
      <c r="BS237" s="56" t="s">
        <v>2645</v>
      </c>
      <c r="BT237" s="56" t="s">
        <v>2646</v>
      </c>
      <c r="BU237" s="56">
        <v>3357</v>
      </c>
      <c r="BV237" s="56"/>
      <c r="BW237" s="57">
        <v>43100</v>
      </c>
      <c r="BX237" s="57"/>
      <c r="BY237" s="57"/>
      <c r="BZ237" s="56"/>
      <c r="CA237" s="80" t="s">
        <v>2834</v>
      </c>
    </row>
    <row r="238" spans="1:86" x14ac:dyDescent="0.25">
      <c r="A238">
        <v>8060</v>
      </c>
      <c r="B238" t="s">
        <v>330</v>
      </c>
      <c r="C238" t="s">
        <v>463</v>
      </c>
      <c r="D238" s="40" t="s">
        <v>2415</v>
      </c>
      <c r="E238" s="58"/>
      <c r="F238" s="58"/>
      <c r="J238" s="59">
        <v>626.97199999999998</v>
      </c>
      <c r="K238" s="59"/>
      <c r="L238" s="57">
        <v>39870</v>
      </c>
      <c r="M238" s="57"/>
      <c r="N238" s="57"/>
      <c r="O238" s="65" t="s">
        <v>2647</v>
      </c>
      <c r="P238" s="66" t="s">
        <v>2648</v>
      </c>
      <c r="Q238" s="56">
        <v>633.29200000000003</v>
      </c>
      <c r="R238" s="56"/>
      <c r="S238" s="57">
        <v>40233</v>
      </c>
      <c r="T238" s="57"/>
      <c r="U238" s="57"/>
      <c r="V238" s="56" t="s">
        <v>2647</v>
      </c>
      <c r="W238" s="56" t="s">
        <v>2648</v>
      </c>
      <c r="X238" s="56">
        <v>660.18600000000004</v>
      </c>
      <c r="Y238" s="56"/>
      <c r="Z238" s="57">
        <v>40597</v>
      </c>
      <c r="AA238" s="57"/>
      <c r="AB238" s="57"/>
      <c r="AC238" s="56" t="s">
        <v>2647</v>
      </c>
      <c r="AD238" s="56" t="s">
        <v>2648</v>
      </c>
      <c r="AE238" s="56">
        <v>687.29100000000005</v>
      </c>
      <c r="AF238" s="56"/>
      <c r="AG238" s="57">
        <v>40966</v>
      </c>
      <c r="AH238" s="57"/>
      <c r="AI238" s="57"/>
      <c r="AJ238" s="56" t="s">
        <v>2647</v>
      </c>
      <c r="AK238" s="56" t="s">
        <v>2648</v>
      </c>
      <c r="AL238" s="56">
        <v>750.68499999999995</v>
      </c>
      <c r="AM238" s="56"/>
      <c r="AN238" s="57">
        <v>41330</v>
      </c>
      <c r="AO238" s="57"/>
      <c r="AP238" s="57"/>
      <c r="AQ238" s="56" t="s">
        <v>2647</v>
      </c>
      <c r="AR238" s="56" t="s">
        <v>2648</v>
      </c>
      <c r="AS238" s="56">
        <v>761.89300000000003</v>
      </c>
      <c r="AT238" s="56"/>
      <c r="AU238" s="57">
        <v>41699</v>
      </c>
      <c r="AV238" s="57"/>
      <c r="AW238" s="57"/>
      <c r="AX238" s="56" t="s">
        <v>2647</v>
      </c>
      <c r="AY238" s="56" t="s">
        <v>2648</v>
      </c>
      <c r="AZ238" s="56">
        <v>779.90300000000002</v>
      </c>
      <c r="BA238" s="56"/>
      <c r="BB238" s="57">
        <v>42061</v>
      </c>
      <c r="BC238" s="57"/>
      <c r="BD238" s="57"/>
      <c r="BE238" s="56" t="s">
        <v>2647</v>
      </c>
      <c r="BF238" s="56" t="s">
        <v>2648</v>
      </c>
      <c r="BG238" s="56">
        <v>814.20399999999995</v>
      </c>
      <c r="BH238" s="56"/>
      <c r="BI238" s="57">
        <v>42423</v>
      </c>
      <c r="BJ238" s="57"/>
      <c r="BK238" s="57"/>
      <c r="BL238" s="56" t="s">
        <v>2647</v>
      </c>
      <c r="BM238" s="56" t="s">
        <v>2648</v>
      </c>
      <c r="BN238" s="56">
        <v>819.875</v>
      </c>
      <c r="BO238" s="56"/>
      <c r="BP238" s="57">
        <v>42788</v>
      </c>
      <c r="BQ238" s="57"/>
      <c r="BR238" s="57"/>
      <c r="BS238" s="56" t="s">
        <v>2647</v>
      </c>
      <c r="BT238" s="56" t="s">
        <v>2648</v>
      </c>
      <c r="BU238" s="56">
        <v>809.52499999999998</v>
      </c>
      <c r="BV238" s="56"/>
      <c r="BW238" s="57">
        <v>43100</v>
      </c>
      <c r="BX238" s="57"/>
      <c r="BY238" s="57"/>
      <c r="BZ238" s="56"/>
      <c r="CA238" s="80" t="s">
        <v>2834</v>
      </c>
    </row>
    <row r="239" spans="1:86" x14ac:dyDescent="0.25">
      <c r="A239">
        <v>9777</v>
      </c>
      <c r="B239" t="s">
        <v>331</v>
      </c>
      <c r="C239" t="s">
        <v>463</v>
      </c>
      <c r="D239" s="40" t="s">
        <v>2413</v>
      </c>
      <c r="E239" s="58">
        <v>50</v>
      </c>
      <c r="F239" s="58"/>
      <c r="G239" s="40">
        <v>200</v>
      </c>
      <c r="H239" s="67" t="s">
        <v>2649</v>
      </c>
      <c r="J239" s="59"/>
      <c r="K239" s="59"/>
      <c r="L239" s="57"/>
      <c r="M239" s="57"/>
      <c r="N239" s="57"/>
      <c r="O239" s="60"/>
      <c r="P239" s="61"/>
      <c r="Q239" s="56"/>
      <c r="R239" s="56"/>
      <c r="S239" s="57"/>
      <c r="T239" s="57"/>
      <c r="U239" s="57"/>
      <c r="V239" s="56"/>
      <c r="W239" s="56"/>
      <c r="X239" s="56"/>
      <c r="Y239" s="56"/>
      <c r="Z239" s="57"/>
      <c r="AA239" s="57"/>
      <c r="AB239" s="57"/>
      <c r="AC239" s="56"/>
      <c r="AD239" s="56"/>
      <c r="AE239" s="56"/>
      <c r="AF239" s="56"/>
      <c r="AG239" s="57"/>
      <c r="AH239" s="57"/>
      <c r="AI239" s="57"/>
      <c r="AJ239" s="56"/>
      <c r="AK239" s="56"/>
      <c r="AL239" s="56"/>
      <c r="AM239" s="56"/>
      <c r="AN239" s="57"/>
      <c r="AO239" s="57"/>
      <c r="AP239" s="57"/>
      <c r="AQ239" s="56"/>
      <c r="AR239" s="56"/>
      <c r="AS239" s="56"/>
      <c r="AT239" s="56"/>
      <c r="AU239" s="57"/>
      <c r="AV239" s="57"/>
      <c r="AW239" s="57"/>
      <c r="AX239" s="56"/>
      <c r="AY239" s="56"/>
      <c r="AZ239" s="56"/>
      <c r="BA239" s="56"/>
      <c r="BB239" s="57"/>
      <c r="BC239" s="57"/>
      <c r="BD239" s="57"/>
      <c r="BE239" s="56"/>
      <c r="BF239" s="56"/>
      <c r="BG239" s="56"/>
      <c r="BH239" s="56"/>
      <c r="BI239" s="57"/>
      <c r="BJ239" s="57"/>
      <c r="BK239" s="57"/>
      <c r="BL239" s="56"/>
      <c r="BM239" s="56"/>
      <c r="BN239" s="56"/>
      <c r="BO239" s="56"/>
      <c r="BP239" s="57"/>
      <c r="BQ239" s="57"/>
      <c r="BR239" s="57"/>
      <c r="BS239" s="56"/>
      <c r="BT239" s="56"/>
      <c r="BU239" s="56">
        <v>206.52603099999999</v>
      </c>
      <c r="BV239" s="56"/>
      <c r="BW239" s="57">
        <v>43100</v>
      </c>
      <c r="BX239" s="57"/>
      <c r="BY239" s="57"/>
      <c r="BZ239" s="56"/>
      <c r="CA239" s="80" t="s">
        <v>3550</v>
      </c>
    </row>
    <row r="240" spans="1:86" x14ac:dyDescent="0.25">
      <c r="A240">
        <v>1014</v>
      </c>
      <c r="B240" t="s">
        <v>332</v>
      </c>
      <c r="C240" t="s">
        <v>463</v>
      </c>
      <c r="D240" s="40" t="s">
        <v>2413</v>
      </c>
      <c r="E240" s="58">
        <v>50</v>
      </c>
      <c r="F240" s="58"/>
      <c r="G240" s="67">
        <v>150</v>
      </c>
      <c r="H240" s="67" t="s">
        <v>2650</v>
      </c>
      <c r="I240" s="67"/>
      <c r="J240" s="71"/>
      <c r="K240" s="71"/>
      <c r="L240" s="72"/>
      <c r="M240" s="72"/>
      <c r="N240" s="72"/>
      <c r="O240" s="73"/>
      <c r="P240" s="74"/>
      <c r="Q240" s="56"/>
      <c r="R240" s="56"/>
      <c r="S240" s="57"/>
      <c r="T240" s="57"/>
      <c r="U240" s="57"/>
      <c r="V240" s="56"/>
      <c r="W240" s="56"/>
      <c r="X240" s="56"/>
      <c r="Y240" s="56"/>
      <c r="Z240" s="57"/>
      <c r="AA240" s="57"/>
      <c r="AB240" s="57"/>
      <c r="AC240" s="56"/>
      <c r="AD240" s="56"/>
      <c r="AE240" s="56"/>
      <c r="AF240" s="56"/>
      <c r="AG240" s="57"/>
      <c r="AH240" s="57"/>
      <c r="AI240" s="57"/>
      <c r="AJ240" s="56"/>
      <c r="AK240" s="56"/>
      <c r="AL240" s="56"/>
      <c r="AM240" s="56"/>
      <c r="AN240" s="57"/>
      <c r="AO240" s="57"/>
      <c r="AP240" s="57"/>
      <c r="AQ240" s="56"/>
      <c r="AR240" s="56"/>
      <c r="AS240" s="56"/>
      <c r="AT240" s="56"/>
      <c r="AU240" s="57"/>
      <c r="AV240" s="57"/>
      <c r="AW240" s="57"/>
      <c r="AX240" s="56"/>
      <c r="AY240" s="56"/>
      <c r="AZ240" s="56"/>
      <c r="BA240" s="56"/>
      <c r="BB240" s="57"/>
      <c r="BC240" s="57"/>
      <c r="BD240" s="57"/>
      <c r="BE240" s="56"/>
      <c r="BF240" s="56"/>
      <c r="BG240" s="56"/>
      <c r="BH240" s="56"/>
      <c r="BI240" s="57"/>
      <c r="BJ240" s="57"/>
      <c r="BK240" s="57"/>
      <c r="BL240" s="56"/>
      <c r="BM240" s="56"/>
      <c r="BN240" s="56">
        <v>200</v>
      </c>
      <c r="BO240" s="56"/>
      <c r="BP240" s="57">
        <v>42735</v>
      </c>
      <c r="BQ240" s="82" t="s">
        <v>2415</v>
      </c>
      <c r="BR240" s="57"/>
      <c r="BS240" s="56"/>
      <c r="BT240" s="80" t="s">
        <v>2735</v>
      </c>
      <c r="BU240" s="56"/>
      <c r="BV240" s="56"/>
      <c r="BW240" s="57"/>
      <c r="BX240" s="57"/>
      <c r="BY240" s="57"/>
      <c r="BZ240" s="56"/>
      <c r="CA240" s="56"/>
    </row>
    <row r="241" spans="1:81" x14ac:dyDescent="0.25">
      <c r="A241">
        <v>8329</v>
      </c>
      <c r="B241" t="s">
        <v>334</v>
      </c>
      <c r="C241" t="s">
        <v>463</v>
      </c>
      <c r="D241" s="40" t="s">
        <v>2415</v>
      </c>
      <c r="E241" s="58"/>
      <c r="F241" s="58"/>
      <c r="J241" s="71"/>
      <c r="K241" s="71"/>
      <c r="L241" s="72"/>
      <c r="M241" s="72"/>
      <c r="N241" s="72"/>
      <c r="O241" s="73"/>
      <c r="P241" s="74"/>
      <c r="Q241" s="56"/>
      <c r="R241" s="56"/>
      <c r="S241" s="57"/>
      <c r="T241" s="57"/>
      <c r="U241" s="57"/>
      <c r="V241" s="56"/>
      <c r="W241" s="56"/>
      <c r="X241" s="56"/>
      <c r="Y241" s="56"/>
      <c r="Z241" s="57"/>
      <c r="AA241" s="57"/>
      <c r="AB241" s="57"/>
      <c r="AC241" s="56"/>
      <c r="AD241" s="56"/>
      <c r="AE241" s="56"/>
      <c r="AF241" s="56"/>
      <c r="AG241" s="57"/>
      <c r="AH241" s="57"/>
      <c r="AI241" s="57"/>
      <c r="AJ241" s="56"/>
      <c r="AK241" s="56"/>
      <c r="AL241" s="56"/>
      <c r="AM241" s="56"/>
      <c r="AN241" s="57"/>
      <c r="AO241" s="57"/>
      <c r="AP241" s="57"/>
      <c r="AQ241" s="56"/>
      <c r="AR241" s="56"/>
      <c r="AS241" s="56"/>
      <c r="AT241" s="56"/>
      <c r="AU241" s="57"/>
      <c r="AV241" s="57"/>
      <c r="AW241" s="57"/>
      <c r="AX241" s="56"/>
      <c r="AY241" s="56"/>
      <c r="AZ241" s="56">
        <v>67.126999999999995</v>
      </c>
      <c r="BA241" s="56"/>
      <c r="BB241" s="57">
        <v>42228</v>
      </c>
      <c r="BC241" s="57"/>
      <c r="BD241" s="57"/>
      <c r="BE241" s="56" t="s">
        <v>1179</v>
      </c>
      <c r="BF241" s="56" t="s">
        <v>2651</v>
      </c>
      <c r="BG241" s="56">
        <v>100.33499999999999</v>
      </c>
      <c r="BH241" s="56"/>
      <c r="BI241" s="57">
        <v>42503</v>
      </c>
      <c r="BJ241" s="57"/>
      <c r="BK241" s="57"/>
      <c r="BL241" s="56" t="s">
        <v>1179</v>
      </c>
      <c r="BM241" s="56" t="s">
        <v>2651</v>
      </c>
      <c r="BN241" s="56">
        <v>114.1</v>
      </c>
      <c r="BO241" s="56"/>
      <c r="BP241" s="57">
        <v>42810</v>
      </c>
      <c r="BQ241" s="57"/>
      <c r="BR241" s="57"/>
      <c r="BS241" s="56" t="s">
        <v>1179</v>
      </c>
      <c r="BT241" s="56" t="s">
        <v>2651</v>
      </c>
      <c r="BU241" s="56">
        <v>121.151</v>
      </c>
      <c r="BV241" s="56"/>
      <c r="BW241" s="57">
        <v>43100</v>
      </c>
      <c r="BX241" s="57"/>
      <c r="BY241" s="57"/>
      <c r="BZ241" s="56"/>
      <c r="CA241" s="80" t="s">
        <v>2834</v>
      </c>
    </row>
    <row r="242" spans="1:81" x14ac:dyDescent="0.25">
      <c r="A242">
        <v>8116</v>
      </c>
      <c r="B242" t="s">
        <v>2652</v>
      </c>
      <c r="C242" t="s">
        <v>463</v>
      </c>
      <c r="D242" s="62" t="s">
        <v>2415</v>
      </c>
      <c r="J242" s="71">
        <v>56.185000000000002</v>
      </c>
      <c r="K242" s="71"/>
      <c r="L242" s="57">
        <v>39882</v>
      </c>
      <c r="M242" s="72"/>
      <c r="N242" s="72"/>
      <c r="O242" s="73"/>
      <c r="P242" s="75" t="s">
        <v>2417</v>
      </c>
      <c r="Q242" s="56">
        <v>60.911999999999999</v>
      </c>
      <c r="R242" s="56"/>
      <c r="S242" s="57">
        <v>40247</v>
      </c>
      <c r="T242" s="57"/>
      <c r="U242" s="57"/>
      <c r="V242" s="56"/>
      <c r="W242" s="56" t="s">
        <v>2417</v>
      </c>
      <c r="X242" s="56">
        <v>64.885000000000005</v>
      </c>
      <c r="Y242" s="56"/>
      <c r="Z242" s="57">
        <v>40616</v>
      </c>
      <c r="AA242" s="57"/>
      <c r="AB242" s="57"/>
      <c r="AC242" s="56"/>
      <c r="AD242" s="56" t="s">
        <v>2417</v>
      </c>
      <c r="AE242" s="56">
        <v>65.069999999999993</v>
      </c>
      <c r="AF242" s="56"/>
      <c r="AG242" s="57">
        <v>40981</v>
      </c>
      <c r="AH242" s="57"/>
      <c r="AI242" s="57"/>
      <c r="AJ242" s="56"/>
      <c r="AK242" s="56" t="s">
        <v>2417</v>
      </c>
      <c r="AL242" s="56">
        <v>70.563000000000002</v>
      </c>
      <c r="AM242" s="56"/>
      <c r="AN242" s="57">
        <v>41346</v>
      </c>
      <c r="AO242" s="57"/>
      <c r="AP242" s="57"/>
      <c r="AQ242" s="56"/>
      <c r="AR242" s="56" t="s">
        <v>2417</v>
      </c>
      <c r="AS242" s="56">
        <v>69.072999999999993</v>
      </c>
      <c r="AT242" s="56"/>
      <c r="AU242" s="57">
        <v>41710</v>
      </c>
      <c r="AV242" s="57"/>
      <c r="AW242" s="57"/>
      <c r="AX242" s="56"/>
      <c r="AY242" s="56" t="s">
        <v>2417</v>
      </c>
      <c r="AZ242" s="56">
        <v>72.465000000000003</v>
      </c>
      <c r="BA242" s="56"/>
      <c r="BB242" s="57">
        <v>42074</v>
      </c>
      <c r="BC242" s="57"/>
      <c r="BD242" s="57"/>
      <c r="BE242" s="56"/>
      <c r="BF242" s="56" t="s">
        <v>2417</v>
      </c>
      <c r="BG242" s="56">
        <v>77.024000000000001</v>
      </c>
      <c r="BH242" s="56"/>
      <c r="BI242" s="57">
        <v>42440</v>
      </c>
      <c r="BJ242" s="57"/>
      <c r="BK242" s="57"/>
      <c r="BL242" s="56"/>
      <c r="BM242" s="56" t="s">
        <v>2417</v>
      </c>
      <c r="BN242" s="56">
        <v>79.088999999999999</v>
      </c>
      <c r="BO242" s="56"/>
      <c r="BP242" s="57">
        <v>42804</v>
      </c>
      <c r="BQ242" s="57"/>
      <c r="BR242" s="57"/>
      <c r="BS242" s="56"/>
      <c r="BT242" s="56" t="s">
        <v>2417</v>
      </c>
      <c r="BU242" s="56">
        <v>82.234999999999999</v>
      </c>
      <c r="BV242" s="56"/>
      <c r="BW242" s="57">
        <v>43100</v>
      </c>
      <c r="BX242" s="57"/>
      <c r="BY242" s="57"/>
      <c r="BZ242" s="56"/>
      <c r="CA242" s="80" t="s">
        <v>2834</v>
      </c>
    </row>
    <row r="243" spans="1:81" x14ac:dyDescent="0.25">
      <c r="A243">
        <v>1055</v>
      </c>
      <c r="B243" t="s">
        <v>337</v>
      </c>
      <c r="C243" t="s">
        <v>463</v>
      </c>
      <c r="J243" s="71"/>
      <c r="K243" s="71"/>
      <c r="L243" s="72"/>
      <c r="M243" s="72"/>
      <c r="N243" s="72"/>
      <c r="O243" s="73"/>
      <c r="P243" s="74"/>
      <c r="Q243" s="56"/>
      <c r="R243" s="56"/>
      <c r="S243" s="57"/>
      <c r="T243" s="57"/>
      <c r="U243" s="57"/>
      <c r="V243" s="56"/>
      <c r="W243" s="56"/>
      <c r="X243" s="56"/>
      <c r="Y243" s="56"/>
      <c r="Z243" s="57"/>
      <c r="AA243" s="57"/>
      <c r="AB243" s="57"/>
      <c r="AC243" s="56"/>
      <c r="AD243" s="56"/>
      <c r="AE243" s="56"/>
      <c r="AF243" s="56"/>
      <c r="AG243" s="57"/>
      <c r="AH243" s="57"/>
      <c r="AI243" s="57"/>
      <c r="AJ243" s="56"/>
      <c r="AK243" s="56"/>
      <c r="AL243" s="56"/>
      <c r="AM243" s="56"/>
      <c r="AN243" s="57"/>
      <c r="AO243" s="57"/>
      <c r="AP243" s="57"/>
      <c r="AQ243" s="56"/>
      <c r="AR243" s="56"/>
      <c r="AS243" s="56"/>
      <c r="AT243" s="56"/>
      <c r="AU243" s="57"/>
      <c r="AV243" s="57"/>
      <c r="AW243" s="57"/>
      <c r="AX243" s="56"/>
      <c r="AY243" s="56"/>
      <c r="AZ243" s="56"/>
      <c r="BA243" s="56"/>
      <c r="BB243" s="57"/>
      <c r="BC243" s="57"/>
      <c r="BD243" s="57"/>
      <c r="BE243" s="56"/>
      <c r="BF243" s="56"/>
      <c r="BG243" s="56"/>
      <c r="BH243" s="56"/>
      <c r="BI243" s="57"/>
      <c r="BJ243" s="57"/>
      <c r="BK243" s="57"/>
      <c r="BL243" s="56"/>
      <c r="BM243" s="56"/>
      <c r="BN243" s="56"/>
      <c r="BO243" s="56"/>
      <c r="BP243" s="57"/>
      <c r="BQ243" s="57"/>
      <c r="BR243" s="57"/>
      <c r="BS243" s="56"/>
      <c r="BT243" s="56"/>
      <c r="BU243" s="56">
        <v>161.226</v>
      </c>
      <c r="BV243" s="56"/>
      <c r="BW243" s="57">
        <v>43100</v>
      </c>
      <c r="BX243" s="57"/>
      <c r="BY243" s="57"/>
      <c r="BZ243" t="s">
        <v>2865</v>
      </c>
      <c r="CA243" s="80" t="s">
        <v>2864</v>
      </c>
    </row>
    <row r="244" spans="1:81" x14ac:dyDescent="0.25">
      <c r="A244">
        <v>8430</v>
      </c>
      <c r="B244" t="s">
        <v>339</v>
      </c>
      <c r="C244" t="s">
        <v>463</v>
      </c>
      <c r="D244" s="62" t="s">
        <v>2415</v>
      </c>
      <c r="E244" s="58"/>
      <c r="F244" s="58"/>
      <c r="J244" s="71"/>
      <c r="K244" s="71"/>
      <c r="L244" s="72"/>
      <c r="M244" s="72"/>
      <c r="N244" s="72"/>
      <c r="O244" s="73"/>
      <c r="P244" s="75"/>
      <c r="Q244" s="56"/>
      <c r="R244" s="56"/>
      <c r="S244" s="57"/>
      <c r="T244" s="57"/>
      <c r="U244" s="57"/>
      <c r="V244" s="56"/>
      <c r="W244" s="56"/>
      <c r="X244" s="56"/>
      <c r="Y244" s="56"/>
      <c r="Z244" s="57"/>
      <c r="AA244" s="57"/>
      <c r="AB244" s="57"/>
      <c r="AC244" s="56"/>
      <c r="AD244" s="56"/>
      <c r="AE244" s="56"/>
      <c r="AF244" s="56"/>
      <c r="AG244" s="57"/>
      <c r="AH244" s="57"/>
      <c r="AI244" s="57"/>
      <c r="AJ244" s="56"/>
      <c r="AK244" s="56"/>
      <c r="AL244" s="56"/>
      <c r="AM244" s="56"/>
      <c r="AN244" s="57"/>
      <c r="AO244" s="57"/>
      <c r="AP244" s="57"/>
      <c r="AQ244" s="56"/>
      <c r="AR244" s="56"/>
      <c r="AS244" s="56">
        <v>501.1</v>
      </c>
      <c r="AT244" s="56"/>
      <c r="AU244" s="57">
        <v>41690</v>
      </c>
      <c r="AV244" s="57"/>
      <c r="AW244" s="57"/>
      <c r="AX244" s="56" t="s">
        <v>2653</v>
      </c>
      <c r="AY244" s="56" t="s">
        <v>2654</v>
      </c>
      <c r="AZ244" s="56">
        <v>698.9</v>
      </c>
      <c r="BA244" s="56"/>
      <c r="BB244" s="57">
        <v>42055</v>
      </c>
      <c r="BC244" s="57"/>
      <c r="BD244" s="57"/>
      <c r="BE244" s="56" t="s">
        <v>2653</v>
      </c>
      <c r="BF244" s="56" t="s">
        <v>2654</v>
      </c>
      <c r="BG244" s="56">
        <v>258.60000000000002</v>
      </c>
      <c r="BH244" s="56"/>
      <c r="BI244" s="57">
        <v>42420</v>
      </c>
      <c r="BJ244" s="57"/>
      <c r="BK244" s="57"/>
      <c r="BL244" s="56" t="s">
        <v>2653</v>
      </c>
      <c r="BM244" s="56" t="s">
        <v>2654</v>
      </c>
      <c r="BN244" s="56">
        <v>191.73500000000001</v>
      </c>
      <c r="BO244" s="56"/>
      <c r="BP244" s="57">
        <v>42825</v>
      </c>
      <c r="BQ244" s="57"/>
      <c r="BR244" s="57"/>
      <c r="BS244" s="56" t="s">
        <v>2655</v>
      </c>
      <c r="BT244" s="56" t="s">
        <v>2654</v>
      </c>
      <c r="BU244" s="56">
        <v>208.78399999999999</v>
      </c>
      <c r="BV244" s="56"/>
      <c r="BW244" s="57">
        <v>43100</v>
      </c>
      <c r="BX244" s="57"/>
      <c r="BY244" s="57"/>
      <c r="BZ244" s="56"/>
      <c r="CA244" s="56"/>
    </row>
    <row r="245" spans="1:81" x14ac:dyDescent="0.25">
      <c r="A245">
        <v>8485</v>
      </c>
      <c r="B245" t="s">
        <v>340</v>
      </c>
      <c r="C245"/>
      <c r="D245" s="40" t="s">
        <v>2413</v>
      </c>
      <c r="E245" s="58">
        <v>50</v>
      </c>
      <c r="F245" s="58"/>
      <c r="G245" s="40">
        <v>50</v>
      </c>
      <c r="J245" s="71"/>
      <c r="K245" s="71"/>
      <c r="L245" s="72"/>
      <c r="M245" s="72"/>
      <c r="N245" s="72"/>
      <c r="O245" s="73"/>
      <c r="P245" s="74"/>
      <c r="Q245" s="56"/>
      <c r="R245" s="56"/>
      <c r="S245" s="57"/>
      <c r="T245" s="57"/>
      <c r="U245" s="57"/>
      <c r="V245" s="56"/>
      <c r="W245" s="56"/>
      <c r="X245" s="56"/>
      <c r="Y245" s="56"/>
      <c r="Z245" s="57"/>
      <c r="AA245" s="57"/>
      <c r="AB245" s="57"/>
      <c r="AC245" s="56"/>
      <c r="AD245" s="56"/>
      <c r="AE245" s="56"/>
      <c r="AF245" s="56"/>
      <c r="AG245" s="57"/>
      <c r="AH245" s="57"/>
      <c r="AI245" s="57"/>
      <c r="AJ245" s="56"/>
      <c r="AK245" s="56"/>
      <c r="AL245" s="56"/>
      <c r="AM245" s="56"/>
      <c r="AN245" s="57"/>
      <c r="AO245" s="57"/>
      <c r="AP245" s="57"/>
      <c r="AQ245" s="56"/>
      <c r="AR245" s="56"/>
      <c r="AS245" s="56"/>
      <c r="AT245" s="56"/>
      <c r="AU245" s="57"/>
      <c r="AV245" s="57"/>
      <c r="AW245" s="57"/>
      <c r="AX245" s="56"/>
      <c r="AY245" s="56"/>
      <c r="AZ245" s="56"/>
      <c r="BA245" s="56"/>
      <c r="BB245" s="57"/>
      <c r="BC245" s="57"/>
      <c r="BD245" s="57"/>
      <c r="BE245" s="56"/>
      <c r="BF245" s="56"/>
      <c r="BG245" s="56"/>
      <c r="BH245" s="56"/>
      <c r="BI245" s="57"/>
      <c r="BJ245" s="57"/>
      <c r="BK245" s="57"/>
      <c r="BL245" s="56"/>
      <c r="BM245" s="56"/>
      <c r="BN245" s="56"/>
      <c r="BO245" s="56"/>
      <c r="BP245" s="57"/>
      <c r="BQ245" s="57"/>
      <c r="BR245" s="57"/>
      <c r="BS245" s="56"/>
      <c r="BT245" s="56"/>
      <c r="BU245" s="56"/>
      <c r="BV245" s="56">
        <v>3</v>
      </c>
      <c r="BW245" s="57"/>
      <c r="BX245" s="57"/>
      <c r="BY245" s="57"/>
      <c r="BZ245" s="56"/>
      <c r="CA245" s="56"/>
    </row>
    <row r="246" spans="1:81" x14ac:dyDescent="0.25">
      <c r="A246">
        <v>1080</v>
      </c>
      <c r="B246" t="s">
        <v>341</v>
      </c>
      <c r="C246" t="s">
        <v>463</v>
      </c>
      <c r="D246" s="40" t="s">
        <v>2413</v>
      </c>
      <c r="E246" s="58">
        <v>50</v>
      </c>
      <c r="F246" s="58"/>
      <c r="J246" s="71"/>
      <c r="K246" s="71"/>
      <c r="L246" s="57"/>
      <c r="M246" s="72"/>
      <c r="N246" s="72"/>
      <c r="O246" s="73"/>
      <c r="P246" s="74"/>
      <c r="Q246" s="56"/>
      <c r="R246" s="56"/>
      <c r="S246" s="57"/>
      <c r="T246" s="57"/>
      <c r="U246" s="57"/>
      <c r="V246" s="56"/>
      <c r="W246" s="56"/>
      <c r="X246" s="56"/>
      <c r="Y246" s="56"/>
      <c r="Z246" s="57"/>
      <c r="AA246" s="57"/>
      <c r="AB246" s="57"/>
      <c r="AC246" s="56"/>
      <c r="AD246" s="56"/>
      <c r="AE246" s="56"/>
      <c r="AF246" s="56"/>
      <c r="AG246" s="57"/>
      <c r="AH246" s="57"/>
      <c r="AI246" s="57"/>
      <c r="AJ246" s="56"/>
      <c r="AK246" s="56"/>
      <c r="AL246" s="56"/>
      <c r="AM246" s="56"/>
      <c r="AN246" s="57"/>
      <c r="AO246" s="57"/>
      <c r="AP246" s="57"/>
      <c r="AQ246" s="56"/>
      <c r="AR246" s="56"/>
      <c r="AS246" s="56"/>
      <c r="AT246" s="56"/>
      <c r="AU246" s="57"/>
      <c r="AV246" s="57"/>
      <c r="AW246" s="57"/>
      <c r="AX246" s="56"/>
      <c r="AY246" s="56"/>
      <c r="AZ246" s="56"/>
      <c r="BA246" s="56"/>
      <c r="BB246" s="57"/>
      <c r="BC246" s="57"/>
      <c r="BD246" s="57"/>
      <c r="BE246" s="56"/>
      <c r="BF246" s="56"/>
      <c r="BG246" s="56">
        <v>598.48800000000006</v>
      </c>
      <c r="BH246" s="56"/>
      <c r="BI246" s="57">
        <v>42735</v>
      </c>
      <c r="BJ246" s="57"/>
      <c r="BK246" s="57"/>
      <c r="BL246" s="56"/>
      <c r="BM246" s="56" t="s">
        <v>2656</v>
      </c>
      <c r="BN246" s="56">
        <v>636.45000000000005</v>
      </c>
      <c r="BO246" s="56"/>
      <c r="BP246" s="57">
        <v>42955</v>
      </c>
      <c r="BQ246" s="57"/>
      <c r="BR246" s="57"/>
      <c r="BS246" s="56"/>
      <c r="BT246" s="56" t="s">
        <v>2657</v>
      </c>
      <c r="BU246" s="56">
        <v>674.04700000000003</v>
      </c>
      <c r="BV246" s="56"/>
      <c r="BW246" s="57">
        <v>43100</v>
      </c>
      <c r="BX246" s="82" t="s">
        <v>2415</v>
      </c>
      <c r="BY246" s="57"/>
      <c r="BZ246" s="80" t="s">
        <v>2877</v>
      </c>
      <c r="CA246" s="80" t="s">
        <v>2878</v>
      </c>
    </row>
    <row r="247" spans="1:81" x14ac:dyDescent="0.25">
      <c r="A247">
        <v>1094</v>
      </c>
      <c r="B247" t="s">
        <v>342</v>
      </c>
      <c r="C247" t="s">
        <v>463</v>
      </c>
      <c r="D247" s="40" t="s">
        <v>2413</v>
      </c>
      <c r="E247" s="58">
        <v>20</v>
      </c>
      <c r="F247" s="58"/>
      <c r="J247" s="71"/>
      <c r="K247" s="71"/>
      <c r="L247" s="57"/>
      <c r="M247" s="72"/>
      <c r="N247" s="72"/>
      <c r="O247" s="73"/>
      <c r="P247" s="74"/>
      <c r="Q247" s="56"/>
      <c r="R247" s="56"/>
      <c r="S247" s="57"/>
      <c r="T247" s="57"/>
      <c r="U247" s="57"/>
      <c r="V247" s="56"/>
      <c r="W247" s="56"/>
      <c r="X247" s="56"/>
      <c r="Y247" s="56"/>
      <c r="Z247" s="57"/>
      <c r="AA247" s="57"/>
      <c r="AB247" s="57"/>
      <c r="AC247" s="56"/>
      <c r="AD247" s="56"/>
      <c r="AE247" s="56"/>
      <c r="AF247" s="56"/>
      <c r="AG247" s="57"/>
      <c r="AH247" s="57"/>
      <c r="AI247" s="57"/>
      <c r="AJ247" s="56"/>
      <c r="AK247" s="56"/>
      <c r="AL247" s="56"/>
      <c r="AM247" s="56"/>
      <c r="AN247" s="57"/>
      <c r="AO247" s="57"/>
      <c r="AP247" s="57"/>
      <c r="AQ247" s="56"/>
      <c r="AR247" s="56"/>
      <c r="AS247" s="56"/>
      <c r="AT247" s="56"/>
      <c r="AU247" s="57"/>
      <c r="AV247" s="57"/>
      <c r="AW247" s="57"/>
      <c r="AX247" s="56"/>
      <c r="AY247" s="56"/>
      <c r="AZ247" s="56"/>
      <c r="BA247" s="56"/>
      <c r="BB247" s="57"/>
      <c r="BC247" s="57"/>
      <c r="BD247" s="57"/>
      <c r="BE247" s="56"/>
      <c r="BF247" s="56"/>
      <c r="BG247" s="56">
        <v>245.51999999999998</v>
      </c>
      <c r="BH247" s="56"/>
      <c r="BI247" s="57">
        <v>42735</v>
      </c>
      <c r="BJ247" s="57"/>
      <c r="BK247" s="57"/>
      <c r="BL247" s="56"/>
      <c r="BM247" s="56" t="s">
        <v>2446</v>
      </c>
      <c r="BN247" s="56">
        <v>267.88</v>
      </c>
      <c r="BO247" s="56"/>
      <c r="BP247" s="57">
        <v>42955</v>
      </c>
      <c r="BQ247" s="57"/>
      <c r="BR247" s="57"/>
      <c r="BS247" s="56"/>
      <c r="BT247" s="56" t="s">
        <v>2446</v>
      </c>
      <c r="BU247">
        <v>275.88</v>
      </c>
      <c r="BV247" s="56"/>
      <c r="BW247" s="10">
        <v>43100</v>
      </c>
      <c r="BX247" s="82" t="s">
        <v>2415</v>
      </c>
      <c r="BY247" s="57"/>
      <c r="BZ247" t="s">
        <v>3345</v>
      </c>
      <c r="CA247" s="80" t="s">
        <v>3350</v>
      </c>
    </row>
    <row r="248" spans="1:81" x14ac:dyDescent="0.25">
      <c r="A248">
        <v>8118</v>
      </c>
      <c r="B248" t="s">
        <v>344</v>
      </c>
      <c r="C248" t="s">
        <v>463</v>
      </c>
      <c r="D248" s="62" t="s">
        <v>2415</v>
      </c>
      <c r="G248" s="9"/>
      <c r="J248" s="71">
        <v>0.99199999999999999</v>
      </c>
      <c r="K248" s="71"/>
      <c r="L248" s="72">
        <v>39883</v>
      </c>
      <c r="M248" s="72"/>
      <c r="N248" s="72"/>
      <c r="O248" s="73"/>
      <c r="P248" s="75" t="s">
        <v>2417</v>
      </c>
      <c r="Q248" s="56">
        <v>0.80800000000000005</v>
      </c>
      <c r="R248" s="56"/>
      <c r="S248" s="57">
        <v>40252</v>
      </c>
      <c r="T248" s="57"/>
      <c r="U248" s="57"/>
      <c r="V248" s="56"/>
      <c r="W248" s="56" t="s">
        <v>2417</v>
      </c>
      <c r="X248" s="56">
        <v>1.0229999999999999</v>
      </c>
      <c r="Y248" s="56"/>
      <c r="Z248" s="57">
        <v>40618</v>
      </c>
      <c r="AA248" s="57"/>
      <c r="AB248" s="57"/>
      <c r="AC248" s="56"/>
      <c r="AD248" s="56" t="s">
        <v>2417</v>
      </c>
      <c r="AE248" s="56">
        <v>1.0189999999999999</v>
      </c>
      <c r="AF248" s="56"/>
      <c r="AG248" s="57">
        <v>40983</v>
      </c>
      <c r="AH248" s="57"/>
      <c r="AI248" s="57"/>
      <c r="AJ248" s="56"/>
      <c r="AK248" s="56" t="s">
        <v>2417</v>
      </c>
      <c r="AL248" s="56">
        <v>0.36199999999999999</v>
      </c>
      <c r="AM248" s="56"/>
      <c r="AN248" s="57">
        <v>41348</v>
      </c>
      <c r="AO248" s="57"/>
      <c r="AP248" s="57"/>
      <c r="AQ248" s="56"/>
      <c r="AR248" s="56" t="s">
        <v>2417</v>
      </c>
      <c r="AS248" s="56">
        <v>0.30099999999999999</v>
      </c>
      <c r="AT248" s="56"/>
      <c r="AU248" s="57">
        <v>41708</v>
      </c>
      <c r="AV248" s="57"/>
      <c r="AW248" s="57"/>
      <c r="AX248" s="56"/>
      <c r="AY248" s="56" t="s">
        <v>2417</v>
      </c>
      <c r="AZ248" s="56">
        <v>0.33600000000000002</v>
      </c>
      <c r="BA248" s="56"/>
      <c r="BB248" s="57">
        <v>42072</v>
      </c>
      <c r="BC248" s="57"/>
      <c r="BD248" s="57"/>
      <c r="BE248" s="56"/>
      <c r="BF248" s="56" t="s">
        <v>2417</v>
      </c>
      <c r="BG248" s="56">
        <v>0.30399999999999999</v>
      </c>
      <c r="BH248" s="56"/>
      <c r="BI248" s="57">
        <v>42443</v>
      </c>
      <c r="BJ248" s="57"/>
      <c r="BK248" s="57"/>
      <c r="BL248" s="56"/>
      <c r="BM248" s="56" t="s">
        <v>2417</v>
      </c>
      <c r="BN248" s="56">
        <v>0.41199999999999998</v>
      </c>
      <c r="BO248" s="56"/>
      <c r="BP248" s="57">
        <v>42810</v>
      </c>
      <c r="BQ248" s="57"/>
      <c r="BR248" s="57"/>
      <c r="BS248" s="56"/>
      <c r="BT248" s="56" t="s">
        <v>2417</v>
      </c>
      <c r="BU248" s="56">
        <v>0.437</v>
      </c>
      <c r="BV248" s="56"/>
      <c r="BW248" s="57">
        <v>43100</v>
      </c>
      <c r="BX248" s="57"/>
      <c r="BY248" s="57"/>
      <c r="BZ248" s="56"/>
      <c r="CA248" s="80" t="s">
        <v>2834</v>
      </c>
    </row>
    <row r="249" spans="1:81" x14ac:dyDescent="0.25">
      <c r="A249">
        <v>8064</v>
      </c>
      <c r="B249" t="s">
        <v>346</v>
      </c>
      <c r="C249" t="s">
        <v>463</v>
      </c>
      <c r="D249" s="40" t="s">
        <v>2415</v>
      </c>
      <c r="E249" s="58"/>
      <c r="F249" s="58"/>
      <c r="G249" s="9"/>
      <c r="J249" s="71"/>
      <c r="K249" s="71"/>
      <c r="L249" s="72"/>
      <c r="M249" s="72"/>
      <c r="N249" s="72"/>
      <c r="O249" s="73"/>
      <c r="P249" s="74"/>
      <c r="Q249" s="56"/>
      <c r="R249" s="56"/>
      <c r="S249" s="57"/>
      <c r="T249" s="57"/>
      <c r="U249" s="57"/>
      <c r="V249" s="56"/>
      <c r="W249" s="56"/>
      <c r="X249" s="56"/>
      <c r="Y249" s="56"/>
      <c r="Z249" s="57"/>
      <c r="AA249" s="57"/>
      <c r="AB249" s="57"/>
      <c r="AC249" s="56"/>
      <c r="AD249" s="56"/>
      <c r="AE249" s="56"/>
      <c r="AF249" s="56"/>
      <c r="AG249" s="57"/>
      <c r="AH249" s="57"/>
      <c r="AI249" s="57"/>
      <c r="AJ249" s="56"/>
      <c r="AK249" s="56"/>
      <c r="AL249" s="56"/>
      <c r="AM249" s="56"/>
      <c r="AN249" s="57"/>
      <c r="AO249" s="57"/>
      <c r="AP249" s="57"/>
      <c r="AQ249" s="56"/>
      <c r="AR249" s="56"/>
      <c r="AS249" s="56"/>
      <c r="AT249" s="56"/>
      <c r="AU249" s="57"/>
      <c r="AV249" s="57"/>
      <c r="AW249" s="57"/>
      <c r="AX249" s="56"/>
      <c r="AY249" s="56"/>
      <c r="AZ249" s="56"/>
      <c r="BA249" s="56"/>
      <c r="BB249" s="57"/>
      <c r="BC249" s="57"/>
      <c r="BD249" s="57"/>
      <c r="BE249" s="56"/>
      <c r="BF249" s="56"/>
      <c r="BG249" s="56">
        <v>240.75179999999997</v>
      </c>
      <c r="BH249" s="56"/>
      <c r="BI249" s="57">
        <v>42634</v>
      </c>
      <c r="BJ249" s="57"/>
      <c r="BK249" s="57"/>
      <c r="BL249" s="56" t="s">
        <v>2658</v>
      </c>
      <c r="BM249" s="56" t="s">
        <v>2659</v>
      </c>
      <c r="BN249" s="56">
        <v>221.12577999999999</v>
      </c>
      <c r="BO249" s="56"/>
      <c r="BP249" s="57">
        <v>42929</v>
      </c>
      <c r="BQ249" s="57"/>
      <c r="BR249" s="57"/>
      <c r="BS249" s="56" t="s">
        <v>2658</v>
      </c>
      <c r="BT249" s="56" t="s">
        <v>2660</v>
      </c>
      <c r="BU249" s="80">
        <v>153.16800000000001</v>
      </c>
      <c r="BV249" s="56"/>
      <c r="BW249" s="57">
        <v>43100</v>
      </c>
      <c r="BX249" s="57"/>
      <c r="BY249" s="57"/>
      <c r="BZ249" s="56"/>
      <c r="CA249" s="80" t="s">
        <v>2866</v>
      </c>
      <c r="CC249"/>
    </row>
    <row r="250" spans="1:81" x14ac:dyDescent="0.25">
      <c r="A250">
        <v>1920</v>
      </c>
      <c r="B250" t="s">
        <v>348</v>
      </c>
      <c r="C250" t="s">
        <v>463</v>
      </c>
      <c r="D250" s="40" t="s">
        <v>2415</v>
      </c>
      <c r="E250" s="58"/>
      <c r="F250" s="58"/>
      <c r="J250" s="71">
        <v>410.31200000000001</v>
      </c>
      <c r="K250" s="71"/>
      <c r="L250" s="57">
        <v>39869</v>
      </c>
      <c r="M250" s="72"/>
      <c r="N250" s="72"/>
      <c r="O250" s="76" t="s">
        <v>2661</v>
      </c>
      <c r="P250" s="77" t="s">
        <v>2662</v>
      </c>
      <c r="Q250" s="56">
        <v>449.37200000000001</v>
      </c>
      <c r="R250" s="56"/>
      <c r="S250" s="57">
        <v>40233</v>
      </c>
      <c r="T250" s="57"/>
      <c r="U250" s="57"/>
      <c r="V250" s="56" t="s">
        <v>2661</v>
      </c>
      <c r="W250" s="56" t="s">
        <v>2662</v>
      </c>
      <c r="X250" s="56">
        <v>460.399</v>
      </c>
      <c r="Y250" s="56"/>
      <c r="Z250" s="57">
        <v>40597</v>
      </c>
      <c r="AA250" s="57"/>
      <c r="AB250" s="57"/>
      <c r="AC250" s="56" t="s">
        <v>2661</v>
      </c>
      <c r="AD250" s="56" t="s">
        <v>2662</v>
      </c>
      <c r="AE250" s="56">
        <v>501.81400000000002</v>
      </c>
      <c r="AF250" s="56"/>
      <c r="AG250" s="57">
        <v>40968</v>
      </c>
      <c r="AH250" s="57"/>
      <c r="AI250" s="57"/>
      <c r="AJ250" s="56" t="s">
        <v>2661</v>
      </c>
      <c r="AK250" s="56" t="s">
        <v>2662</v>
      </c>
      <c r="AL250" s="56">
        <v>559.96600000000001</v>
      </c>
      <c r="AM250" s="56"/>
      <c r="AN250" s="57">
        <v>41332</v>
      </c>
      <c r="AO250" s="57"/>
      <c r="AP250" s="57"/>
      <c r="AQ250" s="56" t="s">
        <v>2661</v>
      </c>
      <c r="AR250" s="56" t="s">
        <v>2662</v>
      </c>
      <c r="AS250" s="56">
        <v>584.10299999999995</v>
      </c>
      <c r="AT250" s="56"/>
      <c r="AU250" s="57">
        <v>41696</v>
      </c>
      <c r="AV250" s="57"/>
      <c r="AW250" s="57"/>
      <c r="AX250" s="56" t="s">
        <v>2661</v>
      </c>
      <c r="AY250" s="56" t="s">
        <v>2662</v>
      </c>
      <c r="AZ250" s="56">
        <v>597.49900000000002</v>
      </c>
      <c r="BA250" s="56"/>
      <c r="BB250" s="57">
        <v>42060</v>
      </c>
      <c r="BC250" s="57"/>
      <c r="BD250" s="57"/>
      <c r="BE250" s="56" t="s">
        <v>2661</v>
      </c>
      <c r="BF250" s="56" t="s">
        <v>2662</v>
      </c>
      <c r="BG250" s="56">
        <v>588.36800000000005</v>
      </c>
      <c r="BH250" s="56"/>
      <c r="BI250" s="57">
        <v>42424</v>
      </c>
      <c r="BJ250" s="57"/>
      <c r="BK250" s="57"/>
      <c r="BL250" s="56" t="s">
        <v>2661</v>
      </c>
      <c r="BM250" s="56" t="s">
        <v>2662</v>
      </c>
      <c r="BN250" s="56">
        <v>609.37</v>
      </c>
      <c r="BO250" s="56"/>
      <c r="BP250" s="57">
        <v>42789</v>
      </c>
      <c r="BQ250" s="57"/>
      <c r="BR250" s="57"/>
      <c r="BS250" s="56" t="s">
        <v>2661</v>
      </c>
      <c r="BT250" s="56" t="s">
        <v>2662</v>
      </c>
      <c r="BU250" s="56">
        <v>666.89</v>
      </c>
      <c r="BV250" s="56"/>
      <c r="BW250" s="57">
        <v>43100</v>
      </c>
      <c r="BX250" s="57"/>
      <c r="BY250" s="57"/>
      <c r="BZ250" s="56"/>
      <c r="CA250" s="80" t="s">
        <v>2834</v>
      </c>
      <c r="CC250"/>
    </row>
    <row r="251" spans="1:81" x14ac:dyDescent="0.25">
      <c r="A251">
        <v>1102</v>
      </c>
      <c r="B251" t="s">
        <v>349</v>
      </c>
      <c r="C251" t="s">
        <v>463</v>
      </c>
      <c r="D251" s="40" t="s">
        <v>2413</v>
      </c>
      <c r="E251" s="58">
        <v>10</v>
      </c>
      <c r="F251" s="58"/>
      <c r="J251" s="59"/>
      <c r="K251" s="59"/>
      <c r="L251" s="57"/>
      <c r="M251" s="57"/>
      <c r="N251" s="57"/>
      <c r="O251" s="60"/>
      <c r="P251" s="61"/>
      <c r="Q251" s="56"/>
      <c r="R251" s="56"/>
      <c r="S251" s="57"/>
      <c r="T251" s="57"/>
      <c r="U251" s="57"/>
      <c r="V251" s="56"/>
      <c r="W251" s="56"/>
      <c r="X251" s="56"/>
      <c r="Y251" s="56"/>
      <c r="Z251" s="57"/>
      <c r="AA251" s="57"/>
      <c r="AB251" s="57"/>
      <c r="AC251" s="56"/>
      <c r="AD251" s="56"/>
      <c r="AE251" s="56"/>
      <c r="AF251" s="56"/>
      <c r="AG251" s="57"/>
      <c r="AH251" s="57"/>
      <c r="AI251" s="57"/>
      <c r="AJ251" s="56"/>
      <c r="AK251" s="56"/>
      <c r="AL251" s="56"/>
      <c r="AM251" s="56"/>
      <c r="AN251" s="57"/>
      <c r="AO251" s="57"/>
      <c r="AP251" s="57"/>
      <c r="AQ251" s="56"/>
      <c r="AR251" s="56"/>
      <c r="AS251" s="56"/>
      <c r="AT251" s="56"/>
      <c r="AU251" s="57"/>
      <c r="AV251" s="57"/>
      <c r="AW251" s="57"/>
      <c r="AX251" s="56"/>
      <c r="AY251" s="56"/>
      <c r="AZ251" s="56"/>
      <c r="BA251" s="56"/>
      <c r="BB251" s="57"/>
      <c r="BC251" s="57"/>
      <c r="BD251" s="57"/>
      <c r="BE251" s="56"/>
      <c r="BF251" s="56"/>
      <c r="BG251" s="56">
        <v>211.7</v>
      </c>
      <c r="BH251" s="56"/>
      <c r="BI251" s="57">
        <v>42735</v>
      </c>
      <c r="BJ251" s="57"/>
      <c r="BK251" s="57"/>
      <c r="BL251" s="56"/>
      <c r="BM251" s="56" t="s">
        <v>2446</v>
      </c>
      <c r="BN251" s="56">
        <v>247.6</v>
      </c>
      <c r="BO251" s="56"/>
      <c r="BP251" s="57">
        <v>42955</v>
      </c>
      <c r="BQ251" s="57"/>
      <c r="BR251" s="57"/>
      <c r="BS251" s="56"/>
      <c r="BT251" s="56" t="s">
        <v>2446</v>
      </c>
      <c r="BU251" s="56">
        <v>271.8</v>
      </c>
      <c r="BV251" s="56"/>
      <c r="BW251" s="57">
        <v>43100</v>
      </c>
      <c r="BX251" s="82" t="s">
        <v>2415</v>
      </c>
      <c r="BY251" s="57"/>
      <c r="BZ251" t="s">
        <v>2884</v>
      </c>
      <c r="CA251" s="80" t="s">
        <v>2735</v>
      </c>
    </row>
    <row r="252" spans="1:81" x14ac:dyDescent="0.25">
      <c r="A252">
        <v>1106</v>
      </c>
      <c r="B252" t="s">
        <v>350</v>
      </c>
      <c r="C252" t="s">
        <v>463</v>
      </c>
      <c r="D252" s="40" t="s">
        <v>2413</v>
      </c>
      <c r="E252" s="58">
        <v>20</v>
      </c>
      <c r="F252" s="58"/>
      <c r="J252" s="59"/>
      <c r="K252" s="59"/>
      <c r="L252" s="57"/>
      <c r="M252" s="57"/>
      <c r="N252" s="57"/>
      <c r="O252" s="60"/>
      <c r="P252" s="61"/>
      <c r="Q252" s="56"/>
      <c r="R252" s="56"/>
      <c r="S252" s="57"/>
      <c r="T252" s="57"/>
      <c r="U252" s="57"/>
      <c r="V252" s="56"/>
      <c r="W252" s="56"/>
      <c r="X252" s="56"/>
      <c r="Y252" s="56"/>
      <c r="Z252" s="57"/>
      <c r="AA252" s="57"/>
      <c r="AB252" s="57"/>
      <c r="AC252" s="56"/>
      <c r="AD252" s="56"/>
      <c r="AE252" s="56"/>
      <c r="AF252" s="56"/>
      <c r="AG252" s="57"/>
      <c r="AH252" s="57"/>
      <c r="AI252" s="57"/>
      <c r="AJ252" s="56"/>
      <c r="AK252" s="56"/>
      <c r="AL252" s="56"/>
      <c r="AM252" s="56"/>
      <c r="AN252" s="57"/>
      <c r="AO252" s="57"/>
      <c r="AP252" s="57"/>
      <c r="AQ252" s="56"/>
      <c r="AR252" s="56"/>
      <c r="AS252" s="56"/>
      <c r="AT252" s="56"/>
      <c r="AU252" s="57"/>
      <c r="AV252" s="57"/>
      <c r="AW252" s="57"/>
      <c r="AX252" s="56"/>
      <c r="AY252" s="56"/>
      <c r="AZ252" s="56"/>
      <c r="BA252" s="56"/>
      <c r="BB252" s="57"/>
      <c r="BC252" s="57"/>
      <c r="BD252" s="57"/>
      <c r="BE252" s="56"/>
      <c r="BF252" s="56"/>
      <c r="BG252" s="56">
        <v>836.22500000000002</v>
      </c>
      <c r="BH252" s="56"/>
      <c r="BI252" s="57">
        <v>42590</v>
      </c>
      <c r="BJ252" s="57"/>
      <c r="BK252" s="57"/>
      <c r="BL252" s="56"/>
      <c r="BM252" s="56" t="s">
        <v>2446</v>
      </c>
      <c r="BN252" s="56">
        <v>686.58399999999995</v>
      </c>
      <c r="BO252" s="56"/>
      <c r="BP252" s="57">
        <v>42955</v>
      </c>
      <c r="BQ252" s="57"/>
      <c r="BR252" s="57"/>
      <c r="BS252" s="56"/>
      <c r="BT252" s="56" t="s">
        <v>2446</v>
      </c>
      <c r="BU252" s="56">
        <v>599.476</v>
      </c>
      <c r="BV252" s="56"/>
      <c r="BW252" s="10">
        <v>43100</v>
      </c>
      <c r="BX252" s="82" t="s">
        <v>2415</v>
      </c>
      <c r="BY252" s="57"/>
      <c r="BZ252" s="56" t="s">
        <v>3345</v>
      </c>
      <c r="CA252" s="80" t="s">
        <v>3351</v>
      </c>
    </row>
    <row r="253" spans="1:81" x14ac:dyDescent="0.25">
      <c r="A253">
        <v>1114</v>
      </c>
      <c r="B253" t="s">
        <v>351</v>
      </c>
      <c r="C253" t="s">
        <v>463</v>
      </c>
      <c r="D253" s="40" t="s">
        <v>2415</v>
      </c>
      <c r="E253" s="58"/>
      <c r="F253" s="58"/>
      <c r="J253" s="59"/>
      <c r="K253" s="59"/>
      <c r="L253" s="57"/>
      <c r="M253" s="57"/>
      <c r="N253" s="57"/>
      <c r="O253" s="60"/>
      <c r="P253" s="61"/>
      <c r="Q253" s="56"/>
      <c r="R253" s="56"/>
      <c r="S253" s="57"/>
      <c r="T253" s="57"/>
      <c r="U253" s="57"/>
      <c r="V253" s="56"/>
      <c r="W253" s="56"/>
      <c r="X253" s="56"/>
      <c r="Y253" s="56"/>
      <c r="Z253" s="57"/>
      <c r="AA253" s="57"/>
      <c r="AB253" s="57"/>
      <c r="AC253" s="56"/>
      <c r="AD253" s="56"/>
      <c r="AE253" s="56"/>
      <c r="AF253" s="56"/>
      <c r="AG253" s="57"/>
      <c r="AH253" s="57"/>
      <c r="AI253" s="57"/>
      <c r="AJ253" s="56"/>
      <c r="AK253" s="56"/>
      <c r="AL253" s="56"/>
      <c r="AM253" s="56"/>
      <c r="AN253" s="57"/>
      <c r="AO253" s="57"/>
      <c r="AP253" s="57"/>
      <c r="AQ253" s="56"/>
      <c r="AR253" s="56"/>
      <c r="AS253" s="56">
        <v>1207.8589999999999</v>
      </c>
      <c r="AT253" s="56"/>
      <c r="AU253" s="57">
        <v>41695</v>
      </c>
      <c r="AV253" s="57"/>
      <c r="AW253" s="57"/>
      <c r="AX253" s="56" t="s">
        <v>1200</v>
      </c>
      <c r="AY253" s="56" t="s">
        <v>2663</v>
      </c>
      <c r="AZ253" s="56">
        <v>1243.4649999999999</v>
      </c>
      <c r="BA253" s="56"/>
      <c r="BB253" s="57">
        <v>42055</v>
      </c>
      <c r="BC253" s="57"/>
      <c r="BD253" s="57"/>
      <c r="BE253" s="56" t="s">
        <v>1200</v>
      </c>
      <c r="BF253" s="56" t="s">
        <v>2663</v>
      </c>
      <c r="BG253" s="56">
        <v>1243.67</v>
      </c>
      <c r="BH253" s="56"/>
      <c r="BI253" s="57">
        <v>42422</v>
      </c>
      <c r="BJ253" s="57"/>
      <c r="BK253" s="57"/>
      <c r="BL253" s="56" t="s">
        <v>1200</v>
      </c>
      <c r="BM253" s="56" t="s">
        <v>2663</v>
      </c>
      <c r="BN253" s="56">
        <v>1190.184</v>
      </c>
      <c r="BO253" s="56"/>
      <c r="BP253" s="57">
        <v>42801</v>
      </c>
      <c r="BQ253" s="57"/>
      <c r="BR253" s="57"/>
      <c r="BS253" s="56" t="s">
        <v>1200</v>
      </c>
      <c r="BT253" s="56" t="s">
        <v>2663</v>
      </c>
      <c r="BU253" s="56">
        <f>4600*26%</f>
        <v>1196</v>
      </c>
      <c r="BV253" s="56"/>
      <c r="BW253" s="57">
        <v>43373</v>
      </c>
      <c r="BX253" s="57"/>
      <c r="BY253" s="57"/>
      <c r="BZ253" s="56"/>
      <c r="CA253" s="80" t="s">
        <v>2867</v>
      </c>
    </row>
    <row r="254" spans="1:81" x14ac:dyDescent="0.25">
      <c r="A254">
        <v>5288</v>
      </c>
      <c r="B254" t="s">
        <v>353</v>
      </c>
      <c r="C254" t="s">
        <v>463</v>
      </c>
      <c r="D254" s="40" t="s">
        <v>2415</v>
      </c>
      <c r="E254" s="58"/>
      <c r="F254" s="58"/>
      <c r="J254" s="59">
        <v>61.27</v>
      </c>
      <c r="K254" s="59"/>
      <c r="L254" s="57">
        <v>39885</v>
      </c>
      <c r="M254" s="57"/>
      <c r="N254" s="57"/>
      <c r="O254" s="64" t="s">
        <v>2664</v>
      </c>
      <c r="P254" s="61" t="s">
        <v>2436</v>
      </c>
      <c r="Q254" s="56">
        <v>59.390999999999998</v>
      </c>
      <c r="R254" s="56"/>
      <c r="S254" s="57">
        <v>40252</v>
      </c>
      <c r="T254" s="57"/>
      <c r="U254" s="57"/>
      <c r="V254" s="56" t="s">
        <v>2664</v>
      </c>
      <c r="W254" s="56" t="s">
        <v>2436</v>
      </c>
      <c r="X254" s="56">
        <v>66.408000000000001</v>
      </c>
      <c r="Y254" s="56"/>
      <c r="Z254" s="57">
        <v>40613</v>
      </c>
      <c r="AA254" s="57"/>
      <c r="AB254" s="57"/>
      <c r="AC254" s="56" t="s">
        <v>2664</v>
      </c>
      <c r="AD254" s="56" t="s">
        <v>2436</v>
      </c>
      <c r="AE254" s="56">
        <v>69.402000000000001</v>
      </c>
      <c r="AF254" s="56"/>
      <c r="AG254" s="57">
        <v>40981</v>
      </c>
      <c r="AH254" s="57"/>
      <c r="AI254" s="57"/>
      <c r="AJ254" s="56" t="s">
        <v>2664</v>
      </c>
      <c r="AK254" s="56" t="s">
        <v>2436</v>
      </c>
      <c r="AL254" s="56">
        <v>83.837999999999994</v>
      </c>
      <c r="AM254" s="56"/>
      <c r="AN254" s="57">
        <v>41351</v>
      </c>
      <c r="AO254" s="57"/>
      <c r="AP254" s="57"/>
      <c r="AQ254" s="56" t="s">
        <v>2664</v>
      </c>
      <c r="AR254" s="56" t="s">
        <v>2436</v>
      </c>
      <c r="AS254" s="56">
        <v>91.480999999999995</v>
      </c>
      <c r="AT254" s="56"/>
      <c r="AU254" s="57">
        <v>41715</v>
      </c>
      <c r="AV254" s="57"/>
      <c r="AW254" s="57"/>
      <c r="AX254" s="56" t="s">
        <v>2664</v>
      </c>
      <c r="AY254" s="56" t="s">
        <v>2436</v>
      </c>
      <c r="AZ254" s="56">
        <v>94.02</v>
      </c>
      <c r="BA254" s="56"/>
      <c r="BB254" s="57">
        <v>42079</v>
      </c>
      <c r="BC254" s="57"/>
      <c r="BD254" s="57"/>
      <c r="BE254" s="56" t="s">
        <v>2664</v>
      </c>
      <c r="BF254" s="56" t="s">
        <v>2436</v>
      </c>
      <c r="BG254" s="56">
        <v>96.040999999999997</v>
      </c>
      <c r="BH254" s="56"/>
      <c r="BI254" s="57">
        <v>42443</v>
      </c>
      <c r="BJ254" s="57"/>
      <c r="BK254" s="57"/>
      <c r="BL254" s="56" t="s">
        <v>2664</v>
      </c>
      <c r="BM254" s="56" t="s">
        <v>2436</v>
      </c>
      <c r="BN254" s="56">
        <v>98.667000000000002</v>
      </c>
      <c r="BO254" s="56"/>
      <c r="BP254" s="57">
        <v>42807</v>
      </c>
      <c r="BQ254" s="57"/>
      <c r="BR254" s="57"/>
      <c r="BS254" s="56" t="s">
        <v>2664</v>
      </c>
      <c r="BT254" s="56" t="s">
        <v>2436</v>
      </c>
      <c r="BU254" s="56">
        <v>113.849</v>
      </c>
      <c r="BV254" s="56"/>
      <c r="BW254" s="57">
        <v>43100</v>
      </c>
      <c r="BX254" s="57"/>
      <c r="BY254" s="57"/>
      <c r="BZ254" s="56"/>
      <c r="CA254" s="80" t="s">
        <v>2834</v>
      </c>
    </row>
    <row r="255" spans="1:81" x14ac:dyDescent="0.25">
      <c r="A255">
        <v>8073</v>
      </c>
      <c r="B255" t="s">
        <v>2665</v>
      </c>
      <c r="C255" t="s">
        <v>463</v>
      </c>
      <c r="D255" s="62" t="s">
        <v>2415</v>
      </c>
      <c r="E255" s="58"/>
      <c r="F255" s="58"/>
      <c r="J255" s="59"/>
      <c r="K255" s="59"/>
      <c r="L255" s="57"/>
      <c r="M255" s="57"/>
      <c r="N255" s="57"/>
      <c r="O255" s="60"/>
      <c r="P255" s="63"/>
      <c r="Q255" s="56"/>
      <c r="R255" s="56"/>
      <c r="S255" s="57"/>
      <c r="T255" s="57"/>
      <c r="U255" s="57"/>
      <c r="V255" s="56"/>
      <c r="W255" s="56"/>
      <c r="X255" s="56"/>
      <c r="Y255" s="56"/>
      <c r="Z255" s="57"/>
      <c r="AA255" s="57"/>
      <c r="AB255" s="57"/>
      <c r="AC255" s="56"/>
      <c r="AD255" s="56"/>
      <c r="AE255" s="56"/>
      <c r="AF255" s="56"/>
      <c r="AG255" s="57"/>
      <c r="AH255" s="57"/>
      <c r="AI255" s="57"/>
      <c r="AJ255" s="56"/>
      <c r="AK255" s="56"/>
      <c r="AL255" s="56"/>
      <c r="AM255" s="56"/>
      <c r="AN255" s="57"/>
      <c r="AO255" s="57"/>
      <c r="AP255" s="57"/>
      <c r="AQ255" s="56"/>
      <c r="AR255" s="56"/>
      <c r="AS255" s="56"/>
      <c r="AT255" s="56"/>
      <c r="AU255" s="57"/>
      <c r="AV255" s="57"/>
      <c r="AW255" s="57"/>
      <c r="AX255" s="56"/>
      <c r="AY255" s="56"/>
      <c r="AZ255" s="56">
        <v>2427</v>
      </c>
      <c r="BA255" s="56"/>
      <c r="BB255" s="57">
        <v>42808</v>
      </c>
      <c r="BC255" s="57"/>
      <c r="BD255" s="57"/>
      <c r="BE255" s="56"/>
      <c r="BF255" s="56" t="s">
        <v>2417</v>
      </c>
      <c r="BG255" s="56">
        <v>2510</v>
      </c>
      <c r="BH255" s="56"/>
      <c r="BI255" s="57">
        <v>42808</v>
      </c>
      <c r="BJ255" s="57"/>
      <c r="BK255" s="57"/>
      <c r="BL255" s="56"/>
      <c r="BM255" s="56" t="s">
        <v>2417</v>
      </c>
      <c r="BN255" s="56">
        <v>2622</v>
      </c>
      <c r="BO255" s="56"/>
      <c r="BP255" s="57">
        <v>42808</v>
      </c>
      <c r="BQ255" s="57"/>
      <c r="BR255" s="57"/>
      <c r="BS255" s="56"/>
      <c r="BT255" s="56" t="s">
        <v>2417</v>
      </c>
      <c r="BU255" s="56"/>
      <c r="BV255" s="56">
        <v>5</v>
      </c>
      <c r="BW255" s="57">
        <v>42764</v>
      </c>
      <c r="BX255" s="57"/>
      <c r="BY255" s="57"/>
      <c r="BZ255" s="56"/>
      <c r="CA255" s="80" t="s">
        <v>3302</v>
      </c>
    </row>
    <row r="256" spans="1:81" x14ac:dyDescent="0.25">
      <c r="A256">
        <v>10274</v>
      </c>
      <c r="B256" t="s">
        <v>355</v>
      </c>
      <c r="C256"/>
      <c r="D256" s="40" t="s">
        <v>2413</v>
      </c>
      <c r="E256" s="58"/>
      <c r="F256" s="58"/>
      <c r="I256" s="40" t="s">
        <v>2523</v>
      </c>
      <c r="J256" s="59"/>
      <c r="K256" s="59"/>
      <c r="L256" s="57"/>
      <c r="M256" s="57"/>
      <c r="N256" s="57"/>
      <c r="O256" s="60"/>
      <c r="P256" s="61"/>
      <c r="Q256" s="56"/>
      <c r="R256" s="56"/>
      <c r="S256" s="57"/>
      <c r="T256" s="57"/>
      <c r="U256" s="57"/>
      <c r="V256" s="56"/>
      <c r="W256" s="56"/>
      <c r="X256" s="56"/>
      <c r="Y256" s="56"/>
      <c r="Z256" s="57"/>
      <c r="AA256" s="57"/>
      <c r="AB256" s="57"/>
      <c r="AC256" s="56"/>
      <c r="AD256" s="56"/>
      <c r="AE256" s="56"/>
      <c r="AF256" s="56"/>
      <c r="AG256" s="57"/>
      <c r="AH256" s="57"/>
      <c r="AI256" s="57"/>
      <c r="AJ256" s="56"/>
      <c r="AK256" s="56"/>
      <c r="AL256" s="56"/>
      <c r="AM256" s="56"/>
      <c r="AN256" s="57"/>
      <c r="AO256" s="57"/>
      <c r="AP256" s="57"/>
      <c r="AQ256" s="56"/>
      <c r="AR256" s="56"/>
      <c r="AS256" s="56"/>
      <c r="AT256" s="56"/>
      <c r="AU256" s="57"/>
      <c r="AV256" s="57"/>
      <c r="AW256" s="57"/>
      <c r="AX256" s="56"/>
      <c r="AY256" s="56"/>
      <c r="AZ256" s="56"/>
      <c r="BA256" s="56"/>
      <c r="BB256" s="57"/>
      <c r="BC256" s="57"/>
      <c r="BD256" s="57"/>
      <c r="BE256" s="56"/>
      <c r="BF256" s="56"/>
      <c r="BG256" s="56"/>
      <c r="BH256" s="56"/>
      <c r="BI256" s="57"/>
      <c r="BJ256" s="57"/>
      <c r="BK256" s="57"/>
      <c r="BL256" s="56"/>
      <c r="BM256" s="56"/>
      <c r="BN256" s="56"/>
      <c r="BO256" s="40">
        <v>3</v>
      </c>
      <c r="BP256" s="57"/>
      <c r="BQ256" s="57"/>
      <c r="BR256" s="57"/>
      <c r="BS256" s="56"/>
      <c r="BT256" s="56"/>
      <c r="BU256" s="56"/>
      <c r="BV256" s="56">
        <v>3</v>
      </c>
      <c r="BW256" s="57"/>
      <c r="BX256" s="57"/>
      <c r="BY256" s="57"/>
      <c r="BZ256" s="56"/>
      <c r="CA256" s="56"/>
    </row>
    <row r="257" spans="1:86" x14ac:dyDescent="0.25">
      <c r="A257">
        <v>8067</v>
      </c>
      <c r="B257" t="s">
        <v>356</v>
      </c>
      <c r="C257" t="s">
        <v>463</v>
      </c>
      <c r="D257" s="40" t="s">
        <v>2415</v>
      </c>
      <c r="E257" s="58"/>
      <c r="F257" s="58"/>
      <c r="J257" s="59"/>
      <c r="K257" s="59"/>
      <c r="L257" s="57"/>
      <c r="M257" s="57"/>
      <c r="N257" s="57"/>
      <c r="O257" s="60"/>
      <c r="P257" s="61"/>
      <c r="Q257" s="56"/>
      <c r="R257" s="56"/>
      <c r="S257" s="57"/>
      <c r="T257" s="57"/>
      <c r="U257" s="57"/>
      <c r="V257" s="56"/>
      <c r="W257" s="56"/>
      <c r="X257" s="56"/>
      <c r="Y257" s="56"/>
      <c r="Z257" s="57"/>
      <c r="AA257" s="57"/>
      <c r="AB257" s="57"/>
      <c r="AC257" s="56"/>
      <c r="AD257" s="56"/>
      <c r="AE257" s="56"/>
      <c r="AF257" s="56"/>
      <c r="AG257" s="57"/>
      <c r="AH257" s="57"/>
      <c r="AI257" s="57"/>
      <c r="AJ257" s="56"/>
      <c r="AK257" s="56"/>
      <c r="AL257" s="56"/>
      <c r="AM257" s="56"/>
      <c r="AN257" s="57"/>
      <c r="AO257" s="57"/>
      <c r="AP257" s="57"/>
      <c r="AQ257" s="56"/>
      <c r="AR257" s="56"/>
      <c r="AS257" s="56"/>
      <c r="AT257" s="56"/>
      <c r="AU257" s="57"/>
      <c r="AV257" s="57"/>
      <c r="AW257" s="57"/>
      <c r="AX257" s="56"/>
      <c r="AY257" s="56"/>
      <c r="AZ257" s="56"/>
      <c r="BA257" s="56"/>
      <c r="BB257" s="57"/>
      <c r="BC257" s="57"/>
      <c r="BD257" s="57"/>
      <c r="BE257" s="56"/>
      <c r="BF257" s="56"/>
      <c r="BG257" s="56"/>
      <c r="BH257" s="56"/>
      <c r="BI257" s="57"/>
      <c r="BJ257" s="57"/>
      <c r="BK257" s="57"/>
      <c r="BL257" s="56"/>
      <c r="BM257" s="56"/>
      <c r="BN257" s="56">
        <v>436</v>
      </c>
      <c r="BO257" s="56"/>
      <c r="BP257" s="57">
        <v>42676</v>
      </c>
      <c r="BQ257" s="57"/>
      <c r="BR257" s="57"/>
      <c r="BS257" s="56" t="s">
        <v>2666</v>
      </c>
      <c r="BT257" s="56" t="s">
        <v>2436</v>
      </c>
      <c r="BU257" s="56">
        <v>475</v>
      </c>
      <c r="BV257" s="56"/>
      <c r="BW257" s="10">
        <v>42886</v>
      </c>
      <c r="BX257" s="82" t="s">
        <v>2415</v>
      </c>
      <c r="BY257" s="57"/>
      <c r="BZ257" s="56"/>
      <c r="CA257" s="80" t="s">
        <v>2735</v>
      </c>
    </row>
    <row r="258" spans="1:86" x14ac:dyDescent="0.25">
      <c r="A258">
        <v>1174</v>
      </c>
      <c r="B258" t="s">
        <v>358</v>
      </c>
      <c r="C258" t="s">
        <v>463</v>
      </c>
      <c r="D258" s="40" t="s">
        <v>2413</v>
      </c>
      <c r="E258" s="58">
        <v>50</v>
      </c>
      <c r="F258" s="58"/>
      <c r="J258" s="59"/>
      <c r="K258" s="59"/>
      <c r="L258" s="57"/>
      <c r="M258" s="57"/>
      <c r="N258" s="57"/>
      <c r="O258" s="60"/>
      <c r="P258" s="61"/>
      <c r="Q258" s="56"/>
      <c r="R258" s="56"/>
      <c r="S258" s="57"/>
      <c r="T258" s="57"/>
      <c r="U258" s="57"/>
      <c r="V258" s="56"/>
      <c r="W258" s="56"/>
      <c r="X258" s="56"/>
      <c r="Y258" s="56"/>
      <c r="Z258" s="57"/>
      <c r="AA258" s="57"/>
      <c r="AB258" s="57"/>
      <c r="AC258" s="56"/>
      <c r="AD258" s="56"/>
      <c r="AE258" s="56"/>
      <c r="AF258" s="56"/>
      <c r="AG258" s="57"/>
      <c r="AH258" s="57"/>
      <c r="AI258" s="57"/>
      <c r="AJ258" s="56"/>
      <c r="AK258" s="56"/>
      <c r="AL258" s="56"/>
      <c r="AM258" s="56"/>
      <c r="AN258" s="57"/>
      <c r="AO258" s="57"/>
      <c r="AP258" s="57"/>
      <c r="AQ258" s="56"/>
      <c r="AR258" s="56"/>
      <c r="AS258" s="56"/>
      <c r="AT258" s="56"/>
      <c r="AU258" s="57"/>
      <c r="AV258" s="57"/>
      <c r="AW258" s="57"/>
      <c r="AX258" s="56"/>
      <c r="AY258" s="56"/>
      <c r="AZ258" s="56">
        <v>1930.0349999999999</v>
      </c>
      <c r="BA258" s="56"/>
      <c r="BB258" s="57">
        <v>42059</v>
      </c>
      <c r="BC258" s="57"/>
      <c r="BD258" s="57"/>
      <c r="BE258" s="56"/>
      <c r="BF258" s="56" t="s">
        <v>2667</v>
      </c>
      <c r="BG258" s="56">
        <v>2467.5719999999997</v>
      </c>
      <c r="BH258" s="56"/>
      <c r="BI258" s="57">
        <v>42424</v>
      </c>
      <c r="BJ258" s="57"/>
      <c r="BK258" s="57"/>
      <c r="BL258" s="56"/>
      <c r="BM258" s="56" t="s">
        <v>2667</v>
      </c>
      <c r="BN258" s="56">
        <v>2650</v>
      </c>
      <c r="BO258" s="56"/>
      <c r="BP258" s="57">
        <v>42788</v>
      </c>
      <c r="BQ258" s="57"/>
      <c r="BR258" s="57"/>
      <c r="BS258" s="56" t="s">
        <v>2668</v>
      </c>
      <c r="BT258" s="56" t="s">
        <v>2669</v>
      </c>
      <c r="BU258" s="56">
        <v>2500</v>
      </c>
      <c r="BV258" s="56"/>
      <c r="BW258" s="10">
        <v>43100</v>
      </c>
      <c r="BX258" s="57"/>
      <c r="BY258" s="57"/>
      <c r="BZ258" t="s">
        <v>3398</v>
      </c>
      <c r="CA258" s="80" t="s">
        <v>3397</v>
      </c>
    </row>
    <row r="259" spans="1:86" x14ac:dyDescent="0.25">
      <c r="A259">
        <v>8068</v>
      </c>
      <c r="B259" t="s">
        <v>359</v>
      </c>
      <c r="C259"/>
      <c r="D259" s="40" t="s">
        <v>2413</v>
      </c>
      <c r="E259" s="58">
        <v>100</v>
      </c>
      <c r="F259" s="58"/>
      <c r="G259" s="40">
        <v>1000</v>
      </c>
      <c r="J259" s="59"/>
      <c r="K259" s="59"/>
      <c r="L259" s="57"/>
      <c r="M259" s="57"/>
      <c r="N259" s="57"/>
      <c r="O259" s="60"/>
      <c r="P259" s="61"/>
      <c r="Q259" s="56"/>
      <c r="R259" s="56"/>
      <c r="S259" s="57"/>
      <c r="T259" s="57"/>
      <c r="U259" s="57"/>
      <c r="V259" s="56"/>
      <c r="W259" s="56"/>
      <c r="X259" s="56"/>
      <c r="Y259" s="56"/>
      <c r="Z259" s="57"/>
      <c r="AA259" s="57"/>
      <c r="AB259" s="57"/>
      <c r="AC259" s="56"/>
      <c r="AD259" s="56"/>
      <c r="AE259" s="56"/>
      <c r="AF259" s="56"/>
      <c r="AG259" s="57"/>
      <c r="AH259" s="57"/>
      <c r="AI259" s="57"/>
      <c r="AJ259" s="56"/>
      <c r="AK259" s="56"/>
      <c r="AL259" s="56"/>
      <c r="AM259" s="56"/>
      <c r="AN259" s="57"/>
      <c r="AO259" s="57"/>
      <c r="AP259" s="57"/>
      <c r="AQ259" s="56"/>
      <c r="AR259" s="56"/>
      <c r="AS259" s="56"/>
      <c r="AT259" s="56"/>
      <c r="AU259" s="57"/>
      <c r="AV259" s="57"/>
      <c r="AW259" s="57"/>
      <c r="AX259" s="56"/>
      <c r="AY259" s="56"/>
      <c r="AZ259" s="56"/>
      <c r="BA259" s="56"/>
      <c r="BB259" s="57"/>
      <c r="BC259" s="57"/>
      <c r="BD259" s="57"/>
      <c r="BE259" s="56"/>
      <c r="BF259" s="56"/>
      <c r="BG259" s="56"/>
      <c r="BH259" s="56"/>
      <c r="BI259" s="57"/>
      <c r="BJ259" s="57"/>
      <c r="BK259" s="57"/>
      <c r="BL259" s="56"/>
      <c r="BM259" s="56"/>
      <c r="BN259" s="56"/>
      <c r="BO259" s="56"/>
      <c r="BP259" s="57"/>
      <c r="BQ259" s="57"/>
      <c r="BR259" s="57"/>
      <c r="BS259" s="56"/>
      <c r="BT259" s="56"/>
      <c r="BU259" s="56"/>
      <c r="BV259" s="56">
        <v>5</v>
      </c>
      <c r="BW259" s="57"/>
      <c r="BX259" s="57"/>
      <c r="BY259" s="57"/>
      <c r="BZ259" s="56"/>
      <c r="CA259" s="56"/>
    </row>
    <row r="260" spans="1:86" x14ac:dyDescent="0.25">
      <c r="A260">
        <v>8070</v>
      </c>
      <c r="B260" t="s">
        <v>361</v>
      </c>
      <c r="C260" t="s">
        <v>463</v>
      </c>
      <c r="D260" s="40" t="s">
        <v>2413</v>
      </c>
      <c r="E260" s="58">
        <v>50</v>
      </c>
      <c r="F260" s="58"/>
      <c r="J260" s="59"/>
      <c r="K260" s="59"/>
      <c r="L260" s="57"/>
      <c r="M260" s="57"/>
      <c r="N260" s="57"/>
      <c r="O260" s="60"/>
      <c r="P260" s="61"/>
      <c r="Q260" s="56"/>
      <c r="R260" s="56"/>
      <c r="S260" s="57"/>
      <c r="T260" s="57"/>
      <c r="U260" s="57"/>
      <c r="V260" s="56"/>
      <c r="W260" s="56"/>
      <c r="X260" s="56"/>
      <c r="Y260" s="56"/>
      <c r="Z260" s="57"/>
      <c r="AA260" s="57"/>
      <c r="AB260" s="57"/>
      <c r="AC260" s="56"/>
      <c r="AD260" s="56"/>
      <c r="AE260" s="56"/>
      <c r="AF260" s="56"/>
      <c r="AG260" s="57"/>
      <c r="AH260" s="57"/>
      <c r="AI260" s="57"/>
      <c r="AJ260" s="56"/>
      <c r="AK260" s="56"/>
      <c r="AL260" s="56"/>
      <c r="AM260" s="56"/>
      <c r="AN260" s="57"/>
      <c r="AO260" s="57"/>
      <c r="AP260" s="57"/>
      <c r="AQ260" s="56"/>
      <c r="AR260" s="56"/>
      <c r="AS260" s="56"/>
      <c r="AT260" s="56"/>
      <c r="AU260" s="57"/>
      <c r="AV260" s="57"/>
      <c r="AW260" s="57"/>
      <c r="AX260" s="56"/>
      <c r="AY260" s="56"/>
      <c r="AZ260" s="56">
        <v>7140.25</v>
      </c>
      <c r="BA260" s="56"/>
      <c r="BB260" s="57">
        <v>42059</v>
      </c>
      <c r="BC260" s="57"/>
      <c r="BD260" s="57"/>
      <c r="BE260" s="56" t="s">
        <v>2670</v>
      </c>
      <c r="BF260" s="56" t="s">
        <v>2667</v>
      </c>
      <c r="BG260" s="56">
        <v>6772.55</v>
      </c>
      <c r="BH260" s="56"/>
      <c r="BI260" s="57">
        <v>42423</v>
      </c>
      <c r="BJ260" s="57"/>
      <c r="BK260" s="57"/>
      <c r="BL260" s="56" t="s">
        <v>2670</v>
      </c>
      <c r="BM260" s="56" t="s">
        <v>2667</v>
      </c>
      <c r="BN260" s="56">
        <v>6576.4</v>
      </c>
      <c r="BO260" s="56"/>
      <c r="BP260" s="57">
        <v>42787</v>
      </c>
      <c r="BQ260" s="57"/>
      <c r="BR260" s="57"/>
      <c r="BS260" s="56" t="s">
        <v>2670</v>
      </c>
      <c r="BT260" s="56" t="s">
        <v>2667</v>
      </c>
      <c r="BU260" s="56">
        <v>4878.5</v>
      </c>
      <c r="BV260" s="56"/>
      <c r="BW260" s="57">
        <v>43100</v>
      </c>
      <c r="BX260" s="57"/>
      <c r="BY260" s="57"/>
      <c r="BZ260" s="56"/>
      <c r="CA260" s="80" t="s">
        <v>2835</v>
      </c>
    </row>
    <row r="261" spans="1:86" x14ac:dyDescent="0.25">
      <c r="A261">
        <v>8113</v>
      </c>
      <c r="B261" t="s">
        <v>363</v>
      </c>
      <c r="C261" t="s">
        <v>463</v>
      </c>
      <c r="D261" s="62" t="s">
        <v>2415</v>
      </c>
      <c r="E261" s="58"/>
      <c r="F261" s="58"/>
      <c r="J261" s="59"/>
      <c r="K261" s="59"/>
      <c r="L261" s="57"/>
      <c r="M261" s="57"/>
      <c r="N261" s="57"/>
      <c r="O261" s="60"/>
      <c r="P261" s="63"/>
      <c r="Q261" s="56"/>
      <c r="R261" s="56"/>
      <c r="S261" s="57"/>
      <c r="T261" s="57"/>
      <c r="U261" s="57"/>
      <c r="V261" s="56"/>
      <c r="W261" s="56"/>
      <c r="X261" s="56"/>
      <c r="Y261" s="56"/>
      <c r="Z261" s="57"/>
      <c r="AA261" s="57"/>
      <c r="AB261" s="57"/>
      <c r="AC261" s="56"/>
      <c r="AD261" s="56"/>
      <c r="AE261" s="56"/>
      <c r="AF261" s="56"/>
      <c r="AG261" s="57"/>
      <c r="AH261" s="57"/>
      <c r="AI261" s="57"/>
      <c r="AJ261" s="56"/>
      <c r="AK261" s="56"/>
      <c r="AL261" s="56"/>
      <c r="AM261" s="56"/>
      <c r="AN261" s="57"/>
      <c r="AO261" s="57"/>
      <c r="AP261" s="57"/>
      <c r="AQ261" s="56"/>
      <c r="AR261" s="56"/>
      <c r="AS261" s="56">
        <v>43.045000000000002</v>
      </c>
      <c r="AT261" s="56"/>
      <c r="AU261" s="57">
        <v>41703</v>
      </c>
      <c r="AV261" s="57"/>
      <c r="AW261" s="57"/>
      <c r="AX261" s="56" t="s">
        <v>1778</v>
      </c>
      <c r="AY261" s="56" t="s">
        <v>2671</v>
      </c>
      <c r="AZ261" s="56">
        <v>29.643000000000001</v>
      </c>
      <c r="BA261" s="56"/>
      <c r="BB261" s="57">
        <v>42068</v>
      </c>
      <c r="BC261" s="57"/>
      <c r="BD261" s="57"/>
      <c r="BE261" s="56" t="s">
        <v>1778</v>
      </c>
      <c r="BF261" s="56" t="s">
        <v>2671</v>
      </c>
      <c r="BG261" s="56">
        <v>43.53</v>
      </c>
      <c r="BH261" s="56"/>
      <c r="BI261" s="57">
        <v>42433</v>
      </c>
      <c r="BJ261" s="57"/>
      <c r="BK261" s="57"/>
      <c r="BL261" s="56" t="s">
        <v>1778</v>
      </c>
      <c r="BM261" s="56" t="s">
        <v>2671</v>
      </c>
      <c r="BN261" s="56">
        <v>47.545000000000002</v>
      </c>
      <c r="BO261" s="56"/>
      <c r="BP261" s="57">
        <v>42802</v>
      </c>
      <c r="BQ261" s="57"/>
      <c r="BR261" s="57"/>
      <c r="BS261" s="56" t="s">
        <v>1778</v>
      </c>
      <c r="BT261" s="56" t="s">
        <v>2671</v>
      </c>
      <c r="BU261" s="56">
        <v>54.301000000000002</v>
      </c>
      <c r="BV261" s="56"/>
      <c r="BW261" s="57">
        <v>43100</v>
      </c>
      <c r="BX261" s="57"/>
      <c r="BY261" s="57"/>
      <c r="BZ261" s="56"/>
      <c r="CA261" s="80" t="s">
        <v>2836</v>
      </c>
    </row>
    <row r="262" spans="1:86" x14ac:dyDescent="0.25">
      <c r="A262">
        <v>1246</v>
      </c>
      <c r="B262" t="s">
        <v>2672</v>
      </c>
      <c r="C262" t="s">
        <v>463</v>
      </c>
      <c r="D262" s="62" t="s">
        <v>2415</v>
      </c>
      <c r="E262" s="58"/>
      <c r="F262" s="58"/>
      <c r="J262" s="59"/>
      <c r="K262" s="59"/>
      <c r="L262" s="57"/>
      <c r="M262" s="57"/>
      <c r="N262" s="57"/>
      <c r="O262" s="60"/>
      <c r="P262" s="61"/>
      <c r="Q262" s="56"/>
      <c r="R262" s="56"/>
      <c r="S262" s="57"/>
      <c r="T262" s="57"/>
      <c r="U262" s="57"/>
      <c r="V262" s="56"/>
      <c r="W262" s="56"/>
      <c r="X262" s="56"/>
      <c r="Y262" s="56"/>
      <c r="Z262" s="57"/>
      <c r="AA262" s="57"/>
      <c r="AB262" s="57"/>
      <c r="AC262" s="56"/>
      <c r="AD262" s="56"/>
      <c r="AE262" s="56"/>
      <c r="AF262" s="56"/>
      <c r="AG262" s="57"/>
      <c r="AH262" s="57"/>
      <c r="AI262" s="57"/>
      <c r="AJ262" s="56"/>
      <c r="AK262" s="56"/>
      <c r="AL262" s="56"/>
      <c r="AM262" s="56"/>
      <c r="AN262" s="57"/>
      <c r="AO262" s="57"/>
      <c r="AP262" s="57"/>
      <c r="AQ262" s="56"/>
      <c r="AR262" s="56"/>
      <c r="AS262" s="56"/>
      <c r="AT262" s="56"/>
      <c r="AU262" s="57"/>
      <c r="AV262" s="57"/>
      <c r="AW262" s="57"/>
      <c r="AX262" s="56"/>
      <c r="AY262" s="56"/>
      <c r="AZ262" s="56"/>
      <c r="BA262" s="56"/>
      <c r="BB262" s="57"/>
      <c r="BC262" s="57"/>
      <c r="BD262" s="57"/>
      <c r="BE262" s="56"/>
      <c r="BF262" s="56"/>
      <c r="BG262" s="56">
        <v>1116.701</v>
      </c>
      <c r="BH262" s="56"/>
      <c r="BI262" s="57">
        <v>43011</v>
      </c>
      <c r="BJ262" s="57"/>
      <c r="BK262" s="57"/>
      <c r="BL262" s="56"/>
      <c r="BM262" s="56" t="s">
        <v>2507</v>
      </c>
      <c r="BN262" s="56">
        <v>1171.3889999999999</v>
      </c>
      <c r="BO262" s="56"/>
      <c r="BP262" s="57">
        <v>43011</v>
      </c>
      <c r="BQ262" s="57"/>
      <c r="BR262" s="57"/>
      <c r="BS262" s="56"/>
      <c r="BT262" s="56" t="s">
        <v>2507</v>
      </c>
      <c r="BU262" s="86">
        <v>1247.4000000000001</v>
      </c>
      <c r="BV262" s="56"/>
      <c r="BW262" s="57">
        <v>43008</v>
      </c>
      <c r="BX262" s="82" t="s">
        <v>2831</v>
      </c>
      <c r="BY262" s="57"/>
      <c r="BZ262" s="56"/>
      <c r="CA262" s="56" t="s">
        <v>2507</v>
      </c>
      <c r="CB262" s="62">
        <f>1339541000/1000000</f>
        <v>1339.5409999999999</v>
      </c>
      <c r="CD262" s="57">
        <v>43373</v>
      </c>
      <c r="CG262" s="40" t="s">
        <v>3581</v>
      </c>
      <c r="CH262" s="56" t="s">
        <v>2507</v>
      </c>
    </row>
    <row r="263" spans="1:86" x14ac:dyDescent="0.25">
      <c r="A263">
        <v>8071</v>
      </c>
      <c r="B263" t="s">
        <v>367</v>
      </c>
      <c r="C263" t="s">
        <v>463</v>
      </c>
      <c r="D263" s="40" t="s">
        <v>2413</v>
      </c>
      <c r="E263" s="58">
        <v>50</v>
      </c>
      <c r="F263" s="58"/>
      <c r="J263" s="59"/>
      <c r="K263" s="59"/>
      <c r="L263" s="57"/>
      <c r="M263" s="57"/>
      <c r="N263" s="57"/>
      <c r="O263" s="60"/>
      <c r="P263" s="61"/>
      <c r="Q263" s="56"/>
      <c r="R263" s="56"/>
      <c r="S263" s="57"/>
      <c r="T263" s="57"/>
      <c r="U263" s="57"/>
      <c r="V263" s="56"/>
      <c r="W263" s="56"/>
      <c r="X263" s="56"/>
      <c r="Y263" s="56"/>
      <c r="Z263" s="57"/>
      <c r="AA263" s="57"/>
      <c r="AB263" s="57"/>
      <c r="AC263" s="56"/>
      <c r="AD263" s="56"/>
      <c r="AE263" s="56"/>
      <c r="AF263" s="56"/>
      <c r="AG263" s="57"/>
      <c r="AH263" s="57"/>
      <c r="AI263" s="57"/>
      <c r="AJ263" s="56"/>
      <c r="AK263" s="56"/>
      <c r="AL263" s="56"/>
      <c r="AM263" s="56"/>
      <c r="AN263" s="57"/>
      <c r="AO263" s="57"/>
      <c r="AP263" s="57"/>
      <c r="AQ263" s="56"/>
      <c r="AR263" s="56"/>
      <c r="AS263" s="56"/>
      <c r="AT263" s="56"/>
      <c r="AU263" s="57"/>
      <c r="AV263" s="57"/>
      <c r="AW263" s="57"/>
      <c r="AX263" s="56"/>
      <c r="AY263" s="56"/>
      <c r="AZ263" s="56">
        <v>731.68275000000006</v>
      </c>
      <c r="BA263" s="56"/>
      <c r="BB263" s="57">
        <v>42052</v>
      </c>
      <c r="BC263" s="57"/>
      <c r="BD263" s="57"/>
      <c r="BE263" s="56" t="s">
        <v>2673</v>
      </c>
      <c r="BF263" s="56" t="s">
        <v>2674</v>
      </c>
      <c r="BG263" s="56">
        <v>820.40238000000011</v>
      </c>
      <c r="BH263" s="56"/>
      <c r="BI263" s="57">
        <v>42418</v>
      </c>
      <c r="BJ263" s="57"/>
      <c r="BK263" s="57"/>
      <c r="BL263" s="56" t="s">
        <v>2673</v>
      </c>
      <c r="BM263" s="56" t="s">
        <v>2674</v>
      </c>
      <c r="BN263" s="56">
        <v>718.28765999999996</v>
      </c>
      <c r="BO263" s="56"/>
      <c r="BP263" s="57">
        <v>42782</v>
      </c>
      <c r="BQ263" s="57"/>
      <c r="BR263" s="57"/>
      <c r="BS263" s="56" t="s">
        <v>2670</v>
      </c>
      <c r="BT263" s="56" t="s">
        <v>2675</v>
      </c>
      <c r="BU263" s="56">
        <v>146.43324000000001</v>
      </c>
      <c r="BV263" s="56"/>
      <c r="BW263" s="57">
        <v>43100</v>
      </c>
      <c r="BX263" s="57"/>
      <c r="BY263" s="57"/>
      <c r="BZ263" s="56"/>
      <c r="CA263" s="80" t="s">
        <v>2837</v>
      </c>
    </row>
    <row r="264" spans="1:86" x14ac:dyDescent="0.25">
      <c r="A264">
        <v>1269</v>
      </c>
      <c r="B264" t="s">
        <v>369</v>
      </c>
      <c r="C264"/>
      <c r="E264" s="58"/>
      <c r="F264" s="58"/>
      <c r="J264" s="59"/>
      <c r="K264" s="59"/>
      <c r="L264" s="57"/>
      <c r="M264" s="57"/>
      <c r="N264" s="57"/>
      <c r="O264" s="60"/>
      <c r="P264" s="61"/>
      <c r="Q264" s="56"/>
      <c r="R264" s="56"/>
      <c r="S264" s="57"/>
      <c r="T264" s="57"/>
      <c r="U264" s="57"/>
      <c r="V264" s="56"/>
      <c r="W264" s="56"/>
      <c r="X264" s="56"/>
      <c r="Y264" s="56"/>
      <c r="Z264" s="57"/>
      <c r="AA264" s="57"/>
      <c r="AB264" s="57"/>
      <c r="AC264" s="56"/>
      <c r="AD264" s="56"/>
      <c r="AE264" s="56"/>
      <c r="AF264" s="56"/>
      <c r="AG264" s="57"/>
      <c r="AH264" s="57"/>
      <c r="AI264" s="57"/>
      <c r="AJ264" s="56"/>
      <c r="AK264" s="56"/>
      <c r="AL264" s="56"/>
      <c r="AM264" s="56"/>
      <c r="AN264" s="57"/>
      <c r="AO264" s="57"/>
      <c r="AP264" s="57"/>
      <c r="AQ264" s="56"/>
      <c r="AR264" s="56"/>
      <c r="AS264" s="56"/>
      <c r="AT264" s="56"/>
      <c r="AU264" s="57"/>
      <c r="AV264" s="57"/>
      <c r="AW264" s="57"/>
      <c r="AX264" s="56"/>
      <c r="AY264" s="56"/>
      <c r="AZ264" s="56"/>
      <c r="BA264" s="56"/>
      <c r="BB264" s="57"/>
      <c r="BC264" s="57"/>
      <c r="BD264" s="57"/>
      <c r="BE264" s="56"/>
      <c r="BF264" s="56"/>
      <c r="BG264" s="56"/>
      <c r="BH264" s="56"/>
      <c r="BI264" s="57"/>
      <c r="BJ264" s="57"/>
      <c r="BK264" s="57"/>
      <c r="BL264" s="56"/>
      <c r="BM264" s="56"/>
      <c r="BN264" s="56"/>
      <c r="BO264" s="56"/>
      <c r="BP264" s="57"/>
      <c r="BQ264" s="57"/>
      <c r="BR264" s="57"/>
      <c r="BS264" s="56"/>
      <c r="BT264" s="56"/>
      <c r="BU264" s="56"/>
      <c r="BV264" s="56">
        <v>4</v>
      </c>
      <c r="BW264" s="10">
        <v>43100</v>
      </c>
      <c r="BX264" s="57"/>
      <c r="BY264" s="57"/>
      <c r="BZ264" s="56"/>
      <c r="CA264" s="56"/>
    </row>
    <row r="265" spans="1:86" x14ac:dyDescent="0.25">
      <c r="A265" s="5">
        <v>5753483</v>
      </c>
      <c r="B265" t="s">
        <v>371</v>
      </c>
      <c r="C265" t="s">
        <v>463</v>
      </c>
      <c r="D265" s="62" t="s">
        <v>2415</v>
      </c>
      <c r="J265" s="59"/>
      <c r="K265" s="59"/>
      <c r="L265" s="57"/>
      <c r="M265" s="57"/>
      <c r="N265" s="57"/>
      <c r="O265" s="60"/>
      <c r="P265" s="61"/>
      <c r="Q265" s="56"/>
      <c r="R265" s="56"/>
      <c r="S265" s="57"/>
      <c r="T265" s="57"/>
      <c r="U265" s="57"/>
      <c r="V265" s="56"/>
      <c r="W265" s="56"/>
      <c r="X265" s="56"/>
      <c r="Y265" s="56"/>
      <c r="Z265" s="57"/>
      <c r="AA265" s="57"/>
      <c r="AB265" s="57"/>
      <c r="AC265" s="56"/>
      <c r="AD265" s="56"/>
      <c r="AE265" s="56">
        <v>796.58600000000001</v>
      </c>
      <c r="AF265" s="56"/>
      <c r="AG265" s="57">
        <v>40908</v>
      </c>
      <c r="AH265" s="57"/>
      <c r="AI265" s="57"/>
      <c r="AJ265" s="56"/>
      <c r="AK265" s="56" t="s">
        <v>2574</v>
      </c>
      <c r="AL265" s="56">
        <v>760.20799999999997</v>
      </c>
      <c r="AM265" s="56"/>
      <c r="AN265" s="57">
        <v>41274</v>
      </c>
      <c r="AO265" s="57"/>
      <c r="AP265" s="57"/>
      <c r="AQ265" s="56"/>
      <c r="AR265" s="56" t="s">
        <v>2574</v>
      </c>
      <c r="AS265" s="56">
        <v>697.94799999999998</v>
      </c>
      <c r="AT265" s="56"/>
      <c r="AU265" s="57">
        <v>41639</v>
      </c>
      <c r="AV265" s="57"/>
      <c r="AW265" s="57"/>
      <c r="AX265" s="56"/>
      <c r="AY265" s="56" t="s">
        <v>2574</v>
      </c>
      <c r="AZ265" s="56">
        <v>597.42600000000004</v>
      </c>
      <c r="BA265" s="56"/>
      <c r="BB265" s="57">
        <v>42004</v>
      </c>
      <c r="BC265" s="57"/>
      <c r="BD265" s="57"/>
      <c r="BE265" s="56"/>
      <c r="BF265" s="56" t="s">
        <v>2574</v>
      </c>
      <c r="BG265" s="56">
        <v>716.97299999999996</v>
      </c>
      <c r="BH265" s="56"/>
      <c r="BI265" s="57">
        <v>42650</v>
      </c>
      <c r="BJ265" s="57"/>
      <c r="BK265" s="57"/>
      <c r="BL265" s="56"/>
      <c r="BM265" s="56" t="s">
        <v>2574</v>
      </c>
      <c r="BN265" s="56">
        <v>1363.962</v>
      </c>
      <c r="BO265" s="56"/>
      <c r="BP265" s="57">
        <v>42824</v>
      </c>
      <c r="BQ265" s="57"/>
      <c r="BR265" s="57"/>
      <c r="BS265" s="56"/>
      <c r="BT265" s="56" t="s">
        <v>2574</v>
      </c>
      <c r="BU265" s="56">
        <v>1580.365</v>
      </c>
      <c r="BV265" s="56"/>
      <c r="BW265" s="10">
        <v>43100</v>
      </c>
      <c r="BX265" s="82" t="s">
        <v>2415</v>
      </c>
      <c r="BY265" s="57"/>
      <c r="BZ265" s="56"/>
      <c r="CA265" s="80" t="s">
        <v>2830</v>
      </c>
    </row>
    <row r="266" spans="1:86" x14ac:dyDescent="0.25">
      <c r="A266">
        <v>1279</v>
      </c>
      <c r="B266" t="s">
        <v>372</v>
      </c>
      <c r="C266" t="s">
        <v>463</v>
      </c>
      <c r="D266" s="40" t="s">
        <v>2415</v>
      </c>
      <c r="E266" s="58"/>
      <c r="F266" s="58"/>
      <c r="J266" s="59"/>
      <c r="K266" s="59"/>
      <c r="L266" s="57"/>
      <c r="M266" s="57"/>
      <c r="N266" s="57"/>
      <c r="O266" s="60"/>
      <c r="P266" s="61"/>
      <c r="Q266" s="56"/>
      <c r="R266" s="56"/>
      <c r="S266" s="57"/>
      <c r="T266" s="57"/>
      <c r="U266" s="57"/>
      <c r="V266" s="56"/>
      <c r="W266" s="56"/>
      <c r="X266" s="56"/>
      <c r="Y266" s="56"/>
      <c r="Z266" s="57"/>
      <c r="AA266" s="57"/>
      <c r="AB266" s="57"/>
      <c r="AC266" s="56"/>
      <c r="AD266" s="56"/>
      <c r="AE266" s="56"/>
      <c r="AF266" s="56"/>
      <c r="AG266" s="57"/>
      <c r="AH266" s="57"/>
      <c r="AI266" s="57"/>
      <c r="AJ266" s="56"/>
      <c r="AK266" s="56"/>
      <c r="AL266" s="56"/>
      <c r="AM266" s="56"/>
      <c r="AN266" s="57"/>
      <c r="AO266" s="57"/>
      <c r="AP266" s="57"/>
      <c r="AQ266" s="56"/>
      <c r="AR266" s="56"/>
      <c r="AS266" s="56"/>
      <c r="AT266" s="56"/>
      <c r="AU266" s="57"/>
      <c r="AV266" s="57"/>
      <c r="AW266" s="57"/>
      <c r="AX266" s="56"/>
      <c r="AY266" s="56"/>
      <c r="AZ266" s="56"/>
      <c r="BA266" s="56"/>
      <c r="BB266" s="57"/>
      <c r="BC266" s="57"/>
      <c r="BD266" s="57"/>
      <c r="BE266" s="56"/>
      <c r="BF266" s="56"/>
      <c r="BG266" s="56">
        <v>610</v>
      </c>
      <c r="BH266" s="56"/>
      <c r="BI266" s="57">
        <v>42369</v>
      </c>
      <c r="BJ266" s="57"/>
      <c r="BK266" s="57"/>
      <c r="BL266" s="56" t="s">
        <v>1178</v>
      </c>
      <c r="BM266" s="56" t="s">
        <v>2676</v>
      </c>
      <c r="BN266" s="56">
        <v>589</v>
      </c>
      <c r="BO266" s="56"/>
      <c r="BP266" s="57">
        <v>42916</v>
      </c>
      <c r="BQ266" s="57"/>
      <c r="BR266" s="57"/>
      <c r="BS266" s="56" t="s">
        <v>1178</v>
      </c>
      <c r="BT266" s="56" t="s">
        <v>2676</v>
      </c>
      <c r="BU266" s="56">
        <v>841</v>
      </c>
      <c r="BV266" s="56"/>
      <c r="BW266" s="57">
        <v>43100</v>
      </c>
      <c r="BX266" s="82" t="s">
        <v>2831</v>
      </c>
      <c r="BY266" s="57"/>
      <c r="BZ266" t="s">
        <v>1178</v>
      </c>
      <c r="CA266" s="56"/>
    </row>
    <row r="267" spans="1:86" x14ac:dyDescent="0.25">
      <c r="A267">
        <v>1352</v>
      </c>
      <c r="B267" t="s">
        <v>375</v>
      </c>
      <c r="C267" t="s">
        <v>463</v>
      </c>
      <c r="D267" s="40" t="s">
        <v>2413</v>
      </c>
      <c r="E267" s="58">
        <v>20</v>
      </c>
      <c r="F267" s="58"/>
      <c r="J267" s="59"/>
      <c r="K267" s="59"/>
      <c r="L267" s="57"/>
      <c r="M267" s="57"/>
      <c r="N267" s="57"/>
      <c r="O267" s="60"/>
      <c r="P267" s="61"/>
      <c r="Q267" s="56"/>
      <c r="R267" s="56"/>
      <c r="S267" s="57"/>
      <c r="T267" s="57"/>
      <c r="U267" s="57"/>
      <c r="V267" s="56"/>
      <c r="W267" s="56"/>
      <c r="X267" s="56"/>
      <c r="Y267" s="56"/>
      <c r="Z267" s="57"/>
      <c r="AA267" s="57"/>
      <c r="AB267" s="57"/>
      <c r="AC267" s="56"/>
      <c r="AD267" s="56"/>
      <c r="AE267" s="56"/>
      <c r="AF267" s="56"/>
      <c r="AG267" s="57"/>
      <c r="AH267" s="57"/>
      <c r="AI267" s="57"/>
      <c r="AJ267" s="56"/>
      <c r="AK267" s="56"/>
      <c r="AL267" s="56"/>
      <c r="AM267" s="56"/>
      <c r="AN267" s="57"/>
      <c r="AO267" s="57"/>
      <c r="AP267" s="57"/>
      <c r="AQ267" s="56"/>
      <c r="AR267" s="56"/>
      <c r="AS267" s="56"/>
      <c r="AT267" s="56"/>
      <c r="AU267" s="57"/>
      <c r="AV267" s="57"/>
      <c r="AW267" s="57"/>
      <c r="AX267" s="56"/>
      <c r="AY267" s="56"/>
      <c r="AZ267" s="56"/>
      <c r="BA267" s="56"/>
      <c r="BB267" s="57"/>
      <c r="BC267" s="57"/>
      <c r="BD267" s="57"/>
      <c r="BE267" s="56"/>
      <c r="BF267" s="56"/>
      <c r="BG267" s="56">
        <v>183.1</v>
      </c>
      <c r="BH267" s="56"/>
      <c r="BI267" s="57">
        <v>42590</v>
      </c>
      <c r="BJ267" s="57"/>
      <c r="BK267" s="57"/>
      <c r="BL267" s="56"/>
      <c r="BM267" s="56" t="s">
        <v>2446</v>
      </c>
      <c r="BN267" s="56">
        <v>218</v>
      </c>
      <c r="BO267" s="56"/>
      <c r="BP267" s="57">
        <v>42955</v>
      </c>
      <c r="BQ267" s="57"/>
      <c r="BR267" s="57"/>
      <c r="BS267" s="56"/>
      <c r="BT267" s="56" t="s">
        <v>2446</v>
      </c>
      <c r="BU267" s="56">
        <v>244</v>
      </c>
      <c r="BV267" s="56"/>
      <c r="BW267" s="57">
        <v>43100</v>
      </c>
      <c r="BX267" s="82" t="s">
        <v>2415</v>
      </c>
      <c r="BY267" s="57"/>
      <c r="BZ267" s="56" t="s">
        <v>3345</v>
      </c>
      <c r="CA267" s="56" t="s">
        <v>2446</v>
      </c>
    </row>
    <row r="268" spans="1:86" x14ac:dyDescent="0.25">
      <c r="A268" s="5">
        <v>5763483</v>
      </c>
      <c r="B268" t="s">
        <v>377</v>
      </c>
      <c r="C268" t="s">
        <v>463</v>
      </c>
      <c r="D268" s="62" t="s">
        <v>2415</v>
      </c>
      <c r="J268" s="59"/>
      <c r="K268" s="59"/>
      <c r="L268" s="57"/>
      <c r="M268" s="57"/>
      <c r="N268" s="57"/>
      <c r="O268" s="60"/>
      <c r="P268" s="61"/>
      <c r="Q268" s="56"/>
      <c r="R268" s="56"/>
      <c r="S268" s="57"/>
      <c r="T268" s="57"/>
      <c r="U268" s="57"/>
      <c r="V268" s="56"/>
      <c r="W268" s="56"/>
      <c r="X268" s="56"/>
      <c r="Y268" s="56"/>
      <c r="Z268" s="57"/>
      <c r="AA268" s="57"/>
      <c r="AB268" s="57"/>
      <c r="AC268" s="56"/>
      <c r="AD268" s="56"/>
      <c r="AE268" s="56"/>
      <c r="AF268" s="56"/>
      <c r="AG268" s="57"/>
      <c r="AH268" s="57"/>
      <c r="AI268" s="57"/>
      <c r="AJ268" s="56"/>
      <c r="AK268" s="56"/>
      <c r="AL268" s="56">
        <v>1772</v>
      </c>
      <c r="AM268" s="56"/>
      <c r="AN268" s="57">
        <v>40937</v>
      </c>
      <c r="AO268" s="57"/>
      <c r="AP268" s="57"/>
      <c r="AQ268" s="56"/>
      <c r="AR268" s="56" t="s">
        <v>2677</v>
      </c>
      <c r="AS268" s="56">
        <v>2028</v>
      </c>
      <c r="AT268" s="56"/>
      <c r="AU268" s="57">
        <v>41376</v>
      </c>
      <c r="AV268" s="57"/>
      <c r="AW268" s="57"/>
      <c r="AX268" s="56"/>
      <c r="AY268" s="56" t="s">
        <v>2677</v>
      </c>
      <c r="AZ268" s="56">
        <v>2227</v>
      </c>
      <c r="BA268" s="56"/>
      <c r="BB268" s="57">
        <v>41723</v>
      </c>
      <c r="BC268" s="57"/>
      <c r="BD268" s="57"/>
      <c r="BE268" s="56"/>
      <c r="BF268" s="56" t="s">
        <v>2677</v>
      </c>
      <c r="BG268" s="56">
        <v>2427</v>
      </c>
      <c r="BH268" s="56"/>
      <c r="BI268" s="57">
        <v>42087</v>
      </c>
      <c r="BJ268" s="57"/>
      <c r="BK268" s="57"/>
      <c r="BL268" s="56"/>
      <c r="BM268" s="56" t="s">
        <v>2677</v>
      </c>
      <c r="BN268" s="56">
        <v>2510</v>
      </c>
      <c r="BO268" s="56"/>
      <c r="BP268" s="57">
        <v>42447</v>
      </c>
      <c r="BQ268" s="57"/>
      <c r="BR268" s="57"/>
      <c r="BS268" s="56"/>
      <c r="BT268" s="56" t="s">
        <v>2677</v>
      </c>
      <c r="BU268" s="56">
        <v>2622</v>
      </c>
      <c r="BV268" s="56"/>
      <c r="BW268" s="57">
        <v>42808</v>
      </c>
      <c r="BX268" s="57"/>
      <c r="BY268" s="57"/>
      <c r="BZ268" s="56"/>
      <c r="CA268" s="56" t="s">
        <v>2677</v>
      </c>
    </row>
    <row r="269" spans="1:86" x14ac:dyDescent="0.25">
      <c r="A269">
        <v>1354</v>
      </c>
      <c r="B269" t="s">
        <v>378</v>
      </c>
      <c r="C269" t="s">
        <v>463</v>
      </c>
      <c r="D269" s="40" t="s">
        <v>2413</v>
      </c>
      <c r="E269" s="58">
        <v>20</v>
      </c>
      <c r="F269" s="58"/>
      <c r="J269" s="59"/>
      <c r="K269" s="59"/>
      <c r="L269" s="57"/>
      <c r="M269" s="57"/>
      <c r="N269" s="57"/>
      <c r="O269" s="60"/>
      <c r="P269" s="61"/>
      <c r="Q269" s="56"/>
      <c r="R269" s="56"/>
      <c r="S269" s="57"/>
      <c r="T269" s="57"/>
      <c r="U269" s="57"/>
      <c r="V269" s="56"/>
      <c r="W269" s="56"/>
      <c r="X269" s="56"/>
      <c r="Y269" s="56"/>
      <c r="Z269" s="57"/>
      <c r="AA269" s="57"/>
      <c r="AB269" s="57"/>
      <c r="AC269" s="56"/>
      <c r="AD269" s="56"/>
      <c r="AE269" s="56"/>
      <c r="AF269" s="56"/>
      <c r="AG269" s="57"/>
      <c r="AH269" s="57"/>
      <c r="AI269" s="57"/>
      <c r="AJ269" s="56"/>
      <c r="AK269" s="56"/>
      <c r="AL269" s="56"/>
      <c r="AM269" s="56"/>
      <c r="AN269" s="57"/>
      <c r="AO269" s="57"/>
      <c r="AP269" s="57"/>
      <c r="AQ269" s="56"/>
      <c r="AR269" s="56"/>
      <c r="AS269" s="56"/>
      <c r="AT269" s="56"/>
      <c r="AU269" s="57"/>
      <c r="AV269" s="57"/>
      <c r="AW269" s="57"/>
      <c r="AX269" s="56"/>
      <c r="AY269" s="56"/>
      <c r="AZ269" s="56"/>
      <c r="BA269" s="56"/>
      <c r="BB269" s="57"/>
      <c r="BC269" s="57"/>
      <c r="BD269" s="57"/>
      <c r="BE269" s="56"/>
      <c r="BF269" s="56"/>
      <c r="BG269" s="56">
        <v>362.976</v>
      </c>
      <c r="BH269" s="56"/>
      <c r="BI269" s="57">
        <v>42590</v>
      </c>
      <c r="BJ269" s="57"/>
      <c r="BK269" s="57"/>
      <c r="BL269" s="56"/>
      <c r="BM269" s="56" t="s">
        <v>2446</v>
      </c>
      <c r="BN269" s="56">
        <v>400.59999999999997</v>
      </c>
      <c r="BO269" s="56"/>
      <c r="BP269" s="57">
        <v>42955</v>
      </c>
      <c r="BQ269" s="57"/>
      <c r="BR269" s="57"/>
      <c r="BS269" s="56"/>
      <c r="BT269" s="56" t="s">
        <v>2446</v>
      </c>
      <c r="BU269" s="56">
        <v>446.46</v>
      </c>
      <c r="BV269" s="56"/>
      <c r="BW269" s="10">
        <v>43100</v>
      </c>
      <c r="BX269" s="82" t="s">
        <v>2415</v>
      </c>
      <c r="BY269" s="57"/>
      <c r="BZ269" s="56" t="s">
        <v>3352</v>
      </c>
      <c r="CA269" s="56" t="s">
        <v>2446</v>
      </c>
    </row>
    <row r="270" spans="1:86" x14ac:dyDescent="0.25">
      <c r="A270">
        <v>8394</v>
      </c>
      <c r="B270" t="s">
        <v>379</v>
      </c>
      <c r="C270"/>
      <c r="D270" s="40" t="s">
        <v>2413</v>
      </c>
      <c r="E270" s="58">
        <v>20</v>
      </c>
      <c r="F270" s="58"/>
      <c r="G270" s="40">
        <v>20</v>
      </c>
      <c r="H270" s="40" t="s">
        <v>2678</v>
      </c>
      <c r="J270" s="59"/>
      <c r="K270" s="59"/>
      <c r="L270" s="57"/>
      <c r="M270" s="57"/>
      <c r="N270" s="57"/>
      <c r="O270" s="60"/>
      <c r="P270" s="61"/>
      <c r="Q270" s="56"/>
      <c r="R270" s="56"/>
      <c r="S270" s="57"/>
      <c r="T270" s="57"/>
      <c r="U270" s="57"/>
      <c r="V270" s="56"/>
      <c r="W270" s="56"/>
      <c r="X270" s="56"/>
      <c r="Y270" s="56"/>
      <c r="Z270" s="57"/>
      <c r="AA270" s="57"/>
      <c r="AB270" s="57"/>
      <c r="AC270" s="56"/>
      <c r="AD270" s="56"/>
      <c r="AE270" s="56"/>
      <c r="AF270" s="56"/>
      <c r="AG270" s="57"/>
      <c r="AH270" s="57"/>
      <c r="AI270" s="57"/>
      <c r="AJ270" s="56"/>
      <c r="AK270" s="56"/>
      <c r="AL270" s="56"/>
      <c r="AM270" s="56"/>
      <c r="AN270" s="57"/>
      <c r="AO270" s="57"/>
      <c r="AP270" s="57"/>
      <c r="AQ270" s="56"/>
      <c r="AR270" s="56"/>
      <c r="AS270" s="56"/>
      <c r="AT270" s="56"/>
      <c r="AU270" s="57"/>
      <c r="AV270" s="57"/>
      <c r="AW270" s="57"/>
      <c r="AX270" s="56"/>
      <c r="AY270" s="56"/>
      <c r="AZ270" s="56"/>
      <c r="BA270" s="56"/>
      <c r="BB270" s="57"/>
      <c r="BC270" s="57"/>
      <c r="BD270" s="57"/>
      <c r="BE270" s="56"/>
      <c r="BF270" s="56"/>
      <c r="BG270" s="56"/>
      <c r="BH270" s="56"/>
      <c r="BI270" s="57"/>
      <c r="BJ270" s="57"/>
      <c r="BK270" s="57"/>
      <c r="BL270" s="56"/>
      <c r="BM270" s="56"/>
      <c r="BN270" s="56"/>
      <c r="BO270" s="56"/>
      <c r="BP270" s="57"/>
      <c r="BQ270" s="57"/>
      <c r="BR270" s="57"/>
      <c r="BS270" s="56"/>
      <c r="BT270" s="56"/>
      <c r="BU270" s="56"/>
      <c r="BV270" s="56">
        <v>3</v>
      </c>
      <c r="BW270" s="57"/>
      <c r="BX270" s="57"/>
      <c r="BY270" s="57"/>
      <c r="BZ270" s="56"/>
      <c r="CA270" s="56"/>
    </row>
    <row r="271" spans="1:86" x14ac:dyDescent="0.25">
      <c r="A271">
        <v>8327</v>
      </c>
      <c r="B271" t="s">
        <v>381</v>
      </c>
      <c r="C271" t="s">
        <v>463</v>
      </c>
      <c r="D271" s="40" t="s">
        <v>2413</v>
      </c>
      <c r="E271" s="58">
        <v>50</v>
      </c>
      <c r="F271" s="58"/>
      <c r="G271" s="40">
        <v>300</v>
      </c>
      <c r="J271" s="59"/>
      <c r="K271" s="59"/>
      <c r="L271" s="57"/>
      <c r="M271" s="57"/>
      <c r="N271" s="57"/>
      <c r="O271" s="60"/>
      <c r="P271" s="61"/>
      <c r="Q271" s="56"/>
      <c r="R271" s="56"/>
      <c r="S271" s="57"/>
      <c r="T271" s="57"/>
      <c r="U271" s="57"/>
      <c r="V271" s="56"/>
      <c r="W271" s="56"/>
      <c r="X271" s="56"/>
      <c r="Y271" s="56"/>
      <c r="Z271" s="57"/>
      <c r="AA271" s="57"/>
      <c r="AB271" s="57"/>
      <c r="AC271" s="56"/>
      <c r="AD271" s="56"/>
      <c r="AE271" s="56"/>
      <c r="AF271" s="56"/>
      <c r="AG271" s="57"/>
      <c r="AH271" s="57"/>
      <c r="AI271" s="57"/>
      <c r="AJ271" s="56"/>
      <c r="AK271" s="56"/>
      <c r="AL271" s="56"/>
      <c r="AM271" s="56"/>
      <c r="AN271" s="57"/>
      <c r="AO271" s="57"/>
      <c r="AP271" s="57"/>
      <c r="AQ271" s="56"/>
      <c r="AR271" s="56"/>
      <c r="AS271" s="56"/>
      <c r="AT271" s="56"/>
      <c r="AU271" s="57"/>
      <c r="AV271" s="57"/>
      <c r="AW271" s="57"/>
      <c r="AX271" s="56"/>
      <c r="AY271" s="56"/>
      <c r="AZ271" s="56"/>
      <c r="BA271" s="56"/>
      <c r="BB271" s="57"/>
      <c r="BC271" s="57"/>
      <c r="BD271" s="57"/>
      <c r="BE271" s="56"/>
      <c r="BF271" s="56"/>
      <c r="BG271" s="56"/>
      <c r="BH271" s="56"/>
      <c r="BI271" s="57"/>
      <c r="BJ271" s="57"/>
      <c r="BK271" s="57"/>
      <c r="BL271" s="56"/>
      <c r="BM271" s="56"/>
      <c r="BN271" s="56"/>
      <c r="BO271" s="56"/>
      <c r="BP271" s="57"/>
      <c r="BQ271" s="57"/>
      <c r="BR271" s="57"/>
      <c r="BS271" s="56"/>
      <c r="BT271" s="56"/>
      <c r="BU271" s="56">
        <v>300</v>
      </c>
      <c r="BV271" s="56"/>
      <c r="BW271" s="10">
        <v>43100</v>
      </c>
      <c r="BX271" s="82" t="s">
        <v>2413</v>
      </c>
      <c r="BY271" s="57"/>
      <c r="BZ271" s="56"/>
      <c r="CA271" s="56"/>
    </row>
    <row r="272" spans="1:86" x14ac:dyDescent="0.25">
      <c r="A272">
        <v>8215</v>
      </c>
      <c r="B272" t="s">
        <v>382</v>
      </c>
      <c r="C272"/>
      <c r="E272" s="58"/>
      <c r="F272" s="58"/>
      <c r="J272" s="59"/>
      <c r="K272" s="59"/>
      <c r="L272" s="57"/>
      <c r="M272" s="57"/>
      <c r="N272" s="57"/>
      <c r="O272" s="60"/>
      <c r="P272" s="61"/>
      <c r="Q272" s="56"/>
      <c r="R272" s="56"/>
      <c r="S272" s="57"/>
      <c r="T272" s="57"/>
      <c r="U272" s="57"/>
      <c r="V272" s="56"/>
      <c r="W272" s="56"/>
      <c r="X272" s="56"/>
      <c r="Y272" s="56"/>
      <c r="Z272" s="57"/>
      <c r="AA272" s="57"/>
      <c r="AB272" s="57"/>
      <c r="AC272" s="56"/>
      <c r="AD272" s="56"/>
      <c r="AE272" s="56"/>
      <c r="AF272" s="56"/>
      <c r="AG272" s="57"/>
      <c r="AH272" s="57"/>
      <c r="AI272" s="57"/>
      <c r="AJ272" s="56"/>
      <c r="AK272" s="56"/>
      <c r="AL272" s="56"/>
      <c r="AM272" s="56"/>
      <c r="AN272" s="57"/>
      <c r="AO272" s="57"/>
      <c r="AP272" s="57"/>
      <c r="AQ272" s="56"/>
      <c r="AR272" s="56"/>
      <c r="AS272" s="56"/>
      <c r="AT272" s="56"/>
      <c r="AU272" s="57"/>
      <c r="AV272" s="57"/>
      <c r="AW272" s="57"/>
      <c r="AX272" s="56"/>
      <c r="AY272" s="56"/>
      <c r="AZ272" s="56"/>
      <c r="BA272" s="56"/>
      <c r="BB272" s="57"/>
      <c r="BC272" s="57"/>
      <c r="BD272" s="57"/>
      <c r="BE272" s="56"/>
      <c r="BF272" s="56"/>
      <c r="BG272" s="56"/>
      <c r="BH272" s="56"/>
      <c r="BI272" s="57"/>
      <c r="BJ272" s="57"/>
      <c r="BK272" s="57"/>
      <c r="BL272" s="56"/>
      <c r="BM272" s="56"/>
      <c r="BN272" s="56"/>
      <c r="BO272" s="56"/>
      <c r="BP272" s="57"/>
      <c r="BQ272" s="57"/>
      <c r="BR272" s="57"/>
      <c r="BS272" s="56"/>
      <c r="BT272" s="56"/>
      <c r="BU272" s="56"/>
      <c r="BV272" s="56">
        <v>4</v>
      </c>
      <c r="BW272" s="57"/>
      <c r="BX272" s="57"/>
      <c r="BY272" s="57"/>
      <c r="BZ272" s="56"/>
      <c r="CA272" s="56"/>
    </row>
    <row r="273" spans="1:86" x14ac:dyDescent="0.25">
      <c r="A273">
        <v>8074</v>
      </c>
      <c r="B273" t="s">
        <v>384</v>
      </c>
      <c r="C273" t="s">
        <v>463</v>
      </c>
      <c r="D273" s="40" t="s">
        <v>2415</v>
      </c>
      <c r="E273" s="58"/>
      <c r="F273" s="58"/>
      <c r="J273" s="59"/>
      <c r="K273" s="59"/>
      <c r="L273" s="57"/>
      <c r="M273" s="57"/>
      <c r="N273" s="57"/>
      <c r="O273" s="60"/>
      <c r="P273" s="61"/>
      <c r="Q273" s="56"/>
      <c r="R273" s="56"/>
      <c r="S273" s="57"/>
      <c r="T273" s="57"/>
      <c r="U273" s="57"/>
      <c r="V273" s="56"/>
      <c r="W273" s="56"/>
      <c r="X273" s="56"/>
      <c r="Y273" s="56"/>
      <c r="Z273" s="57"/>
      <c r="AA273" s="57"/>
      <c r="AB273" s="57"/>
      <c r="AC273" s="56"/>
      <c r="AD273" s="56"/>
      <c r="AE273" s="56"/>
      <c r="AF273" s="56"/>
      <c r="AG273" s="57"/>
      <c r="AH273" s="57"/>
      <c r="AI273" s="57"/>
      <c r="AJ273" s="56"/>
      <c r="AK273" s="56"/>
      <c r="AL273" s="56"/>
      <c r="AM273" s="56"/>
      <c r="AN273" s="57"/>
      <c r="AO273" s="57"/>
      <c r="AP273" s="57"/>
      <c r="AQ273" s="56"/>
      <c r="AR273" s="56"/>
      <c r="AS273" s="56">
        <v>542.18399999999997</v>
      </c>
      <c r="AT273" s="56"/>
      <c r="AU273" s="57">
        <v>41682</v>
      </c>
      <c r="AV273" s="57"/>
      <c r="AW273" s="57"/>
      <c r="AX273" s="56" t="s">
        <v>2679</v>
      </c>
      <c r="AY273" s="56" t="s">
        <v>2680</v>
      </c>
      <c r="AZ273" s="56">
        <v>576.66800000000001</v>
      </c>
      <c r="BA273" s="56"/>
      <c r="BB273" s="57">
        <v>42046</v>
      </c>
      <c r="BC273" s="57"/>
      <c r="BD273" s="57"/>
      <c r="BE273" s="56" t="s">
        <v>2679</v>
      </c>
      <c r="BF273" s="56" t="s">
        <v>2680</v>
      </c>
      <c r="BG273" s="56">
        <v>519.42200000000003</v>
      </c>
      <c r="BH273" s="56"/>
      <c r="BI273" s="57">
        <v>42417</v>
      </c>
      <c r="BJ273" s="57"/>
      <c r="BK273" s="57"/>
      <c r="BL273" s="56" t="s">
        <v>2679</v>
      </c>
      <c r="BM273" s="56" t="s">
        <v>2680</v>
      </c>
      <c r="BN273" s="56">
        <v>505</v>
      </c>
      <c r="BO273" s="56"/>
      <c r="BP273" s="57">
        <v>42794</v>
      </c>
      <c r="BQ273" s="57"/>
      <c r="BR273" s="57"/>
      <c r="BS273" s="56" t="s">
        <v>2679</v>
      </c>
      <c r="BT273" s="56" t="s">
        <v>2680</v>
      </c>
      <c r="BU273" s="56">
        <v>118</v>
      </c>
      <c r="BV273" s="56"/>
      <c r="BW273" s="57">
        <v>43100</v>
      </c>
      <c r="BX273" s="57"/>
      <c r="BY273" s="57"/>
      <c r="BZ273" s="56"/>
      <c r="CA273" s="80" t="s">
        <v>2868</v>
      </c>
    </row>
    <row r="274" spans="1:86" x14ac:dyDescent="0.25">
      <c r="A274">
        <v>1395</v>
      </c>
      <c r="B274" t="s">
        <v>386</v>
      </c>
      <c r="C274" t="s">
        <v>463</v>
      </c>
      <c r="D274" s="40" t="s">
        <v>2413</v>
      </c>
      <c r="E274" s="58">
        <v>10</v>
      </c>
      <c r="F274" s="58"/>
      <c r="J274" s="59"/>
      <c r="K274" s="59"/>
      <c r="L274" s="57"/>
      <c r="M274" s="57"/>
      <c r="N274" s="57"/>
      <c r="O274" s="60"/>
      <c r="P274" s="61"/>
      <c r="Q274" s="56"/>
      <c r="R274" s="56"/>
      <c r="S274" s="57"/>
      <c r="T274" s="57"/>
      <c r="U274" s="57"/>
      <c r="V274" s="56"/>
      <c r="W274" s="56"/>
      <c r="X274" s="56"/>
      <c r="Y274" s="56"/>
      <c r="Z274" s="57"/>
      <c r="AA274" s="57"/>
      <c r="AB274" s="57"/>
      <c r="AC274" s="56"/>
      <c r="AD274" s="56"/>
      <c r="AE274" s="56"/>
      <c r="AF274" s="56"/>
      <c r="AG274" s="57"/>
      <c r="AH274" s="57"/>
      <c r="AI274" s="57"/>
      <c r="AJ274" s="56"/>
      <c r="AK274" s="56"/>
      <c r="AL274" s="56"/>
      <c r="AM274" s="56"/>
      <c r="AN274" s="57"/>
      <c r="AO274" s="57"/>
      <c r="AP274" s="57"/>
      <c r="AQ274" s="56"/>
      <c r="AR274" s="56"/>
      <c r="AS274" s="56"/>
      <c r="AT274" s="56"/>
      <c r="AU274" s="57"/>
      <c r="AV274" s="57"/>
      <c r="AW274" s="57"/>
      <c r="AX274" s="56"/>
      <c r="AY274" s="56"/>
      <c r="AZ274" s="56"/>
      <c r="BA274" s="56"/>
      <c r="BB274" s="57"/>
      <c r="BC274" s="57"/>
      <c r="BD274" s="57"/>
      <c r="BE274" s="56"/>
      <c r="BF274" s="56"/>
      <c r="BG274" s="56">
        <v>272.5</v>
      </c>
      <c r="BH274" s="56"/>
      <c r="BI274" s="57">
        <v>42512</v>
      </c>
      <c r="BJ274" s="57"/>
      <c r="BK274" s="57"/>
      <c r="BL274" s="56"/>
      <c r="BM274" s="56" t="s">
        <v>2681</v>
      </c>
      <c r="BN274" s="56">
        <v>138</v>
      </c>
      <c r="BO274" s="56"/>
      <c r="BP274" s="57">
        <v>42705</v>
      </c>
      <c r="BQ274" s="57"/>
      <c r="BR274" s="57"/>
      <c r="BS274" s="56" t="s">
        <v>2682</v>
      </c>
      <c r="BT274" s="56" t="s">
        <v>2683</v>
      </c>
      <c r="BU274" s="56">
        <f>2452.321*24%</f>
        <v>588.55703999999992</v>
      </c>
      <c r="BV274" s="56"/>
      <c r="BW274" s="57">
        <v>43008</v>
      </c>
      <c r="BX274" s="82" t="s">
        <v>2838</v>
      </c>
      <c r="BY274" s="57"/>
      <c r="BZ274" s="56"/>
      <c r="CA274" s="80" t="s">
        <v>2839</v>
      </c>
      <c r="CB274" s="9">
        <f>(6184883000*25%)/1000000</f>
        <v>1546.22075</v>
      </c>
      <c r="CD274" s="78">
        <v>43371</v>
      </c>
      <c r="CH274" s="62" t="s">
        <v>3563</v>
      </c>
    </row>
    <row r="275" spans="1:86" x14ac:dyDescent="0.25">
      <c r="A275">
        <v>8163</v>
      </c>
      <c r="B275" t="s">
        <v>388</v>
      </c>
      <c r="C275" t="s">
        <v>463</v>
      </c>
      <c r="J275" s="59"/>
      <c r="K275" s="59"/>
      <c r="L275" s="57"/>
      <c r="M275" s="57"/>
      <c r="N275" s="57"/>
      <c r="O275" s="60"/>
      <c r="P275" s="61"/>
      <c r="Q275" s="56"/>
      <c r="R275" s="56"/>
      <c r="S275" s="57"/>
      <c r="T275" s="57"/>
      <c r="U275" s="57"/>
      <c r="V275" s="56"/>
      <c r="W275" s="56"/>
      <c r="X275" s="56"/>
      <c r="Y275" s="56"/>
      <c r="Z275" s="57"/>
      <c r="AA275" s="57"/>
      <c r="AB275" s="57"/>
      <c r="AC275" s="56"/>
      <c r="AD275" s="56"/>
      <c r="AE275" s="56"/>
      <c r="AF275" s="56"/>
      <c r="AG275" s="57"/>
      <c r="AH275" s="57"/>
      <c r="AI275" s="57"/>
      <c r="AJ275" s="56"/>
      <c r="AK275" s="56"/>
      <c r="AL275" s="56"/>
      <c r="AM275" s="56"/>
      <c r="AN275" s="57"/>
      <c r="AO275" s="57"/>
      <c r="AP275" s="57"/>
      <c r="AQ275" s="56"/>
      <c r="AR275" s="56"/>
      <c r="AS275" s="56"/>
      <c r="AT275" s="56"/>
      <c r="AU275" s="57"/>
      <c r="AV275" s="57"/>
      <c r="AW275" s="57"/>
      <c r="AX275" s="56"/>
      <c r="AY275" s="56"/>
      <c r="AZ275" s="56"/>
      <c r="BA275" s="56"/>
      <c r="BB275" s="57"/>
      <c r="BC275" s="57"/>
      <c r="BD275" s="57"/>
      <c r="BE275" s="56"/>
      <c r="BF275" s="56"/>
      <c r="BG275" s="56"/>
      <c r="BH275" s="56"/>
      <c r="BI275" s="57"/>
      <c r="BJ275" s="57"/>
      <c r="BK275" s="57"/>
      <c r="BL275" s="56"/>
      <c r="BM275" s="56"/>
      <c r="BN275" s="56"/>
      <c r="BO275" s="56"/>
      <c r="BP275" s="57"/>
      <c r="BQ275" s="57"/>
      <c r="BR275" s="57"/>
      <c r="BS275" s="56"/>
      <c r="BT275" s="56"/>
      <c r="BU275" s="56"/>
      <c r="BV275" s="56">
        <v>3</v>
      </c>
      <c r="BW275" s="10">
        <v>43100</v>
      </c>
      <c r="BX275" s="57"/>
      <c r="BY275" s="57"/>
      <c r="BZ275"/>
      <c r="CA275" s="80"/>
    </row>
    <row r="276" spans="1:86" x14ac:dyDescent="0.25">
      <c r="A276">
        <v>1427</v>
      </c>
      <c r="B276" t="s">
        <v>389</v>
      </c>
      <c r="C276" t="s">
        <v>463</v>
      </c>
      <c r="D276" s="40" t="s">
        <v>2413</v>
      </c>
      <c r="E276" s="58">
        <v>50</v>
      </c>
      <c r="F276" s="58"/>
      <c r="J276" s="59"/>
      <c r="K276" s="59"/>
      <c r="L276" s="57"/>
      <c r="M276" s="57"/>
      <c r="N276" s="57"/>
      <c r="O276" s="60"/>
      <c r="P276" s="61"/>
      <c r="Q276" s="56"/>
      <c r="R276" s="56"/>
      <c r="S276" s="57"/>
      <c r="T276" s="57"/>
      <c r="U276" s="57"/>
      <c r="V276" s="56"/>
      <c r="W276" s="56"/>
      <c r="X276" s="56"/>
      <c r="Y276" s="56"/>
      <c r="Z276" s="57"/>
      <c r="AA276" s="57"/>
      <c r="AB276" s="57"/>
      <c r="AC276" s="56"/>
      <c r="AD276" s="56"/>
      <c r="AE276" s="56"/>
      <c r="AF276" s="56"/>
      <c r="AG276" s="57"/>
      <c r="AH276" s="57"/>
      <c r="AI276" s="57"/>
      <c r="AJ276" s="56"/>
      <c r="AK276" s="56"/>
      <c r="AL276" s="56"/>
      <c r="AM276" s="56"/>
      <c r="AN276" s="57"/>
      <c r="AO276" s="57"/>
      <c r="AP276" s="57"/>
      <c r="AQ276" s="56"/>
      <c r="AR276" s="56"/>
      <c r="AS276" s="56"/>
      <c r="AT276" s="56"/>
      <c r="AU276" s="57"/>
      <c r="AV276" s="57"/>
      <c r="AW276" s="57"/>
      <c r="AX276" s="56"/>
      <c r="AY276" s="56"/>
      <c r="AZ276" s="56"/>
      <c r="BA276" s="56"/>
      <c r="BB276" s="57"/>
      <c r="BC276" s="57"/>
      <c r="BD276" s="57"/>
      <c r="BE276" s="56"/>
      <c r="BF276" s="56"/>
      <c r="BG276" s="56">
        <v>572.51600000000008</v>
      </c>
      <c r="BH276" s="56"/>
      <c r="BI276" s="57">
        <v>42512</v>
      </c>
      <c r="BJ276" s="57"/>
      <c r="BK276" s="57"/>
      <c r="BL276" s="56"/>
      <c r="BM276" s="56" t="s">
        <v>2684</v>
      </c>
      <c r="BN276" s="56">
        <v>550.33300000000008</v>
      </c>
      <c r="BO276" s="56"/>
      <c r="BP276" s="57">
        <v>42877</v>
      </c>
      <c r="BQ276" s="57"/>
      <c r="BR276" s="57"/>
      <c r="BS276" s="56"/>
      <c r="BT276" s="56" t="s">
        <v>2684</v>
      </c>
      <c r="BU276" s="56">
        <f>8700*8%</f>
        <v>696</v>
      </c>
      <c r="BV276" s="56"/>
      <c r="BW276" s="57">
        <v>43100</v>
      </c>
      <c r="BX276" s="57"/>
      <c r="BY276" s="57"/>
      <c r="BZ276" t="s">
        <v>2869</v>
      </c>
      <c r="CA276" s="80" t="s">
        <v>1668</v>
      </c>
    </row>
    <row r="277" spans="1:86" x14ac:dyDescent="0.25">
      <c r="A277">
        <v>8153</v>
      </c>
      <c r="B277" t="s">
        <v>390</v>
      </c>
      <c r="C277"/>
      <c r="D277" s="40" t="s">
        <v>2413</v>
      </c>
      <c r="E277" s="58">
        <v>50</v>
      </c>
      <c r="F277" s="58"/>
      <c r="G277" s="40">
        <v>80</v>
      </c>
      <c r="J277" s="59"/>
      <c r="K277" s="59"/>
      <c r="L277" s="57"/>
      <c r="M277" s="57"/>
      <c r="N277" s="57"/>
      <c r="O277" s="60"/>
      <c r="P277" s="61"/>
      <c r="Q277" s="56"/>
      <c r="R277" s="56"/>
      <c r="S277" s="57"/>
      <c r="T277" s="57"/>
      <c r="U277" s="57"/>
      <c r="V277" s="56"/>
      <c r="W277" s="56"/>
      <c r="X277" s="56"/>
      <c r="Y277" s="56"/>
      <c r="Z277" s="57"/>
      <c r="AA277" s="57"/>
      <c r="AB277" s="57"/>
      <c r="AC277" s="56"/>
      <c r="AD277" s="56"/>
      <c r="AE277" s="56"/>
      <c r="AF277" s="56"/>
      <c r="AG277" s="57"/>
      <c r="AH277" s="57"/>
      <c r="AI277" s="57"/>
      <c r="AJ277" s="56"/>
      <c r="AK277" s="56"/>
      <c r="AL277" s="56"/>
      <c r="AM277" s="56"/>
      <c r="AN277" s="57"/>
      <c r="AO277" s="57"/>
      <c r="AP277" s="57"/>
      <c r="AQ277" s="56"/>
      <c r="AR277" s="56"/>
      <c r="AS277" s="56"/>
      <c r="AT277" s="56"/>
      <c r="AU277" s="57"/>
      <c r="AV277" s="57"/>
      <c r="AW277" s="57"/>
      <c r="AX277" s="56"/>
      <c r="AY277" s="56"/>
      <c r="AZ277" s="56"/>
      <c r="BA277" s="56"/>
      <c r="BB277" s="57"/>
      <c r="BC277" s="57"/>
      <c r="BD277" s="57"/>
      <c r="BE277" s="56"/>
      <c r="BF277" s="56"/>
      <c r="BG277" s="56"/>
      <c r="BH277" s="56"/>
      <c r="BI277" s="57"/>
      <c r="BJ277" s="57"/>
      <c r="BK277" s="57"/>
      <c r="BL277" s="56"/>
      <c r="BM277" s="56"/>
      <c r="BN277" s="56"/>
      <c r="BO277" s="56"/>
      <c r="BP277" s="57"/>
      <c r="BQ277" s="57"/>
      <c r="BR277" s="57"/>
      <c r="BS277" s="56"/>
      <c r="BT277" s="56"/>
      <c r="BU277" s="56"/>
      <c r="BV277" s="56">
        <v>3</v>
      </c>
      <c r="BW277" s="57"/>
      <c r="BX277" s="57"/>
      <c r="BY277" s="57"/>
      <c r="BZ277" s="56"/>
      <c r="CA277" s="56"/>
    </row>
    <row r="278" spans="1:86" x14ac:dyDescent="0.25">
      <c r="A278">
        <v>1441</v>
      </c>
      <c r="B278" t="s">
        <v>392</v>
      </c>
      <c r="C278" t="s">
        <v>463</v>
      </c>
      <c r="D278" s="40" t="s">
        <v>2415</v>
      </c>
      <c r="E278" s="58"/>
      <c r="F278" s="58"/>
      <c r="J278" s="59"/>
      <c r="K278" s="59"/>
      <c r="L278" s="57"/>
      <c r="M278" s="57"/>
      <c r="N278" s="57"/>
      <c r="O278" s="60"/>
      <c r="P278" s="61"/>
      <c r="Q278" s="56"/>
      <c r="R278" s="56"/>
      <c r="S278" s="57"/>
      <c r="T278" s="57"/>
      <c r="U278" s="57"/>
      <c r="V278" s="56"/>
      <c r="W278" s="56"/>
      <c r="X278" s="56"/>
      <c r="Y278" s="56"/>
      <c r="Z278" s="57"/>
      <c r="AA278" s="57"/>
      <c r="AB278" s="57"/>
      <c r="AC278" s="56"/>
      <c r="AD278" s="56"/>
      <c r="AE278" s="56"/>
      <c r="AF278" s="56"/>
      <c r="AG278" s="57"/>
      <c r="AH278" s="57"/>
      <c r="AI278" s="57"/>
      <c r="AJ278" s="56"/>
      <c r="AK278" s="56"/>
      <c r="AL278" s="56"/>
      <c r="AM278" s="56"/>
      <c r="AN278" s="57"/>
      <c r="AO278" s="57"/>
      <c r="AP278" s="57"/>
      <c r="AQ278" s="56"/>
      <c r="AR278" s="56"/>
      <c r="AS278" s="56"/>
      <c r="AT278" s="56"/>
      <c r="AU278" s="57"/>
      <c r="AV278" s="57"/>
      <c r="AW278" s="57"/>
      <c r="AX278" s="56"/>
      <c r="AY278" s="56"/>
      <c r="AZ278" s="56"/>
      <c r="BA278" s="56"/>
      <c r="BB278" s="57"/>
      <c r="BC278" s="57"/>
      <c r="BD278" s="57"/>
      <c r="BE278" s="56"/>
      <c r="BF278" s="56"/>
      <c r="BG278" s="56"/>
      <c r="BH278" s="56"/>
      <c r="BI278" s="57"/>
      <c r="BJ278" s="57"/>
      <c r="BK278" s="57"/>
      <c r="BL278" s="56"/>
      <c r="BM278" s="56"/>
      <c r="BN278" s="56">
        <v>594.26700000000005</v>
      </c>
      <c r="BO278" s="56"/>
      <c r="BP278" s="57">
        <v>42470</v>
      </c>
      <c r="BQ278" s="57"/>
      <c r="BR278" s="57"/>
      <c r="BS278" s="56" t="s">
        <v>2685</v>
      </c>
      <c r="BT278" s="56" t="s">
        <v>2686</v>
      </c>
      <c r="BU278" s="56">
        <v>536.83199999999999</v>
      </c>
      <c r="BV278" s="56"/>
      <c r="BW278" s="57">
        <v>42835</v>
      </c>
      <c r="BX278" s="57"/>
      <c r="BY278" s="57"/>
      <c r="BZ278" s="56" t="s">
        <v>2685</v>
      </c>
      <c r="CA278" s="56" t="s">
        <v>2686</v>
      </c>
    </row>
    <row r="279" spans="1:86" x14ac:dyDescent="0.25">
      <c r="A279">
        <v>2019</v>
      </c>
      <c r="B279" t="s">
        <v>393</v>
      </c>
      <c r="C279" t="s">
        <v>463</v>
      </c>
      <c r="D279" s="40" t="s">
        <v>2415</v>
      </c>
      <c r="E279" s="58"/>
      <c r="F279" s="58"/>
      <c r="J279" s="59"/>
      <c r="K279" s="59"/>
      <c r="L279" s="57"/>
      <c r="M279" s="57"/>
      <c r="N279" s="57"/>
      <c r="O279" s="60"/>
      <c r="P279" s="61"/>
      <c r="Q279" s="56"/>
      <c r="R279" s="56"/>
      <c r="S279" s="57"/>
      <c r="T279" s="57"/>
      <c r="U279" s="57"/>
      <c r="V279" s="56"/>
      <c r="W279" s="56"/>
      <c r="X279" s="56"/>
      <c r="Y279" s="56"/>
      <c r="Z279" s="57"/>
      <c r="AA279" s="57"/>
      <c r="AB279" s="57"/>
      <c r="AC279" s="56"/>
      <c r="AD279" s="56"/>
      <c r="AE279" s="56"/>
      <c r="AF279" s="56"/>
      <c r="AG279" s="57"/>
      <c r="AH279" s="57"/>
      <c r="AI279" s="57"/>
      <c r="AJ279" s="56"/>
      <c r="AK279" s="56"/>
      <c r="AL279" s="56"/>
      <c r="AM279" s="56"/>
      <c r="AN279" s="57"/>
      <c r="AO279" s="57"/>
      <c r="AP279" s="57"/>
      <c r="AQ279" s="56"/>
      <c r="AR279" s="56"/>
      <c r="AS279" s="56"/>
      <c r="AT279" s="56"/>
      <c r="AU279" s="57"/>
      <c r="AV279" s="57"/>
      <c r="AW279" s="57"/>
      <c r="AX279" s="56"/>
      <c r="AY279" s="56"/>
      <c r="AZ279" s="56"/>
      <c r="BA279" s="56"/>
      <c r="BB279" s="57"/>
      <c r="BC279" s="57"/>
      <c r="BD279" s="57"/>
      <c r="BE279" s="56"/>
      <c r="BF279" s="56"/>
      <c r="BG279" s="56">
        <v>78.466999999999999</v>
      </c>
      <c r="BH279" s="56"/>
      <c r="BI279" s="57">
        <v>42438</v>
      </c>
      <c r="BJ279" s="57"/>
      <c r="BK279" s="57"/>
      <c r="BL279" s="56" t="s">
        <v>2687</v>
      </c>
      <c r="BM279" s="56" t="s">
        <v>2688</v>
      </c>
      <c r="BN279" s="56">
        <v>181.655</v>
      </c>
      <c r="BO279" s="56"/>
      <c r="BP279" s="57">
        <v>42804</v>
      </c>
      <c r="BQ279" s="57"/>
      <c r="BR279" s="57"/>
      <c r="BS279" s="56" t="s">
        <v>2687</v>
      </c>
      <c r="BT279" s="56" t="s">
        <v>2688</v>
      </c>
      <c r="BU279" s="86">
        <v>140.1</v>
      </c>
      <c r="BV279" s="56"/>
      <c r="BW279" s="57">
        <v>43100</v>
      </c>
      <c r="BX279" s="57"/>
      <c r="BY279" s="57"/>
      <c r="BZ279" t="s">
        <v>2851</v>
      </c>
      <c r="CA279" s="80"/>
    </row>
    <row r="280" spans="1:86" x14ac:dyDescent="0.25">
      <c r="A280">
        <v>8326</v>
      </c>
      <c r="B280" t="s">
        <v>394</v>
      </c>
      <c r="C280"/>
      <c r="D280" s="40" t="s">
        <v>2413</v>
      </c>
      <c r="E280" s="58">
        <v>100</v>
      </c>
      <c r="F280" s="58"/>
      <c r="G280" s="40">
        <v>250</v>
      </c>
      <c r="H280" s="67" t="s">
        <v>2689</v>
      </c>
      <c r="J280" s="59"/>
      <c r="K280" s="59"/>
      <c r="L280" s="57"/>
      <c r="M280" s="57"/>
      <c r="N280" s="57"/>
      <c r="O280" s="60"/>
      <c r="P280" s="61"/>
      <c r="Q280" s="56"/>
      <c r="R280" s="56"/>
      <c r="S280" s="57"/>
      <c r="T280" s="57"/>
      <c r="U280" s="57"/>
      <c r="V280" s="56"/>
      <c r="W280" s="56"/>
      <c r="X280" s="56"/>
      <c r="Y280" s="56"/>
      <c r="Z280" s="57"/>
      <c r="AA280" s="57"/>
      <c r="AB280" s="57"/>
      <c r="AC280" s="56"/>
      <c r="AD280" s="56"/>
      <c r="AE280" s="56"/>
      <c r="AF280" s="56"/>
      <c r="AG280" s="57"/>
      <c r="AH280" s="57"/>
      <c r="AI280" s="57"/>
      <c r="AJ280" s="56"/>
      <c r="AK280" s="56"/>
      <c r="AL280" s="56"/>
      <c r="AM280" s="56"/>
      <c r="AN280" s="57"/>
      <c r="AO280" s="57"/>
      <c r="AP280" s="57"/>
      <c r="AQ280" s="56"/>
      <c r="AR280" s="56"/>
      <c r="AS280" s="56"/>
      <c r="AT280" s="56"/>
      <c r="AU280" s="57"/>
      <c r="AV280" s="57"/>
      <c r="AW280" s="57"/>
      <c r="AX280" s="56"/>
      <c r="AY280" s="56"/>
      <c r="AZ280" s="56"/>
      <c r="BA280" s="56"/>
      <c r="BB280" s="57"/>
      <c r="BC280" s="57"/>
      <c r="BD280" s="57"/>
      <c r="BE280" s="56"/>
      <c r="BF280" s="56"/>
      <c r="BG280" s="56"/>
      <c r="BH280" s="56"/>
      <c r="BI280" s="57"/>
      <c r="BJ280" s="57"/>
      <c r="BK280" s="57"/>
      <c r="BL280" s="56"/>
      <c r="BM280" s="56"/>
      <c r="BN280" s="56"/>
      <c r="BO280" s="56"/>
      <c r="BP280" s="57"/>
      <c r="BQ280" s="57"/>
      <c r="BR280" s="57"/>
      <c r="BS280" s="56"/>
      <c r="BT280" s="56"/>
      <c r="BU280" s="56"/>
      <c r="BV280" s="56"/>
      <c r="BW280" s="57"/>
      <c r="BX280" s="57"/>
      <c r="BY280" s="57"/>
      <c r="BZ280" s="56"/>
      <c r="CA280" s="56"/>
    </row>
    <row r="281" spans="1:86" x14ac:dyDescent="0.25">
      <c r="A281">
        <v>483482</v>
      </c>
      <c r="B281" t="s">
        <v>396</v>
      </c>
      <c r="C281"/>
      <c r="D281" s="40" t="s">
        <v>2413</v>
      </c>
      <c r="E281" s="58"/>
      <c r="F281" s="58"/>
      <c r="I281" s="40" t="s">
        <v>2564</v>
      </c>
      <c r="J281" s="59"/>
      <c r="K281" s="59"/>
      <c r="L281" s="57"/>
      <c r="M281" s="57"/>
      <c r="N281" s="57"/>
      <c r="O281" s="60"/>
      <c r="P281" s="61"/>
      <c r="Q281" s="56"/>
      <c r="R281" s="56"/>
      <c r="S281" s="57"/>
      <c r="T281" s="57"/>
      <c r="U281" s="57"/>
      <c r="V281" s="56"/>
      <c r="W281" s="56"/>
      <c r="X281" s="56"/>
      <c r="Y281" s="56"/>
      <c r="Z281" s="57"/>
      <c r="AA281" s="57"/>
      <c r="AB281" s="57"/>
      <c r="AC281" s="56"/>
      <c r="AD281" s="56"/>
      <c r="AE281" s="56"/>
      <c r="AF281" s="56"/>
      <c r="AG281" s="57"/>
      <c r="AH281" s="57"/>
      <c r="AI281" s="57"/>
      <c r="AJ281" s="56"/>
      <c r="AK281" s="56"/>
      <c r="AL281" s="56"/>
      <c r="AM281" s="56"/>
      <c r="AN281" s="57"/>
      <c r="AO281" s="57"/>
      <c r="AP281" s="57"/>
      <c r="AQ281" s="56"/>
      <c r="AR281" s="56"/>
      <c r="AS281" s="56"/>
      <c r="AT281" s="56"/>
      <c r="AU281" s="57"/>
      <c r="AV281" s="57"/>
      <c r="AW281" s="57"/>
      <c r="AX281" s="56"/>
      <c r="AY281" s="56"/>
      <c r="AZ281" s="56"/>
      <c r="BA281" s="56"/>
      <c r="BB281" s="57"/>
      <c r="BC281" s="57"/>
      <c r="BD281" s="57"/>
      <c r="BE281" s="56"/>
      <c r="BF281" s="56"/>
      <c r="BG281" s="56"/>
      <c r="BH281" s="56"/>
      <c r="BI281" s="57"/>
      <c r="BJ281" s="57"/>
      <c r="BK281" s="57"/>
      <c r="BL281" s="56"/>
      <c r="BM281" s="56"/>
      <c r="BN281" s="56"/>
      <c r="BO281" s="80">
        <v>4</v>
      </c>
      <c r="BP281" s="57"/>
      <c r="BQ281" s="57"/>
      <c r="BR281" s="57"/>
      <c r="BS281" s="56"/>
      <c r="BT281" s="56"/>
      <c r="BU281" s="56"/>
      <c r="BV281" s="56"/>
      <c r="BW281" s="57"/>
      <c r="BX281" s="57"/>
      <c r="BY281" s="57"/>
      <c r="BZ281" s="56"/>
      <c r="CA281" s="56"/>
    </row>
    <row r="282" spans="1:86" x14ac:dyDescent="0.25">
      <c r="A282">
        <v>1935</v>
      </c>
      <c r="B282" t="s">
        <v>398</v>
      </c>
      <c r="C282" t="s">
        <v>463</v>
      </c>
      <c r="D282" s="40" t="s">
        <v>2415</v>
      </c>
      <c r="E282" s="58"/>
      <c r="F282" s="58"/>
      <c r="J282" s="59">
        <v>91.037999999999997</v>
      </c>
      <c r="K282" s="59"/>
      <c r="L282" s="57">
        <v>39884</v>
      </c>
      <c r="M282" s="57"/>
      <c r="N282" s="57"/>
      <c r="O282" s="65" t="s">
        <v>2690</v>
      </c>
      <c r="P282" s="61" t="s">
        <v>2436</v>
      </c>
      <c r="Q282" s="56">
        <v>91.242999999999995</v>
      </c>
      <c r="R282" s="56"/>
      <c r="S282" s="57">
        <v>40245</v>
      </c>
      <c r="T282" s="57"/>
      <c r="U282" s="57"/>
      <c r="V282" s="56" t="s">
        <v>2690</v>
      </c>
      <c r="W282" s="56" t="s">
        <v>2436</v>
      </c>
      <c r="X282" s="56">
        <v>102.735</v>
      </c>
      <c r="Y282" s="56"/>
      <c r="Z282" s="57">
        <v>40611</v>
      </c>
      <c r="AA282" s="57"/>
      <c r="AB282" s="57"/>
      <c r="AC282" s="56" t="s">
        <v>2690</v>
      </c>
      <c r="AD282" s="56" t="s">
        <v>2436</v>
      </c>
      <c r="AE282" s="56">
        <v>102.069</v>
      </c>
      <c r="AF282" s="56"/>
      <c r="AG282" s="57">
        <v>40976</v>
      </c>
      <c r="AH282" s="57"/>
      <c r="AI282" s="57"/>
      <c r="AJ282" s="56" t="s">
        <v>2690</v>
      </c>
      <c r="AK282" s="56" t="s">
        <v>2436</v>
      </c>
      <c r="AL282" s="56">
        <v>110.379</v>
      </c>
      <c r="AM282" s="56"/>
      <c r="AN282" s="57">
        <v>41340</v>
      </c>
      <c r="AO282" s="57"/>
      <c r="AP282" s="57"/>
      <c r="AQ282" s="56" t="s">
        <v>2690</v>
      </c>
      <c r="AR282" s="56" t="s">
        <v>2436</v>
      </c>
      <c r="AS282" s="56">
        <v>114.846</v>
      </c>
      <c r="AT282" s="56"/>
      <c r="AU282" s="57">
        <v>41703</v>
      </c>
      <c r="AV282" s="57"/>
      <c r="AW282" s="57"/>
      <c r="AX282" s="56" t="s">
        <v>2690</v>
      </c>
      <c r="AY282" s="56" t="s">
        <v>2436</v>
      </c>
      <c r="AZ282" s="56">
        <v>117.139</v>
      </c>
      <c r="BA282" s="56"/>
      <c r="BB282" s="57">
        <v>42068</v>
      </c>
      <c r="BC282" s="57"/>
      <c r="BD282" s="57"/>
      <c r="BE282" s="56" t="s">
        <v>2690</v>
      </c>
      <c r="BF282" s="56" t="s">
        <v>2436</v>
      </c>
      <c r="BG282" s="56">
        <v>126.02500000000001</v>
      </c>
      <c r="BH282" s="56"/>
      <c r="BI282" s="57">
        <v>42433</v>
      </c>
      <c r="BJ282" s="57"/>
      <c r="BK282" s="57"/>
      <c r="BL282" s="56" t="s">
        <v>2690</v>
      </c>
      <c r="BM282" s="56" t="s">
        <v>2436</v>
      </c>
      <c r="BN282" s="56">
        <v>132.90600000000001</v>
      </c>
      <c r="BO282" s="56"/>
      <c r="BP282" s="57">
        <v>42797</v>
      </c>
      <c r="BQ282" s="57"/>
      <c r="BR282" s="57"/>
      <c r="BS282" s="56" t="s">
        <v>2690</v>
      </c>
      <c r="BT282" s="56" t="s">
        <v>2436</v>
      </c>
      <c r="BU282" s="56">
        <v>130.77500000000001</v>
      </c>
      <c r="BV282" s="56"/>
      <c r="BW282" s="57">
        <v>43100</v>
      </c>
      <c r="BX282" s="57"/>
      <c r="BY282" s="57"/>
      <c r="BZ282" s="56"/>
      <c r="CA282" s="56"/>
    </row>
    <row r="283" spans="1:86" x14ac:dyDescent="0.25">
      <c r="A283">
        <v>8079</v>
      </c>
      <c r="B283" t="s">
        <v>400</v>
      </c>
      <c r="C283" t="s">
        <v>463</v>
      </c>
      <c r="D283" s="40" t="s">
        <v>2415</v>
      </c>
      <c r="E283" s="58"/>
      <c r="F283" s="58"/>
      <c r="J283" s="59"/>
      <c r="K283" s="59"/>
      <c r="L283" s="57"/>
      <c r="M283" s="57"/>
      <c r="N283" s="57"/>
      <c r="O283" s="60"/>
      <c r="P283" s="61"/>
      <c r="Q283" s="56"/>
      <c r="R283" s="56"/>
      <c r="S283" s="57"/>
      <c r="T283" s="57"/>
      <c r="U283" s="57"/>
      <c r="V283" s="56"/>
      <c r="W283" s="56"/>
      <c r="X283" s="56"/>
      <c r="Y283" s="56"/>
      <c r="Z283" s="57"/>
      <c r="AA283" s="57"/>
      <c r="AB283" s="57"/>
      <c r="AC283" s="56"/>
      <c r="AD283" s="56"/>
      <c r="AE283" s="56"/>
      <c r="AF283" s="56"/>
      <c r="AG283" s="57"/>
      <c r="AH283" s="57"/>
      <c r="AI283" s="57"/>
      <c r="AJ283" s="56"/>
      <c r="AK283" s="56"/>
      <c r="AL283" s="56"/>
      <c r="AM283" s="56"/>
      <c r="AN283" s="57"/>
      <c r="AO283" s="57"/>
      <c r="AP283" s="57"/>
      <c r="AQ283" s="56"/>
      <c r="AR283" s="56"/>
      <c r="AS283" s="56"/>
      <c r="AT283" s="56"/>
      <c r="AU283" s="57"/>
      <c r="AV283" s="57"/>
      <c r="AW283" s="57"/>
      <c r="AX283" s="56"/>
      <c r="AY283" s="56"/>
      <c r="AZ283" s="56">
        <v>613.52500000000009</v>
      </c>
      <c r="BA283" s="56"/>
      <c r="BB283" s="57">
        <v>41965</v>
      </c>
      <c r="BC283" s="57"/>
      <c r="BD283" s="57"/>
      <c r="BE283" s="56" t="s">
        <v>2691</v>
      </c>
      <c r="BF283" s="56" t="s">
        <v>2692</v>
      </c>
      <c r="BG283" s="56">
        <v>1094.28</v>
      </c>
      <c r="BH283" s="56"/>
      <c r="BI283" s="57">
        <v>42330</v>
      </c>
      <c r="BJ283" s="57"/>
      <c r="BK283" s="57"/>
      <c r="BL283" s="56" t="s">
        <v>2691</v>
      </c>
      <c r="BM283" s="56" t="s">
        <v>2692</v>
      </c>
      <c r="BN283" s="56">
        <v>1067.33</v>
      </c>
      <c r="BO283" s="56"/>
      <c r="BP283" s="57">
        <v>42696</v>
      </c>
      <c r="BQ283" s="57"/>
      <c r="BR283" s="57"/>
      <c r="BS283" s="56" t="s">
        <v>2691</v>
      </c>
      <c r="BT283" s="56" t="s">
        <v>2692</v>
      </c>
      <c r="BU283" s="56">
        <v>530.04</v>
      </c>
      <c r="BV283" s="56"/>
      <c r="BW283" s="57">
        <v>43041</v>
      </c>
      <c r="BX283" s="57"/>
      <c r="BY283" s="57"/>
      <c r="BZ283" s="56" t="s">
        <v>2691</v>
      </c>
      <c r="CA283" s="56" t="s">
        <v>2693</v>
      </c>
      <c r="CB283" s="40">
        <v>588.48</v>
      </c>
      <c r="CD283" s="78">
        <v>43373</v>
      </c>
      <c r="CE283" s="62" t="s">
        <v>2415</v>
      </c>
      <c r="CG283" s="96" t="s">
        <v>2691</v>
      </c>
      <c r="CH283" s="62" t="s">
        <v>3660</v>
      </c>
    </row>
    <row r="284" spans="1:86" x14ac:dyDescent="0.25">
      <c r="A284">
        <v>8129</v>
      </c>
      <c r="B284" t="s">
        <v>402</v>
      </c>
      <c r="C284" t="s">
        <v>463</v>
      </c>
      <c r="D284" s="40" t="s">
        <v>2413</v>
      </c>
      <c r="E284" s="58">
        <v>100</v>
      </c>
      <c r="F284" s="58"/>
      <c r="G284" s="40">
        <v>250</v>
      </c>
      <c r="H284" s="67" t="s">
        <v>2694</v>
      </c>
      <c r="J284" s="59"/>
      <c r="K284" s="59"/>
      <c r="L284" s="57"/>
      <c r="M284" s="57"/>
      <c r="N284" s="57"/>
      <c r="O284" s="60"/>
      <c r="P284" s="61"/>
      <c r="Q284" s="56"/>
      <c r="R284" s="56"/>
      <c r="S284" s="57"/>
      <c r="T284" s="57"/>
      <c r="U284" s="57"/>
      <c r="V284" s="56"/>
      <c r="W284" s="56"/>
      <c r="X284" s="56"/>
      <c r="Y284" s="56"/>
      <c r="Z284" s="57"/>
      <c r="AA284" s="57"/>
      <c r="AB284" s="57"/>
      <c r="AC284" s="56"/>
      <c r="AD284" s="56"/>
      <c r="AE284" s="56"/>
      <c r="AF284" s="56"/>
      <c r="AG284" s="57"/>
      <c r="AH284" s="57"/>
      <c r="AI284" s="57"/>
      <c r="AJ284" s="56"/>
      <c r="AK284" s="56"/>
      <c r="AL284" s="56"/>
      <c r="AM284" s="56"/>
      <c r="AN284" s="57"/>
      <c r="AO284" s="57"/>
      <c r="AP284" s="57"/>
      <c r="AQ284" s="56"/>
      <c r="AR284" s="56"/>
      <c r="AS284" s="56"/>
      <c r="AT284" s="56"/>
      <c r="AU284" s="57"/>
      <c r="AV284" s="57"/>
      <c r="AW284" s="57"/>
      <c r="AX284" s="56"/>
      <c r="AY284" s="56"/>
      <c r="AZ284" s="56"/>
      <c r="BA284" s="56"/>
      <c r="BB284" s="57"/>
      <c r="BC284" s="57"/>
      <c r="BD284" s="57"/>
      <c r="BE284" s="56"/>
      <c r="BF284" s="56"/>
      <c r="BG284" s="56"/>
      <c r="BH284" s="56"/>
      <c r="BI284" s="57"/>
      <c r="BJ284" s="57"/>
      <c r="BK284" s="57"/>
      <c r="BL284" s="56"/>
      <c r="BM284" s="56"/>
      <c r="BN284" s="56"/>
      <c r="BO284" s="56"/>
      <c r="BP284" s="57"/>
      <c r="BQ284" s="57"/>
      <c r="BR284" s="57"/>
      <c r="BS284" s="56"/>
      <c r="BT284" s="56"/>
      <c r="BU284" s="56">
        <v>300</v>
      </c>
      <c r="BV284" s="56"/>
      <c r="BW284" s="10">
        <v>43100</v>
      </c>
      <c r="BX284" s="82" t="s">
        <v>2413</v>
      </c>
      <c r="BY284" s="57"/>
      <c r="BZ284" s="56"/>
      <c r="CA284" s="67" t="s">
        <v>2694</v>
      </c>
    </row>
    <row r="285" spans="1:86" x14ac:dyDescent="0.25">
      <c r="A285">
        <v>9743</v>
      </c>
      <c r="B285" t="s">
        <v>403</v>
      </c>
      <c r="C285" t="s">
        <v>463</v>
      </c>
      <c r="D285" s="40" t="s">
        <v>2413</v>
      </c>
      <c r="E285" s="58">
        <v>10</v>
      </c>
      <c r="F285" s="58"/>
      <c r="J285" s="59"/>
      <c r="K285" s="59"/>
      <c r="L285" s="57"/>
      <c r="M285" s="57"/>
      <c r="N285" s="57"/>
      <c r="O285" s="60"/>
      <c r="P285" s="61"/>
      <c r="Q285" s="56"/>
      <c r="R285" s="56"/>
      <c r="S285" s="57"/>
      <c r="T285" s="57"/>
      <c r="U285" s="57"/>
      <c r="V285" s="56"/>
      <c r="W285" s="56"/>
      <c r="X285" s="56"/>
      <c r="Y285" s="56"/>
      <c r="Z285" s="57"/>
      <c r="AA285" s="57"/>
      <c r="AB285" s="57"/>
      <c r="AC285" s="56"/>
      <c r="AD285" s="56"/>
      <c r="AE285" s="56"/>
      <c r="AF285" s="56"/>
      <c r="AG285" s="57"/>
      <c r="AH285" s="57"/>
      <c r="AI285" s="57"/>
      <c r="AJ285" s="56"/>
      <c r="AK285" s="56"/>
      <c r="AL285" s="56"/>
      <c r="AM285" s="56"/>
      <c r="AN285" s="57"/>
      <c r="AO285" s="57"/>
      <c r="AP285" s="57"/>
      <c r="AQ285" s="56"/>
      <c r="AR285" s="56"/>
      <c r="AS285" s="56"/>
      <c r="AT285" s="56"/>
      <c r="AU285" s="57"/>
      <c r="AV285" s="57"/>
      <c r="AW285" s="57"/>
      <c r="AX285" s="56"/>
      <c r="AY285" s="56"/>
      <c r="AZ285" s="56"/>
      <c r="BA285" s="56"/>
      <c r="BB285" s="57"/>
      <c r="BC285" s="57"/>
      <c r="BD285" s="57"/>
      <c r="BE285" s="56"/>
      <c r="BF285" s="56"/>
      <c r="BG285" s="56">
        <v>30</v>
      </c>
      <c r="BH285" s="56"/>
      <c r="BI285" s="57">
        <v>42735</v>
      </c>
      <c r="BJ285" s="57"/>
      <c r="BK285" s="57"/>
      <c r="BL285" s="56"/>
      <c r="BM285" s="56" t="s">
        <v>2695</v>
      </c>
      <c r="BN285" s="56"/>
      <c r="BO285" s="56"/>
      <c r="BP285" s="57"/>
      <c r="BQ285" s="57"/>
      <c r="BR285" s="57"/>
      <c r="BS285" s="56"/>
      <c r="BT285" s="56"/>
      <c r="BU285" s="56"/>
      <c r="BV285" s="56">
        <v>2</v>
      </c>
      <c r="BW285" s="57"/>
      <c r="BX285" s="57"/>
      <c r="BY285" s="57"/>
      <c r="BZ285" s="56"/>
      <c r="CA285" s="56"/>
    </row>
    <row r="286" spans="1:86" x14ac:dyDescent="0.25">
      <c r="A286">
        <v>8080</v>
      </c>
      <c r="B286" t="s">
        <v>1155</v>
      </c>
      <c r="C286" t="s">
        <v>463</v>
      </c>
      <c r="D286" s="62" t="s">
        <v>2415</v>
      </c>
      <c r="E286" s="58"/>
      <c r="F286" s="58"/>
      <c r="J286" s="59">
        <v>10.507</v>
      </c>
      <c r="K286" s="59"/>
      <c r="L286" s="57">
        <v>39888</v>
      </c>
      <c r="M286" s="57"/>
      <c r="N286" s="57"/>
      <c r="O286" s="60"/>
      <c r="P286" s="63" t="s">
        <v>2417</v>
      </c>
      <c r="Q286" s="56">
        <v>3.82</v>
      </c>
      <c r="R286" s="56"/>
      <c r="S286" s="57">
        <v>40248</v>
      </c>
      <c r="T286" s="57"/>
      <c r="U286" s="57"/>
      <c r="V286" s="56"/>
      <c r="W286" s="56" t="s">
        <v>2417</v>
      </c>
      <c r="X286" s="56">
        <v>15.208</v>
      </c>
      <c r="Y286" s="56"/>
      <c r="Z286" s="57">
        <v>40616</v>
      </c>
      <c r="AA286" s="57"/>
      <c r="AB286" s="57"/>
      <c r="AC286" s="56"/>
      <c r="AD286" s="56" t="s">
        <v>2417</v>
      </c>
      <c r="AE286" s="56">
        <v>156.83699999999999</v>
      </c>
      <c r="AF286" s="56"/>
      <c r="AG286" s="57">
        <v>40976</v>
      </c>
      <c r="AH286" s="57"/>
      <c r="AI286" s="57"/>
      <c r="AJ286" s="56"/>
      <c r="AK286" s="56" t="s">
        <v>2417</v>
      </c>
      <c r="AL286" s="56">
        <v>256.67099999999999</v>
      </c>
      <c r="AM286" s="56"/>
      <c r="AN286" s="57">
        <v>41344</v>
      </c>
      <c r="AO286" s="57"/>
      <c r="AP286" s="57"/>
      <c r="AQ286" s="56"/>
      <c r="AR286" s="56" t="s">
        <v>2417</v>
      </c>
      <c r="AS286" s="56">
        <v>525.81600000000003</v>
      </c>
      <c r="AT286" s="56"/>
      <c r="AU286" s="57">
        <v>41708</v>
      </c>
      <c r="AV286" s="57"/>
      <c r="AW286" s="57"/>
      <c r="AX286" s="56"/>
      <c r="AY286" s="56" t="s">
        <v>2417</v>
      </c>
      <c r="AZ286" s="56">
        <v>536.28200000000004</v>
      </c>
      <c r="BA286" s="56"/>
      <c r="BB286" s="57">
        <v>42079</v>
      </c>
      <c r="BC286" s="57"/>
      <c r="BD286" s="57"/>
      <c r="BE286" s="56"/>
      <c r="BF286" s="56" t="s">
        <v>2417</v>
      </c>
      <c r="BG286" s="56">
        <v>356.69900000000001</v>
      </c>
      <c r="BH286" s="56"/>
      <c r="BI286" s="57">
        <v>42440</v>
      </c>
      <c r="BJ286" s="57"/>
      <c r="BK286" s="57"/>
      <c r="BL286" s="56"/>
      <c r="BM286" s="56" t="s">
        <v>2417</v>
      </c>
      <c r="BN286" s="56">
        <v>152.17599999999999</v>
      </c>
      <c r="BO286" s="56"/>
      <c r="BP286" s="57">
        <v>42839</v>
      </c>
      <c r="BQ286" s="57"/>
      <c r="BR286" s="57"/>
      <c r="BS286" s="56"/>
      <c r="BT286" s="56" t="s">
        <v>2417</v>
      </c>
      <c r="BU286" s="56">
        <v>176.071</v>
      </c>
      <c r="BV286" s="56"/>
      <c r="BW286" s="57">
        <v>43100</v>
      </c>
      <c r="BX286" s="82" t="s">
        <v>2415</v>
      </c>
      <c r="BY286" s="57"/>
      <c r="BZ286" s="56"/>
      <c r="CA286" s="56" t="s">
        <v>2417</v>
      </c>
    </row>
    <row r="287" spans="1:86" x14ac:dyDescent="0.25">
      <c r="A287">
        <v>1573</v>
      </c>
      <c r="B287" t="s">
        <v>407</v>
      </c>
      <c r="C287" t="s">
        <v>463</v>
      </c>
      <c r="D287" s="40" t="s">
        <v>2415</v>
      </c>
      <c r="E287" s="58"/>
      <c r="F287" s="58"/>
      <c r="J287" s="59"/>
      <c r="K287" s="59"/>
      <c r="L287" s="57"/>
      <c r="M287" s="57"/>
      <c r="N287" s="57"/>
      <c r="O287" s="60"/>
      <c r="P287" s="61"/>
      <c r="Q287" s="56"/>
      <c r="R287" s="56"/>
      <c r="S287" s="57"/>
      <c r="T287" s="57"/>
      <c r="U287" s="57"/>
      <c r="V287" s="56"/>
      <c r="W287" s="56"/>
      <c r="X287" s="56"/>
      <c r="Y287" s="56"/>
      <c r="Z287" s="57"/>
      <c r="AA287" s="57"/>
      <c r="AB287" s="57"/>
      <c r="AC287" s="56"/>
      <c r="AD287" s="56"/>
      <c r="AE287" s="56"/>
      <c r="AF287" s="56"/>
      <c r="AG287" s="57"/>
      <c r="AH287" s="57"/>
      <c r="AI287" s="57"/>
      <c r="AJ287" s="56"/>
      <c r="AK287" s="56"/>
      <c r="AL287" s="56"/>
      <c r="AM287" s="56"/>
      <c r="AN287" s="57"/>
      <c r="AO287" s="57"/>
      <c r="AP287" s="57"/>
      <c r="AQ287" s="56"/>
      <c r="AR287" s="56"/>
      <c r="AS287" s="56">
        <v>5372.8</v>
      </c>
      <c r="AT287" s="56"/>
      <c r="AU287" s="57">
        <v>41667</v>
      </c>
      <c r="AV287" s="57"/>
      <c r="AW287" s="57"/>
      <c r="AX287" s="56" t="s">
        <v>2696</v>
      </c>
      <c r="AY287" s="56" t="s">
        <v>2697</v>
      </c>
      <c r="AZ287" s="56">
        <v>5336.8</v>
      </c>
      <c r="BA287" s="56"/>
      <c r="BB287" s="57">
        <v>42038</v>
      </c>
      <c r="BC287" s="57"/>
      <c r="BD287" s="57"/>
      <c r="BE287" s="56" t="s">
        <v>2696</v>
      </c>
      <c r="BF287" s="56" t="s">
        <v>2697</v>
      </c>
      <c r="BG287" s="56">
        <v>4663.2</v>
      </c>
      <c r="BH287" s="56"/>
      <c r="BI287" s="57">
        <v>42402</v>
      </c>
      <c r="BJ287" s="57"/>
      <c r="BK287" s="57"/>
      <c r="BL287" s="56" t="s">
        <v>2696</v>
      </c>
      <c r="BM287" s="56" t="s">
        <v>2697</v>
      </c>
      <c r="BN287" s="56">
        <v>2778</v>
      </c>
      <c r="BO287" s="56"/>
      <c r="BP287" s="57">
        <v>42766</v>
      </c>
      <c r="BQ287" s="57"/>
      <c r="BR287" s="57"/>
      <c r="BS287" s="56" t="s">
        <v>2698</v>
      </c>
      <c r="BT287" s="56" t="s">
        <v>2699</v>
      </c>
      <c r="BU287" s="56">
        <v>2844</v>
      </c>
      <c r="BV287" s="84">
        <v>5</v>
      </c>
      <c r="BW287" s="10">
        <v>43187</v>
      </c>
      <c r="BX287" s="82" t="s">
        <v>2415</v>
      </c>
      <c r="BY287" s="57"/>
      <c r="BZ287" s="56"/>
      <c r="CA287" s="80" t="s">
        <v>2727</v>
      </c>
    </row>
    <row r="288" spans="1:86" x14ac:dyDescent="0.25">
      <c r="A288">
        <v>8405</v>
      </c>
      <c r="B288" t="s">
        <v>408</v>
      </c>
      <c r="C288"/>
      <c r="D288" s="40" t="s">
        <v>2413</v>
      </c>
      <c r="E288" s="58">
        <v>20</v>
      </c>
      <c r="F288" s="58"/>
      <c r="G288" s="40">
        <v>40</v>
      </c>
      <c r="J288" s="59"/>
      <c r="K288" s="59"/>
      <c r="L288" s="57"/>
      <c r="M288" s="57"/>
      <c r="N288" s="57"/>
      <c r="O288" s="60"/>
      <c r="P288" s="61"/>
      <c r="Q288" s="56"/>
      <c r="R288" s="56"/>
      <c r="S288" s="57"/>
      <c r="T288" s="57"/>
      <c r="U288" s="57"/>
      <c r="V288" s="56"/>
      <c r="W288" s="56"/>
      <c r="X288" s="56"/>
      <c r="Y288" s="56"/>
      <c r="Z288" s="57"/>
      <c r="AA288" s="57"/>
      <c r="AB288" s="57"/>
      <c r="AC288" s="56"/>
      <c r="AD288" s="56"/>
      <c r="AE288" s="56"/>
      <c r="AF288" s="56"/>
      <c r="AG288" s="57"/>
      <c r="AH288" s="57"/>
      <c r="AI288" s="57"/>
      <c r="AJ288" s="56"/>
      <c r="AK288" s="56"/>
      <c r="AL288" s="56"/>
      <c r="AM288" s="56"/>
      <c r="AN288" s="57"/>
      <c r="AO288" s="57"/>
      <c r="AP288" s="57"/>
      <c r="AQ288" s="56"/>
      <c r="AR288" s="56"/>
      <c r="AS288" s="56"/>
      <c r="AT288" s="56"/>
      <c r="AU288" s="57"/>
      <c r="AV288" s="57"/>
      <c r="AW288" s="57"/>
      <c r="AX288" s="56"/>
      <c r="AY288" s="56"/>
      <c r="AZ288" s="56"/>
      <c r="BA288" s="56"/>
      <c r="BB288" s="57"/>
      <c r="BC288" s="57"/>
      <c r="BD288" s="57"/>
      <c r="BE288" s="56"/>
      <c r="BF288" s="56"/>
      <c r="BG288" s="56"/>
      <c r="BH288" s="56"/>
      <c r="BI288" s="57"/>
      <c r="BJ288" s="57"/>
      <c r="BK288" s="57"/>
      <c r="BL288" s="56"/>
      <c r="BM288" s="56"/>
      <c r="BN288" s="56"/>
      <c r="BO288" s="56"/>
      <c r="BP288" s="57"/>
      <c r="BQ288" s="57"/>
      <c r="BR288" s="57"/>
      <c r="BS288" s="56"/>
      <c r="BT288" s="56"/>
      <c r="BU288" s="56"/>
      <c r="BV288">
        <v>2</v>
      </c>
      <c r="BW288" s="57"/>
      <c r="BX288" s="57"/>
      <c r="BY288" s="57"/>
      <c r="BZ288" s="56"/>
      <c r="CA288" s="56"/>
    </row>
    <row r="289" spans="1:86" x14ac:dyDescent="0.25">
      <c r="A289">
        <v>8090</v>
      </c>
      <c r="B289" t="s">
        <v>410</v>
      </c>
      <c r="C289" t="s">
        <v>463</v>
      </c>
      <c r="D289" s="40" t="s">
        <v>2415</v>
      </c>
      <c r="E289" s="58"/>
      <c r="F289" s="58"/>
      <c r="J289" s="59"/>
      <c r="K289" s="59"/>
      <c r="L289" s="57"/>
      <c r="M289" s="57"/>
      <c r="N289" s="57"/>
      <c r="O289" s="60"/>
      <c r="P289" s="61"/>
      <c r="Q289" s="56"/>
      <c r="R289" s="56"/>
      <c r="S289" s="57"/>
      <c r="T289" s="57"/>
      <c r="U289" s="57"/>
      <c r="V289" s="56"/>
      <c r="W289" s="56"/>
      <c r="X289" s="56"/>
      <c r="Y289" s="56"/>
      <c r="Z289" s="57"/>
      <c r="AA289" s="57"/>
      <c r="AB289" s="57"/>
      <c r="AC289" s="56"/>
      <c r="AD289" s="56"/>
      <c r="AE289" s="56"/>
      <c r="AF289" s="56"/>
      <c r="AG289" s="57"/>
      <c r="AH289" s="57"/>
      <c r="AI289" s="57"/>
      <c r="AJ289" s="56"/>
      <c r="AK289" s="56"/>
      <c r="AL289" s="56"/>
      <c r="AM289" s="56"/>
      <c r="AN289" s="57"/>
      <c r="AO289" s="57"/>
      <c r="AP289" s="57"/>
      <c r="AQ289" s="56"/>
      <c r="AR289" s="56"/>
      <c r="AS289" s="56"/>
      <c r="AT289" s="56"/>
      <c r="AU289" s="57"/>
      <c r="AV289" s="57"/>
      <c r="AW289" s="57"/>
      <c r="AX289" s="56"/>
      <c r="AY289" s="56"/>
      <c r="AZ289" s="56">
        <v>796.1</v>
      </c>
      <c r="BA289" s="56"/>
      <c r="BB289" s="57">
        <v>41780</v>
      </c>
      <c r="BC289" s="57"/>
      <c r="BD289" s="57"/>
      <c r="BE289" s="56" t="s">
        <v>2700</v>
      </c>
      <c r="BF289" s="56" t="s">
        <v>2513</v>
      </c>
      <c r="BG289" s="56">
        <v>820</v>
      </c>
      <c r="BH289" s="56"/>
      <c r="BI289" s="57">
        <v>42144</v>
      </c>
      <c r="BJ289" s="57"/>
      <c r="BK289" s="57"/>
      <c r="BL289" s="56" t="s">
        <v>2700</v>
      </c>
      <c r="BM289" s="56" t="s">
        <v>2513</v>
      </c>
      <c r="BN289" s="56">
        <v>823.5</v>
      </c>
      <c r="BO289" s="56"/>
      <c r="BP289" s="57">
        <v>42509</v>
      </c>
      <c r="BQ289" s="57"/>
      <c r="BR289" s="57"/>
      <c r="BS289" s="56" t="s">
        <v>2700</v>
      </c>
      <c r="BT289" s="56" t="s">
        <v>2513</v>
      </c>
      <c r="BU289" s="56">
        <v>782.5</v>
      </c>
      <c r="BV289" s="56"/>
      <c r="BW289" s="57">
        <v>42872</v>
      </c>
      <c r="BX289" s="57"/>
      <c r="BY289" s="57"/>
      <c r="BZ289" s="56" t="s">
        <v>2700</v>
      </c>
      <c r="CA289" s="56" t="s">
        <v>2513</v>
      </c>
    </row>
    <row r="290" spans="1:86" x14ac:dyDescent="0.25">
      <c r="A290">
        <v>2044</v>
      </c>
      <c r="B290" t="s">
        <v>412</v>
      </c>
      <c r="C290" t="s">
        <v>463</v>
      </c>
      <c r="D290" s="40" t="s">
        <v>2415</v>
      </c>
      <c r="E290" s="58"/>
      <c r="F290" s="58"/>
      <c r="J290" s="59">
        <v>220.34700000000001</v>
      </c>
      <c r="K290" s="59"/>
      <c r="L290" s="57">
        <v>39870</v>
      </c>
      <c r="M290" s="57"/>
      <c r="N290" s="57"/>
      <c r="O290" s="65" t="s">
        <v>2701</v>
      </c>
      <c r="P290" s="66" t="s">
        <v>2507</v>
      </c>
      <c r="Q290" s="56">
        <v>216.09700000000001</v>
      </c>
      <c r="R290" s="56"/>
      <c r="S290" s="57">
        <v>40233</v>
      </c>
      <c r="T290" s="57"/>
      <c r="U290" s="57"/>
      <c r="V290" s="56" t="s">
        <v>2701</v>
      </c>
      <c r="W290" s="56" t="s">
        <v>2507</v>
      </c>
      <c r="X290" s="56">
        <v>215.63800000000001</v>
      </c>
      <c r="Y290" s="56"/>
      <c r="Z290" s="57">
        <v>40596</v>
      </c>
      <c r="AA290" s="57"/>
      <c r="AB290" s="57"/>
      <c r="AC290" s="56" t="s">
        <v>2701</v>
      </c>
      <c r="AD290" s="56" t="s">
        <v>2507</v>
      </c>
      <c r="AE290" s="56">
        <v>238.95500000000001</v>
      </c>
      <c r="AF290" s="56"/>
      <c r="AG290" s="57">
        <v>40961</v>
      </c>
      <c r="AH290" s="57"/>
      <c r="AI290" s="57"/>
      <c r="AJ290" s="56" t="s">
        <v>2701</v>
      </c>
      <c r="AK290" s="56" t="s">
        <v>2507</v>
      </c>
      <c r="AL290" s="56">
        <v>261.54700000000003</v>
      </c>
      <c r="AM290" s="56"/>
      <c r="AN290" s="57">
        <v>41326</v>
      </c>
      <c r="AO290" s="57"/>
      <c r="AP290" s="57"/>
      <c r="AQ290" s="56" t="s">
        <v>2701</v>
      </c>
      <c r="AR290" s="56" t="s">
        <v>2507</v>
      </c>
      <c r="AS290" s="56">
        <v>276.86900000000003</v>
      </c>
      <c r="AT290" s="56"/>
      <c r="AU290" s="57">
        <v>41690</v>
      </c>
      <c r="AV290" s="57"/>
      <c r="AW290" s="57"/>
      <c r="AX290" s="56" t="s">
        <v>2701</v>
      </c>
      <c r="AY290" s="56" t="s">
        <v>2507</v>
      </c>
      <c r="AZ290" s="56">
        <v>319.66800000000001</v>
      </c>
      <c r="BA290" s="56"/>
      <c r="BB290" s="57">
        <v>42054</v>
      </c>
      <c r="BC290" s="57"/>
      <c r="BD290" s="57"/>
      <c r="BE290" s="56" t="s">
        <v>2701</v>
      </c>
      <c r="BF290" s="56" t="s">
        <v>2507</v>
      </c>
      <c r="BG290" s="56">
        <v>305.08199999999999</v>
      </c>
      <c r="BH290" s="56"/>
      <c r="BI290" s="57">
        <v>42418</v>
      </c>
      <c r="BJ290" s="57"/>
      <c r="BK290" s="57"/>
      <c r="BL290" s="56" t="s">
        <v>2701</v>
      </c>
      <c r="BM290" s="56" t="s">
        <v>2507</v>
      </c>
      <c r="BN290" s="56">
        <v>339.70600000000002</v>
      </c>
      <c r="BO290" s="56"/>
      <c r="BP290" s="57">
        <v>42788</v>
      </c>
      <c r="BQ290" s="57"/>
      <c r="BR290" s="57"/>
      <c r="BS290" s="56"/>
      <c r="BT290" s="56" t="s">
        <v>2417</v>
      </c>
      <c r="BU290" s="86">
        <v>389.22500000000002</v>
      </c>
      <c r="BV290" s="56"/>
      <c r="BW290" s="57">
        <v>43100</v>
      </c>
      <c r="BX290" s="57"/>
      <c r="BY290" s="57"/>
      <c r="BZ290" s="56"/>
      <c r="CA290" s="56"/>
    </row>
    <row r="291" spans="1:86" x14ac:dyDescent="0.25">
      <c r="A291">
        <v>8429</v>
      </c>
      <c r="B291" t="s">
        <v>414</v>
      </c>
      <c r="C291" t="s">
        <v>463</v>
      </c>
      <c r="D291" s="62" t="s">
        <v>2415</v>
      </c>
      <c r="E291" s="58"/>
      <c r="F291" s="58"/>
      <c r="J291" s="59"/>
      <c r="K291" s="59"/>
      <c r="L291" s="57"/>
      <c r="M291" s="57"/>
      <c r="N291" s="57"/>
      <c r="O291" s="60"/>
      <c r="P291" s="61"/>
      <c r="Q291" s="56"/>
      <c r="R291" s="56"/>
      <c r="S291" s="57"/>
      <c r="T291" s="57"/>
      <c r="U291" s="57"/>
      <c r="V291" s="56"/>
      <c r="W291" s="56"/>
      <c r="X291" s="56"/>
      <c r="Y291" s="56"/>
      <c r="Z291" s="57"/>
      <c r="AA291" s="57"/>
      <c r="AB291" s="57"/>
      <c r="AC291" s="56"/>
      <c r="AD291" s="56"/>
      <c r="AE291" s="56"/>
      <c r="AF291" s="56"/>
      <c r="AG291" s="57"/>
      <c r="AH291" s="57"/>
      <c r="AI291" s="57"/>
      <c r="AJ291" s="56"/>
      <c r="AK291" s="56"/>
      <c r="AL291" s="56"/>
      <c r="AM291" s="56"/>
      <c r="AN291" s="57"/>
      <c r="AO291" s="57"/>
      <c r="AP291" s="57"/>
      <c r="AQ291" s="56"/>
      <c r="AR291" s="56"/>
      <c r="AS291" s="56"/>
      <c r="AT291" s="56"/>
      <c r="AU291" s="57"/>
      <c r="AV291" s="57"/>
      <c r="AW291" s="57"/>
      <c r="AX291" s="56"/>
      <c r="AY291" s="56"/>
      <c r="AZ291" s="56"/>
      <c r="BA291" s="56"/>
      <c r="BB291" s="57"/>
      <c r="BC291" s="57"/>
      <c r="BD291" s="57"/>
      <c r="BE291" s="56"/>
      <c r="BF291" s="56"/>
      <c r="BG291" s="56">
        <v>535.577</v>
      </c>
      <c r="BH291" s="56"/>
      <c r="BI291" s="57">
        <v>42529</v>
      </c>
      <c r="BJ291" s="57"/>
      <c r="BK291" s="57"/>
      <c r="BL291" s="56"/>
      <c r="BM291" s="56" t="s">
        <v>2702</v>
      </c>
      <c r="BN291" s="56">
        <v>302.399</v>
      </c>
      <c r="BO291" s="56"/>
      <c r="BP291" s="57">
        <v>42895</v>
      </c>
      <c r="BQ291" s="57"/>
      <c r="BR291" s="57"/>
      <c r="BS291" s="56"/>
      <c r="BT291" s="56" t="s">
        <v>2702</v>
      </c>
      <c r="BU291" s="86">
        <v>528.30899999999997</v>
      </c>
      <c r="BV291" s="56"/>
      <c r="BW291" s="57">
        <v>43100</v>
      </c>
      <c r="BX291" s="57"/>
      <c r="BY291" s="57"/>
      <c r="BZ291" s="56"/>
      <c r="CA291" s="56"/>
    </row>
    <row r="292" spans="1:86" x14ac:dyDescent="0.25">
      <c r="A292">
        <v>8342</v>
      </c>
      <c r="B292" t="s">
        <v>415</v>
      </c>
      <c r="C292" t="s">
        <v>463</v>
      </c>
      <c r="D292" s="40" t="s">
        <v>2415</v>
      </c>
      <c r="E292" s="58"/>
      <c r="F292" s="58"/>
      <c r="J292" s="59"/>
      <c r="K292" s="59"/>
      <c r="L292" s="57"/>
      <c r="M292" s="57"/>
      <c r="N292" s="57"/>
      <c r="O292" s="60"/>
      <c r="P292" s="61"/>
      <c r="Q292" s="56"/>
      <c r="R292" s="56"/>
      <c r="S292" s="57"/>
      <c r="T292" s="57"/>
      <c r="U292" s="57"/>
      <c r="V292" s="56"/>
      <c r="W292" s="56"/>
      <c r="X292" s="56"/>
      <c r="Y292" s="56"/>
      <c r="Z292" s="57"/>
      <c r="AA292" s="57"/>
      <c r="AB292" s="57"/>
      <c r="AC292" s="56"/>
      <c r="AD292" s="56"/>
      <c r="AE292" s="56"/>
      <c r="AF292" s="56"/>
      <c r="AG292" s="57"/>
      <c r="AH292" s="57"/>
      <c r="AI292" s="57"/>
      <c r="AJ292" s="56"/>
      <c r="AK292" s="56"/>
      <c r="AL292" s="56"/>
      <c r="AM292" s="56"/>
      <c r="AN292" s="57"/>
      <c r="AO292" s="57"/>
      <c r="AP292" s="57"/>
      <c r="AQ292" s="56"/>
      <c r="AR292" s="56"/>
      <c r="AS292" s="56"/>
      <c r="AT292" s="56"/>
      <c r="AU292" s="57"/>
      <c r="AV292" s="57"/>
      <c r="AW292" s="57"/>
      <c r="AX292" s="56"/>
      <c r="AY292" s="56"/>
      <c r="AZ292" s="56">
        <v>8.4169999999999998</v>
      </c>
      <c r="BA292" s="56"/>
      <c r="BB292" s="57">
        <v>42090</v>
      </c>
      <c r="BC292" s="57"/>
      <c r="BD292" s="57"/>
      <c r="BE292" s="56" t="s">
        <v>1179</v>
      </c>
      <c r="BF292" s="56" t="s">
        <v>2703</v>
      </c>
      <c r="BG292" s="56">
        <v>47.444000000000003</v>
      </c>
      <c r="BH292" s="56"/>
      <c r="BI292" s="57">
        <v>42455</v>
      </c>
      <c r="BJ292" s="57"/>
      <c r="BK292" s="57"/>
      <c r="BL292" s="56" t="s">
        <v>1179</v>
      </c>
      <c r="BM292" s="56" t="s">
        <v>2703</v>
      </c>
      <c r="BN292" s="56">
        <v>55.860999999999997</v>
      </c>
      <c r="BO292" s="56"/>
      <c r="BP292" s="57">
        <v>42821</v>
      </c>
      <c r="BQ292" s="57"/>
      <c r="BR292" s="57"/>
      <c r="BS292" s="56" t="s">
        <v>1179</v>
      </c>
      <c r="BT292" s="56" t="s">
        <v>2703</v>
      </c>
      <c r="BU292" s="86">
        <v>58.357999999999997</v>
      </c>
      <c r="BV292" s="56"/>
      <c r="BW292" s="57">
        <v>43100</v>
      </c>
      <c r="BX292" s="57"/>
      <c r="BY292" s="57"/>
      <c r="BZ292" s="56"/>
      <c r="CA292" s="56"/>
    </row>
    <row r="293" spans="1:86" x14ac:dyDescent="0.25">
      <c r="A293">
        <v>8190</v>
      </c>
      <c r="B293" t="s">
        <v>416</v>
      </c>
      <c r="C293" t="s">
        <v>463</v>
      </c>
      <c r="D293" s="40" t="s">
        <v>2413</v>
      </c>
      <c r="E293" s="58">
        <v>100</v>
      </c>
      <c r="F293" s="58"/>
      <c r="G293" s="40">
        <v>1700</v>
      </c>
      <c r="H293" s="67" t="s">
        <v>2704</v>
      </c>
      <c r="J293" s="59"/>
      <c r="K293" s="59"/>
      <c r="L293" s="57"/>
      <c r="M293" s="57"/>
      <c r="N293" s="57"/>
      <c r="O293" s="60"/>
      <c r="P293" s="61"/>
      <c r="Q293" s="56"/>
      <c r="R293" s="56"/>
      <c r="S293" s="57"/>
      <c r="T293" s="57"/>
      <c r="U293" s="57"/>
      <c r="V293" s="56"/>
      <c r="W293" s="56"/>
      <c r="X293" s="56"/>
      <c r="Y293" s="56"/>
      <c r="Z293" s="57"/>
      <c r="AA293" s="57"/>
      <c r="AB293" s="57"/>
      <c r="AC293" s="56"/>
      <c r="AD293" s="56"/>
      <c r="AE293" s="56"/>
      <c r="AF293" s="56"/>
      <c r="AG293" s="57"/>
      <c r="AH293" s="57"/>
      <c r="AI293" s="57"/>
      <c r="AJ293" s="56"/>
      <c r="AK293" s="56"/>
      <c r="AL293" s="56"/>
      <c r="AM293" s="56"/>
      <c r="AN293" s="57"/>
      <c r="AO293" s="57"/>
      <c r="AP293" s="57"/>
      <c r="AQ293" s="56"/>
      <c r="AR293" s="56"/>
      <c r="AS293" s="56"/>
      <c r="AT293" s="56"/>
      <c r="AU293" s="57"/>
      <c r="AV293" s="57"/>
      <c r="AW293" s="57"/>
      <c r="AX293" s="56"/>
      <c r="AY293" s="56"/>
      <c r="AZ293" s="56"/>
      <c r="BA293" s="56"/>
      <c r="BB293" s="57"/>
      <c r="BC293" s="57"/>
      <c r="BD293" s="57"/>
      <c r="BE293" s="56"/>
      <c r="BF293" s="56"/>
      <c r="BG293" s="56"/>
      <c r="BH293" s="56"/>
      <c r="BI293" s="57"/>
      <c r="BJ293" s="57"/>
      <c r="BK293" s="57"/>
      <c r="BL293" s="56"/>
      <c r="BM293" s="56"/>
      <c r="BN293" s="56"/>
      <c r="BO293" s="56"/>
      <c r="BP293" s="57"/>
      <c r="BQ293" s="57"/>
      <c r="BR293" s="57"/>
      <c r="BS293" s="56"/>
      <c r="BT293" s="56"/>
      <c r="BU293" s="56">
        <v>1800</v>
      </c>
      <c r="BV293" s="56"/>
      <c r="BW293" s="57">
        <v>43100</v>
      </c>
      <c r="BX293" s="82" t="s">
        <v>2415</v>
      </c>
      <c r="BY293" s="57"/>
      <c r="BZ293" s="56"/>
      <c r="CA293" s="80" t="s">
        <v>2890</v>
      </c>
    </row>
    <row r="294" spans="1:86" x14ac:dyDescent="0.25">
      <c r="A294">
        <v>8174</v>
      </c>
      <c r="B294" t="s">
        <v>419</v>
      </c>
      <c r="C294" t="s">
        <v>463</v>
      </c>
      <c r="D294" s="40" t="s">
        <v>2413</v>
      </c>
      <c r="E294" s="58">
        <v>200</v>
      </c>
      <c r="F294" s="58"/>
      <c r="G294" s="40">
        <v>550</v>
      </c>
      <c r="H294" s="67" t="s">
        <v>2705</v>
      </c>
      <c r="J294" s="59"/>
      <c r="K294" s="59"/>
      <c r="L294" s="57"/>
      <c r="M294" s="57"/>
      <c r="N294" s="57"/>
      <c r="O294" s="60"/>
      <c r="P294" s="61"/>
      <c r="Q294" s="56"/>
      <c r="R294" s="56"/>
      <c r="S294" s="57"/>
      <c r="T294" s="57"/>
      <c r="U294" s="57"/>
      <c r="V294" s="56"/>
      <c r="W294" s="56"/>
      <c r="X294" s="56"/>
      <c r="Y294" s="56"/>
      <c r="Z294" s="57"/>
      <c r="AA294" s="57"/>
      <c r="AB294" s="57"/>
      <c r="AC294" s="56"/>
      <c r="AD294" s="56"/>
      <c r="AE294" s="56"/>
      <c r="AF294" s="56"/>
      <c r="AG294" s="57"/>
      <c r="AH294" s="57"/>
      <c r="AI294" s="57"/>
      <c r="AJ294" s="56"/>
      <c r="AK294" s="56"/>
      <c r="AL294" s="56"/>
      <c r="AM294" s="56"/>
      <c r="AN294" s="57"/>
      <c r="AO294" s="57"/>
      <c r="AP294" s="57"/>
      <c r="AQ294" s="56"/>
      <c r="AR294" s="56"/>
      <c r="AS294" s="56"/>
      <c r="AT294" s="56"/>
      <c r="AU294" s="57"/>
      <c r="AV294" s="57"/>
      <c r="AW294" s="57"/>
      <c r="AX294" s="56"/>
      <c r="AY294" s="56"/>
      <c r="AZ294" s="56"/>
      <c r="BA294" s="56"/>
      <c r="BB294" s="57"/>
      <c r="BC294" s="57"/>
      <c r="BD294" s="57"/>
      <c r="BE294" s="56"/>
      <c r="BF294" s="56"/>
      <c r="BG294" s="56"/>
      <c r="BH294" s="56"/>
      <c r="BI294" s="57"/>
      <c r="BJ294" s="57"/>
      <c r="BK294" s="57"/>
      <c r="BL294" s="56"/>
      <c r="BM294" s="56"/>
      <c r="BN294" s="56"/>
      <c r="BO294" s="56"/>
      <c r="BP294" s="57"/>
      <c r="BQ294" s="57"/>
      <c r="BR294" s="57"/>
      <c r="BS294" s="56"/>
      <c r="BT294" s="56"/>
      <c r="BU294" s="56">
        <v>76.12</v>
      </c>
      <c r="BV294" s="56"/>
      <c r="BW294" s="57">
        <v>43100</v>
      </c>
      <c r="BX294" s="57"/>
      <c r="BY294" s="57"/>
      <c r="BZ294" t="s">
        <v>2840</v>
      </c>
      <c r="CA294" s="80" t="s">
        <v>2841</v>
      </c>
    </row>
    <row r="295" spans="1:86" x14ac:dyDescent="0.25">
      <c r="A295">
        <v>1299</v>
      </c>
      <c r="B295" s="24" t="s">
        <v>420</v>
      </c>
      <c r="C295" t="s">
        <v>545</v>
      </c>
      <c r="D295" s="40" t="s">
        <v>2415</v>
      </c>
      <c r="E295" s="58"/>
      <c r="F295" s="58"/>
      <c r="J295" s="59"/>
      <c r="K295" s="59"/>
      <c r="L295" s="57"/>
      <c r="M295" s="57"/>
      <c r="N295" s="57"/>
      <c r="O295" s="60"/>
      <c r="P295" s="61"/>
      <c r="Q295" s="56"/>
      <c r="R295" s="56"/>
      <c r="S295" s="57"/>
      <c r="T295" s="57"/>
      <c r="U295" s="57"/>
      <c r="V295" s="56"/>
      <c r="W295" s="56"/>
      <c r="X295" s="56"/>
      <c r="Y295" s="56"/>
      <c r="Z295" s="57"/>
      <c r="AA295" s="57"/>
      <c r="AB295" s="57"/>
      <c r="AC295" s="56"/>
      <c r="AD295" s="56"/>
      <c r="AE295" s="56"/>
      <c r="AF295" s="56"/>
      <c r="AG295" s="57"/>
      <c r="AH295" s="57"/>
      <c r="AI295" s="57"/>
      <c r="AJ295" s="56"/>
      <c r="AK295" s="56"/>
      <c r="AL295" s="56"/>
      <c r="AM295" s="56"/>
      <c r="AN295" s="57"/>
      <c r="AO295" s="57"/>
      <c r="AP295" s="57"/>
      <c r="AQ295" s="56"/>
      <c r="AR295" s="56"/>
      <c r="AS295" s="56"/>
      <c r="AT295" s="56"/>
      <c r="AU295" s="57"/>
      <c r="AV295" s="57"/>
      <c r="AW295" s="57"/>
      <c r="AX295" s="56"/>
      <c r="AY295" s="56"/>
      <c r="AZ295" s="56"/>
      <c r="BA295" s="56"/>
      <c r="BB295" s="57"/>
      <c r="BC295" s="57"/>
      <c r="BD295" s="57"/>
      <c r="BE295" s="56"/>
      <c r="BF295" s="56"/>
      <c r="BG295" s="56"/>
      <c r="BH295" s="56"/>
      <c r="BI295" s="57"/>
      <c r="BJ295" s="57"/>
      <c r="BK295" s="57"/>
      <c r="BL295" s="56"/>
      <c r="BM295" s="56"/>
      <c r="BN295" s="56">
        <v>2950</v>
      </c>
      <c r="BO295" s="56"/>
      <c r="BP295" s="57">
        <v>42950</v>
      </c>
      <c r="BQ295" s="57"/>
      <c r="BR295" s="57"/>
      <c r="BS295" s="56"/>
      <c r="BT295" s="56" t="s">
        <v>2706</v>
      </c>
      <c r="BU295" s="56">
        <v>1014</v>
      </c>
      <c r="BV295" s="56"/>
      <c r="BW295" s="57">
        <v>43100</v>
      </c>
      <c r="BX295" s="57"/>
      <c r="BY295" s="57"/>
      <c r="BZ295" s="90" t="s">
        <v>2842</v>
      </c>
      <c r="CA295" s="80" t="s">
        <v>2919</v>
      </c>
    </row>
    <row r="296" spans="1:86" x14ac:dyDescent="0.25">
      <c r="A296">
        <v>1788</v>
      </c>
      <c r="B296" t="s">
        <v>422</v>
      </c>
      <c r="C296" t="s">
        <v>463</v>
      </c>
      <c r="D296" s="40" t="s">
        <v>2413</v>
      </c>
      <c r="E296" s="58">
        <v>50</v>
      </c>
      <c r="F296" s="58"/>
      <c r="J296" s="59"/>
      <c r="K296" s="59"/>
      <c r="L296" s="57"/>
      <c r="M296" s="57"/>
      <c r="N296" s="57"/>
      <c r="O296" s="60"/>
      <c r="P296" s="61"/>
      <c r="Q296" s="56"/>
      <c r="R296" s="56"/>
      <c r="S296" s="57"/>
      <c r="T296" s="57"/>
      <c r="U296" s="57"/>
      <c r="V296" s="56"/>
      <c r="W296" s="56"/>
      <c r="X296" s="56"/>
      <c r="Y296" s="56"/>
      <c r="Z296" s="57"/>
      <c r="AA296" s="57"/>
      <c r="AB296" s="57"/>
      <c r="AC296" s="56"/>
      <c r="AD296" s="56"/>
      <c r="AE296" s="56"/>
      <c r="AF296" s="56"/>
      <c r="AG296" s="57"/>
      <c r="AH296" s="57"/>
      <c r="AI296" s="57"/>
      <c r="AJ296" s="56"/>
      <c r="AK296" s="56"/>
      <c r="AL296" s="56"/>
      <c r="AM296" s="56"/>
      <c r="AN296" s="57"/>
      <c r="AO296" s="57"/>
      <c r="AP296" s="57"/>
      <c r="AQ296" s="56"/>
      <c r="AR296" s="56"/>
      <c r="AS296" s="56"/>
      <c r="AT296" s="56"/>
      <c r="AU296" s="57"/>
      <c r="AV296" s="57"/>
      <c r="AW296" s="57"/>
      <c r="AX296" s="56"/>
      <c r="AY296" s="56"/>
      <c r="AZ296" s="56">
        <v>948.55817999999999</v>
      </c>
      <c r="BA296" s="56"/>
      <c r="BB296" s="57">
        <v>41956</v>
      </c>
      <c r="BC296" s="57"/>
      <c r="BD296" s="57"/>
      <c r="BE296" s="56" t="s">
        <v>2707</v>
      </c>
      <c r="BF296" s="56" t="s">
        <v>2708</v>
      </c>
      <c r="BG296" s="56">
        <v>876.54464999999993</v>
      </c>
      <c r="BH296" s="56"/>
      <c r="BI296" s="57">
        <v>42320</v>
      </c>
      <c r="BJ296" s="57"/>
      <c r="BK296" s="57"/>
      <c r="BL296" s="56" t="s">
        <v>2707</v>
      </c>
      <c r="BM296" s="56" t="s">
        <v>2708</v>
      </c>
      <c r="BN296" s="56">
        <v>898.23784799999987</v>
      </c>
      <c r="BO296" s="56"/>
      <c r="BP296" s="57">
        <v>42955</v>
      </c>
      <c r="BQ296" s="57"/>
      <c r="BR296" s="57"/>
      <c r="BS296" s="56" t="s">
        <v>2707</v>
      </c>
      <c r="BT296" s="56" t="s">
        <v>2446</v>
      </c>
      <c r="BU296">
        <v>1146.366</v>
      </c>
      <c r="BV296" s="56"/>
      <c r="BW296" s="57">
        <v>43009</v>
      </c>
      <c r="BX296" s="57"/>
      <c r="BY296" s="57"/>
      <c r="BZ296" s="56"/>
      <c r="CA296" s="80" t="s">
        <v>2891</v>
      </c>
      <c r="CB296" s="9">
        <f>(2964148000*41%)/1000000</f>
        <v>1215.3006800000001</v>
      </c>
      <c r="CD296" s="78">
        <v>43373</v>
      </c>
      <c r="CH296" s="62" t="s">
        <v>3539</v>
      </c>
    </row>
    <row r="297" spans="1:86" x14ac:dyDescent="0.25">
      <c r="A297">
        <v>12062</v>
      </c>
      <c r="B297" t="s">
        <v>423</v>
      </c>
      <c r="C297" t="s">
        <v>463</v>
      </c>
      <c r="D297" s="40" t="s">
        <v>2415</v>
      </c>
      <c r="E297" s="58"/>
      <c r="F297" s="58"/>
      <c r="J297" s="59"/>
      <c r="K297" s="59"/>
      <c r="L297" s="57"/>
      <c r="M297" s="57"/>
      <c r="N297" s="57"/>
      <c r="O297" s="60"/>
      <c r="P297" s="61"/>
      <c r="Q297" s="56"/>
      <c r="R297" s="56"/>
      <c r="S297" s="57"/>
      <c r="T297" s="57"/>
      <c r="U297" s="57"/>
      <c r="V297" s="56"/>
      <c r="W297" s="56"/>
      <c r="X297" s="56"/>
      <c r="Y297" s="56"/>
      <c r="Z297" s="57"/>
      <c r="AA297" s="57"/>
      <c r="AB297" s="57"/>
      <c r="AC297" s="56"/>
      <c r="AD297" s="56"/>
      <c r="AE297" s="56"/>
      <c r="AF297" s="56"/>
      <c r="AG297" s="57"/>
      <c r="AH297" s="57"/>
      <c r="AI297" s="57"/>
      <c r="AJ297" s="56"/>
      <c r="AK297" s="56"/>
      <c r="AL297" s="56"/>
      <c r="AM297" s="56"/>
      <c r="AN297" s="57"/>
      <c r="AO297" s="57"/>
      <c r="AP297" s="57"/>
      <c r="AQ297" s="56"/>
      <c r="AR297" s="56"/>
      <c r="AS297" s="56"/>
      <c r="AT297" s="56"/>
      <c r="AU297" s="57"/>
      <c r="AV297" s="57"/>
      <c r="AW297" s="57"/>
      <c r="AX297" s="56"/>
      <c r="AY297" s="56"/>
      <c r="AZ297" s="56"/>
      <c r="BA297" s="56"/>
      <c r="BB297" s="57"/>
      <c r="BC297" s="57"/>
      <c r="BD297" s="57"/>
      <c r="BE297" s="56"/>
      <c r="BF297" s="56"/>
      <c r="BG297" s="56"/>
      <c r="BH297" s="56"/>
      <c r="BI297" s="57"/>
      <c r="BJ297" s="57"/>
      <c r="BK297" s="57"/>
      <c r="BL297" s="56"/>
      <c r="BM297" s="56"/>
      <c r="BN297" s="56">
        <v>160.4</v>
      </c>
      <c r="BO297" s="56"/>
      <c r="BP297" s="57">
        <v>42513</v>
      </c>
      <c r="BQ297" s="57"/>
      <c r="BR297" s="57"/>
      <c r="BS297" s="56" t="s">
        <v>2709</v>
      </c>
      <c r="BT297" s="56" t="s">
        <v>2710</v>
      </c>
      <c r="BU297" s="56">
        <v>152</v>
      </c>
      <c r="BV297" s="56"/>
      <c r="BW297" s="57">
        <v>42878</v>
      </c>
      <c r="BX297" s="57"/>
      <c r="BY297" s="57"/>
      <c r="BZ297" s="56" t="s">
        <v>2709</v>
      </c>
      <c r="CA297" s="56" t="s">
        <v>2710</v>
      </c>
    </row>
    <row r="298" spans="1:86" x14ac:dyDescent="0.25">
      <c r="A298">
        <v>8189</v>
      </c>
      <c r="B298" t="s">
        <v>427</v>
      </c>
      <c r="C298" t="s">
        <v>463</v>
      </c>
      <c r="D298" s="40" t="s">
        <v>2413</v>
      </c>
      <c r="E298" s="58">
        <v>10</v>
      </c>
      <c r="F298" s="58"/>
      <c r="J298" s="59"/>
      <c r="K298" s="59"/>
      <c r="L298" s="57"/>
      <c r="M298" s="57"/>
      <c r="N298" s="57"/>
      <c r="O298" s="60"/>
      <c r="P298" s="61"/>
      <c r="Q298" s="56"/>
      <c r="R298" s="56"/>
      <c r="S298" s="57"/>
      <c r="T298" s="57"/>
      <c r="U298" s="57"/>
      <c r="V298" s="56"/>
      <c r="W298" s="56"/>
      <c r="X298" s="56"/>
      <c r="Y298" s="56"/>
      <c r="Z298" s="57"/>
      <c r="AA298" s="57"/>
      <c r="AB298" s="57"/>
      <c r="AC298" s="56"/>
      <c r="AD298" s="56"/>
      <c r="AE298" s="56"/>
      <c r="AF298" s="56"/>
      <c r="AG298" s="57"/>
      <c r="AH298" s="57"/>
      <c r="AI298" s="57"/>
      <c r="AJ298" s="56"/>
      <c r="AK298" s="56"/>
      <c r="AL298" s="56"/>
      <c r="AM298" s="56"/>
      <c r="AN298" s="57"/>
      <c r="AO298" s="57"/>
      <c r="AP298" s="57"/>
      <c r="AQ298" s="56"/>
      <c r="AR298" s="56"/>
      <c r="AS298" s="56">
        <v>542.18399999999997</v>
      </c>
      <c r="AT298" s="56"/>
      <c r="AU298" s="57">
        <v>41688</v>
      </c>
      <c r="AV298" s="57"/>
      <c r="AW298" s="57"/>
      <c r="AX298" s="56" t="s">
        <v>2711</v>
      </c>
      <c r="AY298" s="56" t="s">
        <v>2712</v>
      </c>
      <c r="AZ298" s="56">
        <v>781.06920000000002</v>
      </c>
      <c r="BA298" s="56"/>
      <c r="BB298" s="57">
        <v>42052</v>
      </c>
      <c r="BC298" s="57"/>
      <c r="BD298" s="57"/>
      <c r="BE298" s="56" t="s">
        <v>2711</v>
      </c>
      <c r="BF298" s="56" t="s">
        <v>2712</v>
      </c>
      <c r="BG298" s="56">
        <v>707.43139999999994</v>
      </c>
      <c r="BH298" s="56"/>
      <c r="BI298" s="57">
        <v>42416</v>
      </c>
      <c r="BJ298" s="57"/>
      <c r="BK298" s="57"/>
      <c r="BL298" s="56" t="s">
        <v>2713</v>
      </c>
      <c r="BM298" s="56" t="s">
        <v>2712</v>
      </c>
      <c r="BN298" s="56">
        <v>678.62</v>
      </c>
      <c r="BO298" s="56"/>
      <c r="BP298" s="57">
        <v>42775</v>
      </c>
      <c r="BQ298" s="57"/>
      <c r="BR298" s="57"/>
      <c r="BS298" s="56" t="s">
        <v>2713</v>
      </c>
      <c r="BT298" s="56" t="s">
        <v>2712</v>
      </c>
      <c r="BU298" s="86">
        <v>874.02</v>
      </c>
      <c r="BV298" s="56"/>
      <c r="BW298" s="57">
        <v>43100</v>
      </c>
      <c r="BX298" s="82" t="s">
        <v>2415</v>
      </c>
      <c r="BY298" s="57"/>
      <c r="BZ298" t="s">
        <v>2843</v>
      </c>
      <c r="CA298" s="80" t="s">
        <v>2844</v>
      </c>
    </row>
    <row r="299" spans="1:86" x14ac:dyDescent="0.25">
      <c r="A299">
        <v>12298</v>
      </c>
      <c r="B299" t="s">
        <v>428</v>
      </c>
      <c r="C299"/>
      <c r="E299" s="58"/>
      <c r="F299" s="58"/>
      <c r="J299" s="59"/>
      <c r="K299" s="59"/>
      <c r="L299" s="57"/>
      <c r="M299" s="57"/>
      <c r="N299" s="57"/>
      <c r="O299" s="60"/>
      <c r="P299" s="61"/>
      <c r="Q299" s="56"/>
      <c r="R299" s="56"/>
      <c r="S299" s="57"/>
      <c r="T299" s="57"/>
      <c r="U299" s="57"/>
      <c r="V299" s="56"/>
      <c r="W299" s="56"/>
      <c r="X299" s="56"/>
      <c r="Y299" s="56"/>
      <c r="Z299" s="57"/>
      <c r="AA299" s="57"/>
      <c r="AB299" s="57"/>
      <c r="AC299" s="56"/>
      <c r="AD299" s="56"/>
      <c r="AE299" s="56"/>
      <c r="AF299" s="56"/>
      <c r="AG299" s="57"/>
      <c r="AH299" s="57"/>
      <c r="AI299" s="57"/>
      <c r="AJ299" s="56"/>
      <c r="AK299" s="56"/>
      <c r="AL299" s="56"/>
      <c r="AM299" s="56"/>
      <c r="AN299" s="57"/>
      <c r="AO299" s="57"/>
      <c r="AP299" s="57"/>
      <c r="AQ299" s="56"/>
      <c r="AR299" s="56"/>
      <c r="AS299" s="56"/>
      <c r="AT299" s="56"/>
      <c r="AU299" s="57"/>
      <c r="AV299" s="57"/>
      <c r="AW299" s="57"/>
      <c r="AX299" s="56"/>
      <c r="AY299" s="56"/>
      <c r="AZ299" s="56"/>
      <c r="BA299" s="56"/>
      <c r="BB299" s="57"/>
      <c r="BC299" s="57"/>
      <c r="BD299" s="57"/>
      <c r="BE299" s="56"/>
      <c r="BF299" s="56"/>
      <c r="BG299" s="56"/>
      <c r="BH299" s="56"/>
      <c r="BI299" s="57"/>
      <c r="BJ299" s="57"/>
      <c r="BK299" s="57"/>
      <c r="BL299" s="56"/>
      <c r="BM299" s="56"/>
      <c r="BN299" s="56"/>
      <c r="BO299" s="56"/>
      <c r="BP299" s="57"/>
      <c r="BQ299" s="57"/>
      <c r="BR299" s="57"/>
      <c r="BS299" s="56"/>
      <c r="BT299" s="56"/>
      <c r="BU299" s="56"/>
      <c r="BV299" s="56">
        <v>2</v>
      </c>
      <c r="BW299" s="57"/>
      <c r="BX299" s="82" t="s">
        <v>2413</v>
      </c>
      <c r="BY299" s="57"/>
      <c r="BZ299" s="56"/>
      <c r="CA299" s="56"/>
    </row>
    <row r="300" spans="1:86" x14ac:dyDescent="0.25">
      <c r="A300">
        <v>8087</v>
      </c>
      <c r="B300" t="s">
        <v>430</v>
      </c>
      <c r="C300" t="s">
        <v>463</v>
      </c>
      <c r="D300" s="40" t="s">
        <v>2415</v>
      </c>
      <c r="E300" s="58"/>
      <c r="F300" s="58"/>
      <c r="J300" s="59">
        <v>3291</v>
      </c>
      <c r="K300" s="59"/>
      <c r="L300" s="57">
        <v>39813</v>
      </c>
      <c r="M300" s="57"/>
      <c r="N300" s="57"/>
      <c r="O300" s="65" t="s">
        <v>2714</v>
      </c>
      <c r="P300" s="66" t="s">
        <v>2715</v>
      </c>
      <c r="Q300" s="56">
        <v>2849</v>
      </c>
      <c r="R300" s="56"/>
      <c r="S300" s="57">
        <v>40178</v>
      </c>
      <c r="T300" s="57"/>
      <c r="U300" s="57"/>
      <c r="V300" s="56" t="s">
        <v>2714</v>
      </c>
      <c r="W300" s="56" t="s">
        <v>2715</v>
      </c>
      <c r="X300" s="56">
        <v>3202</v>
      </c>
      <c r="Y300" s="56"/>
      <c r="Z300" s="57">
        <v>40777</v>
      </c>
      <c r="AA300" s="57"/>
      <c r="AB300" s="57"/>
      <c r="AC300" s="56" t="s">
        <v>2714</v>
      </c>
      <c r="AD300" s="56" t="s">
        <v>2715</v>
      </c>
      <c r="AE300" s="56">
        <v>3803</v>
      </c>
      <c r="AF300" s="56"/>
      <c r="AG300" s="57">
        <v>40967</v>
      </c>
      <c r="AH300" s="57"/>
      <c r="AI300" s="57"/>
      <c r="AJ300" s="56" t="s">
        <v>2714</v>
      </c>
      <c r="AK300" s="56" t="s">
        <v>2715</v>
      </c>
      <c r="AL300" s="56">
        <v>3791</v>
      </c>
      <c r="AM300" s="56"/>
      <c r="AN300" s="57">
        <v>41312</v>
      </c>
      <c r="AO300" s="57"/>
      <c r="AP300" s="57"/>
      <c r="AQ300" s="56" t="s">
        <v>2714</v>
      </c>
      <c r="AR300" s="56" t="s">
        <v>2715</v>
      </c>
      <c r="AS300" s="56">
        <v>3837</v>
      </c>
      <c r="AT300" s="56"/>
      <c r="AU300" s="57">
        <v>41674</v>
      </c>
      <c r="AV300" s="57"/>
      <c r="AW300" s="57"/>
      <c r="AX300" s="56" t="s">
        <v>2714</v>
      </c>
      <c r="AY300" s="56" t="s">
        <v>2715</v>
      </c>
      <c r="AZ300" s="56">
        <v>3916</v>
      </c>
      <c r="BA300" s="56"/>
      <c r="BB300" s="57">
        <v>42040</v>
      </c>
      <c r="BC300" s="57"/>
      <c r="BD300" s="57"/>
      <c r="BE300" s="56" t="s">
        <v>2714</v>
      </c>
      <c r="BF300" s="56" t="s">
        <v>2715</v>
      </c>
      <c r="BG300" s="56">
        <v>3653</v>
      </c>
      <c r="BH300" s="56"/>
      <c r="BI300" s="57">
        <v>42404</v>
      </c>
      <c r="BJ300" s="57"/>
      <c r="BK300" s="57"/>
      <c r="BL300" s="56" t="s">
        <v>2714</v>
      </c>
      <c r="BM300" s="56" t="s">
        <v>2715</v>
      </c>
      <c r="BN300" s="56">
        <v>3771</v>
      </c>
      <c r="BO300" s="56"/>
      <c r="BP300" s="57">
        <v>42768</v>
      </c>
      <c r="BQ300" s="57"/>
      <c r="BR300" s="57"/>
      <c r="BS300" s="56" t="s">
        <v>2716</v>
      </c>
      <c r="BT300" s="56" t="s">
        <v>2717</v>
      </c>
      <c r="BU300" s="9">
        <v>4707</v>
      </c>
      <c r="BV300" s="56"/>
      <c r="BW300" s="57">
        <v>43100</v>
      </c>
      <c r="BX300" s="57"/>
      <c r="BY300" s="57"/>
      <c r="BZ300" s="56"/>
      <c r="CA300" s="56"/>
    </row>
    <row r="301" spans="1:86" x14ac:dyDescent="0.25">
      <c r="A301">
        <v>2043</v>
      </c>
      <c r="B301" t="s">
        <v>432</v>
      </c>
      <c r="C301" t="s">
        <v>463</v>
      </c>
      <c r="D301" s="40" t="s">
        <v>2415</v>
      </c>
      <c r="E301" s="58"/>
      <c r="F301" s="58"/>
      <c r="J301" s="59">
        <v>32.838000000000001</v>
      </c>
      <c r="K301" s="59"/>
      <c r="L301" s="57">
        <v>39882</v>
      </c>
      <c r="M301" s="57"/>
      <c r="N301" s="57"/>
      <c r="O301" s="65" t="s">
        <v>2718</v>
      </c>
      <c r="P301" s="61" t="s">
        <v>2436</v>
      </c>
      <c r="Q301" s="56">
        <v>37.042999999999999</v>
      </c>
      <c r="R301" s="56"/>
      <c r="S301" s="57">
        <v>40248</v>
      </c>
      <c r="T301" s="57"/>
      <c r="U301" s="57"/>
      <c r="V301" s="56" t="s">
        <v>2718</v>
      </c>
      <c r="W301" s="56" t="s">
        <v>2436</v>
      </c>
      <c r="X301" s="56">
        <v>39.005000000000003</v>
      </c>
      <c r="Y301" s="56"/>
      <c r="Z301" s="57">
        <v>40609</v>
      </c>
      <c r="AA301" s="57"/>
      <c r="AB301" s="57"/>
      <c r="AC301" s="56" t="s">
        <v>2718</v>
      </c>
      <c r="AD301" s="56" t="s">
        <v>2436</v>
      </c>
      <c r="AE301" s="56">
        <v>40.628999999999998</v>
      </c>
      <c r="AF301" s="56"/>
      <c r="AG301" s="57">
        <v>40980</v>
      </c>
      <c r="AH301" s="57"/>
      <c r="AI301" s="57"/>
      <c r="AJ301" s="56" t="s">
        <v>2718</v>
      </c>
      <c r="AK301" s="56" t="s">
        <v>2436</v>
      </c>
      <c r="AL301" s="56">
        <v>41.447000000000003</v>
      </c>
      <c r="AM301" s="56"/>
      <c r="AN301" s="57">
        <v>41345</v>
      </c>
      <c r="AO301" s="57"/>
      <c r="AP301" s="57"/>
      <c r="AQ301" s="56" t="s">
        <v>2718</v>
      </c>
      <c r="AR301" s="56" t="s">
        <v>2436</v>
      </c>
      <c r="AS301" s="56">
        <v>42.383000000000003</v>
      </c>
      <c r="AT301" s="56"/>
      <c r="AU301" s="57">
        <v>41709</v>
      </c>
      <c r="AV301" s="57"/>
      <c r="AW301" s="57"/>
      <c r="AX301" s="56" t="s">
        <v>2718</v>
      </c>
      <c r="AY301" s="56" t="s">
        <v>2436</v>
      </c>
      <c r="AZ301" s="56">
        <v>45.9</v>
      </c>
      <c r="BA301" s="56"/>
      <c r="BB301" s="57">
        <v>42073</v>
      </c>
      <c r="BC301" s="57"/>
      <c r="BD301" s="57"/>
      <c r="BE301" s="56" t="s">
        <v>2718</v>
      </c>
      <c r="BF301" s="56" t="s">
        <v>2436</v>
      </c>
      <c r="BG301" s="56">
        <v>47.088999999999999</v>
      </c>
      <c r="BH301" s="56"/>
      <c r="BI301" s="57">
        <v>42437</v>
      </c>
      <c r="BJ301" s="57"/>
      <c r="BK301" s="57"/>
      <c r="BL301" s="56" t="s">
        <v>2718</v>
      </c>
      <c r="BM301" s="56" t="s">
        <v>2436</v>
      </c>
      <c r="BN301" s="56">
        <v>47.584000000000003</v>
      </c>
      <c r="BO301" s="56"/>
      <c r="BP301" s="57">
        <v>42801</v>
      </c>
      <c r="BQ301" s="57"/>
      <c r="BR301" s="57"/>
      <c r="BS301" s="56" t="s">
        <v>2718</v>
      </c>
      <c r="BT301" s="56" t="s">
        <v>2436</v>
      </c>
      <c r="BU301" s="56">
        <v>48.588999999999999</v>
      </c>
      <c r="BV301" s="56"/>
      <c r="BW301" s="57">
        <v>43100</v>
      </c>
      <c r="BX301" s="57"/>
      <c r="BY301" s="57"/>
      <c r="BZ301" s="56"/>
      <c r="CA301" s="56"/>
    </row>
    <row r="302" spans="1:86" x14ac:dyDescent="0.25">
      <c r="A302">
        <v>1299</v>
      </c>
      <c r="B302" s="24" t="s">
        <v>420</v>
      </c>
      <c r="C302" s="62" t="s">
        <v>463</v>
      </c>
      <c r="D302" s="62" t="s">
        <v>2415</v>
      </c>
      <c r="BG302" s="40">
        <v>2100</v>
      </c>
      <c r="BI302" s="78">
        <v>42735</v>
      </c>
      <c r="BM302" s="40" t="s">
        <v>2719</v>
      </c>
      <c r="BU302" s="56">
        <v>1192.8599999999999</v>
      </c>
      <c r="BV302" s="56"/>
      <c r="BW302" s="57">
        <v>43100</v>
      </c>
      <c r="BZ302" s="94" t="s">
        <v>2842</v>
      </c>
      <c r="CA302" s="80" t="s">
        <v>2920</v>
      </c>
    </row>
    <row r="303" spans="1:86" x14ac:dyDescent="0.25">
      <c r="A303">
        <v>1917</v>
      </c>
      <c r="B303" t="s">
        <v>417</v>
      </c>
      <c r="C303" s="62" t="s">
        <v>463</v>
      </c>
      <c r="BN303" s="40">
        <v>143.6</v>
      </c>
      <c r="BP303" s="10">
        <v>42735</v>
      </c>
      <c r="BQ303" s="88" t="s">
        <v>2415</v>
      </c>
      <c r="BT303" s="62" t="s">
        <v>2735</v>
      </c>
      <c r="BX303" s="88"/>
    </row>
    <row r="304" spans="1:86" x14ac:dyDescent="0.25">
      <c r="A304">
        <v>1652</v>
      </c>
      <c r="B304" t="s">
        <v>2278</v>
      </c>
      <c r="C304" s="62" t="s">
        <v>545</v>
      </c>
      <c r="BU304" s="86">
        <v>53.389665999999998</v>
      </c>
      <c r="BW304" s="10">
        <v>43100</v>
      </c>
      <c r="BX304" s="88" t="s">
        <v>2415</v>
      </c>
      <c r="CA304" s="62" t="s">
        <v>2735</v>
      </c>
    </row>
    <row r="305" spans="1:86" x14ac:dyDescent="0.25">
      <c r="A305" s="5">
        <v>1334</v>
      </c>
      <c r="B305" t="s">
        <v>2219</v>
      </c>
      <c r="C305" s="62" t="s">
        <v>545</v>
      </c>
      <c r="BU305" s="40">
        <v>165.8</v>
      </c>
      <c r="BW305" s="78">
        <v>43100</v>
      </c>
      <c r="BX305" s="88" t="s">
        <v>2415</v>
      </c>
      <c r="CA305" s="62" t="s">
        <v>2735</v>
      </c>
    </row>
    <row r="306" spans="1:86" x14ac:dyDescent="0.25">
      <c r="A306">
        <v>2343483</v>
      </c>
      <c r="B306" t="s">
        <v>300</v>
      </c>
      <c r="C306" s="62" t="s">
        <v>546</v>
      </c>
      <c r="BU306" s="40">
        <v>308.45</v>
      </c>
      <c r="BW306" s="78">
        <v>43100</v>
      </c>
      <c r="CA306" s="62" t="s">
        <v>2857</v>
      </c>
    </row>
    <row r="307" spans="1:86" x14ac:dyDescent="0.25">
      <c r="A307">
        <v>1518</v>
      </c>
      <c r="B307" t="s">
        <v>2224</v>
      </c>
      <c r="C307" s="62" t="s">
        <v>548</v>
      </c>
      <c r="BU307" s="40">
        <v>23370</v>
      </c>
      <c r="BW307" s="78">
        <v>42825</v>
      </c>
      <c r="BX307" s="88" t="s">
        <v>2415</v>
      </c>
      <c r="BZ307" s="94" t="s">
        <v>2860</v>
      </c>
      <c r="CA307" s="62" t="s">
        <v>2861</v>
      </c>
      <c r="CB307" s="40">
        <v>22890</v>
      </c>
      <c r="CD307" s="78">
        <v>43190</v>
      </c>
      <c r="CE307" s="62" t="s">
        <v>2415</v>
      </c>
      <c r="CG307" s="94" t="s">
        <v>2860</v>
      </c>
      <c r="CH307" s="62" t="s">
        <v>2861</v>
      </c>
    </row>
    <row r="308" spans="1:86" x14ac:dyDescent="0.25">
      <c r="A308" s="58">
        <v>1394</v>
      </c>
      <c r="B308" t="s">
        <v>2264</v>
      </c>
      <c r="C308" s="62" t="s">
        <v>548</v>
      </c>
      <c r="BU308">
        <v>174.11199999999999</v>
      </c>
      <c r="BW308" s="78">
        <v>42825</v>
      </c>
      <c r="BZ308"/>
      <c r="CA308" s="62" t="s">
        <v>2862</v>
      </c>
    </row>
    <row r="309" spans="1:86" x14ac:dyDescent="0.25">
      <c r="A309">
        <v>2062</v>
      </c>
      <c r="B309" t="s">
        <v>42</v>
      </c>
      <c r="C309" s="62" t="s">
        <v>539</v>
      </c>
      <c r="BU309" s="40">
        <v>469.87200000000001</v>
      </c>
      <c r="BW309" s="78">
        <v>42825</v>
      </c>
      <c r="BX309" s="88" t="s">
        <v>2415</v>
      </c>
      <c r="BZ309" s="95" t="s">
        <v>2863</v>
      </c>
      <c r="CB309" s="40">
        <v>509.40199999999999</v>
      </c>
      <c r="CD309" s="78">
        <v>43190</v>
      </c>
      <c r="CE309" s="62" t="s">
        <v>2831</v>
      </c>
      <c r="CG309" s="40" t="s">
        <v>2863</v>
      </c>
    </row>
    <row r="310" spans="1:86" x14ac:dyDescent="0.25">
      <c r="A310" s="5">
        <v>920</v>
      </c>
      <c r="B310" t="s">
        <v>2209</v>
      </c>
      <c r="C310" s="5" t="s">
        <v>463</v>
      </c>
      <c r="D310" s="5"/>
      <c r="E310" s="5"/>
      <c r="F310"/>
      <c r="G310"/>
      <c r="BU310" s="58">
        <v>60</v>
      </c>
      <c r="BW310" s="78">
        <v>43100</v>
      </c>
      <c r="BZ310" s="40" t="s">
        <v>2873</v>
      </c>
      <c r="CA310" s="62" t="s">
        <v>2954</v>
      </c>
    </row>
    <row r="311" spans="1:86" x14ac:dyDescent="0.25">
      <c r="A311">
        <v>13046</v>
      </c>
      <c r="B311" s="62" t="s">
        <v>2237</v>
      </c>
      <c r="C311" s="62" t="s">
        <v>545</v>
      </c>
      <c r="BU311" s="40">
        <f>1268*54%</f>
        <v>684.72</v>
      </c>
      <c r="BW311" s="78">
        <v>43100</v>
      </c>
      <c r="BX311" s="88" t="s">
        <v>2415</v>
      </c>
      <c r="BZ311" t="s">
        <v>2874</v>
      </c>
    </row>
    <row r="312" spans="1:86" x14ac:dyDescent="0.25">
      <c r="A312">
        <v>1010</v>
      </c>
      <c r="B312" t="s">
        <v>2222</v>
      </c>
      <c r="C312" s="62" t="s">
        <v>545</v>
      </c>
      <c r="BU312" s="107">
        <v>55</v>
      </c>
      <c r="BW312" s="78">
        <v>43100</v>
      </c>
      <c r="BX312" s="88" t="s">
        <v>2415</v>
      </c>
      <c r="BZ312" t="s">
        <v>2875</v>
      </c>
    </row>
    <row r="313" spans="1:86" x14ac:dyDescent="0.25">
      <c r="A313">
        <v>11654</v>
      </c>
      <c r="B313" t="s">
        <v>2923</v>
      </c>
      <c r="C313" s="62" t="s">
        <v>463</v>
      </c>
      <c r="BU313" s="9">
        <v>1100</v>
      </c>
      <c r="BW313" s="78">
        <v>43100</v>
      </c>
      <c r="BX313" s="88" t="s">
        <v>2415</v>
      </c>
      <c r="CA313" s="62" t="s">
        <v>2930</v>
      </c>
    </row>
    <row r="314" spans="1:86" x14ac:dyDescent="0.25">
      <c r="A314">
        <v>13443</v>
      </c>
      <c r="B314" t="s">
        <v>2929</v>
      </c>
      <c r="C314" s="62" t="s">
        <v>463</v>
      </c>
      <c r="BU314" s="40">
        <v>748.6</v>
      </c>
      <c r="BW314" s="78">
        <v>43100</v>
      </c>
      <c r="BX314" s="88" t="s">
        <v>2415</v>
      </c>
      <c r="BZ314"/>
      <c r="CA314" s="62" t="s">
        <v>2930</v>
      </c>
      <c r="CG314"/>
    </row>
    <row r="315" spans="1:86" x14ac:dyDescent="0.25">
      <c r="A315">
        <v>1059</v>
      </c>
      <c r="B315" t="s">
        <v>1898</v>
      </c>
      <c r="BV315" s="58">
        <v>3</v>
      </c>
      <c r="BW315" s="10">
        <v>43100</v>
      </c>
    </row>
    <row r="316" spans="1:86" x14ac:dyDescent="0.25">
      <c r="A316">
        <v>1164</v>
      </c>
      <c r="B316" t="s">
        <v>2213</v>
      </c>
      <c r="BV316" s="58">
        <v>2</v>
      </c>
      <c r="BW316" s="10">
        <v>43100</v>
      </c>
    </row>
    <row r="317" spans="1:86" x14ac:dyDescent="0.25">
      <c r="A317">
        <v>1317</v>
      </c>
      <c r="B317" t="s">
        <v>2215</v>
      </c>
      <c r="BV317" s="58">
        <v>3</v>
      </c>
      <c r="BW317" s="10">
        <v>43100</v>
      </c>
    </row>
    <row r="318" spans="1:86" x14ac:dyDescent="0.25">
      <c r="A318">
        <v>9957</v>
      </c>
      <c r="B318" t="s">
        <v>2234</v>
      </c>
      <c r="BV318" s="58">
        <v>3</v>
      </c>
      <c r="BW318" s="10">
        <v>43100</v>
      </c>
    </row>
    <row r="319" spans="1:86" x14ac:dyDescent="0.25">
      <c r="A319">
        <v>1197</v>
      </c>
      <c r="B319" t="s">
        <v>2244</v>
      </c>
      <c r="BV319" s="58">
        <v>1</v>
      </c>
      <c r="BW319" s="10">
        <v>43100</v>
      </c>
    </row>
    <row r="320" spans="1:86" x14ac:dyDescent="0.25">
      <c r="A320">
        <v>1583</v>
      </c>
      <c r="B320" t="s">
        <v>2249</v>
      </c>
      <c r="BV320" s="58">
        <v>3</v>
      </c>
      <c r="BW320" s="10">
        <v>43100</v>
      </c>
    </row>
    <row r="321" spans="1:86" x14ac:dyDescent="0.25">
      <c r="A321">
        <v>6443485</v>
      </c>
      <c r="B321" t="s">
        <v>2255</v>
      </c>
      <c r="BV321" s="58">
        <v>3</v>
      </c>
      <c r="BW321" s="10">
        <v>43008</v>
      </c>
    </row>
    <row r="322" spans="1:86" x14ac:dyDescent="0.25">
      <c r="A322">
        <v>1229</v>
      </c>
      <c r="B322" t="s">
        <v>2258</v>
      </c>
      <c r="BV322" s="58">
        <v>3</v>
      </c>
    </row>
    <row r="323" spans="1:86" x14ac:dyDescent="0.25">
      <c r="A323">
        <v>1277</v>
      </c>
      <c r="B323" t="s">
        <v>2261</v>
      </c>
      <c r="BV323" s="58">
        <v>2</v>
      </c>
      <c r="BW323" s="10">
        <v>42825</v>
      </c>
    </row>
    <row r="324" spans="1:86" x14ac:dyDescent="0.25">
      <c r="A324">
        <v>1792</v>
      </c>
      <c r="B324" t="s">
        <v>2269</v>
      </c>
      <c r="CC324" s="58">
        <v>2</v>
      </c>
      <c r="CD324" s="10">
        <v>43190</v>
      </c>
    </row>
    <row r="325" spans="1:86" x14ac:dyDescent="0.25">
      <c r="A325">
        <v>1605</v>
      </c>
      <c r="B325" t="s">
        <v>2272</v>
      </c>
      <c r="BV325" s="58">
        <v>3</v>
      </c>
      <c r="BW325" s="10">
        <v>43100</v>
      </c>
    </row>
    <row r="326" spans="1:86" x14ac:dyDescent="0.25">
      <c r="A326">
        <v>1606</v>
      </c>
      <c r="B326" t="s">
        <v>2275</v>
      </c>
      <c r="BV326" s="58">
        <v>3</v>
      </c>
      <c r="BW326" s="10">
        <v>43100</v>
      </c>
    </row>
    <row r="327" spans="1:86" x14ac:dyDescent="0.25">
      <c r="A327">
        <v>1319</v>
      </c>
      <c r="B327" t="s">
        <v>2284</v>
      </c>
      <c r="BV327" s="58">
        <v>3</v>
      </c>
      <c r="BW327" s="10">
        <v>43100</v>
      </c>
    </row>
    <row r="328" spans="1:86" x14ac:dyDescent="0.25">
      <c r="A328">
        <v>1710</v>
      </c>
      <c r="B328" t="s">
        <v>2290</v>
      </c>
      <c r="BV328" s="58">
        <v>4</v>
      </c>
      <c r="BW328" s="10">
        <v>43100</v>
      </c>
    </row>
    <row r="329" spans="1:86" x14ac:dyDescent="0.25">
      <c r="A329">
        <v>1649</v>
      </c>
      <c r="B329" t="s">
        <v>2227</v>
      </c>
      <c r="BV329" s="58">
        <v>2</v>
      </c>
      <c r="BW329" s="78">
        <v>43100</v>
      </c>
    </row>
    <row r="330" spans="1:86" x14ac:dyDescent="0.25">
      <c r="A330" s="5">
        <v>1194</v>
      </c>
      <c r="B330" t="s">
        <v>2242</v>
      </c>
      <c r="BV330" s="58">
        <v>1</v>
      </c>
      <c r="BW330" s="78">
        <v>43100</v>
      </c>
      <c r="CA330" s="62" t="s">
        <v>3318</v>
      </c>
    </row>
    <row r="331" spans="1:86" x14ac:dyDescent="0.25">
      <c r="A331">
        <v>1227</v>
      </c>
      <c r="B331" t="s">
        <v>2247</v>
      </c>
      <c r="BU331" s="86">
        <f>(70432140.62*37%)/1000000</f>
        <v>26.059892029400004</v>
      </c>
      <c r="BV331" s="58">
        <v>2</v>
      </c>
      <c r="BW331" s="78">
        <v>43039</v>
      </c>
      <c r="CA331" s="62" t="s">
        <v>3547</v>
      </c>
    </row>
    <row r="332" spans="1:86" x14ac:dyDescent="0.25">
      <c r="A332">
        <v>1593</v>
      </c>
      <c r="B332" t="s">
        <v>2252</v>
      </c>
      <c r="BV332" s="58">
        <v>1</v>
      </c>
      <c r="BW332" s="78">
        <v>42825</v>
      </c>
      <c r="CA332" s="62" t="s">
        <v>3319</v>
      </c>
    </row>
    <row r="333" spans="1:86" x14ac:dyDescent="0.25">
      <c r="A333">
        <v>1412</v>
      </c>
      <c r="B333" t="s">
        <v>2257</v>
      </c>
      <c r="BV333" s="58">
        <v>1</v>
      </c>
      <c r="BW333" s="78">
        <v>43100</v>
      </c>
      <c r="CA333" s="62" t="s">
        <v>3320</v>
      </c>
    </row>
    <row r="334" spans="1:86" x14ac:dyDescent="0.25">
      <c r="A334">
        <v>1567</v>
      </c>
      <c r="B334" t="s">
        <v>2280</v>
      </c>
      <c r="BV334" s="58">
        <v>4</v>
      </c>
      <c r="BW334" s="78">
        <v>43100</v>
      </c>
    </row>
    <row r="335" spans="1:86" x14ac:dyDescent="0.25">
      <c r="A335">
        <v>10976</v>
      </c>
      <c r="B335" t="s">
        <v>3326</v>
      </c>
      <c r="C335" s="62" t="s">
        <v>548</v>
      </c>
      <c r="BU335" s="40">
        <f>50212570000/1000000</f>
        <v>50212.57</v>
      </c>
      <c r="BW335" s="78">
        <v>42825</v>
      </c>
      <c r="BZ335" t="s">
        <v>3327</v>
      </c>
      <c r="CA335" s="62" t="s">
        <v>3335</v>
      </c>
      <c r="CB335" s="40">
        <f>61519520000/1000000</f>
        <v>61519.519999999997</v>
      </c>
      <c r="CD335" s="78">
        <v>43190</v>
      </c>
      <c r="CG335" t="s">
        <v>3327</v>
      </c>
      <c r="CH335" s="40" t="s">
        <v>3335</v>
      </c>
    </row>
    <row r="336" spans="1:86" x14ac:dyDescent="0.25">
      <c r="A336">
        <v>1998</v>
      </c>
      <c r="B336" t="s">
        <v>85</v>
      </c>
      <c r="BV336" s="58">
        <v>3</v>
      </c>
    </row>
    <row r="337" spans="1:86" x14ac:dyDescent="0.25">
      <c r="A337">
        <v>3153483</v>
      </c>
      <c r="B337" t="s">
        <v>104</v>
      </c>
      <c r="C337" s="62" t="s">
        <v>463</v>
      </c>
      <c r="BU337" s="40">
        <v>20</v>
      </c>
      <c r="BX337" s="88" t="s">
        <v>2413</v>
      </c>
    </row>
    <row r="338" spans="1:86" x14ac:dyDescent="0.25">
      <c r="A338" s="5">
        <v>8103</v>
      </c>
      <c r="B338" t="s">
        <v>229</v>
      </c>
      <c r="BU338"/>
      <c r="BV338" s="58">
        <v>2</v>
      </c>
    </row>
    <row r="339" spans="1:86" x14ac:dyDescent="0.25">
      <c r="A339">
        <v>8195</v>
      </c>
      <c r="B339" t="s">
        <v>424</v>
      </c>
      <c r="BU339">
        <v>150</v>
      </c>
      <c r="BX339" s="88" t="s">
        <v>2413</v>
      </c>
      <c r="CA339" s="62" t="s">
        <v>3353</v>
      </c>
    </row>
    <row r="340" spans="1:86" x14ac:dyDescent="0.25">
      <c r="A340">
        <v>8594</v>
      </c>
      <c r="B340" t="s">
        <v>425</v>
      </c>
      <c r="BV340" s="58">
        <v>3</v>
      </c>
    </row>
    <row r="341" spans="1:86" x14ac:dyDescent="0.25">
      <c r="A341">
        <v>8192</v>
      </c>
      <c r="B341" t="s">
        <v>1515</v>
      </c>
      <c r="C341" s="62" t="s">
        <v>463</v>
      </c>
      <c r="BN341" s="9">
        <v>82.74</v>
      </c>
      <c r="BP341" s="78">
        <v>42735</v>
      </c>
      <c r="BQ341" s="88" t="s">
        <v>2415</v>
      </c>
      <c r="BS341" t="s">
        <v>1517</v>
      </c>
      <c r="BT341" t="s">
        <v>3354</v>
      </c>
    </row>
    <row r="342" spans="1:86" x14ac:dyDescent="0.25">
      <c r="A342">
        <v>10111</v>
      </c>
      <c r="B342" t="s">
        <v>3357</v>
      </c>
      <c r="C342" s="62" t="s">
        <v>540</v>
      </c>
      <c r="BU342" s="40">
        <v>420.87299999999999</v>
      </c>
      <c r="BV342" s="40"/>
      <c r="BW342" s="78">
        <v>43100</v>
      </c>
      <c r="BX342" s="88" t="s">
        <v>3366</v>
      </c>
      <c r="BZ342" t="s">
        <v>3367</v>
      </c>
      <c r="CA342" s="62" t="s">
        <v>3368</v>
      </c>
    </row>
    <row r="343" spans="1:86" x14ac:dyDescent="0.25">
      <c r="A343">
        <v>12134</v>
      </c>
      <c r="B343" t="s">
        <v>3369</v>
      </c>
      <c r="C343" t="s">
        <v>463</v>
      </c>
      <c r="BU343" s="40">
        <v>644.37199999999996</v>
      </c>
      <c r="BV343" s="40"/>
      <c r="BW343" s="78">
        <v>43099</v>
      </c>
      <c r="BX343" s="88" t="s">
        <v>2831</v>
      </c>
      <c r="BZ343" t="s">
        <v>3375</v>
      </c>
      <c r="CA343" s="62" t="s">
        <v>3376</v>
      </c>
    </row>
    <row r="344" spans="1:86" x14ac:dyDescent="0.25">
      <c r="A344" s="58">
        <v>6740698</v>
      </c>
      <c r="B344" t="s">
        <v>3377</v>
      </c>
      <c r="C344" s="62" t="s">
        <v>463</v>
      </c>
      <c r="BU344" s="9">
        <v>114.395</v>
      </c>
      <c r="BW344" s="78">
        <v>43100</v>
      </c>
      <c r="BX344" s="88" t="s">
        <v>2831</v>
      </c>
      <c r="BZ344" t="s">
        <v>3379</v>
      </c>
      <c r="CA344" s="62" t="s">
        <v>3383</v>
      </c>
    </row>
    <row r="345" spans="1:86" x14ac:dyDescent="0.25">
      <c r="A345" s="58">
        <v>10870</v>
      </c>
      <c r="B345" t="s">
        <v>3384</v>
      </c>
      <c r="C345" s="62" t="s">
        <v>463</v>
      </c>
      <c r="BU345" s="40">
        <v>176.19139999999999</v>
      </c>
      <c r="BW345" s="78">
        <v>43100</v>
      </c>
      <c r="BX345" s="88" t="s">
        <v>2831</v>
      </c>
      <c r="BZ345" t="s">
        <v>3393</v>
      </c>
      <c r="CA345" s="62" t="s">
        <v>3392</v>
      </c>
    </row>
    <row r="346" spans="1:86" x14ac:dyDescent="0.25">
      <c r="A346">
        <v>8439</v>
      </c>
      <c r="B346" t="s">
        <v>3399</v>
      </c>
      <c r="C346" s="62" t="s">
        <v>546</v>
      </c>
      <c r="CB346" s="40">
        <f>(259.411*50%)+(184.552*10%)</f>
        <v>148.16069999999999</v>
      </c>
      <c r="CD346" s="78">
        <v>43190</v>
      </c>
      <c r="CE346" s="62" t="s">
        <v>2413</v>
      </c>
      <c r="CG346" t="s">
        <v>3410</v>
      </c>
      <c r="CH346" s="62" t="s">
        <v>3411</v>
      </c>
    </row>
    <row r="347" spans="1:86" x14ac:dyDescent="0.25">
      <c r="A347">
        <v>1167</v>
      </c>
      <c r="B347" t="s">
        <v>3412</v>
      </c>
      <c r="C347" t="s">
        <v>546</v>
      </c>
      <c r="BU347" s="40">
        <f>333.5/2</f>
        <v>166.75</v>
      </c>
      <c r="BW347" s="78">
        <v>43100</v>
      </c>
      <c r="BX347" s="88" t="s">
        <v>2413</v>
      </c>
      <c r="BZ347" t="s">
        <v>3419</v>
      </c>
      <c r="CA347" s="62" t="s">
        <v>3420</v>
      </c>
    </row>
    <row r="348" spans="1:86" x14ac:dyDescent="0.25">
      <c r="A348">
        <v>13440</v>
      </c>
      <c r="B348" t="s">
        <v>3421</v>
      </c>
      <c r="C348" s="62" t="s">
        <v>3423</v>
      </c>
      <c r="BU348" s="40">
        <v>6660.4</v>
      </c>
      <c r="BW348" s="78">
        <v>43100</v>
      </c>
      <c r="BX348" s="88" t="s">
        <v>3366</v>
      </c>
      <c r="BZ348" t="s">
        <v>3426</v>
      </c>
      <c r="CA348" s="62" t="s">
        <v>3425</v>
      </c>
    </row>
    <row r="349" spans="1:86" x14ac:dyDescent="0.25">
      <c r="A349" s="58">
        <v>6741298</v>
      </c>
      <c r="B349" t="s">
        <v>3447</v>
      </c>
      <c r="C349" t="s">
        <v>545</v>
      </c>
      <c r="BU349" s="9">
        <v>573</v>
      </c>
      <c r="BW349" s="78">
        <v>43100</v>
      </c>
      <c r="BX349" s="88" t="s">
        <v>3366</v>
      </c>
      <c r="BZ349" t="s">
        <v>3445</v>
      </c>
      <c r="CA349" s="62" t="s">
        <v>3446</v>
      </c>
    </row>
    <row r="350" spans="1:86" x14ac:dyDescent="0.25">
      <c r="A350">
        <v>11110</v>
      </c>
      <c r="B350" t="s">
        <v>3458</v>
      </c>
      <c r="C350" s="62" t="s">
        <v>463</v>
      </c>
      <c r="BU350" s="9">
        <f>(418041000+(99944000*20%))/1000000</f>
        <v>438.02980000000002</v>
      </c>
      <c r="BW350" s="78">
        <v>42978</v>
      </c>
      <c r="BX350" s="88" t="s">
        <v>2413</v>
      </c>
      <c r="CA350" s="62" t="s">
        <v>3460</v>
      </c>
      <c r="CB350" s="40">
        <f>439.858+(107.847*20%)</f>
        <v>461.42740000000003</v>
      </c>
      <c r="CD350" s="78">
        <v>43343</v>
      </c>
      <c r="CG350" t="s">
        <v>3502</v>
      </c>
      <c r="CH350" s="62" t="s">
        <v>3460</v>
      </c>
    </row>
    <row r="351" spans="1:86" x14ac:dyDescent="0.25">
      <c r="A351">
        <v>10262</v>
      </c>
      <c r="B351" t="s">
        <v>3461</v>
      </c>
      <c r="C351" t="s">
        <v>463</v>
      </c>
      <c r="BU351" s="86">
        <v>112</v>
      </c>
      <c r="BW351" s="78">
        <v>43100</v>
      </c>
      <c r="BX351" s="88" t="s">
        <v>2413</v>
      </c>
      <c r="BZ351" t="s">
        <v>3470</v>
      </c>
      <c r="CA351" s="62" t="s">
        <v>3471</v>
      </c>
    </row>
    <row r="352" spans="1:86" x14ac:dyDescent="0.25">
      <c r="A352">
        <v>6772699</v>
      </c>
      <c r="B352" t="s">
        <v>3572</v>
      </c>
      <c r="C352" s="62" t="s">
        <v>463</v>
      </c>
      <c r="BU352" s="40">
        <v>36.276000000000003</v>
      </c>
      <c r="BW352" s="78">
        <v>43100</v>
      </c>
      <c r="BX352" s="88" t="s">
        <v>3366</v>
      </c>
      <c r="BZ352" s="94" t="s">
        <v>3575</v>
      </c>
      <c r="CA352" s="62" t="s">
        <v>3574</v>
      </c>
    </row>
    <row r="353" spans="1:86" x14ac:dyDescent="0.25">
      <c r="A353">
        <v>8283</v>
      </c>
      <c r="B353" t="s">
        <v>3604</v>
      </c>
      <c r="C353" s="62" t="s">
        <v>546</v>
      </c>
      <c r="BU353" s="40">
        <v>4.7</v>
      </c>
      <c r="BW353" s="78">
        <v>43100</v>
      </c>
      <c r="BX353" s="88" t="s">
        <v>3366</v>
      </c>
      <c r="BZ353" s="94" t="s">
        <v>3606</v>
      </c>
      <c r="CA353" s="62" t="s">
        <v>3574</v>
      </c>
    </row>
    <row r="354" spans="1:86" x14ac:dyDescent="0.25">
      <c r="A354">
        <v>6789300</v>
      </c>
      <c r="B354" t="s">
        <v>3607</v>
      </c>
      <c r="C354" s="62" t="s">
        <v>551</v>
      </c>
      <c r="BU354" s="86">
        <v>25.76</v>
      </c>
      <c r="BW354" s="78">
        <v>43100</v>
      </c>
      <c r="BX354" s="88" t="s">
        <v>3366</v>
      </c>
      <c r="BZ354" s="94" t="s">
        <v>3613</v>
      </c>
      <c r="CA354" s="62" t="s">
        <v>3574</v>
      </c>
    </row>
    <row r="355" spans="1:86" x14ac:dyDescent="0.25">
      <c r="A355">
        <v>8374</v>
      </c>
      <c r="B355" t="s">
        <v>3622</v>
      </c>
      <c r="C355" s="62" t="s">
        <v>538</v>
      </c>
      <c r="CB355" s="40">
        <v>4.1619999999999999</v>
      </c>
      <c r="CD355" s="78">
        <v>43281</v>
      </c>
      <c r="CE355" s="62" t="s">
        <v>2415</v>
      </c>
      <c r="CG355" s="94" t="s">
        <v>3623</v>
      </c>
      <c r="CH355" s="62" t="s">
        <v>3624</v>
      </c>
    </row>
    <row r="356" spans="1:86" x14ac:dyDescent="0.25">
      <c r="A356">
        <v>12794</v>
      </c>
      <c r="B356" t="s">
        <v>3632</v>
      </c>
      <c r="C356" s="62" t="s">
        <v>544</v>
      </c>
      <c r="CB356" s="40">
        <v>68.05</v>
      </c>
      <c r="CD356" s="78">
        <v>43190</v>
      </c>
      <c r="CE356" s="62" t="s">
        <v>2415</v>
      </c>
      <c r="CG356" s="94" t="s">
        <v>3634</v>
      </c>
      <c r="CH356" s="62" t="s">
        <v>3574</v>
      </c>
    </row>
    <row r="357" spans="1:86" x14ac:dyDescent="0.25">
      <c r="A357">
        <v>11396</v>
      </c>
      <c r="B357" t="s">
        <v>3635</v>
      </c>
      <c r="C357" s="62" t="s">
        <v>463</v>
      </c>
      <c r="BU357" s="40">
        <v>3.355</v>
      </c>
      <c r="BW357" s="78">
        <v>43100</v>
      </c>
      <c r="BZ357" s="94" t="s">
        <v>3636</v>
      </c>
      <c r="CA357" s="62" t="s">
        <v>3574</v>
      </c>
    </row>
  </sheetData>
  <dataConsolidate/>
  <mergeCells count="14">
    <mergeCell ref="X1:AD1"/>
    <mergeCell ref="A1:C1"/>
    <mergeCell ref="D1:E1"/>
    <mergeCell ref="G1:I1"/>
    <mergeCell ref="J1:P1"/>
    <mergeCell ref="Q1:W1"/>
    <mergeCell ref="BU1:CA1"/>
    <mergeCell ref="CB1:CH1"/>
    <mergeCell ref="AE1:AK1"/>
    <mergeCell ref="AL1:AR1"/>
    <mergeCell ref="AS1:AY1"/>
    <mergeCell ref="AZ1:BF1"/>
    <mergeCell ref="BG1:BM1"/>
    <mergeCell ref="BN1:BT1"/>
  </mergeCells>
  <conditionalFormatting sqref="B304">
    <cfRule type="duplicateValues" dxfId="37" priority="30"/>
  </conditionalFormatting>
  <conditionalFormatting sqref="B305">
    <cfRule type="duplicateValues" dxfId="36" priority="29"/>
  </conditionalFormatting>
  <conditionalFormatting sqref="B308">
    <cfRule type="duplicateValues" dxfId="35" priority="28"/>
  </conditionalFormatting>
  <conditionalFormatting sqref="B310">
    <cfRule type="duplicateValues" dxfId="34" priority="27"/>
  </conditionalFormatting>
  <conditionalFormatting sqref="B312">
    <cfRule type="duplicateValues" dxfId="33" priority="26"/>
  </conditionalFormatting>
  <conditionalFormatting sqref="B316">
    <cfRule type="duplicateValues" dxfId="32" priority="25"/>
  </conditionalFormatting>
  <conditionalFormatting sqref="B317">
    <cfRule type="duplicateValues" dxfId="31" priority="23"/>
  </conditionalFormatting>
  <conditionalFormatting sqref="B318">
    <cfRule type="duplicateValues" dxfId="30" priority="22"/>
  </conditionalFormatting>
  <conditionalFormatting sqref="B319">
    <cfRule type="duplicateValues" dxfId="29" priority="21"/>
  </conditionalFormatting>
  <conditionalFormatting sqref="B320">
    <cfRule type="duplicateValues" dxfId="28" priority="20"/>
  </conditionalFormatting>
  <conditionalFormatting sqref="B321">
    <cfRule type="duplicateValues" dxfId="27" priority="19"/>
  </conditionalFormatting>
  <conditionalFormatting sqref="B322">
    <cfRule type="duplicateValues" dxfId="26" priority="18"/>
  </conditionalFormatting>
  <conditionalFormatting sqref="B323">
    <cfRule type="duplicateValues" dxfId="25" priority="17"/>
  </conditionalFormatting>
  <conditionalFormatting sqref="B324">
    <cfRule type="duplicateValues" dxfId="24" priority="16"/>
  </conditionalFormatting>
  <conditionalFormatting sqref="B325:B326">
    <cfRule type="duplicateValues" dxfId="23" priority="15"/>
  </conditionalFormatting>
  <conditionalFormatting sqref="B327">
    <cfRule type="duplicateValues" dxfId="22" priority="14"/>
  </conditionalFormatting>
  <conditionalFormatting sqref="B328">
    <cfRule type="duplicateValues" dxfId="21" priority="13"/>
  </conditionalFormatting>
  <conditionalFormatting sqref="B329">
    <cfRule type="duplicateValues" dxfId="20" priority="12"/>
  </conditionalFormatting>
  <conditionalFormatting sqref="B330">
    <cfRule type="duplicateValues" dxfId="19" priority="11"/>
  </conditionalFormatting>
  <conditionalFormatting sqref="B331">
    <cfRule type="duplicateValues" dxfId="18" priority="10"/>
  </conditionalFormatting>
  <conditionalFormatting sqref="B332">
    <cfRule type="duplicateValues" dxfId="17" priority="8"/>
  </conditionalFormatting>
  <conditionalFormatting sqref="B333">
    <cfRule type="duplicateValues" dxfId="16" priority="7"/>
  </conditionalFormatting>
  <conditionalFormatting sqref="B334">
    <cfRule type="duplicateValues" dxfId="15" priority="6"/>
  </conditionalFormatting>
  <conditionalFormatting sqref="B352">
    <cfRule type="duplicateValues" dxfId="14" priority="5"/>
  </conditionalFormatting>
  <conditionalFormatting sqref="B354">
    <cfRule type="duplicateValues" dxfId="13" priority="3"/>
  </conditionalFormatting>
  <conditionalFormatting sqref="B356">
    <cfRule type="duplicateValues" dxfId="12" priority="2"/>
  </conditionalFormatting>
  <conditionalFormatting sqref="B357">
    <cfRule type="duplicateValues" dxfId="11" priority="1"/>
  </conditionalFormatting>
  <dataValidations count="1">
    <dataValidation type="list" allowBlank="1" showInputMessage="1" showErrorMessage="1" sqref="BV3 CC3 I3:I272" xr:uid="{EFF19E6A-A826-484D-B049-7E2ED1A405AE}">
      <formula1>List.Size_Group</formula1>
    </dataValidation>
  </dataValidations>
  <hyperlinks>
    <hyperlink ref="BZ352" r:id="rId1" xr:uid="{29D6D845-982B-4164-BAE6-9C8070471ED4}"/>
    <hyperlink ref="BZ353" r:id="rId2" xr:uid="{97B9233E-C3C0-4912-BFA5-F813353BB81D}"/>
    <hyperlink ref="BZ354" r:id="rId3" xr:uid="{74D4BC85-7FDF-420D-9B58-31CEA0D8069B}"/>
    <hyperlink ref="CG355" r:id="rId4" xr:uid="{432159EB-E7B5-4402-8733-DE24D3CF47D3}"/>
    <hyperlink ref="CG356" r:id="rId5" xr:uid="{8FB61349-D170-42C4-9977-384CBC3DCE9B}"/>
    <hyperlink ref="BZ357" r:id="rId6" xr:uid="{A6AF287D-3CE2-4E57-9DF2-D0FE7ADD9580}"/>
    <hyperlink ref="CG283" r:id="rId7" xr:uid="{CC1335CD-79B6-47E0-82F1-75094B019CD3}"/>
  </hyperlinks>
  <pageMargins left="0.7" right="0.7" top="0.75" bottom="0.75" header="0.3" footer="0.3"/>
  <pageSetup paperSize="9"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8CC2E-1BFE-418E-97C9-84FA3B636C36}">
  <sheetPr>
    <tabColor theme="3"/>
  </sheetPr>
  <dimension ref="A1:N10923"/>
  <sheetViews>
    <sheetView workbookViewId="0">
      <selection activeCell="D10" sqref="D10"/>
    </sheetView>
  </sheetViews>
  <sheetFormatPr defaultRowHeight="14.25" x14ac:dyDescent="0.25"/>
  <cols>
    <col min="1" max="1" width="8" bestFit="1" customWidth="1"/>
    <col min="2" max="2" width="17.7109375" customWidth="1"/>
    <col min="3" max="3" width="26.140625" bestFit="1" customWidth="1"/>
    <col min="4" max="4" width="22" customWidth="1"/>
    <col min="5" max="5" width="5.140625" bestFit="1" customWidth="1"/>
    <col min="6" max="6" width="17" bestFit="1" customWidth="1"/>
    <col min="7" max="7" width="13.28515625" bestFit="1" customWidth="1"/>
    <col min="8" max="8" width="8.7109375" bestFit="1" customWidth="1"/>
    <col min="9" max="9" width="10.85546875" bestFit="1" customWidth="1"/>
    <col min="10" max="10" width="24" bestFit="1" customWidth="1"/>
    <col min="11" max="11" width="12.7109375" bestFit="1" customWidth="1"/>
    <col min="12" max="14" width="12.7109375" customWidth="1"/>
  </cols>
  <sheetData>
    <row r="1" spans="1:14" x14ac:dyDescent="0.25">
      <c r="A1" t="s">
        <v>615</v>
      </c>
      <c r="B1" t="s">
        <v>1495</v>
      </c>
      <c r="C1" t="s">
        <v>484</v>
      </c>
      <c r="D1" t="s">
        <v>485</v>
      </c>
      <c r="E1" t="s">
        <v>474</v>
      </c>
      <c r="F1" t="s">
        <v>488</v>
      </c>
      <c r="G1" t="s">
        <v>486</v>
      </c>
      <c r="H1" t="s">
        <v>487</v>
      </c>
      <c r="I1" t="s">
        <v>462</v>
      </c>
      <c r="J1" t="s">
        <v>1496</v>
      </c>
      <c r="K1" t="s">
        <v>1497</v>
      </c>
      <c r="L1" t="s">
        <v>2409</v>
      </c>
      <c r="M1" t="s">
        <v>2404</v>
      </c>
      <c r="N1" t="s">
        <v>2724</v>
      </c>
    </row>
    <row r="2" spans="1:14" x14ac:dyDescent="0.25">
      <c r="A2">
        <v>8112</v>
      </c>
      <c r="B2" t="s">
        <v>286</v>
      </c>
      <c r="C2" t="s">
        <v>436</v>
      </c>
      <c r="E2">
        <v>2015</v>
      </c>
      <c r="F2" s="10">
        <v>42369</v>
      </c>
      <c r="G2" t="s">
        <v>489</v>
      </c>
      <c r="H2" t="s">
        <v>474</v>
      </c>
      <c r="I2" t="s">
        <v>537</v>
      </c>
      <c r="J2">
        <v>9638000000</v>
      </c>
      <c r="K2">
        <v>2624370319.9455414</v>
      </c>
    </row>
    <row r="3" spans="1:14" x14ac:dyDescent="0.25">
      <c r="A3">
        <v>8112</v>
      </c>
      <c r="B3" t="s">
        <v>286</v>
      </c>
      <c r="C3" t="s">
        <v>2336</v>
      </c>
      <c r="E3">
        <v>2015</v>
      </c>
      <c r="F3" s="10">
        <v>42369</v>
      </c>
      <c r="G3" t="s">
        <v>489</v>
      </c>
      <c r="H3" t="s">
        <v>474</v>
      </c>
      <c r="I3" t="s">
        <v>537</v>
      </c>
      <c r="J3">
        <v>19344000000</v>
      </c>
      <c r="K3">
        <v>5267256637.1681414</v>
      </c>
    </row>
    <row r="4" spans="1:14" x14ac:dyDescent="0.25">
      <c r="A4">
        <v>8112</v>
      </c>
      <c r="B4" t="s">
        <v>286</v>
      </c>
      <c r="C4" t="s">
        <v>2337</v>
      </c>
      <c r="E4">
        <v>2015</v>
      </c>
      <c r="F4" s="10">
        <v>42369</v>
      </c>
      <c r="G4" t="s">
        <v>489</v>
      </c>
      <c r="H4" t="s">
        <v>474</v>
      </c>
      <c r="I4" t="s">
        <v>537</v>
      </c>
      <c r="J4">
        <v>-1114000000</v>
      </c>
      <c r="K4">
        <v>-303335602.4506467</v>
      </c>
    </row>
    <row r="5" spans="1:14" x14ac:dyDescent="0.25">
      <c r="A5">
        <v>1198</v>
      </c>
      <c r="B5" t="s">
        <v>2296</v>
      </c>
      <c r="C5" t="s">
        <v>436</v>
      </c>
      <c r="E5">
        <v>2016</v>
      </c>
      <c r="F5" s="10">
        <v>42735</v>
      </c>
      <c r="G5" t="s">
        <v>489</v>
      </c>
      <c r="H5" t="s">
        <v>474</v>
      </c>
      <c r="I5" t="s">
        <v>537</v>
      </c>
      <c r="J5">
        <v>-649385000</v>
      </c>
      <c r="K5">
        <v>-176823689.58475155</v>
      </c>
    </row>
    <row r="6" spans="1:14" x14ac:dyDescent="0.25">
      <c r="A6">
        <v>1198</v>
      </c>
      <c r="B6" t="s">
        <v>2296</v>
      </c>
      <c r="C6" t="s">
        <v>2336</v>
      </c>
      <c r="E6">
        <v>2016</v>
      </c>
      <c r="F6" s="10">
        <v>42735</v>
      </c>
      <c r="G6" t="s">
        <v>489</v>
      </c>
      <c r="H6" t="s">
        <v>474</v>
      </c>
      <c r="I6" t="s">
        <v>537</v>
      </c>
      <c r="J6">
        <v>3258962000</v>
      </c>
      <c r="K6">
        <v>887396051.73587477</v>
      </c>
    </row>
    <row r="7" spans="1:14" x14ac:dyDescent="0.25">
      <c r="A7">
        <v>1198</v>
      </c>
      <c r="B7" t="s">
        <v>2296</v>
      </c>
      <c r="C7" t="s">
        <v>2337</v>
      </c>
      <c r="E7">
        <v>2016</v>
      </c>
      <c r="F7" s="10">
        <v>42735</v>
      </c>
      <c r="G7" t="s">
        <v>489</v>
      </c>
      <c r="H7" t="s">
        <v>474</v>
      </c>
      <c r="I7" t="s">
        <v>537</v>
      </c>
      <c r="J7">
        <v>-815303000</v>
      </c>
      <c r="K7">
        <v>-222002178.35262084</v>
      </c>
    </row>
    <row r="8" spans="1:14" x14ac:dyDescent="0.25">
      <c r="A8">
        <v>1198</v>
      </c>
      <c r="B8" t="s">
        <v>2296</v>
      </c>
      <c r="C8" t="s">
        <v>490</v>
      </c>
      <c r="E8">
        <v>2016</v>
      </c>
      <c r="F8" s="10">
        <v>42735</v>
      </c>
      <c r="G8" t="s">
        <v>489</v>
      </c>
      <c r="H8" t="s">
        <v>474</v>
      </c>
      <c r="I8" t="s">
        <v>537</v>
      </c>
      <c r="J8">
        <v>62433000</v>
      </c>
      <c r="K8">
        <v>17000136.147038803</v>
      </c>
    </row>
    <row r="9" spans="1:14" x14ac:dyDescent="0.25">
      <c r="A9">
        <v>1198</v>
      </c>
      <c r="B9" t="s">
        <v>2296</v>
      </c>
      <c r="C9" t="s">
        <v>434</v>
      </c>
      <c r="E9">
        <v>2016</v>
      </c>
      <c r="F9" s="10">
        <v>42735</v>
      </c>
      <c r="G9" t="s">
        <v>489</v>
      </c>
      <c r="H9" t="s">
        <v>474</v>
      </c>
      <c r="I9" t="s">
        <v>537</v>
      </c>
      <c r="J9">
        <v>90217000</v>
      </c>
      <c r="K9">
        <v>24565554.799183119</v>
      </c>
    </row>
    <row r="10" spans="1:14" x14ac:dyDescent="0.25">
      <c r="A10">
        <v>1198</v>
      </c>
      <c r="B10" t="s">
        <v>2296</v>
      </c>
      <c r="C10" t="s">
        <v>491</v>
      </c>
      <c r="E10">
        <v>2016</v>
      </c>
      <c r="F10" s="10">
        <v>42735</v>
      </c>
      <c r="G10" t="s">
        <v>489</v>
      </c>
      <c r="H10" t="s">
        <v>474</v>
      </c>
      <c r="I10" t="s">
        <v>537</v>
      </c>
      <c r="J10">
        <v>13268000</v>
      </c>
      <c r="K10">
        <v>3612797.8216473791</v>
      </c>
    </row>
    <row r="11" spans="1:14" x14ac:dyDescent="0.25">
      <c r="A11">
        <v>8112</v>
      </c>
      <c r="B11" t="s">
        <v>286</v>
      </c>
      <c r="C11" t="s">
        <v>436</v>
      </c>
      <c r="E11">
        <v>2016</v>
      </c>
      <c r="F11" s="10">
        <v>42735</v>
      </c>
      <c r="G11" t="s">
        <v>489</v>
      </c>
      <c r="H11" t="s">
        <v>474</v>
      </c>
      <c r="I11" t="s">
        <v>537</v>
      </c>
      <c r="J11">
        <v>8549000000</v>
      </c>
      <c r="K11">
        <v>2327842069.4349899</v>
      </c>
    </row>
    <row r="12" spans="1:14" x14ac:dyDescent="0.25">
      <c r="A12">
        <v>8112</v>
      </c>
      <c r="B12" t="s">
        <v>286</v>
      </c>
      <c r="C12" t="s">
        <v>2336</v>
      </c>
      <c r="E12">
        <v>2016</v>
      </c>
      <c r="F12" s="10">
        <v>42735</v>
      </c>
      <c r="G12" t="s">
        <v>489</v>
      </c>
      <c r="H12" t="s">
        <v>474</v>
      </c>
      <c r="I12" t="s">
        <v>537</v>
      </c>
      <c r="J12">
        <v>16118000000</v>
      </c>
      <c r="K12">
        <v>4388835942.818244</v>
      </c>
    </row>
    <row r="13" spans="1:14" x14ac:dyDescent="0.25">
      <c r="A13">
        <v>8112</v>
      </c>
      <c r="B13" t="s">
        <v>286</v>
      </c>
      <c r="C13" t="s">
        <v>2337</v>
      </c>
      <c r="E13">
        <v>2016</v>
      </c>
      <c r="F13" s="10">
        <v>42735</v>
      </c>
      <c r="G13" t="s">
        <v>489</v>
      </c>
      <c r="H13" t="s">
        <v>474</v>
      </c>
      <c r="I13" t="s">
        <v>537</v>
      </c>
      <c r="J13">
        <v>-18233000000</v>
      </c>
      <c r="K13">
        <v>-4964737916.9503069</v>
      </c>
    </row>
    <row r="14" spans="1:14" x14ac:dyDescent="0.25">
      <c r="A14">
        <v>8112</v>
      </c>
      <c r="B14" t="s">
        <v>286</v>
      </c>
      <c r="C14" t="s">
        <v>490</v>
      </c>
      <c r="E14">
        <v>2016</v>
      </c>
      <c r="F14" s="10">
        <v>42735</v>
      </c>
      <c r="G14" t="s">
        <v>489</v>
      </c>
      <c r="H14" t="s">
        <v>474</v>
      </c>
      <c r="I14" t="s">
        <v>537</v>
      </c>
      <c r="J14">
        <v>4608000000</v>
      </c>
      <c r="K14">
        <v>1254731109.5983663</v>
      </c>
    </row>
    <row r="15" spans="1:14" x14ac:dyDescent="0.25">
      <c r="A15">
        <v>8112</v>
      </c>
      <c r="B15" t="s">
        <v>286</v>
      </c>
      <c r="C15" t="s">
        <v>434</v>
      </c>
      <c r="E15">
        <v>2016</v>
      </c>
      <c r="F15" s="10">
        <v>42735</v>
      </c>
      <c r="G15" t="s">
        <v>489</v>
      </c>
      <c r="H15" t="s">
        <v>474</v>
      </c>
      <c r="I15" t="s">
        <v>537</v>
      </c>
      <c r="J15">
        <v>6374000000</v>
      </c>
      <c r="K15">
        <v>1735602450.6466985</v>
      </c>
    </row>
    <row r="16" spans="1:14" x14ac:dyDescent="0.25">
      <c r="A16">
        <v>8112</v>
      </c>
      <c r="B16" t="s">
        <v>286</v>
      </c>
      <c r="C16" t="s">
        <v>491</v>
      </c>
      <c r="E16">
        <v>2016</v>
      </c>
      <c r="F16" s="10">
        <v>42735</v>
      </c>
      <c r="G16" t="s">
        <v>489</v>
      </c>
      <c r="H16" t="s">
        <v>474</v>
      </c>
      <c r="I16" t="s">
        <v>537</v>
      </c>
      <c r="J16">
        <v>6109000000</v>
      </c>
      <c r="K16">
        <v>1663444520.0816882</v>
      </c>
    </row>
    <row r="17" spans="1:11" x14ac:dyDescent="0.25">
      <c r="A17">
        <v>1198</v>
      </c>
      <c r="B17" t="s">
        <v>2296</v>
      </c>
      <c r="C17" t="s">
        <v>436</v>
      </c>
      <c r="E17">
        <v>2017</v>
      </c>
      <c r="F17" s="10">
        <v>43100</v>
      </c>
      <c r="G17" t="s">
        <v>489</v>
      </c>
      <c r="H17" t="s">
        <v>474</v>
      </c>
      <c r="I17" t="s">
        <v>537</v>
      </c>
      <c r="J17">
        <v>-1181369000</v>
      </c>
      <c r="K17">
        <v>-321679782.16473794</v>
      </c>
    </row>
    <row r="18" spans="1:11" x14ac:dyDescent="0.25">
      <c r="A18">
        <v>1198</v>
      </c>
      <c r="B18" t="s">
        <v>2296</v>
      </c>
      <c r="C18" t="s">
        <v>2336</v>
      </c>
      <c r="E18">
        <v>2017</v>
      </c>
      <c r="F18" s="10">
        <v>43100</v>
      </c>
      <c r="G18" t="s">
        <v>489</v>
      </c>
      <c r="H18" t="s">
        <v>474</v>
      </c>
      <c r="I18" t="s">
        <v>537</v>
      </c>
      <c r="J18">
        <v>2746811000</v>
      </c>
      <c r="K18">
        <v>747940367.59700477</v>
      </c>
    </row>
    <row r="19" spans="1:11" x14ac:dyDescent="0.25">
      <c r="A19">
        <v>1198</v>
      </c>
      <c r="B19" t="s">
        <v>2296</v>
      </c>
      <c r="C19" t="s">
        <v>2337</v>
      </c>
      <c r="E19">
        <v>2017</v>
      </c>
      <c r="F19" s="10">
        <v>43100</v>
      </c>
      <c r="G19" t="s">
        <v>489</v>
      </c>
      <c r="H19" t="s">
        <v>474</v>
      </c>
      <c r="I19" t="s">
        <v>537</v>
      </c>
      <c r="J19">
        <v>-1395615000</v>
      </c>
      <c r="K19">
        <v>-380017699.11504424</v>
      </c>
    </row>
    <row r="20" spans="1:11" x14ac:dyDescent="0.25">
      <c r="A20">
        <v>1198</v>
      </c>
      <c r="B20" t="s">
        <v>2296</v>
      </c>
      <c r="C20" t="s">
        <v>490</v>
      </c>
      <c r="E20">
        <v>2017</v>
      </c>
      <c r="F20" s="10">
        <v>43100</v>
      </c>
      <c r="G20" t="s">
        <v>489</v>
      </c>
      <c r="H20" t="s">
        <v>474</v>
      </c>
      <c r="I20" t="s">
        <v>537</v>
      </c>
      <c r="J20">
        <v>104925000</v>
      </c>
      <c r="K20">
        <v>28570456.092579987</v>
      </c>
    </row>
    <row r="21" spans="1:11" x14ac:dyDescent="0.25">
      <c r="A21">
        <v>1198</v>
      </c>
      <c r="B21" t="s">
        <v>2296</v>
      </c>
      <c r="C21" t="s">
        <v>434</v>
      </c>
      <c r="E21">
        <v>2017</v>
      </c>
      <c r="F21" s="10">
        <v>43100</v>
      </c>
      <c r="G21" t="s">
        <v>489</v>
      </c>
      <c r="H21" t="s">
        <v>474</v>
      </c>
      <c r="I21" t="s">
        <v>537</v>
      </c>
      <c r="J21">
        <v>81040000</v>
      </c>
      <c r="K21">
        <v>22066712.049012933</v>
      </c>
    </row>
    <row r="22" spans="1:11" x14ac:dyDescent="0.25">
      <c r="A22">
        <v>1198</v>
      </c>
      <c r="B22" t="s">
        <v>2296</v>
      </c>
      <c r="C22" t="s">
        <v>491</v>
      </c>
      <c r="E22">
        <v>2017</v>
      </c>
      <c r="F22" s="10">
        <v>43100</v>
      </c>
      <c r="G22" t="s">
        <v>489</v>
      </c>
      <c r="H22" t="s">
        <v>474</v>
      </c>
      <c r="I22" t="s">
        <v>537</v>
      </c>
      <c r="J22">
        <v>28281000</v>
      </c>
      <c r="K22">
        <v>7700748.808713411</v>
      </c>
    </row>
    <row r="23" spans="1:11" x14ac:dyDescent="0.25">
      <c r="A23">
        <v>8112</v>
      </c>
      <c r="B23" t="s">
        <v>286</v>
      </c>
      <c r="C23" t="s">
        <v>436</v>
      </c>
      <c r="E23">
        <v>2017</v>
      </c>
      <c r="F23" s="10">
        <v>43100</v>
      </c>
      <c r="G23" t="s">
        <v>489</v>
      </c>
      <c r="H23" t="s">
        <v>474</v>
      </c>
      <c r="I23" t="s">
        <v>537</v>
      </c>
      <c r="J23">
        <v>9081000000</v>
      </c>
      <c r="K23">
        <v>2472702518.7202177</v>
      </c>
    </row>
    <row r="24" spans="1:11" x14ac:dyDescent="0.25">
      <c r="A24">
        <v>8112</v>
      </c>
      <c r="B24" t="s">
        <v>286</v>
      </c>
      <c r="C24" t="s">
        <v>2336</v>
      </c>
      <c r="E24">
        <v>2017</v>
      </c>
      <c r="F24" s="10">
        <v>43100</v>
      </c>
      <c r="G24" t="s">
        <v>489</v>
      </c>
      <c r="H24" t="s">
        <v>474</v>
      </c>
      <c r="I24" t="s">
        <v>537</v>
      </c>
      <c r="J24">
        <v>16680000000</v>
      </c>
      <c r="K24">
        <v>4541865214.4315863</v>
      </c>
    </row>
    <row r="25" spans="1:11" x14ac:dyDescent="0.25">
      <c r="A25">
        <v>8112</v>
      </c>
      <c r="B25" t="s">
        <v>286</v>
      </c>
      <c r="C25" t="s">
        <v>2337</v>
      </c>
      <c r="E25">
        <v>2017</v>
      </c>
      <c r="F25" s="10">
        <v>43100</v>
      </c>
      <c r="G25" t="s">
        <v>489</v>
      </c>
      <c r="H25" t="s">
        <v>474</v>
      </c>
      <c r="I25" t="s">
        <v>537</v>
      </c>
      <c r="J25">
        <v>1043000000</v>
      </c>
      <c r="K25">
        <v>284002722.94077605</v>
      </c>
    </row>
    <row r="26" spans="1:11" x14ac:dyDescent="0.25">
      <c r="A26">
        <v>8112</v>
      </c>
      <c r="B26" t="s">
        <v>286</v>
      </c>
      <c r="C26" t="s">
        <v>490</v>
      </c>
      <c r="E26">
        <v>2017</v>
      </c>
      <c r="F26" s="10">
        <v>43100</v>
      </c>
      <c r="G26" t="s">
        <v>489</v>
      </c>
      <c r="H26" t="s">
        <v>474</v>
      </c>
      <c r="I26" t="s">
        <v>537</v>
      </c>
      <c r="J26">
        <v>4334000000</v>
      </c>
      <c r="K26">
        <v>1180122532.3349218</v>
      </c>
    </row>
    <row r="27" spans="1:11" x14ac:dyDescent="0.25">
      <c r="A27">
        <v>8112</v>
      </c>
      <c r="B27" t="s">
        <v>286</v>
      </c>
      <c r="C27" t="s">
        <v>434</v>
      </c>
      <c r="E27">
        <v>2017</v>
      </c>
      <c r="F27" s="10">
        <v>43100</v>
      </c>
      <c r="G27" t="s">
        <v>489</v>
      </c>
      <c r="H27" t="s">
        <v>474</v>
      </c>
      <c r="I27" t="s">
        <v>537</v>
      </c>
      <c r="J27">
        <v>2992000000</v>
      </c>
      <c r="K27">
        <v>814703880.19060588</v>
      </c>
    </row>
    <row r="28" spans="1:11" x14ac:dyDescent="0.25">
      <c r="A28">
        <v>8112</v>
      </c>
      <c r="B28" t="s">
        <v>286</v>
      </c>
      <c r="C28" t="s">
        <v>491</v>
      </c>
      <c r="E28">
        <v>2017</v>
      </c>
      <c r="F28" s="10">
        <v>43100</v>
      </c>
      <c r="G28" t="s">
        <v>489</v>
      </c>
      <c r="H28" t="s">
        <v>474</v>
      </c>
      <c r="I28" t="s">
        <v>537</v>
      </c>
      <c r="J28">
        <v>972000000</v>
      </c>
      <c r="K28">
        <v>264669843.43090537</v>
      </c>
    </row>
    <row r="29" spans="1:11" x14ac:dyDescent="0.25">
      <c r="A29">
        <v>1105</v>
      </c>
      <c r="B29" t="s">
        <v>22</v>
      </c>
      <c r="C29" t="s">
        <v>2336</v>
      </c>
      <c r="E29">
        <v>2014</v>
      </c>
      <c r="F29" s="10">
        <v>42004</v>
      </c>
      <c r="G29" t="s">
        <v>489</v>
      </c>
      <c r="H29" t="s">
        <v>474</v>
      </c>
      <c r="I29" t="s">
        <v>538</v>
      </c>
      <c r="J29">
        <v>3088497000</v>
      </c>
      <c r="K29">
        <v>2528655255.1623182</v>
      </c>
    </row>
    <row r="30" spans="1:11" x14ac:dyDescent="0.25">
      <c r="A30">
        <v>1105</v>
      </c>
      <c r="B30" t="s">
        <v>22</v>
      </c>
      <c r="C30" t="s">
        <v>2337</v>
      </c>
      <c r="E30">
        <v>2014</v>
      </c>
      <c r="F30" s="10">
        <v>42004</v>
      </c>
      <c r="G30" t="s">
        <v>489</v>
      </c>
      <c r="H30" t="s">
        <v>474</v>
      </c>
      <c r="I30" t="s">
        <v>538</v>
      </c>
      <c r="J30">
        <v>-170179000</v>
      </c>
      <c r="K30">
        <v>-139331209.5392251</v>
      </c>
    </row>
    <row r="31" spans="1:11" x14ac:dyDescent="0.25">
      <c r="A31">
        <v>1105</v>
      </c>
      <c r="B31" t="s">
        <v>22</v>
      </c>
      <c r="C31" t="s">
        <v>2336</v>
      </c>
      <c r="E31">
        <v>2015</v>
      </c>
      <c r="F31" s="10">
        <v>42369</v>
      </c>
      <c r="G31" t="s">
        <v>489</v>
      </c>
      <c r="H31" t="s">
        <v>474</v>
      </c>
      <c r="I31" t="s">
        <v>538</v>
      </c>
      <c r="J31">
        <v>2465426000</v>
      </c>
      <c r="K31">
        <v>1801778665.8033266</v>
      </c>
    </row>
    <row r="32" spans="1:11" x14ac:dyDescent="0.25">
      <c r="A32">
        <v>1105</v>
      </c>
      <c r="B32" t="s">
        <v>22</v>
      </c>
      <c r="C32" t="s">
        <v>2337</v>
      </c>
      <c r="E32">
        <v>2015</v>
      </c>
      <c r="F32" s="10">
        <v>42369</v>
      </c>
      <c r="G32" t="s">
        <v>489</v>
      </c>
      <c r="H32" t="s">
        <v>474</v>
      </c>
      <c r="I32" t="s">
        <v>538</v>
      </c>
      <c r="J32">
        <v>59505000</v>
      </c>
      <c r="K32">
        <v>43487348.437400654</v>
      </c>
    </row>
    <row r="33" spans="1:11" x14ac:dyDescent="0.25">
      <c r="A33">
        <v>1105</v>
      </c>
      <c r="B33" t="s">
        <v>22</v>
      </c>
      <c r="C33" t="s">
        <v>436</v>
      </c>
      <c r="E33">
        <v>2017</v>
      </c>
      <c r="F33" s="10">
        <v>43100</v>
      </c>
      <c r="G33" t="s">
        <v>489</v>
      </c>
      <c r="H33" t="s">
        <v>474</v>
      </c>
      <c r="I33" t="s">
        <v>538</v>
      </c>
      <c r="J33">
        <v>119906000</v>
      </c>
      <c r="K33">
        <v>93707310.211163044</v>
      </c>
    </row>
    <row r="34" spans="1:11" x14ac:dyDescent="0.25">
      <c r="A34">
        <v>1105</v>
      </c>
      <c r="B34" t="s">
        <v>22</v>
      </c>
      <c r="C34" t="s">
        <v>2336</v>
      </c>
      <c r="E34">
        <v>2017</v>
      </c>
      <c r="F34" s="10">
        <v>43100</v>
      </c>
      <c r="G34" t="s">
        <v>489</v>
      </c>
      <c r="H34" t="s">
        <v>474</v>
      </c>
      <c r="I34" t="s">
        <v>538</v>
      </c>
      <c r="J34">
        <v>2909705000</v>
      </c>
      <c r="K34">
        <v>2273953172.1346068</v>
      </c>
    </row>
    <row r="35" spans="1:11" x14ac:dyDescent="0.25">
      <c r="A35">
        <v>1105</v>
      </c>
      <c r="B35" t="s">
        <v>22</v>
      </c>
      <c r="C35" t="s">
        <v>2337</v>
      </c>
      <c r="E35">
        <v>2017</v>
      </c>
      <c r="F35" s="10">
        <v>43100</v>
      </c>
      <c r="G35" t="s">
        <v>489</v>
      </c>
      <c r="H35" t="s">
        <v>474</v>
      </c>
      <c r="I35" t="s">
        <v>538</v>
      </c>
      <c r="J35">
        <v>58047000</v>
      </c>
      <c r="K35">
        <v>45364103.846574657</v>
      </c>
    </row>
    <row r="36" spans="1:11" x14ac:dyDescent="0.25">
      <c r="A36">
        <v>1105</v>
      </c>
      <c r="B36" t="s">
        <v>22</v>
      </c>
      <c r="C36" t="s">
        <v>490</v>
      </c>
      <c r="E36">
        <v>2017</v>
      </c>
      <c r="F36" s="10">
        <v>43100</v>
      </c>
      <c r="G36" t="s">
        <v>489</v>
      </c>
      <c r="H36" t="s">
        <v>474</v>
      </c>
      <c r="I36" t="s">
        <v>538</v>
      </c>
      <c r="J36">
        <v>-17799000</v>
      </c>
      <c r="K36">
        <v>-13910032.979571423</v>
      </c>
    </row>
    <row r="37" spans="1:11" x14ac:dyDescent="0.25">
      <c r="A37">
        <v>1105</v>
      </c>
      <c r="B37" t="s">
        <v>22</v>
      </c>
      <c r="C37" t="s">
        <v>434</v>
      </c>
      <c r="E37">
        <v>2017</v>
      </c>
      <c r="F37" s="10">
        <v>43100</v>
      </c>
      <c r="G37" t="s">
        <v>489</v>
      </c>
      <c r="H37" t="s">
        <v>474</v>
      </c>
      <c r="I37" t="s">
        <v>538</v>
      </c>
      <c r="J37">
        <v>43132000</v>
      </c>
      <c r="K37">
        <v>33707935.416308478</v>
      </c>
    </row>
    <row r="38" spans="1:11" x14ac:dyDescent="0.25">
      <c r="A38">
        <v>1105</v>
      </c>
      <c r="B38" t="s">
        <v>22</v>
      </c>
      <c r="C38" t="s">
        <v>491</v>
      </c>
      <c r="E38">
        <v>2017</v>
      </c>
      <c r="F38" s="10">
        <v>43100</v>
      </c>
      <c r="G38" t="s">
        <v>489</v>
      </c>
      <c r="H38" t="s">
        <v>474</v>
      </c>
      <c r="I38" t="s">
        <v>538</v>
      </c>
      <c r="J38">
        <v>36526000</v>
      </c>
      <c r="K38">
        <v>28545303.927851327</v>
      </c>
    </row>
    <row r="39" spans="1:11" x14ac:dyDescent="0.25">
      <c r="A39">
        <v>1303</v>
      </c>
      <c r="B39" t="s">
        <v>20</v>
      </c>
      <c r="C39" t="s">
        <v>2336</v>
      </c>
      <c r="E39">
        <v>2016</v>
      </c>
      <c r="F39" s="10">
        <v>42551</v>
      </c>
      <c r="G39" t="s">
        <v>489</v>
      </c>
      <c r="H39" t="s">
        <v>474</v>
      </c>
      <c r="I39" t="s">
        <v>538</v>
      </c>
      <c r="J39">
        <v>1680000000</v>
      </c>
      <c r="K39">
        <v>1249337219.1687</v>
      </c>
    </row>
    <row r="40" spans="1:11" x14ac:dyDescent="0.25">
      <c r="A40">
        <v>1558</v>
      </c>
      <c r="B40" t="s">
        <v>23</v>
      </c>
      <c r="C40" t="s">
        <v>2336</v>
      </c>
      <c r="E40">
        <v>2016</v>
      </c>
      <c r="F40" s="10">
        <v>42551</v>
      </c>
      <c r="G40" t="s">
        <v>489</v>
      </c>
      <c r="H40" t="s">
        <v>474</v>
      </c>
      <c r="I40" t="s">
        <v>538</v>
      </c>
      <c r="J40">
        <v>96495000</v>
      </c>
      <c r="K40">
        <v>71758806.526002198</v>
      </c>
    </row>
    <row r="41" spans="1:11" x14ac:dyDescent="0.25">
      <c r="A41">
        <v>10059</v>
      </c>
      <c r="B41" t="s">
        <v>297</v>
      </c>
      <c r="C41" t="s">
        <v>436</v>
      </c>
      <c r="E41">
        <v>2016</v>
      </c>
      <c r="F41" s="10">
        <v>42551</v>
      </c>
      <c r="G41" t="s">
        <v>489</v>
      </c>
      <c r="H41" t="s">
        <v>474</v>
      </c>
      <c r="I41" t="s">
        <v>538</v>
      </c>
      <c r="J41">
        <v>41250000</v>
      </c>
      <c r="K41">
        <v>30675690.649231471</v>
      </c>
    </row>
    <row r="42" spans="1:11" x14ac:dyDescent="0.25">
      <c r="A42">
        <v>10059</v>
      </c>
      <c r="B42" t="s">
        <v>297</v>
      </c>
      <c r="C42" t="s">
        <v>2336</v>
      </c>
      <c r="E42">
        <v>2016</v>
      </c>
      <c r="F42" s="10">
        <v>42551</v>
      </c>
      <c r="G42" t="s">
        <v>489</v>
      </c>
      <c r="H42" t="s">
        <v>474</v>
      </c>
      <c r="I42" t="s">
        <v>538</v>
      </c>
      <c r="J42">
        <v>1164613000</v>
      </c>
      <c r="K42">
        <v>866068075.49268878</v>
      </c>
    </row>
    <row r="43" spans="1:11" x14ac:dyDescent="0.25">
      <c r="A43">
        <v>10059</v>
      </c>
      <c r="B43" t="s">
        <v>297</v>
      </c>
      <c r="C43" t="s">
        <v>2337</v>
      </c>
      <c r="E43">
        <v>2016</v>
      </c>
      <c r="F43" s="10">
        <v>42551</v>
      </c>
      <c r="G43" t="s">
        <v>489</v>
      </c>
      <c r="H43" t="s">
        <v>474</v>
      </c>
      <c r="I43" t="s">
        <v>538</v>
      </c>
      <c r="J43">
        <v>-149972000</v>
      </c>
      <c r="K43">
        <v>-111527143.7102192</v>
      </c>
    </row>
    <row r="44" spans="1:11" x14ac:dyDescent="0.25">
      <c r="A44">
        <v>1303</v>
      </c>
      <c r="B44" t="s">
        <v>20</v>
      </c>
      <c r="C44" t="s">
        <v>2336</v>
      </c>
      <c r="E44">
        <v>2017</v>
      </c>
      <c r="F44" s="10">
        <v>42916</v>
      </c>
      <c r="G44" t="s">
        <v>489</v>
      </c>
      <c r="H44" t="s">
        <v>474</v>
      </c>
      <c r="I44" t="s">
        <v>538</v>
      </c>
      <c r="J44">
        <v>1700000000</v>
      </c>
      <c r="K44">
        <v>1306336732.1141369</v>
      </c>
    </row>
    <row r="45" spans="1:11" x14ac:dyDescent="0.25">
      <c r="A45">
        <v>10059</v>
      </c>
      <c r="B45" t="s">
        <v>297</v>
      </c>
      <c r="C45" t="s">
        <v>436</v>
      </c>
      <c r="E45">
        <v>2017</v>
      </c>
      <c r="F45" s="10">
        <v>42916</v>
      </c>
      <c r="G45" t="s">
        <v>489</v>
      </c>
      <c r="H45" t="s">
        <v>474</v>
      </c>
      <c r="I45" t="s">
        <v>538</v>
      </c>
      <c r="J45">
        <v>30506000</v>
      </c>
      <c r="K45">
        <v>23441828.44110227</v>
      </c>
    </row>
    <row r="46" spans="1:11" x14ac:dyDescent="0.25">
      <c r="A46">
        <v>10059</v>
      </c>
      <c r="B46" t="s">
        <v>297</v>
      </c>
      <c r="C46" t="s">
        <v>2336</v>
      </c>
      <c r="E46">
        <v>2017</v>
      </c>
      <c r="F46" s="10">
        <v>42916</v>
      </c>
      <c r="G46" t="s">
        <v>489</v>
      </c>
      <c r="H46" t="s">
        <v>474</v>
      </c>
      <c r="I46" t="s">
        <v>538</v>
      </c>
      <c r="J46">
        <v>1182030000</v>
      </c>
      <c r="K46">
        <v>908311298.50639594</v>
      </c>
    </row>
    <row r="47" spans="1:11" x14ac:dyDescent="0.25">
      <c r="A47">
        <v>10059</v>
      </c>
      <c r="B47" t="s">
        <v>297</v>
      </c>
      <c r="C47" t="s">
        <v>2337</v>
      </c>
      <c r="E47">
        <v>2017</v>
      </c>
      <c r="F47" s="10">
        <v>42916</v>
      </c>
      <c r="G47" t="s">
        <v>489</v>
      </c>
      <c r="H47" t="s">
        <v>474</v>
      </c>
      <c r="I47" t="s">
        <v>538</v>
      </c>
      <c r="J47">
        <v>-19369000</v>
      </c>
      <c r="K47">
        <v>-14883785.97901101</v>
      </c>
    </row>
    <row r="48" spans="1:11" x14ac:dyDescent="0.25">
      <c r="A48">
        <v>1303</v>
      </c>
      <c r="B48" t="s">
        <v>20</v>
      </c>
      <c r="C48" t="s">
        <v>2336</v>
      </c>
      <c r="E48">
        <v>2018</v>
      </c>
      <c r="F48" s="10">
        <v>43281</v>
      </c>
      <c r="G48" t="s">
        <v>489</v>
      </c>
      <c r="H48" t="s">
        <v>474</v>
      </c>
      <c r="I48" t="s">
        <v>538</v>
      </c>
      <c r="J48">
        <v>1907000000</v>
      </c>
      <c r="K48">
        <v>1408235407.9267335</v>
      </c>
    </row>
    <row r="49" spans="1:11" x14ac:dyDescent="0.25">
      <c r="A49">
        <v>8374</v>
      </c>
      <c r="B49" t="s">
        <v>3622</v>
      </c>
      <c r="C49" t="s">
        <v>436</v>
      </c>
      <c r="E49">
        <v>2018</v>
      </c>
      <c r="F49" s="10">
        <v>43281</v>
      </c>
      <c r="G49" t="s">
        <v>489</v>
      </c>
      <c r="H49" t="s">
        <v>474</v>
      </c>
      <c r="I49" t="s">
        <v>538</v>
      </c>
      <c r="J49">
        <v>-16729000</v>
      </c>
      <c r="K49">
        <v>-12353628.809232472</v>
      </c>
    </row>
    <row r="50" spans="1:11" x14ac:dyDescent="0.25">
      <c r="A50">
        <v>8374</v>
      </c>
      <c r="B50" t="s">
        <v>3622</v>
      </c>
      <c r="C50" t="s">
        <v>2336</v>
      </c>
      <c r="E50">
        <v>2018</v>
      </c>
      <c r="F50" s="10">
        <v>43281</v>
      </c>
      <c r="G50" t="s">
        <v>489</v>
      </c>
      <c r="H50" t="s">
        <v>474</v>
      </c>
      <c r="I50" t="s">
        <v>538</v>
      </c>
      <c r="J50">
        <v>5966000</v>
      </c>
      <c r="K50">
        <v>4405627.9201315632</v>
      </c>
    </row>
    <row r="51" spans="1:11" x14ac:dyDescent="0.25">
      <c r="A51">
        <v>8374</v>
      </c>
      <c r="B51" t="s">
        <v>3622</v>
      </c>
      <c r="C51" t="s">
        <v>2337</v>
      </c>
      <c r="E51">
        <v>2018</v>
      </c>
      <c r="F51" s="10">
        <v>43281</v>
      </c>
      <c r="G51" t="s">
        <v>489</v>
      </c>
      <c r="H51" t="s">
        <v>474</v>
      </c>
      <c r="I51" t="s">
        <v>538</v>
      </c>
      <c r="J51">
        <v>-16012000</v>
      </c>
      <c r="K51">
        <v>-11824155.92644093</v>
      </c>
    </row>
    <row r="52" spans="1:11" x14ac:dyDescent="0.25">
      <c r="A52">
        <v>8374</v>
      </c>
      <c r="B52" t="s">
        <v>3622</v>
      </c>
      <c r="C52" t="s">
        <v>490</v>
      </c>
      <c r="E52">
        <v>2018</v>
      </c>
      <c r="F52" s="10">
        <v>43281</v>
      </c>
      <c r="G52" t="s">
        <v>489</v>
      </c>
      <c r="H52" t="s">
        <v>474</v>
      </c>
      <c r="I52" t="s">
        <v>538</v>
      </c>
      <c r="J52">
        <v>-1498000</v>
      </c>
      <c r="K52">
        <v>-1106206.943405478</v>
      </c>
    </row>
    <row r="53" spans="1:11" x14ac:dyDescent="0.25">
      <c r="A53">
        <v>8374</v>
      </c>
      <c r="B53" t="s">
        <v>3622</v>
      </c>
      <c r="C53" t="s">
        <v>434</v>
      </c>
      <c r="E53">
        <v>2018</v>
      </c>
      <c r="F53" s="10">
        <v>43281</v>
      </c>
      <c r="G53" t="s">
        <v>489</v>
      </c>
      <c r="H53" t="s">
        <v>474</v>
      </c>
      <c r="I53" t="s">
        <v>538</v>
      </c>
      <c r="J53">
        <v>781000</v>
      </c>
      <c r="K53">
        <v>576734.06061393744</v>
      </c>
    </row>
    <row r="54" spans="1:11" x14ac:dyDescent="0.25">
      <c r="A54">
        <v>8374</v>
      </c>
      <c r="B54" t="s">
        <v>3622</v>
      </c>
      <c r="C54" t="s">
        <v>491</v>
      </c>
      <c r="E54">
        <v>2018</v>
      </c>
      <c r="F54" s="10">
        <v>43281</v>
      </c>
      <c r="G54" t="s">
        <v>489</v>
      </c>
      <c r="H54" t="s">
        <v>474</v>
      </c>
      <c r="I54" t="s">
        <v>538</v>
      </c>
      <c r="J54">
        <v>0</v>
      </c>
      <c r="K54">
        <v>0</v>
      </c>
    </row>
    <row r="55" spans="1:11" x14ac:dyDescent="0.25">
      <c r="A55">
        <v>10059</v>
      </c>
      <c r="B55" t="s">
        <v>297</v>
      </c>
      <c r="C55" t="s">
        <v>436</v>
      </c>
      <c r="E55">
        <v>2018</v>
      </c>
      <c r="F55" s="10">
        <v>43281</v>
      </c>
      <c r="G55" t="s">
        <v>489</v>
      </c>
      <c r="H55" t="s">
        <v>474</v>
      </c>
      <c r="I55" t="s">
        <v>538</v>
      </c>
      <c r="J55">
        <v>56200000</v>
      </c>
      <c r="K55">
        <v>41501221.7752923</v>
      </c>
    </row>
    <row r="56" spans="1:11" x14ac:dyDescent="0.25">
      <c r="A56">
        <v>10059</v>
      </c>
      <c r="B56" t="s">
        <v>297</v>
      </c>
      <c r="C56" t="s">
        <v>2336</v>
      </c>
      <c r="E56">
        <v>2018</v>
      </c>
      <c r="F56" s="10">
        <v>43281</v>
      </c>
      <c r="G56" t="s">
        <v>489</v>
      </c>
      <c r="H56" t="s">
        <v>474</v>
      </c>
      <c r="I56" t="s">
        <v>538</v>
      </c>
      <c r="J56">
        <v>1117000000</v>
      </c>
      <c r="K56">
        <v>824855244.1815213</v>
      </c>
    </row>
    <row r="57" spans="1:11" x14ac:dyDescent="0.25">
      <c r="A57">
        <v>10059</v>
      </c>
      <c r="B57" t="s">
        <v>297</v>
      </c>
      <c r="C57" t="s">
        <v>2337</v>
      </c>
      <c r="E57">
        <v>2018</v>
      </c>
      <c r="F57" s="10">
        <v>43281</v>
      </c>
      <c r="G57" t="s">
        <v>489</v>
      </c>
      <c r="H57" t="s">
        <v>474</v>
      </c>
      <c r="I57" t="s">
        <v>538</v>
      </c>
      <c r="J57">
        <v>20000000</v>
      </c>
      <c r="K57">
        <v>14769118.06949904</v>
      </c>
    </row>
    <row r="58" spans="1:11" x14ac:dyDescent="0.25">
      <c r="A58">
        <v>6788700</v>
      </c>
      <c r="B58" t="s">
        <v>3617</v>
      </c>
      <c r="C58" t="s">
        <v>436</v>
      </c>
      <c r="E58">
        <v>2018</v>
      </c>
      <c r="F58" s="10">
        <v>43281</v>
      </c>
      <c r="G58" t="s">
        <v>489</v>
      </c>
      <c r="H58" t="s">
        <v>474</v>
      </c>
      <c r="I58" t="s">
        <v>538</v>
      </c>
      <c r="J58">
        <v>1473344</v>
      </c>
      <c r="K58">
        <v>1087999.5746493996</v>
      </c>
    </row>
    <row r="59" spans="1:11" x14ac:dyDescent="0.25">
      <c r="A59">
        <v>6788700</v>
      </c>
      <c r="B59" t="s">
        <v>3617</v>
      </c>
      <c r="C59" t="s">
        <v>2336</v>
      </c>
      <c r="E59">
        <v>2018</v>
      </c>
      <c r="F59" s="10">
        <v>43281</v>
      </c>
      <c r="G59" t="s">
        <v>489</v>
      </c>
      <c r="H59" t="s">
        <v>474</v>
      </c>
      <c r="I59" t="s">
        <v>538</v>
      </c>
      <c r="J59">
        <v>16254499</v>
      </c>
      <c r="K59">
        <v>12003230.744577704</v>
      </c>
    </row>
    <row r="60" spans="1:11" x14ac:dyDescent="0.25">
      <c r="A60">
        <v>6788700</v>
      </c>
      <c r="B60" t="s">
        <v>3617</v>
      </c>
      <c r="C60" t="s">
        <v>2337</v>
      </c>
      <c r="E60">
        <v>2018</v>
      </c>
      <c r="F60" s="10">
        <v>43281</v>
      </c>
      <c r="G60" t="s">
        <v>489</v>
      </c>
      <c r="H60" t="s">
        <v>474</v>
      </c>
      <c r="I60" t="s">
        <v>538</v>
      </c>
      <c r="J60">
        <v>557588</v>
      </c>
      <c r="K60">
        <v>411754.15030679153</v>
      </c>
    </row>
    <row r="61" spans="1:11" x14ac:dyDescent="0.25">
      <c r="A61">
        <v>6788700</v>
      </c>
      <c r="B61" t="s">
        <v>3617</v>
      </c>
      <c r="C61" t="s">
        <v>490</v>
      </c>
      <c r="E61">
        <v>2018</v>
      </c>
      <c r="F61" s="10">
        <v>43281</v>
      </c>
      <c r="G61" t="s">
        <v>489</v>
      </c>
      <c r="H61" t="s">
        <v>474</v>
      </c>
      <c r="I61" t="s">
        <v>538</v>
      </c>
      <c r="J61">
        <v>64598</v>
      </c>
      <c r="K61">
        <v>47702.774452674945</v>
      </c>
    </row>
    <row r="62" spans="1:11" x14ac:dyDescent="0.25">
      <c r="A62">
        <v>6788700</v>
      </c>
      <c r="B62" t="s">
        <v>3617</v>
      </c>
      <c r="C62" t="s">
        <v>434</v>
      </c>
      <c r="E62">
        <v>2018</v>
      </c>
      <c r="F62" s="10">
        <v>43281</v>
      </c>
      <c r="G62" t="s">
        <v>489</v>
      </c>
      <c r="H62" t="s">
        <v>474</v>
      </c>
      <c r="I62" t="s">
        <v>538</v>
      </c>
      <c r="J62">
        <v>45605</v>
      </c>
      <c r="K62">
        <v>33677.281477975186</v>
      </c>
    </row>
    <row r="63" spans="1:11" x14ac:dyDescent="0.25">
      <c r="A63">
        <v>6788700</v>
      </c>
      <c r="B63" t="s">
        <v>3617</v>
      </c>
      <c r="C63" t="s">
        <v>491</v>
      </c>
      <c r="E63">
        <v>2018</v>
      </c>
      <c r="F63" s="10">
        <v>43281</v>
      </c>
      <c r="G63" t="s">
        <v>489</v>
      </c>
      <c r="H63" t="s">
        <v>474</v>
      </c>
      <c r="I63" t="s">
        <v>538</v>
      </c>
      <c r="J63">
        <v>805553</v>
      </c>
      <c r="K63">
        <v>594865.36841195798</v>
      </c>
    </row>
    <row r="64" spans="1:11" x14ac:dyDescent="0.25">
      <c r="A64">
        <v>1558</v>
      </c>
      <c r="B64" t="s">
        <v>23</v>
      </c>
      <c r="C64" t="s">
        <v>2336</v>
      </c>
      <c r="E64">
        <v>2014</v>
      </c>
      <c r="F64" s="10">
        <v>41820</v>
      </c>
      <c r="G64" t="s">
        <v>489</v>
      </c>
      <c r="H64" t="s">
        <v>474</v>
      </c>
      <c r="I64" t="s">
        <v>538</v>
      </c>
      <c r="J64">
        <v>80543000</v>
      </c>
      <c r="K64">
        <v>75672846.918048263</v>
      </c>
    </row>
    <row r="65" spans="1:11" x14ac:dyDescent="0.25">
      <c r="A65">
        <v>10059</v>
      </c>
      <c r="B65" t="s">
        <v>297</v>
      </c>
      <c r="C65" t="s">
        <v>436</v>
      </c>
      <c r="E65">
        <v>2014</v>
      </c>
      <c r="F65" s="10">
        <v>41820</v>
      </c>
      <c r="G65" t="s">
        <v>489</v>
      </c>
      <c r="H65" t="s">
        <v>474</v>
      </c>
      <c r="I65" t="s">
        <v>538</v>
      </c>
      <c r="J65">
        <v>137026000</v>
      </c>
      <c r="K65">
        <v>128740517.75812274</v>
      </c>
    </row>
    <row r="66" spans="1:11" x14ac:dyDescent="0.25">
      <c r="A66">
        <v>10059</v>
      </c>
      <c r="B66" t="s">
        <v>297</v>
      </c>
      <c r="C66" t="s">
        <v>2336</v>
      </c>
      <c r="E66">
        <v>2014</v>
      </c>
      <c r="F66" s="10">
        <v>41820</v>
      </c>
      <c r="G66" t="s">
        <v>489</v>
      </c>
      <c r="H66" t="s">
        <v>474</v>
      </c>
      <c r="I66" t="s">
        <v>538</v>
      </c>
      <c r="J66">
        <v>1309597000</v>
      </c>
      <c r="K66">
        <v>1230410256.6993437</v>
      </c>
    </row>
    <row r="67" spans="1:11" x14ac:dyDescent="0.25">
      <c r="A67">
        <v>10059</v>
      </c>
      <c r="B67" t="s">
        <v>297</v>
      </c>
      <c r="C67" t="s">
        <v>2337</v>
      </c>
      <c r="E67">
        <v>2014</v>
      </c>
      <c r="F67" s="10">
        <v>41820</v>
      </c>
      <c r="G67" t="s">
        <v>489</v>
      </c>
      <c r="H67" t="s">
        <v>474</v>
      </c>
      <c r="I67" t="s">
        <v>538</v>
      </c>
      <c r="J67">
        <v>78134000</v>
      </c>
      <c r="K67">
        <v>73409510.709742412</v>
      </c>
    </row>
    <row r="68" spans="1:11" x14ac:dyDescent="0.25">
      <c r="A68">
        <v>1558</v>
      </c>
      <c r="B68" t="s">
        <v>23</v>
      </c>
      <c r="C68" t="s">
        <v>2336</v>
      </c>
      <c r="E68">
        <v>2015</v>
      </c>
      <c r="F68" s="10">
        <v>42185</v>
      </c>
      <c r="G68" t="s">
        <v>489</v>
      </c>
      <c r="H68" t="s">
        <v>474</v>
      </c>
      <c r="I68" t="s">
        <v>538</v>
      </c>
      <c r="J68">
        <v>142739000</v>
      </c>
      <c r="K68">
        <v>109766807.34306175</v>
      </c>
    </row>
    <row r="69" spans="1:11" x14ac:dyDescent="0.25">
      <c r="A69">
        <v>10059</v>
      </c>
      <c r="B69" t="s">
        <v>297</v>
      </c>
      <c r="C69" t="s">
        <v>436</v>
      </c>
      <c r="E69">
        <v>2015</v>
      </c>
      <c r="F69" s="10">
        <v>42185</v>
      </c>
      <c r="G69" t="s">
        <v>489</v>
      </c>
      <c r="H69" t="s">
        <v>474</v>
      </c>
      <c r="I69" t="s">
        <v>538</v>
      </c>
      <c r="J69">
        <v>103070000</v>
      </c>
      <c r="K69">
        <v>79261202.844698176</v>
      </c>
    </row>
    <row r="70" spans="1:11" x14ac:dyDescent="0.25">
      <c r="A70">
        <v>10059</v>
      </c>
      <c r="B70" t="s">
        <v>297</v>
      </c>
      <c r="C70" t="s">
        <v>2336</v>
      </c>
      <c r="E70">
        <v>2015</v>
      </c>
      <c r="F70" s="10">
        <v>42185</v>
      </c>
      <c r="G70" t="s">
        <v>489</v>
      </c>
      <c r="H70" t="s">
        <v>474</v>
      </c>
      <c r="I70" t="s">
        <v>538</v>
      </c>
      <c r="J70">
        <v>1185949000</v>
      </c>
      <c r="K70">
        <v>911999071.04363024</v>
      </c>
    </row>
    <row r="71" spans="1:11" x14ac:dyDescent="0.25">
      <c r="A71">
        <v>10059</v>
      </c>
      <c r="B71" t="s">
        <v>297</v>
      </c>
      <c r="C71" t="s">
        <v>2337</v>
      </c>
      <c r="E71">
        <v>2015</v>
      </c>
      <c r="F71" s="10">
        <v>42185</v>
      </c>
      <c r="G71" t="s">
        <v>489</v>
      </c>
      <c r="H71" t="s">
        <v>474</v>
      </c>
      <c r="I71" t="s">
        <v>538</v>
      </c>
      <c r="J71">
        <v>-184164000</v>
      </c>
      <c r="K71">
        <v>-141622782.19356745</v>
      </c>
    </row>
    <row r="72" spans="1:11" x14ac:dyDescent="0.25">
      <c r="A72">
        <v>1558</v>
      </c>
      <c r="B72" t="s">
        <v>23</v>
      </c>
      <c r="C72" t="s">
        <v>2336</v>
      </c>
      <c r="E72">
        <v>2018</v>
      </c>
      <c r="F72" s="10">
        <v>43190</v>
      </c>
      <c r="G72" t="s">
        <v>489</v>
      </c>
      <c r="H72" t="s">
        <v>474</v>
      </c>
      <c r="I72" t="s">
        <v>538</v>
      </c>
      <c r="J72">
        <v>39100000</v>
      </c>
      <c r="K72">
        <v>30041843.447420627</v>
      </c>
    </row>
    <row r="73" spans="1:11" x14ac:dyDescent="0.25">
      <c r="A73">
        <v>1558</v>
      </c>
      <c r="B73" t="s">
        <v>23</v>
      </c>
      <c r="C73" t="s">
        <v>2337</v>
      </c>
      <c r="E73">
        <v>2018</v>
      </c>
      <c r="F73" s="10">
        <v>43190</v>
      </c>
      <c r="G73" t="s">
        <v>489</v>
      </c>
      <c r="H73" t="s">
        <v>474</v>
      </c>
      <c r="I73" t="s">
        <v>538</v>
      </c>
      <c r="J73">
        <v>-350000</v>
      </c>
      <c r="K73">
        <v>-268916.75720197492</v>
      </c>
    </row>
    <row r="74" spans="1:11" x14ac:dyDescent="0.25">
      <c r="A74">
        <v>8063</v>
      </c>
      <c r="B74" t="s">
        <v>27</v>
      </c>
      <c r="C74" t="s">
        <v>436</v>
      </c>
      <c r="E74">
        <v>2014</v>
      </c>
      <c r="F74" s="10">
        <v>42004</v>
      </c>
      <c r="G74" t="s">
        <v>489</v>
      </c>
      <c r="H74" t="s">
        <v>474</v>
      </c>
      <c r="I74" t="s">
        <v>545</v>
      </c>
      <c r="J74">
        <v>45700000</v>
      </c>
      <c r="K74">
        <v>55484395.772501834</v>
      </c>
    </row>
    <row r="75" spans="1:11" x14ac:dyDescent="0.25">
      <c r="A75">
        <v>8063</v>
      </c>
      <c r="B75" t="s">
        <v>27</v>
      </c>
      <c r="C75" t="s">
        <v>2336</v>
      </c>
      <c r="E75">
        <v>2014</v>
      </c>
      <c r="F75" s="10">
        <v>42004</v>
      </c>
      <c r="G75" t="s">
        <v>489</v>
      </c>
      <c r="H75" t="s">
        <v>474</v>
      </c>
      <c r="I75" t="s">
        <v>545</v>
      </c>
      <c r="J75">
        <v>505300000</v>
      </c>
      <c r="K75">
        <v>613485014.96378946</v>
      </c>
    </row>
    <row r="76" spans="1:11" x14ac:dyDescent="0.25">
      <c r="A76">
        <v>8063</v>
      </c>
      <c r="B76" t="s">
        <v>27</v>
      </c>
      <c r="C76" t="s">
        <v>2337</v>
      </c>
      <c r="E76">
        <v>2014</v>
      </c>
      <c r="F76" s="10">
        <v>42004</v>
      </c>
      <c r="G76" t="s">
        <v>489</v>
      </c>
      <c r="H76" t="s">
        <v>474</v>
      </c>
      <c r="I76" t="s">
        <v>545</v>
      </c>
      <c r="J76">
        <v>10500000</v>
      </c>
      <c r="K76">
        <v>12748055.921471976</v>
      </c>
    </row>
    <row r="77" spans="1:11" x14ac:dyDescent="0.25">
      <c r="A77">
        <v>8354</v>
      </c>
      <c r="B77" t="s">
        <v>25</v>
      </c>
      <c r="C77" t="s">
        <v>436</v>
      </c>
      <c r="E77">
        <v>2014</v>
      </c>
      <c r="F77" s="10">
        <v>42004</v>
      </c>
      <c r="G77" t="s">
        <v>489</v>
      </c>
      <c r="H77" t="s">
        <v>474</v>
      </c>
      <c r="I77" t="s">
        <v>545</v>
      </c>
      <c r="J77">
        <v>481256000</v>
      </c>
      <c r="K77">
        <v>584293181.00418258</v>
      </c>
    </row>
    <row r="78" spans="1:11" x14ac:dyDescent="0.25">
      <c r="A78">
        <v>8354</v>
      </c>
      <c r="B78" t="s">
        <v>25</v>
      </c>
      <c r="C78" t="s">
        <v>2336</v>
      </c>
      <c r="E78">
        <v>2014</v>
      </c>
      <c r="F78" s="10">
        <v>42004</v>
      </c>
      <c r="G78" t="s">
        <v>489</v>
      </c>
      <c r="H78" t="s">
        <v>474</v>
      </c>
      <c r="I78" t="s">
        <v>545</v>
      </c>
      <c r="J78">
        <v>5859269000</v>
      </c>
      <c r="K78">
        <v>7113741797.2330647</v>
      </c>
    </row>
    <row r="79" spans="1:11" x14ac:dyDescent="0.25">
      <c r="A79">
        <v>8354</v>
      </c>
      <c r="B79" t="s">
        <v>25</v>
      </c>
      <c r="C79" t="s">
        <v>2337</v>
      </c>
      <c r="E79">
        <v>2014</v>
      </c>
      <c r="F79" s="10">
        <v>42004</v>
      </c>
      <c r="G79" t="s">
        <v>489</v>
      </c>
      <c r="H79" t="s">
        <v>474</v>
      </c>
      <c r="I79" t="s">
        <v>545</v>
      </c>
      <c r="J79">
        <v>209987000</v>
      </c>
      <c r="K79">
        <v>254945335.12210816</v>
      </c>
    </row>
    <row r="80" spans="1:11" x14ac:dyDescent="0.25">
      <c r="A80">
        <v>8063</v>
      </c>
      <c r="B80" t="s">
        <v>27</v>
      </c>
      <c r="C80" t="s">
        <v>436</v>
      </c>
      <c r="E80">
        <v>2015</v>
      </c>
      <c r="F80" s="10">
        <v>42369</v>
      </c>
      <c r="G80" t="s">
        <v>489</v>
      </c>
      <c r="H80" t="s">
        <v>474</v>
      </c>
      <c r="I80" t="s">
        <v>545</v>
      </c>
      <c r="J80">
        <v>49018800</v>
      </c>
      <c r="K80">
        <v>53366749.153808221</v>
      </c>
    </row>
    <row r="81" spans="1:11" x14ac:dyDescent="0.25">
      <c r="A81">
        <v>8063</v>
      </c>
      <c r="B81" t="s">
        <v>27</v>
      </c>
      <c r="C81" t="s">
        <v>2336</v>
      </c>
      <c r="E81">
        <v>2015</v>
      </c>
      <c r="F81" s="10">
        <v>42369</v>
      </c>
      <c r="G81" t="s">
        <v>489</v>
      </c>
      <c r="H81" t="s">
        <v>474</v>
      </c>
      <c r="I81" t="s">
        <v>545</v>
      </c>
      <c r="J81">
        <v>535307300</v>
      </c>
      <c r="K81">
        <v>582788856.50612342</v>
      </c>
    </row>
    <row r="82" spans="1:11" x14ac:dyDescent="0.25">
      <c r="A82">
        <v>8063</v>
      </c>
      <c r="B82" t="s">
        <v>27</v>
      </c>
      <c r="C82" t="s">
        <v>2337</v>
      </c>
      <c r="E82">
        <v>2015</v>
      </c>
      <c r="F82" s="10">
        <v>42369</v>
      </c>
      <c r="G82" t="s">
        <v>489</v>
      </c>
      <c r="H82" t="s">
        <v>474</v>
      </c>
      <c r="I82" t="s">
        <v>545</v>
      </c>
      <c r="J82">
        <v>10516100</v>
      </c>
      <c r="K82">
        <v>11448874.121283315</v>
      </c>
    </row>
    <row r="83" spans="1:11" x14ac:dyDescent="0.25">
      <c r="A83">
        <v>8354</v>
      </c>
      <c r="B83" t="s">
        <v>25</v>
      </c>
      <c r="C83" t="s">
        <v>436</v>
      </c>
      <c r="E83">
        <v>2015</v>
      </c>
      <c r="F83" s="10">
        <v>42369</v>
      </c>
      <c r="G83" t="s">
        <v>489</v>
      </c>
      <c r="H83" t="s">
        <v>474</v>
      </c>
      <c r="I83" t="s">
        <v>545</v>
      </c>
      <c r="J83">
        <v>541053000</v>
      </c>
      <c r="K83">
        <v>589044197.93865609</v>
      </c>
    </row>
    <row r="84" spans="1:11" x14ac:dyDescent="0.25">
      <c r="A84">
        <v>8354</v>
      </c>
      <c r="B84" t="s">
        <v>25</v>
      </c>
      <c r="C84" t="s">
        <v>2336</v>
      </c>
      <c r="E84">
        <v>2015</v>
      </c>
      <c r="F84" s="10">
        <v>42369</v>
      </c>
      <c r="G84" t="s">
        <v>489</v>
      </c>
      <c r="H84" t="s">
        <v>474</v>
      </c>
      <c r="I84" t="s">
        <v>545</v>
      </c>
      <c r="J84">
        <v>6377220000</v>
      </c>
      <c r="K84">
        <v>6942877019.4017162</v>
      </c>
    </row>
    <row r="85" spans="1:11" x14ac:dyDescent="0.25">
      <c r="A85">
        <v>8354</v>
      </c>
      <c r="B85" t="s">
        <v>25</v>
      </c>
      <c r="C85" t="s">
        <v>2337</v>
      </c>
      <c r="E85">
        <v>2015</v>
      </c>
      <c r="F85" s="10">
        <v>42369</v>
      </c>
      <c r="G85" t="s">
        <v>489</v>
      </c>
      <c r="H85" t="s">
        <v>474</v>
      </c>
      <c r="I85" t="s">
        <v>545</v>
      </c>
      <c r="J85">
        <v>270371000</v>
      </c>
      <c r="K85">
        <v>294352806.17771715</v>
      </c>
    </row>
    <row r="86" spans="1:11" x14ac:dyDescent="0.25">
      <c r="A86">
        <v>8063</v>
      </c>
      <c r="B86" t="s">
        <v>27</v>
      </c>
      <c r="C86" t="s">
        <v>436</v>
      </c>
      <c r="E86">
        <v>2016</v>
      </c>
      <c r="F86" s="10">
        <v>42735</v>
      </c>
      <c r="G86" t="s">
        <v>489</v>
      </c>
      <c r="H86" t="s">
        <v>474</v>
      </c>
      <c r="I86" t="s">
        <v>545</v>
      </c>
      <c r="J86">
        <v>39000000</v>
      </c>
      <c r="K86">
        <v>41109882.499523021</v>
      </c>
    </row>
    <row r="87" spans="1:11" x14ac:dyDescent="0.25">
      <c r="A87">
        <v>8063</v>
      </c>
      <c r="B87" t="s">
        <v>27</v>
      </c>
      <c r="C87" t="s">
        <v>2336</v>
      </c>
      <c r="E87">
        <v>2016</v>
      </c>
      <c r="F87" s="10">
        <v>42735</v>
      </c>
      <c r="G87" t="s">
        <v>489</v>
      </c>
      <c r="H87" t="s">
        <v>474</v>
      </c>
      <c r="I87" t="s">
        <v>545</v>
      </c>
      <c r="J87">
        <v>610400000</v>
      </c>
      <c r="K87">
        <v>643422366.09509873</v>
      </c>
    </row>
    <row r="88" spans="1:11" x14ac:dyDescent="0.25">
      <c r="A88">
        <v>8063</v>
      </c>
      <c r="B88" t="s">
        <v>27</v>
      </c>
      <c r="C88" t="s">
        <v>2337</v>
      </c>
      <c r="E88">
        <v>2016</v>
      </c>
      <c r="F88" s="10">
        <v>42735</v>
      </c>
      <c r="G88" t="s">
        <v>489</v>
      </c>
      <c r="H88" t="s">
        <v>474</v>
      </c>
      <c r="I88" t="s">
        <v>545</v>
      </c>
      <c r="J88">
        <v>9400000</v>
      </c>
      <c r="K88">
        <v>9908535.7819363177</v>
      </c>
    </row>
    <row r="89" spans="1:11" x14ac:dyDescent="0.25">
      <c r="A89">
        <v>8354</v>
      </c>
      <c r="B89" t="s">
        <v>25</v>
      </c>
      <c r="C89" t="s">
        <v>436</v>
      </c>
      <c r="E89">
        <v>2016</v>
      </c>
      <c r="F89" s="10">
        <v>42735</v>
      </c>
      <c r="G89" t="s">
        <v>489</v>
      </c>
      <c r="H89" t="s">
        <v>474</v>
      </c>
      <c r="I89" t="s">
        <v>545</v>
      </c>
      <c r="J89">
        <v>527402000</v>
      </c>
      <c r="K89">
        <v>555934211.5388062</v>
      </c>
    </row>
    <row r="90" spans="1:11" x14ac:dyDescent="0.25">
      <c r="A90">
        <v>8354</v>
      </c>
      <c r="B90" t="s">
        <v>25</v>
      </c>
      <c r="C90" t="s">
        <v>2336</v>
      </c>
      <c r="E90">
        <v>2016</v>
      </c>
      <c r="F90" s="10">
        <v>42735</v>
      </c>
      <c r="G90" t="s">
        <v>489</v>
      </c>
      <c r="H90" t="s">
        <v>474</v>
      </c>
      <c r="I90" t="s">
        <v>545</v>
      </c>
      <c r="J90">
        <v>6038974000</v>
      </c>
      <c r="K90">
        <v>6365679783.5301161</v>
      </c>
    </row>
    <row r="91" spans="1:11" x14ac:dyDescent="0.25">
      <c r="A91">
        <v>8354</v>
      </c>
      <c r="B91" t="s">
        <v>25</v>
      </c>
      <c r="C91" t="s">
        <v>2337</v>
      </c>
      <c r="E91">
        <v>2016</v>
      </c>
      <c r="F91" s="10">
        <v>42735</v>
      </c>
      <c r="G91" t="s">
        <v>489</v>
      </c>
      <c r="H91" t="s">
        <v>474</v>
      </c>
      <c r="I91" t="s">
        <v>545</v>
      </c>
      <c r="J91">
        <v>274816000</v>
      </c>
      <c r="K91">
        <v>289683422.28176713</v>
      </c>
    </row>
    <row r="92" spans="1:11" x14ac:dyDescent="0.25">
      <c r="A92">
        <v>8354</v>
      </c>
      <c r="B92" t="s">
        <v>25</v>
      </c>
      <c r="C92" t="s">
        <v>436</v>
      </c>
      <c r="E92">
        <v>2017</v>
      </c>
      <c r="F92" s="10">
        <v>43100</v>
      </c>
      <c r="G92" t="s">
        <v>489</v>
      </c>
      <c r="H92" t="s">
        <v>474</v>
      </c>
      <c r="I92" t="s">
        <v>545</v>
      </c>
      <c r="J92">
        <v>541660000</v>
      </c>
      <c r="K92">
        <v>649612626.22628379</v>
      </c>
    </row>
    <row r="93" spans="1:11" x14ac:dyDescent="0.25">
      <c r="A93">
        <v>8354</v>
      </c>
      <c r="B93" t="s">
        <v>25</v>
      </c>
      <c r="C93" t="s">
        <v>2336</v>
      </c>
      <c r="E93">
        <v>2017</v>
      </c>
      <c r="F93" s="10">
        <v>43100</v>
      </c>
      <c r="G93" t="s">
        <v>489</v>
      </c>
      <c r="H93" t="s">
        <v>474</v>
      </c>
      <c r="I93" t="s">
        <v>545</v>
      </c>
      <c r="J93">
        <v>5889047000</v>
      </c>
      <c r="K93">
        <v>7062731764.6494446</v>
      </c>
    </row>
    <row r="94" spans="1:11" x14ac:dyDescent="0.25">
      <c r="A94">
        <v>8354</v>
      </c>
      <c r="B94" t="s">
        <v>25</v>
      </c>
      <c r="C94" t="s">
        <v>2337</v>
      </c>
      <c r="E94">
        <v>2017</v>
      </c>
      <c r="F94" s="10">
        <v>43100</v>
      </c>
      <c r="G94" t="s">
        <v>489</v>
      </c>
      <c r="H94" t="s">
        <v>474</v>
      </c>
      <c r="I94" t="s">
        <v>545</v>
      </c>
      <c r="J94">
        <v>265623000</v>
      </c>
      <c r="K94">
        <v>318561560.04893142</v>
      </c>
    </row>
    <row r="95" spans="1:11" x14ac:dyDescent="0.25">
      <c r="A95">
        <v>8354</v>
      </c>
      <c r="B95" t="s">
        <v>25</v>
      </c>
      <c r="C95" t="s">
        <v>490</v>
      </c>
      <c r="E95">
        <v>2017</v>
      </c>
      <c r="F95" s="10">
        <v>43100</v>
      </c>
      <c r="G95" t="s">
        <v>489</v>
      </c>
      <c r="H95" t="s">
        <v>474</v>
      </c>
      <c r="I95" t="s">
        <v>545</v>
      </c>
      <c r="J95">
        <v>10526000</v>
      </c>
      <c r="K95">
        <v>12623827.684632175</v>
      </c>
    </row>
    <row r="96" spans="1:11" x14ac:dyDescent="0.25">
      <c r="A96">
        <v>8354</v>
      </c>
      <c r="B96" t="s">
        <v>25</v>
      </c>
      <c r="C96" t="s">
        <v>434</v>
      </c>
      <c r="E96">
        <v>2017</v>
      </c>
      <c r="F96" s="10">
        <v>43100</v>
      </c>
      <c r="G96" t="s">
        <v>489</v>
      </c>
      <c r="H96" t="s">
        <v>474</v>
      </c>
      <c r="I96" t="s">
        <v>545</v>
      </c>
      <c r="J96">
        <v>135970000</v>
      </c>
      <c r="K96">
        <v>163068767.83958167</v>
      </c>
    </row>
    <row r="97" spans="1:11" x14ac:dyDescent="0.25">
      <c r="A97">
        <v>8354</v>
      </c>
      <c r="B97" t="s">
        <v>25</v>
      </c>
      <c r="C97" t="s">
        <v>491</v>
      </c>
      <c r="E97">
        <v>2017</v>
      </c>
      <c r="F97" s="10">
        <v>43100</v>
      </c>
      <c r="G97" t="s">
        <v>489</v>
      </c>
      <c r="H97" t="s">
        <v>474</v>
      </c>
      <c r="I97" t="s">
        <v>545</v>
      </c>
      <c r="J97">
        <v>134980000</v>
      </c>
      <c r="K97">
        <v>161881461.22664365</v>
      </c>
    </row>
    <row r="98" spans="1:11" x14ac:dyDescent="0.25">
      <c r="A98">
        <v>730</v>
      </c>
      <c r="B98" t="s">
        <v>31</v>
      </c>
      <c r="C98" t="s">
        <v>436</v>
      </c>
      <c r="E98">
        <v>2014</v>
      </c>
      <c r="F98" s="10">
        <v>42004</v>
      </c>
      <c r="G98" t="s">
        <v>489</v>
      </c>
      <c r="H98" t="s">
        <v>474</v>
      </c>
      <c r="I98" t="s">
        <v>545</v>
      </c>
      <c r="J98">
        <v>4579561</v>
      </c>
      <c r="K98">
        <v>5560047.5927421069</v>
      </c>
    </row>
    <row r="99" spans="1:11" x14ac:dyDescent="0.25">
      <c r="A99">
        <v>730</v>
      </c>
      <c r="B99" t="s">
        <v>31</v>
      </c>
      <c r="C99" t="s">
        <v>2336</v>
      </c>
      <c r="E99">
        <v>2014</v>
      </c>
      <c r="F99" s="10">
        <v>42004</v>
      </c>
      <c r="G99" t="s">
        <v>489</v>
      </c>
      <c r="H99" t="s">
        <v>474</v>
      </c>
      <c r="I99" t="s">
        <v>545</v>
      </c>
      <c r="J99">
        <v>47442415</v>
      </c>
      <c r="K99">
        <v>57599862.806636274</v>
      </c>
    </row>
    <row r="100" spans="1:11" x14ac:dyDescent="0.25">
      <c r="A100">
        <v>730</v>
      </c>
      <c r="B100" t="s">
        <v>31</v>
      </c>
      <c r="C100" t="s">
        <v>2337</v>
      </c>
      <c r="E100">
        <v>2014</v>
      </c>
      <c r="F100" s="10">
        <v>42004</v>
      </c>
      <c r="G100" t="s">
        <v>489</v>
      </c>
      <c r="H100" t="s">
        <v>474</v>
      </c>
      <c r="I100" t="s">
        <v>545</v>
      </c>
      <c r="J100">
        <v>408608</v>
      </c>
      <c r="K100">
        <v>496091.20323436387</v>
      </c>
    </row>
    <row r="101" spans="1:11" x14ac:dyDescent="0.25">
      <c r="A101">
        <v>8172</v>
      </c>
      <c r="B101" t="s">
        <v>29</v>
      </c>
      <c r="C101" t="s">
        <v>436</v>
      </c>
      <c r="E101">
        <v>2014</v>
      </c>
      <c r="F101" s="10">
        <v>42004</v>
      </c>
      <c r="G101" t="s">
        <v>489</v>
      </c>
      <c r="H101" t="s">
        <v>474</v>
      </c>
      <c r="I101" t="s">
        <v>545</v>
      </c>
      <c r="J101">
        <v>316799000</v>
      </c>
      <c r="K101">
        <v>384625844.55870479</v>
      </c>
    </row>
    <row r="102" spans="1:11" x14ac:dyDescent="0.25">
      <c r="A102">
        <v>8172</v>
      </c>
      <c r="B102" t="s">
        <v>29</v>
      </c>
      <c r="C102" t="s">
        <v>2336</v>
      </c>
      <c r="E102">
        <v>2014</v>
      </c>
      <c r="F102" s="10">
        <v>42004</v>
      </c>
      <c r="G102" t="s">
        <v>489</v>
      </c>
      <c r="H102" t="s">
        <v>474</v>
      </c>
      <c r="I102" t="s">
        <v>545</v>
      </c>
      <c r="J102">
        <v>2693638000</v>
      </c>
      <c r="K102">
        <v>3270347414.8763742</v>
      </c>
    </row>
    <row r="103" spans="1:11" x14ac:dyDescent="0.25">
      <c r="A103">
        <v>8172</v>
      </c>
      <c r="B103" t="s">
        <v>29</v>
      </c>
      <c r="C103" t="s">
        <v>2337</v>
      </c>
      <c r="E103">
        <v>2014</v>
      </c>
      <c r="F103" s="10">
        <v>42004</v>
      </c>
      <c r="G103" t="s">
        <v>489</v>
      </c>
      <c r="H103" t="s">
        <v>474</v>
      </c>
      <c r="I103" t="s">
        <v>545</v>
      </c>
      <c r="J103">
        <v>102141000</v>
      </c>
      <c r="K103">
        <v>124009445.70238753</v>
      </c>
    </row>
    <row r="104" spans="1:11" x14ac:dyDescent="0.25">
      <c r="A104">
        <v>730</v>
      </c>
      <c r="B104" t="s">
        <v>31</v>
      </c>
      <c r="C104" t="s">
        <v>436</v>
      </c>
      <c r="E104">
        <v>2015</v>
      </c>
      <c r="F104" s="10">
        <v>42369</v>
      </c>
      <c r="G104" t="s">
        <v>489</v>
      </c>
      <c r="H104" t="s">
        <v>474</v>
      </c>
      <c r="I104" t="s">
        <v>545</v>
      </c>
      <c r="J104">
        <v>7390614</v>
      </c>
      <c r="K104">
        <v>8046158.686679869</v>
      </c>
    </row>
    <row r="105" spans="1:11" x14ac:dyDescent="0.25">
      <c r="A105">
        <v>730</v>
      </c>
      <c r="B105" t="s">
        <v>31</v>
      </c>
      <c r="C105" t="s">
        <v>2336</v>
      </c>
      <c r="E105">
        <v>2015</v>
      </c>
      <c r="F105" s="10">
        <v>42369</v>
      </c>
      <c r="G105" t="s">
        <v>489</v>
      </c>
      <c r="H105" t="s">
        <v>474</v>
      </c>
      <c r="I105" t="s">
        <v>545</v>
      </c>
      <c r="J105">
        <v>53463191</v>
      </c>
      <c r="K105">
        <v>58205355.966672726</v>
      </c>
    </row>
    <row r="106" spans="1:11" x14ac:dyDescent="0.25">
      <c r="A106">
        <v>730</v>
      </c>
      <c r="B106" t="s">
        <v>31</v>
      </c>
      <c r="C106" t="s">
        <v>2337</v>
      </c>
      <c r="E106">
        <v>2015</v>
      </c>
      <c r="F106" s="10">
        <v>42369</v>
      </c>
      <c r="G106" t="s">
        <v>489</v>
      </c>
      <c r="H106" t="s">
        <v>474</v>
      </c>
      <c r="I106" t="s">
        <v>545</v>
      </c>
      <c r="J106">
        <v>7310895</v>
      </c>
      <c r="K106">
        <v>7959368.6413137559</v>
      </c>
    </row>
    <row r="107" spans="1:11" x14ac:dyDescent="0.25">
      <c r="A107">
        <v>8172</v>
      </c>
      <c r="B107" t="s">
        <v>29</v>
      </c>
      <c r="C107" t="s">
        <v>436</v>
      </c>
      <c r="E107">
        <v>2015</v>
      </c>
      <c r="F107" s="10">
        <v>42369</v>
      </c>
      <c r="G107" t="s">
        <v>489</v>
      </c>
      <c r="H107" t="s">
        <v>474</v>
      </c>
      <c r="I107" t="s">
        <v>545</v>
      </c>
      <c r="J107">
        <v>392742000</v>
      </c>
      <c r="K107">
        <v>427578067.9283244</v>
      </c>
    </row>
    <row r="108" spans="1:11" x14ac:dyDescent="0.25">
      <c r="A108">
        <v>8172</v>
      </c>
      <c r="B108" t="s">
        <v>29</v>
      </c>
      <c r="C108" t="s">
        <v>2336</v>
      </c>
      <c r="E108">
        <v>2015</v>
      </c>
      <c r="F108" s="10">
        <v>42369</v>
      </c>
      <c r="G108" t="s">
        <v>489</v>
      </c>
      <c r="H108" t="s">
        <v>474</v>
      </c>
      <c r="I108" t="s">
        <v>545</v>
      </c>
      <c r="J108">
        <v>3046529000</v>
      </c>
      <c r="K108">
        <v>3316754978.3512082</v>
      </c>
    </row>
    <row r="109" spans="1:11" x14ac:dyDescent="0.25">
      <c r="A109">
        <v>8172</v>
      </c>
      <c r="B109" t="s">
        <v>29</v>
      </c>
      <c r="C109" t="s">
        <v>2337</v>
      </c>
      <c r="E109">
        <v>2015</v>
      </c>
      <c r="F109" s="10">
        <v>42369</v>
      </c>
      <c r="G109" t="s">
        <v>489</v>
      </c>
      <c r="H109" t="s">
        <v>474</v>
      </c>
      <c r="I109" t="s">
        <v>545</v>
      </c>
      <c r="J109">
        <v>164461000</v>
      </c>
      <c r="K109">
        <v>179048628.94612789</v>
      </c>
    </row>
    <row r="110" spans="1:11" x14ac:dyDescent="0.25">
      <c r="A110">
        <v>730</v>
      </c>
      <c r="B110" t="s">
        <v>31</v>
      </c>
      <c r="C110" t="s">
        <v>436</v>
      </c>
      <c r="E110">
        <v>2016</v>
      </c>
      <c r="F110" s="10">
        <v>42735</v>
      </c>
      <c r="G110" t="s">
        <v>489</v>
      </c>
      <c r="H110" t="s">
        <v>474</v>
      </c>
      <c r="I110" t="s">
        <v>545</v>
      </c>
      <c r="J110">
        <v>6186109</v>
      </c>
      <c r="K110">
        <v>6520774.7210062016</v>
      </c>
    </row>
    <row r="111" spans="1:11" x14ac:dyDescent="0.25">
      <c r="A111">
        <v>730</v>
      </c>
      <c r="B111" t="s">
        <v>31</v>
      </c>
      <c r="C111" t="s">
        <v>2336</v>
      </c>
      <c r="E111">
        <v>2016</v>
      </c>
      <c r="F111" s="10">
        <v>42735</v>
      </c>
      <c r="G111" t="s">
        <v>489</v>
      </c>
      <c r="H111" t="s">
        <v>474</v>
      </c>
      <c r="I111" t="s">
        <v>545</v>
      </c>
      <c r="J111">
        <v>65767505</v>
      </c>
      <c r="K111">
        <v>69325497.508635715</v>
      </c>
    </row>
    <row r="112" spans="1:11" x14ac:dyDescent="0.25">
      <c r="A112">
        <v>730</v>
      </c>
      <c r="B112" t="s">
        <v>31</v>
      </c>
      <c r="C112" t="s">
        <v>2337</v>
      </c>
      <c r="E112">
        <v>2016</v>
      </c>
      <c r="F112" s="10">
        <v>42735</v>
      </c>
      <c r="G112" t="s">
        <v>489</v>
      </c>
      <c r="H112" t="s">
        <v>474</v>
      </c>
      <c r="I112" t="s">
        <v>545</v>
      </c>
      <c r="J112">
        <v>2197843</v>
      </c>
      <c r="K112">
        <v>2316745.3200615174</v>
      </c>
    </row>
    <row r="113" spans="1:11" x14ac:dyDescent="0.25">
      <c r="A113">
        <v>8172</v>
      </c>
      <c r="B113" t="s">
        <v>29</v>
      </c>
      <c r="C113" t="s">
        <v>436</v>
      </c>
      <c r="E113">
        <v>2016</v>
      </c>
      <c r="F113" s="10">
        <v>42735</v>
      </c>
      <c r="G113" t="s">
        <v>489</v>
      </c>
      <c r="H113" t="s">
        <v>474</v>
      </c>
      <c r="I113" t="s">
        <v>545</v>
      </c>
      <c r="J113">
        <v>358800000</v>
      </c>
      <c r="K113">
        <v>378210918.99561179</v>
      </c>
    </row>
    <row r="114" spans="1:11" x14ac:dyDescent="0.25">
      <c r="A114">
        <v>8172</v>
      </c>
      <c r="B114" t="s">
        <v>29</v>
      </c>
      <c r="C114" t="s">
        <v>2336</v>
      </c>
      <c r="E114">
        <v>2016</v>
      </c>
      <c r="F114" s="10">
        <v>42735</v>
      </c>
      <c r="G114" t="s">
        <v>489</v>
      </c>
      <c r="H114" t="s">
        <v>474</v>
      </c>
      <c r="I114" t="s">
        <v>545</v>
      </c>
      <c r="J114">
        <v>2949399000</v>
      </c>
      <c r="K114">
        <v>3108960162.415659</v>
      </c>
    </row>
    <row r="115" spans="1:11" x14ac:dyDescent="0.25">
      <c r="A115">
        <v>8172</v>
      </c>
      <c r="B115" t="s">
        <v>29</v>
      </c>
      <c r="C115" t="s">
        <v>2337</v>
      </c>
      <c r="E115">
        <v>2016</v>
      </c>
      <c r="F115" s="10">
        <v>42735</v>
      </c>
      <c r="G115" t="s">
        <v>489</v>
      </c>
      <c r="H115" t="s">
        <v>474</v>
      </c>
      <c r="I115" t="s">
        <v>545</v>
      </c>
      <c r="J115">
        <v>108709000</v>
      </c>
      <c r="K115">
        <v>114590108.11899097</v>
      </c>
    </row>
    <row r="116" spans="1:11" x14ac:dyDescent="0.25">
      <c r="A116">
        <v>8172</v>
      </c>
      <c r="B116" t="s">
        <v>29</v>
      </c>
      <c r="C116" t="s">
        <v>490</v>
      </c>
      <c r="E116">
        <v>2016</v>
      </c>
      <c r="F116" s="10">
        <v>42735</v>
      </c>
      <c r="G116" t="s">
        <v>489</v>
      </c>
      <c r="H116" t="s">
        <v>474</v>
      </c>
      <c r="I116" t="s">
        <v>545</v>
      </c>
      <c r="J116">
        <v>42742000</v>
      </c>
      <c r="K116">
        <v>45054323.020374693</v>
      </c>
    </row>
    <row r="117" spans="1:11" x14ac:dyDescent="0.25">
      <c r="A117">
        <v>8172</v>
      </c>
      <c r="B117" t="s">
        <v>29</v>
      </c>
      <c r="C117" t="s">
        <v>434</v>
      </c>
      <c r="E117">
        <v>2016</v>
      </c>
      <c r="F117" s="10">
        <v>42735</v>
      </c>
      <c r="G117" t="s">
        <v>489</v>
      </c>
      <c r="H117" t="s">
        <v>474</v>
      </c>
      <c r="I117" t="s">
        <v>545</v>
      </c>
      <c r="J117">
        <v>110132000</v>
      </c>
      <c r="K117">
        <v>116090091.78044793</v>
      </c>
    </row>
    <row r="118" spans="1:11" x14ac:dyDescent="0.25">
      <c r="A118">
        <v>8172</v>
      </c>
      <c r="B118" t="s">
        <v>29</v>
      </c>
      <c r="C118" t="s">
        <v>491</v>
      </c>
      <c r="E118">
        <v>2016</v>
      </c>
      <c r="F118" s="10">
        <v>42735</v>
      </c>
      <c r="G118" t="s">
        <v>489</v>
      </c>
      <c r="H118" t="s">
        <v>474</v>
      </c>
      <c r="I118" t="s">
        <v>545</v>
      </c>
      <c r="J118">
        <v>42035000</v>
      </c>
      <c r="K118">
        <v>44309074.637626924</v>
      </c>
    </row>
    <row r="119" spans="1:11" x14ac:dyDescent="0.25">
      <c r="A119">
        <v>730</v>
      </c>
      <c r="B119" t="s">
        <v>31</v>
      </c>
      <c r="C119" t="s">
        <v>2336</v>
      </c>
      <c r="E119">
        <v>2017</v>
      </c>
      <c r="F119" s="10">
        <v>43100</v>
      </c>
      <c r="G119" t="s">
        <v>489</v>
      </c>
      <c r="H119" t="s">
        <v>474</v>
      </c>
      <c r="I119" t="s">
        <v>545</v>
      </c>
      <c r="J119">
        <v>70000000</v>
      </c>
      <c r="K119">
        <v>83950972.631982923</v>
      </c>
    </row>
    <row r="120" spans="1:11" x14ac:dyDescent="0.25">
      <c r="A120">
        <v>8172</v>
      </c>
      <c r="B120" t="s">
        <v>29</v>
      </c>
      <c r="C120" t="s">
        <v>436</v>
      </c>
      <c r="E120">
        <v>2017</v>
      </c>
      <c r="F120" s="10">
        <v>43100</v>
      </c>
      <c r="G120" t="s">
        <v>489</v>
      </c>
      <c r="H120" t="s">
        <v>474</v>
      </c>
      <c r="I120" t="s">
        <v>545</v>
      </c>
      <c r="J120">
        <v>411400000</v>
      </c>
      <c r="K120">
        <v>493391859.1542539</v>
      </c>
    </row>
    <row r="121" spans="1:11" x14ac:dyDescent="0.25">
      <c r="A121">
        <v>8172</v>
      </c>
      <c r="B121" t="s">
        <v>29</v>
      </c>
      <c r="C121" t="s">
        <v>2336</v>
      </c>
      <c r="E121">
        <v>2017</v>
      </c>
      <c r="F121" s="10">
        <v>43100</v>
      </c>
      <c r="G121" t="s">
        <v>489</v>
      </c>
      <c r="H121" t="s">
        <v>474</v>
      </c>
      <c r="I121" t="s">
        <v>545</v>
      </c>
      <c r="J121">
        <v>3094676000</v>
      </c>
      <c r="K121">
        <v>3711443716.869348</v>
      </c>
    </row>
    <row r="122" spans="1:11" x14ac:dyDescent="0.25">
      <c r="A122">
        <v>8172</v>
      </c>
      <c r="B122" t="s">
        <v>29</v>
      </c>
      <c r="C122" t="s">
        <v>2337</v>
      </c>
      <c r="E122">
        <v>2017</v>
      </c>
      <c r="F122" s="10">
        <v>43100</v>
      </c>
      <c r="G122" t="s">
        <v>489</v>
      </c>
      <c r="H122" t="s">
        <v>474</v>
      </c>
      <c r="I122" t="s">
        <v>545</v>
      </c>
      <c r="J122">
        <v>157064000</v>
      </c>
      <c r="K122">
        <v>188366793.79242522</v>
      </c>
    </row>
    <row r="123" spans="1:11" x14ac:dyDescent="0.25">
      <c r="A123">
        <v>8172</v>
      </c>
      <c r="B123" t="s">
        <v>29</v>
      </c>
      <c r="C123" t="s">
        <v>490</v>
      </c>
      <c r="E123">
        <v>2017</v>
      </c>
      <c r="F123" s="10">
        <v>43100</v>
      </c>
      <c r="G123" t="s">
        <v>489</v>
      </c>
      <c r="H123" t="s">
        <v>474</v>
      </c>
      <c r="I123" t="s">
        <v>545</v>
      </c>
      <c r="J123">
        <v>31475000</v>
      </c>
      <c r="K123">
        <v>37747955.194166608</v>
      </c>
    </row>
    <row r="124" spans="1:11" x14ac:dyDescent="0.25">
      <c r="A124">
        <v>8172</v>
      </c>
      <c r="B124" t="s">
        <v>29</v>
      </c>
      <c r="C124" t="s">
        <v>434</v>
      </c>
      <c r="E124">
        <v>2017</v>
      </c>
      <c r="F124" s="10">
        <v>43100</v>
      </c>
      <c r="G124" t="s">
        <v>489</v>
      </c>
      <c r="H124" t="s">
        <v>474</v>
      </c>
      <c r="I124" t="s">
        <v>545</v>
      </c>
      <c r="J124">
        <v>110580000</v>
      </c>
      <c r="K124">
        <v>132618550.76635244</v>
      </c>
    </row>
    <row r="125" spans="1:11" x14ac:dyDescent="0.25">
      <c r="A125">
        <v>8172</v>
      </c>
      <c r="B125" t="s">
        <v>29</v>
      </c>
      <c r="C125" t="s">
        <v>491</v>
      </c>
      <c r="E125">
        <v>2017</v>
      </c>
      <c r="F125" s="10">
        <v>43100</v>
      </c>
      <c r="G125" t="s">
        <v>489</v>
      </c>
      <c r="H125" t="s">
        <v>474</v>
      </c>
      <c r="I125" t="s">
        <v>545</v>
      </c>
      <c r="J125">
        <v>85004000</v>
      </c>
      <c r="K125">
        <v>101945263.96584395</v>
      </c>
    </row>
    <row r="126" spans="1:11" x14ac:dyDescent="0.25">
      <c r="A126">
        <v>535</v>
      </c>
      <c r="B126" t="s">
        <v>35</v>
      </c>
      <c r="C126" t="s">
        <v>436</v>
      </c>
      <c r="E126">
        <v>2014</v>
      </c>
      <c r="F126" s="10">
        <v>42004</v>
      </c>
      <c r="G126" t="s">
        <v>489</v>
      </c>
      <c r="H126" t="s">
        <v>474</v>
      </c>
      <c r="I126" t="s">
        <v>539</v>
      </c>
      <c r="J126">
        <v>281117000</v>
      </c>
      <c r="K126">
        <v>105972040.14655322</v>
      </c>
    </row>
    <row r="127" spans="1:11" x14ac:dyDescent="0.25">
      <c r="A127">
        <v>535</v>
      </c>
      <c r="B127" t="s">
        <v>35</v>
      </c>
      <c r="C127" t="s">
        <v>2336</v>
      </c>
      <c r="E127">
        <v>2014</v>
      </c>
      <c r="F127" s="10">
        <v>42004</v>
      </c>
      <c r="G127" t="s">
        <v>489</v>
      </c>
      <c r="H127" t="s">
        <v>474</v>
      </c>
      <c r="I127" t="s">
        <v>539</v>
      </c>
      <c r="J127">
        <v>744696000</v>
      </c>
      <c r="K127">
        <v>280726368.05663687</v>
      </c>
    </row>
    <row r="128" spans="1:11" x14ac:dyDescent="0.25">
      <c r="A128">
        <v>535</v>
      </c>
      <c r="B128" t="s">
        <v>35</v>
      </c>
      <c r="C128" t="s">
        <v>2337</v>
      </c>
      <c r="E128">
        <v>2014</v>
      </c>
      <c r="F128" s="10">
        <v>42004</v>
      </c>
      <c r="G128" t="s">
        <v>489</v>
      </c>
      <c r="H128" t="s">
        <v>474</v>
      </c>
      <c r="I128" t="s">
        <v>539</v>
      </c>
      <c r="J128">
        <v>74734000</v>
      </c>
      <c r="K128">
        <v>28172307.076101791</v>
      </c>
    </row>
    <row r="129" spans="1:11" x14ac:dyDescent="0.25">
      <c r="A129">
        <v>526</v>
      </c>
      <c r="B129" t="s">
        <v>37</v>
      </c>
      <c r="C129" t="s">
        <v>436</v>
      </c>
      <c r="E129">
        <v>2014</v>
      </c>
      <c r="F129" s="10">
        <v>42004</v>
      </c>
      <c r="G129" t="s">
        <v>489</v>
      </c>
      <c r="H129" t="s">
        <v>474</v>
      </c>
      <c r="I129" t="s">
        <v>539</v>
      </c>
      <c r="J129">
        <v>2918700000</v>
      </c>
      <c r="K129">
        <v>1100255742.5404541</v>
      </c>
    </row>
    <row r="130" spans="1:11" x14ac:dyDescent="0.25">
      <c r="A130">
        <v>526</v>
      </c>
      <c r="B130" t="s">
        <v>37</v>
      </c>
      <c r="C130" t="s">
        <v>2336</v>
      </c>
      <c r="E130">
        <v>2014</v>
      </c>
      <c r="F130" s="10">
        <v>42004</v>
      </c>
      <c r="G130" t="s">
        <v>489</v>
      </c>
      <c r="H130" t="s">
        <v>474</v>
      </c>
      <c r="I130" t="s">
        <v>539</v>
      </c>
      <c r="J130">
        <v>11213200000</v>
      </c>
      <c r="K130">
        <v>4227014661.409059</v>
      </c>
    </row>
    <row r="131" spans="1:11" x14ac:dyDescent="0.25">
      <c r="A131">
        <v>526</v>
      </c>
      <c r="B131" t="s">
        <v>37</v>
      </c>
      <c r="C131" t="s">
        <v>2337</v>
      </c>
      <c r="E131">
        <v>2014</v>
      </c>
      <c r="F131" s="10">
        <v>42004</v>
      </c>
      <c r="G131" t="s">
        <v>489</v>
      </c>
      <c r="H131" t="s">
        <v>474</v>
      </c>
      <c r="I131" t="s">
        <v>539</v>
      </c>
      <c r="J131">
        <v>903000000</v>
      </c>
      <c r="K131">
        <v>340401869.15888244</v>
      </c>
    </row>
    <row r="132" spans="1:11" x14ac:dyDescent="0.25">
      <c r="A132">
        <v>533</v>
      </c>
      <c r="B132" t="s">
        <v>38</v>
      </c>
      <c r="C132" t="s">
        <v>436</v>
      </c>
      <c r="E132">
        <v>2014</v>
      </c>
      <c r="F132" s="10">
        <v>42004</v>
      </c>
      <c r="G132" t="s">
        <v>489</v>
      </c>
      <c r="H132" t="s">
        <v>474</v>
      </c>
      <c r="I132" t="s">
        <v>539</v>
      </c>
      <c r="J132">
        <v>1045644000</v>
      </c>
      <c r="K132">
        <v>394174055.45378786</v>
      </c>
    </row>
    <row r="133" spans="1:11" x14ac:dyDescent="0.25">
      <c r="A133">
        <v>533</v>
      </c>
      <c r="B133" t="s">
        <v>38</v>
      </c>
      <c r="C133" t="s">
        <v>2336</v>
      </c>
      <c r="E133">
        <v>2014</v>
      </c>
      <c r="F133" s="10">
        <v>42004</v>
      </c>
      <c r="G133" t="s">
        <v>489</v>
      </c>
      <c r="H133" t="s">
        <v>474</v>
      </c>
      <c r="I133" t="s">
        <v>539</v>
      </c>
      <c r="J133">
        <v>4131432000</v>
      </c>
      <c r="K133">
        <v>1557416583.7240531</v>
      </c>
    </row>
    <row r="134" spans="1:11" x14ac:dyDescent="0.25">
      <c r="A134">
        <v>533</v>
      </c>
      <c r="B134" t="s">
        <v>38</v>
      </c>
      <c r="C134" t="s">
        <v>2337</v>
      </c>
      <c r="E134">
        <v>2014</v>
      </c>
      <c r="F134" s="10">
        <v>42004</v>
      </c>
      <c r="G134" t="s">
        <v>489</v>
      </c>
      <c r="H134" t="s">
        <v>474</v>
      </c>
      <c r="I134" t="s">
        <v>539</v>
      </c>
      <c r="J134">
        <v>318141000</v>
      </c>
      <c r="K134">
        <v>119928893.74980733</v>
      </c>
    </row>
    <row r="135" spans="1:11" x14ac:dyDescent="0.25">
      <c r="A135">
        <v>525</v>
      </c>
      <c r="B135" t="s">
        <v>40</v>
      </c>
      <c r="C135" t="s">
        <v>436</v>
      </c>
      <c r="E135">
        <v>2014</v>
      </c>
      <c r="F135" s="10">
        <v>42004</v>
      </c>
      <c r="G135" t="s">
        <v>489</v>
      </c>
      <c r="H135" t="s">
        <v>474</v>
      </c>
      <c r="I135" t="s">
        <v>539</v>
      </c>
      <c r="J135">
        <v>1157890000</v>
      </c>
      <c r="K135">
        <v>436487176.39023077</v>
      </c>
    </row>
    <row r="136" spans="1:11" x14ac:dyDescent="0.25">
      <c r="A136">
        <v>525</v>
      </c>
      <c r="B136" t="s">
        <v>40</v>
      </c>
      <c r="C136" t="s">
        <v>2336</v>
      </c>
      <c r="E136">
        <v>2014</v>
      </c>
      <c r="F136" s="10">
        <v>42004</v>
      </c>
      <c r="G136" t="s">
        <v>489</v>
      </c>
      <c r="H136" t="s">
        <v>474</v>
      </c>
      <c r="I136" t="s">
        <v>539</v>
      </c>
      <c r="J136">
        <v>4539090000</v>
      </c>
      <c r="K136">
        <v>1711090498.6493816</v>
      </c>
    </row>
    <row r="137" spans="1:11" x14ac:dyDescent="0.25">
      <c r="A137">
        <v>889</v>
      </c>
      <c r="B137" t="s">
        <v>41</v>
      </c>
      <c r="C137" t="s">
        <v>436</v>
      </c>
      <c r="E137">
        <v>2014</v>
      </c>
      <c r="F137" s="10">
        <v>42004</v>
      </c>
      <c r="G137" t="s">
        <v>489</v>
      </c>
      <c r="H137" t="s">
        <v>474</v>
      </c>
      <c r="I137" t="s">
        <v>539</v>
      </c>
      <c r="J137">
        <v>160945000</v>
      </c>
      <c r="K137">
        <v>60671072.903406791</v>
      </c>
    </row>
    <row r="138" spans="1:11" x14ac:dyDescent="0.25">
      <c r="A138">
        <v>889</v>
      </c>
      <c r="B138" t="s">
        <v>41</v>
      </c>
      <c r="C138" t="s">
        <v>2336</v>
      </c>
      <c r="E138">
        <v>2014</v>
      </c>
      <c r="F138" s="10">
        <v>42004</v>
      </c>
      <c r="G138" t="s">
        <v>489</v>
      </c>
      <c r="H138" t="s">
        <v>474</v>
      </c>
      <c r="I138" t="s">
        <v>539</v>
      </c>
      <c r="J138">
        <v>564568000</v>
      </c>
      <c r="K138">
        <v>212823922.99810845</v>
      </c>
    </row>
    <row r="139" spans="1:11" x14ac:dyDescent="0.25">
      <c r="A139">
        <v>889</v>
      </c>
      <c r="B139" t="s">
        <v>41</v>
      </c>
      <c r="C139" t="s">
        <v>2337</v>
      </c>
      <c r="E139">
        <v>2014</v>
      </c>
      <c r="F139" s="10">
        <v>42004</v>
      </c>
      <c r="G139" t="s">
        <v>489</v>
      </c>
      <c r="H139" t="s">
        <v>474</v>
      </c>
      <c r="I139" t="s">
        <v>539</v>
      </c>
      <c r="J139">
        <v>16954000</v>
      </c>
      <c r="K139">
        <v>6391111.0628125053</v>
      </c>
    </row>
    <row r="140" spans="1:11" x14ac:dyDescent="0.25">
      <c r="A140">
        <v>972</v>
      </c>
      <c r="B140" t="s">
        <v>32</v>
      </c>
      <c r="C140" t="s">
        <v>2336</v>
      </c>
      <c r="E140">
        <v>2014</v>
      </c>
      <c r="F140" s="10">
        <v>42004</v>
      </c>
      <c r="G140" t="s">
        <v>489</v>
      </c>
      <c r="H140" t="s">
        <v>474</v>
      </c>
      <c r="I140" t="s">
        <v>539</v>
      </c>
      <c r="J140">
        <v>1064884000</v>
      </c>
      <c r="K140">
        <v>401426914.77008563</v>
      </c>
    </row>
    <row r="141" spans="1:11" x14ac:dyDescent="0.25">
      <c r="A141">
        <v>2042</v>
      </c>
      <c r="B141" t="s">
        <v>39</v>
      </c>
      <c r="C141" t="s">
        <v>436</v>
      </c>
      <c r="E141">
        <v>2014</v>
      </c>
      <c r="F141" s="10">
        <v>42004</v>
      </c>
      <c r="G141" t="s">
        <v>489</v>
      </c>
      <c r="H141" t="s">
        <v>474</v>
      </c>
      <c r="I141" t="s">
        <v>539</v>
      </c>
      <c r="J141">
        <v>843952000</v>
      </c>
      <c r="K141">
        <v>318142678.05135894</v>
      </c>
    </row>
    <row r="142" spans="1:11" x14ac:dyDescent="0.25">
      <c r="A142">
        <v>2042</v>
      </c>
      <c r="B142" t="s">
        <v>39</v>
      </c>
      <c r="C142" t="s">
        <v>2336</v>
      </c>
      <c r="E142">
        <v>2014</v>
      </c>
      <c r="F142" s="10">
        <v>42004</v>
      </c>
      <c r="G142" t="s">
        <v>489</v>
      </c>
      <c r="H142" t="s">
        <v>474</v>
      </c>
      <c r="I142" t="s">
        <v>539</v>
      </c>
      <c r="J142">
        <v>2617040000</v>
      </c>
      <c r="K142">
        <v>986539654.11247134</v>
      </c>
    </row>
    <row r="143" spans="1:11" x14ac:dyDescent="0.25">
      <c r="A143">
        <v>2042</v>
      </c>
      <c r="B143" t="s">
        <v>39</v>
      </c>
      <c r="C143" t="s">
        <v>2337</v>
      </c>
      <c r="E143">
        <v>2014</v>
      </c>
      <c r="F143" s="10">
        <v>42004</v>
      </c>
      <c r="G143" t="s">
        <v>489</v>
      </c>
      <c r="H143" t="s">
        <v>474</v>
      </c>
      <c r="I143" t="s">
        <v>539</v>
      </c>
      <c r="J143">
        <v>421586000</v>
      </c>
      <c r="K143">
        <v>158924321.60710588</v>
      </c>
    </row>
    <row r="144" spans="1:11" x14ac:dyDescent="0.25">
      <c r="A144">
        <v>535</v>
      </c>
      <c r="B144" t="s">
        <v>35</v>
      </c>
      <c r="C144" t="s">
        <v>436</v>
      </c>
      <c r="E144">
        <v>2015</v>
      </c>
      <c r="F144" s="10">
        <v>42369</v>
      </c>
      <c r="G144" t="s">
        <v>489</v>
      </c>
      <c r="H144" t="s">
        <v>474</v>
      </c>
      <c r="I144" t="s">
        <v>539</v>
      </c>
      <c r="J144">
        <v>190224000</v>
      </c>
      <c r="K144">
        <v>48031372.498086281</v>
      </c>
    </row>
    <row r="145" spans="1:11" x14ac:dyDescent="0.25">
      <c r="A145">
        <v>535</v>
      </c>
      <c r="B145" t="s">
        <v>35</v>
      </c>
      <c r="C145" t="s">
        <v>2336</v>
      </c>
      <c r="E145">
        <v>2015</v>
      </c>
      <c r="F145" s="10">
        <v>42369</v>
      </c>
      <c r="G145" t="s">
        <v>489</v>
      </c>
      <c r="H145" t="s">
        <v>474</v>
      </c>
      <c r="I145" t="s">
        <v>539</v>
      </c>
      <c r="J145">
        <v>796925000</v>
      </c>
      <c r="K145">
        <v>201222776.9789165</v>
      </c>
    </row>
    <row r="146" spans="1:11" x14ac:dyDescent="0.25">
      <c r="A146">
        <v>535</v>
      </c>
      <c r="B146" t="s">
        <v>35</v>
      </c>
      <c r="C146" t="s">
        <v>2337</v>
      </c>
      <c r="E146">
        <v>2015</v>
      </c>
      <c r="F146" s="10">
        <v>42369</v>
      </c>
      <c r="G146" t="s">
        <v>489</v>
      </c>
      <c r="H146" t="s">
        <v>474</v>
      </c>
      <c r="I146" t="s">
        <v>539</v>
      </c>
      <c r="J146">
        <v>10936000</v>
      </c>
      <c r="K146">
        <v>2761329.2204930587</v>
      </c>
    </row>
    <row r="147" spans="1:11" x14ac:dyDescent="0.25">
      <c r="A147">
        <v>526</v>
      </c>
      <c r="B147" t="s">
        <v>37</v>
      </c>
      <c r="C147" t="s">
        <v>436</v>
      </c>
      <c r="E147">
        <v>2015</v>
      </c>
      <c r="F147" s="10">
        <v>42369</v>
      </c>
      <c r="G147" t="s">
        <v>489</v>
      </c>
      <c r="H147" t="s">
        <v>474</v>
      </c>
      <c r="I147" t="s">
        <v>539</v>
      </c>
      <c r="J147">
        <v>3974300000</v>
      </c>
      <c r="K147">
        <v>1003506832.5718328</v>
      </c>
    </row>
    <row r="148" spans="1:11" x14ac:dyDescent="0.25">
      <c r="A148">
        <v>526</v>
      </c>
      <c r="B148" t="s">
        <v>37</v>
      </c>
      <c r="C148" t="s">
        <v>2336</v>
      </c>
      <c r="E148">
        <v>2015</v>
      </c>
      <c r="F148" s="10">
        <v>42369</v>
      </c>
      <c r="G148" t="s">
        <v>489</v>
      </c>
      <c r="H148" t="s">
        <v>474</v>
      </c>
      <c r="I148" t="s">
        <v>539</v>
      </c>
      <c r="J148">
        <v>11711569000</v>
      </c>
      <c r="K148">
        <v>2957159628.5223727</v>
      </c>
    </row>
    <row r="149" spans="1:11" x14ac:dyDescent="0.25">
      <c r="A149">
        <v>526</v>
      </c>
      <c r="B149" t="s">
        <v>37</v>
      </c>
      <c r="C149" t="s">
        <v>2337</v>
      </c>
      <c r="E149">
        <v>2015</v>
      </c>
      <c r="F149" s="10">
        <v>42369</v>
      </c>
      <c r="G149" t="s">
        <v>489</v>
      </c>
      <c r="H149" t="s">
        <v>474</v>
      </c>
      <c r="I149" t="s">
        <v>539</v>
      </c>
      <c r="J149">
        <v>536279000</v>
      </c>
      <c r="K149">
        <v>135409918.89509848</v>
      </c>
    </row>
    <row r="150" spans="1:11" x14ac:dyDescent="0.25">
      <c r="A150">
        <v>533</v>
      </c>
      <c r="B150" t="s">
        <v>38</v>
      </c>
      <c r="C150" t="s">
        <v>436</v>
      </c>
      <c r="E150">
        <v>2015</v>
      </c>
      <c r="F150" s="10">
        <v>42369</v>
      </c>
      <c r="G150" t="s">
        <v>489</v>
      </c>
      <c r="H150" t="s">
        <v>474</v>
      </c>
      <c r="I150" t="s">
        <v>539</v>
      </c>
      <c r="J150">
        <v>742614000</v>
      </c>
      <c r="K150">
        <v>187509303.01273155</v>
      </c>
    </row>
    <row r="151" spans="1:11" x14ac:dyDescent="0.25">
      <c r="A151">
        <v>533</v>
      </c>
      <c r="B151" t="s">
        <v>38</v>
      </c>
      <c r="C151" t="s">
        <v>2336</v>
      </c>
      <c r="E151">
        <v>2015</v>
      </c>
      <c r="F151" s="10">
        <v>42369</v>
      </c>
      <c r="G151" t="s">
        <v>489</v>
      </c>
      <c r="H151" t="s">
        <v>474</v>
      </c>
      <c r="I151" t="s">
        <v>539</v>
      </c>
      <c r="J151">
        <v>3834469000</v>
      </c>
      <c r="K151">
        <v>968199642.90186524</v>
      </c>
    </row>
    <row r="152" spans="1:11" x14ac:dyDescent="0.25">
      <c r="A152">
        <v>533</v>
      </c>
      <c r="B152" t="s">
        <v>38</v>
      </c>
      <c r="C152" t="s">
        <v>2337</v>
      </c>
      <c r="E152">
        <v>2015</v>
      </c>
      <c r="F152" s="10">
        <v>42369</v>
      </c>
      <c r="G152" t="s">
        <v>489</v>
      </c>
      <c r="H152" t="s">
        <v>474</v>
      </c>
      <c r="I152" t="s">
        <v>539</v>
      </c>
      <c r="J152">
        <v>-11592000</v>
      </c>
      <c r="K152">
        <v>-2926968.5738803525</v>
      </c>
    </row>
    <row r="153" spans="1:11" x14ac:dyDescent="0.25">
      <c r="A153">
        <v>525</v>
      </c>
      <c r="B153" t="s">
        <v>40</v>
      </c>
      <c r="C153" t="s">
        <v>436</v>
      </c>
      <c r="E153">
        <v>2015</v>
      </c>
      <c r="F153" s="10">
        <v>42369</v>
      </c>
      <c r="G153" t="s">
        <v>489</v>
      </c>
      <c r="H153" t="s">
        <v>474</v>
      </c>
      <c r="I153" t="s">
        <v>539</v>
      </c>
      <c r="J153">
        <v>887212000</v>
      </c>
      <c r="K153">
        <v>224020155.48391438</v>
      </c>
    </row>
    <row r="154" spans="1:11" x14ac:dyDescent="0.25">
      <c r="A154">
        <v>525</v>
      </c>
      <c r="B154" t="s">
        <v>40</v>
      </c>
      <c r="C154" t="s">
        <v>2336</v>
      </c>
      <c r="E154">
        <v>2015</v>
      </c>
      <c r="F154" s="10">
        <v>42369</v>
      </c>
      <c r="G154" t="s">
        <v>489</v>
      </c>
      <c r="H154" t="s">
        <v>474</v>
      </c>
      <c r="I154" t="s">
        <v>539</v>
      </c>
      <c r="J154">
        <v>4475447000</v>
      </c>
      <c r="K154">
        <v>1130045956.0961959</v>
      </c>
    </row>
    <row r="155" spans="1:11" x14ac:dyDescent="0.25">
      <c r="A155">
        <v>889</v>
      </c>
      <c r="B155" t="s">
        <v>41</v>
      </c>
      <c r="C155" t="s">
        <v>436</v>
      </c>
      <c r="E155">
        <v>2015</v>
      </c>
      <c r="F155" s="10">
        <v>42369</v>
      </c>
      <c r="G155" t="s">
        <v>489</v>
      </c>
      <c r="H155" t="s">
        <v>474</v>
      </c>
      <c r="I155" t="s">
        <v>539</v>
      </c>
      <c r="J155">
        <v>113159000</v>
      </c>
      <c r="K155">
        <v>28572535.960293893</v>
      </c>
    </row>
    <row r="156" spans="1:11" x14ac:dyDescent="0.25">
      <c r="A156">
        <v>889</v>
      </c>
      <c r="B156" t="s">
        <v>41</v>
      </c>
      <c r="C156" t="s">
        <v>2336</v>
      </c>
      <c r="E156">
        <v>2015</v>
      </c>
      <c r="F156" s="10">
        <v>42369</v>
      </c>
      <c r="G156" t="s">
        <v>489</v>
      </c>
      <c r="H156" t="s">
        <v>474</v>
      </c>
      <c r="I156" t="s">
        <v>539</v>
      </c>
      <c r="J156">
        <v>469874000</v>
      </c>
      <c r="K156">
        <v>118642721.84984961</v>
      </c>
    </row>
    <row r="157" spans="1:11" x14ac:dyDescent="0.25">
      <c r="A157">
        <v>889</v>
      </c>
      <c r="B157" t="s">
        <v>41</v>
      </c>
      <c r="C157" t="s">
        <v>2337</v>
      </c>
      <c r="E157">
        <v>2015</v>
      </c>
      <c r="F157" s="10">
        <v>42369</v>
      </c>
      <c r="G157" t="s">
        <v>489</v>
      </c>
      <c r="H157" t="s">
        <v>474</v>
      </c>
      <c r="I157" t="s">
        <v>539</v>
      </c>
      <c r="J157">
        <v>-66994000</v>
      </c>
      <c r="K157">
        <v>-16915918.964677393</v>
      </c>
    </row>
    <row r="158" spans="1:11" x14ac:dyDescent="0.25">
      <c r="A158">
        <v>972</v>
      </c>
      <c r="B158" t="s">
        <v>32</v>
      </c>
      <c r="C158" t="s">
        <v>436</v>
      </c>
      <c r="E158">
        <v>2015</v>
      </c>
      <c r="F158" s="10">
        <v>42369</v>
      </c>
      <c r="G158" t="s">
        <v>489</v>
      </c>
      <c r="H158" t="s">
        <v>474</v>
      </c>
      <c r="I158" t="s">
        <v>539</v>
      </c>
      <c r="J158">
        <v>402604000</v>
      </c>
      <c r="K158">
        <v>101657113.15722269</v>
      </c>
    </row>
    <row r="159" spans="1:11" x14ac:dyDescent="0.25">
      <c r="A159">
        <v>972</v>
      </c>
      <c r="B159" t="s">
        <v>32</v>
      </c>
      <c r="C159" t="s">
        <v>2336</v>
      </c>
      <c r="E159">
        <v>2015</v>
      </c>
      <c r="F159" s="10">
        <v>42369</v>
      </c>
      <c r="G159" t="s">
        <v>489</v>
      </c>
      <c r="H159" t="s">
        <v>474</v>
      </c>
      <c r="I159" t="s">
        <v>539</v>
      </c>
      <c r="J159">
        <v>1103008000</v>
      </c>
      <c r="K159">
        <v>278508432.77593338</v>
      </c>
    </row>
    <row r="160" spans="1:11" x14ac:dyDescent="0.25">
      <c r="A160">
        <v>972</v>
      </c>
      <c r="B160" t="s">
        <v>32</v>
      </c>
      <c r="C160" t="s">
        <v>2337</v>
      </c>
      <c r="E160">
        <v>2015</v>
      </c>
      <c r="F160" s="10">
        <v>42369</v>
      </c>
      <c r="G160" t="s">
        <v>489</v>
      </c>
      <c r="H160" t="s">
        <v>474</v>
      </c>
      <c r="I160" t="s">
        <v>539</v>
      </c>
      <c r="J160">
        <v>117817000</v>
      </c>
      <c r="K160">
        <v>29748676.368949406</v>
      </c>
    </row>
    <row r="161" spans="1:11" x14ac:dyDescent="0.25">
      <c r="A161">
        <v>2042</v>
      </c>
      <c r="B161" t="s">
        <v>39</v>
      </c>
      <c r="C161" t="s">
        <v>436</v>
      </c>
      <c r="E161">
        <v>2015</v>
      </c>
      <c r="F161" s="10">
        <v>42369</v>
      </c>
      <c r="G161" t="s">
        <v>489</v>
      </c>
      <c r="H161" t="s">
        <v>474</v>
      </c>
      <c r="I161" t="s">
        <v>539</v>
      </c>
      <c r="J161">
        <v>911026000</v>
      </c>
      <c r="K161">
        <v>230033167.0106903</v>
      </c>
    </row>
    <row r="162" spans="1:11" x14ac:dyDescent="0.25">
      <c r="A162">
        <v>2042</v>
      </c>
      <c r="B162" t="s">
        <v>39</v>
      </c>
      <c r="C162" t="s">
        <v>2336</v>
      </c>
      <c r="E162">
        <v>2015</v>
      </c>
      <c r="F162" s="10">
        <v>42369</v>
      </c>
      <c r="G162" t="s">
        <v>489</v>
      </c>
      <c r="H162" t="s">
        <v>474</v>
      </c>
      <c r="I162" t="s">
        <v>539</v>
      </c>
      <c r="J162">
        <v>2971185000</v>
      </c>
      <c r="K162">
        <v>750221283.83235812</v>
      </c>
    </row>
    <row r="163" spans="1:11" x14ac:dyDescent="0.25">
      <c r="A163">
        <v>2042</v>
      </c>
      <c r="B163" t="s">
        <v>39</v>
      </c>
      <c r="C163" t="s">
        <v>2337</v>
      </c>
      <c r="E163">
        <v>2015</v>
      </c>
      <c r="F163" s="10">
        <v>42369</v>
      </c>
      <c r="G163" t="s">
        <v>489</v>
      </c>
      <c r="H163" t="s">
        <v>474</v>
      </c>
      <c r="I163" t="s">
        <v>539</v>
      </c>
      <c r="J163">
        <v>438444000</v>
      </c>
      <c r="K163">
        <v>110706677.83008948</v>
      </c>
    </row>
    <row r="164" spans="1:11" x14ac:dyDescent="0.25">
      <c r="A164">
        <v>8528</v>
      </c>
      <c r="B164" t="s">
        <v>34</v>
      </c>
      <c r="C164" t="s">
        <v>2336</v>
      </c>
      <c r="E164">
        <v>2015</v>
      </c>
      <c r="F164" s="10">
        <v>42369</v>
      </c>
      <c r="G164" t="s">
        <v>489</v>
      </c>
      <c r="H164" t="s">
        <v>474</v>
      </c>
      <c r="I164" t="s">
        <v>539</v>
      </c>
      <c r="J164">
        <v>125823000</v>
      </c>
      <c r="K164">
        <v>31770183.477514457</v>
      </c>
    </row>
    <row r="165" spans="1:11" x14ac:dyDescent="0.25">
      <c r="A165">
        <v>8528</v>
      </c>
      <c r="B165" t="s">
        <v>34</v>
      </c>
      <c r="C165" t="s">
        <v>2337</v>
      </c>
      <c r="E165">
        <v>2015</v>
      </c>
      <c r="F165" s="10">
        <v>42369</v>
      </c>
      <c r="G165" t="s">
        <v>489</v>
      </c>
      <c r="H165" t="s">
        <v>474</v>
      </c>
      <c r="I165" t="s">
        <v>539</v>
      </c>
      <c r="J165">
        <v>204155000</v>
      </c>
      <c r="K165">
        <v>51548936.266437486</v>
      </c>
    </row>
    <row r="166" spans="1:11" x14ac:dyDescent="0.25">
      <c r="A166">
        <v>535</v>
      </c>
      <c r="B166" t="s">
        <v>35</v>
      </c>
      <c r="C166" t="s">
        <v>436</v>
      </c>
      <c r="E166">
        <v>2016</v>
      </c>
      <c r="F166" s="10">
        <v>42735</v>
      </c>
      <c r="G166" t="s">
        <v>489</v>
      </c>
      <c r="H166" t="s">
        <v>474</v>
      </c>
      <c r="I166" t="s">
        <v>539</v>
      </c>
      <c r="J166">
        <v>249594000</v>
      </c>
      <c r="K166">
        <v>76693495.233930767</v>
      </c>
    </row>
    <row r="167" spans="1:11" x14ac:dyDescent="0.25">
      <c r="A167">
        <v>535</v>
      </c>
      <c r="B167" t="s">
        <v>35</v>
      </c>
      <c r="C167" t="s">
        <v>2336</v>
      </c>
      <c r="E167">
        <v>2016</v>
      </c>
      <c r="F167" s="10">
        <v>42735</v>
      </c>
      <c r="G167" t="s">
        <v>489</v>
      </c>
      <c r="H167" t="s">
        <v>474</v>
      </c>
      <c r="I167" t="s">
        <v>539</v>
      </c>
      <c r="J167">
        <v>917429000</v>
      </c>
      <c r="K167">
        <v>281901154.03002423</v>
      </c>
    </row>
    <row r="168" spans="1:11" x14ac:dyDescent="0.25">
      <c r="A168">
        <v>535</v>
      </c>
      <c r="B168" t="s">
        <v>35</v>
      </c>
      <c r="C168" t="s">
        <v>2337</v>
      </c>
      <c r="E168">
        <v>2016</v>
      </c>
      <c r="F168" s="10">
        <v>42735</v>
      </c>
      <c r="G168" t="s">
        <v>489</v>
      </c>
      <c r="H168" t="s">
        <v>474</v>
      </c>
      <c r="I168" t="s">
        <v>539</v>
      </c>
      <c r="J168">
        <v>28374000</v>
      </c>
      <c r="K168">
        <v>8718563.8828158993</v>
      </c>
    </row>
    <row r="169" spans="1:11" x14ac:dyDescent="0.25">
      <c r="A169">
        <v>526</v>
      </c>
      <c r="B169" t="s">
        <v>37</v>
      </c>
      <c r="C169" t="s">
        <v>436</v>
      </c>
      <c r="E169">
        <v>2016</v>
      </c>
      <c r="F169" s="10">
        <v>42735</v>
      </c>
      <c r="G169" t="s">
        <v>489</v>
      </c>
      <c r="H169" t="s">
        <v>474</v>
      </c>
      <c r="I169" t="s">
        <v>539</v>
      </c>
      <c r="J169">
        <v>4571500000</v>
      </c>
      <c r="K169">
        <v>1404698484.185976</v>
      </c>
    </row>
    <row r="170" spans="1:11" x14ac:dyDescent="0.25">
      <c r="A170">
        <v>526</v>
      </c>
      <c r="B170" t="s">
        <v>37</v>
      </c>
      <c r="C170" t="s">
        <v>2336</v>
      </c>
      <c r="E170">
        <v>2016</v>
      </c>
      <c r="F170" s="10">
        <v>42735</v>
      </c>
      <c r="G170" t="s">
        <v>489</v>
      </c>
      <c r="H170" t="s">
        <v>474</v>
      </c>
      <c r="I170" t="s">
        <v>539</v>
      </c>
      <c r="J170">
        <v>14098208000</v>
      </c>
      <c r="K170">
        <v>4331998557.8778515</v>
      </c>
    </row>
    <row r="171" spans="1:11" x14ac:dyDescent="0.25">
      <c r="A171">
        <v>526</v>
      </c>
      <c r="B171" t="s">
        <v>37</v>
      </c>
      <c r="C171" t="s">
        <v>2337</v>
      </c>
      <c r="E171">
        <v>2016</v>
      </c>
      <c r="F171" s="10">
        <v>42735</v>
      </c>
      <c r="G171" t="s">
        <v>489</v>
      </c>
      <c r="H171" t="s">
        <v>474</v>
      </c>
      <c r="I171" t="s">
        <v>539</v>
      </c>
      <c r="J171">
        <v>2947098000</v>
      </c>
      <c r="K171">
        <v>905563620.98819232</v>
      </c>
    </row>
    <row r="172" spans="1:11" x14ac:dyDescent="0.25">
      <c r="A172">
        <v>533</v>
      </c>
      <c r="B172" t="s">
        <v>38</v>
      </c>
      <c r="C172" t="s">
        <v>436</v>
      </c>
      <c r="E172">
        <v>2016</v>
      </c>
      <c r="F172" s="10">
        <v>42735</v>
      </c>
      <c r="G172" t="s">
        <v>489</v>
      </c>
      <c r="H172" t="s">
        <v>474</v>
      </c>
      <c r="I172" t="s">
        <v>539</v>
      </c>
      <c r="J172">
        <v>1237164000</v>
      </c>
      <c r="K172">
        <v>380147084.21512824</v>
      </c>
    </row>
    <row r="173" spans="1:11" x14ac:dyDescent="0.25">
      <c r="A173">
        <v>533</v>
      </c>
      <c r="B173" t="s">
        <v>38</v>
      </c>
      <c r="C173" t="s">
        <v>2336</v>
      </c>
      <c r="E173">
        <v>2016</v>
      </c>
      <c r="F173" s="10">
        <v>42735</v>
      </c>
      <c r="G173" t="s">
        <v>489</v>
      </c>
      <c r="H173" t="s">
        <v>474</v>
      </c>
      <c r="I173" t="s">
        <v>539</v>
      </c>
      <c r="J173">
        <v>4406834000</v>
      </c>
      <c r="K173">
        <v>1354101069.6399915</v>
      </c>
    </row>
    <row r="174" spans="1:11" x14ac:dyDescent="0.25">
      <c r="A174">
        <v>533</v>
      </c>
      <c r="B174" t="s">
        <v>38</v>
      </c>
      <c r="C174" t="s">
        <v>2337</v>
      </c>
      <c r="E174">
        <v>2016</v>
      </c>
      <c r="F174" s="10">
        <v>42735</v>
      </c>
      <c r="G174" t="s">
        <v>489</v>
      </c>
      <c r="H174" t="s">
        <v>474</v>
      </c>
      <c r="I174" t="s">
        <v>539</v>
      </c>
      <c r="J174">
        <v>434161000</v>
      </c>
      <c r="K174">
        <v>133405949.59918353</v>
      </c>
    </row>
    <row r="175" spans="1:11" x14ac:dyDescent="0.25">
      <c r="A175">
        <v>525</v>
      </c>
      <c r="B175" t="s">
        <v>40</v>
      </c>
      <c r="C175" t="s">
        <v>436</v>
      </c>
      <c r="E175">
        <v>2016</v>
      </c>
      <c r="F175" s="10">
        <v>42735</v>
      </c>
      <c r="G175" t="s">
        <v>489</v>
      </c>
      <c r="H175" t="s">
        <v>474</v>
      </c>
      <c r="I175" t="s">
        <v>539</v>
      </c>
      <c r="J175">
        <v>906929000</v>
      </c>
      <c r="K175">
        <v>278674787.61113483</v>
      </c>
    </row>
    <row r="176" spans="1:11" x14ac:dyDescent="0.25">
      <c r="A176">
        <v>525</v>
      </c>
      <c r="B176" t="s">
        <v>40</v>
      </c>
      <c r="C176" t="s">
        <v>2336</v>
      </c>
      <c r="E176">
        <v>2016</v>
      </c>
      <c r="F176" s="10">
        <v>42735</v>
      </c>
      <c r="G176" t="s">
        <v>489</v>
      </c>
      <c r="H176" t="s">
        <v>474</v>
      </c>
      <c r="I176" t="s">
        <v>539</v>
      </c>
      <c r="J176">
        <v>4726633000</v>
      </c>
      <c r="K176">
        <v>1452366665.2966011</v>
      </c>
    </row>
    <row r="177" spans="1:11" x14ac:dyDescent="0.25">
      <c r="A177">
        <v>889</v>
      </c>
      <c r="B177" t="s">
        <v>41</v>
      </c>
      <c r="C177" t="s">
        <v>436</v>
      </c>
      <c r="E177">
        <v>2016</v>
      </c>
      <c r="F177" s="10">
        <v>42735</v>
      </c>
      <c r="G177" t="s">
        <v>489</v>
      </c>
      <c r="H177" t="s">
        <v>474</v>
      </c>
      <c r="I177" t="s">
        <v>539</v>
      </c>
      <c r="J177">
        <v>101353000</v>
      </c>
      <c r="K177">
        <v>31143039.586066108</v>
      </c>
    </row>
    <row r="178" spans="1:11" x14ac:dyDescent="0.25">
      <c r="A178">
        <v>889</v>
      </c>
      <c r="B178" t="s">
        <v>41</v>
      </c>
      <c r="C178" t="s">
        <v>2336</v>
      </c>
      <c r="E178">
        <v>2016</v>
      </c>
      <c r="F178" s="10">
        <v>42735</v>
      </c>
      <c r="G178" t="s">
        <v>489</v>
      </c>
      <c r="H178" t="s">
        <v>474</v>
      </c>
      <c r="I178" t="s">
        <v>539</v>
      </c>
      <c r="J178">
        <v>533879000</v>
      </c>
      <c r="K178">
        <v>164046597.84287971</v>
      </c>
    </row>
    <row r="179" spans="1:11" x14ac:dyDescent="0.25">
      <c r="A179">
        <v>889</v>
      </c>
      <c r="B179" t="s">
        <v>41</v>
      </c>
      <c r="C179" t="s">
        <v>2337</v>
      </c>
      <c r="E179">
        <v>2016</v>
      </c>
      <c r="F179" s="10">
        <v>42735</v>
      </c>
      <c r="G179" t="s">
        <v>489</v>
      </c>
      <c r="H179" t="s">
        <v>474</v>
      </c>
      <c r="I179" t="s">
        <v>539</v>
      </c>
      <c r="J179">
        <v>-81870000</v>
      </c>
      <c r="K179">
        <v>-25156439.877568819</v>
      </c>
    </row>
    <row r="180" spans="1:11" x14ac:dyDescent="0.25">
      <c r="A180">
        <v>889</v>
      </c>
      <c r="B180" t="s">
        <v>41</v>
      </c>
      <c r="C180" t="s">
        <v>490</v>
      </c>
      <c r="E180">
        <v>2016</v>
      </c>
      <c r="F180" s="10">
        <v>42735</v>
      </c>
      <c r="G180" t="s">
        <v>489</v>
      </c>
      <c r="H180" t="s">
        <v>474</v>
      </c>
      <c r="I180" t="s">
        <v>539</v>
      </c>
      <c r="J180">
        <v>33275000</v>
      </c>
      <c r="K180">
        <v>10224508.817956546</v>
      </c>
    </row>
    <row r="181" spans="1:11" x14ac:dyDescent="0.25">
      <c r="A181">
        <v>889</v>
      </c>
      <c r="B181" t="s">
        <v>41</v>
      </c>
      <c r="C181" t="s">
        <v>434</v>
      </c>
      <c r="E181">
        <v>2016</v>
      </c>
      <c r="F181" s="10">
        <v>42735</v>
      </c>
      <c r="G181" t="s">
        <v>489</v>
      </c>
      <c r="H181" t="s">
        <v>474</v>
      </c>
      <c r="I181" t="s">
        <v>539</v>
      </c>
      <c r="J181">
        <v>82819000</v>
      </c>
      <c r="K181">
        <v>25448041.947237961</v>
      </c>
    </row>
    <row r="182" spans="1:11" x14ac:dyDescent="0.25">
      <c r="A182">
        <v>889</v>
      </c>
      <c r="B182" t="s">
        <v>41</v>
      </c>
      <c r="C182" t="s">
        <v>491</v>
      </c>
      <c r="E182">
        <v>2016</v>
      </c>
      <c r="F182" s="10">
        <v>42735</v>
      </c>
      <c r="G182" t="s">
        <v>489</v>
      </c>
      <c r="H182" t="s">
        <v>474</v>
      </c>
      <c r="I182" t="s">
        <v>539</v>
      </c>
      <c r="J182">
        <v>29559000</v>
      </c>
      <c r="K182">
        <v>9082682.3786619846</v>
      </c>
    </row>
    <row r="183" spans="1:11" x14ac:dyDescent="0.25">
      <c r="A183">
        <v>972</v>
      </c>
      <c r="B183" t="s">
        <v>32</v>
      </c>
      <c r="C183" t="s">
        <v>436</v>
      </c>
      <c r="E183">
        <v>2016</v>
      </c>
      <c r="F183" s="10">
        <v>42735</v>
      </c>
      <c r="G183" t="s">
        <v>489</v>
      </c>
      <c r="H183" t="s">
        <v>474</v>
      </c>
      <c r="I183" t="s">
        <v>539</v>
      </c>
      <c r="J183">
        <v>462473000</v>
      </c>
      <c r="K183">
        <v>142105462.55647838</v>
      </c>
    </row>
    <row r="184" spans="1:11" x14ac:dyDescent="0.25">
      <c r="A184">
        <v>972</v>
      </c>
      <c r="B184" t="s">
        <v>32</v>
      </c>
      <c r="C184" t="s">
        <v>2336</v>
      </c>
      <c r="E184">
        <v>2016</v>
      </c>
      <c r="F184" s="10">
        <v>42735</v>
      </c>
      <c r="G184" t="s">
        <v>489</v>
      </c>
      <c r="H184" t="s">
        <v>474</v>
      </c>
      <c r="I184" t="s">
        <v>539</v>
      </c>
      <c r="J184">
        <v>1574457000</v>
      </c>
      <c r="K184">
        <v>483788113.59859985</v>
      </c>
    </row>
    <row r="185" spans="1:11" x14ac:dyDescent="0.25">
      <c r="A185">
        <v>972</v>
      </c>
      <c r="B185" t="s">
        <v>32</v>
      </c>
      <c r="C185" t="s">
        <v>2337</v>
      </c>
      <c r="E185">
        <v>2016</v>
      </c>
      <c r="F185" s="10">
        <v>42735</v>
      </c>
      <c r="G185" t="s">
        <v>489</v>
      </c>
      <c r="H185" t="s">
        <v>474</v>
      </c>
      <c r="I185" t="s">
        <v>539</v>
      </c>
      <c r="J185">
        <v>105551000</v>
      </c>
      <c r="K185">
        <v>32432971.607637309</v>
      </c>
    </row>
    <row r="186" spans="1:11" x14ac:dyDescent="0.25">
      <c r="A186">
        <v>1612</v>
      </c>
      <c r="B186" t="s">
        <v>2231</v>
      </c>
      <c r="C186" t="s">
        <v>436</v>
      </c>
      <c r="E186">
        <v>2016</v>
      </c>
      <c r="F186" s="10">
        <v>42735</v>
      </c>
      <c r="G186" t="s">
        <v>489</v>
      </c>
      <c r="H186" t="s">
        <v>474</v>
      </c>
      <c r="I186" t="s">
        <v>539</v>
      </c>
      <c r="J186">
        <v>258335000</v>
      </c>
      <c r="K186">
        <v>79379368.45940809</v>
      </c>
    </row>
    <row r="187" spans="1:11" x14ac:dyDescent="0.25">
      <c r="A187">
        <v>1612</v>
      </c>
      <c r="B187" t="s">
        <v>2231</v>
      </c>
      <c r="C187" t="s">
        <v>2336</v>
      </c>
      <c r="E187">
        <v>2016</v>
      </c>
      <c r="F187" s="10">
        <v>42735</v>
      </c>
      <c r="G187" t="s">
        <v>489</v>
      </c>
      <c r="H187" t="s">
        <v>474</v>
      </c>
      <c r="I187" t="s">
        <v>539</v>
      </c>
      <c r="J187">
        <v>5333625000</v>
      </c>
      <c r="K187">
        <v>1638878913.423696</v>
      </c>
    </row>
    <row r="188" spans="1:11" x14ac:dyDescent="0.25">
      <c r="A188">
        <v>1612</v>
      </c>
      <c r="B188" t="s">
        <v>2231</v>
      </c>
      <c r="C188" t="s">
        <v>2337</v>
      </c>
      <c r="E188">
        <v>2016</v>
      </c>
      <c r="F188" s="10">
        <v>42735</v>
      </c>
      <c r="G188" t="s">
        <v>489</v>
      </c>
      <c r="H188" t="s">
        <v>474</v>
      </c>
      <c r="I188" t="s">
        <v>539</v>
      </c>
      <c r="J188">
        <v>-73002000</v>
      </c>
      <c r="K188">
        <v>-22431542.98207254</v>
      </c>
    </row>
    <row r="189" spans="1:11" x14ac:dyDescent="0.25">
      <c r="A189">
        <v>1612</v>
      </c>
      <c r="B189" t="s">
        <v>2231</v>
      </c>
      <c r="C189" t="s">
        <v>490</v>
      </c>
      <c r="E189">
        <v>2016</v>
      </c>
      <c r="F189" s="10">
        <v>42735</v>
      </c>
      <c r="G189" t="s">
        <v>489</v>
      </c>
      <c r="H189" t="s">
        <v>474</v>
      </c>
      <c r="I189" t="s">
        <v>539</v>
      </c>
      <c r="J189">
        <v>3450000</v>
      </c>
      <c r="K189">
        <v>1060091.8233493639</v>
      </c>
    </row>
    <row r="190" spans="1:11" x14ac:dyDescent="0.25">
      <c r="A190">
        <v>1612</v>
      </c>
      <c r="B190" t="s">
        <v>2231</v>
      </c>
      <c r="C190" t="s">
        <v>434</v>
      </c>
      <c r="E190">
        <v>2016</v>
      </c>
      <c r="F190" s="10">
        <v>42735</v>
      </c>
      <c r="G190" t="s">
        <v>489</v>
      </c>
      <c r="H190" t="s">
        <v>474</v>
      </c>
      <c r="I190" t="s">
        <v>539</v>
      </c>
      <c r="J190">
        <v>238591000</v>
      </c>
      <c r="K190">
        <v>73312570.499926984</v>
      </c>
    </row>
    <row r="191" spans="1:11" x14ac:dyDescent="0.25">
      <c r="A191">
        <v>1612</v>
      </c>
      <c r="B191" t="s">
        <v>2231</v>
      </c>
      <c r="C191" t="s">
        <v>491</v>
      </c>
      <c r="E191">
        <v>2016</v>
      </c>
      <c r="F191" s="10">
        <v>42735</v>
      </c>
      <c r="G191" t="s">
        <v>489</v>
      </c>
      <c r="H191" t="s">
        <v>474</v>
      </c>
      <c r="I191" t="s">
        <v>539</v>
      </c>
      <c r="J191">
        <v>89296000</v>
      </c>
      <c r="K191">
        <v>27438249.118204288</v>
      </c>
    </row>
    <row r="192" spans="1:11" x14ac:dyDescent="0.25">
      <c r="A192">
        <v>2042</v>
      </c>
      <c r="B192" t="s">
        <v>39</v>
      </c>
      <c r="C192" t="s">
        <v>436</v>
      </c>
      <c r="E192">
        <v>2016</v>
      </c>
      <c r="F192" s="10">
        <v>42735</v>
      </c>
      <c r="G192" t="s">
        <v>489</v>
      </c>
      <c r="H192" t="s">
        <v>474</v>
      </c>
      <c r="I192" t="s">
        <v>539</v>
      </c>
      <c r="J192">
        <v>1185535000</v>
      </c>
      <c r="K192">
        <v>364282886.89695311</v>
      </c>
    </row>
    <row r="193" spans="1:11" x14ac:dyDescent="0.25">
      <c r="A193">
        <v>2042</v>
      </c>
      <c r="B193" t="s">
        <v>39</v>
      </c>
      <c r="C193" t="s">
        <v>2336</v>
      </c>
      <c r="E193">
        <v>2016</v>
      </c>
      <c r="F193" s="10">
        <v>42735</v>
      </c>
      <c r="G193" t="s">
        <v>489</v>
      </c>
      <c r="H193" t="s">
        <v>474</v>
      </c>
      <c r="I193" t="s">
        <v>539</v>
      </c>
      <c r="J193">
        <v>3741006000</v>
      </c>
      <c r="K193">
        <v>1149510107.7393944</v>
      </c>
    </row>
    <row r="194" spans="1:11" x14ac:dyDescent="0.25">
      <c r="A194">
        <v>2042</v>
      </c>
      <c r="B194" t="s">
        <v>39</v>
      </c>
      <c r="C194" t="s">
        <v>2337</v>
      </c>
      <c r="E194">
        <v>2016</v>
      </c>
      <c r="F194" s="10">
        <v>42735</v>
      </c>
      <c r="G194" t="s">
        <v>489</v>
      </c>
      <c r="H194" t="s">
        <v>474</v>
      </c>
      <c r="I194" t="s">
        <v>539</v>
      </c>
      <c r="J194">
        <v>626847000</v>
      </c>
      <c r="K194">
        <v>192613153.38871846</v>
      </c>
    </row>
    <row r="195" spans="1:11" x14ac:dyDescent="0.25">
      <c r="A195">
        <v>1551</v>
      </c>
      <c r="B195" t="s">
        <v>2302</v>
      </c>
      <c r="C195" t="s">
        <v>436</v>
      </c>
      <c r="E195">
        <v>2017</v>
      </c>
      <c r="F195" s="10">
        <v>42825</v>
      </c>
      <c r="G195" t="s">
        <v>489</v>
      </c>
      <c r="H195" t="s">
        <v>474</v>
      </c>
      <c r="I195" t="s">
        <v>539</v>
      </c>
      <c r="J195">
        <v>17814000000</v>
      </c>
      <c r="K195">
        <v>5634599822.4852133</v>
      </c>
    </row>
    <row r="196" spans="1:11" x14ac:dyDescent="0.25">
      <c r="A196">
        <v>1551</v>
      </c>
      <c r="B196" t="s">
        <v>2302</v>
      </c>
      <c r="C196" t="s">
        <v>2336</v>
      </c>
      <c r="E196">
        <v>2017</v>
      </c>
      <c r="F196" s="10">
        <v>42825</v>
      </c>
      <c r="G196" t="s">
        <v>489</v>
      </c>
      <c r="H196" t="s">
        <v>474</v>
      </c>
      <c r="I196" t="s">
        <v>539</v>
      </c>
      <c r="J196">
        <v>89762000000</v>
      </c>
      <c r="K196">
        <v>28391879940.828434</v>
      </c>
    </row>
    <row r="197" spans="1:11" x14ac:dyDescent="0.25">
      <c r="A197">
        <v>535</v>
      </c>
      <c r="B197" t="s">
        <v>35</v>
      </c>
      <c r="C197" t="s">
        <v>436</v>
      </c>
      <c r="E197">
        <v>2017</v>
      </c>
      <c r="F197" s="10">
        <v>43100</v>
      </c>
      <c r="G197" t="s">
        <v>489</v>
      </c>
      <c r="H197" t="s">
        <v>474</v>
      </c>
      <c r="I197" t="s">
        <v>539</v>
      </c>
      <c r="J197">
        <v>186575000</v>
      </c>
      <c r="K197">
        <v>56321427.043218456</v>
      </c>
    </row>
    <row r="198" spans="1:11" x14ac:dyDescent="0.25">
      <c r="A198">
        <v>535</v>
      </c>
      <c r="B198" t="s">
        <v>35</v>
      </c>
      <c r="C198" t="s">
        <v>2336</v>
      </c>
      <c r="E198">
        <v>2017</v>
      </c>
      <c r="F198" s="10">
        <v>43100</v>
      </c>
      <c r="G198" t="s">
        <v>489</v>
      </c>
      <c r="H198" t="s">
        <v>474</v>
      </c>
      <c r="I198" t="s">
        <v>539</v>
      </c>
      <c r="J198">
        <v>1020802000</v>
      </c>
      <c r="K198">
        <v>308149673.6892482</v>
      </c>
    </row>
    <row r="199" spans="1:11" x14ac:dyDescent="0.25">
      <c r="A199">
        <v>535</v>
      </c>
      <c r="B199" t="s">
        <v>35</v>
      </c>
      <c r="C199" t="s">
        <v>2337</v>
      </c>
      <c r="E199">
        <v>2017</v>
      </c>
      <c r="F199" s="10">
        <v>43100</v>
      </c>
      <c r="G199" t="s">
        <v>489</v>
      </c>
      <c r="H199" t="s">
        <v>474</v>
      </c>
      <c r="I199" t="s">
        <v>539</v>
      </c>
      <c r="J199">
        <v>28478000</v>
      </c>
      <c r="K199">
        <v>8596658.7127791774</v>
      </c>
    </row>
    <row r="200" spans="1:11" x14ac:dyDescent="0.25">
      <c r="A200">
        <v>535</v>
      </c>
      <c r="B200" t="s">
        <v>35</v>
      </c>
      <c r="C200" t="s">
        <v>490</v>
      </c>
      <c r="E200">
        <v>2017</v>
      </c>
      <c r="F200" s="10">
        <v>43100</v>
      </c>
      <c r="G200" t="s">
        <v>489</v>
      </c>
      <c r="H200" t="s">
        <v>474</v>
      </c>
      <c r="I200" t="s">
        <v>539</v>
      </c>
      <c r="J200">
        <v>71703000</v>
      </c>
      <c r="K200">
        <v>21644996.828513429</v>
      </c>
    </row>
    <row r="201" spans="1:11" x14ac:dyDescent="0.25">
      <c r="A201">
        <v>535</v>
      </c>
      <c r="B201" t="s">
        <v>35</v>
      </c>
      <c r="C201" t="s">
        <v>434</v>
      </c>
      <c r="E201">
        <v>2017</v>
      </c>
      <c r="F201" s="10">
        <v>43100</v>
      </c>
      <c r="G201" t="s">
        <v>489</v>
      </c>
      <c r="H201" t="s">
        <v>474</v>
      </c>
      <c r="I201" t="s">
        <v>539</v>
      </c>
      <c r="J201">
        <v>78497000</v>
      </c>
      <c r="K201">
        <v>23695902.766241558</v>
      </c>
    </row>
    <row r="202" spans="1:11" x14ac:dyDescent="0.25">
      <c r="A202">
        <v>535</v>
      </c>
      <c r="B202" t="s">
        <v>35</v>
      </c>
      <c r="C202" t="s">
        <v>491</v>
      </c>
      <c r="E202">
        <v>2017</v>
      </c>
      <c r="F202" s="10">
        <v>43100</v>
      </c>
      <c r="G202" t="s">
        <v>489</v>
      </c>
      <c r="H202" t="s">
        <v>474</v>
      </c>
      <c r="I202" t="s">
        <v>539</v>
      </c>
      <c r="J202">
        <v>7897000</v>
      </c>
      <c r="K202">
        <v>2383868.7356842887</v>
      </c>
    </row>
    <row r="203" spans="1:11" x14ac:dyDescent="0.25">
      <c r="A203">
        <v>526</v>
      </c>
      <c r="B203" t="s">
        <v>37</v>
      </c>
      <c r="C203" t="s">
        <v>436</v>
      </c>
      <c r="E203">
        <v>2017</v>
      </c>
      <c r="F203" s="10">
        <v>43100</v>
      </c>
      <c r="G203" t="s">
        <v>489</v>
      </c>
      <c r="H203" t="s">
        <v>474</v>
      </c>
      <c r="I203" t="s">
        <v>539</v>
      </c>
      <c r="J203">
        <v>5167547000</v>
      </c>
      <c r="K203">
        <v>1559928293.4632313</v>
      </c>
    </row>
    <row r="204" spans="1:11" x14ac:dyDescent="0.25">
      <c r="A204">
        <v>526</v>
      </c>
      <c r="B204" t="s">
        <v>37</v>
      </c>
      <c r="C204" t="s">
        <v>2336</v>
      </c>
      <c r="E204">
        <v>2017</v>
      </c>
      <c r="F204" s="10">
        <v>43100</v>
      </c>
      <c r="G204" t="s">
        <v>489</v>
      </c>
      <c r="H204" t="s">
        <v>474</v>
      </c>
      <c r="I204" t="s">
        <v>539</v>
      </c>
      <c r="J204">
        <v>14608233000</v>
      </c>
      <c r="K204">
        <v>4409789785.0185518</v>
      </c>
    </row>
    <row r="205" spans="1:11" x14ac:dyDescent="0.25">
      <c r="A205">
        <v>526</v>
      </c>
      <c r="B205" t="s">
        <v>37</v>
      </c>
      <c r="C205" t="s">
        <v>2337</v>
      </c>
      <c r="E205">
        <v>2017</v>
      </c>
      <c r="F205" s="10">
        <v>43100</v>
      </c>
      <c r="G205" t="s">
        <v>489</v>
      </c>
      <c r="H205" t="s">
        <v>474</v>
      </c>
      <c r="I205" t="s">
        <v>539</v>
      </c>
      <c r="J205">
        <v>2519310000</v>
      </c>
      <c r="K205">
        <v>760504539.00174558</v>
      </c>
    </row>
    <row r="206" spans="1:11" x14ac:dyDescent="0.25">
      <c r="A206">
        <v>526</v>
      </c>
      <c r="B206" t="s">
        <v>37</v>
      </c>
      <c r="C206" t="s">
        <v>490</v>
      </c>
      <c r="E206">
        <v>2017</v>
      </c>
      <c r="F206" s="10">
        <v>43100</v>
      </c>
      <c r="G206" t="s">
        <v>489</v>
      </c>
      <c r="H206" t="s">
        <v>474</v>
      </c>
      <c r="I206" t="s">
        <v>539</v>
      </c>
      <c r="J206">
        <v>362036000</v>
      </c>
      <c r="K206">
        <v>109287869.01256137</v>
      </c>
    </row>
    <row r="207" spans="1:11" x14ac:dyDescent="0.25">
      <c r="A207">
        <v>526</v>
      </c>
      <c r="B207" t="s">
        <v>37</v>
      </c>
      <c r="C207" t="s">
        <v>434</v>
      </c>
      <c r="E207">
        <v>2017</v>
      </c>
      <c r="F207" s="10">
        <v>43100</v>
      </c>
      <c r="G207" t="s">
        <v>489</v>
      </c>
      <c r="H207" t="s">
        <v>474</v>
      </c>
      <c r="I207" t="s">
        <v>539</v>
      </c>
      <c r="J207">
        <v>1301897000</v>
      </c>
      <c r="K207">
        <v>393003869.23909944</v>
      </c>
    </row>
    <row r="208" spans="1:11" x14ac:dyDescent="0.25">
      <c r="A208">
        <v>526</v>
      </c>
      <c r="B208" t="s">
        <v>37</v>
      </c>
      <c r="C208" t="s">
        <v>491</v>
      </c>
      <c r="E208">
        <v>2017</v>
      </c>
      <c r="F208" s="10">
        <v>43100</v>
      </c>
      <c r="G208" t="s">
        <v>489</v>
      </c>
      <c r="H208" t="s">
        <v>474</v>
      </c>
      <c r="I208" t="s">
        <v>539</v>
      </c>
      <c r="J208">
        <v>984304000</v>
      </c>
      <c r="K208">
        <v>297132016.20982498</v>
      </c>
    </row>
    <row r="209" spans="1:11" x14ac:dyDescent="0.25">
      <c r="A209">
        <v>533</v>
      </c>
      <c r="B209" t="s">
        <v>38</v>
      </c>
      <c r="C209" t="s">
        <v>436</v>
      </c>
      <c r="E209">
        <v>2017</v>
      </c>
      <c r="F209" s="10">
        <v>43100</v>
      </c>
      <c r="G209" t="s">
        <v>489</v>
      </c>
      <c r="H209" t="s">
        <v>474</v>
      </c>
      <c r="I209" t="s">
        <v>539</v>
      </c>
      <c r="J209">
        <v>1520709000</v>
      </c>
      <c r="K209">
        <v>459056684.96564758</v>
      </c>
    </row>
    <row r="210" spans="1:11" x14ac:dyDescent="0.25">
      <c r="A210">
        <v>533</v>
      </c>
      <c r="B210" t="s">
        <v>38</v>
      </c>
      <c r="C210" t="s">
        <v>2336</v>
      </c>
      <c r="E210">
        <v>2017</v>
      </c>
      <c r="F210" s="10">
        <v>43100</v>
      </c>
      <c r="G210" t="s">
        <v>489</v>
      </c>
      <c r="H210" t="s">
        <v>474</v>
      </c>
      <c r="I210" t="s">
        <v>539</v>
      </c>
      <c r="J210">
        <v>4736534000</v>
      </c>
      <c r="K210">
        <v>1429818325.7066793</v>
      </c>
    </row>
    <row r="211" spans="1:11" x14ac:dyDescent="0.25">
      <c r="A211">
        <v>533</v>
      </c>
      <c r="B211" t="s">
        <v>38</v>
      </c>
      <c r="C211" t="s">
        <v>2337</v>
      </c>
      <c r="E211">
        <v>2017</v>
      </c>
      <c r="F211" s="10">
        <v>43100</v>
      </c>
      <c r="G211" t="s">
        <v>489</v>
      </c>
      <c r="H211" t="s">
        <v>474</v>
      </c>
      <c r="I211" t="s">
        <v>539</v>
      </c>
      <c r="J211">
        <v>560438000</v>
      </c>
      <c r="K211">
        <v>169179514.56115377</v>
      </c>
    </row>
    <row r="212" spans="1:11" x14ac:dyDescent="0.25">
      <c r="A212">
        <v>533</v>
      </c>
      <c r="B212" t="s">
        <v>38</v>
      </c>
      <c r="C212" t="s">
        <v>490</v>
      </c>
      <c r="E212">
        <v>2017</v>
      </c>
      <c r="F212" s="10">
        <v>43100</v>
      </c>
      <c r="G212" t="s">
        <v>489</v>
      </c>
      <c r="H212" t="s">
        <v>474</v>
      </c>
      <c r="I212" t="s">
        <v>539</v>
      </c>
      <c r="J212">
        <v>200260000</v>
      </c>
      <c r="K212">
        <v>60452520.325203955</v>
      </c>
    </row>
    <row r="213" spans="1:11" x14ac:dyDescent="0.25">
      <c r="A213">
        <v>533</v>
      </c>
      <c r="B213" t="s">
        <v>38</v>
      </c>
      <c r="C213" t="s">
        <v>434</v>
      </c>
      <c r="E213">
        <v>2017</v>
      </c>
      <c r="F213" s="10">
        <v>43100</v>
      </c>
      <c r="G213" t="s">
        <v>489</v>
      </c>
      <c r="H213" t="s">
        <v>474</v>
      </c>
      <c r="I213" t="s">
        <v>539</v>
      </c>
      <c r="J213">
        <v>563996000</v>
      </c>
      <c r="K213">
        <v>170253568.62745297</v>
      </c>
    </row>
    <row r="214" spans="1:11" x14ac:dyDescent="0.25">
      <c r="A214">
        <v>533</v>
      </c>
      <c r="B214" t="s">
        <v>38</v>
      </c>
      <c r="C214" t="s">
        <v>491</v>
      </c>
      <c r="E214">
        <v>2017</v>
      </c>
      <c r="F214" s="10">
        <v>43100</v>
      </c>
      <c r="G214" t="s">
        <v>489</v>
      </c>
      <c r="H214" t="s">
        <v>474</v>
      </c>
      <c r="I214" t="s">
        <v>539</v>
      </c>
      <c r="J214">
        <v>198262000</v>
      </c>
      <c r="K214">
        <v>59849383.724735774</v>
      </c>
    </row>
    <row r="215" spans="1:11" x14ac:dyDescent="0.25">
      <c r="A215">
        <v>525</v>
      </c>
      <c r="B215" t="s">
        <v>40</v>
      </c>
      <c r="C215" t="s">
        <v>436</v>
      </c>
      <c r="E215">
        <v>2017</v>
      </c>
      <c r="F215" s="10">
        <v>43100</v>
      </c>
      <c r="G215" t="s">
        <v>489</v>
      </c>
      <c r="H215" t="s">
        <v>474</v>
      </c>
      <c r="I215" t="s">
        <v>539</v>
      </c>
      <c r="J215">
        <v>759999000</v>
      </c>
      <c r="K215">
        <v>229421027.63724497</v>
      </c>
    </row>
    <row r="216" spans="1:11" x14ac:dyDescent="0.25">
      <c r="A216">
        <v>525</v>
      </c>
      <c r="B216" t="s">
        <v>40</v>
      </c>
      <c r="C216" t="s">
        <v>2336</v>
      </c>
      <c r="E216">
        <v>2017</v>
      </c>
      <c r="F216" s="10">
        <v>43100</v>
      </c>
      <c r="G216" t="s">
        <v>489</v>
      </c>
      <c r="H216" t="s">
        <v>474</v>
      </c>
      <c r="I216" t="s">
        <v>539</v>
      </c>
      <c r="J216">
        <v>5267255000</v>
      </c>
      <c r="K216">
        <v>1590027164.4139225</v>
      </c>
    </row>
    <row r="217" spans="1:11" x14ac:dyDescent="0.25">
      <c r="A217">
        <v>525</v>
      </c>
      <c r="B217" t="s">
        <v>40</v>
      </c>
      <c r="C217" t="s">
        <v>2337</v>
      </c>
      <c r="E217">
        <v>2017</v>
      </c>
      <c r="F217" s="10">
        <v>43100</v>
      </c>
      <c r="G217" t="s">
        <v>489</v>
      </c>
      <c r="H217" t="s">
        <v>474</v>
      </c>
      <c r="I217" t="s">
        <v>539</v>
      </c>
      <c r="J217">
        <v>507908000</v>
      </c>
      <c r="K217">
        <v>153322274.50980571</v>
      </c>
    </row>
    <row r="218" spans="1:11" x14ac:dyDescent="0.25">
      <c r="A218">
        <v>525</v>
      </c>
      <c r="B218" t="s">
        <v>40</v>
      </c>
      <c r="C218" t="s">
        <v>490</v>
      </c>
      <c r="E218">
        <v>2017</v>
      </c>
      <c r="F218" s="10">
        <v>43100</v>
      </c>
      <c r="G218" t="s">
        <v>489</v>
      </c>
      <c r="H218" t="s">
        <v>474</v>
      </c>
      <c r="I218" t="s">
        <v>539</v>
      </c>
      <c r="J218">
        <v>-24403000</v>
      </c>
      <c r="K218">
        <v>-7366537.7683808655</v>
      </c>
    </row>
    <row r="219" spans="1:11" x14ac:dyDescent="0.25">
      <c r="A219">
        <v>525</v>
      </c>
      <c r="B219" t="s">
        <v>40</v>
      </c>
      <c r="C219" t="s">
        <v>434</v>
      </c>
      <c r="E219">
        <v>2017</v>
      </c>
      <c r="F219" s="10">
        <v>43100</v>
      </c>
      <c r="G219" t="s">
        <v>489</v>
      </c>
      <c r="H219" t="s">
        <v>474</v>
      </c>
      <c r="I219" t="s">
        <v>539</v>
      </c>
      <c r="J219">
        <v>280830000</v>
      </c>
      <c r="K219">
        <v>84774199.954694033</v>
      </c>
    </row>
    <row r="220" spans="1:11" x14ac:dyDescent="0.25">
      <c r="A220">
        <v>525</v>
      </c>
      <c r="B220" t="s">
        <v>40</v>
      </c>
      <c r="C220" t="s">
        <v>491</v>
      </c>
      <c r="E220">
        <v>2017</v>
      </c>
      <c r="F220" s="10">
        <v>43100</v>
      </c>
      <c r="G220" t="s">
        <v>489</v>
      </c>
      <c r="H220" t="s">
        <v>474</v>
      </c>
      <c r="I220" t="s">
        <v>539</v>
      </c>
      <c r="J220">
        <v>228145000</v>
      </c>
      <c r="K220">
        <v>68870170.026933268</v>
      </c>
    </row>
    <row r="221" spans="1:11" x14ac:dyDescent="0.25">
      <c r="A221">
        <v>889</v>
      </c>
      <c r="B221" t="s">
        <v>41</v>
      </c>
      <c r="C221" t="s">
        <v>436</v>
      </c>
      <c r="E221">
        <v>2017</v>
      </c>
      <c r="F221" s="10">
        <v>43100</v>
      </c>
      <c r="G221" t="s">
        <v>489</v>
      </c>
      <c r="H221" t="s">
        <v>474</v>
      </c>
      <c r="I221" t="s">
        <v>539</v>
      </c>
      <c r="J221">
        <v>125713000</v>
      </c>
      <c r="K221">
        <v>37949004.732060142</v>
      </c>
    </row>
    <row r="222" spans="1:11" x14ac:dyDescent="0.25">
      <c r="A222">
        <v>889</v>
      </c>
      <c r="B222" t="s">
        <v>41</v>
      </c>
      <c r="C222" t="s">
        <v>2336</v>
      </c>
      <c r="E222">
        <v>2017</v>
      </c>
      <c r="F222" s="10">
        <v>43100</v>
      </c>
      <c r="G222" t="s">
        <v>489</v>
      </c>
      <c r="H222" t="s">
        <v>474</v>
      </c>
      <c r="I222" t="s">
        <v>539</v>
      </c>
      <c r="J222">
        <v>631810000</v>
      </c>
      <c r="K222">
        <v>190724592.36326331</v>
      </c>
    </row>
    <row r="223" spans="1:11" x14ac:dyDescent="0.25">
      <c r="A223">
        <v>889</v>
      </c>
      <c r="B223" t="s">
        <v>41</v>
      </c>
      <c r="C223" t="s">
        <v>2337</v>
      </c>
      <c r="E223">
        <v>2017</v>
      </c>
      <c r="F223" s="10">
        <v>43100</v>
      </c>
      <c r="G223" t="s">
        <v>489</v>
      </c>
      <c r="H223" t="s">
        <v>474</v>
      </c>
      <c r="I223" t="s">
        <v>539</v>
      </c>
      <c r="J223">
        <v>30253000</v>
      </c>
      <c r="K223">
        <v>9132478.265247155</v>
      </c>
    </row>
    <row r="224" spans="1:11" x14ac:dyDescent="0.25">
      <c r="A224">
        <v>889</v>
      </c>
      <c r="B224" t="s">
        <v>41</v>
      </c>
      <c r="C224" t="s">
        <v>490</v>
      </c>
      <c r="E224">
        <v>2017</v>
      </c>
      <c r="F224" s="10">
        <v>43100</v>
      </c>
      <c r="G224" t="s">
        <v>489</v>
      </c>
      <c r="H224" t="s">
        <v>474</v>
      </c>
      <c r="I224" t="s">
        <v>539</v>
      </c>
      <c r="J224">
        <v>27814000</v>
      </c>
      <c r="K224">
        <v>8396216.9196305946</v>
      </c>
    </row>
    <row r="225" spans="1:11" x14ac:dyDescent="0.25">
      <c r="A225">
        <v>889</v>
      </c>
      <c r="B225" t="s">
        <v>41</v>
      </c>
      <c r="C225" t="s">
        <v>434</v>
      </c>
      <c r="E225">
        <v>2017</v>
      </c>
      <c r="F225" s="10">
        <v>43100</v>
      </c>
      <c r="G225" t="s">
        <v>489</v>
      </c>
      <c r="H225" t="s">
        <v>474</v>
      </c>
      <c r="I225" t="s">
        <v>539</v>
      </c>
      <c r="J225">
        <v>49093000</v>
      </c>
      <c r="K225">
        <v>14819712.27566782</v>
      </c>
    </row>
    <row r="226" spans="1:11" x14ac:dyDescent="0.25">
      <c r="A226">
        <v>889</v>
      </c>
      <c r="B226" t="s">
        <v>41</v>
      </c>
      <c r="C226" t="s">
        <v>491</v>
      </c>
      <c r="E226">
        <v>2017</v>
      </c>
      <c r="F226" s="10">
        <v>43100</v>
      </c>
      <c r="G226" t="s">
        <v>489</v>
      </c>
      <c r="H226" t="s">
        <v>474</v>
      </c>
      <c r="I226" t="s">
        <v>539</v>
      </c>
      <c r="J226">
        <v>43341000</v>
      </c>
      <c r="K226">
        <v>13083355.05550117</v>
      </c>
    </row>
    <row r="227" spans="1:11" x14ac:dyDescent="0.25">
      <c r="A227">
        <v>972</v>
      </c>
      <c r="B227" t="s">
        <v>32</v>
      </c>
      <c r="C227" t="s">
        <v>436</v>
      </c>
      <c r="E227">
        <v>2017</v>
      </c>
      <c r="F227" s="10">
        <v>43100</v>
      </c>
      <c r="G227" t="s">
        <v>489</v>
      </c>
      <c r="H227" t="s">
        <v>474</v>
      </c>
      <c r="I227" t="s">
        <v>539</v>
      </c>
      <c r="J227">
        <v>675138000</v>
      </c>
      <c r="K227">
        <v>203804023.10654923</v>
      </c>
    </row>
    <row r="228" spans="1:11" x14ac:dyDescent="0.25">
      <c r="A228">
        <v>972</v>
      </c>
      <c r="B228" t="s">
        <v>32</v>
      </c>
      <c r="C228" t="s">
        <v>2336</v>
      </c>
      <c r="E228">
        <v>2017</v>
      </c>
      <c r="F228" s="10">
        <v>43100</v>
      </c>
      <c r="G228" t="s">
        <v>489</v>
      </c>
      <c r="H228" t="s">
        <v>474</v>
      </c>
      <c r="I228" t="s">
        <v>539</v>
      </c>
      <c r="J228">
        <v>1851228000</v>
      </c>
      <c r="K228">
        <v>558830511.81757045</v>
      </c>
    </row>
    <row r="229" spans="1:11" x14ac:dyDescent="0.25">
      <c r="A229">
        <v>972</v>
      </c>
      <c r="B229" t="s">
        <v>32</v>
      </c>
      <c r="C229" t="s">
        <v>2337</v>
      </c>
      <c r="E229">
        <v>2017</v>
      </c>
      <c r="F229" s="10">
        <v>43100</v>
      </c>
      <c r="G229" t="s">
        <v>489</v>
      </c>
      <c r="H229" t="s">
        <v>474</v>
      </c>
      <c r="I229" t="s">
        <v>539</v>
      </c>
      <c r="J229">
        <v>145008000</v>
      </c>
      <c r="K229">
        <v>43773589.670014858</v>
      </c>
    </row>
    <row r="230" spans="1:11" x14ac:dyDescent="0.25">
      <c r="A230">
        <v>972</v>
      </c>
      <c r="B230" t="s">
        <v>32</v>
      </c>
      <c r="C230" t="s">
        <v>490</v>
      </c>
      <c r="E230">
        <v>2017</v>
      </c>
      <c r="F230" s="10">
        <v>43100</v>
      </c>
      <c r="G230" t="s">
        <v>489</v>
      </c>
      <c r="H230" t="s">
        <v>474</v>
      </c>
      <c r="I230" t="s">
        <v>539</v>
      </c>
      <c r="J230">
        <v>236689000</v>
      </c>
      <c r="K230">
        <v>71449348.762869269</v>
      </c>
    </row>
    <row r="231" spans="1:11" x14ac:dyDescent="0.25">
      <c r="A231">
        <v>972</v>
      </c>
      <c r="B231" t="s">
        <v>32</v>
      </c>
      <c r="C231" t="s">
        <v>434</v>
      </c>
      <c r="E231">
        <v>2017</v>
      </c>
      <c r="F231" s="10">
        <v>43100</v>
      </c>
      <c r="G231" t="s">
        <v>489</v>
      </c>
      <c r="H231" t="s">
        <v>474</v>
      </c>
      <c r="I231" t="s">
        <v>539</v>
      </c>
      <c r="J231">
        <v>129015000</v>
      </c>
      <c r="K231">
        <v>38945780.034735784</v>
      </c>
    </row>
    <row r="232" spans="1:11" x14ac:dyDescent="0.25">
      <c r="A232">
        <v>972</v>
      </c>
      <c r="B232" t="s">
        <v>32</v>
      </c>
      <c r="C232" t="s">
        <v>491</v>
      </c>
      <c r="E232">
        <v>2017</v>
      </c>
      <c r="F232" s="10">
        <v>43100</v>
      </c>
      <c r="G232" t="s">
        <v>489</v>
      </c>
      <c r="H232" t="s">
        <v>474</v>
      </c>
      <c r="I232" t="s">
        <v>539</v>
      </c>
      <c r="J232">
        <v>164426000</v>
      </c>
      <c r="K232">
        <v>49635304.638929315</v>
      </c>
    </row>
    <row r="233" spans="1:11" x14ac:dyDescent="0.25">
      <c r="A233">
        <v>1612</v>
      </c>
      <c r="B233" t="s">
        <v>2231</v>
      </c>
      <c r="C233" t="s">
        <v>436</v>
      </c>
      <c r="E233">
        <v>2017</v>
      </c>
      <c r="F233" s="10">
        <v>43100</v>
      </c>
      <c r="G233" t="s">
        <v>489</v>
      </c>
      <c r="H233" t="s">
        <v>474</v>
      </c>
      <c r="I233" t="s">
        <v>539</v>
      </c>
      <c r="J233">
        <v>-50553000</v>
      </c>
      <c r="K233">
        <v>-15260442.724458382</v>
      </c>
    </row>
    <row r="234" spans="1:11" x14ac:dyDescent="0.25">
      <c r="A234">
        <v>1612</v>
      </c>
      <c r="B234" t="s">
        <v>2231</v>
      </c>
      <c r="C234" t="s">
        <v>2336</v>
      </c>
      <c r="E234">
        <v>2017</v>
      </c>
      <c r="F234" s="10">
        <v>43100</v>
      </c>
      <c r="G234" t="s">
        <v>489</v>
      </c>
      <c r="H234" t="s">
        <v>474</v>
      </c>
      <c r="I234" t="s">
        <v>539</v>
      </c>
      <c r="J234">
        <v>4234992000</v>
      </c>
      <c r="K234">
        <v>1278417756.7016685</v>
      </c>
    </row>
    <row r="235" spans="1:11" x14ac:dyDescent="0.25">
      <c r="A235">
        <v>1612</v>
      </c>
      <c r="B235" t="s">
        <v>2231</v>
      </c>
      <c r="C235" t="s">
        <v>2337</v>
      </c>
      <c r="E235">
        <v>2017</v>
      </c>
      <c r="F235" s="10">
        <v>43100</v>
      </c>
      <c r="G235" t="s">
        <v>489</v>
      </c>
      <c r="H235" t="s">
        <v>474</v>
      </c>
      <c r="I235" t="s">
        <v>539</v>
      </c>
      <c r="J235">
        <v>-277675000</v>
      </c>
      <c r="K235">
        <v>-83821799.567067847</v>
      </c>
    </row>
    <row r="236" spans="1:11" x14ac:dyDescent="0.25">
      <c r="A236">
        <v>1612</v>
      </c>
      <c r="B236" t="s">
        <v>2231</v>
      </c>
      <c r="C236" t="s">
        <v>490</v>
      </c>
      <c r="E236">
        <v>2017</v>
      </c>
      <c r="F236" s="10">
        <v>43100</v>
      </c>
      <c r="G236" t="s">
        <v>489</v>
      </c>
      <c r="H236" t="s">
        <v>474</v>
      </c>
      <c r="I236" t="s">
        <v>539</v>
      </c>
      <c r="J236">
        <v>-18442000</v>
      </c>
      <c r="K236">
        <v>-5567089.6825996768</v>
      </c>
    </row>
    <row r="237" spans="1:11" x14ac:dyDescent="0.25">
      <c r="A237">
        <v>1612</v>
      </c>
      <c r="B237" t="s">
        <v>2231</v>
      </c>
      <c r="C237" t="s">
        <v>434</v>
      </c>
      <c r="E237">
        <v>2017</v>
      </c>
      <c r="F237" s="10">
        <v>43100</v>
      </c>
      <c r="G237" t="s">
        <v>489</v>
      </c>
      <c r="H237" t="s">
        <v>474</v>
      </c>
      <c r="I237" t="s">
        <v>539</v>
      </c>
      <c r="J237">
        <v>122803000</v>
      </c>
      <c r="K237">
        <v>37070562.536183067</v>
      </c>
    </row>
    <row r="238" spans="1:11" x14ac:dyDescent="0.25">
      <c r="A238">
        <v>1612</v>
      </c>
      <c r="B238" t="s">
        <v>2231</v>
      </c>
      <c r="C238" t="s">
        <v>491</v>
      </c>
      <c r="E238">
        <v>2017</v>
      </c>
      <c r="F238" s="10">
        <v>43100</v>
      </c>
      <c r="G238" t="s">
        <v>489</v>
      </c>
      <c r="H238" t="s">
        <v>474</v>
      </c>
      <c r="I238" t="s">
        <v>539</v>
      </c>
      <c r="J238">
        <v>122761000</v>
      </c>
      <c r="K238">
        <v>37057883.989026077</v>
      </c>
    </row>
    <row r="239" spans="1:11" x14ac:dyDescent="0.25">
      <c r="A239">
        <v>2042</v>
      </c>
      <c r="B239" t="s">
        <v>39</v>
      </c>
      <c r="C239" t="s">
        <v>436</v>
      </c>
      <c r="E239">
        <v>2017</v>
      </c>
      <c r="F239" s="10">
        <v>43100</v>
      </c>
      <c r="G239" t="s">
        <v>489</v>
      </c>
      <c r="H239" t="s">
        <v>474</v>
      </c>
      <c r="I239" t="s">
        <v>539</v>
      </c>
      <c r="J239">
        <v>1383522000</v>
      </c>
      <c r="K239">
        <v>417644021.89836627</v>
      </c>
    </row>
    <row r="240" spans="1:11" x14ac:dyDescent="0.25">
      <c r="A240">
        <v>2042</v>
      </c>
      <c r="B240" t="s">
        <v>39</v>
      </c>
      <c r="C240" t="s">
        <v>2336</v>
      </c>
      <c r="E240">
        <v>2017</v>
      </c>
      <c r="F240" s="10">
        <v>43100</v>
      </c>
      <c r="G240" t="s">
        <v>489</v>
      </c>
      <c r="H240" t="s">
        <v>474</v>
      </c>
      <c r="I240" t="s">
        <v>539</v>
      </c>
      <c r="J240">
        <v>4166955000</v>
      </c>
      <c r="K240">
        <v>1257879415.9178579</v>
      </c>
    </row>
    <row r="241" spans="1:11" x14ac:dyDescent="0.25">
      <c r="A241">
        <v>2042</v>
      </c>
      <c r="B241" t="s">
        <v>39</v>
      </c>
      <c r="C241" t="s">
        <v>2337</v>
      </c>
      <c r="E241">
        <v>2017</v>
      </c>
      <c r="F241" s="10">
        <v>43100</v>
      </c>
      <c r="G241" t="s">
        <v>489</v>
      </c>
      <c r="H241" t="s">
        <v>474</v>
      </c>
      <c r="I241" t="s">
        <v>539</v>
      </c>
      <c r="J241">
        <v>686172000</v>
      </c>
      <c r="K241">
        <v>207134858.5667924</v>
      </c>
    </row>
    <row r="242" spans="1:11" x14ac:dyDescent="0.25">
      <c r="A242">
        <v>2042</v>
      </c>
      <c r="B242" t="s">
        <v>39</v>
      </c>
      <c r="C242" t="s">
        <v>490</v>
      </c>
      <c r="E242">
        <v>2017</v>
      </c>
      <c r="F242" s="10">
        <v>43100</v>
      </c>
      <c r="G242" t="s">
        <v>489</v>
      </c>
      <c r="H242" t="s">
        <v>474</v>
      </c>
      <c r="I242" t="s">
        <v>539</v>
      </c>
      <c r="J242">
        <v>222167000</v>
      </c>
      <c r="K242">
        <v>67065590.148255199</v>
      </c>
    </row>
    <row r="243" spans="1:11" x14ac:dyDescent="0.25">
      <c r="A243">
        <v>2042</v>
      </c>
      <c r="B243" t="s">
        <v>39</v>
      </c>
      <c r="C243" t="s">
        <v>434</v>
      </c>
      <c r="E243">
        <v>2017</v>
      </c>
      <c r="F243" s="10">
        <v>43100</v>
      </c>
      <c r="G243" t="s">
        <v>489</v>
      </c>
      <c r="H243" t="s">
        <v>474</v>
      </c>
      <c r="I243" t="s">
        <v>539</v>
      </c>
      <c r="J243">
        <v>247282000</v>
      </c>
      <c r="K243">
        <v>74647059.477964073</v>
      </c>
    </row>
    <row r="244" spans="1:11" x14ac:dyDescent="0.25">
      <c r="A244">
        <v>2042</v>
      </c>
      <c r="B244" t="s">
        <v>39</v>
      </c>
      <c r="C244" t="s">
        <v>491</v>
      </c>
      <c r="E244">
        <v>2017</v>
      </c>
      <c r="F244" s="10">
        <v>43100</v>
      </c>
      <c r="G244" t="s">
        <v>489</v>
      </c>
      <c r="H244" t="s">
        <v>474</v>
      </c>
      <c r="I244" t="s">
        <v>539</v>
      </c>
      <c r="J244">
        <v>227901000</v>
      </c>
      <c r="K244">
        <v>68796513.705354571</v>
      </c>
    </row>
    <row r="245" spans="1:11" x14ac:dyDescent="0.25">
      <c r="A245">
        <v>2062</v>
      </c>
      <c r="B245" t="s">
        <v>42</v>
      </c>
      <c r="C245" t="s">
        <v>2336</v>
      </c>
      <c r="E245">
        <v>2017</v>
      </c>
      <c r="F245" s="10">
        <v>43100</v>
      </c>
      <c r="G245" t="s">
        <v>489</v>
      </c>
      <c r="H245" t="s">
        <v>474</v>
      </c>
      <c r="I245" t="s">
        <v>539</v>
      </c>
      <c r="J245">
        <v>2071271000</v>
      </c>
      <c r="K245">
        <v>625254929.72388649</v>
      </c>
    </row>
    <row r="246" spans="1:11" x14ac:dyDescent="0.25">
      <c r="A246">
        <v>2062</v>
      </c>
      <c r="B246" t="s">
        <v>42</v>
      </c>
      <c r="C246" t="s">
        <v>2337</v>
      </c>
      <c r="E246">
        <v>2017</v>
      </c>
      <c r="F246" s="10">
        <v>43100</v>
      </c>
      <c r="G246" t="s">
        <v>489</v>
      </c>
      <c r="H246" t="s">
        <v>474</v>
      </c>
      <c r="I246" t="s">
        <v>539</v>
      </c>
      <c r="J246">
        <v>280575000</v>
      </c>
      <c r="K246">
        <v>84697223.061240882</v>
      </c>
    </row>
    <row r="247" spans="1:11" x14ac:dyDescent="0.25">
      <c r="A247">
        <v>2062</v>
      </c>
      <c r="B247" t="s">
        <v>42</v>
      </c>
      <c r="C247" t="s">
        <v>434</v>
      </c>
      <c r="E247">
        <v>2017</v>
      </c>
      <c r="F247" s="10">
        <v>43100</v>
      </c>
      <c r="G247" t="s">
        <v>489</v>
      </c>
      <c r="H247" t="s">
        <v>474</v>
      </c>
      <c r="I247" t="s">
        <v>539</v>
      </c>
      <c r="J247">
        <v>210570000</v>
      </c>
      <c r="K247">
        <v>63564801.782074288</v>
      </c>
    </row>
    <row r="248" spans="1:11" x14ac:dyDescent="0.25">
      <c r="A248">
        <v>2062</v>
      </c>
      <c r="B248" t="s">
        <v>42</v>
      </c>
      <c r="C248" t="s">
        <v>491</v>
      </c>
      <c r="E248">
        <v>2017</v>
      </c>
      <c r="F248" s="10">
        <v>43100</v>
      </c>
      <c r="G248" t="s">
        <v>489</v>
      </c>
      <c r="H248" t="s">
        <v>474</v>
      </c>
      <c r="I248" t="s">
        <v>539</v>
      </c>
      <c r="J248">
        <v>36418000</v>
      </c>
      <c r="K248">
        <v>10993507.865790859</v>
      </c>
    </row>
    <row r="249" spans="1:11" x14ac:dyDescent="0.25">
      <c r="A249">
        <v>8528</v>
      </c>
      <c r="B249" t="s">
        <v>34</v>
      </c>
      <c r="C249" t="s">
        <v>436</v>
      </c>
      <c r="E249">
        <v>2017</v>
      </c>
      <c r="F249" s="10">
        <v>43100</v>
      </c>
      <c r="G249" t="s">
        <v>489</v>
      </c>
      <c r="H249" t="s">
        <v>474</v>
      </c>
      <c r="I249" t="s">
        <v>539</v>
      </c>
      <c r="J249">
        <v>856532000</v>
      </c>
      <c r="K249">
        <v>258561460.796902</v>
      </c>
    </row>
    <row r="250" spans="1:11" x14ac:dyDescent="0.25">
      <c r="A250">
        <v>8528</v>
      </c>
      <c r="B250" t="s">
        <v>34</v>
      </c>
      <c r="C250" t="s">
        <v>2336</v>
      </c>
      <c r="E250">
        <v>2017</v>
      </c>
      <c r="F250" s="10">
        <v>43100</v>
      </c>
      <c r="G250" t="s">
        <v>489</v>
      </c>
      <c r="H250" t="s">
        <v>474</v>
      </c>
      <c r="I250" t="s">
        <v>539</v>
      </c>
      <c r="J250">
        <v>2105051000</v>
      </c>
      <c r="K250">
        <v>635452104.08015037</v>
      </c>
    </row>
    <row r="251" spans="1:11" x14ac:dyDescent="0.25">
      <c r="A251">
        <v>8528</v>
      </c>
      <c r="B251" t="s">
        <v>34</v>
      </c>
      <c r="C251" t="s">
        <v>2337</v>
      </c>
      <c r="E251">
        <v>2017</v>
      </c>
      <c r="F251" s="10">
        <v>43100</v>
      </c>
      <c r="G251" t="s">
        <v>489</v>
      </c>
      <c r="H251" t="s">
        <v>474</v>
      </c>
      <c r="I251" t="s">
        <v>539</v>
      </c>
      <c r="J251">
        <v>254666000</v>
      </c>
      <c r="K251">
        <v>76876068.816230848</v>
      </c>
    </row>
    <row r="252" spans="1:11" x14ac:dyDescent="0.25">
      <c r="A252">
        <v>8528</v>
      </c>
      <c r="B252" t="s">
        <v>34</v>
      </c>
      <c r="C252" t="s">
        <v>490</v>
      </c>
      <c r="E252">
        <v>2017</v>
      </c>
      <c r="F252" s="10">
        <v>43100</v>
      </c>
      <c r="G252" t="s">
        <v>489</v>
      </c>
      <c r="H252" t="s">
        <v>474</v>
      </c>
      <c r="I252" t="s">
        <v>539</v>
      </c>
      <c r="J252">
        <v>368322000</v>
      </c>
      <c r="K252">
        <v>111185424.90372401</v>
      </c>
    </row>
    <row r="253" spans="1:11" x14ac:dyDescent="0.25">
      <c r="A253">
        <v>8528</v>
      </c>
      <c r="B253" t="s">
        <v>34</v>
      </c>
      <c r="C253" t="s">
        <v>434</v>
      </c>
      <c r="E253">
        <v>2017</v>
      </c>
      <c r="F253" s="10">
        <v>43100</v>
      </c>
      <c r="G253" t="s">
        <v>489</v>
      </c>
      <c r="H253" t="s">
        <v>474</v>
      </c>
      <c r="I253" t="s">
        <v>539</v>
      </c>
      <c r="J253">
        <v>185278000</v>
      </c>
      <c r="K253">
        <v>55929901.432203822</v>
      </c>
    </row>
    <row r="254" spans="1:11" x14ac:dyDescent="0.25">
      <c r="A254">
        <v>8528</v>
      </c>
      <c r="B254" t="s">
        <v>34</v>
      </c>
      <c r="C254" t="s">
        <v>491</v>
      </c>
      <c r="E254">
        <v>2017</v>
      </c>
      <c r="F254" s="10">
        <v>43100</v>
      </c>
      <c r="G254" t="s">
        <v>489</v>
      </c>
      <c r="H254" t="s">
        <v>474</v>
      </c>
      <c r="I254" t="s">
        <v>539</v>
      </c>
      <c r="J254">
        <v>48266000</v>
      </c>
      <c r="K254">
        <v>14570065.644743303</v>
      </c>
    </row>
    <row r="255" spans="1:11" x14ac:dyDescent="0.25">
      <c r="A255">
        <v>1560</v>
      </c>
      <c r="B255" t="s">
        <v>47</v>
      </c>
      <c r="C255" t="s">
        <v>436</v>
      </c>
      <c r="E255">
        <v>2014</v>
      </c>
      <c r="F255" s="10">
        <v>41729</v>
      </c>
      <c r="G255" t="s">
        <v>489</v>
      </c>
      <c r="H255" t="s">
        <v>474</v>
      </c>
      <c r="I255" t="s">
        <v>540</v>
      </c>
      <c r="J255">
        <v>8104000</v>
      </c>
      <c r="K255">
        <v>7339110.5584842172</v>
      </c>
    </row>
    <row r="256" spans="1:11" x14ac:dyDescent="0.25">
      <c r="A256">
        <v>1560</v>
      </c>
      <c r="B256" t="s">
        <v>47</v>
      </c>
      <c r="C256" t="s">
        <v>2336</v>
      </c>
      <c r="E256">
        <v>2014</v>
      </c>
      <c r="F256" s="10">
        <v>41729</v>
      </c>
      <c r="G256" t="s">
        <v>489</v>
      </c>
      <c r="H256" t="s">
        <v>474</v>
      </c>
      <c r="I256" t="s">
        <v>540</v>
      </c>
      <c r="J256">
        <v>320162000</v>
      </c>
      <c r="K256">
        <v>289943770.31409478</v>
      </c>
    </row>
    <row r="257" spans="1:11" x14ac:dyDescent="0.25">
      <c r="A257">
        <v>1560</v>
      </c>
      <c r="B257" t="s">
        <v>47</v>
      </c>
      <c r="C257" t="s">
        <v>2337</v>
      </c>
      <c r="E257">
        <v>2014</v>
      </c>
      <c r="F257" s="10">
        <v>41729</v>
      </c>
      <c r="G257" t="s">
        <v>489</v>
      </c>
      <c r="H257" t="s">
        <v>474</v>
      </c>
      <c r="I257" t="s">
        <v>540</v>
      </c>
      <c r="J257">
        <v>-26735000</v>
      </c>
      <c r="K257">
        <v>-24211638.793321267</v>
      </c>
    </row>
    <row r="258" spans="1:11" x14ac:dyDescent="0.25">
      <c r="A258">
        <v>1345</v>
      </c>
      <c r="B258" t="s">
        <v>45</v>
      </c>
      <c r="C258" t="s">
        <v>436</v>
      </c>
      <c r="E258">
        <v>2014</v>
      </c>
      <c r="F258" s="10">
        <v>41820</v>
      </c>
      <c r="G258" t="s">
        <v>489</v>
      </c>
      <c r="H258" t="s">
        <v>474</v>
      </c>
      <c r="I258" t="s">
        <v>540</v>
      </c>
      <c r="J258">
        <v>76360</v>
      </c>
      <c r="K258">
        <v>71487.082988115129</v>
      </c>
    </row>
    <row r="259" spans="1:11" x14ac:dyDescent="0.25">
      <c r="A259">
        <v>1345</v>
      </c>
      <c r="B259" t="s">
        <v>45</v>
      </c>
      <c r="C259" t="s">
        <v>2336</v>
      </c>
      <c r="E259">
        <v>2014</v>
      </c>
      <c r="F259" s="10">
        <v>41820</v>
      </c>
      <c r="G259" t="s">
        <v>489</v>
      </c>
      <c r="H259" t="s">
        <v>474</v>
      </c>
      <c r="I259" t="s">
        <v>540</v>
      </c>
      <c r="J259">
        <v>34831510</v>
      </c>
      <c r="K259">
        <v>32608735.541793637</v>
      </c>
    </row>
    <row r="260" spans="1:11" x14ac:dyDescent="0.25">
      <c r="A260">
        <v>1345</v>
      </c>
      <c r="B260" t="s">
        <v>45</v>
      </c>
      <c r="C260" t="s">
        <v>2337</v>
      </c>
      <c r="E260">
        <v>2014</v>
      </c>
      <c r="F260" s="10">
        <v>41820</v>
      </c>
      <c r="G260" t="s">
        <v>489</v>
      </c>
      <c r="H260" t="s">
        <v>474</v>
      </c>
      <c r="I260" t="s">
        <v>540</v>
      </c>
      <c r="J260">
        <v>-1456130</v>
      </c>
      <c r="K260">
        <v>-1363206.9951739665</v>
      </c>
    </row>
    <row r="261" spans="1:11" x14ac:dyDescent="0.25">
      <c r="A261">
        <v>544</v>
      </c>
      <c r="B261" t="s">
        <v>43</v>
      </c>
      <c r="C261" t="s">
        <v>436</v>
      </c>
      <c r="E261">
        <v>2014</v>
      </c>
      <c r="F261" s="10">
        <v>42004</v>
      </c>
      <c r="G261" t="s">
        <v>489</v>
      </c>
      <c r="H261" t="s">
        <v>474</v>
      </c>
      <c r="I261" t="s">
        <v>540</v>
      </c>
      <c r="J261">
        <v>452000000</v>
      </c>
      <c r="K261">
        <v>390224698.63343656</v>
      </c>
    </row>
    <row r="262" spans="1:11" x14ac:dyDescent="0.25">
      <c r="A262">
        <v>544</v>
      </c>
      <c r="B262" t="s">
        <v>43</v>
      </c>
      <c r="C262" t="s">
        <v>2336</v>
      </c>
      <c r="E262">
        <v>2014</v>
      </c>
      <c r="F262" s="10">
        <v>42004</v>
      </c>
      <c r="G262" t="s">
        <v>489</v>
      </c>
      <c r="H262" t="s">
        <v>474</v>
      </c>
      <c r="I262" t="s">
        <v>540</v>
      </c>
      <c r="J262">
        <v>1927000000</v>
      </c>
      <c r="K262">
        <v>1663634943.0677705</v>
      </c>
    </row>
    <row r="263" spans="1:11" x14ac:dyDescent="0.25">
      <c r="A263">
        <v>544</v>
      </c>
      <c r="B263" t="s">
        <v>43</v>
      </c>
      <c r="C263" t="s">
        <v>2337</v>
      </c>
      <c r="E263">
        <v>2014</v>
      </c>
      <c r="F263" s="10">
        <v>42004</v>
      </c>
      <c r="G263" t="s">
        <v>489</v>
      </c>
      <c r="H263" t="s">
        <v>474</v>
      </c>
      <c r="I263" t="s">
        <v>540</v>
      </c>
      <c r="J263">
        <v>191000000</v>
      </c>
      <c r="K263">
        <v>164895835.04200527</v>
      </c>
    </row>
    <row r="264" spans="1:11" x14ac:dyDescent="0.25">
      <c r="A264">
        <v>1716</v>
      </c>
      <c r="B264" t="s">
        <v>49</v>
      </c>
      <c r="C264" t="s">
        <v>436</v>
      </c>
      <c r="E264">
        <v>2014</v>
      </c>
      <c r="F264" s="10">
        <v>42004</v>
      </c>
      <c r="G264" t="s">
        <v>489</v>
      </c>
      <c r="H264" t="s">
        <v>474</v>
      </c>
      <c r="I264" t="s">
        <v>540</v>
      </c>
      <c r="J264">
        <v>576664000</v>
      </c>
      <c r="K264">
        <v>497850742.50608861</v>
      </c>
    </row>
    <row r="265" spans="1:11" x14ac:dyDescent="0.25">
      <c r="A265">
        <v>1716</v>
      </c>
      <c r="B265" t="s">
        <v>49</v>
      </c>
      <c r="C265" t="s">
        <v>2336</v>
      </c>
      <c r="E265">
        <v>2014</v>
      </c>
      <c r="F265" s="10">
        <v>42004</v>
      </c>
      <c r="G265" t="s">
        <v>489</v>
      </c>
      <c r="H265" t="s">
        <v>474</v>
      </c>
      <c r="I265" t="s">
        <v>540</v>
      </c>
      <c r="J265">
        <v>8238762000</v>
      </c>
      <c r="K265">
        <v>7112761987.9703741</v>
      </c>
    </row>
    <row r="266" spans="1:11" x14ac:dyDescent="0.25">
      <c r="A266">
        <v>1716</v>
      </c>
      <c r="B266" t="s">
        <v>49</v>
      </c>
      <c r="C266" t="s">
        <v>2337</v>
      </c>
      <c r="E266">
        <v>2014</v>
      </c>
      <c r="F266" s="10">
        <v>42004</v>
      </c>
      <c r="G266" t="s">
        <v>489</v>
      </c>
      <c r="H266" t="s">
        <v>474</v>
      </c>
      <c r="I266" t="s">
        <v>540</v>
      </c>
      <c r="J266">
        <v>1334587000</v>
      </c>
      <c r="K266">
        <v>1152187632.4670403</v>
      </c>
    </row>
    <row r="267" spans="1:11" x14ac:dyDescent="0.25">
      <c r="A267">
        <v>1733</v>
      </c>
      <c r="B267" t="s">
        <v>50</v>
      </c>
      <c r="C267" t="s">
        <v>436</v>
      </c>
      <c r="E267">
        <v>2014</v>
      </c>
      <c r="F267" s="10">
        <v>42004</v>
      </c>
      <c r="G267" t="s">
        <v>489</v>
      </c>
      <c r="H267" t="s">
        <v>474</v>
      </c>
      <c r="I267" t="s">
        <v>540</v>
      </c>
      <c r="J267">
        <v>294990000</v>
      </c>
      <c r="K267">
        <v>254673415.597074</v>
      </c>
    </row>
    <row r="268" spans="1:11" x14ac:dyDescent="0.25">
      <c r="A268">
        <v>1733</v>
      </c>
      <c r="B268" t="s">
        <v>50</v>
      </c>
      <c r="C268" t="s">
        <v>2336</v>
      </c>
      <c r="E268">
        <v>2014</v>
      </c>
      <c r="F268" s="10">
        <v>42004</v>
      </c>
      <c r="G268" t="s">
        <v>489</v>
      </c>
      <c r="H268" t="s">
        <v>474</v>
      </c>
      <c r="I268" t="s">
        <v>540</v>
      </c>
      <c r="J268">
        <v>2075311000</v>
      </c>
      <c r="K268">
        <v>1791676127.3133979</v>
      </c>
    </row>
    <row r="269" spans="1:11" x14ac:dyDescent="0.25">
      <c r="A269">
        <v>1733</v>
      </c>
      <c r="B269" t="s">
        <v>50</v>
      </c>
      <c r="C269" t="s">
        <v>2337</v>
      </c>
      <c r="E269">
        <v>2014</v>
      </c>
      <c r="F269" s="10">
        <v>42004</v>
      </c>
      <c r="G269" t="s">
        <v>489</v>
      </c>
      <c r="H269" t="s">
        <v>474</v>
      </c>
      <c r="I269" t="s">
        <v>540</v>
      </c>
      <c r="J269">
        <v>164498000</v>
      </c>
      <c r="K269">
        <v>142015890.43319258</v>
      </c>
    </row>
    <row r="270" spans="1:11" x14ac:dyDescent="0.25">
      <c r="A270">
        <v>1875</v>
      </c>
      <c r="B270" t="s">
        <v>51</v>
      </c>
      <c r="C270" t="s">
        <v>436</v>
      </c>
      <c r="E270">
        <v>2014</v>
      </c>
      <c r="F270" s="10">
        <v>42004</v>
      </c>
      <c r="G270" t="s">
        <v>489</v>
      </c>
      <c r="H270" t="s">
        <v>474</v>
      </c>
      <c r="I270" t="s">
        <v>540</v>
      </c>
      <c r="J270">
        <v>238000000</v>
      </c>
      <c r="K270">
        <v>205472297.06804845</v>
      </c>
    </row>
    <row r="271" spans="1:11" x14ac:dyDescent="0.25">
      <c r="A271">
        <v>1875</v>
      </c>
      <c r="B271" t="s">
        <v>51</v>
      </c>
      <c r="C271" t="s">
        <v>2336</v>
      </c>
      <c r="E271">
        <v>2014</v>
      </c>
      <c r="F271" s="10">
        <v>42004</v>
      </c>
      <c r="G271" t="s">
        <v>489</v>
      </c>
      <c r="H271" t="s">
        <v>474</v>
      </c>
      <c r="I271" t="s">
        <v>540</v>
      </c>
      <c r="J271">
        <v>2902400000</v>
      </c>
      <c r="K271">
        <v>2505726029.4550581</v>
      </c>
    </row>
    <row r="272" spans="1:11" x14ac:dyDescent="0.25">
      <c r="A272">
        <v>1875</v>
      </c>
      <c r="B272" t="s">
        <v>51</v>
      </c>
      <c r="C272" t="s">
        <v>2337</v>
      </c>
      <c r="E272">
        <v>2014</v>
      </c>
      <c r="F272" s="10">
        <v>42004</v>
      </c>
      <c r="G272" t="s">
        <v>489</v>
      </c>
      <c r="H272" t="s">
        <v>474</v>
      </c>
      <c r="I272" t="s">
        <v>540</v>
      </c>
      <c r="J272">
        <v>62200000</v>
      </c>
      <c r="K272">
        <v>53699062.5110614</v>
      </c>
    </row>
    <row r="273" spans="1:11" x14ac:dyDescent="0.25">
      <c r="A273">
        <v>8115</v>
      </c>
      <c r="B273" t="s">
        <v>48</v>
      </c>
      <c r="C273" t="s">
        <v>436</v>
      </c>
      <c r="E273">
        <v>2014</v>
      </c>
      <c r="F273" s="10">
        <v>42004</v>
      </c>
      <c r="G273" t="s">
        <v>489</v>
      </c>
      <c r="H273" t="s">
        <v>474</v>
      </c>
      <c r="I273" t="s">
        <v>540</v>
      </c>
      <c r="J273">
        <v>-552000</v>
      </c>
      <c r="K273">
        <v>-476557.59656118799</v>
      </c>
    </row>
    <row r="274" spans="1:11" x14ac:dyDescent="0.25">
      <c r="A274">
        <v>8115</v>
      </c>
      <c r="B274" t="s">
        <v>48</v>
      </c>
      <c r="C274" t="s">
        <v>2336</v>
      </c>
      <c r="E274">
        <v>2014</v>
      </c>
      <c r="F274" s="10">
        <v>42004</v>
      </c>
      <c r="G274" t="s">
        <v>489</v>
      </c>
      <c r="H274" t="s">
        <v>474</v>
      </c>
      <c r="I274" t="s">
        <v>540</v>
      </c>
      <c r="J274">
        <v>77806000</v>
      </c>
      <c r="K274">
        <v>67172174.561666295</v>
      </c>
    </row>
    <row r="275" spans="1:11" x14ac:dyDescent="0.25">
      <c r="A275">
        <v>8115</v>
      </c>
      <c r="B275" t="s">
        <v>48</v>
      </c>
      <c r="C275" t="s">
        <v>2337</v>
      </c>
      <c r="E275">
        <v>2014</v>
      </c>
      <c r="F275" s="10">
        <v>42004</v>
      </c>
      <c r="G275" t="s">
        <v>489</v>
      </c>
      <c r="H275" t="s">
        <v>474</v>
      </c>
      <c r="I275" t="s">
        <v>540</v>
      </c>
      <c r="J275">
        <v>-3886000</v>
      </c>
      <c r="K275">
        <v>-3354896.4134724215</v>
      </c>
    </row>
    <row r="276" spans="1:11" x14ac:dyDescent="0.25">
      <c r="A276">
        <v>1560</v>
      </c>
      <c r="B276" t="s">
        <v>47</v>
      </c>
      <c r="C276" t="s">
        <v>436</v>
      </c>
      <c r="E276">
        <v>2015</v>
      </c>
      <c r="F276" s="10">
        <v>42094</v>
      </c>
      <c r="G276" t="s">
        <v>489</v>
      </c>
      <c r="H276" t="s">
        <v>474</v>
      </c>
      <c r="I276" t="s">
        <v>540</v>
      </c>
      <c r="J276">
        <v>12050000</v>
      </c>
      <c r="K276">
        <v>9437035.783986643</v>
      </c>
    </row>
    <row r="277" spans="1:11" x14ac:dyDescent="0.25">
      <c r="A277">
        <v>1560</v>
      </c>
      <c r="B277" t="s">
        <v>47</v>
      </c>
      <c r="C277" t="s">
        <v>2336</v>
      </c>
      <c r="E277">
        <v>2015</v>
      </c>
      <c r="F277" s="10">
        <v>42094</v>
      </c>
      <c r="G277" t="s">
        <v>489</v>
      </c>
      <c r="H277" t="s">
        <v>474</v>
      </c>
      <c r="I277" t="s">
        <v>540</v>
      </c>
      <c r="J277">
        <v>318669000</v>
      </c>
      <c r="K277">
        <v>249567697.61387882</v>
      </c>
    </row>
    <row r="278" spans="1:11" x14ac:dyDescent="0.25">
      <c r="A278">
        <v>1560</v>
      </c>
      <c r="B278" t="s">
        <v>47</v>
      </c>
      <c r="C278" t="s">
        <v>2337</v>
      </c>
      <c r="E278">
        <v>2015</v>
      </c>
      <c r="F278" s="10">
        <v>42094</v>
      </c>
      <c r="G278" t="s">
        <v>489</v>
      </c>
      <c r="H278" t="s">
        <v>474</v>
      </c>
      <c r="I278" t="s">
        <v>540</v>
      </c>
      <c r="J278">
        <v>-33509000</v>
      </c>
      <c r="K278">
        <v>-26242791.04444883</v>
      </c>
    </row>
    <row r="279" spans="1:11" x14ac:dyDescent="0.25">
      <c r="A279">
        <v>1345</v>
      </c>
      <c r="B279" t="s">
        <v>45</v>
      </c>
      <c r="C279" t="s">
        <v>436</v>
      </c>
      <c r="E279">
        <v>2015</v>
      </c>
      <c r="F279" s="10">
        <v>42185</v>
      </c>
      <c r="G279" t="s">
        <v>489</v>
      </c>
      <c r="H279" t="s">
        <v>474</v>
      </c>
      <c r="I279" t="s">
        <v>540</v>
      </c>
      <c r="J279">
        <v>2991650</v>
      </c>
      <c r="K279">
        <v>2418784.9681446268</v>
      </c>
    </row>
    <row r="280" spans="1:11" x14ac:dyDescent="0.25">
      <c r="A280">
        <v>1345</v>
      </c>
      <c r="B280" t="s">
        <v>45</v>
      </c>
      <c r="C280" t="s">
        <v>2336</v>
      </c>
      <c r="E280">
        <v>2015</v>
      </c>
      <c r="F280" s="10">
        <v>42185</v>
      </c>
      <c r="G280" t="s">
        <v>489</v>
      </c>
      <c r="H280" t="s">
        <v>474</v>
      </c>
      <c r="I280" t="s">
        <v>540</v>
      </c>
      <c r="J280">
        <v>48699860</v>
      </c>
      <c r="K280">
        <v>39374421.913909644</v>
      </c>
    </row>
    <row r="281" spans="1:11" x14ac:dyDescent="0.25">
      <c r="A281">
        <v>1345</v>
      </c>
      <c r="B281" t="s">
        <v>45</v>
      </c>
      <c r="C281" t="s">
        <v>2337</v>
      </c>
      <c r="E281">
        <v>2015</v>
      </c>
      <c r="F281" s="10">
        <v>42185</v>
      </c>
      <c r="G281" t="s">
        <v>489</v>
      </c>
      <c r="H281" t="s">
        <v>474</v>
      </c>
      <c r="I281" t="s">
        <v>540</v>
      </c>
      <c r="J281">
        <v>272430</v>
      </c>
      <c r="K281">
        <v>220262.92810711169</v>
      </c>
    </row>
    <row r="282" spans="1:11" x14ac:dyDescent="0.25">
      <c r="A282">
        <v>544</v>
      </c>
      <c r="B282" t="s">
        <v>43</v>
      </c>
      <c r="C282" t="s">
        <v>436</v>
      </c>
      <c r="E282">
        <v>2015</v>
      </c>
      <c r="F282" s="10">
        <v>42369</v>
      </c>
      <c r="G282" t="s">
        <v>489</v>
      </c>
      <c r="H282" t="s">
        <v>474</v>
      </c>
      <c r="I282" t="s">
        <v>540</v>
      </c>
      <c r="J282">
        <v>551000000</v>
      </c>
      <c r="K282">
        <v>396846832.24758637</v>
      </c>
    </row>
    <row r="283" spans="1:11" x14ac:dyDescent="0.25">
      <c r="A283">
        <v>544</v>
      </c>
      <c r="B283" t="s">
        <v>43</v>
      </c>
      <c r="C283" t="s">
        <v>2336</v>
      </c>
      <c r="E283">
        <v>2015</v>
      </c>
      <c r="F283" s="10">
        <v>42369</v>
      </c>
      <c r="G283" t="s">
        <v>489</v>
      </c>
      <c r="H283" t="s">
        <v>474</v>
      </c>
      <c r="I283" t="s">
        <v>540</v>
      </c>
      <c r="J283">
        <v>2018000000</v>
      </c>
      <c r="K283">
        <v>1453424514.4748263</v>
      </c>
    </row>
    <row r="284" spans="1:11" x14ac:dyDescent="0.25">
      <c r="A284">
        <v>544</v>
      </c>
      <c r="B284" t="s">
        <v>43</v>
      </c>
      <c r="C284" t="s">
        <v>2337</v>
      </c>
      <c r="E284">
        <v>2015</v>
      </c>
      <c r="F284" s="10">
        <v>42369</v>
      </c>
      <c r="G284" t="s">
        <v>489</v>
      </c>
      <c r="H284" t="s">
        <v>474</v>
      </c>
      <c r="I284" t="s">
        <v>540</v>
      </c>
      <c r="J284">
        <v>260000000</v>
      </c>
      <c r="K284">
        <v>187259848.24749991</v>
      </c>
    </row>
    <row r="285" spans="1:11" x14ac:dyDescent="0.25">
      <c r="A285">
        <v>1716</v>
      </c>
      <c r="B285" t="s">
        <v>49</v>
      </c>
      <c r="C285" t="s">
        <v>436</v>
      </c>
      <c r="E285">
        <v>2015</v>
      </c>
      <c r="F285" s="10">
        <v>42369</v>
      </c>
      <c r="G285" t="s">
        <v>489</v>
      </c>
      <c r="H285" t="s">
        <v>474</v>
      </c>
      <c r="I285" t="s">
        <v>540</v>
      </c>
      <c r="J285">
        <v>645597000</v>
      </c>
      <c r="K285">
        <v>464978447.1116969</v>
      </c>
    </row>
    <row r="286" spans="1:11" x14ac:dyDescent="0.25">
      <c r="A286">
        <v>1716</v>
      </c>
      <c r="B286" t="s">
        <v>49</v>
      </c>
      <c r="C286" t="s">
        <v>2336</v>
      </c>
      <c r="E286">
        <v>2015</v>
      </c>
      <c r="F286" s="10">
        <v>42369</v>
      </c>
      <c r="G286" t="s">
        <v>489</v>
      </c>
      <c r="H286" t="s">
        <v>474</v>
      </c>
      <c r="I286" t="s">
        <v>540</v>
      </c>
      <c r="J286">
        <v>9586954000</v>
      </c>
      <c r="K286">
        <v>6904813658.4452391</v>
      </c>
    </row>
    <row r="287" spans="1:11" x14ac:dyDescent="0.25">
      <c r="A287">
        <v>1716</v>
      </c>
      <c r="B287" t="s">
        <v>49</v>
      </c>
      <c r="C287" t="s">
        <v>2337</v>
      </c>
      <c r="E287">
        <v>2015</v>
      </c>
      <c r="F287" s="10">
        <v>42369</v>
      </c>
      <c r="G287" t="s">
        <v>489</v>
      </c>
      <c r="H287" t="s">
        <v>474</v>
      </c>
      <c r="I287" t="s">
        <v>540</v>
      </c>
      <c r="J287">
        <v>437535000</v>
      </c>
      <c r="K287">
        <v>315125914.24219179</v>
      </c>
    </row>
    <row r="288" spans="1:11" x14ac:dyDescent="0.25">
      <c r="A288">
        <v>1733</v>
      </c>
      <c r="B288" t="s">
        <v>50</v>
      </c>
      <c r="C288" t="s">
        <v>436</v>
      </c>
      <c r="E288">
        <v>2015</v>
      </c>
      <c r="F288" s="10">
        <v>42369</v>
      </c>
      <c r="G288" t="s">
        <v>489</v>
      </c>
      <c r="H288" t="s">
        <v>474</v>
      </c>
      <c r="I288" t="s">
        <v>540</v>
      </c>
      <c r="J288">
        <v>304049000</v>
      </c>
      <c r="K288">
        <v>218985267.69155422</v>
      </c>
    </row>
    <row r="289" spans="1:11" x14ac:dyDescent="0.25">
      <c r="A289">
        <v>1733</v>
      </c>
      <c r="B289" t="s">
        <v>50</v>
      </c>
      <c r="C289" t="s">
        <v>2336</v>
      </c>
      <c r="E289">
        <v>2015</v>
      </c>
      <c r="F289" s="10">
        <v>42369</v>
      </c>
      <c r="G289" t="s">
        <v>489</v>
      </c>
      <c r="H289" t="s">
        <v>474</v>
      </c>
      <c r="I289" t="s">
        <v>540</v>
      </c>
      <c r="J289">
        <v>2373683000</v>
      </c>
      <c r="K289">
        <v>1709598147.5679629</v>
      </c>
    </row>
    <row r="290" spans="1:11" x14ac:dyDescent="0.25">
      <c r="A290">
        <v>1733</v>
      </c>
      <c r="B290" t="s">
        <v>50</v>
      </c>
      <c r="C290" t="s">
        <v>2337</v>
      </c>
      <c r="E290">
        <v>2015</v>
      </c>
      <c r="F290" s="10">
        <v>42369</v>
      </c>
      <c r="G290" t="s">
        <v>489</v>
      </c>
      <c r="H290" t="s">
        <v>474</v>
      </c>
      <c r="I290" t="s">
        <v>540</v>
      </c>
      <c r="J290">
        <v>156378000</v>
      </c>
      <c r="K290">
        <v>112628155.95864439</v>
      </c>
    </row>
    <row r="291" spans="1:11" x14ac:dyDescent="0.25">
      <c r="A291">
        <v>1875</v>
      </c>
      <c r="B291" t="s">
        <v>51</v>
      </c>
      <c r="C291" t="s">
        <v>436</v>
      </c>
      <c r="E291">
        <v>2015</v>
      </c>
      <c r="F291" s="10">
        <v>42369</v>
      </c>
      <c r="G291" t="s">
        <v>489</v>
      </c>
      <c r="H291" t="s">
        <v>474</v>
      </c>
      <c r="I291" t="s">
        <v>540</v>
      </c>
      <c r="J291">
        <v>433600000</v>
      </c>
      <c r="K291">
        <v>312291808.46198446</v>
      </c>
    </row>
    <row r="292" spans="1:11" x14ac:dyDescent="0.25">
      <c r="A292">
        <v>1875</v>
      </c>
      <c r="B292" t="s">
        <v>51</v>
      </c>
      <c r="C292" t="s">
        <v>2336</v>
      </c>
      <c r="E292">
        <v>2015</v>
      </c>
      <c r="F292" s="10">
        <v>42369</v>
      </c>
      <c r="G292" t="s">
        <v>489</v>
      </c>
      <c r="H292" t="s">
        <v>474</v>
      </c>
      <c r="I292" t="s">
        <v>540</v>
      </c>
      <c r="J292">
        <v>6064000000</v>
      </c>
      <c r="K292">
        <v>4367475845.2801514</v>
      </c>
    </row>
    <row r="293" spans="1:11" x14ac:dyDescent="0.25">
      <c r="A293">
        <v>1875</v>
      </c>
      <c r="B293" t="s">
        <v>51</v>
      </c>
      <c r="C293" t="s">
        <v>2337</v>
      </c>
      <c r="E293">
        <v>2015</v>
      </c>
      <c r="F293" s="10">
        <v>42369</v>
      </c>
      <c r="G293" t="s">
        <v>489</v>
      </c>
      <c r="H293" t="s">
        <v>474</v>
      </c>
      <c r="I293" t="s">
        <v>540</v>
      </c>
      <c r="J293">
        <v>188600000</v>
      </c>
      <c r="K293">
        <v>135835412.99799415</v>
      </c>
    </row>
    <row r="294" spans="1:11" x14ac:dyDescent="0.25">
      <c r="A294">
        <v>2019</v>
      </c>
      <c r="B294" t="s">
        <v>393</v>
      </c>
      <c r="C294" t="s">
        <v>2336</v>
      </c>
      <c r="E294">
        <v>2015</v>
      </c>
      <c r="F294" s="10">
        <v>42369</v>
      </c>
      <c r="G294" t="s">
        <v>489</v>
      </c>
      <c r="H294" t="s">
        <v>474</v>
      </c>
      <c r="I294" t="s">
        <v>540</v>
      </c>
      <c r="J294">
        <v>78467000</v>
      </c>
      <c r="K294">
        <v>56514301.970909908</v>
      </c>
    </row>
    <row r="295" spans="1:11" x14ac:dyDescent="0.25">
      <c r="A295">
        <v>8115</v>
      </c>
      <c r="B295" t="s">
        <v>48</v>
      </c>
      <c r="C295" t="s">
        <v>436</v>
      </c>
      <c r="E295">
        <v>2015</v>
      </c>
      <c r="F295" s="10">
        <v>42369</v>
      </c>
      <c r="G295" t="s">
        <v>489</v>
      </c>
      <c r="H295" t="s">
        <v>474</v>
      </c>
      <c r="I295" t="s">
        <v>540</v>
      </c>
      <c r="J295">
        <v>9030000</v>
      </c>
      <c r="K295">
        <v>6503678.5756727858</v>
      </c>
    </row>
    <row r="296" spans="1:11" x14ac:dyDescent="0.25">
      <c r="A296">
        <v>8115</v>
      </c>
      <c r="B296" t="s">
        <v>48</v>
      </c>
      <c r="C296" t="s">
        <v>2336</v>
      </c>
      <c r="E296">
        <v>2015</v>
      </c>
      <c r="F296" s="10">
        <v>42369</v>
      </c>
      <c r="G296" t="s">
        <v>489</v>
      </c>
      <c r="H296" t="s">
        <v>474</v>
      </c>
      <c r="I296" t="s">
        <v>540</v>
      </c>
      <c r="J296">
        <v>104423000</v>
      </c>
      <c r="K296">
        <v>75208596.667494938</v>
      </c>
    </row>
    <row r="297" spans="1:11" x14ac:dyDescent="0.25">
      <c r="A297">
        <v>8115</v>
      </c>
      <c r="B297" t="s">
        <v>48</v>
      </c>
      <c r="C297" t="s">
        <v>2337</v>
      </c>
      <c r="E297">
        <v>2015</v>
      </c>
      <c r="F297" s="10">
        <v>42369</v>
      </c>
      <c r="G297" t="s">
        <v>489</v>
      </c>
      <c r="H297" t="s">
        <v>474</v>
      </c>
      <c r="I297" t="s">
        <v>540</v>
      </c>
      <c r="J297">
        <v>-134000</v>
      </c>
      <c r="K297">
        <v>-96510.844866019179</v>
      </c>
    </row>
    <row r="298" spans="1:11" x14ac:dyDescent="0.25">
      <c r="A298">
        <v>1560</v>
      </c>
      <c r="B298" t="s">
        <v>47</v>
      </c>
      <c r="C298" t="s">
        <v>436</v>
      </c>
      <c r="E298">
        <v>2016</v>
      </c>
      <c r="F298" s="10">
        <v>42460</v>
      </c>
      <c r="G298" t="s">
        <v>489</v>
      </c>
      <c r="H298" t="s">
        <v>474</v>
      </c>
      <c r="I298" t="s">
        <v>540</v>
      </c>
      <c r="J298">
        <v>17077000</v>
      </c>
      <c r="K298">
        <v>13191864.103019675</v>
      </c>
    </row>
    <row r="299" spans="1:11" x14ac:dyDescent="0.25">
      <c r="A299">
        <v>1560</v>
      </c>
      <c r="B299" t="s">
        <v>47</v>
      </c>
      <c r="C299" t="s">
        <v>2336</v>
      </c>
      <c r="E299">
        <v>2016</v>
      </c>
      <c r="F299" s="10">
        <v>42460</v>
      </c>
      <c r="G299" t="s">
        <v>489</v>
      </c>
      <c r="H299" t="s">
        <v>474</v>
      </c>
      <c r="I299" t="s">
        <v>540</v>
      </c>
      <c r="J299">
        <v>330047000</v>
      </c>
      <c r="K299">
        <v>254959019.24280229</v>
      </c>
    </row>
    <row r="300" spans="1:11" x14ac:dyDescent="0.25">
      <c r="A300">
        <v>1560</v>
      </c>
      <c r="B300" t="s">
        <v>47</v>
      </c>
      <c r="C300" t="s">
        <v>2337</v>
      </c>
      <c r="E300">
        <v>2016</v>
      </c>
      <c r="F300" s="10">
        <v>42460</v>
      </c>
      <c r="G300" t="s">
        <v>489</v>
      </c>
      <c r="H300" t="s">
        <v>474</v>
      </c>
      <c r="I300" t="s">
        <v>540</v>
      </c>
      <c r="J300">
        <v>5717000</v>
      </c>
      <c r="K300">
        <v>4416342.8633228019</v>
      </c>
    </row>
    <row r="301" spans="1:11" x14ac:dyDescent="0.25">
      <c r="A301">
        <v>1345</v>
      </c>
      <c r="B301" t="s">
        <v>45</v>
      </c>
      <c r="C301" t="s">
        <v>436</v>
      </c>
      <c r="E301">
        <v>2016</v>
      </c>
      <c r="F301" s="10">
        <v>42551</v>
      </c>
      <c r="G301" t="s">
        <v>489</v>
      </c>
      <c r="H301" t="s">
        <v>474</v>
      </c>
      <c r="I301" t="s">
        <v>540</v>
      </c>
      <c r="J301">
        <v>2874929</v>
      </c>
      <c r="K301">
        <v>2218956.6092579472</v>
      </c>
    </row>
    <row r="302" spans="1:11" x14ac:dyDescent="0.25">
      <c r="A302">
        <v>1345</v>
      </c>
      <c r="B302" t="s">
        <v>45</v>
      </c>
      <c r="C302" t="s">
        <v>2336</v>
      </c>
      <c r="E302">
        <v>2016</v>
      </c>
      <c r="F302" s="10">
        <v>42551</v>
      </c>
      <c r="G302" t="s">
        <v>489</v>
      </c>
      <c r="H302" t="s">
        <v>474</v>
      </c>
      <c r="I302" t="s">
        <v>540</v>
      </c>
      <c r="J302">
        <v>50667691</v>
      </c>
      <c r="K302">
        <v>39106846.750055186</v>
      </c>
    </row>
    <row r="303" spans="1:11" x14ac:dyDescent="0.25">
      <c r="A303">
        <v>1345</v>
      </c>
      <c r="B303" t="s">
        <v>45</v>
      </c>
      <c r="C303" t="s">
        <v>2337</v>
      </c>
      <c r="E303">
        <v>2016</v>
      </c>
      <c r="F303" s="10">
        <v>42551</v>
      </c>
      <c r="G303" t="s">
        <v>489</v>
      </c>
      <c r="H303" t="s">
        <v>474</v>
      </c>
      <c r="I303" t="s">
        <v>540</v>
      </c>
      <c r="J303">
        <v>158969</v>
      </c>
      <c r="K303">
        <v>122697.0520722865</v>
      </c>
    </row>
    <row r="304" spans="1:11" x14ac:dyDescent="0.25">
      <c r="A304">
        <v>544</v>
      </c>
      <c r="B304" t="s">
        <v>43</v>
      </c>
      <c r="C304" t="s">
        <v>436</v>
      </c>
      <c r="E304">
        <v>2016</v>
      </c>
      <c r="F304" s="10">
        <v>42735</v>
      </c>
      <c r="G304" t="s">
        <v>489</v>
      </c>
      <c r="H304" t="s">
        <v>474</v>
      </c>
      <c r="I304" t="s">
        <v>540</v>
      </c>
      <c r="J304">
        <v>570000000</v>
      </c>
      <c r="K304">
        <v>423482632.01142365</v>
      </c>
    </row>
    <row r="305" spans="1:11" x14ac:dyDescent="0.25">
      <c r="A305">
        <v>544</v>
      </c>
      <c r="B305" t="s">
        <v>43</v>
      </c>
      <c r="C305" t="s">
        <v>2336</v>
      </c>
      <c r="E305">
        <v>2016</v>
      </c>
      <c r="F305" s="10">
        <v>42735</v>
      </c>
      <c r="G305" t="s">
        <v>489</v>
      </c>
      <c r="H305" t="s">
        <v>474</v>
      </c>
      <c r="I305" t="s">
        <v>540</v>
      </c>
      <c r="J305">
        <v>1946000000</v>
      </c>
      <c r="K305">
        <v>1445784564.7267199</v>
      </c>
    </row>
    <row r="306" spans="1:11" x14ac:dyDescent="0.25">
      <c r="A306">
        <v>544</v>
      </c>
      <c r="B306" t="s">
        <v>43</v>
      </c>
      <c r="C306" t="s">
        <v>2337</v>
      </c>
      <c r="E306">
        <v>2016</v>
      </c>
      <c r="F306" s="10">
        <v>42735</v>
      </c>
      <c r="G306" t="s">
        <v>489</v>
      </c>
      <c r="H306" t="s">
        <v>474</v>
      </c>
      <c r="I306" t="s">
        <v>540</v>
      </c>
      <c r="J306">
        <v>309000000</v>
      </c>
      <c r="K306">
        <v>229572163.66935071</v>
      </c>
    </row>
    <row r="307" spans="1:11" x14ac:dyDescent="0.25">
      <c r="A307">
        <v>1716</v>
      </c>
      <c r="B307" t="s">
        <v>49</v>
      </c>
      <c r="C307" t="s">
        <v>436</v>
      </c>
      <c r="E307">
        <v>2016</v>
      </c>
      <c r="F307" s="10">
        <v>42735</v>
      </c>
      <c r="G307" t="s">
        <v>489</v>
      </c>
      <c r="H307" t="s">
        <v>474</v>
      </c>
      <c r="I307" t="s">
        <v>540</v>
      </c>
      <c r="J307">
        <v>455200000</v>
      </c>
      <c r="K307">
        <v>338191744.02035093</v>
      </c>
    </row>
    <row r="308" spans="1:11" x14ac:dyDescent="0.25">
      <c r="A308">
        <v>1716</v>
      </c>
      <c r="B308" t="s">
        <v>49</v>
      </c>
      <c r="C308" t="s">
        <v>2336</v>
      </c>
      <c r="E308">
        <v>2016</v>
      </c>
      <c r="F308" s="10">
        <v>42735</v>
      </c>
      <c r="G308" t="s">
        <v>489</v>
      </c>
      <c r="H308" t="s">
        <v>474</v>
      </c>
      <c r="I308" t="s">
        <v>540</v>
      </c>
      <c r="J308">
        <v>8470833000</v>
      </c>
      <c r="K308">
        <v>6293422200.2968836</v>
      </c>
    </row>
    <row r="309" spans="1:11" x14ac:dyDescent="0.25">
      <c r="A309">
        <v>1716</v>
      </c>
      <c r="B309" t="s">
        <v>49</v>
      </c>
      <c r="C309" t="s">
        <v>2337</v>
      </c>
      <c r="E309">
        <v>2016</v>
      </c>
      <c r="F309" s="10">
        <v>42735</v>
      </c>
      <c r="G309" t="s">
        <v>489</v>
      </c>
      <c r="H309" t="s">
        <v>474</v>
      </c>
      <c r="I309" t="s">
        <v>540</v>
      </c>
      <c r="J309">
        <v>256565000</v>
      </c>
      <c r="K309">
        <v>190615476.28422967</v>
      </c>
    </row>
    <row r="310" spans="1:11" x14ac:dyDescent="0.25">
      <c r="A310">
        <v>1733</v>
      </c>
      <c r="B310" t="s">
        <v>50</v>
      </c>
      <c r="C310" t="s">
        <v>436</v>
      </c>
      <c r="E310">
        <v>2016</v>
      </c>
      <c r="F310" s="10">
        <v>42735</v>
      </c>
      <c r="G310" t="s">
        <v>489</v>
      </c>
      <c r="H310" t="s">
        <v>474</v>
      </c>
      <c r="I310" t="s">
        <v>540</v>
      </c>
      <c r="J310">
        <v>342460000</v>
      </c>
      <c r="K310">
        <v>254431337.12040725</v>
      </c>
    </row>
    <row r="311" spans="1:11" x14ac:dyDescent="0.25">
      <c r="A311">
        <v>1733</v>
      </c>
      <c r="B311" t="s">
        <v>50</v>
      </c>
      <c r="C311" t="s">
        <v>2336</v>
      </c>
      <c r="E311">
        <v>2016</v>
      </c>
      <c r="F311" s="10">
        <v>42735</v>
      </c>
      <c r="G311" t="s">
        <v>489</v>
      </c>
      <c r="H311" t="s">
        <v>474</v>
      </c>
      <c r="I311" t="s">
        <v>540</v>
      </c>
      <c r="J311">
        <v>4300100000</v>
      </c>
      <c r="K311">
        <v>3194767834.9338994</v>
      </c>
    </row>
    <row r="312" spans="1:11" x14ac:dyDescent="0.25">
      <c r="A312">
        <v>1733</v>
      </c>
      <c r="B312" t="s">
        <v>50</v>
      </c>
      <c r="C312" t="s">
        <v>2337</v>
      </c>
      <c r="E312">
        <v>2016</v>
      </c>
      <c r="F312" s="10">
        <v>42735</v>
      </c>
      <c r="G312" t="s">
        <v>489</v>
      </c>
      <c r="H312" t="s">
        <v>474</v>
      </c>
      <c r="I312" t="s">
        <v>540</v>
      </c>
      <c r="J312">
        <v>130549000</v>
      </c>
      <c r="K312">
        <v>96991638.818349719</v>
      </c>
    </row>
    <row r="313" spans="1:11" x14ac:dyDescent="0.25">
      <c r="A313">
        <v>1875</v>
      </c>
      <c r="B313" t="s">
        <v>51</v>
      </c>
      <c r="C313" t="s">
        <v>436</v>
      </c>
      <c r="E313">
        <v>2016</v>
      </c>
      <c r="F313" s="10">
        <v>42735</v>
      </c>
      <c r="G313" t="s">
        <v>489</v>
      </c>
      <c r="H313" t="s">
        <v>474</v>
      </c>
      <c r="I313" t="s">
        <v>540</v>
      </c>
      <c r="J313">
        <v>493300000</v>
      </c>
      <c r="K313">
        <v>366498214.6863777</v>
      </c>
    </row>
    <row r="314" spans="1:11" x14ac:dyDescent="0.25">
      <c r="A314">
        <v>1875</v>
      </c>
      <c r="B314" t="s">
        <v>51</v>
      </c>
      <c r="C314" t="s">
        <v>2336</v>
      </c>
      <c r="E314">
        <v>2016</v>
      </c>
      <c r="F314" s="10">
        <v>42735</v>
      </c>
      <c r="G314" t="s">
        <v>489</v>
      </c>
      <c r="H314" t="s">
        <v>474</v>
      </c>
      <c r="I314" t="s">
        <v>540</v>
      </c>
      <c r="J314">
        <v>6379600000</v>
      </c>
      <c r="K314">
        <v>4739736489.7896109</v>
      </c>
    </row>
    <row r="315" spans="1:11" x14ac:dyDescent="0.25">
      <c r="A315">
        <v>1875</v>
      </c>
      <c r="B315" t="s">
        <v>51</v>
      </c>
      <c r="C315" t="s">
        <v>2337</v>
      </c>
      <c r="E315">
        <v>2016</v>
      </c>
      <c r="F315" s="10">
        <v>42735</v>
      </c>
      <c r="G315" t="s">
        <v>489</v>
      </c>
      <c r="H315" t="s">
        <v>474</v>
      </c>
      <c r="I315" t="s">
        <v>540</v>
      </c>
      <c r="J315">
        <v>198700000</v>
      </c>
      <c r="K315">
        <v>147624559.61521029</v>
      </c>
    </row>
    <row r="316" spans="1:11" x14ac:dyDescent="0.25">
      <c r="A316">
        <v>2019</v>
      </c>
      <c r="B316" t="s">
        <v>393</v>
      </c>
      <c r="C316" t="s">
        <v>2336</v>
      </c>
      <c r="E316">
        <v>2016</v>
      </c>
      <c r="F316" s="10">
        <v>42735</v>
      </c>
      <c r="G316" t="s">
        <v>489</v>
      </c>
      <c r="H316" t="s">
        <v>474</v>
      </c>
      <c r="I316" t="s">
        <v>540</v>
      </c>
      <c r="J316">
        <v>181655000</v>
      </c>
      <c r="K316">
        <v>134960943.01409677</v>
      </c>
    </row>
    <row r="317" spans="1:11" x14ac:dyDescent="0.25">
      <c r="A317">
        <v>8115</v>
      </c>
      <c r="B317" t="s">
        <v>48</v>
      </c>
      <c r="C317" t="s">
        <v>436</v>
      </c>
      <c r="E317">
        <v>2016</v>
      </c>
      <c r="F317" s="10">
        <v>42735</v>
      </c>
      <c r="G317" t="s">
        <v>489</v>
      </c>
      <c r="H317" t="s">
        <v>474</v>
      </c>
      <c r="I317" t="s">
        <v>540</v>
      </c>
      <c r="J317">
        <v>13269000</v>
      </c>
      <c r="K317">
        <v>9858229.9020343516</v>
      </c>
    </row>
    <row r="318" spans="1:11" x14ac:dyDescent="0.25">
      <c r="A318">
        <v>8115</v>
      </c>
      <c r="B318" t="s">
        <v>48</v>
      </c>
      <c r="C318" t="s">
        <v>2336</v>
      </c>
      <c r="E318">
        <v>2016</v>
      </c>
      <c r="F318" s="10">
        <v>42735</v>
      </c>
      <c r="G318" t="s">
        <v>489</v>
      </c>
      <c r="H318" t="s">
        <v>474</v>
      </c>
      <c r="I318" t="s">
        <v>540</v>
      </c>
      <c r="J318">
        <v>115074000</v>
      </c>
      <c r="K318">
        <v>85494456.835232571</v>
      </c>
    </row>
    <row r="319" spans="1:11" x14ac:dyDescent="0.25">
      <c r="A319">
        <v>8115</v>
      </c>
      <c r="B319" t="s">
        <v>48</v>
      </c>
      <c r="C319" t="s">
        <v>2337</v>
      </c>
      <c r="E319">
        <v>2016</v>
      </c>
      <c r="F319" s="10">
        <v>42735</v>
      </c>
      <c r="G319" t="s">
        <v>489</v>
      </c>
      <c r="H319" t="s">
        <v>474</v>
      </c>
      <c r="I319" t="s">
        <v>540</v>
      </c>
      <c r="J319">
        <v>1321000</v>
      </c>
      <c r="K319">
        <v>981439.57348612393</v>
      </c>
    </row>
    <row r="320" spans="1:11" x14ac:dyDescent="0.25">
      <c r="A320">
        <v>9957</v>
      </c>
      <c r="B320" t="s">
        <v>2234</v>
      </c>
      <c r="C320" t="s">
        <v>436</v>
      </c>
      <c r="E320">
        <v>2016</v>
      </c>
      <c r="F320" s="10">
        <v>42735</v>
      </c>
      <c r="G320" t="s">
        <v>489</v>
      </c>
      <c r="H320" t="s">
        <v>474</v>
      </c>
      <c r="I320" t="s">
        <v>540</v>
      </c>
      <c r="J320">
        <v>19575000</v>
      </c>
      <c r="K320">
        <v>14543285.125655469</v>
      </c>
    </row>
    <row r="321" spans="1:11" x14ac:dyDescent="0.25">
      <c r="A321">
        <v>9957</v>
      </c>
      <c r="B321" t="s">
        <v>2234</v>
      </c>
      <c r="C321" t="s">
        <v>2336</v>
      </c>
      <c r="E321">
        <v>2016</v>
      </c>
      <c r="F321" s="10">
        <v>42735</v>
      </c>
      <c r="G321" t="s">
        <v>489</v>
      </c>
      <c r="H321" t="s">
        <v>474</v>
      </c>
      <c r="I321" t="s">
        <v>540</v>
      </c>
      <c r="J321">
        <v>1589868000</v>
      </c>
      <c r="K321">
        <v>1181195588.0539265</v>
      </c>
    </row>
    <row r="322" spans="1:11" x14ac:dyDescent="0.25">
      <c r="A322">
        <v>9957</v>
      </c>
      <c r="B322" t="s">
        <v>2234</v>
      </c>
      <c r="C322" t="s">
        <v>2337</v>
      </c>
      <c r="E322">
        <v>2016</v>
      </c>
      <c r="F322" s="10">
        <v>42735</v>
      </c>
      <c r="G322" t="s">
        <v>489</v>
      </c>
      <c r="H322" t="s">
        <v>474</v>
      </c>
      <c r="I322" t="s">
        <v>540</v>
      </c>
      <c r="J322">
        <v>25002000</v>
      </c>
      <c r="K322">
        <v>18575285.553595815</v>
      </c>
    </row>
    <row r="323" spans="1:11" x14ac:dyDescent="0.25">
      <c r="A323">
        <v>9957</v>
      </c>
      <c r="B323" t="s">
        <v>2234</v>
      </c>
      <c r="C323" t="s">
        <v>490</v>
      </c>
      <c r="E323">
        <v>2016</v>
      </c>
      <c r="F323" s="10">
        <v>42735</v>
      </c>
      <c r="G323" t="s">
        <v>489</v>
      </c>
      <c r="H323" t="s">
        <v>474</v>
      </c>
      <c r="I323" t="s">
        <v>540</v>
      </c>
      <c r="J323">
        <v>-1504000</v>
      </c>
      <c r="K323">
        <v>-1117399.7869213703</v>
      </c>
    </row>
    <row r="324" spans="1:11" x14ac:dyDescent="0.25">
      <c r="A324">
        <v>9957</v>
      </c>
      <c r="B324" t="s">
        <v>2234</v>
      </c>
      <c r="C324" t="s">
        <v>434</v>
      </c>
      <c r="E324">
        <v>2016</v>
      </c>
      <c r="F324" s="10">
        <v>42735</v>
      </c>
      <c r="G324" t="s">
        <v>489</v>
      </c>
      <c r="H324" t="s">
        <v>474</v>
      </c>
      <c r="I324" t="s">
        <v>540</v>
      </c>
      <c r="J324">
        <v>10250000</v>
      </c>
      <c r="K324">
        <v>7615257.8563457755</v>
      </c>
    </row>
    <row r="325" spans="1:11" x14ac:dyDescent="0.25">
      <c r="A325">
        <v>9957</v>
      </c>
      <c r="B325" t="s">
        <v>2234</v>
      </c>
      <c r="C325" t="s">
        <v>491</v>
      </c>
      <c r="E325">
        <v>2016</v>
      </c>
      <c r="F325" s="10">
        <v>42735</v>
      </c>
      <c r="G325" t="s">
        <v>489</v>
      </c>
      <c r="H325" t="s">
        <v>474</v>
      </c>
      <c r="I325" t="s">
        <v>540</v>
      </c>
      <c r="J325">
        <v>9325000</v>
      </c>
      <c r="K325">
        <v>6928027.2693096939</v>
      </c>
    </row>
    <row r="326" spans="1:11" x14ac:dyDescent="0.25">
      <c r="A326">
        <v>1345</v>
      </c>
      <c r="B326" t="s">
        <v>45</v>
      </c>
      <c r="C326" t="s">
        <v>436</v>
      </c>
      <c r="E326">
        <v>2017</v>
      </c>
      <c r="F326" s="10">
        <v>42916</v>
      </c>
      <c r="G326" t="s">
        <v>489</v>
      </c>
      <c r="H326" t="s">
        <v>474</v>
      </c>
      <c r="I326" t="s">
        <v>540</v>
      </c>
      <c r="J326">
        <v>793900</v>
      </c>
      <c r="K326">
        <v>612782.36693460622</v>
      </c>
    </row>
    <row r="327" spans="1:11" x14ac:dyDescent="0.25">
      <c r="A327">
        <v>1345</v>
      </c>
      <c r="B327" t="s">
        <v>45</v>
      </c>
      <c r="C327" t="s">
        <v>2336</v>
      </c>
      <c r="E327">
        <v>2017</v>
      </c>
      <c r="F327" s="10">
        <v>42916</v>
      </c>
      <c r="G327" t="s">
        <v>489</v>
      </c>
      <c r="H327" t="s">
        <v>474</v>
      </c>
      <c r="I327" t="s">
        <v>540</v>
      </c>
      <c r="J327">
        <v>82764508</v>
      </c>
      <c r="K327">
        <v>63882895.969792351</v>
      </c>
    </row>
    <row r="328" spans="1:11" x14ac:dyDescent="0.25">
      <c r="A328">
        <v>1345</v>
      </c>
      <c r="B328" t="s">
        <v>45</v>
      </c>
      <c r="C328" t="s">
        <v>2337</v>
      </c>
      <c r="E328">
        <v>2017</v>
      </c>
      <c r="F328" s="10">
        <v>42916</v>
      </c>
      <c r="G328" t="s">
        <v>489</v>
      </c>
      <c r="H328" t="s">
        <v>474</v>
      </c>
      <c r="I328" t="s">
        <v>540</v>
      </c>
      <c r="J328">
        <v>-5130986</v>
      </c>
      <c r="K328">
        <v>-3960420.3876915574</v>
      </c>
    </row>
    <row r="329" spans="1:11" x14ac:dyDescent="0.25">
      <c r="A329">
        <v>544</v>
      </c>
      <c r="B329" t="s">
        <v>43</v>
      </c>
      <c r="C329" t="s">
        <v>436</v>
      </c>
      <c r="E329">
        <v>2017</v>
      </c>
      <c r="F329" s="10">
        <v>43100</v>
      </c>
      <c r="G329" t="s">
        <v>489</v>
      </c>
      <c r="H329" t="s">
        <v>474</v>
      </c>
      <c r="I329" t="s">
        <v>540</v>
      </c>
      <c r="J329">
        <v>611000000</v>
      </c>
      <c r="K329">
        <v>487248211.89475757</v>
      </c>
    </row>
    <row r="330" spans="1:11" x14ac:dyDescent="0.25">
      <c r="A330">
        <v>544</v>
      </c>
      <c r="B330" t="s">
        <v>43</v>
      </c>
      <c r="C330" t="s">
        <v>2336</v>
      </c>
      <c r="E330">
        <v>2017</v>
      </c>
      <c r="F330" s="10">
        <v>43100</v>
      </c>
      <c r="G330" t="s">
        <v>489</v>
      </c>
      <c r="H330" t="s">
        <v>474</v>
      </c>
      <c r="I330" t="s">
        <v>540</v>
      </c>
      <c r="J330">
        <v>2047000000</v>
      </c>
      <c r="K330">
        <v>1632401128.884728</v>
      </c>
    </row>
    <row r="331" spans="1:11" x14ac:dyDescent="0.25">
      <c r="A331">
        <v>544</v>
      </c>
      <c r="B331" t="s">
        <v>43</v>
      </c>
      <c r="C331" t="s">
        <v>2337</v>
      </c>
      <c r="E331">
        <v>2017</v>
      </c>
      <c r="F331" s="10">
        <v>43100</v>
      </c>
      <c r="G331" t="s">
        <v>489</v>
      </c>
      <c r="H331" t="s">
        <v>474</v>
      </c>
      <c r="I331" t="s">
        <v>540</v>
      </c>
      <c r="J331">
        <v>256000000</v>
      </c>
      <c r="K331">
        <v>204149823.64166602</v>
      </c>
    </row>
    <row r="332" spans="1:11" x14ac:dyDescent="0.25">
      <c r="A332">
        <v>544</v>
      </c>
      <c r="B332" t="s">
        <v>43</v>
      </c>
      <c r="C332" t="s">
        <v>490</v>
      </c>
      <c r="E332">
        <v>2017</v>
      </c>
      <c r="F332" s="10">
        <v>43100</v>
      </c>
      <c r="G332" t="s">
        <v>489</v>
      </c>
      <c r="H332" t="s">
        <v>474</v>
      </c>
      <c r="I332" t="s">
        <v>540</v>
      </c>
      <c r="J332">
        <v>105000000</v>
      </c>
      <c r="K332">
        <v>83733326.103027076</v>
      </c>
    </row>
    <row r="333" spans="1:11" x14ac:dyDescent="0.25">
      <c r="A333">
        <v>544</v>
      </c>
      <c r="B333" t="s">
        <v>43</v>
      </c>
      <c r="C333" t="s">
        <v>434</v>
      </c>
      <c r="E333">
        <v>2017</v>
      </c>
      <c r="F333" s="10">
        <v>43100</v>
      </c>
      <c r="G333" t="s">
        <v>489</v>
      </c>
      <c r="H333" t="s">
        <v>474</v>
      </c>
      <c r="I333" t="s">
        <v>540</v>
      </c>
      <c r="J333">
        <v>236000000</v>
      </c>
      <c r="K333">
        <v>188200618.66966087</v>
      </c>
    </row>
    <row r="334" spans="1:11" x14ac:dyDescent="0.25">
      <c r="A334">
        <v>544</v>
      </c>
      <c r="B334" t="s">
        <v>43</v>
      </c>
      <c r="C334" t="s">
        <v>491</v>
      </c>
      <c r="E334">
        <v>2017</v>
      </c>
      <c r="F334" s="10">
        <v>43100</v>
      </c>
      <c r="G334" t="s">
        <v>489</v>
      </c>
      <c r="H334" t="s">
        <v>474</v>
      </c>
      <c r="I334" t="s">
        <v>540</v>
      </c>
      <c r="J334">
        <v>14000000</v>
      </c>
      <c r="K334">
        <v>11164443.48040361</v>
      </c>
    </row>
    <row r="335" spans="1:11" x14ac:dyDescent="0.25">
      <c r="A335">
        <v>1716</v>
      </c>
      <c r="B335" t="s">
        <v>49</v>
      </c>
      <c r="C335" t="s">
        <v>436</v>
      </c>
      <c r="E335">
        <v>2017</v>
      </c>
      <c r="F335" s="10">
        <v>43100</v>
      </c>
      <c r="G335" t="s">
        <v>489</v>
      </c>
      <c r="H335" t="s">
        <v>474</v>
      </c>
      <c r="I335" t="s">
        <v>540</v>
      </c>
      <c r="J335">
        <v>818900000</v>
      </c>
      <c r="K335">
        <v>653040197.57875121</v>
      </c>
    </row>
    <row r="336" spans="1:11" x14ac:dyDescent="0.25">
      <c r="A336">
        <v>1716</v>
      </c>
      <c r="B336" t="s">
        <v>49</v>
      </c>
      <c r="C336" t="s">
        <v>2336</v>
      </c>
      <c r="E336">
        <v>2017</v>
      </c>
      <c r="F336" s="10">
        <v>43100</v>
      </c>
      <c r="G336" t="s">
        <v>489</v>
      </c>
      <c r="H336" t="s">
        <v>474</v>
      </c>
      <c r="I336" t="s">
        <v>540</v>
      </c>
      <c r="J336">
        <v>9334718000</v>
      </c>
      <c r="K336">
        <v>7444066536.893302</v>
      </c>
    </row>
    <row r="337" spans="1:11" x14ac:dyDescent="0.25">
      <c r="A337">
        <v>1716</v>
      </c>
      <c r="B337" t="s">
        <v>49</v>
      </c>
      <c r="C337" t="s">
        <v>2337</v>
      </c>
      <c r="E337">
        <v>2017</v>
      </c>
      <c r="F337" s="10">
        <v>43100</v>
      </c>
      <c r="G337" t="s">
        <v>489</v>
      </c>
      <c r="H337" t="s">
        <v>474</v>
      </c>
      <c r="I337" t="s">
        <v>540</v>
      </c>
      <c r="J337">
        <v>383200000</v>
      </c>
      <c r="K337">
        <v>305586767.26361883</v>
      </c>
    </row>
    <row r="338" spans="1:11" x14ac:dyDescent="0.25">
      <c r="A338">
        <v>1716</v>
      </c>
      <c r="B338" t="s">
        <v>49</v>
      </c>
      <c r="C338" t="s">
        <v>490</v>
      </c>
      <c r="E338">
        <v>2017</v>
      </c>
      <c r="F338" s="10">
        <v>43100</v>
      </c>
      <c r="G338" t="s">
        <v>489</v>
      </c>
      <c r="H338" t="s">
        <v>474</v>
      </c>
      <c r="I338" t="s">
        <v>540</v>
      </c>
      <c r="J338">
        <v>117844000</v>
      </c>
      <c r="K338">
        <v>93975905.536048785</v>
      </c>
    </row>
    <row r="339" spans="1:11" x14ac:dyDescent="0.25">
      <c r="A339">
        <v>1716</v>
      </c>
      <c r="B339" t="s">
        <v>49</v>
      </c>
      <c r="C339" t="s">
        <v>434</v>
      </c>
      <c r="E339">
        <v>2017</v>
      </c>
      <c r="F339" s="10">
        <v>43100</v>
      </c>
      <c r="G339" t="s">
        <v>489</v>
      </c>
      <c r="H339" t="s">
        <v>474</v>
      </c>
      <c r="I339" t="s">
        <v>540</v>
      </c>
      <c r="J339">
        <v>215600000</v>
      </c>
      <c r="K339">
        <v>171932429.59821561</v>
      </c>
    </row>
    <row r="340" spans="1:11" x14ac:dyDescent="0.25">
      <c r="A340">
        <v>1716</v>
      </c>
      <c r="B340" t="s">
        <v>49</v>
      </c>
      <c r="C340" t="s">
        <v>491</v>
      </c>
      <c r="E340">
        <v>2017</v>
      </c>
      <c r="F340" s="10">
        <v>43100</v>
      </c>
      <c r="G340" t="s">
        <v>489</v>
      </c>
      <c r="H340" t="s">
        <v>474</v>
      </c>
      <c r="I340" t="s">
        <v>540</v>
      </c>
      <c r="J340">
        <v>102382000</v>
      </c>
      <c r="K340">
        <v>81645575.172191605</v>
      </c>
    </row>
    <row r="341" spans="1:11" x14ac:dyDescent="0.25">
      <c r="A341">
        <v>1733</v>
      </c>
      <c r="B341" t="s">
        <v>50</v>
      </c>
      <c r="C341" t="s">
        <v>436</v>
      </c>
      <c r="E341">
        <v>2017</v>
      </c>
      <c r="F341" s="10">
        <v>43100</v>
      </c>
      <c r="G341" t="s">
        <v>489</v>
      </c>
      <c r="H341" t="s">
        <v>474</v>
      </c>
      <c r="I341" t="s">
        <v>540</v>
      </c>
      <c r="J341">
        <v>424100000</v>
      </c>
      <c r="K341">
        <v>338202891.43136936</v>
      </c>
    </row>
    <row r="342" spans="1:11" x14ac:dyDescent="0.25">
      <c r="A342">
        <v>1733</v>
      </c>
      <c r="B342" t="s">
        <v>50</v>
      </c>
      <c r="C342" t="s">
        <v>2336</v>
      </c>
      <c r="E342">
        <v>2017</v>
      </c>
      <c r="F342" s="10">
        <v>43100</v>
      </c>
      <c r="G342" t="s">
        <v>489</v>
      </c>
      <c r="H342" t="s">
        <v>474</v>
      </c>
      <c r="I342" t="s">
        <v>540</v>
      </c>
      <c r="J342">
        <v>5140000000</v>
      </c>
      <c r="K342">
        <v>4098945677.8053255</v>
      </c>
    </row>
    <row r="343" spans="1:11" x14ac:dyDescent="0.25">
      <c r="A343">
        <v>1733</v>
      </c>
      <c r="B343" t="s">
        <v>50</v>
      </c>
      <c r="C343" t="s">
        <v>2337</v>
      </c>
      <c r="E343">
        <v>2017</v>
      </c>
      <c r="F343" s="10">
        <v>43100</v>
      </c>
      <c r="G343" t="s">
        <v>489</v>
      </c>
      <c r="H343" t="s">
        <v>474</v>
      </c>
      <c r="I343" t="s">
        <v>540</v>
      </c>
      <c r="J343">
        <v>97000000</v>
      </c>
      <c r="K343">
        <v>77353644.114225015</v>
      </c>
    </row>
    <row r="344" spans="1:11" x14ac:dyDescent="0.25">
      <c r="A344">
        <v>1875</v>
      </c>
      <c r="B344" t="s">
        <v>51</v>
      </c>
      <c r="C344" t="s">
        <v>436</v>
      </c>
      <c r="E344">
        <v>2017</v>
      </c>
      <c r="F344" s="10">
        <v>43100</v>
      </c>
      <c r="G344" t="s">
        <v>489</v>
      </c>
      <c r="H344" t="s">
        <v>474</v>
      </c>
      <c r="I344" t="s">
        <v>540</v>
      </c>
      <c r="J344">
        <v>526800000</v>
      </c>
      <c r="K344">
        <v>420102058.96261585</v>
      </c>
    </row>
    <row r="345" spans="1:11" x14ac:dyDescent="0.25">
      <c r="A345">
        <v>1875</v>
      </c>
      <c r="B345" t="s">
        <v>51</v>
      </c>
      <c r="C345" t="s">
        <v>2336</v>
      </c>
      <c r="E345">
        <v>2017</v>
      </c>
      <c r="F345" s="10">
        <v>43100</v>
      </c>
      <c r="G345" t="s">
        <v>489</v>
      </c>
      <c r="H345" t="s">
        <v>474</v>
      </c>
      <c r="I345" t="s">
        <v>540</v>
      </c>
      <c r="J345">
        <v>6942200000</v>
      </c>
      <c r="K345">
        <v>5536128537.8327103</v>
      </c>
    </row>
    <row r="346" spans="1:11" x14ac:dyDescent="0.25">
      <c r="A346">
        <v>1875</v>
      </c>
      <c r="B346" t="s">
        <v>51</v>
      </c>
      <c r="C346" t="s">
        <v>2337</v>
      </c>
      <c r="E346">
        <v>2017</v>
      </c>
      <c r="F346" s="10">
        <v>43100</v>
      </c>
      <c r="G346" t="s">
        <v>489</v>
      </c>
      <c r="H346" t="s">
        <v>474</v>
      </c>
      <c r="I346" t="s">
        <v>540</v>
      </c>
      <c r="J346">
        <v>213300000</v>
      </c>
      <c r="K346">
        <v>170098271.02643502</v>
      </c>
    </row>
    <row r="347" spans="1:11" x14ac:dyDescent="0.25">
      <c r="A347">
        <v>1875</v>
      </c>
      <c r="B347" t="s">
        <v>51</v>
      </c>
      <c r="C347" t="s">
        <v>490</v>
      </c>
      <c r="E347">
        <v>2017</v>
      </c>
      <c r="F347" s="10">
        <v>43100</v>
      </c>
      <c r="G347" t="s">
        <v>489</v>
      </c>
      <c r="H347" t="s">
        <v>474</v>
      </c>
      <c r="I347" t="s">
        <v>540</v>
      </c>
      <c r="J347">
        <v>41100000</v>
      </c>
      <c r="K347">
        <v>32775616.217470597</v>
      </c>
    </row>
    <row r="348" spans="1:11" x14ac:dyDescent="0.25">
      <c r="A348">
        <v>1875</v>
      </c>
      <c r="B348" t="s">
        <v>51</v>
      </c>
      <c r="C348" t="s">
        <v>434</v>
      </c>
      <c r="E348">
        <v>2017</v>
      </c>
      <c r="F348" s="10">
        <v>43100</v>
      </c>
      <c r="G348" t="s">
        <v>489</v>
      </c>
      <c r="H348" t="s">
        <v>474</v>
      </c>
      <c r="I348" t="s">
        <v>540</v>
      </c>
      <c r="J348">
        <v>168800000</v>
      </c>
      <c r="K348">
        <v>134611289.96372354</v>
      </c>
    </row>
    <row r="349" spans="1:11" x14ac:dyDescent="0.25">
      <c r="A349">
        <v>1875</v>
      </c>
      <c r="B349" t="s">
        <v>51</v>
      </c>
      <c r="C349" t="s">
        <v>491</v>
      </c>
      <c r="E349">
        <v>2017</v>
      </c>
      <c r="F349" s="10">
        <v>43100</v>
      </c>
      <c r="G349" t="s">
        <v>489</v>
      </c>
      <c r="H349" t="s">
        <v>474</v>
      </c>
      <c r="I349" t="s">
        <v>540</v>
      </c>
      <c r="J349">
        <v>102100000</v>
      </c>
      <c r="K349">
        <v>81420691.382086337</v>
      </c>
    </row>
    <row r="350" spans="1:11" x14ac:dyDescent="0.25">
      <c r="A350">
        <v>2019</v>
      </c>
      <c r="B350" t="s">
        <v>393</v>
      </c>
      <c r="C350" t="s">
        <v>2336</v>
      </c>
      <c r="E350">
        <v>2017</v>
      </c>
      <c r="F350" s="10">
        <v>43100</v>
      </c>
      <c r="G350" t="s">
        <v>489</v>
      </c>
      <c r="H350" t="s">
        <v>474</v>
      </c>
      <c r="I350" t="s">
        <v>540</v>
      </c>
      <c r="J350">
        <v>1677636000</v>
      </c>
      <c r="K350">
        <v>1337848021.6207423</v>
      </c>
    </row>
    <row r="351" spans="1:11" x14ac:dyDescent="0.25">
      <c r="A351">
        <v>2019</v>
      </c>
      <c r="B351" t="s">
        <v>393</v>
      </c>
      <c r="C351" t="s">
        <v>490</v>
      </c>
      <c r="E351">
        <v>2017</v>
      </c>
      <c r="F351" s="10">
        <v>43100</v>
      </c>
      <c r="G351" t="s">
        <v>489</v>
      </c>
      <c r="H351" t="s">
        <v>474</v>
      </c>
      <c r="I351" t="s">
        <v>540</v>
      </c>
      <c r="J351">
        <v>121341000</v>
      </c>
      <c r="K351">
        <v>96764624.025403887</v>
      </c>
    </row>
    <row r="352" spans="1:11" x14ac:dyDescent="0.25">
      <c r="A352">
        <v>2019</v>
      </c>
      <c r="B352" t="s">
        <v>393</v>
      </c>
      <c r="C352" t="s">
        <v>434</v>
      </c>
      <c r="E352">
        <v>2017</v>
      </c>
      <c r="F352" s="10">
        <v>43100</v>
      </c>
      <c r="G352" t="s">
        <v>489</v>
      </c>
      <c r="H352" t="s">
        <v>474</v>
      </c>
      <c r="I352" t="s">
        <v>540</v>
      </c>
      <c r="J352">
        <v>222088000</v>
      </c>
      <c r="K352">
        <v>177106351.69113407</v>
      </c>
    </row>
    <row r="353" spans="1:11" x14ac:dyDescent="0.25">
      <c r="A353">
        <v>9957</v>
      </c>
      <c r="B353" t="s">
        <v>2234</v>
      </c>
      <c r="C353" t="s">
        <v>436</v>
      </c>
      <c r="E353">
        <v>2017</v>
      </c>
      <c r="F353" s="10">
        <v>43100</v>
      </c>
      <c r="G353" t="s">
        <v>489</v>
      </c>
      <c r="H353" t="s">
        <v>474</v>
      </c>
      <c r="I353" t="s">
        <v>540</v>
      </c>
      <c r="J353">
        <v>28445000</v>
      </c>
      <c r="K353">
        <v>22683756.771434337</v>
      </c>
    </row>
    <row r="354" spans="1:11" x14ac:dyDescent="0.25">
      <c r="A354">
        <v>9957</v>
      </c>
      <c r="B354" t="s">
        <v>2234</v>
      </c>
      <c r="C354" t="s">
        <v>2336</v>
      </c>
      <c r="E354">
        <v>2017</v>
      </c>
      <c r="F354" s="10">
        <v>43100</v>
      </c>
      <c r="G354" t="s">
        <v>489</v>
      </c>
      <c r="H354" t="s">
        <v>474</v>
      </c>
      <c r="I354" t="s">
        <v>540</v>
      </c>
      <c r="J354">
        <v>1418439000</v>
      </c>
      <c r="K354">
        <v>1131148717.5643013</v>
      </c>
    </row>
    <row r="355" spans="1:11" x14ac:dyDescent="0.25">
      <c r="A355">
        <v>9957</v>
      </c>
      <c r="B355" t="s">
        <v>2234</v>
      </c>
      <c r="C355" t="s">
        <v>2337</v>
      </c>
      <c r="E355">
        <v>2017</v>
      </c>
      <c r="F355" s="10">
        <v>43100</v>
      </c>
      <c r="G355" t="s">
        <v>489</v>
      </c>
      <c r="H355" t="s">
        <v>474</v>
      </c>
      <c r="I355" t="s">
        <v>540</v>
      </c>
      <c r="J355">
        <v>11618000</v>
      </c>
      <c r="K355">
        <v>9264893.1682377961</v>
      </c>
    </row>
    <row r="356" spans="1:11" x14ac:dyDescent="0.25">
      <c r="A356">
        <v>9957</v>
      </c>
      <c r="B356" t="s">
        <v>2234</v>
      </c>
      <c r="C356" t="s">
        <v>490</v>
      </c>
      <c r="E356">
        <v>2017</v>
      </c>
      <c r="F356" s="10">
        <v>43100</v>
      </c>
      <c r="G356" t="s">
        <v>489</v>
      </c>
      <c r="H356" t="s">
        <v>474</v>
      </c>
      <c r="I356" t="s">
        <v>540</v>
      </c>
      <c r="J356">
        <v>-433000</v>
      </c>
      <c r="K356">
        <v>-345300.28764391167</v>
      </c>
    </row>
    <row r="357" spans="1:11" x14ac:dyDescent="0.25">
      <c r="A357">
        <v>9957</v>
      </c>
      <c r="B357" t="s">
        <v>2234</v>
      </c>
      <c r="C357" t="s">
        <v>434</v>
      </c>
      <c r="E357">
        <v>2017</v>
      </c>
      <c r="F357" s="10">
        <v>43100</v>
      </c>
      <c r="G357" t="s">
        <v>489</v>
      </c>
      <c r="H357" t="s">
        <v>474</v>
      </c>
      <c r="I357" t="s">
        <v>540</v>
      </c>
      <c r="J357">
        <v>11989000</v>
      </c>
      <c r="K357">
        <v>9560750.9204684924</v>
      </c>
    </row>
    <row r="358" spans="1:11" x14ac:dyDescent="0.25">
      <c r="A358">
        <v>9957</v>
      </c>
      <c r="B358" t="s">
        <v>2234</v>
      </c>
      <c r="C358" t="s">
        <v>491</v>
      </c>
      <c r="E358">
        <v>2017</v>
      </c>
      <c r="F358" s="10">
        <v>43100</v>
      </c>
      <c r="G358" t="s">
        <v>489</v>
      </c>
      <c r="H358" t="s">
        <v>474</v>
      </c>
      <c r="I358" t="s">
        <v>540</v>
      </c>
      <c r="J358">
        <v>5271000</v>
      </c>
      <c r="K358">
        <v>4203412.9703719597</v>
      </c>
    </row>
    <row r="359" spans="1:11" x14ac:dyDescent="0.25">
      <c r="A359">
        <v>10111</v>
      </c>
      <c r="B359" t="s">
        <v>3357</v>
      </c>
      <c r="C359" t="s">
        <v>436</v>
      </c>
      <c r="E359">
        <v>2017</v>
      </c>
      <c r="F359" s="10">
        <v>43100</v>
      </c>
      <c r="G359" t="s">
        <v>489</v>
      </c>
      <c r="H359" t="s">
        <v>474</v>
      </c>
      <c r="I359" t="s">
        <v>540</v>
      </c>
      <c r="J359">
        <v>301700000</v>
      </c>
      <c r="K359">
        <v>240593757.0026978</v>
      </c>
    </row>
    <row r="360" spans="1:11" x14ac:dyDescent="0.25">
      <c r="A360">
        <v>10111</v>
      </c>
      <c r="B360" t="s">
        <v>3357</v>
      </c>
      <c r="C360" t="s">
        <v>2336</v>
      </c>
      <c r="E360">
        <v>2017</v>
      </c>
      <c r="F360" s="10">
        <v>43100</v>
      </c>
      <c r="G360" t="s">
        <v>489</v>
      </c>
      <c r="H360" t="s">
        <v>474</v>
      </c>
      <c r="I360" t="s">
        <v>540</v>
      </c>
      <c r="J360">
        <v>1469138000</v>
      </c>
      <c r="K360">
        <v>1171579154.7080858</v>
      </c>
    </row>
    <row r="361" spans="1:11" x14ac:dyDescent="0.25">
      <c r="A361">
        <v>10111</v>
      </c>
      <c r="B361" t="s">
        <v>3357</v>
      </c>
      <c r="C361" t="s">
        <v>2337</v>
      </c>
      <c r="E361">
        <v>2017</v>
      </c>
      <c r="F361" s="10">
        <v>43100</v>
      </c>
      <c r="G361" t="s">
        <v>489</v>
      </c>
      <c r="H361" t="s">
        <v>474</v>
      </c>
      <c r="I361" t="s">
        <v>540</v>
      </c>
      <c r="J361">
        <v>72775000</v>
      </c>
      <c r="K361">
        <v>58035169.591883771</v>
      </c>
    </row>
    <row r="362" spans="1:11" x14ac:dyDescent="0.25">
      <c r="A362">
        <v>10111</v>
      </c>
      <c r="B362" t="s">
        <v>3357</v>
      </c>
      <c r="C362" t="s">
        <v>490</v>
      </c>
      <c r="E362">
        <v>2017</v>
      </c>
      <c r="F362" s="10">
        <v>43100</v>
      </c>
      <c r="G362" t="s">
        <v>489</v>
      </c>
      <c r="H362" t="s">
        <v>474</v>
      </c>
      <c r="I362" t="s">
        <v>540</v>
      </c>
      <c r="J362">
        <v>86073000</v>
      </c>
      <c r="K362">
        <v>68639795.977770001</v>
      </c>
    </row>
    <row r="363" spans="1:11" x14ac:dyDescent="0.25">
      <c r="A363">
        <v>10111</v>
      </c>
      <c r="B363" t="s">
        <v>3357</v>
      </c>
      <c r="C363" t="s">
        <v>434</v>
      </c>
      <c r="E363">
        <v>2017</v>
      </c>
      <c r="F363" s="10">
        <v>43100</v>
      </c>
      <c r="G363" t="s">
        <v>489</v>
      </c>
      <c r="H363" t="s">
        <v>474</v>
      </c>
      <c r="I363" t="s">
        <v>540</v>
      </c>
      <c r="J363">
        <v>204863000</v>
      </c>
      <c r="K363">
        <v>163370098.90899464</v>
      </c>
    </row>
    <row r="364" spans="1:11" x14ac:dyDescent="0.25">
      <c r="A364">
        <v>10111</v>
      </c>
      <c r="B364" t="s">
        <v>3357</v>
      </c>
      <c r="C364" t="s">
        <v>491</v>
      </c>
      <c r="E364">
        <v>2017</v>
      </c>
      <c r="F364" s="10">
        <v>43100</v>
      </c>
      <c r="G364" t="s">
        <v>489</v>
      </c>
      <c r="H364" t="s">
        <v>474</v>
      </c>
      <c r="I364" t="s">
        <v>540</v>
      </c>
      <c r="J364">
        <v>92692000</v>
      </c>
      <c r="K364">
        <v>73918185.363255098</v>
      </c>
    </row>
    <row r="365" spans="1:11" x14ac:dyDescent="0.25">
      <c r="A365">
        <v>1560</v>
      </c>
      <c r="B365" t="s">
        <v>47</v>
      </c>
      <c r="C365" t="s">
        <v>436</v>
      </c>
      <c r="E365">
        <v>2018</v>
      </c>
      <c r="F365" s="10">
        <v>43190</v>
      </c>
      <c r="G365" t="s">
        <v>489</v>
      </c>
      <c r="H365" t="s">
        <v>474</v>
      </c>
      <c r="I365" t="s">
        <v>540</v>
      </c>
      <c r="J365">
        <v>32000000</v>
      </c>
      <c r="K365">
        <v>24804778.640605114</v>
      </c>
    </row>
    <row r="366" spans="1:11" x14ac:dyDescent="0.25">
      <c r="A366">
        <v>1560</v>
      </c>
      <c r="B366" t="s">
        <v>47</v>
      </c>
      <c r="C366" t="s">
        <v>2336</v>
      </c>
      <c r="E366">
        <v>2018</v>
      </c>
      <c r="F366" s="10">
        <v>43190</v>
      </c>
      <c r="G366" t="s">
        <v>489</v>
      </c>
      <c r="H366" t="s">
        <v>474</v>
      </c>
      <c r="I366" t="s">
        <v>540</v>
      </c>
      <c r="J366">
        <v>400000000</v>
      </c>
      <c r="K366">
        <v>310059733.00756395</v>
      </c>
    </row>
    <row r="367" spans="1:11" x14ac:dyDescent="0.25">
      <c r="A367">
        <v>1345</v>
      </c>
      <c r="B367" t="s">
        <v>45</v>
      </c>
      <c r="C367" t="s">
        <v>436</v>
      </c>
      <c r="E367">
        <v>2018</v>
      </c>
      <c r="F367" s="10">
        <v>43281</v>
      </c>
      <c r="G367" t="s">
        <v>489</v>
      </c>
      <c r="H367" t="s">
        <v>474</v>
      </c>
      <c r="I367" t="s">
        <v>540</v>
      </c>
      <c r="J367">
        <v>2911212</v>
      </c>
      <c r="K367">
        <v>2197831.1681252378</v>
      </c>
    </row>
    <row r="368" spans="1:11" x14ac:dyDescent="0.25">
      <c r="A368">
        <v>1345</v>
      </c>
      <c r="B368" t="s">
        <v>45</v>
      </c>
      <c r="C368" t="s">
        <v>2336</v>
      </c>
      <c r="E368">
        <v>2018</v>
      </c>
      <c r="F368" s="10">
        <v>43281</v>
      </c>
      <c r="G368" t="s">
        <v>489</v>
      </c>
      <c r="H368" t="s">
        <v>474</v>
      </c>
      <c r="I368" t="s">
        <v>540</v>
      </c>
      <c r="J368">
        <v>99668125</v>
      </c>
      <c r="K368">
        <v>75244850.45871006</v>
      </c>
    </row>
    <row r="369" spans="1:11" x14ac:dyDescent="0.25">
      <c r="A369">
        <v>1345</v>
      </c>
      <c r="B369" t="s">
        <v>45</v>
      </c>
      <c r="C369" t="s">
        <v>2337</v>
      </c>
      <c r="E369">
        <v>2018</v>
      </c>
      <c r="F369" s="10">
        <v>43281</v>
      </c>
      <c r="G369" t="s">
        <v>489</v>
      </c>
      <c r="H369" t="s">
        <v>474</v>
      </c>
      <c r="I369" t="s">
        <v>540</v>
      </c>
      <c r="J369">
        <v>-3448830</v>
      </c>
      <c r="K369">
        <v>-2603708.0321066841</v>
      </c>
    </row>
    <row r="370" spans="1:11" x14ac:dyDescent="0.25">
      <c r="A370">
        <v>1345</v>
      </c>
      <c r="B370" t="s">
        <v>45</v>
      </c>
      <c r="C370" t="s">
        <v>490</v>
      </c>
      <c r="E370">
        <v>2018</v>
      </c>
      <c r="F370" s="10">
        <v>43281</v>
      </c>
      <c r="G370" t="s">
        <v>489</v>
      </c>
      <c r="H370" t="s">
        <v>474</v>
      </c>
      <c r="I370" t="s">
        <v>540</v>
      </c>
      <c r="J370">
        <v>1264358</v>
      </c>
      <c r="K370">
        <v>954532.13990203722</v>
      </c>
    </row>
    <row r="371" spans="1:11" x14ac:dyDescent="0.25">
      <c r="A371">
        <v>1345</v>
      </c>
      <c r="B371" t="s">
        <v>45</v>
      </c>
      <c r="C371" t="s">
        <v>434</v>
      </c>
      <c r="E371">
        <v>2018</v>
      </c>
      <c r="F371" s="10">
        <v>43281</v>
      </c>
      <c r="G371" t="s">
        <v>489</v>
      </c>
      <c r="H371" t="s">
        <v>474</v>
      </c>
      <c r="I371" t="s">
        <v>540</v>
      </c>
      <c r="J371">
        <v>3949929</v>
      </c>
      <c r="K371">
        <v>2982014.7306626081</v>
      </c>
    </row>
    <row r="372" spans="1:11" x14ac:dyDescent="0.25">
      <c r="A372">
        <v>1345</v>
      </c>
      <c r="B372" t="s">
        <v>45</v>
      </c>
      <c r="C372" t="s">
        <v>491</v>
      </c>
      <c r="E372">
        <v>2018</v>
      </c>
      <c r="F372" s="10">
        <v>43281</v>
      </c>
      <c r="G372" t="s">
        <v>489</v>
      </c>
      <c r="H372" t="s">
        <v>474</v>
      </c>
      <c r="I372" t="s">
        <v>540</v>
      </c>
      <c r="J372">
        <v>1145755</v>
      </c>
      <c r="K372">
        <v>864992.3296672767</v>
      </c>
    </row>
    <row r="373" spans="1:11" x14ac:dyDescent="0.25">
      <c r="A373">
        <v>8083</v>
      </c>
      <c r="B373" t="s">
        <v>282</v>
      </c>
      <c r="C373" t="s">
        <v>436</v>
      </c>
      <c r="E373">
        <v>2014</v>
      </c>
      <c r="F373" s="10">
        <v>42004</v>
      </c>
      <c r="G373" t="s">
        <v>489</v>
      </c>
      <c r="H373" t="s">
        <v>474</v>
      </c>
      <c r="I373" t="s">
        <v>541</v>
      </c>
      <c r="J373">
        <v>387500000</v>
      </c>
      <c r="K373">
        <v>391270675.4997915</v>
      </c>
    </row>
    <row r="374" spans="1:11" x14ac:dyDescent="0.25">
      <c r="A374">
        <v>8083</v>
      </c>
      <c r="B374" t="s">
        <v>282</v>
      </c>
      <c r="C374" t="s">
        <v>2336</v>
      </c>
      <c r="E374">
        <v>2014</v>
      </c>
      <c r="F374" s="10">
        <v>42004</v>
      </c>
      <c r="G374" t="s">
        <v>489</v>
      </c>
      <c r="H374" t="s">
        <v>474</v>
      </c>
      <c r="I374" t="s">
        <v>541</v>
      </c>
      <c r="J374">
        <v>3212100000</v>
      </c>
      <c r="K374">
        <v>3243356223.9300137</v>
      </c>
    </row>
    <row r="375" spans="1:11" x14ac:dyDescent="0.25">
      <c r="A375">
        <v>8083</v>
      </c>
      <c r="B375" t="s">
        <v>282</v>
      </c>
      <c r="C375" t="s">
        <v>2337</v>
      </c>
      <c r="E375">
        <v>2014</v>
      </c>
      <c r="F375" s="10">
        <v>42004</v>
      </c>
      <c r="G375" t="s">
        <v>489</v>
      </c>
      <c r="H375" t="s">
        <v>474</v>
      </c>
      <c r="I375" t="s">
        <v>541</v>
      </c>
      <c r="J375">
        <v>-157600000</v>
      </c>
      <c r="K375">
        <v>-159133570.21617326</v>
      </c>
    </row>
    <row r="376" spans="1:11" x14ac:dyDescent="0.25">
      <c r="A376">
        <v>8141</v>
      </c>
      <c r="B376" t="s">
        <v>281</v>
      </c>
      <c r="C376" t="s">
        <v>436</v>
      </c>
      <c r="E376">
        <v>2014</v>
      </c>
      <c r="F376" s="10">
        <v>42004</v>
      </c>
      <c r="G376" t="s">
        <v>489</v>
      </c>
      <c r="H376" t="s">
        <v>474</v>
      </c>
      <c r="I376" t="s">
        <v>541</v>
      </c>
      <c r="J376">
        <v>193000000</v>
      </c>
      <c r="K376">
        <v>194878039.66828325</v>
      </c>
    </row>
    <row r="377" spans="1:11" x14ac:dyDescent="0.25">
      <c r="A377">
        <v>8141</v>
      </c>
      <c r="B377" t="s">
        <v>281</v>
      </c>
      <c r="C377" t="s">
        <v>2336</v>
      </c>
      <c r="E377">
        <v>2014</v>
      </c>
      <c r="F377" s="10">
        <v>42004</v>
      </c>
      <c r="G377" t="s">
        <v>489</v>
      </c>
      <c r="H377" t="s">
        <v>474</v>
      </c>
      <c r="I377" t="s">
        <v>541</v>
      </c>
      <c r="J377">
        <v>1476000000</v>
      </c>
      <c r="K377">
        <v>1490362624.6133993</v>
      </c>
    </row>
    <row r="378" spans="1:11" x14ac:dyDescent="0.25">
      <c r="A378">
        <v>8083</v>
      </c>
      <c r="B378" t="s">
        <v>282</v>
      </c>
      <c r="C378" t="s">
        <v>436</v>
      </c>
      <c r="E378">
        <v>2015</v>
      </c>
      <c r="F378" s="10">
        <v>42369</v>
      </c>
      <c r="G378" t="s">
        <v>489</v>
      </c>
      <c r="H378" t="s">
        <v>474</v>
      </c>
      <c r="I378" t="s">
        <v>541</v>
      </c>
      <c r="J378">
        <v>256700000</v>
      </c>
      <c r="K378">
        <v>257931882.67163974</v>
      </c>
    </row>
    <row r="379" spans="1:11" x14ac:dyDescent="0.25">
      <c r="A379">
        <v>8083</v>
      </c>
      <c r="B379" t="s">
        <v>282</v>
      </c>
      <c r="C379" t="s">
        <v>2336</v>
      </c>
      <c r="E379">
        <v>2015</v>
      </c>
      <c r="F379" s="10">
        <v>42369</v>
      </c>
      <c r="G379" t="s">
        <v>489</v>
      </c>
      <c r="H379" t="s">
        <v>474</v>
      </c>
      <c r="I379" t="s">
        <v>541</v>
      </c>
      <c r="J379">
        <v>2971000000</v>
      </c>
      <c r="K379">
        <v>2985257590.251039</v>
      </c>
    </row>
    <row r="380" spans="1:11" x14ac:dyDescent="0.25">
      <c r="A380">
        <v>8083</v>
      </c>
      <c r="B380" t="s">
        <v>282</v>
      </c>
      <c r="C380" t="s">
        <v>2337</v>
      </c>
      <c r="E380">
        <v>2015</v>
      </c>
      <c r="F380" s="10">
        <v>42369</v>
      </c>
      <c r="G380" t="s">
        <v>489</v>
      </c>
      <c r="H380" t="s">
        <v>474</v>
      </c>
      <c r="I380" t="s">
        <v>541</v>
      </c>
      <c r="J380">
        <v>75000000</v>
      </c>
      <c r="K380">
        <v>75359918.973015115</v>
      </c>
    </row>
    <row r="381" spans="1:11" x14ac:dyDescent="0.25">
      <c r="A381">
        <v>8141</v>
      </c>
      <c r="B381" t="s">
        <v>281</v>
      </c>
      <c r="C381" t="s">
        <v>436</v>
      </c>
      <c r="E381">
        <v>2015</v>
      </c>
      <c r="F381" s="10">
        <v>42369</v>
      </c>
      <c r="G381" t="s">
        <v>489</v>
      </c>
      <c r="H381" t="s">
        <v>474</v>
      </c>
      <c r="I381" t="s">
        <v>541</v>
      </c>
      <c r="J381">
        <v>190000000</v>
      </c>
      <c r="K381">
        <v>190911794.73163831</v>
      </c>
    </row>
    <row r="382" spans="1:11" x14ac:dyDescent="0.25">
      <c r="A382">
        <v>8141</v>
      </c>
      <c r="B382" t="s">
        <v>281</v>
      </c>
      <c r="C382" t="s">
        <v>2336</v>
      </c>
      <c r="E382">
        <v>2015</v>
      </c>
      <c r="F382" s="10">
        <v>42369</v>
      </c>
      <c r="G382" t="s">
        <v>489</v>
      </c>
      <c r="H382" t="s">
        <v>474</v>
      </c>
      <c r="I382" t="s">
        <v>541</v>
      </c>
      <c r="J382">
        <v>1417000000</v>
      </c>
      <c r="K382">
        <v>1423800069.1301656</v>
      </c>
    </row>
    <row r="383" spans="1:11" x14ac:dyDescent="0.25">
      <c r="A383">
        <v>8083</v>
      </c>
      <c r="B383" t="s">
        <v>282</v>
      </c>
      <c r="C383" t="s">
        <v>436</v>
      </c>
      <c r="E383">
        <v>2016</v>
      </c>
      <c r="F383" s="10">
        <v>42735</v>
      </c>
      <c r="G383" t="s">
        <v>489</v>
      </c>
      <c r="H383" t="s">
        <v>474</v>
      </c>
      <c r="I383" t="s">
        <v>541</v>
      </c>
      <c r="J383">
        <v>306200000</v>
      </c>
      <c r="K383">
        <v>300554386.40575433</v>
      </c>
    </row>
    <row r="384" spans="1:11" x14ac:dyDescent="0.25">
      <c r="A384">
        <v>8083</v>
      </c>
      <c r="B384" t="s">
        <v>282</v>
      </c>
      <c r="C384" t="s">
        <v>2336</v>
      </c>
      <c r="E384">
        <v>2016</v>
      </c>
      <c r="F384" s="10">
        <v>42735</v>
      </c>
      <c r="G384" t="s">
        <v>489</v>
      </c>
      <c r="H384" t="s">
        <v>474</v>
      </c>
      <c r="I384" t="s">
        <v>541</v>
      </c>
      <c r="J384">
        <v>2876700000</v>
      </c>
      <c r="K384">
        <v>2823660363.7277384</v>
      </c>
    </row>
    <row r="385" spans="1:11" x14ac:dyDescent="0.25">
      <c r="A385">
        <v>8083</v>
      </c>
      <c r="B385" t="s">
        <v>282</v>
      </c>
      <c r="C385" t="s">
        <v>2337</v>
      </c>
      <c r="E385">
        <v>2016</v>
      </c>
      <c r="F385" s="10">
        <v>42735</v>
      </c>
      <c r="G385" t="s">
        <v>489</v>
      </c>
      <c r="H385" t="s">
        <v>474</v>
      </c>
      <c r="I385" t="s">
        <v>541</v>
      </c>
      <c r="J385">
        <v>60100000</v>
      </c>
      <c r="K385">
        <v>58991896.221377648</v>
      </c>
    </row>
    <row r="386" spans="1:11" x14ac:dyDescent="0.25">
      <c r="A386">
        <v>8141</v>
      </c>
      <c r="B386" t="s">
        <v>281</v>
      </c>
      <c r="C386" t="s">
        <v>436</v>
      </c>
      <c r="E386">
        <v>2016</v>
      </c>
      <c r="F386" s="10">
        <v>42735</v>
      </c>
      <c r="G386" t="s">
        <v>489</v>
      </c>
      <c r="H386" t="s">
        <v>474</v>
      </c>
      <c r="I386" t="s">
        <v>541</v>
      </c>
      <c r="J386">
        <v>214000000</v>
      </c>
      <c r="K386">
        <v>210054339.29076234</v>
      </c>
    </row>
    <row r="387" spans="1:11" x14ac:dyDescent="0.25">
      <c r="A387">
        <v>8141</v>
      </c>
      <c r="B387" t="s">
        <v>281</v>
      </c>
      <c r="C387" t="s">
        <v>2336</v>
      </c>
      <c r="E387">
        <v>2016</v>
      </c>
      <c r="F387" s="10">
        <v>42735</v>
      </c>
      <c r="G387" t="s">
        <v>489</v>
      </c>
      <c r="H387" t="s">
        <v>474</v>
      </c>
      <c r="I387" t="s">
        <v>541</v>
      </c>
      <c r="J387">
        <v>1494000000</v>
      </c>
      <c r="K387">
        <v>1466454125.7027988</v>
      </c>
    </row>
    <row r="388" spans="1:11" x14ac:dyDescent="0.25">
      <c r="A388">
        <v>8083</v>
      </c>
      <c r="B388" t="s">
        <v>282</v>
      </c>
      <c r="C388" t="s">
        <v>436</v>
      </c>
      <c r="E388">
        <v>2017</v>
      </c>
      <c r="F388" s="10">
        <v>43100</v>
      </c>
      <c r="G388" t="s">
        <v>489</v>
      </c>
      <c r="H388" t="s">
        <v>474</v>
      </c>
      <c r="I388" t="s">
        <v>541</v>
      </c>
      <c r="J388">
        <v>277400000</v>
      </c>
      <c r="K388">
        <v>284298211.81139159</v>
      </c>
    </row>
    <row r="389" spans="1:11" x14ac:dyDescent="0.25">
      <c r="A389">
        <v>8083</v>
      </c>
      <c r="B389" t="s">
        <v>282</v>
      </c>
      <c r="C389" t="s">
        <v>2336</v>
      </c>
      <c r="E389">
        <v>2017</v>
      </c>
      <c r="F389" s="10">
        <v>43100</v>
      </c>
      <c r="G389" t="s">
        <v>489</v>
      </c>
      <c r="H389" t="s">
        <v>474</v>
      </c>
      <c r="I389" t="s">
        <v>541</v>
      </c>
      <c r="J389">
        <v>3049000000</v>
      </c>
      <c r="K389">
        <v>3124820648.2081218</v>
      </c>
    </row>
    <row r="390" spans="1:11" x14ac:dyDescent="0.25">
      <c r="A390">
        <v>8083</v>
      </c>
      <c r="B390" t="s">
        <v>282</v>
      </c>
      <c r="C390" t="s">
        <v>2337</v>
      </c>
      <c r="E390">
        <v>2017</v>
      </c>
      <c r="F390" s="10">
        <v>43100</v>
      </c>
      <c r="G390" t="s">
        <v>489</v>
      </c>
      <c r="H390" t="s">
        <v>474</v>
      </c>
      <c r="I390" t="s">
        <v>541</v>
      </c>
      <c r="J390">
        <v>87200000</v>
      </c>
      <c r="K390">
        <v>89368435.724417254</v>
      </c>
    </row>
    <row r="391" spans="1:11" x14ac:dyDescent="0.25">
      <c r="A391">
        <v>8083</v>
      </c>
      <c r="B391" t="s">
        <v>282</v>
      </c>
      <c r="C391" t="s">
        <v>490</v>
      </c>
      <c r="E391">
        <v>2017</v>
      </c>
      <c r="F391" s="10">
        <v>43100</v>
      </c>
      <c r="G391" t="s">
        <v>489</v>
      </c>
      <c r="H391" t="s">
        <v>474</v>
      </c>
      <c r="I391" t="s">
        <v>541</v>
      </c>
      <c r="J391">
        <v>11100000</v>
      </c>
      <c r="K391">
        <v>11376027.941984307</v>
      </c>
    </row>
    <row r="392" spans="1:11" x14ac:dyDescent="0.25">
      <c r="A392">
        <v>8083</v>
      </c>
      <c r="B392" t="s">
        <v>282</v>
      </c>
      <c r="C392" t="s">
        <v>434</v>
      </c>
      <c r="E392">
        <v>2017</v>
      </c>
      <c r="F392" s="10">
        <v>43100</v>
      </c>
      <c r="G392" t="s">
        <v>489</v>
      </c>
      <c r="H392" t="s">
        <v>474</v>
      </c>
      <c r="I392" t="s">
        <v>541</v>
      </c>
      <c r="J392">
        <v>140900000</v>
      </c>
      <c r="K392">
        <v>144403814.14644945</v>
      </c>
    </row>
    <row r="393" spans="1:11" x14ac:dyDescent="0.25">
      <c r="A393">
        <v>8083</v>
      </c>
      <c r="B393" t="s">
        <v>282</v>
      </c>
      <c r="C393" t="s">
        <v>491</v>
      </c>
      <c r="E393">
        <v>2017</v>
      </c>
      <c r="F393" s="10">
        <v>43100</v>
      </c>
      <c r="G393" t="s">
        <v>489</v>
      </c>
      <c r="H393" t="s">
        <v>474</v>
      </c>
      <c r="I393" t="s">
        <v>541</v>
      </c>
      <c r="J393">
        <v>38200000</v>
      </c>
      <c r="K393">
        <v>39149933.998540588</v>
      </c>
    </row>
    <row r="394" spans="1:11" x14ac:dyDescent="0.25">
      <c r="A394">
        <v>8141</v>
      </c>
      <c r="B394" t="s">
        <v>281</v>
      </c>
      <c r="C394" t="s">
        <v>436</v>
      </c>
      <c r="E394">
        <v>2017</v>
      </c>
      <c r="F394" s="10">
        <v>43100</v>
      </c>
      <c r="G394" t="s">
        <v>489</v>
      </c>
      <c r="H394" t="s">
        <v>474</v>
      </c>
      <c r="I394" t="s">
        <v>541</v>
      </c>
      <c r="J394">
        <v>245000000</v>
      </c>
      <c r="K394">
        <v>251092508.62938336</v>
      </c>
    </row>
    <row r="395" spans="1:11" x14ac:dyDescent="0.25">
      <c r="A395">
        <v>8141</v>
      </c>
      <c r="B395" t="s">
        <v>281</v>
      </c>
      <c r="C395" t="s">
        <v>2336</v>
      </c>
      <c r="E395">
        <v>2017</v>
      </c>
      <c r="F395" s="10">
        <v>43100</v>
      </c>
      <c r="G395" t="s">
        <v>489</v>
      </c>
      <c r="H395" t="s">
        <v>474</v>
      </c>
      <c r="I395" t="s">
        <v>541</v>
      </c>
      <c r="J395">
        <v>1678000000</v>
      </c>
      <c r="K395">
        <v>1719727467.2657356</v>
      </c>
    </row>
    <row r="396" spans="1:11" x14ac:dyDescent="0.25">
      <c r="A396">
        <v>546</v>
      </c>
      <c r="B396" t="s">
        <v>55</v>
      </c>
      <c r="C396" t="s">
        <v>436</v>
      </c>
      <c r="E396">
        <v>2014</v>
      </c>
      <c r="F396" s="10">
        <v>42004</v>
      </c>
      <c r="G396" t="s">
        <v>489</v>
      </c>
      <c r="H396" t="s">
        <v>474</v>
      </c>
      <c r="I396" t="s">
        <v>542</v>
      </c>
      <c r="J396">
        <v>273570267000</v>
      </c>
      <c r="K396">
        <v>450410397.11547959</v>
      </c>
    </row>
    <row r="397" spans="1:11" x14ac:dyDescent="0.25">
      <c r="A397">
        <v>546</v>
      </c>
      <c r="B397" t="s">
        <v>55</v>
      </c>
      <c r="C397" t="s">
        <v>2336</v>
      </c>
      <c r="E397">
        <v>2014</v>
      </c>
      <c r="F397" s="10">
        <v>42004</v>
      </c>
      <c r="G397" t="s">
        <v>489</v>
      </c>
      <c r="H397" t="s">
        <v>474</v>
      </c>
      <c r="I397" t="s">
        <v>542</v>
      </c>
      <c r="J397">
        <v>440734172000</v>
      </c>
      <c r="K397">
        <v>725631683.62474895</v>
      </c>
    </row>
    <row r="398" spans="1:11" x14ac:dyDescent="0.25">
      <c r="A398">
        <v>546</v>
      </c>
      <c r="B398" t="s">
        <v>55</v>
      </c>
      <c r="C398" t="s">
        <v>2337</v>
      </c>
      <c r="E398">
        <v>2014</v>
      </c>
      <c r="F398" s="10">
        <v>42004</v>
      </c>
      <c r="G398" t="s">
        <v>489</v>
      </c>
      <c r="H398" t="s">
        <v>474</v>
      </c>
      <c r="I398" t="s">
        <v>542</v>
      </c>
      <c r="J398">
        <v>123060508000</v>
      </c>
      <c r="K398">
        <v>202608758.93180546</v>
      </c>
    </row>
    <row r="399" spans="1:11" x14ac:dyDescent="0.25">
      <c r="A399">
        <v>547</v>
      </c>
      <c r="B399" t="s">
        <v>57</v>
      </c>
      <c r="C399" t="s">
        <v>436</v>
      </c>
      <c r="E399">
        <v>2014</v>
      </c>
      <c r="F399" s="10">
        <v>42004</v>
      </c>
      <c r="G399" t="s">
        <v>489</v>
      </c>
      <c r="H399" t="s">
        <v>474</v>
      </c>
      <c r="I399" t="s">
        <v>542</v>
      </c>
      <c r="J399">
        <v>60410313000</v>
      </c>
      <c r="K399">
        <v>99460490.961177513</v>
      </c>
    </row>
    <row r="400" spans="1:11" x14ac:dyDescent="0.25">
      <c r="A400">
        <v>547</v>
      </c>
      <c r="B400" t="s">
        <v>57</v>
      </c>
      <c r="C400" t="s">
        <v>2336</v>
      </c>
      <c r="E400">
        <v>2014</v>
      </c>
      <c r="F400" s="10">
        <v>42004</v>
      </c>
      <c r="G400" t="s">
        <v>489</v>
      </c>
      <c r="H400" t="s">
        <v>474</v>
      </c>
      <c r="I400" t="s">
        <v>542</v>
      </c>
      <c r="J400">
        <v>134833887000</v>
      </c>
      <c r="K400">
        <v>221992635.58233726</v>
      </c>
    </row>
    <row r="401" spans="1:11" x14ac:dyDescent="0.25">
      <c r="A401">
        <v>547</v>
      </c>
      <c r="B401" t="s">
        <v>57</v>
      </c>
      <c r="C401" t="s">
        <v>2337</v>
      </c>
      <c r="E401">
        <v>2014</v>
      </c>
      <c r="F401" s="10">
        <v>42004</v>
      </c>
      <c r="G401" t="s">
        <v>489</v>
      </c>
      <c r="H401" t="s">
        <v>474</v>
      </c>
      <c r="I401" t="s">
        <v>542</v>
      </c>
      <c r="J401">
        <v>68321420000</v>
      </c>
      <c r="K401">
        <v>112485462.14890184</v>
      </c>
    </row>
    <row r="402" spans="1:11" x14ac:dyDescent="0.25">
      <c r="A402">
        <v>546</v>
      </c>
      <c r="B402" t="s">
        <v>55</v>
      </c>
      <c r="C402" t="s">
        <v>436</v>
      </c>
      <c r="E402">
        <v>2015</v>
      </c>
      <c r="F402" s="10">
        <v>42369</v>
      </c>
      <c r="G402" t="s">
        <v>489</v>
      </c>
      <c r="H402" t="s">
        <v>474</v>
      </c>
      <c r="I402" t="s">
        <v>542</v>
      </c>
      <c r="J402">
        <v>282621917000</v>
      </c>
      <c r="K402">
        <v>399555966.01351541</v>
      </c>
    </row>
    <row r="403" spans="1:11" x14ac:dyDescent="0.25">
      <c r="A403">
        <v>546</v>
      </c>
      <c r="B403" t="s">
        <v>55</v>
      </c>
      <c r="C403" t="s">
        <v>2336</v>
      </c>
      <c r="E403">
        <v>2015</v>
      </c>
      <c r="F403" s="10">
        <v>42369</v>
      </c>
      <c r="G403" t="s">
        <v>489</v>
      </c>
      <c r="H403" t="s">
        <v>474</v>
      </c>
      <c r="I403" t="s">
        <v>542</v>
      </c>
      <c r="J403">
        <v>473396705000</v>
      </c>
      <c r="K403">
        <v>669263303.36189103</v>
      </c>
    </row>
    <row r="404" spans="1:11" x14ac:dyDescent="0.25">
      <c r="A404">
        <v>546</v>
      </c>
      <c r="B404" t="s">
        <v>55</v>
      </c>
      <c r="C404" t="s">
        <v>2337</v>
      </c>
      <c r="E404">
        <v>2015</v>
      </c>
      <c r="F404" s="10">
        <v>42369</v>
      </c>
      <c r="G404" t="s">
        <v>489</v>
      </c>
      <c r="H404" t="s">
        <v>474</v>
      </c>
      <c r="I404" t="s">
        <v>542</v>
      </c>
      <c r="J404">
        <v>132683858000</v>
      </c>
      <c r="K404">
        <v>187581443.15322194</v>
      </c>
    </row>
    <row r="405" spans="1:11" x14ac:dyDescent="0.25">
      <c r="A405">
        <v>547</v>
      </c>
      <c r="B405" t="s">
        <v>57</v>
      </c>
      <c r="C405" t="s">
        <v>436</v>
      </c>
      <c r="E405">
        <v>2015</v>
      </c>
      <c r="F405" s="10">
        <v>42369</v>
      </c>
      <c r="G405" t="s">
        <v>489</v>
      </c>
      <c r="H405" t="s">
        <v>474</v>
      </c>
      <c r="I405" t="s">
        <v>542</v>
      </c>
      <c r="J405">
        <v>72204921000</v>
      </c>
      <c r="K405">
        <v>102079510.56069216</v>
      </c>
    </row>
    <row r="406" spans="1:11" x14ac:dyDescent="0.25">
      <c r="A406">
        <v>547</v>
      </c>
      <c r="B406" t="s">
        <v>57</v>
      </c>
      <c r="C406" t="s">
        <v>2336</v>
      </c>
      <c r="E406">
        <v>2015</v>
      </c>
      <c r="F406" s="10">
        <v>42369</v>
      </c>
      <c r="G406" t="s">
        <v>489</v>
      </c>
      <c r="H406" t="s">
        <v>474</v>
      </c>
      <c r="I406" t="s">
        <v>542</v>
      </c>
      <c r="J406">
        <v>140121855000</v>
      </c>
      <c r="K406">
        <v>198096891.16973448</v>
      </c>
    </row>
    <row r="407" spans="1:11" x14ac:dyDescent="0.25">
      <c r="A407">
        <v>547</v>
      </c>
      <c r="B407" t="s">
        <v>57</v>
      </c>
      <c r="C407" t="s">
        <v>2337</v>
      </c>
      <c r="E407">
        <v>2015</v>
      </c>
      <c r="F407" s="10">
        <v>42369</v>
      </c>
      <c r="G407" t="s">
        <v>489</v>
      </c>
      <c r="H407" t="s">
        <v>474</v>
      </c>
      <c r="I407" t="s">
        <v>542</v>
      </c>
      <c r="J407">
        <v>25210901000</v>
      </c>
      <c r="K407">
        <v>35641842.678202845</v>
      </c>
    </row>
    <row r="408" spans="1:11" x14ac:dyDescent="0.25">
      <c r="A408">
        <v>546</v>
      </c>
      <c r="B408" t="s">
        <v>55</v>
      </c>
      <c r="C408" t="s">
        <v>436</v>
      </c>
      <c r="E408">
        <v>2016</v>
      </c>
      <c r="F408" s="10">
        <v>42735</v>
      </c>
      <c r="G408" t="s">
        <v>489</v>
      </c>
      <c r="H408" t="s">
        <v>474</v>
      </c>
      <c r="I408" t="s">
        <v>542</v>
      </c>
      <c r="J408">
        <v>286353858000</v>
      </c>
      <c r="K408">
        <v>429129550.86993665</v>
      </c>
    </row>
    <row r="409" spans="1:11" x14ac:dyDescent="0.25">
      <c r="A409">
        <v>546</v>
      </c>
      <c r="B409" t="s">
        <v>55</v>
      </c>
      <c r="C409" t="s">
        <v>2336</v>
      </c>
      <c r="E409">
        <v>2016</v>
      </c>
      <c r="F409" s="10">
        <v>42735</v>
      </c>
      <c r="G409" t="s">
        <v>489</v>
      </c>
      <c r="H409" t="s">
        <v>474</v>
      </c>
      <c r="I409" t="s">
        <v>542</v>
      </c>
      <c r="J409">
        <v>492249645000</v>
      </c>
      <c r="K409">
        <v>737684732.27532256</v>
      </c>
    </row>
    <row r="410" spans="1:11" x14ac:dyDescent="0.25">
      <c r="A410">
        <v>546</v>
      </c>
      <c r="B410" t="s">
        <v>55</v>
      </c>
      <c r="C410" t="s">
        <v>2337</v>
      </c>
      <c r="E410">
        <v>2016</v>
      </c>
      <c r="F410" s="10">
        <v>42735</v>
      </c>
      <c r="G410" t="s">
        <v>489</v>
      </c>
      <c r="H410" t="s">
        <v>474</v>
      </c>
      <c r="I410" t="s">
        <v>542</v>
      </c>
      <c r="J410">
        <v>154837459000</v>
      </c>
      <c r="K410">
        <v>232039231.81824994</v>
      </c>
    </row>
    <row r="411" spans="1:11" x14ac:dyDescent="0.25">
      <c r="A411">
        <v>547</v>
      </c>
      <c r="B411" t="s">
        <v>57</v>
      </c>
      <c r="C411" t="s">
        <v>436</v>
      </c>
      <c r="E411">
        <v>2016</v>
      </c>
      <c r="F411" s="10">
        <v>42735</v>
      </c>
      <c r="G411" t="s">
        <v>489</v>
      </c>
      <c r="H411" t="s">
        <v>474</v>
      </c>
      <c r="I411" t="s">
        <v>542</v>
      </c>
      <c r="J411">
        <v>68856004000</v>
      </c>
      <c r="K411">
        <v>103187525.66350463</v>
      </c>
    </row>
    <row r="412" spans="1:11" x14ac:dyDescent="0.25">
      <c r="A412">
        <v>547</v>
      </c>
      <c r="B412" t="s">
        <v>57</v>
      </c>
      <c r="C412" t="s">
        <v>2336</v>
      </c>
      <c r="E412">
        <v>2016</v>
      </c>
      <c r="F412" s="10">
        <v>42735</v>
      </c>
      <c r="G412" t="s">
        <v>489</v>
      </c>
      <c r="H412" t="s">
        <v>474</v>
      </c>
      <c r="I412" t="s">
        <v>542</v>
      </c>
      <c r="J412">
        <v>151874838000</v>
      </c>
      <c r="K412">
        <v>227599451.5128355</v>
      </c>
    </row>
    <row r="413" spans="1:11" x14ac:dyDescent="0.25">
      <c r="A413">
        <v>547</v>
      </c>
      <c r="B413" t="s">
        <v>57</v>
      </c>
      <c r="C413" t="s">
        <v>2337</v>
      </c>
      <c r="E413">
        <v>2016</v>
      </c>
      <c r="F413" s="10">
        <v>42735</v>
      </c>
      <c r="G413" t="s">
        <v>489</v>
      </c>
      <c r="H413" t="s">
        <v>474</v>
      </c>
      <c r="I413" t="s">
        <v>542</v>
      </c>
      <c r="J413">
        <v>23689315000</v>
      </c>
      <c r="K413">
        <v>35500779.271381259</v>
      </c>
    </row>
    <row r="414" spans="1:11" x14ac:dyDescent="0.25">
      <c r="A414">
        <v>546</v>
      </c>
      <c r="B414" t="s">
        <v>55</v>
      </c>
      <c r="C414" t="s">
        <v>436</v>
      </c>
      <c r="E414">
        <v>2017</v>
      </c>
      <c r="F414" s="10">
        <v>43100</v>
      </c>
      <c r="G414" t="s">
        <v>489</v>
      </c>
      <c r="H414" t="s">
        <v>474</v>
      </c>
      <c r="I414" t="s">
        <v>542</v>
      </c>
      <c r="J414">
        <v>298604953000</v>
      </c>
      <c r="K414">
        <v>485362883.19625497</v>
      </c>
    </row>
    <row r="415" spans="1:11" x14ac:dyDescent="0.25">
      <c r="A415">
        <v>546</v>
      </c>
      <c r="B415" t="s">
        <v>55</v>
      </c>
      <c r="C415" t="s">
        <v>2336</v>
      </c>
      <c r="E415">
        <v>2017</v>
      </c>
      <c r="F415" s="10">
        <v>43100</v>
      </c>
      <c r="G415" t="s">
        <v>489</v>
      </c>
      <c r="H415" t="s">
        <v>474</v>
      </c>
      <c r="I415" t="s">
        <v>542</v>
      </c>
      <c r="J415">
        <v>509540577000</v>
      </c>
      <c r="K415">
        <v>828224987.80923891</v>
      </c>
    </row>
    <row r="416" spans="1:11" x14ac:dyDescent="0.25">
      <c r="A416">
        <v>546</v>
      </c>
      <c r="B416" t="s">
        <v>55</v>
      </c>
      <c r="C416" t="s">
        <v>2337</v>
      </c>
      <c r="E416">
        <v>2017</v>
      </c>
      <c r="F416" s="10">
        <v>43100</v>
      </c>
      <c r="G416" t="s">
        <v>489</v>
      </c>
      <c r="H416" t="s">
        <v>474</v>
      </c>
      <c r="I416" t="s">
        <v>542</v>
      </c>
      <c r="J416">
        <v>143482253000</v>
      </c>
      <c r="K416">
        <v>233221047.75527453</v>
      </c>
    </row>
    <row r="417" spans="1:11" x14ac:dyDescent="0.25">
      <c r="A417">
        <v>546</v>
      </c>
      <c r="B417" t="s">
        <v>55</v>
      </c>
      <c r="C417" t="s">
        <v>490</v>
      </c>
      <c r="E417">
        <v>2017</v>
      </c>
      <c r="F417" s="10">
        <v>43100</v>
      </c>
      <c r="G417" t="s">
        <v>489</v>
      </c>
      <c r="H417" t="s">
        <v>474</v>
      </c>
      <c r="I417" t="s">
        <v>542</v>
      </c>
      <c r="J417">
        <v>25059261000</v>
      </c>
      <c r="K417">
        <v>40732194.987159066</v>
      </c>
    </row>
    <row r="418" spans="1:11" x14ac:dyDescent="0.25">
      <c r="A418">
        <v>546</v>
      </c>
      <c r="B418" t="s">
        <v>55</v>
      </c>
      <c r="C418" t="s">
        <v>434</v>
      </c>
      <c r="E418">
        <v>2017</v>
      </c>
      <c r="F418" s="10">
        <v>43100</v>
      </c>
      <c r="G418" t="s">
        <v>489</v>
      </c>
      <c r="H418" t="s">
        <v>474</v>
      </c>
      <c r="I418" t="s">
        <v>542</v>
      </c>
      <c r="J418">
        <v>74394154000</v>
      </c>
      <c r="K418">
        <v>120922847.11160235</v>
      </c>
    </row>
    <row r="419" spans="1:11" x14ac:dyDescent="0.25">
      <c r="A419">
        <v>546</v>
      </c>
      <c r="B419" t="s">
        <v>55</v>
      </c>
      <c r="C419" t="s">
        <v>491</v>
      </c>
      <c r="E419">
        <v>2017</v>
      </c>
      <c r="F419" s="10">
        <v>43100</v>
      </c>
      <c r="G419" t="s">
        <v>489</v>
      </c>
      <c r="H419" t="s">
        <v>474</v>
      </c>
      <c r="I419" t="s">
        <v>542</v>
      </c>
      <c r="J419">
        <v>46340625000</v>
      </c>
      <c r="K419">
        <v>75323664.705308661</v>
      </c>
    </row>
    <row r="420" spans="1:11" x14ac:dyDescent="0.25">
      <c r="A420">
        <v>547</v>
      </c>
      <c r="B420" t="s">
        <v>57</v>
      </c>
      <c r="C420" t="s">
        <v>436</v>
      </c>
      <c r="E420">
        <v>2017</v>
      </c>
      <c r="F420" s="10">
        <v>43100</v>
      </c>
      <c r="G420" t="s">
        <v>489</v>
      </c>
      <c r="H420" t="s">
        <v>474</v>
      </c>
      <c r="I420" t="s">
        <v>542</v>
      </c>
      <c r="J420">
        <v>71284000000</v>
      </c>
      <c r="K420">
        <v>115867494.5547934</v>
      </c>
    </row>
    <row r="421" spans="1:11" x14ac:dyDescent="0.25">
      <c r="A421">
        <v>547</v>
      </c>
      <c r="B421" t="s">
        <v>57</v>
      </c>
      <c r="C421" t="s">
        <v>2336</v>
      </c>
      <c r="E421">
        <v>2017</v>
      </c>
      <c r="F421" s="10">
        <v>43100</v>
      </c>
      <c r="G421" t="s">
        <v>489</v>
      </c>
      <c r="H421" t="s">
        <v>474</v>
      </c>
      <c r="I421" t="s">
        <v>542</v>
      </c>
      <c r="J421">
        <v>154686350000</v>
      </c>
      <c r="K421">
        <v>251432576.96433794</v>
      </c>
    </row>
    <row r="422" spans="1:11" x14ac:dyDescent="0.25">
      <c r="A422">
        <v>547</v>
      </c>
      <c r="B422" t="s">
        <v>57</v>
      </c>
      <c r="C422" t="s">
        <v>2337</v>
      </c>
      <c r="E422">
        <v>2017</v>
      </c>
      <c r="F422" s="10">
        <v>43100</v>
      </c>
      <c r="G422" t="s">
        <v>489</v>
      </c>
      <c r="H422" t="s">
        <v>474</v>
      </c>
      <c r="I422" t="s">
        <v>542</v>
      </c>
      <c r="J422">
        <v>26090000000</v>
      </c>
      <c r="K422">
        <v>42407594.0314034</v>
      </c>
    </row>
    <row r="423" spans="1:11" x14ac:dyDescent="0.25">
      <c r="A423">
        <v>547</v>
      </c>
      <c r="B423" t="s">
        <v>57</v>
      </c>
      <c r="C423" t="s">
        <v>434</v>
      </c>
      <c r="E423">
        <v>2017</v>
      </c>
      <c r="F423" s="10">
        <v>43100</v>
      </c>
      <c r="G423" t="s">
        <v>489</v>
      </c>
      <c r="H423" t="s">
        <v>474</v>
      </c>
      <c r="I423" t="s">
        <v>542</v>
      </c>
      <c r="J423">
        <v>24914866000</v>
      </c>
      <c r="K423">
        <v>40497490.328662917</v>
      </c>
    </row>
    <row r="424" spans="1:11" x14ac:dyDescent="0.25">
      <c r="A424">
        <v>547</v>
      </c>
      <c r="B424" t="s">
        <v>57</v>
      </c>
      <c r="C424" t="s">
        <v>491</v>
      </c>
      <c r="E424">
        <v>2017</v>
      </c>
      <c r="F424" s="10">
        <v>43100</v>
      </c>
      <c r="G424" t="s">
        <v>489</v>
      </c>
      <c r="H424" t="s">
        <v>474</v>
      </c>
      <c r="I424" t="s">
        <v>542</v>
      </c>
      <c r="J424">
        <v>7456000000</v>
      </c>
      <c r="K424">
        <v>12119241.897207502</v>
      </c>
    </row>
    <row r="425" spans="1:11" x14ac:dyDescent="0.25">
      <c r="A425">
        <v>717</v>
      </c>
      <c r="B425" t="s">
        <v>69</v>
      </c>
      <c r="C425" t="s">
        <v>436</v>
      </c>
      <c r="E425">
        <v>2014</v>
      </c>
      <c r="F425" s="10">
        <v>42004</v>
      </c>
      <c r="G425" t="s">
        <v>489</v>
      </c>
      <c r="H425" t="s">
        <v>474</v>
      </c>
      <c r="I425" t="s">
        <v>543</v>
      </c>
      <c r="J425">
        <v>1692980870</v>
      </c>
      <c r="K425">
        <v>272757789.6348291</v>
      </c>
    </row>
    <row r="426" spans="1:11" x14ac:dyDescent="0.25">
      <c r="A426">
        <v>717</v>
      </c>
      <c r="B426" t="s">
        <v>69</v>
      </c>
      <c r="C426" t="s">
        <v>2336</v>
      </c>
      <c r="E426">
        <v>2014</v>
      </c>
      <c r="F426" s="10">
        <v>42004</v>
      </c>
      <c r="G426" t="s">
        <v>489</v>
      </c>
      <c r="H426" t="s">
        <v>474</v>
      </c>
      <c r="I426" t="s">
        <v>543</v>
      </c>
      <c r="J426">
        <v>4136582020</v>
      </c>
      <c r="K426">
        <v>666448740.45054996</v>
      </c>
    </row>
    <row r="427" spans="1:11" x14ac:dyDescent="0.25">
      <c r="A427">
        <v>717</v>
      </c>
      <c r="B427" t="s">
        <v>69</v>
      </c>
      <c r="C427" t="s">
        <v>2337</v>
      </c>
      <c r="E427">
        <v>2014</v>
      </c>
      <c r="F427" s="10">
        <v>42004</v>
      </c>
      <c r="G427" t="s">
        <v>489</v>
      </c>
      <c r="H427" t="s">
        <v>474</v>
      </c>
      <c r="I427" t="s">
        <v>543</v>
      </c>
      <c r="J427">
        <v>1449239960</v>
      </c>
      <c r="K427">
        <v>233488455.27124479</v>
      </c>
    </row>
    <row r="428" spans="1:11" x14ac:dyDescent="0.25">
      <c r="A428">
        <v>771</v>
      </c>
      <c r="B428" t="s">
        <v>83</v>
      </c>
      <c r="C428" t="s">
        <v>436</v>
      </c>
      <c r="E428">
        <v>2014</v>
      </c>
      <c r="F428" s="10">
        <v>42004</v>
      </c>
      <c r="G428" t="s">
        <v>489</v>
      </c>
      <c r="H428" t="s">
        <v>474</v>
      </c>
      <c r="I428" t="s">
        <v>543</v>
      </c>
      <c r="J428">
        <v>1415914110</v>
      </c>
      <c r="K428">
        <v>228119295.26195192</v>
      </c>
    </row>
    <row r="429" spans="1:11" x14ac:dyDescent="0.25">
      <c r="A429">
        <v>771</v>
      </c>
      <c r="B429" t="s">
        <v>83</v>
      </c>
      <c r="C429" t="s">
        <v>2336</v>
      </c>
      <c r="E429">
        <v>2014</v>
      </c>
      <c r="F429" s="10">
        <v>42004</v>
      </c>
      <c r="G429" t="s">
        <v>489</v>
      </c>
      <c r="H429" t="s">
        <v>474</v>
      </c>
      <c r="I429" t="s">
        <v>543</v>
      </c>
      <c r="J429">
        <v>4930737790</v>
      </c>
      <c r="K429">
        <v>794395946.64133573</v>
      </c>
    </row>
    <row r="430" spans="1:11" x14ac:dyDescent="0.25">
      <c r="A430">
        <v>771</v>
      </c>
      <c r="B430" t="s">
        <v>83</v>
      </c>
      <c r="C430" t="s">
        <v>2337</v>
      </c>
      <c r="E430">
        <v>2014</v>
      </c>
      <c r="F430" s="10">
        <v>42004</v>
      </c>
      <c r="G430" t="s">
        <v>489</v>
      </c>
      <c r="H430" t="s">
        <v>474</v>
      </c>
      <c r="I430" t="s">
        <v>543</v>
      </c>
      <c r="J430">
        <v>2801538770</v>
      </c>
      <c r="K430">
        <v>451358627.86298215</v>
      </c>
    </row>
    <row r="431" spans="1:11" x14ac:dyDescent="0.25">
      <c r="A431">
        <v>716</v>
      </c>
      <c r="B431" t="s">
        <v>87</v>
      </c>
      <c r="C431" t="s">
        <v>436</v>
      </c>
      <c r="E431">
        <v>2014</v>
      </c>
      <c r="F431" s="10">
        <v>42004</v>
      </c>
      <c r="G431" t="s">
        <v>489</v>
      </c>
      <c r="H431" t="s">
        <v>474</v>
      </c>
      <c r="I431" t="s">
        <v>543</v>
      </c>
      <c r="J431">
        <v>952774000</v>
      </c>
      <c r="K431">
        <v>153502343.03683221</v>
      </c>
    </row>
    <row r="432" spans="1:11" x14ac:dyDescent="0.25">
      <c r="A432">
        <v>716</v>
      </c>
      <c r="B432" t="s">
        <v>87</v>
      </c>
      <c r="C432" t="s">
        <v>2336</v>
      </c>
      <c r="E432">
        <v>2014</v>
      </c>
      <c r="F432" s="10">
        <v>42004</v>
      </c>
      <c r="G432" t="s">
        <v>489</v>
      </c>
      <c r="H432" t="s">
        <v>474</v>
      </c>
      <c r="I432" t="s">
        <v>543</v>
      </c>
      <c r="J432">
        <v>1828079000</v>
      </c>
      <c r="K432">
        <v>294523580.36263502</v>
      </c>
    </row>
    <row r="433" spans="1:11" x14ac:dyDescent="0.25">
      <c r="A433">
        <v>716</v>
      </c>
      <c r="B433" t="s">
        <v>87</v>
      </c>
      <c r="C433" t="s">
        <v>2337</v>
      </c>
      <c r="E433">
        <v>2014</v>
      </c>
      <c r="F433" s="10">
        <v>42004</v>
      </c>
      <c r="G433" t="s">
        <v>489</v>
      </c>
      <c r="H433" t="s">
        <v>474</v>
      </c>
      <c r="I433" t="s">
        <v>543</v>
      </c>
      <c r="J433">
        <v>317712000</v>
      </c>
      <c r="K433">
        <v>51186888.402620174</v>
      </c>
    </row>
    <row r="434" spans="1:11" x14ac:dyDescent="0.25">
      <c r="A434">
        <v>1003</v>
      </c>
      <c r="B434" t="s">
        <v>58</v>
      </c>
      <c r="C434" t="s">
        <v>436</v>
      </c>
      <c r="E434">
        <v>2014</v>
      </c>
      <c r="F434" s="10">
        <v>42004</v>
      </c>
      <c r="G434" t="s">
        <v>489</v>
      </c>
      <c r="H434" t="s">
        <v>474</v>
      </c>
      <c r="I434" t="s">
        <v>543</v>
      </c>
      <c r="J434">
        <v>175781830</v>
      </c>
      <c r="K434">
        <v>28320381.085443269</v>
      </c>
    </row>
    <row r="435" spans="1:11" x14ac:dyDescent="0.25">
      <c r="A435">
        <v>1003</v>
      </c>
      <c r="B435" t="s">
        <v>58</v>
      </c>
      <c r="C435" t="s">
        <v>2336</v>
      </c>
      <c r="E435">
        <v>2014</v>
      </c>
      <c r="F435" s="10">
        <v>42004</v>
      </c>
      <c r="G435" t="s">
        <v>489</v>
      </c>
      <c r="H435" t="s">
        <v>474</v>
      </c>
      <c r="I435" t="s">
        <v>543</v>
      </c>
      <c r="J435">
        <v>1022672740</v>
      </c>
      <c r="K435">
        <v>164763796.818445</v>
      </c>
    </row>
    <row r="436" spans="1:11" x14ac:dyDescent="0.25">
      <c r="A436">
        <v>1003</v>
      </c>
      <c r="B436" t="s">
        <v>58</v>
      </c>
      <c r="C436" t="s">
        <v>2337</v>
      </c>
      <c r="E436">
        <v>2014</v>
      </c>
      <c r="F436" s="10">
        <v>42004</v>
      </c>
      <c r="G436" t="s">
        <v>489</v>
      </c>
      <c r="H436" t="s">
        <v>474</v>
      </c>
      <c r="I436" t="s">
        <v>543</v>
      </c>
      <c r="J436">
        <v>53018460</v>
      </c>
      <c r="K436">
        <v>8541855.5021490585</v>
      </c>
    </row>
    <row r="437" spans="1:11" x14ac:dyDescent="0.25">
      <c r="A437">
        <v>1057</v>
      </c>
      <c r="B437" t="s">
        <v>60</v>
      </c>
      <c r="C437" t="s">
        <v>436</v>
      </c>
      <c r="E437">
        <v>2014</v>
      </c>
      <c r="F437" s="10">
        <v>42004</v>
      </c>
      <c r="G437" t="s">
        <v>489</v>
      </c>
      <c r="H437" t="s">
        <v>474</v>
      </c>
      <c r="I437" t="s">
        <v>543</v>
      </c>
      <c r="J437">
        <v>1719295450</v>
      </c>
      <c r="K437">
        <v>276997357.13565314</v>
      </c>
    </row>
    <row r="438" spans="1:11" x14ac:dyDescent="0.25">
      <c r="A438">
        <v>1057</v>
      </c>
      <c r="B438" t="s">
        <v>60</v>
      </c>
      <c r="C438" t="s">
        <v>2336</v>
      </c>
      <c r="E438">
        <v>2014</v>
      </c>
      <c r="F438" s="10">
        <v>42004</v>
      </c>
      <c r="G438" t="s">
        <v>489</v>
      </c>
      <c r="H438" t="s">
        <v>474</v>
      </c>
      <c r="I438" t="s">
        <v>543</v>
      </c>
      <c r="J438">
        <v>6641789380</v>
      </c>
      <c r="K438">
        <v>1070065127.4983881</v>
      </c>
    </row>
    <row r="439" spans="1:11" x14ac:dyDescent="0.25">
      <c r="A439">
        <v>1057</v>
      </c>
      <c r="B439" t="s">
        <v>60</v>
      </c>
      <c r="C439" t="s">
        <v>2337</v>
      </c>
      <c r="E439">
        <v>2014</v>
      </c>
      <c r="F439" s="10">
        <v>42004</v>
      </c>
      <c r="G439" t="s">
        <v>489</v>
      </c>
      <c r="H439" t="s">
        <v>474</v>
      </c>
      <c r="I439" t="s">
        <v>543</v>
      </c>
      <c r="J439">
        <v>877533990</v>
      </c>
      <c r="K439">
        <v>141380352.06613541</v>
      </c>
    </row>
    <row r="440" spans="1:11" x14ac:dyDescent="0.25">
      <c r="A440">
        <v>1060</v>
      </c>
      <c r="B440" t="s">
        <v>63</v>
      </c>
      <c r="C440" t="s">
        <v>436</v>
      </c>
      <c r="E440">
        <v>2014</v>
      </c>
      <c r="F440" s="10">
        <v>42004</v>
      </c>
      <c r="G440" t="s">
        <v>489</v>
      </c>
      <c r="H440" t="s">
        <v>474</v>
      </c>
      <c r="I440" t="s">
        <v>543</v>
      </c>
      <c r="J440">
        <v>988564700</v>
      </c>
      <c r="K440">
        <v>159268617.41976914</v>
      </c>
    </row>
    <row r="441" spans="1:11" x14ac:dyDescent="0.25">
      <c r="A441">
        <v>1060</v>
      </c>
      <c r="B441" t="s">
        <v>63</v>
      </c>
      <c r="C441" t="s">
        <v>2336</v>
      </c>
      <c r="E441">
        <v>2014</v>
      </c>
      <c r="F441" s="10">
        <v>42004</v>
      </c>
      <c r="G441" t="s">
        <v>489</v>
      </c>
      <c r="H441" t="s">
        <v>474</v>
      </c>
      <c r="I441" t="s">
        <v>543</v>
      </c>
      <c r="J441">
        <v>3449157890</v>
      </c>
      <c r="K441">
        <v>555697172.27692652</v>
      </c>
    </row>
    <row r="442" spans="1:11" x14ac:dyDescent="0.25">
      <c r="A442">
        <v>1060</v>
      </c>
      <c r="B442" t="s">
        <v>63</v>
      </c>
      <c r="C442" t="s">
        <v>2337</v>
      </c>
      <c r="E442">
        <v>2014</v>
      </c>
      <c r="F442" s="10">
        <v>42004</v>
      </c>
      <c r="G442" t="s">
        <v>489</v>
      </c>
      <c r="H442" t="s">
        <v>474</v>
      </c>
      <c r="I442" t="s">
        <v>543</v>
      </c>
      <c r="J442">
        <v>1013680140</v>
      </c>
      <c r="K442">
        <v>163314990.31239739</v>
      </c>
    </row>
    <row r="443" spans="1:11" x14ac:dyDescent="0.25">
      <c r="A443">
        <v>1061</v>
      </c>
      <c r="B443" t="s">
        <v>64</v>
      </c>
      <c r="C443" t="s">
        <v>436</v>
      </c>
      <c r="E443">
        <v>2014</v>
      </c>
      <c r="F443" s="10">
        <v>42004</v>
      </c>
      <c r="G443" t="s">
        <v>489</v>
      </c>
      <c r="H443" t="s">
        <v>474</v>
      </c>
      <c r="I443" t="s">
        <v>543</v>
      </c>
      <c r="J443">
        <v>236770690</v>
      </c>
      <c r="K443">
        <v>38146355.460421316</v>
      </c>
    </row>
    <row r="444" spans="1:11" x14ac:dyDescent="0.25">
      <c r="A444">
        <v>1061</v>
      </c>
      <c r="B444" t="s">
        <v>64</v>
      </c>
      <c r="C444" t="s">
        <v>2336</v>
      </c>
      <c r="E444">
        <v>2014</v>
      </c>
      <c r="F444" s="10">
        <v>42004</v>
      </c>
      <c r="G444" t="s">
        <v>489</v>
      </c>
      <c r="H444" t="s">
        <v>474</v>
      </c>
      <c r="I444" t="s">
        <v>543</v>
      </c>
      <c r="J444">
        <v>1029153050</v>
      </c>
      <c r="K444">
        <v>165807845.84644642</v>
      </c>
    </row>
    <row r="445" spans="1:11" x14ac:dyDescent="0.25">
      <c r="A445">
        <v>1061</v>
      </c>
      <c r="B445" t="s">
        <v>64</v>
      </c>
      <c r="C445" t="s">
        <v>2337</v>
      </c>
      <c r="E445">
        <v>2014</v>
      </c>
      <c r="F445" s="10">
        <v>42004</v>
      </c>
      <c r="G445" t="s">
        <v>489</v>
      </c>
      <c r="H445" t="s">
        <v>474</v>
      </c>
      <c r="I445" t="s">
        <v>543</v>
      </c>
      <c r="J445">
        <v>192304060</v>
      </c>
      <c r="K445">
        <v>30982293.582208965</v>
      </c>
    </row>
    <row r="446" spans="1:11" x14ac:dyDescent="0.25">
      <c r="A446">
        <v>1129</v>
      </c>
      <c r="B446" t="s">
        <v>66</v>
      </c>
      <c r="C446" t="s">
        <v>436</v>
      </c>
      <c r="E446">
        <v>2014</v>
      </c>
      <c r="F446" s="10">
        <v>42004</v>
      </c>
      <c r="G446" t="s">
        <v>489</v>
      </c>
      <c r="H446" t="s">
        <v>474</v>
      </c>
      <c r="I446" t="s">
        <v>543</v>
      </c>
      <c r="J446">
        <v>1235630920</v>
      </c>
      <c r="K446">
        <v>199073695.70197821</v>
      </c>
    </row>
    <row r="447" spans="1:11" x14ac:dyDescent="0.25">
      <c r="A447">
        <v>1129</v>
      </c>
      <c r="B447" t="s">
        <v>66</v>
      </c>
      <c r="C447" t="s">
        <v>2336</v>
      </c>
      <c r="E447">
        <v>2014</v>
      </c>
      <c r="F447" s="10">
        <v>42004</v>
      </c>
      <c r="G447" t="s">
        <v>489</v>
      </c>
      <c r="H447" t="s">
        <v>474</v>
      </c>
      <c r="I447" t="s">
        <v>543</v>
      </c>
      <c r="J447">
        <v>2724697450</v>
      </c>
      <c r="K447">
        <v>438978648.28540868</v>
      </c>
    </row>
    <row r="448" spans="1:11" x14ac:dyDescent="0.25">
      <c r="A448">
        <v>1129</v>
      </c>
      <c r="B448" t="s">
        <v>66</v>
      </c>
      <c r="C448" t="s">
        <v>2337</v>
      </c>
      <c r="E448">
        <v>2014</v>
      </c>
      <c r="F448" s="10">
        <v>42004</v>
      </c>
      <c r="G448" t="s">
        <v>489</v>
      </c>
      <c r="H448" t="s">
        <v>474</v>
      </c>
      <c r="I448" t="s">
        <v>543</v>
      </c>
      <c r="J448">
        <v>761681350</v>
      </c>
      <c r="K448">
        <v>122715220.89441721</v>
      </c>
    </row>
    <row r="449" spans="1:11" x14ac:dyDescent="0.25">
      <c r="A449">
        <v>1137</v>
      </c>
      <c r="B449" t="s">
        <v>82</v>
      </c>
      <c r="C449" t="s">
        <v>436</v>
      </c>
      <c r="E449">
        <v>2014</v>
      </c>
      <c r="F449" s="10">
        <v>42004</v>
      </c>
      <c r="G449" t="s">
        <v>489</v>
      </c>
      <c r="H449" t="s">
        <v>474</v>
      </c>
      <c r="I449" t="s">
        <v>543</v>
      </c>
      <c r="J449">
        <v>178116630</v>
      </c>
      <c r="K449">
        <v>28696542.97747894</v>
      </c>
    </row>
    <row r="450" spans="1:11" x14ac:dyDescent="0.25">
      <c r="A450">
        <v>1137</v>
      </c>
      <c r="B450" t="s">
        <v>82</v>
      </c>
      <c r="C450" t="s">
        <v>2336</v>
      </c>
      <c r="E450">
        <v>2014</v>
      </c>
      <c r="F450" s="10">
        <v>42004</v>
      </c>
      <c r="G450" t="s">
        <v>489</v>
      </c>
      <c r="H450" t="s">
        <v>474</v>
      </c>
      <c r="I450" t="s">
        <v>543</v>
      </c>
      <c r="J450">
        <v>802979860</v>
      </c>
      <c r="K450">
        <v>129368863.88733058</v>
      </c>
    </row>
    <row r="451" spans="1:11" x14ac:dyDescent="0.25">
      <c r="A451">
        <v>1137</v>
      </c>
      <c r="B451" t="s">
        <v>82</v>
      </c>
      <c r="C451" t="s">
        <v>2337</v>
      </c>
      <c r="E451">
        <v>2014</v>
      </c>
      <c r="F451" s="10">
        <v>42004</v>
      </c>
      <c r="G451" t="s">
        <v>489</v>
      </c>
      <c r="H451" t="s">
        <v>474</v>
      </c>
      <c r="I451" t="s">
        <v>543</v>
      </c>
      <c r="J451">
        <v>-10975320</v>
      </c>
      <c r="K451">
        <v>-1768244.4478743179</v>
      </c>
    </row>
    <row r="452" spans="1:11" x14ac:dyDescent="0.25">
      <c r="A452">
        <v>1171</v>
      </c>
      <c r="B452" t="s">
        <v>71</v>
      </c>
      <c r="C452" t="s">
        <v>436</v>
      </c>
      <c r="E452">
        <v>2014</v>
      </c>
      <c r="F452" s="10">
        <v>42004</v>
      </c>
      <c r="G452" t="s">
        <v>489</v>
      </c>
      <c r="H452" t="s">
        <v>474</v>
      </c>
      <c r="I452" t="s">
        <v>543</v>
      </c>
      <c r="J452">
        <v>463178626</v>
      </c>
      <c r="K452">
        <v>74623157.575228348</v>
      </c>
    </row>
    <row r="453" spans="1:11" x14ac:dyDescent="0.25">
      <c r="A453">
        <v>1171</v>
      </c>
      <c r="B453" t="s">
        <v>71</v>
      </c>
      <c r="C453" t="s">
        <v>2336</v>
      </c>
      <c r="E453">
        <v>2014</v>
      </c>
      <c r="F453" s="10">
        <v>42004</v>
      </c>
      <c r="G453" t="s">
        <v>489</v>
      </c>
      <c r="H453" t="s">
        <v>474</v>
      </c>
      <c r="I453" t="s">
        <v>543</v>
      </c>
      <c r="J453">
        <v>820386152</v>
      </c>
      <c r="K453">
        <v>132173208.47018367</v>
      </c>
    </row>
    <row r="454" spans="1:11" x14ac:dyDescent="0.25">
      <c r="A454">
        <v>1171</v>
      </c>
      <c r="B454" t="s">
        <v>71</v>
      </c>
      <c r="C454" t="s">
        <v>2337</v>
      </c>
      <c r="E454">
        <v>2014</v>
      </c>
      <c r="F454" s="10">
        <v>42004</v>
      </c>
      <c r="G454" t="s">
        <v>489</v>
      </c>
      <c r="H454" t="s">
        <v>474</v>
      </c>
      <c r="I454" t="s">
        <v>543</v>
      </c>
      <c r="J454">
        <v>340259428</v>
      </c>
      <c r="K454">
        <v>54819526.391749054</v>
      </c>
    </row>
    <row r="455" spans="1:11" x14ac:dyDescent="0.25">
      <c r="A455">
        <v>1243</v>
      </c>
      <c r="B455" t="s">
        <v>76</v>
      </c>
      <c r="C455" t="s">
        <v>436</v>
      </c>
      <c r="E455">
        <v>2014</v>
      </c>
      <c r="F455" s="10">
        <v>42004</v>
      </c>
      <c r="G455" t="s">
        <v>489</v>
      </c>
      <c r="H455" t="s">
        <v>474</v>
      </c>
      <c r="I455" t="s">
        <v>543</v>
      </c>
      <c r="J455">
        <v>260033810</v>
      </c>
      <c r="K455">
        <v>41894299.28167063</v>
      </c>
    </row>
    <row r="456" spans="1:11" x14ac:dyDescent="0.25">
      <c r="A456">
        <v>1243</v>
      </c>
      <c r="B456" t="s">
        <v>76</v>
      </c>
      <c r="C456" t="s">
        <v>2336</v>
      </c>
      <c r="E456">
        <v>2014</v>
      </c>
      <c r="F456" s="10">
        <v>42004</v>
      </c>
      <c r="G456" t="s">
        <v>489</v>
      </c>
      <c r="H456" t="s">
        <v>474</v>
      </c>
      <c r="I456" t="s">
        <v>543</v>
      </c>
      <c r="J456">
        <v>719927220</v>
      </c>
      <c r="K456">
        <v>115988172.521493</v>
      </c>
    </row>
    <row r="457" spans="1:11" x14ac:dyDescent="0.25">
      <c r="A457">
        <v>1243</v>
      </c>
      <c r="B457" t="s">
        <v>76</v>
      </c>
      <c r="C457" t="s">
        <v>2337</v>
      </c>
      <c r="E457">
        <v>2014</v>
      </c>
      <c r="F457" s="10">
        <v>42004</v>
      </c>
      <c r="G457" t="s">
        <v>489</v>
      </c>
      <c r="H457" t="s">
        <v>474</v>
      </c>
      <c r="I457" t="s">
        <v>543</v>
      </c>
      <c r="J457">
        <v>154923400</v>
      </c>
      <c r="K457">
        <v>24959859.201901365</v>
      </c>
    </row>
    <row r="458" spans="1:11" x14ac:dyDescent="0.25">
      <c r="A458">
        <v>1318</v>
      </c>
      <c r="B458" t="s">
        <v>74</v>
      </c>
      <c r="C458" t="s">
        <v>436</v>
      </c>
      <c r="E458">
        <v>2014</v>
      </c>
      <c r="F458" s="10">
        <v>42004</v>
      </c>
      <c r="G458" t="s">
        <v>489</v>
      </c>
      <c r="H458" t="s">
        <v>474</v>
      </c>
      <c r="I458" t="s">
        <v>543</v>
      </c>
      <c r="J458">
        <v>768429150</v>
      </c>
      <c r="K458">
        <v>123802365.49570139</v>
      </c>
    </row>
    <row r="459" spans="1:11" x14ac:dyDescent="0.25">
      <c r="A459">
        <v>1318</v>
      </c>
      <c r="B459" t="s">
        <v>74</v>
      </c>
      <c r="C459" t="s">
        <v>2336</v>
      </c>
      <c r="E459">
        <v>2014</v>
      </c>
      <c r="F459" s="10">
        <v>42004</v>
      </c>
      <c r="G459" t="s">
        <v>489</v>
      </c>
      <c r="H459" t="s">
        <v>474</v>
      </c>
      <c r="I459" t="s">
        <v>543</v>
      </c>
      <c r="J459">
        <v>2435295910</v>
      </c>
      <c r="K459">
        <v>392352885.54580045</v>
      </c>
    </row>
    <row r="460" spans="1:11" x14ac:dyDescent="0.25">
      <c r="A460">
        <v>1318</v>
      </c>
      <c r="B460" t="s">
        <v>74</v>
      </c>
      <c r="C460" t="s">
        <v>2337</v>
      </c>
      <c r="E460">
        <v>2014</v>
      </c>
      <c r="F460" s="10">
        <v>42004</v>
      </c>
      <c r="G460" t="s">
        <v>489</v>
      </c>
      <c r="H460" t="s">
        <v>474</v>
      </c>
      <c r="I460" t="s">
        <v>543</v>
      </c>
      <c r="J460">
        <v>351630010</v>
      </c>
      <c r="K460">
        <v>56651451.883725569</v>
      </c>
    </row>
    <row r="461" spans="1:11" x14ac:dyDescent="0.25">
      <c r="A461">
        <v>1407</v>
      </c>
      <c r="B461" t="s">
        <v>77</v>
      </c>
      <c r="C461" t="s">
        <v>436</v>
      </c>
      <c r="E461">
        <v>2014</v>
      </c>
      <c r="F461" s="10">
        <v>42004</v>
      </c>
      <c r="G461" t="s">
        <v>489</v>
      </c>
      <c r="H461" t="s">
        <v>474</v>
      </c>
      <c r="I461" t="s">
        <v>543</v>
      </c>
      <c r="J461">
        <v>513814110</v>
      </c>
      <c r="K461">
        <v>82781089.503265873</v>
      </c>
    </row>
    <row r="462" spans="1:11" x14ac:dyDescent="0.25">
      <c r="A462">
        <v>1407</v>
      </c>
      <c r="B462" t="s">
        <v>77</v>
      </c>
      <c r="C462" t="s">
        <v>2336</v>
      </c>
      <c r="E462">
        <v>2014</v>
      </c>
      <c r="F462" s="10">
        <v>42004</v>
      </c>
      <c r="G462" t="s">
        <v>489</v>
      </c>
      <c r="H462" t="s">
        <v>474</v>
      </c>
      <c r="I462" t="s">
        <v>543</v>
      </c>
      <c r="J462">
        <v>1448478220</v>
      </c>
      <c r="K462">
        <v>233365730.60119203</v>
      </c>
    </row>
    <row r="463" spans="1:11" x14ac:dyDescent="0.25">
      <c r="A463">
        <v>1407</v>
      </c>
      <c r="B463" t="s">
        <v>77</v>
      </c>
      <c r="C463" t="s">
        <v>2337</v>
      </c>
      <c r="E463">
        <v>2014</v>
      </c>
      <c r="F463" s="10">
        <v>42004</v>
      </c>
      <c r="G463" t="s">
        <v>489</v>
      </c>
      <c r="H463" t="s">
        <v>474</v>
      </c>
      <c r="I463" t="s">
        <v>543</v>
      </c>
      <c r="J463">
        <v>151900360</v>
      </c>
      <c r="K463">
        <v>24472814.296085227</v>
      </c>
    </row>
    <row r="464" spans="1:11" x14ac:dyDescent="0.25">
      <c r="A464">
        <v>1421</v>
      </c>
      <c r="B464" t="s">
        <v>78</v>
      </c>
      <c r="C464" t="s">
        <v>436</v>
      </c>
      <c r="E464">
        <v>2014</v>
      </c>
      <c r="F464" s="10">
        <v>42004</v>
      </c>
      <c r="G464" t="s">
        <v>489</v>
      </c>
      <c r="H464" t="s">
        <v>474</v>
      </c>
      <c r="I464" t="s">
        <v>543</v>
      </c>
      <c r="J464">
        <v>586173000</v>
      </c>
      <c r="K464">
        <v>94438900.436965168</v>
      </c>
    </row>
    <row r="465" spans="1:11" x14ac:dyDescent="0.25">
      <c r="A465">
        <v>1421</v>
      </c>
      <c r="B465" t="s">
        <v>78</v>
      </c>
      <c r="C465" t="s">
        <v>2336</v>
      </c>
      <c r="E465">
        <v>2014</v>
      </c>
      <c r="F465" s="10">
        <v>42004</v>
      </c>
      <c r="G465" t="s">
        <v>489</v>
      </c>
      <c r="H465" t="s">
        <v>474</v>
      </c>
      <c r="I465" t="s">
        <v>543</v>
      </c>
      <c r="J465">
        <v>1812781000</v>
      </c>
      <c r="K465">
        <v>292058904.74829471</v>
      </c>
    </row>
    <row r="466" spans="1:11" x14ac:dyDescent="0.25">
      <c r="A466">
        <v>1421</v>
      </c>
      <c r="B466" t="s">
        <v>78</v>
      </c>
      <c r="C466" t="s">
        <v>2337</v>
      </c>
      <c r="E466">
        <v>2014</v>
      </c>
      <c r="F466" s="10">
        <v>42004</v>
      </c>
      <c r="G466" t="s">
        <v>489</v>
      </c>
      <c r="H466" t="s">
        <v>474</v>
      </c>
      <c r="I466" t="s">
        <v>543</v>
      </c>
      <c r="J466">
        <v>296475000</v>
      </c>
      <c r="K466">
        <v>47765374.739282168</v>
      </c>
    </row>
    <row r="467" spans="1:11" x14ac:dyDescent="0.25">
      <c r="A467">
        <v>1582</v>
      </c>
      <c r="B467" t="s">
        <v>81</v>
      </c>
      <c r="C467" t="s">
        <v>436</v>
      </c>
      <c r="E467">
        <v>2014</v>
      </c>
      <c r="F467" s="10">
        <v>42004</v>
      </c>
      <c r="G467" t="s">
        <v>489</v>
      </c>
      <c r="H467" t="s">
        <v>474</v>
      </c>
      <c r="I467" t="s">
        <v>543</v>
      </c>
      <c r="J467">
        <v>99135890</v>
      </c>
      <c r="K467">
        <v>15971879.369128108</v>
      </c>
    </row>
    <row r="468" spans="1:11" x14ac:dyDescent="0.25">
      <c r="A468">
        <v>1582</v>
      </c>
      <c r="B468" t="s">
        <v>81</v>
      </c>
      <c r="C468" t="s">
        <v>2336</v>
      </c>
      <c r="E468">
        <v>2014</v>
      </c>
      <c r="F468" s="10">
        <v>42004</v>
      </c>
      <c r="G468" t="s">
        <v>489</v>
      </c>
      <c r="H468" t="s">
        <v>474</v>
      </c>
      <c r="I468" t="s">
        <v>543</v>
      </c>
      <c r="J468">
        <v>300103470</v>
      </c>
      <c r="K468">
        <v>48349961.059478626</v>
      </c>
    </row>
    <row r="469" spans="1:11" x14ac:dyDescent="0.25">
      <c r="A469">
        <v>1582</v>
      </c>
      <c r="B469" t="s">
        <v>81</v>
      </c>
      <c r="C469" t="s">
        <v>2337</v>
      </c>
      <c r="E469">
        <v>2014</v>
      </c>
      <c r="F469" s="10">
        <v>42004</v>
      </c>
      <c r="G469" t="s">
        <v>489</v>
      </c>
      <c r="H469" t="s">
        <v>474</v>
      </c>
      <c r="I469" t="s">
        <v>543</v>
      </c>
      <c r="J469">
        <v>58388990</v>
      </c>
      <c r="K469">
        <v>9407106.7982062548</v>
      </c>
    </row>
    <row r="470" spans="1:11" x14ac:dyDescent="0.25">
      <c r="A470">
        <v>1698</v>
      </c>
      <c r="B470" t="s">
        <v>254</v>
      </c>
      <c r="C470" t="s">
        <v>436</v>
      </c>
      <c r="E470">
        <v>2014</v>
      </c>
      <c r="F470" s="10">
        <v>42004</v>
      </c>
      <c r="G470" t="s">
        <v>489</v>
      </c>
      <c r="H470" t="s">
        <v>474</v>
      </c>
      <c r="I470" t="s">
        <v>543</v>
      </c>
      <c r="J470">
        <v>491156000</v>
      </c>
      <c r="K470">
        <v>79130619.429789603</v>
      </c>
    </row>
    <row r="471" spans="1:11" x14ac:dyDescent="0.25">
      <c r="A471">
        <v>1698</v>
      </c>
      <c r="B471" t="s">
        <v>254</v>
      </c>
      <c r="C471" t="s">
        <v>2336</v>
      </c>
      <c r="E471">
        <v>2014</v>
      </c>
      <c r="F471" s="10">
        <v>42004</v>
      </c>
      <c r="G471" t="s">
        <v>489</v>
      </c>
      <c r="H471" t="s">
        <v>474</v>
      </c>
      <c r="I471" t="s">
        <v>543</v>
      </c>
      <c r="J471">
        <v>1504434000</v>
      </c>
      <c r="K471">
        <v>242380820.57683524</v>
      </c>
    </row>
    <row r="472" spans="1:11" x14ac:dyDescent="0.25">
      <c r="A472">
        <v>1698</v>
      </c>
      <c r="B472" t="s">
        <v>254</v>
      </c>
      <c r="C472" t="s">
        <v>2337</v>
      </c>
      <c r="E472">
        <v>2014</v>
      </c>
      <c r="F472" s="10">
        <v>42004</v>
      </c>
      <c r="G472" t="s">
        <v>489</v>
      </c>
      <c r="H472" t="s">
        <v>474</v>
      </c>
      <c r="I472" t="s">
        <v>543</v>
      </c>
      <c r="J472">
        <v>361995000</v>
      </c>
      <c r="K472">
        <v>58321365.47346808</v>
      </c>
    </row>
    <row r="473" spans="1:11" x14ac:dyDescent="0.25">
      <c r="A473">
        <v>1700</v>
      </c>
      <c r="B473" t="s">
        <v>84</v>
      </c>
      <c r="C473" t="s">
        <v>436</v>
      </c>
      <c r="E473">
        <v>2014</v>
      </c>
      <c r="F473" s="10">
        <v>42004</v>
      </c>
      <c r="G473" t="s">
        <v>489</v>
      </c>
      <c r="H473" t="s">
        <v>474</v>
      </c>
      <c r="I473" t="s">
        <v>543</v>
      </c>
      <c r="J473">
        <v>96620670</v>
      </c>
      <c r="K473">
        <v>15566649.835940698</v>
      </c>
    </row>
    <row r="474" spans="1:11" x14ac:dyDescent="0.25">
      <c r="A474">
        <v>1700</v>
      </c>
      <c r="B474" t="s">
        <v>84</v>
      </c>
      <c r="C474" t="s">
        <v>2336</v>
      </c>
      <c r="E474">
        <v>2014</v>
      </c>
      <c r="F474" s="10">
        <v>42004</v>
      </c>
      <c r="G474" t="s">
        <v>489</v>
      </c>
      <c r="H474" t="s">
        <v>474</v>
      </c>
      <c r="I474" t="s">
        <v>543</v>
      </c>
      <c r="J474">
        <v>350717690</v>
      </c>
      <c r="K474">
        <v>56504467.123856634</v>
      </c>
    </row>
    <row r="475" spans="1:11" x14ac:dyDescent="0.25">
      <c r="A475">
        <v>1700</v>
      </c>
      <c r="B475" t="s">
        <v>84</v>
      </c>
      <c r="C475" t="s">
        <v>2337</v>
      </c>
      <c r="E475">
        <v>2014</v>
      </c>
      <c r="F475" s="10">
        <v>42004</v>
      </c>
      <c r="G475" t="s">
        <v>489</v>
      </c>
      <c r="H475" t="s">
        <v>474</v>
      </c>
      <c r="I475" t="s">
        <v>543</v>
      </c>
      <c r="J475">
        <v>75105290</v>
      </c>
      <c r="K475">
        <v>12100286.100859977</v>
      </c>
    </row>
    <row r="476" spans="1:11" x14ac:dyDescent="0.25">
      <c r="A476">
        <v>1723</v>
      </c>
      <c r="B476" t="s">
        <v>86</v>
      </c>
      <c r="C476" t="s">
        <v>436</v>
      </c>
      <c r="E476">
        <v>2014</v>
      </c>
      <c r="F476" s="10">
        <v>42004</v>
      </c>
      <c r="G476" t="s">
        <v>489</v>
      </c>
      <c r="H476" t="s">
        <v>474</v>
      </c>
      <c r="I476" t="s">
        <v>543</v>
      </c>
      <c r="J476">
        <v>893286000</v>
      </c>
      <c r="K476">
        <v>143918173.67182532</v>
      </c>
    </row>
    <row r="477" spans="1:11" x14ac:dyDescent="0.25">
      <c r="A477">
        <v>1723</v>
      </c>
      <c r="B477" t="s">
        <v>86</v>
      </c>
      <c r="C477" t="s">
        <v>2336</v>
      </c>
      <c r="E477">
        <v>2014</v>
      </c>
      <c r="F477" s="10">
        <v>42004</v>
      </c>
      <c r="G477" t="s">
        <v>489</v>
      </c>
      <c r="H477" t="s">
        <v>474</v>
      </c>
      <c r="I477" t="s">
        <v>543</v>
      </c>
      <c r="J477">
        <v>3557661000</v>
      </c>
      <c r="K477">
        <v>573178213.54356813</v>
      </c>
    </row>
    <row r="478" spans="1:11" x14ac:dyDescent="0.25">
      <c r="A478">
        <v>1723</v>
      </c>
      <c r="B478" t="s">
        <v>86</v>
      </c>
      <c r="C478" t="s">
        <v>2337</v>
      </c>
      <c r="E478">
        <v>2014</v>
      </c>
      <c r="F478" s="10">
        <v>42004</v>
      </c>
      <c r="G478" t="s">
        <v>489</v>
      </c>
      <c r="H478" t="s">
        <v>474</v>
      </c>
      <c r="I478" t="s">
        <v>543</v>
      </c>
      <c r="J478">
        <v>503931000</v>
      </c>
      <c r="K478">
        <v>81188812.067598298</v>
      </c>
    </row>
    <row r="479" spans="1:11" x14ac:dyDescent="0.25">
      <c r="A479">
        <v>1793</v>
      </c>
      <c r="B479" t="s">
        <v>88</v>
      </c>
      <c r="C479" t="s">
        <v>436</v>
      </c>
      <c r="E479">
        <v>2014</v>
      </c>
      <c r="F479" s="10">
        <v>42004</v>
      </c>
      <c r="G479" t="s">
        <v>489</v>
      </c>
      <c r="H479" t="s">
        <v>474</v>
      </c>
      <c r="I479" t="s">
        <v>543</v>
      </c>
      <c r="J479">
        <v>104457260</v>
      </c>
      <c r="K479">
        <v>16829210.449915271</v>
      </c>
    </row>
    <row r="480" spans="1:11" x14ac:dyDescent="0.25">
      <c r="A480">
        <v>1793</v>
      </c>
      <c r="B480" t="s">
        <v>88</v>
      </c>
      <c r="C480" t="s">
        <v>2336</v>
      </c>
      <c r="E480">
        <v>2014</v>
      </c>
      <c r="F480" s="10">
        <v>42004</v>
      </c>
      <c r="G480" t="s">
        <v>489</v>
      </c>
      <c r="H480" t="s">
        <v>474</v>
      </c>
      <c r="I480" t="s">
        <v>543</v>
      </c>
      <c r="J480">
        <v>524495480</v>
      </c>
      <c r="K480">
        <v>84501975.381599382</v>
      </c>
    </row>
    <row r="481" spans="1:11" x14ac:dyDescent="0.25">
      <c r="A481">
        <v>1793</v>
      </c>
      <c r="B481" t="s">
        <v>88</v>
      </c>
      <c r="C481" t="s">
        <v>2337</v>
      </c>
      <c r="E481">
        <v>2014</v>
      </c>
      <c r="F481" s="10">
        <v>42004</v>
      </c>
      <c r="G481" t="s">
        <v>489</v>
      </c>
      <c r="H481" t="s">
        <v>474</v>
      </c>
      <c r="I481" t="s">
        <v>543</v>
      </c>
      <c r="J481">
        <v>85302410</v>
      </c>
      <c r="K481">
        <v>13743153.992120383</v>
      </c>
    </row>
    <row r="482" spans="1:11" x14ac:dyDescent="0.25">
      <c r="A482">
        <v>1882</v>
      </c>
      <c r="B482" t="s">
        <v>90</v>
      </c>
      <c r="C482" t="s">
        <v>436</v>
      </c>
      <c r="E482">
        <v>2014</v>
      </c>
      <c r="F482" s="10">
        <v>42004</v>
      </c>
      <c r="G482" t="s">
        <v>489</v>
      </c>
      <c r="H482" t="s">
        <v>474</v>
      </c>
      <c r="I482" t="s">
        <v>543</v>
      </c>
      <c r="J482">
        <v>603096320</v>
      </c>
      <c r="K482">
        <v>97165432.932564422</v>
      </c>
    </row>
    <row r="483" spans="1:11" x14ac:dyDescent="0.25">
      <c r="A483">
        <v>1882</v>
      </c>
      <c r="B483" t="s">
        <v>90</v>
      </c>
      <c r="C483" t="s">
        <v>2336</v>
      </c>
      <c r="E483">
        <v>2014</v>
      </c>
      <c r="F483" s="10">
        <v>42004</v>
      </c>
      <c r="G483" t="s">
        <v>489</v>
      </c>
      <c r="H483" t="s">
        <v>474</v>
      </c>
      <c r="I483" t="s">
        <v>543</v>
      </c>
      <c r="J483">
        <v>1178204960</v>
      </c>
      <c r="K483">
        <v>189821743.60091394</v>
      </c>
    </row>
    <row r="484" spans="1:11" x14ac:dyDescent="0.25">
      <c r="A484">
        <v>1882</v>
      </c>
      <c r="B484" t="s">
        <v>90</v>
      </c>
      <c r="C484" t="s">
        <v>2337</v>
      </c>
      <c r="E484">
        <v>2014</v>
      </c>
      <c r="F484" s="10">
        <v>42004</v>
      </c>
      <c r="G484" t="s">
        <v>489</v>
      </c>
      <c r="H484" t="s">
        <v>474</v>
      </c>
      <c r="I484" t="s">
        <v>543</v>
      </c>
      <c r="J484">
        <v>325435800</v>
      </c>
      <c r="K484">
        <v>52431277.310323246</v>
      </c>
    </row>
    <row r="485" spans="1:11" x14ac:dyDescent="0.25">
      <c r="A485">
        <v>1883</v>
      </c>
      <c r="B485" t="s">
        <v>91</v>
      </c>
      <c r="C485" t="s">
        <v>436</v>
      </c>
      <c r="E485">
        <v>2014</v>
      </c>
      <c r="F485" s="10">
        <v>42004</v>
      </c>
      <c r="G485" t="s">
        <v>489</v>
      </c>
      <c r="H485" t="s">
        <v>474</v>
      </c>
      <c r="I485" t="s">
        <v>543</v>
      </c>
      <c r="J485">
        <v>287652000</v>
      </c>
      <c r="K485">
        <v>46343892.65369422</v>
      </c>
    </row>
    <row r="486" spans="1:11" x14ac:dyDescent="0.25">
      <c r="A486">
        <v>1883</v>
      </c>
      <c r="B486" t="s">
        <v>91</v>
      </c>
      <c r="C486" t="s">
        <v>2336</v>
      </c>
      <c r="E486">
        <v>2014</v>
      </c>
      <c r="F486" s="10">
        <v>42004</v>
      </c>
      <c r="G486" t="s">
        <v>489</v>
      </c>
      <c r="H486" t="s">
        <v>474</v>
      </c>
      <c r="I486" t="s">
        <v>543</v>
      </c>
      <c r="J486">
        <v>1100761000</v>
      </c>
      <c r="K486">
        <v>177344672.10856557</v>
      </c>
    </row>
    <row r="487" spans="1:11" x14ac:dyDescent="0.25">
      <c r="A487">
        <v>1883</v>
      </c>
      <c r="B487" t="s">
        <v>91</v>
      </c>
      <c r="C487" t="s">
        <v>2337</v>
      </c>
      <c r="E487">
        <v>2014</v>
      </c>
      <c r="F487" s="10">
        <v>42004</v>
      </c>
      <c r="G487" t="s">
        <v>489</v>
      </c>
      <c r="H487" t="s">
        <v>474</v>
      </c>
      <c r="I487" t="s">
        <v>543</v>
      </c>
      <c r="J487">
        <v>187896000</v>
      </c>
      <c r="K487">
        <v>30272106.761150729</v>
      </c>
    </row>
    <row r="488" spans="1:11" x14ac:dyDescent="0.25">
      <c r="A488">
        <v>1885</v>
      </c>
      <c r="B488" t="s">
        <v>92</v>
      </c>
      <c r="C488" t="s">
        <v>436</v>
      </c>
      <c r="E488">
        <v>2014</v>
      </c>
      <c r="F488" s="10">
        <v>42004</v>
      </c>
      <c r="G488" t="s">
        <v>489</v>
      </c>
      <c r="H488" t="s">
        <v>474</v>
      </c>
      <c r="I488" t="s">
        <v>543</v>
      </c>
      <c r="J488">
        <v>346666480</v>
      </c>
      <c r="K488">
        <v>55851772.752332807</v>
      </c>
    </row>
    <row r="489" spans="1:11" x14ac:dyDescent="0.25">
      <c r="A489">
        <v>1885</v>
      </c>
      <c r="B489" t="s">
        <v>92</v>
      </c>
      <c r="C489" t="s">
        <v>2336</v>
      </c>
      <c r="E489">
        <v>2014</v>
      </c>
      <c r="F489" s="10">
        <v>42004</v>
      </c>
      <c r="G489" t="s">
        <v>489</v>
      </c>
      <c r="H489" t="s">
        <v>474</v>
      </c>
      <c r="I489" t="s">
        <v>543</v>
      </c>
      <c r="J489">
        <v>1154874930</v>
      </c>
      <c r="K489">
        <v>186063019.84468257</v>
      </c>
    </row>
    <row r="490" spans="1:11" x14ac:dyDescent="0.25">
      <c r="A490">
        <v>1885</v>
      </c>
      <c r="B490" t="s">
        <v>92</v>
      </c>
      <c r="C490" t="s">
        <v>2337</v>
      </c>
      <c r="E490">
        <v>2014</v>
      </c>
      <c r="F490" s="10">
        <v>42004</v>
      </c>
      <c r="G490" t="s">
        <v>489</v>
      </c>
      <c r="H490" t="s">
        <v>474</v>
      </c>
      <c r="I490" t="s">
        <v>543</v>
      </c>
      <c r="J490">
        <v>776242470</v>
      </c>
      <c r="K490">
        <v>125061177.05741124</v>
      </c>
    </row>
    <row r="491" spans="1:11" x14ac:dyDescent="0.25">
      <c r="A491">
        <v>8876</v>
      </c>
      <c r="B491" t="s">
        <v>89</v>
      </c>
      <c r="C491" t="s">
        <v>436</v>
      </c>
      <c r="E491">
        <v>2014</v>
      </c>
      <c r="F491" s="10">
        <v>42004</v>
      </c>
      <c r="G491" t="s">
        <v>489</v>
      </c>
      <c r="H491" t="s">
        <v>474</v>
      </c>
      <c r="I491" t="s">
        <v>543</v>
      </c>
      <c r="J491">
        <v>1241814650</v>
      </c>
      <c r="K491">
        <v>200069962.4385885</v>
      </c>
    </row>
    <row r="492" spans="1:11" x14ac:dyDescent="0.25">
      <c r="A492">
        <v>8876</v>
      </c>
      <c r="B492" t="s">
        <v>89</v>
      </c>
      <c r="C492" t="s">
        <v>2336</v>
      </c>
      <c r="E492">
        <v>2014</v>
      </c>
      <c r="F492" s="10">
        <v>42004</v>
      </c>
      <c r="G492" t="s">
        <v>489</v>
      </c>
      <c r="H492" t="s">
        <v>474</v>
      </c>
      <c r="I492" t="s">
        <v>543</v>
      </c>
      <c r="J492">
        <v>4374296820</v>
      </c>
      <c r="K492">
        <v>704747202.38856673</v>
      </c>
    </row>
    <row r="493" spans="1:11" x14ac:dyDescent="0.25">
      <c r="A493">
        <v>8876</v>
      </c>
      <c r="B493" t="s">
        <v>89</v>
      </c>
      <c r="C493" t="s">
        <v>2337</v>
      </c>
      <c r="E493">
        <v>2014</v>
      </c>
      <c r="F493" s="10">
        <v>42004</v>
      </c>
      <c r="G493" t="s">
        <v>489</v>
      </c>
      <c r="H493" t="s">
        <v>474</v>
      </c>
      <c r="I493" t="s">
        <v>543</v>
      </c>
      <c r="J493">
        <v>795333410</v>
      </c>
      <c r="K493">
        <v>128136936.91313314</v>
      </c>
    </row>
    <row r="494" spans="1:11" x14ac:dyDescent="0.25">
      <c r="A494">
        <v>10113</v>
      </c>
      <c r="B494" t="s">
        <v>65</v>
      </c>
      <c r="C494" t="s">
        <v>436</v>
      </c>
      <c r="E494">
        <v>2014</v>
      </c>
      <c r="F494" s="10">
        <v>42004</v>
      </c>
      <c r="G494" t="s">
        <v>489</v>
      </c>
      <c r="H494" t="s">
        <v>474</v>
      </c>
      <c r="I494" t="s">
        <v>543</v>
      </c>
      <c r="J494">
        <v>111662240</v>
      </c>
      <c r="K494">
        <v>17990011.764323007</v>
      </c>
    </row>
    <row r="495" spans="1:11" x14ac:dyDescent="0.25">
      <c r="A495">
        <v>10113</v>
      </c>
      <c r="B495" t="s">
        <v>65</v>
      </c>
      <c r="C495" t="s">
        <v>2336</v>
      </c>
      <c r="E495">
        <v>2014</v>
      </c>
      <c r="F495" s="10">
        <v>42004</v>
      </c>
      <c r="G495" t="s">
        <v>489</v>
      </c>
      <c r="H495" t="s">
        <v>474</v>
      </c>
      <c r="I495" t="s">
        <v>543</v>
      </c>
      <c r="J495">
        <v>399324020</v>
      </c>
      <c r="K495">
        <v>64335480.083300814</v>
      </c>
    </row>
    <row r="496" spans="1:11" x14ac:dyDescent="0.25">
      <c r="A496">
        <v>10113</v>
      </c>
      <c r="B496" t="s">
        <v>65</v>
      </c>
      <c r="C496" t="s">
        <v>2337</v>
      </c>
      <c r="E496">
        <v>2014</v>
      </c>
      <c r="F496" s="10">
        <v>42004</v>
      </c>
      <c r="G496" t="s">
        <v>489</v>
      </c>
      <c r="H496" t="s">
        <v>474</v>
      </c>
      <c r="I496" t="s">
        <v>543</v>
      </c>
      <c r="J496">
        <v>33389650</v>
      </c>
      <c r="K496">
        <v>5379438.889159197</v>
      </c>
    </row>
    <row r="497" spans="1:11" x14ac:dyDescent="0.25">
      <c r="A497">
        <v>13357</v>
      </c>
      <c r="B497" t="s">
        <v>70</v>
      </c>
      <c r="C497" t="s">
        <v>436</v>
      </c>
      <c r="E497">
        <v>2014</v>
      </c>
      <c r="F497" s="10">
        <v>42004</v>
      </c>
      <c r="G497" t="s">
        <v>489</v>
      </c>
      <c r="H497" t="s">
        <v>474</v>
      </c>
      <c r="I497" t="s">
        <v>543</v>
      </c>
      <c r="J497">
        <v>65509730</v>
      </c>
      <c r="K497">
        <v>10554336.124527179</v>
      </c>
    </row>
    <row r="498" spans="1:11" x14ac:dyDescent="0.25">
      <c r="A498">
        <v>13357</v>
      </c>
      <c r="B498" t="s">
        <v>70</v>
      </c>
      <c r="C498" t="s">
        <v>2336</v>
      </c>
      <c r="E498">
        <v>2014</v>
      </c>
      <c r="F498" s="10">
        <v>42004</v>
      </c>
      <c r="G498" t="s">
        <v>489</v>
      </c>
      <c r="H498" t="s">
        <v>474</v>
      </c>
      <c r="I498" t="s">
        <v>543</v>
      </c>
      <c r="J498">
        <v>341589550</v>
      </c>
      <c r="K498">
        <v>55033823.636977024</v>
      </c>
    </row>
    <row r="499" spans="1:11" x14ac:dyDescent="0.25">
      <c r="A499">
        <v>13357</v>
      </c>
      <c r="B499" t="s">
        <v>70</v>
      </c>
      <c r="C499" t="s">
        <v>2337</v>
      </c>
      <c r="E499">
        <v>2014</v>
      </c>
      <c r="F499" s="10">
        <v>42004</v>
      </c>
      <c r="G499" t="s">
        <v>489</v>
      </c>
      <c r="H499" t="s">
        <v>474</v>
      </c>
      <c r="I499" t="s">
        <v>543</v>
      </c>
      <c r="J499">
        <v>39856650</v>
      </c>
      <c r="K499">
        <v>6421343.5301540121</v>
      </c>
    </row>
    <row r="500" spans="1:11" x14ac:dyDescent="0.25">
      <c r="A500">
        <v>717</v>
      </c>
      <c r="B500" t="s">
        <v>69</v>
      </c>
      <c r="C500" t="s">
        <v>436</v>
      </c>
      <c r="E500">
        <v>2015</v>
      </c>
      <c r="F500" s="10">
        <v>42369</v>
      </c>
      <c r="G500" t="s">
        <v>489</v>
      </c>
      <c r="H500" t="s">
        <v>474</v>
      </c>
      <c r="I500" t="s">
        <v>543</v>
      </c>
      <c r="J500">
        <v>1789869620</v>
      </c>
      <c r="K500">
        <v>275978800.81714177</v>
      </c>
    </row>
    <row r="501" spans="1:11" x14ac:dyDescent="0.25">
      <c r="A501">
        <v>717</v>
      </c>
      <c r="B501" t="s">
        <v>69</v>
      </c>
      <c r="C501" t="s">
        <v>2336</v>
      </c>
      <c r="E501">
        <v>2015</v>
      </c>
      <c r="F501" s="10">
        <v>42369</v>
      </c>
      <c r="G501" t="s">
        <v>489</v>
      </c>
      <c r="H501" t="s">
        <v>474</v>
      </c>
      <c r="I501" t="s">
        <v>543</v>
      </c>
      <c r="J501">
        <v>4488098720</v>
      </c>
      <c r="K501">
        <v>692016942.94054163</v>
      </c>
    </row>
    <row r="502" spans="1:11" x14ac:dyDescent="0.25">
      <c r="A502">
        <v>717</v>
      </c>
      <c r="B502" t="s">
        <v>69</v>
      </c>
      <c r="C502" t="s">
        <v>2337</v>
      </c>
      <c r="E502">
        <v>2015</v>
      </c>
      <c r="F502" s="10">
        <v>42369</v>
      </c>
      <c r="G502" t="s">
        <v>489</v>
      </c>
      <c r="H502" t="s">
        <v>474</v>
      </c>
      <c r="I502" t="s">
        <v>543</v>
      </c>
      <c r="J502">
        <v>1551802510</v>
      </c>
      <c r="K502">
        <v>239271392.18935436</v>
      </c>
    </row>
    <row r="503" spans="1:11" x14ac:dyDescent="0.25">
      <c r="A503">
        <v>771</v>
      </c>
      <c r="B503" t="s">
        <v>83</v>
      </c>
      <c r="C503" t="s">
        <v>436</v>
      </c>
      <c r="E503">
        <v>2015</v>
      </c>
      <c r="F503" s="10">
        <v>42369</v>
      </c>
      <c r="G503" t="s">
        <v>489</v>
      </c>
      <c r="H503" t="s">
        <v>474</v>
      </c>
      <c r="I503" t="s">
        <v>543</v>
      </c>
      <c r="J503">
        <v>1418572280</v>
      </c>
      <c r="K503">
        <v>218728712.04263395</v>
      </c>
    </row>
    <row r="504" spans="1:11" x14ac:dyDescent="0.25">
      <c r="A504">
        <v>771</v>
      </c>
      <c r="B504" t="s">
        <v>83</v>
      </c>
      <c r="C504" t="s">
        <v>2336</v>
      </c>
      <c r="E504">
        <v>2015</v>
      </c>
      <c r="F504" s="10">
        <v>42369</v>
      </c>
      <c r="G504" t="s">
        <v>489</v>
      </c>
      <c r="H504" t="s">
        <v>474</v>
      </c>
      <c r="I504" t="s">
        <v>543</v>
      </c>
      <c r="J504">
        <v>8334788490</v>
      </c>
      <c r="K504">
        <v>1285135468.4341288</v>
      </c>
    </row>
    <row r="505" spans="1:11" x14ac:dyDescent="0.25">
      <c r="A505">
        <v>771</v>
      </c>
      <c r="B505" t="s">
        <v>83</v>
      </c>
      <c r="C505" t="s">
        <v>2337</v>
      </c>
      <c r="E505">
        <v>2015</v>
      </c>
      <c r="F505" s="10">
        <v>42369</v>
      </c>
      <c r="G505" t="s">
        <v>489</v>
      </c>
      <c r="H505" t="s">
        <v>474</v>
      </c>
      <c r="I505" t="s">
        <v>543</v>
      </c>
      <c r="J505">
        <v>4437676430</v>
      </c>
      <c r="K505">
        <v>684242363.73479247</v>
      </c>
    </row>
    <row r="506" spans="1:11" x14ac:dyDescent="0.25">
      <c r="A506">
        <v>716</v>
      </c>
      <c r="B506" t="s">
        <v>87</v>
      </c>
      <c r="C506" t="s">
        <v>436</v>
      </c>
      <c r="E506">
        <v>2015</v>
      </c>
      <c r="F506" s="10">
        <v>42369</v>
      </c>
      <c r="G506" t="s">
        <v>489</v>
      </c>
      <c r="H506" t="s">
        <v>474</v>
      </c>
      <c r="I506" t="s">
        <v>543</v>
      </c>
      <c r="J506">
        <v>896939000</v>
      </c>
      <c r="K506">
        <v>138298425.12558335</v>
      </c>
    </row>
    <row r="507" spans="1:11" x14ac:dyDescent="0.25">
      <c r="A507">
        <v>716</v>
      </c>
      <c r="B507" t="s">
        <v>87</v>
      </c>
      <c r="C507" t="s">
        <v>2336</v>
      </c>
      <c r="E507">
        <v>2015</v>
      </c>
      <c r="F507" s="10">
        <v>42369</v>
      </c>
      <c r="G507" t="s">
        <v>489</v>
      </c>
      <c r="H507" t="s">
        <v>474</v>
      </c>
      <c r="I507" t="s">
        <v>543</v>
      </c>
      <c r="J507">
        <v>1934206000</v>
      </c>
      <c r="K507">
        <v>298233930.8118546</v>
      </c>
    </row>
    <row r="508" spans="1:11" x14ac:dyDescent="0.25">
      <c r="A508">
        <v>716</v>
      </c>
      <c r="B508" t="s">
        <v>87</v>
      </c>
      <c r="C508" t="s">
        <v>2337</v>
      </c>
      <c r="E508">
        <v>2015</v>
      </c>
      <c r="F508" s="10">
        <v>42369</v>
      </c>
      <c r="G508" t="s">
        <v>489</v>
      </c>
      <c r="H508" t="s">
        <v>474</v>
      </c>
      <c r="I508" t="s">
        <v>543</v>
      </c>
      <c r="J508">
        <v>344479000</v>
      </c>
      <c r="K508">
        <v>53114986.84842094</v>
      </c>
    </row>
    <row r="509" spans="1:11" x14ac:dyDescent="0.25">
      <c r="A509">
        <v>1003</v>
      </c>
      <c r="B509" t="s">
        <v>58</v>
      </c>
      <c r="C509" t="s">
        <v>436</v>
      </c>
      <c r="E509">
        <v>2015</v>
      </c>
      <c r="F509" s="10">
        <v>42369</v>
      </c>
      <c r="G509" t="s">
        <v>489</v>
      </c>
      <c r="H509" t="s">
        <v>474</v>
      </c>
      <c r="I509" t="s">
        <v>543</v>
      </c>
      <c r="J509">
        <v>182677410</v>
      </c>
      <c r="K509">
        <v>28166907.793083467</v>
      </c>
    </row>
    <row r="510" spans="1:11" x14ac:dyDescent="0.25">
      <c r="A510">
        <v>1003</v>
      </c>
      <c r="B510" t="s">
        <v>58</v>
      </c>
      <c r="C510" t="s">
        <v>2336</v>
      </c>
      <c r="E510">
        <v>2015</v>
      </c>
      <c r="F510" s="10">
        <v>42369</v>
      </c>
      <c r="G510" t="s">
        <v>489</v>
      </c>
      <c r="H510" t="s">
        <v>474</v>
      </c>
      <c r="I510" t="s">
        <v>543</v>
      </c>
      <c r="J510">
        <v>1046297680</v>
      </c>
      <c r="K510">
        <v>161327940.20167655</v>
      </c>
    </row>
    <row r="511" spans="1:11" x14ac:dyDescent="0.25">
      <c r="A511">
        <v>1003</v>
      </c>
      <c r="B511" t="s">
        <v>58</v>
      </c>
      <c r="C511" t="s">
        <v>2337</v>
      </c>
      <c r="E511">
        <v>2015</v>
      </c>
      <c r="F511" s="10">
        <v>42369</v>
      </c>
      <c r="G511" t="s">
        <v>489</v>
      </c>
      <c r="H511" t="s">
        <v>474</v>
      </c>
      <c r="I511" t="s">
        <v>543</v>
      </c>
      <c r="J511">
        <v>81456790</v>
      </c>
      <c r="K511">
        <v>12559768.025234008</v>
      </c>
    </row>
    <row r="512" spans="1:11" x14ac:dyDescent="0.25">
      <c r="A512">
        <v>1057</v>
      </c>
      <c r="B512" t="s">
        <v>60</v>
      </c>
      <c r="C512" t="s">
        <v>436</v>
      </c>
      <c r="E512">
        <v>2015</v>
      </c>
      <c r="F512" s="10">
        <v>42369</v>
      </c>
      <c r="G512" t="s">
        <v>489</v>
      </c>
      <c r="H512" t="s">
        <v>474</v>
      </c>
      <c r="I512" t="s">
        <v>543</v>
      </c>
      <c r="J512">
        <v>1793762430</v>
      </c>
      <c r="K512">
        <v>276579030.59008414</v>
      </c>
    </row>
    <row r="513" spans="1:11" x14ac:dyDescent="0.25">
      <c r="A513">
        <v>1057</v>
      </c>
      <c r="B513" t="s">
        <v>60</v>
      </c>
      <c r="C513" t="s">
        <v>2336</v>
      </c>
      <c r="E513">
        <v>2015</v>
      </c>
      <c r="F513" s="10">
        <v>42369</v>
      </c>
      <c r="G513" t="s">
        <v>489</v>
      </c>
      <c r="H513" t="s">
        <v>474</v>
      </c>
      <c r="I513" t="s">
        <v>543</v>
      </c>
      <c r="J513">
        <v>7061493510</v>
      </c>
      <c r="K513">
        <v>1088806966.2123375</v>
      </c>
    </row>
    <row r="514" spans="1:11" x14ac:dyDescent="0.25">
      <c r="A514">
        <v>1057</v>
      </c>
      <c r="B514" t="s">
        <v>60</v>
      </c>
      <c r="C514" t="s">
        <v>2337</v>
      </c>
      <c r="E514">
        <v>2015</v>
      </c>
      <c r="F514" s="10">
        <v>42369</v>
      </c>
      <c r="G514" t="s">
        <v>489</v>
      </c>
      <c r="H514" t="s">
        <v>474</v>
      </c>
      <c r="I514" t="s">
        <v>543</v>
      </c>
      <c r="J514">
        <v>701387520</v>
      </c>
      <c r="K514">
        <v>108146473.08093259</v>
      </c>
    </row>
    <row r="515" spans="1:11" x14ac:dyDescent="0.25">
      <c r="A515">
        <v>1060</v>
      </c>
      <c r="B515" t="s">
        <v>63</v>
      </c>
      <c r="C515" t="s">
        <v>436</v>
      </c>
      <c r="E515">
        <v>2015</v>
      </c>
      <c r="F515" s="10">
        <v>42369</v>
      </c>
      <c r="G515" t="s">
        <v>489</v>
      </c>
      <c r="H515" t="s">
        <v>474</v>
      </c>
      <c r="I515" t="s">
        <v>543</v>
      </c>
      <c r="J515">
        <v>1692198780</v>
      </c>
      <c r="K515">
        <v>260918999.2557281</v>
      </c>
    </row>
    <row r="516" spans="1:11" x14ac:dyDescent="0.25">
      <c r="A516">
        <v>1060</v>
      </c>
      <c r="B516" t="s">
        <v>63</v>
      </c>
      <c r="C516" t="s">
        <v>2336</v>
      </c>
      <c r="E516">
        <v>2015</v>
      </c>
      <c r="F516" s="10">
        <v>42369</v>
      </c>
      <c r="G516" t="s">
        <v>489</v>
      </c>
      <c r="H516" t="s">
        <v>474</v>
      </c>
      <c r="I516" t="s">
        <v>543</v>
      </c>
      <c r="J516">
        <v>5214260270</v>
      </c>
      <c r="K516">
        <v>803983307.15455461</v>
      </c>
    </row>
    <row r="517" spans="1:11" x14ac:dyDescent="0.25">
      <c r="A517">
        <v>1060</v>
      </c>
      <c r="B517" t="s">
        <v>63</v>
      </c>
      <c r="C517" t="s">
        <v>2337</v>
      </c>
      <c r="E517">
        <v>2015</v>
      </c>
      <c r="F517" s="10">
        <v>42369</v>
      </c>
      <c r="G517" t="s">
        <v>489</v>
      </c>
      <c r="H517" t="s">
        <v>474</v>
      </c>
      <c r="I517" t="s">
        <v>543</v>
      </c>
      <c r="J517">
        <v>1457418990</v>
      </c>
      <c r="K517">
        <v>224718460.30233753</v>
      </c>
    </row>
    <row r="518" spans="1:11" x14ac:dyDescent="0.25">
      <c r="A518">
        <v>1061</v>
      </c>
      <c r="B518" t="s">
        <v>64</v>
      </c>
      <c r="C518" t="s">
        <v>436</v>
      </c>
      <c r="E518">
        <v>2015</v>
      </c>
      <c r="F518" s="10">
        <v>42369</v>
      </c>
      <c r="G518" t="s">
        <v>489</v>
      </c>
      <c r="H518" t="s">
        <v>474</v>
      </c>
      <c r="I518" t="s">
        <v>543</v>
      </c>
      <c r="J518">
        <v>420437830</v>
      </c>
      <c r="K518">
        <v>64827028.094683968</v>
      </c>
    </row>
    <row r="519" spans="1:11" x14ac:dyDescent="0.25">
      <c r="A519">
        <v>1061</v>
      </c>
      <c r="B519" t="s">
        <v>64</v>
      </c>
      <c r="C519" t="s">
        <v>2336</v>
      </c>
      <c r="E519">
        <v>2015</v>
      </c>
      <c r="F519" s="10">
        <v>42369</v>
      </c>
      <c r="G519" t="s">
        <v>489</v>
      </c>
      <c r="H519" t="s">
        <v>474</v>
      </c>
      <c r="I519" t="s">
        <v>543</v>
      </c>
      <c r="J519">
        <v>1971283230</v>
      </c>
      <c r="K519">
        <v>303950844.13262564</v>
      </c>
    </row>
    <row r="520" spans="1:11" x14ac:dyDescent="0.25">
      <c r="A520">
        <v>1061</v>
      </c>
      <c r="B520" t="s">
        <v>64</v>
      </c>
      <c r="C520" t="s">
        <v>2337</v>
      </c>
      <c r="E520">
        <v>2015</v>
      </c>
      <c r="F520" s="10">
        <v>42369</v>
      </c>
      <c r="G520" t="s">
        <v>489</v>
      </c>
      <c r="H520" t="s">
        <v>474</v>
      </c>
      <c r="I520" t="s">
        <v>543</v>
      </c>
      <c r="J520">
        <v>290055160</v>
      </c>
      <c r="K520">
        <v>44723411.321783423</v>
      </c>
    </row>
    <row r="521" spans="1:11" x14ac:dyDescent="0.25">
      <c r="A521">
        <v>1129</v>
      </c>
      <c r="B521" t="s">
        <v>66</v>
      </c>
      <c r="C521" t="s">
        <v>436</v>
      </c>
      <c r="E521">
        <v>2015</v>
      </c>
      <c r="F521" s="10">
        <v>42369</v>
      </c>
      <c r="G521" t="s">
        <v>489</v>
      </c>
      <c r="H521" t="s">
        <v>474</v>
      </c>
      <c r="I521" t="s">
        <v>543</v>
      </c>
      <c r="J521">
        <v>1313432860</v>
      </c>
      <c r="K521">
        <v>202517335.12110722</v>
      </c>
    </row>
    <row r="522" spans="1:11" x14ac:dyDescent="0.25">
      <c r="A522">
        <v>1129</v>
      </c>
      <c r="B522" t="s">
        <v>66</v>
      </c>
      <c r="C522" t="s">
        <v>2336</v>
      </c>
      <c r="E522">
        <v>2015</v>
      </c>
      <c r="F522" s="10">
        <v>42369</v>
      </c>
      <c r="G522" t="s">
        <v>489</v>
      </c>
      <c r="H522" t="s">
        <v>474</v>
      </c>
      <c r="I522" t="s">
        <v>543</v>
      </c>
      <c r="J522">
        <v>3062487120</v>
      </c>
      <c r="K522">
        <v>472202842.85038716</v>
      </c>
    </row>
    <row r="523" spans="1:11" x14ac:dyDescent="0.25">
      <c r="A523">
        <v>1129</v>
      </c>
      <c r="B523" t="s">
        <v>66</v>
      </c>
      <c r="C523" t="s">
        <v>2337</v>
      </c>
      <c r="E523">
        <v>2015</v>
      </c>
      <c r="F523" s="10">
        <v>42369</v>
      </c>
      <c r="G523" t="s">
        <v>489</v>
      </c>
      <c r="H523" t="s">
        <v>474</v>
      </c>
      <c r="I523" t="s">
        <v>543</v>
      </c>
      <c r="J523">
        <v>852403230</v>
      </c>
      <c r="K523">
        <v>131431484.50559114</v>
      </c>
    </row>
    <row r="524" spans="1:11" x14ac:dyDescent="0.25">
      <c r="A524">
        <v>1137</v>
      </c>
      <c r="B524" t="s">
        <v>82</v>
      </c>
      <c r="C524" t="s">
        <v>436</v>
      </c>
      <c r="E524">
        <v>2015</v>
      </c>
      <c r="F524" s="10">
        <v>42369</v>
      </c>
      <c r="G524" t="s">
        <v>489</v>
      </c>
      <c r="H524" t="s">
        <v>474</v>
      </c>
      <c r="I524" t="s">
        <v>543</v>
      </c>
      <c r="J524">
        <v>191123370</v>
      </c>
      <c r="K524">
        <v>29469184.722365916</v>
      </c>
    </row>
    <row r="525" spans="1:11" x14ac:dyDescent="0.25">
      <c r="A525">
        <v>1137</v>
      </c>
      <c r="B525" t="s">
        <v>82</v>
      </c>
      <c r="C525" t="s">
        <v>2336</v>
      </c>
      <c r="E525">
        <v>2015</v>
      </c>
      <c r="F525" s="10">
        <v>42369</v>
      </c>
      <c r="G525" t="s">
        <v>489</v>
      </c>
      <c r="H525" t="s">
        <v>474</v>
      </c>
      <c r="I525" t="s">
        <v>543</v>
      </c>
      <c r="J525">
        <v>804430660</v>
      </c>
      <c r="K525">
        <v>124034625.98987623</v>
      </c>
    </row>
    <row r="526" spans="1:11" x14ac:dyDescent="0.25">
      <c r="A526">
        <v>1137</v>
      </c>
      <c r="B526" t="s">
        <v>82</v>
      </c>
      <c r="C526" t="s">
        <v>2337</v>
      </c>
      <c r="E526">
        <v>2015</v>
      </c>
      <c r="F526" s="10">
        <v>42369</v>
      </c>
      <c r="G526" t="s">
        <v>489</v>
      </c>
      <c r="H526" t="s">
        <v>474</v>
      </c>
      <c r="I526" t="s">
        <v>543</v>
      </c>
      <c r="J526">
        <v>-37317990</v>
      </c>
      <c r="K526">
        <v>-5754035.9443086637</v>
      </c>
    </row>
    <row r="527" spans="1:11" x14ac:dyDescent="0.25">
      <c r="A527">
        <v>1171</v>
      </c>
      <c r="B527" t="s">
        <v>71</v>
      </c>
      <c r="C527" t="s">
        <v>436</v>
      </c>
      <c r="E527">
        <v>2015</v>
      </c>
      <c r="F527" s="10">
        <v>42369</v>
      </c>
      <c r="G527" t="s">
        <v>489</v>
      </c>
      <c r="H527" t="s">
        <v>474</v>
      </c>
      <c r="I527" t="s">
        <v>543</v>
      </c>
      <c r="J527">
        <v>783315000</v>
      </c>
      <c r="K527">
        <v>120778816.48277789</v>
      </c>
    </row>
    <row r="528" spans="1:11" x14ac:dyDescent="0.25">
      <c r="A528">
        <v>1171</v>
      </c>
      <c r="B528" t="s">
        <v>71</v>
      </c>
      <c r="C528" t="s">
        <v>2336</v>
      </c>
      <c r="E528">
        <v>2015</v>
      </c>
      <c r="F528" s="10">
        <v>42369</v>
      </c>
      <c r="G528" t="s">
        <v>489</v>
      </c>
      <c r="H528" t="s">
        <v>474</v>
      </c>
      <c r="I528" t="s">
        <v>543</v>
      </c>
      <c r="J528">
        <v>1434959000</v>
      </c>
      <c r="K528">
        <v>221255369.45074522</v>
      </c>
    </row>
    <row r="529" spans="1:11" x14ac:dyDescent="0.25">
      <c r="A529">
        <v>1171</v>
      </c>
      <c r="B529" t="s">
        <v>71</v>
      </c>
      <c r="C529" t="s">
        <v>2337</v>
      </c>
      <c r="E529">
        <v>2015</v>
      </c>
      <c r="F529" s="10">
        <v>42369</v>
      </c>
      <c r="G529" t="s">
        <v>489</v>
      </c>
      <c r="H529" t="s">
        <v>474</v>
      </c>
      <c r="I529" t="s">
        <v>543</v>
      </c>
      <c r="J529">
        <v>601252000</v>
      </c>
      <c r="K529">
        <v>92706644.157080069</v>
      </c>
    </row>
    <row r="530" spans="1:11" x14ac:dyDescent="0.25">
      <c r="A530">
        <v>1243</v>
      </c>
      <c r="B530" t="s">
        <v>76</v>
      </c>
      <c r="C530" t="s">
        <v>436</v>
      </c>
      <c r="E530">
        <v>2015</v>
      </c>
      <c r="F530" s="10">
        <v>42369</v>
      </c>
      <c r="G530" t="s">
        <v>489</v>
      </c>
      <c r="H530" t="s">
        <v>474</v>
      </c>
      <c r="I530" t="s">
        <v>543</v>
      </c>
      <c r="J530">
        <v>64270330</v>
      </c>
      <c r="K530">
        <v>9909799.2408642434</v>
      </c>
    </row>
    <row r="531" spans="1:11" x14ac:dyDescent="0.25">
      <c r="A531">
        <v>1243</v>
      </c>
      <c r="B531" t="s">
        <v>76</v>
      </c>
      <c r="C531" t="s">
        <v>2336</v>
      </c>
      <c r="E531">
        <v>2015</v>
      </c>
      <c r="F531" s="10">
        <v>42369</v>
      </c>
      <c r="G531" t="s">
        <v>489</v>
      </c>
      <c r="H531" t="s">
        <v>474</v>
      </c>
      <c r="I531" t="s">
        <v>543</v>
      </c>
      <c r="J531">
        <v>474704840</v>
      </c>
      <c r="K531">
        <v>73194422.108406514</v>
      </c>
    </row>
    <row r="532" spans="1:11" x14ac:dyDescent="0.25">
      <c r="A532">
        <v>1243</v>
      </c>
      <c r="B532" t="s">
        <v>76</v>
      </c>
      <c r="C532" t="s">
        <v>2337</v>
      </c>
      <c r="E532">
        <v>2015</v>
      </c>
      <c r="F532" s="10">
        <v>42369</v>
      </c>
      <c r="G532" t="s">
        <v>489</v>
      </c>
      <c r="H532" t="s">
        <v>474</v>
      </c>
      <c r="I532" t="s">
        <v>543</v>
      </c>
      <c r="J532">
        <v>-119416610</v>
      </c>
      <c r="K532">
        <v>-18412767.308407806</v>
      </c>
    </row>
    <row r="533" spans="1:11" x14ac:dyDescent="0.25">
      <c r="A533">
        <v>1318</v>
      </c>
      <c r="B533" t="s">
        <v>74</v>
      </c>
      <c r="C533" t="s">
        <v>436</v>
      </c>
      <c r="E533">
        <v>2015</v>
      </c>
      <c r="F533" s="10">
        <v>42369</v>
      </c>
      <c r="G533" t="s">
        <v>489</v>
      </c>
      <c r="H533" t="s">
        <v>474</v>
      </c>
      <c r="I533" t="s">
        <v>543</v>
      </c>
      <c r="J533">
        <v>1210232430</v>
      </c>
      <c r="K533">
        <v>186604929.77215597</v>
      </c>
    </row>
    <row r="534" spans="1:11" x14ac:dyDescent="0.25">
      <c r="A534">
        <v>1318</v>
      </c>
      <c r="B534" t="s">
        <v>74</v>
      </c>
      <c r="C534" t="s">
        <v>2336</v>
      </c>
      <c r="E534">
        <v>2015</v>
      </c>
      <c r="F534" s="10">
        <v>42369</v>
      </c>
      <c r="G534" t="s">
        <v>489</v>
      </c>
      <c r="H534" t="s">
        <v>474</v>
      </c>
      <c r="I534" t="s">
        <v>543</v>
      </c>
      <c r="J534">
        <v>3356967220</v>
      </c>
      <c r="K534">
        <v>517608532.71427345</v>
      </c>
    </row>
    <row r="535" spans="1:11" x14ac:dyDescent="0.25">
      <c r="A535">
        <v>1318</v>
      </c>
      <c r="B535" t="s">
        <v>74</v>
      </c>
      <c r="C535" t="s">
        <v>2337</v>
      </c>
      <c r="E535">
        <v>2015</v>
      </c>
      <c r="F535" s="10">
        <v>42369</v>
      </c>
      <c r="G535" t="s">
        <v>489</v>
      </c>
      <c r="H535" t="s">
        <v>474</v>
      </c>
      <c r="I535" t="s">
        <v>543</v>
      </c>
      <c r="J535">
        <v>445647310</v>
      </c>
      <c r="K535">
        <v>68714060.972321004</v>
      </c>
    </row>
    <row r="536" spans="1:11" x14ac:dyDescent="0.25">
      <c r="A536">
        <v>1407</v>
      </c>
      <c r="B536" t="s">
        <v>77</v>
      </c>
      <c r="C536" t="s">
        <v>436</v>
      </c>
      <c r="E536">
        <v>2015</v>
      </c>
      <c r="F536" s="10">
        <v>42369</v>
      </c>
      <c r="G536" t="s">
        <v>489</v>
      </c>
      <c r="H536" t="s">
        <v>474</v>
      </c>
      <c r="I536" t="s">
        <v>543</v>
      </c>
      <c r="J536">
        <v>708578320</v>
      </c>
      <c r="K536">
        <v>109255217.72844267</v>
      </c>
    </row>
    <row r="537" spans="1:11" x14ac:dyDescent="0.25">
      <c r="A537">
        <v>1407</v>
      </c>
      <c r="B537" t="s">
        <v>77</v>
      </c>
      <c r="C537" t="s">
        <v>2336</v>
      </c>
      <c r="E537">
        <v>2015</v>
      </c>
      <c r="F537" s="10">
        <v>42369</v>
      </c>
      <c r="G537" t="s">
        <v>489</v>
      </c>
      <c r="H537" t="s">
        <v>474</v>
      </c>
      <c r="I537" t="s">
        <v>543</v>
      </c>
      <c r="J537">
        <v>3090354430</v>
      </c>
      <c r="K537">
        <v>476499684.759911</v>
      </c>
    </row>
    <row r="538" spans="1:11" x14ac:dyDescent="0.25">
      <c r="A538">
        <v>1407</v>
      </c>
      <c r="B538" t="s">
        <v>77</v>
      </c>
      <c r="C538" t="s">
        <v>2337</v>
      </c>
      <c r="E538">
        <v>2015</v>
      </c>
      <c r="F538" s="10">
        <v>42369</v>
      </c>
      <c r="G538" t="s">
        <v>489</v>
      </c>
      <c r="H538" t="s">
        <v>474</v>
      </c>
      <c r="I538" t="s">
        <v>543</v>
      </c>
      <c r="J538">
        <v>299477930</v>
      </c>
      <c r="K538">
        <v>46176301.932316124</v>
      </c>
    </row>
    <row r="539" spans="1:11" x14ac:dyDescent="0.25">
      <c r="A539">
        <v>1421</v>
      </c>
      <c r="B539" t="s">
        <v>78</v>
      </c>
      <c r="C539" t="s">
        <v>436</v>
      </c>
      <c r="E539">
        <v>2015</v>
      </c>
      <c r="F539" s="10">
        <v>42369</v>
      </c>
      <c r="G539" t="s">
        <v>489</v>
      </c>
      <c r="H539" t="s">
        <v>474</v>
      </c>
      <c r="I539" t="s">
        <v>543</v>
      </c>
      <c r="J539">
        <v>672198000</v>
      </c>
      <c r="K539">
        <v>103645760.49493542</v>
      </c>
    </row>
    <row r="540" spans="1:11" x14ac:dyDescent="0.25">
      <c r="A540">
        <v>1421</v>
      </c>
      <c r="B540" t="s">
        <v>78</v>
      </c>
      <c r="C540" t="s">
        <v>2336</v>
      </c>
      <c r="E540">
        <v>2015</v>
      </c>
      <c r="F540" s="10">
        <v>42369</v>
      </c>
      <c r="G540" t="s">
        <v>489</v>
      </c>
      <c r="H540" t="s">
        <v>474</v>
      </c>
      <c r="I540" t="s">
        <v>543</v>
      </c>
      <c r="J540">
        <v>1836478000</v>
      </c>
      <c r="K540">
        <v>283165315.78823203</v>
      </c>
    </row>
    <row r="541" spans="1:11" x14ac:dyDescent="0.25">
      <c r="A541">
        <v>1421</v>
      </c>
      <c r="B541" t="s">
        <v>78</v>
      </c>
      <c r="C541" t="s">
        <v>2337</v>
      </c>
      <c r="E541">
        <v>2015</v>
      </c>
      <c r="F541" s="10">
        <v>42369</v>
      </c>
      <c r="G541" t="s">
        <v>489</v>
      </c>
      <c r="H541" t="s">
        <v>474</v>
      </c>
      <c r="I541" t="s">
        <v>543</v>
      </c>
      <c r="J541">
        <v>334647000</v>
      </c>
      <c r="K541">
        <v>51598997.337612808</v>
      </c>
    </row>
    <row r="542" spans="1:11" x14ac:dyDescent="0.25">
      <c r="A542">
        <v>1582</v>
      </c>
      <c r="B542" t="s">
        <v>81</v>
      </c>
      <c r="C542" t="s">
        <v>436</v>
      </c>
      <c r="E542">
        <v>2015</v>
      </c>
      <c r="F542" s="10">
        <v>42369</v>
      </c>
      <c r="G542" t="s">
        <v>489</v>
      </c>
      <c r="H542" t="s">
        <v>474</v>
      </c>
      <c r="I542" t="s">
        <v>543</v>
      </c>
      <c r="J542">
        <v>174347800</v>
      </c>
      <c r="K542">
        <v>26882570.792562462</v>
      </c>
    </row>
    <row r="543" spans="1:11" x14ac:dyDescent="0.25">
      <c r="A543">
        <v>1582</v>
      </c>
      <c r="B543" t="s">
        <v>81</v>
      </c>
      <c r="C543" t="s">
        <v>2336</v>
      </c>
      <c r="E543">
        <v>2015</v>
      </c>
      <c r="F543" s="10">
        <v>42369</v>
      </c>
      <c r="G543" t="s">
        <v>489</v>
      </c>
      <c r="H543" t="s">
        <v>474</v>
      </c>
      <c r="I543" t="s">
        <v>543</v>
      </c>
      <c r="J543">
        <v>1991074170</v>
      </c>
      <c r="K543">
        <v>307002395.94802767</v>
      </c>
    </row>
    <row r="544" spans="1:11" x14ac:dyDescent="0.25">
      <c r="A544">
        <v>1582</v>
      </c>
      <c r="B544" t="s">
        <v>81</v>
      </c>
      <c r="C544" t="s">
        <v>2337</v>
      </c>
      <c r="E544">
        <v>2015</v>
      </c>
      <c r="F544" s="10">
        <v>42369</v>
      </c>
      <c r="G544" t="s">
        <v>489</v>
      </c>
      <c r="H544" t="s">
        <v>474</v>
      </c>
      <c r="I544" t="s">
        <v>543</v>
      </c>
      <c r="J544">
        <v>119540800</v>
      </c>
      <c r="K544">
        <v>18431916.081530999</v>
      </c>
    </row>
    <row r="545" spans="1:11" x14ac:dyDescent="0.25">
      <c r="A545">
        <v>1698</v>
      </c>
      <c r="B545" t="s">
        <v>254</v>
      </c>
      <c r="C545" t="s">
        <v>436</v>
      </c>
      <c r="E545">
        <v>2015</v>
      </c>
      <c r="F545" s="10">
        <v>42369</v>
      </c>
      <c r="G545" t="s">
        <v>489</v>
      </c>
      <c r="H545" t="s">
        <v>474</v>
      </c>
      <c r="I545" t="s">
        <v>543</v>
      </c>
      <c r="J545">
        <v>657818000</v>
      </c>
      <c r="K545">
        <v>101428517.90284622</v>
      </c>
    </row>
    <row r="546" spans="1:11" x14ac:dyDescent="0.25">
      <c r="A546">
        <v>1698</v>
      </c>
      <c r="B546" t="s">
        <v>254</v>
      </c>
      <c r="C546" t="s">
        <v>2336</v>
      </c>
      <c r="E546">
        <v>2015</v>
      </c>
      <c r="F546" s="10">
        <v>42369</v>
      </c>
      <c r="G546" t="s">
        <v>489</v>
      </c>
      <c r="H546" t="s">
        <v>474</v>
      </c>
      <c r="I546" t="s">
        <v>543</v>
      </c>
      <c r="J546">
        <v>1803796000</v>
      </c>
      <c r="K546">
        <v>278126100.04451448</v>
      </c>
    </row>
    <row r="547" spans="1:11" x14ac:dyDescent="0.25">
      <c r="A547">
        <v>1698</v>
      </c>
      <c r="B547" t="s">
        <v>254</v>
      </c>
      <c r="C547" t="s">
        <v>2337</v>
      </c>
      <c r="E547">
        <v>2015</v>
      </c>
      <c r="F547" s="10">
        <v>42369</v>
      </c>
      <c r="G547" t="s">
        <v>489</v>
      </c>
      <c r="H547" t="s">
        <v>474</v>
      </c>
      <c r="I547" t="s">
        <v>543</v>
      </c>
      <c r="J547">
        <v>424412000</v>
      </c>
      <c r="K547">
        <v>65439802.7116661</v>
      </c>
    </row>
    <row r="548" spans="1:11" x14ac:dyDescent="0.25">
      <c r="A548">
        <v>1700</v>
      </c>
      <c r="B548" t="s">
        <v>84</v>
      </c>
      <c r="C548" t="s">
        <v>436</v>
      </c>
      <c r="E548">
        <v>2015</v>
      </c>
      <c r="F548" s="10">
        <v>42369</v>
      </c>
      <c r="G548" t="s">
        <v>489</v>
      </c>
      <c r="H548" t="s">
        <v>474</v>
      </c>
      <c r="I548" t="s">
        <v>543</v>
      </c>
      <c r="J548">
        <v>118141560</v>
      </c>
      <c r="K548">
        <v>18216168.20082482</v>
      </c>
    </row>
    <row r="549" spans="1:11" x14ac:dyDescent="0.25">
      <c r="A549">
        <v>1700</v>
      </c>
      <c r="B549" t="s">
        <v>84</v>
      </c>
      <c r="C549" t="s">
        <v>2336</v>
      </c>
      <c r="E549">
        <v>2015</v>
      </c>
      <c r="F549" s="10">
        <v>42369</v>
      </c>
      <c r="G549" t="s">
        <v>489</v>
      </c>
      <c r="H549" t="s">
        <v>474</v>
      </c>
      <c r="I549" t="s">
        <v>543</v>
      </c>
      <c r="J549">
        <v>679267360</v>
      </c>
      <c r="K549">
        <v>104735780.38998491</v>
      </c>
    </row>
    <row r="550" spans="1:11" x14ac:dyDescent="0.25">
      <c r="A550">
        <v>1700</v>
      </c>
      <c r="B550" t="s">
        <v>84</v>
      </c>
      <c r="C550" t="s">
        <v>2337</v>
      </c>
      <c r="E550">
        <v>2015</v>
      </c>
      <c r="F550" s="10">
        <v>42369</v>
      </c>
      <c r="G550" t="s">
        <v>489</v>
      </c>
      <c r="H550" t="s">
        <v>474</v>
      </c>
      <c r="I550" t="s">
        <v>543</v>
      </c>
      <c r="J550">
        <v>76209010</v>
      </c>
      <c r="K550">
        <v>11750616.333306761</v>
      </c>
    </row>
    <row r="551" spans="1:11" x14ac:dyDescent="0.25">
      <c r="A551">
        <v>1723</v>
      </c>
      <c r="B551" t="s">
        <v>86</v>
      </c>
      <c r="C551" t="s">
        <v>436</v>
      </c>
      <c r="E551">
        <v>2015</v>
      </c>
      <c r="F551" s="10">
        <v>42369</v>
      </c>
      <c r="G551" t="s">
        <v>489</v>
      </c>
      <c r="H551" t="s">
        <v>474</v>
      </c>
      <c r="I551" t="s">
        <v>543</v>
      </c>
      <c r="J551">
        <v>927123000</v>
      </c>
      <c r="K551">
        <v>142952475.91832468</v>
      </c>
    </row>
    <row r="552" spans="1:11" x14ac:dyDescent="0.25">
      <c r="A552">
        <v>1723</v>
      </c>
      <c r="B552" t="s">
        <v>86</v>
      </c>
      <c r="C552" t="s">
        <v>2336</v>
      </c>
      <c r="E552">
        <v>2015</v>
      </c>
      <c r="F552" s="10">
        <v>42369</v>
      </c>
      <c r="G552" t="s">
        <v>489</v>
      </c>
      <c r="H552" t="s">
        <v>474</v>
      </c>
      <c r="I552" t="s">
        <v>543</v>
      </c>
      <c r="J552">
        <v>4085758000</v>
      </c>
      <c r="K552">
        <v>629980296.14528215</v>
      </c>
    </row>
    <row r="553" spans="1:11" x14ac:dyDescent="0.25">
      <c r="A553">
        <v>1723</v>
      </c>
      <c r="B553" t="s">
        <v>86</v>
      </c>
      <c r="C553" t="s">
        <v>2337</v>
      </c>
      <c r="E553">
        <v>2015</v>
      </c>
      <c r="F553" s="10">
        <v>42369</v>
      </c>
      <c r="G553" t="s">
        <v>489</v>
      </c>
      <c r="H553" t="s">
        <v>474</v>
      </c>
      <c r="I553" t="s">
        <v>543</v>
      </c>
      <c r="J553">
        <v>459294000</v>
      </c>
      <c r="K553">
        <v>70818234.985466883</v>
      </c>
    </row>
    <row r="554" spans="1:11" x14ac:dyDescent="0.25">
      <c r="A554">
        <v>1793</v>
      </c>
      <c r="B554" t="s">
        <v>88</v>
      </c>
      <c r="C554" t="s">
        <v>436</v>
      </c>
      <c r="E554">
        <v>2015</v>
      </c>
      <c r="F554" s="10">
        <v>42369</v>
      </c>
      <c r="G554" t="s">
        <v>489</v>
      </c>
      <c r="H554" t="s">
        <v>474</v>
      </c>
      <c r="I554" t="s">
        <v>543</v>
      </c>
      <c r="J554">
        <v>59434180</v>
      </c>
      <c r="K554">
        <v>9164116.5036088787</v>
      </c>
    </row>
    <row r="555" spans="1:11" x14ac:dyDescent="0.25">
      <c r="A555">
        <v>1793</v>
      </c>
      <c r="B555" t="s">
        <v>88</v>
      </c>
      <c r="C555" t="s">
        <v>2336</v>
      </c>
      <c r="E555">
        <v>2015</v>
      </c>
      <c r="F555" s="10">
        <v>42369</v>
      </c>
      <c r="G555" t="s">
        <v>489</v>
      </c>
      <c r="H555" t="s">
        <v>474</v>
      </c>
      <c r="I555" t="s">
        <v>543</v>
      </c>
      <c r="J555">
        <v>604620370</v>
      </c>
      <c r="K555">
        <v>93226010.876823843</v>
      </c>
    </row>
    <row r="556" spans="1:11" x14ac:dyDescent="0.25">
      <c r="A556">
        <v>1793</v>
      </c>
      <c r="B556" t="s">
        <v>88</v>
      </c>
      <c r="C556" t="s">
        <v>2337</v>
      </c>
      <c r="E556">
        <v>2015</v>
      </c>
      <c r="F556" s="10">
        <v>42369</v>
      </c>
      <c r="G556" t="s">
        <v>489</v>
      </c>
      <c r="H556" t="s">
        <v>474</v>
      </c>
      <c r="I556" t="s">
        <v>543</v>
      </c>
      <c r="J556">
        <v>53300840</v>
      </c>
      <c r="K556">
        <v>8218420.9069632366</v>
      </c>
    </row>
    <row r="557" spans="1:11" x14ac:dyDescent="0.25">
      <c r="A557">
        <v>1882</v>
      </c>
      <c r="B557" t="s">
        <v>90</v>
      </c>
      <c r="C557" t="s">
        <v>436</v>
      </c>
      <c r="E557">
        <v>2015</v>
      </c>
      <c r="F557" s="10">
        <v>42369</v>
      </c>
      <c r="G557" t="s">
        <v>489</v>
      </c>
      <c r="H557" t="s">
        <v>474</v>
      </c>
      <c r="I557" t="s">
        <v>543</v>
      </c>
      <c r="J557">
        <v>559234050</v>
      </c>
      <c r="K557">
        <v>86227924.520621508</v>
      </c>
    </row>
    <row r="558" spans="1:11" x14ac:dyDescent="0.25">
      <c r="A558">
        <v>1882</v>
      </c>
      <c r="B558" t="s">
        <v>90</v>
      </c>
      <c r="C558" t="s">
        <v>2336</v>
      </c>
      <c r="E558">
        <v>2015</v>
      </c>
      <c r="F558" s="10">
        <v>42369</v>
      </c>
      <c r="G558" t="s">
        <v>489</v>
      </c>
      <c r="H558" t="s">
        <v>474</v>
      </c>
      <c r="I558" t="s">
        <v>543</v>
      </c>
      <c r="J558">
        <v>1198673370</v>
      </c>
      <c r="K558">
        <v>184822646.0338726</v>
      </c>
    </row>
    <row r="559" spans="1:11" x14ac:dyDescent="0.25">
      <c r="A559">
        <v>1882</v>
      </c>
      <c r="B559" t="s">
        <v>90</v>
      </c>
      <c r="C559" t="s">
        <v>2337</v>
      </c>
      <c r="E559">
        <v>2015</v>
      </c>
      <c r="F559" s="10">
        <v>42369</v>
      </c>
      <c r="G559" t="s">
        <v>489</v>
      </c>
      <c r="H559" t="s">
        <v>474</v>
      </c>
      <c r="I559" t="s">
        <v>543</v>
      </c>
      <c r="J559">
        <v>340788900</v>
      </c>
      <c r="K559">
        <v>52546012.794939138</v>
      </c>
    </row>
    <row r="560" spans="1:11" x14ac:dyDescent="0.25">
      <c r="A560">
        <v>1883</v>
      </c>
      <c r="B560" t="s">
        <v>91</v>
      </c>
      <c r="C560" t="s">
        <v>436</v>
      </c>
      <c r="E560">
        <v>2015</v>
      </c>
      <c r="F560" s="10">
        <v>42369</v>
      </c>
      <c r="G560" t="s">
        <v>489</v>
      </c>
      <c r="H560" t="s">
        <v>474</v>
      </c>
      <c r="I560" t="s">
        <v>543</v>
      </c>
      <c r="J560">
        <v>452239000</v>
      </c>
      <c r="K560">
        <v>69730429.249222845</v>
      </c>
    </row>
    <row r="561" spans="1:11" x14ac:dyDescent="0.25">
      <c r="A561">
        <v>1883</v>
      </c>
      <c r="B561" t="s">
        <v>91</v>
      </c>
      <c r="C561" t="s">
        <v>2336</v>
      </c>
      <c r="E561">
        <v>2015</v>
      </c>
      <c r="F561" s="10">
        <v>42369</v>
      </c>
      <c r="G561" t="s">
        <v>489</v>
      </c>
      <c r="H561" t="s">
        <v>474</v>
      </c>
      <c r="I561" t="s">
        <v>543</v>
      </c>
      <c r="J561">
        <v>1558394000</v>
      </c>
      <c r="K561">
        <v>240287729.62838984</v>
      </c>
    </row>
    <row r="562" spans="1:11" x14ac:dyDescent="0.25">
      <c r="A562">
        <v>1883</v>
      </c>
      <c r="B562" t="s">
        <v>91</v>
      </c>
      <c r="C562" t="s">
        <v>2337</v>
      </c>
      <c r="E562">
        <v>2015</v>
      </c>
      <c r="F562" s="10">
        <v>42369</v>
      </c>
      <c r="G562" t="s">
        <v>489</v>
      </c>
      <c r="H562" t="s">
        <v>474</v>
      </c>
      <c r="I562" t="s">
        <v>543</v>
      </c>
      <c r="J562">
        <v>317443000</v>
      </c>
      <c r="K562">
        <v>48946324.072362289</v>
      </c>
    </row>
    <row r="563" spans="1:11" x14ac:dyDescent="0.25">
      <c r="A563">
        <v>1885</v>
      </c>
      <c r="B563" t="s">
        <v>92</v>
      </c>
      <c r="C563" t="s">
        <v>436</v>
      </c>
      <c r="E563">
        <v>2015</v>
      </c>
      <c r="F563" s="10">
        <v>42369</v>
      </c>
      <c r="G563" t="s">
        <v>489</v>
      </c>
      <c r="H563" t="s">
        <v>474</v>
      </c>
      <c r="I563" t="s">
        <v>543</v>
      </c>
      <c r="J563">
        <v>518539050</v>
      </c>
      <c r="K563">
        <v>79953189.660741836</v>
      </c>
    </row>
    <row r="564" spans="1:11" x14ac:dyDescent="0.25">
      <c r="A564">
        <v>1885</v>
      </c>
      <c r="B564" t="s">
        <v>92</v>
      </c>
      <c r="C564" t="s">
        <v>2336</v>
      </c>
      <c r="E564">
        <v>2015</v>
      </c>
      <c r="F564" s="10">
        <v>42369</v>
      </c>
      <c r="G564" t="s">
        <v>489</v>
      </c>
      <c r="H564" t="s">
        <v>474</v>
      </c>
      <c r="I564" t="s">
        <v>543</v>
      </c>
      <c r="J564">
        <v>1496776410</v>
      </c>
      <c r="K564">
        <v>230786954.59571326</v>
      </c>
    </row>
    <row r="565" spans="1:11" x14ac:dyDescent="0.25">
      <c r="A565">
        <v>1885</v>
      </c>
      <c r="B565" t="s">
        <v>92</v>
      </c>
      <c r="C565" t="s">
        <v>2337</v>
      </c>
      <c r="E565">
        <v>2015</v>
      </c>
      <c r="F565" s="10">
        <v>42369</v>
      </c>
      <c r="G565" t="s">
        <v>489</v>
      </c>
      <c r="H565" t="s">
        <v>474</v>
      </c>
      <c r="I565" t="s">
        <v>543</v>
      </c>
      <c r="J565">
        <v>1529286200</v>
      </c>
      <c r="K565">
        <v>235799617.39459193</v>
      </c>
    </row>
    <row r="566" spans="1:11" x14ac:dyDescent="0.25">
      <c r="A566">
        <v>8876</v>
      </c>
      <c r="B566" t="s">
        <v>89</v>
      </c>
      <c r="C566" t="s">
        <v>436</v>
      </c>
      <c r="E566">
        <v>2015</v>
      </c>
      <c r="F566" s="10">
        <v>42369</v>
      </c>
      <c r="G566" t="s">
        <v>489</v>
      </c>
      <c r="H566" t="s">
        <v>474</v>
      </c>
      <c r="I566" t="s">
        <v>543</v>
      </c>
      <c r="J566">
        <v>1503722850</v>
      </c>
      <c r="K566">
        <v>231858021.538091</v>
      </c>
    </row>
    <row r="567" spans="1:11" x14ac:dyDescent="0.25">
      <c r="A567">
        <v>8876</v>
      </c>
      <c r="B567" t="s">
        <v>89</v>
      </c>
      <c r="C567" t="s">
        <v>2336</v>
      </c>
      <c r="E567">
        <v>2015</v>
      </c>
      <c r="F567" s="10">
        <v>42369</v>
      </c>
      <c r="G567" t="s">
        <v>489</v>
      </c>
      <c r="H567" t="s">
        <v>474</v>
      </c>
      <c r="I567" t="s">
        <v>543</v>
      </c>
      <c r="J567">
        <v>6340587190</v>
      </c>
      <c r="K567">
        <v>977650902.40077412</v>
      </c>
    </row>
    <row r="568" spans="1:11" x14ac:dyDescent="0.25">
      <c r="A568">
        <v>8876</v>
      </c>
      <c r="B568" t="s">
        <v>89</v>
      </c>
      <c r="C568" t="s">
        <v>2337</v>
      </c>
      <c r="E568">
        <v>2015</v>
      </c>
      <c r="F568" s="10">
        <v>42369</v>
      </c>
      <c r="G568" t="s">
        <v>489</v>
      </c>
      <c r="H568" t="s">
        <v>474</v>
      </c>
      <c r="I568" t="s">
        <v>543</v>
      </c>
      <c r="J568">
        <v>934760830</v>
      </c>
      <c r="K568">
        <v>144130147.82285434</v>
      </c>
    </row>
    <row r="569" spans="1:11" x14ac:dyDescent="0.25">
      <c r="A569">
        <v>10113</v>
      </c>
      <c r="B569" t="s">
        <v>65</v>
      </c>
      <c r="C569" t="s">
        <v>436</v>
      </c>
      <c r="E569">
        <v>2015</v>
      </c>
      <c r="F569" s="10">
        <v>42369</v>
      </c>
      <c r="G569" t="s">
        <v>489</v>
      </c>
      <c r="H569" t="s">
        <v>474</v>
      </c>
      <c r="I569" t="s">
        <v>543</v>
      </c>
      <c r="J569">
        <v>159833460</v>
      </c>
      <c r="K569">
        <v>24644614.405631732</v>
      </c>
    </row>
    <row r="570" spans="1:11" x14ac:dyDescent="0.25">
      <c r="A570">
        <v>10113</v>
      </c>
      <c r="B570" t="s">
        <v>65</v>
      </c>
      <c r="C570" t="s">
        <v>2336</v>
      </c>
      <c r="E570">
        <v>2015</v>
      </c>
      <c r="F570" s="10">
        <v>42369</v>
      </c>
      <c r="G570" t="s">
        <v>489</v>
      </c>
      <c r="H570" t="s">
        <v>474</v>
      </c>
      <c r="I570" t="s">
        <v>543</v>
      </c>
      <c r="J570">
        <v>493790410</v>
      </c>
      <c r="K570">
        <v>76137213.39479731</v>
      </c>
    </row>
    <row r="571" spans="1:11" x14ac:dyDescent="0.25">
      <c r="A571">
        <v>10113</v>
      </c>
      <c r="B571" t="s">
        <v>65</v>
      </c>
      <c r="C571" t="s">
        <v>2337</v>
      </c>
      <c r="E571">
        <v>2015</v>
      </c>
      <c r="F571" s="10">
        <v>42369</v>
      </c>
      <c r="G571" t="s">
        <v>489</v>
      </c>
      <c r="H571" t="s">
        <v>474</v>
      </c>
      <c r="I571" t="s">
        <v>543</v>
      </c>
      <c r="J571">
        <v>53989410</v>
      </c>
      <c r="K571">
        <v>8324591.0551993176</v>
      </c>
    </row>
    <row r="572" spans="1:11" x14ac:dyDescent="0.25">
      <c r="A572">
        <v>13357</v>
      </c>
      <c r="B572" t="s">
        <v>70</v>
      </c>
      <c r="C572" t="s">
        <v>436</v>
      </c>
      <c r="E572">
        <v>2015</v>
      </c>
      <c r="F572" s="10">
        <v>42369</v>
      </c>
      <c r="G572" t="s">
        <v>489</v>
      </c>
      <c r="H572" t="s">
        <v>474</v>
      </c>
      <c r="I572" t="s">
        <v>543</v>
      </c>
      <c r="J572">
        <v>61221920</v>
      </c>
      <c r="K572">
        <v>9439766.9397411123</v>
      </c>
    </row>
    <row r="573" spans="1:11" x14ac:dyDescent="0.25">
      <c r="A573">
        <v>13357</v>
      </c>
      <c r="B573" t="s">
        <v>70</v>
      </c>
      <c r="C573" t="s">
        <v>2336</v>
      </c>
      <c r="E573">
        <v>2015</v>
      </c>
      <c r="F573" s="10">
        <v>42369</v>
      </c>
      <c r="G573" t="s">
        <v>489</v>
      </c>
      <c r="H573" t="s">
        <v>474</v>
      </c>
      <c r="I573" t="s">
        <v>543</v>
      </c>
      <c r="J573">
        <v>329892610</v>
      </c>
      <c r="K573">
        <v>50865921.120129988</v>
      </c>
    </row>
    <row r="574" spans="1:11" x14ac:dyDescent="0.25">
      <c r="A574">
        <v>13357</v>
      </c>
      <c r="B574" t="s">
        <v>70</v>
      </c>
      <c r="C574" t="s">
        <v>2337</v>
      </c>
      <c r="E574">
        <v>2015</v>
      </c>
      <c r="F574" s="10">
        <v>42369</v>
      </c>
      <c r="G574" t="s">
        <v>489</v>
      </c>
      <c r="H574" t="s">
        <v>474</v>
      </c>
      <c r="I574" t="s">
        <v>543</v>
      </c>
      <c r="J574">
        <v>46665390</v>
      </c>
      <c r="K574">
        <v>7195305.3048993815</v>
      </c>
    </row>
    <row r="575" spans="1:11" x14ac:dyDescent="0.25">
      <c r="A575">
        <v>717</v>
      </c>
      <c r="B575" t="s">
        <v>69</v>
      </c>
      <c r="C575" t="s">
        <v>436</v>
      </c>
      <c r="E575">
        <v>2016</v>
      </c>
      <c r="F575" s="10">
        <v>42735</v>
      </c>
      <c r="G575" t="s">
        <v>489</v>
      </c>
      <c r="H575" t="s">
        <v>474</v>
      </c>
      <c r="I575" t="s">
        <v>543</v>
      </c>
      <c r="J575">
        <v>1417548960</v>
      </c>
      <c r="K575">
        <v>204125358.44902918</v>
      </c>
    </row>
    <row r="576" spans="1:11" x14ac:dyDescent="0.25">
      <c r="A576">
        <v>717</v>
      </c>
      <c r="B576" t="s">
        <v>69</v>
      </c>
      <c r="C576" t="s">
        <v>2336</v>
      </c>
      <c r="E576">
        <v>2016</v>
      </c>
      <c r="F576" s="10">
        <v>42735</v>
      </c>
      <c r="G576" t="s">
        <v>489</v>
      </c>
      <c r="H576" t="s">
        <v>474</v>
      </c>
      <c r="I576" t="s">
        <v>543</v>
      </c>
      <c r="J576">
        <v>4453660600</v>
      </c>
      <c r="K576">
        <v>641321811.12482941</v>
      </c>
    </row>
    <row r="577" spans="1:11" x14ac:dyDescent="0.25">
      <c r="A577">
        <v>717</v>
      </c>
      <c r="B577" t="s">
        <v>69</v>
      </c>
      <c r="C577" t="s">
        <v>2337</v>
      </c>
      <c r="E577">
        <v>2016</v>
      </c>
      <c r="F577" s="10">
        <v>42735</v>
      </c>
      <c r="G577" t="s">
        <v>489</v>
      </c>
      <c r="H577" t="s">
        <v>474</v>
      </c>
      <c r="I577" t="s">
        <v>543</v>
      </c>
      <c r="J577">
        <v>1069064102.26</v>
      </c>
      <c r="K577">
        <v>153943954.8379423</v>
      </c>
    </row>
    <row r="578" spans="1:11" x14ac:dyDescent="0.25">
      <c r="A578">
        <v>771</v>
      </c>
      <c r="B578" t="s">
        <v>83</v>
      </c>
      <c r="C578" t="s">
        <v>436</v>
      </c>
      <c r="E578">
        <v>2016</v>
      </c>
      <c r="F578" s="10">
        <v>42735</v>
      </c>
      <c r="G578" t="s">
        <v>489</v>
      </c>
      <c r="H578" t="s">
        <v>474</v>
      </c>
      <c r="I578" t="s">
        <v>543</v>
      </c>
      <c r="J578">
        <v>1983632320</v>
      </c>
      <c r="K578">
        <v>285640686.68998873</v>
      </c>
    </row>
    <row r="579" spans="1:11" x14ac:dyDescent="0.25">
      <c r="A579">
        <v>771</v>
      </c>
      <c r="B579" t="s">
        <v>83</v>
      </c>
      <c r="C579" t="s">
        <v>2336</v>
      </c>
      <c r="E579">
        <v>2016</v>
      </c>
      <c r="F579" s="10">
        <v>42735</v>
      </c>
      <c r="G579" t="s">
        <v>489</v>
      </c>
      <c r="H579" t="s">
        <v>474</v>
      </c>
      <c r="I579" t="s">
        <v>543</v>
      </c>
      <c r="J579">
        <v>9476525740</v>
      </c>
      <c r="K579">
        <v>1364608396.6856084</v>
      </c>
    </row>
    <row r="580" spans="1:11" x14ac:dyDescent="0.25">
      <c r="A580">
        <v>771</v>
      </c>
      <c r="B580" t="s">
        <v>83</v>
      </c>
      <c r="C580" t="s">
        <v>2337</v>
      </c>
      <c r="E580">
        <v>2016</v>
      </c>
      <c r="F580" s="10">
        <v>42735</v>
      </c>
      <c r="G580" t="s">
        <v>489</v>
      </c>
      <c r="H580" t="s">
        <v>474</v>
      </c>
      <c r="I580" t="s">
        <v>543</v>
      </c>
      <c r="J580">
        <v>2179417330.6599998</v>
      </c>
      <c r="K580">
        <v>313833494.56303704</v>
      </c>
    </row>
    <row r="581" spans="1:11" x14ac:dyDescent="0.25">
      <c r="A581">
        <v>771</v>
      </c>
      <c r="B581" t="s">
        <v>83</v>
      </c>
      <c r="C581" t="s">
        <v>491</v>
      </c>
      <c r="E581">
        <v>2016</v>
      </c>
      <c r="F581" s="10">
        <v>42735</v>
      </c>
      <c r="G581" t="s">
        <v>489</v>
      </c>
      <c r="H581" t="s">
        <v>474</v>
      </c>
      <c r="I581" t="s">
        <v>543</v>
      </c>
      <c r="J581">
        <v>524637519.89999998</v>
      </c>
      <c r="K581">
        <v>75547176.730599254</v>
      </c>
    </row>
    <row r="582" spans="1:11" x14ac:dyDescent="0.25">
      <c r="A582">
        <v>716</v>
      </c>
      <c r="B582" t="s">
        <v>87</v>
      </c>
      <c r="C582" t="s">
        <v>436</v>
      </c>
      <c r="E582">
        <v>2016</v>
      </c>
      <c r="F582" s="10">
        <v>42735</v>
      </c>
      <c r="G582" t="s">
        <v>489</v>
      </c>
      <c r="H582" t="s">
        <v>474</v>
      </c>
      <c r="I582" t="s">
        <v>543</v>
      </c>
      <c r="J582">
        <v>938762000</v>
      </c>
      <c r="K582">
        <v>135180607.62312403</v>
      </c>
    </row>
    <row r="583" spans="1:11" x14ac:dyDescent="0.25">
      <c r="A583">
        <v>716</v>
      </c>
      <c r="B583" t="s">
        <v>87</v>
      </c>
      <c r="C583" t="s">
        <v>2336</v>
      </c>
      <c r="E583">
        <v>2016</v>
      </c>
      <c r="F583" s="10">
        <v>42735</v>
      </c>
      <c r="G583" t="s">
        <v>489</v>
      </c>
      <c r="H583" t="s">
        <v>474</v>
      </c>
      <c r="I583" t="s">
        <v>543</v>
      </c>
      <c r="J583">
        <v>1958666000</v>
      </c>
      <c r="K583">
        <v>282045566.40634561</v>
      </c>
    </row>
    <row r="584" spans="1:11" x14ac:dyDescent="0.25">
      <c r="A584">
        <v>716</v>
      </c>
      <c r="B584" t="s">
        <v>87</v>
      </c>
      <c r="C584" t="s">
        <v>2337</v>
      </c>
      <c r="E584">
        <v>2016</v>
      </c>
      <c r="F584" s="10">
        <v>42735</v>
      </c>
      <c r="G584" t="s">
        <v>489</v>
      </c>
      <c r="H584" t="s">
        <v>474</v>
      </c>
      <c r="I584" t="s">
        <v>543</v>
      </c>
      <c r="J584">
        <v>467906000</v>
      </c>
      <c r="K584">
        <v>67377905.571918622</v>
      </c>
    </row>
    <row r="585" spans="1:11" x14ac:dyDescent="0.25">
      <c r="A585">
        <v>1003</v>
      </c>
      <c r="B585" t="s">
        <v>58</v>
      </c>
      <c r="C585" t="s">
        <v>436</v>
      </c>
      <c r="E585">
        <v>2016</v>
      </c>
      <c r="F585" s="10">
        <v>42735</v>
      </c>
      <c r="G585" t="s">
        <v>489</v>
      </c>
      <c r="H585" t="s">
        <v>474</v>
      </c>
      <c r="I585" t="s">
        <v>543</v>
      </c>
      <c r="J585">
        <v>266256850</v>
      </c>
      <c r="K585">
        <v>38340668.632538371</v>
      </c>
    </row>
    <row r="586" spans="1:11" x14ac:dyDescent="0.25">
      <c r="A586">
        <v>1003</v>
      </c>
      <c r="B586" t="s">
        <v>58</v>
      </c>
      <c r="C586" t="s">
        <v>2336</v>
      </c>
      <c r="E586">
        <v>2016</v>
      </c>
      <c r="F586" s="10">
        <v>42735</v>
      </c>
      <c r="G586" t="s">
        <v>489</v>
      </c>
      <c r="H586" t="s">
        <v>474</v>
      </c>
      <c r="I586" t="s">
        <v>543</v>
      </c>
      <c r="J586">
        <v>1462693500</v>
      </c>
      <c r="K586">
        <v>210626118.33073127</v>
      </c>
    </row>
    <row r="587" spans="1:11" x14ac:dyDescent="0.25">
      <c r="A587">
        <v>1003</v>
      </c>
      <c r="B587" t="s">
        <v>58</v>
      </c>
      <c r="C587" t="s">
        <v>2337</v>
      </c>
      <c r="E587">
        <v>2016</v>
      </c>
      <c r="F587" s="10">
        <v>42735</v>
      </c>
      <c r="G587" t="s">
        <v>489</v>
      </c>
      <c r="H587" t="s">
        <v>474</v>
      </c>
      <c r="I587" t="s">
        <v>543</v>
      </c>
      <c r="J587">
        <v>147009850</v>
      </c>
      <c r="K587">
        <v>21169242.949314438</v>
      </c>
    </row>
    <row r="588" spans="1:11" x14ac:dyDescent="0.25">
      <c r="A588">
        <v>1003</v>
      </c>
      <c r="B588" t="s">
        <v>58</v>
      </c>
      <c r="C588" t="s">
        <v>434</v>
      </c>
      <c r="E588">
        <v>2016</v>
      </c>
      <c r="F588" s="10">
        <v>42735</v>
      </c>
      <c r="G588" t="s">
        <v>489</v>
      </c>
      <c r="H588" t="s">
        <v>474</v>
      </c>
      <c r="I588" t="s">
        <v>543</v>
      </c>
      <c r="J588">
        <v>36814551.789999999</v>
      </c>
      <c r="K588">
        <v>5301251.5209873943</v>
      </c>
    </row>
    <row r="589" spans="1:11" x14ac:dyDescent="0.25">
      <c r="A589">
        <v>1003</v>
      </c>
      <c r="B589" t="s">
        <v>58</v>
      </c>
      <c r="C589" t="s">
        <v>491</v>
      </c>
      <c r="E589">
        <v>2016</v>
      </c>
      <c r="F589" s="10">
        <v>42735</v>
      </c>
      <c r="G589" t="s">
        <v>489</v>
      </c>
      <c r="H589" t="s">
        <v>474</v>
      </c>
      <c r="I589" t="s">
        <v>543</v>
      </c>
      <c r="J589">
        <v>30651641.210000001</v>
      </c>
      <c r="K589">
        <v>4413799.7526676496</v>
      </c>
    </row>
    <row r="590" spans="1:11" x14ac:dyDescent="0.25">
      <c r="A590">
        <v>1057</v>
      </c>
      <c r="B590" t="s">
        <v>60</v>
      </c>
      <c r="C590" t="s">
        <v>436</v>
      </c>
      <c r="E590">
        <v>2016</v>
      </c>
      <c r="F590" s="10">
        <v>42735</v>
      </c>
      <c r="G590" t="s">
        <v>489</v>
      </c>
      <c r="H590" t="s">
        <v>474</v>
      </c>
      <c r="I590" t="s">
        <v>543</v>
      </c>
      <c r="J590">
        <v>2119995820</v>
      </c>
      <c r="K590">
        <v>305276867.94531846</v>
      </c>
    </row>
    <row r="591" spans="1:11" x14ac:dyDescent="0.25">
      <c r="A591">
        <v>1057</v>
      </c>
      <c r="B591" t="s">
        <v>60</v>
      </c>
      <c r="C591" t="s">
        <v>2336</v>
      </c>
      <c r="E591">
        <v>2016</v>
      </c>
      <c r="F591" s="10">
        <v>42735</v>
      </c>
      <c r="G591" t="s">
        <v>489</v>
      </c>
      <c r="H591" t="s">
        <v>474</v>
      </c>
      <c r="I591" t="s">
        <v>543</v>
      </c>
      <c r="J591">
        <v>7912040560</v>
      </c>
      <c r="K591">
        <v>1139324397.91939</v>
      </c>
    </row>
    <row r="592" spans="1:11" x14ac:dyDescent="0.25">
      <c r="A592">
        <v>1057</v>
      </c>
      <c r="B592" t="s">
        <v>60</v>
      </c>
      <c r="C592" t="s">
        <v>2337</v>
      </c>
      <c r="E592">
        <v>2016</v>
      </c>
      <c r="F592" s="10">
        <v>42735</v>
      </c>
      <c r="G592" t="s">
        <v>489</v>
      </c>
      <c r="H592" t="s">
        <v>474</v>
      </c>
      <c r="I592" t="s">
        <v>543</v>
      </c>
      <c r="J592">
        <v>646177940</v>
      </c>
      <c r="K592">
        <v>93048852.171113208</v>
      </c>
    </row>
    <row r="593" spans="1:11" x14ac:dyDescent="0.25">
      <c r="A593">
        <v>1057</v>
      </c>
      <c r="B593" t="s">
        <v>60</v>
      </c>
      <c r="C593" t="s">
        <v>490</v>
      </c>
      <c r="E593">
        <v>2016</v>
      </c>
      <c r="F593" s="10">
        <v>42735</v>
      </c>
      <c r="G593" t="s">
        <v>489</v>
      </c>
      <c r="H593" t="s">
        <v>474</v>
      </c>
      <c r="I593" t="s">
        <v>543</v>
      </c>
      <c r="J593">
        <v>698017250.28000009</v>
      </c>
      <c r="K593">
        <v>100513650.98318067</v>
      </c>
    </row>
    <row r="594" spans="1:11" x14ac:dyDescent="0.25">
      <c r="A594">
        <v>1057</v>
      </c>
      <c r="B594" t="s">
        <v>60</v>
      </c>
      <c r="C594" t="s">
        <v>434</v>
      </c>
      <c r="E594">
        <v>2016</v>
      </c>
      <c r="F594" s="10">
        <v>42735</v>
      </c>
      <c r="G594" t="s">
        <v>489</v>
      </c>
      <c r="H594" t="s">
        <v>474</v>
      </c>
      <c r="I594" t="s">
        <v>543</v>
      </c>
      <c r="J594">
        <v>93413028.269999996</v>
      </c>
      <c r="K594">
        <v>13451364.58597031</v>
      </c>
    </row>
    <row r="595" spans="1:11" x14ac:dyDescent="0.25">
      <c r="A595">
        <v>1057</v>
      </c>
      <c r="B595" t="s">
        <v>60</v>
      </c>
      <c r="C595" t="s">
        <v>491</v>
      </c>
      <c r="E595">
        <v>2016</v>
      </c>
      <c r="F595" s="10">
        <v>42735</v>
      </c>
      <c r="G595" t="s">
        <v>489</v>
      </c>
      <c r="H595" t="s">
        <v>474</v>
      </c>
      <c r="I595" t="s">
        <v>543</v>
      </c>
      <c r="J595">
        <v>302548576.13999999</v>
      </c>
      <c r="K595">
        <v>43566633.88389837</v>
      </c>
    </row>
    <row r="596" spans="1:11" x14ac:dyDescent="0.25">
      <c r="A596">
        <v>1059</v>
      </c>
      <c r="B596" t="s">
        <v>1898</v>
      </c>
      <c r="C596" t="s">
        <v>2336</v>
      </c>
      <c r="E596">
        <v>2016</v>
      </c>
      <c r="F596" s="10">
        <v>42735</v>
      </c>
      <c r="G596" t="s">
        <v>489</v>
      </c>
      <c r="H596" t="s">
        <v>474</v>
      </c>
      <c r="I596" t="s">
        <v>543</v>
      </c>
      <c r="J596">
        <v>1564622860.6600001</v>
      </c>
      <c r="K596">
        <v>225303824.6169416</v>
      </c>
    </row>
    <row r="597" spans="1:11" x14ac:dyDescent="0.25">
      <c r="A597">
        <v>1059</v>
      </c>
      <c r="B597" t="s">
        <v>1898</v>
      </c>
      <c r="C597" t="s">
        <v>2337</v>
      </c>
      <c r="E597">
        <v>2016</v>
      </c>
      <c r="F597" s="10">
        <v>42735</v>
      </c>
      <c r="G597" t="s">
        <v>489</v>
      </c>
      <c r="H597" t="s">
        <v>474</v>
      </c>
      <c r="I597" t="s">
        <v>543</v>
      </c>
      <c r="J597">
        <v>163890651.06</v>
      </c>
      <c r="K597">
        <v>23600058.155358009</v>
      </c>
    </row>
    <row r="598" spans="1:11" x14ac:dyDescent="0.25">
      <c r="A598">
        <v>1059</v>
      </c>
      <c r="B598" t="s">
        <v>1898</v>
      </c>
      <c r="C598" t="s">
        <v>491</v>
      </c>
      <c r="E598">
        <v>2016</v>
      </c>
      <c r="F598" s="10">
        <v>42735</v>
      </c>
      <c r="G598" t="s">
        <v>489</v>
      </c>
      <c r="H598" t="s">
        <v>474</v>
      </c>
      <c r="I598" t="s">
        <v>543</v>
      </c>
      <c r="J598">
        <v>20515913.260000002</v>
      </c>
      <c r="K598">
        <v>2954267.0244749016</v>
      </c>
    </row>
    <row r="599" spans="1:11" x14ac:dyDescent="0.25">
      <c r="A599">
        <v>1060</v>
      </c>
      <c r="B599" t="s">
        <v>63</v>
      </c>
      <c r="C599" t="s">
        <v>436</v>
      </c>
      <c r="E599">
        <v>2016</v>
      </c>
      <c r="F599" s="10">
        <v>42735</v>
      </c>
      <c r="G599" t="s">
        <v>489</v>
      </c>
      <c r="H599" t="s">
        <v>474</v>
      </c>
      <c r="I599" t="s">
        <v>543</v>
      </c>
      <c r="J599">
        <v>2222373750</v>
      </c>
      <c r="K599">
        <v>320019167.68113828</v>
      </c>
    </row>
    <row r="600" spans="1:11" x14ac:dyDescent="0.25">
      <c r="A600">
        <v>1060</v>
      </c>
      <c r="B600" t="s">
        <v>63</v>
      </c>
      <c r="C600" t="s">
        <v>2336</v>
      </c>
      <c r="E600">
        <v>2016</v>
      </c>
      <c r="F600" s="10">
        <v>42735</v>
      </c>
      <c r="G600" t="s">
        <v>489</v>
      </c>
      <c r="H600" t="s">
        <v>474</v>
      </c>
      <c r="I600" t="s">
        <v>543</v>
      </c>
      <c r="J600">
        <v>8892285140</v>
      </c>
      <c r="K600">
        <v>1280478447.5546267</v>
      </c>
    </row>
    <row r="601" spans="1:11" x14ac:dyDescent="0.25">
      <c r="A601">
        <v>1060</v>
      </c>
      <c r="B601" t="s">
        <v>63</v>
      </c>
      <c r="C601" t="s">
        <v>2337</v>
      </c>
      <c r="E601">
        <v>2016</v>
      </c>
      <c r="F601" s="10">
        <v>42735</v>
      </c>
      <c r="G601" t="s">
        <v>489</v>
      </c>
      <c r="H601" t="s">
        <v>474</v>
      </c>
      <c r="I601" t="s">
        <v>543</v>
      </c>
      <c r="J601">
        <v>1849728760</v>
      </c>
      <c r="K601">
        <v>266358733.85881379</v>
      </c>
    </row>
    <row r="602" spans="1:11" x14ac:dyDescent="0.25">
      <c r="A602">
        <v>1061</v>
      </c>
      <c r="B602" t="s">
        <v>64</v>
      </c>
      <c r="C602" t="s">
        <v>436</v>
      </c>
      <c r="E602">
        <v>2016</v>
      </c>
      <c r="F602" s="10">
        <v>42735</v>
      </c>
      <c r="G602" t="s">
        <v>489</v>
      </c>
      <c r="H602" t="s">
        <v>474</v>
      </c>
      <c r="I602" t="s">
        <v>543</v>
      </c>
      <c r="J602">
        <v>366736260</v>
      </c>
      <c r="K602">
        <v>52809583.754169844</v>
      </c>
    </row>
    <row r="603" spans="1:11" x14ac:dyDescent="0.25">
      <c r="A603">
        <v>1061</v>
      </c>
      <c r="B603" t="s">
        <v>64</v>
      </c>
      <c r="C603" t="s">
        <v>2336</v>
      </c>
      <c r="E603">
        <v>2016</v>
      </c>
      <c r="F603" s="10">
        <v>42735</v>
      </c>
      <c r="G603" t="s">
        <v>489</v>
      </c>
      <c r="H603" t="s">
        <v>474</v>
      </c>
      <c r="I603" t="s">
        <v>543</v>
      </c>
      <c r="J603">
        <v>1684669310</v>
      </c>
      <c r="K603">
        <v>242590370.05101302</v>
      </c>
    </row>
    <row r="604" spans="1:11" x14ac:dyDescent="0.25">
      <c r="A604">
        <v>1061</v>
      </c>
      <c r="B604" t="s">
        <v>64</v>
      </c>
      <c r="C604" t="s">
        <v>2337</v>
      </c>
      <c r="E604">
        <v>2016</v>
      </c>
      <c r="F604" s="10">
        <v>42735</v>
      </c>
      <c r="G604" t="s">
        <v>489</v>
      </c>
      <c r="H604" t="s">
        <v>474</v>
      </c>
      <c r="I604" t="s">
        <v>543</v>
      </c>
      <c r="J604">
        <v>264018170</v>
      </c>
      <c r="K604">
        <v>38018301.384318128</v>
      </c>
    </row>
    <row r="605" spans="1:11" x14ac:dyDescent="0.25">
      <c r="A605">
        <v>1129</v>
      </c>
      <c r="B605" t="s">
        <v>66</v>
      </c>
      <c r="C605" t="s">
        <v>436</v>
      </c>
      <c r="E605">
        <v>2016</v>
      </c>
      <c r="F605" s="10">
        <v>42735</v>
      </c>
      <c r="G605" t="s">
        <v>489</v>
      </c>
      <c r="H605" t="s">
        <v>474</v>
      </c>
      <c r="I605" t="s">
        <v>543</v>
      </c>
      <c r="J605">
        <v>1368279260</v>
      </c>
      <c r="K605">
        <v>197030580.45054922</v>
      </c>
    </row>
    <row r="606" spans="1:11" x14ac:dyDescent="0.25">
      <c r="A606">
        <v>1129</v>
      </c>
      <c r="B606" t="s">
        <v>66</v>
      </c>
      <c r="C606" t="s">
        <v>2336</v>
      </c>
      <c r="E606">
        <v>2016</v>
      </c>
      <c r="F606" s="10">
        <v>42735</v>
      </c>
      <c r="G606" t="s">
        <v>489</v>
      </c>
      <c r="H606" t="s">
        <v>474</v>
      </c>
      <c r="I606" t="s">
        <v>543</v>
      </c>
      <c r="J606">
        <v>3058335520</v>
      </c>
      <c r="K606">
        <v>440396664.87244153</v>
      </c>
    </row>
    <row r="607" spans="1:11" x14ac:dyDescent="0.25">
      <c r="A607">
        <v>1129</v>
      </c>
      <c r="B607" t="s">
        <v>66</v>
      </c>
      <c r="C607" t="s">
        <v>2337</v>
      </c>
      <c r="E607">
        <v>2016</v>
      </c>
      <c r="F607" s="10">
        <v>42735</v>
      </c>
      <c r="G607" t="s">
        <v>489</v>
      </c>
      <c r="H607" t="s">
        <v>474</v>
      </c>
      <c r="I607" t="s">
        <v>543</v>
      </c>
      <c r="J607">
        <v>871756460</v>
      </c>
      <c r="K607">
        <v>125531889.83169708</v>
      </c>
    </row>
    <row r="608" spans="1:11" x14ac:dyDescent="0.25">
      <c r="A608">
        <v>1137</v>
      </c>
      <c r="B608" t="s">
        <v>82</v>
      </c>
      <c r="C608" t="s">
        <v>436</v>
      </c>
      <c r="E608">
        <v>2016</v>
      </c>
      <c r="F608" s="10">
        <v>42735</v>
      </c>
      <c r="G608" t="s">
        <v>489</v>
      </c>
      <c r="H608" t="s">
        <v>474</v>
      </c>
      <c r="I608" t="s">
        <v>543</v>
      </c>
      <c r="J608">
        <v>207997380</v>
      </c>
      <c r="K608">
        <v>29951374.483008284</v>
      </c>
    </row>
    <row r="609" spans="1:11" x14ac:dyDescent="0.25">
      <c r="A609">
        <v>1137</v>
      </c>
      <c r="B609" t="s">
        <v>82</v>
      </c>
      <c r="C609" t="s">
        <v>2336</v>
      </c>
      <c r="E609">
        <v>2016</v>
      </c>
      <c r="F609" s="10">
        <v>42735</v>
      </c>
      <c r="G609" t="s">
        <v>489</v>
      </c>
      <c r="H609" t="s">
        <v>474</v>
      </c>
      <c r="I609" t="s">
        <v>543</v>
      </c>
      <c r="J609">
        <v>815495800</v>
      </c>
      <c r="K609">
        <v>117430421.93666299</v>
      </c>
    </row>
    <row r="610" spans="1:11" x14ac:dyDescent="0.25">
      <c r="A610">
        <v>1137</v>
      </c>
      <c r="B610" t="s">
        <v>82</v>
      </c>
      <c r="C610" t="s">
        <v>2337</v>
      </c>
      <c r="E610">
        <v>2016</v>
      </c>
      <c r="F610" s="10">
        <v>42735</v>
      </c>
      <c r="G610" t="s">
        <v>489</v>
      </c>
      <c r="H610" t="s">
        <v>474</v>
      </c>
      <c r="I610" t="s">
        <v>543</v>
      </c>
      <c r="J610">
        <v>112679250</v>
      </c>
      <c r="K610">
        <v>16225677.521584701</v>
      </c>
    </row>
    <row r="611" spans="1:11" x14ac:dyDescent="0.25">
      <c r="A611">
        <v>1137</v>
      </c>
      <c r="B611" t="s">
        <v>82</v>
      </c>
      <c r="C611" t="s">
        <v>434</v>
      </c>
      <c r="E611">
        <v>2016</v>
      </c>
      <c r="F611" s="10">
        <v>42735</v>
      </c>
      <c r="G611" t="s">
        <v>489</v>
      </c>
      <c r="H611" t="s">
        <v>474</v>
      </c>
      <c r="I611" t="s">
        <v>543</v>
      </c>
      <c r="J611">
        <v>128746135.36</v>
      </c>
      <c r="K611">
        <v>18539289.838205822</v>
      </c>
    </row>
    <row r="612" spans="1:11" x14ac:dyDescent="0.25">
      <c r="A612">
        <v>1137</v>
      </c>
      <c r="B612" t="s">
        <v>82</v>
      </c>
      <c r="C612" t="s">
        <v>491</v>
      </c>
      <c r="E612">
        <v>2016</v>
      </c>
      <c r="F612" s="10">
        <v>42735</v>
      </c>
      <c r="G612" t="s">
        <v>489</v>
      </c>
      <c r="H612" t="s">
        <v>474</v>
      </c>
      <c r="I612" t="s">
        <v>543</v>
      </c>
      <c r="J612">
        <v>26832183.920000002</v>
      </c>
      <c r="K612">
        <v>3863802.4612852014</v>
      </c>
    </row>
    <row r="613" spans="1:11" x14ac:dyDescent="0.25">
      <c r="A613">
        <v>1171</v>
      </c>
      <c r="B613" t="s">
        <v>71</v>
      </c>
      <c r="C613" t="s">
        <v>436</v>
      </c>
      <c r="E613">
        <v>2016</v>
      </c>
      <c r="F613" s="10">
        <v>42735</v>
      </c>
      <c r="G613" t="s">
        <v>489</v>
      </c>
      <c r="H613" t="s">
        <v>474</v>
      </c>
      <c r="I613" t="s">
        <v>543</v>
      </c>
      <c r="J613">
        <v>1204085000</v>
      </c>
      <c r="K613">
        <v>173386802.97017699</v>
      </c>
    </row>
    <row r="614" spans="1:11" x14ac:dyDescent="0.25">
      <c r="A614">
        <v>1171</v>
      </c>
      <c r="B614" t="s">
        <v>71</v>
      </c>
      <c r="C614" t="s">
        <v>2336</v>
      </c>
      <c r="E614">
        <v>2016</v>
      </c>
      <c r="F614" s="10">
        <v>42735</v>
      </c>
      <c r="G614" t="s">
        <v>489</v>
      </c>
      <c r="H614" t="s">
        <v>474</v>
      </c>
      <c r="I614" t="s">
        <v>543</v>
      </c>
      <c r="J614">
        <v>2380345000</v>
      </c>
      <c r="K614">
        <v>342766839.14843714</v>
      </c>
    </row>
    <row r="615" spans="1:11" x14ac:dyDescent="0.25">
      <c r="A615">
        <v>1171</v>
      </c>
      <c r="B615" t="s">
        <v>71</v>
      </c>
      <c r="C615" t="s">
        <v>2337</v>
      </c>
      <c r="E615">
        <v>2016</v>
      </c>
      <c r="F615" s="10">
        <v>42735</v>
      </c>
      <c r="G615" t="s">
        <v>489</v>
      </c>
      <c r="H615" t="s">
        <v>474</v>
      </c>
      <c r="I615" t="s">
        <v>543</v>
      </c>
      <c r="J615">
        <v>600233000</v>
      </c>
      <c r="K615">
        <v>86432835.644658178</v>
      </c>
    </row>
    <row r="616" spans="1:11" x14ac:dyDescent="0.25">
      <c r="A616">
        <v>1243</v>
      </c>
      <c r="B616" t="s">
        <v>76</v>
      </c>
      <c r="C616" t="s">
        <v>436</v>
      </c>
      <c r="E616">
        <v>2016</v>
      </c>
      <c r="F616" s="10">
        <v>42735</v>
      </c>
      <c r="G616" t="s">
        <v>489</v>
      </c>
      <c r="H616" t="s">
        <v>474</v>
      </c>
      <c r="I616" t="s">
        <v>543</v>
      </c>
      <c r="J616">
        <v>108697870</v>
      </c>
      <c r="K616">
        <v>15652363.553210871</v>
      </c>
    </row>
    <row r="617" spans="1:11" x14ac:dyDescent="0.25">
      <c r="A617">
        <v>1243</v>
      </c>
      <c r="B617" t="s">
        <v>76</v>
      </c>
      <c r="C617" t="s">
        <v>2336</v>
      </c>
      <c r="E617">
        <v>2016</v>
      </c>
      <c r="F617" s="10">
        <v>42735</v>
      </c>
      <c r="G617" t="s">
        <v>489</v>
      </c>
      <c r="H617" t="s">
        <v>474</v>
      </c>
      <c r="I617" t="s">
        <v>543</v>
      </c>
      <c r="J617">
        <v>357819940</v>
      </c>
      <c r="K617">
        <v>51525644.315459915</v>
      </c>
    </row>
    <row r="618" spans="1:11" x14ac:dyDescent="0.25">
      <c r="A618">
        <v>1243</v>
      </c>
      <c r="B618" t="s">
        <v>76</v>
      </c>
      <c r="C618" t="s">
        <v>2337</v>
      </c>
      <c r="E618">
        <v>2016</v>
      </c>
      <c r="F618" s="10">
        <v>42735</v>
      </c>
      <c r="G618" t="s">
        <v>489</v>
      </c>
      <c r="H618" t="s">
        <v>474</v>
      </c>
      <c r="I618" t="s">
        <v>543</v>
      </c>
      <c r="J618">
        <v>14696360</v>
      </c>
      <c r="K618">
        <v>2116258.300451206</v>
      </c>
    </row>
    <row r="619" spans="1:11" x14ac:dyDescent="0.25">
      <c r="A619">
        <v>1243</v>
      </c>
      <c r="B619" t="s">
        <v>76</v>
      </c>
      <c r="C619" t="s">
        <v>490</v>
      </c>
      <c r="E619">
        <v>2016</v>
      </c>
      <c r="F619" s="10">
        <v>42735</v>
      </c>
      <c r="G619" t="s">
        <v>489</v>
      </c>
      <c r="H619" t="s">
        <v>474</v>
      </c>
      <c r="I619" t="s">
        <v>543</v>
      </c>
      <c r="J619">
        <v>44391038.420000002</v>
      </c>
      <c r="K619">
        <v>6392256.5534576848</v>
      </c>
    </row>
    <row r="620" spans="1:11" x14ac:dyDescent="0.25">
      <c r="A620">
        <v>1243</v>
      </c>
      <c r="B620" t="s">
        <v>76</v>
      </c>
      <c r="C620" t="s">
        <v>434</v>
      </c>
      <c r="E620">
        <v>2016</v>
      </c>
      <c r="F620" s="10">
        <v>42735</v>
      </c>
      <c r="G620" t="s">
        <v>489</v>
      </c>
      <c r="H620" t="s">
        <v>474</v>
      </c>
      <c r="I620" t="s">
        <v>543</v>
      </c>
      <c r="J620">
        <v>13073858.689999999</v>
      </c>
      <c r="K620">
        <v>1882620.0482050404</v>
      </c>
    </row>
    <row r="621" spans="1:11" x14ac:dyDescent="0.25">
      <c r="A621">
        <v>1243</v>
      </c>
      <c r="B621" t="s">
        <v>76</v>
      </c>
      <c r="C621" t="s">
        <v>491</v>
      </c>
      <c r="E621">
        <v>2016</v>
      </c>
      <c r="F621" s="10">
        <v>42735</v>
      </c>
      <c r="G621" t="s">
        <v>489</v>
      </c>
      <c r="H621" t="s">
        <v>474</v>
      </c>
      <c r="I621" t="s">
        <v>543</v>
      </c>
      <c r="J621">
        <v>10391326.439999999</v>
      </c>
      <c r="K621">
        <v>1496338.6057056359</v>
      </c>
    </row>
    <row r="622" spans="1:11" x14ac:dyDescent="0.25">
      <c r="A622">
        <v>1318</v>
      </c>
      <c r="B622" t="s">
        <v>74</v>
      </c>
      <c r="C622" t="s">
        <v>436</v>
      </c>
      <c r="E622">
        <v>2016</v>
      </c>
      <c r="F622" s="10">
        <v>42735</v>
      </c>
      <c r="G622" t="s">
        <v>489</v>
      </c>
      <c r="H622" t="s">
        <v>474</v>
      </c>
      <c r="I622" t="s">
        <v>543</v>
      </c>
      <c r="J622">
        <v>1365348850</v>
      </c>
      <c r="K622">
        <v>196608604.90788251</v>
      </c>
    </row>
    <row r="623" spans="1:11" x14ac:dyDescent="0.25">
      <c r="A623">
        <v>1318</v>
      </c>
      <c r="B623" t="s">
        <v>74</v>
      </c>
      <c r="C623" t="s">
        <v>2336</v>
      </c>
      <c r="E623">
        <v>2016</v>
      </c>
      <c r="F623" s="10">
        <v>42735</v>
      </c>
      <c r="G623" t="s">
        <v>489</v>
      </c>
      <c r="H623" t="s">
        <v>474</v>
      </c>
      <c r="I623" t="s">
        <v>543</v>
      </c>
      <c r="J623">
        <v>3690344580</v>
      </c>
      <c r="K623">
        <v>531405215.23357612</v>
      </c>
    </row>
    <row r="624" spans="1:11" x14ac:dyDescent="0.25">
      <c r="A624">
        <v>1318</v>
      </c>
      <c r="B624" t="s">
        <v>74</v>
      </c>
      <c r="C624" t="s">
        <v>2337</v>
      </c>
      <c r="E624">
        <v>2016</v>
      </c>
      <c r="F624" s="10">
        <v>42735</v>
      </c>
      <c r="G624" t="s">
        <v>489</v>
      </c>
      <c r="H624" t="s">
        <v>474</v>
      </c>
      <c r="I624" t="s">
        <v>543</v>
      </c>
      <c r="J624">
        <v>556115720</v>
      </c>
      <c r="K624">
        <v>80079999.976960197</v>
      </c>
    </row>
    <row r="625" spans="1:11" x14ac:dyDescent="0.25">
      <c r="A625">
        <v>1407</v>
      </c>
      <c r="B625" t="s">
        <v>77</v>
      </c>
      <c r="C625" t="s">
        <v>436</v>
      </c>
      <c r="E625">
        <v>2016</v>
      </c>
      <c r="F625" s="10">
        <v>42735</v>
      </c>
      <c r="G625" t="s">
        <v>489</v>
      </c>
      <c r="H625" t="s">
        <v>474</v>
      </c>
      <c r="I625" t="s">
        <v>543</v>
      </c>
      <c r="J625">
        <v>683580300</v>
      </c>
      <c r="K625">
        <v>98434747.372813776</v>
      </c>
    </row>
    <row r="626" spans="1:11" x14ac:dyDescent="0.25">
      <c r="A626">
        <v>1407</v>
      </c>
      <c r="B626" t="s">
        <v>77</v>
      </c>
      <c r="C626" t="s">
        <v>2336</v>
      </c>
      <c r="E626">
        <v>2016</v>
      </c>
      <c r="F626" s="10">
        <v>42735</v>
      </c>
      <c r="G626" t="s">
        <v>489</v>
      </c>
      <c r="H626" t="s">
        <v>474</v>
      </c>
      <c r="I626" t="s">
        <v>543</v>
      </c>
      <c r="J626">
        <v>3091211670</v>
      </c>
      <c r="K626">
        <v>445130791.23600227</v>
      </c>
    </row>
    <row r="627" spans="1:11" x14ac:dyDescent="0.25">
      <c r="A627">
        <v>1407</v>
      </c>
      <c r="B627" t="s">
        <v>77</v>
      </c>
      <c r="C627" t="s">
        <v>2337</v>
      </c>
      <c r="E627">
        <v>2016</v>
      </c>
      <c r="F627" s="10">
        <v>42735</v>
      </c>
      <c r="G627" t="s">
        <v>489</v>
      </c>
      <c r="H627" t="s">
        <v>474</v>
      </c>
      <c r="I627" t="s">
        <v>543</v>
      </c>
      <c r="J627">
        <v>290486550</v>
      </c>
      <c r="K627">
        <v>41829716.51530952</v>
      </c>
    </row>
    <row r="628" spans="1:11" x14ac:dyDescent="0.25">
      <c r="A628">
        <v>1407</v>
      </c>
      <c r="B628" t="s">
        <v>77</v>
      </c>
      <c r="C628" t="s">
        <v>490</v>
      </c>
      <c r="E628">
        <v>2016</v>
      </c>
      <c r="F628" s="10">
        <v>42735</v>
      </c>
      <c r="G628" t="s">
        <v>489</v>
      </c>
      <c r="H628" t="s">
        <v>474</v>
      </c>
      <c r="I628" t="s">
        <v>543</v>
      </c>
      <c r="J628">
        <v>101014108.36</v>
      </c>
      <c r="K628">
        <v>14545911.04732924</v>
      </c>
    </row>
    <row r="629" spans="1:11" x14ac:dyDescent="0.25">
      <c r="A629">
        <v>1407</v>
      </c>
      <c r="B629" t="s">
        <v>77</v>
      </c>
      <c r="C629" t="s">
        <v>434</v>
      </c>
      <c r="E629">
        <v>2016</v>
      </c>
      <c r="F629" s="10">
        <v>42735</v>
      </c>
      <c r="G629" t="s">
        <v>489</v>
      </c>
      <c r="H629" t="s">
        <v>474</v>
      </c>
      <c r="I629" t="s">
        <v>543</v>
      </c>
      <c r="J629">
        <v>312533079.38</v>
      </c>
      <c r="K629">
        <v>45004390.43433208</v>
      </c>
    </row>
    <row r="630" spans="1:11" x14ac:dyDescent="0.25">
      <c r="A630">
        <v>1407</v>
      </c>
      <c r="B630" t="s">
        <v>77</v>
      </c>
      <c r="C630" t="s">
        <v>491</v>
      </c>
      <c r="E630">
        <v>2016</v>
      </c>
      <c r="F630" s="10">
        <v>42735</v>
      </c>
      <c r="G630" t="s">
        <v>489</v>
      </c>
      <c r="H630" t="s">
        <v>474</v>
      </c>
      <c r="I630" t="s">
        <v>543</v>
      </c>
      <c r="J630">
        <v>94398294.25</v>
      </c>
      <c r="K630">
        <v>13593241.711212698</v>
      </c>
    </row>
    <row r="631" spans="1:11" x14ac:dyDescent="0.25">
      <c r="A631">
        <v>1421</v>
      </c>
      <c r="B631" t="s">
        <v>78</v>
      </c>
      <c r="C631" t="s">
        <v>436</v>
      </c>
      <c r="E631">
        <v>2016</v>
      </c>
      <c r="F631" s="10">
        <v>42735</v>
      </c>
      <c r="G631" t="s">
        <v>489</v>
      </c>
      <c r="H631" t="s">
        <v>474</v>
      </c>
      <c r="I631" t="s">
        <v>543</v>
      </c>
      <c r="J631">
        <v>666960000</v>
      </c>
      <c r="K631">
        <v>96041444.008512065</v>
      </c>
    </row>
    <row r="632" spans="1:11" x14ac:dyDescent="0.25">
      <c r="A632">
        <v>1421</v>
      </c>
      <c r="B632" t="s">
        <v>78</v>
      </c>
      <c r="C632" t="s">
        <v>2336</v>
      </c>
      <c r="E632">
        <v>2016</v>
      </c>
      <c r="F632" s="10">
        <v>42735</v>
      </c>
      <c r="G632" t="s">
        <v>489</v>
      </c>
      <c r="H632" t="s">
        <v>474</v>
      </c>
      <c r="I632" t="s">
        <v>543</v>
      </c>
      <c r="J632">
        <v>1926502000</v>
      </c>
      <c r="K632">
        <v>277413988.79286087</v>
      </c>
    </row>
    <row r="633" spans="1:11" x14ac:dyDescent="0.25">
      <c r="A633">
        <v>1421</v>
      </c>
      <c r="B633" t="s">
        <v>78</v>
      </c>
      <c r="C633" t="s">
        <v>2337</v>
      </c>
      <c r="E633">
        <v>2016</v>
      </c>
      <c r="F633" s="10">
        <v>42735</v>
      </c>
      <c r="G633" t="s">
        <v>489</v>
      </c>
      <c r="H633" t="s">
        <v>474</v>
      </c>
      <c r="I633" t="s">
        <v>543</v>
      </c>
      <c r="J633">
        <v>345992000</v>
      </c>
      <c r="K633">
        <v>49822435.071658127</v>
      </c>
    </row>
    <row r="634" spans="1:11" x14ac:dyDescent="0.25">
      <c r="A634">
        <v>1582</v>
      </c>
      <c r="B634" t="s">
        <v>81</v>
      </c>
      <c r="C634" t="s">
        <v>436</v>
      </c>
      <c r="E634">
        <v>2016</v>
      </c>
      <c r="F634" s="10">
        <v>42735</v>
      </c>
      <c r="G634" t="s">
        <v>489</v>
      </c>
      <c r="H634" t="s">
        <v>474</v>
      </c>
      <c r="I634" t="s">
        <v>543</v>
      </c>
      <c r="J634">
        <v>209959540</v>
      </c>
      <c r="K634">
        <v>30233923.181244675</v>
      </c>
    </row>
    <row r="635" spans="1:11" x14ac:dyDescent="0.25">
      <c r="A635">
        <v>1582</v>
      </c>
      <c r="B635" t="s">
        <v>81</v>
      </c>
      <c r="C635" t="s">
        <v>2336</v>
      </c>
      <c r="E635">
        <v>2016</v>
      </c>
      <c r="F635" s="10">
        <v>42735</v>
      </c>
      <c r="G635" t="s">
        <v>489</v>
      </c>
      <c r="H635" t="s">
        <v>474</v>
      </c>
      <c r="I635" t="s">
        <v>543</v>
      </c>
      <c r="J635">
        <v>2518744690</v>
      </c>
      <c r="K635">
        <v>362696229.3336513</v>
      </c>
    </row>
    <row r="636" spans="1:11" x14ac:dyDescent="0.25">
      <c r="A636">
        <v>1582</v>
      </c>
      <c r="B636" t="s">
        <v>81</v>
      </c>
      <c r="C636" t="s">
        <v>2337</v>
      </c>
      <c r="E636">
        <v>2016</v>
      </c>
      <c r="F636" s="10">
        <v>42735</v>
      </c>
      <c r="G636" t="s">
        <v>489</v>
      </c>
      <c r="H636" t="s">
        <v>474</v>
      </c>
      <c r="I636" t="s">
        <v>543</v>
      </c>
      <c r="J636">
        <v>130398200</v>
      </c>
      <c r="K636">
        <v>18777185.174689271</v>
      </c>
    </row>
    <row r="637" spans="1:11" x14ac:dyDescent="0.25">
      <c r="A637">
        <v>1582</v>
      </c>
      <c r="B637" t="s">
        <v>81</v>
      </c>
      <c r="C637" t="s">
        <v>490</v>
      </c>
      <c r="E637">
        <v>2016</v>
      </c>
      <c r="F637" s="10">
        <v>42735</v>
      </c>
      <c r="G637" t="s">
        <v>489</v>
      </c>
      <c r="H637" t="s">
        <v>474</v>
      </c>
      <c r="I637" t="s">
        <v>543</v>
      </c>
      <c r="J637">
        <v>33350760.219999999</v>
      </c>
      <c r="K637">
        <v>4802469.6688113846</v>
      </c>
    </row>
    <row r="638" spans="1:11" x14ac:dyDescent="0.25">
      <c r="A638">
        <v>1582</v>
      </c>
      <c r="B638" t="s">
        <v>81</v>
      </c>
      <c r="C638" t="s">
        <v>434</v>
      </c>
      <c r="E638">
        <v>2016</v>
      </c>
      <c r="F638" s="10">
        <v>42735</v>
      </c>
      <c r="G638" t="s">
        <v>489</v>
      </c>
      <c r="H638" t="s">
        <v>474</v>
      </c>
      <c r="I638" t="s">
        <v>543</v>
      </c>
      <c r="J638">
        <v>42314168.199999996</v>
      </c>
      <c r="K638">
        <v>6093189.7204435961</v>
      </c>
    </row>
    <row r="639" spans="1:11" x14ac:dyDescent="0.25">
      <c r="A639">
        <v>1582</v>
      </c>
      <c r="B639" t="s">
        <v>81</v>
      </c>
      <c r="C639" t="s">
        <v>491</v>
      </c>
      <c r="E639">
        <v>2016</v>
      </c>
      <c r="F639" s="10">
        <v>42735</v>
      </c>
      <c r="G639" t="s">
        <v>489</v>
      </c>
      <c r="H639" t="s">
        <v>474</v>
      </c>
      <c r="I639" t="s">
        <v>543</v>
      </c>
      <c r="J639">
        <v>34340766.630000003</v>
      </c>
      <c r="K639">
        <v>4945029.4103162475</v>
      </c>
    </row>
    <row r="640" spans="1:11" x14ac:dyDescent="0.25">
      <c r="A640">
        <v>1698</v>
      </c>
      <c r="B640" t="s">
        <v>254</v>
      </c>
      <c r="C640" t="s">
        <v>436</v>
      </c>
      <c r="E640">
        <v>2016</v>
      </c>
      <c r="F640" s="10">
        <v>42735</v>
      </c>
      <c r="G640" t="s">
        <v>489</v>
      </c>
      <c r="H640" t="s">
        <v>474</v>
      </c>
      <c r="I640" t="s">
        <v>543</v>
      </c>
      <c r="J640">
        <v>721930000</v>
      </c>
      <c r="K640">
        <v>103957058.40389995</v>
      </c>
    </row>
    <row r="641" spans="1:11" x14ac:dyDescent="0.25">
      <c r="A641">
        <v>1698</v>
      </c>
      <c r="B641" t="s">
        <v>254</v>
      </c>
      <c r="C641" t="s">
        <v>2336</v>
      </c>
      <c r="E641">
        <v>2016</v>
      </c>
      <c r="F641" s="10">
        <v>42735</v>
      </c>
      <c r="G641" t="s">
        <v>489</v>
      </c>
      <c r="H641" t="s">
        <v>474</v>
      </c>
      <c r="I641" t="s">
        <v>543</v>
      </c>
      <c r="J641">
        <v>2648097000</v>
      </c>
      <c r="K641">
        <v>381322807.59657067</v>
      </c>
    </row>
    <row r="642" spans="1:11" x14ac:dyDescent="0.25">
      <c r="A642">
        <v>1698</v>
      </c>
      <c r="B642" t="s">
        <v>254</v>
      </c>
      <c r="C642" t="s">
        <v>2337</v>
      </c>
      <c r="E642">
        <v>2016</v>
      </c>
      <c r="F642" s="10">
        <v>42735</v>
      </c>
      <c r="G642" t="s">
        <v>489</v>
      </c>
      <c r="H642" t="s">
        <v>474</v>
      </c>
      <c r="I642" t="s">
        <v>543</v>
      </c>
      <c r="J642">
        <v>540418000</v>
      </c>
      <c r="K642">
        <v>77819547.031594202</v>
      </c>
    </row>
    <row r="643" spans="1:11" x14ac:dyDescent="0.25">
      <c r="A643">
        <v>1698</v>
      </c>
      <c r="B643" t="s">
        <v>254</v>
      </c>
      <c r="C643" t="s">
        <v>491</v>
      </c>
      <c r="E643">
        <v>2016</v>
      </c>
      <c r="F643" s="10">
        <v>42735</v>
      </c>
      <c r="G643" t="s">
        <v>489</v>
      </c>
      <c r="H643" t="s">
        <v>474</v>
      </c>
      <c r="I643" t="s">
        <v>543</v>
      </c>
      <c r="J643">
        <v>124099000</v>
      </c>
      <c r="K643">
        <v>17870107.892545786</v>
      </c>
    </row>
    <row r="644" spans="1:11" x14ac:dyDescent="0.25">
      <c r="A644">
        <v>1700</v>
      </c>
      <c r="B644" t="s">
        <v>84</v>
      </c>
      <c r="C644" t="s">
        <v>436</v>
      </c>
      <c r="E644">
        <v>2016</v>
      </c>
      <c r="F644" s="10">
        <v>42735</v>
      </c>
      <c r="G644" t="s">
        <v>489</v>
      </c>
      <c r="H644" t="s">
        <v>474</v>
      </c>
      <c r="I644" t="s">
        <v>543</v>
      </c>
      <c r="J644">
        <v>217148500</v>
      </c>
      <c r="K644">
        <v>31269124.841493312</v>
      </c>
    </row>
    <row r="645" spans="1:11" x14ac:dyDescent="0.25">
      <c r="A645">
        <v>1700</v>
      </c>
      <c r="B645" t="s">
        <v>84</v>
      </c>
      <c r="C645" t="s">
        <v>2336</v>
      </c>
      <c r="E645">
        <v>2016</v>
      </c>
      <c r="F645" s="10">
        <v>42735</v>
      </c>
      <c r="G645" t="s">
        <v>489</v>
      </c>
      <c r="H645" t="s">
        <v>474</v>
      </c>
      <c r="I645" t="s">
        <v>543</v>
      </c>
      <c r="J645">
        <v>1030221240</v>
      </c>
      <c r="K645">
        <v>148350629.02998659</v>
      </c>
    </row>
    <row r="646" spans="1:11" x14ac:dyDescent="0.25">
      <c r="A646">
        <v>1700</v>
      </c>
      <c r="B646" t="s">
        <v>84</v>
      </c>
      <c r="C646" t="s">
        <v>2337</v>
      </c>
      <c r="E646">
        <v>2016</v>
      </c>
      <c r="F646" s="10">
        <v>42735</v>
      </c>
      <c r="G646" t="s">
        <v>489</v>
      </c>
      <c r="H646" t="s">
        <v>474</v>
      </c>
      <c r="I646" t="s">
        <v>543</v>
      </c>
      <c r="J646">
        <v>138595140</v>
      </c>
      <c r="K646">
        <v>19957534.751951978</v>
      </c>
    </row>
    <row r="647" spans="1:11" x14ac:dyDescent="0.25">
      <c r="A647">
        <v>1723</v>
      </c>
      <c r="B647" t="s">
        <v>86</v>
      </c>
      <c r="C647" t="s">
        <v>436</v>
      </c>
      <c r="E647">
        <v>2016</v>
      </c>
      <c r="F647" s="10">
        <v>42735</v>
      </c>
      <c r="G647" t="s">
        <v>489</v>
      </c>
      <c r="H647" t="s">
        <v>474</v>
      </c>
      <c r="I647" t="s">
        <v>543</v>
      </c>
      <c r="J647">
        <v>818358000</v>
      </c>
      <c r="K647">
        <v>117842575.32073574</v>
      </c>
    </row>
    <row r="648" spans="1:11" x14ac:dyDescent="0.25">
      <c r="A648">
        <v>1723</v>
      </c>
      <c r="B648" t="s">
        <v>86</v>
      </c>
      <c r="C648" t="s">
        <v>2336</v>
      </c>
      <c r="E648">
        <v>2016</v>
      </c>
      <c r="F648" s="10">
        <v>42735</v>
      </c>
      <c r="G648" t="s">
        <v>489</v>
      </c>
      <c r="H648" t="s">
        <v>474</v>
      </c>
      <c r="I648" t="s">
        <v>543</v>
      </c>
      <c r="J648">
        <v>3877799000</v>
      </c>
      <c r="K648">
        <v>558398427.99382877</v>
      </c>
    </row>
    <row r="649" spans="1:11" x14ac:dyDescent="0.25">
      <c r="A649">
        <v>1723</v>
      </c>
      <c r="B649" t="s">
        <v>86</v>
      </c>
      <c r="C649" t="s">
        <v>2337</v>
      </c>
      <c r="E649">
        <v>2016</v>
      </c>
      <c r="F649" s="10">
        <v>42735</v>
      </c>
      <c r="G649" t="s">
        <v>489</v>
      </c>
      <c r="H649" t="s">
        <v>474</v>
      </c>
      <c r="I649" t="s">
        <v>543</v>
      </c>
      <c r="J649">
        <v>498448000</v>
      </c>
      <c r="K649">
        <v>71775917.121198893</v>
      </c>
    </row>
    <row r="650" spans="1:11" x14ac:dyDescent="0.25">
      <c r="A650">
        <v>1723</v>
      </c>
      <c r="B650" t="s">
        <v>86</v>
      </c>
      <c r="C650" t="s">
        <v>490</v>
      </c>
      <c r="E650">
        <v>2016</v>
      </c>
      <c r="F650" s="10">
        <v>42735</v>
      </c>
      <c r="G650" t="s">
        <v>489</v>
      </c>
      <c r="H650" t="s">
        <v>474</v>
      </c>
      <c r="I650" t="s">
        <v>543</v>
      </c>
      <c r="J650">
        <v>142286000</v>
      </c>
      <c r="K650">
        <v>20489014.187050417</v>
      </c>
    </row>
    <row r="651" spans="1:11" x14ac:dyDescent="0.25">
      <c r="A651">
        <v>1723</v>
      </c>
      <c r="B651" t="s">
        <v>86</v>
      </c>
      <c r="C651" t="s">
        <v>434</v>
      </c>
      <c r="E651">
        <v>2016</v>
      </c>
      <c r="F651" s="10">
        <v>42735</v>
      </c>
      <c r="G651" t="s">
        <v>489</v>
      </c>
      <c r="H651" t="s">
        <v>474</v>
      </c>
      <c r="I651" t="s">
        <v>543</v>
      </c>
      <c r="J651">
        <v>17126000</v>
      </c>
      <c r="K651">
        <v>2466123.5607679286</v>
      </c>
    </row>
    <row r="652" spans="1:11" x14ac:dyDescent="0.25">
      <c r="A652">
        <v>1723</v>
      </c>
      <c r="B652" t="s">
        <v>86</v>
      </c>
      <c r="C652" t="s">
        <v>491</v>
      </c>
      <c r="E652">
        <v>2016</v>
      </c>
      <c r="F652" s="10">
        <v>42735</v>
      </c>
      <c r="G652" t="s">
        <v>489</v>
      </c>
      <c r="H652" t="s">
        <v>474</v>
      </c>
      <c r="I652" t="s">
        <v>543</v>
      </c>
      <c r="J652">
        <v>160498000</v>
      </c>
      <c r="K652">
        <v>23111520.451718498</v>
      </c>
    </row>
    <row r="653" spans="1:11" x14ac:dyDescent="0.25">
      <c r="A653">
        <v>1793</v>
      </c>
      <c r="B653" t="s">
        <v>88</v>
      </c>
      <c r="C653" t="s">
        <v>436</v>
      </c>
      <c r="E653">
        <v>2016</v>
      </c>
      <c r="F653" s="10">
        <v>42735</v>
      </c>
      <c r="G653" t="s">
        <v>489</v>
      </c>
      <c r="H653" t="s">
        <v>474</v>
      </c>
      <c r="I653" t="s">
        <v>543</v>
      </c>
      <c r="J653">
        <v>93608050</v>
      </c>
      <c r="K653">
        <v>13479447.482339267</v>
      </c>
    </row>
    <row r="654" spans="1:11" x14ac:dyDescent="0.25">
      <c r="A654">
        <v>1793</v>
      </c>
      <c r="B654" t="s">
        <v>88</v>
      </c>
      <c r="C654" t="s">
        <v>2337</v>
      </c>
      <c r="E654">
        <v>2016</v>
      </c>
      <c r="F654" s="10">
        <v>42735</v>
      </c>
      <c r="G654" t="s">
        <v>489</v>
      </c>
      <c r="H654" t="s">
        <v>474</v>
      </c>
      <c r="I654" t="s">
        <v>543</v>
      </c>
      <c r="J654">
        <v>49492840</v>
      </c>
      <c r="K654">
        <v>7126909.8921708139</v>
      </c>
    </row>
    <row r="655" spans="1:11" x14ac:dyDescent="0.25">
      <c r="A655">
        <v>1882</v>
      </c>
      <c r="B655" t="s">
        <v>90</v>
      </c>
      <c r="C655" t="s">
        <v>436</v>
      </c>
      <c r="E655">
        <v>2016</v>
      </c>
      <c r="F655" s="10">
        <v>42735</v>
      </c>
      <c r="G655" t="s">
        <v>489</v>
      </c>
      <c r="H655" t="s">
        <v>474</v>
      </c>
      <c r="I655" t="s">
        <v>543</v>
      </c>
      <c r="J655">
        <v>550730620</v>
      </c>
      <c r="K655">
        <v>79304552.003872991</v>
      </c>
    </row>
    <row r="656" spans="1:11" x14ac:dyDescent="0.25">
      <c r="A656">
        <v>1882</v>
      </c>
      <c r="B656" t="s">
        <v>90</v>
      </c>
      <c r="C656" t="s">
        <v>2336</v>
      </c>
      <c r="E656">
        <v>2016</v>
      </c>
      <c r="F656" s="10">
        <v>42735</v>
      </c>
      <c r="G656" t="s">
        <v>489</v>
      </c>
      <c r="H656" t="s">
        <v>474</v>
      </c>
      <c r="I656" t="s">
        <v>543</v>
      </c>
      <c r="J656">
        <v>1198104190</v>
      </c>
      <c r="K656">
        <v>172525573.46804711</v>
      </c>
    </row>
    <row r="657" spans="1:11" x14ac:dyDescent="0.25">
      <c r="A657">
        <v>1882</v>
      </c>
      <c r="B657" t="s">
        <v>90</v>
      </c>
      <c r="C657" t="s">
        <v>2337</v>
      </c>
      <c r="E657">
        <v>2016</v>
      </c>
      <c r="F657" s="10">
        <v>42735</v>
      </c>
      <c r="G657" t="s">
        <v>489</v>
      </c>
      <c r="H657" t="s">
        <v>474</v>
      </c>
      <c r="I657" t="s">
        <v>543</v>
      </c>
      <c r="J657">
        <v>300693860</v>
      </c>
      <c r="K657">
        <v>43299556.97327181</v>
      </c>
    </row>
    <row r="658" spans="1:11" x14ac:dyDescent="0.25">
      <c r="A658">
        <v>1883</v>
      </c>
      <c r="B658" t="s">
        <v>91</v>
      </c>
      <c r="C658" t="s">
        <v>436</v>
      </c>
      <c r="E658">
        <v>2016</v>
      </c>
      <c r="F658" s="10">
        <v>42735</v>
      </c>
      <c r="G658" t="s">
        <v>489</v>
      </c>
      <c r="H658" t="s">
        <v>474</v>
      </c>
      <c r="I658" t="s">
        <v>543</v>
      </c>
      <c r="J658">
        <v>867455000</v>
      </c>
      <c r="K658">
        <v>124912484.7253266</v>
      </c>
    </row>
    <row r="659" spans="1:11" x14ac:dyDescent="0.25">
      <c r="A659">
        <v>1883</v>
      </c>
      <c r="B659" t="s">
        <v>91</v>
      </c>
      <c r="C659" t="s">
        <v>2336</v>
      </c>
      <c r="E659">
        <v>2016</v>
      </c>
      <c r="F659" s="10">
        <v>42735</v>
      </c>
      <c r="G659" t="s">
        <v>489</v>
      </c>
      <c r="H659" t="s">
        <v>474</v>
      </c>
      <c r="I659" t="s">
        <v>543</v>
      </c>
      <c r="J659">
        <v>2865890000</v>
      </c>
      <c r="K659">
        <v>412684739.6688776</v>
      </c>
    </row>
    <row r="660" spans="1:11" x14ac:dyDescent="0.25">
      <c r="A660">
        <v>1883</v>
      </c>
      <c r="B660" t="s">
        <v>91</v>
      </c>
      <c r="C660" t="s">
        <v>2337</v>
      </c>
      <c r="E660">
        <v>2016</v>
      </c>
      <c r="F660" s="10">
        <v>42735</v>
      </c>
      <c r="G660" t="s">
        <v>489</v>
      </c>
      <c r="H660" t="s">
        <v>474</v>
      </c>
      <c r="I660" t="s">
        <v>543</v>
      </c>
      <c r="J660">
        <v>414266000</v>
      </c>
      <c r="K660">
        <v>59653809.589226127</v>
      </c>
    </row>
    <row r="661" spans="1:11" x14ac:dyDescent="0.25">
      <c r="A661">
        <v>1883</v>
      </c>
      <c r="B661" t="s">
        <v>91</v>
      </c>
      <c r="C661" t="s">
        <v>490</v>
      </c>
      <c r="E661">
        <v>2016</v>
      </c>
      <c r="F661" s="10">
        <v>42735</v>
      </c>
      <c r="G661" t="s">
        <v>489</v>
      </c>
      <c r="H661" t="s">
        <v>474</v>
      </c>
      <c r="I661" t="s">
        <v>543</v>
      </c>
      <c r="J661">
        <v>220142000</v>
      </c>
      <c r="K661">
        <v>31700185.26886449</v>
      </c>
    </row>
    <row r="662" spans="1:11" x14ac:dyDescent="0.25">
      <c r="A662">
        <v>1883</v>
      </c>
      <c r="B662" t="s">
        <v>91</v>
      </c>
      <c r="C662" t="s">
        <v>434</v>
      </c>
      <c r="E662">
        <v>2016</v>
      </c>
      <c r="F662" s="10">
        <v>42735</v>
      </c>
      <c r="G662" t="s">
        <v>489</v>
      </c>
      <c r="H662" t="s">
        <v>474</v>
      </c>
      <c r="I662" t="s">
        <v>543</v>
      </c>
      <c r="J662">
        <v>209470000</v>
      </c>
      <c r="K662">
        <v>30163430.005492114</v>
      </c>
    </row>
    <row r="663" spans="1:11" x14ac:dyDescent="0.25">
      <c r="A663">
        <v>1883</v>
      </c>
      <c r="B663" t="s">
        <v>91</v>
      </c>
      <c r="C663" t="s">
        <v>491</v>
      </c>
      <c r="E663">
        <v>2016</v>
      </c>
      <c r="F663" s="10">
        <v>42735</v>
      </c>
      <c r="G663" t="s">
        <v>489</v>
      </c>
      <c r="H663" t="s">
        <v>474</v>
      </c>
      <c r="I663" t="s">
        <v>543</v>
      </c>
      <c r="J663">
        <v>102468000</v>
      </c>
      <c r="K663">
        <v>14755269.708324658</v>
      </c>
    </row>
    <row r="664" spans="1:11" x14ac:dyDescent="0.25">
      <c r="A664">
        <v>1885</v>
      </c>
      <c r="B664" t="s">
        <v>92</v>
      </c>
      <c r="C664" t="s">
        <v>436</v>
      </c>
      <c r="E664">
        <v>2016</v>
      </c>
      <c r="F664" s="10">
        <v>42735</v>
      </c>
      <c r="G664" t="s">
        <v>489</v>
      </c>
      <c r="H664" t="s">
        <v>474</v>
      </c>
      <c r="I664" t="s">
        <v>543</v>
      </c>
      <c r="J664">
        <v>433798330</v>
      </c>
      <c r="K664">
        <v>62466441.798130378</v>
      </c>
    </row>
    <row r="665" spans="1:11" x14ac:dyDescent="0.25">
      <c r="A665">
        <v>1885</v>
      </c>
      <c r="B665" t="s">
        <v>92</v>
      </c>
      <c r="C665" t="s">
        <v>2336</v>
      </c>
      <c r="E665">
        <v>2016</v>
      </c>
      <c r="F665" s="10">
        <v>42735</v>
      </c>
      <c r="G665" t="s">
        <v>489</v>
      </c>
      <c r="H665" t="s">
        <v>474</v>
      </c>
      <c r="I665" t="s">
        <v>543</v>
      </c>
      <c r="J665">
        <v>1462601740</v>
      </c>
      <c r="K665">
        <v>210612905.00024337</v>
      </c>
    </row>
    <row r="666" spans="1:11" x14ac:dyDescent="0.25">
      <c r="A666">
        <v>1885</v>
      </c>
      <c r="B666" t="s">
        <v>92</v>
      </c>
      <c r="C666" t="s">
        <v>2337</v>
      </c>
      <c r="E666">
        <v>2016</v>
      </c>
      <c r="F666" s="10">
        <v>42735</v>
      </c>
      <c r="G666" t="s">
        <v>489</v>
      </c>
      <c r="H666" t="s">
        <v>474</v>
      </c>
      <c r="I666" t="s">
        <v>543</v>
      </c>
      <c r="J666">
        <v>999717470</v>
      </c>
      <c r="K666">
        <v>143958122.55508026</v>
      </c>
    </row>
    <row r="667" spans="1:11" x14ac:dyDescent="0.25">
      <c r="A667">
        <v>8876</v>
      </c>
      <c r="B667" t="s">
        <v>89</v>
      </c>
      <c r="C667" t="s">
        <v>436</v>
      </c>
      <c r="E667">
        <v>2016</v>
      </c>
      <c r="F667" s="10">
        <v>42735</v>
      </c>
      <c r="G667" t="s">
        <v>489</v>
      </c>
      <c r="H667" t="s">
        <v>474</v>
      </c>
      <c r="I667" t="s">
        <v>543</v>
      </c>
      <c r="J667">
        <v>1802796820</v>
      </c>
      <c r="K667">
        <v>259600590.51030585</v>
      </c>
    </row>
    <row r="668" spans="1:11" x14ac:dyDescent="0.25">
      <c r="A668">
        <v>8876</v>
      </c>
      <c r="B668" t="s">
        <v>89</v>
      </c>
      <c r="C668" t="s">
        <v>2336</v>
      </c>
      <c r="E668">
        <v>2016</v>
      </c>
      <c r="F668" s="10">
        <v>42735</v>
      </c>
      <c r="G668" t="s">
        <v>489</v>
      </c>
      <c r="H668" t="s">
        <v>474</v>
      </c>
      <c r="I668" t="s">
        <v>543</v>
      </c>
      <c r="J668">
        <v>6916555470</v>
      </c>
      <c r="K668">
        <v>995975733.03312469</v>
      </c>
    </row>
    <row r="669" spans="1:11" x14ac:dyDescent="0.25">
      <c r="A669">
        <v>8876</v>
      </c>
      <c r="B669" t="s">
        <v>89</v>
      </c>
      <c r="C669" t="s">
        <v>2337</v>
      </c>
      <c r="E669">
        <v>2016</v>
      </c>
      <c r="F669" s="10">
        <v>42735</v>
      </c>
      <c r="G669" t="s">
        <v>489</v>
      </c>
      <c r="H669" t="s">
        <v>474</v>
      </c>
      <c r="I669" t="s">
        <v>543</v>
      </c>
      <c r="J669">
        <v>1083565280</v>
      </c>
      <c r="K669">
        <v>156032107.12589616</v>
      </c>
    </row>
    <row r="670" spans="1:11" x14ac:dyDescent="0.25">
      <c r="A670">
        <v>10113</v>
      </c>
      <c r="B670" t="s">
        <v>65</v>
      </c>
      <c r="C670" t="s">
        <v>436</v>
      </c>
      <c r="E670">
        <v>2016</v>
      </c>
      <c r="F670" s="10">
        <v>42735</v>
      </c>
      <c r="G670" t="s">
        <v>489</v>
      </c>
      <c r="H670" t="s">
        <v>474</v>
      </c>
      <c r="I670" t="s">
        <v>543</v>
      </c>
      <c r="J670">
        <v>275284990</v>
      </c>
      <c r="K670">
        <v>39640710.017795376</v>
      </c>
    </row>
    <row r="671" spans="1:11" x14ac:dyDescent="0.25">
      <c r="A671">
        <v>10113</v>
      </c>
      <c r="B671" t="s">
        <v>65</v>
      </c>
      <c r="C671" t="s">
        <v>2336</v>
      </c>
      <c r="E671">
        <v>2016</v>
      </c>
      <c r="F671" s="10">
        <v>42735</v>
      </c>
      <c r="G671" t="s">
        <v>489</v>
      </c>
      <c r="H671" t="s">
        <v>474</v>
      </c>
      <c r="I671" t="s">
        <v>543</v>
      </c>
      <c r="J671">
        <v>1073868560</v>
      </c>
      <c r="K671">
        <v>154635791.01856405</v>
      </c>
    </row>
    <row r="672" spans="1:11" x14ac:dyDescent="0.25">
      <c r="A672">
        <v>10113</v>
      </c>
      <c r="B672" t="s">
        <v>65</v>
      </c>
      <c r="C672" t="s">
        <v>2337</v>
      </c>
      <c r="E672">
        <v>2016</v>
      </c>
      <c r="F672" s="10">
        <v>42735</v>
      </c>
      <c r="G672" t="s">
        <v>489</v>
      </c>
      <c r="H672" t="s">
        <v>474</v>
      </c>
      <c r="I672" t="s">
        <v>543</v>
      </c>
      <c r="J672">
        <v>133177930</v>
      </c>
      <c r="K672">
        <v>19177462.977186844</v>
      </c>
    </row>
    <row r="673" spans="1:11" x14ac:dyDescent="0.25">
      <c r="A673">
        <v>13357</v>
      </c>
      <c r="B673" t="s">
        <v>70</v>
      </c>
      <c r="C673" t="s">
        <v>436</v>
      </c>
      <c r="E673">
        <v>2016</v>
      </c>
      <c r="F673" s="10">
        <v>42735</v>
      </c>
      <c r="G673" t="s">
        <v>489</v>
      </c>
      <c r="H673" t="s">
        <v>474</v>
      </c>
      <c r="I673" t="s">
        <v>543</v>
      </c>
      <c r="J673">
        <v>69047950</v>
      </c>
      <c r="K673">
        <v>9942822.3938880004</v>
      </c>
    </row>
    <row r="674" spans="1:11" x14ac:dyDescent="0.25">
      <c r="A674">
        <v>13357</v>
      </c>
      <c r="B674" t="s">
        <v>70</v>
      </c>
      <c r="C674" t="s">
        <v>2336</v>
      </c>
      <c r="E674">
        <v>2016</v>
      </c>
      <c r="F674" s="10">
        <v>42735</v>
      </c>
      <c r="G674" t="s">
        <v>489</v>
      </c>
      <c r="H674" t="s">
        <v>474</v>
      </c>
      <c r="I674" t="s">
        <v>543</v>
      </c>
      <c r="J674">
        <v>409142830</v>
      </c>
      <c r="K674">
        <v>58916079.223535396</v>
      </c>
    </row>
    <row r="675" spans="1:11" x14ac:dyDescent="0.25">
      <c r="A675">
        <v>13357</v>
      </c>
      <c r="B675" t="s">
        <v>70</v>
      </c>
      <c r="C675" t="s">
        <v>2337</v>
      </c>
      <c r="E675">
        <v>2016</v>
      </c>
      <c r="F675" s="10">
        <v>42735</v>
      </c>
      <c r="G675" t="s">
        <v>489</v>
      </c>
      <c r="H675" t="s">
        <v>474</v>
      </c>
      <c r="I675" t="s">
        <v>543</v>
      </c>
      <c r="J675">
        <v>48376090</v>
      </c>
      <c r="K675">
        <v>6966099.2249696236</v>
      </c>
    </row>
    <row r="676" spans="1:11" x14ac:dyDescent="0.25">
      <c r="A676">
        <v>717</v>
      </c>
      <c r="B676" t="s">
        <v>69</v>
      </c>
      <c r="C676" t="s">
        <v>2336</v>
      </c>
      <c r="E676">
        <v>2017</v>
      </c>
      <c r="F676" s="10">
        <v>43100</v>
      </c>
      <c r="G676" t="s">
        <v>489</v>
      </c>
      <c r="H676" t="s">
        <v>474</v>
      </c>
      <c r="I676" t="s">
        <v>543</v>
      </c>
      <c r="J676">
        <v>4471555580.6700001</v>
      </c>
      <c r="K676">
        <v>687142682.28186619</v>
      </c>
    </row>
    <row r="677" spans="1:11" x14ac:dyDescent="0.25">
      <c r="A677">
        <v>717</v>
      </c>
      <c r="B677" t="s">
        <v>69</v>
      </c>
      <c r="C677" t="s">
        <v>2337</v>
      </c>
      <c r="E677">
        <v>2017</v>
      </c>
      <c r="F677" s="10">
        <v>43100</v>
      </c>
      <c r="G677" t="s">
        <v>489</v>
      </c>
      <c r="H677" t="s">
        <v>474</v>
      </c>
      <c r="I677" t="s">
        <v>543</v>
      </c>
      <c r="J677">
        <v>2067838823.4300001</v>
      </c>
      <c r="K677">
        <v>317764207.56137991</v>
      </c>
    </row>
    <row r="678" spans="1:11" x14ac:dyDescent="0.25">
      <c r="A678">
        <v>717</v>
      </c>
      <c r="B678" t="s">
        <v>69</v>
      </c>
      <c r="C678" t="s">
        <v>491</v>
      </c>
      <c r="E678">
        <v>2017</v>
      </c>
      <c r="F678" s="10">
        <v>43100</v>
      </c>
      <c r="G678" t="s">
        <v>489</v>
      </c>
      <c r="H678" t="s">
        <v>474</v>
      </c>
      <c r="I678" t="s">
        <v>543</v>
      </c>
      <c r="J678">
        <v>173253040.5</v>
      </c>
      <c r="K678">
        <v>26623745.766975544</v>
      </c>
    </row>
    <row r="679" spans="1:11" x14ac:dyDescent="0.25">
      <c r="A679">
        <v>771</v>
      </c>
      <c r="B679" t="s">
        <v>83</v>
      </c>
      <c r="C679" t="s">
        <v>2336</v>
      </c>
      <c r="E679">
        <v>2017</v>
      </c>
      <c r="F679" s="10">
        <v>43100</v>
      </c>
      <c r="G679" t="s">
        <v>489</v>
      </c>
      <c r="H679" t="s">
        <v>474</v>
      </c>
      <c r="I679" t="s">
        <v>543</v>
      </c>
      <c r="J679">
        <v>3215164134.5999999</v>
      </c>
      <c r="K679">
        <v>494073363.85931039</v>
      </c>
    </row>
    <row r="680" spans="1:11" x14ac:dyDescent="0.25">
      <c r="A680">
        <v>771</v>
      </c>
      <c r="B680" t="s">
        <v>83</v>
      </c>
      <c r="C680" t="s">
        <v>2337</v>
      </c>
      <c r="E680">
        <v>2017</v>
      </c>
      <c r="F680" s="10">
        <v>43100</v>
      </c>
      <c r="G680" t="s">
        <v>489</v>
      </c>
      <c r="H680" t="s">
        <v>474</v>
      </c>
      <c r="I680" t="s">
        <v>543</v>
      </c>
      <c r="J680">
        <v>1766588579.47</v>
      </c>
      <c r="K680">
        <v>271471167.71466851</v>
      </c>
    </row>
    <row r="681" spans="1:11" x14ac:dyDescent="0.25">
      <c r="A681">
        <v>771</v>
      </c>
      <c r="B681" t="s">
        <v>83</v>
      </c>
      <c r="C681" t="s">
        <v>490</v>
      </c>
      <c r="E681">
        <v>2017</v>
      </c>
      <c r="F681" s="10">
        <v>43100</v>
      </c>
      <c r="G681" t="s">
        <v>489</v>
      </c>
      <c r="H681" t="s">
        <v>474</v>
      </c>
      <c r="I681" t="s">
        <v>543</v>
      </c>
      <c r="J681">
        <v>578857810.88</v>
      </c>
      <c r="K681">
        <v>88952916.194836602</v>
      </c>
    </row>
    <row r="682" spans="1:11" x14ac:dyDescent="0.25">
      <c r="A682">
        <v>771</v>
      </c>
      <c r="B682" t="s">
        <v>83</v>
      </c>
      <c r="C682" t="s">
        <v>491</v>
      </c>
      <c r="E682">
        <v>2017</v>
      </c>
      <c r="F682" s="10">
        <v>43100</v>
      </c>
      <c r="G682" t="s">
        <v>489</v>
      </c>
      <c r="H682" t="s">
        <v>474</v>
      </c>
      <c r="I682" t="s">
        <v>543</v>
      </c>
      <c r="J682">
        <v>259791810.38999999</v>
      </c>
      <c r="K682">
        <v>39922134.077443078</v>
      </c>
    </row>
    <row r="683" spans="1:11" x14ac:dyDescent="0.25">
      <c r="A683">
        <v>716</v>
      </c>
      <c r="B683" t="s">
        <v>87</v>
      </c>
      <c r="C683" t="s">
        <v>436</v>
      </c>
      <c r="E683">
        <v>2017</v>
      </c>
      <c r="F683" s="10">
        <v>43100</v>
      </c>
      <c r="G683" t="s">
        <v>489</v>
      </c>
      <c r="H683" t="s">
        <v>474</v>
      </c>
      <c r="I683" t="s">
        <v>543</v>
      </c>
      <c r="J683">
        <v>1171357000</v>
      </c>
      <c r="K683">
        <v>180002099.12833926</v>
      </c>
    </row>
    <row r="684" spans="1:11" x14ac:dyDescent="0.25">
      <c r="A684">
        <v>716</v>
      </c>
      <c r="B684" t="s">
        <v>87</v>
      </c>
      <c r="C684" t="s">
        <v>2336</v>
      </c>
      <c r="E684">
        <v>2017</v>
      </c>
      <c r="F684" s="10">
        <v>43100</v>
      </c>
      <c r="G684" t="s">
        <v>489</v>
      </c>
      <c r="H684" t="s">
        <v>474</v>
      </c>
      <c r="I684" t="s">
        <v>543</v>
      </c>
      <c r="J684">
        <v>2148341000</v>
      </c>
      <c r="K684">
        <v>330134954.28249073</v>
      </c>
    </row>
    <row r="685" spans="1:11" x14ac:dyDescent="0.25">
      <c r="A685">
        <v>716</v>
      </c>
      <c r="B685" t="s">
        <v>87</v>
      </c>
      <c r="C685" t="s">
        <v>2337</v>
      </c>
      <c r="E685">
        <v>2017</v>
      </c>
      <c r="F685" s="10">
        <v>43100</v>
      </c>
      <c r="G685" t="s">
        <v>489</v>
      </c>
      <c r="H685" t="s">
        <v>474</v>
      </c>
      <c r="I685" t="s">
        <v>543</v>
      </c>
      <c r="J685">
        <v>519195000</v>
      </c>
      <c r="K685">
        <v>79784548.9094598</v>
      </c>
    </row>
    <row r="686" spans="1:11" x14ac:dyDescent="0.25">
      <c r="A686">
        <v>716</v>
      </c>
      <c r="B686" t="s">
        <v>87</v>
      </c>
      <c r="C686" t="s">
        <v>490</v>
      </c>
      <c r="E686">
        <v>2017</v>
      </c>
      <c r="F686" s="10">
        <v>43100</v>
      </c>
      <c r="G686" t="s">
        <v>489</v>
      </c>
      <c r="H686" t="s">
        <v>474</v>
      </c>
      <c r="I686" t="s">
        <v>543</v>
      </c>
      <c r="J686">
        <v>112421000</v>
      </c>
      <c r="K686">
        <v>17275703.296353739</v>
      </c>
    </row>
    <row r="687" spans="1:11" x14ac:dyDescent="0.25">
      <c r="A687">
        <v>716</v>
      </c>
      <c r="B687" t="s">
        <v>87</v>
      </c>
      <c r="C687" t="s">
        <v>434</v>
      </c>
      <c r="E687">
        <v>2017</v>
      </c>
      <c r="F687" s="10">
        <v>43100</v>
      </c>
      <c r="G687" t="s">
        <v>489</v>
      </c>
      <c r="H687" t="s">
        <v>474</v>
      </c>
      <c r="I687" t="s">
        <v>543</v>
      </c>
      <c r="J687">
        <v>340148000</v>
      </c>
      <c r="K687">
        <v>52270447.023671128</v>
      </c>
    </row>
    <row r="688" spans="1:11" x14ac:dyDescent="0.25">
      <c r="A688">
        <v>716</v>
      </c>
      <c r="B688" t="s">
        <v>87</v>
      </c>
      <c r="C688" t="s">
        <v>491</v>
      </c>
      <c r="E688">
        <v>2017</v>
      </c>
      <c r="F688" s="10">
        <v>43100</v>
      </c>
      <c r="G688" t="s">
        <v>489</v>
      </c>
      <c r="H688" t="s">
        <v>474</v>
      </c>
      <c r="I688" t="s">
        <v>543</v>
      </c>
      <c r="J688">
        <v>199593000</v>
      </c>
      <c r="K688">
        <v>30671399.898854591</v>
      </c>
    </row>
    <row r="689" spans="1:11" x14ac:dyDescent="0.25">
      <c r="A689">
        <v>1003</v>
      </c>
      <c r="B689" t="s">
        <v>58</v>
      </c>
      <c r="C689" t="s">
        <v>436</v>
      </c>
      <c r="E689">
        <v>2017</v>
      </c>
      <c r="F689" s="10">
        <v>43100</v>
      </c>
      <c r="G689" t="s">
        <v>489</v>
      </c>
      <c r="H689" t="s">
        <v>474</v>
      </c>
      <c r="I689" t="s">
        <v>543</v>
      </c>
      <c r="J689">
        <v>448880272.81999999</v>
      </c>
      <c r="K689">
        <v>68979304.656822473</v>
      </c>
    </row>
    <row r="690" spans="1:11" x14ac:dyDescent="0.25">
      <c r="A690">
        <v>1003</v>
      </c>
      <c r="B690" t="s">
        <v>58</v>
      </c>
      <c r="C690" t="s">
        <v>2336</v>
      </c>
      <c r="E690">
        <v>2017</v>
      </c>
      <c r="F690" s="10">
        <v>43100</v>
      </c>
      <c r="G690" t="s">
        <v>489</v>
      </c>
      <c r="H690" t="s">
        <v>474</v>
      </c>
      <c r="I690" t="s">
        <v>543</v>
      </c>
      <c r="J690">
        <v>2628091410.3499999</v>
      </c>
      <c r="K690">
        <v>403858064.24869412</v>
      </c>
    </row>
    <row r="691" spans="1:11" x14ac:dyDescent="0.25">
      <c r="A691">
        <v>1003</v>
      </c>
      <c r="B691" t="s">
        <v>58</v>
      </c>
      <c r="C691" t="s">
        <v>2337</v>
      </c>
      <c r="E691">
        <v>2017</v>
      </c>
      <c r="F691" s="10">
        <v>43100</v>
      </c>
      <c r="G691" t="s">
        <v>489</v>
      </c>
      <c r="H691" t="s">
        <v>474</v>
      </c>
      <c r="I691" t="s">
        <v>543</v>
      </c>
      <c r="J691">
        <v>207816049.06</v>
      </c>
      <c r="K691">
        <v>31935033.523817189</v>
      </c>
    </row>
    <row r="692" spans="1:11" x14ac:dyDescent="0.25">
      <c r="A692">
        <v>1003</v>
      </c>
      <c r="B692" t="s">
        <v>58</v>
      </c>
      <c r="C692" t="s">
        <v>490</v>
      </c>
      <c r="E692">
        <v>2017</v>
      </c>
      <c r="F692" s="10">
        <v>43100</v>
      </c>
      <c r="G692" t="s">
        <v>489</v>
      </c>
      <c r="H692" t="s">
        <v>474</v>
      </c>
      <c r="I692" t="s">
        <v>543</v>
      </c>
      <c r="J692">
        <v>147778768.66999999</v>
      </c>
      <c r="K692">
        <v>22709121.614675332</v>
      </c>
    </row>
    <row r="693" spans="1:11" x14ac:dyDescent="0.25">
      <c r="A693">
        <v>1003</v>
      </c>
      <c r="B693" t="s">
        <v>58</v>
      </c>
      <c r="C693" t="s">
        <v>434</v>
      </c>
      <c r="E693">
        <v>2017</v>
      </c>
      <c r="F693" s="10">
        <v>43100</v>
      </c>
      <c r="G693" t="s">
        <v>489</v>
      </c>
      <c r="H693" t="s">
        <v>474</v>
      </c>
      <c r="I693" t="s">
        <v>543</v>
      </c>
      <c r="J693">
        <v>60555531.900000006</v>
      </c>
      <c r="K693">
        <v>9305551.4722096771</v>
      </c>
    </row>
    <row r="694" spans="1:11" x14ac:dyDescent="0.25">
      <c r="A694">
        <v>1003</v>
      </c>
      <c r="B694" t="s">
        <v>58</v>
      </c>
      <c r="C694" t="s">
        <v>491</v>
      </c>
      <c r="E694">
        <v>2017</v>
      </c>
      <c r="F694" s="10">
        <v>43100</v>
      </c>
      <c r="G694" t="s">
        <v>489</v>
      </c>
      <c r="H694" t="s">
        <v>474</v>
      </c>
      <c r="I694" t="s">
        <v>543</v>
      </c>
      <c r="J694">
        <v>32729923.190000001</v>
      </c>
      <c r="K694">
        <v>5029598.0461202776</v>
      </c>
    </row>
    <row r="695" spans="1:11" x14ac:dyDescent="0.25">
      <c r="A695">
        <v>1057</v>
      </c>
      <c r="B695" t="s">
        <v>60</v>
      </c>
      <c r="C695" t="s">
        <v>436</v>
      </c>
      <c r="E695">
        <v>2017</v>
      </c>
      <c r="F695" s="10">
        <v>43100</v>
      </c>
      <c r="G695" t="s">
        <v>489</v>
      </c>
      <c r="H695" t="s">
        <v>474</v>
      </c>
      <c r="I695" t="s">
        <v>543</v>
      </c>
      <c r="J695">
        <v>1976524606.4000001</v>
      </c>
      <c r="K695">
        <v>303731977.63859743</v>
      </c>
    </row>
    <row r="696" spans="1:11" x14ac:dyDescent="0.25">
      <c r="A696">
        <v>1057</v>
      </c>
      <c r="B696" t="s">
        <v>60</v>
      </c>
      <c r="C696" t="s">
        <v>2336</v>
      </c>
      <c r="E696">
        <v>2017</v>
      </c>
      <c r="F696" s="10">
        <v>43100</v>
      </c>
      <c r="G696" t="s">
        <v>489</v>
      </c>
      <c r="H696" t="s">
        <v>474</v>
      </c>
      <c r="I696" t="s">
        <v>543</v>
      </c>
      <c r="J696">
        <v>9285468447.9899998</v>
      </c>
      <c r="K696">
        <v>1426895312.0424962</v>
      </c>
    </row>
    <row r="697" spans="1:11" x14ac:dyDescent="0.25">
      <c r="A697">
        <v>1057</v>
      </c>
      <c r="B697" t="s">
        <v>60</v>
      </c>
      <c r="C697" t="s">
        <v>2337</v>
      </c>
      <c r="E697">
        <v>2017</v>
      </c>
      <c r="F697" s="10">
        <v>43100</v>
      </c>
      <c r="G697" t="s">
        <v>489</v>
      </c>
      <c r="H697" t="s">
        <v>474</v>
      </c>
      <c r="I697" t="s">
        <v>543</v>
      </c>
      <c r="J697">
        <v>702146742.60000002</v>
      </c>
      <c r="K697">
        <v>107898691.48698963</v>
      </c>
    </row>
    <row r="698" spans="1:11" x14ac:dyDescent="0.25">
      <c r="A698">
        <v>1057</v>
      </c>
      <c r="B698" t="s">
        <v>60</v>
      </c>
      <c r="C698" t="s">
        <v>490</v>
      </c>
      <c r="E698">
        <v>2017</v>
      </c>
      <c r="F698" s="10">
        <v>43100</v>
      </c>
      <c r="G698" t="s">
        <v>489</v>
      </c>
      <c r="H698" t="s">
        <v>474</v>
      </c>
      <c r="I698" t="s">
        <v>543</v>
      </c>
      <c r="J698">
        <v>899689530.57000005</v>
      </c>
      <c r="K698">
        <v>138255035.88264737</v>
      </c>
    </row>
    <row r="699" spans="1:11" x14ac:dyDescent="0.25">
      <c r="A699">
        <v>1057</v>
      </c>
      <c r="B699" t="s">
        <v>60</v>
      </c>
      <c r="C699" t="s">
        <v>434</v>
      </c>
      <c r="E699">
        <v>2017</v>
      </c>
      <c r="F699" s="10">
        <v>43100</v>
      </c>
      <c r="G699" t="s">
        <v>489</v>
      </c>
      <c r="H699" t="s">
        <v>474</v>
      </c>
      <c r="I699" t="s">
        <v>543</v>
      </c>
      <c r="J699">
        <v>104953027</v>
      </c>
      <c r="K699">
        <v>16128101.996123526</v>
      </c>
    </row>
    <row r="700" spans="1:11" x14ac:dyDescent="0.25">
      <c r="A700">
        <v>1057</v>
      </c>
      <c r="B700" t="s">
        <v>60</v>
      </c>
      <c r="C700" t="s">
        <v>491</v>
      </c>
      <c r="E700">
        <v>2017</v>
      </c>
      <c r="F700" s="10">
        <v>43100</v>
      </c>
      <c r="G700" t="s">
        <v>489</v>
      </c>
      <c r="H700" t="s">
        <v>474</v>
      </c>
      <c r="I700" t="s">
        <v>543</v>
      </c>
      <c r="J700">
        <v>269735306.23000002</v>
      </c>
      <c r="K700">
        <v>41450148.272836894</v>
      </c>
    </row>
    <row r="701" spans="1:11" x14ac:dyDescent="0.25">
      <c r="A701">
        <v>1059</v>
      </c>
      <c r="B701" t="s">
        <v>1898</v>
      </c>
      <c r="C701" t="s">
        <v>2336</v>
      </c>
      <c r="E701">
        <v>2017</v>
      </c>
      <c r="F701" s="10">
        <v>43100</v>
      </c>
      <c r="G701" t="s">
        <v>489</v>
      </c>
      <c r="H701" t="s">
        <v>474</v>
      </c>
      <c r="I701" t="s">
        <v>543</v>
      </c>
      <c r="J701">
        <v>2305240054.4699998</v>
      </c>
      <c r="K701">
        <v>354245587.63837761</v>
      </c>
    </row>
    <row r="702" spans="1:11" x14ac:dyDescent="0.25">
      <c r="A702">
        <v>1059</v>
      </c>
      <c r="B702" t="s">
        <v>1898</v>
      </c>
      <c r="C702" t="s">
        <v>2337</v>
      </c>
      <c r="E702">
        <v>2017</v>
      </c>
      <c r="F702" s="10">
        <v>43100</v>
      </c>
      <c r="G702" t="s">
        <v>489</v>
      </c>
      <c r="H702" t="s">
        <v>474</v>
      </c>
      <c r="I702" t="s">
        <v>543</v>
      </c>
      <c r="J702">
        <v>240280811.47</v>
      </c>
      <c r="K702">
        <v>36923884.387817495</v>
      </c>
    </row>
    <row r="703" spans="1:11" x14ac:dyDescent="0.25">
      <c r="A703">
        <v>1059</v>
      </c>
      <c r="B703" t="s">
        <v>1898</v>
      </c>
      <c r="C703" t="s">
        <v>491</v>
      </c>
      <c r="E703">
        <v>2017</v>
      </c>
      <c r="F703" s="10">
        <v>43100</v>
      </c>
      <c r="G703" t="s">
        <v>489</v>
      </c>
      <c r="H703" t="s">
        <v>474</v>
      </c>
      <c r="I703" t="s">
        <v>543</v>
      </c>
      <c r="J703">
        <v>33979020.299999997</v>
      </c>
      <c r="K703">
        <v>5221546.44598056</v>
      </c>
    </row>
    <row r="704" spans="1:11" x14ac:dyDescent="0.25">
      <c r="A704">
        <v>1060</v>
      </c>
      <c r="B704" t="s">
        <v>63</v>
      </c>
      <c r="C704" t="s">
        <v>436</v>
      </c>
      <c r="E704">
        <v>2017</v>
      </c>
      <c r="F704" s="10">
        <v>43100</v>
      </c>
      <c r="G704" t="s">
        <v>489</v>
      </c>
      <c r="H704" t="s">
        <v>474</v>
      </c>
      <c r="I704" t="s">
        <v>543</v>
      </c>
      <c r="J704">
        <v>3086282569.3299999</v>
      </c>
      <c r="K704">
        <v>474268170.15017986</v>
      </c>
    </row>
    <row r="705" spans="1:11" x14ac:dyDescent="0.25">
      <c r="A705">
        <v>1060</v>
      </c>
      <c r="B705" t="s">
        <v>63</v>
      </c>
      <c r="C705" t="s">
        <v>2336</v>
      </c>
      <c r="E705">
        <v>2017</v>
      </c>
      <c r="F705" s="10">
        <v>43100</v>
      </c>
      <c r="G705" t="s">
        <v>489</v>
      </c>
      <c r="H705" t="s">
        <v>474</v>
      </c>
      <c r="I705" t="s">
        <v>543</v>
      </c>
      <c r="J705">
        <v>13767286079.82</v>
      </c>
      <c r="K705">
        <v>2115614960.825747</v>
      </c>
    </row>
    <row r="706" spans="1:11" x14ac:dyDescent="0.25">
      <c r="A706">
        <v>1060</v>
      </c>
      <c r="B706" t="s">
        <v>63</v>
      </c>
      <c r="C706" t="s">
        <v>2337</v>
      </c>
      <c r="E706">
        <v>2017</v>
      </c>
      <c r="F706" s="10">
        <v>43100</v>
      </c>
      <c r="G706" t="s">
        <v>489</v>
      </c>
      <c r="H706" t="s">
        <v>474</v>
      </c>
      <c r="I706" t="s">
        <v>543</v>
      </c>
      <c r="J706">
        <v>2591364949.54</v>
      </c>
      <c r="K706">
        <v>398214319.39605337</v>
      </c>
    </row>
    <row r="707" spans="1:11" x14ac:dyDescent="0.25">
      <c r="A707">
        <v>1060</v>
      </c>
      <c r="B707" t="s">
        <v>63</v>
      </c>
      <c r="C707" t="s">
        <v>490</v>
      </c>
      <c r="E707">
        <v>2017</v>
      </c>
      <c r="F707" s="10">
        <v>43100</v>
      </c>
      <c r="G707" t="s">
        <v>489</v>
      </c>
      <c r="H707" t="s">
        <v>474</v>
      </c>
      <c r="I707" t="s">
        <v>543</v>
      </c>
      <c r="J707">
        <v>-86709603.75</v>
      </c>
      <c r="K707">
        <v>-13324640.301450809</v>
      </c>
    </row>
    <row r="708" spans="1:11" x14ac:dyDescent="0.25">
      <c r="A708">
        <v>1060</v>
      </c>
      <c r="B708" t="s">
        <v>63</v>
      </c>
      <c r="C708" t="s">
        <v>434</v>
      </c>
      <c r="E708">
        <v>2017</v>
      </c>
      <c r="F708" s="10">
        <v>43100</v>
      </c>
      <c r="G708" t="s">
        <v>489</v>
      </c>
      <c r="H708" t="s">
        <v>474</v>
      </c>
      <c r="I708" t="s">
        <v>543</v>
      </c>
      <c r="J708">
        <v>42561366.369999997</v>
      </c>
      <c r="K708">
        <v>6540393.1409214307</v>
      </c>
    </row>
    <row r="709" spans="1:11" x14ac:dyDescent="0.25">
      <c r="A709">
        <v>1060</v>
      </c>
      <c r="B709" t="s">
        <v>63</v>
      </c>
      <c r="C709" t="s">
        <v>491</v>
      </c>
      <c r="E709">
        <v>2017</v>
      </c>
      <c r="F709" s="10">
        <v>43100</v>
      </c>
      <c r="G709" t="s">
        <v>489</v>
      </c>
      <c r="H709" t="s">
        <v>474</v>
      </c>
      <c r="I709" t="s">
        <v>543</v>
      </c>
      <c r="J709">
        <v>539065857.16999996</v>
      </c>
      <c r="K709">
        <v>82838097.91465582</v>
      </c>
    </row>
    <row r="710" spans="1:11" x14ac:dyDescent="0.25">
      <c r="A710">
        <v>1061</v>
      </c>
      <c r="B710" t="s">
        <v>64</v>
      </c>
      <c r="C710" t="s">
        <v>436</v>
      </c>
      <c r="E710">
        <v>2017</v>
      </c>
      <c r="F710" s="10">
        <v>43100</v>
      </c>
      <c r="G710" t="s">
        <v>489</v>
      </c>
      <c r="H710" t="s">
        <v>474</v>
      </c>
      <c r="I710" t="s">
        <v>543</v>
      </c>
      <c r="J710">
        <v>462489847.79999995</v>
      </c>
      <c r="K710">
        <v>71070684.19751291</v>
      </c>
    </row>
    <row r="711" spans="1:11" x14ac:dyDescent="0.25">
      <c r="A711">
        <v>1061</v>
      </c>
      <c r="B711" t="s">
        <v>64</v>
      </c>
      <c r="C711" t="s">
        <v>2336</v>
      </c>
      <c r="E711">
        <v>2017</v>
      </c>
      <c r="F711" s="10">
        <v>43100</v>
      </c>
      <c r="G711" t="s">
        <v>489</v>
      </c>
      <c r="H711" t="s">
        <v>474</v>
      </c>
      <c r="I711" t="s">
        <v>543</v>
      </c>
      <c r="J711">
        <v>2071246441.53</v>
      </c>
      <c r="K711">
        <v>318287855.27170879</v>
      </c>
    </row>
    <row r="712" spans="1:11" x14ac:dyDescent="0.25">
      <c r="A712">
        <v>1061</v>
      </c>
      <c r="B712" t="s">
        <v>64</v>
      </c>
      <c r="C712" t="s">
        <v>2337</v>
      </c>
      <c r="E712">
        <v>2017</v>
      </c>
      <c r="F712" s="10">
        <v>43100</v>
      </c>
      <c r="G712" t="s">
        <v>489</v>
      </c>
      <c r="H712" t="s">
        <v>474</v>
      </c>
      <c r="I712" t="s">
        <v>543</v>
      </c>
      <c r="J712">
        <v>306314897.73000002</v>
      </c>
      <c r="K712">
        <v>47071323.760119729</v>
      </c>
    </row>
    <row r="713" spans="1:11" x14ac:dyDescent="0.25">
      <c r="A713">
        <v>1061</v>
      </c>
      <c r="B713" t="s">
        <v>64</v>
      </c>
      <c r="C713" t="s">
        <v>490</v>
      </c>
      <c r="E713">
        <v>2017</v>
      </c>
      <c r="F713" s="10">
        <v>43100</v>
      </c>
      <c r="G713" t="s">
        <v>489</v>
      </c>
      <c r="H713" t="s">
        <v>474</v>
      </c>
      <c r="I713" t="s">
        <v>543</v>
      </c>
      <c r="J713">
        <v>60271419.890000001</v>
      </c>
      <c r="K713">
        <v>9261892.0599318035</v>
      </c>
    </row>
    <row r="714" spans="1:11" x14ac:dyDescent="0.25">
      <c r="A714">
        <v>1061</v>
      </c>
      <c r="B714" t="s">
        <v>64</v>
      </c>
      <c r="C714" t="s">
        <v>434</v>
      </c>
      <c r="E714">
        <v>2017</v>
      </c>
      <c r="F714" s="10">
        <v>43100</v>
      </c>
      <c r="G714" t="s">
        <v>489</v>
      </c>
      <c r="H714" t="s">
        <v>474</v>
      </c>
      <c r="I714" t="s">
        <v>543</v>
      </c>
      <c r="J714">
        <v>25567680.59</v>
      </c>
      <c r="K714">
        <v>3928978.2500492125</v>
      </c>
    </row>
    <row r="715" spans="1:11" x14ac:dyDescent="0.25">
      <c r="A715">
        <v>1061</v>
      </c>
      <c r="B715" t="s">
        <v>64</v>
      </c>
      <c r="C715" t="s">
        <v>491</v>
      </c>
      <c r="E715">
        <v>2017</v>
      </c>
      <c r="F715" s="10">
        <v>43100</v>
      </c>
      <c r="G715" t="s">
        <v>489</v>
      </c>
      <c r="H715" t="s">
        <v>474</v>
      </c>
      <c r="I715" t="s">
        <v>543</v>
      </c>
      <c r="J715">
        <v>70335849.590000004</v>
      </c>
      <c r="K715">
        <v>10808490.127412172</v>
      </c>
    </row>
    <row r="716" spans="1:11" x14ac:dyDescent="0.25">
      <c r="A716">
        <v>1129</v>
      </c>
      <c r="B716" t="s">
        <v>66</v>
      </c>
      <c r="C716" t="s">
        <v>2336</v>
      </c>
      <c r="E716">
        <v>2017</v>
      </c>
      <c r="F716" s="10">
        <v>43100</v>
      </c>
      <c r="G716" t="s">
        <v>489</v>
      </c>
      <c r="H716" t="s">
        <v>474</v>
      </c>
      <c r="I716" t="s">
        <v>543</v>
      </c>
      <c r="J716">
        <v>3731338949.0799999</v>
      </c>
      <c r="K716">
        <v>573393801.71350944</v>
      </c>
    </row>
    <row r="717" spans="1:11" x14ac:dyDescent="0.25">
      <c r="A717">
        <v>1129</v>
      </c>
      <c r="B717" t="s">
        <v>66</v>
      </c>
      <c r="C717" t="s">
        <v>2337</v>
      </c>
      <c r="E717">
        <v>2017</v>
      </c>
      <c r="F717" s="10">
        <v>43100</v>
      </c>
      <c r="G717" t="s">
        <v>489</v>
      </c>
      <c r="H717" t="s">
        <v>474</v>
      </c>
      <c r="I717" t="s">
        <v>543</v>
      </c>
      <c r="J717">
        <v>916138801.21000004</v>
      </c>
      <c r="K717">
        <v>140782790.65282431</v>
      </c>
    </row>
    <row r="718" spans="1:11" x14ac:dyDescent="0.25">
      <c r="A718">
        <v>1129</v>
      </c>
      <c r="B718" t="s">
        <v>66</v>
      </c>
      <c r="C718" t="s">
        <v>491</v>
      </c>
      <c r="E718">
        <v>2017</v>
      </c>
      <c r="F718" s="10">
        <v>43100</v>
      </c>
      <c r="G718" t="s">
        <v>489</v>
      </c>
      <c r="H718" t="s">
        <v>474</v>
      </c>
      <c r="I718" t="s">
        <v>543</v>
      </c>
      <c r="J718">
        <v>172099114.99000001</v>
      </c>
      <c r="K718">
        <v>26446422.359988831</v>
      </c>
    </row>
    <row r="719" spans="1:11" x14ac:dyDescent="0.25">
      <c r="A719">
        <v>1137</v>
      </c>
      <c r="B719" t="s">
        <v>82</v>
      </c>
      <c r="C719" t="s">
        <v>436</v>
      </c>
      <c r="E719">
        <v>2017</v>
      </c>
      <c r="F719" s="10">
        <v>43100</v>
      </c>
      <c r="G719" t="s">
        <v>489</v>
      </c>
      <c r="H719" t="s">
        <v>474</v>
      </c>
      <c r="I719" t="s">
        <v>543</v>
      </c>
      <c r="J719">
        <v>563412551.48000002</v>
      </c>
      <c r="K719">
        <v>86579447.548145875</v>
      </c>
    </row>
    <row r="720" spans="1:11" x14ac:dyDescent="0.25">
      <c r="A720">
        <v>1137</v>
      </c>
      <c r="B720" t="s">
        <v>82</v>
      </c>
      <c r="C720" t="s">
        <v>2336</v>
      </c>
      <c r="E720">
        <v>2017</v>
      </c>
      <c r="F720" s="10">
        <v>43100</v>
      </c>
      <c r="G720" t="s">
        <v>489</v>
      </c>
      <c r="H720" t="s">
        <v>474</v>
      </c>
      <c r="I720" t="s">
        <v>543</v>
      </c>
      <c r="J720">
        <v>981292457.32000005</v>
      </c>
      <c r="K720">
        <v>150794934.5728128</v>
      </c>
    </row>
    <row r="721" spans="1:11" x14ac:dyDescent="0.25">
      <c r="A721">
        <v>1137</v>
      </c>
      <c r="B721" t="s">
        <v>82</v>
      </c>
      <c r="C721" t="s">
        <v>2337</v>
      </c>
      <c r="E721">
        <v>2017</v>
      </c>
      <c r="F721" s="10">
        <v>43100</v>
      </c>
      <c r="G721" t="s">
        <v>489</v>
      </c>
      <c r="H721" t="s">
        <v>474</v>
      </c>
      <c r="I721" t="s">
        <v>543</v>
      </c>
      <c r="J721">
        <v>288344661.86000001</v>
      </c>
      <c r="K721">
        <v>44309842.692920417</v>
      </c>
    </row>
    <row r="722" spans="1:11" x14ac:dyDescent="0.25">
      <c r="A722">
        <v>1137</v>
      </c>
      <c r="B722" t="s">
        <v>82</v>
      </c>
      <c r="C722" t="s">
        <v>490</v>
      </c>
      <c r="E722">
        <v>2017</v>
      </c>
      <c r="F722" s="10">
        <v>43100</v>
      </c>
      <c r="G722" t="s">
        <v>489</v>
      </c>
      <c r="H722" t="s">
        <v>474</v>
      </c>
      <c r="I722" t="s">
        <v>543</v>
      </c>
      <c r="J722">
        <v>72907750.120000005</v>
      </c>
      <c r="K722">
        <v>11203713.35495876</v>
      </c>
    </row>
    <row r="723" spans="1:11" x14ac:dyDescent="0.25">
      <c r="A723">
        <v>1137</v>
      </c>
      <c r="B723" t="s">
        <v>82</v>
      </c>
      <c r="C723" t="s">
        <v>434</v>
      </c>
      <c r="E723">
        <v>2017</v>
      </c>
      <c r="F723" s="10">
        <v>43100</v>
      </c>
      <c r="G723" t="s">
        <v>489</v>
      </c>
      <c r="H723" t="s">
        <v>474</v>
      </c>
      <c r="I723" t="s">
        <v>543</v>
      </c>
      <c r="J723">
        <v>159346084.32000002</v>
      </c>
      <c r="K723">
        <v>24486667.741330225</v>
      </c>
    </row>
    <row r="724" spans="1:11" x14ac:dyDescent="0.25">
      <c r="A724">
        <v>1137</v>
      </c>
      <c r="B724" t="s">
        <v>82</v>
      </c>
      <c r="C724" t="s">
        <v>491</v>
      </c>
      <c r="E724">
        <v>2017</v>
      </c>
      <c r="F724" s="10">
        <v>43100</v>
      </c>
      <c r="G724" t="s">
        <v>489</v>
      </c>
      <c r="H724" t="s">
        <v>474</v>
      </c>
      <c r="I724" t="s">
        <v>543</v>
      </c>
      <c r="J724">
        <v>42814055.18</v>
      </c>
      <c r="K724">
        <v>6579223.7589364694</v>
      </c>
    </row>
    <row r="725" spans="1:11" x14ac:dyDescent="0.25">
      <c r="A725">
        <v>1171</v>
      </c>
      <c r="B725" t="s">
        <v>71</v>
      </c>
      <c r="C725" t="s">
        <v>436</v>
      </c>
      <c r="E725">
        <v>2017</v>
      </c>
      <c r="F725" s="10">
        <v>43100</v>
      </c>
      <c r="G725" t="s">
        <v>489</v>
      </c>
      <c r="H725" t="s">
        <v>474</v>
      </c>
      <c r="I725" t="s">
        <v>543</v>
      </c>
      <c r="J725">
        <v>1165662000</v>
      </c>
      <c r="K725">
        <v>179126950.08792213</v>
      </c>
    </row>
    <row r="726" spans="1:11" x14ac:dyDescent="0.25">
      <c r="A726">
        <v>1171</v>
      </c>
      <c r="B726" t="s">
        <v>71</v>
      </c>
      <c r="C726" t="s">
        <v>2336</v>
      </c>
      <c r="E726">
        <v>2017</v>
      </c>
      <c r="F726" s="10">
        <v>43100</v>
      </c>
      <c r="G726" t="s">
        <v>489</v>
      </c>
      <c r="H726" t="s">
        <v>474</v>
      </c>
      <c r="I726" t="s">
        <v>543</v>
      </c>
      <c r="J726">
        <v>2257661000</v>
      </c>
      <c r="K726">
        <v>346934127.78528279</v>
      </c>
    </row>
    <row r="727" spans="1:11" x14ac:dyDescent="0.25">
      <c r="A727">
        <v>1171</v>
      </c>
      <c r="B727" t="s">
        <v>71</v>
      </c>
      <c r="C727" t="s">
        <v>2337</v>
      </c>
      <c r="E727">
        <v>2017</v>
      </c>
      <c r="F727" s="10">
        <v>43100</v>
      </c>
      <c r="G727" t="s">
        <v>489</v>
      </c>
      <c r="H727" t="s">
        <v>474</v>
      </c>
      <c r="I727" t="s">
        <v>543</v>
      </c>
      <c r="J727">
        <v>681423000</v>
      </c>
      <c r="K727">
        <v>104714079.81881724</v>
      </c>
    </row>
    <row r="728" spans="1:11" x14ac:dyDescent="0.25">
      <c r="A728">
        <v>1171</v>
      </c>
      <c r="B728" t="s">
        <v>71</v>
      </c>
      <c r="C728" t="s">
        <v>490</v>
      </c>
      <c r="E728">
        <v>2017</v>
      </c>
      <c r="F728" s="10">
        <v>43100</v>
      </c>
      <c r="G728" t="s">
        <v>489</v>
      </c>
      <c r="H728" t="s">
        <v>474</v>
      </c>
      <c r="I728" t="s">
        <v>543</v>
      </c>
      <c r="J728">
        <v>116561000</v>
      </c>
      <c r="K728">
        <v>17911895.926261891</v>
      </c>
    </row>
    <row r="729" spans="1:11" x14ac:dyDescent="0.25">
      <c r="A729">
        <v>1171</v>
      </c>
      <c r="B729" t="s">
        <v>71</v>
      </c>
      <c r="C729" t="s">
        <v>434</v>
      </c>
      <c r="E729">
        <v>2017</v>
      </c>
      <c r="F729" s="10">
        <v>43100</v>
      </c>
      <c r="G729" t="s">
        <v>489</v>
      </c>
      <c r="H729" t="s">
        <v>474</v>
      </c>
      <c r="I729" t="s">
        <v>543</v>
      </c>
      <c r="J729">
        <v>272296000</v>
      </c>
      <c r="K729">
        <v>41843649.36074166</v>
      </c>
    </row>
    <row r="730" spans="1:11" x14ac:dyDescent="0.25">
      <c r="A730">
        <v>1171</v>
      </c>
      <c r="B730" t="s">
        <v>71</v>
      </c>
      <c r="C730" t="s">
        <v>491</v>
      </c>
      <c r="E730">
        <v>2017</v>
      </c>
      <c r="F730" s="10">
        <v>43100</v>
      </c>
      <c r="G730" t="s">
        <v>489</v>
      </c>
      <c r="H730" t="s">
        <v>474</v>
      </c>
      <c r="I730" t="s">
        <v>543</v>
      </c>
      <c r="J730">
        <v>131437000</v>
      </c>
      <c r="K730">
        <v>20197886.64184491</v>
      </c>
    </row>
    <row r="731" spans="1:11" x14ac:dyDescent="0.25">
      <c r="A731">
        <v>1243</v>
      </c>
      <c r="B731" t="s">
        <v>76</v>
      </c>
      <c r="C731" t="s">
        <v>436</v>
      </c>
      <c r="E731">
        <v>2017</v>
      </c>
      <c r="F731" s="10">
        <v>43100</v>
      </c>
      <c r="G731" t="s">
        <v>489</v>
      </c>
      <c r="H731" t="s">
        <v>474</v>
      </c>
      <c r="I731" t="s">
        <v>543</v>
      </c>
      <c r="J731">
        <v>54218828.039999999</v>
      </c>
      <c r="K731">
        <v>8331791.9809916699</v>
      </c>
    </row>
    <row r="732" spans="1:11" x14ac:dyDescent="0.25">
      <c r="A732">
        <v>1243</v>
      </c>
      <c r="B732" t="s">
        <v>76</v>
      </c>
      <c r="C732" t="s">
        <v>2336</v>
      </c>
      <c r="E732">
        <v>2017</v>
      </c>
      <c r="F732" s="10">
        <v>43100</v>
      </c>
      <c r="G732" t="s">
        <v>489</v>
      </c>
      <c r="H732" t="s">
        <v>474</v>
      </c>
      <c r="I732" t="s">
        <v>543</v>
      </c>
      <c r="J732">
        <v>439782046.43000001</v>
      </c>
      <c r="K732">
        <v>67581182.77891092</v>
      </c>
    </row>
    <row r="733" spans="1:11" x14ac:dyDescent="0.25">
      <c r="A733">
        <v>1243</v>
      </c>
      <c r="B733" t="s">
        <v>76</v>
      </c>
      <c r="C733" t="s">
        <v>2337</v>
      </c>
      <c r="E733">
        <v>2017</v>
      </c>
      <c r="F733" s="10">
        <v>43100</v>
      </c>
      <c r="G733" t="s">
        <v>489</v>
      </c>
      <c r="H733" t="s">
        <v>474</v>
      </c>
      <c r="I733" t="s">
        <v>543</v>
      </c>
      <c r="J733">
        <v>14482145.1</v>
      </c>
      <c r="K733">
        <v>2225467.1444155732</v>
      </c>
    </row>
    <row r="734" spans="1:11" x14ac:dyDescent="0.25">
      <c r="A734">
        <v>1243</v>
      </c>
      <c r="B734" t="s">
        <v>76</v>
      </c>
      <c r="C734" t="s">
        <v>490</v>
      </c>
      <c r="E734">
        <v>2017</v>
      </c>
      <c r="F734" s="10">
        <v>43100</v>
      </c>
      <c r="G734" t="s">
        <v>489</v>
      </c>
      <c r="H734" t="s">
        <v>474</v>
      </c>
      <c r="I734" t="s">
        <v>543</v>
      </c>
      <c r="J734">
        <v>23232285.18</v>
      </c>
      <c r="K734">
        <v>3570098.6974493745</v>
      </c>
    </row>
    <row r="735" spans="1:11" x14ac:dyDescent="0.25">
      <c r="A735">
        <v>1243</v>
      </c>
      <c r="B735" t="s">
        <v>76</v>
      </c>
      <c r="C735" t="s">
        <v>434</v>
      </c>
      <c r="E735">
        <v>2017</v>
      </c>
      <c r="F735" s="10">
        <v>43100</v>
      </c>
      <c r="G735" t="s">
        <v>489</v>
      </c>
      <c r="H735" t="s">
        <v>474</v>
      </c>
      <c r="I735" t="s">
        <v>543</v>
      </c>
      <c r="J735">
        <v>11645590.65</v>
      </c>
      <c r="K735">
        <v>1789574.623781956</v>
      </c>
    </row>
    <row r="736" spans="1:11" x14ac:dyDescent="0.25">
      <c r="A736">
        <v>1243</v>
      </c>
      <c r="B736" t="s">
        <v>76</v>
      </c>
      <c r="C736" t="s">
        <v>491</v>
      </c>
      <c r="E736">
        <v>2017</v>
      </c>
      <c r="F736" s="10">
        <v>43100</v>
      </c>
      <c r="G736" t="s">
        <v>489</v>
      </c>
      <c r="H736" t="s">
        <v>474</v>
      </c>
      <c r="I736" t="s">
        <v>543</v>
      </c>
      <c r="J736">
        <v>4858807.1100000003</v>
      </c>
      <c r="K736">
        <v>746651.51534476643</v>
      </c>
    </row>
    <row r="737" spans="1:11" x14ac:dyDescent="0.25">
      <c r="A737">
        <v>1318</v>
      </c>
      <c r="B737" t="s">
        <v>74</v>
      </c>
      <c r="C737" t="s">
        <v>436</v>
      </c>
      <c r="E737">
        <v>2017</v>
      </c>
      <c r="F737" s="10">
        <v>43100</v>
      </c>
      <c r="G737" t="s">
        <v>489</v>
      </c>
      <c r="H737" t="s">
        <v>474</v>
      </c>
      <c r="I737" t="s">
        <v>543</v>
      </c>
      <c r="J737">
        <v>1689728783.73</v>
      </c>
      <c r="K737">
        <v>259660144.6262545</v>
      </c>
    </row>
    <row r="738" spans="1:11" x14ac:dyDescent="0.25">
      <c r="A738">
        <v>1318</v>
      </c>
      <c r="B738" t="s">
        <v>74</v>
      </c>
      <c r="C738" t="s">
        <v>2336</v>
      </c>
      <c r="E738">
        <v>2017</v>
      </c>
      <c r="F738" s="10">
        <v>43100</v>
      </c>
      <c r="G738" t="s">
        <v>489</v>
      </c>
      <c r="H738" t="s">
        <v>474</v>
      </c>
      <c r="I738" t="s">
        <v>543</v>
      </c>
      <c r="J738">
        <v>4202080685.27</v>
      </c>
      <c r="K738">
        <v>645732551.26767528</v>
      </c>
    </row>
    <row r="739" spans="1:11" x14ac:dyDescent="0.25">
      <c r="A739">
        <v>1318</v>
      </c>
      <c r="B739" t="s">
        <v>74</v>
      </c>
      <c r="C739" t="s">
        <v>2337</v>
      </c>
      <c r="E739">
        <v>2017</v>
      </c>
      <c r="F739" s="10">
        <v>43100</v>
      </c>
      <c r="G739" t="s">
        <v>489</v>
      </c>
      <c r="H739" t="s">
        <v>474</v>
      </c>
      <c r="I739" t="s">
        <v>543</v>
      </c>
      <c r="J739">
        <v>697329006.07000005</v>
      </c>
      <c r="K739">
        <v>107158351.27606565</v>
      </c>
    </row>
    <row r="740" spans="1:11" x14ac:dyDescent="0.25">
      <c r="A740">
        <v>1318</v>
      </c>
      <c r="B740" t="s">
        <v>74</v>
      </c>
      <c r="C740" t="s">
        <v>490</v>
      </c>
      <c r="E740">
        <v>2017</v>
      </c>
      <c r="F740" s="10">
        <v>43100</v>
      </c>
      <c r="G740" t="s">
        <v>489</v>
      </c>
      <c r="H740" t="s">
        <v>474</v>
      </c>
      <c r="I740" t="s">
        <v>543</v>
      </c>
      <c r="J740">
        <v>175614567.62</v>
      </c>
      <c r="K740">
        <v>26986640.972065456</v>
      </c>
    </row>
    <row r="741" spans="1:11" x14ac:dyDescent="0.25">
      <c r="A741">
        <v>1318</v>
      </c>
      <c r="B741" t="s">
        <v>74</v>
      </c>
      <c r="C741" t="s">
        <v>491</v>
      </c>
      <c r="E741">
        <v>2017</v>
      </c>
      <c r="F741" s="10">
        <v>43100</v>
      </c>
      <c r="G741" t="s">
        <v>489</v>
      </c>
      <c r="H741" t="s">
        <v>474</v>
      </c>
      <c r="I741" t="s">
        <v>543</v>
      </c>
      <c r="J741">
        <v>202260995.47</v>
      </c>
      <c r="K741">
        <v>31081390.008671578</v>
      </c>
    </row>
    <row r="742" spans="1:11" x14ac:dyDescent="0.25">
      <c r="A742">
        <v>1407</v>
      </c>
      <c r="B742" t="s">
        <v>77</v>
      </c>
      <c r="C742" t="s">
        <v>436</v>
      </c>
      <c r="E742">
        <v>2017</v>
      </c>
      <c r="F742" s="10">
        <v>43100</v>
      </c>
      <c r="G742" t="s">
        <v>489</v>
      </c>
      <c r="H742" t="s">
        <v>474</v>
      </c>
      <c r="I742" t="s">
        <v>543</v>
      </c>
      <c r="J742">
        <v>884618130.08999991</v>
      </c>
      <c r="K742">
        <v>135939018.03052893</v>
      </c>
    </row>
    <row r="743" spans="1:11" x14ac:dyDescent="0.25">
      <c r="A743">
        <v>1407</v>
      </c>
      <c r="B743" t="s">
        <v>77</v>
      </c>
      <c r="C743" t="s">
        <v>2336</v>
      </c>
      <c r="E743">
        <v>2017</v>
      </c>
      <c r="F743" s="10">
        <v>43100</v>
      </c>
      <c r="G743" t="s">
        <v>489</v>
      </c>
      <c r="H743" t="s">
        <v>474</v>
      </c>
      <c r="I743" t="s">
        <v>543</v>
      </c>
      <c r="J743">
        <v>3544170588.0700002</v>
      </c>
      <c r="K743">
        <v>544631692.57666159</v>
      </c>
    </row>
    <row r="744" spans="1:11" x14ac:dyDescent="0.25">
      <c r="A744">
        <v>1407</v>
      </c>
      <c r="B744" t="s">
        <v>77</v>
      </c>
      <c r="C744" t="s">
        <v>2337</v>
      </c>
      <c r="E744">
        <v>2017</v>
      </c>
      <c r="F744" s="10">
        <v>43100</v>
      </c>
      <c r="G744" t="s">
        <v>489</v>
      </c>
      <c r="H744" t="s">
        <v>474</v>
      </c>
      <c r="I744" t="s">
        <v>543</v>
      </c>
      <c r="J744">
        <v>349076685.63</v>
      </c>
      <c r="K744">
        <v>53642515.620910943</v>
      </c>
    </row>
    <row r="745" spans="1:11" x14ac:dyDescent="0.25">
      <c r="A745">
        <v>1407</v>
      </c>
      <c r="B745" t="s">
        <v>77</v>
      </c>
      <c r="C745" t="s">
        <v>490</v>
      </c>
      <c r="E745">
        <v>2017</v>
      </c>
      <c r="F745" s="10">
        <v>43100</v>
      </c>
      <c r="G745" t="s">
        <v>489</v>
      </c>
      <c r="H745" t="s">
        <v>474</v>
      </c>
      <c r="I745" t="s">
        <v>543</v>
      </c>
      <c r="J745">
        <v>87415283.640000001</v>
      </c>
      <c r="K745">
        <v>13433081.930700181</v>
      </c>
    </row>
    <row r="746" spans="1:11" x14ac:dyDescent="0.25">
      <c r="A746">
        <v>1407</v>
      </c>
      <c r="B746" t="s">
        <v>77</v>
      </c>
      <c r="C746" t="s">
        <v>434</v>
      </c>
      <c r="E746">
        <v>2017</v>
      </c>
      <c r="F746" s="10">
        <v>43100</v>
      </c>
      <c r="G746" t="s">
        <v>489</v>
      </c>
      <c r="H746" t="s">
        <v>474</v>
      </c>
      <c r="I746" t="s">
        <v>543</v>
      </c>
      <c r="J746">
        <v>340483693.13999999</v>
      </c>
      <c r="K746">
        <v>52322032.893617675</v>
      </c>
    </row>
    <row r="747" spans="1:11" x14ac:dyDescent="0.25">
      <c r="A747">
        <v>1407</v>
      </c>
      <c r="B747" t="s">
        <v>77</v>
      </c>
      <c r="C747" t="s">
        <v>491</v>
      </c>
      <c r="E747">
        <v>2017</v>
      </c>
      <c r="F747" s="10">
        <v>43100</v>
      </c>
      <c r="G747" t="s">
        <v>489</v>
      </c>
      <c r="H747" t="s">
        <v>474</v>
      </c>
      <c r="I747" t="s">
        <v>543</v>
      </c>
      <c r="J747">
        <v>107642467.68000001</v>
      </c>
      <c r="K747">
        <v>16541387.58530014</v>
      </c>
    </row>
    <row r="748" spans="1:11" x14ac:dyDescent="0.25">
      <c r="A748">
        <v>1421</v>
      </c>
      <c r="B748" t="s">
        <v>78</v>
      </c>
      <c r="C748" t="s">
        <v>436</v>
      </c>
      <c r="E748">
        <v>2017</v>
      </c>
      <c r="F748" s="10">
        <v>43100</v>
      </c>
      <c r="G748" t="s">
        <v>489</v>
      </c>
      <c r="H748" t="s">
        <v>474</v>
      </c>
      <c r="I748" t="s">
        <v>543</v>
      </c>
      <c r="J748">
        <v>895984000</v>
      </c>
      <c r="K748">
        <v>137685608.0472528</v>
      </c>
    </row>
    <row r="749" spans="1:11" x14ac:dyDescent="0.25">
      <c r="A749">
        <v>1421</v>
      </c>
      <c r="B749" t="s">
        <v>78</v>
      </c>
      <c r="C749" t="s">
        <v>2336</v>
      </c>
      <c r="E749">
        <v>2017</v>
      </c>
      <c r="F749" s="10">
        <v>43100</v>
      </c>
      <c r="G749" t="s">
        <v>489</v>
      </c>
      <c r="H749" t="s">
        <v>474</v>
      </c>
      <c r="I749" t="s">
        <v>543</v>
      </c>
      <c r="J749">
        <v>2523940000</v>
      </c>
      <c r="K749">
        <v>387853146.45661449</v>
      </c>
    </row>
    <row r="750" spans="1:11" x14ac:dyDescent="0.25">
      <c r="A750">
        <v>1421</v>
      </c>
      <c r="B750" t="s">
        <v>78</v>
      </c>
      <c r="C750" t="s">
        <v>2337</v>
      </c>
      <c r="E750">
        <v>2017</v>
      </c>
      <c r="F750" s="10">
        <v>43100</v>
      </c>
      <c r="G750" t="s">
        <v>489</v>
      </c>
      <c r="H750" t="s">
        <v>474</v>
      </c>
      <c r="I750" t="s">
        <v>543</v>
      </c>
      <c r="J750">
        <v>427609000</v>
      </c>
      <c r="K750">
        <v>65710554.174491651</v>
      </c>
    </row>
    <row r="751" spans="1:11" x14ac:dyDescent="0.25">
      <c r="A751">
        <v>1421</v>
      </c>
      <c r="B751" t="s">
        <v>78</v>
      </c>
      <c r="C751" t="s">
        <v>490</v>
      </c>
      <c r="E751">
        <v>2017</v>
      </c>
      <c r="F751" s="10">
        <v>43100</v>
      </c>
      <c r="G751" t="s">
        <v>489</v>
      </c>
      <c r="H751" t="s">
        <v>474</v>
      </c>
      <c r="I751" t="s">
        <v>543</v>
      </c>
      <c r="J751">
        <v>332987000</v>
      </c>
      <c r="K751">
        <v>51170018.177590862</v>
      </c>
    </row>
    <row r="752" spans="1:11" x14ac:dyDescent="0.25">
      <c r="A752">
        <v>1421</v>
      </c>
      <c r="B752" t="s">
        <v>78</v>
      </c>
      <c r="C752" t="s">
        <v>434</v>
      </c>
      <c r="E752">
        <v>2017</v>
      </c>
      <c r="F752" s="10">
        <v>43100</v>
      </c>
      <c r="G752" t="s">
        <v>489</v>
      </c>
      <c r="H752" t="s">
        <v>474</v>
      </c>
      <c r="I752" t="s">
        <v>543</v>
      </c>
      <c r="J752">
        <v>26201000</v>
      </c>
      <c r="K752">
        <v>4026300.2647882896</v>
      </c>
    </row>
    <row r="753" spans="1:11" x14ac:dyDescent="0.25">
      <c r="A753">
        <v>1421</v>
      </c>
      <c r="B753" t="s">
        <v>78</v>
      </c>
      <c r="C753" t="s">
        <v>491</v>
      </c>
      <c r="E753">
        <v>2017</v>
      </c>
      <c r="F753" s="10">
        <v>43100</v>
      </c>
      <c r="G753" t="s">
        <v>489</v>
      </c>
      <c r="H753" t="s">
        <v>474</v>
      </c>
      <c r="I753" t="s">
        <v>543</v>
      </c>
      <c r="J753">
        <v>109187000</v>
      </c>
      <c r="K753">
        <v>16778735.43038201</v>
      </c>
    </row>
    <row r="754" spans="1:11" x14ac:dyDescent="0.25">
      <c r="A754">
        <v>1575</v>
      </c>
      <c r="B754" t="s">
        <v>80</v>
      </c>
      <c r="C754" t="s">
        <v>436</v>
      </c>
      <c r="E754">
        <v>2017</v>
      </c>
      <c r="F754" s="10">
        <v>43100</v>
      </c>
      <c r="G754" t="s">
        <v>489</v>
      </c>
      <c r="H754" t="s">
        <v>474</v>
      </c>
      <c r="I754" t="s">
        <v>543</v>
      </c>
      <c r="J754">
        <v>297845085.04000002</v>
      </c>
      <c r="K754">
        <v>45769770.037878051</v>
      </c>
    </row>
    <row r="755" spans="1:11" x14ac:dyDescent="0.25">
      <c r="A755">
        <v>1575</v>
      </c>
      <c r="B755" t="s">
        <v>80</v>
      </c>
      <c r="C755" t="s">
        <v>2336</v>
      </c>
      <c r="E755">
        <v>2017</v>
      </c>
      <c r="F755" s="10">
        <v>43100</v>
      </c>
      <c r="G755" t="s">
        <v>489</v>
      </c>
      <c r="H755" t="s">
        <v>474</v>
      </c>
      <c r="I755" t="s">
        <v>543</v>
      </c>
      <c r="J755">
        <v>807676980.64999998</v>
      </c>
      <c r="K755">
        <v>124115493.34202898</v>
      </c>
    </row>
    <row r="756" spans="1:11" x14ac:dyDescent="0.25">
      <c r="A756">
        <v>1575</v>
      </c>
      <c r="B756" t="s">
        <v>80</v>
      </c>
      <c r="C756" t="s">
        <v>2337</v>
      </c>
      <c r="E756">
        <v>2017</v>
      </c>
      <c r="F756" s="10">
        <v>43100</v>
      </c>
      <c r="G756" t="s">
        <v>489</v>
      </c>
      <c r="H756" t="s">
        <v>474</v>
      </c>
      <c r="I756" t="s">
        <v>543</v>
      </c>
      <c r="J756">
        <v>216802842.22999999</v>
      </c>
      <c r="K756">
        <v>33316031.490305819</v>
      </c>
    </row>
    <row r="757" spans="1:11" x14ac:dyDescent="0.25">
      <c r="A757">
        <v>1575</v>
      </c>
      <c r="B757" t="s">
        <v>80</v>
      </c>
      <c r="C757" t="s">
        <v>490</v>
      </c>
      <c r="E757">
        <v>2017</v>
      </c>
      <c r="F757" s="10">
        <v>43100</v>
      </c>
      <c r="G757" t="s">
        <v>489</v>
      </c>
      <c r="H757" t="s">
        <v>474</v>
      </c>
      <c r="I757" t="s">
        <v>543</v>
      </c>
      <c r="J757">
        <v>61442735.590000004</v>
      </c>
      <c r="K757">
        <v>9441887.8125008158</v>
      </c>
    </row>
    <row r="758" spans="1:11" x14ac:dyDescent="0.25">
      <c r="A758">
        <v>1575</v>
      </c>
      <c r="B758" t="s">
        <v>80</v>
      </c>
      <c r="C758" t="s">
        <v>434</v>
      </c>
      <c r="E758">
        <v>2017</v>
      </c>
      <c r="F758" s="10">
        <v>43100</v>
      </c>
      <c r="G758" t="s">
        <v>489</v>
      </c>
      <c r="H758" t="s">
        <v>474</v>
      </c>
      <c r="I758" t="s">
        <v>543</v>
      </c>
      <c r="J758">
        <v>5901516.2300000004</v>
      </c>
      <c r="K758">
        <v>906884.33111336944</v>
      </c>
    </row>
    <row r="759" spans="1:11" x14ac:dyDescent="0.25">
      <c r="A759">
        <v>1575</v>
      </c>
      <c r="B759" t="s">
        <v>80</v>
      </c>
      <c r="C759" t="s">
        <v>491</v>
      </c>
      <c r="E759">
        <v>2017</v>
      </c>
      <c r="F759" s="10">
        <v>43100</v>
      </c>
      <c r="G759" t="s">
        <v>489</v>
      </c>
      <c r="H759" t="s">
        <v>474</v>
      </c>
      <c r="I759" t="s">
        <v>543</v>
      </c>
      <c r="J759">
        <v>13697990.99</v>
      </c>
      <c r="K759">
        <v>2104966.4039580403</v>
      </c>
    </row>
    <row r="760" spans="1:11" x14ac:dyDescent="0.25">
      <c r="A760">
        <v>1582</v>
      </c>
      <c r="B760" t="s">
        <v>81</v>
      </c>
      <c r="C760" t="s">
        <v>436</v>
      </c>
      <c r="E760">
        <v>2017</v>
      </c>
      <c r="F760" s="10">
        <v>43100</v>
      </c>
      <c r="G760" t="s">
        <v>489</v>
      </c>
      <c r="H760" t="s">
        <v>474</v>
      </c>
      <c r="I760" t="s">
        <v>543</v>
      </c>
      <c r="J760">
        <v>295982314.91000003</v>
      </c>
      <c r="K760">
        <v>45483518.67847731</v>
      </c>
    </row>
    <row r="761" spans="1:11" x14ac:dyDescent="0.25">
      <c r="A761">
        <v>1582</v>
      </c>
      <c r="B761" t="s">
        <v>81</v>
      </c>
      <c r="C761" t="s">
        <v>2336</v>
      </c>
      <c r="E761">
        <v>2017</v>
      </c>
      <c r="F761" s="10">
        <v>43100</v>
      </c>
      <c r="G761" t="s">
        <v>489</v>
      </c>
      <c r="H761" t="s">
        <v>474</v>
      </c>
      <c r="I761" t="s">
        <v>543</v>
      </c>
      <c r="J761">
        <v>3046038835.8499999</v>
      </c>
      <c r="K761">
        <v>468083927.00043005</v>
      </c>
    </row>
    <row r="762" spans="1:11" x14ac:dyDescent="0.25">
      <c r="A762">
        <v>1582</v>
      </c>
      <c r="B762" t="s">
        <v>81</v>
      </c>
      <c r="C762" t="s">
        <v>2337</v>
      </c>
      <c r="E762">
        <v>2017</v>
      </c>
      <c r="F762" s="10">
        <v>43100</v>
      </c>
      <c r="G762" t="s">
        <v>489</v>
      </c>
      <c r="H762" t="s">
        <v>474</v>
      </c>
      <c r="I762" t="s">
        <v>543</v>
      </c>
      <c r="J762">
        <v>152305693.53</v>
      </c>
      <c r="K762">
        <v>23404772.878462773</v>
      </c>
    </row>
    <row r="763" spans="1:11" x14ac:dyDescent="0.25">
      <c r="A763">
        <v>1582</v>
      </c>
      <c r="B763" t="s">
        <v>81</v>
      </c>
      <c r="C763" t="s">
        <v>490</v>
      </c>
      <c r="E763">
        <v>2017</v>
      </c>
      <c r="F763" s="10">
        <v>43100</v>
      </c>
      <c r="G763" t="s">
        <v>489</v>
      </c>
      <c r="H763" t="s">
        <v>474</v>
      </c>
      <c r="I763" t="s">
        <v>543</v>
      </c>
      <c r="J763">
        <v>48228808.759999998</v>
      </c>
      <c r="K763">
        <v>7411307.4111984959</v>
      </c>
    </row>
    <row r="764" spans="1:11" x14ac:dyDescent="0.25">
      <c r="A764">
        <v>1582</v>
      </c>
      <c r="B764" t="s">
        <v>81</v>
      </c>
      <c r="C764" t="s">
        <v>434</v>
      </c>
      <c r="E764">
        <v>2017</v>
      </c>
      <c r="F764" s="10">
        <v>43100</v>
      </c>
      <c r="G764" t="s">
        <v>489</v>
      </c>
      <c r="H764" t="s">
        <v>474</v>
      </c>
      <c r="I764" t="s">
        <v>543</v>
      </c>
      <c r="J764">
        <v>80775932.070000008</v>
      </c>
      <c r="K764">
        <v>12412814.651424065</v>
      </c>
    </row>
    <row r="765" spans="1:11" x14ac:dyDescent="0.25">
      <c r="A765">
        <v>1582</v>
      </c>
      <c r="B765" t="s">
        <v>81</v>
      </c>
      <c r="C765" t="s">
        <v>491</v>
      </c>
      <c r="E765">
        <v>2017</v>
      </c>
      <c r="F765" s="10">
        <v>43100</v>
      </c>
      <c r="G765" t="s">
        <v>489</v>
      </c>
      <c r="H765" t="s">
        <v>474</v>
      </c>
      <c r="I765" t="s">
        <v>543</v>
      </c>
      <c r="J765">
        <v>14671880.550000001</v>
      </c>
      <c r="K765">
        <v>2254623.7373919757</v>
      </c>
    </row>
    <row r="766" spans="1:11" x14ac:dyDescent="0.25">
      <c r="A766">
        <v>1698</v>
      </c>
      <c r="B766" t="s">
        <v>254</v>
      </c>
      <c r="C766" t="s">
        <v>436</v>
      </c>
      <c r="E766">
        <v>2017</v>
      </c>
      <c r="F766" s="10">
        <v>43100</v>
      </c>
      <c r="G766" t="s">
        <v>489</v>
      </c>
      <c r="H766" t="s">
        <v>474</v>
      </c>
      <c r="I766" t="s">
        <v>543</v>
      </c>
      <c r="J766">
        <v>682221000</v>
      </c>
      <c r="K766">
        <v>104836708.25327781</v>
      </c>
    </row>
    <row r="767" spans="1:11" x14ac:dyDescent="0.25">
      <c r="A767">
        <v>1698</v>
      </c>
      <c r="B767" t="s">
        <v>254</v>
      </c>
      <c r="C767" t="s">
        <v>2336</v>
      </c>
      <c r="E767">
        <v>2017</v>
      </c>
      <c r="F767" s="10">
        <v>43100</v>
      </c>
      <c r="G767" t="s">
        <v>489</v>
      </c>
      <c r="H767" t="s">
        <v>474</v>
      </c>
      <c r="I767" t="s">
        <v>543</v>
      </c>
      <c r="J767">
        <v>4639274000</v>
      </c>
      <c r="K767">
        <v>712915924.37790263</v>
      </c>
    </row>
    <row r="768" spans="1:11" x14ac:dyDescent="0.25">
      <c r="A768">
        <v>1698</v>
      </c>
      <c r="B768" t="s">
        <v>254</v>
      </c>
      <c r="C768" t="s">
        <v>2337</v>
      </c>
      <c r="E768">
        <v>2017</v>
      </c>
      <c r="F768" s="10">
        <v>43100</v>
      </c>
      <c r="G768" t="s">
        <v>489</v>
      </c>
      <c r="H768" t="s">
        <v>474</v>
      </c>
      <c r="I768" t="s">
        <v>543</v>
      </c>
      <c r="J768">
        <v>684155000</v>
      </c>
      <c r="K768">
        <v>105133905.48666969</v>
      </c>
    </row>
    <row r="769" spans="1:11" x14ac:dyDescent="0.25">
      <c r="A769">
        <v>1698</v>
      </c>
      <c r="B769" t="s">
        <v>254</v>
      </c>
      <c r="C769" t="s">
        <v>490</v>
      </c>
      <c r="E769">
        <v>2017</v>
      </c>
      <c r="F769" s="10">
        <v>43100</v>
      </c>
      <c r="G769" t="s">
        <v>489</v>
      </c>
      <c r="H769" t="s">
        <v>474</v>
      </c>
      <c r="I769" t="s">
        <v>543</v>
      </c>
      <c r="J769">
        <v>-496666000</v>
      </c>
      <c r="K769">
        <v>-76322523.846850917</v>
      </c>
    </row>
    <row r="770" spans="1:11" x14ac:dyDescent="0.25">
      <c r="A770">
        <v>1698</v>
      </c>
      <c r="B770" t="s">
        <v>254</v>
      </c>
      <c r="C770" t="s">
        <v>434</v>
      </c>
      <c r="E770">
        <v>2017</v>
      </c>
      <c r="F770" s="10">
        <v>43100</v>
      </c>
      <c r="G770" t="s">
        <v>489</v>
      </c>
      <c r="H770" t="s">
        <v>474</v>
      </c>
      <c r="I770" t="s">
        <v>543</v>
      </c>
      <c r="J770">
        <v>300359000</v>
      </c>
      <c r="K770">
        <v>46156082.639271244</v>
      </c>
    </row>
    <row r="771" spans="1:11" x14ac:dyDescent="0.25">
      <c r="A771">
        <v>1698</v>
      </c>
      <c r="B771" t="s">
        <v>254</v>
      </c>
      <c r="C771" t="s">
        <v>491</v>
      </c>
      <c r="E771">
        <v>2017</v>
      </c>
      <c r="F771" s="10">
        <v>43100</v>
      </c>
      <c r="G771" t="s">
        <v>489</v>
      </c>
      <c r="H771" t="s">
        <v>474</v>
      </c>
      <c r="I771" t="s">
        <v>543</v>
      </c>
      <c r="J771">
        <v>194373000</v>
      </c>
      <c r="K771">
        <v>29869243.974187788</v>
      </c>
    </row>
    <row r="772" spans="1:11" x14ac:dyDescent="0.25">
      <c r="A772">
        <v>1700</v>
      </c>
      <c r="B772" t="s">
        <v>84</v>
      </c>
      <c r="C772" t="s">
        <v>436</v>
      </c>
      <c r="E772">
        <v>2017</v>
      </c>
      <c r="F772" s="10">
        <v>43100</v>
      </c>
      <c r="G772" t="s">
        <v>489</v>
      </c>
      <c r="H772" t="s">
        <v>474</v>
      </c>
      <c r="I772" t="s">
        <v>543</v>
      </c>
      <c r="J772">
        <v>248000300</v>
      </c>
      <c r="K772">
        <v>38110136.008456752</v>
      </c>
    </row>
    <row r="773" spans="1:11" x14ac:dyDescent="0.25">
      <c r="A773">
        <v>1700</v>
      </c>
      <c r="B773" t="s">
        <v>84</v>
      </c>
      <c r="C773" t="s">
        <v>2336</v>
      </c>
      <c r="E773">
        <v>2017</v>
      </c>
      <c r="F773" s="10">
        <v>43100</v>
      </c>
      <c r="G773" t="s">
        <v>489</v>
      </c>
      <c r="H773" t="s">
        <v>474</v>
      </c>
      <c r="I773" t="s">
        <v>543</v>
      </c>
      <c r="J773">
        <v>910155212.52999997</v>
      </c>
      <c r="K773">
        <v>139863294.27151564</v>
      </c>
    </row>
    <row r="774" spans="1:11" x14ac:dyDescent="0.25">
      <c r="A774">
        <v>1700</v>
      </c>
      <c r="B774" t="s">
        <v>84</v>
      </c>
      <c r="C774" t="s">
        <v>2337</v>
      </c>
      <c r="E774">
        <v>2017</v>
      </c>
      <c r="F774" s="10">
        <v>43100</v>
      </c>
      <c r="G774" t="s">
        <v>489</v>
      </c>
      <c r="H774" t="s">
        <v>474</v>
      </c>
      <c r="I774" t="s">
        <v>543</v>
      </c>
      <c r="J774">
        <v>129922067.41</v>
      </c>
      <c r="K774">
        <v>19965087.378906339</v>
      </c>
    </row>
    <row r="775" spans="1:11" x14ac:dyDescent="0.25">
      <c r="A775">
        <v>1700</v>
      </c>
      <c r="B775" t="s">
        <v>84</v>
      </c>
      <c r="C775" t="s">
        <v>490</v>
      </c>
      <c r="E775">
        <v>2017</v>
      </c>
      <c r="F775" s="10">
        <v>43100</v>
      </c>
      <c r="G775" t="s">
        <v>489</v>
      </c>
      <c r="H775" t="s">
        <v>474</v>
      </c>
      <c r="I775" t="s">
        <v>543</v>
      </c>
      <c r="J775">
        <v>-48234200.439999998</v>
      </c>
      <c r="K775">
        <v>-7412135.9491402404</v>
      </c>
    </row>
    <row r="776" spans="1:11" x14ac:dyDescent="0.25">
      <c r="A776">
        <v>1700</v>
      </c>
      <c r="B776" t="s">
        <v>84</v>
      </c>
      <c r="C776" t="s">
        <v>434</v>
      </c>
      <c r="E776">
        <v>2017</v>
      </c>
      <c r="F776" s="10">
        <v>43100</v>
      </c>
      <c r="G776" t="s">
        <v>489</v>
      </c>
      <c r="H776" t="s">
        <v>474</v>
      </c>
      <c r="I776" t="s">
        <v>543</v>
      </c>
      <c r="J776">
        <v>9563943.7300000004</v>
      </c>
      <c r="K776">
        <v>1469688.5299232588</v>
      </c>
    </row>
    <row r="777" spans="1:11" x14ac:dyDescent="0.25">
      <c r="A777">
        <v>1700</v>
      </c>
      <c r="B777" t="s">
        <v>84</v>
      </c>
      <c r="C777" t="s">
        <v>491</v>
      </c>
      <c r="E777">
        <v>2017</v>
      </c>
      <c r="F777" s="10">
        <v>43100</v>
      </c>
      <c r="G777" t="s">
        <v>489</v>
      </c>
      <c r="H777" t="s">
        <v>474</v>
      </c>
      <c r="I777" t="s">
        <v>543</v>
      </c>
      <c r="J777">
        <v>70292834.540000007</v>
      </c>
      <c r="K777">
        <v>10801880.016836055</v>
      </c>
    </row>
    <row r="778" spans="1:11" x14ac:dyDescent="0.25">
      <c r="A778">
        <v>1723</v>
      </c>
      <c r="B778" t="s">
        <v>86</v>
      </c>
      <c r="C778" t="s">
        <v>436</v>
      </c>
      <c r="E778">
        <v>2017</v>
      </c>
      <c r="F778" s="10">
        <v>43100</v>
      </c>
      <c r="G778" t="s">
        <v>489</v>
      </c>
      <c r="H778" t="s">
        <v>474</v>
      </c>
      <c r="I778" t="s">
        <v>543</v>
      </c>
      <c r="J778">
        <v>627342000</v>
      </c>
      <c r="K778">
        <v>96403467.833777919</v>
      </c>
    </row>
    <row r="779" spans="1:11" x14ac:dyDescent="0.25">
      <c r="A779">
        <v>1723</v>
      </c>
      <c r="B779" t="s">
        <v>86</v>
      </c>
      <c r="C779" t="s">
        <v>2336</v>
      </c>
      <c r="E779">
        <v>2017</v>
      </c>
      <c r="F779" s="10">
        <v>43100</v>
      </c>
      <c r="G779" t="s">
        <v>489</v>
      </c>
      <c r="H779" t="s">
        <v>474</v>
      </c>
      <c r="I779" t="s">
        <v>543</v>
      </c>
      <c r="J779">
        <v>4119886000</v>
      </c>
      <c r="K779">
        <v>633101717.21299064</v>
      </c>
    </row>
    <row r="780" spans="1:11" x14ac:dyDescent="0.25">
      <c r="A780">
        <v>1723</v>
      </c>
      <c r="B780" t="s">
        <v>86</v>
      </c>
      <c r="C780" t="s">
        <v>2337</v>
      </c>
      <c r="E780">
        <v>2017</v>
      </c>
      <c r="F780" s="10">
        <v>43100</v>
      </c>
      <c r="G780" t="s">
        <v>489</v>
      </c>
      <c r="H780" t="s">
        <v>474</v>
      </c>
      <c r="I780" t="s">
        <v>543</v>
      </c>
      <c r="J780">
        <v>206880000</v>
      </c>
      <c r="K780">
        <v>31791191.12932336</v>
      </c>
    </row>
    <row r="781" spans="1:11" x14ac:dyDescent="0.25">
      <c r="A781">
        <v>1723</v>
      </c>
      <c r="B781" t="s">
        <v>86</v>
      </c>
      <c r="C781" t="s">
        <v>490</v>
      </c>
      <c r="E781">
        <v>2017</v>
      </c>
      <c r="F781" s="10">
        <v>43100</v>
      </c>
      <c r="G781" t="s">
        <v>489</v>
      </c>
      <c r="H781" t="s">
        <v>474</v>
      </c>
      <c r="I781" t="s">
        <v>543</v>
      </c>
      <c r="J781">
        <v>206625000</v>
      </c>
      <c r="K781">
        <v>31752005.351394236</v>
      </c>
    </row>
    <row r="782" spans="1:11" x14ac:dyDescent="0.25">
      <c r="A782">
        <v>1723</v>
      </c>
      <c r="B782" t="s">
        <v>86</v>
      </c>
      <c r="C782" t="s">
        <v>434</v>
      </c>
      <c r="E782">
        <v>2017</v>
      </c>
      <c r="F782" s="10">
        <v>43100</v>
      </c>
      <c r="G782" t="s">
        <v>489</v>
      </c>
      <c r="H782" t="s">
        <v>474</v>
      </c>
      <c r="I782" t="s">
        <v>543</v>
      </c>
      <c r="J782">
        <v>29454000</v>
      </c>
      <c r="K782">
        <v>4526187.8553900346</v>
      </c>
    </row>
    <row r="783" spans="1:11" x14ac:dyDescent="0.25">
      <c r="A783">
        <v>1723</v>
      </c>
      <c r="B783" t="s">
        <v>86</v>
      </c>
      <c r="C783" t="s">
        <v>491</v>
      </c>
      <c r="E783">
        <v>2017</v>
      </c>
      <c r="F783" s="10">
        <v>43100</v>
      </c>
      <c r="G783" t="s">
        <v>489</v>
      </c>
      <c r="H783" t="s">
        <v>474</v>
      </c>
      <c r="I783" t="s">
        <v>543</v>
      </c>
      <c r="J783">
        <v>184383000</v>
      </c>
      <c r="K783">
        <v>28334083.497670289</v>
      </c>
    </row>
    <row r="784" spans="1:11" x14ac:dyDescent="0.25">
      <c r="A784">
        <v>1793</v>
      </c>
      <c r="B784" t="s">
        <v>88</v>
      </c>
      <c r="C784" t="s">
        <v>2336</v>
      </c>
      <c r="E784">
        <v>2017</v>
      </c>
      <c r="F784" s="10">
        <v>43100</v>
      </c>
      <c r="G784" t="s">
        <v>489</v>
      </c>
      <c r="H784" t="s">
        <v>474</v>
      </c>
      <c r="I784" t="s">
        <v>543</v>
      </c>
      <c r="J784">
        <v>633117254.41999996</v>
      </c>
      <c r="K784">
        <v>97290949.548234075</v>
      </c>
    </row>
    <row r="785" spans="1:11" x14ac:dyDescent="0.25">
      <c r="A785">
        <v>1793</v>
      </c>
      <c r="B785" t="s">
        <v>88</v>
      </c>
      <c r="C785" t="s">
        <v>2337</v>
      </c>
      <c r="E785">
        <v>2017</v>
      </c>
      <c r="F785" s="10">
        <v>43100</v>
      </c>
      <c r="G785" t="s">
        <v>489</v>
      </c>
      <c r="H785" t="s">
        <v>474</v>
      </c>
      <c r="I785" t="s">
        <v>543</v>
      </c>
      <c r="J785">
        <v>-76167636.709999993</v>
      </c>
      <c r="K785">
        <v>-11704659.20589944</v>
      </c>
    </row>
    <row r="786" spans="1:11" x14ac:dyDescent="0.25">
      <c r="A786">
        <v>1793</v>
      </c>
      <c r="B786" t="s">
        <v>88</v>
      </c>
      <c r="C786" t="s">
        <v>490</v>
      </c>
      <c r="E786">
        <v>2017</v>
      </c>
      <c r="F786" s="10">
        <v>43100</v>
      </c>
      <c r="G786" t="s">
        <v>489</v>
      </c>
      <c r="H786" t="s">
        <v>474</v>
      </c>
      <c r="I786" t="s">
        <v>543</v>
      </c>
      <c r="J786">
        <v>-11313738.09</v>
      </c>
      <c r="K786">
        <v>-1738578.9346785373</v>
      </c>
    </row>
    <row r="787" spans="1:11" x14ac:dyDescent="0.25">
      <c r="A787">
        <v>1793</v>
      </c>
      <c r="B787" t="s">
        <v>88</v>
      </c>
      <c r="C787" t="s">
        <v>491</v>
      </c>
      <c r="E787">
        <v>2017</v>
      </c>
      <c r="F787" s="10">
        <v>43100</v>
      </c>
      <c r="G787" t="s">
        <v>489</v>
      </c>
      <c r="H787" t="s">
        <v>474</v>
      </c>
      <c r="I787" t="s">
        <v>543</v>
      </c>
      <c r="J787">
        <v>12803226.23</v>
      </c>
      <c r="K787">
        <v>1967468.1561769925</v>
      </c>
    </row>
    <row r="788" spans="1:11" x14ac:dyDescent="0.25">
      <c r="A788">
        <v>1882</v>
      </c>
      <c r="B788" t="s">
        <v>90</v>
      </c>
      <c r="C788" t="s">
        <v>2336</v>
      </c>
      <c r="E788">
        <v>2017</v>
      </c>
      <c r="F788" s="10">
        <v>43100</v>
      </c>
      <c r="G788" t="s">
        <v>489</v>
      </c>
      <c r="H788" t="s">
        <v>474</v>
      </c>
      <c r="I788" t="s">
        <v>543</v>
      </c>
      <c r="J788">
        <v>1250921369.1400001</v>
      </c>
      <c r="K788">
        <v>192228733.24673533</v>
      </c>
    </row>
    <row r="789" spans="1:11" x14ac:dyDescent="0.25">
      <c r="A789">
        <v>1882</v>
      </c>
      <c r="B789" t="s">
        <v>90</v>
      </c>
      <c r="C789" t="s">
        <v>2337</v>
      </c>
      <c r="E789">
        <v>2017</v>
      </c>
      <c r="F789" s="10">
        <v>43100</v>
      </c>
      <c r="G789" t="s">
        <v>489</v>
      </c>
      <c r="H789" t="s">
        <v>474</v>
      </c>
      <c r="I789" t="s">
        <v>543</v>
      </c>
      <c r="J789">
        <v>327948552.14999998</v>
      </c>
      <c r="K789">
        <v>50395761.320502311</v>
      </c>
    </row>
    <row r="790" spans="1:11" x14ac:dyDescent="0.25">
      <c r="A790">
        <v>1882</v>
      </c>
      <c r="B790" t="s">
        <v>90</v>
      </c>
      <c r="C790" t="s">
        <v>491</v>
      </c>
      <c r="E790">
        <v>2017</v>
      </c>
      <c r="F790" s="10">
        <v>43100</v>
      </c>
      <c r="G790" t="s">
        <v>489</v>
      </c>
      <c r="H790" t="s">
        <v>474</v>
      </c>
      <c r="I790" t="s">
        <v>543</v>
      </c>
      <c r="J790">
        <v>32503831.329999998</v>
      </c>
      <c r="K790">
        <v>4994854.5738946181</v>
      </c>
    </row>
    <row r="791" spans="1:11" x14ac:dyDescent="0.25">
      <c r="A791">
        <v>1883</v>
      </c>
      <c r="B791" t="s">
        <v>91</v>
      </c>
      <c r="C791" t="s">
        <v>436</v>
      </c>
      <c r="E791">
        <v>2017</v>
      </c>
      <c r="F791" s="10">
        <v>43100</v>
      </c>
      <c r="G791" t="s">
        <v>489</v>
      </c>
      <c r="H791" t="s">
        <v>474</v>
      </c>
      <c r="I791" t="s">
        <v>543</v>
      </c>
      <c r="J791">
        <v>1664973000</v>
      </c>
      <c r="K791">
        <v>255855930.33721435</v>
      </c>
    </row>
    <row r="792" spans="1:11" x14ac:dyDescent="0.25">
      <c r="A792">
        <v>1883</v>
      </c>
      <c r="B792" t="s">
        <v>91</v>
      </c>
      <c r="C792" t="s">
        <v>2336</v>
      </c>
      <c r="E792">
        <v>2017</v>
      </c>
      <c r="F792" s="10">
        <v>43100</v>
      </c>
      <c r="G792" t="s">
        <v>489</v>
      </c>
      <c r="H792" t="s">
        <v>474</v>
      </c>
      <c r="I792" t="s">
        <v>543</v>
      </c>
      <c r="J792">
        <v>5142242000</v>
      </c>
      <c r="K792">
        <v>790206874.7836138</v>
      </c>
    </row>
    <row r="793" spans="1:11" x14ac:dyDescent="0.25">
      <c r="A793">
        <v>1883</v>
      </c>
      <c r="B793" t="s">
        <v>91</v>
      </c>
      <c r="C793" t="s">
        <v>2337</v>
      </c>
      <c r="E793">
        <v>2017</v>
      </c>
      <c r="F793" s="10">
        <v>43100</v>
      </c>
      <c r="G793" t="s">
        <v>489</v>
      </c>
      <c r="H793" t="s">
        <v>474</v>
      </c>
      <c r="I793" t="s">
        <v>543</v>
      </c>
      <c r="J793">
        <v>544000000</v>
      </c>
      <c r="K793">
        <v>83596326.248800799</v>
      </c>
    </row>
    <row r="794" spans="1:11" x14ac:dyDescent="0.25">
      <c r="A794">
        <v>1883</v>
      </c>
      <c r="B794" t="s">
        <v>91</v>
      </c>
      <c r="C794" t="s">
        <v>490</v>
      </c>
      <c r="E794">
        <v>2017</v>
      </c>
      <c r="F794" s="10">
        <v>43100</v>
      </c>
      <c r="G794" t="s">
        <v>489</v>
      </c>
      <c r="H794" t="s">
        <v>474</v>
      </c>
      <c r="I794" t="s">
        <v>543</v>
      </c>
      <c r="J794">
        <v>521481000</v>
      </c>
      <c r="K794">
        <v>80135837.883365601</v>
      </c>
    </row>
    <row r="795" spans="1:11" x14ac:dyDescent="0.25">
      <c r="A795">
        <v>1883</v>
      </c>
      <c r="B795" t="s">
        <v>91</v>
      </c>
      <c r="C795" t="s">
        <v>434</v>
      </c>
      <c r="E795">
        <v>2017</v>
      </c>
      <c r="F795" s="10">
        <v>43100</v>
      </c>
      <c r="G795" t="s">
        <v>489</v>
      </c>
      <c r="H795" t="s">
        <v>474</v>
      </c>
      <c r="I795" t="s">
        <v>543</v>
      </c>
      <c r="J795">
        <v>441248000</v>
      </c>
      <c r="K795">
        <v>67806455.44968906</v>
      </c>
    </row>
    <row r="796" spans="1:11" x14ac:dyDescent="0.25">
      <c r="A796">
        <v>1883</v>
      </c>
      <c r="B796" t="s">
        <v>91</v>
      </c>
      <c r="C796" t="s">
        <v>491</v>
      </c>
      <c r="E796">
        <v>2017</v>
      </c>
      <c r="F796" s="10">
        <v>43100</v>
      </c>
      <c r="G796" t="s">
        <v>489</v>
      </c>
      <c r="H796" t="s">
        <v>474</v>
      </c>
      <c r="I796" t="s">
        <v>543</v>
      </c>
      <c r="J796">
        <v>158244000</v>
      </c>
      <c r="K796">
        <v>24317310.755358882</v>
      </c>
    </row>
    <row r="797" spans="1:11" x14ac:dyDescent="0.25">
      <c r="A797">
        <v>1885</v>
      </c>
      <c r="B797" t="s">
        <v>92</v>
      </c>
      <c r="C797" t="s">
        <v>2336</v>
      </c>
      <c r="E797">
        <v>2017</v>
      </c>
      <c r="F797" s="10">
        <v>43100</v>
      </c>
      <c r="G797" t="s">
        <v>489</v>
      </c>
      <c r="H797" t="s">
        <v>474</v>
      </c>
      <c r="I797" t="s">
        <v>543</v>
      </c>
      <c r="J797">
        <v>1613998895.96</v>
      </c>
      <c r="K797">
        <v>248022754.17624348</v>
      </c>
    </row>
    <row r="798" spans="1:11" x14ac:dyDescent="0.25">
      <c r="A798">
        <v>1885</v>
      </c>
      <c r="B798" t="s">
        <v>92</v>
      </c>
      <c r="C798" t="s">
        <v>2337</v>
      </c>
      <c r="E798">
        <v>2017</v>
      </c>
      <c r="F798" s="10">
        <v>43100</v>
      </c>
      <c r="G798" t="s">
        <v>489</v>
      </c>
      <c r="H798" t="s">
        <v>474</v>
      </c>
      <c r="I798" t="s">
        <v>543</v>
      </c>
      <c r="J798">
        <v>1066931157.38</v>
      </c>
      <c r="K798">
        <v>163955009.40689173</v>
      </c>
    </row>
    <row r="799" spans="1:11" x14ac:dyDescent="0.25">
      <c r="A799">
        <v>8680</v>
      </c>
      <c r="B799" t="s">
        <v>68</v>
      </c>
      <c r="C799" t="s">
        <v>2336</v>
      </c>
      <c r="E799">
        <v>2017</v>
      </c>
      <c r="F799" s="10">
        <v>43100</v>
      </c>
      <c r="G799" t="s">
        <v>489</v>
      </c>
      <c r="H799" t="s">
        <v>474</v>
      </c>
      <c r="I799" t="s">
        <v>543</v>
      </c>
      <c r="J799">
        <v>106800000000</v>
      </c>
      <c r="K799">
        <v>16411925815.021921</v>
      </c>
    </row>
    <row r="800" spans="1:11" x14ac:dyDescent="0.25">
      <c r="A800">
        <v>8680</v>
      </c>
      <c r="B800" t="s">
        <v>68</v>
      </c>
      <c r="C800" t="s">
        <v>2337</v>
      </c>
      <c r="E800">
        <v>2017</v>
      </c>
      <c r="F800" s="10">
        <v>43100</v>
      </c>
      <c r="G800" t="s">
        <v>489</v>
      </c>
      <c r="H800" t="s">
        <v>474</v>
      </c>
      <c r="I800" t="s">
        <v>543</v>
      </c>
      <c r="J800">
        <v>5847000000</v>
      </c>
      <c r="K800">
        <v>898506837.45723939</v>
      </c>
    </row>
    <row r="801" spans="1:11" x14ac:dyDescent="0.25">
      <c r="A801">
        <v>8876</v>
      </c>
      <c r="B801" t="s">
        <v>89</v>
      </c>
      <c r="C801" t="s">
        <v>436</v>
      </c>
      <c r="E801">
        <v>2017</v>
      </c>
      <c r="F801" s="10">
        <v>43100</v>
      </c>
      <c r="G801" t="s">
        <v>489</v>
      </c>
      <c r="H801" t="s">
        <v>474</v>
      </c>
      <c r="I801" t="s">
        <v>543</v>
      </c>
      <c r="J801">
        <v>1972972801.8400002</v>
      </c>
      <c r="K801">
        <v>303186172.83571184</v>
      </c>
    </row>
    <row r="802" spans="1:11" x14ac:dyDescent="0.25">
      <c r="A802">
        <v>8876</v>
      </c>
      <c r="B802" t="s">
        <v>89</v>
      </c>
      <c r="C802" t="s">
        <v>2336</v>
      </c>
      <c r="E802">
        <v>2017</v>
      </c>
      <c r="F802" s="10">
        <v>43100</v>
      </c>
      <c r="G802" t="s">
        <v>489</v>
      </c>
      <c r="H802" t="s">
        <v>474</v>
      </c>
      <c r="I802" t="s">
        <v>543</v>
      </c>
      <c r="J802">
        <v>9358384719.8500004</v>
      </c>
      <c r="K802">
        <v>1438100334.9308324</v>
      </c>
    </row>
    <row r="803" spans="1:11" x14ac:dyDescent="0.25">
      <c r="A803">
        <v>8876</v>
      </c>
      <c r="B803" t="s">
        <v>89</v>
      </c>
      <c r="C803" t="s">
        <v>2337</v>
      </c>
      <c r="E803">
        <v>2017</v>
      </c>
      <c r="F803" s="10">
        <v>43100</v>
      </c>
      <c r="G803" t="s">
        <v>489</v>
      </c>
      <c r="H803" t="s">
        <v>474</v>
      </c>
      <c r="I803" t="s">
        <v>543</v>
      </c>
      <c r="J803">
        <v>1268620431.6800001</v>
      </c>
      <c r="K803">
        <v>194948543.18495548</v>
      </c>
    </row>
    <row r="804" spans="1:11" x14ac:dyDescent="0.25">
      <c r="A804">
        <v>8876</v>
      </c>
      <c r="B804" t="s">
        <v>89</v>
      </c>
      <c r="C804" t="s">
        <v>490</v>
      </c>
      <c r="E804">
        <v>2017</v>
      </c>
      <c r="F804" s="10">
        <v>43100</v>
      </c>
      <c r="G804" t="s">
        <v>489</v>
      </c>
      <c r="H804" t="s">
        <v>474</v>
      </c>
      <c r="I804" t="s">
        <v>543</v>
      </c>
      <c r="J804">
        <v>428372288.58000004</v>
      </c>
      <c r="K804">
        <v>65827848.514851332</v>
      </c>
    </row>
    <row r="805" spans="1:11" x14ac:dyDescent="0.25">
      <c r="A805">
        <v>8876</v>
      </c>
      <c r="B805" t="s">
        <v>89</v>
      </c>
      <c r="C805" t="s">
        <v>434</v>
      </c>
      <c r="E805">
        <v>2017</v>
      </c>
      <c r="F805" s="10">
        <v>43100</v>
      </c>
      <c r="G805" t="s">
        <v>489</v>
      </c>
      <c r="H805" t="s">
        <v>474</v>
      </c>
      <c r="I805" t="s">
        <v>543</v>
      </c>
      <c r="J805">
        <v>37068341.229999997</v>
      </c>
      <c r="K805">
        <v>5696281.5201561647</v>
      </c>
    </row>
    <row r="806" spans="1:11" x14ac:dyDescent="0.25">
      <c r="A806">
        <v>8876</v>
      </c>
      <c r="B806" t="s">
        <v>89</v>
      </c>
      <c r="C806" t="s">
        <v>491</v>
      </c>
      <c r="E806">
        <v>2017</v>
      </c>
      <c r="F806" s="10">
        <v>43100</v>
      </c>
      <c r="G806" t="s">
        <v>489</v>
      </c>
      <c r="H806" t="s">
        <v>474</v>
      </c>
      <c r="I806" t="s">
        <v>543</v>
      </c>
      <c r="J806">
        <v>238911740.34999999</v>
      </c>
      <c r="K806">
        <v>36713499.615748867</v>
      </c>
    </row>
    <row r="807" spans="1:11" x14ac:dyDescent="0.25">
      <c r="A807">
        <v>10113</v>
      </c>
      <c r="B807" t="s">
        <v>65</v>
      </c>
      <c r="C807" t="s">
        <v>436</v>
      </c>
      <c r="E807">
        <v>2017</v>
      </c>
      <c r="F807" s="10">
        <v>43100</v>
      </c>
      <c r="G807" t="s">
        <v>489</v>
      </c>
      <c r="H807" t="s">
        <v>474</v>
      </c>
      <c r="I807" t="s">
        <v>543</v>
      </c>
      <c r="J807">
        <v>2717219000</v>
      </c>
      <c r="K807">
        <v>417554275.76000047</v>
      </c>
    </row>
    <row r="808" spans="1:11" x14ac:dyDescent="0.25">
      <c r="A808">
        <v>10113</v>
      </c>
      <c r="B808" t="s">
        <v>65</v>
      </c>
      <c r="C808" t="s">
        <v>2336</v>
      </c>
      <c r="E808">
        <v>2017</v>
      </c>
      <c r="F808" s="10">
        <v>43100</v>
      </c>
      <c r="G808" t="s">
        <v>489</v>
      </c>
      <c r="H808" t="s">
        <v>474</v>
      </c>
      <c r="I808" t="s">
        <v>543</v>
      </c>
      <c r="J808">
        <v>939987374.88999999</v>
      </c>
      <c r="K808">
        <v>144447594.2298865</v>
      </c>
    </row>
    <row r="809" spans="1:11" x14ac:dyDescent="0.25">
      <c r="A809">
        <v>10113</v>
      </c>
      <c r="B809" t="s">
        <v>65</v>
      </c>
      <c r="C809" t="s">
        <v>2337</v>
      </c>
      <c r="E809">
        <v>2017</v>
      </c>
      <c r="F809" s="10">
        <v>43100</v>
      </c>
      <c r="G809" t="s">
        <v>489</v>
      </c>
      <c r="H809" t="s">
        <v>474</v>
      </c>
      <c r="I809" t="s">
        <v>543</v>
      </c>
      <c r="J809">
        <v>70600898.590000004</v>
      </c>
      <c r="K809">
        <v>10849220.13233114</v>
      </c>
    </row>
    <row r="810" spans="1:11" x14ac:dyDescent="0.25">
      <c r="A810">
        <v>10113</v>
      </c>
      <c r="B810" t="s">
        <v>65</v>
      </c>
      <c r="C810" t="s">
        <v>490</v>
      </c>
      <c r="E810">
        <v>2017</v>
      </c>
      <c r="F810" s="10">
        <v>43100</v>
      </c>
      <c r="G810" t="s">
        <v>489</v>
      </c>
      <c r="H810" t="s">
        <v>474</v>
      </c>
      <c r="I810" t="s">
        <v>543</v>
      </c>
      <c r="J810">
        <v>83018527.289999992</v>
      </c>
      <c r="K810">
        <v>12757433.625054801</v>
      </c>
    </row>
    <row r="811" spans="1:11" x14ac:dyDescent="0.25">
      <c r="A811">
        <v>10113</v>
      </c>
      <c r="B811" t="s">
        <v>65</v>
      </c>
      <c r="C811" t="s">
        <v>434</v>
      </c>
      <c r="E811">
        <v>2017</v>
      </c>
      <c r="F811" s="10">
        <v>43100</v>
      </c>
      <c r="G811" t="s">
        <v>489</v>
      </c>
      <c r="H811" t="s">
        <v>474</v>
      </c>
      <c r="I811" t="s">
        <v>543</v>
      </c>
      <c r="J811">
        <v>11687028.710000001</v>
      </c>
      <c r="K811">
        <v>1795942.3987504807</v>
      </c>
    </row>
    <row r="812" spans="1:11" x14ac:dyDescent="0.25">
      <c r="A812">
        <v>10113</v>
      </c>
      <c r="B812" t="s">
        <v>65</v>
      </c>
      <c r="C812" t="s">
        <v>491</v>
      </c>
      <c r="E812">
        <v>2017</v>
      </c>
      <c r="F812" s="10">
        <v>43100</v>
      </c>
      <c r="G812" t="s">
        <v>489</v>
      </c>
      <c r="H812" t="s">
        <v>474</v>
      </c>
      <c r="I812" t="s">
        <v>543</v>
      </c>
      <c r="J812">
        <v>10645189.380000001</v>
      </c>
      <c r="K812">
        <v>1635843.2433653483</v>
      </c>
    </row>
    <row r="813" spans="1:11" x14ac:dyDescent="0.25">
      <c r="A813">
        <v>13357</v>
      </c>
      <c r="B813" t="s">
        <v>70</v>
      </c>
      <c r="C813" t="s">
        <v>2336</v>
      </c>
      <c r="E813">
        <v>2017</v>
      </c>
      <c r="F813" s="10">
        <v>43100</v>
      </c>
      <c r="G813" t="s">
        <v>489</v>
      </c>
      <c r="H813" t="s">
        <v>474</v>
      </c>
      <c r="I813" t="s">
        <v>543</v>
      </c>
      <c r="J813">
        <v>529293695.62</v>
      </c>
      <c r="K813">
        <v>81336412.61118196</v>
      </c>
    </row>
    <row r="814" spans="1:11" x14ac:dyDescent="0.25">
      <c r="A814">
        <v>13357</v>
      </c>
      <c r="B814" t="s">
        <v>70</v>
      </c>
      <c r="C814" t="s">
        <v>2337</v>
      </c>
      <c r="E814">
        <v>2017</v>
      </c>
      <c r="F814" s="10">
        <v>43100</v>
      </c>
      <c r="G814" t="s">
        <v>489</v>
      </c>
      <c r="H814" t="s">
        <v>474</v>
      </c>
      <c r="I814" t="s">
        <v>543</v>
      </c>
      <c r="J814">
        <v>62935888.450000003</v>
      </c>
      <c r="K814">
        <v>9671340.1904859077</v>
      </c>
    </row>
    <row r="815" spans="1:11" x14ac:dyDescent="0.25">
      <c r="A815">
        <v>1703</v>
      </c>
      <c r="B815" t="s">
        <v>125</v>
      </c>
      <c r="C815" t="s">
        <v>436</v>
      </c>
      <c r="E815">
        <v>2014</v>
      </c>
      <c r="F815" s="10">
        <v>41912</v>
      </c>
      <c r="G815" t="s">
        <v>489</v>
      </c>
      <c r="H815" t="s">
        <v>474</v>
      </c>
      <c r="I815" t="s">
        <v>545</v>
      </c>
      <c r="J815">
        <v>9323000000</v>
      </c>
      <c r="K815">
        <v>11731131475.998556</v>
      </c>
    </row>
    <row r="816" spans="1:11" x14ac:dyDescent="0.25">
      <c r="A816">
        <v>1703</v>
      </c>
      <c r="B816" t="s">
        <v>125</v>
      </c>
      <c r="C816" t="s">
        <v>2336</v>
      </c>
      <c r="E816">
        <v>2014</v>
      </c>
      <c r="F816" s="10">
        <v>41912</v>
      </c>
      <c r="G816" t="s">
        <v>489</v>
      </c>
      <c r="H816" t="s">
        <v>474</v>
      </c>
      <c r="I816" t="s">
        <v>545</v>
      </c>
      <c r="J816">
        <v>71227000000</v>
      </c>
      <c r="K816">
        <v>89624938500.584488</v>
      </c>
    </row>
    <row r="817" spans="1:11" x14ac:dyDescent="0.25">
      <c r="A817">
        <v>1703</v>
      </c>
      <c r="B817" t="s">
        <v>125</v>
      </c>
      <c r="C817" t="s">
        <v>2337</v>
      </c>
      <c r="E817">
        <v>2014</v>
      </c>
      <c r="F817" s="10">
        <v>41912</v>
      </c>
      <c r="G817" t="s">
        <v>489</v>
      </c>
      <c r="H817" t="s">
        <v>474</v>
      </c>
      <c r="I817" t="s">
        <v>545</v>
      </c>
      <c r="J817">
        <v>5292000000</v>
      </c>
      <c r="K817">
        <v>6658923926.9531651</v>
      </c>
    </row>
    <row r="818" spans="1:11" x14ac:dyDescent="0.25">
      <c r="A818">
        <v>3557</v>
      </c>
      <c r="B818" t="s">
        <v>122</v>
      </c>
      <c r="C818" t="s">
        <v>436</v>
      </c>
      <c r="E818">
        <v>2014</v>
      </c>
      <c r="F818" s="10">
        <v>41912</v>
      </c>
      <c r="G818" t="s">
        <v>489</v>
      </c>
      <c r="H818" t="s">
        <v>474</v>
      </c>
      <c r="I818" t="s">
        <v>545</v>
      </c>
      <c r="J818">
        <v>289196000</v>
      </c>
      <c r="K818">
        <v>363895344.66726142</v>
      </c>
    </row>
    <row r="819" spans="1:11" x14ac:dyDescent="0.25">
      <c r="A819">
        <v>3557</v>
      </c>
      <c r="B819" t="s">
        <v>122</v>
      </c>
      <c r="C819" t="s">
        <v>2336</v>
      </c>
      <c r="E819">
        <v>2014</v>
      </c>
      <c r="F819" s="10">
        <v>41912</v>
      </c>
      <c r="G819" t="s">
        <v>489</v>
      </c>
      <c r="H819" t="s">
        <v>474</v>
      </c>
      <c r="I819" t="s">
        <v>545</v>
      </c>
      <c r="J819">
        <v>3716629000</v>
      </c>
      <c r="K819">
        <v>4676634500.3227539</v>
      </c>
    </row>
    <row r="820" spans="1:11" x14ac:dyDescent="0.25">
      <c r="A820">
        <v>3557</v>
      </c>
      <c r="B820" t="s">
        <v>122</v>
      </c>
      <c r="C820" t="s">
        <v>2337</v>
      </c>
      <c r="E820">
        <v>2014</v>
      </c>
      <c r="F820" s="10">
        <v>41912</v>
      </c>
      <c r="G820" t="s">
        <v>489</v>
      </c>
      <c r="H820" t="s">
        <v>474</v>
      </c>
      <c r="I820" t="s">
        <v>545</v>
      </c>
      <c r="J820">
        <v>101396000</v>
      </c>
      <c r="K820">
        <v>127586593.06450173</v>
      </c>
    </row>
    <row r="821" spans="1:11" x14ac:dyDescent="0.25">
      <c r="A821">
        <v>1012</v>
      </c>
      <c r="B821" t="s">
        <v>280</v>
      </c>
      <c r="C821" t="s">
        <v>2336</v>
      </c>
      <c r="E821">
        <v>2014</v>
      </c>
      <c r="F821" s="10">
        <v>42004</v>
      </c>
      <c r="G821" t="s">
        <v>489</v>
      </c>
      <c r="H821" t="s">
        <v>474</v>
      </c>
      <c r="I821" t="s">
        <v>545</v>
      </c>
      <c r="J821">
        <v>33100000</v>
      </c>
      <c r="K821">
        <v>40186728.666735463</v>
      </c>
    </row>
    <row r="822" spans="1:11" x14ac:dyDescent="0.25">
      <c r="A822">
        <v>1363</v>
      </c>
      <c r="B822" t="s">
        <v>118</v>
      </c>
      <c r="C822" t="s">
        <v>2336</v>
      </c>
      <c r="E822">
        <v>2014</v>
      </c>
      <c r="F822" s="10">
        <v>42004</v>
      </c>
      <c r="G822" t="s">
        <v>489</v>
      </c>
      <c r="H822" t="s">
        <v>474</v>
      </c>
      <c r="I822" t="s">
        <v>545</v>
      </c>
      <c r="J822">
        <v>172391594.87</v>
      </c>
      <c r="K822">
        <v>209300732.55185726</v>
      </c>
    </row>
    <row r="823" spans="1:11" x14ac:dyDescent="0.25">
      <c r="A823">
        <v>1363</v>
      </c>
      <c r="B823" t="s">
        <v>118</v>
      </c>
      <c r="C823" t="s">
        <v>2337</v>
      </c>
      <c r="E823">
        <v>2014</v>
      </c>
      <c r="F823" s="10">
        <v>42004</v>
      </c>
      <c r="G823" t="s">
        <v>489</v>
      </c>
      <c r="H823" t="s">
        <v>474</v>
      </c>
      <c r="I823" t="s">
        <v>545</v>
      </c>
      <c r="J823">
        <v>6083390.8099999996</v>
      </c>
      <c r="K823">
        <v>7385848.213147494</v>
      </c>
    </row>
    <row r="824" spans="1:11" x14ac:dyDescent="0.25">
      <c r="A824">
        <v>1908</v>
      </c>
      <c r="B824" t="s">
        <v>117</v>
      </c>
      <c r="C824" t="s">
        <v>436</v>
      </c>
      <c r="E824">
        <v>2014</v>
      </c>
      <c r="F824" s="10">
        <v>42004</v>
      </c>
      <c r="G824" t="s">
        <v>489</v>
      </c>
      <c r="H824" t="s">
        <v>474</v>
      </c>
      <c r="I824" t="s">
        <v>545</v>
      </c>
      <c r="J824">
        <v>96700000</v>
      </c>
      <c r="K824">
        <v>117403524.53393714</v>
      </c>
    </row>
    <row r="825" spans="1:11" x14ac:dyDescent="0.25">
      <c r="A825">
        <v>1908</v>
      </c>
      <c r="B825" t="s">
        <v>117</v>
      </c>
      <c r="C825" t="s">
        <v>2336</v>
      </c>
      <c r="E825">
        <v>2014</v>
      </c>
      <c r="F825" s="10">
        <v>42004</v>
      </c>
      <c r="G825" t="s">
        <v>489</v>
      </c>
      <c r="H825" t="s">
        <v>474</v>
      </c>
      <c r="I825" t="s">
        <v>545</v>
      </c>
      <c r="J825">
        <v>902000000</v>
      </c>
      <c r="K825">
        <v>1095118708.6826401</v>
      </c>
    </row>
    <row r="826" spans="1:11" x14ac:dyDescent="0.25">
      <c r="A826">
        <v>1908</v>
      </c>
      <c r="B826" t="s">
        <v>117</v>
      </c>
      <c r="C826" t="s">
        <v>2337</v>
      </c>
      <c r="E826">
        <v>2014</v>
      </c>
      <c r="F826" s="10">
        <v>42004</v>
      </c>
      <c r="G826" t="s">
        <v>489</v>
      </c>
      <c r="H826" t="s">
        <v>474</v>
      </c>
      <c r="I826" t="s">
        <v>545</v>
      </c>
      <c r="J826">
        <v>93000000</v>
      </c>
      <c r="K826">
        <v>112911352.4473232</v>
      </c>
    </row>
    <row r="827" spans="1:11" x14ac:dyDescent="0.25">
      <c r="A827">
        <v>3393</v>
      </c>
      <c r="B827" t="s">
        <v>121</v>
      </c>
      <c r="C827" t="s">
        <v>436</v>
      </c>
      <c r="E827">
        <v>2014</v>
      </c>
      <c r="F827" s="10">
        <v>42004</v>
      </c>
      <c r="G827" t="s">
        <v>489</v>
      </c>
      <c r="H827" t="s">
        <v>474</v>
      </c>
      <c r="I827" t="s">
        <v>545</v>
      </c>
      <c r="J827">
        <v>123253000</v>
      </c>
      <c r="K827">
        <v>149641536.80849385</v>
      </c>
    </row>
    <row r="828" spans="1:11" x14ac:dyDescent="0.25">
      <c r="A828">
        <v>3393</v>
      </c>
      <c r="B828" t="s">
        <v>121</v>
      </c>
      <c r="C828" t="s">
        <v>2336</v>
      </c>
      <c r="E828">
        <v>2014</v>
      </c>
      <c r="F828" s="10">
        <v>42004</v>
      </c>
      <c r="G828" t="s">
        <v>489</v>
      </c>
      <c r="H828" t="s">
        <v>474</v>
      </c>
      <c r="I828" t="s">
        <v>545</v>
      </c>
      <c r="J828">
        <v>2036746000</v>
      </c>
      <c r="K828">
        <v>2472814467.2223201</v>
      </c>
    </row>
    <row r="829" spans="1:11" x14ac:dyDescent="0.25">
      <c r="A829">
        <v>3393</v>
      </c>
      <c r="B829" t="s">
        <v>121</v>
      </c>
      <c r="C829" t="s">
        <v>2337</v>
      </c>
      <c r="E829">
        <v>2014</v>
      </c>
      <c r="F829" s="10">
        <v>42004</v>
      </c>
      <c r="G829" t="s">
        <v>489</v>
      </c>
      <c r="H829" t="s">
        <v>474</v>
      </c>
      <c r="I829" t="s">
        <v>545</v>
      </c>
      <c r="J829">
        <v>96621000</v>
      </c>
      <c r="K829">
        <v>117307610.58938512</v>
      </c>
    </row>
    <row r="830" spans="1:11" x14ac:dyDescent="0.25">
      <c r="A830">
        <v>8077</v>
      </c>
      <c r="B830" t="s">
        <v>119</v>
      </c>
      <c r="C830" t="s">
        <v>436</v>
      </c>
      <c r="E830">
        <v>2014</v>
      </c>
      <c r="F830" s="10">
        <v>42004</v>
      </c>
      <c r="G830" t="s">
        <v>489</v>
      </c>
      <c r="H830" t="s">
        <v>474</v>
      </c>
      <c r="I830" t="s">
        <v>545</v>
      </c>
      <c r="J830">
        <v>154499000</v>
      </c>
      <c r="K830">
        <v>187577323.02966654</v>
      </c>
    </row>
    <row r="831" spans="1:11" x14ac:dyDescent="0.25">
      <c r="A831">
        <v>8077</v>
      </c>
      <c r="B831" t="s">
        <v>119</v>
      </c>
      <c r="C831" t="s">
        <v>2336</v>
      </c>
      <c r="E831">
        <v>2014</v>
      </c>
      <c r="F831" s="10">
        <v>42004</v>
      </c>
      <c r="G831" t="s">
        <v>489</v>
      </c>
      <c r="H831" t="s">
        <v>474</v>
      </c>
      <c r="I831" t="s">
        <v>545</v>
      </c>
      <c r="J831">
        <v>2181739000</v>
      </c>
      <c r="K831">
        <v>2648850550.2910805</v>
      </c>
    </row>
    <row r="832" spans="1:11" x14ac:dyDescent="0.25">
      <c r="A832">
        <v>8077</v>
      </c>
      <c r="B832" t="s">
        <v>119</v>
      </c>
      <c r="C832" t="s">
        <v>2337</v>
      </c>
      <c r="E832">
        <v>2014</v>
      </c>
      <c r="F832" s="10">
        <v>42004</v>
      </c>
      <c r="G832" t="s">
        <v>489</v>
      </c>
      <c r="H832" t="s">
        <v>474</v>
      </c>
      <c r="I832" t="s">
        <v>545</v>
      </c>
      <c r="J832">
        <v>46309000</v>
      </c>
      <c r="K832">
        <v>56223783.015947208</v>
      </c>
    </row>
    <row r="833" spans="1:11" x14ac:dyDescent="0.25">
      <c r="A833">
        <v>8086</v>
      </c>
      <c r="B833" t="s">
        <v>127</v>
      </c>
      <c r="C833" t="s">
        <v>2336</v>
      </c>
      <c r="E833">
        <v>2014</v>
      </c>
      <c r="F833" s="10">
        <v>42004</v>
      </c>
      <c r="G833" t="s">
        <v>489</v>
      </c>
      <c r="H833" t="s">
        <v>474</v>
      </c>
      <c r="I833" t="s">
        <v>545</v>
      </c>
      <c r="J833">
        <v>1234700000</v>
      </c>
      <c r="K833">
        <v>1499049966.3087094</v>
      </c>
    </row>
    <row r="834" spans="1:11" x14ac:dyDescent="0.25">
      <c r="A834">
        <v>8086</v>
      </c>
      <c r="B834" t="s">
        <v>127</v>
      </c>
      <c r="C834" t="s">
        <v>2337</v>
      </c>
      <c r="E834">
        <v>2014</v>
      </c>
      <c r="F834" s="10">
        <v>42004</v>
      </c>
      <c r="G834" t="s">
        <v>489</v>
      </c>
      <c r="H834" t="s">
        <v>474</v>
      </c>
      <c r="I834" t="s">
        <v>545</v>
      </c>
      <c r="J834">
        <v>69800000</v>
      </c>
      <c r="K834">
        <v>84744219.363689885</v>
      </c>
    </row>
    <row r="835" spans="1:11" x14ac:dyDescent="0.25">
      <c r="A835">
        <v>8104</v>
      </c>
      <c r="B835" t="s">
        <v>120</v>
      </c>
      <c r="C835" t="s">
        <v>436</v>
      </c>
      <c r="E835">
        <v>2014</v>
      </c>
      <c r="F835" s="10">
        <v>42004</v>
      </c>
      <c r="G835" t="s">
        <v>489</v>
      </c>
      <c r="H835" t="s">
        <v>474</v>
      </c>
      <c r="I835" t="s">
        <v>545</v>
      </c>
      <c r="J835">
        <v>894000000</v>
      </c>
      <c r="K835">
        <v>1085405904.1710424</v>
      </c>
    </row>
    <row r="836" spans="1:11" x14ac:dyDescent="0.25">
      <c r="A836">
        <v>8104</v>
      </c>
      <c r="B836" t="s">
        <v>120</v>
      </c>
      <c r="C836" t="s">
        <v>2336</v>
      </c>
      <c r="E836">
        <v>2014</v>
      </c>
      <c r="F836" s="10">
        <v>42004</v>
      </c>
      <c r="G836" t="s">
        <v>489</v>
      </c>
      <c r="H836" t="s">
        <v>474</v>
      </c>
      <c r="I836" t="s">
        <v>545</v>
      </c>
      <c r="J836">
        <v>8006000000</v>
      </c>
      <c r="K836">
        <v>9720089114.9813938</v>
      </c>
    </row>
    <row r="837" spans="1:11" x14ac:dyDescent="0.25">
      <c r="A837">
        <v>8104</v>
      </c>
      <c r="B837" t="s">
        <v>120</v>
      </c>
      <c r="C837" t="s">
        <v>2337</v>
      </c>
      <c r="E837">
        <v>2014</v>
      </c>
      <c r="F837" s="10">
        <v>42004</v>
      </c>
      <c r="G837" t="s">
        <v>489</v>
      </c>
      <c r="H837" t="s">
        <v>474</v>
      </c>
      <c r="I837" t="s">
        <v>545</v>
      </c>
      <c r="J837">
        <v>44000000</v>
      </c>
      <c r="K837">
        <v>53420424.813787326</v>
      </c>
    </row>
    <row r="838" spans="1:11" x14ac:dyDescent="0.25">
      <c r="A838">
        <v>1703</v>
      </c>
      <c r="B838" t="s">
        <v>125</v>
      </c>
      <c r="C838" t="s">
        <v>436</v>
      </c>
      <c r="E838">
        <v>2015</v>
      </c>
      <c r="F838" s="10">
        <v>42277</v>
      </c>
      <c r="G838" t="s">
        <v>489</v>
      </c>
      <c r="H838" t="s">
        <v>474</v>
      </c>
      <c r="I838" t="s">
        <v>545</v>
      </c>
      <c r="J838">
        <v>9166000000</v>
      </c>
      <c r="K838">
        <v>10268670360.669401</v>
      </c>
    </row>
    <row r="839" spans="1:11" x14ac:dyDescent="0.25">
      <c r="A839">
        <v>1703</v>
      </c>
      <c r="B839" t="s">
        <v>125</v>
      </c>
      <c r="C839" t="s">
        <v>2336</v>
      </c>
      <c r="E839">
        <v>2015</v>
      </c>
      <c r="F839" s="10">
        <v>42277</v>
      </c>
      <c r="G839" t="s">
        <v>489</v>
      </c>
      <c r="H839" t="s">
        <v>474</v>
      </c>
      <c r="I839" t="s">
        <v>545</v>
      </c>
      <c r="J839">
        <v>75636000000</v>
      </c>
      <c r="K839">
        <v>84735015426.531845</v>
      </c>
    </row>
    <row r="840" spans="1:11" x14ac:dyDescent="0.25">
      <c r="A840">
        <v>1703</v>
      </c>
      <c r="B840" t="s">
        <v>125</v>
      </c>
      <c r="C840" t="s">
        <v>2337</v>
      </c>
      <c r="E840">
        <v>2015</v>
      </c>
      <c r="F840" s="10">
        <v>42277</v>
      </c>
      <c r="G840" t="s">
        <v>489</v>
      </c>
      <c r="H840" t="s">
        <v>474</v>
      </c>
      <c r="I840" t="s">
        <v>545</v>
      </c>
      <c r="J840">
        <v>5349000000</v>
      </c>
      <c r="K840">
        <v>5992485027.189682</v>
      </c>
    </row>
    <row r="841" spans="1:11" x14ac:dyDescent="0.25">
      <c r="A841">
        <v>3557</v>
      </c>
      <c r="B841" t="s">
        <v>122</v>
      </c>
      <c r="C841" t="s">
        <v>436</v>
      </c>
      <c r="E841">
        <v>2015</v>
      </c>
      <c r="F841" s="10">
        <v>42277</v>
      </c>
      <c r="G841" t="s">
        <v>489</v>
      </c>
      <c r="H841" t="s">
        <v>474</v>
      </c>
      <c r="I841" t="s">
        <v>545</v>
      </c>
      <c r="J841">
        <v>312746000</v>
      </c>
      <c r="K841">
        <v>350369362.9301672</v>
      </c>
    </row>
    <row r="842" spans="1:11" x14ac:dyDescent="0.25">
      <c r="A842">
        <v>3557</v>
      </c>
      <c r="B842" t="s">
        <v>122</v>
      </c>
      <c r="C842" t="s">
        <v>2336</v>
      </c>
      <c r="E842">
        <v>2015</v>
      </c>
      <c r="F842" s="10">
        <v>42277</v>
      </c>
      <c r="G842" t="s">
        <v>489</v>
      </c>
      <c r="H842" t="s">
        <v>474</v>
      </c>
      <c r="I842" t="s">
        <v>545</v>
      </c>
      <c r="J842">
        <v>3421527000</v>
      </c>
      <c r="K842">
        <v>3833136907.3892751</v>
      </c>
    </row>
    <row r="843" spans="1:11" x14ac:dyDescent="0.25">
      <c r="A843">
        <v>3557</v>
      </c>
      <c r="B843" t="s">
        <v>122</v>
      </c>
      <c r="C843" t="s">
        <v>2337</v>
      </c>
      <c r="E843">
        <v>2015</v>
      </c>
      <c r="F843" s="10">
        <v>42277</v>
      </c>
      <c r="G843" t="s">
        <v>489</v>
      </c>
      <c r="H843" t="s">
        <v>474</v>
      </c>
      <c r="I843" t="s">
        <v>545</v>
      </c>
      <c r="J843">
        <v>85232000</v>
      </c>
      <c r="K843">
        <v>95485414.813503653</v>
      </c>
    </row>
    <row r="844" spans="1:11" x14ac:dyDescent="0.25">
      <c r="A844">
        <v>1363</v>
      </c>
      <c r="B844" t="s">
        <v>118</v>
      </c>
      <c r="C844" t="s">
        <v>2336</v>
      </c>
      <c r="E844">
        <v>2015</v>
      </c>
      <c r="F844" s="10">
        <v>42369</v>
      </c>
      <c r="G844" t="s">
        <v>489</v>
      </c>
      <c r="H844" t="s">
        <v>474</v>
      </c>
      <c r="I844" t="s">
        <v>545</v>
      </c>
      <c r="J844">
        <v>172672752.56</v>
      </c>
      <c r="K844">
        <v>187988760.87474838</v>
      </c>
    </row>
    <row r="845" spans="1:11" x14ac:dyDescent="0.25">
      <c r="A845">
        <v>1363</v>
      </c>
      <c r="B845" t="s">
        <v>118</v>
      </c>
      <c r="C845" t="s">
        <v>2337</v>
      </c>
      <c r="E845">
        <v>2015</v>
      </c>
      <c r="F845" s="10">
        <v>42369</v>
      </c>
      <c r="G845" t="s">
        <v>489</v>
      </c>
      <c r="H845" t="s">
        <v>474</v>
      </c>
      <c r="I845" t="s">
        <v>545</v>
      </c>
      <c r="J845">
        <v>10239688.18</v>
      </c>
      <c r="K845">
        <v>11147944.676639881</v>
      </c>
    </row>
    <row r="846" spans="1:11" x14ac:dyDescent="0.25">
      <c r="A846">
        <v>1908</v>
      </c>
      <c r="B846" t="s">
        <v>117</v>
      </c>
      <c r="C846" t="s">
        <v>436</v>
      </c>
      <c r="E846">
        <v>2015</v>
      </c>
      <c r="F846" s="10">
        <v>42369</v>
      </c>
      <c r="G846" t="s">
        <v>489</v>
      </c>
      <c r="H846" t="s">
        <v>474</v>
      </c>
      <c r="I846" t="s">
        <v>545</v>
      </c>
      <c r="J846">
        <v>76100000</v>
      </c>
      <c r="K846">
        <v>82850041.42502071</v>
      </c>
    </row>
    <row r="847" spans="1:11" x14ac:dyDescent="0.25">
      <c r="A847">
        <v>1908</v>
      </c>
      <c r="B847" t="s">
        <v>117</v>
      </c>
      <c r="C847" t="s">
        <v>2336</v>
      </c>
      <c r="E847">
        <v>2015</v>
      </c>
      <c r="F847" s="10">
        <v>42369</v>
      </c>
      <c r="G847" t="s">
        <v>489</v>
      </c>
      <c r="H847" t="s">
        <v>474</v>
      </c>
      <c r="I847" t="s">
        <v>545</v>
      </c>
      <c r="J847">
        <v>996500000</v>
      </c>
      <c r="K847">
        <v>1084889175.8217232</v>
      </c>
    </row>
    <row r="848" spans="1:11" x14ac:dyDescent="0.25">
      <c r="A848">
        <v>1908</v>
      </c>
      <c r="B848" t="s">
        <v>117</v>
      </c>
      <c r="C848" t="s">
        <v>2337</v>
      </c>
      <c r="E848">
        <v>2015</v>
      </c>
      <c r="F848" s="10">
        <v>42369</v>
      </c>
      <c r="G848" t="s">
        <v>489</v>
      </c>
      <c r="H848" t="s">
        <v>474</v>
      </c>
      <c r="I848" t="s">
        <v>545</v>
      </c>
      <c r="J848">
        <v>84400000</v>
      </c>
      <c r="K848">
        <v>91886248.308432966</v>
      </c>
    </row>
    <row r="849" spans="1:11" x14ac:dyDescent="0.25">
      <c r="A849">
        <v>3393</v>
      </c>
      <c r="B849" t="s">
        <v>121</v>
      </c>
      <c r="C849" t="s">
        <v>436</v>
      </c>
      <c r="E849">
        <v>2015</v>
      </c>
      <c r="F849" s="10">
        <v>42369</v>
      </c>
      <c r="G849" t="s">
        <v>489</v>
      </c>
      <c r="H849" t="s">
        <v>474</v>
      </c>
      <c r="I849" t="s">
        <v>545</v>
      </c>
      <c r="J849">
        <v>151179000</v>
      </c>
      <c r="K849">
        <v>164588520.53341928</v>
      </c>
    </row>
    <row r="850" spans="1:11" x14ac:dyDescent="0.25">
      <c r="A850">
        <v>3393</v>
      </c>
      <c r="B850" t="s">
        <v>121</v>
      </c>
      <c r="C850" t="s">
        <v>2336</v>
      </c>
      <c r="E850">
        <v>2015</v>
      </c>
      <c r="F850" s="10">
        <v>42369</v>
      </c>
      <c r="G850" t="s">
        <v>489</v>
      </c>
      <c r="H850" t="s">
        <v>474</v>
      </c>
      <c r="I850" t="s">
        <v>545</v>
      </c>
      <c r="J850">
        <v>1956734000</v>
      </c>
      <c r="K850">
        <v>2130295571.0610576</v>
      </c>
    </row>
    <row r="851" spans="1:11" x14ac:dyDescent="0.25">
      <c r="A851">
        <v>3393</v>
      </c>
      <c r="B851" t="s">
        <v>121</v>
      </c>
      <c r="C851" t="s">
        <v>2337</v>
      </c>
      <c r="E851">
        <v>2015</v>
      </c>
      <c r="F851" s="10">
        <v>42369</v>
      </c>
      <c r="G851" t="s">
        <v>489</v>
      </c>
      <c r="H851" t="s">
        <v>474</v>
      </c>
      <c r="I851" t="s">
        <v>545</v>
      </c>
      <c r="J851">
        <v>80840000</v>
      </c>
      <c r="K851">
        <v>88010477.64518626</v>
      </c>
    </row>
    <row r="852" spans="1:11" x14ac:dyDescent="0.25">
      <c r="A852">
        <v>8077</v>
      </c>
      <c r="B852" t="s">
        <v>119</v>
      </c>
      <c r="C852" t="s">
        <v>436</v>
      </c>
      <c r="E852">
        <v>2015</v>
      </c>
      <c r="F852" s="10">
        <v>42369</v>
      </c>
      <c r="G852" t="s">
        <v>489</v>
      </c>
      <c r="H852" t="s">
        <v>474</v>
      </c>
      <c r="I852" t="s">
        <v>545</v>
      </c>
      <c r="J852">
        <v>177359000</v>
      </c>
      <c r="K852">
        <v>193090676.70302561</v>
      </c>
    </row>
    <row r="853" spans="1:11" x14ac:dyDescent="0.25">
      <c r="A853">
        <v>8077</v>
      </c>
      <c r="B853" t="s">
        <v>119</v>
      </c>
      <c r="C853" t="s">
        <v>2336</v>
      </c>
      <c r="E853">
        <v>2015</v>
      </c>
      <c r="F853" s="10">
        <v>42369</v>
      </c>
      <c r="G853" t="s">
        <v>489</v>
      </c>
      <c r="H853" t="s">
        <v>474</v>
      </c>
      <c r="I853" t="s">
        <v>545</v>
      </c>
      <c r="J853">
        <v>2334831000</v>
      </c>
      <c r="K853">
        <v>2541929632.9884696</v>
      </c>
    </row>
    <row r="854" spans="1:11" x14ac:dyDescent="0.25">
      <c r="A854">
        <v>8077</v>
      </c>
      <c r="B854" t="s">
        <v>119</v>
      </c>
      <c r="C854" t="s">
        <v>2337</v>
      </c>
      <c r="E854">
        <v>2015</v>
      </c>
      <c r="F854" s="10">
        <v>42369</v>
      </c>
      <c r="G854" t="s">
        <v>489</v>
      </c>
      <c r="H854" t="s">
        <v>474</v>
      </c>
      <c r="I854" t="s">
        <v>545</v>
      </c>
      <c r="J854">
        <v>52170000</v>
      </c>
      <c r="K854">
        <v>56797459.410556249</v>
      </c>
    </row>
    <row r="855" spans="1:11" x14ac:dyDescent="0.25">
      <c r="A855">
        <v>8086</v>
      </c>
      <c r="B855" t="s">
        <v>127</v>
      </c>
      <c r="C855" t="s">
        <v>2336</v>
      </c>
      <c r="E855">
        <v>2015</v>
      </c>
      <c r="F855" s="10">
        <v>42369</v>
      </c>
      <c r="G855" t="s">
        <v>489</v>
      </c>
      <c r="H855" t="s">
        <v>474</v>
      </c>
      <c r="I855" t="s">
        <v>545</v>
      </c>
      <c r="J855">
        <v>1317100000</v>
      </c>
      <c r="K855">
        <v>1433926275.4388275</v>
      </c>
    </row>
    <row r="856" spans="1:11" x14ac:dyDescent="0.25">
      <c r="A856">
        <v>8086</v>
      </c>
      <c r="B856" t="s">
        <v>127</v>
      </c>
      <c r="C856" t="s">
        <v>2337</v>
      </c>
      <c r="E856">
        <v>2015</v>
      </c>
      <c r="F856" s="10">
        <v>42369</v>
      </c>
      <c r="G856" t="s">
        <v>489</v>
      </c>
      <c r="H856" t="s">
        <v>474</v>
      </c>
      <c r="I856" t="s">
        <v>545</v>
      </c>
      <c r="J856">
        <v>80500000</v>
      </c>
      <c r="K856">
        <v>87640319.772853717</v>
      </c>
    </row>
    <row r="857" spans="1:11" x14ac:dyDescent="0.25">
      <c r="A857">
        <v>8104</v>
      </c>
      <c r="B857" t="s">
        <v>120</v>
      </c>
      <c r="C857" t="s">
        <v>436</v>
      </c>
      <c r="E857">
        <v>2015</v>
      </c>
      <c r="F857" s="10">
        <v>42369</v>
      </c>
      <c r="G857" t="s">
        <v>489</v>
      </c>
      <c r="H857" t="s">
        <v>474</v>
      </c>
      <c r="I857" t="s">
        <v>545</v>
      </c>
      <c r="J857">
        <v>1038000000</v>
      </c>
      <c r="K857">
        <v>1130070210.2387846</v>
      </c>
    </row>
    <row r="858" spans="1:11" x14ac:dyDescent="0.25">
      <c r="A858">
        <v>8104</v>
      </c>
      <c r="B858" t="s">
        <v>120</v>
      </c>
      <c r="C858" t="s">
        <v>2336</v>
      </c>
      <c r="E858">
        <v>2015</v>
      </c>
      <c r="F858" s="10">
        <v>42369</v>
      </c>
      <c r="G858" t="s">
        <v>489</v>
      </c>
      <c r="H858" t="s">
        <v>474</v>
      </c>
      <c r="I858" t="s">
        <v>545</v>
      </c>
      <c r="J858">
        <v>7902000000</v>
      </c>
      <c r="K858">
        <v>8602904432.8582611</v>
      </c>
    </row>
    <row r="859" spans="1:11" x14ac:dyDescent="0.25">
      <c r="A859">
        <v>8104</v>
      </c>
      <c r="B859" t="s">
        <v>120</v>
      </c>
      <c r="C859" t="s">
        <v>2337</v>
      </c>
      <c r="E859">
        <v>2015</v>
      </c>
      <c r="F859" s="10">
        <v>42369</v>
      </c>
      <c r="G859" t="s">
        <v>489</v>
      </c>
      <c r="H859" t="s">
        <v>474</v>
      </c>
      <c r="I859" t="s">
        <v>545</v>
      </c>
      <c r="J859">
        <v>167000000</v>
      </c>
      <c r="K859">
        <v>181812837.29275241</v>
      </c>
    </row>
    <row r="860" spans="1:11" x14ac:dyDescent="0.25">
      <c r="A860">
        <v>8182</v>
      </c>
      <c r="B860" t="s">
        <v>126</v>
      </c>
      <c r="C860" t="s">
        <v>2336</v>
      </c>
      <c r="E860">
        <v>2015</v>
      </c>
      <c r="F860" s="10">
        <v>42369</v>
      </c>
      <c r="G860" t="s">
        <v>489</v>
      </c>
      <c r="H860" t="s">
        <v>474</v>
      </c>
      <c r="I860" t="s">
        <v>545</v>
      </c>
      <c r="J860">
        <v>234000000</v>
      </c>
      <c r="K860">
        <v>254755712.1347549</v>
      </c>
    </row>
    <row r="861" spans="1:11" x14ac:dyDescent="0.25">
      <c r="A861">
        <v>8448</v>
      </c>
      <c r="B861" t="s">
        <v>114</v>
      </c>
      <c r="C861" t="s">
        <v>2336</v>
      </c>
      <c r="E861">
        <v>2015</v>
      </c>
      <c r="F861" s="10">
        <v>42369</v>
      </c>
      <c r="G861" t="s">
        <v>489</v>
      </c>
      <c r="H861" t="s">
        <v>474</v>
      </c>
      <c r="I861" t="s">
        <v>545</v>
      </c>
      <c r="J861">
        <v>310000000</v>
      </c>
      <c r="K861">
        <v>337496883.59732485</v>
      </c>
    </row>
    <row r="862" spans="1:11" x14ac:dyDescent="0.25">
      <c r="A862">
        <v>1593</v>
      </c>
      <c r="B862" t="s">
        <v>2252</v>
      </c>
      <c r="C862" t="s">
        <v>436</v>
      </c>
      <c r="E862">
        <v>2016</v>
      </c>
      <c r="F862" s="10">
        <v>42460</v>
      </c>
      <c r="G862" t="s">
        <v>489</v>
      </c>
      <c r="H862" t="s">
        <v>474</v>
      </c>
      <c r="I862" t="s">
        <v>545</v>
      </c>
      <c r="J862">
        <v>497422.86</v>
      </c>
      <c r="K862">
        <v>566315.73554475489</v>
      </c>
    </row>
    <row r="863" spans="1:11" x14ac:dyDescent="0.25">
      <c r="A863">
        <v>1593</v>
      </c>
      <c r="B863" t="s">
        <v>2252</v>
      </c>
      <c r="C863" t="s">
        <v>2336</v>
      </c>
      <c r="E863">
        <v>2016</v>
      </c>
      <c r="F863" s="10">
        <v>42460</v>
      </c>
      <c r="G863" t="s">
        <v>489</v>
      </c>
      <c r="H863" t="s">
        <v>474</v>
      </c>
      <c r="I863" t="s">
        <v>545</v>
      </c>
      <c r="J863">
        <v>18287966.940000001</v>
      </c>
      <c r="K863">
        <v>20820843.354976211</v>
      </c>
    </row>
    <row r="864" spans="1:11" x14ac:dyDescent="0.25">
      <c r="A864">
        <v>1593</v>
      </c>
      <c r="B864" t="s">
        <v>2252</v>
      </c>
      <c r="C864" t="s">
        <v>2337</v>
      </c>
      <c r="E864">
        <v>2016</v>
      </c>
      <c r="F864" s="10">
        <v>42460</v>
      </c>
      <c r="G864" t="s">
        <v>489</v>
      </c>
      <c r="H864" t="s">
        <v>474</v>
      </c>
      <c r="I864" t="s">
        <v>545</v>
      </c>
      <c r="J864">
        <v>-292498.27</v>
      </c>
      <c r="K864">
        <v>-333009.16833741486</v>
      </c>
    </row>
    <row r="865" spans="1:11" x14ac:dyDescent="0.25">
      <c r="A865">
        <v>1593</v>
      </c>
      <c r="B865" t="s">
        <v>2252</v>
      </c>
      <c r="C865" t="s">
        <v>490</v>
      </c>
      <c r="E865">
        <v>2016</v>
      </c>
      <c r="F865" s="10">
        <v>42460</v>
      </c>
      <c r="G865" t="s">
        <v>489</v>
      </c>
      <c r="H865" t="s">
        <v>474</v>
      </c>
      <c r="I865" t="s">
        <v>545</v>
      </c>
      <c r="J865">
        <v>78527.62</v>
      </c>
      <c r="K865">
        <v>89403.665285666619</v>
      </c>
    </row>
    <row r="866" spans="1:11" x14ac:dyDescent="0.25">
      <c r="A866">
        <v>1593</v>
      </c>
      <c r="B866" t="s">
        <v>2252</v>
      </c>
      <c r="C866" t="s">
        <v>434</v>
      </c>
      <c r="E866">
        <v>2016</v>
      </c>
      <c r="F866" s="10">
        <v>42460</v>
      </c>
      <c r="G866" t="s">
        <v>489</v>
      </c>
      <c r="H866" t="s">
        <v>474</v>
      </c>
      <c r="I866" t="s">
        <v>545</v>
      </c>
      <c r="J866">
        <v>279896.23</v>
      </c>
      <c r="K866">
        <v>318661.75062532088</v>
      </c>
    </row>
    <row r="867" spans="1:11" x14ac:dyDescent="0.25">
      <c r="A867">
        <v>1593</v>
      </c>
      <c r="B867" t="s">
        <v>2252</v>
      </c>
      <c r="C867" t="s">
        <v>491</v>
      </c>
      <c r="E867">
        <v>2016</v>
      </c>
      <c r="F867" s="10">
        <v>42460</v>
      </c>
      <c r="G867" t="s">
        <v>489</v>
      </c>
      <c r="H867" t="s">
        <v>474</v>
      </c>
      <c r="I867" t="s">
        <v>545</v>
      </c>
      <c r="J867">
        <v>431497.28</v>
      </c>
      <c r="K867">
        <v>491259.48797118233</v>
      </c>
    </row>
    <row r="868" spans="1:11" x14ac:dyDescent="0.25">
      <c r="A868">
        <v>1703</v>
      </c>
      <c r="B868" t="s">
        <v>125</v>
      </c>
      <c r="C868" t="s">
        <v>436</v>
      </c>
      <c r="E868">
        <v>2016</v>
      </c>
      <c r="F868" s="10">
        <v>42643</v>
      </c>
      <c r="G868" t="s">
        <v>489</v>
      </c>
      <c r="H868" t="s">
        <v>474</v>
      </c>
      <c r="I868" t="s">
        <v>545</v>
      </c>
      <c r="J868">
        <v>10606000000</v>
      </c>
      <c r="K868">
        <v>11837357432.166227</v>
      </c>
    </row>
    <row r="869" spans="1:11" x14ac:dyDescent="0.25">
      <c r="A869">
        <v>1703</v>
      </c>
      <c r="B869" t="s">
        <v>125</v>
      </c>
      <c r="C869" t="s">
        <v>2336</v>
      </c>
      <c r="E869">
        <v>2016</v>
      </c>
      <c r="F869" s="10">
        <v>42643</v>
      </c>
      <c r="G869" t="s">
        <v>489</v>
      </c>
      <c r="H869" t="s">
        <v>474</v>
      </c>
      <c r="I869" t="s">
        <v>545</v>
      </c>
      <c r="J869">
        <v>79644000000</v>
      </c>
      <c r="K869">
        <v>88890674649.01442</v>
      </c>
    </row>
    <row r="870" spans="1:11" x14ac:dyDescent="0.25">
      <c r="A870">
        <v>1703</v>
      </c>
      <c r="B870" t="s">
        <v>125</v>
      </c>
      <c r="C870" t="s">
        <v>2337</v>
      </c>
      <c r="E870">
        <v>2016</v>
      </c>
      <c r="F870" s="10">
        <v>42643</v>
      </c>
      <c r="G870" t="s">
        <v>489</v>
      </c>
      <c r="H870" t="s">
        <v>474</v>
      </c>
      <c r="I870" t="s">
        <v>545</v>
      </c>
      <c r="J870">
        <v>5396000000</v>
      </c>
      <c r="K870">
        <v>6022476023.380064</v>
      </c>
    </row>
    <row r="871" spans="1:11" x14ac:dyDescent="0.25">
      <c r="A871">
        <v>3557</v>
      </c>
      <c r="B871" t="s">
        <v>122</v>
      </c>
      <c r="C871" t="s">
        <v>436</v>
      </c>
      <c r="E871">
        <v>2016</v>
      </c>
      <c r="F871" s="10">
        <v>42643</v>
      </c>
      <c r="G871" t="s">
        <v>489</v>
      </c>
      <c r="H871" t="s">
        <v>474</v>
      </c>
      <c r="I871" t="s">
        <v>545</v>
      </c>
      <c r="J871">
        <v>363943000</v>
      </c>
      <c r="K871">
        <v>406196810.85563582</v>
      </c>
    </row>
    <row r="872" spans="1:11" x14ac:dyDescent="0.25">
      <c r="A872">
        <v>3557</v>
      </c>
      <c r="B872" t="s">
        <v>122</v>
      </c>
      <c r="C872" t="s">
        <v>2336</v>
      </c>
      <c r="E872">
        <v>2016</v>
      </c>
      <c r="F872" s="10">
        <v>42643</v>
      </c>
      <c r="G872" t="s">
        <v>489</v>
      </c>
      <c r="H872" t="s">
        <v>474</v>
      </c>
      <c r="I872" t="s">
        <v>545</v>
      </c>
      <c r="J872">
        <v>4066446000</v>
      </c>
      <c r="K872">
        <v>4538560699.6608171</v>
      </c>
    </row>
    <row r="873" spans="1:11" x14ac:dyDescent="0.25">
      <c r="A873">
        <v>3557</v>
      </c>
      <c r="B873" t="s">
        <v>122</v>
      </c>
      <c r="C873" t="s">
        <v>2337</v>
      </c>
      <c r="E873">
        <v>2016</v>
      </c>
      <c r="F873" s="10">
        <v>42643</v>
      </c>
      <c r="G873" t="s">
        <v>489</v>
      </c>
      <c r="H873" t="s">
        <v>474</v>
      </c>
      <c r="I873" t="s">
        <v>545</v>
      </c>
      <c r="J873">
        <v>108648000</v>
      </c>
      <c r="K873">
        <v>121262041.3247215</v>
      </c>
    </row>
    <row r="874" spans="1:11" x14ac:dyDescent="0.25">
      <c r="A874">
        <v>12013</v>
      </c>
      <c r="B874" t="s">
        <v>2255</v>
      </c>
      <c r="C874" t="s">
        <v>2336</v>
      </c>
      <c r="E874">
        <v>2016</v>
      </c>
      <c r="F874" s="10">
        <v>42643</v>
      </c>
      <c r="G874" t="s">
        <v>489</v>
      </c>
      <c r="H874" t="s">
        <v>474</v>
      </c>
      <c r="I874" t="s">
        <v>545</v>
      </c>
      <c r="J874">
        <v>187953446.69</v>
      </c>
      <c r="K874">
        <v>209774856.59788141</v>
      </c>
    </row>
    <row r="875" spans="1:11" x14ac:dyDescent="0.25">
      <c r="A875">
        <v>12013</v>
      </c>
      <c r="B875" t="s">
        <v>2255</v>
      </c>
      <c r="C875" t="s">
        <v>491</v>
      </c>
      <c r="E875">
        <v>2016</v>
      </c>
      <c r="F875" s="10">
        <v>42643</v>
      </c>
      <c r="G875" t="s">
        <v>489</v>
      </c>
      <c r="H875" t="s">
        <v>474</v>
      </c>
      <c r="I875" t="s">
        <v>545</v>
      </c>
      <c r="J875">
        <v>24771.119999999999</v>
      </c>
      <c r="K875">
        <v>27647.048975587542</v>
      </c>
    </row>
    <row r="876" spans="1:11" x14ac:dyDescent="0.25">
      <c r="A876">
        <v>1227</v>
      </c>
      <c r="B876" t="s">
        <v>2247</v>
      </c>
      <c r="C876" t="s">
        <v>2336</v>
      </c>
      <c r="E876">
        <v>2016</v>
      </c>
      <c r="F876" s="10">
        <v>42674</v>
      </c>
      <c r="G876" t="s">
        <v>489</v>
      </c>
      <c r="H876" t="s">
        <v>474</v>
      </c>
      <c r="I876" t="s">
        <v>545</v>
      </c>
      <c r="J876">
        <v>60469563.649999999</v>
      </c>
      <c r="K876">
        <v>66189965.202676073</v>
      </c>
    </row>
    <row r="877" spans="1:11" x14ac:dyDescent="0.25">
      <c r="A877">
        <v>1227</v>
      </c>
      <c r="B877" t="s">
        <v>2247</v>
      </c>
      <c r="C877" t="s">
        <v>490</v>
      </c>
      <c r="E877">
        <v>2016</v>
      </c>
      <c r="F877" s="10">
        <v>42674</v>
      </c>
      <c r="G877" t="s">
        <v>489</v>
      </c>
      <c r="H877" t="s">
        <v>474</v>
      </c>
      <c r="I877" t="s">
        <v>545</v>
      </c>
      <c r="J877">
        <v>-5272506.9300000006</v>
      </c>
      <c r="K877">
        <v>-5771284.4142140336</v>
      </c>
    </row>
    <row r="878" spans="1:11" x14ac:dyDescent="0.25">
      <c r="A878">
        <v>1227</v>
      </c>
      <c r="B878" t="s">
        <v>2247</v>
      </c>
      <c r="C878" t="s">
        <v>434</v>
      </c>
      <c r="E878">
        <v>2016</v>
      </c>
      <c r="F878" s="10">
        <v>42674</v>
      </c>
      <c r="G878" t="s">
        <v>489</v>
      </c>
      <c r="H878" t="s">
        <v>474</v>
      </c>
      <c r="I878" t="s">
        <v>545</v>
      </c>
      <c r="J878">
        <v>5256309.5999999996</v>
      </c>
      <c r="K878">
        <v>5753554.821930523</v>
      </c>
    </row>
    <row r="879" spans="1:11" x14ac:dyDescent="0.25">
      <c r="A879">
        <v>1227</v>
      </c>
      <c r="B879" t="s">
        <v>2247</v>
      </c>
      <c r="C879" t="s">
        <v>491</v>
      </c>
      <c r="E879">
        <v>2016</v>
      </c>
      <c r="F879" s="10">
        <v>42674</v>
      </c>
      <c r="G879" t="s">
        <v>489</v>
      </c>
      <c r="H879" t="s">
        <v>474</v>
      </c>
      <c r="I879" t="s">
        <v>545</v>
      </c>
      <c r="J879">
        <v>2327355.42</v>
      </c>
      <c r="K879">
        <v>2547522.5049694823</v>
      </c>
    </row>
    <row r="880" spans="1:11" x14ac:dyDescent="0.25">
      <c r="A880">
        <v>1194</v>
      </c>
      <c r="B880" t="s">
        <v>2242</v>
      </c>
      <c r="C880" t="s">
        <v>436</v>
      </c>
      <c r="E880">
        <v>2016</v>
      </c>
      <c r="F880" s="10">
        <v>42735</v>
      </c>
      <c r="G880" t="s">
        <v>489</v>
      </c>
      <c r="H880" t="s">
        <v>474</v>
      </c>
      <c r="I880" t="s">
        <v>545</v>
      </c>
      <c r="J880">
        <v>14028007.35</v>
      </c>
      <c r="K880">
        <v>14786916.252844751</v>
      </c>
    </row>
    <row r="881" spans="1:11" x14ac:dyDescent="0.25">
      <c r="A881">
        <v>1194</v>
      </c>
      <c r="B881" t="s">
        <v>2242</v>
      </c>
      <c r="C881" t="s">
        <v>2336</v>
      </c>
      <c r="E881">
        <v>2016</v>
      </c>
      <c r="F881" s="10">
        <v>42735</v>
      </c>
      <c r="G881" t="s">
        <v>489</v>
      </c>
      <c r="H881" t="s">
        <v>474</v>
      </c>
      <c r="I881" t="s">
        <v>545</v>
      </c>
      <c r="J881">
        <v>23030095.210000001</v>
      </c>
      <c r="K881">
        <v>24276013.026562255</v>
      </c>
    </row>
    <row r="882" spans="1:11" x14ac:dyDescent="0.25">
      <c r="A882">
        <v>1194</v>
      </c>
      <c r="B882" t="s">
        <v>2242</v>
      </c>
      <c r="C882" t="s">
        <v>2337</v>
      </c>
      <c r="E882">
        <v>2016</v>
      </c>
      <c r="F882" s="10">
        <v>42735</v>
      </c>
      <c r="G882" t="s">
        <v>489</v>
      </c>
      <c r="H882" t="s">
        <v>474</v>
      </c>
      <c r="I882" t="s">
        <v>545</v>
      </c>
      <c r="J882">
        <v>11064412.52</v>
      </c>
      <c r="K882">
        <v>11662992.27239619</v>
      </c>
    </row>
    <row r="883" spans="1:11" x14ac:dyDescent="0.25">
      <c r="A883">
        <v>1194</v>
      </c>
      <c r="B883" t="s">
        <v>2242</v>
      </c>
      <c r="C883" t="s">
        <v>490</v>
      </c>
      <c r="E883">
        <v>2016</v>
      </c>
      <c r="F883" s="10">
        <v>42735</v>
      </c>
      <c r="G883" t="s">
        <v>489</v>
      </c>
      <c r="H883" t="s">
        <v>474</v>
      </c>
      <c r="I883" t="s">
        <v>545</v>
      </c>
      <c r="J883">
        <v>185144.41000000003</v>
      </c>
      <c r="K883">
        <v>195160.6395011158</v>
      </c>
    </row>
    <row r="884" spans="1:11" x14ac:dyDescent="0.25">
      <c r="A884">
        <v>1194</v>
      </c>
      <c r="B884" t="s">
        <v>2242</v>
      </c>
      <c r="C884" t="s">
        <v>434</v>
      </c>
      <c r="E884">
        <v>2016</v>
      </c>
      <c r="F884" s="10">
        <v>42735</v>
      </c>
      <c r="G884" t="s">
        <v>489</v>
      </c>
      <c r="H884" t="s">
        <v>474</v>
      </c>
      <c r="I884" t="s">
        <v>545</v>
      </c>
      <c r="J884">
        <v>1540198.24</v>
      </c>
      <c r="K884">
        <v>1623522.2736505682</v>
      </c>
    </row>
    <row r="885" spans="1:11" x14ac:dyDescent="0.25">
      <c r="A885">
        <v>1194</v>
      </c>
      <c r="B885" t="s">
        <v>2242</v>
      </c>
      <c r="C885" t="s">
        <v>491</v>
      </c>
      <c r="E885">
        <v>2016</v>
      </c>
      <c r="F885" s="10">
        <v>42735</v>
      </c>
      <c r="G885" t="s">
        <v>489</v>
      </c>
      <c r="H885" t="s">
        <v>474</v>
      </c>
      <c r="I885" t="s">
        <v>545</v>
      </c>
      <c r="J885">
        <v>1238252.18</v>
      </c>
      <c r="K885">
        <v>1305241.0672968775</v>
      </c>
    </row>
    <row r="886" spans="1:11" x14ac:dyDescent="0.25">
      <c r="A886">
        <v>1197</v>
      </c>
      <c r="B886" t="s">
        <v>2244</v>
      </c>
      <c r="C886" t="s">
        <v>2336</v>
      </c>
      <c r="E886">
        <v>2016</v>
      </c>
      <c r="F886" s="10">
        <v>42735</v>
      </c>
      <c r="G886" t="s">
        <v>489</v>
      </c>
      <c r="H886" t="s">
        <v>474</v>
      </c>
      <c r="I886" t="s">
        <v>545</v>
      </c>
      <c r="J886">
        <v>13403368.029999999</v>
      </c>
      <c r="K886">
        <v>14128484.225927263</v>
      </c>
    </row>
    <row r="887" spans="1:11" x14ac:dyDescent="0.25">
      <c r="A887">
        <v>1197</v>
      </c>
      <c r="B887" t="s">
        <v>2244</v>
      </c>
      <c r="C887" t="s">
        <v>2337</v>
      </c>
      <c r="E887">
        <v>2016</v>
      </c>
      <c r="F887" s="10">
        <v>42735</v>
      </c>
      <c r="G887" t="s">
        <v>489</v>
      </c>
      <c r="H887" t="s">
        <v>474</v>
      </c>
      <c r="I887" t="s">
        <v>545</v>
      </c>
      <c r="J887">
        <v>372910.81</v>
      </c>
      <c r="K887">
        <v>393085.11748466548</v>
      </c>
    </row>
    <row r="888" spans="1:11" x14ac:dyDescent="0.25">
      <c r="A888">
        <v>1197</v>
      </c>
      <c r="B888" t="s">
        <v>2244</v>
      </c>
      <c r="C888" t="s">
        <v>490</v>
      </c>
      <c r="E888">
        <v>2016</v>
      </c>
      <c r="F888" s="10">
        <v>42735</v>
      </c>
      <c r="G888" t="s">
        <v>489</v>
      </c>
      <c r="H888" t="s">
        <v>474</v>
      </c>
      <c r="I888" t="s">
        <v>545</v>
      </c>
      <c r="J888">
        <v>-30865.239999999998</v>
      </c>
      <c r="K888">
        <v>-32535.03563383533</v>
      </c>
    </row>
    <row r="889" spans="1:11" x14ac:dyDescent="0.25">
      <c r="A889">
        <v>1197</v>
      </c>
      <c r="B889" t="s">
        <v>2244</v>
      </c>
      <c r="C889" t="s">
        <v>434</v>
      </c>
      <c r="E889">
        <v>2016</v>
      </c>
      <c r="F889" s="10">
        <v>42735</v>
      </c>
      <c r="G889" t="s">
        <v>489</v>
      </c>
      <c r="H889" t="s">
        <v>474</v>
      </c>
      <c r="I889" t="s">
        <v>545</v>
      </c>
      <c r="J889">
        <v>324957.39</v>
      </c>
      <c r="K889">
        <v>342537.43898081227</v>
      </c>
    </row>
    <row r="890" spans="1:11" x14ac:dyDescent="0.25">
      <c r="A890">
        <v>1363</v>
      </c>
      <c r="B890" t="s">
        <v>118</v>
      </c>
      <c r="C890" t="s">
        <v>2336</v>
      </c>
      <c r="E890">
        <v>2016</v>
      </c>
      <c r="F890" s="10">
        <v>42735</v>
      </c>
      <c r="G890" t="s">
        <v>489</v>
      </c>
      <c r="H890" t="s">
        <v>474</v>
      </c>
      <c r="I890" t="s">
        <v>545</v>
      </c>
      <c r="J890">
        <v>175700000</v>
      </c>
      <c r="K890">
        <v>185205291.15810755</v>
      </c>
    </row>
    <row r="891" spans="1:11" x14ac:dyDescent="0.25">
      <c r="A891">
        <v>1363</v>
      </c>
      <c r="B891" t="s">
        <v>118</v>
      </c>
      <c r="C891" t="s">
        <v>2337</v>
      </c>
      <c r="E891">
        <v>2016</v>
      </c>
      <c r="F891" s="10">
        <v>42735</v>
      </c>
      <c r="G891" t="s">
        <v>489</v>
      </c>
      <c r="H891" t="s">
        <v>474</v>
      </c>
      <c r="I891" t="s">
        <v>545</v>
      </c>
      <c r="J891">
        <v>36100000</v>
      </c>
      <c r="K891">
        <v>38052993.800840542</v>
      </c>
    </row>
    <row r="892" spans="1:11" x14ac:dyDescent="0.25">
      <c r="A892">
        <v>1412</v>
      </c>
      <c r="B892" t="s">
        <v>2257</v>
      </c>
      <c r="C892" t="s">
        <v>436</v>
      </c>
      <c r="E892">
        <v>2016</v>
      </c>
      <c r="F892" s="10">
        <v>42735</v>
      </c>
      <c r="G892" t="s">
        <v>489</v>
      </c>
      <c r="H892" t="s">
        <v>474</v>
      </c>
      <c r="I892" t="s">
        <v>545</v>
      </c>
      <c r="J892">
        <v>2079752.2899999998</v>
      </c>
      <c r="K892">
        <v>2192265.9556413824</v>
      </c>
    </row>
    <row r="893" spans="1:11" x14ac:dyDescent="0.25">
      <c r="A893">
        <v>1412</v>
      </c>
      <c r="B893" t="s">
        <v>2257</v>
      </c>
      <c r="C893" t="s">
        <v>2336</v>
      </c>
      <c r="E893">
        <v>2016</v>
      </c>
      <c r="F893" s="10">
        <v>42735</v>
      </c>
      <c r="G893" t="s">
        <v>489</v>
      </c>
      <c r="H893" t="s">
        <v>474</v>
      </c>
      <c r="I893" t="s">
        <v>545</v>
      </c>
      <c r="J893">
        <v>21346077.66</v>
      </c>
      <c r="K893">
        <v>22500890.882776752</v>
      </c>
    </row>
    <row r="894" spans="1:11" x14ac:dyDescent="0.25">
      <c r="A894">
        <v>1412</v>
      </c>
      <c r="B894" t="s">
        <v>2257</v>
      </c>
      <c r="C894" t="s">
        <v>2337</v>
      </c>
      <c r="E894">
        <v>2016</v>
      </c>
      <c r="F894" s="10">
        <v>42735</v>
      </c>
      <c r="G894" t="s">
        <v>489</v>
      </c>
      <c r="H894" t="s">
        <v>474</v>
      </c>
      <c r="I894" t="s">
        <v>545</v>
      </c>
      <c r="J894">
        <v>1426214.63</v>
      </c>
      <c r="K894">
        <v>1503372.2014974537</v>
      </c>
    </row>
    <row r="895" spans="1:11" x14ac:dyDescent="0.25">
      <c r="A895">
        <v>1412</v>
      </c>
      <c r="B895" t="s">
        <v>2257</v>
      </c>
      <c r="C895" t="s">
        <v>490</v>
      </c>
      <c r="E895">
        <v>2016</v>
      </c>
      <c r="F895" s="10">
        <v>42735</v>
      </c>
      <c r="G895" t="s">
        <v>489</v>
      </c>
      <c r="H895" t="s">
        <v>474</v>
      </c>
      <c r="I895" t="s">
        <v>545</v>
      </c>
      <c r="J895">
        <v>382413.91</v>
      </c>
      <c r="K895">
        <v>403102.33093033772</v>
      </c>
    </row>
    <row r="896" spans="1:11" x14ac:dyDescent="0.25">
      <c r="A896">
        <v>1412</v>
      </c>
      <c r="B896" t="s">
        <v>2257</v>
      </c>
      <c r="C896" t="s">
        <v>434</v>
      </c>
      <c r="E896">
        <v>2016</v>
      </c>
      <c r="F896" s="10">
        <v>42735</v>
      </c>
      <c r="G896" t="s">
        <v>489</v>
      </c>
      <c r="H896" t="s">
        <v>474</v>
      </c>
      <c r="I896" t="s">
        <v>545</v>
      </c>
      <c r="J896">
        <v>133538.72</v>
      </c>
      <c r="K896">
        <v>140763.10482914626</v>
      </c>
    </row>
    <row r="897" spans="1:11" x14ac:dyDescent="0.25">
      <c r="A897">
        <v>1412</v>
      </c>
      <c r="B897" t="s">
        <v>2257</v>
      </c>
      <c r="C897" t="s">
        <v>491</v>
      </c>
      <c r="E897">
        <v>2016</v>
      </c>
      <c r="F897" s="10">
        <v>42735</v>
      </c>
      <c r="G897" t="s">
        <v>489</v>
      </c>
      <c r="H897" t="s">
        <v>474</v>
      </c>
      <c r="I897" t="s">
        <v>545</v>
      </c>
      <c r="J897">
        <v>137585.03</v>
      </c>
      <c r="K897">
        <v>145028.31838444486</v>
      </c>
    </row>
    <row r="898" spans="1:11" x14ac:dyDescent="0.25">
      <c r="A898">
        <v>1623</v>
      </c>
      <c r="B898" t="s">
        <v>124</v>
      </c>
      <c r="C898" t="s">
        <v>2336</v>
      </c>
      <c r="E898">
        <v>2016</v>
      </c>
      <c r="F898" s="10">
        <v>42735</v>
      </c>
      <c r="G898" t="s">
        <v>489</v>
      </c>
      <c r="H898" t="s">
        <v>474</v>
      </c>
      <c r="I898" t="s">
        <v>545</v>
      </c>
      <c r="J898">
        <v>6000000000</v>
      </c>
      <c r="K898">
        <v>6324597307.618926</v>
      </c>
    </row>
    <row r="899" spans="1:11" x14ac:dyDescent="0.25">
      <c r="A899">
        <v>1908</v>
      </c>
      <c r="B899" t="s">
        <v>117</v>
      </c>
      <c r="C899" t="s">
        <v>436</v>
      </c>
      <c r="E899">
        <v>2016</v>
      </c>
      <c r="F899" s="10">
        <v>42735</v>
      </c>
      <c r="G899" t="s">
        <v>489</v>
      </c>
      <c r="H899" t="s">
        <v>474</v>
      </c>
      <c r="I899" t="s">
        <v>545</v>
      </c>
      <c r="J899">
        <v>103100000</v>
      </c>
      <c r="K899">
        <v>108677663.73591855</v>
      </c>
    </row>
    <row r="900" spans="1:11" x14ac:dyDescent="0.25">
      <c r="A900">
        <v>1908</v>
      </c>
      <c r="B900" t="s">
        <v>117</v>
      </c>
      <c r="C900" t="s">
        <v>2336</v>
      </c>
      <c r="E900">
        <v>2016</v>
      </c>
      <c r="F900" s="10">
        <v>42735</v>
      </c>
      <c r="G900" t="s">
        <v>489</v>
      </c>
      <c r="H900" t="s">
        <v>474</v>
      </c>
      <c r="I900" t="s">
        <v>545</v>
      </c>
      <c r="J900">
        <v>1040100000</v>
      </c>
      <c r="K900">
        <v>1096368943.2757409</v>
      </c>
    </row>
    <row r="901" spans="1:11" x14ac:dyDescent="0.25">
      <c r="A901">
        <v>1908</v>
      </c>
      <c r="B901" t="s">
        <v>117</v>
      </c>
      <c r="C901" t="s">
        <v>2337</v>
      </c>
      <c r="E901">
        <v>2016</v>
      </c>
      <c r="F901" s="10">
        <v>42735</v>
      </c>
      <c r="G901" t="s">
        <v>489</v>
      </c>
      <c r="H901" t="s">
        <v>474</v>
      </c>
      <c r="I901" t="s">
        <v>545</v>
      </c>
      <c r="J901">
        <v>109200000</v>
      </c>
      <c r="K901">
        <v>115107670.99866445</v>
      </c>
    </row>
    <row r="902" spans="1:11" x14ac:dyDescent="0.25">
      <c r="A902">
        <v>3393</v>
      </c>
      <c r="B902" t="s">
        <v>121</v>
      </c>
      <c r="C902" t="s">
        <v>436</v>
      </c>
      <c r="E902">
        <v>2016</v>
      </c>
      <c r="F902" s="10">
        <v>42735</v>
      </c>
      <c r="G902" t="s">
        <v>489</v>
      </c>
      <c r="H902" t="s">
        <v>474</v>
      </c>
      <c r="I902" t="s">
        <v>545</v>
      </c>
      <c r="J902">
        <v>236767000</v>
      </c>
      <c r="K902">
        <v>249575988.45550171</v>
      </c>
    </row>
    <row r="903" spans="1:11" x14ac:dyDescent="0.25">
      <c r="A903">
        <v>3393</v>
      </c>
      <c r="B903" t="s">
        <v>121</v>
      </c>
      <c r="C903" t="s">
        <v>2336</v>
      </c>
      <c r="E903">
        <v>2016</v>
      </c>
      <c r="F903" s="10">
        <v>42735</v>
      </c>
      <c r="G903" t="s">
        <v>489</v>
      </c>
      <c r="H903" t="s">
        <v>474</v>
      </c>
      <c r="I903" t="s">
        <v>545</v>
      </c>
      <c r="J903">
        <v>1970625000</v>
      </c>
      <c r="K903">
        <v>2077234928.221091</v>
      </c>
    </row>
    <row r="904" spans="1:11" x14ac:dyDescent="0.25">
      <c r="A904">
        <v>3393</v>
      </c>
      <c r="B904" t="s">
        <v>121</v>
      </c>
      <c r="C904" t="s">
        <v>2337</v>
      </c>
      <c r="E904">
        <v>2016</v>
      </c>
      <c r="F904" s="10">
        <v>42735</v>
      </c>
      <c r="G904" t="s">
        <v>489</v>
      </c>
      <c r="H904" t="s">
        <v>474</v>
      </c>
      <c r="I904" t="s">
        <v>545</v>
      </c>
      <c r="J904">
        <v>109941000</v>
      </c>
      <c r="K904">
        <v>115888758.76615539</v>
      </c>
    </row>
    <row r="905" spans="1:11" x14ac:dyDescent="0.25">
      <c r="A905">
        <v>8077</v>
      </c>
      <c r="B905" t="s">
        <v>119</v>
      </c>
      <c r="C905" t="s">
        <v>436</v>
      </c>
      <c r="E905">
        <v>2016</v>
      </c>
      <c r="F905" s="10">
        <v>42735</v>
      </c>
      <c r="G905" t="s">
        <v>489</v>
      </c>
      <c r="H905" t="s">
        <v>474</v>
      </c>
      <c r="I905" t="s">
        <v>545</v>
      </c>
      <c r="J905">
        <v>161020000</v>
      </c>
      <c r="K905">
        <v>169731109.74546659</v>
      </c>
    </row>
    <row r="906" spans="1:11" x14ac:dyDescent="0.25">
      <c r="A906">
        <v>8077</v>
      </c>
      <c r="B906" t="s">
        <v>119</v>
      </c>
      <c r="C906" t="s">
        <v>2336</v>
      </c>
      <c r="E906">
        <v>2016</v>
      </c>
      <c r="F906" s="10">
        <v>42735</v>
      </c>
      <c r="G906" t="s">
        <v>489</v>
      </c>
      <c r="H906" t="s">
        <v>474</v>
      </c>
      <c r="I906" t="s">
        <v>545</v>
      </c>
      <c r="J906">
        <v>2165652000</v>
      </c>
      <c r="K906">
        <v>2282812801.4065905</v>
      </c>
    </row>
    <row r="907" spans="1:11" x14ac:dyDescent="0.25">
      <c r="A907">
        <v>8077</v>
      </c>
      <c r="B907" t="s">
        <v>119</v>
      </c>
      <c r="C907" t="s">
        <v>2337</v>
      </c>
      <c r="E907">
        <v>2016</v>
      </c>
      <c r="F907" s="10">
        <v>42735</v>
      </c>
      <c r="G907" t="s">
        <v>489</v>
      </c>
      <c r="H907" t="s">
        <v>474</v>
      </c>
      <c r="I907" t="s">
        <v>545</v>
      </c>
      <c r="J907">
        <v>47777000</v>
      </c>
      <c r="K907">
        <v>50361714.261018239</v>
      </c>
    </row>
    <row r="908" spans="1:11" x14ac:dyDescent="0.25">
      <c r="A908">
        <v>8086</v>
      </c>
      <c r="B908" t="s">
        <v>127</v>
      </c>
      <c r="C908" t="s">
        <v>436</v>
      </c>
      <c r="E908">
        <v>2016</v>
      </c>
      <c r="F908" s="10">
        <v>42735</v>
      </c>
      <c r="G908" t="s">
        <v>489</v>
      </c>
      <c r="H908" t="s">
        <v>474</v>
      </c>
      <c r="I908" t="s">
        <v>545</v>
      </c>
      <c r="J908">
        <v>157473000</v>
      </c>
      <c r="K908">
        <v>165992218.63711253</v>
      </c>
    </row>
    <row r="909" spans="1:11" x14ac:dyDescent="0.25">
      <c r="A909">
        <v>8086</v>
      </c>
      <c r="B909" t="s">
        <v>127</v>
      </c>
      <c r="C909" t="s">
        <v>2336</v>
      </c>
      <c r="E909">
        <v>2016</v>
      </c>
      <c r="F909" s="10">
        <v>42735</v>
      </c>
      <c r="G909" t="s">
        <v>489</v>
      </c>
      <c r="H909" t="s">
        <v>474</v>
      </c>
      <c r="I909" t="s">
        <v>545</v>
      </c>
      <c r="J909">
        <v>1327090000</v>
      </c>
      <c r="K909">
        <v>1398884973.4946668</v>
      </c>
    </row>
    <row r="910" spans="1:11" x14ac:dyDescent="0.25">
      <c r="A910">
        <v>8086</v>
      </c>
      <c r="B910" t="s">
        <v>127</v>
      </c>
      <c r="C910" t="s">
        <v>2337</v>
      </c>
      <c r="E910">
        <v>2016</v>
      </c>
      <c r="F910" s="10">
        <v>42735</v>
      </c>
      <c r="G910" t="s">
        <v>489</v>
      </c>
      <c r="H910" t="s">
        <v>474</v>
      </c>
      <c r="I910" t="s">
        <v>545</v>
      </c>
      <c r="J910">
        <v>75976000</v>
      </c>
      <c r="K910">
        <v>80086267.507275924</v>
      </c>
    </row>
    <row r="911" spans="1:11" x14ac:dyDescent="0.25">
      <c r="A911">
        <v>8086</v>
      </c>
      <c r="B911" t="s">
        <v>127</v>
      </c>
      <c r="C911" t="s">
        <v>490</v>
      </c>
      <c r="E911">
        <v>2016</v>
      </c>
      <c r="F911" s="10">
        <v>42735</v>
      </c>
      <c r="G911" t="s">
        <v>489</v>
      </c>
      <c r="H911" t="s">
        <v>474</v>
      </c>
      <c r="I911" t="s">
        <v>545</v>
      </c>
      <c r="J911">
        <v>3514000</v>
      </c>
      <c r="K911">
        <v>3704105.823162151</v>
      </c>
    </row>
    <row r="912" spans="1:11" x14ac:dyDescent="0.25">
      <c r="A912">
        <v>8086</v>
      </c>
      <c r="B912" t="s">
        <v>127</v>
      </c>
      <c r="C912" t="s">
        <v>434</v>
      </c>
      <c r="E912">
        <v>2016</v>
      </c>
      <c r="F912" s="10">
        <v>42735</v>
      </c>
      <c r="G912" t="s">
        <v>489</v>
      </c>
      <c r="H912" t="s">
        <v>474</v>
      </c>
      <c r="I912" t="s">
        <v>545</v>
      </c>
      <c r="J912">
        <v>51001000</v>
      </c>
      <c r="K912">
        <v>53760131.214312144</v>
      </c>
    </row>
    <row r="913" spans="1:11" x14ac:dyDescent="0.25">
      <c r="A913">
        <v>8086</v>
      </c>
      <c r="B913" t="s">
        <v>127</v>
      </c>
      <c r="C913" t="s">
        <v>491</v>
      </c>
      <c r="E913">
        <v>2016</v>
      </c>
      <c r="F913" s="10">
        <v>42735</v>
      </c>
      <c r="G913" t="s">
        <v>489</v>
      </c>
      <c r="H913" t="s">
        <v>474</v>
      </c>
      <c r="I913" t="s">
        <v>545</v>
      </c>
      <c r="J913">
        <v>26982000</v>
      </c>
      <c r="K913">
        <v>28441714.092362311</v>
      </c>
    </row>
    <row r="914" spans="1:11" x14ac:dyDescent="0.25">
      <c r="A914">
        <v>8104</v>
      </c>
      <c r="B914" t="s">
        <v>120</v>
      </c>
      <c r="C914" t="s">
        <v>436</v>
      </c>
      <c r="E914">
        <v>2016</v>
      </c>
      <c r="F914" s="10">
        <v>42735</v>
      </c>
      <c r="G914" t="s">
        <v>489</v>
      </c>
      <c r="H914" t="s">
        <v>474</v>
      </c>
      <c r="I914" t="s">
        <v>545</v>
      </c>
      <c r="J914">
        <v>1053000000</v>
      </c>
      <c r="K914">
        <v>1109966827.4871216</v>
      </c>
    </row>
    <row r="915" spans="1:11" x14ac:dyDescent="0.25">
      <c r="A915">
        <v>8104</v>
      </c>
      <c r="B915" t="s">
        <v>120</v>
      </c>
      <c r="C915" t="s">
        <v>2336</v>
      </c>
      <c r="E915">
        <v>2016</v>
      </c>
      <c r="F915" s="10">
        <v>42735</v>
      </c>
      <c r="G915" t="s">
        <v>489</v>
      </c>
      <c r="H915" t="s">
        <v>474</v>
      </c>
      <c r="I915" t="s">
        <v>545</v>
      </c>
      <c r="J915">
        <v>7699000000</v>
      </c>
      <c r="K915">
        <v>8115512445.2263517</v>
      </c>
    </row>
    <row r="916" spans="1:11" x14ac:dyDescent="0.25">
      <c r="A916">
        <v>8104</v>
      </c>
      <c r="B916" t="s">
        <v>120</v>
      </c>
      <c r="C916" t="s">
        <v>2337</v>
      </c>
      <c r="E916">
        <v>2016</v>
      </c>
      <c r="F916" s="10">
        <v>42735</v>
      </c>
      <c r="G916" t="s">
        <v>489</v>
      </c>
      <c r="H916" t="s">
        <v>474</v>
      </c>
      <c r="I916" t="s">
        <v>545</v>
      </c>
      <c r="J916">
        <v>195000000</v>
      </c>
      <c r="K916">
        <v>205549412.4976151</v>
      </c>
    </row>
    <row r="917" spans="1:11" x14ac:dyDescent="0.25">
      <c r="A917">
        <v>8182</v>
      </c>
      <c r="B917" t="s">
        <v>126</v>
      </c>
      <c r="C917" t="s">
        <v>2336</v>
      </c>
      <c r="E917">
        <v>2016</v>
      </c>
      <c r="F917" s="10">
        <v>42735</v>
      </c>
      <c r="G917" t="s">
        <v>489</v>
      </c>
      <c r="H917" t="s">
        <v>474</v>
      </c>
      <c r="I917" t="s">
        <v>545</v>
      </c>
      <c r="J917">
        <v>232000000</v>
      </c>
      <c r="K917">
        <v>244551095.89459848</v>
      </c>
    </row>
    <row r="918" spans="1:11" x14ac:dyDescent="0.25">
      <c r="A918">
        <v>8448</v>
      </c>
      <c r="B918" t="s">
        <v>114</v>
      </c>
      <c r="C918" t="s">
        <v>2336</v>
      </c>
      <c r="E918">
        <v>2016</v>
      </c>
      <c r="F918" s="10">
        <v>42735</v>
      </c>
      <c r="G918" t="s">
        <v>489</v>
      </c>
      <c r="H918" t="s">
        <v>474</v>
      </c>
      <c r="I918" t="s">
        <v>545</v>
      </c>
      <c r="J918">
        <v>292000000</v>
      </c>
      <c r="K918">
        <v>307797068.97078776</v>
      </c>
    </row>
    <row r="919" spans="1:11" x14ac:dyDescent="0.25">
      <c r="A919">
        <v>13243</v>
      </c>
      <c r="B919" t="s">
        <v>115</v>
      </c>
      <c r="C919" t="s">
        <v>436</v>
      </c>
      <c r="E919">
        <v>2016</v>
      </c>
      <c r="F919" s="10">
        <v>42735</v>
      </c>
      <c r="G919" t="s">
        <v>489</v>
      </c>
      <c r="H919" t="s">
        <v>474</v>
      </c>
      <c r="I919" t="s">
        <v>545</v>
      </c>
      <c r="J919">
        <v>321058000</v>
      </c>
      <c r="K919">
        <v>338427093.73158622</v>
      </c>
    </row>
    <row r="920" spans="1:11" x14ac:dyDescent="0.25">
      <c r="A920">
        <v>13243</v>
      </c>
      <c r="B920" t="s">
        <v>115</v>
      </c>
      <c r="C920" t="s">
        <v>2336</v>
      </c>
      <c r="E920">
        <v>2016</v>
      </c>
      <c r="F920" s="10">
        <v>42735</v>
      </c>
      <c r="G920" t="s">
        <v>489</v>
      </c>
      <c r="H920" t="s">
        <v>474</v>
      </c>
      <c r="I920" t="s">
        <v>545</v>
      </c>
      <c r="J920">
        <v>2167074000</v>
      </c>
      <c r="K920">
        <v>2284311730.9684963</v>
      </c>
    </row>
    <row r="921" spans="1:11" x14ac:dyDescent="0.25">
      <c r="A921">
        <v>13243</v>
      </c>
      <c r="B921" t="s">
        <v>115</v>
      </c>
      <c r="C921" t="s">
        <v>2337</v>
      </c>
      <c r="E921">
        <v>2016</v>
      </c>
      <c r="F921" s="10">
        <v>42735</v>
      </c>
      <c r="G921" t="s">
        <v>489</v>
      </c>
      <c r="H921" t="s">
        <v>474</v>
      </c>
      <c r="I921" t="s">
        <v>545</v>
      </c>
      <c r="J921">
        <v>155770000</v>
      </c>
      <c r="K921">
        <v>164197087.10130003</v>
      </c>
    </row>
    <row r="922" spans="1:11" x14ac:dyDescent="0.25">
      <c r="A922">
        <v>13243</v>
      </c>
      <c r="B922" t="s">
        <v>115</v>
      </c>
      <c r="C922" t="s">
        <v>434</v>
      </c>
      <c r="E922">
        <v>2016</v>
      </c>
      <c r="F922" s="10">
        <v>42735</v>
      </c>
      <c r="G922" t="s">
        <v>489</v>
      </c>
      <c r="H922" t="s">
        <v>474</v>
      </c>
      <c r="I922" t="s">
        <v>545</v>
      </c>
      <c r="J922">
        <v>100485000</v>
      </c>
      <c r="K922">
        <v>105921193.40934797</v>
      </c>
    </row>
    <row r="923" spans="1:11" x14ac:dyDescent="0.25">
      <c r="A923">
        <v>13243</v>
      </c>
      <c r="B923" t="s">
        <v>115</v>
      </c>
      <c r="C923" t="s">
        <v>491</v>
      </c>
      <c r="E923">
        <v>2016</v>
      </c>
      <c r="F923" s="10">
        <v>42735</v>
      </c>
      <c r="G923" t="s">
        <v>489</v>
      </c>
      <c r="H923" t="s">
        <v>474</v>
      </c>
      <c r="I923" t="s">
        <v>545</v>
      </c>
      <c r="J923">
        <v>64803000</v>
      </c>
      <c r="K923">
        <v>68308813.220938206</v>
      </c>
    </row>
    <row r="924" spans="1:11" x14ac:dyDescent="0.25">
      <c r="A924">
        <v>1593</v>
      </c>
      <c r="B924" t="s">
        <v>2252</v>
      </c>
      <c r="C924" t="s">
        <v>436</v>
      </c>
      <c r="E924">
        <v>2017</v>
      </c>
      <c r="F924" s="10">
        <v>42825</v>
      </c>
      <c r="G924" t="s">
        <v>489</v>
      </c>
      <c r="H924" t="s">
        <v>474</v>
      </c>
      <c r="I924" t="s">
        <v>545</v>
      </c>
      <c r="J924">
        <v>-1019524.4499999998</v>
      </c>
      <c r="K924">
        <v>-1089973.8177355172</v>
      </c>
    </row>
    <row r="925" spans="1:11" x14ac:dyDescent="0.25">
      <c r="A925">
        <v>1593</v>
      </c>
      <c r="B925" t="s">
        <v>2252</v>
      </c>
      <c r="C925" t="s">
        <v>2336</v>
      </c>
      <c r="E925">
        <v>2017</v>
      </c>
      <c r="F925" s="10">
        <v>42825</v>
      </c>
      <c r="G925" t="s">
        <v>489</v>
      </c>
      <c r="H925" t="s">
        <v>474</v>
      </c>
      <c r="I925" t="s">
        <v>545</v>
      </c>
      <c r="J925">
        <v>15082742.98</v>
      </c>
      <c r="K925">
        <v>16124963.89648544</v>
      </c>
    </row>
    <row r="926" spans="1:11" x14ac:dyDescent="0.25">
      <c r="A926">
        <v>1593</v>
      </c>
      <c r="B926" t="s">
        <v>2252</v>
      </c>
      <c r="C926" t="s">
        <v>2337</v>
      </c>
      <c r="E926">
        <v>2017</v>
      </c>
      <c r="F926" s="10">
        <v>42825</v>
      </c>
      <c r="G926" t="s">
        <v>489</v>
      </c>
      <c r="H926" t="s">
        <v>474</v>
      </c>
      <c r="I926" t="s">
        <v>545</v>
      </c>
      <c r="J926">
        <v>-1234729.1399999999</v>
      </c>
      <c r="K926">
        <v>-1320049.1999923023</v>
      </c>
    </row>
    <row r="927" spans="1:11" x14ac:dyDescent="0.25">
      <c r="A927">
        <v>1593</v>
      </c>
      <c r="B927" t="s">
        <v>2252</v>
      </c>
      <c r="C927" t="s">
        <v>490</v>
      </c>
      <c r="E927">
        <v>2017</v>
      </c>
      <c r="F927" s="10">
        <v>42825</v>
      </c>
      <c r="G927" t="s">
        <v>489</v>
      </c>
      <c r="H927" t="s">
        <v>474</v>
      </c>
      <c r="I927" t="s">
        <v>545</v>
      </c>
      <c r="J927">
        <v>-59735.239999999991</v>
      </c>
      <c r="K927">
        <v>-63862.958456903492</v>
      </c>
    </row>
    <row r="928" spans="1:11" x14ac:dyDescent="0.25">
      <c r="A928">
        <v>1593</v>
      </c>
      <c r="B928" t="s">
        <v>2252</v>
      </c>
      <c r="C928" t="s">
        <v>434</v>
      </c>
      <c r="E928">
        <v>2017</v>
      </c>
      <c r="F928" s="10">
        <v>42825</v>
      </c>
      <c r="G928" t="s">
        <v>489</v>
      </c>
      <c r="H928" t="s">
        <v>474</v>
      </c>
      <c r="I928" t="s">
        <v>545</v>
      </c>
      <c r="J928">
        <v>250547.38</v>
      </c>
      <c r="K928">
        <v>267860.26004793844</v>
      </c>
    </row>
    <row r="929" spans="1:11" x14ac:dyDescent="0.25">
      <c r="A929">
        <v>1593</v>
      </c>
      <c r="B929" t="s">
        <v>2252</v>
      </c>
      <c r="C929" t="s">
        <v>491</v>
      </c>
      <c r="E929">
        <v>2017</v>
      </c>
      <c r="F929" s="10">
        <v>42825</v>
      </c>
      <c r="G929" t="s">
        <v>489</v>
      </c>
      <c r="H929" t="s">
        <v>474</v>
      </c>
      <c r="I929" t="s">
        <v>545</v>
      </c>
      <c r="J929">
        <v>24392.55</v>
      </c>
      <c r="K929">
        <v>26078.080665750091</v>
      </c>
    </row>
    <row r="930" spans="1:11" x14ac:dyDescent="0.25">
      <c r="A930">
        <v>1363</v>
      </c>
      <c r="B930" t="s">
        <v>118</v>
      </c>
      <c r="C930" t="s">
        <v>2336</v>
      </c>
      <c r="E930">
        <v>2017</v>
      </c>
      <c r="F930" s="10">
        <v>42916</v>
      </c>
      <c r="G930" t="s">
        <v>489</v>
      </c>
      <c r="H930" t="s">
        <v>474</v>
      </c>
      <c r="I930" t="s">
        <v>545</v>
      </c>
      <c r="J930">
        <v>200000000</v>
      </c>
      <c r="K930">
        <v>228239893.82280138</v>
      </c>
    </row>
    <row r="931" spans="1:11" x14ac:dyDescent="0.25">
      <c r="A931">
        <v>1703</v>
      </c>
      <c r="B931" t="s">
        <v>125</v>
      </c>
      <c r="C931" t="s">
        <v>436</v>
      </c>
      <c r="E931">
        <v>2017</v>
      </c>
      <c r="F931" s="10">
        <v>43008</v>
      </c>
      <c r="G931" t="s">
        <v>489</v>
      </c>
      <c r="H931" t="s">
        <v>474</v>
      </c>
      <c r="I931" t="s">
        <v>545</v>
      </c>
      <c r="J931">
        <v>11158000000</v>
      </c>
      <c r="K931">
        <v>13173133796.207205</v>
      </c>
    </row>
    <row r="932" spans="1:11" x14ac:dyDescent="0.25">
      <c r="A932">
        <v>1703</v>
      </c>
      <c r="B932" t="s">
        <v>125</v>
      </c>
      <c r="C932" t="s">
        <v>2336</v>
      </c>
      <c r="E932">
        <v>2017</v>
      </c>
      <c r="F932" s="10">
        <v>43008</v>
      </c>
      <c r="G932" t="s">
        <v>489</v>
      </c>
      <c r="H932" t="s">
        <v>474</v>
      </c>
      <c r="I932" t="s">
        <v>545</v>
      </c>
      <c r="J932">
        <v>83049000000</v>
      </c>
      <c r="K932">
        <v>98047641928.769684</v>
      </c>
    </row>
    <row r="933" spans="1:11" x14ac:dyDescent="0.25">
      <c r="A933">
        <v>1703</v>
      </c>
      <c r="B933" t="s">
        <v>125</v>
      </c>
      <c r="C933" t="s">
        <v>2337</v>
      </c>
      <c r="E933">
        <v>2017</v>
      </c>
      <c r="F933" s="10">
        <v>43008</v>
      </c>
      <c r="G933" t="s">
        <v>489</v>
      </c>
      <c r="H933" t="s">
        <v>474</v>
      </c>
      <c r="I933" t="s">
        <v>545</v>
      </c>
      <c r="J933">
        <v>6126000000</v>
      </c>
      <c r="K933">
        <v>7232355048.8945456</v>
      </c>
    </row>
    <row r="934" spans="1:11" x14ac:dyDescent="0.25">
      <c r="A934">
        <v>3557</v>
      </c>
      <c r="B934" t="s">
        <v>122</v>
      </c>
      <c r="C934" t="s">
        <v>436</v>
      </c>
      <c r="E934">
        <v>2017</v>
      </c>
      <c r="F934" s="10">
        <v>43008</v>
      </c>
      <c r="G934" t="s">
        <v>489</v>
      </c>
      <c r="H934" t="s">
        <v>474</v>
      </c>
      <c r="I934" t="s">
        <v>545</v>
      </c>
      <c r="J934">
        <v>383568000</v>
      </c>
      <c r="K934">
        <v>452840346.29356563</v>
      </c>
    </row>
    <row r="935" spans="1:11" x14ac:dyDescent="0.25">
      <c r="A935">
        <v>3557</v>
      </c>
      <c r="B935" t="s">
        <v>122</v>
      </c>
      <c r="C935" t="s">
        <v>2336</v>
      </c>
      <c r="E935">
        <v>2017</v>
      </c>
      <c r="F935" s="10">
        <v>43008</v>
      </c>
      <c r="G935" t="s">
        <v>489</v>
      </c>
      <c r="H935" t="s">
        <v>474</v>
      </c>
      <c r="I935" t="s">
        <v>545</v>
      </c>
      <c r="J935">
        <v>4009516000</v>
      </c>
      <c r="K935">
        <v>4733634228.8970718</v>
      </c>
    </row>
    <row r="936" spans="1:11" x14ac:dyDescent="0.25">
      <c r="A936">
        <v>3557</v>
      </c>
      <c r="B936" t="s">
        <v>122</v>
      </c>
      <c r="C936" t="s">
        <v>2337</v>
      </c>
      <c r="E936">
        <v>2017</v>
      </c>
      <c r="F936" s="10">
        <v>43008</v>
      </c>
      <c r="G936" t="s">
        <v>489</v>
      </c>
      <c r="H936" t="s">
        <v>474</v>
      </c>
      <c r="I936" t="s">
        <v>545</v>
      </c>
      <c r="J936">
        <v>132485000</v>
      </c>
      <c r="K936">
        <v>156411779.08142245</v>
      </c>
    </row>
    <row r="937" spans="1:11" x14ac:dyDescent="0.25">
      <c r="A937">
        <v>8182</v>
      </c>
      <c r="B937" t="s">
        <v>126</v>
      </c>
      <c r="C937" t="s">
        <v>436</v>
      </c>
      <c r="E937">
        <v>2017</v>
      </c>
      <c r="F937" s="10">
        <v>43008</v>
      </c>
      <c r="G937" t="s">
        <v>489</v>
      </c>
      <c r="H937" t="s">
        <v>474</v>
      </c>
      <c r="I937" t="s">
        <v>545</v>
      </c>
      <c r="J937">
        <v>8600000</v>
      </c>
      <c r="K937">
        <v>10153159.226329267</v>
      </c>
    </row>
    <row r="938" spans="1:11" x14ac:dyDescent="0.25">
      <c r="A938">
        <v>8182</v>
      </c>
      <c r="B938" t="s">
        <v>126</v>
      </c>
      <c r="C938" t="s">
        <v>2336</v>
      </c>
      <c r="E938">
        <v>2017</v>
      </c>
      <c r="F938" s="10">
        <v>43008</v>
      </c>
      <c r="G938" t="s">
        <v>489</v>
      </c>
      <c r="H938" t="s">
        <v>474</v>
      </c>
      <c r="I938" t="s">
        <v>545</v>
      </c>
      <c r="J938">
        <v>228100000</v>
      </c>
      <c r="K938">
        <v>269294839.47973323</v>
      </c>
    </row>
    <row r="939" spans="1:11" x14ac:dyDescent="0.25">
      <c r="A939">
        <v>12013</v>
      </c>
      <c r="B939" t="s">
        <v>2255</v>
      </c>
      <c r="C939" t="s">
        <v>2336</v>
      </c>
      <c r="E939">
        <v>2017</v>
      </c>
      <c r="F939" s="10">
        <v>43008</v>
      </c>
      <c r="G939" t="s">
        <v>489</v>
      </c>
      <c r="H939" t="s">
        <v>474</v>
      </c>
      <c r="I939" t="s">
        <v>545</v>
      </c>
      <c r="J939">
        <v>120129388.37</v>
      </c>
      <c r="K939">
        <v>141824745.10257643</v>
      </c>
    </row>
    <row r="940" spans="1:11" x14ac:dyDescent="0.25">
      <c r="A940">
        <v>12013</v>
      </c>
      <c r="B940" t="s">
        <v>2255</v>
      </c>
      <c r="C940" t="s">
        <v>491</v>
      </c>
      <c r="E940">
        <v>2017</v>
      </c>
      <c r="F940" s="10">
        <v>43008</v>
      </c>
      <c r="G940" t="s">
        <v>489</v>
      </c>
      <c r="H940" t="s">
        <v>474</v>
      </c>
      <c r="I940" t="s">
        <v>545</v>
      </c>
      <c r="J940">
        <v>220258.73</v>
      </c>
      <c r="K940">
        <v>260037.43682314732</v>
      </c>
    </row>
    <row r="941" spans="1:11" x14ac:dyDescent="0.25">
      <c r="A941">
        <v>1227</v>
      </c>
      <c r="B941" t="s">
        <v>2247</v>
      </c>
      <c r="C941" t="s">
        <v>436</v>
      </c>
      <c r="E941">
        <v>2017</v>
      </c>
      <c r="F941" s="10">
        <v>43039</v>
      </c>
      <c r="G941" t="s">
        <v>489</v>
      </c>
      <c r="H941" t="s">
        <v>474</v>
      </c>
      <c r="I941" t="s">
        <v>545</v>
      </c>
      <c r="J941">
        <v>2976596.6700000004</v>
      </c>
      <c r="K941">
        <v>3464163.8793651243</v>
      </c>
    </row>
    <row r="942" spans="1:11" x14ac:dyDescent="0.25">
      <c r="A942">
        <v>1227</v>
      </c>
      <c r="B942" t="s">
        <v>2247</v>
      </c>
      <c r="C942" t="s">
        <v>2336</v>
      </c>
      <c r="E942">
        <v>2017</v>
      </c>
      <c r="F942" s="10">
        <v>43039</v>
      </c>
      <c r="G942" t="s">
        <v>489</v>
      </c>
      <c r="H942" t="s">
        <v>474</v>
      </c>
      <c r="I942" t="s">
        <v>545</v>
      </c>
      <c r="J942">
        <v>70432140.620000005</v>
      </c>
      <c r="K942">
        <v>81968941.221105754</v>
      </c>
    </row>
    <row r="943" spans="1:11" x14ac:dyDescent="0.25">
      <c r="A943">
        <v>1227</v>
      </c>
      <c r="B943" t="s">
        <v>2247</v>
      </c>
      <c r="C943" t="s">
        <v>2337</v>
      </c>
      <c r="E943">
        <v>2017</v>
      </c>
      <c r="F943" s="10">
        <v>43039</v>
      </c>
      <c r="G943" t="s">
        <v>489</v>
      </c>
      <c r="H943" t="s">
        <v>474</v>
      </c>
      <c r="I943" t="s">
        <v>545</v>
      </c>
      <c r="J943">
        <v>-6850076.7599999998</v>
      </c>
      <c r="K943">
        <v>-7972120.8862571483</v>
      </c>
    </row>
    <row r="944" spans="1:11" x14ac:dyDescent="0.25">
      <c r="A944">
        <v>1227</v>
      </c>
      <c r="B944" t="s">
        <v>2247</v>
      </c>
      <c r="C944" t="s">
        <v>490</v>
      </c>
      <c r="E944">
        <v>2017</v>
      </c>
      <c r="F944" s="10">
        <v>43039</v>
      </c>
      <c r="G944" t="s">
        <v>489</v>
      </c>
      <c r="H944" t="s">
        <v>474</v>
      </c>
      <c r="I944" t="s">
        <v>545</v>
      </c>
      <c r="J944">
        <v>1930095.12</v>
      </c>
      <c r="K944">
        <v>2246245.1382245533</v>
      </c>
    </row>
    <row r="945" spans="1:11" x14ac:dyDescent="0.25">
      <c r="A945">
        <v>1227</v>
      </c>
      <c r="B945" t="s">
        <v>2247</v>
      </c>
      <c r="C945" t="s">
        <v>434</v>
      </c>
      <c r="E945">
        <v>2017</v>
      </c>
      <c r="F945" s="10">
        <v>43039</v>
      </c>
      <c r="G945" t="s">
        <v>489</v>
      </c>
      <c r="H945" t="s">
        <v>474</v>
      </c>
      <c r="I945" t="s">
        <v>545</v>
      </c>
      <c r="J945">
        <v>5354209.34</v>
      </c>
      <c r="K945">
        <v>6231230.0437356122</v>
      </c>
    </row>
    <row r="946" spans="1:11" x14ac:dyDescent="0.25">
      <c r="A946">
        <v>1227</v>
      </c>
      <c r="B946" t="s">
        <v>2247</v>
      </c>
      <c r="C946" t="s">
        <v>491</v>
      </c>
      <c r="E946">
        <v>2017</v>
      </c>
      <c r="F946" s="10">
        <v>43039</v>
      </c>
      <c r="G946" t="s">
        <v>489</v>
      </c>
      <c r="H946" t="s">
        <v>474</v>
      </c>
      <c r="I946" t="s">
        <v>545</v>
      </c>
      <c r="J946">
        <v>2542368.9700000002</v>
      </c>
      <c r="K946">
        <v>2958809.5836621071</v>
      </c>
    </row>
    <row r="947" spans="1:11" x14ac:dyDescent="0.25">
      <c r="A947">
        <v>1012</v>
      </c>
      <c r="B947" t="s">
        <v>280</v>
      </c>
      <c r="C947" t="s">
        <v>2336</v>
      </c>
      <c r="E947">
        <v>2017</v>
      </c>
      <c r="F947" s="10">
        <v>43100</v>
      </c>
      <c r="G947" t="s">
        <v>489</v>
      </c>
      <c r="H947" t="s">
        <v>474</v>
      </c>
      <c r="I947" t="s">
        <v>545</v>
      </c>
      <c r="J947">
        <v>55000000</v>
      </c>
      <c r="K947">
        <v>65961478.496558011</v>
      </c>
    </row>
    <row r="948" spans="1:11" x14ac:dyDescent="0.25">
      <c r="A948">
        <v>1194</v>
      </c>
      <c r="B948" t="s">
        <v>2242</v>
      </c>
      <c r="C948" t="s">
        <v>436</v>
      </c>
      <c r="E948">
        <v>2017</v>
      </c>
      <c r="F948" s="10">
        <v>43100</v>
      </c>
      <c r="G948" t="s">
        <v>489</v>
      </c>
      <c r="H948" t="s">
        <v>474</v>
      </c>
      <c r="I948" t="s">
        <v>545</v>
      </c>
      <c r="J948">
        <v>18949308.579999998</v>
      </c>
      <c r="K948">
        <v>22725898.37135113</v>
      </c>
    </row>
    <row r="949" spans="1:11" x14ac:dyDescent="0.25">
      <c r="A949">
        <v>1194</v>
      </c>
      <c r="B949" t="s">
        <v>2242</v>
      </c>
      <c r="C949" t="s">
        <v>2336</v>
      </c>
      <c r="E949">
        <v>2017</v>
      </c>
      <c r="F949" s="10">
        <v>43100</v>
      </c>
      <c r="G949" t="s">
        <v>489</v>
      </c>
      <c r="H949" t="s">
        <v>474</v>
      </c>
      <c r="I949" t="s">
        <v>545</v>
      </c>
      <c r="J949">
        <v>46434053.950000003</v>
      </c>
      <c r="K949">
        <v>55688342.747835271</v>
      </c>
    </row>
    <row r="950" spans="1:11" x14ac:dyDescent="0.25">
      <c r="A950">
        <v>1194</v>
      </c>
      <c r="B950" t="s">
        <v>2242</v>
      </c>
      <c r="C950" t="s">
        <v>2337</v>
      </c>
      <c r="E950">
        <v>2017</v>
      </c>
      <c r="F950" s="10">
        <v>43100</v>
      </c>
      <c r="G950" t="s">
        <v>489</v>
      </c>
      <c r="H950" t="s">
        <v>474</v>
      </c>
      <c r="I950" t="s">
        <v>545</v>
      </c>
      <c r="J950">
        <v>14959409.859999999</v>
      </c>
      <c r="K950">
        <v>17940814.396392506</v>
      </c>
    </row>
    <row r="951" spans="1:11" x14ac:dyDescent="0.25">
      <c r="A951">
        <v>1194</v>
      </c>
      <c r="B951" t="s">
        <v>2242</v>
      </c>
      <c r="C951" t="s">
        <v>490</v>
      </c>
      <c r="E951">
        <v>2017</v>
      </c>
      <c r="F951" s="10">
        <v>43100</v>
      </c>
      <c r="G951" t="s">
        <v>489</v>
      </c>
      <c r="H951" t="s">
        <v>474</v>
      </c>
      <c r="I951" t="s">
        <v>545</v>
      </c>
      <c r="J951">
        <v>-34381.479999999981</v>
      </c>
      <c r="K951">
        <v>-41233.695521815236</v>
      </c>
    </row>
    <row r="952" spans="1:11" x14ac:dyDescent="0.25">
      <c r="A952">
        <v>1194</v>
      </c>
      <c r="B952" t="s">
        <v>2242</v>
      </c>
      <c r="C952" t="s">
        <v>434</v>
      </c>
      <c r="E952">
        <v>2017</v>
      </c>
      <c r="F952" s="10">
        <v>43100</v>
      </c>
      <c r="G952" t="s">
        <v>489</v>
      </c>
      <c r="H952" t="s">
        <v>474</v>
      </c>
      <c r="I952" t="s">
        <v>545</v>
      </c>
      <c r="J952">
        <v>511922.32</v>
      </c>
      <c r="K952">
        <v>613948.2382288744</v>
      </c>
    </row>
    <row r="953" spans="1:11" x14ac:dyDescent="0.25">
      <c r="A953">
        <v>1194</v>
      </c>
      <c r="B953" t="s">
        <v>2242</v>
      </c>
      <c r="C953" t="s">
        <v>491</v>
      </c>
      <c r="E953">
        <v>2017</v>
      </c>
      <c r="F953" s="10">
        <v>43100</v>
      </c>
      <c r="G953" t="s">
        <v>489</v>
      </c>
      <c r="H953" t="s">
        <v>474</v>
      </c>
      <c r="I953" t="s">
        <v>545</v>
      </c>
      <c r="J953">
        <v>3512357.88</v>
      </c>
      <c r="K953">
        <v>4212369.4322515652</v>
      </c>
    </row>
    <row r="954" spans="1:11" x14ac:dyDescent="0.25">
      <c r="A954">
        <v>1197</v>
      </c>
      <c r="B954" t="s">
        <v>2244</v>
      </c>
      <c r="C954" t="s">
        <v>2336</v>
      </c>
      <c r="E954">
        <v>2017</v>
      </c>
      <c r="F954" s="10">
        <v>43100</v>
      </c>
      <c r="G954" t="s">
        <v>489</v>
      </c>
      <c r="H954" t="s">
        <v>474</v>
      </c>
      <c r="I954" t="s">
        <v>545</v>
      </c>
      <c r="J954">
        <v>14954548.449999999</v>
      </c>
      <c r="K954">
        <v>17934984.10928018</v>
      </c>
    </row>
    <row r="955" spans="1:11" x14ac:dyDescent="0.25">
      <c r="A955">
        <v>1197</v>
      </c>
      <c r="B955" t="s">
        <v>2244</v>
      </c>
      <c r="C955" t="s">
        <v>2337</v>
      </c>
      <c r="E955">
        <v>2017</v>
      </c>
      <c r="F955" s="10">
        <v>43100</v>
      </c>
      <c r="G955" t="s">
        <v>489</v>
      </c>
      <c r="H955" t="s">
        <v>474</v>
      </c>
      <c r="I955" t="s">
        <v>545</v>
      </c>
      <c r="J955">
        <v>708078.09</v>
      </c>
      <c r="K955">
        <v>849197.77649852482</v>
      </c>
    </row>
    <row r="956" spans="1:11" x14ac:dyDescent="0.25">
      <c r="A956">
        <v>1197</v>
      </c>
      <c r="B956" t="s">
        <v>2244</v>
      </c>
      <c r="C956" t="s">
        <v>490</v>
      </c>
      <c r="E956">
        <v>2017</v>
      </c>
      <c r="F956" s="10">
        <v>43100</v>
      </c>
      <c r="G956" t="s">
        <v>489</v>
      </c>
      <c r="H956" t="s">
        <v>474</v>
      </c>
      <c r="I956" t="s">
        <v>545</v>
      </c>
      <c r="J956">
        <v>25614.93</v>
      </c>
      <c r="K956">
        <v>30719.975534287976</v>
      </c>
    </row>
    <row r="957" spans="1:11" x14ac:dyDescent="0.25">
      <c r="A957">
        <v>1197</v>
      </c>
      <c r="B957" t="s">
        <v>2244</v>
      </c>
      <c r="C957" t="s">
        <v>434</v>
      </c>
      <c r="E957">
        <v>2017</v>
      </c>
      <c r="F957" s="10">
        <v>43100</v>
      </c>
      <c r="G957" t="s">
        <v>489</v>
      </c>
      <c r="H957" t="s">
        <v>474</v>
      </c>
      <c r="I957" t="s">
        <v>545</v>
      </c>
      <c r="J957">
        <v>458388.92</v>
      </c>
      <c r="K957">
        <v>549745.65253891726</v>
      </c>
    </row>
    <row r="958" spans="1:11" x14ac:dyDescent="0.25">
      <c r="A958">
        <v>1201</v>
      </c>
      <c r="B958" t="s">
        <v>123</v>
      </c>
      <c r="C958" t="s">
        <v>436</v>
      </c>
      <c r="E958">
        <v>2017</v>
      </c>
      <c r="F958" s="10">
        <v>43100</v>
      </c>
      <c r="G958" t="s">
        <v>489</v>
      </c>
      <c r="H958" t="s">
        <v>474</v>
      </c>
      <c r="I958" t="s">
        <v>545</v>
      </c>
      <c r="J958">
        <v>5146315.8099999996</v>
      </c>
      <c r="K958">
        <v>6171974.5388692999</v>
      </c>
    </row>
    <row r="959" spans="1:11" x14ac:dyDescent="0.25">
      <c r="A959">
        <v>1201</v>
      </c>
      <c r="B959" t="s">
        <v>123</v>
      </c>
      <c r="C959" t="s">
        <v>2336</v>
      </c>
      <c r="E959">
        <v>2017</v>
      </c>
      <c r="F959" s="10">
        <v>43100</v>
      </c>
      <c r="G959" t="s">
        <v>489</v>
      </c>
      <c r="H959" t="s">
        <v>474</v>
      </c>
      <c r="I959" t="s">
        <v>545</v>
      </c>
      <c r="J959">
        <v>26869227.309999999</v>
      </c>
      <c r="K959">
        <v>32224253.807776257</v>
      </c>
    </row>
    <row r="960" spans="1:11" x14ac:dyDescent="0.25">
      <c r="A960">
        <v>1201</v>
      </c>
      <c r="B960" t="s">
        <v>123</v>
      </c>
      <c r="C960" t="s">
        <v>2337</v>
      </c>
      <c r="E960">
        <v>2017</v>
      </c>
      <c r="F960" s="10">
        <v>43100</v>
      </c>
      <c r="G960" t="s">
        <v>489</v>
      </c>
      <c r="H960" t="s">
        <v>474</v>
      </c>
      <c r="I960" t="s">
        <v>545</v>
      </c>
      <c r="J960">
        <v>4309952.01</v>
      </c>
      <c r="K960">
        <v>5168923.7605238538</v>
      </c>
    </row>
    <row r="961" spans="1:11" x14ac:dyDescent="0.25">
      <c r="A961">
        <v>1201</v>
      </c>
      <c r="B961" t="s">
        <v>123</v>
      </c>
      <c r="C961" t="s">
        <v>490</v>
      </c>
      <c r="E961">
        <v>2017</v>
      </c>
      <c r="F961" s="10">
        <v>43100</v>
      </c>
      <c r="G961" t="s">
        <v>489</v>
      </c>
      <c r="H961" t="s">
        <v>474</v>
      </c>
      <c r="I961" t="s">
        <v>545</v>
      </c>
      <c r="J961">
        <v>99608.35</v>
      </c>
      <c r="K961">
        <v>119460.25521095681</v>
      </c>
    </row>
    <row r="962" spans="1:11" x14ac:dyDescent="0.25">
      <c r="A962">
        <v>1201</v>
      </c>
      <c r="B962" t="s">
        <v>123</v>
      </c>
      <c r="C962" t="s">
        <v>434</v>
      </c>
      <c r="E962">
        <v>2017</v>
      </c>
      <c r="F962" s="10">
        <v>43100</v>
      </c>
      <c r="G962" t="s">
        <v>489</v>
      </c>
      <c r="H962" t="s">
        <v>474</v>
      </c>
      <c r="I962" t="s">
        <v>545</v>
      </c>
      <c r="J962">
        <v>62833.99</v>
      </c>
      <c r="K962">
        <v>75356.779640689827</v>
      </c>
    </row>
    <row r="963" spans="1:11" x14ac:dyDescent="0.25">
      <c r="A963">
        <v>1201</v>
      </c>
      <c r="B963" t="s">
        <v>123</v>
      </c>
      <c r="C963" t="s">
        <v>491</v>
      </c>
      <c r="E963">
        <v>2017</v>
      </c>
      <c r="F963" s="10">
        <v>43100</v>
      </c>
      <c r="G963" t="s">
        <v>489</v>
      </c>
      <c r="H963" t="s">
        <v>474</v>
      </c>
      <c r="I963" t="s">
        <v>545</v>
      </c>
      <c r="J963">
        <v>673921.46</v>
      </c>
      <c r="K963">
        <v>808233.74349379959</v>
      </c>
    </row>
    <row r="964" spans="1:11" x14ac:dyDescent="0.25">
      <c r="A964">
        <v>1623</v>
      </c>
      <c r="B964" t="s">
        <v>124</v>
      </c>
      <c r="C964" t="s">
        <v>2336</v>
      </c>
      <c r="E964">
        <v>2017</v>
      </c>
      <c r="F964" s="10">
        <v>43100</v>
      </c>
      <c r="G964" t="s">
        <v>489</v>
      </c>
      <c r="H964" t="s">
        <v>474</v>
      </c>
      <c r="I964" t="s">
        <v>545</v>
      </c>
      <c r="J964">
        <v>6400000000</v>
      </c>
      <c r="K964">
        <v>7675517497.7812958</v>
      </c>
    </row>
    <row r="965" spans="1:11" x14ac:dyDescent="0.25">
      <c r="A965">
        <v>1908</v>
      </c>
      <c r="B965" t="s">
        <v>117</v>
      </c>
      <c r="C965" t="s">
        <v>436</v>
      </c>
      <c r="E965">
        <v>2017</v>
      </c>
      <c r="F965" s="10">
        <v>43100</v>
      </c>
      <c r="G965" t="s">
        <v>489</v>
      </c>
      <c r="H965" t="s">
        <v>474</v>
      </c>
      <c r="I965" t="s">
        <v>545</v>
      </c>
      <c r="J965">
        <v>138600000</v>
      </c>
      <c r="K965">
        <v>166222925.81132618</v>
      </c>
    </row>
    <row r="966" spans="1:11" x14ac:dyDescent="0.25">
      <c r="A966">
        <v>1908</v>
      </c>
      <c r="B966" t="s">
        <v>117</v>
      </c>
      <c r="C966" t="s">
        <v>2336</v>
      </c>
      <c r="E966">
        <v>2017</v>
      </c>
      <c r="F966" s="10">
        <v>43100</v>
      </c>
      <c r="G966" t="s">
        <v>489</v>
      </c>
      <c r="H966" t="s">
        <v>474</v>
      </c>
      <c r="I966" t="s">
        <v>545</v>
      </c>
      <c r="J966">
        <v>1209200000</v>
      </c>
      <c r="K966">
        <v>1450193087.2370536</v>
      </c>
    </row>
    <row r="967" spans="1:11" x14ac:dyDescent="0.25">
      <c r="A967">
        <v>1908</v>
      </c>
      <c r="B967" t="s">
        <v>117</v>
      </c>
      <c r="C967" t="s">
        <v>2337</v>
      </c>
      <c r="E967">
        <v>2017</v>
      </c>
      <c r="F967" s="10">
        <v>43100</v>
      </c>
      <c r="G967" t="s">
        <v>489</v>
      </c>
      <c r="H967" t="s">
        <v>474</v>
      </c>
      <c r="I967" t="s">
        <v>545</v>
      </c>
      <c r="J967">
        <v>92400000</v>
      </c>
      <c r="K967">
        <v>110815283.87421745</v>
      </c>
    </row>
    <row r="968" spans="1:11" x14ac:dyDescent="0.25">
      <c r="A968">
        <v>1908</v>
      </c>
      <c r="B968" t="s">
        <v>117</v>
      </c>
      <c r="C968" t="s">
        <v>490</v>
      </c>
      <c r="E968">
        <v>2017</v>
      </c>
      <c r="F968" s="10">
        <v>43100</v>
      </c>
      <c r="G968" t="s">
        <v>489</v>
      </c>
      <c r="H968" t="s">
        <v>474</v>
      </c>
      <c r="I968" t="s">
        <v>545</v>
      </c>
      <c r="J968">
        <v>3100000</v>
      </c>
      <c r="K968">
        <v>3717828.7879878152</v>
      </c>
    </row>
    <row r="969" spans="1:11" x14ac:dyDescent="0.25">
      <c r="A969">
        <v>1908</v>
      </c>
      <c r="B969" t="s">
        <v>117</v>
      </c>
      <c r="C969" t="s">
        <v>434</v>
      </c>
      <c r="E969">
        <v>2017</v>
      </c>
      <c r="F969" s="10">
        <v>43100</v>
      </c>
      <c r="G969" t="s">
        <v>489</v>
      </c>
      <c r="H969" t="s">
        <v>474</v>
      </c>
      <c r="I969" t="s">
        <v>545</v>
      </c>
      <c r="J969">
        <v>41800000</v>
      </c>
      <c r="K969">
        <v>50130723.65738409</v>
      </c>
    </row>
    <row r="970" spans="1:11" x14ac:dyDescent="0.25">
      <c r="A970">
        <v>1908</v>
      </c>
      <c r="B970" t="s">
        <v>117</v>
      </c>
      <c r="C970" t="s">
        <v>491</v>
      </c>
      <c r="E970">
        <v>2017</v>
      </c>
      <c r="F970" s="10">
        <v>43100</v>
      </c>
      <c r="G970" t="s">
        <v>489</v>
      </c>
      <c r="H970" t="s">
        <v>474</v>
      </c>
      <c r="I970" t="s">
        <v>545</v>
      </c>
      <c r="J970">
        <v>1300000</v>
      </c>
      <c r="K970">
        <v>1559089.4917368258</v>
      </c>
    </row>
    <row r="971" spans="1:11" x14ac:dyDescent="0.25">
      <c r="A971">
        <v>3393</v>
      </c>
      <c r="B971" t="s">
        <v>121</v>
      </c>
      <c r="C971" t="s">
        <v>436</v>
      </c>
      <c r="E971">
        <v>2017</v>
      </c>
      <c r="F971" s="10">
        <v>43100</v>
      </c>
      <c r="G971" t="s">
        <v>489</v>
      </c>
      <c r="H971" t="s">
        <v>474</v>
      </c>
      <c r="I971" t="s">
        <v>545</v>
      </c>
      <c r="J971">
        <v>231696000</v>
      </c>
      <c r="K971">
        <v>277872922.21342736</v>
      </c>
    </row>
    <row r="972" spans="1:11" x14ac:dyDescent="0.25">
      <c r="A972">
        <v>3393</v>
      </c>
      <c r="B972" t="s">
        <v>121</v>
      </c>
      <c r="C972" t="s">
        <v>2336</v>
      </c>
      <c r="E972">
        <v>2017</v>
      </c>
      <c r="F972" s="10">
        <v>43100</v>
      </c>
      <c r="G972" t="s">
        <v>489</v>
      </c>
      <c r="H972" t="s">
        <v>474</v>
      </c>
      <c r="I972" t="s">
        <v>545</v>
      </c>
      <c r="J972">
        <v>1999654000</v>
      </c>
      <c r="K972">
        <v>2398184260.3919311</v>
      </c>
    </row>
    <row r="973" spans="1:11" x14ac:dyDescent="0.25">
      <c r="A973">
        <v>3393</v>
      </c>
      <c r="B973" t="s">
        <v>121</v>
      </c>
      <c r="C973" t="s">
        <v>2337</v>
      </c>
      <c r="E973">
        <v>2017</v>
      </c>
      <c r="F973" s="10">
        <v>43100</v>
      </c>
      <c r="G973" t="s">
        <v>489</v>
      </c>
      <c r="H973" t="s">
        <v>474</v>
      </c>
      <c r="I973" t="s">
        <v>545</v>
      </c>
      <c r="J973">
        <v>98464000</v>
      </c>
      <c r="K973">
        <v>118087836.70336524</v>
      </c>
    </row>
    <row r="974" spans="1:11" x14ac:dyDescent="0.25">
      <c r="A974">
        <v>3393</v>
      </c>
      <c r="B974" t="s">
        <v>121</v>
      </c>
      <c r="C974" t="s">
        <v>490</v>
      </c>
      <c r="E974">
        <v>2017</v>
      </c>
      <c r="F974" s="10">
        <v>43100</v>
      </c>
      <c r="G974" t="s">
        <v>489</v>
      </c>
      <c r="H974" t="s">
        <v>474</v>
      </c>
      <c r="I974" t="s">
        <v>545</v>
      </c>
      <c r="J974">
        <v>12753000</v>
      </c>
      <c r="K974">
        <v>15294667.91393826</v>
      </c>
    </row>
    <row r="975" spans="1:11" x14ac:dyDescent="0.25">
      <c r="A975">
        <v>3393</v>
      </c>
      <c r="B975" t="s">
        <v>121</v>
      </c>
      <c r="C975" t="s">
        <v>434</v>
      </c>
      <c r="E975">
        <v>2017</v>
      </c>
      <c r="F975" s="10">
        <v>43100</v>
      </c>
      <c r="G975" t="s">
        <v>489</v>
      </c>
      <c r="H975" t="s">
        <v>474</v>
      </c>
      <c r="I975" t="s">
        <v>545</v>
      </c>
      <c r="J975">
        <v>82119000</v>
      </c>
      <c r="K975">
        <v>98485284.593797222</v>
      </c>
    </row>
    <row r="976" spans="1:11" x14ac:dyDescent="0.25">
      <c r="A976">
        <v>3393</v>
      </c>
      <c r="B976" t="s">
        <v>121</v>
      </c>
      <c r="C976" t="s">
        <v>491</v>
      </c>
      <c r="E976">
        <v>2017</v>
      </c>
      <c r="F976" s="10">
        <v>43100</v>
      </c>
      <c r="G976" t="s">
        <v>489</v>
      </c>
      <c r="H976" t="s">
        <v>474</v>
      </c>
      <c r="I976" t="s">
        <v>545</v>
      </c>
      <c r="J976">
        <v>38360000</v>
      </c>
      <c r="K976">
        <v>46005133.002326638</v>
      </c>
    </row>
    <row r="977" spans="1:11" x14ac:dyDescent="0.25">
      <c r="A977">
        <v>8077</v>
      </c>
      <c r="B977" t="s">
        <v>119</v>
      </c>
      <c r="C977" t="s">
        <v>436</v>
      </c>
      <c r="E977">
        <v>2017</v>
      </c>
      <c r="F977" s="10">
        <v>43100</v>
      </c>
      <c r="G977" t="s">
        <v>489</v>
      </c>
      <c r="H977" t="s">
        <v>474</v>
      </c>
      <c r="I977" t="s">
        <v>545</v>
      </c>
      <c r="J977">
        <v>174391000</v>
      </c>
      <c r="K977">
        <v>209147058.11805904</v>
      </c>
    </row>
    <row r="978" spans="1:11" x14ac:dyDescent="0.25">
      <c r="A978">
        <v>8077</v>
      </c>
      <c r="B978" t="s">
        <v>119</v>
      </c>
      <c r="C978" t="s">
        <v>2336</v>
      </c>
      <c r="E978">
        <v>2017</v>
      </c>
      <c r="F978" s="10">
        <v>43100</v>
      </c>
      <c r="G978" t="s">
        <v>489</v>
      </c>
      <c r="H978" t="s">
        <v>474</v>
      </c>
      <c r="I978" t="s">
        <v>545</v>
      </c>
      <c r="J978">
        <v>2204958000</v>
      </c>
      <c r="K978">
        <v>2644405267.3238831</v>
      </c>
    </row>
    <row r="979" spans="1:11" x14ac:dyDescent="0.25">
      <c r="A979">
        <v>8077</v>
      </c>
      <c r="B979" t="s">
        <v>119</v>
      </c>
      <c r="C979" t="s">
        <v>2337</v>
      </c>
      <c r="E979">
        <v>2017</v>
      </c>
      <c r="F979" s="10">
        <v>43100</v>
      </c>
      <c r="G979" t="s">
        <v>489</v>
      </c>
      <c r="H979" t="s">
        <v>474</v>
      </c>
      <c r="I979" t="s">
        <v>545</v>
      </c>
      <c r="J979">
        <v>37181000</v>
      </c>
      <c r="K979">
        <v>44591158.763282239</v>
      </c>
    </row>
    <row r="980" spans="1:11" x14ac:dyDescent="0.25">
      <c r="A980">
        <v>8077</v>
      </c>
      <c r="B980" t="s">
        <v>119</v>
      </c>
      <c r="C980" t="s">
        <v>490</v>
      </c>
      <c r="E980">
        <v>2017</v>
      </c>
      <c r="F980" s="10">
        <v>43100</v>
      </c>
      <c r="G980" t="s">
        <v>489</v>
      </c>
      <c r="H980" t="s">
        <v>474</v>
      </c>
      <c r="I980" t="s">
        <v>545</v>
      </c>
      <c r="J980">
        <v>13689000</v>
      </c>
      <c r="K980">
        <v>16417212.347988775</v>
      </c>
    </row>
    <row r="981" spans="1:11" x14ac:dyDescent="0.25">
      <c r="A981">
        <v>8077</v>
      </c>
      <c r="B981" t="s">
        <v>119</v>
      </c>
      <c r="C981" t="s">
        <v>434</v>
      </c>
      <c r="E981">
        <v>2017</v>
      </c>
      <c r="F981" s="10">
        <v>43100</v>
      </c>
      <c r="G981" t="s">
        <v>489</v>
      </c>
      <c r="H981" t="s">
        <v>474</v>
      </c>
      <c r="I981" t="s">
        <v>545</v>
      </c>
      <c r="J981">
        <v>71445000</v>
      </c>
      <c r="K981">
        <v>85683960.56702885</v>
      </c>
    </row>
    <row r="982" spans="1:11" x14ac:dyDescent="0.25">
      <c r="A982">
        <v>8077</v>
      </c>
      <c r="B982" t="s">
        <v>119</v>
      </c>
      <c r="C982" t="s">
        <v>491</v>
      </c>
      <c r="E982">
        <v>2017</v>
      </c>
      <c r="F982" s="10">
        <v>43100</v>
      </c>
      <c r="G982" t="s">
        <v>489</v>
      </c>
      <c r="H982" t="s">
        <v>474</v>
      </c>
      <c r="I982" t="s">
        <v>545</v>
      </c>
      <c r="J982">
        <v>52076000</v>
      </c>
      <c r="K982">
        <v>62454726.43975918</v>
      </c>
    </row>
    <row r="983" spans="1:11" x14ac:dyDescent="0.25">
      <c r="A983">
        <v>8086</v>
      </c>
      <c r="B983" t="s">
        <v>127</v>
      </c>
      <c r="C983" t="s">
        <v>436</v>
      </c>
      <c r="E983">
        <v>2017</v>
      </c>
      <c r="F983" s="10">
        <v>43100</v>
      </c>
      <c r="G983" t="s">
        <v>489</v>
      </c>
      <c r="H983" t="s">
        <v>474</v>
      </c>
      <c r="I983" t="s">
        <v>545</v>
      </c>
      <c r="J983">
        <v>157039000</v>
      </c>
      <c r="K983">
        <v>188336811.30219951</v>
      </c>
    </row>
    <row r="984" spans="1:11" x14ac:dyDescent="0.25">
      <c r="A984">
        <v>8086</v>
      </c>
      <c r="B984" t="s">
        <v>127</v>
      </c>
      <c r="C984" t="s">
        <v>2336</v>
      </c>
      <c r="E984">
        <v>2017</v>
      </c>
      <c r="F984" s="10">
        <v>43100</v>
      </c>
      <c r="G984" t="s">
        <v>489</v>
      </c>
      <c r="H984" t="s">
        <v>474</v>
      </c>
      <c r="I984" t="s">
        <v>545</v>
      </c>
      <c r="J984">
        <v>1424778000</v>
      </c>
      <c r="K984">
        <v>1708735698.3521624</v>
      </c>
    </row>
    <row r="985" spans="1:11" x14ac:dyDescent="0.25">
      <c r="A985">
        <v>8086</v>
      </c>
      <c r="B985" t="s">
        <v>127</v>
      </c>
      <c r="C985" t="s">
        <v>2337</v>
      </c>
      <c r="E985">
        <v>2017</v>
      </c>
      <c r="F985" s="10">
        <v>43100</v>
      </c>
      <c r="G985" t="s">
        <v>489</v>
      </c>
      <c r="H985" t="s">
        <v>474</v>
      </c>
      <c r="I985" t="s">
        <v>545</v>
      </c>
      <c r="J985">
        <v>85919000</v>
      </c>
      <c r="K985">
        <v>103042623.10810487</v>
      </c>
    </row>
    <row r="986" spans="1:11" x14ac:dyDescent="0.25">
      <c r="A986">
        <v>8086</v>
      </c>
      <c r="B986" t="s">
        <v>127</v>
      </c>
      <c r="C986" t="s">
        <v>490</v>
      </c>
      <c r="E986">
        <v>2017</v>
      </c>
      <c r="F986" s="10">
        <v>43100</v>
      </c>
      <c r="G986" t="s">
        <v>489</v>
      </c>
      <c r="H986" t="s">
        <v>474</v>
      </c>
      <c r="I986" t="s">
        <v>545</v>
      </c>
      <c r="J986">
        <v>5680000</v>
      </c>
      <c r="K986">
        <v>6812021.7792809</v>
      </c>
    </row>
    <row r="987" spans="1:11" x14ac:dyDescent="0.25">
      <c r="A987">
        <v>8086</v>
      </c>
      <c r="B987" t="s">
        <v>127</v>
      </c>
      <c r="C987" t="s">
        <v>434</v>
      </c>
      <c r="E987">
        <v>2017</v>
      </c>
      <c r="F987" s="10">
        <v>43100</v>
      </c>
      <c r="G987" t="s">
        <v>489</v>
      </c>
      <c r="H987" t="s">
        <v>474</v>
      </c>
      <c r="I987" t="s">
        <v>545</v>
      </c>
      <c r="J987">
        <v>54257000</v>
      </c>
      <c r="K987">
        <v>65070398.887049966</v>
      </c>
    </row>
    <row r="988" spans="1:11" x14ac:dyDescent="0.25">
      <c r="A988">
        <v>8086</v>
      </c>
      <c r="B988" t="s">
        <v>127</v>
      </c>
      <c r="C988" t="s">
        <v>491</v>
      </c>
      <c r="E988">
        <v>2017</v>
      </c>
      <c r="F988" s="10">
        <v>43100</v>
      </c>
      <c r="G988" t="s">
        <v>489</v>
      </c>
      <c r="H988" t="s">
        <v>474</v>
      </c>
      <c r="I988" t="s">
        <v>545</v>
      </c>
      <c r="J988">
        <v>11183000</v>
      </c>
      <c r="K988">
        <v>13411767.527763786</v>
      </c>
    </row>
    <row r="989" spans="1:11" x14ac:dyDescent="0.25">
      <c r="A989">
        <v>8104</v>
      </c>
      <c r="B989" t="s">
        <v>120</v>
      </c>
      <c r="C989" t="s">
        <v>436</v>
      </c>
      <c r="E989">
        <v>2017</v>
      </c>
      <c r="F989" s="10">
        <v>43100</v>
      </c>
      <c r="G989" t="s">
        <v>489</v>
      </c>
      <c r="H989" t="s">
        <v>474</v>
      </c>
      <c r="I989" t="s">
        <v>545</v>
      </c>
      <c r="J989">
        <v>1072000000</v>
      </c>
      <c r="K989">
        <v>1285649180.8783669</v>
      </c>
    </row>
    <row r="990" spans="1:11" x14ac:dyDescent="0.25">
      <c r="A990">
        <v>8104</v>
      </c>
      <c r="B990" t="s">
        <v>120</v>
      </c>
      <c r="C990" t="s">
        <v>2336</v>
      </c>
      <c r="E990">
        <v>2017</v>
      </c>
      <c r="F990" s="10">
        <v>43100</v>
      </c>
      <c r="G990" t="s">
        <v>489</v>
      </c>
      <c r="H990" t="s">
        <v>474</v>
      </c>
      <c r="I990" t="s">
        <v>545</v>
      </c>
      <c r="J990">
        <v>9664000000</v>
      </c>
      <c r="K990">
        <v>11590031421.649757</v>
      </c>
    </row>
    <row r="991" spans="1:11" x14ac:dyDescent="0.25">
      <c r="A991">
        <v>8104</v>
      </c>
      <c r="B991" t="s">
        <v>120</v>
      </c>
      <c r="C991" t="s">
        <v>2337</v>
      </c>
      <c r="E991">
        <v>2017</v>
      </c>
      <c r="F991" s="10">
        <v>43100</v>
      </c>
      <c r="G991" t="s">
        <v>489</v>
      </c>
      <c r="H991" t="s">
        <v>474</v>
      </c>
      <c r="I991" t="s">
        <v>545</v>
      </c>
      <c r="J991">
        <v>87000000</v>
      </c>
      <c r="K991">
        <v>104339065.98546448</v>
      </c>
    </row>
    <row r="992" spans="1:11" x14ac:dyDescent="0.25">
      <c r="A992">
        <v>8390</v>
      </c>
      <c r="B992" t="s">
        <v>3431</v>
      </c>
      <c r="C992" t="s">
        <v>436</v>
      </c>
      <c r="E992">
        <v>2017</v>
      </c>
      <c r="F992" s="10">
        <v>43100</v>
      </c>
      <c r="G992" t="s">
        <v>489</v>
      </c>
      <c r="H992" t="s">
        <v>474</v>
      </c>
      <c r="I992" t="s">
        <v>545</v>
      </c>
      <c r="J992">
        <v>563500000</v>
      </c>
      <c r="K992">
        <v>675805329.68746257</v>
      </c>
    </row>
    <row r="993" spans="1:11" x14ac:dyDescent="0.25">
      <c r="A993">
        <v>8390</v>
      </c>
      <c r="B993" t="s">
        <v>3431</v>
      </c>
      <c r="C993" t="s">
        <v>2336</v>
      </c>
      <c r="E993">
        <v>2017</v>
      </c>
      <c r="F993" s="10">
        <v>43100</v>
      </c>
      <c r="G993" t="s">
        <v>489</v>
      </c>
      <c r="H993" t="s">
        <v>474</v>
      </c>
      <c r="I993" t="s">
        <v>545</v>
      </c>
      <c r="J993">
        <v>4604514000</v>
      </c>
      <c r="K993">
        <v>5522191839.9654598</v>
      </c>
    </row>
    <row r="994" spans="1:11" x14ac:dyDescent="0.25">
      <c r="A994">
        <v>8390</v>
      </c>
      <c r="B994" t="s">
        <v>3431</v>
      </c>
      <c r="C994" t="s">
        <v>2337</v>
      </c>
      <c r="E994">
        <v>2017</v>
      </c>
      <c r="F994" s="10">
        <v>43100</v>
      </c>
      <c r="G994" t="s">
        <v>489</v>
      </c>
      <c r="H994" t="s">
        <v>474</v>
      </c>
      <c r="I994" t="s">
        <v>545</v>
      </c>
      <c r="J994">
        <v>243314000</v>
      </c>
      <c r="K994">
        <v>291806385.07111847</v>
      </c>
    </row>
    <row r="995" spans="1:11" x14ac:dyDescent="0.25">
      <c r="A995">
        <v>8390</v>
      </c>
      <c r="B995" t="s">
        <v>3431</v>
      </c>
      <c r="C995" t="s">
        <v>490</v>
      </c>
      <c r="E995">
        <v>2017</v>
      </c>
      <c r="F995" s="10">
        <v>43100</v>
      </c>
      <c r="G995" t="s">
        <v>489</v>
      </c>
      <c r="H995" t="s">
        <v>474</v>
      </c>
      <c r="I995" t="s">
        <v>545</v>
      </c>
      <c r="J995">
        <v>22230000</v>
      </c>
      <c r="K995">
        <v>26660430.30869972</v>
      </c>
    </row>
    <row r="996" spans="1:11" x14ac:dyDescent="0.25">
      <c r="A996">
        <v>8390</v>
      </c>
      <c r="B996" t="s">
        <v>3431</v>
      </c>
      <c r="C996" t="s">
        <v>434</v>
      </c>
      <c r="E996">
        <v>2017</v>
      </c>
      <c r="F996" s="10">
        <v>43100</v>
      </c>
      <c r="G996" t="s">
        <v>489</v>
      </c>
      <c r="H996" t="s">
        <v>474</v>
      </c>
      <c r="I996" t="s">
        <v>545</v>
      </c>
      <c r="J996">
        <v>117766000</v>
      </c>
      <c r="K996">
        <v>141236717.75683001</v>
      </c>
    </row>
    <row r="997" spans="1:11" x14ac:dyDescent="0.25">
      <c r="A997">
        <v>8390</v>
      </c>
      <c r="B997" t="s">
        <v>3431</v>
      </c>
      <c r="C997" t="s">
        <v>491</v>
      </c>
      <c r="E997">
        <v>2017</v>
      </c>
      <c r="F997" s="10">
        <v>43100</v>
      </c>
      <c r="G997" t="s">
        <v>489</v>
      </c>
      <c r="H997" t="s">
        <v>474</v>
      </c>
      <c r="I997" t="s">
        <v>545</v>
      </c>
      <c r="J997">
        <v>130607000</v>
      </c>
      <c r="K997">
        <v>156636924.03636277</v>
      </c>
    </row>
    <row r="998" spans="1:11" x14ac:dyDescent="0.25">
      <c r="A998">
        <v>8448</v>
      </c>
      <c r="B998" t="s">
        <v>114</v>
      </c>
      <c r="C998" t="s">
        <v>2336</v>
      </c>
      <c r="E998">
        <v>2017</v>
      </c>
      <c r="F998" s="10">
        <v>43100</v>
      </c>
      <c r="G998" t="s">
        <v>489</v>
      </c>
      <c r="H998" t="s">
        <v>474</v>
      </c>
      <c r="I998" t="s">
        <v>545</v>
      </c>
      <c r="J998">
        <v>275000000</v>
      </c>
      <c r="K998">
        <v>329807392.48279005</v>
      </c>
    </row>
    <row r="999" spans="1:11" x14ac:dyDescent="0.25">
      <c r="A999">
        <v>13243</v>
      </c>
      <c r="B999" t="s">
        <v>115</v>
      </c>
      <c r="C999" t="s">
        <v>436</v>
      </c>
      <c r="E999">
        <v>2017</v>
      </c>
      <c r="F999" s="10">
        <v>43100</v>
      </c>
      <c r="G999" t="s">
        <v>489</v>
      </c>
      <c r="H999" t="s">
        <v>474</v>
      </c>
      <c r="I999" t="s">
        <v>545</v>
      </c>
      <c r="J999">
        <v>379099000</v>
      </c>
      <c r="K999">
        <v>454653282.4830299</v>
      </c>
    </row>
    <row r="1000" spans="1:11" x14ac:dyDescent="0.25">
      <c r="A1000">
        <v>13243</v>
      </c>
      <c r="B1000" t="s">
        <v>115</v>
      </c>
      <c r="C1000" t="s">
        <v>2336</v>
      </c>
      <c r="E1000">
        <v>2017</v>
      </c>
      <c r="F1000" s="10">
        <v>43100</v>
      </c>
      <c r="G1000" t="s">
        <v>489</v>
      </c>
      <c r="H1000" t="s">
        <v>474</v>
      </c>
      <c r="I1000" t="s">
        <v>545</v>
      </c>
      <c r="J1000">
        <v>2278884000</v>
      </c>
      <c r="K1000">
        <v>2733064690.220911</v>
      </c>
    </row>
    <row r="1001" spans="1:11" x14ac:dyDescent="0.25">
      <c r="A1001">
        <v>13243</v>
      </c>
      <c r="B1001" t="s">
        <v>115</v>
      </c>
      <c r="C1001" t="s">
        <v>2337</v>
      </c>
      <c r="E1001">
        <v>2017</v>
      </c>
      <c r="F1001" s="10">
        <v>43100</v>
      </c>
      <c r="G1001" t="s">
        <v>489</v>
      </c>
      <c r="H1001" t="s">
        <v>474</v>
      </c>
      <c r="I1001" t="s">
        <v>545</v>
      </c>
      <c r="J1001">
        <v>209071000</v>
      </c>
      <c r="K1001">
        <v>250738768.55916145</v>
      </c>
    </row>
    <row r="1002" spans="1:11" x14ac:dyDescent="0.25">
      <c r="A1002">
        <v>13243</v>
      </c>
      <c r="B1002" t="s">
        <v>115</v>
      </c>
      <c r="C1002" t="s">
        <v>434</v>
      </c>
      <c r="E1002">
        <v>2017</v>
      </c>
      <c r="F1002" s="10">
        <v>43100</v>
      </c>
      <c r="G1002" t="s">
        <v>489</v>
      </c>
      <c r="H1002" t="s">
        <v>474</v>
      </c>
      <c r="I1002" t="s">
        <v>545</v>
      </c>
      <c r="J1002">
        <v>103519000</v>
      </c>
      <c r="K1002">
        <v>124150296.22700343</v>
      </c>
    </row>
    <row r="1003" spans="1:11" x14ac:dyDescent="0.25">
      <c r="A1003">
        <v>13243</v>
      </c>
      <c r="B1003" t="s">
        <v>115</v>
      </c>
      <c r="C1003" t="s">
        <v>491</v>
      </c>
      <c r="E1003">
        <v>2017</v>
      </c>
      <c r="F1003" s="10">
        <v>43100</v>
      </c>
      <c r="G1003" t="s">
        <v>489</v>
      </c>
      <c r="H1003" t="s">
        <v>474</v>
      </c>
      <c r="I1003" t="s">
        <v>545</v>
      </c>
      <c r="J1003">
        <v>66509000</v>
      </c>
      <c r="K1003">
        <v>79764217.696865037</v>
      </c>
    </row>
    <row r="1004" spans="1:11" x14ac:dyDescent="0.25">
      <c r="A1004">
        <v>1363</v>
      </c>
      <c r="B1004" t="s">
        <v>118</v>
      </c>
      <c r="C1004" t="s">
        <v>2336</v>
      </c>
      <c r="E1004">
        <v>2018</v>
      </c>
      <c r="F1004" s="10">
        <v>43281</v>
      </c>
      <c r="G1004" t="s">
        <v>489</v>
      </c>
      <c r="H1004" t="s">
        <v>474</v>
      </c>
      <c r="I1004" t="s">
        <v>545</v>
      </c>
      <c r="J1004">
        <v>165000000</v>
      </c>
      <c r="K1004">
        <v>192357014.61913311</v>
      </c>
    </row>
    <row r="1005" spans="1:11" x14ac:dyDescent="0.25">
      <c r="A1005">
        <v>1703</v>
      </c>
      <c r="B1005" t="s">
        <v>125</v>
      </c>
      <c r="C1005" t="s">
        <v>436</v>
      </c>
      <c r="E1005">
        <v>2018</v>
      </c>
      <c r="F1005" s="10">
        <v>43373</v>
      </c>
      <c r="G1005" t="s">
        <v>489</v>
      </c>
      <c r="H1005" t="s">
        <v>474</v>
      </c>
      <c r="I1005" t="s">
        <v>545</v>
      </c>
      <c r="J1005">
        <v>9602000000</v>
      </c>
      <c r="K1005">
        <v>11115278472.337982</v>
      </c>
    </row>
    <row r="1006" spans="1:11" x14ac:dyDescent="0.25">
      <c r="A1006">
        <v>1703</v>
      </c>
      <c r="B1006" t="s">
        <v>125</v>
      </c>
      <c r="C1006" t="s">
        <v>2336</v>
      </c>
      <c r="E1006">
        <v>2018</v>
      </c>
      <c r="F1006" s="10">
        <v>43373</v>
      </c>
      <c r="G1006" t="s">
        <v>489</v>
      </c>
      <c r="H1006" t="s">
        <v>474</v>
      </c>
      <c r="I1006" t="s">
        <v>545</v>
      </c>
      <c r="J1006">
        <v>83044000000</v>
      </c>
      <c r="K1006">
        <v>96131762701.190948</v>
      </c>
    </row>
    <row r="1007" spans="1:11" x14ac:dyDescent="0.25">
      <c r="A1007">
        <v>1703</v>
      </c>
      <c r="B1007" t="s">
        <v>125</v>
      </c>
      <c r="C1007" t="s">
        <v>2337</v>
      </c>
      <c r="E1007">
        <v>2018</v>
      </c>
      <c r="F1007" s="10">
        <v>43373</v>
      </c>
      <c r="G1007" t="s">
        <v>489</v>
      </c>
      <c r="H1007" t="s">
        <v>474</v>
      </c>
      <c r="I1007" t="s">
        <v>545</v>
      </c>
      <c r="J1007">
        <v>6120000000</v>
      </c>
      <c r="K1007">
        <v>7084514085.6809473</v>
      </c>
    </row>
    <row r="1008" spans="1:11" x14ac:dyDescent="0.25">
      <c r="A1008">
        <v>1703</v>
      </c>
      <c r="B1008" t="s">
        <v>125</v>
      </c>
      <c r="C1008" t="s">
        <v>490</v>
      </c>
      <c r="E1008">
        <v>2018</v>
      </c>
      <c r="F1008" s="10">
        <v>43373</v>
      </c>
      <c r="G1008" t="s">
        <v>489</v>
      </c>
      <c r="H1008" t="s">
        <v>474</v>
      </c>
      <c r="I1008" t="s">
        <v>545</v>
      </c>
      <c r="J1008">
        <v>-392000000</v>
      </c>
      <c r="K1008">
        <v>-453779333.59263581</v>
      </c>
    </row>
    <row r="1009" spans="1:11" x14ac:dyDescent="0.25">
      <c r="A1009">
        <v>1703</v>
      </c>
      <c r="B1009" t="s">
        <v>125</v>
      </c>
      <c r="C1009" t="s">
        <v>434</v>
      </c>
      <c r="E1009">
        <v>2018</v>
      </c>
      <c r="F1009" s="10">
        <v>43373</v>
      </c>
      <c r="G1009" t="s">
        <v>489</v>
      </c>
      <c r="H1009" t="s">
        <v>474</v>
      </c>
      <c r="I1009" t="s">
        <v>545</v>
      </c>
      <c r="J1009">
        <v>915000000</v>
      </c>
      <c r="K1009">
        <v>1059204311.8297495</v>
      </c>
    </row>
    <row r="1010" spans="1:11" x14ac:dyDescent="0.25">
      <c r="A1010">
        <v>1703</v>
      </c>
      <c r="B1010" t="s">
        <v>125</v>
      </c>
      <c r="C1010" t="s">
        <v>491</v>
      </c>
      <c r="E1010">
        <v>2018</v>
      </c>
      <c r="F1010" s="10">
        <v>43373</v>
      </c>
      <c r="G1010" t="s">
        <v>489</v>
      </c>
      <c r="H1010" t="s">
        <v>474</v>
      </c>
      <c r="I1010" t="s">
        <v>545</v>
      </c>
      <c r="J1010">
        <v>2054000000</v>
      </c>
      <c r="K1010">
        <v>2377711099.998148</v>
      </c>
    </row>
    <row r="1011" spans="1:11" x14ac:dyDescent="0.25">
      <c r="A1011">
        <v>3557</v>
      </c>
      <c r="B1011" t="s">
        <v>122</v>
      </c>
      <c r="C1011" t="s">
        <v>436</v>
      </c>
      <c r="E1011">
        <v>2018</v>
      </c>
      <c r="F1011" s="10">
        <v>43373</v>
      </c>
      <c r="G1011" t="s">
        <v>489</v>
      </c>
      <c r="H1011" t="s">
        <v>474</v>
      </c>
      <c r="I1011" t="s">
        <v>545</v>
      </c>
      <c r="J1011">
        <v>471180000</v>
      </c>
      <c r="K1011">
        <v>545438128.57698512</v>
      </c>
    </row>
    <row r="1012" spans="1:11" x14ac:dyDescent="0.25">
      <c r="A1012">
        <v>3557</v>
      </c>
      <c r="B1012" t="s">
        <v>122</v>
      </c>
      <c r="C1012" t="s">
        <v>2336</v>
      </c>
      <c r="E1012">
        <v>2018</v>
      </c>
      <c r="F1012" s="10">
        <v>43373</v>
      </c>
      <c r="G1012" t="s">
        <v>489</v>
      </c>
      <c r="H1012" t="s">
        <v>474</v>
      </c>
      <c r="I1012" t="s">
        <v>545</v>
      </c>
      <c r="J1012">
        <v>4069671000</v>
      </c>
      <c r="K1012">
        <v>4711052536.5338669</v>
      </c>
    </row>
    <row r="1013" spans="1:11" x14ac:dyDescent="0.25">
      <c r="A1013">
        <v>3557</v>
      </c>
      <c r="B1013" t="s">
        <v>122</v>
      </c>
      <c r="C1013" t="s">
        <v>2337</v>
      </c>
      <c r="E1013">
        <v>2018</v>
      </c>
      <c r="F1013" s="10">
        <v>43373</v>
      </c>
      <c r="G1013" t="s">
        <v>489</v>
      </c>
      <c r="H1013" t="s">
        <v>474</v>
      </c>
      <c r="I1013" t="s">
        <v>545</v>
      </c>
      <c r="J1013">
        <v>132413000</v>
      </c>
      <c r="K1013">
        <v>153281333.92602471</v>
      </c>
    </row>
    <row r="1014" spans="1:11" x14ac:dyDescent="0.25">
      <c r="A1014">
        <v>3557</v>
      </c>
      <c r="B1014" t="s">
        <v>122</v>
      </c>
      <c r="C1014" t="s">
        <v>490</v>
      </c>
      <c r="E1014">
        <v>2018</v>
      </c>
      <c r="F1014" s="10">
        <v>43373</v>
      </c>
      <c r="G1014" t="s">
        <v>489</v>
      </c>
      <c r="H1014" t="s">
        <v>474</v>
      </c>
      <c r="I1014" t="s">
        <v>545</v>
      </c>
      <c r="J1014">
        <v>47092000</v>
      </c>
      <c r="K1014">
        <v>54513715.248837769</v>
      </c>
    </row>
    <row r="1015" spans="1:11" x14ac:dyDescent="0.25">
      <c r="A1015">
        <v>3557</v>
      </c>
      <c r="B1015" t="s">
        <v>122</v>
      </c>
      <c r="C1015" t="s">
        <v>434</v>
      </c>
      <c r="E1015">
        <v>2018</v>
      </c>
      <c r="F1015" s="10">
        <v>43373</v>
      </c>
      <c r="G1015" t="s">
        <v>489</v>
      </c>
      <c r="H1015" t="s">
        <v>474</v>
      </c>
      <c r="I1015" t="s">
        <v>545</v>
      </c>
      <c r="J1015">
        <v>214386000</v>
      </c>
      <c r="K1015">
        <v>248173306.66222149</v>
      </c>
    </row>
    <row r="1016" spans="1:11" x14ac:dyDescent="0.25">
      <c r="A1016">
        <v>3557</v>
      </c>
      <c r="B1016" t="s">
        <v>122</v>
      </c>
      <c r="C1016" t="s">
        <v>491</v>
      </c>
      <c r="E1016">
        <v>2018</v>
      </c>
      <c r="F1016" s="10">
        <v>43373</v>
      </c>
      <c r="G1016" t="s">
        <v>489</v>
      </c>
      <c r="H1016" t="s">
        <v>474</v>
      </c>
      <c r="I1016" t="s">
        <v>545</v>
      </c>
      <c r="J1016">
        <v>77289000</v>
      </c>
      <c r="K1016">
        <v>89469772.739901096</v>
      </c>
    </row>
    <row r="1017" spans="1:11" x14ac:dyDescent="0.25">
      <c r="A1017">
        <v>8061</v>
      </c>
      <c r="B1017" t="s">
        <v>93</v>
      </c>
      <c r="C1017" t="s">
        <v>436</v>
      </c>
      <c r="E1017">
        <v>2014</v>
      </c>
      <c r="F1017" s="10">
        <v>41883</v>
      </c>
      <c r="G1017" t="s">
        <v>489</v>
      </c>
      <c r="H1017" t="s">
        <v>474</v>
      </c>
      <c r="I1017" t="s">
        <v>544</v>
      </c>
      <c r="J1017">
        <v>151019000</v>
      </c>
      <c r="K1017">
        <v>26726230.937613428</v>
      </c>
    </row>
    <row r="1018" spans="1:11" x14ac:dyDescent="0.25">
      <c r="A1018">
        <v>8061</v>
      </c>
      <c r="B1018" t="s">
        <v>93</v>
      </c>
      <c r="C1018" t="s">
        <v>2336</v>
      </c>
      <c r="E1018">
        <v>2014</v>
      </c>
      <c r="F1018" s="10">
        <v>41883</v>
      </c>
      <c r="G1018" t="s">
        <v>489</v>
      </c>
      <c r="H1018" t="s">
        <v>474</v>
      </c>
      <c r="I1018" t="s">
        <v>544</v>
      </c>
      <c r="J1018">
        <v>79415000</v>
      </c>
      <c r="K1018">
        <v>14054282.109605879</v>
      </c>
    </row>
    <row r="1019" spans="1:11" x14ac:dyDescent="0.25">
      <c r="A1019">
        <v>8061</v>
      </c>
      <c r="B1019" t="s">
        <v>93</v>
      </c>
      <c r="C1019" t="s">
        <v>2337</v>
      </c>
      <c r="E1019">
        <v>2014</v>
      </c>
      <c r="F1019" s="10">
        <v>41883</v>
      </c>
      <c r="G1019" t="s">
        <v>489</v>
      </c>
      <c r="H1019" t="s">
        <v>474</v>
      </c>
      <c r="I1019" t="s">
        <v>544</v>
      </c>
      <c r="J1019">
        <v>111640000</v>
      </c>
      <c r="K1019">
        <v>19757225.394653406</v>
      </c>
    </row>
    <row r="1020" spans="1:11" x14ac:dyDescent="0.25">
      <c r="A1020">
        <v>1169</v>
      </c>
      <c r="B1020" t="s">
        <v>95</v>
      </c>
      <c r="C1020" t="s">
        <v>436</v>
      </c>
      <c r="E1020">
        <v>2014</v>
      </c>
      <c r="F1020" s="10">
        <v>42004</v>
      </c>
      <c r="G1020" t="s">
        <v>489</v>
      </c>
      <c r="H1020" t="s">
        <v>474</v>
      </c>
      <c r="I1020" t="s">
        <v>544</v>
      </c>
      <c r="J1020">
        <v>360000000</v>
      </c>
      <c r="K1020">
        <v>58704958.824178807</v>
      </c>
    </row>
    <row r="1021" spans="1:11" x14ac:dyDescent="0.25">
      <c r="A1021">
        <v>1169</v>
      </c>
      <c r="B1021" t="s">
        <v>95</v>
      </c>
      <c r="C1021" t="s">
        <v>2336</v>
      </c>
      <c r="E1021">
        <v>2014</v>
      </c>
      <c r="F1021" s="10">
        <v>42004</v>
      </c>
      <c r="G1021" t="s">
        <v>489</v>
      </c>
      <c r="H1021" t="s">
        <v>474</v>
      </c>
      <c r="I1021" t="s">
        <v>544</v>
      </c>
      <c r="J1021">
        <v>5313000000</v>
      </c>
      <c r="K1021">
        <v>866387350.6468389</v>
      </c>
    </row>
    <row r="1022" spans="1:11" x14ac:dyDescent="0.25">
      <c r="A1022">
        <v>1169</v>
      </c>
      <c r="B1022" t="s">
        <v>95</v>
      </c>
      <c r="C1022" t="s">
        <v>2337</v>
      </c>
      <c r="E1022">
        <v>2014</v>
      </c>
      <c r="F1022" s="10">
        <v>42004</v>
      </c>
      <c r="G1022" t="s">
        <v>489</v>
      </c>
      <c r="H1022" t="s">
        <v>474</v>
      </c>
      <c r="I1022" t="s">
        <v>544</v>
      </c>
      <c r="J1022">
        <v>174000000</v>
      </c>
      <c r="K1022">
        <v>28374063.431686424</v>
      </c>
    </row>
    <row r="1023" spans="1:11" x14ac:dyDescent="0.25">
      <c r="A1023">
        <v>8061</v>
      </c>
      <c r="B1023" t="s">
        <v>93</v>
      </c>
      <c r="C1023" t="s">
        <v>436</v>
      </c>
      <c r="E1023">
        <v>2015</v>
      </c>
      <c r="F1023" s="10">
        <v>42248</v>
      </c>
      <c r="G1023" t="s">
        <v>489</v>
      </c>
      <c r="H1023" t="s">
        <v>474</v>
      </c>
      <c r="I1023" t="s">
        <v>544</v>
      </c>
      <c r="J1023">
        <v>137346000</v>
      </c>
      <c r="K1023">
        <v>20639905.289605014</v>
      </c>
    </row>
    <row r="1024" spans="1:11" x14ac:dyDescent="0.25">
      <c r="A1024">
        <v>8061</v>
      </c>
      <c r="B1024" t="s">
        <v>93</v>
      </c>
      <c r="C1024" t="s">
        <v>2336</v>
      </c>
      <c r="E1024">
        <v>2015</v>
      </c>
      <c r="F1024" s="10">
        <v>42248</v>
      </c>
      <c r="G1024" t="s">
        <v>489</v>
      </c>
      <c r="H1024" t="s">
        <v>474</v>
      </c>
      <c r="I1024" t="s">
        <v>544</v>
      </c>
      <c r="J1024">
        <v>96343000</v>
      </c>
      <c r="K1024">
        <v>14478109.266497865</v>
      </c>
    </row>
    <row r="1025" spans="1:11" x14ac:dyDescent="0.25">
      <c r="A1025">
        <v>8061</v>
      </c>
      <c r="B1025" t="s">
        <v>93</v>
      </c>
      <c r="C1025" t="s">
        <v>2337</v>
      </c>
      <c r="E1025">
        <v>2015</v>
      </c>
      <c r="F1025" s="10">
        <v>42248</v>
      </c>
      <c r="G1025" t="s">
        <v>489</v>
      </c>
      <c r="H1025" t="s">
        <v>474</v>
      </c>
      <c r="I1025" t="s">
        <v>544</v>
      </c>
      <c r="J1025">
        <v>120903000</v>
      </c>
      <c r="K1025">
        <v>18168905.313799564</v>
      </c>
    </row>
    <row r="1026" spans="1:11" x14ac:dyDescent="0.25">
      <c r="A1026">
        <v>1169</v>
      </c>
      <c r="B1026" t="s">
        <v>95</v>
      </c>
      <c r="C1026" t="s">
        <v>436</v>
      </c>
      <c r="E1026">
        <v>2015</v>
      </c>
      <c r="F1026" s="10">
        <v>42369</v>
      </c>
      <c r="G1026" t="s">
        <v>489</v>
      </c>
      <c r="H1026" t="s">
        <v>474</v>
      </c>
      <c r="I1026" t="s">
        <v>544</v>
      </c>
      <c r="J1026">
        <v>323000000</v>
      </c>
      <c r="K1026">
        <v>47121661.565224037</v>
      </c>
    </row>
    <row r="1027" spans="1:11" x14ac:dyDescent="0.25">
      <c r="A1027">
        <v>1169</v>
      </c>
      <c r="B1027" t="s">
        <v>95</v>
      </c>
      <c r="C1027" t="s">
        <v>2336</v>
      </c>
      <c r="E1027">
        <v>2015</v>
      </c>
      <c r="F1027" s="10">
        <v>42369</v>
      </c>
      <c r="G1027" t="s">
        <v>489</v>
      </c>
      <c r="H1027" t="s">
        <v>474</v>
      </c>
      <c r="I1027" t="s">
        <v>544</v>
      </c>
      <c r="J1027">
        <v>5577000000</v>
      </c>
      <c r="K1027">
        <v>813614571.35992098</v>
      </c>
    </row>
    <row r="1028" spans="1:11" x14ac:dyDescent="0.25">
      <c r="A1028">
        <v>1169</v>
      </c>
      <c r="B1028" t="s">
        <v>95</v>
      </c>
      <c r="C1028" t="s">
        <v>2337</v>
      </c>
      <c r="E1028">
        <v>2015</v>
      </c>
      <c r="F1028" s="10">
        <v>42369</v>
      </c>
      <c r="G1028" t="s">
        <v>489</v>
      </c>
      <c r="H1028" t="s">
        <v>474</v>
      </c>
      <c r="I1028" t="s">
        <v>544</v>
      </c>
      <c r="J1028">
        <v>131000000</v>
      </c>
      <c r="K1028">
        <v>19111262.120880339</v>
      </c>
    </row>
    <row r="1029" spans="1:11" x14ac:dyDescent="0.25">
      <c r="A1029">
        <v>8072</v>
      </c>
      <c r="B1029" t="s">
        <v>96</v>
      </c>
      <c r="C1029" t="s">
        <v>2336</v>
      </c>
      <c r="E1029">
        <v>2015</v>
      </c>
      <c r="F1029" s="10">
        <v>42369</v>
      </c>
      <c r="G1029" t="s">
        <v>489</v>
      </c>
      <c r="H1029" t="s">
        <v>474</v>
      </c>
      <c r="I1029" t="s">
        <v>544</v>
      </c>
      <c r="J1029">
        <v>24800000000</v>
      </c>
      <c r="K1029">
        <v>3618009928.2277279</v>
      </c>
    </row>
    <row r="1030" spans="1:11" x14ac:dyDescent="0.25">
      <c r="A1030">
        <v>8072</v>
      </c>
      <c r="B1030" t="s">
        <v>96</v>
      </c>
      <c r="C1030" t="s">
        <v>2337</v>
      </c>
      <c r="E1030">
        <v>2015</v>
      </c>
      <c r="F1030" s="10">
        <v>42369</v>
      </c>
      <c r="G1030" t="s">
        <v>489</v>
      </c>
      <c r="H1030" t="s">
        <v>474</v>
      </c>
      <c r="I1030" t="s">
        <v>544</v>
      </c>
      <c r="J1030">
        <v>1473000000</v>
      </c>
      <c r="K1030">
        <v>214892283.23707432</v>
      </c>
    </row>
    <row r="1031" spans="1:11" x14ac:dyDescent="0.25">
      <c r="A1031">
        <v>8061</v>
      </c>
      <c r="B1031" t="s">
        <v>93</v>
      </c>
      <c r="C1031" t="s">
        <v>436</v>
      </c>
      <c r="E1031">
        <v>2016</v>
      </c>
      <c r="F1031" s="10">
        <v>42614</v>
      </c>
      <c r="G1031" t="s">
        <v>489</v>
      </c>
      <c r="H1031" t="s">
        <v>474</v>
      </c>
      <c r="I1031" t="s">
        <v>544</v>
      </c>
      <c r="J1031">
        <v>100505000</v>
      </c>
      <c r="K1031">
        <v>15031459.803688433</v>
      </c>
    </row>
    <row r="1032" spans="1:11" x14ac:dyDescent="0.25">
      <c r="A1032">
        <v>8061</v>
      </c>
      <c r="B1032" t="s">
        <v>93</v>
      </c>
      <c r="C1032" t="s">
        <v>2336</v>
      </c>
      <c r="E1032">
        <v>2016</v>
      </c>
      <c r="F1032" s="10">
        <v>42614</v>
      </c>
      <c r="G1032" t="s">
        <v>489</v>
      </c>
      <c r="H1032" t="s">
        <v>474</v>
      </c>
      <c r="I1032" t="s">
        <v>544</v>
      </c>
      <c r="J1032">
        <v>3785010000</v>
      </c>
      <c r="K1032">
        <v>566083534.86452174</v>
      </c>
    </row>
    <row r="1033" spans="1:11" x14ac:dyDescent="0.25">
      <c r="A1033">
        <v>8061</v>
      </c>
      <c r="B1033" t="s">
        <v>93</v>
      </c>
      <c r="C1033" t="s">
        <v>2337</v>
      </c>
      <c r="E1033">
        <v>2016</v>
      </c>
      <c r="F1033" s="10">
        <v>42614</v>
      </c>
      <c r="G1033" t="s">
        <v>489</v>
      </c>
      <c r="H1033" t="s">
        <v>474</v>
      </c>
      <c r="I1033" t="s">
        <v>544</v>
      </c>
      <c r="J1033">
        <v>81436000</v>
      </c>
      <c r="K1033">
        <v>12179513.0647547</v>
      </c>
    </row>
    <row r="1034" spans="1:11" x14ac:dyDescent="0.25">
      <c r="A1034">
        <v>1169</v>
      </c>
      <c r="B1034" t="s">
        <v>95</v>
      </c>
      <c r="C1034" t="s">
        <v>436</v>
      </c>
      <c r="E1034">
        <v>2016</v>
      </c>
      <c r="F1034" s="10">
        <v>42735</v>
      </c>
      <c r="G1034" t="s">
        <v>489</v>
      </c>
      <c r="H1034" t="s">
        <v>474</v>
      </c>
      <c r="I1034" t="s">
        <v>544</v>
      </c>
      <c r="J1034">
        <v>396000000</v>
      </c>
      <c r="K1034">
        <v>56147586.483234204</v>
      </c>
    </row>
    <row r="1035" spans="1:11" x14ac:dyDescent="0.25">
      <c r="A1035">
        <v>1169</v>
      </c>
      <c r="B1035" t="s">
        <v>95</v>
      </c>
      <c r="C1035" t="s">
        <v>2336</v>
      </c>
      <c r="E1035">
        <v>2016</v>
      </c>
      <c r="F1035" s="10">
        <v>42735</v>
      </c>
      <c r="G1035" t="s">
        <v>489</v>
      </c>
      <c r="H1035" t="s">
        <v>474</v>
      </c>
      <c r="I1035" t="s">
        <v>544</v>
      </c>
      <c r="J1035">
        <v>5939000000</v>
      </c>
      <c r="K1035">
        <v>842072010.41395938</v>
      </c>
    </row>
    <row r="1036" spans="1:11" x14ac:dyDescent="0.25">
      <c r="A1036">
        <v>1169</v>
      </c>
      <c r="B1036" t="s">
        <v>95</v>
      </c>
      <c r="C1036" t="s">
        <v>2337</v>
      </c>
      <c r="E1036">
        <v>2016</v>
      </c>
      <c r="F1036" s="10">
        <v>42735</v>
      </c>
      <c r="G1036" t="s">
        <v>489</v>
      </c>
      <c r="H1036" t="s">
        <v>474</v>
      </c>
      <c r="I1036" t="s">
        <v>544</v>
      </c>
      <c r="J1036">
        <v>162000000</v>
      </c>
      <c r="K1036">
        <v>22969467.197686721</v>
      </c>
    </row>
    <row r="1037" spans="1:11" x14ac:dyDescent="0.25">
      <c r="A1037">
        <v>8072</v>
      </c>
      <c r="B1037" t="s">
        <v>96</v>
      </c>
      <c r="C1037" t="s">
        <v>2336</v>
      </c>
      <c r="E1037">
        <v>2016</v>
      </c>
      <c r="F1037" s="10">
        <v>42735</v>
      </c>
      <c r="G1037" t="s">
        <v>489</v>
      </c>
      <c r="H1037" t="s">
        <v>474</v>
      </c>
      <c r="I1037" t="s">
        <v>544</v>
      </c>
      <c r="J1037">
        <v>24677000000</v>
      </c>
      <c r="K1037">
        <v>3498873716.2797232</v>
      </c>
    </row>
    <row r="1038" spans="1:11" x14ac:dyDescent="0.25">
      <c r="A1038">
        <v>8072</v>
      </c>
      <c r="B1038" t="s">
        <v>96</v>
      </c>
      <c r="C1038" t="s">
        <v>2337</v>
      </c>
      <c r="E1038">
        <v>2016</v>
      </c>
      <c r="F1038" s="10">
        <v>42735</v>
      </c>
      <c r="G1038" t="s">
        <v>489</v>
      </c>
      <c r="H1038" t="s">
        <v>474</v>
      </c>
      <c r="I1038" t="s">
        <v>544</v>
      </c>
      <c r="J1038">
        <v>1676000000</v>
      </c>
      <c r="K1038">
        <v>237634734.71187001</v>
      </c>
    </row>
    <row r="1039" spans="1:11" x14ac:dyDescent="0.25">
      <c r="A1039">
        <v>8061</v>
      </c>
      <c r="B1039" t="s">
        <v>93</v>
      </c>
      <c r="C1039" t="s">
        <v>436</v>
      </c>
      <c r="E1039">
        <v>2017</v>
      </c>
      <c r="F1039" s="10">
        <v>43008</v>
      </c>
      <c r="G1039" t="s">
        <v>489</v>
      </c>
      <c r="H1039" t="s">
        <v>474</v>
      </c>
      <c r="I1039" t="s">
        <v>544</v>
      </c>
      <c r="J1039">
        <v>417084000</v>
      </c>
      <c r="K1039">
        <v>66163596.760000944</v>
      </c>
    </row>
    <row r="1040" spans="1:11" x14ac:dyDescent="0.25">
      <c r="A1040">
        <v>8061</v>
      </c>
      <c r="B1040" t="s">
        <v>93</v>
      </c>
      <c r="C1040" t="s">
        <v>2336</v>
      </c>
      <c r="E1040">
        <v>2017</v>
      </c>
      <c r="F1040" s="10">
        <v>43008</v>
      </c>
      <c r="G1040" t="s">
        <v>489</v>
      </c>
      <c r="H1040" t="s">
        <v>474</v>
      </c>
      <c r="I1040" t="s">
        <v>544</v>
      </c>
      <c r="J1040">
        <v>4767269000</v>
      </c>
      <c r="K1040">
        <v>756249733.29701674</v>
      </c>
    </row>
    <row r="1041" spans="1:11" x14ac:dyDescent="0.25">
      <c r="A1041">
        <v>8061</v>
      </c>
      <c r="B1041" t="s">
        <v>93</v>
      </c>
      <c r="C1041" t="s">
        <v>2337</v>
      </c>
      <c r="E1041">
        <v>2017</v>
      </c>
      <c r="F1041" s="10">
        <v>43008</v>
      </c>
      <c r="G1041" t="s">
        <v>489</v>
      </c>
      <c r="H1041" t="s">
        <v>474</v>
      </c>
      <c r="I1041" t="s">
        <v>544</v>
      </c>
      <c r="J1041">
        <v>183265000</v>
      </c>
      <c r="K1041">
        <v>29072013.216094535</v>
      </c>
    </row>
    <row r="1042" spans="1:11" x14ac:dyDescent="0.25">
      <c r="A1042">
        <v>8061</v>
      </c>
      <c r="B1042" t="s">
        <v>93</v>
      </c>
      <c r="C1042" t="s">
        <v>490</v>
      </c>
      <c r="E1042">
        <v>2017</v>
      </c>
      <c r="F1042" s="10">
        <v>43008</v>
      </c>
      <c r="G1042" t="s">
        <v>489</v>
      </c>
      <c r="H1042" t="s">
        <v>474</v>
      </c>
      <c r="I1042" t="s">
        <v>544</v>
      </c>
      <c r="J1042">
        <v>57363000</v>
      </c>
      <c r="K1042">
        <v>9099707.495238211</v>
      </c>
    </row>
    <row r="1043" spans="1:11" x14ac:dyDescent="0.25">
      <c r="A1043">
        <v>8061</v>
      </c>
      <c r="B1043" t="s">
        <v>93</v>
      </c>
      <c r="C1043" t="s">
        <v>434</v>
      </c>
      <c r="E1043">
        <v>2017</v>
      </c>
      <c r="F1043" s="10">
        <v>43008</v>
      </c>
      <c r="G1043" t="s">
        <v>489</v>
      </c>
      <c r="H1043" t="s">
        <v>474</v>
      </c>
      <c r="I1043" t="s">
        <v>544</v>
      </c>
      <c r="J1043">
        <v>279980000</v>
      </c>
      <c r="K1043">
        <v>44414275.831403419</v>
      </c>
    </row>
    <row r="1044" spans="1:11" x14ac:dyDescent="0.25">
      <c r="A1044">
        <v>8061</v>
      </c>
      <c r="B1044" t="s">
        <v>93</v>
      </c>
      <c r="C1044" t="s">
        <v>491</v>
      </c>
      <c r="E1044">
        <v>2017</v>
      </c>
      <c r="F1044" s="10">
        <v>43008</v>
      </c>
      <c r="G1044" t="s">
        <v>489</v>
      </c>
      <c r="H1044" t="s">
        <v>474</v>
      </c>
      <c r="I1044" t="s">
        <v>544</v>
      </c>
      <c r="J1044">
        <v>-91985000</v>
      </c>
      <c r="K1044">
        <v>-14591925.003041802</v>
      </c>
    </row>
    <row r="1045" spans="1:11" x14ac:dyDescent="0.25">
      <c r="A1045">
        <v>1169</v>
      </c>
      <c r="B1045" t="s">
        <v>95</v>
      </c>
      <c r="C1045" t="s">
        <v>436</v>
      </c>
      <c r="E1045">
        <v>2017</v>
      </c>
      <c r="F1045" s="10">
        <v>43100</v>
      </c>
      <c r="G1045" t="s">
        <v>489</v>
      </c>
      <c r="H1045" t="s">
        <v>474</v>
      </c>
      <c r="I1045" t="s">
        <v>544</v>
      </c>
      <c r="J1045">
        <v>427000000</v>
      </c>
      <c r="K1045">
        <v>68785496.215670079</v>
      </c>
    </row>
    <row r="1046" spans="1:11" x14ac:dyDescent="0.25">
      <c r="A1046">
        <v>1169</v>
      </c>
      <c r="B1046" t="s">
        <v>95</v>
      </c>
      <c r="C1046" t="s">
        <v>2336</v>
      </c>
      <c r="E1046">
        <v>2017</v>
      </c>
      <c r="F1046" s="10">
        <v>43100</v>
      </c>
      <c r="G1046" t="s">
        <v>489</v>
      </c>
      <c r="H1046" t="s">
        <v>474</v>
      </c>
      <c r="I1046" t="s">
        <v>544</v>
      </c>
      <c r="J1046">
        <v>6151000000</v>
      </c>
      <c r="K1046">
        <v>990865543.84680724</v>
      </c>
    </row>
    <row r="1047" spans="1:11" x14ac:dyDescent="0.25">
      <c r="A1047">
        <v>1169</v>
      </c>
      <c r="B1047" t="s">
        <v>95</v>
      </c>
      <c r="C1047" t="s">
        <v>2337</v>
      </c>
      <c r="E1047">
        <v>2017</v>
      </c>
      <c r="F1047" s="10">
        <v>43100</v>
      </c>
      <c r="G1047" t="s">
        <v>489</v>
      </c>
      <c r="H1047" t="s">
        <v>474</v>
      </c>
      <c r="I1047" t="s">
        <v>544</v>
      </c>
      <c r="J1047">
        <v>144000000</v>
      </c>
      <c r="K1047">
        <v>23196982.330343071</v>
      </c>
    </row>
    <row r="1048" spans="1:11" x14ac:dyDescent="0.25">
      <c r="A1048">
        <v>8072</v>
      </c>
      <c r="B1048" t="s">
        <v>96</v>
      </c>
      <c r="C1048" t="s">
        <v>436</v>
      </c>
      <c r="E1048">
        <v>2017</v>
      </c>
      <c r="F1048" s="10">
        <v>43100</v>
      </c>
      <c r="G1048" t="s">
        <v>489</v>
      </c>
      <c r="H1048" t="s">
        <v>474</v>
      </c>
      <c r="I1048" t="s">
        <v>544</v>
      </c>
      <c r="J1048">
        <v>3460000000</v>
      </c>
      <c r="K1048">
        <v>557371936.54852104</v>
      </c>
    </row>
    <row r="1049" spans="1:11" x14ac:dyDescent="0.25">
      <c r="A1049">
        <v>8072</v>
      </c>
      <c r="B1049" t="s">
        <v>96</v>
      </c>
      <c r="C1049" t="s">
        <v>2336</v>
      </c>
      <c r="E1049">
        <v>2017</v>
      </c>
      <c r="F1049" s="10">
        <v>43100</v>
      </c>
      <c r="G1049" t="s">
        <v>489</v>
      </c>
      <c r="H1049" t="s">
        <v>474</v>
      </c>
      <c r="I1049" t="s">
        <v>544</v>
      </c>
      <c r="J1049">
        <v>25634000000</v>
      </c>
      <c r="K1049">
        <v>4129385035.1112103</v>
      </c>
    </row>
    <row r="1050" spans="1:11" x14ac:dyDescent="0.25">
      <c r="A1050">
        <v>8072</v>
      </c>
      <c r="B1050" t="s">
        <v>96</v>
      </c>
      <c r="C1050" t="s">
        <v>2337</v>
      </c>
      <c r="E1050">
        <v>2017</v>
      </c>
      <c r="F1050" s="10">
        <v>43100</v>
      </c>
      <c r="G1050" t="s">
        <v>489</v>
      </c>
      <c r="H1050" t="s">
        <v>474</v>
      </c>
      <c r="I1050" t="s">
        <v>544</v>
      </c>
      <c r="J1050">
        <v>1755000000</v>
      </c>
      <c r="K1050">
        <v>282713222.15105617</v>
      </c>
    </row>
    <row r="1051" spans="1:11" x14ac:dyDescent="0.25">
      <c r="A1051">
        <v>8072</v>
      </c>
      <c r="B1051" t="s">
        <v>96</v>
      </c>
      <c r="C1051" t="s">
        <v>490</v>
      </c>
      <c r="E1051">
        <v>2017</v>
      </c>
      <c r="F1051" s="10">
        <v>43100</v>
      </c>
      <c r="G1051" t="s">
        <v>489</v>
      </c>
      <c r="H1051" t="s">
        <v>474</v>
      </c>
      <c r="I1051" t="s">
        <v>544</v>
      </c>
      <c r="J1051">
        <v>-424000000</v>
      </c>
      <c r="K1051">
        <v>-68302225.750454605</v>
      </c>
    </row>
    <row r="1052" spans="1:11" x14ac:dyDescent="0.25">
      <c r="A1052">
        <v>8072</v>
      </c>
      <c r="B1052" t="s">
        <v>96</v>
      </c>
      <c r="C1052" t="s">
        <v>434</v>
      </c>
      <c r="E1052">
        <v>2017</v>
      </c>
      <c r="F1052" s="10">
        <v>43100</v>
      </c>
      <c r="G1052" t="s">
        <v>489</v>
      </c>
      <c r="H1052" t="s">
        <v>474</v>
      </c>
      <c r="I1052" t="s">
        <v>544</v>
      </c>
      <c r="J1052">
        <v>1469000000</v>
      </c>
      <c r="K1052">
        <v>236641437.80051368</v>
      </c>
    </row>
    <row r="1053" spans="1:11" x14ac:dyDescent="0.25">
      <c r="A1053">
        <v>8072</v>
      </c>
      <c r="B1053" t="s">
        <v>96</v>
      </c>
      <c r="C1053" t="s">
        <v>491</v>
      </c>
      <c r="E1053">
        <v>2017</v>
      </c>
      <c r="F1053" s="10">
        <v>43100</v>
      </c>
      <c r="G1053" t="s">
        <v>489</v>
      </c>
      <c r="H1053" t="s">
        <v>474</v>
      </c>
      <c r="I1053" t="s">
        <v>544</v>
      </c>
      <c r="J1053">
        <v>660000000</v>
      </c>
      <c r="K1053">
        <v>106319502.34740575</v>
      </c>
    </row>
    <row r="1054" spans="1:11" x14ac:dyDescent="0.25">
      <c r="A1054">
        <v>12794</v>
      </c>
      <c r="B1054" t="s">
        <v>3632</v>
      </c>
      <c r="C1054" t="s">
        <v>436</v>
      </c>
      <c r="E1054">
        <v>2018</v>
      </c>
      <c r="F1054" s="10">
        <v>43190</v>
      </c>
      <c r="G1054" t="s">
        <v>489</v>
      </c>
      <c r="H1054" t="s">
        <v>474</v>
      </c>
      <c r="I1054" t="s">
        <v>544</v>
      </c>
      <c r="J1054">
        <v>3107223</v>
      </c>
      <c r="K1054">
        <v>513673.6153381489</v>
      </c>
    </row>
    <row r="1055" spans="1:11" x14ac:dyDescent="0.25">
      <c r="A1055">
        <v>12794</v>
      </c>
      <c r="B1055" t="s">
        <v>3632</v>
      </c>
      <c r="C1055" t="s">
        <v>2336</v>
      </c>
      <c r="E1055">
        <v>2018</v>
      </c>
      <c r="F1055" s="10">
        <v>43190</v>
      </c>
      <c r="G1055" t="s">
        <v>489</v>
      </c>
      <c r="H1055" t="s">
        <v>474</v>
      </c>
      <c r="I1055" t="s">
        <v>544</v>
      </c>
      <c r="J1055">
        <v>6805392</v>
      </c>
      <c r="K1055">
        <v>1125040.0477961563</v>
      </c>
    </row>
    <row r="1056" spans="1:11" x14ac:dyDescent="0.25">
      <c r="A1056">
        <v>12794</v>
      </c>
      <c r="B1056" t="s">
        <v>3632</v>
      </c>
      <c r="C1056" t="s">
        <v>2337</v>
      </c>
      <c r="E1056">
        <v>2018</v>
      </c>
      <c r="F1056" s="10">
        <v>43190</v>
      </c>
      <c r="G1056" t="s">
        <v>489</v>
      </c>
      <c r="H1056" t="s">
        <v>474</v>
      </c>
      <c r="I1056" t="s">
        <v>544</v>
      </c>
      <c r="J1056">
        <v>1349325</v>
      </c>
      <c r="K1056">
        <v>223064.98471984398</v>
      </c>
    </row>
    <row r="1057" spans="1:11" x14ac:dyDescent="0.25">
      <c r="A1057">
        <v>12794</v>
      </c>
      <c r="B1057" t="s">
        <v>3632</v>
      </c>
      <c r="C1057" t="s">
        <v>490</v>
      </c>
      <c r="E1057">
        <v>2018</v>
      </c>
      <c r="F1057" s="10">
        <v>43190</v>
      </c>
      <c r="G1057" t="s">
        <v>489</v>
      </c>
      <c r="H1057" t="s">
        <v>474</v>
      </c>
      <c r="I1057" t="s">
        <v>544</v>
      </c>
      <c r="J1057">
        <v>145017</v>
      </c>
      <c r="K1057">
        <v>23973.62747234181</v>
      </c>
    </row>
    <row r="1058" spans="1:11" x14ac:dyDescent="0.25">
      <c r="A1058">
        <v>12794</v>
      </c>
      <c r="B1058" t="s">
        <v>3632</v>
      </c>
      <c r="C1058" t="s">
        <v>434</v>
      </c>
      <c r="E1058">
        <v>2018</v>
      </c>
      <c r="F1058" s="10">
        <v>43190</v>
      </c>
      <c r="G1058" t="s">
        <v>489</v>
      </c>
      <c r="H1058" t="s">
        <v>474</v>
      </c>
      <c r="I1058" t="s">
        <v>544</v>
      </c>
      <c r="J1058">
        <v>1612881</v>
      </c>
      <c r="K1058">
        <v>266635.00314596313</v>
      </c>
    </row>
    <row r="1059" spans="1:11" x14ac:dyDescent="0.25">
      <c r="A1059">
        <v>12794</v>
      </c>
      <c r="B1059" t="s">
        <v>3632</v>
      </c>
      <c r="C1059" t="s">
        <v>491</v>
      </c>
      <c r="E1059">
        <v>2018</v>
      </c>
      <c r="F1059" s="10">
        <v>43190</v>
      </c>
      <c r="G1059" t="s">
        <v>489</v>
      </c>
      <c r="H1059" t="s">
        <v>474</v>
      </c>
      <c r="I1059" t="s">
        <v>544</v>
      </c>
      <c r="J1059">
        <v>0</v>
      </c>
      <c r="K1059">
        <v>0</v>
      </c>
    </row>
    <row r="1060" spans="1:11" x14ac:dyDescent="0.25">
      <c r="A1060">
        <v>8061</v>
      </c>
      <c r="B1060" t="s">
        <v>93</v>
      </c>
      <c r="C1060" t="s">
        <v>436</v>
      </c>
      <c r="E1060">
        <v>2018</v>
      </c>
      <c r="F1060" s="10">
        <v>43373</v>
      </c>
      <c r="G1060" t="s">
        <v>489</v>
      </c>
      <c r="H1060" t="s">
        <v>474</v>
      </c>
      <c r="I1060" t="s">
        <v>544</v>
      </c>
      <c r="J1060">
        <v>597819000</v>
      </c>
      <c r="K1060">
        <v>92810907.434541509</v>
      </c>
    </row>
    <row r="1061" spans="1:11" x14ac:dyDescent="0.25">
      <c r="A1061">
        <v>8061</v>
      </c>
      <c r="B1061" t="s">
        <v>93</v>
      </c>
      <c r="C1061" t="s">
        <v>2336</v>
      </c>
      <c r="E1061">
        <v>2018</v>
      </c>
      <c r="F1061" s="10">
        <v>43373</v>
      </c>
      <c r="G1061" t="s">
        <v>489</v>
      </c>
      <c r="H1061" t="s">
        <v>474</v>
      </c>
      <c r="I1061" t="s">
        <v>544</v>
      </c>
      <c r="J1061">
        <v>5043664000</v>
      </c>
      <c r="K1061">
        <v>783024682.4455719</v>
      </c>
    </row>
    <row r="1062" spans="1:11" x14ac:dyDescent="0.25">
      <c r="A1062">
        <v>8061</v>
      </c>
      <c r="B1062" t="s">
        <v>93</v>
      </c>
      <c r="C1062" t="s">
        <v>2337</v>
      </c>
      <c r="E1062">
        <v>2018</v>
      </c>
      <c r="F1062" s="10">
        <v>43373</v>
      </c>
      <c r="G1062" t="s">
        <v>489</v>
      </c>
      <c r="H1062" t="s">
        <v>474</v>
      </c>
      <c r="I1062" t="s">
        <v>544</v>
      </c>
      <c r="J1062">
        <v>201124000</v>
      </c>
      <c r="K1062">
        <v>31224335.370513026</v>
      </c>
    </row>
    <row r="1063" spans="1:11" x14ac:dyDescent="0.25">
      <c r="A1063">
        <v>8061</v>
      </c>
      <c r="B1063" t="s">
        <v>93</v>
      </c>
      <c r="C1063" t="s">
        <v>490</v>
      </c>
      <c r="E1063">
        <v>2018</v>
      </c>
      <c r="F1063" s="10">
        <v>43373</v>
      </c>
      <c r="G1063" t="s">
        <v>489</v>
      </c>
      <c r="H1063" t="s">
        <v>474</v>
      </c>
      <c r="I1063" t="s">
        <v>544</v>
      </c>
      <c r="J1063">
        <v>82030000</v>
      </c>
      <c r="K1063">
        <v>12735089.946715377</v>
      </c>
    </row>
    <row r="1064" spans="1:11" x14ac:dyDescent="0.25">
      <c r="A1064">
        <v>8061</v>
      </c>
      <c r="B1064" t="s">
        <v>93</v>
      </c>
      <c r="C1064" t="s">
        <v>434</v>
      </c>
      <c r="E1064">
        <v>2018</v>
      </c>
      <c r="F1064" s="10">
        <v>43373</v>
      </c>
      <c r="G1064" t="s">
        <v>489</v>
      </c>
      <c r="H1064" t="s">
        <v>474</v>
      </c>
      <c r="I1064" t="s">
        <v>544</v>
      </c>
      <c r="J1064">
        <v>224616000</v>
      </c>
      <c r="K1064">
        <v>34871449.024398647</v>
      </c>
    </row>
    <row r="1065" spans="1:11" x14ac:dyDescent="0.25">
      <c r="A1065">
        <v>8061</v>
      </c>
      <c r="B1065" t="s">
        <v>93</v>
      </c>
      <c r="C1065" t="s">
        <v>491</v>
      </c>
      <c r="E1065">
        <v>2018</v>
      </c>
      <c r="F1065" s="10">
        <v>43373</v>
      </c>
      <c r="G1065" t="s">
        <v>489</v>
      </c>
      <c r="H1065" t="s">
        <v>474</v>
      </c>
      <c r="I1065" t="s">
        <v>544</v>
      </c>
      <c r="J1065">
        <v>90049000</v>
      </c>
      <c r="K1065">
        <v>13980033.092914458</v>
      </c>
    </row>
    <row r="1066" spans="1:11" x14ac:dyDescent="0.25">
      <c r="A1066">
        <v>1969</v>
      </c>
      <c r="B1066" t="s">
        <v>99</v>
      </c>
      <c r="C1066" t="s">
        <v>436</v>
      </c>
      <c r="E1066">
        <v>2014</v>
      </c>
      <c r="F1066" s="10">
        <v>42004</v>
      </c>
      <c r="G1066" t="s">
        <v>489</v>
      </c>
      <c r="H1066" t="s">
        <v>474</v>
      </c>
      <c r="I1066" t="s">
        <v>545</v>
      </c>
      <c r="J1066">
        <v>30679000</v>
      </c>
      <c r="K1066">
        <v>37247391.201413214</v>
      </c>
    </row>
    <row r="1067" spans="1:11" x14ac:dyDescent="0.25">
      <c r="A1067">
        <v>1969</v>
      </c>
      <c r="B1067" t="s">
        <v>99</v>
      </c>
      <c r="C1067" t="s">
        <v>2336</v>
      </c>
      <c r="E1067">
        <v>2014</v>
      </c>
      <c r="F1067" s="10">
        <v>42004</v>
      </c>
      <c r="G1067" t="s">
        <v>489</v>
      </c>
      <c r="H1067" t="s">
        <v>474</v>
      </c>
      <c r="I1067" t="s">
        <v>545</v>
      </c>
      <c r="J1067">
        <v>53241000</v>
      </c>
      <c r="K1067">
        <v>64639928.125246614</v>
      </c>
    </row>
    <row r="1068" spans="1:11" x14ac:dyDescent="0.25">
      <c r="A1068">
        <v>1969</v>
      </c>
      <c r="B1068" t="s">
        <v>99</v>
      </c>
      <c r="C1068" t="s">
        <v>2337</v>
      </c>
      <c r="E1068">
        <v>2014</v>
      </c>
      <c r="F1068" s="10">
        <v>42004</v>
      </c>
      <c r="G1068" t="s">
        <v>489</v>
      </c>
      <c r="H1068" t="s">
        <v>474</v>
      </c>
      <c r="I1068" t="s">
        <v>545</v>
      </c>
      <c r="J1068">
        <v>17943000</v>
      </c>
      <c r="K1068">
        <v>21784606.418949682</v>
      </c>
    </row>
    <row r="1069" spans="1:11" x14ac:dyDescent="0.25">
      <c r="A1069">
        <v>1969</v>
      </c>
      <c r="B1069" t="s">
        <v>99</v>
      </c>
      <c r="C1069" t="s">
        <v>436</v>
      </c>
      <c r="E1069">
        <v>2015</v>
      </c>
      <c r="F1069" s="10">
        <v>42369</v>
      </c>
      <c r="G1069" t="s">
        <v>489</v>
      </c>
      <c r="H1069" t="s">
        <v>474</v>
      </c>
      <c r="I1069" t="s">
        <v>545</v>
      </c>
      <c r="J1069">
        <v>31762000</v>
      </c>
      <c r="K1069">
        <v>34579277.473607197</v>
      </c>
    </row>
    <row r="1070" spans="1:11" x14ac:dyDescent="0.25">
      <c r="A1070">
        <v>1969</v>
      </c>
      <c r="B1070" t="s">
        <v>99</v>
      </c>
      <c r="C1070" t="s">
        <v>2336</v>
      </c>
      <c r="E1070">
        <v>2015</v>
      </c>
      <c r="F1070" s="10">
        <v>42369</v>
      </c>
      <c r="G1070" t="s">
        <v>489</v>
      </c>
      <c r="H1070" t="s">
        <v>474</v>
      </c>
      <c r="I1070" t="s">
        <v>545</v>
      </c>
      <c r="J1070">
        <v>55928000</v>
      </c>
      <c r="K1070">
        <v>60888792.599455431</v>
      </c>
    </row>
    <row r="1071" spans="1:11" x14ac:dyDescent="0.25">
      <c r="A1071">
        <v>1969</v>
      </c>
      <c r="B1071" t="s">
        <v>99</v>
      </c>
      <c r="C1071" t="s">
        <v>2337</v>
      </c>
      <c r="E1071">
        <v>2015</v>
      </c>
      <c r="F1071" s="10">
        <v>42369</v>
      </c>
      <c r="G1071" t="s">
        <v>489</v>
      </c>
      <c r="H1071" t="s">
        <v>474</v>
      </c>
      <c r="I1071" t="s">
        <v>545</v>
      </c>
      <c r="J1071">
        <v>19858000</v>
      </c>
      <c r="K1071">
        <v>21619397.143469926</v>
      </c>
    </row>
    <row r="1072" spans="1:11" x14ac:dyDescent="0.25">
      <c r="A1072">
        <v>1969</v>
      </c>
      <c r="B1072" t="s">
        <v>99</v>
      </c>
      <c r="C1072" t="s">
        <v>436</v>
      </c>
      <c r="E1072">
        <v>2016</v>
      </c>
      <c r="F1072" s="10">
        <v>42735</v>
      </c>
      <c r="G1072" t="s">
        <v>489</v>
      </c>
      <c r="H1072" t="s">
        <v>474</v>
      </c>
      <c r="I1072" t="s">
        <v>545</v>
      </c>
      <c r="J1072">
        <v>31033000</v>
      </c>
      <c r="K1072">
        <v>32711871.374556355</v>
      </c>
    </row>
    <row r="1073" spans="1:11" x14ac:dyDescent="0.25">
      <c r="A1073">
        <v>1969</v>
      </c>
      <c r="B1073" t="s">
        <v>99</v>
      </c>
      <c r="C1073" t="s">
        <v>2336</v>
      </c>
      <c r="E1073">
        <v>2016</v>
      </c>
      <c r="F1073" s="10">
        <v>42735</v>
      </c>
      <c r="G1073" t="s">
        <v>489</v>
      </c>
      <c r="H1073" t="s">
        <v>474</v>
      </c>
      <c r="I1073" t="s">
        <v>545</v>
      </c>
      <c r="J1073">
        <v>58982000</v>
      </c>
      <c r="K1073">
        <v>62172899.732996583</v>
      </c>
    </row>
    <row r="1074" spans="1:11" x14ac:dyDescent="0.25">
      <c r="A1074">
        <v>1969</v>
      </c>
      <c r="B1074" t="s">
        <v>99</v>
      </c>
      <c r="C1074" t="s">
        <v>2337</v>
      </c>
      <c r="E1074">
        <v>2016</v>
      </c>
      <c r="F1074" s="10">
        <v>42735</v>
      </c>
      <c r="G1074" t="s">
        <v>489</v>
      </c>
      <c r="H1074" t="s">
        <v>474</v>
      </c>
      <c r="I1074" t="s">
        <v>545</v>
      </c>
      <c r="J1074">
        <v>18390000</v>
      </c>
      <c r="K1074">
        <v>19384890.747852009</v>
      </c>
    </row>
    <row r="1075" spans="1:11" x14ac:dyDescent="0.25">
      <c r="A1075">
        <v>1969</v>
      </c>
      <c r="B1075" t="s">
        <v>99</v>
      </c>
      <c r="C1075" t="s">
        <v>436</v>
      </c>
      <c r="E1075">
        <v>2017</v>
      </c>
      <c r="F1075" s="10">
        <v>43100</v>
      </c>
      <c r="G1075" t="s">
        <v>489</v>
      </c>
      <c r="H1075" t="s">
        <v>474</v>
      </c>
      <c r="I1075" t="s">
        <v>545</v>
      </c>
      <c r="J1075">
        <v>16605000</v>
      </c>
      <c r="K1075">
        <v>19914370.007915378</v>
      </c>
    </row>
    <row r="1076" spans="1:11" x14ac:dyDescent="0.25">
      <c r="A1076">
        <v>1969</v>
      </c>
      <c r="B1076" t="s">
        <v>99</v>
      </c>
      <c r="C1076" t="s">
        <v>2336</v>
      </c>
      <c r="E1076">
        <v>2017</v>
      </c>
      <c r="F1076" s="10">
        <v>43100</v>
      </c>
      <c r="G1076" t="s">
        <v>489</v>
      </c>
      <c r="H1076" t="s">
        <v>474</v>
      </c>
      <c r="I1076" t="s">
        <v>545</v>
      </c>
      <c r="J1076">
        <v>59815000</v>
      </c>
      <c r="K1076">
        <v>71736106.114029408</v>
      </c>
    </row>
    <row r="1077" spans="1:11" x14ac:dyDescent="0.25">
      <c r="A1077">
        <v>1969</v>
      </c>
      <c r="B1077" t="s">
        <v>99</v>
      </c>
      <c r="C1077" t="s">
        <v>2337</v>
      </c>
      <c r="E1077">
        <v>2017</v>
      </c>
      <c r="F1077" s="10">
        <v>43100</v>
      </c>
      <c r="G1077" t="s">
        <v>489</v>
      </c>
      <c r="H1077" t="s">
        <v>474</v>
      </c>
      <c r="I1077" t="s">
        <v>545</v>
      </c>
      <c r="J1077">
        <v>7221000</v>
      </c>
      <c r="K1077">
        <v>8660142.4767935518</v>
      </c>
    </row>
    <row r="1078" spans="1:11" x14ac:dyDescent="0.25">
      <c r="A1078">
        <v>1969</v>
      </c>
      <c r="B1078" t="s">
        <v>99</v>
      </c>
      <c r="C1078" t="s">
        <v>490</v>
      </c>
      <c r="E1078">
        <v>2017</v>
      </c>
      <c r="F1078" s="10">
        <v>43100</v>
      </c>
      <c r="G1078" t="s">
        <v>489</v>
      </c>
      <c r="H1078" t="s">
        <v>474</v>
      </c>
      <c r="I1078" t="s">
        <v>545</v>
      </c>
      <c r="J1078">
        <v>680000</v>
      </c>
      <c r="K1078">
        <v>815523.7341392627</v>
      </c>
    </row>
    <row r="1079" spans="1:11" x14ac:dyDescent="0.25">
      <c r="A1079">
        <v>1969</v>
      </c>
      <c r="B1079" t="s">
        <v>99</v>
      </c>
      <c r="C1079" t="s">
        <v>434</v>
      </c>
      <c r="E1079">
        <v>2017</v>
      </c>
      <c r="F1079" s="10">
        <v>43100</v>
      </c>
      <c r="G1079" t="s">
        <v>489</v>
      </c>
      <c r="H1079" t="s">
        <v>474</v>
      </c>
      <c r="I1079" t="s">
        <v>545</v>
      </c>
      <c r="J1079">
        <v>6004000</v>
      </c>
      <c r="K1079">
        <v>7200594.8526060777</v>
      </c>
    </row>
    <row r="1080" spans="1:11" x14ac:dyDescent="0.25">
      <c r="A1080">
        <v>1969</v>
      </c>
      <c r="B1080" t="s">
        <v>99</v>
      </c>
      <c r="C1080" t="s">
        <v>491</v>
      </c>
      <c r="E1080">
        <v>2017</v>
      </c>
      <c r="F1080" s="10">
        <v>43100</v>
      </c>
      <c r="G1080" t="s">
        <v>489</v>
      </c>
      <c r="H1080" t="s">
        <v>474</v>
      </c>
      <c r="I1080" t="s">
        <v>545</v>
      </c>
      <c r="J1080">
        <v>2700000</v>
      </c>
      <c r="K1080">
        <v>3238108.944376484</v>
      </c>
    </row>
    <row r="1081" spans="1:11" x14ac:dyDescent="0.25">
      <c r="A1081">
        <v>1216</v>
      </c>
      <c r="B1081" t="s">
        <v>2297</v>
      </c>
      <c r="C1081" t="s">
        <v>2336</v>
      </c>
      <c r="E1081">
        <v>2016</v>
      </c>
      <c r="F1081" s="10">
        <v>42551</v>
      </c>
      <c r="G1081" t="s">
        <v>489</v>
      </c>
      <c r="H1081" t="s">
        <v>474</v>
      </c>
      <c r="I1081" t="s">
        <v>2298</v>
      </c>
      <c r="J1081">
        <v>1260302000</v>
      </c>
      <c r="K1081">
        <v>142292849.80411193</v>
      </c>
    </row>
    <row r="1082" spans="1:11" x14ac:dyDescent="0.25">
      <c r="A1082">
        <v>1216</v>
      </c>
      <c r="B1082" t="s">
        <v>2297</v>
      </c>
      <c r="C1082" t="s">
        <v>2337</v>
      </c>
      <c r="E1082">
        <v>2016</v>
      </c>
      <c r="F1082" s="10">
        <v>42551</v>
      </c>
      <c r="G1082" t="s">
        <v>489</v>
      </c>
      <c r="H1082" t="s">
        <v>474</v>
      </c>
      <c r="I1082" t="s">
        <v>2298</v>
      </c>
      <c r="J1082">
        <v>41338000</v>
      </c>
      <c r="K1082">
        <v>4667216.1316909594</v>
      </c>
    </row>
    <row r="1083" spans="1:11" x14ac:dyDescent="0.25">
      <c r="A1083">
        <v>1516</v>
      </c>
      <c r="B1083" t="s">
        <v>2299</v>
      </c>
      <c r="C1083" t="s">
        <v>2336</v>
      </c>
      <c r="E1083">
        <v>2016</v>
      </c>
      <c r="F1083" s="10">
        <v>42735</v>
      </c>
      <c r="G1083" t="s">
        <v>489</v>
      </c>
      <c r="H1083" t="s">
        <v>474</v>
      </c>
      <c r="I1083" t="s">
        <v>2298</v>
      </c>
      <c r="J1083">
        <v>2098613000</v>
      </c>
      <c r="K1083">
        <v>115785544.8275862</v>
      </c>
    </row>
    <row r="1084" spans="1:11" x14ac:dyDescent="0.25">
      <c r="A1084">
        <v>1516</v>
      </c>
      <c r="B1084" t="s">
        <v>2299</v>
      </c>
      <c r="C1084" t="s">
        <v>2337</v>
      </c>
      <c r="E1084">
        <v>2016</v>
      </c>
      <c r="F1084" s="10">
        <v>42735</v>
      </c>
      <c r="G1084" t="s">
        <v>489</v>
      </c>
      <c r="H1084" t="s">
        <v>474</v>
      </c>
      <c r="I1084" t="s">
        <v>2298</v>
      </c>
      <c r="J1084">
        <v>44664000</v>
      </c>
      <c r="K1084">
        <v>2464220.6896551726</v>
      </c>
    </row>
    <row r="1085" spans="1:11" x14ac:dyDescent="0.25">
      <c r="A1085">
        <v>1516</v>
      </c>
      <c r="B1085" t="s">
        <v>2299</v>
      </c>
      <c r="C1085" t="s">
        <v>490</v>
      </c>
      <c r="E1085">
        <v>2016</v>
      </c>
      <c r="F1085" s="10">
        <v>42735</v>
      </c>
      <c r="G1085" t="s">
        <v>489</v>
      </c>
      <c r="H1085" t="s">
        <v>474</v>
      </c>
      <c r="I1085" t="s">
        <v>2298</v>
      </c>
      <c r="J1085">
        <v>107426000</v>
      </c>
      <c r="K1085">
        <v>5926951.7241379311</v>
      </c>
    </row>
    <row r="1086" spans="1:11" x14ac:dyDescent="0.25">
      <c r="A1086">
        <v>1516</v>
      </c>
      <c r="B1086" t="s">
        <v>2299</v>
      </c>
      <c r="C1086" t="s">
        <v>491</v>
      </c>
      <c r="E1086">
        <v>2016</v>
      </c>
      <c r="F1086" s="10">
        <v>42735</v>
      </c>
      <c r="G1086" t="s">
        <v>489</v>
      </c>
      <c r="H1086" t="s">
        <v>474</v>
      </c>
      <c r="I1086" t="s">
        <v>2298</v>
      </c>
      <c r="J1086">
        <v>0</v>
      </c>
      <c r="K1086">
        <v>0</v>
      </c>
    </row>
    <row r="1087" spans="1:11" x14ac:dyDescent="0.25">
      <c r="A1087">
        <v>1216</v>
      </c>
      <c r="B1087" t="s">
        <v>2297</v>
      </c>
      <c r="C1087" t="s">
        <v>2336</v>
      </c>
      <c r="E1087">
        <v>2017</v>
      </c>
      <c r="F1087" s="10">
        <v>42916</v>
      </c>
      <c r="G1087" t="s">
        <v>489</v>
      </c>
      <c r="H1087" t="s">
        <v>474</v>
      </c>
      <c r="I1087" t="s">
        <v>2298</v>
      </c>
      <c r="J1087">
        <v>1664291000</v>
      </c>
      <c r="K1087">
        <v>92255598.669623062</v>
      </c>
    </row>
    <row r="1088" spans="1:11" x14ac:dyDescent="0.25">
      <c r="A1088">
        <v>1216</v>
      </c>
      <c r="B1088" t="s">
        <v>2297</v>
      </c>
      <c r="C1088" t="s">
        <v>2337</v>
      </c>
      <c r="E1088">
        <v>2017</v>
      </c>
      <c r="F1088" s="10">
        <v>42916</v>
      </c>
      <c r="G1088" t="s">
        <v>489</v>
      </c>
      <c r="H1088" t="s">
        <v>474</v>
      </c>
      <c r="I1088" t="s">
        <v>2298</v>
      </c>
      <c r="J1088">
        <v>51086000</v>
      </c>
      <c r="K1088">
        <v>2831818.1818181821</v>
      </c>
    </row>
    <row r="1089" spans="1:11" x14ac:dyDescent="0.25">
      <c r="A1089">
        <v>1216</v>
      </c>
      <c r="B1089" t="s">
        <v>2297</v>
      </c>
      <c r="C1089" t="s">
        <v>491</v>
      </c>
      <c r="E1089">
        <v>2017</v>
      </c>
      <c r="F1089" s="10">
        <v>42916</v>
      </c>
      <c r="G1089" t="s">
        <v>489</v>
      </c>
      <c r="H1089" t="s">
        <v>474</v>
      </c>
      <c r="I1089" t="s">
        <v>2298</v>
      </c>
      <c r="J1089">
        <v>15442000</v>
      </c>
      <c r="K1089">
        <v>855986.69623059873</v>
      </c>
    </row>
    <row r="1090" spans="1:11" x14ac:dyDescent="0.25">
      <c r="A1090">
        <v>1516</v>
      </c>
      <c r="B1090" t="s">
        <v>2299</v>
      </c>
      <c r="C1090" t="s">
        <v>2336</v>
      </c>
      <c r="E1090">
        <v>2017</v>
      </c>
      <c r="F1090" s="10">
        <v>43100</v>
      </c>
      <c r="G1090" t="s">
        <v>489</v>
      </c>
      <c r="H1090" t="s">
        <v>474</v>
      </c>
      <c r="I1090" t="s">
        <v>2298</v>
      </c>
      <c r="J1090">
        <v>2594231000</v>
      </c>
      <c r="K1090">
        <v>146725609.59090558</v>
      </c>
    </row>
    <row r="1091" spans="1:11" x14ac:dyDescent="0.25">
      <c r="A1091">
        <v>1516</v>
      </c>
      <c r="B1091" t="s">
        <v>2299</v>
      </c>
      <c r="C1091" t="s">
        <v>2337</v>
      </c>
      <c r="E1091">
        <v>2017</v>
      </c>
      <c r="F1091" s="10">
        <v>43100</v>
      </c>
      <c r="G1091" t="s">
        <v>489</v>
      </c>
      <c r="H1091" t="s">
        <v>474</v>
      </c>
      <c r="I1091" t="s">
        <v>2298</v>
      </c>
      <c r="J1091">
        <v>44664000</v>
      </c>
      <c r="K1091">
        <v>2526125.3245251509</v>
      </c>
    </row>
    <row r="1092" spans="1:11" x14ac:dyDescent="0.25">
      <c r="A1092">
        <v>1516</v>
      </c>
      <c r="B1092" t="s">
        <v>2299</v>
      </c>
      <c r="C1092" t="s">
        <v>490</v>
      </c>
      <c r="E1092">
        <v>2017</v>
      </c>
      <c r="F1092" s="10">
        <v>43100</v>
      </c>
      <c r="G1092" t="s">
        <v>489</v>
      </c>
      <c r="H1092" t="s">
        <v>474</v>
      </c>
      <c r="I1092" t="s">
        <v>2298</v>
      </c>
      <c r="J1092">
        <v>154642000</v>
      </c>
      <c r="K1092">
        <v>8746307.3713778071</v>
      </c>
    </row>
    <row r="1093" spans="1:11" x14ac:dyDescent="0.25">
      <c r="A1093">
        <v>1516</v>
      </c>
      <c r="B1093" t="s">
        <v>2299</v>
      </c>
      <c r="C1093" t="s">
        <v>491</v>
      </c>
      <c r="E1093">
        <v>2017</v>
      </c>
      <c r="F1093" s="10">
        <v>43100</v>
      </c>
      <c r="G1093" t="s">
        <v>489</v>
      </c>
      <c r="H1093" t="s">
        <v>474</v>
      </c>
      <c r="I1093" t="s">
        <v>2298</v>
      </c>
      <c r="J1093">
        <v>591000</v>
      </c>
      <c r="K1093">
        <v>33426.026929839791</v>
      </c>
    </row>
    <row r="1094" spans="1:11" x14ac:dyDescent="0.25">
      <c r="A1094">
        <v>802</v>
      </c>
      <c r="B1094" t="s">
        <v>268</v>
      </c>
      <c r="C1094" t="s">
        <v>2336</v>
      </c>
      <c r="E1094">
        <v>2014</v>
      </c>
      <c r="F1094" s="10">
        <v>42004</v>
      </c>
      <c r="G1094" t="s">
        <v>489</v>
      </c>
      <c r="H1094" t="s">
        <v>474</v>
      </c>
      <c r="I1094" t="s">
        <v>545</v>
      </c>
      <c r="J1094">
        <v>409000000</v>
      </c>
      <c r="K1094">
        <v>496567130.65543216</v>
      </c>
    </row>
    <row r="1095" spans="1:11" x14ac:dyDescent="0.25">
      <c r="A1095">
        <v>846</v>
      </c>
      <c r="B1095" t="s">
        <v>270</v>
      </c>
      <c r="C1095" t="s">
        <v>436</v>
      </c>
      <c r="E1095">
        <v>2014</v>
      </c>
      <c r="F1095" s="10">
        <v>42004</v>
      </c>
      <c r="G1095" t="s">
        <v>489</v>
      </c>
      <c r="H1095" t="s">
        <v>474</v>
      </c>
      <c r="I1095" t="s">
        <v>545</v>
      </c>
      <c r="J1095">
        <v>-25283000</v>
      </c>
      <c r="K1095">
        <v>-30696104.558340568</v>
      </c>
    </row>
    <row r="1096" spans="1:11" x14ac:dyDescent="0.25">
      <c r="A1096">
        <v>846</v>
      </c>
      <c r="B1096" t="s">
        <v>270</v>
      </c>
      <c r="C1096" t="s">
        <v>2336</v>
      </c>
      <c r="E1096">
        <v>2014</v>
      </c>
      <c r="F1096" s="10">
        <v>42004</v>
      </c>
      <c r="G1096" t="s">
        <v>489</v>
      </c>
      <c r="H1096" t="s">
        <v>474</v>
      </c>
      <c r="I1096" t="s">
        <v>545</v>
      </c>
      <c r="J1096">
        <v>110365000</v>
      </c>
      <c r="K1096">
        <v>133994208.74030995</v>
      </c>
    </row>
    <row r="1097" spans="1:11" x14ac:dyDescent="0.25">
      <c r="A1097">
        <v>846</v>
      </c>
      <c r="B1097" t="s">
        <v>270</v>
      </c>
      <c r="C1097" t="s">
        <v>2337</v>
      </c>
      <c r="E1097">
        <v>2014</v>
      </c>
      <c r="F1097" s="10">
        <v>42004</v>
      </c>
      <c r="G1097" t="s">
        <v>489</v>
      </c>
      <c r="H1097" t="s">
        <v>474</v>
      </c>
      <c r="I1097" t="s">
        <v>545</v>
      </c>
      <c r="J1097">
        <v>-23667000</v>
      </c>
      <c r="K1097">
        <v>-28734118.04699783</v>
      </c>
    </row>
    <row r="1098" spans="1:11" x14ac:dyDescent="0.25">
      <c r="A1098">
        <v>855</v>
      </c>
      <c r="B1098" t="s">
        <v>269</v>
      </c>
      <c r="C1098" t="s">
        <v>436</v>
      </c>
      <c r="E1098">
        <v>2014</v>
      </c>
      <c r="F1098" s="10">
        <v>42004</v>
      </c>
      <c r="G1098" t="s">
        <v>489</v>
      </c>
      <c r="H1098" t="s">
        <v>474</v>
      </c>
      <c r="I1098" t="s">
        <v>545</v>
      </c>
      <c r="J1098">
        <v>1892474000</v>
      </c>
      <c r="K1098">
        <v>2297653750.6601672</v>
      </c>
    </row>
    <row r="1099" spans="1:11" x14ac:dyDescent="0.25">
      <c r="A1099">
        <v>855</v>
      </c>
      <c r="B1099" t="s">
        <v>269</v>
      </c>
      <c r="C1099" t="s">
        <v>2336</v>
      </c>
      <c r="E1099">
        <v>2014</v>
      </c>
      <c r="F1099" s="10">
        <v>42004</v>
      </c>
      <c r="G1099" t="s">
        <v>489</v>
      </c>
      <c r="H1099" t="s">
        <v>474</v>
      </c>
      <c r="I1099" t="s">
        <v>545</v>
      </c>
      <c r="J1099">
        <v>34880860000</v>
      </c>
      <c r="K1099">
        <v>42348871797.050949</v>
      </c>
    </row>
    <row r="1100" spans="1:11" x14ac:dyDescent="0.25">
      <c r="A1100">
        <v>855</v>
      </c>
      <c r="B1100" t="s">
        <v>269</v>
      </c>
      <c r="C1100" t="s">
        <v>2337</v>
      </c>
      <c r="E1100">
        <v>2014</v>
      </c>
      <c r="F1100" s="10">
        <v>42004</v>
      </c>
      <c r="G1100" t="s">
        <v>489</v>
      </c>
      <c r="H1100" t="s">
        <v>474</v>
      </c>
      <c r="I1100" t="s">
        <v>545</v>
      </c>
      <c r="J1100">
        <v>463615000</v>
      </c>
      <c r="K1100">
        <v>562875232.95554566</v>
      </c>
    </row>
    <row r="1101" spans="1:11" x14ac:dyDescent="0.25">
      <c r="A1101">
        <v>886</v>
      </c>
      <c r="B1101" t="s">
        <v>271</v>
      </c>
      <c r="C1101" t="s">
        <v>2336</v>
      </c>
      <c r="E1101">
        <v>2014</v>
      </c>
      <c r="F1101" s="10">
        <v>42004</v>
      </c>
      <c r="G1101" t="s">
        <v>489</v>
      </c>
      <c r="H1101" t="s">
        <v>474</v>
      </c>
      <c r="I1101" t="s">
        <v>545</v>
      </c>
      <c r="J1101">
        <v>954000000</v>
      </c>
      <c r="K1101">
        <v>1158251938.0080252</v>
      </c>
    </row>
    <row r="1102" spans="1:11" x14ac:dyDescent="0.25">
      <c r="A1102">
        <v>928</v>
      </c>
      <c r="B1102" t="s">
        <v>266</v>
      </c>
      <c r="C1102" t="s">
        <v>436</v>
      </c>
      <c r="E1102">
        <v>2014</v>
      </c>
      <c r="F1102" s="10">
        <v>42004</v>
      </c>
      <c r="G1102" t="s">
        <v>489</v>
      </c>
      <c r="H1102" t="s">
        <v>474</v>
      </c>
      <c r="I1102" t="s">
        <v>545</v>
      </c>
      <c r="J1102">
        <v>1408022000</v>
      </c>
      <c r="K1102">
        <v>1709480304.2536013</v>
      </c>
    </row>
    <row r="1103" spans="1:11" x14ac:dyDescent="0.25">
      <c r="A1103">
        <v>928</v>
      </c>
      <c r="B1103" t="s">
        <v>266</v>
      </c>
      <c r="C1103" t="s">
        <v>2336</v>
      </c>
      <c r="E1103">
        <v>2014</v>
      </c>
      <c r="F1103" s="10">
        <v>42004</v>
      </c>
      <c r="G1103" t="s">
        <v>489</v>
      </c>
      <c r="H1103" t="s">
        <v>474</v>
      </c>
      <c r="I1103" t="s">
        <v>545</v>
      </c>
      <c r="J1103">
        <v>7150567000</v>
      </c>
      <c r="K1103">
        <v>8681507427.2602005</v>
      </c>
    </row>
    <row r="1104" spans="1:11" x14ac:dyDescent="0.25">
      <c r="A1104">
        <v>928</v>
      </c>
      <c r="B1104" t="s">
        <v>266</v>
      </c>
      <c r="C1104" t="s">
        <v>2337</v>
      </c>
      <c r="E1104">
        <v>2014</v>
      </c>
      <c r="F1104" s="10">
        <v>42004</v>
      </c>
      <c r="G1104" t="s">
        <v>489</v>
      </c>
      <c r="H1104" t="s">
        <v>474</v>
      </c>
      <c r="I1104" t="s">
        <v>545</v>
      </c>
      <c r="J1104">
        <v>144080000</v>
      </c>
      <c r="K1104">
        <v>174927609.25387448</v>
      </c>
    </row>
    <row r="1105" spans="1:11" x14ac:dyDescent="0.25">
      <c r="A1105">
        <v>1163483</v>
      </c>
      <c r="B1105" t="s">
        <v>272</v>
      </c>
      <c r="C1105" t="s">
        <v>2336</v>
      </c>
      <c r="E1105">
        <v>2014</v>
      </c>
      <c r="F1105" s="10">
        <v>42004</v>
      </c>
      <c r="G1105" t="s">
        <v>489</v>
      </c>
      <c r="H1105" t="s">
        <v>474</v>
      </c>
      <c r="I1105" t="s">
        <v>545</v>
      </c>
      <c r="J1105">
        <v>363960000</v>
      </c>
      <c r="K1105">
        <v>441884041.25513715</v>
      </c>
    </row>
    <row r="1106" spans="1:11" x14ac:dyDescent="0.25">
      <c r="A1106">
        <v>802</v>
      </c>
      <c r="B1106" t="s">
        <v>268</v>
      </c>
      <c r="C1106" t="s">
        <v>436</v>
      </c>
      <c r="E1106">
        <v>2015</v>
      </c>
      <c r="F1106" s="10">
        <v>42369</v>
      </c>
      <c r="G1106" t="s">
        <v>489</v>
      </c>
      <c r="H1106" t="s">
        <v>474</v>
      </c>
      <c r="I1106" t="s">
        <v>545</v>
      </c>
      <c r="J1106">
        <v>34628000</v>
      </c>
      <c r="K1106">
        <v>37699490.597445697</v>
      </c>
    </row>
    <row r="1107" spans="1:11" x14ac:dyDescent="0.25">
      <c r="A1107">
        <v>802</v>
      </c>
      <c r="B1107" t="s">
        <v>268</v>
      </c>
      <c r="C1107" t="s">
        <v>2336</v>
      </c>
      <c r="E1107">
        <v>2015</v>
      </c>
      <c r="F1107" s="10">
        <v>42369</v>
      </c>
      <c r="G1107" t="s">
        <v>489</v>
      </c>
      <c r="H1107" t="s">
        <v>474</v>
      </c>
      <c r="I1107" t="s">
        <v>545</v>
      </c>
      <c r="J1107">
        <v>450534000</v>
      </c>
      <c r="K1107">
        <v>490496196.6278618</v>
      </c>
    </row>
    <row r="1108" spans="1:11" x14ac:dyDescent="0.25">
      <c r="A1108">
        <v>802</v>
      </c>
      <c r="B1108" t="s">
        <v>268</v>
      </c>
      <c r="C1108" t="s">
        <v>2337</v>
      </c>
      <c r="E1108">
        <v>2015</v>
      </c>
      <c r="F1108" s="10">
        <v>42369</v>
      </c>
      <c r="G1108" t="s">
        <v>489</v>
      </c>
      <c r="H1108" t="s">
        <v>474</v>
      </c>
      <c r="I1108" t="s">
        <v>545</v>
      </c>
      <c r="J1108">
        <v>29484000</v>
      </c>
      <c r="K1108">
        <v>32099219.728979114</v>
      </c>
    </row>
    <row r="1109" spans="1:11" x14ac:dyDescent="0.25">
      <c r="A1109">
        <v>846</v>
      </c>
      <c r="B1109" t="s">
        <v>270</v>
      </c>
      <c r="C1109" t="s">
        <v>436</v>
      </c>
      <c r="E1109">
        <v>2015</v>
      </c>
      <c r="F1109" s="10">
        <v>42369</v>
      </c>
      <c r="G1109" t="s">
        <v>489</v>
      </c>
      <c r="H1109" t="s">
        <v>474</v>
      </c>
      <c r="I1109" t="s">
        <v>545</v>
      </c>
      <c r="J1109">
        <v>-24120000</v>
      </c>
      <c r="K1109">
        <v>-26259434.943120889</v>
      </c>
    </row>
    <row r="1110" spans="1:11" x14ac:dyDescent="0.25">
      <c r="A1110">
        <v>846</v>
      </c>
      <c r="B1110" t="s">
        <v>270</v>
      </c>
      <c r="C1110" t="s">
        <v>2336</v>
      </c>
      <c r="E1110">
        <v>2015</v>
      </c>
      <c r="F1110" s="10">
        <v>42369</v>
      </c>
      <c r="G1110" t="s">
        <v>489</v>
      </c>
      <c r="H1110" t="s">
        <v>474</v>
      </c>
      <c r="I1110" t="s">
        <v>545</v>
      </c>
      <c r="J1110">
        <v>113253000</v>
      </c>
      <c r="K1110">
        <v>123298498.57434784</v>
      </c>
    </row>
    <row r="1111" spans="1:11" x14ac:dyDescent="0.25">
      <c r="A1111">
        <v>846</v>
      </c>
      <c r="B1111" t="s">
        <v>270</v>
      </c>
      <c r="C1111" t="s">
        <v>2337</v>
      </c>
      <c r="E1111">
        <v>2015</v>
      </c>
      <c r="F1111" s="10">
        <v>42369</v>
      </c>
      <c r="G1111" t="s">
        <v>489</v>
      </c>
      <c r="H1111" t="s">
        <v>474</v>
      </c>
      <c r="I1111" t="s">
        <v>545</v>
      </c>
      <c r="J1111">
        <v>-21447000</v>
      </c>
      <c r="K1111">
        <v>-23349340.846812341</v>
      </c>
    </row>
    <row r="1112" spans="1:11" x14ac:dyDescent="0.25">
      <c r="A1112">
        <v>855</v>
      </c>
      <c r="B1112" t="s">
        <v>269</v>
      </c>
      <c r="C1112" t="s">
        <v>436</v>
      </c>
      <c r="E1112">
        <v>2015</v>
      </c>
      <c r="F1112" s="10">
        <v>42369</v>
      </c>
      <c r="G1112" t="s">
        <v>489</v>
      </c>
      <c r="H1112" t="s">
        <v>474</v>
      </c>
      <c r="I1112" t="s">
        <v>545</v>
      </c>
      <c r="J1112">
        <v>1779058000</v>
      </c>
      <c r="K1112">
        <v>1936859776.5770631</v>
      </c>
    </row>
    <row r="1113" spans="1:11" x14ac:dyDescent="0.25">
      <c r="A1113">
        <v>855</v>
      </c>
      <c r="B1113" t="s">
        <v>269</v>
      </c>
      <c r="C1113" t="s">
        <v>2336</v>
      </c>
      <c r="E1113">
        <v>2015</v>
      </c>
      <c r="F1113" s="10">
        <v>42369</v>
      </c>
      <c r="G1113" t="s">
        <v>489</v>
      </c>
      <c r="H1113" t="s">
        <v>474</v>
      </c>
      <c r="I1113" t="s">
        <v>545</v>
      </c>
      <c r="J1113">
        <v>33291309000</v>
      </c>
      <c r="K1113">
        <v>36244235607.663139</v>
      </c>
    </row>
    <row r="1114" spans="1:11" x14ac:dyDescent="0.25">
      <c r="A1114">
        <v>855</v>
      </c>
      <c r="B1114" t="s">
        <v>269</v>
      </c>
      <c r="C1114" t="s">
        <v>2337</v>
      </c>
      <c r="E1114">
        <v>2015</v>
      </c>
      <c r="F1114" s="10">
        <v>42369</v>
      </c>
      <c r="G1114" t="s">
        <v>489</v>
      </c>
      <c r="H1114" t="s">
        <v>474</v>
      </c>
      <c r="I1114" t="s">
        <v>545</v>
      </c>
      <c r="J1114">
        <v>994967000</v>
      </c>
      <c r="K1114">
        <v>1083220199.2973533</v>
      </c>
    </row>
    <row r="1115" spans="1:11" x14ac:dyDescent="0.25">
      <c r="A1115">
        <v>886</v>
      </c>
      <c r="B1115" t="s">
        <v>271</v>
      </c>
      <c r="C1115" t="s">
        <v>436</v>
      </c>
      <c r="E1115">
        <v>2015</v>
      </c>
      <c r="F1115" s="10">
        <v>42369</v>
      </c>
      <c r="G1115" t="s">
        <v>489</v>
      </c>
      <c r="H1115" t="s">
        <v>474</v>
      </c>
      <c r="I1115" t="s">
        <v>545</v>
      </c>
      <c r="J1115">
        <v>227500000</v>
      </c>
      <c r="K1115">
        <v>247679164.57545614</v>
      </c>
    </row>
    <row r="1116" spans="1:11" x14ac:dyDescent="0.25">
      <c r="A1116">
        <v>886</v>
      </c>
      <c r="B1116" t="s">
        <v>271</v>
      </c>
      <c r="C1116" t="s">
        <v>2336</v>
      </c>
      <c r="E1116">
        <v>2015</v>
      </c>
      <c r="F1116" s="10">
        <v>42369</v>
      </c>
      <c r="G1116" t="s">
        <v>489</v>
      </c>
      <c r="H1116" t="s">
        <v>474</v>
      </c>
      <c r="I1116" t="s">
        <v>545</v>
      </c>
      <c r="J1116">
        <v>1033507000</v>
      </c>
      <c r="K1116">
        <v>1125178682.8258724</v>
      </c>
    </row>
    <row r="1117" spans="1:11" x14ac:dyDescent="0.25">
      <c r="A1117">
        <v>886</v>
      </c>
      <c r="B1117" t="s">
        <v>271</v>
      </c>
      <c r="C1117" t="s">
        <v>2337</v>
      </c>
      <c r="E1117">
        <v>2015</v>
      </c>
      <c r="F1117" s="10">
        <v>42369</v>
      </c>
      <c r="G1117" t="s">
        <v>489</v>
      </c>
      <c r="H1117" t="s">
        <v>474</v>
      </c>
      <c r="I1117" t="s">
        <v>545</v>
      </c>
      <c r="J1117">
        <v>74809000</v>
      </c>
      <c r="K1117">
        <v>81444530.209781528</v>
      </c>
    </row>
    <row r="1118" spans="1:11" x14ac:dyDescent="0.25">
      <c r="A1118">
        <v>928</v>
      </c>
      <c r="B1118" t="s">
        <v>266</v>
      </c>
      <c r="C1118" t="s">
        <v>436</v>
      </c>
      <c r="E1118">
        <v>2015</v>
      </c>
      <c r="F1118" s="10">
        <v>42369</v>
      </c>
      <c r="G1118" t="s">
        <v>489</v>
      </c>
      <c r="H1118" t="s">
        <v>474</v>
      </c>
      <c r="I1118" t="s">
        <v>545</v>
      </c>
      <c r="J1118">
        <v>261999000</v>
      </c>
      <c r="K1118">
        <v>285238212.92134035</v>
      </c>
    </row>
    <row r="1119" spans="1:11" x14ac:dyDescent="0.25">
      <c r="A1119">
        <v>928</v>
      </c>
      <c r="B1119" t="s">
        <v>266</v>
      </c>
      <c r="C1119" t="s">
        <v>2336</v>
      </c>
      <c r="E1119">
        <v>2015</v>
      </c>
      <c r="F1119" s="10">
        <v>42369</v>
      </c>
      <c r="G1119" t="s">
        <v>489</v>
      </c>
      <c r="H1119" t="s">
        <v>474</v>
      </c>
      <c r="I1119" t="s">
        <v>545</v>
      </c>
      <c r="J1119">
        <v>3646765000</v>
      </c>
      <c r="K1119">
        <v>3970231686.1670914</v>
      </c>
    </row>
    <row r="1120" spans="1:11" x14ac:dyDescent="0.25">
      <c r="A1120">
        <v>928</v>
      </c>
      <c r="B1120" t="s">
        <v>266</v>
      </c>
      <c r="C1120" t="s">
        <v>2337</v>
      </c>
      <c r="E1120">
        <v>2015</v>
      </c>
      <c r="F1120" s="10">
        <v>42369</v>
      </c>
      <c r="G1120" t="s">
        <v>489</v>
      </c>
      <c r="H1120" t="s">
        <v>474</v>
      </c>
      <c r="I1120" t="s">
        <v>545</v>
      </c>
      <c r="J1120">
        <v>-823710000</v>
      </c>
      <c r="K1120">
        <v>-896772767.70307243</v>
      </c>
    </row>
    <row r="1121" spans="1:11" x14ac:dyDescent="0.25">
      <c r="A1121">
        <v>1643</v>
      </c>
      <c r="B1121" t="s">
        <v>273</v>
      </c>
      <c r="C1121" t="s">
        <v>436</v>
      </c>
      <c r="E1121">
        <v>2015</v>
      </c>
      <c r="F1121" s="10">
        <v>42369</v>
      </c>
      <c r="G1121" t="s">
        <v>489</v>
      </c>
      <c r="H1121" t="s">
        <v>474</v>
      </c>
      <c r="I1121" t="s">
        <v>545</v>
      </c>
      <c r="J1121">
        <v>318000000</v>
      </c>
      <c r="K1121">
        <v>346206480.59338486</v>
      </c>
    </row>
    <row r="1122" spans="1:11" x14ac:dyDescent="0.25">
      <c r="A1122">
        <v>1643</v>
      </c>
      <c r="B1122" t="s">
        <v>273</v>
      </c>
      <c r="C1122" t="s">
        <v>2336</v>
      </c>
      <c r="E1122">
        <v>2015</v>
      </c>
      <c r="F1122" s="10">
        <v>42369</v>
      </c>
      <c r="G1122" t="s">
        <v>489</v>
      </c>
      <c r="H1122" t="s">
        <v>474</v>
      </c>
      <c r="I1122" t="s">
        <v>545</v>
      </c>
      <c r="J1122">
        <v>2948914000</v>
      </c>
      <c r="K1122">
        <v>3210481564.5049086</v>
      </c>
    </row>
    <row r="1123" spans="1:11" x14ac:dyDescent="0.25">
      <c r="A1123">
        <v>1643</v>
      </c>
      <c r="B1123" t="s">
        <v>273</v>
      </c>
      <c r="C1123" t="s">
        <v>2337</v>
      </c>
      <c r="E1123">
        <v>2015</v>
      </c>
      <c r="F1123" s="10">
        <v>42369</v>
      </c>
      <c r="G1123" t="s">
        <v>489</v>
      </c>
      <c r="H1123" t="s">
        <v>474</v>
      </c>
      <c r="I1123" t="s">
        <v>545</v>
      </c>
      <c r="J1123">
        <v>370006000</v>
      </c>
      <c r="K1123">
        <v>402825393.26552188</v>
      </c>
    </row>
    <row r="1124" spans="1:11" x14ac:dyDescent="0.25">
      <c r="A1124">
        <v>1163483</v>
      </c>
      <c r="B1124" t="s">
        <v>272</v>
      </c>
      <c r="C1124" t="s">
        <v>2336</v>
      </c>
      <c r="E1124">
        <v>2015</v>
      </c>
      <c r="F1124" s="10">
        <v>42369</v>
      </c>
      <c r="G1124" t="s">
        <v>489</v>
      </c>
      <c r="H1124" t="s">
        <v>474</v>
      </c>
      <c r="I1124" t="s">
        <v>545</v>
      </c>
      <c r="J1124">
        <v>468190000</v>
      </c>
      <c r="K1124">
        <v>509718277.19816619</v>
      </c>
    </row>
    <row r="1125" spans="1:11" x14ac:dyDescent="0.25">
      <c r="A1125">
        <v>802</v>
      </c>
      <c r="B1125" t="s">
        <v>268</v>
      </c>
      <c r="C1125" t="s">
        <v>436</v>
      </c>
      <c r="E1125">
        <v>2016</v>
      </c>
      <c r="F1125" s="10">
        <v>42735</v>
      </c>
      <c r="G1125" t="s">
        <v>489</v>
      </c>
      <c r="H1125" t="s">
        <v>474</v>
      </c>
      <c r="I1125" t="s">
        <v>545</v>
      </c>
      <c r="J1125">
        <v>118988000</v>
      </c>
      <c r="K1125">
        <v>125425197.40649347</v>
      </c>
    </row>
    <row r="1126" spans="1:11" x14ac:dyDescent="0.25">
      <c r="A1126">
        <v>802</v>
      </c>
      <c r="B1126" t="s">
        <v>268</v>
      </c>
      <c r="C1126" t="s">
        <v>2336</v>
      </c>
      <c r="E1126">
        <v>2016</v>
      </c>
      <c r="F1126" s="10">
        <v>42735</v>
      </c>
      <c r="G1126" t="s">
        <v>489</v>
      </c>
      <c r="H1126" t="s">
        <v>474</v>
      </c>
      <c r="I1126" t="s">
        <v>545</v>
      </c>
      <c r="J1126">
        <v>708053000</v>
      </c>
      <c r="K1126">
        <v>746358349.57525063</v>
      </c>
    </row>
    <row r="1127" spans="1:11" x14ac:dyDescent="0.25">
      <c r="A1127">
        <v>802</v>
      </c>
      <c r="B1127" t="s">
        <v>268</v>
      </c>
      <c r="C1127" t="s">
        <v>2337</v>
      </c>
      <c r="E1127">
        <v>2016</v>
      </c>
      <c r="F1127" s="10">
        <v>42735</v>
      </c>
      <c r="G1127" t="s">
        <v>489</v>
      </c>
      <c r="H1127" t="s">
        <v>474</v>
      </c>
      <c r="I1127" t="s">
        <v>545</v>
      </c>
      <c r="J1127">
        <v>21155000</v>
      </c>
      <c r="K1127">
        <v>22299476.007113066</v>
      </c>
    </row>
    <row r="1128" spans="1:11" x14ac:dyDescent="0.25">
      <c r="A1128">
        <v>846</v>
      </c>
      <c r="B1128" t="s">
        <v>270</v>
      </c>
      <c r="C1128" t="s">
        <v>436</v>
      </c>
      <c r="E1128">
        <v>2016</v>
      </c>
      <c r="F1128" s="10">
        <v>42735</v>
      </c>
      <c r="G1128" t="s">
        <v>489</v>
      </c>
      <c r="H1128" t="s">
        <v>474</v>
      </c>
      <c r="I1128" t="s">
        <v>545</v>
      </c>
      <c r="J1128">
        <v>14535000</v>
      </c>
      <c r="K1128">
        <v>15321336.97770685</v>
      </c>
    </row>
    <row r="1129" spans="1:11" x14ac:dyDescent="0.25">
      <c r="A1129">
        <v>846</v>
      </c>
      <c r="B1129" t="s">
        <v>270</v>
      </c>
      <c r="C1129" t="s">
        <v>2336</v>
      </c>
      <c r="E1129">
        <v>2016</v>
      </c>
      <c r="F1129" s="10">
        <v>42735</v>
      </c>
      <c r="G1129" t="s">
        <v>489</v>
      </c>
      <c r="H1129" t="s">
        <v>474</v>
      </c>
      <c r="I1129" t="s">
        <v>545</v>
      </c>
      <c r="J1129">
        <v>80823000</v>
      </c>
      <c r="K1129">
        <v>85195488.032280743</v>
      </c>
    </row>
    <row r="1130" spans="1:11" x14ac:dyDescent="0.25">
      <c r="A1130">
        <v>846</v>
      </c>
      <c r="B1130" t="s">
        <v>270</v>
      </c>
      <c r="C1130" t="s">
        <v>2337</v>
      </c>
      <c r="E1130">
        <v>2016</v>
      </c>
      <c r="F1130" s="10">
        <v>42735</v>
      </c>
      <c r="G1130" t="s">
        <v>489</v>
      </c>
      <c r="H1130" t="s">
        <v>474</v>
      </c>
      <c r="I1130" t="s">
        <v>545</v>
      </c>
      <c r="J1130">
        <v>3163000</v>
      </c>
      <c r="K1130">
        <v>3334116.8806664441</v>
      </c>
    </row>
    <row r="1131" spans="1:11" x14ac:dyDescent="0.25">
      <c r="A1131">
        <v>855</v>
      </c>
      <c r="B1131" t="s">
        <v>269</v>
      </c>
      <c r="C1131" t="s">
        <v>436</v>
      </c>
      <c r="E1131">
        <v>2016</v>
      </c>
      <c r="F1131" s="10">
        <v>42735</v>
      </c>
      <c r="G1131" t="s">
        <v>489</v>
      </c>
      <c r="H1131" t="s">
        <v>474</v>
      </c>
      <c r="I1131" t="s">
        <v>545</v>
      </c>
      <c r="J1131">
        <v>1773761000</v>
      </c>
      <c r="K1131">
        <v>1869720674.159909</v>
      </c>
    </row>
    <row r="1132" spans="1:11" x14ac:dyDescent="0.25">
      <c r="A1132">
        <v>855</v>
      </c>
      <c r="B1132" t="s">
        <v>269</v>
      </c>
      <c r="C1132" t="s">
        <v>2336</v>
      </c>
      <c r="E1132">
        <v>2016</v>
      </c>
      <c r="F1132" s="10">
        <v>42735</v>
      </c>
      <c r="G1132" t="s">
        <v>489</v>
      </c>
      <c r="H1132" t="s">
        <v>474</v>
      </c>
      <c r="I1132" t="s">
        <v>545</v>
      </c>
      <c r="J1132">
        <v>31975212000</v>
      </c>
      <c r="K1132">
        <v>33705056620.957397</v>
      </c>
    </row>
    <row r="1133" spans="1:11" x14ac:dyDescent="0.25">
      <c r="A1133">
        <v>855</v>
      </c>
      <c r="B1133" t="s">
        <v>269</v>
      </c>
      <c r="C1133" t="s">
        <v>2337</v>
      </c>
      <c r="E1133">
        <v>2016</v>
      </c>
      <c r="F1133" s="10">
        <v>42735</v>
      </c>
      <c r="G1133" t="s">
        <v>489</v>
      </c>
      <c r="H1133" t="s">
        <v>474</v>
      </c>
      <c r="I1133" t="s">
        <v>545</v>
      </c>
      <c r="J1133">
        <v>1016910000</v>
      </c>
      <c r="K1133">
        <v>1071924374.6817937</v>
      </c>
    </row>
    <row r="1134" spans="1:11" x14ac:dyDescent="0.25">
      <c r="A1134">
        <v>886</v>
      </c>
      <c r="B1134" t="s">
        <v>271</v>
      </c>
      <c r="C1134" t="s">
        <v>436</v>
      </c>
      <c r="E1134">
        <v>2016</v>
      </c>
      <c r="F1134" s="10">
        <v>42735</v>
      </c>
      <c r="G1134" t="s">
        <v>489</v>
      </c>
      <c r="H1134" t="s">
        <v>474</v>
      </c>
      <c r="I1134" t="s">
        <v>545</v>
      </c>
      <c r="J1134">
        <v>231400000</v>
      </c>
      <c r="K1134">
        <v>243918636.1638366</v>
      </c>
    </row>
    <row r="1135" spans="1:11" x14ac:dyDescent="0.25">
      <c r="A1135">
        <v>886</v>
      </c>
      <c r="B1135" t="s">
        <v>271</v>
      </c>
      <c r="C1135" t="s">
        <v>2336</v>
      </c>
      <c r="E1135">
        <v>2016</v>
      </c>
      <c r="F1135" s="10">
        <v>42735</v>
      </c>
      <c r="G1135" t="s">
        <v>489</v>
      </c>
      <c r="H1135" t="s">
        <v>474</v>
      </c>
      <c r="I1135" t="s">
        <v>545</v>
      </c>
      <c r="J1135">
        <v>1009815000</v>
      </c>
      <c r="K1135">
        <v>1064445538.3655343</v>
      </c>
    </row>
    <row r="1136" spans="1:11" x14ac:dyDescent="0.25">
      <c r="A1136">
        <v>886</v>
      </c>
      <c r="B1136" t="s">
        <v>271</v>
      </c>
      <c r="C1136" t="s">
        <v>2337</v>
      </c>
      <c r="E1136">
        <v>2016</v>
      </c>
      <c r="F1136" s="10">
        <v>42735</v>
      </c>
      <c r="G1136" t="s">
        <v>489</v>
      </c>
      <c r="H1136" t="s">
        <v>474</v>
      </c>
      <c r="I1136" t="s">
        <v>545</v>
      </c>
      <c r="J1136">
        <v>76181000</v>
      </c>
      <c r="K1136">
        <v>80302357.915286243</v>
      </c>
    </row>
    <row r="1137" spans="1:11" x14ac:dyDescent="0.25">
      <c r="A1137">
        <v>928</v>
      </c>
      <c r="B1137" t="s">
        <v>266</v>
      </c>
      <c r="C1137" t="s">
        <v>436</v>
      </c>
      <c r="E1137">
        <v>2016</v>
      </c>
      <c r="F1137" s="10">
        <v>42735</v>
      </c>
      <c r="G1137" t="s">
        <v>489</v>
      </c>
      <c r="H1137" t="s">
        <v>474</v>
      </c>
      <c r="I1137" t="s">
        <v>545</v>
      </c>
      <c r="J1137">
        <v>-2053713000</v>
      </c>
      <c r="K1137">
        <v>-2164817951.7369981</v>
      </c>
    </row>
    <row r="1138" spans="1:11" x14ac:dyDescent="0.25">
      <c r="A1138">
        <v>928</v>
      </c>
      <c r="B1138" t="s">
        <v>266</v>
      </c>
      <c r="C1138" t="s">
        <v>2336</v>
      </c>
      <c r="E1138">
        <v>2016</v>
      </c>
      <c r="F1138" s="10">
        <v>42735</v>
      </c>
      <c r="G1138" t="s">
        <v>489</v>
      </c>
      <c r="H1138" t="s">
        <v>474</v>
      </c>
      <c r="I1138" t="s">
        <v>545</v>
      </c>
      <c r="J1138">
        <v>1510053000</v>
      </c>
      <c r="K1138">
        <v>1591746189.6936471</v>
      </c>
    </row>
    <row r="1139" spans="1:11" x14ac:dyDescent="0.25">
      <c r="A1139">
        <v>928</v>
      </c>
      <c r="B1139" t="s">
        <v>266</v>
      </c>
      <c r="C1139" t="s">
        <v>2337</v>
      </c>
      <c r="E1139">
        <v>2016</v>
      </c>
      <c r="F1139" s="10">
        <v>42735</v>
      </c>
      <c r="G1139" t="s">
        <v>489</v>
      </c>
      <c r="H1139" t="s">
        <v>474</v>
      </c>
      <c r="I1139" t="s">
        <v>545</v>
      </c>
      <c r="J1139">
        <v>-4262660000</v>
      </c>
      <c r="K1139">
        <v>-4493267993.2158155</v>
      </c>
    </row>
    <row r="1140" spans="1:11" x14ac:dyDescent="0.25">
      <c r="A1140">
        <v>1334</v>
      </c>
      <c r="B1140" t="s">
        <v>2219</v>
      </c>
      <c r="C1140" t="s">
        <v>436</v>
      </c>
      <c r="E1140">
        <v>2016</v>
      </c>
      <c r="F1140" s="10">
        <v>42735</v>
      </c>
      <c r="G1140" t="s">
        <v>489</v>
      </c>
      <c r="H1140" t="s">
        <v>474</v>
      </c>
      <c r="I1140" t="s">
        <v>545</v>
      </c>
      <c r="J1140">
        <v>30900000</v>
      </c>
      <c r="K1140">
        <v>32571676.134237468</v>
      </c>
    </row>
    <row r="1141" spans="1:11" x14ac:dyDescent="0.25">
      <c r="A1141">
        <v>1334</v>
      </c>
      <c r="B1141" t="s">
        <v>2219</v>
      </c>
      <c r="C1141" t="s">
        <v>2336</v>
      </c>
      <c r="E1141">
        <v>2016</v>
      </c>
      <c r="F1141" s="10">
        <v>42735</v>
      </c>
      <c r="G1141" t="s">
        <v>489</v>
      </c>
      <c r="H1141" t="s">
        <v>474</v>
      </c>
      <c r="I1141" t="s">
        <v>545</v>
      </c>
      <c r="J1141">
        <v>157600000</v>
      </c>
      <c r="K1141">
        <v>166126089.2801238</v>
      </c>
    </row>
    <row r="1142" spans="1:11" x14ac:dyDescent="0.25">
      <c r="A1142">
        <v>1643</v>
      </c>
      <c r="B1142" t="s">
        <v>273</v>
      </c>
      <c r="C1142" t="s">
        <v>436</v>
      </c>
      <c r="E1142">
        <v>2016</v>
      </c>
      <c r="F1142" s="10">
        <v>42735</v>
      </c>
      <c r="G1142" t="s">
        <v>489</v>
      </c>
      <c r="H1142" t="s">
        <v>474</v>
      </c>
      <c r="I1142" t="s">
        <v>545</v>
      </c>
      <c r="J1142">
        <v>334061000</v>
      </c>
      <c r="K1142">
        <v>352133550.19674766</v>
      </c>
    </row>
    <row r="1143" spans="1:11" x14ac:dyDescent="0.25">
      <c r="A1143">
        <v>1643</v>
      </c>
      <c r="B1143" t="s">
        <v>273</v>
      </c>
      <c r="C1143" t="s">
        <v>2336</v>
      </c>
      <c r="E1143">
        <v>2016</v>
      </c>
      <c r="F1143" s="10">
        <v>42735</v>
      </c>
      <c r="G1143" t="s">
        <v>489</v>
      </c>
      <c r="H1143" t="s">
        <v>474</v>
      </c>
      <c r="I1143" t="s">
        <v>545</v>
      </c>
      <c r="J1143">
        <v>2860475000</v>
      </c>
      <c r="K1143">
        <v>3015225413.9185414</v>
      </c>
    </row>
    <row r="1144" spans="1:11" x14ac:dyDescent="0.25">
      <c r="A1144">
        <v>1643</v>
      </c>
      <c r="B1144" t="s">
        <v>273</v>
      </c>
      <c r="C1144" t="s">
        <v>2337</v>
      </c>
      <c r="E1144">
        <v>2016</v>
      </c>
      <c r="F1144" s="10">
        <v>42735</v>
      </c>
      <c r="G1144" t="s">
        <v>489</v>
      </c>
      <c r="H1144" t="s">
        <v>474</v>
      </c>
      <c r="I1144" t="s">
        <v>545</v>
      </c>
      <c r="J1144">
        <v>120000000</v>
      </c>
      <c r="K1144">
        <v>126491946.15237853</v>
      </c>
    </row>
    <row r="1145" spans="1:11" x14ac:dyDescent="0.25">
      <c r="A1145">
        <v>1643</v>
      </c>
      <c r="B1145" t="s">
        <v>273</v>
      </c>
      <c r="C1145" t="s">
        <v>490</v>
      </c>
      <c r="E1145">
        <v>2016</v>
      </c>
      <c r="F1145" s="10">
        <v>42735</v>
      </c>
      <c r="G1145" t="s">
        <v>489</v>
      </c>
      <c r="H1145" t="s">
        <v>474</v>
      </c>
      <c r="I1145" t="s">
        <v>545</v>
      </c>
      <c r="J1145">
        <v>261558000</v>
      </c>
      <c r="K1145">
        <v>275708170.43103182</v>
      </c>
    </row>
    <row r="1146" spans="1:11" x14ac:dyDescent="0.25">
      <c r="A1146">
        <v>1643</v>
      </c>
      <c r="B1146" t="s">
        <v>273</v>
      </c>
      <c r="C1146" t="s">
        <v>434</v>
      </c>
      <c r="E1146">
        <v>2016</v>
      </c>
      <c r="F1146" s="10">
        <v>42735</v>
      </c>
      <c r="G1146" t="s">
        <v>489</v>
      </c>
      <c r="H1146" t="s">
        <v>474</v>
      </c>
      <c r="I1146" t="s">
        <v>545</v>
      </c>
      <c r="J1146">
        <v>113073000</v>
      </c>
      <c r="K1146">
        <v>119190198.56073247</v>
      </c>
    </row>
    <row r="1147" spans="1:11" x14ac:dyDescent="0.25">
      <c r="A1147">
        <v>1643</v>
      </c>
      <c r="B1147" t="s">
        <v>273</v>
      </c>
      <c r="C1147" t="s">
        <v>491</v>
      </c>
      <c r="E1147">
        <v>2016</v>
      </c>
      <c r="F1147" s="10">
        <v>42735</v>
      </c>
      <c r="G1147" t="s">
        <v>489</v>
      </c>
      <c r="H1147" t="s">
        <v>474</v>
      </c>
      <c r="I1147" t="s">
        <v>545</v>
      </c>
      <c r="J1147">
        <v>45600000</v>
      </c>
      <c r="K1147">
        <v>48066939.537903838</v>
      </c>
    </row>
    <row r="1148" spans="1:11" x14ac:dyDescent="0.25">
      <c r="A1148">
        <v>1163483</v>
      </c>
      <c r="B1148" t="s">
        <v>272</v>
      </c>
      <c r="C1148" t="s">
        <v>436</v>
      </c>
      <c r="E1148">
        <v>2016</v>
      </c>
      <c r="F1148" s="10">
        <v>42735</v>
      </c>
      <c r="G1148" t="s">
        <v>489</v>
      </c>
      <c r="H1148" t="s">
        <v>474</v>
      </c>
      <c r="I1148" t="s">
        <v>545</v>
      </c>
      <c r="J1148">
        <v>40918228</v>
      </c>
      <c r="K1148">
        <v>43131885.773556225</v>
      </c>
    </row>
    <row r="1149" spans="1:11" x14ac:dyDescent="0.25">
      <c r="A1149">
        <v>1163483</v>
      </c>
      <c r="B1149" t="s">
        <v>272</v>
      </c>
      <c r="C1149" t="s">
        <v>2336</v>
      </c>
      <c r="E1149">
        <v>2016</v>
      </c>
      <c r="F1149" s="10">
        <v>42735</v>
      </c>
      <c r="G1149" t="s">
        <v>489</v>
      </c>
      <c r="H1149" t="s">
        <v>474</v>
      </c>
      <c r="I1149" t="s">
        <v>545</v>
      </c>
      <c r="J1149">
        <v>376686348</v>
      </c>
      <c r="K1149">
        <v>397064910.39626765</v>
      </c>
    </row>
    <row r="1150" spans="1:11" x14ac:dyDescent="0.25">
      <c r="A1150">
        <v>1163483</v>
      </c>
      <c r="B1150" t="s">
        <v>272</v>
      </c>
      <c r="C1150" t="s">
        <v>2337</v>
      </c>
      <c r="E1150">
        <v>2016</v>
      </c>
      <c r="F1150" s="10">
        <v>42735</v>
      </c>
      <c r="G1150" t="s">
        <v>489</v>
      </c>
      <c r="H1150" t="s">
        <v>474</v>
      </c>
      <c r="I1150" t="s">
        <v>545</v>
      </c>
      <c r="J1150">
        <v>8489384</v>
      </c>
      <c r="K1150">
        <v>8948655.8649571985</v>
      </c>
    </row>
    <row r="1151" spans="1:11" x14ac:dyDescent="0.25">
      <c r="A1151">
        <v>1163483</v>
      </c>
      <c r="B1151" t="s">
        <v>272</v>
      </c>
      <c r="C1151" t="s">
        <v>490</v>
      </c>
      <c r="E1151">
        <v>2016</v>
      </c>
      <c r="F1151" s="10">
        <v>42735</v>
      </c>
      <c r="G1151" t="s">
        <v>489</v>
      </c>
      <c r="H1151" t="s">
        <v>474</v>
      </c>
      <c r="I1151" t="s">
        <v>545</v>
      </c>
      <c r="J1151">
        <v>11439746</v>
      </c>
      <c r="K1151">
        <v>12058631.12524073</v>
      </c>
    </row>
    <row r="1152" spans="1:11" x14ac:dyDescent="0.25">
      <c r="A1152">
        <v>1163483</v>
      </c>
      <c r="B1152" t="s">
        <v>272</v>
      </c>
      <c r="C1152" t="s">
        <v>434</v>
      </c>
      <c r="E1152">
        <v>2016</v>
      </c>
      <c r="F1152" s="10">
        <v>42735</v>
      </c>
      <c r="G1152" t="s">
        <v>489</v>
      </c>
      <c r="H1152" t="s">
        <v>474</v>
      </c>
      <c r="I1152" t="s">
        <v>545</v>
      </c>
      <c r="J1152">
        <v>14987293</v>
      </c>
      <c r="K1152">
        <v>15798098.82604933</v>
      </c>
    </row>
    <row r="1153" spans="1:11" x14ac:dyDescent="0.25">
      <c r="A1153">
        <v>1163483</v>
      </c>
      <c r="B1153" t="s">
        <v>272</v>
      </c>
      <c r="C1153" t="s">
        <v>491</v>
      </c>
      <c r="E1153">
        <v>2016</v>
      </c>
      <c r="F1153" s="10">
        <v>42735</v>
      </c>
      <c r="G1153" t="s">
        <v>489</v>
      </c>
      <c r="H1153" t="s">
        <v>474</v>
      </c>
      <c r="I1153" t="s">
        <v>545</v>
      </c>
      <c r="J1153">
        <v>6001805</v>
      </c>
      <c r="K1153">
        <v>6326499.9573089685</v>
      </c>
    </row>
    <row r="1154" spans="1:11" x14ac:dyDescent="0.25">
      <c r="A1154">
        <v>802</v>
      </c>
      <c r="B1154" t="s">
        <v>268</v>
      </c>
      <c r="C1154" t="s">
        <v>436</v>
      </c>
      <c r="E1154">
        <v>2017</v>
      </c>
      <c r="F1154" s="10">
        <v>43100</v>
      </c>
      <c r="G1154" t="s">
        <v>489</v>
      </c>
      <c r="H1154" t="s">
        <v>474</v>
      </c>
      <c r="I1154" t="s">
        <v>545</v>
      </c>
      <c r="J1154">
        <v>130000000</v>
      </c>
      <c r="K1154">
        <v>155908949.17368257</v>
      </c>
    </row>
    <row r="1155" spans="1:11" x14ac:dyDescent="0.25">
      <c r="A1155">
        <v>802</v>
      </c>
      <c r="B1155" t="s">
        <v>268</v>
      </c>
      <c r="C1155" t="s">
        <v>2336</v>
      </c>
      <c r="E1155">
        <v>2017</v>
      </c>
      <c r="F1155" s="10">
        <v>43100</v>
      </c>
      <c r="G1155" t="s">
        <v>489</v>
      </c>
      <c r="H1155" t="s">
        <v>474</v>
      </c>
      <c r="I1155" t="s">
        <v>545</v>
      </c>
      <c r="J1155">
        <v>682000000</v>
      </c>
      <c r="K1155">
        <v>817922333.35731936</v>
      </c>
    </row>
    <row r="1156" spans="1:11" x14ac:dyDescent="0.25">
      <c r="A1156">
        <v>855</v>
      </c>
      <c r="B1156" t="s">
        <v>269</v>
      </c>
      <c r="C1156" t="s">
        <v>436</v>
      </c>
      <c r="E1156">
        <v>2017</v>
      </c>
      <c r="F1156" s="10">
        <v>43100</v>
      </c>
      <c r="G1156" t="s">
        <v>489</v>
      </c>
      <c r="H1156" t="s">
        <v>474</v>
      </c>
      <c r="I1156" t="s">
        <v>545</v>
      </c>
      <c r="J1156">
        <v>2279000000</v>
      </c>
      <c r="K1156">
        <v>2733203808.9755583</v>
      </c>
    </row>
    <row r="1157" spans="1:11" x14ac:dyDescent="0.25">
      <c r="A1157">
        <v>855</v>
      </c>
      <c r="B1157" t="s">
        <v>269</v>
      </c>
      <c r="C1157" t="s">
        <v>2336</v>
      </c>
      <c r="E1157">
        <v>2017</v>
      </c>
      <c r="F1157" s="10">
        <v>43100</v>
      </c>
      <c r="G1157" t="s">
        <v>489</v>
      </c>
      <c r="H1157" t="s">
        <v>474</v>
      </c>
      <c r="I1157" t="s">
        <v>545</v>
      </c>
      <c r="J1157">
        <v>34898200000</v>
      </c>
      <c r="K1157">
        <v>41853397615.792374</v>
      </c>
    </row>
    <row r="1158" spans="1:11" x14ac:dyDescent="0.25">
      <c r="A1158">
        <v>855</v>
      </c>
      <c r="B1158" t="s">
        <v>269</v>
      </c>
      <c r="C1158" t="s">
        <v>2337</v>
      </c>
      <c r="E1158">
        <v>2017</v>
      </c>
      <c r="F1158" s="10">
        <v>43100</v>
      </c>
      <c r="G1158" t="s">
        <v>489</v>
      </c>
      <c r="H1158" t="s">
        <v>474</v>
      </c>
      <c r="I1158" t="s">
        <v>545</v>
      </c>
      <c r="J1158">
        <v>1086801000</v>
      </c>
      <c r="K1158">
        <v>1303400014.3915954</v>
      </c>
    </row>
    <row r="1159" spans="1:11" x14ac:dyDescent="0.25">
      <c r="A1159">
        <v>855</v>
      </c>
      <c r="B1159" t="s">
        <v>269</v>
      </c>
      <c r="C1159" t="s">
        <v>490</v>
      </c>
      <c r="E1159">
        <v>2017</v>
      </c>
      <c r="F1159" s="10">
        <v>43100</v>
      </c>
      <c r="G1159" t="s">
        <v>489</v>
      </c>
      <c r="H1159" t="s">
        <v>474</v>
      </c>
      <c r="I1159" t="s">
        <v>545</v>
      </c>
      <c r="J1159">
        <v>283219000</v>
      </c>
      <c r="K1159">
        <v>339664435.96939385</v>
      </c>
    </row>
    <row r="1160" spans="1:11" x14ac:dyDescent="0.25">
      <c r="A1160">
        <v>855</v>
      </c>
      <c r="B1160" t="s">
        <v>269</v>
      </c>
      <c r="C1160" t="s">
        <v>434</v>
      </c>
      <c r="E1160">
        <v>2017</v>
      </c>
      <c r="F1160" s="10">
        <v>43100</v>
      </c>
      <c r="G1160" t="s">
        <v>489</v>
      </c>
      <c r="H1160" t="s">
        <v>474</v>
      </c>
      <c r="I1160" t="s">
        <v>545</v>
      </c>
      <c r="J1160">
        <v>611218000</v>
      </c>
      <c r="K1160">
        <v>733033508.43107629</v>
      </c>
    </row>
    <row r="1161" spans="1:11" x14ac:dyDescent="0.25">
      <c r="A1161">
        <v>855</v>
      </c>
      <c r="B1161" t="s">
        <v>269</v>
      </c>
      <c r="C1161" t="s">
        <v>491</v>
      </c>
      <c r="E1161">
        <v>2017</v>
      </c>
      <c r="F1161" s="10">
        <v>43100</v>
      </c>
      <c r="G1161" t="s">
        <v>489</v>
      </c>
      <c r="H1161" t="s">
        <v>474</v>
      </c>
      <c r="I1161" t="s">
        <v>545</v>
      </c>
      <c r="J1161">
        <v>329873000</v>
      </c>
      <c r="K1161">
        <v>395616559.92900145</v>
      </c>
    </row>
    <row r="1162" spans="1:11" x14ac:dyDescent="0.25">
      <c r="A1162">
        <v>886</v>
      </c>
      <c r="B1162" t="s">
        <v>271</v>
      </c>
      <c r="C1162" t="s">
        <v>436</v>
      </c>
      <c r="E1162">
        <v>2017</v>
      </c>
      <c r="F1162" s="10">
        <v>43100</v>
      </c>
      <c r="G1162" t="s">
        <v>489</v>
      </c>
      <c r="H1162" t="s">
        <v>474</v>
      </c>
      <c r="I1162" t="s">
        <v>545</v>
      </c>
      <c r="J1162">
        <v>241500000</v>
      </c>
      <c r="K1162">
        <v>289630855.5803411</v>
      </c>
    </row>
    <row r="1163" spans="1:11" x14ac:dyDescent="0.25">
      <c r="A1163">
        <v>886</v>
      </c>
      <c r="B1163" t="s">
        <v>271</v>
      </c>
      <c r="C1163" t="s">
        <v>2336</v>
      </c>
      <c r="E1163">
        <v>2017</v>
      </c>
      <c r="F1163" s="10">
        <v>43100</v>
      </c>
      <c r="G1163" t="s">
        <v>489</v>
      </c>
      <c r="H1163" t="s">
        <v>474</v>
      </c>
      <c r="I1163" t="s">
        <v>545</v>
      </c>
      <c r="J1163">
        <v>1025943000</v>
      </c>
      <c r="K1163">
        <v>1230413038.7853494</v>
      </c>
    </row>
    <row r="1164" spans="1:11" x14ac:dyDescent="0.25">
      <c r="A1164">
        <v>886</v>
      </c>
      <c r="B1164" t="s">
        <v>271</v>
      </c>
      <c r="C1164" t="s">
        <v>2337</v>
      </c>
      <c r="E1164">
        <v>2017</v>
      </c>
      <c r="F1164" s="10">
        <v>43100</v>
      </c>
      <c r="G1164" t="s">
        <v>489</v>
      </c>
      <c r="H1164" t="s">
        <v>474</v>
      </c>
      <c r="I1164" t="s">
        <v>545</v>
      </c>
      <c r="J1164">
        <v>89145000</v>
      </c>
      <c r="K1164">
        <v>106911563.64683025</v>
      </c>
    </row>
    <row r="1165" spans="1:11" x14ac:dyDescent="0.25">
      <c r="A1165">
        <v>886</v>
      </c>
      <c r="B1165" t="s">
        <v>271</v>
      </c>
      <c r="C1165" t="s">
        <v>490</v>
      </c>
      <c r="E1165">
        <v>2017</v>
      </c>
      <c r="F1165" s="10">
        <v>43100</v>
      </c>
      <c r="G1165" t="s">
        <v>489</v>
      </c>
      <c r="H1165" t="s">
        <v>474</v>
      </c>
      <c r="I1165" t="s">
        <v>545</v>
      </c>
      <c r="J1165">
        <v>-2311000000</v>
      </c>
      <c r="K1165">
        <v>-2771581396.4644647</v>
      </c>
    </row>
    <row r="1166" spans="1:11" x14ac:dyDescent="0.25">
      <c r="A1166">
        <v>928</v>
      </c>
      <c r="B1166" t="s">
        <v>266</v>
      </c>
      <c r="C1166" t="s">
        <v>436</v>
      </c>
      <c r="E1166">
        <v>2017</v>
      </c>
      <c r="F1166" s="10">
        <v>43100</v>
      </c>
      <c r="G1166" t="s">
        <v>489</v>
      </c>
      <c r="H1166" t="s">
        <v>474</v>
      </c>
      <c r="I1166" t="s">
        <v>545</v>
      </c>
      <c r="J1166">
        <v>126931000</v>
      </c>
      <c r="K1166">
        <v>152228298.67357463</v>
      </c>
    </row>
    <row r="1167" spans="1:11" x14ac:dyDescent="0.25">
      <c r="A1167">
        <v>928</v>
      </c>
      <c r="B1167" t="s">
        <v>266</v>
      </c>
      <c r="C1167" t="s">
        <v>2336</v>
      </c>
      <c r="E1167">
        <v>2017</v>
      </c>
      <c r="F1167" s="10">
        <v>43100</v>
      </c>
      <c r="G1167" t="s">
        <v>489</v>
      </c>
      <c r="H1167" t="s">
        <v>474</v>
      </c>
      <c r="I1167" t="s">
        <v>545</v>
      </c>
      <c r="J1167">
        <v>1479768000</v>
      </c>
      <c r="K1167">
        <v>1774685183.8526301</v>
      </c>
    </row>
    <row r="1168" spans="1:11" x14ac:dyDescent="0.25">
      <c r="A1168">
        <v>928</v>
      </c>
      <c r="B1168" t="s">
        <v>266</v>
      </c>
      <c r="C1168" t="s">
        <v>2337</v>
      </c>
      <c r="E1168">
        <v>2017</v>
      </c>
      <c r="F1168" s="10">
        <v>43100</v>
      </c>
      <c r="G1168" t="s">
        <v>489</v>
      </c>
      <c r="H1168" t="s">
        <v>474</v>
      </c>
      <c r="I1168" t="s">
        <v>545</v>
      </c>
      <c r="J1168">
        <v>4284018000</v>
      </c>
      <c r="K1168">
        <v>5137821112.4703169</v>
      </c>
    </row>
    <row r="1169" spans="1:11" x14ac:dyDescent="0.25">
      <c r="A1169">
        <v>928</v>
      </c>
      <c r="B1169" t="s">
        <v>266</v>
      </c>
      <c r="C1169" t="s">
        <v>490</v>
      </c>
      <c r="E1169">
        <v>2017</v>
      </c>
      <c r="F1169" s="10">
        <v>43100</v>
      </c>
      <c r="G1169" t="s">
        <v>489</v>
      </c>
      <c r="H1169" t="s">
        <v>474</v>
      </c>
      <c r="I1169" t="s">
        <v>545</v>
      </c>
      <c r="J1169">
        <v>5755323000</v>
      </c>
      <c r="K1169">
        <v>6902356623.731741</v>
      </c>
    </row>
    <row r="1170" spans="1:11" x14ac:dyDescent="0.25">
      <c r="A1170">
        <v>928</v>
      </c>
      <c r="B1170" t="s">
        <v>266</v>
      </c>
      <c r="C1170" t="s">
        <v>434</v>
      </c>
      <c r="E1170">
        <v>2017</v>
      </c>
      <c r="F1170" s="10">
        <v>43100</v>
      </c>
      <c r="G1170" t="s">
        <v>489</v>
      </c>
      <c r="H1170" t="s">
        <v>474</v>
      </c>
      <c r="I1170" t="s">
        <v>545</v>
      </c>
      <c r="J1170">
        <v>405011000</v>
      </c>
      <c r="K1170">
        <v>485729533.95217192</v>
      </c>
    </row>
    <row r="1171" spans="1:11" x14ac:dyDescent="0.25">
      <c r="A1171">
        <v>928</v>
      </c>
      <c r="B1171" t="s">
        <v>266</v>
      </c>
      <c r="C1171" t="s">
        <v>491</v>
      </c>
      <c r="E1171">
        <v>2017</v>
      </c>
      <c r="F1171" s="10">
        <v>43100</v>
      </c>
      <c r="G1171" t="s">
        <v>489</v>
      </c>
      <c r="H1171" t="s">
        <v>474</v>
      </c>
      <c r="I1171" t="s">
        <v>545</v>
      </c>
      <c r="J1171">
        <v>824726000</v>
      </c>
      <c r="K1171">
        <v>989093569.35549641</v>
      </c>
    </row>
    <row r="1172" spans="1:11" x14ac:dyDescent="0.25">
      <c r="A1172">
        <v>1334</v>
      </c>
      <c r="B1172" t="s">
        <v>2219</v>
      </c>
      <c r="C1172" t="s">
        <v>436</v>
      </c>
      <c r="E1172">
        <v>2017</v>
      </c>
      <c r="F1172" s="10">
        <v>43100</v>
      </c>
      <c r="G1172" t="s">
        <v>489</v>
      </c>
      <c r="H1172" t="s">
        <v>474</v>
      </c>
      <c r="I1172" t="s">
        <v>545</v>
      </c>
      <c r="J1172">
        <v>37400000</v>
      </c>
      <c r="K1172">
        <v>44853805.377659447</v>
      </c>
    </row>
    <row r="1173" spans="1:11" x14ac:dyDescent="0.25">
      <c r="A1173">
        <v>1334</v>
      </c>
      <c r="B1173" t="s">
        <v>2219</v>
      </c>
      <c r="C1173" t="s">
        <v>2336</v>
      </c>
      <c r="E1173">
        <v>2017</v>
      </c>
      <c r="F1173" s="10">
        <v>43100</v>
      </c>
      <c r="G1173" t="s">
        <v>489</v>
      </c>
      <c r="H1173" t="s">
        <v>474</v>
      </c>
      <c r="I1173" t="s">
        <v>545</v>
      </c>
      <c r="J1173">
        <v>165800000</v>
      </c>
      <c r="K1173">
        <v>198843875.17689669</v>
      </c>
    </row>
    <row r="1174" spans="1:11" x14ac:dyDescent="0.25">
      <c r="A1174">
        <v>1643</v>
      </c>
      <c r="B1174" t="s">
        <v>273</v>
      </c>
      <c r="C1174" t="s">
        <v>436</v>
      </c>
      <c r="E1174">
        <v>2017</v>
      </c>
      <c r="F1174" s="10">
        <v>43100</v>
      </c>
      <c r="G1174" t="s">
        <v>489</v>
      </c>
      <c r="H1174" t="s">
        <v>474</v>
      </c>
      <c r="I1174" t="s">
        <v>545</v>
      </c>
      <c r="J1174">
        <v>405592000</v>
      </c>
      <c r="K1174">
        <v>486426327.02501738</v>
      </c>
    </row>
    <row r="1175" spans="1:11" x14ac:dyDescent="0.25">
      <c r="A1175">
        <v>1643</v>
      </c>
      <c r="B1175" t="s">
        <v>273</v>
      </c>
      <c r="C1175" t="s">
        <v>2336</v>
      </c>
      <c r="E1175">
        <v>2017</v>
      </c>
      <c r="F1175" s="10">
        <v>43100</v>
      </c>
      <c r="G1175" t="s">
        <v>489</v>
      </c>
      <c r="H1175" t="s">
        <v>474</v>
      </c>
      <c r="I1175" t="s">
        <v>545</v>
      </c>
      <c r="J1175">
        <v>3092606000</v>
      </c>
      <c r="K1175">
        <v>3708961166.6786594</v>
      </c>
    </row>
    <row r="1176" spans="1:11" x14ac:dyDescent="0.25">
      <c r="A1176">
        <v>1643</v>
      </c>
      <c r="B1176" t="s">
        <v>273</v>
      </c>
      <c r="C1176" t="s">
        <v>2337</v>
      </c>
      <c r="E1176">
        <v>2017</v>
      </c>
      <c r="F1176" s="10">
        <v>43100</v>
      </c>
      <c r="G1176" t="s">
        <v>489</v>
      </c>
      <c r="H1176" t="s">
        <v>474</v>
      </c>
      <c r="I1176" t="s">
        <v>545</v>
      </c>
      <c r="J1176">
        <v>168578000</v>
      </c>
      <c r="K1176">
        <v>202175529.49077737</v>
      </c>
    </row>
    <row r="1177" spans="1:11" x14ac:dyDescent="0.25">
      <c r="A1177">
        <v>1643</v>
      </c>
      <c r="B1177" t="s">
        <v>273</v>
      </c>
      <c r="C1177" t="s">
        <v>490</v>
      </c>
      <c r="E1177">
        <v>2017</v>
      </c>
      <c r="F1177" s="10">
        <v>43100</v>
      </c>
      <c r="G1177" t="s">
        <v>489</v>
      </c>
      <c r="H1177" t="s">
        <v>474</v>
      </c>
      <c r="I1177" t="s">
        <v>545</v>
      </c>
      <c r="J1177">
        <v>304033000</v>
      </c>
      <c r="K1177">
        <v>364626658.03170949</v>
      </c>
    </row>
    <row r="1178" spans="1:11" x14ac:dyDescent="0.25">
      <c r="A1178">
        <v>1643</v>
      </c>
      <c r="B1178" t="s">
        <v>273</v>
      </c>
      <c r="C1178" t="s">
        <v>434</v>
      </c>
      <c r="E1178">
        <v>2017</v>
      </c>
      <c r="F1178" s="10">
        <v>43100</v>
      </c>
      <c r="G1178" t="s">
        <v>489</v>
      </c>
      <c r="H1178" t="s">
        <v>474</v>
      </c>
      <c r="I1178" t="s">
        <v>545</v>
      </c>
      <c r="J1178">
        <v>118398000</v>
      </c>
      <c r="K1178">
        <v>141994675.10973591</v>
      </c>
    </row>
    <row r="1179" spans="1:11" x14ac:dyDescent="0.25">
      <c r="A1179">
        <v>1643</v>
      </c>
      <c r="B1179" t="s">
        <v>273</v>
      </c>
      <c r="C1179" t="s">
        <v>491</v>
      </c>
      <c r="E1179">
        <v>2017</v>
      </c>
      <c r="F1179" s="10">
        <v>43100</v>
      </c>
      <c r="G1179" t="s">
        <v>489</v>
      </c>
      <c r="H1179" t="s">
        <v>474</v>
      </c>
      <c r="I1179" t="s">
        <v>545</v>
      </c>
      <c r="J1179">
        <v>42467000</v>
      </c>
      <c r="K1179">
        <v>50930656.496605985</v>
      </c>
    </row>
    <row r="1180" spans="1:11" x14ac:dyDescent="0.25">
      <c r="A1180">
        <v>1163483</v>
      </c>
      <c r="B1180" t="s">
        <v>272</v>
      </c>
      <c r="C1180" t="s">
        <v>436</v>
      </c>
      <c r="E1180">
        <v>2017</v>
      </c>
      <c r="F1180" s="10">
        <v>43100</v>
      </c>
      <c r="G1180" t="s">
        <v>489</v>
      </c>
      <c r="H1180" t="s">
        <v>474</v>
      </c>
      <c r="I1180" t="s">
        <v>545</v>
      </c>
      <c r="J1180">
        <v>31226532</v>
      </c>
      <c r="K1180">
        <v>37449967.618910559</v>
      </c>
    </row>
    <row r="1181" spans="1:11" x14ac:dyDescent="0.25">
      <c r="A1181">
        <v>1163483</v>
      </c>
      <c r="B1181" t="s">
        <v>272</v>
      </c>
      <c r="C1181" t="s">
        <v>2336</v>
      </c>
      <c r="E1181">
        <v>2017</v>
      </c>
      <c r="F1181" s="10">
        <v>43100</v>
      </c>
      <c r="G1181" t="s">
        <v>489</v>
      </c>
      <c r="H1181" t="s">
        <v>474</v>
      </c>
      <c r="I1181" t="s">
        <v>545</v>
      </c>
      <c r="J1181">
        <v>328575971</v>
      </c>
      <c r="K1181">
        <v>394061033.55640304</v>
      </c>
    </row>
    <row r="1182" spans="1:11" x14ac:dyDescent="0.25">
      <c r="A1182">
        <v>1163483</v>
      </c>
      <c r="B1182" t="s">
        <v>272</v>
      </c>
      <c r="C1182" t="s">
        <v>2337</v>
      </c>
      <c r="E1182">
        <v>2017</v>
      </c>
      <c r="F1182" s="10">
        <v>43100</v>
      </c>
      <c r="G1182" t="s">
        <v>489</v>
      </c>
      <c r="H1182" t="s">
        <v>474</v>
      </c>
      <c r="I1182" t="s">
        <v>545</v>
      </c>
      <c r="J1182">
        <v>4294980</v>
      </c>
      <c r="K1182">
        <v>5150967.8347844854</v>
      </c>
    </row>
    <row r="1183" spans="1:11" x14ac:dyDescent="0.25">
      <c r="A1183">
        <v>1163483</v>
      </c>
      <c r="B1183" t="s">
        <v>272</v>
      </c>
      <c r="C1183" t="s">
        <v>490</v>
      </c>
      <c r="E1183">
        <v>2017</v>
      </c>
      <c r="F1183" s="10">
        <v>43100</v>
      </c>
      <c r="G1183" t="s">
        <v>489</v>
      </c>
      <c r="H1183" t="s">
        <v>474</v>
      </c>
      <c r="I1183" t="s">
        <v>545</v>
      </c>
      <c r="J1183">
        <v>10577358</v>
      </c>
      <c r="K1183">
        <v>12685421.313952651</v>
      </c>
    </row>
    <row r="1184" spans="1:11" x14ac:dyDescent="0.25">
      <c r="A1184">
        <v>1163483</v>
      </c>
      <c r="B1184" t="s">
        <v>272</v>
      </c>
      <c r="C1184" t="s">
        <v>434</v>
      </c>
      <c r="E1184">
        <v>2017</v>
      </c>
      <c r="F1184" s="10">
        <v>43100</v>
      </c>
      <c r="G1184" t="s">
        <v>489</v>
      </c>
      <c r="H1184" t="s">
        <v>474</v>
      </c>
      <c r="I1184" t="s">
        <v>545</v>
      </c>
      <c r="J1184">
        <v>13046809</v>
      </c>
      <c r="K1184">
        <v>15647032.932767265</v>
      </c>
    </row>
    <row r="1185" spans="1:11" x14ac:dyDescent="0.25">
      <c r="A1185">
        <v>1163483</v>
      </c>
      <c r="B1185" t="s">
        <v>272</v>
      </c>
      <c r="C1185" t="s">
        <v>491</v>
      </c>
      <c r="E1185">
        <v>2017</v>
      </c>
      <c r="F1185" s="10">
        <v>43100</v>
      </c>
      <c r="G1185" t="s">
        <v>489</v>
      </c>
      <c r="H1185" t="s">
        <v>474</v>
      </c>
      <c r="I1185" t="s">
        <v>545</v>
      </c>
      <c r="J1185">
        <v>3307385</v>
      </c>
      <c r="K1185">
        <v>3966545.5374061549</v>
      </c>
    </row>
    <row r="1186" spans="1:11" x14ac:dyDescent="0.25">
      <c r="A1186">
        <v>8075</v>
      </c>
      <c r="B1186" t="s">
        <v>103</v>
      </c>
      <c r="C1186" t="s">
        <v>436</v>
      </c>
      <c r="E1186">
        <v>2014</v>
      </c>
      <c r="F1186" s="10">
        <v>42004</v>
      </c>
      <c r="G1186" t="s">
        <v>489</v>
      </c>
      <c r="H1186" t="s">
        <v>474</v>
      </c>
      <c r="I1186" t="s">
        <v>545</v>
      </c>
      <c r="J1186">
        <v>184700000</v>
      </c>
      <c r="K1186">
        <v>224244374.16151178</v>
      </c>
    </row>
    <row r="1187" spans="1:11" x14ac:dyDescent="0.25">
      <c r="A1187">
        <v>8075</v>
      </c>
      <c r="B1187" t="s">
        <v>103</v>
      </c>
      <c r="C1187" t="s">
        <v>2336</v>
      </c>
      <c r="E1187">
        <v>2014</v>
      </c>
      <c r="F1187" s="10">
        <v>42004</v>
      </c>
      <c r="G1187" t="s">
        <v>489</v>
      </c>
      <c r="H1187" t="s">
        <v>474</v>
      </c>
      <c r="I1187" t="s">
        <v>545</v>
      </c>
      <c r="J1187">
        <v>2136700000</v>
      </c>
      <c r="K1187">
        <v>2594168674.9913492</v>
      </c>
    </row>
    <row r="1188" spans="1:11" x14ac:dyDescent="0.25">
      <c r="A1188">
        <v>8075</v>
      </c>
      <c r="B1188" t="s">
        <v>103</v>
      </c>
      <c r="C1188" t="s">
        <v>2337</v>
      </c>
      <c r="E1188">
        <v>2014</v>
      </c>
      <c r="F1188" s="10">
        <v>42004</v>
      </c>
      <c r="G1188" t="s">
        <v>489</v>
      </c>
      <c r="H1188" t="s">
        <v>474</v>
      </c>
      <c r="I1188" t="s">
        <v>545</v>
      </c>
      <c r="J1188">
        <v>95800000</v>
      </c>
      <c r="K1188">
        <v>116310834.0263824</v>
      </c>
    </row>
    <row r="1189" spans="1:11" x14ac:dyDescent="0.25">
      <c r="A1189">
        <v>10540</v>
      </c>
      <c r="B1189" t="s">
        <v>101</v>
      </c>
      <c r="C1189" t="s">
        <v>2336</v>
      </c>
      <c r="E1189">
        <v>2014</v>
      </c>
      <c r="F1189" s="10">
        <v>42004</v>
      </c>
      <c r="G1189" t="s">
        <v>489</v>
      </c>
      <c r="H1189" t="s">
        <v>474</v>
      </c>
      <c r="I1189" t="s">
        <v>545</v>
      </c>
      <c r="J1189">
        <v>71000000</v>
      </c>
      <c r="K1189">
        <v>86201140.040429547</v>
      </c>
    </row>
    <row r="1190" spans="1:11" x14ac:dyDescent="0.25">
      <c r="A1190">
        <v>8075</v>
      </c>
      <c r="B1190" t="s">
        <v>103</v>
      </c>
      <c r="C1190" t="s">
        <v>436</v>
      </c>
      <c r="E1190">
        <v>2015</v>
      </c>
      <c r="F1190" s="10">
        <v>42369</v>
      </c>
      <c r="G1190" t="s">
        <v>489</v>
      </c>
      <c r="H1190" t="s">
        <v>474</v>
      </c>
      <c r="I1190" t="s">
        <v>545</v>
      </c>
      <c r="J1190">
        <v>287900000</v>
      </c>
      <c r="K1190">
        <v>313436621.8957091</v>
      </c>
    </row>
    <row r="1191" spans="1:11" x14ac:dyDescent="0.25">
      <c r="A1191">
        <v>8075</v>
      </c>
      <c r="B1191" t="s">
        <v>103</v>
      </c>
      <c r="C1191" t="s">
        <v>2336</v>
      </c>
      <c r="E1191">
        <v>2015</v>
      </c>
      <c r="F1191" s="10">
        <v>42369</v>
      </c>
      <c r="G1191" t="s">
        <v>489</v>
      </c>
      <c r="H1191" t="s">
        <v>474</v>
      </c>
      <c r="I1191" t="s">
        <v>545</v>
      </c>
      <c r="J1191">
        <v>2373100000</v>
      </c>
      <c r="K1191">
        <v>2583593078.9187469</v>
      </c>
    </row>
    <row r="1192" spans="1:11" x14ac:dyDescent="0.25">
      <c r="A1192">
        <v>8075</v>
      </c>
      <c r="B1192" t="s">
        <v>103</v>
      </c>
      <c r="C1192" t="s">
        <v>2337</v>
      </c>
      <c r="E1192">
        <v>2015</v>
      </c>
      <c r="F1192" s="10">
        <v>42369</v>
      </c>
      <c r="G1192" t="s">
        <v>489</v>
      </c>
      <c r="H1192" t="s">
        <v>474</v>
      </c>
      <c r="I1192" t="s">
        <v>545</v>
      </c>
      <c r="J1192">
        <v>77200000</v>
      </c>
      <c r="K1192">
        <v>84047611.011978969</v>
      </c>
    </row>
    <row r="1193" spans="1:11" x14ac:dyDescent="0.25">
      <c r="A1193">
        <v>10540</v>
      </c>
      <c r="B1193" t="s">
        <v>101</v>
      </c>
      <c r="C1193" t="s">
        <v>2336</v>
      </c>
      <c r="E1193">
        <v>2015</v>
      </c>
      <c r="F1193" s="10">
        <v>42369</v>
      </c>
      <c r="G1193" t="s">
        <v>489</v>
      </c>
      <c r="H1193" t="s">
        <v>474</v>
      </c>
      <c r="I1193" t="s">
        <v>545</v>
      </c>
      <c r="J1193">
        <v>98000000</v>
      </c>
      <c r="K1193">
        <v>106692563.20173496</v>
      </c>
    </row>
    <row r="1194" spans="1:11" x14ac:dyDescent="0.25">
      <c r="A1194">
        <v>1583</v>
      </c>
      <c r="B1194" t="s">
        <v>2249</v>
      </c>
      <c r="C1194" t="s">
        <v>436</v>
      </c>
      <c r="E1194">
        <v>2016</v>
      </c>
      <c r="F1194" s="10">
        <v>42735</v>
      </c>
      <c r="G1194" t="s">
        <v>489</v>
      </c>
      <c r="H1194" t="s">
        <v>474</v>
      </c>
      <c r="I1194" t="s">
        <v>545</v>
      </c>
      <c r="J1194">
        <v>-2800000</v>
      </c>
      <c r="K1194">
        <v>-2951478.7435554988</v>
      </c>
    </row>
    <row r="1195" spans="1:11" x14ac:dyDescent="0.25">
      <c r="A1195">
        <v>1583</v>
      </c>
      <c r="B1195" t="s">
        <v>2249</v>
      </c>
      <c r="C1195" t="s">
        <v>2336</v>
      </c>
      <c r="E1195">
        <v>2016</v>
      </c>
      <c r="F1195" s="10">
        <v>42735</v>
      </c>
      <c r="G1195" t="s">
        <v>489</v>
      </c>
      <c r="H1195" t="s">
        <v>474</v>
      </c>
      <c r="I1195" t="s">
        <v>545</v>
      </c>
      <c r="J1195">
        <v>529600000</v>
      </c>
      <c r="K1195">
        <v>558251122.35249722</v>
      </c>
    </row>
    <row r="1196" spans="1:11" x14ac:dyDescent="0.25">
      <c r="A1196">
        <v>1583</v>
      </c>
      <c r="B1196" t="s">
        <v>2249</v>
      </c>
      <c r="C1196" t="s">
        <v>2337</v>
      </c>
      <c r="E1196">
        <v>2016</v>
      </c>
      <c r="F1196" s="10">
        <v>42735</v>
      </c>
      <c r="G1196" t="s">
        <v>489</v>
      </c>
      <c r="H1196" t="s">
        <v>474</v>
      </c>
      <c r="I1196" t="s">
        <v>545</v>
      </c>
      <c r="J1196">
        <v>-12800000</v>
      </c>
      <c r="K1196">
        <v>-13492474.25625371</v>
      </c>
    </row>
    <row r="1197" spans="1:11" x14ac:dyDescent="0.25">
      <c r="A1197">
        <v>1583</v>
      </c>
      <c r="B1197" t="s">
        <v>2249</v>
      </c>
      <c r="C1197" t="s">
        <v>490</v>
      </c>
      <c r="E1197">
        <v>2016</v>
      </c>
      <c r="F1197" s="10">
        <v>42735</v>
      </c>
      <c r="G1197" t="s">
        <v>489</v>
      </c>
      <c r="H1197" t="s">
        <v>474</v>
      </c>
      <c r="I1197" t="s">
        <v>545</v>
      </c>
      <c r="J1197">
        <v>3200000</v>
      </c>
      <c r="K1197">
        <v>3373118.5640634275</v>
      </c>
    </row>
    <row r="1198" spans="1:11" x14ac:dyDescent="0.25">
      <c r="A1198">
        <v>1583</v>
      </c>
      <c r="B1198" t="s">
        <v>2249</v>
      </c>
      <c r="C1198" t="s">
        <v>434</v>
      </c>
      <c r="E1198">
        <v>2016</v>
      </c>
      <c r="F1198" s="10">
        <v>42735</v>
      </c>
      <c r="G1198" t="s">
        <v>489</v>
      </c>
      <c r="H1198" t="s">
        <v>474</v>
      </c>
      <c r="I1198" t="s">
        <v>545</v>
      </c>
      <c r="J1198">
        <v>4600000</v>
      </c>
      <c r="K1198">
        <v>4848857.9358411767</v>
      </c>
    </row>
    <row r="1199" spans="1:11" x14ac:dyDescent="0.25">
      <c r="A1199">
        <v>1583</v>
      </c>
      <c r="B1199" t="s">
        <v>2249</v>
      </c>
      <c r="C1199" t="s">
        <v>491</v>
      </c>
      <c r="E1199">
        <v>2016</v>
      </c>
      <c r="F1199" s="10">
        <v>42735</v>
      </c>
      <c r="G1199" t="s">
        <v>489</v>
      </c>
      <c r="H1199" t="s">
        <v>474</v>
      </c>
      <c r="I1199" t="s">
        <v>545</v>
      </c>
      <c r="J1199">
        <v>2200000</v>
      </c>
      <c r="K1199">
        <v>2319019.0127936061</v>
      </c>
    </row>
    <row r="1200" spans="1:11" x14ac:dyDescent="0.25">
      <c r="A1200">
        <v>8075</v>
      </c>
      <c r="B1200" t="s">
        <v>103</v>
      </c>
      <c r="C1200" t="s">
        <v>436</v>
      </c>
      <c r="E1200">
        <v>2016</v>
      </c>
      <c r="F1200" s="10">
        <v>42735</v>
      </c>
      <c r="G1200" t="s">
        <v>489</v>
      </c>
      <c r="H1200" t="s">
        <v>474</v>
      </c>
      <c r="I1200" t="s">
        <v>545</v>
      </c>
      <c r="J1200">
        <v>301600000</v>
      </c>
      <c r="K1200">
        <v>317916424.66297805</v>
      </c>
    </row>
    <row r="1201" spans="1:11" x14ac:dyDescent="0.25">
      <c r="A1201">
        <v>8075</v>
      </c>
      <c r="B1201" t="s">
        <v>103</v>
      </c>
      <c r="C1201" t="s">
        <v>2336</v>
      </c>
      <c r="E1201">
        <v>2016</v>
      </c>
      <c r="F1201" s="10">
        <v>42735</v>
      </c>
      <c r="G1201" t="s">
        <v>489</v>
      </c>
      <c r="H1201" t="s">
        <v>474</v>
      </c>
      <c r="I1201" t="s">
        <v>545</v>
      </c>
      <c r="J1201">
        <v>2363300000</v>
      </c>
      <c r="K1201">
        <v>2491153469.5159678</v>
      </c>
    </row>
    <row r="1202" spans="1:11" x14ac:dyDescent="0.25">
      <c r="A1202">
        <v>8075</v>
      </c>
      <c r="B1202" t="s">
        <v>103</v>
      </c>
      <c r="C1202" t="s">
        <v>2337</v>
      </c>
      <c r="E1202">
        <v>2016</v>
      </c>
      <c r="F1202" s="10">
        <v>42735</v>
      </c>
      <c r="G1202" t="s">
        <v>489</v>
      </c>
      <c r="H1202" t="s">
        <v>474</v>
      </c>
      <c r="I1202" t="s">
        <v>545</v>
      </c>
      <c r="J1202">
        <v>97900000</v>
      </c>
      <c r="K1202">
        <v>103196346.06931548</v>
      </c>
    </row>
    <row r="1203" spans="1:11" x14ac:dyDescent="0.25">
      <c r="A1203">
        <v>10540</v>
      </c>
      <c r="B1203" t="s">
        <v>101</v>
      </c>
      <c r="C1203" t="s">
        <v>2336</v>
      </c>
      <c r="E1203">
        <v>2016</v>
      </c>
      <c r="F1203" s="10">
        <v>42735</v>
      </c>
      <c r="G1203" t="s">
        <v>489</v>
      </c>
      <c r="H1203" t="s">
        <v>474</v>
      </c>
      <c r="I1203" t="s">
        <v>545</v>
      </c>
      <c r="J1203">
        <v>101000000</v>
      </c>
      <c r="K1203">
        <v>106464054.67825192</v>
      </c>
    </row>
    <row r="1204" spans="1:11" x14ac:dyDescent="0.25">
      <c r="A1204">
        <v>1583</v>
      </c>
      <c r="B1204" t="s">
        <v>2249</v>
      </c>
      <c r="C1204" t="s">
        <v>436</v>
      </c>
      <c r="E1204">
        <v>2017</v>
      </c>
      <c r="F1204" s="10">
        <v>43100</v>
      </c>
      <c r="G1204" t="s">
        <v>489</v>
      </c>
      <c r="H1204" t="s">
        <v>474</v>
      </c>
      <c r="I1204" t="s">
        <v>545</v>
      </c>
      <c r="J1204">
        <v>20000000</v>
      </c>
      <c r="K1204">
        <v>23985992.180566549</v>
      </c>
    </row>
    <row r="1205" spans="1:11" x14ac:dyDescent="0.25">
      <c r="A1205">
        <v>1583</v>
      </c>
      <c r="B1205" t="s">
        <v>2249</v>
      </c>
      <c r="C1205" t="s">
        <v>2336</v>
      </c>
      <c r="E1205">
        <v>2017</v>
      </c>
      <c r="F1205" s="10">
        <v>43100</v>
      </c>
      <c r="G1205" t="s">
        <v>489</v>
      </c>
      <c r="H1205" t="s">
        <v>474</v>
      </c>
      <c r="I1205" t="s">
        <v>545</v>
      </c>
      <c r="J1205">
        <v>522300000</v>
      </c>
      <c r="K1205">
        <v>626394185.79549539</v>
      </c>
    </row>
    <row r="1206" spans="1:11" x14ac:dyDescent="0.25">
      <c r="A1206">
        <v>1583</v>
      </c>
      <c r="B1206" t="s">
        <v>2249</v>
      </c>
      <c r="C1206" t="s">
        <v>2337</v>
      </c>
      <c r="E1206">
        <v>2017</v>
      </c>
      <c r="F1206" s="10">
        <v>43100</v>
      </c>
      <c r="G1206" t="s">
        <v>489</v>
      </c>
      <c r="H1206" t="s">
        <v>474</v>
      </c>
      <c r="I1206" t="s">
        <v>545</v>
      </c>
      <c r="J1206">
        <v>5600000</v>
      </c>
      <c r="K1206">
        <v>6716077.8105586339</v>
      </c>
    </row>
    <row r="1207" spans="1:11" x14ac:dyDescent="0.25">
      <c r="A1207">
        <v>1583</v>
      </c>
      <c r="B1207" t="s">
        <v>2249</v>
      </c>
      <c r="C1207" t="s">
        <v>490</v>
      </c>
      <c r="E1207">
        <v>2017</v>
      </c>
      <c r="F1207" s="10">
        <v>43100</v>
      </c>
      <c r="G1207" t="s">
        <v>489</v>
      </c>
      <c r="H1207" t="s">
        <v>474</v>
      </c>
      <c r="I1207" t="s">
        <v>545</v>
      </c>
      <c r="J1207">
        <v>3900000</v>
      </c>
      <c r="K1207">
        <v>4677268.4752104767</v>
      </c>
    </row>
    <row r="1208" spans="1:11" x14ac:dyDescent="0.25">
      <c r="A1208">
        <v>1583</v>
      </c>
      <c r="B1208" t="s">
        <v>2249</v>
      </c>
      <c r="C1208" t="s">
        <v>434</v>
      </c>
      <c r="E1208">
        <v>2017</v>
      </c>
      <c r="F1208" s="10">
        <v>43100</v>
      </c>
      <c r="G1208" t="s">
        <v>489</v>
      </c>
      <c r="H1208" t="s">
        <v>474</v>
      </c>
      <c r="I1208" t="s">
        <v>545</v>
      </c>
      <c r="J1208">
        <v>4400000</v>
      </c>
      <c r="K1208">
        <v>5276918.2797246408</v>
      </c>
    </row>
    <row r="1209" spans="1:11" x14ac:dyDescent="0.25">
      <c r="A1209">
        <v>1583</v>
      </c>
      <c r="B1209" t="s">
        <v>2249</v>
      </c>
      <c r="C1209" t="s">
        <v>491</v>
      </c>
      <c r="E1209">
        <v>2017</v>
      </c>
      <c r="F1209" s="10">
        <v>43100</v>
      </c>
      <c r="G1209" t="s">
        <v>489</v>
      </c>
      <c r="H1209" t="s">
        <v>474</v>
      </c>
      <c r="I1209" t="s">
        <v>545</v>
      </c>
      <c r="J1209">
        <v>6100000</v>
      </c>
      <c r="K1209">
        <v>7315727.6150727971</v>
      </c>
    </row>
    <row r="1210" spans="1:11" x14ac:dyDescent="0.25">
      <c r="A1210">
        <v>8075</v>
      </c>
      <c r="B1210" t="s">
        <v>103</v>
      </c>
      <c r="C1210" t="s">
        <v>436</v>
      </c>
      <c r="E1210">
        <v>2017</v>
      </c>
      <c r="F1210" s="10">
        <v>43100</v>
      </c>
      <c r="G1210" t="s">
        <v>489</v>
      </c>
      <c r="H1210" t="s">
        <v>474</v>
      </c>
      <c r="I1210" t="s">
        <v>545</v>
      </c>
      <c r="J1210">
        <v>282400000</v>
      </c>
      <c r="K1210">
        <v>338682209.58959967</v>
      </c>
    </row>
    <row r="1211" spans="1:11" x14ac:dyDescent="0.25">
      <c r="A1211">
        <v>8075</v>
      </c>
      <c r="B1211" t="s">
        <v>103</v>
      </c>
      <c r="C1211" t="s">
        <v>2336</v>
      </c>
      <c r="E1211">
        <v>2017</v>
      </c>
      <c r="F1211" s="10">
        <v>43100</v>
      </c>
      <c r="G1211" t="s">
        <v>489</v>
      </c>
      <c r="H1211" t="s">
        <v>474</v>
      </c>
      <c r="I1211" t="s">
        <v>545</v>
      </c>
      <c r="J1211">
        <v>2486000000</v>
      </c>
      <c r="K1211">
        <v>2981458828.0444221</v>
      </c>
    </row>
    <row r="1212" spans="1:11" x14ac:dyDescent="0.25">
      <c r="A1212">
        <v>8075</v>
      </c>
      <c r="B1212" t="s">
        <v>103</v>
      </c>
      <c r="C1212" t="s">
        <v>2337</v>
      </c>
      <c r="E1212">
        <v>2017</v>
      </c>
      <c r="F1212" s="10">
        <v>43100</v>
      </c>
      <c r="G1212" t="s">
        <v>489</v>
      </c>
      <c r="H1212" t="s">
        <v>474</v>
      </c>
      <c r="I1212" t="s">
        <v>545</v>
      </c>
      <c r="J1212">
        <v>85200000</v>
      </c>
      <c r="K1212">
        <v>102180326.6892135</v>
      </c>
    </row>
    <row r="1213" spans="1:11" x14ac:dyDescent="0.25">
      <c r="A1213">
        <v>10540</v>
      </c>
      <c r="B1213" t="s">
        <v>101</v>
      </c>
      <c r="C1213" t="s">
        <v>2336</v>
      </c>
      <c r="E1213">
        <v>2017</v>
      </c>
      <c r="F1213" s="10">
        <v>43100</v>
      </c>
      <c r="G1213" t="s">
        <v>489</v>
      </c>
      <c r="H1213" t="s">
        <v>474</v>
      </c>
      <c r="I1213" t="s">
        <v>545</v>
      </c>
      <c r="J1213">
        <v>105000000</v>
      </c>
      <c r="K1213">
        <v>125926458.94797438</v>
      </c>
    </row>
    <row r="1214" spans="1:11" x14ac:dyDescent="0.25">
      <c r="A1214">
        <v>6741298</v>
      </c>
      <c r="B1214" t="s">
        <v>3447</v>
      </c>
      <c r="C1214" t="s">
        <v>436</v>
      </c>
      <c r="E1214">
        <v>2017</v>
      </c>
      <c r="F1214" s="10">
        <v>43100</v>
      </c>
      <c r="G1214" t="s">
        <v>489</v>
      </c>
      <c r="H1214" t="s">
        <v>474</v>
      </c>
      <c r="I1214" t="s">
        <v>545</v>
      </c>
      <c r="J1214">
        <v>132800000</v>
      </c>
      <c r="K1214">
        <v>159266988.07896188</v>
      </c>
    </row>
    <row r="1215" spans="1:11" x14ac:dyDescent="0.25">
      <c r="A1215">
        <v>6741298</v>
      </c>
      <c r="B1215" t="s">
        <v>3447</v>
      </c>
      <c r="C1215" t="s">
        <v>2336</v>
      </c>
      <c r="E1215">
        <v>2017</v>
      </c>
      <c r="F1215" s="10">
        <v>43100</v>
      </c>
      <c r="G1215" t="s">
        <v>489</v>
      </c>
      <c r="H1215" t="s">
        <v>474</v>
      </c>
      <c r="I1215" t="s">
        <v>545</v>
      </c>
      <c r="J1215">
        <v>1170400000</v>
      </c>
      <c r="K1215">
        <v>1403660262.4067545</v>
      </c>
    </row>
    <row r="1216" spans="1:11" x14ac:dyDescent="0.25">
      <c r="A1216">
        <v>6741298</v>
      </c>
      <c r="B1216" t="s">
        <v>3447</v>
      </c>
      <c r="C1216" t="s">
        <v>2337</v>
      </c>
      <c r="E1216">
        <v>2017</v>
      </c>
      <c r="F1216" s="10">
        <v>43100</v>
      </c>
      <c r="G1216" t="s">
        <v>489</v>
      </c>
      <c r="H1216" t="s">
        <v>474</v>
      </c>
      <c r="I1216" t="s">
        <v>545</v>
      </c>
      <c r="J1216">
        <v>65400000</v>
      </c>
      <c r="K1216">
        <v>78434194.430452615</v>
      </c>
    </row>
    <row r="1217" spans="1:11" x14ac:dyDescent="0.25">
      <c r="A1217">
        <v>6741298</v>
      </c>
      <c r="B1217" t="s">
        <v>3447</v>
      </c>
      <c r="C1217" t="s">
        <v>490</v>
      </c>
      <c r="E1217">
        <v>2017</v>
      </c>
      <c r="F1217" s="10">
        <v>43100</v>
      </c>
      <c r="G1217" t="s">
        <v>489</v>
      </c>
      <c r="H1217" t="s">
        <v>474</v>
      </c>
      <c r="I1217" t="s">
        <v>545</v>
      </c>
      <c r="J1217">
        <v>5400000.0000000019</v>
      </c>
      <c r="K1217">
        <v>6476217.8887529708</v>
      </c>
    </row>
    <row r="1218" spans="1:11" x14ac:dyDescent="0.25">
      <c r="A1218">
        <v>6741298</v>
      </c>
      <c r="B1218" t="s">
        <v>3447</v>
      </c>
      <c r="C1218" t="s">
        <v>434</v>
      </c>
      <c r="E1218">
        <v>2017</v>
      </c>
      <c r="F1218" s="10">
        <v>43100</v>
      </c>
      <c r="G1218" t="s">
        <v>489</v>
      </c>
      <c r="H1218" t="s">
        <v>474</v>
      </c>
      <c r="I1218" t="s">
        <v>545</v>
      </c>
      <c r="J1218">
        <v>39200000</v>
      </c>
      <c r="K1218">
        <v>47012544.673910439</v>
      </c>
    </row>
    <row r="1219" spans="1:11" x14ac:dyDescent="0.25">
      <c r="A1219">
        <v>6741298</v>
      </c>
      <c r="B1219" t="s">
        <v>3447</v>
      </c>
      <c r="C1219" t="s">
        <v>491</v>
      </c>
      <c r="E1219">
        <v>2017</v>
      </c>
      <c r="F1219" s="10">
        <v>43100</v>
      </c>
      <c r="G1219" t="s">
        <v>489</v>
      </c>
      <c r="H1219" t="s">
        <v>474</v>
      </c>
      <c r="I1219" t="s">
        <v>545</v>
      </c>
      <c r="J1219">
        <v>22800000</v>
      </c>
      <c r="K1219">
        <v>27344031.085845865</v>
      </c>
    </row>
    <row r="1220" spans="1:11" x14ac:dyDescent="0.25">
      <c r="A1220">
        <v>779</v>
      </c>
      <c r="B1220" t="s">
        <v>110</v>
      </c>
      <c r="C1220" t="s">
        <v>436</v>
      </c>
      <c r="E1220">
        <v>2014</v>
      </c>
      <c r="F1220" s="10">
        <v>42004</v>
      </c>
      <c r="G1220" t="s">
        <v>489</v>
      </c>
      <c r="H1220" t="s">
        <v>474</v>
      </c>
      <c r="I1220" t="s">
        <v>545</v>
      </c>
      <c r="J1220">
        <v>3071200000</v>
      </c>
      <c r="K1220">
        <v>3728745652.0023551</v>
      </c>
    </row>
    <row r="1221" spans="1:11" x14ac:dyDescent="0.25">
      <c r="A1221">
        <v>779</v>
      </c>
      <c r="B1221" t="s">
        <v>110</v>
      </c>
      <c r="C1221" t="s">
        <v>2336</v>
      </c>
      <c r="E1221">
        <v>2014</v>
      </c>
      <c r="F1221" s="10">
        <v>42004</v>
      </c>
      <c r="G1221" t="s">
        <v>489</v>
      </c>
      <c r="H1221" t="s">
        <v>474</v>
      </c>
      <c r="I1221" t="s">
        <v>545</v>
      </c>
      <c r="J1221">
        <v>23879600000</v>
      </c>
      <c r="K1221">
        <v>28992235826.893539</v>
      </c>
    </row>
    <row r="1222" spans="1:11" x14ac:dyDescent="0.25">
      <c r="A1222">
        <v>779</v>
      </c>
      <c r="B1222" t="s">
        <v>110</v>
      </c>
      <c r="C1222" t="s">
        <v>2337</v>
      </c>
      <c r="E1222">
        <v>2014</v>
      </c>
      <c r="F1222" s="10">
        <v>42004</v>
      </c>
      <c r="G1222" t="s">
        <v>489</v>
      </c>
      <c r="H1222" t="s">
        <v>474</v>
      </c>
      <c r="I1222" t="s">
        <v>545</v>
      </c>
      <c r="J1222">
        <v>336000000</v>
      </c>
      <c r="K1222">
        <v>407937789.48710322</v>
      </c>
    </row>
    <row r="1223" spans="1:11" x14ac:dyDescent="0.25">
      <c r="A1223">
        <v>874</v>
      </c>
      <c r="B1223" t="s">
        <v>107</v>
      </c>
      <c r="C1223" t="s">
        <v>436</v>
      </c>
      <c r="E1223">
        <v>2014</v>
      </c>
      <c r="F1223" s="10">
        <v>42004</v>
      </c>
      <c r="G1223" t="s">
        <v>489</v>
      </c>
      <c r="H1223" t="s">
        <v>474</v>
      </c>
      <c r="I1223" t="s">
        <v>545</v>
      </c>
      <c r="J1223">
        <v>40923927</v>
      </c>
      <c r="K1223">
        <v>49685762.84973684</v>
      </c>
    </row>
    <row r="1224" spans="1:11" x14ac:dyDescent="0.25">
      <c r="A1224">
        <v>874</v>
      </c>
      <c r="B1224" t="s">
        <v>107</v>
      </c>
      <c r="C1224" t="s">
        <v>2336</v>
      </c>
      <c r="E1224">
        <v>2014</v>
      </c>
      <c r="F1224" s="10">
        <v>42004</v>
      </c>
      <c r="G1224" t="s">
        <v>489</v>
      </c>
      <c r="H1224" t="s">
        <v>474</v>
      </c>
      <c r="I1224" t="s">
        <v>545</v>
      </c>
      <c r="J1224">
        <v>1394829438</v>
      </c>
      <c r="K1224">
        <v>1693463207.2894597</v>
      </c>
    </row>
    <row r="1225" spans="1:11" x14ac:dyDescent="0.25">
      <c r="A1225">
        <v>874</v>
      </c>
      <c r="B1225" t="s">
        <v>107</v>
      </c>
      <c r="C1225" t="s">
        <v>2337</v>
      </c>
      <c r="E1225">
        <v>2014</v>
      </c>
      <c r="F1225" s="10">
        <v>42004</v>
      </c>
      <c r="G1225" t="s">
        <v>489</v>
      </c>
      <c r="H1225" t="s">
        <v>474</v>
      </c>
      <c r="I1225" t="s">
        <v>545</v>
      </c>
      <c r="J1225">
        <v>59961729</v>
      </c>
      <c r="K1225">
        <v>72799568.994299799</v>
      </c>
    </row>
    <row r="1226" spans="1:11" x14ac:dyDescent="0.25">
      <c r="A1226">
        <v>8082</v>
      </c>
      <c r="B1226" t="s">
        <v>108</v>
      </c>
      <c r="C1226" t="s">
        <v>436</v>
      </c>
      <c r="E1226">
        <v>2014</v>
      </c>
      <c r="F1226" s="10">
        <v>42004</v>
      </c>
      <c r="G1226" t="s">
        <v>489</v>
      </c>
      <c r="H1226" t="s">
        <v>474</v>
      </c>
      <c r="I1226" t="s">
        <v>545</v>
      </c>
      <c r="J1226">
        <v>4034000000</v>
      </c>
      <c r="K1226">
        <v>4897681674.9731379</v>
      </c>
    </row>
    <row r="1227" spans="1:11" x14ac:dyDescent="0.25">
      <c r="A1227">
        <v>8082</v>
      </c>
      <c r="B1227" t="s">
        <v>108</v>
      </c>
      <c r="C1227" t="s">
        <v>2336</v>
      </c>
      <c r="E1227">
        <v>2014</v>
      </c>
      <c r="F1227" s="10">
        <v>42004</v>
      </c>
      <c r="G1227" t="s">
        <v>489</v>
      </c>
      <c r="H1227" t="s">
        <v>474</v>
      </c>
      <c r="I1227" t="s">
        <v>545</v>
      </c>
      <c r="J1227">
        <v>24939000000</v>
      </c>
      <c r="K1227">
        <v>30278453964.341866</v>
      </c>
    </row>
    <row r="1228" spans="1:11" x14ac:dyDescent="0.25">
      <c r="A1228">
        <v>8082</v>
      </c>
      <c r="B1228" t="s">
        <v>108</v>
      </c>
      <c r="C1228" t="s">
        <v>2337</v>
      </c>
      <c r="E1228">
        <v>2014</v>
      </c>
      <c r="F1228" s="10">
        <v>42004</v>
      </c>
      <c r="G1228" t="s">
        <v>489</v>
      </c>
      <c r="H1228" t="s">
        <v>474</v>
      </c>
      <c r="I1228" t="s">
        <v>545</v>
      </c>
      <c r="J1228">
        <v>1878000000</v>
      </c>
      <c r="K1228">
        <v>2280080859.097559</v>
      </c>
    </row>
    <row r="1229" spans="1:11" x14ac:dyDescent="0.25">
      <c r="A1229">
        <v>718</v>
      </c>
      <c r="B1229" t="s">
        <v>109</v>
      </c>
      <c r="C1229" t="s">
        <v>436</v>
      </c>
      <c r="E1229">
        <v>2015</v>
      </c>
      <c r="F1229" s="10">
        <v>42369</v>
      </c>
      <c r="G1229" t="s">
        <v>489</v>
      </c>
      <c r="H1229" t="s">
        <v>474</v>
      </c>
      <c r="I1229" t="s">
        <v>545</v>
      </c>
      <c r="J1229">
        <v>2751100000</v>
      </c>
      <c r="K1229">
        <v>2995121536.9825821</v>
      </c>
    </row>
    <row r="1230" spans="1:11" x14ac:dyDescent="0.25">
      <c r="A1230">
        <v>718</v>
      </c>
      <c r="B1230" t="s">
        <v>109</v>
      </c>
      <c r="C1230" t="s">
        <v>2336</v>
      </c>
      <c r="E1230">
        <v>2015</v>
      </c>
      <c r="F1230" s="10">
        <v>42369</v>
      </c>
      <c r="G1230" t="s">
        <v>489</v>
      </c>
      <c r="H1230" t="s">
        <v>474</v>
      </c>
      <c r="I1230" t="s">
        <v>545</v>
      </c>
      <c r="J1230">
        <v>15134700000</v>
      </c>
      <c r="K1230">
        <v>16477142207.033653</v>
      </c>
    </row>
    <row r="1231" spans="1:11" x14ac:dyDescent="0.25">
      <c r="A1231">
        <v>718</v>
      </c>
      <c r="B1231" t="s">
        <v>109</v>
      </c>
      <c r="C1231" t="s">
        <v>2337</v>
      </c>
      <c r="E1231">
        <v>2015</v>
      </c>
      <c r="F1231" s="10">
        <v>42369</v>
      </c>
      <c r="G1231" t="s">
        <v>489</v>
      </c>
      <c r="H1231" t="s">
        <v>474</v>
      </c>
      <c r="I1231" t="s">
        <v>545</v>
      </c>
      <c r="J1231">
        <v>407600000</v>
      </c>
      <c r="K1231">
        <v>443753966.94925684</v>
      </c>
    </row>
    <row r="1232" spans="1:11" x14ac:dyDescent="0.25">
      <c r="A1232">
        <v>779</v>
      </c>
      <c r="B1232" t="s">
        <v>110</v>
      </c>
      <c r="C1232" t="s">
        <v>436</v>
      </c>
      <c r="E1232">
        <v>2015</v>
      </c>
      <c r="F1232" s="10">
        <v>42369</v>
      </c>
      <c r="G1232" t="s">
        <v>489</v>
      </c>
      <c r="H1232" t="s">
        <v>474</v>
      </c>
      <c r="I1232" t="s">
        <v>545</v>
      </c>
      <c r="J1232">
        <v>3010700000</v>
      </c>
      <c r="K1232">
        <v>3277747959.5047288</v>
      </c>
    </row>
    <row r="1233" spans="1:11" x14ac:dyDescent="0.25">
      <c r="A1233">
        <v>779</v>
      </c>
      <c r="B1233" t="s">
        <v>110</v>
      </c>
      <c r="C1233" t="s">
        <v>2336</v>
      </c>
      <c r="E1233">
        <v>2015</v>
      </c>
      <c r="F1233" s="10">
        <v>42369</v>
      </c>
      <c r="G1233" t="s">
        <v>489</v>
      </c>
      <c r="H1233" t="s">
        <v>474</v>
      </c>
      <c r="I1233" t="s">
        <v>545</v>
      </c>
      <c r="J1233">
        <v>24964800000</v>
      </c>
      <c r="K1233">
        <v>27179168385.904823</v>
      </c>
    </row>
    <row r="1234" spans="1:11" x14ac:dyDescent="0.25">
      <c r="A1234">
        <v>779</v>
      </c>
      <c r="B1234" t="s">
        <v>110</v>
      </c>
      <c r="C1234" t="s">
        <v>2337</v>
      </c>
      <c r="E1234">
        <v>2015</v>
      </c>
      <c r="F1234" s="10">
        <v>42369</v>
      </c>
      <c r="G1234" t="s">
        <v>489</v>
      </c>
      <c r="H1234" t="s">
        <v>474</v>
      </c>
      <c r="I1234" t="s">
        <v>545</v>
      </c>
      <c r="J1234">
        <v>492300000</v>
      </c>
      <c r="K1234">
        <v>535966825.145042</v>
      </c>
    </row>
    <row r="1235" spans="1:11" x14ac:dyDescent="0.25">
      <c r="A1235">
        <v>874</v>
      </c>
      <c r="B1235" t="s">
        <v>107</v>
      </c>
      <c r="C1235" t="s">
        <v>436</v>
      </c>
      <c r="E1235">
        <v>2015</v>
      </c>
      <c r="F1235" s="10">
        <v>42369</v>
      </c>
      <c r="G1235" t="s">
        <v>489</v>
      </c>
      <c r="H1235" t="s">
        <v>474</v>
      </c>
      <c r="I1235" t="s">
        <v>545</v>
      </c>
      <c r="J1235">
        <v>60156024</v>
      </c>
      <c r="K1235">
        <v>65491840.740664132</v>
      </c>
    </row>
    <row r="1236" spans="1:11" x14ac:dyDescent="0.25">
      <c r="A1236">
        <v>874</v>
      </c>
      <c r="B1236" t="s">
        <v>107</v>
      </c>
      <c r="C1236" t="s">
        <v>2336</v>
      </c>
      <c r="E1236">
        <v>2015</v>
      </c>
      <c r="F1236" s="10">
        <v>42369</v>
      </c>
      <c r="G1236" t="s">
        <v>489</v>
      </c>
      <c r="H1236" t="s">
        <v>474</v>
      </c>
      <c r="I1236" t="s">
        <v>545</v>
      </c>
      <c r="J1236">
        <v>1373992743</v>
      </c>
      <c r="K1236">
        <v>1495865383.3801293</v>
      </c>
    </row>
    <row r="1237" spans="1:11" x14ac:dyDescent="0.25">
      <c r="A1237">
        <v>874</v>
      </c>
      <c r="B1237" t="s">
        <v>107</v>
      </c>
      <c r="C1237" t="s">
        <v>2337</v>
      </c>
      <c r="E1237">
        <v>2015</v>
      </c>
      <c r="F1237" s="10">
        <v>42369</v>
      </c>
      <c r="G1237" t="s">
        <v>489</v>
      </c>
      <c r="H1237" t="s">
        <v>474</v>
      </c>
      <c r="I1237" t="s">
        <v>545</v>
      </c>
      <c r="J1237">
        <v>36231395</v>
      </c>
      <c r="K1237">
        <v>39445106.131882899</v>
      </c>
    </row>
    <row r="1238" spans="1:11" x14ac:dyDescent="0.25">
      <c r="A1238">
        <v>8082</v>
      </c>
      <c r="B1238" t="s">
        <v>108</v>
      </c>
      <c r="C1238" t="s">
        <v>436</v>
      </c>
      <c r="E1238">
        <v>2015</v>
      </c>
      <c r="F1238" s="10">
        <v>42369</v>
      </c>
      <c r="G1238" t="s">
        <v>489</v>
      </c>
      <c r="H1238" t="s">
        <v>474</v>
      </c>
      <c r="I1238" t="s">
        <v>545</v>
      </c>
      <c r="J1238">
        <v>4362000000</v>
      </c>
      <c r="K1238">
        <v>4748907762.1017132</v>
      </c>
    </row>
    <row r="1239" spans="1:11" x14ac:dyDescent="0.25">
      <c r="A1239">
        <v>8082</v>
      </c>
      <c r="B1239" t="s">
        <v>108</v>
      </c>
      <c r="C1239" t="s">
        <v>2336</v>
      </c>
      <c r="E1239">
        <v>2015</v>
      </c>
      <c r="F1239" s="10">
        <v>42369</v>
      </c>
      <c r="G1239" t="s">
        <v>489</v>
      </c>
      <c r="H1239" t="s">
        <v>474</v>
      </c>
      <c r="I1239" t="s">
        <v>545</v>
      </c>
      <c r="J1239">
        <v>26640000000</v>
      </c>
      <c r="K1239">
        <v>29002957996.879787</v>
      </c>
    </row>
    <row r="1240" spans="1:11" x14ac:dyDescent="0.25">
      <c r="A1240">
        <v>8082</v>
      </c>
      <c r="B1240" t="s">
        <v>108</v>
      </c>
      <c r="C1240" t="s">
        <v>2337</v>
      </c>
      <c r="E1240">
        <v>2015</v>
      </c>
      <c r="F1240" s="10">
        <v>42369</v>
      </c>
      <c r="G1240" t="s">
        <v>489</v>
      </c>
      <c r="H1240" t="s">
        <v>474</v>
      </c>
      <c r="I1240" t="s">
        <v>545</v>
      </c>
      <c r="J1240">
        <v>1394000000</v>
      </c>
      <c r="K1240">
        <v>1517647276.5634544</v>
      </c>
    </row>
    <row r="1241" spans="1:11" x14ac:dyDescent="0.25">
      <c r="A1241">
        <v>8139</v>
      </c>
      <c r="B1241" t="s">
        <v>106</v>
      </c>
      <c r="C1241" t="s">
        <v>2336</v>
      </c>
      <c r="E1241">
        <v>2015</v>
      </c>
      <c r="F1241" s="10">
        <v>42369</v>
      </c>
      <c r="G1241" t="s">
        <v>489</v>
      </c>
      <c r="H1241" t="s">
        <v>474</v>
      </c>
      <c r="I1241" t="s">
        <v>545</v>
      </c>
      <c r="J1241">
        <v>783200000</v>
      </c>
      <c r="K1241">
        <v>852669545.91427362</v>
      </c>
    </row>
    <row r="1242" spans="1:11" x14ac:dyDescent="0.25">
      <c r="A1242">
        <v>718</v>
      </c>
      <c r="B1242" t="s">
        <v>109</v>
      </c>
      <c r="C1242" t="s">
        <v>436</v>
      </c>
      <c r="E1242">
        <v>2016</v>
      </c>
      <c r="F1242" s="10">
        <v>42735</v>
      </c>
      <c r="G1242" t="s">
        <v>489</v>
      </c>
      <c r="H1242" t="s">
        <v>474</v>
      </c>
      <c r="I1242" t="s">
        <v>545</v>
      </c>
      <c r="J1242">
        <v>2651000000</v>
      </c>
      <c r="K1242">
        <v>2794417910.4162955</v>
      </c>
    </row>
    <row r="1243" spans="1:11" x14ac:dyDescent="0.25">
      <c r="A1243">
        <v>718</v>
      </c>
      <c r="B1243" t="s">
        <v>109</v>
      </c>
      <c r="C1243" t="s">
        <v>2336</v>
      </c>
      <c r="E1243">
        <v>2016</v>
      </c>
      <c r="F1243" s="10">
        <v>42735</v>
      </c>
      <c r="G1243" t="s">
        <v>489</v>
      </c>
      <c r="H1243" t="s">
        <v>474</v>
      </c>
      <c r="I1243" t="s">
        <v>545</v>
      </c>
      <c r="J1243">
        <v>15322000000</v>
      </c>
      <c r="K1243">
        <v>16150913324.556198</v>
      </c>
    </row>
    <row r="1244" spans="1:11" x14ac:dyDescent="0.25">
      <c r="A1244">
        <v>718</v>
      </c>
      <c r="B1244" t="s">
        <v>109</v>
      </c>
      <c r="C1244" t="s">
        <v>2337</v>
      </c>
      <c r="E1244">
        <v>2016</v>
      </c>
      <c r="F1244" s="10">
        <v>42735</v>
      </c>
      <c r="G1244" t="s">
        <v>489</v>
      </c>
      <c r="H1244" t="s">
        <v>474</v>
      </c>
      <c r="I1244" t="s">
        <v>545</v>
      </c>
      <c r="J1244">
        <v>420300000</v>
      </c>
      <c r="K1244">
        <v>443038041.39870578</v>
      </c>
    </row>
    <row r="1245" spans="1:11" x14ac:dyDescent="0.25">
      <c r="A1245">
        <v>779</v>
      </c>
      <c r="B1245" t="s">
        <v>110</v>
      </c>
      <c r="C1245" t="s">
        <v>436</v>
      </c>
      <c r="E1245">
        <v>2016</v>
      </c>
      <c r="F1245" s="10">
        <v>42735</v>
      </c>
      <c r="G1245" t="s">
        <v>489</v>
      </c>
      <c r="H1245" t="s">
        <v>474</v>
      </c>
      <c r="I1245" t="s">
        <v>545</v>
      </c>
      <c r="J1245">
        <v>3145200000</v>
      </c>
      <c r="K1245">
        <v>3315353908.653841</v>
      </c>
    </row>
    <row r="1246" spans="1:11" x14ac:dyDescent="0.25">
      <c r="A1246">
        <v>779</v>
      </c>
      <c r="B1246" t="s">
        <v>110</v>
      </c>
      <c r="C1246" t="s">
        <v>2336</v>
      </c>
      <c r="E1246">
        <v>2016</v>
      </c>
      <c r="F1246" s="10">
        <v>42735</v>
      </c>
      <c r="G1246" t="s">
        <v>489</v>
      </c>
      <c r="H1246" t="s">
        <v>474</v>
      </c>
      <c r="I1246" t="s">
        <v>545</v>
      </c>
      <c r="J1246">
        <v>24390200000</v>
      </c>
      <c r="K1246">
        <v>25709698875.381187</v>
      </c>
    </row>
    <row r="1247" spans="1:11" x14ac:dyDescent="0.25">
      <c r="A1247">
        <v>779</v>
      </c>
      <c r="B1247" t="s">
        <v>110</v>
      </c>
      <c r="C1247" t="s">
        <v>2337</v>
      </c>
      <c r="E1247">
        <v>2016</v>
      </c>
      <c r="F1247" s="10">
        <v>42735</v>
      </c>
      <c r="G1247" t="s">
        <v>489</v>
      </c>
      <c r="H1247" t="s">
        <v>474</v>
      </c>
      <c r="I1247" t="s">
        <v>545</v>
      </c>
      <c r="J1247">
        <v>458700000</v>
      </c>
      <c r="K1247">
        <v>483515464.16746688</v>
      </c>
    </row>
    <row r="1248" spans="1:11" x14ac:dyDescent="0.25">
      <c r="A1248">
        <v>874</v>
      </c>
      <c r="B1248" t="s">
        <v>107</v>
      </c>
      <c r="C1248" t="s">
        <v>436</v>
      </c>
      <c r="E1248">
        <v>2016</v>
      </c>
      <c r="F1248" s="10">
        <v>42735</v>
      </c>
      <c r="G1248" t="s">
        <v>489</v>
      </c>
      <c r="H1248" t="s">
        <v>474</v>
      </c>
      <c r="I1248" t="s">
        <v>545</v>
      </c>
      <c r="J1248">
        <v>53351125</v>
      </c>
      <c r="K1248">
        <v>56237396.922240131</v>
      </c>
    </row>
    <row r="1249" spans="1:11" x14ac:dyDescent="0.25">
      <c r="A1249">
        <v>874</v>
      </c>
      <c r="B1249" t="s">
        <v>107</v>
      </c>
      <c r="C1249" t="s">
        <v>2336</v>
      </c>
      <c r="E1249">
        <v>2016</v>
      </c>
      <c r="F1249" s="10">
        <v>42735</v>
      </c>
      <c r="G1249" t="s">
        <v>489</v>
      </c>
      <c r="H1249" t="s">
        <v>474</v>
      </c>
      <c r="I1249" t="s">
        <v>545</v>
      </c>
      <c r="J1249">
        <v>1361155383</v>
      </c>
      <c r="K1249">
        <v>1434793278.4288013</v>
      </c>
    </row>
    <row r="1250" spans="1:11" x14ac:dyDescent="0.25">
      <c r="A1250">
        <v>874</v>
      </c>
      <c r="B1250" t="s">
        <v>107</v>
      </c>
      <c r="C1250" t="s">
        <v>2337</v>
      </c>
      <c r="E1250">
        <v>2016</v>
      </c>
      <c r="F1250" s="10">
        <v>42735</v>
      </c>
      <c r="G1250" t="s">
        <v>489</v>
      </c>
      <c r="H1250" t="s">
        <v>474</v>
      </c>
      <c r="I1250" t="s">
        <v>545</v>
      </c>
      <c r="J1250">
        <v>65008051</v>
      </c>
      <c r="K1250">
        <v>68524957.388025641</v>
      </c>
    </row>
    <row r="1251" spans="1:11" x14ac:dyDescent="0.25">
      <c r="A1251">
        <v>8082</v>
      </c>
      <c r="B1251" t="s">
        <v>108</v>
      </c>
      <c r="C1251" t="s">
        <v>436</v>
      </c>
      <c r="E1251">
        <v>2016</v>
      </c>
      <c r="F1251" s="10">
        <v>42735</v>
      </c>
      <c r="G1251" t="s">
        <v>489</v>
      </c>
      <c r="H1251" t="s">
        <v>474</v>
      </c>
      <c r="I1251" t="s">
        <v>545</v>
      </c>
      <c r="J1251">
        <v>4232000000</v>
      </c>
      <c r="K1251">
        <v>4460949300.9738827</v>
      </c>
    </row>
    <row r="1252" spans="1:11" x14ac:dyDescent="0.25">
      <c r="A1252">
        <v>8082</v>
      </c>
      <c r="B1252" t="s">
        <v>108</v>
      </c>
      <c r="C1252" t="s">
        <v>2336</v>
      </c>
      <c r="E1252">
        <v>2016</v>
      </c>
      <c r="F1252" s="10">
        <v>42735</v>
      </c>
      <c r="G1252" t="s">
        <v>489</v>
      </c>
      <c r="H1252" t="s">
        <v>474</v>
      </c>
      <c r="I1252" t="s">
        <v>545</v>
      </c>
      <c r="J1252">
        <v>24693000000</v>
      </c>
      <c r="K1252">
        <v>26028880219.505692</v>
      </c>
    </row>
    <row r="1253" spans="1:11" x14ac:dyDescent="0.25">
      <c r="A1253">
        <v>8082</v>
      </c>
      <c r="B1253" t="s">
        <v>108</v>
      </c>
      <c r="C1253" t="s">
        <v>2337</v>
      </c>
      <c r="E1253">
        <v>2016</v>
      </c>
      <c r="F1253" s="10">
        <v>42735</v>
      </c>
      <c r="G1253" t="s">
        <v>489</v>
      </c>
      <c r="H1253" t="s">
        <v>474</v>
      </c>
      <c r="I1253" t="s">
        <v>545</v>
      </c>
      <c r="J1253">
        <v>1777000000</v>
      </c>
      <c r="K1253">
        <v>1873134902.606472</v>
      </c>
    </row>
    <row r="1254" spans="1:11" x14ac:dyDescent="0.25">
      <c r="A1254">
        <v>718</v>
      </c>
      <c r="B1254" t="s">
        <v>109</v>
      </c>
      <c r="C1254" t="s">
        <v>436</v>
      </c>
      <c r="E1254">
        <v>2017</v>
      </c>
      <c r="F1254" s="10">
        <v>43100</v>
      </c>
      <c r="G1254" t="s">
        <v>489</v>
      </c>
      <c r="H1254" t="s">
        <v>474</v>
      </c>
      <c r="I1254" t="s">
        <v>545</v>
      </c>
      <c r="J1254">
        <v>2641400000</v>
      </c>
      <c r="K1254">
        <v>3167829987.2874241</v>
      </c>
    </row>
    <row r="1255" spans="1:11" x14ac:dyDescent="0.25">
      <c r="A1255">
        <v>718</v>
      </c>
      <c r="B1255" t="s">
        <v>109</v>
      </c>
      <c r="C1255" t="s">
        <v>2336</v>
      </c>
      <c r="E1255">
        <v>2017</v>
      </c>
      <c r="F1255" s="10">
        <v>43100</v>
      </c>
      <c r="G1255" t="s">
        <v>489</v>
      </c>
      <c r="H1255" t="s">
        <v>474</v>
      </c>
      <c r="I1255" t="s">
        <v>545</v>
      </c>
      <c r="J1255">
        <v>15871300000</v>
      </c>
      <c r="K1255">
        <v>19034443884.771294</v>
      </c>
    </row>
    <row r="1256" spans="1:11" x14ac:dyDescent="0.25">
      <c r="A1256">
        <v>718</v>
      </c>
      <c r="B1256" t="s">
        <v>109</v>
      </c>
      <c r="C1256" t="s">
        <v>2337</v>
      </c>
      <c r="E1256">
        <v>2017</v>
      </c>
      <c r="F1256" s="10">
        <v>43100</v>
      </c>
      <c r="G1256" t="s">
        <v>489</v>
      </c>
      <c r="H1256" t="s">
        <v>474</v>
      </c>
      <c r="I1256" t="s">
        <v>545</v>
      </c>
      <c r="J1256">
        <v>301800000</v>
      </c>
      <c r="K1256">
        <v>361948622.00474924</v>
      </c>
    </row>
    <row r="1257" spans="1:11" x14ac:dyDescent="0.25">
      <c r="A1257">
        <v>779</v>
      </c>
      <c r="B1257" t="s">
        <v>110</v>
      </c>
      <c r="C1257" t="s">
        <v>436</v>
      </c>
      <c r="E1257">
        <v>2017</v>
      </c>
      <c r="F1257" s="10">
        <v>43100</v>
      </c>
      <c r="G1257" t="s">
        <v>489</v>
      </c>
      <c r="H1257" t="s">
        <v>474</v>
      </c>
      <c r="I1257" t="s">
        <v>545</v>
      </c>
      <c r="J1257">
        <v>3284100000</v>
      </c>
      <c r="K1257">
        <v>3938619846.0099301</v>
      </c>
    </row>
    <row r="1258" spans="1:11" x14ac:dyDescent="0.25">
      <c r="A1258">
        <v>779</v>
      </c>
      <c r="B1258" t="s">
        <v>110</v>
      </c>
      <c r="C1258" t="s">
        <v>2336</v>
      </c>
      <c r="E1258">
        <v>2017</v>
      </c>
      <c r="F1258" s="10">
        <v>43100</v>
      </c>
      <c r="G1258" t="s">
        <v>489</v>
      </c>
      <c r="H1258" t="s">
        <v>474</v>
      </c>
      <c r="I1258" t="s">
        <v>545</v>
      </c>
      <c r="J1258">
        <v>25124600000</v>
      </c>
      <c r="K1258">
        <v>30131922956.993114</v>
      </c>
    </row>
    <row r="1259" spans="1:11" x14ac:dyDescent="0.25">
      <c r="A1259">
        <v>779</v>
      </c>
      <c r="B1259" t="s">
        <v>110</v>
      </c>
      <c r="C1259" t="s">
        <v>2337</v>
      </c>
      <c r="E1259">
        <v>2017</v>
      </c>
      <c r="F1259" s="10">
        <v>43100</v>
      </c>
      <c r="G1259" t="s">
        <v>489</v>
      </c>
      <c r="H1259" t="s">
        <v>474</v>
      </c>
      <c r="I1259" t="s">
        <v>545</v>
      </c>
      <c r="J1259">
        <v>401600000</v>
      </c>
      <c r="K1259">
        <v>481638722.98577631</v>
      </c>
    </row>
    <row r="1260" spans="1:11" x14ac:dyDescent="0.25">
      <c r="A1260">
        <v>874</v>
      </c>
      <c r="B1260" t="s">
        <v>107</v>
      </c>
      <c r="C1260" t="s">
        <v>436</v>
      </c>
      <c r="E1260">
        <v>2017</v>
      </c>
      <c r="F1260" s="10">
        <v>43100</v>
      </c>
      <c r="G1260" t="s">
        <v>489</v>
      </c>
      <c r="H1260" t="s">
        <v>474</v>
      </c>
      <c r="I1260" t="s">
        <v>545</v>
      </c>
      <c r="J1260">
        <v>138000000</v>
      </c>
      <c r="K1260">
        <v>165503346.0459092</v>
      </c>
    </row>
    <row r="1261" spans="1:11" x14ac:dyDescent="0.25">
      <c r="A1261">
        <v>874</v>
      </c>
      <c r="B1261" t="s">
        <v>107</v>
      </c>
      <c r="C1261" t="s">
        <v>2336</v>
      </c>
      <c r="E1261">
        <v>2017</v>
      </c>
      <c r="F1261" s="10">
        <v>43100</v>
      </c>
      <c r="G1261" t="s">
        <v>489</v>
      </c>
      <c r="H1261" t="s">
        <v>474</v>
      </c>
      <c r="I1261" t="s">
        <v>545</v>
      </c>
      <c r="J1261">
        <v>1292000000</v>
      </c>
      <c r="K1261">
        <v>1549495094.864599</v>
      </c>
    </row>
    <row r="1262" spans="1:11" x14ac:dyDescent="0.25">
      <c r="A1262">
        <v>1010</v>
      </c>
      <c r="B1262" t="s">
        <v>2222</v>
      </c>
      <c r="C1262" t="s">
        <v>2336</v>
      </c>
      <c r="E1262">
        <v>2017</v>
      </c>
      <c r="F1262" s="10">
        <v>43100</v>
      </c>
      <c r="G1262" t="s">
        <v>489</v>
      </c>
      <c r="H1262" t="s">
        <v>474</v>
      </c>
      <c r="I1262" t="s">
        <v>545</v>
      </c>
      <c r="J1262">
        <v>54000000</v>
      </c>
      <c r="K1262">
        <v>64762178.887529679</v>
      </c>
    </row>
    <row r="1263" spans="1:11" x14ac:dyDescent="0.25">
      <c r="A1263">
        <v>1849</v>
      </c>
      <c r="B1263" t="s">
        <v>111</v>
      </c>
      <c r="C1263" t="s">
        <v>2336</v>
      </c>
      <c r="E1263">
        <v>2017</v>
      </c>
      <c r="F1263" s="10">
        <v>43100</v>
      </c>
      <c r="G1263" t="s">
        <v>489</v>
      </c>
      <c r="H1263" t="s">
        <v>474</v>
      </c>
      <c r="I1263" t="s">
        <v>545</v>
      </c>
      <c r="J1263">
        <v>98000000</v>
      </c>
      <c r="K1263">
        <v>117531361.68477608</v>
      </c>
    </row>
    <row r="1264" spans="1:11" x14ac:dyDescent="0.25">
      <c r="A1264">
        <v>8082</v>
      </c>
      <c r="B1264" t="s">
        <v>108</v>
      </c>
      <c r="C1264" t="s">
        <v>436</v>
      </c>
      <c r="E1264">
        <v>2017</v>
      </c>
      <c r="F1264" s="10">
        <v>43100</v>
      </c>
      <c r="G1264" t="s">
        <v>489</v>
      </c>
      <c r="H1264" t="s">
        <v>474</v>
      </c>
      <c r="I1264" t="s">
        <v>545</v>
      </c>
      <c r="J1264">
        <v>3350000000</v>
      </c>
      <c r="K1264">
        <v>4017653690.2448969</v>
      </c>
    </row>
    <row r="1265" spans="1:11" x14ac:dyDescent="0.25">
      <c r="A1265">
        <v>8082</v>
      </c>
      <c r="B1265" t="s">
        <v>108</v>
      </c>
      <c r="C1265" t="s">
        <v>2336</v>
      </c>
      <c r="E1265">
        <v>2017</v>
      </c>
      <c r="F1265" s="10">
        <v>43100</v>
      </c>
      <c r="G1265" t="s">
        <v>489</v>
      </c>
      <c r="H1265" t="s">
        <v>474</v>
      </c>
      <c r="I1265" t="s">
        <v>545</v>
      </c>
      <c r="J1265">
        <v>24743000000</v>
      </c>
      <c r="K1265">
        <v>29674270226.187904</v>
      </c>
    </row>
    <row r="1266" spans="1:11" x14ac:dyDescent="0.25">
      <c r="A1266">
        <v>8082</v>
      </c>
      <c r="B1266" t="s">
        <v>108</v>
      </c>
      <c r="C1266" t="s">
        <v>2337</v>
      </c>
      <c r="E1266">
        <v>2017</v>
      </c>
      <c r="F1266" s="10">
        <v>43100</v>
      </c>
      <c r="G1266" t="s">
        <v>489</v>
      </c>
      <c r="H1266" t="s">
        <v>474</v>
      </c>
      <c r="I1266" t="s">
        <v>545</v>
      </c>
      <c r="J1266">
        <v>2150000000</v>
      </c>
      <c r="K1266">
        <v>2578494159.4109039</v>
      </c>
    </row>
    <row r="1267" spans="1:11" x14ac:dyDescent="0.25">
      <c r="A1267">
        <v>13046</v>
      </c>
      <c r="B1267" t="s">
        <v>2237</v>
      </c>
      <c r="C1267" t="s">
        <v>2336</v>
      </c>
      <c r="E1267">
        <v>2017</v>
      </c>
      <c r="F1267" s="10">
        <v>43100</v>
      </c>
      <c r="G1267" t="s">
        <v>489</v>
      </c>
      <c r="H1267" t="s">
        <v>474</v>
      </c>
      <c r="I1267" t="s">
        <v>545</v>
      </c>
      <c r="J1267">
        <v>1268000000</v>
      </c>
      <c r="K1267">
        <v>1520711904.2479193</v>
      </c>
    </row>
    <row r="1268" spans="1:11" x14ac:dyDescent="0.25">
      <c r="A1268">
        <v>6788500</v>
      </c>
      <c r="B1268" t="s">
        <v>3614</v>
      </c>
      <c r="C1268" t="s">
        <v>2336</v>
      </c>
      <c r="E1268">
        <v>2017</v>
      </c>
      <c r="F1268" s="10">
        <v>43100</v>
      </c>
      <c r="G1268" t="s">
        <v>489</v>
      </c>
      <c r="H1268" t="s">
        <v>474</v>
      </c>
      <c r="I1268" t="s">
        <v>545</v>
      </c>
      <c r="J1268">
        <v>80397000</v>
      </c>
      <c r="K1268">
        <v>96420090.667050436</v>
      </c>
    </row>
    <row r="1269" spans="1:11" x14ac:dyDescent="0.25">
      <c r="A1269">
        <v>6788500</v>
      </c>
      <c r="B1269" t="s">
        <v>3614</v>
      </c>
      <c r="C1269" t="s">
        <v>2337</v>
      </c>
      <c r="E1269">
        <v>2017</v>
      </c>
      <c r="F1269" s="10">
        <v>43100</v>
      </c>
      <c r="G1269" t="s">
        <v>489</v>
      </c>
      <c r="H1269" t="s">
        <v>474</v>
      </c>
      <c r="I1269" t="s">
        <v>545</v>
      </c>
      <c r="J1269">
        <v>5276000</v>
      </c>
      <c r="K1269">
        <v>6327504.7372334553</v>
      </c>
    </row>
    <row r="1270" spans="1:11" x14ac:dyDescent="0.25">
      <c r="A1270">
        <v>6788500</v>
      </c>
      <c r="B1270" t="s">
        <v>3614</v>
      </c>
      <c r="C1270" t="s">
        <v>491</v>
      </c>
      <c r="E1270">
        <v>2017</v>
      </c>
      <c r="F1270" s="10">
        <v>43100</v>
      </c>
      <c r="G1270" t="s">
        <v>489</v>
      </c>
      <c r="H1270" t="s">
        <v>474</v>
      </c>
      <c r="I1270" t="s">
        <v>545</v>
      </c>
      <c r="J1270">
        <v>1308000</v>
      </c>
      <c r="K1270">
        <v>1568683.8886090524</v>
      </c>
    </row>
    <row r="1271" spans="1:11" x14ac:dyDescent="0.25">
      <c r="A1271">
        <v>828</v>
      </c>
      <c r="B1271" t="s">
        <v>294</v>
      </c>
      <c r="C1271" t="s">
        <v>2336</v>
      </c>
      <c r="E1271">
        <v>2014</v>
      </c>
      <c r="F1271" s="10">
        <v>41729</v>
      </c>
      <c r="G1271" t="s">
        <v>489</v>
      </c>
      <c r="H1271" t="s">
        <v>474</v>
      </c>
      <c r="I1271" t="s">
        <v>546</v>
      </c>
      <c r="J1271">
        <v>51000000</v>
      </c>
      <c r="K1271">
        <v>84905613.259926051</v>
      </c>
    </row>
    <row r="1272" spans="1:11" x14ac:dyDescent="0.25">
      <c r="A1272">
        <v>828</v>
      </c>
      <c r="B1272" t="s">
        <v>294</v>
      </c>
      <c r="C1272" t="s">
        <v>2337</v>
      </c>
      <c r="E1272">
        <v>2014</v>
      </c>
      <c r="F1272" s="10">
        <v>41729</v>
      </c>
      <c r="G1272" t="s">
        <v>489</v>
      </c>
      <c r="H1272" t="s">
        <v>474</v>
      </c>
      <c r="I1272" t="s">
        <v>546</v>
      </c>
      <c r="J1272">
        <v>-6200000</v>
      </c>
      <c r="K1272">
        <v>-10321858.866892971</v>
      </c>
    </row>
    <row r="1273" spans="1:11" x14ac:dyDescent="0.25">
      <c r="A1273">
        <v>500</v>
      </c>
      <c r="B1273" t="s">
        <v>311</v>
      </c>
      <c r="C1273" t="s">
        <v>2336</v>
      </c>
      <c r="E1273">
        <v>2014</v>
      </c>
      <c r="F1273" s="10">
        <v>41729</v>
      </c>
      <c r="G1273" t="s">
        <v>489</v>
      </c>
      <c r="H1273" t="s">
        <v>474</v>
      </c>
      <c r="I1273" t="s">
        <v>546</v>
      </c>
      <c r="J1273">
        <v>1943700000</v>
      </c>
      <c r="K1273">
        <v>3235902754.7709465</v>
      </c>
    </row>
    <row r="1274" spans="1:11" x14ac:dyDescent="0.25">
      <c r="A1274">
        <v>500</v>
      </c>
      <c r="B1274" t="s">
        <v>311</v>
      </c>
      <c r="C1274" t="s">
        <v>2337</v>
      </c>
      <c r="E1274">
        <v>2014</v>
      </c>
      <c r="F1274" s="10">
        <v>41729</v>
      </c>
      <c r="G1274" t="s">
        <v>489</v>
      </c>
      <c r="H1274" t="s">
        <v>474</v>
      </c>
      <c r="I1274" t="s">
        <v>546</v>
      </c>
      <c r="J1274">
        <v>346700000</v>
      </c>
      <c r="K1274">
        <v>577191688.5728699</v>
      </c>
    </row>
    <row r="1275" spans="1:11" x14ac:dyDescent="0.25">
      <c r="A1275">
        <v>1683</v>
      </c>
      <c r="B1275" t="s">
        <v>306</v>
      </c>
      <c r="C1275" t="s">
        <v>436</v>
      </c>
      <c r="E1275">
        <v>2014</v>
      </c>
      <c r="F1275" s="10">
        <v>41729</v>
      </c>
      <c r="G1275" t="s">
        <v>489</v>
      </c>
      <c r="H1275" t="s">
        <v>474</v>
      </c>
      <c r="I1275" t="s">
        <v>546</v>
      </c>
      <c r="J1275">
        <v>823300000</v>
      </c>
      <c r="K1275">
        <v>1370642968.5666103</v>
      </c>
    </row>
    <row r="1276" spans="1:11" x14ac:dyDescent="0.25">
      <c r="A1276">
        <v>1683</v>
      </c>
      <c r="B1276" t="s">
        <v>306</v>
      </c>
      <c r="C1276" t="s">
        <v>2336</v>
      </c>
      <c r="E1276">
        <v>2014</v>
      </c>
      <c r="F1276" s="10">
        <v>41729</v>
      </c>
      <c r="G1276" t="s">
        <v>489</v>
      </c>
      <c r="H1276" t="s">
        <v>474</v>
      </c>
      <c r="I1276" t="s">
        <v>546</v>
      </c>
      <c r="J1276">
        <v>1756700000</v>
      </c>
      <c r="K1276">
        <v>2924582172.8178844</v>
      </c>
    </row>
    <row r="1277" spans="1:11" x14ac:dyDescent="0.25">
      <c r="A1277">
        <v>1683</v>
      </c>
      <c r="B1277" t="s">
        <v>306</v>
      </c>
      <c r="C1277" t="s">
        <v>2337</v>
      </c>
      <c r="E1277">
        <v>2014</v>
      </c>
      <c r="F1277" s="10">
        <v>41729</v>
      </c>
      <c r="G1277" t="s">
        <v>489</v>
      </c>
      <c r="H1277" t="s">
        <v>474</v>
      </c>
      <c r="I1277" t="s">
        <v>546</v>
      </c>
      <c r="J1277">
        <v>471800000</v>
      </c>
      <c r="K1277">
        <v>785460163.45162964</v>
      </c>
    </row>
    <row r="1278" spans="1:11" x14ac:dyDescent="0.25">
      <c r="A1278">
        <v>1889</v>
      </c>
      <c r="B1278" t="s">
        <v>309</v>
      </c>
      <c r="C1278" t="s">
        <v>2336</v>
      </c>
      <c r="E1278">
        <v>2014</v>
      </c>
      <c r="F1278" s="10">
        <v>41729</v>
      </c>
      <c r="G1278" t="s">
        <v>489</v>
      </c>
      <c r="H1278" t="s">
        <v>474</v>
      </c>
      <c r="I1278" t="s">
        <v>546</v>
      </c>
      <c r="J1278">
        <v>806200000</v>
      </c>
      <c r="K1278">
        <v>1342174615.8853409</v>
      </c>
    </row>
    <row r="1279" spans="1:11" x14ac:dyDescent="0.25">
      <c r="A1279">
        <v>1889</v>
      </c>
      <c r="B1279" t="s">
        <v>309</v>
      </c>
      <c r="C1279" t="s">
        <v>2337</v>
      </c>
      <c r="E1279">
        <v>2014</v>
      </c>
      <c r="F1279" s="10">
        <v>41729</v>
      </c>
      <c r="G1279" t="s">
        <v>489</v>
      </c>
      <c r="H1279" t="s">
        <v>474</v>
      </c>
      <c r="I1279" t="s">
        <v>546</v>
      </c>
      <c r="J1279">
        <v>169800000</v>
      </c>
      <c r="K1279">
        <v>282685747.67716557</v>
      </c>
    </row>
    <row r="1280" spans="1:11" x14ac:dyDescent="0.25">
      <c r="A1280">
        <v>1890</v>
      </c>
      <c r="B1280" t="s">
        <v>289</v>
      </c>
      <c r="C1280" t="s">
        <v>436</v>
      </c>
      <c r="E1280">
        <v>2014</v>
      </c>
      <c r="F1280" s="10">
        <v>41729</v>
      </c>
      <c r="G1280" t="s">
        <v>489</v>
      </c>
      <c r="H1280" t="s">
        <v>474</v>
      </c>
      <c r="I1280" t="s">
        <v>546</v>
      </c>
      <c r="J1280">
        <v>165753000</v>
      </c>
      <c r="K1280">
        <v>275948237.54259849</v>
      </c>
    </row>
    <row r="1281" spans="1:11" x14ac:dyDescent="0.25">
      <c r="A1281">
        <v>1890</v>
      </c>
      <c r="B1281" t="s">
        <v>289</v>
      </c>
      <c r="C1281" t="s">
        <v>2336</v>
      </c>
      <c r="E1281">
        <v>2014</v>
      </c>
      <c r="F1281" s="10">
        <v>41729</v>
      </c>
      <c r="G1281" t="s">
        <v>489</v>
      </c>
      <c r="H1281" t="s">
        <v>474</v>
      </c>
      <c r="I1281" t="s">
        <v>546</v>
      </c>
      <c r="J1281">
        <v>291381000</v>
      </c>
      <c r="K1281">
        <v>485095735.24099046</v>
      </c>
    </row>
    <row r="1282" spans="1:11" x14ac:dyDescent="0.25">
      <c r="A1282">
        <v>1890</v>
      </c>
      <c r="B1282" t="s">
        <v>289</v>
      </c>
      <c r="C1282" t="s">
        <v>2337</v>
      </c>
      <c r="E1282">
        <v>2014</v>
      </c>
      <c r="F1282" s="10">
        <v>41729</v>
      </c>
      <c r="G1282" t="s">
        <v>489</v>
      </c>
      <c r="H1282" t="s">
        <v>474</v>
      </c>
      <c r="I1282" t="s">
        <v>546</v>
      </c>
      <c r="J1282">
        <v>44412000</v>
      </c>
      <c r="K1282">
        <v>73937805.805879131</v>
      </c>
    </row>
    <row r="1283" spans="1:11" x14ac:dyDescent="0.25">
      <c r="A1283">
        <v>1891</v>
      </c>
      <c r="B1283" t="s">
        <v>298</v>
      </c>
      <c r="C1283" t="s">
        <v>2336</v>
      </c>
      <c r="E1283">
        <v>2014</v>
      </c>
      <c r="F1283" s="10">
        <v>41729</v>
      </c>
      <c r="G1283" t="s">
        <v>489</v>
      </c>
      <c r="H1283" t="s">
        <v>474</v>
      </c>
      <c r="I1283" t="s">
        <v>546</v>
      </c>
      <c r="J1283">
        <v>736500000</v>
      </c>
      <c r="K1283">
        <v>1226136944.4301085</v>
      </c>
    </row>
    <row r="1284" spans="1:11" x14ac:dyDescent="0.25">
      <c r="A1284">
        <v>1891</v>
      </c>
      <c r="B1284" t="s">
        <v>298</v>
      </c>
      <c r="C1284" t="s">
        <v>2337</v>
      </c>
      <c r="E1284">
        <v>2014</v>
      </c>
      <c r="F1284" s="10">
        <v>41729</v>
      </c>
      <c r="G1284" t="s">
        <v>489</v>
      </c>
      <c r="H1284" t="s">
        <v>474</v>
      </c>
      <c r="I1284" t="s">
        <v>546</v>
      </c>
      <c r="J1284">
        <v>128000000</v>
      </c>
      <c r="K1284">
        <v>213096441.12295166</v>
      </c>
    </row>
    <row r="1285" spans="1:11" x14ac:dyDescent="0.25">
      <c r="A1285">
        <v>1892</v>
      </c>
      <c r="B1285" t="s">
        <v>307</v>
      </c>
      <c r="C1285" t="s">
        <v>436</v>
      </c>
      <c r="E1285">
        <v>2014</v>
      </c>
      <c r="F1285" s="10">
        <v>41729</v>
      </c>
      <c r="G1285" t="s">
        <v>489</v>
      </c>
      <c r="H1285" t="s">
        <v>474</v>
      </c>
      <c r="I1285" t="s">
        <v>546</v>
      </c>
      <c r="J1285">
        <v>130935000</v>
      </c>
      <c r="K1285">
        <v>217982675.92526311</v>
      </c>
    </row>
    <row r="1286" spans="1:11" x14ac:dyDescent="0.25">
      <c r="A1286">
        <v>1892</v>
      </c>
      <c r="B1286" t="s">
        <v>307</v>
      </c>
      <c r="C1286" t="s">
        <v>2336</v>
      </c>
      <c r="E1286">
        <v>2014</v>
      </c>
      <c r="F1286" s="10">
        <v>41729</v>
      </c>
      <c r="G1286" t="s">
        <v>489</v>
      </c>
      <c r="H1286" t="s">
        <v>474</v>
      </c>
      <c r="I1286" t="s">
        <v>546</v>
      </c>
      <c r="J1286">
        <v>213588000</v>
      </c>
      <c r="K1286">
        <v>355584708.33257031</v>
      </c>
    </row>
    <row r="1287" spans="1:11" x14ac:dyDescent="0.25">
      <c r="A1287">
        <v>1892</v>
      </c>
      <c r="B1287" t="s">
        <v>307</v>
      </c>
      <c r="C1287" t="s">
        <v>2337</v>
      </c>
      <c r="E1287">
        <v>2014</v>
      </c>
      <c r="F1287" s="10">
        <v>41729</v>
      </c>
      <c r="G1287" t="s">
        <v>489</v>
      </c>
      <c r="H1287" t="s">
        <v>474</v>
      </c>
      <c r="I1287" t="s">
        <v>546</v>
      </c>
      <c r="J1287">
        <v>59636000</v>
      </c>
      <c r="K1287">
        <v>99282963.771940202</v>
      </c>
    </row>
    <row r="1288" spans="1:11" x14ac:dyDescent="0.25">
      <c r="A1288">
        <v>1897</v>
      </c>
      <c r="B1288" t="s">
        <v>304</v>
      </c>
      <c r="C1288" t="s">
        <v>2336</v>
      </c>
      <c r="E1288">
        <v>2014</v>
      </c>
      <c r="F1288" s="10">
        <v>41729</v>
      </c>
      <c r="G1288" t="s">
        <v>489</v>
      </c>
      <c r="H1288" t="s">
        <v>474</v>
      </c>
      <c r="I1288" t="s">
        <v>546</v>
      </c>
      <c r="J1288">
        <v>37109000</v>
      </c>
      <c r="K1288">
        <v>61779654.950246982</v>
      </c>
    </row>
    <row r="1289" spans="1:11" x14ac:dyDescent="0.25">
      <c r="A1289">
        <v>1897</v>
      </c>
      <c r="B1289" t="s">
        <v>304</v>
      </c>
      <c r="C1289" t="s">
        <v>2337</v>
      </c>
      <c r="E1289">
        <v>2014</v>
      </c>
      <c r="F1289" s="10">
        <v>41729</v>
      </c>
      <c r="G1289" t="s">
        <v>489</v>
      </c>
      <c r="H1289" t="s">
        <v>474</v>
      </c>
      <c r="I1289" t="s">
        <v>546</v>
      </c>
      <c r="J1289">
        <v>3660000</v>
      </c>
      <c r="K1289">
        <v>6093226.3633593991</v>
      </c>
    </row>
    <row r="1290" spans="1:11" x14ac:dyDescent="0.25">
      <c r="A1290">
        <v>8059</v>
      </c>
      <c r="B1290" t="s">
        <v>292</v>
      </c>
      <c r="C1290" t="s">
        <v>2336</v>
      </c>
      <c r="E1290">
        <v>2014</v>
      </c>
      <c r="F1290" s="10">
        <v>41729</v>
      </c>
      <c r="G1290" t="s">
        <v>489</v>
      </c>
      <c r="H1290" t="s">
        <v>474</v>
      </c>
      <c r="I1290" t="s">
        <v>546</v>
      </c>
      <c r="J1290">
        <v>1240000000</v>
      </c>
      <c r="K1290">
        <v>2064371773.3785944</v>
      </c>
    </row>
    <row r="1291" spans="1:11" x14ac:dyDescent="0.25">
      <c r="A1291">
        <v>8059</v>
      </c>
      <c r="B1291" t="s">
        <v>292</v>
      </c>
      <c r="C1291" t="s">
        <v>2337</v>
      </c>
      <c r="E1291">
        <v>2014</v>
      </c>
      <c r="F1291" s="10">
        <v>41729</v>
      </c>
      <c r="G1291" t="s">
        <v>489</v>
      </c>
      <c r="H1291" t="s">
        <v>474</v>
      </c>
      <c r="I1291" t="s">
        <v>546</v>
      </c>
      <c r="J1291">
        <v>315800000</v>
      </c>
      <c r="K1291">
        <v>525748875.83303231</v>
      </c>
    </row>
    <row r="1292" spans="1:11" x14ac:dyDescent="0.25">
      <c r="A1292">
        <v>8084</v>
      </c>
      <c r="B1292" t="s">
        <v>312</v>
      </c>
      <c r="C1292" t="s">
        <v>436</v>
      </c>
      <c r="E1292">
        <v>2014</v>
      </c>
      <c r="F1292" s="10">
        <v>41729</v>
      </c>
      <c r="G1292" t="s">
        <v>489</v>
      </c>
      <c r="H1292" t="s">
        <v>474</v>
      </c>
      <c r="I1292" t="s">
        <v>546</v>
      </c>
      <c r="J1292">
        <v>981800000</v>
      </c>
      <c r="K1292">
        <v>1634516296.0508902</v>
      </c>
    </row>
    <row r="1293" spans="1:11" x14ac:dyDescent="0.25">
      <c r="A1293">
        <v>8084</v>
      </c>
      <c r="B1293" t="s">
        <v>312</v>
      </c>
      <c r="C1293" t="s">
        <v>2336</v>
      </c>
      <c r="E1293">
        <v>2014</v>
      </c>
      <c r="F1293" s="10">
        <v>41729</v>
      </c>
      <c r="G1293" t="s">
        <v>489</v>
      </c>
      <c r="H1293" t="s">
        <v>474</v>
      </c>
      <c r="I1293" t="s">
        <v>546</v>
      </c>
      <c r="J1293">
        <v>1688800000</v>
      </c>
      <c r="K1293">
        <v>2811541170.0659437</v>
      </c>
    </row>
    <row r="1294" spans="1:11" x14ac:dyDescent="0.25">
      <c r="A1294">
        <v>8084</v>
      </c>
      <c r="B1294" t="s">
        <v>312</v>
      </c>
      <c r="C1294" t="s">
        <v>2337</v>
      </c>
      <c r="E1294">
        <v>2014</v>
      </c>
      <c r="F1294" s="10">
        <v>41729</v>
      </c>
      <c r="G1294" t="s">
        <v>489</v>
      </c>
      <c r="H1294" t="s">
        <v>474</v>
      </c>
      <c r="I1294" t="s">
        <v>546</v>
      </c>
      <c r="J1294">
        <v>738600000</v>
      </c>
      <c r="K1294">
        <v>1229633057.9172821</v>
      </c>
    </row>
    <row r="1295" spans="1:11" x14ac:dyDescent="0.25">
      <c r="A1295">
        <v>1276</v>
      </c>
      <c r="B1295" t="s">
        <v>299</v>
      </c>
      <c r="C1295" t="s">
        <v>436</v>
      </c>
      <c r="E1295">
        <v>2014</v>
      </c>
      <c r="F1295" s="10">
        <v>41820</v>
      </c>
      <c r="G1295" t="s">
        <v>489</v>
      </c>
      <c r="H1295" t="s">
        <v>474</v>
      </c>
      <c r="I1295" t="s">
        <v>546</v>
      </c>
      <c r="J1295">
        <v>107100000</v>
      </c>
      <c r="K1295">
        <v>182504140.85025457</v>
      </c>
    </row>
    <row r="1296" spans="1:11" x14ac:dyDescent="0.25">
      <c r="A1296">
        <v>1276</v>
      </c>
      <c r="B1296" t="s">
        <v>299</v>
      </c>
      <c r="C1296" t="s">
        <v>2336</v>
      </c>
      <c r="E1296">
        <v>2014</v>
      </c>
      <c r="F1296" s="10">
        <v>41820</v>
      </c>
      <c r="G1296" t="s">
        <v>489</v>
      </c>
      <c r="H1296" t="s">
        <v>474</v>
      </c>
      <c r="I1296" t="s">
        <v>546</v>
      </c>
      <c r="J1296">
        <v>1767800000</v>
      </c>
      <c r="K1296">
        <v>3012425958.8709621</v>
      </c>
    </row>
    <row r="1297" spans="1:11" x14ac:dyDescent="0.25">
      <c r="A1297">
        <v>1276</v>
      </c>
      <c r="B1297" t="s">
        <v>299</v>
      </c>
      <c r="C1297" t="s">
        <v>2337</v>
      </c>
      <c r="E1297">
        <v>2014</v>
      </c>
      <c r="F1297" s="10">
        <v>41820</v>
      </c>
      <c r="G1297" t="s">
        <v>489</v>
      </c>
      <c r="H1297" t="s">
        <v>474</v>
      </c>
      <c r="I1297" t="s">
        <v>546</v>
      </c>
      <c r="J1297">
        <v>77200000</v>
      </c>
      <c r="K1297">
        <v>131552938.12922178</v>
      </c>
    </row>
    <row r="1298" spans="1:11" x14ac:dyDescent="0.25">
      <c r="A1298">
        <v>992</v>
      </c>
      <c r="B1298" t="s">
        <v>291</v>
      </c>
      <c r="C1298" t="s">
        <v>436</v>
      </c>
      <c r="E1298">
        <v>2014</v>
      </c>
      <c r="F1298" s="10">
        <v>42004</v>
      </c>
      <c r="G1298" t="s">
        <v>489</v>
      </c>
      <c r="H1298" t="s">
        <v>474</v>
      </c>
      <c r="I1298" t="s">
        <v>546</v>
      </c>
      <c r="J1298">
        <v>315000000</v>
      </c>
      <c r="K1298">
        <v>491002190.0256412</v>
      </c>
    </row>
    <row r="1299" spans="1:11" x14ac:dyDescent="0.25">
      <c r="A1299">
        <v>992</v>
      </c>
      <c r="B1299" t="s">
        <v>291</v>
      </c>
      <c r="C1299" t="s">
        <v>2336</v>
      </c>
      <c r="E1299">
        <v>2014</v>
      </c>
      <c r="F1299" s="10">
        <v>42004</v>
      </c>
      <c r="G1299" t="s">
        <v>489</v>
      </c>
      <c r="H1299" t="s">
        <v>474</v>
      </c>
      <c r="I1299" t="s">
        <v>546</v>
      </c>
      <c r="J1299">
        <v>3993000000</v>
      </c>
      <c r="K1299">
        <v>6224037284.9916992</v>
      </c>
    </row>
    <row r="1300" spans="1:11" x14ac:dyDescent="0.25">
      <c r="A1300">
        <v>992</v>
      </c>
      <c r="B1300" t="s">
        <v>291</v>
      </c>
      <c r="C1300" t="s">
        <v>2337</v>
      </c>
      <c r="E1300">
        <v>2014</v>
      </c>
      <c r="F1300" s="10">
        <v>42004</v>
      </c>
      <c r="G1300" t="s">
        <v>489</v>
      </c>
      <c r="H1300" t="s">
        <v>474</v>
      </c>
      <c r="I1300" t="s">
        <v>546</v>
      </c>
      <c r="J1300">
        <v>106000000</v>
      </c>
      <c r="K1300">
        <v>165226133.78640625</v>
      </c>
    </row>
    <row r="1301" spans="1:11" x14ac:dyDescent="0.25">
      <c r="A1301">
        <v>1494</v>
      </c>
      <c r="B1301" t="s">
        <v>301</v>
      </c>
      <c r="C1301" t="s">
        <v>436</v>
      </c>
      <c r="E1301">
        <v>2014</v>
      </c>
      <c r="F1301" s="10">
        <v>42004</v>
      </c>
      <c r="G1301" t="s">
        <v>489</v>
      </c>
      <c r="H1301" t="s">
        <v>474</v>
      </c>
      <c r="I1301" t="s">
        <v>546</v>
      </c>
      <c r="J1301">
        <v>79323000</v>
      </c>
      <c r="K1301">
        <v>123643703.87112361</v>
      </c>
    </row>
    <row r="1302" spans="1:11" x14ac:dyDescent="0.25">
      <c r="A1302">
        <v>1494</v>
      </c>
      <c r="B1302" t="s">
        <v>301</v>
      </c>
      <c r="C1302" t="s">
        <v>2336</v>
      </c>
      <c r="E1302">
        <v>2014</v>
      </c>
      <c r="F1302" s="10">
        <v>42004</v>
      </c>
      <c r="G1302" t="s">
        <v>489</v>
      </c>
      <c r="H1302" t="s">
        <v>474</v>
      </c>
      <c r="I1302" t="s">
        <v>546</v>
      </c>
      <c r="J1302">
        <v>1231005000</v>
      </c>
      <c r="K1302">
        <v>1918813177.5635378</v>
      </c>
    </row>
    <row r="1303" spans="1:11" x14ac:dyDescent="0.25">
      <c r="A1303">
        <v>1494</v>
      </c>
      <c r="B1303" t="s">
        <v>301</v>
      </c>
      <c r="C1303" t="s">
        <v>2337</v>
      </c>
      <c r="E1303">
        <v>2014</v>
      </c>
      <c r="F1303" s="10">
        <v>42004</v>
      </c>
      <c r="G1303" t="s">
        <v>489</v>
      </c>
      <c r="H1303" t="s">
        <v>474</v>
      </c>
      <c r="I1303" t="s">
        <v>546</v>
      </c>
      <c r="J1303">
        <v>36488000</v>
      </c>
      <c r="K1303">
        <v>56875199.713192366</v>
      </c>
    </row>
    <row r="1304" spans="1:11" x14ac:dyDescent="0.25">
      <c r="A1304">
        <v>8186</v>
      </c>
      <c r="B1304" t="s">
        <v>305</v>
      </c>
      <c r="C1304" t="s">
        <v>436</v>
      </c>
      <c r="E1304">
        <v>2014</v>
      </c>
      <c r="F1304" s="10">
        <v>42004</v>
      </c>
      <c r="G1304" t="s">
        <v>489</v>
      </c>
      <c r="H1304" t="s">
        <v>474</v>
      </c>
      <c r="I1304" t="s">
        <v>546</v>
      </c>
      <c r="J1304">
        <v>168537000</v>
      </c>
      <c r="K1304">
        <v>262704876.50905237</v>
      </c>
    </row>
    <row r="1305" spans="1:11" x14ac:dyDescent="0.25">
      <c r="A1305">
        <v>8186</v>
      </c>
      <c r="B1305" t="s">
        <v>305</v>
      </c>
      <c r="C1305" t="s">
        <v>2336</v>
      </c>
      <c r="E1305">
        <v>2014</v>
      </c>
      <c r="F1305" s="10">
        <v>42004</v>
      </c>
      <c r="G1305" t="s">
        <v>489</v>
      </c>
      <c r="H1305" t="s">
        <v>474</v>
      </c>
      <c r="I1305" t="s">
        <v>546</v>
      </c>
      <c r="J1305">
        <v>594739000</v>
      </c>
      <c r="K1305">
        <v>927041750.77352321</v>
      </c>
    </row>
    <row r="1306" spans="1:11" x14ac:dyDescent="0.25">
      <c r="A1306">
        <v>8186</v>
      </c>
      <c r="B1306" t="s">
        <v>305</v>
      </c>
      <c r="C1306" t="s">
        <v>2337</v>
      </c>
      <c r="E1306">
        <v>2014</v>
      </c>
      <c r="F1306" s="10">
        <v>42004</v>
      </c>
      <c r="G1306" t="s">
        <v>489</v>
      </c>
      <c r="H1306" t="s">
        <v>474</v>
      </c>
      <c r="I1306" t="s">
        <v>546</v>
      </c>
      <c r="J1306">
        <v>103202000</v>
      </c>
      <c r="K1306">
        <v>160864787.3492896</v>
      </c>
    </row>
    <row r="1307" spans="1:11" x14ac:dyDescent="0.25">
      <c r="A1307">
        <v>500</v>
      </c>
      <c r="B1307" t="s">
        <v>311</v>
      </c>
      <c r="C1307" t="s">
        <v>2336</v>
      </c>
      <c r="E1307">
        <v>2015</v>
      </c>
      <c r="F1307" s="10">
        <v>42094</v>
      </c>
      <c r="G1307" t="s">
        <v>489</v>
      </c>
      <c r="H1307" t="s">
        <v>474</v>
      </c>
      <c r="I1307" t="s">
        <v>546</v>
      </c>
      <c r="J1307">
        <v>1990200000</v>
      </c>
      <c r="K1307">
        <v>2944117681.8660574</v>
      </c>
    </row>
    <row r="1308" spans="1:11" x14ac:dyDescent="0.25">
      <c r="A1308">
        <v>500</v>
      </c>
      <c r="B1308" t="s">
        <v>311</v>
      </c>
      <c r="C1308" t="s">
        <v>2337</v>
      </c>
      <c r="E1308">
        <v>2015</v>
      </c>
      <c r="F1308" s="10">
        <v>42094</v>
      </c>
      <c r="G1308" t="s">
        <v>489</v>
      </c>
      <c r="H1308" t="s">
        <v>474</v>
      </c>
      <c r="I1308" t="s">
        <v>546</v>
      </c>
      <c r="J1308">
        <v>363600000</v>
      </c>
      <c r="K1308">
        <v>537876187.88388026</v>
      </c>
    </row>
    <row r="1309" spans="1:11" x14ac:dyDescent="0.25">
      <c r="A1309">
        <v>1035</v>
      </c>
      <c r="B1309" t="s">
        <v>293</v>
      </c>
      <c r="C1309" t="s">
        <v>436</v>
      </c>
      <c r="E1309">
        <v>2015</v>
      </c>
      <c r="F1309" s="10">
        <v>42094</v>
      </c>
      <c r="G1309" t="s">
        <v>489</v>
      </c>
      <c r="H1309" t="s">
        <v>474</v>
      </c>
      <c r="I1309" t="s">
        <v>546</v>
      </c>
      <c r="J1309">
        <v>43714000</v>
      </c>
      <c r="K1309">
        <v>64666445.756754518</v>
      </c>
    </row>
    <row r="1310" spans="1:11" x14ac:dyDescent="0.25">
      <c r="A1310">
        <v>1035</v>
      </c>
      <c r="B1310" t="s">
        <v>293</v>
      </c>
      <c r="C1310" t="s">
        <v>2336</v>
      </c>
      <c r="E1310">
        <v>2015</v>
      </c>
      <c r="F1310" s="10">
        <v>42094</v>
      </c>
      <c r="G1310" t="s">
        <v>489</v>
      </c>
      <c r="H1310" t="s">
        <v>474</v>
      </c>
      <c r="I1310" t="s">
        <v>546</v>
      </c>
      <c r="J1310">
        <v>1125510000</v>
      </c>
      <c r="K1310">
        <v>1664975325.1517768</v>
      </c>
    </row>
    <row r="1311" spans="1:11" x14ac:dyDescent="0.25">
      <c r="A1311">
        <v>1035</v>
      </c>
      <c r="B1311" t="s">
        <v>293</v>
      </c>
      <c r="C1311" t="s">
        <v>2337</v>
      </c>
      <c r="E1311">
        <v>2015</v>
      </c>
      <c r="F1311" s="10">
        <v>42094</v>
      </c>
      <c r="G1311" t="s">
        <v>489</v>
      </c>
      <c r="H1311" t="s">
        <v>474</v>
      </c>
      <c r="I1311" t="s">
        <v>546</v>
      </c>
      <c r="J1311">
        <v>8203000</v>
      </c>
      <c r="K1311">
        <v>12134758.991230665</v>
      </c>
    </row>
    <row r="1312" spans="1:11" x14ac:dyDescent="0.25">
      <c r="A1312">
        <v>1683</v>
      </c>
      <c r="B1312" t="s">
        <v>306</v>
      </c>
      <c r="C1312" t="s">
        <v>436</v>
      </c>
      <c r="E1312">
        <v>2015</v>
      </c>
      <c r="F1312" s="10">
        <v>42094</v>
      </c>
      <c r="G1312" t="s">
        <v>489</v>
      </c>
      <c r="H1312" t="s">
        <v>474</v>
      </c>
      <c r="I1312" t="s">
        <v>546</v>
      </c>
      <c r="J1312">
        <v>845100000</v>
      </c>
      <c r="K1312">
        <v>1250162723.8192167</v>
      </c>
    </row>
    <row r="1313" spans="1:11" x14ac:dyDescent="0.25">
      <c r="A1313">
        <v>1683</v>
      </c>
      <c r="B1313" t="s">
        <v>306</v>
      </c>
      <c r="C1313" t="s">
        <v>2336</v>
      </c>
      <c r="E1313">
        <v>2015</v>
      </c>
      <c r="F1313" s="10">
        <v>42094</v>
      </c>
      <c r="G1313" t="s">
        <v>489</v>
      </c>
      <c r="H1313" t="s">
        <v>474</v>
      </c>
      <c r="I1313" t="s">
        <v>546</v>
      </c>
      <c r="J1313">
        <v>1801300000</v>
      </c>
      <c r="K1313">
        <v>2664676505.0473967</v>
      </c>
    </row>
    <row r="1314" spans="1:11" x14ac:dyDescent="0.25">
      <c r="A1314">
        <v>1683</v>
      </c>
      <c r="B1314" t="s">
        <v>306</v>
      </c>
      <c r="C1314" t="s">
        <v>2337</v>
      </c>
      <c r="E1314">
        <v>2015</v>
      </c>
      <c r="F1314" s="10">
        <v>42094</v>
      </c>
      <c r="G1314" t="s">
        <v>489</v>
      </c>
      <c r="H1314" t="s">
        <v>474</v>
      </c>
      <c r="I1314" t="s">
        <v>546</v>
      </c>
      <c r="J1314">
        <v>115500000</v>
      </c>
      <c r="K1314">
        <v>170860010.17763522</v>
      </c>
    </row>
    <row r="1315" spans="1:11" x14ac:dyDescent="0.25">
      <c r="A1315">
        <v>1889</v>
      </c>
      <c r="B1315" t="s">
        <v>309</v>
      </c>
      <c r="C1315" t="s">
        <v>2336</v>
      </c>
      <c r="E1315">
        <v>2015</v>
      </c>
      <c r="F1315" s="10">
        <v>42094</v>
      </c>
      <c r="G1315" t="s">
        <v>489</v>
      </c>
      <c r="H1315" t="s">
        <v>474</v>
      </c>
      <c r="I1315" t="s">
        <v>546</v>
      </c>
      <c r="J1315">
        <v>828600000</v>
      </c>
      <c r="K1315">
        <v>1225754150.9366975</v>
      </c>
    </row>
    <row r="1316" spans="1:11" x14ac:dyDescent="0.25">
      <c r="A1316">
        <v>1889</v>
      </c>
      <c r="B1316" t="s">
        <v>309</v>
      </c>
      <c r="C1316" t="s">
        <v>2337</v>
      </c>
      <c r="E1316">
        <v>2015</v>
      </c>
      <c r="F1316" s="10">
        <v>42094</v>
      </c>
      <c r="G1316" t="s">
        <v>489</v>
      </c>
      <c r="H1316" t="s">
        <v>474</v>
      </c>
      <c r="I1316" t="s">
        <v>546</v>
      </c>
      <c r="J1316">
        <v>167200000</v>
      </c>
      <c r="K1316">
        <v>247340205.2095291</v>
      </c>
    </row>
    <row r="1317" spans="1:11" x14ac:dyDescent="0.25">
      <c r="A1317">
        <v>1890</v>
      </c>
      <c r="B1317" t="s">
        <v>289</v>
      </c>
      <c r="C1317" t="s">
        <v>436</v>
      </c>
      <c r="E1317">
        <v>2015</v>
      </c>
      <c r="F1317" s="10">
        <v>42094</v>
      </c>
      <c r="G1317" t="s">
        <v>489</v>
      </c>
      <c r="H1317" t="s">
        <v>474</v>
      </c>
      <c r="I1317" t="s">
        <v>546</v>
      </c>
      <c r="J1317">
        <v>146745000</v>
      </c>
      <c r="K1317">
        <v>217080971.37244228</v>
      </c>
    </row>
    <row r="1318" spans="1:11" x14ac:dyDescent="0.25">
      <c r="A1318">
        <v>1890</v>
      </c>
      <c r="B1318" t="s">
        <v>289</v>
      </c>
      <c r="C1318" t="s">
        <v>2336</v>
      </c>
      <c r="E1318">
        <v>2015</v>
      </c>
      <c r="F1318" s="10">
        <v>42094</v>
      </c>
      <c r="G1318" t="s">
        <v>489</v>
      </c>
      <c r="H1318" t="s">
        <v>474</v>
      </c>
      <c r="I1318" t="s">
        <v>546</v>
      </c>
      <c r="J1318">
        <v>296136000</v>
      </c>
      <c r="K1318">
        <v>438076190.25077218</v>
      </c>
    </row>
    <row r="1319" spans="1:11" x14ac:dyDescent="0.25">
      <c r="A1319">
        <v>1890</v>
      </c>
      <c r="B1319" t="s">
        <v>289</v>
      </c>
      <c r="C1319" t="s">
        <v>2337</v>
      </c>
      <c r="E1319">
        <v>2015</v>
      </c>
      <c r="F1319" s="10">
        <v>42094</v>
      </c>
      <c r="G1319" t="s">
        <v>489</v>
      </c>
      <c r="H1319" t="s">
        <v>474</v>
      </c>
      <c r="I1319" t="s">
        <v>546</v>
      </c>
      <c r="J1319">
        <v>48927000</v>
      </c>
      <c r="K1319">
        <v>72378075.480183199</v>
      </c>
    </row>
    <row r="1320" spans="1:11" x14ac:dyDescent="0.25">
      <c r="A1320">
        <v>1891</v>
      </c>
      <c r="B1320" t="s">
        <v>298</v>
      </c>
      <c r="C1320" t="s">
        <v>2336</v>
      </c>
      <c r="E1320">
        <v>2015</v>
      </c>
      <c r="F1320" s="10">
        <v>42094</v>
      </c>
      <c r="G1320" t="s">
        <v>489</v>
      </c>
      <c r="H1320" t="s">
        <v>474</v>
      </c>
      <c r="I1320" t="s">
        <v>546</v>
      </c>
      <c r="J1320">
        <v>752500000</v>
      </c>
      <c r="K1320">
        <v>1113178854.1876235</v>
      </c>
    </row>
    <row r="1321" spans="1:11" x14ac:dyDescent="0.25">
      <c r="A1321">
        <v>1891</v>
      </c>
      <c r="B1321" t="s">
        <v>298</v>
      </c>
      <c r="C1321" t="s">
        <v>2337</v>
      </c>
      <c r="E1321">
        <v>2015</v>
      </c>
      <c r="F1321" s="10">
        <v>42094</v>
      </c>
      <c r="G1321" t="s">
        <v>489</v>
      </c>
      <c r="H1321" t="s">
        <v>474</v>
      </c>
      <c r="I1321" t="s">
        <v>546</v>
      </c>
      <c r="J1321">
        <v>-80100000</v>
      </c>
      <c r="K1321">
        <v>-118492526.53877559</v>
      </c>
    </row>
    <row r="1322" spans="1:11" x14ac:dyDescent="0.25">
      <c r="A1322">
        <v>1892</v>
      </c>
      <c r="B1322" t="s">
        <v>307</v>
      </c>
      <c r="C1322" t="s">
        <v>436</v>
      </c>
      <c r="E1322">
        <v>2015</v>
      </c>
      <c r="F1322" s="10">
        <v>42094</v>
      </c>
      <c r="G1322" t="s">
        <v>489</v>
      </c>
      <c r="H1322" t="s">
        <v>474</v>
      </c>
      <c r="I1322" t="s">
        <v>546</v>
      </c>
      <c r="J1322">
        <v>123024000</v>
      </c>
      <c r="K1322">
        <v>181990319.41206405</v>
      </c>
    </row>
    <row r="1323" spans="1:11" x14ac:dyDescent="0.25">
      <c r="A1323">
        <v>1892</v>
      </c>
      <c r="B1323" t="s">
        <v>307</v>
      </c>
      <c r="C1323" t="s">
        <v>2336</v>
      </c>
      <c r="E1323">
        <v>2015</v>
      </c>
      <c r="F1323" s="10">
        <v>42094</v>
      </c>
      <c r="G1323" t="s">
        <v>489</v>
      </c>
      <c r="H1323" t="s">
        <v>474</v>
      </c>
      <c r="I1323" t="s">
        <v>546</v>
      </c>
      <c r="J1323">
        <v>215080000</v>
      </c>
      <c r="K1323">
        <v>318169445.79225791</v>
      </c>
    </row>
    <row r="1324" spans="1:11" x14ac:dyDescent="0.25">
      <c r="A1324">
        <v>1892</v>
      </c>
      <c r="B1324" t="s">
        <v>307</v>
      </c>
      <c r="C1324" t="s">
        <v>2337</v>
      </c>
      <c r="E1324">
        <v>2015</v>
      </c>
      <c r="F1324" s="10">
        <v>42094</v>
      </c>
      <c r="G1324" t="s">
        <v>489</v>
      </c>
      <c r="H1324" t="s">
        <v>474</v>
      </c>
      <c r="I1324" t="s">
        <v>546</v>
      </c>
      <c r="J1324">
        <v>31273000</v>
      </c>
      <c r="K1324">
        <v>46262381.803334951</v>
      </c>
    </row>
    <row r="1325" spans="1:11" x14ac:dyDescent="0.25">
      <c r="A1325">
        <v>1897</v>
      </c>
      <c r="B1325" t="s">
        <v>304</v>
      </c>
      <c r="C1325" t="s">
        <v>2336</v>
      </c>
      <c r="E1325">
        <v>2015</v>
      </c>
      <c r="F1325" s="10">
        <v>42094</v>
      </c>
      <c r="G1325" t="s">
        <v>489</v>
      </c>
      <c r="H1325" t="s">
        <v>474</v>
      </c>
      <c r="I1325" t="s">
        <v>546</v>
      </c>
      <c r="J1325">
        <v>38271000</v>
      </c>
      <c r="K1325">
        <v>56614575.320417993</v>
      </c>
    </row>
    <row r="1326" spans="1:11" x14ac:dyDescent="0.25">
      <c r="A1326">
        <v>1897</v>
      </c>
      <c r="B1326" t="s">
        <v>304</v>
      </c>
      <c r="C1326" t="s">
        <v>2337</v>
      </c>
      <c r="E1326">
        <v>2015</v>
      </c>
      <c r="F1326" s="10">
        <v>42094</v>
      </c>
      <c r="G1326" t="s">
        <v>489</v>
      </c>
      <c r="H1326" t="s">
        <v>474</v>
      </c>
      <c r="I1326" t="s">
        <v>546</v>
      </c>
      <c r="J1326">
        <v>2338000</v>
      </c>
      <c r="K1326">
        <v>3458620.8120806161</v>
      </c>
    </row>
    <row r="1327" spans="1:11" x14ac:dyDescent="0.25">
      <c r="A1327">
        <v>1898</v>
      </c>
      <c r="B1327" t="s">
        <v>310</v>
      </c>
      <c r="C1327" t="s">
        <v>436</v>
      </c>
      <c r="E1327">
        <v>2015</v>
      </c>
      <c r="F1327" s="10">
        <v>42094</v>
      </c>
      <c r="G1327" t="s">
        <v>489</v>
      </c>
      <c r="H1327" t="s">
        <v>474</v>
      </c>
      <c r="I1327" t="s">
        <v>546</v>
      </c>
      <c r="J1327">
        <v>32241000</v>
      </c>
      <c r="K1327">
        <v>47694351.412442751</v>
      </c>
    </row>
    <row r="1328" spans="1:11" x14ac:dyDescent="0.25">
      <c r="A1328">
        <v>1898</v>
      </c>
      <c r="B1328" t="s">
        <v>310</v>
      </c>
      <c r="C1328" t="s">
        <v>2336</v>
      </c>
      <c r="E1328">
        <v>2015</v>
      </c>
      <c r="F1328" s="10">
        <v>42094</v>
      </c>
      <c r="G1328" t="s">
        <v>489</v>
      </c>
      <c r="H1328" t="s">
        <v>474</v>
      </c>
      <c r="I1328" t="s">
        <v>546</v>
      </c>
      <c r="J1328">
        <v>62310000</v>
      </c>
      <c r="K1328">
        <v>92175647.049077496</v>
      </c>
    </row>
    <row r="1329" spans="1:11" x14ac:dyDescent="0.25">
      <c r="A1329">
        <v>1898</v>
      </c>
      <c r="B1329" t="s">
        <v>310</v>
      </c>
      <c r="C1329" t="s">
        <v>2337</v>
      </c>
      <c r="E1329">
        <v>2015</v>
      </c>
      <c r="F1329" s="10">
        <v>42094</v>
      </c>
      <c r="G1329" t="s">
        <v>489</v>
      </c>
      <c r="H1329" t="s">
        <v>474</v>
      </c>
      <c r="I1329" t="s">
        <v>546</v>
      </c>
      <c r="J1329">
        <v>5803000</v>
      </c>
      <c r="K1329">
        <v>8584421.1174096726</v>
      </c>
    </row>
    <row r="1330" spans="1:11" x14ac:dyDescent="0.25">
      <c r="A1330">
        <v>8059</v>
      </c>
      <c r="B1330" t="s">
        <v>292</v>
      </c>
      <c r="C1330" t="s">
        <v>2336</v>
      </c>
      <c r="E1330">
        <v>2015</v>
      </c>
      <c r="F1330" s="10">
        <v>42094</v>
      </c>
      <c r="G1330" t="s">
        <v>489</v>
      </c>
      <c r="H1330" t="s">
        <v>474</v>
      </c>
      <c r="I1330" t="s">
        <v>546</v>
      </c>
      <c r="J1330">
        <v>1273000000</v>
      </c>
      <c r="K1330">
        <v>1883158380.572551</v>
      </c>
    </row>
    <row r="1331" spans="1:11" x14ac:dyDescent="0.25">
      <c r="A1331">
        <v>8059</v>
      </c>
      <c r="B1331" t="s">
        <v>292</v>
      </c>
      <c r="C1331" t="s">
        <v>2337</v>
      </c>
      <c r="E1331">
        <v>2015</v>
      </c>
      <c r="F1331" s="10">
        <v>42094</v>
      </c>
      <c r="G1331" t="s">
        <v>489</v>
      </c>
      <c r="H1331" t="s">
        <v>474</v>
      </c>
      <c r="I1331" t="s">
        <v>546</v>
      </c>
      <c r="J1331">
        <v>-86900000</v>
      </c>
      <c r="K1331">
        <v>-128551817.18126841</v>
      </c>
    </row>
    <row r="1332" spans="1:11" x14ac:dyDescent="0.25">
      <c r="A1332">
        <v>8081</v>
      </c>
      <c r="B1332" t="s">
        <v>303</v>
      </c>
      <c r="C1332" t="s">
        <v>436</v>
      </c>
      <c r="E1332">
        <v>2015</v>
      </c>
      <c r="F1332" s="10">
        <v>42094</v>
      </c>
      <c r="G1332" t="s">
        <v>489</v>
      </c>
      <c r="H1332" t="s">
        <v>474</v>
      </c>
      <c r="I1332" t="s">
        <v>546</v>
      </c>
      <c r="J1332">
        <v>421600000</v>
      </c>
      <c r="K1332">
        <v>623676019.8345542</v>
      </c>
    </row>
    <row r="1333" spans="1:11" x14ac:dyDescent="0.25">
      <c r="A1333">
        <v>8081</v>
      </c>
      <c r="B1333" t="s">
        <v>303</v>
      </c>
      <c r="C1333" t="s">
        <v>2336</v>
      </c>
      <c r="E1333">
        <v>2015</v>
      </c>
      <c r="F1333" s="10">
        <v>42094</v>
      </c>
      <c r="G1333" t="s">
        <v>489</v>
      </c>
      <c r="H1333" t="s">
        <v>474</v>
      </c>
      <c r="I1333" t="s">
        <v>546</v>
      </c>
      <c r="J1333">
        <v>1357200000</v>
      </c>
      <c r="K1333">
        <v>2007716067.6457708</v>
      </c>
    </row>
    <row r="1334" spans="1:11" x14ac:dyDescent="0.25">
      <c r="A1334">
        <v>8081</v>
      </c>
      <c r="B1334" t="s">
        <v>303</v>
      </c>
      <c r="C1334" t="s">
        <v>2337</v>
      </c>
      <c r="E1334">
        <v>2015</v>
      </c>
      <c r="F1334" s="10">
        <v>42094</v>
      </c>
      <c r="G1334" t="s">
        <v>489</v>
      </c>
      <c r="H1334" t="s">
        <v>474</v>
      </c>
      <c r="I1334" t="s">
        <v>546</v>
      </c>
      <c r="J1334">
        <v>126300000</v>
      </c>
      <c r="K1334">
        <v>186836530.60982969</v>
      </c>
    </row>
    <row r="1335" spans="1:11" x14ac:dyDescent="0.25">
      <c r="A1335">
        <v>8084</v>
      </c>
      <c r="B1335" t="s">
        <v>312</v>
      </c>
      <c r="C1335" t="s">
        <v>436</v>
      </c>
      <c r="E1335">
        <v>2015</v>
      </c>
      <c r="F1335" s="10">
        <v>42094</v>
      </c>
      <c r="G1335" t="s">
        <v>489</v>
      </c>
      <c r="H1335" t="s">
        <v>474</v>
      </c>
      <c r="I1335" t="s">
        <v>546</v>
      </c>
      <c r="J1335">
        <v>1023100000</v>
      </c>
      <c r="K1335">
        <v>1513479449.4609404</v>
      </c>
    </row>
    <row r="1336" spans="1:11" x14ac:dyDescent="0.25">
      <c r="A1336">
        <v>8084</v>
      </c>
      <c r="B1336" t="s">
        <v>312</v>
      </c>
      <c r="C1336" t="s">
        <v>2336</v>
      </c>
      <c r="E1336">
        <v>2015</v>
      </c>
      <c r="F1336" s="10">
        <v>42094</v>
      </c>
      <c r="G1336" t="s">
        <v>489</v>
      </c>
      <c r="H1336" t="s">
        <v>474</v>
      </c>
      <c r="I1336" t="s">
        <v>546</v>
      </c>
      <c r="J1336">
        <v>1720200000</v>
      </c>
      <c r="K1336">
        <v>2544704671.0611959</v>
      </c>
    </row>
    <row r="1337" spans="1:11" x14ac:dyDescent="0.25">
      <c r="A1337">
        <v>8084</v>
      </c>
      <c r="B1337" t="s">
        <v>312</v>
      </c>
      <c r="C1337" t="s">
        <v>2337</v>
      </c>
      <c r="E1337">
        <v>2015</v>
      </c>
      <c r="F1337" s="10">
        <v>42094</v>
      </c>
      <c r="G1337" t="s">
        <v>489</v>
      </c>
      <c r="H1337" t="s">
        <v>474</v>
      </c>
      <c r="I1337" t="s">
        <v>546</v>
      </c>
      <c r="J1337">
        <v>271200000</v>
      </c>
      <c r="K1337">
        <v>401188179.74177206</v>
      </c>
    </row>
    <row r="1338" spans="1:11" x14ac:dyDescent="0.25">
      <c r="A1338">
        <v>828</v>
      </c>
      <c r="B1338" t="s">
        <v>294</v>
      </c>
      <c r="C1338" t="s">
        <v>2336</v>
      </c>
      <c r="E1338">
        <v>2015</v>
      </c>
      <c r="F1338" s="10">
        <v>42185</v>
      </c>
      <c r="G1338" t="s">
        <v>489</v>
      </c>
      <c r="H1338" t="s">
        <v>474</v>
      </c>
      <c r="I1338" t="s">
        <v>546</v>
      </c>
      <c r="J1338">
        <v>94500000</v>
      </c>
      <c r="K1338">
        <v>148630943.86154202</v>
      </c>
    </row>
    <row r="1339" spans="1:11" x14ac:dyDescent="0.25">
      <c r="A1339">
        <v>828</v>
      </c>
      <c r="B1339" t="s">
        <v>294</v>
      </c>
      <c r="C1339" t="s">
        <v>2337</v>
      </c>
      <c r="E1339">
        <v>2015</v>
      </c>
      <c r="F1339" s="10">
        <v>42185</v>
      </c>
      <c r="G1339" t="s">
        <v>489</v>
      </c>
      <c r="H1339" t="s">
        <v>474</v>
      </c>
      <c r="I1339" t="s">
        <v>546</v>
      </c>
      <c r="J1339">
        <v>-4500000</v>
      </c>
      <c r="K1339">
        <v>-7077663.9934067624</v>
      </c>
    </row>
    <row r="1340" spans="1:11" x14ac:dyDescent="0.25">
      <c r="A1340">
        <v>1276</v>
      </c>
      <c r="B1340" t="s">
        <v>299</v>
      </c>
      <c r="C1340" t="s">
        <v>436</v>
      </c>
      <c r="E1340">
        <v>2015</v>
      </c>
      <c r="F1340" s="10">
        <v>42185</v>
      </c>
      <c r="G1340" t="s">
        <v>489</v>
      </c>
      <c r="H1340" t="s">
        <v>474</v>
      </c>
      <c r="I1340" t="s">
        <v>546</v>
      </c>
      <c r="J1340">
        <v>131400000</v>
      </c>
      <c r="K1340">
        <v>206667788.60747746</v>
      </c>
    </row>
    <row r="1341" spans="1:11" x14ac:dyDescent="0.25">
      <c r="A1341">
        <v>1276</v>
      </c>
      <c r="B1341" t="s">
        <v>299</v>
      </c>
      <c r="C1341" t="s">
        <v>2336</v>
      </c>
      <c r="E1341">
        <v>2015</v>
      </c>
      <c r="F1341" s="10">
        <v>42185</v>
      </c>
      <c r="G1341" t="s">
        <v>489</v>
      </c>
      <c r="H1341" t="s">
        <v>474</v>
      </c>
      <c r="I1341" t="s">
        <v>546</v>
      </c>
      <c r="J1341">
        <v>2348400000</v>
      </c>
      <c r="K1341">
        <v>3693596916.025876</v>
      </c>
    </row>
    <row r="1342" spans="1:11" x14ac:dyDescent="0.25">
      <c r="A1342">
        <v>1276</v>
      </c>
      <c r="B1342" t="s">
        <v>299</v>
      </c>
      <c r="C1342" t="s">
        <v>2337</v>
      </c>
      <c r="E1342">
        <v>2015</v>
      </c>
      <c r="F1342" s="10">
        <v>42185</v>
      </c>
      <c r="G1342" t="s">
        <v>489</v>
      </c>
      <c r="H1342" t="s">
        <v>474</v>
      </c>
      <c r="I1342" t="s">
        <v>546</v>
      </c>
      <c r="J1342">
        <v>92300000</v>
      </c>
      <c r="K1342">
        <v>145170752.57587647</v>
      </c>
    </row>
    <row r="1343" spans="1:11" x14ac:dyDescent="0.25">
      <c r="A1343">
        <v>992</v>
      </c>
      <c r="B1343" t="s">
        <v>291</v>
      </c>
      <c r="C1343" t="s">
        <v>436</v>
      </c>
      <c r="E1343">
        <v>2015</v>
      </c>
      <c r="F1343" s="10">
        <v>42369</v>
      </c>
      <c r="G1343" t="s">
        <v>489</v>
      </c>
      <c r="H1343" t="s">
        <v>474</v>
      </c>
      <c r="I1343" t="s">
        <v>546</v>
      </c>
      <c r="J1343">
        <v>360000000</v>
      </c>
      <c r="K1343">
        <v>534003408.72175902</v>
      </c>
    </row>
    <row r="1344" spans="1:11" x14ac:dyDescent="0.25">
      <c r="A1344">
        <v>992</v>
      </c>
      <c r="B1344" t="s">
        <v>291</v>
      </c>
      <c r="C1344" t="s">
        <v>2336</v>
      </c>
      <c r="E1344">
        <v>2015</v>
      </c>
      <c r="F1344" s="10">
        <v>42369</v>
      </c>
      <c r="G1344" t="s">
        <v>489</v>
      </c>
      <c r="H1344" t="s">
        <v>474</v>
      </c>
      <c r="I1344" t="s">
        <v>546</v>
      </c>
      <c r="J1344">
        <v>5455000000</v>
      </c>
      <c r="K1344">
        <v>8091634984.9366541</v>
      </c>
    </row>
    <row r="1345" spans="1:11" x14ac:dyDescent="0.25">
      <c r="A1345">
        <v>992</v>
      </c>
      <c r="B1345" t="s">
        <v>291</v>
      </c>
      <c r="C1345" t="s">
        <v>2337</v>
      </c>
      <c r="E1345">
        <v>2015</v>
      </c>
      <c r="F1345" s="10">
        <v>42369</v>
      </c>
      <c r="G1345" t="s">
        <v>489</v>
      </c>
      <c r="H1345" t="s">
        <v>474</v>
      </c>
      <c r="I1345" t="s">
        <v>546</v>
      </c>
      <c r="J1345">
        <v>-253000000</v>
      </c>
      <c r="K1345">
        <v>-375285728.90723622</v>
      </c>
    </row>
    <row r="1346" spans="1:11" x14ac:dyDescent="0.25">
      <c r="A1346">
        <v>1494</v>
      </c>
      <c r="B1346" t="s">
        <v>301</v>
      </c>
      <c r="C1346" t="s">
        <v>436</v>
      </c>
      <c r="E1346">
        <v>2015</v>
      </c>
      <c r="F1346" s="10">
        <v>42369</v>
      </c>
      <c r="G1346" t="s">
        <v>489</v>
      </c>
      <c r="H1346" t="s">
        <v>474</v>
      </c>
      <c r="I1346" t="s">
        <v>546</v>
      </c>
      <c r="J1346">
        <v>90147000</v>
      </c>
      <c r="K1346">
        <v>133718903.57233447</v>
      </c>
    </row>
    <row r="1347" spans="1:11" x14ac:dyDescent="0.25">
      <c r="A1347">
        <v>1494</v>
      </c>
      <c r="B1347" t="s">
        <v>301</v>
      </c>
      <c r="C1347" t="s">
        <v>2336</v>
      </c>
      <c r="E1347">
        <v>2015</v>
      </c>
      <c r="F1347" s="10">
        <v>42369</v>
      </c>
      <c r="G1347" t="s">
        <v>489</v>
      </c>
      <c r="H1347" t="s">
        <v>474</v>
      </c>
      <c r="I1347" t="s">
        <v>546</v>
      </c>
      <c r="J1347">
        <v>1401408000</v>
      </c>
      <c r="K1347">
        <v>2078768469.4720635</v>
      </c>
    </row>
    <row r="1348" spans="1:11" x14ac:dyDescent="0.25">
      <c r="A1348">
        <v>1494</v>
      </c>
      <c r="B1348" t="s">
        <v>301</v>
      </c>
      <c r="C1348" t="s">
        <v>2337</v>
      </c>
      <c r="E1348">
        <v>2015</v>
      </c>
      <c r="F1348" s="10">
        <v>42369</v>
      </c>
      <c r="G1348" t="s">
        <v>489</v>
      </c>
      <c r="H1348" t="s">
        <v>474</v>
      </c>
      <c r="I1348" t="s">
        <v>546</v>
      </c>
      <c r="J1348">
        <v>41249000</v>
      </c>
      <c r="K1348">
        <v>61186407.239899546</v>
      </c>
    </row>
    <row r="1349" spans="1:11" x14ac:dyDescent="0.25">
      <c r="A1349">
        <v>8186</v>
      </c>
      <c r="B1349" t="s">
        <v>305</v>
      </c>
      <c r="C1349" t="s">
        <v>436</v>
      </c>
      <c r="E1349">
        <v>2015</v>
      </c>
      <c r="F1349" s="10">
        <v>42369</v>
      </c>
      <c r="G1349" t="s">
        <v>489</v>
      </c>
      <c r="H1349" t="s">
        <v>474</v>
      </c>
      <c r="I1349" t="s">
        <v>546</v>
      </c>
      <c r="J1349">
        <v>141433000</v>
      </c>
      <c r="K1349">
        <v>209793622.51595706</v>
      </c>
    </row>
    <row r="1350" spans="1:11" x14ac:dyDescent="0.25">
      <c r="A1350">
        <v>8186</v>
      </c>
      <c r="B1350" t="s">
        <v>305</v>
      </c>
      <c r="C1350" t="s">
        <v>2336</v>
      </c>
      <c r="E1350">
        <v>2015</v>
      </c>
      <c r="F1350" s="10">
        <v>42369</v>
      </c>
      <c r="G1350" t="s">
        <v>489</v>
      </c>
      <c r="H1350" t="s">
        <v>474</v>
      </c>
      <c r="I1350" t="s">
        <v>546</v>
      </c>
      <c r="J1350">
        <v>546459000</v>
      </c>
      <c r="K1350">
        <v>810586024.2407881</v>
      </c>
    </row>
    <row r="1351" spans="1:11" x14ac:dyDescent="0.25">
      <c r="A1351">
        <v>8186</v>
      </c>
      <c r="B1351" t="s">
        <v>305</v>
      </c>
      <c r="C1351" t="s">
        <v>2337</v>
      </c>
      <c r="E1351">
        <v>2015</v>
      </c>
      <c r="F1351" s="10">
        <v>42369</v>
      </c>
      <c r="G1351" t="s">
        <v>489</v>
      </c>
      <c r="H1351" t="s">
        <v>474</v>
      </c>
      <c r="I1351" t="s">
        <v>546</v>
      </c>
      <c r="J1351">
        <v>74857000</v>
      </c>
      <c r="K1351">
        <v>111038592.12967975</v>
      </c>
    </row>
    <row r="1352" spans="1:11" x14ac:dyDescent="0.25">
      <c r="A1352">
        <v>8196</v>
      </c>
      <c r="B1352" t="s">
        <v>296</v>
      </c>
      <c r="C1352" t="s">
        <v>2336</v>
      </c>
      <c r="E1352">
        <v>2015</v>
      </c>
      <c r="F1352" s="10">
        <v>42369</v>
      </c>
      <c r="G1352" t="s">
        <v>489</v>
      </c>
      <c r="H1352" t="s">
        <v>474</v>
      </c>
      <c r="I1352" t="s">
        <v>546</v>
      </c>
      <c r="J1352">
        <v>129826000</v>
      </c>
      <c r="K1352">
        <v>192576462.61308634</v>
      </c>
    </row>
    <row r="1353" spans="1:11" x14ac:dyDescent="0.25">
      <c r="A1353">
        <v>8196</v>
      </c>
      <c r="B1353" t="s">
        <v>296</v>
      </c>
      <c r="C1353" t="s">
        <v>2337</v>
      </c>
      <c r="E1353">
        <v>2015</v>
      </c>
      <c r="F1353" s="10">
        <v>42369</v>
      </c>
      <c r="G1353" t="s">
        <v>489</v>
      </c>
      <c r="H1353" t="s">
        <v>474</v>
      </c>
      <c r="I1353" t="s">
        <v>546</v>
      </c>
      <c r="J1353">
        <v>6596000</v>
      </c>
      <c r="K1353">
        <v>9784129.1220242288</v>
      </c>
    </row>
    <row r="1354" spans="1:11" x14ac:dyDescent="0.25">
      <c r="A1354">
        <v>500</v>
      </c>
      <c r="B1354" t="s">
        <v>311</v>
      </c>
      <c r="C1354" t="s">
        <v>436</v>
      </c>
      <c r="E1354">
        <v>2016</v>
      </c>
      <c r="F1354" s="10">
        <v>42460</v>
      </c>
      <c r="G1354" t="s">
        <v>489</v>
      </c>
      <c r="H1354" t="s">
        <v>474</v>
      </c>
      <c r="I1354" t="s">
        <v>546</v>
      </c>
      <c r="J1354">
        <v>1051022000</v>
      </c>
      <c r="K1354">
        <v>1511702866.7097204</v>
      </c>
    </row>
    <row r="1355" spans="1:11" x14ac:dyDescent="0.25">
      <c r="A1355">
        <v>500</v>
      </c>
      <c r="B1355" t="s">
        <v>311</v>
      </c>
      <c r="C1355" t="s">
        <v>2336</v>
      </c>
      <c r="E1355">
        <v>2016</v>
      </c>
      <c r="F1355" s="10">
        <v>42460</v>
      </c>
      <c r="G1355" t="s">
        <v>489</v>
      </c>
      <c r="H1355" t="s">
        <v>474</v>
      </c>
      <c r="I1355" t="s">
        <v>546</v>
      </c>
      <c r="J1355">
        <v>2039500000</v>
      </c>
      <c r="K1355">
        <v>2933447631.5952229</v>
      </c>
    </row>
    <row r="1356" spans="1:11" x14ac:dyDescent="0.25">
      <c r="A1356">
        <v>500</v>
      </c>
      <c r="B1356" t="s">
        <v>311</v>
      </c>
      <c r="C1356" t="s">
        <v>2337</v>
      </c>
      <c r="E1356">
        <v>2016</v>
      </c>
      <c r="F1356" s="10">
        <v>42460</v>
      </c>
      <c r="G1356" t="s">
        <v>489</v>
      </c>
      <c r="H1356" t="s">
        <v>474</v>
      </c>
      <c r="I1356" t="s">
        <v>546</v>
      </c>
      <c r="J1356">
        <v>566400000</v>
      </c>
      <c r="K1356">
        <v>814662779.37510872</v>
      </c>
    </row>
    <row r="1357" spans="1:11" x14ac:dyDescent="0.25">
      <c r="A1357">
        <v>505</v>
      </c>
      <c r="B1357" t="s">
        <v>313</v>
      </c>
      <c r="C1357" t="s">
        <v>2336</v>
      </c>
      <c r="E1357">
        <v>2016</v>
      </c>
      <c r="F1357" s="10">
        <v>42460</v>
      </c>
      <c r="G1357" t="s">
        <v>489</v>
      </c>
      <c r="H1357" t="s">
        <v>474</v>
      </c>
      <c r="I1357" t="s">
        <v>546</v>
      </c>
      <c r="J1357">
        <v>520800000</v>
      </c>
      <c r="K1357">
        <v>749075521.71355343</v>
      </c>
    </row>
    <row r="1358" spans="1:11" x14ac:dyDescent="0.25">
      <c r="A1358">
        <v>505</v>
      </c>
      <c r="B1358" t="s">
        <v>313</v>
      </c>
      <c r="C1358" t="s">
        <v>2337</v>
      </c>
      <c r="E1358">
        <v>2016</v>
      </c>
      <c r="F1358" s="10">
        <v>42460</v>
      </c>
      <c r="G1358" t="s">
        <v>489</v>
      </c>
      <c r="H1358" t="s">
        <v>474</v>
      </c>
      <c r="I1358" t="s">
        <v>546</v>
      </c>
      <c r="J1358">
        <v>164200000</v>
      </c>
      <c r="K1358">
        <v>236171660.26375857</v>
      </c>
    </row>
    <row r="1359" spans="1:11" x14ac:dyDescent="0.25">
      <c r="A1359">
        <v>506</v>
      </c>
      <c r="B1359" t="s">
        <v>314</v>
      </c>
      <c r="C1359" t="s">
        <v>436</v>
      </c>
      <c r="E1359">
        <v>2016</v>
      </c>
      <c r="F1359" s="10">
        <v>42460</v>
      </c>
      <c r="G1359" t="s">
        <v>489</v>
      </c>
      <c r="H1359" t="s">
        <v>474</v>
      </c>
      <c r="I1359" t="s">
        <v>546</v>
      </c>
      <c r="J1359">
        <v>550700000</v>
      </c>
      <c r="K1359">
        <v>792081201.6275996</v>
      </c>
    </row>
    <row r="1360" spans="1:11" x14ac:dyDescent="0.25">
      <c r="A1360">
        <v>506</v>
      </c>
      <c r="B1360" t="s">
        <v>314</v>
      </c>
      <c r="C1360" t="s">
        <v>2336</v>
      </c>
      <c r="E1360">
        <v>2016</v>
      </c>
      <c r="F1360" s="10">
        <v>42460</v>
      </c>
      <c r="G1360" t="s">
        <v>489</v>
      </c>
      <c r="H1360" t="s">
        <v>474</v>
      </c>
      <c r="I1360" t="s">
        <v>546</v>
      </c>
      <c r="J1360">
        <v>975800000</v>
      </c>
      <c r="K1360">
        <v>1403509781.2751255</v>
      </c>
    </row>
    <row r="1361" spans="1:11" x14ac:dyDescent="0.25">
      <c r="A1361">
        <v>506</v>
      </c>
      <c r="B1361" t="s">
        <v>314</v>
      </c>
      <c r="C1361" t="s">
        <v>2337</v>
      </c>
      <c r="E1361">
        <v>2016</v>
      </c>
      <c r="F1361" s="10">
        <v>42460</v>
      </c>
      <c r="G1361" t="s">
        <v>489</v>
      </c>
      <c r="H1361" t="s">
        <v>474</v>
      </c>
      <c r="I1361" t="s">
        <v>546</v>
      </c>
      <c r="J1361">
        <v>236200000</v>
      </c>
      <c r="K1361">
        <v>339730488.15042496</v>
      </c>
    </row>
    <row r="1362" spans="1:11" x14ac:dyDescent="0.25">
      <c r="A1362">
        <v>1035</v>
      </c>
      <c r="B1362" t="s">
        <v>293</v>
      </c>
      <c r="C1362" t="s">
        <v>436</v>
      </c>
      <c r="E1362">
        <v>2016</v>
      </c>
      <c r="F1362" s="10">
        <v>42460</v>
      </c>
      <c r="G1362" t="s">
        <v>489</v>
      </c>
      <c r="H1362" t="s">
        <v>474</v>
      </c>
      <c r="I1362" t="s">
        <v>546</v>
      </c>
      <c r="J1362">
        <v>47720000</v>
      </c>
      <c r="K1362">
        <v>68636489.815996096</v>
      </c>
    </row>
    <row r="1363" spans="1:11" x14ac:dyDescent="0.25">
      <c r="A1363">
        <v>1035</v>
      </c>
      <c r="B1363" t="s">
        <v>293</v>
      </c>
      <c r="C1363" t="s">
        <v>2336</v>
      </c>
      <c r="E1363">
        <v>2016</v>
      </c>
      <c r="F1363" s="10">
        <v>42460</v>
      </c>
      <c r="G1363" t="s">
        <v>489</v>
      </c>
      <c r="H1363" t="s">
        <v>474</v>
      </c>
      <c r="I1363" t="s">
        <v>546</v>
      </c>
      <c r="J1363">
        <v>1239918000</v>
      </c>
      <c r="K1363">
        <v>1783395204.9386053</v>
      </c>
    </row>
    <row r="1364" spans="1:11" x14ac:dyDescent="0.25">
      <c r="A1364">
        <v>1035</v>
      </c>
      <c r="B1364" t="s">
        <v>293</v>
      </c>
      <c r="C1364" t="s">
        <v>2337</v>
      </c>
      <c r="E1364">
        <v>2016</v>
      </c>
      <c r="F1364" s="10">
        <v>42460</v>
      </c>
      <c r="G1364" t="s">
        <v>489</v>
      </c>
      <c r="H1364" t="s">
        <v>474</v>
      </c>
      <c r="I1364" t="s">
        <v>546</v>
      </c>
      <c r="J1364">
        <v>16056000</v>
      </c>
      <c r="K1364">
        <v>23093618.6187266</v>
      </c>
    </row>
    <row r="1365" spans="1:11" x14ac:dyDescent="0.25">
      <c r="A1365">
        <v>1683</v>
      </c>
      <c r="B1365" t="s">
        <v>306</v>
      </c>
      <c r="C1365" t="s">
        <v>436</v>
      </c>
      <c r="E1365">
        <v>2016</v>
      </c>
      <c r="F1365" s="10">
        <v>42460</v>
      </c>
      <c r="G1365" t="s">
        <v>489</v>
      </c>
      <c r="H1365" t="s">
        <v>474</v>
      </c>
      <c r="I1365" t="s">
        <v>546</v>
      </c>
      <c r="J1365">
        <v>819200000</v>
      </c>
      <c r="K1365">
        <v>1178269330.6216261</v>
      </c>
    </row>
    <row r="1366" spans="1:11" x14ac:dyDescent="0.25">
      <c r="A1366">
        <v>1683</v>
      </c>
      <c r="B1366" t="s">
        <v>306</v>
      </c>
      <c r="C1366" t="s">
        <v>2336</v>
      </c>
      <c r="E1366">
        <v>2016</v>
      </c>
      <c r="F1366" s="10">
        <v>42460</v>
      </c>
      <c r="G1366" t="s">
        <v>489</v>
      </c>
      <c r="H1366" t="s">
        <v>474</v>
      </c>
      <c r="I1366" t="s">
        <v>546</v>
      </c>
      <c r="J1366">
        <v>1753700000</v>
      </c>
      <c r="K1366">
        <v>2522376617.567317</v>
      </c>
    </row>
    <row r="1367" spans="1:11" x14ac:dyDescent="0.25">
      <c r="A1367">
        <v>1683</v>
      </c>
      <c r="B1367" t="s">
        <v>306</v>
      </c>
      <c r="C1367" t="s">
        <v>2337</v>
      </c>
      <c r="E1367">
        <v>2016</v>
      </c>
      <c r="F1367" s="10">
        <v>42460</v>
      </c>
      <c r="G1367" t="s">
        <v>489</v>
      </c>
      <c r="H1367" t="s">
        <v>474</v>
      </c>
      <c r="I1367" t="s">
        <v>546</v>
      </c>
      <c r="J1367">
        <v>316500000</v>
      </c>
      <c r="K1367">
        <v>455227347.58513755</v>
      </c>
    </row>
    <row r="1368" spans="1:11" x14ac:dyDescent="0.25">
      <c r="A1368">
        <v>1889</v>
      </c>
      <c r="B1368" t="s">
        <v>309</v>
      </c>
      <c r="C1368" t="s">
        <v>2336</v>
      </c>
      <c r="E1368">
        <v>2016</v>
      </c>
      <c r="F1368" s="10">
        <v>42460</v>
      </c>
      <c r="G1368" t="s">
        <v>489</v>
      </c>
      <c r="H1368" t="s">
        <v>474</v>
      </c>
      <c r="I1368" t="s">
        <v>546</v>
      </c>
      <c r="J1368">
        <v>803700000</v>
      </c>
      <c r="K1368">
        <v>1155975416.2849133</v>
      </c>
    </row>
    <row r="1369" spans="1:11" x14ac:dyDescent="0.25">
      <c r="A1369">
        <v>1889</v>
      </c>
      <c r="B1369" t="s">
        <v>309</v>
      </c>
      <c r="C1369" t="s">
        <v>2337</v>
      </c>
      <c r="E1369">
        <v>2016</v>
      </c>
      <c r="F1369" s="10">
        <v>42460</v>
      </c>
      <c r="G1369" t="s">
        <v>489</v>
      </c>
      <c r="H1369" t="s">
        <v>474</v>
      </c>
      <c r="I1369" t="s">
        <v>546</v>
      </c>
      <c r="J1369">
        <v>119900000</v>
      </c>
      <c r="K1369">
        <v>172454214.77237913</v>
      </c>
    </row>
    <row r="1370" spans="1:11" x14ac:dyDescent="0.25">
      <c r="A1370">
        <v>1890</v>
      </c>
      <c r="B1370" t="s">
        <v>289</v>
      </c>
      <c r="C1370" t="s">
        <v>436</v>
      </c>
      <c r="E1370">
        <v>2016</v>
      </c>
      <c r="F1370" s="10">
        <v>42460</v>
      </c>
      <c r="G1370" t="s">
        <v>489</v>
      </c>
      <c r="H1370" t="s">
        <v>474</v>
      </c>
      <c r="I1370" t="s">
        <v>546</v>
      </c>
      <c r="J1370">
        <v>133701000</v>
      </c>
      <c r="K1370">
        <v>192304428.43437749</v>
      </c>
    </row>
    <row r="1371" spans="1:11" x14ac:dyDescent="0.25">
      <c r="A1371">
        <v>1890</v>
      </c>
      <c r="B1371" t="s">
        <v>289</v>
      </c>
      <c r="C1371" t="s">
        <v>2336</v>
      </c>
      <c r="E1371">
        <v>2016</v>
      </c>
      <c r="F1371" s="10">
        <v>42460</v>
      </c>
      <c r="G1371" t="s">
        <v>489</v>
      </c>
      <c r="H1371" t="s">
        <v>474</v>
      </c>
      <c r="I1371" t="s">
        <v>546</v>
      </c>
      <c r="J1371">
        <v>302622000</v>
      </c>
      <c r="K1371">
        <v>435266383.50998265</v>
      </c>
    </row>
    <row r="1372" spans="1:11" x14ac:dyDescent="0.25">
      <c r="A1372">
        <v>1890</v>
      </c>
      <c r="B1372" t="s">
        <v>289</v>
      </c>
      <c r="C1372" t="s">
        <v>2337</v>
      </c>
      <c r="E1372">
        <v>2016</v>
      </c>
      <c r="F1372" s="10">
        <v>42460</v>
      </c>
      <c r="G1372" t="s">
        <v>489</v>
      </c>
      <c r="H1372" t="s">
        <v>474</v>
      </c>
      <c r="I1372" t="s">
        <v>546</v>
      </c>
      <c r="J1372">
        <v>59732000</v>
      </c>
      <c r="K1372">
        <v>85913554.268421605</v>
      </c>
    </row>
    <row r="1373" spans="1:11" x14ac:dyDescent="0.25">
      <c r="A1373">
        <v>1891</v>
      </c>
      <c r="B1373" t="s">
        <v>298</v>
      </c>
      <c r="C1373" t="s">
        <v>2336</v>
      </c>
      <c r="E1373">
        <v>2016</v>
      </c>
      <c r="F1373" s="10">
        <v>42460</v>
      </c>
      <c r="G1373" t="s">
        <v>489</v>
      </c>
      <c r="H1373" t="s">
        <v>474</v>
      </c>
      <c r="I1373" t="s">
        <v>546</v>
      </c>
      <c r="J1373">
        <v>743200000</v>
      </c>
      <c r="K1373">
        <v>1068957234.5190339</v>
      </c>
    </row>
    <row r="1374" spans="1:11" x14ac:dyDescent="0.25">
      <c r="A1374">
        <v>1891</v>
      </c>
      <c r="B1374" t="s">
        <v>298</v>
      </c>
      <c r="C1374" t="s">
        <v>2337</v>
      </c>
      <c r="E1374">
        <v>2016</v>
      </c>
      <c r="F1374" s="10">
        <v>42460</v>
      </c>
      <c r="G1374" t="s">
        <v>489</v>
      </c>
      <c r="H1374" t="s">
        <v>474</v>
      </c>
      <c r="I1374" t="s">
        <v>546</v>
      </c>
      <c r="J1374">
        <v>85900000</v>
      </c>
      <c r="K1374">
        <v>123551434.9370089</v>
      </c>
    </row>
    <row r="1375" spans="1:11" x14ac:dyDescent="0.25">
      <c r="A1375">
        <v>1892</v>
      </c>
      <c r="B1375" t="s">
        <v>307</v>
      </c>
      <c r="C1375" t="s">
        <v>436</v>
      </c>
      <c r="E1375">
        <v>2016</v>
      </c>
      <c r="F1375" s="10">
        <v>42460</v>
      </c>
      <c r="G1375" t="s">
        <v>489</v>
      </c>
      <c r="H1375" t="s">
        <v>474</v>
      </c>
      <c r="I1375" t="s">
        <v>546</v>
      </c>
      <c r="J1375">
        <v>119702000</v>
      </c>
      <c r="K1375">
        <v>172169427.99569079</v>
      </c>
    </row>
    <row r="1376" spans="1:11" x14ac:dyDescent="0.25">
      <c r="A1376">
        <v>1892</v>
      </c>
      <c r="B1376" t="s">
        <v>307</v>
      </c>
      <c r="C1376" t="s">
        <v>2336</v>
      </c>
      <c r="E1376">
        <v>2016</v>
      </c>
      <c r="F1376" s="10">
        <v>42460</v>
      </c>
      <c r="G1376" t="s">
        <v>489</v>
      </c>
      <c r="H1376" t="s">
        <v>474</v>
      </c>
      <c r="I1376" t="s">
        <v>546</v>
      </c>
      <c r="J1376">
        <v>214430000</v>
      </c>
      <c r="K1376">
        <v>308418325.88524818</v>
      </c>
    </row>
    <row r="1377" spans="1:11" x14ac:dyDescent="0.25">
      <c r="A1377">
        <v>1892</v>
      </c>
      <c r="B1377" t="s">
        <v>307</v>
      </c>
      <c r="C1377" t="s">
        <v>2337</v>
      </c>
      <c r="E1377">
        <v>2016</v>
      </c>
      <c r="F1377" s="10">
        <v>42460</v>
      </c>
      <c r="G1377" t="s">
        <v>489</v>
      </c>
      <c r="H1377" t="s">
        <v>474</v>
      </c>
      <c r="I1377" t="s">
        <v>546</v>
      </c>
      <c r="J1377">
        <v>46479000</v>
      </c>
      <c r="K1377">
        <v>66851538.352005087</v>
      </c>
    </row>
    <row r="1378" spans="1:11" x14ac:dyDescent="0.25">
      <c r="A1378">
        <v>1897</v>
      </c>
      <c r="B1378" t="s">
        <v>304</v>
      </c>
      <c r="C1378" t="s">
        <v>2336</v>
      </c>
      <c r="E1378">
        <v>2016</v>
      </c>
      <c r="F1378" s="10">
        <v>42460</v>
      </c>
      <c r="G1378" t="s">
        <v>489</v>
      </c>
      <c r="H1378" t="s">
        <v>474</v>
      </c>
      <c r="I1378" t="s">
        <v>546</v>
      </c>
      <c r="J1378">
        <v>39795000</v>
      </c>
      <c r="K1378">
        <v>57237827.163192891</v>
      </c>
    </row>
    <row r="1379" spans="1:11" x14ac:dyDescent="0.25">
      <c r="A1379">
        <v>1897</v>
      </c>
      <c r="B1379" t="s">
        <v>304</v>
      </c>
      <c r="C1379" t="s">
        <v>2337</v>
      </c>
      <c r="E1379">
        <v>2016</v>
      </c>
      <c r="F1379" s="10">
        <v>42460</v>
      </c>
      <c r="G1379" t="s">
        <v>489</v>
      </c>
      <c r="H1379" t="s">
        <v>474</v>
      </c>
      <c r="I1379" t="s">
        <v>546</v>
      </c>
      <c r="J1379">
        <v>3528000</v>
      </c>
      <c r="K1379">
        <v>5074382.5664466517</v>
      </c>
    </row>
    <row r="1380" spans="1:11" x14ac:dyDescent="0.25">
      <c r="A1380">
        <v>1898</v>
      </c>
      <c r="B1380" t="s">
        <v>310</v>
      </c>
      <c r="C1380" t="s">
        <v>2336</v>
      </c>
      <c r="E1380">
        <v>2016</v>
      </c>
      <c r="F1380" s="10">
        <v>42460</v>
      </c>
      <c r="G1380" t="s">
        <v>489</v>
      </c>
      <c r="H1380" t="s">
        <v>474</v>
      </c>
      <c r="I1380" t="s">
        <v>546</v>
      </c>
      <c r="J1380">
        <v>63019000</v>
      </c>
      <c r="K1380">
        <v>90641302.424858719</v>
      </c>
    </row>
    <row r="1381" spans="1:11" x14ac:dyDescent="0.25">
      <c r="A1381">
        <v>1898</v>
      </c>
      <c r="B1381" t="s">
        <v>310</v>
      </c>
      <c r="C1381" t="s">
        <v>2337</v>
      </c>
      <c r="E1381">
        <v>2016</v>
      </c>
      <c r="F1381" s="10">
        <v>42460</v>
      </c>
      <c r="G1381" t="s">
        <v>489</v>
      </c>
      <c r="H1381" t="s">
        <v>474</v>
      </c>
      <c r="I1381" t="s">
        <v>546</v>
      </c>
      <c r="J1381">
        <v>14701000</v>
      </c>
      <c r="K1381">
        <v>21144699.010581698</v>
      </c>
    </row>
    <row r="1382" spans="1:11" x14ac:dyDescent="0.25">
      <c r="A1382">
        <v>1898</v>
      </c>
      <c r="B1382" t="s">
        <v>310</v>
      </c>
      <c r="C1382" t="s">
        <v>434</v>
      </c>
      <c r="E1382">
        <v>2016</v>
      </c>
      <c r="F1382" s="10">
        <v>42460</v>
      </c>
      <c r="G1382" t="s">
        <v>489</v>
      </c>
      <c r="H1382" t="s">
        <v>474</v>
      </c>
      <c r="I1382" t="s">
        <v>546</v>
      </c>
      <c r="J1382">
        <v>9240000</v>
      </c>
      <c r="K1382">
        <v>13290049.57878885</v>
      </c>
    </row>
    <row r="1383" spans="1:11" x14ac:dyDescent="0.25">
      <c r="A1383">
        <v>1898</v>
      </c>
      <c r="B1383" t="s">
        <v>310</v>
      </c>
      <c r="C1383" t="s">
        <v>491</v>
      </c>
      <c r="E1383">
        <v>2016</v>
      </c>
      <c r="F1383" s="10">
        <v>42460</v>
      </c>
      <c r="G1383" t="s">
        <v>489</v>
      </c>
      <c r="H1383" t="s">
        <v>474</v>
      </c>
      <c r="I1383" t="s">
        <v>546</v>
      </c>
      <c r="J1383">
        <v>-395000</v>
      </c>
      <c r="K1383">
        <v>-568135.23632268352</v>
      </c>
    </row>
    <row r="1384" spans="1:11" x14ac:dyDescent="0.25">
      <c r="A1384">
        <v>8059</v>
      </c>
      <c r="B1384" t="s">
        <v>292</v>
      </c>
      <c r="C1384" t="s">
        <v>436</v>
      </c>
      <c r="E1384">
        <v>2016</v>
      </c>
      <c r="F1384" s="10">
        <v>42460</v>
      </c>
      <c r="G1384" t="s">
        <v>489</v>
      </c>
      <c r="H1384" t="s">
        <v>474</v>
      </c>
      <c r="I1384" t="s">
        <v>546</v>
      </c>
      <c r="J1384">
        <v>614700000</v>
      </c>
      <c r="K1384">
        <v>884133493.08241415</v>
      </c>
    </row>
    <row r="1385" spans="1:11" x14ac:dyDescent="0.25">
      <c r="A1385">
        <v>8059</v>
      </c>
      <c r="B1385" t="s">
        <v>292</v>
      </c>
      <c r="C1385" t="s">
        <v>2336</v>
      </c>
      <c r="E1385">
        <v>2016</v>
      </c>
      <c r="F1385" s="10">
        <v>42460</v>
      </c>
      <c r="G1385" t="s">
        <v>489</v>
      </c>
      <c r="H1385" t="s">
        <v>474</v>
      </c>
      <c r="I1385" t="s">
        <v>546</v>
      </c>
      <c r="J1385">
        <v>1218200000</v>
      </c>
      <c r="K1385">
        <v>1752157835.1602356</v>
      </c>
    </row>
    <row r="1386" spans="1:11" x14ac:dyDescent="0.25">
      <c r="A1386">
        <v>8059</v>
      </c>
      <c r="B1386" t="s">
        <v>292</v>
      </c>
      <c r="C1386" t="s">
        <v>2337</v>
      </c>
      <c r="E1386">
        <v>2016</v>
      </c>
      <c r="F1386" s="10">
        <v>42460</v>
      </c>
      <c r="G1386" t="s">
        <v>489</v>
      </c>
      <c r="H1386" t="s">
        <v>474</v>
      </c>
      <c r="I1386" t="s">
        <v>546</v>
      </c>
      <c r="J1386">
        <v>64800000</v>
      </c>
      <c r="K1386">
        <v>93202945.097999737</v>
      </c>
    </row>
    <row r="1387" spans="1:11" x14ac:dyDescent="0.25">
      <c r="A1387">
        <v>8081</v>
      </c>
      <c r="B1387" t="s">
        <v>303</v>
      </c>
      <c r="C1387" t="s">
        <v>436</v>
      </c>
      <c r="E1387">
        <v>2016</v>
      </c>
      <c r="F1387" s="10">
        <v>42460</v>
      </c>
      <c r="G1387" t="s">
        <v>489</v>
      </c>
      <c r="H1387" t="s">
        <v>474</v>
      </c>
      <c r="I1387" t="s">
        <v>546</v>
      </c>
      <c r="J1387">
        <v>438200000</v>
      </c>
      <c r="K1387">
        <v>630270533.05468333</v>
      </c>
    </row>
    <row r="1388" spans="1:11" x14ac:dyDescent="0.25">
      <c r="A1388">
        <v>8081</v>
      </c>
      <c r="B1388" t="s">
        <v>303</v>
      </c>
      <c r="C1388" t="s">
        <v>2336</v>
      </c>
      <c r="E1388">
        <v>2016</v>
      </c>
      <c r="F1388" s="10">
        <v>42460</v>
      </c>
      <c r="G1388" t="s">
        <v>489</v>
      </c>
      <c r="H1388" t="s">
        <v>474</v>
      </c>
      <c r="I1388" t="s">
        <v>546</v>
      </c>
      <c r="J1388">
        <v>1352300000</v>
      </c>
      <c r="K1388">
        <v>1945036152.0991518</v>
      </c>
    </row>
    <row r="1389" spans="1:11" x14ac:dyDescent="0.25">
      <c r="A1389">
        <v>8081</v>
      </c>
      <c r="B1389" t="s">
        <v>303</v>
      </c>
      <c r="C1389" t="s">
        <v>2337</v>
      </c>
      <c r="E1389">
        <v>2016</v>
      </c>
      <c r="F1389" s="10">
        <v>42460</v>
      </c>
      <c r="G1389" t="s">
        <v>489</v>
      </c>
      <c r="H1389" t="s">
        <v>474</v>
      </c>
      <c r="I1389" t="s">
        <v>546</v>
      </c>
      <c r="J1389">
        <v>152100000</v>
      </c>
      <c r="K1389">
        <v>218768023.91058269</v>
      </c>
    </row>
    <row r="1390" spans="1:11" x14ac:dyDescent="0.25">
      <c r="A1390">
        <v>8084</v>
      </c>
      <c r="B1390" t="s">
        <v>312</v>
      </c>
      <c r="C1390" t="s">
        <v>436</v>
      </c>
      <c r="E1390">
        <v>2016</v>
      </c>
      <c r="F1390" s="10">
        <v>42460</v>
      </c>
      <c r="G1390" t="s">
        <v>489</v>
      </c>
      <c r="H1390" t="s">
        <v>474</v>
      </c>
      <c r="I1390" t="s">
        <v>546</v>
      </c>
      <c r="J1390">
        <v>962500000</v>
      </c>
      <c r="K1390">
        <v>1384380164.4571719</v>
      </c>
    </row>
    <row r="1391" spans="1:11" x14ac:dyDescent="0.25">
      <c r="A1391">
        <v>8084</v>
      </c>
      <c r="B1391" t="s">
        <v>312</v>
      </c>
      <c r="C1391" t="s">
        <v>2336</v>
      </c>
      <c r="E1391">
        <v>2016</v>
      </c>
      <c r="F1391" s="10">
        <v>42460</v>
      </c>
      <c r="G1391" t="s">
        <v>489</v>
      </c>
      <c r="H1391" t="s">
        <v>474</v>
      </c>
      <c r="I1391" t="s">
        <v>546</v>
      </c>
      <c r="J1391">
        <v>1730000000</v>
      </c>
      <c r="K1391">
        <v>2488288503.3879557</v>
      </c>
    </row>
    <row r="1392" spans="1:11" x14ac:dyDescent="0.25">
      <c r="A1392">
        <v>8084</v>
      </c>
      <c r="B1392" t="s">
        <v>312</v>
      </c>
      <c r="C1392" t="s">
        <v>2337</v>
      </c>
      <c r="E1392">
        <v>2016</v>
      </c>
      <c r="F1392" s="10">
        <v>42460</v>
      </c>
      <c r="G1392" t="s">
        <v>489</v>
      </c>
      <c r="H1392" t="s">
        <v>474</v>
      </c>
      <c r="I1392" t="s">
        <v>546</v>
      </c>
      <c r="J1392">
        <v>397500000</v>
      </c>
      <c r="K1392">
        <v>571731028.95763719</v>
      </c>
    </row>
    <row r="1393" spans="1:11" x14ac:dyDescent="0.25">
      <c r="A1393">
        <v>11344</v>
      </c>
      <c r="B1393" t="s">
        <v>302</v>
      </c>
      <c r="C1393" t="s">
        <v>436</v>
      </c>
      <c r="E1393">
        <v>2016</v>
      </c>
      <c r="F1393" s="10">
        <v>42460</v>
      </c>
      <c r="G1393" t="s">
        <v>489</v>
      </c>
      <c r="H1393" t="s">
        <v>474</v>
      </c>
      <c r="I1393" t="s">
        <v>546</v>
      </c>
      <c r="J1393">
        <v>368800000</v>
      </c>
      <c r="K1393">
        <v>530451329.50836885</v>
      </c>
    </row>
    <row r="1394" spans="1:11" x14ac:dyDescent="0.25">
      <c r="A1394">
        <v>11344</v>
      </c>
      <c r="B1394" t="s">
        <v>302</v>
      </c>
      <c r="C1394" t="s">
        <v>2336</v>
      </c>
      <c r="E1394">
        <v>2016</v>
      </c>
      <c r="F1394" s="10">
        <v>42460</v>
      </c>
      <c r="G1394" t="s">
        <v>489</v>
      </c>
      <c r="H1394" t="s">
        <v>474</v>
      </c>
      <c r="I1394" t="s">
        <v>546</v>
      </c>
      <c r="J1394">
        <v>831800000</v>
      </c>
      <c r="K1394">
        <v>1196392125.5017929</v>
      </c>
    </row>
    <row r="1395" spans="1:11" x14ac:dyDescent="0.25">
      <c r="A1395">
        <v>11344</v>
      </c>
      <c r="B1395" t="s">
        <v>302</v>
      </c>
      <c r="C1395" t="s">
        <v>2337</v>
      </c>
      <c r="E1395">
        <v>2016</v>
      </c>
      <c r="F1395" s="10">
        <v>42460</v>
      </c>
      <c r="G1395" t="s">
        <v>489</v>
      </c>
      <c r="H1395" t="s">
        <v>474</v>
      </c>
      <c r="I1395" t="s">
        <v>546</v>
      </c>
      <c r="J1395">
        <v>89500000</v>
      </c>
      <c r="K1395">
        <v>128729376.33134222</v>
      </c>
    </row>
    <row r="1396" spans="1:11" x14ac:dyDescent="0.25">
      <c r="A1396">
        <v>11834</v>
      </c>
      <c r="B1396" t="s">
        <v>308</v>
      </c>
      <c r="C1396" t="s">
        <v>436</v>
      </c>
      <c r="E1396">
        <v>2016</v>
      </c>
      <c r="F1396" s="10">
        <v>42460</v>
      </c>
      <c r="G1396" t="s">
        <v>489</v>
      </c>
      <c r="H1396" t="s">
        <v>474</v>
      </c>
      <c r="I1396" t="s">
        <v>546</v>
      </c>
      <c r="J1396">
        <v>82000000</v>
      </c>
      <c r="K1396">
        <v>117941998.42648114</v>
      </c>
    </row>
    <row r="1397" spans="1:11" x14ac:dyDescent="0.25">
      <c r="A1397">
        <v>11834</v>
      </c>
      <c r="B1397" t="s">
        <v>308</v>
      </c>
      <c r="C1397" t="s">
        <v>2336</v>
      </c>
      <c r="E1397">
        <v>2016</v>
      </c>
      <c r="F1397" s="10">
        <v>42460</v>
      </c>
      <c r="G1397" t="s">
        <v>489</v>
      </c>
      <c r="H1397" t="s">
        <v>474</v>
      </c>
      <c r="I1397" t="s">
        <v>546</v>
      </c>
      <c r="J1397">
        <v>234904000</v>
      </c>
      <c r="K1397">
        <v>337866429.24846494</v>
      </c>
    </row>
    <row r="1398" spans="1:11" x14ac:dyDescent="0.25">
      <c r="A1398">
        <v>11834</v>
      </c>
      <c r="B1398" t="s">
        <v>308</v>
      </c>
      <c r="C1398" t="s">
        <v>2337</v>
      </c>
      <c r="E1398">
        <v>2016</v>
      </c>
      <c r="F1398" s="10">
        <v>42460</v>
      </c>
      <c r="G1398" t="s">
        <v>489</v>
      </c>
      <c r="H1398" t="s">
        <v>474</v>
      </c>
      <c r="I1398" t="s">
        <v>546</v>
      </c>
      <c r="J1398">
        <v>40710000</v>
      </c>
      <c r="K1398">
        <v>58553887.267585941</v>
      </c>
    </row>
    <row r="1399" spans="1:11" x14ac:dyDescent="0.25">
      <c r="A1399">
        <v>828</v>
      </c>
      <c r="B1399" t="s">
        <v>294</v>
      </c>
      <c r="C1399" t="s">
        <v>2336</v>
      </c>
      <c r="E1399">
        <v>2016</v>
      </c>
      <c r="F1399" s="10">
        <v>42551</v>
      </c>
      <c r="G1399" t="s">
        <v>489</v>
      </c>
      <c r="H1399" t="s">
        <v>474</v>
      </c>
      <c r="I1399" t="s">
        <v>546</v>
      </c>
      <c r="J1399">
        <v>45200000</v>
      </c>
      <c r="K1399">
        <v>60715149.235687613</v>
      </c>
    </row>
    <row r="1400" spans="1:11" x14ac:dyDescent="0.25">
      <c r="A1400">
        <v>828</v>
      </c>
      <c r="B1400" t="s">
        <v>294</v>
      </c>
      <c r="C1400" t="s">
        <v>2337</v>
      </c>
      <c r="E1400">
        <v>2016</v>
      </c>
      <c r="F1400" s="10">
        <v>42551</v>
      </c>
      <c r="G1400" t="s">
        <v>489</v>
      </c>
      <c r="H1400" t="s">
        <v>474</v>
      </c>
      <c r="I1400" t="s">
        <v>546</v>
      </c>
      <c r="J1400">
        <v>-5600000</v>
      </c>
      <c r="K1400">
        <v>-7522230.8787577571</v>
      </c>
    </row>
    <row r="1401" spans="1:11" x14ac:dyDescent="0.25">
      <c r="A1401">
        <v>1276</v>
      </c>
      <c r="B1401" t="s">
        <v>299</v>
      </c>
      <c r="C1401" t="s">
        <v>436</v>
      </c>
      <c r="E1401">
        <v>2016</v>
      </c>
      <c r="F1401" s="10">
        <v>42551</v>
      </c>
      <c r="G1401" t="s">
        <v>489</v>
      </c>
      <c r="H1401" t="s">
        <v>474</v>
      </c>
      <c r="I1401" t="s">
        <v>546</v>
      </c>
      <c r="J1401">
        <v>130500000</v>
      </c>
      <c r="K1401">
        <v>175294844.58533701</v>
      </c>
    </row>
    <row r="1402" spans="1:11" x14ac:dyDescent="0.25">
      <c r="A1402">
        <v>1276</v>
      </c>
      <c r="B1402" t="s">
        <v>299</v>
      </c>
      <c r="C1402" t="s">
        <v>2336</v>
      </c>
      <c r="E1402">
        <v>2016</v>
      </c>
      <c r="F1402" s="10">
        <v>42551</v>
      </c>
      <c r="G1402" t="s">
        <v>489</v>
      </c>
      <c r="H1402" t="s">
        <v>474</v>
      </c>
      <c r="I1402" t="s">
        <v>546</v>
      </c>
      <c r="J1402">
        <v>2494900000</v>
      </c>
      <c r="K1402">
        <v>3351288182.0379872</v>
      </c>
    </row>
    <row r="1403" spans="1:11" x14ac:dyDescent="0.25">
      <c r="A1403">
        <v>1276</v>
      </c>
      <c r="B1403" t="s">
        <v>299</v>
      </c>
      <c r="C1403" t="s">
        <v>2337</v>
      </c>
      <c r="E1403">
        <v>2016</v>
      </c>
      <c r="F1403" s="10">
        <v>42551</v>
      </c>
      <c r="G1403" t="s">
        <v>489</v>
      </c>
      <c r="H1403" t="s">
        <v>474</v>
      </c>
      <c r="I1403" t="s">
        <v>546</v>
      </c>
      <c r="J1403">
        <v>108900000</v>
      </c>
      <c r="K1403">
        <v>146280525.4815571</v>
      </c>
    </row>
    <row r="1404" spans="1:11" x14ac:dyDescent="0.25">
      <c r="A1404">
        <v>992</v>
      </c>
      <c r="B1404" t="s">
        <v>291</v>
      </c>
      <c r="C1404" t="s">
        <v>436</v>
      </c>
      <c r="E1404">
        <v>2016</v>
      </c>
      <c r="F1404" s="10">
        <v>42735</v>
      </c>
      <c r="G1404" t="s">
        <v>489</v>
      </c>
      <c r="H1404" t="s">
        <v>474</v>
      </c>
      <c r="I1404" t="s">
        <v>546</v>
      </c>
      <c r="J1404">
        <v>325000000</v>
      </c>
      <c r="K1404">
        <v>400129026.22137845</v>
      </c>
    </row>
    <row r="1405" spans="1:11" x14ac:dyDescent="0.25">
      <c r="A1405">
        <v>992</v>
      </c>
      <c r="B1405" t="s">
        <v>291</v>
      </c>
      <c r="C1405" t="s">
        <v>2336</v>
      </c>
      <c r="E1405">
        <v>2016</v>
      </c>
      <c r="F1405" s="10">
        <v>42735</v>
      </c>
      <c r="G1405" t="s">
        <v>489</v>
      </c>
      <c r="H1405" t="s">
        <v>474</v>
      </c>
      <c r="I1405" t="s">
        <v>546</v>
      </c>
      <c r="J1405">
        <v>5440000000</v>
      </c>
      <c r="K1405">
        <v>6697544315.8286114</v>
      </c>
    </row>
    <row r="1406" spans="1:11" x14ac:dyDescent="0.25">
      <c r="A1406">
        <v>992</v>
      </c>
      <c r="B1406" t="s">
        <v>291</v>
      </c>
      <c r="C1406" t="s">
        <v>2337</v>
      </c>
      <c r="E1406">
        <v>2016</v>
      </c>
      <c r="F1406" s="10">
        <v>42735</v>
      </c>
      <c r="G1406" t="s">
        <v>489</v>
      </c>
      <c r="H1406" t="s">
        <v>474</v>
      </c>
      <c r="I1406" t="s">
        <v>546</v>
      </c>
      <c r="J1406">
        <v>-526000000</v>
      </c>
      <c r="K1406">
        <v>-647593439.36136949</v>
      </c>
    </row>
    <row r="1407" spans="1:11" x14ac:dyDescent="0.25">
      <c r="A1407">
        <v>1494</v>
      </c>
      <c r="B1407" t="s">
        <v>301</v>
      </c>
      <c r="C1407" t="s">
        <v>436</v>
      </c>
      <c r="E1407">
        <v>2016</v>
      </c>
      <c r="F1407" s="10">
        <v>42735</v>
      </c>
      <c r="G1407" t="s">
        <v>489</v>
      </c>
      <c r="H1407" t="s">
        <v>474</v>
      </c>
      <c r="I1407" t="s">
        <v>546</v>
      </c>
      <c r="J1407">
        <v>84254000</v>
      </c>
      <c r="K1407">
        <v>103730679.92386468</v>
      </c>
    </row>
    <row r="1408" spans="1:11" x14ac:dyDescent="0.25">
      <c r="A1408">
        <v>1494</v>
      </c>
      <c r="B1408" t="s">
        <v>301</v>
      </c>
      <c r="C1408" t="s">
        <v>2336</v>
      </c>
      <c r="E1408">
        <v>2016</v>
      </c>
      <c r="F1408" s="10">
        <v>42735</v>
      </c>
      <c r="G1408" t="s">
        <v>489</v>
      </c>
      <c r="H1408" t="s">
        <v>474</v>
      </c>
      <c r="I1408" t="s">
        <v>546</v>
      </c>
      <c r="J1408">
        <v>1407198000</v>
      </c>
      <c r="K1408">
        <v>1732494662.8943732</v>
      </c>
    </row>
    <row r="1409" spans="1:11" x14ac:dyDescent="0.25">
      <c r="A1409">
        <v>1494</v>
      </c>
      <c r="B1409" t="s">
        <v>301</v>
      </c>
      <c r="C1409" t="s">
        <v>2337</v>
      </c>
      <c r="E1409">
        <v>2016</v>
      </c>
      <c r="F1409" s="10">
        <v>42735</v>
      </c>
      <c r="G1409" t="s">
        <v>489</v>
      </c>
      <c r="H1409" t="s">
        <v>474</v>
      </c>
      <c r="I1409" t="s">
        <v>546</v>
      </c>
      <c r="J1409">
        <v>51324000</v>
      </c>
      <c r="K1409">
        <v>63188375.820880085</v>
      </c>
    </row>
    <row r="1410" spans="1:11" x14ac:dyDescent="0.25">
      <c r="A1410">
        <v>8186</v>
      </c>
      <c r="B1410" t="s">
        <v>305</v>
      </c>
      <c r="C1410" t="s">
        <v>436</v>
      </c>
      <c r="E1410">
        <v>2016</v>
      </c>
      <c r="F1410" s="10">
        <v>42735</v>
      </c>
      <c r="G1410" t="s">
        <v>489</v>
      </c>
      <c r="H1410" t="s">
        <v>474</v>
      </c>
      <c r="I1410" t="s">
        <v>546</v>
      </c>
      <c r="J1410">
        <v>134403000</v>
      </c>
      <c r="K1410">
        <v>165472435.41917518</v>
      </c>
    </row>
    <row r="1411" spans="1:11" x14ac:dyDescent="0.25">
      <c r="A1411">
        <v>8186</v>
      </c>
      <c r="B1411" t="s">
        <v>305</v>
      </c>
      <c r="C1411" t="s">
        <v>2336</v>
      </c>
      <c r="E1411">
        <v>2016</v>
      </c>
      <c r="F1411" s="10">
        <v>42735</v>
      </c>
      <c r="G1411" t="s">
        <v>489</v>
      </c>
      <c r="H1411" t="s">
        <v>474</v>
      </c>
      <c r="I1411" t="s">
        <v>546</v>
      </c>
      <c r="J1411">
        <v>590078000</v>
      </c>
      <c r="K1411">
        <v>726484109.33741093</v>
      </c>
    </row>
    <row r="1412" spans="1:11" x14ac:dyDescent="0.25">
      <c r="A1412">
        <v>8186</v>
      </c>
      <c r="B1412" t="s">
        <v>305</v>
      </c>
      <c r="C1412" t="s">
        <v>2337</v>
      </c>
      <c r="E1412">
        <v>2016</v>
      </c>
      <c r="F1412" s="10">
        <v>42735</v>
      </c>
      <c r="G1412" t="s">
        <v>489</v>
      </c>
      <c r="H1412" t="s">
        <v>474</v>
      </c>
      <c r="I1412" t="s">
        <v>546</v>
      </c>
      <c r="J1412">
        <v>67173000</v>
      </c>
      <c r="K1412">
        <v>82701129.471903548</v>
      </c>
    </row>
    <row r="1413" spans="1:11" x14ac:dyDescent="0.25">
      <c r="A1413">
        <v>8196</v>
      </c>
      <c r="B1413" t="s">
        <v>296</v>
      </c>
      <c r="C1413" t="s">
        <v>2336</v>
      </c>
      <c r="E1413">
        <v>2016</v>
      </c>
      <c r="F1413" s="10">
        <v>42735</v>
      </c>
      <c r="G1413" t="s">
        <v>489</v>
      </c>
      <c r="H1413" t="s">
        <v>474</v>
      </c>
      <c r="I1413" t="s">
        <v>546</v>
      </c>
      <c r="J1413">
        <v>111168000</v>
      </c>
      <c r="K1413">
        <v>136866287.95993292</v>
      </c>
    </row>
    <row r="1414" spans="1:11" x14ac:dyDescent="0.25">
      <c r="A1414">
        <v>8196</v>
      </c>
      <c r="B1414" t="s">
        <v>296</v>
      </c>
      <c r="C1414" t="s">
        <v>2337</v>
      </c>
      <c r="E1414">
        <v>2016</v>
      </c>
      <c r="F1414" s="10">
        <v>42735</v>
      </c>
      <c r="G1414" t="s">
        <v>489</v>
      </c>
      <c r="H1414" t="s">
        <v>474</v>
      </c>
      <c r="I1414" t="s">
        <v>546</v>
      </c>
      <c r="J1414">
        <v>6654000</v>
      </c>
      <c r="K1414">
        <v>8192180.124544776</v>
      </c>
    </row>
    <row r="1415" spans="1:11" x14ac:dyDescent="0.25">
      <c r="A1415">
        <v>8196</v>
      </c>
      <c r="B1415" t="s">
        <v>296</v>
      </c>
      <c r="C1415" t="s">
        <v>491</v>
      </c>
      <c r="E1415">
        <v>2016</v>
      </c>
      <c r="F1415" s="10">
        <v>42735</v>
      </c>
      <c r="G1415" t="s">
        <v>489</v>
      </c>
      <c r="H1415" t="s">
        <v>474</v>
      </c>
      <c r="I1415" t="s">
        <v>546</v>
      </c>
      <c r="J1415">
        <v>3976000</v>
      </c>
      <c r="K1415">
        <v>4895116.9484806173</v>
      </c>
    </row>
    <row r="1416" spans="1:11" x14ac:dyDescent="0.25">
      <c r="A1416">
        <v>500</v>
      </c>
      <c r="B1416" t="s">
        <v>311</v>
      </c>
      <c r="C1416" t="s">
        <v>436</v>
      </c>
      <c r="E1416">
        <v>2017</v>
      </c>
      <c r="F1416" s="10">
        <v>42825</v>
      </c>
      <c r="G1416" t="s">
        <v>489</v>
      </c>
      <c r="H1416" t="s">
        <v>474</v>
      </c>
      <c r="I1416" t="s">
        <v>546</v>
      </c>
      <c r="J1416">
        <v>1009806000</v>
      </c>
      <c r="K1416">
        <v>1261888397.6436892</v>
      </c>
    </row>
    <row r="1417" spans="1:11" x14ac:dyDescent="0.25">
      <c r="A1417">
        <v>500</v>
      </c>
      <c r="B1417" t="s">
        <v>311</v>
      </c>
      <c r="C1417" t="s">
        <v>2336</v>
      </c>
      <c r="E1417">
        <v>2017</v>
      </c>
      <c r="F1417" s="10">
        <v>42825</v>
      </c>
      <c r="G1417" t="s">
        <v>489</v>
      </c>
      <c r="H1417" t="s">
        <v>474</v>
      </c>
      <c r="I1417" t="s">
        <v>546</v>
      </c>
      <c r="J1417">
        <v>2060100000</v>
      </c>
      <c r="K1417">
        <v>2574371996.1911139</v>
      </c>
    </row>
    <row r="1418" spans="1:11" x14ac:dyDescent="0.25">
      <c r="A1418">
        <v>500</v>
      </c>
      <c r="B1418" t="s">
        <v>311</v>
      </c>
      <c r="C1418" t="s">
        <v>2337</v>
      </c>
      <c r="E1418">
        <v>2017</v>
      </c>
      <c r="F1418" s="10">
        <v>42825</v>
      </c>
      <c r="G1418" t="s">
        <v>489</v>
      </c>
      <c r="H1418" t="s">
        <v>474</v>
      </c>
      <c r="I1418" t="s">
        <v>546</v>
      </c>
      <c r="J1418">
        <v>77500000</v>
      </c>
      <c r="K1418">
        <v>96846672.348338112</v>
      </c>
    </row>
    <row r="1419" spans="1:11" x14ac:dyDescent="0.25">
      <c r="A1419">
        <v>505</v>
      </c>
      <c r="B1419" t="s">
        <v>313</v>
      </c>
      <c r="C1419" t="s">
        <v>436</v>
      </c>
      <c r="E1419">
        <v>2017</v>
      </c>
      <c r="F1419" s="10">
        <v>42825</v>
      </c>
      <c r="G1419" t="s">
        <v>489</v>
      </c>
      <c r="H1419" t="s">
        <v>474</v>
      </c>
      <c r="I1419" t="s">
        <v>546</v>
      </c>
      <c r="J1419">
        <v>323700000</v>
      </c>
      <c r="K1419">
        <v>404506681.79557478</v>
      </c>
    </row>
    <row r="1420" spans="1:11" x14ac:dyDescent="0.25">
      <c r="A1420">
        <v>505</v>
      </c>
      <c r="B1420" t="s">
        <v>313</v>
      </c>
      <c r="C1420" t="s">
        <v>2336</v>
      </c>
      <c r="E1420">
        <v>2017</v>
      </c>
      <c r="F1420" s="10">
        <v>42825</v>
      </c>
      <c r="G1420" t="s">
        <v>489</v>
      </c>
      <c r="H1420" t="s">
        <v>474</v>
      </c>
      <c r="I1420" t="s">
        <v>546</v>
      </c>
      <c r="J1420">
        <v>525300000</v>
      </c>
      <c r="K1420">
        <v>656432993.34944534</v>
      </c>
    </row>
    <row r="1421" spans="1:11" x14ac:dyDescent="0.25">
      <c r="A1421">
        <v>505</v>
      </c>
      <c r="B1421" t="s">
        <v>313</v>
      </c>
      <c r="C1421" t="s">
        <v>2337</v>
      </c>
      <c r="E1421">
        <v>2017</v>
      </c>
      <c r="F1421" s="10">
        <v>42825</v>
      </c>
      <c r="G1421" t="s">
        <v>489</v>
      </c>
      <c r="H1421" t="s">
        <v>474</v>
      </c>
      <c r="I1421" t="s">
        <v>546</v>
      </c>
      <c r="J1421">
        <v>146100000</v>
      </c>
      <c r="K1421">
        <v>182571597.80764127</v>
      </c>
    </row>
    <row r="1422" spans="1:11" x14ac:dyDescent="0.25">
      <c r="A1422">
        <v>506</v>
      </c>
      <c r="B1422" t="s">
        <v>314</v>
      </c>
      <c r="C1422" t="s">
        <v>436</v>
      </c>
      <c r="E1422">
        <v>2017</v>
      </c>
      <c r="F1422" s="10">
        <v>42825</v>
      </c>
      <c r="G1422" t="s">
        <v>489</v>
      </c>
      <c r="H1422" t="s">
        <v>474</v>
      </c>
      <c r="I1422" t="s">
        <v>546</v>
      </c>
      <c r="J1422">
        <v>563200000</v>
      </c>
      <c r="K1422">
        <v>703794140.21398735</v>
      </c>
    </row>
    <row r="1423" spans="1:11" x14ac:dyDescent="0.25">
      <c r="A1423">
        <v>506</v>
      </c>
      <c r="B1423" t="s">
        <v>314</v>
      </c>
      <c r="C1423" t="s">
        <v>2336</v>
      </c>
      <c r="E1423">
        <v>2017</v>
      </c>
      <c r="F1423" s="10">
        <v>42825</v>
      </c>
      <c r="G1423" t="s">
        <v>489</v>
      </c>
      <c r="H1423" t="s">
        <v>474</v>
      </c>
      <c r="I1423" t="s">
        <v>546</v>
      </c>
      <c r="J1423">
        <v>1003100000</v>
      </c>
      <c r="K1423">
        <v>1253508348.8079736</v>
      </c>
    </row>
    <row r="1424" spans="1:11" x14ac:dyDescent="0.25">
      <c r="A1424">
        <v>506</v>
      </c>
      <c r="B1424" t="s">
        <v>314</v>
      </c>
      <c r="C1424" t="s">
        <v>2337</v>
      </c>
      <c r="E1424">
        <v>2017</v>
      </c>
      <c r="F1424" s="10">
        <v>42825</v>
      </c>
      <c r="G1424" t="s">
        <v>489</v>
      </c>
      <c r="H1424" t="s">
        <v>474</v>
      </c>
      <c r="I1424" t="s">
        <v>546</v>
      </c>
      <c r="J1424">
        <v>-261300000</v>
      </c>
      <c r="K1424">
        <v>-326529490.12413871</v>
      </c>
    </row>
    <row r="1425" spans="1:11" x14ac:dyDescent="0.25">
      <c r="A1425">
        <v>506</v>
      </c>
      <c r="B1425" t="s">
        <v>314</v>
      </c>
      <c r="C1425" t="s">
        <v>490</v>
      </c>
      <c r="E1425">
        <v>2017</v>
      </c>
      <c r="F1425" s="10">
        <v>42825</v>
      </c>
      <c r="G1425" t="s">
        <v>489</v>
      </c>
      <c r="H1425" t="s">
        <v>474</v>
      </c>
      <c r="I1425" t="s">
        <v>546</v>
      </c>
      <c r="J1425">
        <v>680100000</v>
      </c>
      <c r="K1425">
        <v>849876411.14973867</v>
      </c>
    </row>
    <row r="1426" spans="1:11" x14ac:dyDescent="0.25">
      <c r="A1426">
        <v>506</v>
      </c>
      <c r="B1426" t="s">
        <v>314</v>
      </c>
      <c r="C1426" t="s">
        <v>434</v>
      </c>
      <c r="E1426">
        <v>2017</v>
      </c>
      <c r="F1426" s="10">
        <v>42825</v>
      </c>
      <c r="G1426" t="s">
        <v>489</v>
      </c>
      <c r="H1426" t="s">
        <v>474</v>
      </c>
      <c r="I1426" t="s">
        <v>546</v>
      </c>
      <c r="J1426">
        <v>276900000</v>
      </c>
      <c r="K1426">
        <v>346023788.04199773</v>
      </c>
    </row>
    <row r="1427" spans="1:11" x14ac:dyDescent="0.25">
      <c r="A1427">
        <v>506</v>
      </c>
      <c r="B1427" t="s">
        <v>314</v>
      </c>
      <c r="C1427" t="s">
        <v>491</v>
      </c>
      <c r="E1427">
        <v>2017</v>
      </c>
      <c r="F1427" s="10">
        <v>42825</v>
      </c>
      <c r="G1427" t="s">
        <v>489</v>
      </c>
      <c r="H1427" t="s">
        <v>474</v>
      </c>
      <c r="I1427" t="s">
        <v>546</v>
      </c>
      <c r="J1427">
        <v>101500000</v>
      </c>
      <c r="K1427">
        <v>126837899.91427508</v>
      </c>
    </row>
    <row r="1428" spans="1:11" x14ac:dyDescent="0.25">
      <c r="A1428">
        <v>1035</v>
      </c>
      <c r="B1428" t="s">
        <v>293</v>
      </c>
      <c r="C1428" t="s">
        <v>436</v>
      </c>
      <c r="E1428">
        <v>2017</v>
      </c>
      <c r="F1428" s="10">
        <v>42825</v>
      </c>
      <c r="G1428" t="s">
        <v>489</v>
      </c>
      <c r="H1428" t="s">
        <v>474</v>
      </c>
      <c r="I1428" t="s">
        <v>546</v>
      </c>
      <c r="J1428">
        <v>96400000</v>
      </c>
      <c r="K1428">
        <v>120464764.05651347</v>
      </c>
    </row>
    <row r="1429" spans="1:11" x14ac:dyDescent="0.25">
      <c r="A1429">
        <v>1035</v>
      </c>
      <c r="B1429" t="s">
        <v>293</v>
      </c>
      <c r="C1429" t="s">
        <v>2336</v>
      </c>
      <c r="E1429">
        <v>2017</v>
      </c>
      <c r="F1429" s="10">
        <v>42825</v>
      </c>
      <c r="G1429" t="s">
        <v>489</v>
      </c>
      <c r="H1429" t="s">
        <v>474</v>
      </c>
      <c r="I1429" t="s">
        <v>546</v>
      </c>
      <c r="J1429">
        <v>1509500000</v>
      </c>
      <c r="K1429">
        <v>1886323250.4492435</v>
      </c>
    </row>
    <row r="1430" spans="1:11" x14ac:dyDescent="0.25">
      <c r="A1430">
        <v>1035</v>
      </c>
      <c r="B1430" t="s">
        <v>293</v>
      </c>
      <c r="C1430" t="s">
        <v>2337</v>
      </c>
      <c r="E1430">
        <v>2017</v>
      </c>
      <c r="F1430" s="10">
        <v>42825</v>
      </c>
      <c r="G1430" t="s">
        <v>489</v>
      </c>
      <c r="H1430" t="s">
        <v>474</v>
      </c>
      <c r="I1430" t="s">
        <v>546</v>
      </c>
      <c r="J1430">
        <v>47700000</v>
      </c>
      <c r="K1430">
        <v>59607564.787299715</v>
      </c>
    </row>
    <row r="1431" spans="1:11" x14ac:dyDescent="0.25">
      <c r="A1431">
        <v>1035</v>
      </c>
      <c r="B1431" t="s">
        <v>293</v>
      </c>
      <c r="C1431" t="s">
        <v>490</v>
      </c>
      <c r="E1431">
        <v>2017</v>
      </c>
      <c r="F1431" s="10">
        <v>42825</v>
      </c>
      <c r="G1431" t="s">
        <v>489</v>
      </c>
      <c r="H1431" t="s">
        <v>474</v>
      </c>
      <c r="I1431" t="s">
        <v>546</v>
      </c>
      <c r="J1431">
        <v>6900000</v>
      </c>
      <c r="K1431">
        <v>8622477.9252068773</v>
      </c>
    </row>
    <row r="1432" spans="1:11" x14ac:dyDescent="0.25">
      <c r="A1432">
        <v>1035</v>
      </c>
      <c r="B1432" t="s">
        <v>293</v>
      </c>
      <c r="C1432" t="s">
        <v>434</v>
      </c>
      <c r="E1432">
        <v>2017</v>
      </c>
      <c r="F1432" s="10">
        <v>42825</v>
      </c>
      <c r="G1432" t="s">
        <v>489</v>
      </c>
      <c r="H1432" t="s">
        <v>474</v>
      </c>
      <c r="I1432" t="s">
        <v>546</v>
      </c>
      <c r="J1432">
        <v>23000000</v>
      </c>
      <c r="K1432">
        <v>28741593.084022924</v>
      </c>
    </row>
    <row r="1433" spans="1:11" x14ac:dyDescent="0.25">
      <c r="A1433">
        <v>1035</v>
      </c>
      <c r="B1433" t="s">
        <v>293</v>
      </c>
      <c r="C1433" t="s">
        <v>491</v>
      </c>
      <c r="E1433">
        <v>2017</v>
      </c>
      <c r="F1433" s="10">
        <v>42825</v>
      </c>
      <c r="G1433" t="s">
        <v>489</v>
      </c>
      <c r="H1433" t="s">
        <v>474</v>
      </c>
      <c r="I1433" t="s">
        <v>546</v>
      </c>
      <c r="J1433">
        <v>18800000</v>
      </c>
      <c r="K1433">
        <v>23493128.259983953</v>
      </c>
    </row>
    <row r="1434" spans="1:11" x14ac:dyDescent="0.25">
      <c r="A1434">
        <v>1683</v>
      </c>
      <c r="B1434" t="s">
        <v>306</v>
      </c>
      <c r="C1434" t="s">
        <v>436</v>
      </c>
      <c r="E1434">
        <v>2017</v>
      </c>
      <c r="F1434" s="10">
        <v>42825</v>
      </c>
      <c r="G1434" t="s">
        <v>489</v>
      </c>
      <c r="H1434" t="s">
        <v>474</v>
      </c>
      <c r="I1434" t="s">
        <v>546</v>
      </c>
      <c r="J1434">
        <v>843800000</v>
      </c>
      <c r="K1434">
        <v>1054441575.8390671</v>
      </c>
    </row>
    <row r="1435" spans="1:11" x14ac:dyDescent="0.25">
      <c r="A1435">
        <v>1683</v>
      </c>
      <c r="B1435" t="s">
        <v>306</v>
      </c>
      <c r="C1435" t="s">
        <v>2336</v>
      </c>
      <c r="E1435">
        <v>2017</v>
      </c>
      <c r="F1435" s="10">
        <v>42825</v>
      </c>
      <c r="G1435" t="s">
        <v>489</v>
      </c>
      <c r="H1435" t="s">
        <v>474</v>
      </c>
      <c r="I1435" t="s">
        <v>546</v>
      </c>
      <c r="J1435">
        <v>1638000000</v>
      </c>
      <c r="K1435">
        <v>2046901281.3751976</v>
      </c>
    </row>
    <row r="1436" spans="1:11" x14ac:dyDescent="0.25">
      <c r="A1436">
        <v>1683</v>
      </c>
      <c r="B1436" t="s">
        <v>306</v>
      </c>
      <c r="C1436" t="s">
        <v>2337</v>
      </c>
      <c r="E1436">
        <v>2017</v>
      </c>
      <c r="F1436" s="10">
        <v>42825</v>
      </c>
      <c r="G1436" t="s">
        <v>489</v>
      </c>
      <c r="H1436" t="s">
        <v>474</v>
      </c>
      <c r="I1436" t="s">
        <v>546</v>
      </c>
      <c r="J1436">
        <v>329000000</v>
      </c>
      <c r="K1436">
        <v>411129744.54971921</v>
      </c>
    </row>
    <row r="1437" spans="1:11" x14ac:dyDescent="0.25">
      <c r="A1437">
        <v>1889</v>
      </c>
      <c r="B1437" t="s">
        <v>309</v>
      </c>
      <c r="C1437" t="s">
        <v>436</v>
      </c>
      <c r="E1437">
        <v>2017</v>
      </c>
      <c r="F1437" s="10">
        <v>42825</v>
      </c>
      <c r="G1437" t="s">
        <v>489</v>
      </c>
      <c r="H1437" t="s">
        <v>474</v>
      </c>
      <c r="I1437" t="s">
        <v>546</v>
      </c>
      <c r="J1437">
        <v>480600000</v>
      </c>
      <c r="K1437">
        <v>600574332.00788772</v>
      </c>
    </row>
    <row r="1438" spans="1:11" x14ac:dyDescent="0.25">
      <c r="A1438">
        <v>1889</v>
      </c>
      <c r="B1438" t="s">
        <v>309</v>
      </c>
      <c r="C1438" t="s">
        <v>2336</v>
      </c>
      <c r="E1438">
        <v>2017</v>
      </c>
      <c r="F1438" s="10">
        <v>42825</v>
      </c>
      <c r="G1438" t="s">
        <v>489</v>
      </c>
      <c r="H1438" t="s">
        <v>474</v>
      </c>
      <c r="I1438" t="s">
        <v>546</v>
      </c>
      <c r="J1438">
        <v>809700000</v>
      </c>
      <c r="K1438">
        <v>1011829040.0057983</v>
      </c>
    </row>
    <row r="1439" spans="1:11" x14ac:dyDescent="0.25">
      <c r="A1439">
        <v>1889</v>
      </c>
      <c r="B1439" t="s">
        <v>309</v>
      </c>
      <c r="C1439" t="s">
        <v>2337</v>
      </c>
      <c r="E1439">
        <v>2017</v>
      </c>
      <c r="F1439" s="10">
        <v>42825</v>
      </c>
      <c r="G1439" t="s">
        <v>489</v>
      </c>
      <c r="H1439" t="s">
        <v>474</v>
      </c>
      <c r="I1439" t="s">
        <v>546</v>
      </c>
      <c r="J1439">
        <v>-175700000</v>
      </c>
      <c r="K1439">
        <v>-219560778.47229686</v>
      </c>
    </row>
    <row r="1440" spans="1:11" x14ac:dyDescent="0.25">
      <c r="A1440">
        <v>1889</v>
      </c>
      <c r="B1440" t="s">
        <v>309</v>
      </c>
      <c r="C1440" t="s">
        <v>490</v>
      </c>
      <c r="E1440">
        <v>2017</v>
      </c>
      <c r="F1440" s="10">
        <v>42825</v>
      </c>
      <c r="G1440" t="s">
        <v>489</v>
      </c>
      <c r="H1440" t="s">
        <v>474</v>
      </c>
      <c r="I1440" t="s">
        <v>546</v>
      </c>
      <c r="J1440">
        <v>103100000</v>
      </c>
      <c r="K1440">
        <v>128837315.08533753</v>
      </c>
    </row>
    <row r="1441" spans="1:11" x14ac:dyDescent="0.25">
      <c r="A1441">
        <v>1889</v>
      </c>
      <c r="B1441" t="s">
        <v>309</v>
      </c>
      <c r="C1441" t="s">
        <v>434</v>
      </c>
      <c r="E1441">
        <v>2017</v>
      </c>
      <c r="F1441" s="10">
        <v>42825</v>
      </c>
      <c r="G1441" t="s">
        <v>489</v>
      </c>
      <c r="H1441" t="s">
        <v>474</v>
      </c>
      <c r="I1441" t="s">
        <v>546</v>
      </c>
      <c r="J1441">
        <v>245200000</v>
      </c>
      <c r="K1441">
        <v>306410374.96532261</v>
      </c>
    </row>
    <row r="1442" spans="1:11" x14ac:dyDescent="0.25">
      <c r="A1442">
        <v>1889</v>
      </c>
      <c r="B1442" t="s">
        <v>309</v>
      </c>
      <c r="C1442" t="s">
        <v>491</v>
      </c>
      <c r="E1442">
        <v>2017</v>
      </c>
      <c r="F1442" s="10">
        <v>42825</v>
      </c>
      <c r="G1442" t="s">
        <v>489</v>
      </c>
      <c r="H1442" t="s">
        <v>474</v>
      </c>
      <c r="I1442" t="s">
        <v>546</v>
      </c>
      <c r="J1442">
        <v>84900000</v>
      </c>
      <c r="K1442">
        <v>106093967.514502</v>
      </c>
    </row>
    <row r="1443" spans="1:11" x14ac:dyDescent="0.25">
      <c r="A1443">
        <v>1890</v>
      </c>
      <c r="B1443" t="s">
        <v>289</v>
      </c>
      <c r="C1443" t="s">
        <v>436</v>
      </c>
      <c r="E1443">
        <v>2017</v>
      </c>
      <c r="F1443" s="10">
        <v>42825</v>
      </c>
      <c r="G1443" t="s">
        <v>489</v>
      </c>
      <c r="H1443" t="s">
        <v>474</v>
      </c>
      <c r="I1443" t="s">
        <v>546</v>
      </c>
      <c r="J1443">
        <v>134418000</v>
      </c>
      <c r="K1443">
        <v>167973367.78992146</v>
      </c>
    </row>
    <row r="1444" spans="1:11" x14ac:dyDescent="0.25">
      <c r="A1444">
        <v>1890</v>
      </c>
      <c r="B1444" t="s">
        <v>289</v>
      </c>
      <c r="C1444" t="s">
        <v>2336</v>
      </c>
      <c r="E1444">
        <v>2017</v>
      </c>
      <c r="F1444" s="10">
        <v>42825</v>
      </c>
      <c r="G1444" t="s">
        <v>489</v>
      </c>
      <c r="H1444" t="s">
        <v>474</v>
      </c>
      <c r="I1444" t="s">
        <v>546</v>
      </c>
      <c r="J1444">
        <v>308662000</v>
      </c>
      <c r="K1444">
        <v>385714678.45655143</v>
      </c>
    </row>
    <row r="1445" spans="1:11" x14ac:dyDescent="0.25">
      <c r="A1445">
        <v>1890</v>
      </c>
      <c r="B1445" t="s">
        <v>289</v>
      </c>
      <c r="C1445" t="s">
        <v>2337</v>
      </c>
      <c r="E1445">
        <v>2017</v>
      </c>
      <c r="F1445" s="10">
        <v>42825</v>
      </c>
      <c r="G1445" t="s">
        <v>489</v>
      </c>
      <c r="H1445" t="s">
        <v>474</v>
      </c>
      <c r="I1445" t="s">
        <v>546</v>
      </c>
      <c r="J1445">
        <v>30901000</v>
      </c>
      <c r="K1445">
        <v>38614955.125625752</v>
      </c>
    </row>
    <row r="1446" spans="1:11" x14ac:dyDescent="0.25">
      <c r="A1446">
        <v>1891</v>
      </c>
      <c r="B1446" t="s">
        <v>298</v>
      </c>
      <c r="C1446" t="s">
        <v>436</v>
      </c>
      <c r="E1446">
        <v>2017</v>
      </c>
      <c r="F1446" s="10">
        <v>42825</v>
      </c>
      <c r="G1446" t="s">
        <v>489</v>
      </c>
      <c r="H1446" t="s">
        <v>474</v>
      </c>
      <c r="I1446" t="s">
        <v>546</v>
      </c>
      <c r="J1446">
        <v>341552000</v>
      </c>
      <c r="K1446">
        <v>426815156.56670421</v>
      </c>
    </row>
    <row r="1447" spans="1:11" x14ac:dyDescent="0.25">
      <c r="A1447">
        <v>1891</v>
      </c>
      <c r="B1447" t="s">
        <v>298</v>
      </c>
      <c r="C1447" t="s">
        <v>2336</v>
      </c>
      <c r="E1447">
        <v>2017</v>
      </c>
      <c r="F1447" s="10">
        <v>42825</v>
      </c>
      <c r="G1447" t="s">
        <v>489</v>
      </c>
      <c r="H1447" t="s">
        <v>474</v>
      </c>
      <c r="I1447" t="s">
        <v>546</v>
      </c>
      <c r="J1447">
        <v>743600000</v>
      </c>
      <c r="K1447">
        <v>929228200.75128031</v>
      </c>
    </row>
    <row r="1448" spans="1:11" x14ac:dyDescent="0.25">
      <c r="A1448">
        <v>1891</v>
      </c>
      <c r="B1448" t="s">
        <v>298</v>
      </c>
      <c r="C1448" t="s">
        <v>2337</v>
      </c>
      <c r="E1448">
        <v>2017</v>
      </c>
      <c r="F1448" s="10">
        <v>42825</v>
      </c>
      <c r="G1448" t="s">
        <v>489</v>
      </c>
      <c r="H1448" t="s">
        <v>474</v>
      </c>
      <c r="I1448" t="s">
        <v>546</v>
      </c>
      <c r="J1448">
        <v>-70000000</v>
      </c>
      <c r="K1448">
        <v>-87474413.733982816</v>
      </c>
    </row>
    <row r="1449" spans="1:11" x14ac:dyDescent="0.25">
      <c r="A1449">
        <v>1891</v>
      </c>
      <c r="B1449" t="s">
        <v>298</v>
      </c>
      <c r="C1449" t="s">
        <v>490</v>
      </c>
      <c r="E1449">
        <v>2017</v>
      </c>
      <c r="F1449" s="10">
        <v>42825</v>
      </c>
      <c r="G1449" t="s">
        <v>489</v>
      </c>
      <c r="H1449" t="s">
        <v>474</v>
      </c>
      <c r="I1449" t="s">
        <v>546</v>
      </c>
      <c r="J1449">
        <v>140600000</v>
      </c>
      <c r="K1449">
        <v>175698608.15711406</v>
      </c>
    </row>
    <row r="1450" spans="1:11" x14ac:dyDescent="0.25">
      <c r="A1450">
        <v>1891</v>
      </c>
      <c r="B1450" t="s">
        <v>298</v>
      </c>
      <c r="C1450" t="s">
        <v>434</v>
      </c>
      <c r="E1450">
        <v>2017</v>
      </c>
      <c r="F1450" s="10">
        <v>42825</v>
      </c>
      <c r="G1450" t="s">
        <v>489</v>
      </c>
      <c r="H1450" t="s">
        <v>474</v>
      </c>
      <c r="I1450" t="s">
        <v>546</v>
      </c>
      <c r="J1450">
        <v>256600000</v>
      </c>
      <c r="K1450">
        <v>320656208.05914271</v>
      </c>
    </row>
    <row r="1451" spans="1:11" x14ac:dyDescent="0.25">
      <c r="A1451">
        <v>1891</v>
      </c>
      <c r="B1451" t="s">
        <v>298</v>
      </c>
      <c r="C1451" t="s">
        <v>491</v>
      </c>
      <c r="E1451">
        <v>2017</v>
      </c>
      <c r="F1451" s="10">
        <v>42825</v>
      </c>
      <c r="G1451" t="s">
        <v>489</v>
      </c>
      <c r="H1451" t="s">
        <v>474</v>
      </c>
      <c r="I1451" t="s">
        <v>546</v>
      </c>
      <c r="J1451">
        <v>28900000</v>
      </c>
      <c r="K1451">
        <v>36114436.527315758</v>
      </c>
    </row>
    <row r="1452" spans="1:11" x14ac:dyDescent="0.25">
      <c r="A1452">
        <v>1892</v>
      </c>
      <c r="B1452" t="s">
        <v>307</v>
      </c>
      <c r="C1452" t="s">
        <v>436</v>
      </c>
      <c r="E1452">
        <v>2017</v>
      </c>
      <c r="F1452" s="10">
        <v>42825</v>
      </c>
      <c r="G1452" t="s">
        <v>489</v>
      </c>
      <c r="H1452" t="s">
        <v>474</v>
      </c>
      <c r="I1452" t="s">
        <v>546</v>
      </c>
      <c r="J1452">
        <v>125371000</v>
      </c>
      <c r="K1452">
        <v>156667924.63204512</v>
      </c>
    </row>
    <row r="1453" spans="1:11" x14ac:dyDescent="0.25">
      <c r="A1453">
        <v>1892</v>
      </c>
      <c r="B1453" t="s">
        <v>307</v>
      </c>
      <c r="C1453" t="s">
        <v>2336</v>
      </c>
      <c r="E1453">
        <v>2017</v>
      </c>
      <c r="F1453" s="10">
        <v>42825</v>
      </c>
      <c r="G1453" t="s">
        <v>489</v>
      </c>
      <c r="H1453" t="s">
        <v>474</v>
      </c>
      <c r="I1453" t="s">
        <v>546</v>
      </c>
      <c r="J1453">
        <v>218905000</v>
      </c>
      <c r="K1453">
        <v>273551236.26339298</v>
      </c>
    </row>
    <row r="1454" spans="1:11" x14ac:dyDescent="0.25">
      <c r="A1454">
        <v>1892</v>
      </c>
      <c r="B1454" t="s">
        <v>307</v>
      </c>
      <c r="C1454" t="s">
        <v>2337</v>
      </c>
      <c r="E1454">
        <v>2017</v>
      </c>
      <c r="F1454" s="10">
        <v>42825</v>
      </c>
      <c r="G1454" t="s">
        <v>489</v>
      </c>
      <c r="H1454" t="s">
        <v>474</v>
      </c>
      <c r="I1454" t="s">
        <v>546</v>
      </c>
      <c r="J1454">
        <v>27095000</v>
      </c>
      <c r="K1454">
        <v>33858846.287460916</v>
      </c>
    </row>
    <row r="1455" spans="1:11" x14ac:dyDescent="0.25">
      <c r="A1455">
        <v>1896</v>
      </c>
      <c r="B1455" t="s">
        <v>295</v>
      </c>
      <c r="C1455" t="s">
        <v>436</v>
      </c>
      <c r="E1455">
        <v>2016</v>
      </c>
      <c r="F1455" s="10">
        <v>42825</v>
      </c>
      <c r="G1455" t="s">
        <v>489</v>
      </c>
      <c r="H1455" t="s">
        <v>474</v>
      </c>
      <c r="I1455" t="s">
        <v>546</v>
      </c>
      <c r="J1455">
        <v>55300000</v>
      </c>
      <c r="K1455">
        <v>69104786.849846423</v>
      </c>
    </row>
    <row r="1456" spans="1:11" x14ac:dyDescent="0.25">
      <c r="A1456">
        <v>1896</v>
      </c>
      <c r="B1456" t="s">
        <v>295</v>
      </c>
      <c r="C1456" t="s">
        <v>2336</v>
      </c>
      <c r="E1456">
        <v>2016</v>
      </c>
      <c r="F1456" s="10">
        <v>42825</v>
      </c>
      <c r="G1456" t="s">
        <v>489</v>
      </c>
      <c r="H1456" t="s">
        <v>474</v>
      </c>
      <c r="I1456" t="s">
        <v>546</v>
      </c>
      <c r="J1456">
        <v>110900000</v>
      </c>
      <c r="K1456">
        <v>138584464.04426706</v>
      </c>
    </row>
    <row r="1457" spans="1:11" x14ac:dyDescent="0.25">
      <c r="A1457">
        <v>1896</v>
      </c>
      <c r="B1457" t="s">
        <v>295</v>
      </c>
      <c r="C1457" t="s">
        <v>2337</v>
      </c>
      <c r="E1457">
        <v>2016</v>
      </c>
      <c r="F1457" s="10">
        <v>42825</v>
      </c>
      <c r="G1457" t="s">
        <v>489</v>
      </c>
      <c r="H1457" t="s">
        <v>474</v>
      </c>
      <c r="I1457" t="s">
        <v>546</v>
      </c>
      <c r="J1457">
        <v>27800000</v>
      </c>
      <c r="K1457">
        <v>34739838.597210318</v>
      </c>
    </row>
    <row r="1458" spans="1:11" x14ac:dyDescent="0.25">
      <c r="A1458">
        <v>1896</v>
      </c>
      <c r="B1458" t="s">
        <v>295</v>
      </c>
      <c r="C1458" t="s">
        <v>436</v>
      </c>
      <c r="E1458">
        <v>2017</v>
      </c>
      <c r="F1458" s="10">
        <v>42825</v>
      </c>
      <c r="G1458" t="s">
        <v>489</v>
      </c>
      <c r="H1458" t="s">
        <v>474</v>
      </c>
      <c r="I1458" t="s">
        <v>546</v>
      </c>
      <c r="J1458">
        <v>50800000</v>
      </c>
      <c r="K1458">
        <v>63481431.681233242</v>
      </c>
    </row>
    <row r="1459" spans="1:11" x14ac:dyDescent="0.25">
      <c r="A1459">
        <v>1896</v>
      </c>
      <c r="B1459" t="s">
        <v>295</v>
      </c>
      <c r="C1459" t="s">
        <v>2336</v>
      </c>
      <c r="E1459">
        <v>2017</v>
      </c>
      <c r="F1459" s="10">
        <v>42825</v>
      </c>
      <c r="G1459" t="s">
        <v>489</v>
      </c>
      <c r="H1459" t="s">
        <v>474</v>
      </c>
      <c r="I1459" t="s">
        <v>546</v>
      </c>
      <c r="J1459">
        <v>111000000</v>
      </c>
      <c r="K1459">
        <v>138709427.49245846</v>
      </c>
    </row>
    <row r="1460" spans="1:11" x14ac:dyDescent="0.25">
      <c r="A1460">
        <v>1896</v>
      </c>
      <c r="B1460" t="s">
        <v>295</v>
      </c>
      <c r="C1460" t="s">
        <v>2337</v>
      </c>
      <c r="E1460">
        <v>2017</v>
      </c>
      <c r="F1460" s="10">
        <v>42825</v>
      </c>
      <c r="G1460" t="s">
        <v>489</v>
      </c>
      <c r="H1460" t="s">
        <v>474</v>
      </c>
      <c r="I1460" t="s">
        <v>546</v>
      </c>
      <c r="J1460">
        <v>20000000</v>
      </c>
      <c r="K1460">
        <v>24992689.638280801</v>
      </c>
    </row>
    <row r="1461" spans="1:11" x14ac:dyDescent="0.25">
      <c r="A1461">
        <v>1896</v>
      </c>
      <c r="B1461" t="s">
        <v>295</v>
      </c>
      <c r="C1461" t="s">
        <v>490</v>
      </c>
      <c r="E1461">
        <v>2017</v>
      </c>
      <c r="F1461" s="10">
        <v>42825</v>
      </c>
      <c r="G1461" t="s">
        <v>489</v>
      </c>
      <c r="H1461" t="s">
        <v>474</v>
      </c>
      <c r="I1461" t="s">
        <v>546</v>
      </c>
      <c r="J1461">
        <v>12000000</v>
      </c>
      <c r="K1461">
        <v>14995613.782968482</v>
      </c>
    </row>
    <row r="1462" spans="1:11" x14ac:dyDescent="0.25">
      <c r="A1462">
        <v>1896</v>
      </c>
      <c r="B1462" t="s">
        <v>295</v>
      </c>
      <c r="C1462" t="s">
        <v>434</v>
      </c>
      <c r="E1462">
        <v>2017</v>
      </c>
      <c r="F1462" s="10">
        <v>42825</v>
      </c>
      <c r="G1462" t="s">
        <v>489</v>
      </c>
      <c r="H1462" t="s">
        <v>474</v>
      </c>
      <c r="I1462" t="s">
        <v>546</v>
      </c>
      <c r="J1462">
        <v>19200000</v>
      </c>
      <c r="K1462">
        <v>23992982.05274957</v>
      </c>
    </row>
    <row r="1463" spans="1:11" x14ac:dyDescent="0.25">
      <c r="A1463">
        <v>1896</v>
      </c>
      <c r="B1463" t="s">
        <v>295</v>
      </c>
      <c r="C1463" t="s">
        <v>491</v>
      </c>
      <c r="E1463">
        <v>2017</v>
      </c>
      <c r="F1463" s="10">
        <v>42825</v>
      </c>
      <c r="G1463" t="s">
        <v>489</v>
      </c>
      <c r="H1463" t="s">
        <v>474</v>
      </c>
      <c r="I1463" t="s">
        <v>546</v>
      </c>
      <c r="J1463">
        <v>900000</v>
      </c>
      <c r="K1463">
        <v>1124671.0337226361</v>
      </c>
    </row>
    <row r="1464" spans="1:11" x14ac:dyDescent="0.25">
      <c r="A1464">
        <v>1897</v>
      </c>
      <c r="B1464" t="s">
        <v>304</v>
      </c>
      <c r="C1464" t="s">
        <v>436</v>
      </c>
      <c r="E1464">
        <v>2017</v>
      </c>
      <c r="F1464" s="10">
        <v>42825</v>
      </c>
      <c r="G1464" t="s">
        <v>489</v>
      </c>
      <c r="H1464" t="s">
        <v>474</v>
      </c>
      <c r="I1464" t="s">
        <v>546</v>
      </c>
      <c r="J1464">
        <v>10774000</v>
      </c>
      <c r="K1464">
        <v>13463561.908141868</v>
      </c>
    </row>
    <row r="1465" spans="1:11" x14ac:dyDescent="0.25">
      <c r="A1465">
        <v>1897</v>
      </c>
      <c r="B1465" t="s">
        <v>304</v>
      </c>
      <c r="C1465" t="s">
        <v>2336</v>
      </c>
      <c r="E1465">
        <v>2017</v>
      </c>
      <c r="F1465" s="10">
        <v>42825</v>
      </c>
      <c r="G1465" t="s">
        <v>489</v>
      </c>
      <c r="H1465" t="s">
        <v>474</v>
      </c>
      <c r="I1465" t="s">
        <v>546</v>
      </c>
      <c r="J1465">
        <v>40342000</v>
      </c>
      <c r="K1465">
        <v>50412754.269376211</v>
      </c>
    </row>
    <row r="1466" spans="1:11" x14ac:dyDescent="0.25">
      <c r="A1466">
        <v>1897</v>
      </c>
      <c r="B1466" t="s">
        <v>304</v>
      </c>
      <c r="C1466" t="s">
        <v>2337</v>
      </c>
      <c r="E1466">
        <v>2017</v>
      </c>
      <c r="F1466" s="10">
        <v>42825</v>
      </c>
      <c r="G1466" t="s">
        <v>489</v>
      </c>
      <c r="H1466" t="s">
        <v>474</v>
      </c>
      <c r="I1466" t="s">
        <v>546</v>
      </c>
      <c r="J1466">
        <v>1857000</v>
      </c>
      <c r="K1466">
        <v>2320571.2329143723</v>
      </c>
    </row>
    <row r="1467" spans="1:11" x14ac:dyDescent="0.25">
      <c r="A1467">
        <v>1898</v>
      </c>
      <c r="B1467" t="s">
        <v>310</v>
      </c>
      <c r="C1467" t="s">
        <v>436</v>
      </c>
      <c r="E1467">
        <v>2017</v>
      </c>
      <c r="F1467" s="10">
        <v>42825</v>
      </c>
      <c r="G1467" t="s">
        <v>489</v>
      </c>
      <c r="H1467" t="s">
        <v>474</v>
      </c>
      <c r="I1467" t="s">
        <v>546</v>
      </c>
      <c r="J1467">
        <v>26470000</v>
      </c>
      <c r="K1467">
        <v>33077824.736264642</v>
      </c>
    </row>
    <row r="1468" spans="1:11" x14ac:dyDescent="0.25">
      <c r="A1468">
        <v>1898</v>
      </c>
      <c r="B1468" t="s">
        <v>310</v>
      </c>
      <c r="C1468" t="s">
        <v>2336</v>
      </c>
      <c r="E1468">
        <v>2017</v>
      </c>
      <c r="F1468" s="10">
        <v>42825</v>
      </c>
      <c r="G1468" t="s">
        <v>489</v>
      </c>
      <c r="H1468" t="s">
        <v>474</v>
      </c>
      <c r="I1468" t="s">
        <v>546</v>
      </c>
      <c r="J1468">
        <v>64683000</v>
      </c>
      <c r="K1468">
        <v>80830107.193645865</v>
      </c>
    </row>
    <row r="1469" spans="1:11" x14ac:dyDescent="0.25">
      <c r="A1469">
        <v>1898</v>
      </c>
      <c r="B1469" t="s">
        <v>310</v>
      </c>
      <c r="C1469" t="s">
        <v>2337</v>
      </c>
      <c r="E1469">
        <v>2017</v>
      </c>
      <c r="F1469" s="10">
        <v>42825</v>
      </c>
      <c r="G1469" t="s">
        <v>489</v>
      </c>
      <c r="H1469" t="s">
        <v>474</v>
      </c>
      <c r="I1469" t="s">
        <v>546</v>
      </c>
      <c r="J1469">
        <v>12511000</v>
      </c>
      <c r="K1469">
        <v>15634177.003226556</v>
      </c>
    </row>
    <row r="1470" spans="1:11" x14ac:dyDescent="0.25">
      <c r="A1470">
        <v>1898</v>
      </c>
      <c r="B1470" t="s">
        <v>310</v>
      </c>
      <c r="C1470" t="s">
        <v>491</v>
      </c>
      <c r="E1470">
        <v>2017</v>
      </c>
      <c r="F1470" s="10">
        <v>42825</v>
      </c>
      <c r="G1470" t="s">
        <v>489</v>
      </c>
      <c r="H1470" t="s">
        <v>474</v>
      </c>
      <c r="I1470" t="s">
        <v>546</v>
      </c>
      <c r="J1470">
        <v>427000</v>
      </c>
      <c r="K1470">
        <v>533593.92377729516</v>
      </c>
    </row>
    <row r="1471" spans="1:11" x14ac:dyDescent="0.25">
      <c r="A1471">
        <v>8059</v>
      </c>
      <c r="B1471" t="s">
        <v>292</v>
      </c>
      <c r="C1471" t="s">
        <v>436</v>
      </c>
      <c r="E1471">
        <v>2017</v>
      </c>
      <c r="F1471" s="10">
        <v>42825</v>
      </c>
      <c r="G1471" t="s">
        <v>489</v>
      </c>
      <c r="H1471" t="s">
        <v>474</v>
      </c>
      <c r="I1471" t="s">
        <v>546</v>
      </c>
      <c r="J1471">
        <v>656800000</v>
      </c>
      <c r="K1471">
        <v>820759927.72114158</v>
      </c>
    </row>
    <row r="1472" spans="1:11" x14ac:dyDescent="0.25">
      <c r="A1472">
        <v>8059</v>
      </c>
      <c r="B1472" t="s">
        <v>292</v>
      </c>
      <c r="C1472" t="s">
        <v>2336</v>
      </c>
      <c r="E1472">
        <v>2017</v>
      </c>
      <c r="F1472" s="10">
        <v>42825</v>
      </c>
      <c r="G1472" t="s">
        <v>489</v>
      </c>
      <c r="H1472" t="s">
        <v>474</v>
      </c>
      <c r="I1472" t="s">
        <v>546</v>
      </c>
      <c r="J1472">
        <v>1347500000</v>
      </c>
      <c r="K1472">
        <v>1683882464.379169</v>
      </c>
    </row>
    <row r="1473" spans="1:11" x14ac:dyDescent="0.25">
      <c r="A1473">
        <v>8059</v>
      </c>
      <c r="B1473" t="s">
        <v>292</v>
      </c>
      <c r="C1473" t="s">
        <v>2337</v>
      </c>
      <c r="E1473">
        <v>2017</v>
      </c>
      <c r="F1473" s="10">
        <v>42825</v>
      </c>
      <c r="G1473" t="s">
        <v>489</v>
      </c>
      <c r="H1473" t="s">
        <v>474</v>
      </c>
      <c r="I1473" t="s">
        <v>546</v>
      </c>
      <c r="J1473">
        <v>-13400000</v>
      </c>
      <c r="K1473">
        <v>-16745102.057648137</v>
      </c>
    </row>
    <row r="1474" spans="1:11" x14ac:dyDescent="0.25">
      <c r="A1474">
        <v>8081</v>
      </c>
      <c r="B1474" t="s">
        <v>303</v>
      </c>
      <c r="C1474" t="s">
        <v>436</v>
      </c>
      <c r="E1474">
        <v>2017</v>
      </c>
      <c r="F1474" s="10">
        <v>42825</v>
      </c>
      <c r="G1474" t="s">
        <v>489</v>
      </c>
      <c r="H1474" t="s">
        <v>474</v>
      </c>
      <c r="I1474" t="s">
        <v>546</v>
      </c>
      <c r="J1474">
        <v>475300000</v>
      </c>
      <c r="K1474">
        <v>593951269.25374329</v>
      </c>
    </row>
    <row r="1475" spans="1:11" x14ac:dyDescent="0.25">
      <c r="A1475">
        <v>8081</v>
      </c>
      <c r="B1475" t="s">
        <v>303</v>
      </c>
      <c r="C1475" t="s">
        <v>2336</v>
      </c>
      <c r="E1475">
        <v>2017</v>
      </c>
      <c r="F1475" s="10">
        <v>42825</v>
      </c>
      <c r="G1475" t="s">
        <v>489</v>
      </c>
      <c r="H1475" t="s">
        <v>474</v>
      </c>
      <c r="I1475" t="s">
        <v>546</v>
      </c>
      <c r="J1475">
        <v>1353100000</v>
      </c>
      <c r="K1475">
        <v>1690880417.4778876</v>
      </c>
    </row>
    <row r="1476" spans="1:11" x14ac:dyDescent="0.25">
      <c r="A1476">
        <v>8081</v>
      </c>
      <c r="B1476" t="s">
        <v>303</v>
      </c>
      <c r="C1476" t="s">
        <v>2337</v>
      </c>
      <c r="E1476">
        <v>2017</v>
      </c>
      <c r="F1476" s="10">
        <v>42825</v>
      </c>
      <c r="G1476" t="s">
        <v>489</v>
      </c>
      <c r="H1476" t="s">
        <v>474</v>
      </c>
      <c r="I1476" t="s">
        <v>546</v>
      </c>
      <c r="J1476">
        <v>164300000</v>
      </c>
      <c r="K1476">
        <v>205314945.3784768</v>
      </c>
    </row>
    <row r="1477" spans="1:11" x14ac:dyDescent="0.25">
      <c r="A1477">
        <v>8081</v>
      </c>
      <c r="B1477" t="s">
        <v>303</v>
      </c>
      <c r="C1477" t="s">
        <v>434</v>
      </c>
      <c r="E1477">
        <v>2017</v>
      </c>
      <c r="F1477" s="10">
        <v>42825</v>
      </c>
      <c r="G1477" t="s">
        <v>489</v>
      </c>
      <c r="H1477" t="s">
        <v>474</v>
      </c>
      <c r="I1477" t="s">
        <v>546</v>
      </c>
      <c r="J1477">
        <v>181400000</v>
      </c>
      <c r="K1477">
        <v>226683695.01920688</v>
      </c>
    </row>
    <row r="1478" spans="1:11" x14ac:dyDescent="0.25">
      <c r="A1478">
        <v>8081</v>
      </c>
      <c r="B1478" t="s">
        <v>303</v>
      </c>
      <c r="C1478" t="s">
        <v>491</v>
      </c>
      <c r="E1478">
        <v>2017</v>
      </c>
      <c r="F1478" s="10">
        <v>42825</v>
      </c>
      <c r="G1478" t="s">
        <v>489</v>
      </c>
      <c r="H1478" t="s">
        <v>474</v>
      </c>
      <c r="I1478" t="s">
        <v>546</v>
      </c>
      <c r="J1478">
        <v>30000000</v>
      </c>
      <c r="K1478">
        <v>37489034.457421206</v>
      </c>
    </row>
    <row r="1479" spans="1:11" x14ac:dyDescent="0.25">
      <c r="A1479">
        <v>8084</v>
      </c>
      <c r="B1479" t="s">
        <v>312</v>
      </c>
      <c r="C1479" t="s">
        <v>436</v>
      </c>
      <c r="E1479">
        <v>2017</v>
      </c>
      <c r="F1479" s="10">
        <v>42825</v>
      </c>
      <c r="G1479" t="s">
        <v>489</v>
      </c>
      <c r="H1479" t="s">
        <v>474</v>
      </c>
      <c r="I1479" t="s">
        <v>546</v>
      </c>
      <c r="J1479">
        <v>998400000</v>
      </c>
      <c r="K1479">
        <v>1247635066.7429776</v>
      </c>
    </row>
    <row r="1480" spans="1:11" x14ac:dyDescent="0.25">
      <c r="A1480">
        <v>8084</v>
      </c>
      <c r="B1480" t="s">
        <v>312</v>
      </c>
      <c r="C1480" t="s">
        <v>2336</v>
      </c>
      <c r="E1480">
        <v>2017</v>
      </c>
      <c r="F1480" s="10">
        <v>42825</v>
      </c>
      <c r="G1480" t="s">
        <v>489</v>
      </c>
      <c r="H1480" t="s">
        <v>474</v>
      </c>
      <c r="I1480" t="s">
        <v>546</v>
      </c>
      <c r="J1480">
        <v>1704000000</v>
      </c>
      <c r="K1480">
        <v>2129377157.1815245</v>
      </c>
    </row>
    <row r="1481" spans="1:11" x14ac:dyDescent="0.25">
      <c r="A1481">
        <v>8084</v>
      </c>
      <c r="B1481" t="s">
        <v>312</v>
      </c>
      <c r="C1481" t="s">
        <v>2337</v>
      </c>
      <c r="E1481">
        <v>2017</v>
      </c>
      <c r="F1481" s="10">
        <v>42825</v>
      </c>
      <c r="G1481" t="s">
        <v>489</v>
      </c>
      <c r="H1481" t="s">
        <v>474</v>
      </c>
      <c r="I1481" t="s">
        <v>546</v>
      </c>
      <c r="J1481">
        <v>433900000</v>
      </c>
      <c r="K1481">
        <v>542216401.70250201</v>
      </c>
    </row>
    <row r="1482" spans="1:11" x14ac:dyDescent="0.25">
      <c r="A1482">
        <v>8084</v>
      </c>
      <c r="B1482" t="s">
        <v>312</v>
      </c>
      <c r="C1482" t="s">
        <v>490</v>
      </c>
      <c r="E1482">
        <v>2017</v>
      </c>
      <c r="F1482" s="10">
        <v>42825</v>
      </c>
      <c r="G1482" t="s">
        <v>489</v>
      </c>
      <c r="H1482" t="s">
        <v>474</v>
      </c>
      <c r="I1482" t="s">
        <v>546</v>
      </c>
      <c r="J1482">
        <v>189000000</v>
      </c>
      <c r="K1482">
        <v>236180917.08175358</v>
      </c>
    </row>
    <row r="1483" spans="1:11" x14ac:dyDescent="0.25">
      <c r="A1483">
        <v>8084</v>
      </c>
      <c r="B1483" t="s">
        <v>312</v>
      </c>
      <c r="C1483" t="s">
        <v>434</v>
      </c>
      <c r="E1483">
        <v>2017</v>
      </c>
      <c r="F1483" s="10">
        <v>42825</v>
      </c>
      <c r="G1483" t="s">
        <v>489</v>
      </c>
      <c r="H1483" t="s">
        <v>474</v>
      </c>
      <c r="I1483" t="s">
        <v>546</v>
      </c>
      <c r="J1483">
        <v>364900000</v>
      </c>
      <c r="K1483">
        <v>455991622.45043325</v>
      </c>
    </row>
    <row r="1484" spans="1:11" x14ac:dyDescent="0.25">
      <c r="A1484">
        <v>8084</v>
      </c>
      <c r="B1484" t="s">
        <v>312</v>
      </c>
      <c r="C1484" t="s">
        <v>491</v>
      </c>
      <c r="E1484">
        <v>2017</v>
      </c>
      <c r="F1484" s="10">
        <v>42825</v>
      </c>
      <c r="G1484" t="s">
        <v>489</v>
      </c>
      <c r="H1484" t="s">
        <v>474</v>
      </c>
      <c r="I1484" t="s">
        <v>546</v>
      </c>
      <c r="J1484">
        <v>8500000</v>
      </c>
      <c r="K1484">
        <v>10621893.096269341</v>
      </c>
    </row>
    <row r="1485" spans="1:11" x14ac:dyDescent="0.25">
      <c r="A1485">
        <v>11344</v>
      </c>
      <c r="B1485" t="s">
        <v>302</v>
      </c>
      <c r="C1485" t="s">
        <v>436</v>
      </c>
      <c r="E1485">
        <v>2017</v>
      </c>
      <c r="F1485" s="10">
        <v>42825</v>
      </c>
      <c r="G1485" t="s">
        <v>489</v>
      </c>
      <c r="H1485" t="s">
        <v>474</v>
      </c>
      <c r="I1485" t="s">
        <v>546</v>
      </c>
      <c r="J1485">
        <v>363400000</v>
      </c>
      <c r="K1485">
        <v>454117170.72756219</v>
      </c>
    </row>
    <row r="1486" spans="1:11" x14ac:dyDescent="0.25">
      <c r="A1486">
        <v>11344</v>
      </c>
      <c r="B1486" t="s">
        <v>302</v>
      </c>
      <c r="C1486" t="s">
        <v>2336</v>
      </c>
      <c r="E1486">
        <v>2017</v>
      </c>
      <c r="F1486" s="10">
        <v>42825</v>
      </c>
      <c r="G1486" t="s">
        <v>489</v>
      </c>
      <c r="H1486" t="s">
        <v>474</v>
      </c>
      <c r="I1486" t="s">
        <v>546</v>
      </c>
      <c r="J1486">
        <v>821600000</v>
      </c>
      <c r="K1486">
        <v>1026699690.3405753</v>
      </c>
    </row>
    <row r="1487" spans="1:11" x14ac:dyDescent="0.25">
      <c r="A1487">
        <v>11344</v>
      </c>
      <c r="B1487" t="s">
        <v>302</v>
      </c>
      <c r="C1487" t="s">
        <v>2337</v>
      </c>
      <c r="E1487">
        <v>2017</v>
      </c>
      <c r="F1487" s="10">
        <v>42825</v>
      </c>
      <c r="G1487" t="s">
        <v>489</v>
      </c>
      <c r="H1487" t="s">
        <v>474</v>
      </c>
      <c r="I1487" t="s">
        <v>546</v>
      </c>
      <c r="J1487">
        <v>201300000</v>
      </c>
      <c r="K1487">
        <v>251551421.20929629</v>
      </c>
    </row>
    <row r="1488" spans="1:11" x14ac:dyDescent="0.25">
      <c r="A1488">
        <v>11344</v>
      </c>
      <c r="B1488" t="s">
        <v>302</v>
      </c>
      <c r="C1488" t="s">
        <v>490</v>
      </c>
      <c r="E1488">
        <v>2017</v>
      </c>
      <c r="F1488" s="10">
        <v>42825</v>
      </c>
      <c r="G1488" t="s">
        <v>489</v>
      </c>
      <c r="H1488" t="s">
        <v>474</v>
      </c>
      <c r="I1488" t="s">
        <v>546</v>
      </c>
      <c r="J1488">
        <v>136600000</v>
      </c>
      <c r="K1488">
        <v>170700070.22945789</v>
      </c>
    </row>
    <row r="1489" spans="1:11" x14ac:dyDescent="0.25">
      <c r="A1489">
        <v>11344</v>
      </c>
      <c r="B1489" t="s">
        <v>302</v>
      </c>
      <c r="C1489" t="s">
        <v>434</v>
      </c>
      <c r="E1489">
        <v>2017</v>
      </c>
      <c r="F1489" s="10">
        <v>42825</v>
      </c>
      <c r="G1489" t="s">
        <v>489</v>
      </c>
      <c r="H1489" t="s">
        <v>474</v>
      </c>
      <c r="I1489" t="s">
        <v>546</v>
      </c>
      <c r="J1489">
        <v>124800000</v>
      </c>
      <c r="K1489">
        <v>155954383.3428722</v>
      </c>
    </row>
    <row r="1490" spans="1:11" x14ac:dyDescent="0.25">
      <c r="A1490">
        <v>11344</v>
      </c>
      <c r="B1490" t="s">
        <v>302</v>
      </c>
      <c r="C1490" t="s">
        <v>491</v>
      </c>
      <c r="E1490">
        <v>2017</v>
      </c>
      <c r="F1490" s="10">
        <v>42825</v>
      </c>
      <c r="G1490" t="s">
        <v>489</v>
      </c>
      <c r="H1490" t="s">
        <v>474</v>
      </c>
      <c r="I1490" t="s">
        <v>546</v>
      </c>
      <c r="J1490">
        <v>19000000</v>
      </c>
      <c r="K1490">
        <v>23743055.156366762</v>
      </c>
    </row>
    <row r="1491" spans="1:11" x14ac:dyDescent="0.25">
      <c r="A1491">
        <v>11834</v>
      </c>
      <c r="B1491" t="s">
        <v>308</v>
      </c>
      <c r="C1491" t="s">
        <v>436</v>
      </c>
      <c r="E1491">
        <v>2017</v>
      </c>
      <c r="F1491" s="10">
        <v>42825</v>
      </c>
      <c r="G1491" t="s">
        <v>489</v>
      </c>
      <c r="H1491" t="s">
        <v>474</v>
      </c>
      <c r="I1491" t="s">
        <v>546</v>
      </c>
      <c r="J1491">
        <v>81887000</v>
      </c>
      <c r="K1491">
        <v>102328818.82049501</v>
      </c>
    </row>
    <row r="1492" spans="1:11" x14ac:dyDescent="0.25">
      <c r="A1492">
        <v>11834</v>
      </c>
      <c r="B1492" t="s">
        <v>308</v>
      </c>
      <c r="C1492" t="s">
        <v>2336</v>
      </c>
      <c r="E1492">
        <v>2017</v>
      </c>
      <c r="F1492" s="10">
        <v>42825</v>
      </c>
      <c r="G1492" t="s">
        <v>489</v>
      </c>
      <c r="H1492" t="s">
        <v>474</v>
      </c>
      <c r="I1492" t="s">
        <v>546</v>
      </c>
      <c r="J1492">
        <v>247999000</v>
      </c>
      <c r="K1492">
        <v>309908101.88020003</v>
      </c>
    </row>
    <row r="1493" spans="1:11" x14ac:dyDescent="0.25">
      <c r="A1493">
        <v>11834</v>
      </c>
      <c r="B1493" t="s">
        <v>308</v>
      </c>
      <c r="C1493" t="s">
        <v>2337</v>
      </c>
      <c r="E1493">
        <v>2017</v>
      </c>
      <c r="F1493" s="10">
        <v>42825</v>
      </c>
      <c r="G1493" t="s">
        <v>489</v>
      </c>
      <c r="H1493" t="s">
        <v>474</v>
      </c>
      <c r="I1493" t="s">
        <v>546</v>
      </c>
      <c r="J1493">
        <v>29000000</v>
      </c>
      <c r="K1493">
        <v>36239399.975507163</v>
      </c>
    </row>
    <row r="1494" spans="1:11" x14ac:dyDescent="0.25">
      <c r="A1494">
        <v>828</v>
      </c>
      <c r="B1494" t="s">
        <v>294</v>
      </c>
      <c r="C1494" t="s">
        <v>436</v>
      </c>
      <c r="E1494">
        <v>2017</v>
      </c>
      <c r="F1494" s="10">
        <v>42916</v>
      </c>
      <c r="G1494" t="s">
        <v>489</v>
      </c>
      <c r="H1494" t="s">
        <v>474</v>
      </c>
      <c r="I1494" t="s">
        <v>546</v>
      </c>
      <c r="J1494">
        <v>2500000</v>
      </c>
      <c r="K1494">
        <v>3244515.7949517933</v>
      </c>
    </row>
    <row r="1495" spans="1:11" x14ac:dyDescent="0.25">
      <c r="A1495">
        <v>828</v>
      </c>
      <c r="B1495" t="s">
        <v>294</v>
      </c>
      <c r="C1495" t="s">
        <v>2336</v>
      </c>
      <c r="E1495">
        <v>2017</v>
      </c>
      <c r="F1495" s="10">
        <v>42916</v>
      </c>
      <c r="G1495" t="s">
        <v>489</v>
      </c>
      <c r="H1495" t="s">
        <v>474</v>
      </c>
      <c r="I1495" t="s">
        <v>546</v>
      </c>
      <c r="J1495">
        <v>60200000</v>
      </c>
      <c r="K1495">
        <v>78127940.342439175</v>
      </c>
    </row>
    <row r="1496" spans="1:11" x14ac:dyDescent="0.25">
      <c r="A1496">
        <v>828</v>
      </c>
      <c r="B1496" t="s">
        <v>294</v>
      </c>
      <c r="C1496" t="s">
        <v>2337</v>
      </c>
      <c r="E1496">
        <v>2017</v>
      </c>
      <c r="F1496" s="10">
        <v>42916</v>
      </c>
      <c r="G1496" t="s">
        <v>489</v>
      </c>
      <c r="H1496" t="s">
        <v>474</v>
      </c>
      <c r="I1496" t="s">
        <v>546</v>
      </c>
      <c r="J1496">
        <v>1400000</v>
      </c>
      <c r="K1496">
        <v>1816928.8451730041</v>
      </c>
    </row>
    <row r="1497" spans="1:11" x14ac:dyDescent="0.25">
      <c r="A1497">
        <v>828</v>
      </c>
      <c r="B1497" t="s">
        <v>294</v>
      </c>
      <c r="C1497" t="s">
        <v>490</v>
      </c>
      <c r="E1497">
        <v>2017</v>
      </c>
      <c r="F1497" s="10">
        <v>42916</v>
      </c>
      <c r="G1497" t="s">
        <v>489</v>
      </c>
      <c r="H1497" t="s">
        <v>474</v>
      </c>
      <c r="I1497" t="s">
        <v>546</v>
      </c>
      <c r="J1497">
        <v>700000</v>
      </c>
      <c r="K1497">
        <v>908464.42258650204</v>
      </c>
    </row>
    <row r="1498" spans="1:11" x14ac:dyDescent="0.25">
      <c r="A1498">
        <v>828</v>
      </c>
      <c r="B1498" t="s">
        <v>294</v>
      </c>
      <c r="C1498" t="s">
        <v>434</v>
      </c>
      <c r="E1498">
        <v>2017</v>
      </c>
      <c r="F1498" s="10">
        <v>42916</v>
      </c>
      <c r="G1498" t="s">
        <v>489</v>
      </c>
      <c r="H1498" t="s">
        <v>474</v>
      </c>
      <c r="I1498" t="s">
        <v>546</v>
      </c>
      <c r="J1498">
        <v>200000</v>
      </c>
      <c r="K1498">
        <v>259561.26359614346</v>
      </c>
    </row>
    <row r="1499" spans="1:11" x14ac:dyDescent="0.25">
      <c r="A1499">
        <v>828</v>
      </c>
      <c r="B1499" t="s">
        <v>294</v>
      </c>
      <c r="C1499" t="s">
        <v>491</v>
      </c>
      <c r="E1499">
        <v>2017</v>
      </c>
      <c r="F1499" s="10">
        <v>42916</v>
      </c>
      <c r="G1499" t="s">
        <v>489</v>
      </c>
      <c r="H1499" t="s">
        <v>474</v>
      </c>
      <c r="I1499" t="s">
        <v>546</v>
      </c>
      <c r="J1499">
        <v>200000</v>
      </c>
      <c r="K1499">
        <v>259561.26359614346</v>
      </c>
    </row>
    <row r="1500" spans="1:11" x14ac:dyDescent="0.25">
      <c r="A1500">
        <v>1276</v>
      </c>
      <c r="B1500" t="s">
        <v>299</v>
      </c>
      <c r="C1500" t="s">
        <v>436</v>
      </c>
      <c r="E1500">
        <v>2017</v>
      </c>
      <c r="F1500" s="10">
        <v>42916</v>
      </c>
      <c r="G1500" t="s">
        <v>489</v>
      </c>
      <c r="H1500" t="s">
        <v>474</v>
      </c>
      <c r="I1500" t="s">
        <v>546</v>
      </c>
      <c r="J1500">
        <v>152000000</v>
      </c>
      <c r="K1500">
        <v>197266560.33306903</v>
      </c>
    </row>
    <row r="1501" spans="1:11" x14ac:dyDescent="0.25">
      <c r="A1501">
        <v>1276</v>
      </c>
      <c r="B1501" t="s">
        <v>299</v>
      </c>
      <c r="C1501" t="s">
        <v>2336</v>
      </c>
      <c r="E1501">
        <v>2017</v>
      </c>
      <c r="F1501" s="10">
        <v>42916</v>
      </c>
      <c r="G1501" t="s">
        <v>489</v>
      </c>
      <c r="H1501" t="s">
        <v>474</v>
      </c>
      <c r="I1501" t="s">
        <v>546</v>
      </c>
      <c r="J1501">
        <v>2662100000</v>
      </c>
      <c r="K1501">
        <v>3454890199.0964675</v>
      </c>
    </row>
    <row r="1502" spans="1:11" x14ac:dyDescent="0.25">
      <c r="A1502">
        <v>1276</v>
      </c>
      <c r="B1502" t="s">
        <v>299</v>
      </c>
      <c r="C1502" t="s">
        <v>2337</v>
      </c>
      <c r="E1502">
        <v>2017</v>
      </c>
      <c r="F1502" s="10">
        <v>42916</v>
      </c>
      <c r="G1502" t="s">
        <v>489</v>
      </c>
      <c r="H1502" t="s">
        <v>474</v>
      </c>
      <c r="I1502" t="s">
        <v>546</v>
      </c>
      <c r="J1502">
        <v>48700000</v>
      </c>
      <c r="K1502">
        <v>63203167.685660928</v>
      </c>
    </row>
    <row r="1503" spans="1:11" x14ac:dyDescent="0.25">
      <c r="A1503">
        <v>1167</v>
      </c>
      <c r="B1503" t="s">
        <v>3412</v>
      </c>
      <c r="C1503" t="s">
        <v>436</v>
      </c>
      <c r="E1503">
        <v>2017</v>
      </c>
      <c r="F1503" s="10">
        <v>43100</v>
      </c>
      <c r="G1503" t="s">
        <v>489</v>
      </c>
      <c r="H1503" t="s">
        <v>474</v>
      </c>
      <c r="I1503" t="s">
        <v>546</v>
      </c>
      <c r="J1503">
        <v>52200000</v>
      </c>
      <c r="K1503">
        <v>70560564.484515876</v>
      </c>
    </row>
    <row r="1504" spans="1:11" x14ac:dyDescent="0.25">
      <c r="A1504">
        <v>1167</v>
      </c>
      <c r="B1504" t="s">
        <v>3412</v>
      </c>
      <c r="C1504" t="s">
        <v>2336</v>
      </c>
      <c r="E1504">
        <v>2017</v>
      </c>
      <c r="F1504" s="10">
        <v>43100</v>
      </c>
      <c r="G1504" t="s">
        <v>489</v>
      </c>
      <c r="H1504" t="s">
        <v>474</v>
      </c>
      <c r="I1504" t="s">
        <v>546</v>
      </c>
      <c r="J1504">
        <v>1684000000</v>
      </c>
      <c r="K1504">
        <v>2276321658.849133</v>
      </c>
    </row>
    <row r="1505" spans="1:11" x14ac:dyDescent="0.25">
      <c r="A1505">
        <v>1167</v>
      </c>
      <c r="B1505" t="s">
        <v>3412</v>
      </c>
      <c r="C1505" t="s">
        <v>2337</v>
      </c>
      <c r="E1505">
        <v>2017</v>
      </c>
      <c r="F1505" s="10">
        <v>43100</v>
      </c>
      <c r="G1505" t="s">
        <v>489</v>
      </c>
      <c r="H1505" t="s">
        <v>474</v>
      </c>
      <c r="I1505" t="s">
        <v>546</v>
      </c>
      <c r="J1505">
        <v>32600000</v>
      </c>
      <c r="K1505">
        <v>44066559.429027162</v>
      </c>
    </row>
    <row r="1506" spans="1:11" x14ac:dyDescent="0.25">
      <c r="A1506">
        <v>1167</v>
      </c>
      <c r="B1506" t="s">
        <v>3412</v>
      </c>
      <c r="C1506" t="s">
        <v>490</v>
      </c>
      <c r="E1506">
        <v>2017</v>
      </c>
      <c r="F1506" s="10">
        <v>43100</v>
      </c>
      <c r="G1506" t="s">
        <v>489</v>
      </c>
      <c r="H1506" t="s">
        <v>474</v>
      </c>
      <c r="I1506" t="s">
        <v>546</v>
      </c>
      <c r="J1506">
        <v>5699999.9999999991</v>
      </c>
      <c r="K1506">
        <v>7704889.2253206987</v>
      </c>
    </row>
    <row r="1507" spans="1:11" x14ac:dyDescent="0.25">
      <c r="A1507">
        <v>1167</v>
      </c>
      <c r="B1507" t="s">
        <v>3412</v>
      </c>
      <c r="C1507" t="s">
        <v>434</v>
      </c>
      <c r="E1507">
        <v>2017</v>
      </c>
      <c r="F1507" s="10">
        <v>43100</v>
      </c>
      <c r="G1507" t="s">
        <v>489</v>
      </c>
      <c r="H1507" t="s">
        <v>474</v>
      </c>
      <c r="I1507" t="s">
        <v>546</v>
      </c>
      <c r="J1507">
        <v>7600000</v>
      </c>
      <c r="K1507">
        <v>10273185.633760933</v>
      </c>
    </row>
    <row r="1508" spans="1:11" x14ac:dyDescent="0.25">
      <c r="A1508">
        <v>1167</v>
      </c>
      <c r="B1508" t="s">
        <v>3412</v>
      </c>
      <c r="C1508" t="s">
        <v>491</v>
      </c>
      <c r="E1508">
        <v>2017</v>
      </c>
      <c r="F1508" s="10">
        <v>43100</v>
      </c>
      <c r="G1508" t="s">
        <v>489</v>
      </c>
      <c r="H1508" t="s">
        <v>474</v>
      </c>
      <c r="I1508" t="s">
        <v>546</v>
      </c>
      <c r="J1508">
        <v>6300000</v>
      </c>
      <c r="K1508">
        <v>8515930.196407089</v>
      </c>
    </row>
    <row r="1509" spans="1:11" x14ac:dyDescent="0.25">
      <c r="A1509">
        <v>1494</v>
      </c>
      <c r="B1509" t="s">
        <v>301</v>
      </c>
      <c r="C1509" t="s">
        <v>436</v>
      </c>
      <c r="E1509">
        <v>2017</v>
      </c>
      <c r="F1509" s="10">
        <v>43100</v>
      </c>
      <c r="G1509" t="s">
        <v>489</v>
      </c>
      <c r="H1509" t="s">
        <v>474</v>
      </c>
      <c r="I1509" t="s">
        <v>546</v>
      </c>
      <c r="J1509">
        <v>62400000</v>
      </c>
      <c r="K1509">
        <v>84348260.992984504</v>
      </c>
    </row>
    <row r="1510" spans="1:11" x14ac:dyDescent="0.25">
      <c r="A1510">
        <v>1494</v>
      </c>
      <c r="B1510" t="s">
        <v>301</v>
      </c>
      <c r="C1510" t="s">
        <v>2336</v>
      </c>
      <c r="E1510">
        <v>2017</v>
      </c>
      <c r="F1510" s="10">
        <v>43100</v>
      </c>
      <c r="G1510" t="s">
        <v>489</v>
      </c>
      <c r="H1510" t="s">
        <v>474</v>
      </c>
      <c r="I1510" t="s">
        <v>546</v>
      </c>
      <c r="J1510">
        <v>1548878000</v>
      </c>
      <c r="K1510">
        <v>2093672528.6905744</v>
      </c>
    </row>
    <row r="1511" spans="1:11" x14ac:dyDescent="0.25">
      <c r="A1511">
        <v>1494</v>
      </c>
      <c r="B1511" t="s">
        <v>301</v>
      </c>
      <c r="C1511" t="s">
        <v>2337</v>
      </c>
      <c r="E1511">
        <v>2017</v>
      </c>
      <c r="F1511" s="10">
        <v>43100</v>
      </c>
      <c r="G1511" t="s">
        <v>489</v>
      </c>
      <c r="H1511" t="s">
        <v>474</v>
      </c>
      <c r="I1511" t="s">
        <v>546</v>
      </c>
      <c r="J1511">
        <v>21232000</v>
      </c>
      <c r="K1511">
        <v>28700036.496843699</v>
      </c>
    </row>
    <row r="1512" spans="1:11" x14ac:dyDescent="0.25">
      <c r="A1512">
        <v>1494</v>
      </c>
      <c r="B1512" t="s">
        <v>301</v>
      </c>
      <c r="C1512" t="s">
        <v>434</v>
      </c>
      <c r="E1512">
        <v>2017</v>
      </c>
      <c r="F1512" s="10">
        <v>43100</v>
      </c>
      <c r="G1512" t="s">
        <v>489</v>
      </c>
      <c r="H1512" t="s">
        <v>474</v>
      </c>
      <c r="I1512" t="s">
        <v>546</v>
      </c>
      <c r="J1512">
        <v>21557000</v>
      </c>
      <c r="K1512">
        <v>29139350.356182162</v>
      </c>
    </row>
    <row r="1513" spans="1:11" x14ac:dyDescent="0.25">
      <c r="A1513">
        <v>1494</v>
      </c>
      <c r="B1513" t="s">
        <v>301</v>
      </c>
      <c r="C1513" t="s">
        <v>491</v>
      </c>
      <c r="E1513">
        <v>2017</v>
      </c>
      <c r="F1513" s="10">
        <v>43100</v>
      </c>
      <c r="G1513" t="s">
        <v>489</v>
      </c>
      <c r="H1513" t="s">
        <v>474</v>
      </c>
      <c r="I1513" t="s">
        <v>546</v>
      </c>
      <c r="J1513">
        <v>16165000</v>
      </c>
      <c r="K1513">
        <v>21850795.496019144</v>
      </c>
    </row>
    <row r="1514" spans="1:11" x14ac:dyDescent="0.25">
      <c r="A1514">
        <v>8186</v>
      </c>
      <c r="B1514" t="s">
        <v>305</v>
      </c>
      <c r="C1514" t="s">
        <v>436</v>
      </c>
      <c r="E1514">
        <v>2017</v>
      </c>
      <c r="F1514" s="10">
        <v>43100</v>
      </c>
      <c r="G1514" t="s">
        <v>489</v>
      </c>
      <c r="H1514" t="s">
        <v>474</v>
      </c>
      <c r="I1514" t="s">
        <v>546</v>
      </c>
      <c r="J1514">
        <v>114536000</v>
      </c>
      <c r="K1514">
        <v>154822314.44058451</v>
      </c>
    </row>
    <row r="1515" spans="1:11" x14ac:dyDescent="0.25">
      <c r="A1515">
        <v>8186</v>
      </c>
      <c r="B1515" t="s">
        <v>305</v>
      </c>
      <c r="C1515" t="s">
        <v>2336</v>
      </c>
      <c r="E1515">
        <v>2017</v>
      </c>
      <c r="F1515" s="10">
        <v>43100</v>
      </c>
      <c r="G1515" t="s">
        <v>489</v>
      </c>
      <c r="H1515" t="s">
        <v>474</v>
      </c>
      <c r="I1515" t="s">
        <v>546</v>
      </c>
      <c r="J1515">
        <v>642200000</v>
      </c>
      <c r="K1515">
        <v>868084186.05279887</v>
      </c>
    </row>
    <row r="1516" spans="1:11" x14ac:dyDescent="0.25">
      <c r="A1516">
        <v>8186</v>
      </c>
      <c r="B1516" t="s">
        <v>305</v>
      </c>
      <c r="C1516" t="s">
        <v>2337</v>
      </c>
      <c r="E1516">
        <v>2017</v>
      </c>
      <c r="F1516" s="10">
        <v>43100</v>
      </c>
      <c r="G1516" t="s">
        <v>489</v>
      </c>
      <c r="H1516" t="s">
        <v>474</v>
      </c>
      <c r="I1516" t="s">
        <v>546</v>
      </c>
      <c r="J1516">
        <v>55613000</v>
      </c>
      <c r="K1516">
        <v>75174035.875045627</v>
      </c>
    </row>
    <row r="1517" spans="1:11" x14ac:dyDescent="0.25">
      <c r="A1517">
        <v>8186</v>
      </c>
      <c r="B1517" t="s">
        <v>305</v>
      </c>
      <c r="C1517" t="s">
        <v>490</v>
      </c>
      <c r="E1517">
        <v>2017</v>
      </c>
      <c r="F1517" s="10">
        <v>43100</v>
      </c>
      <c r="G1517" t="s">
        <v>489</v>
      </c>
      <c r="H1517" t="s">
        <v>474</v>
      </c>
      <c r="I1517" t="s">
        <v>546</v>
      </c>
      <c r="J1517">
        <v>6767000</v>
      </c>
      <c r="K1517">
        <v>9147190.4189026617</v>
      </c>
    </row>
    <row r="1518" spans="1:11" x14ac:dyDescent="0.25">
      <c r="A1518">
        <v>8186</v>
      </c>
      <c r="B1518" t="s">
        <v>305</v>
      </c>
      <c r="C1518" t="s">
        <v>434</v>
      </c>
      <c r="E1518">
        <v>2017</v>
      </c>
      <c r="F1518" s="10">
        <v>43100</v>
      </c>
      <c r="G1518" t="s">
        <v>489</v>
      </c>
      <c r="H1518" t="s">
        <v>474</v>
      </c>
      <c r="I1518" t="s">
        <v>546</v>
      </c>
      <c r="J1518">
        <v>27183000</v>
      </c>
      <c r="K1518">
        <v>36744211.195068873</v>
      </c>
    </row>
    <row r="1519" spans="1:11" x14ac:dyDescent="0.25">
      <c r="A1519">
        <v>8186</v>
      </c>
      <c r="B1519" t="s">
        <v>305</v>
      </c>
      <c r="C1519" t="s">
        <v>491</v>
      </c>
      <c r="E1519">
        <v>2017</v>
      </c>
      <c r="F1519" s="10">
        <v>43100</v>
      </c>
      <c r="G1519" t="s">
        <v>489</v>
      </c>
      <c r="H1519" t="s">
        <v>474</v>
      </c>
      <c r="I1519" t="s">
        <v>546</v>
      </c>
      <c r="J1519">
        <v>24973000</v>
      </c>
      <c r="K1519">
        <v>33756876.951567337</v>
      </c>
    </row>
    <row r="1520" spans="1:11" x14ac:dyDescent="0.25">
      <c r="A1520">
        <v>8196</v>
      </c>
      <c r="B1520" t="s">
        <v>296</v>
      </c>
      <c r="C1520" t="s">
        <v>2336</v>
      </c>
      <c r="E1520">
        <v>2017</v>
      </c>
      <c r="F1520" s="10">
        <v>43100</v>
      </c>
      <c r="G1520" t="s">
        <v>489</v>
      </c>
      <c r="H1520" t="s">
        <v>474</v>
      </c>
      <c r="I1520" t="s">
        <v>546</v>
      </c>
      <c r="J1520">
        <v>44684000</v>
      </c>
      <c r="K1520">
        <v>60400924.586707041</v>
      </c>
    </row>
    <row r="1521" spans="1:11" x14ac:dyDescent="0.25">
      <c r="A1521">
        <v>8196</v>
      </c>
      <c r="B1521" t="s">
        <v>296</v>
      </c>
      <c r="C1521" t="s">
        <v>2337</v>
      </c>
      <c r="E1521">
        <v>2017</v>
      </c>
      <c r="F1521" s="10">
        <v>43100</v>
      </c>
      <c r="G1521" t="s">
        <v>489</v>
      </c>
      <c r="H1521" t="s">
        <v>474</v>
      </c>
      <c r="I1521" t="s">
        <v>546</v>
      </c>
      <c r="J1521">
        <v>6685000</v>
      </c>
      <c r="K1521">
        <v>9036348.1528541893</v>
      </c>
    </row>
    <row r="1522" spans="1:11" x14ac:dyDescent="0.25">
      <c r="A1522">
        <v>8196</v>
      </c>
      <c r="B1522" t="s">
        <v>296</v>
      </c>
      <c r="C1522" t="s">
        <v>491</v>
      </c>
      <c r="E1522">
        <v>2017</v>
      </c>
      <c r="F1522" s="10">
        <v>43100</v>
      </c>
      <c r="G1522" t="s">
        <v>489</v>
      </c>
      <c r="H1522" t="s">
        <v>474</v>
      </c>
      <c r="I1522" t="s">
        <v>546</v>
      </c>
      <c r="J1522">
        <v>1527000</v>
      </c>
      <c r="K1522">
        <v>2064099.2714148611</v>
      </c>
    </row>
    <row r="1523" spans="1:11" x14ac:dyDescent="0.25">
      <c r="A1523">
        <v>8283</v>
      </c>
      <c r="B1523" t="s">
        <v>3604</v>
      </c>
      <c r="C1523" t="s">
        <v>436</v>
      </c>
      <c r="E1523">
        <v>2017</v>
      </c>
      <c r="F1523" s="10">
        <v>43100</v>
      </c>
      <c r="G1523" t="s">
        <v>489</v>
      </c>
      <c r="H1523" t="s">
        <v>474</v>
      </c>
      <c r="I1523" t="s">
        <v>546</v>
      </c>
      <c r="J1523">
        <v>-4027000</v>
      </c>
      <c r="K1523">
        <v>-5443436.6509414837</v>
      </c>
    </row>
    <row r="1524" spans="1:11" x14ac:dyDescent="0.25">
      <c r="A1524">
        <v>8283</v>
      </c>
      <c r="B1524" t="s">
        <v>3604</v>
      </c>
      <c r="C1524" t="s">
        <v>2336</v>
      </c>
      <c r="E1524">
        <v>2017</v>
      </c>
      <c r="F1524" s="10">
        <v>43100</v>
      </c>
      <c r="G1524" t="s">
        <v>489</v>
      </c>
      <c r="H1524" t="s">
        <v>474</v>
      </c>
      <c r="I1524" t="s">
        <v>546</v>
      </c>
      <c r="J1524">
        <v>3518000</v>
      </c>
      <c r="K1524">
        <v>4755403.560469863</v>
      </c>
    </row>
    <row r="1525" spans="1:11" x14ac:dyDescent="0.25">
      <c r="A1525">
        <v>8283</v>
      </c>
      <c r="B1525" t="s">
        <v>3604</v>
      </c>
      <c r="C1525" t="s">
        <v>2337</v>
      </c>
      <c r="E1525">
        <v>2017</v>
      </c>
      <c r="F1525" s="10">
        <v>43100</v>
      </c>
      <c r="G1525" t="s">
        <v>489</v>
      </c>
      <c r="H1525" t="s">
        <v>474</v>
      </c>
      <c r="I1525" t="s">
        <v>546</v>
      </c>
      <c r="J1525">
        <v>-5073000</v>
      </c>
      <c r="K1525">
        <v>-6857351.4105354231</v>
      </c>
    </row>
    <row r="1526" spans="1:11" x14ac:dyDescent="0.25">
      <c r="A1526">
        <v>8283</v>
      </c>
      <c r="B1526" t="s">
        <v>3604</v>
      </c>
      <c r="C1526" t="s">
        <v>490</v>
      </c>
      <c r="E1526">
        <v>2017</v>
      </c>
      <c r="F1526" s="10">
        <v>43100</v>
      </c>
      <c r="G1526" t="s">
        <v>489</v>
      </c>
      <c r="H1526" t="s">
        <v>474</v>
      </c>
      <c r="I1526" t="s">
        <v>546</v>
      </c>
      <c r="J1526">
        <v>381000</v>
      </c>
      <c r="K1526">
        <v>515011.01663985732</v>
      </c>
    </row>
    <row r="1527" spans="1:11" x14ac:dyDescent="0.25">
      <c r="A1527">
        <v>8283</v>
      </c>
      <c r="B1527" t="s">
        <v>3604</v>
      </c>
      <c r="C1527" t="s">
        <v>434</v>
      </c>
      <c r="E1527">
        <v>2017</v>
      </c>
      <c r="F1527" s="10">
        <v>43100</v>
      </c>
      <c r="G1527" t="s">
        <v>489</v>
      </c>
      <c r="H1527" t="s">
        <v>474</v>
      </c>
      <c r="I1527" t="s">
        <v>546</v>
      </c>
      <c r="J1527">
        <v>508000</v>
      </c>
      <c r="K1527">
        <v>686681.35551980976</v>
      </c>
    </row>
    <row r="1528" spans="1:11" x14ac:dyDescent="0.25">
      <c r="A1528">
        <v>8283</v>
      </c>
      <c r="B1528" t="s">
        <v>3604</v>
      </c>
      <c r="C1528" t="s">
        <v>491</v>
      </c>
      <c r="E1528">
        <v>2017</v>
      </c>
      <c r="F1528" s="10">
        <v>43100</v>
      </c>
      <c r="G1528" t="s">
        <v>489</v>
      </c>
      <c r="H1528" t="s">
        <v>474</v>
      </c>
      <c r="I1528" t="s">
        <v>546</v>
      </c>
      <c r="J1528">
        <v>157000</v>
      </c>
      <c r="K1528">
        <v>212222.38743427189</v>
      </c>
    </row>
    <row r="1529" spans="1:11" x14ac:dyDescent="0.25">
      <c r="A1529">
        <v>500</v>
      </c>
      <c r="B1529" t="s">
        <v>311</v>
      </c>
      <c r="C1529" t="s">
        <v>436</v>
      </c>
      <c r="E1529">
        <v>2018</v>
      </c>
      <c r="F1529" s="10">
        <v>43190</v>
      </c>
      <c r="G1529" t="s">
        <v>489</v>
      </c>
      <c r="H1529" t="s">
        <v>474</v>
      </c>
      <c r="I1529" t="s">
        <v>546</v>
      </c>
      <c r="J1529">
        <v>923756000</v>
      </c>
      <c r="K1529">
        <v>1300903549.9825373</v>
      </c>
    </row>
    <row r="1530" spans="1:11" x14ac:dyDescent="0.25">
      <c r="A1530">
        <v>500</v>
      </c>
      <c r="B1530" t="s">
        <v>311</v>
      </c>
      <c r="C1530" t="s">
        <v>2336</v>
      </c>
      <c r="E1530">
        <v>2018</v>
      </c>
      <c r="F1530" s="10">
        <v>43190</v>
      </c>
      <c r="G1530" t="s">
        <v>489</v>
      </c>
      <c r="H1530" t="s">
        <v>474</v>
      </c>
      <c r="I1530" t="s">
        <v>546</v>
      </c>
      <c r="J1530">
        <v>2018000000</v>
      </c>
      <c r="K1530">
        <v>2841901285.4744763</v>
      </c>
    </row>
    <row r="1531" spans="1:11" x14ac:dyDescent="0.25">
      <c r="A1531">
        <v>500</v>
      </c>
      <c r="B1531" t="s">
        <v>311</v>
      </c>
      <c r="C1531" t="s">
        <v>2337</v>
      </c>
      <c r="E1531">
        <v>2018</v>
      </c>
      <c r="F1531" s="10">
        <v>43190</v>
      </c>
      <c r="G1531" t="s">
        <v>489</v>
      </c>
      <c r="H1531" t="s">
        <v>474</v>
      </c>
      <c r="I1531" t="s">
        <v>546</v>
      </c>
      <c r="J1531">
        <v>108800000</v>
      </c>
      <c r="K1531">
        <v>153220445.91656244</v>
      </c>
    </row>
    <row r="1532" spans="1:11" x14ac:dyDescent="0.25">
      <c r="A1532">
        <v>500</v>
      </c>
      <c r="B1532" t="s">
        <v>311</v>
      </c>
      <c r="C1532" t="s">
        <v>490</v>
      </c>
      <c r="E1532">
        <v>2018</v>
      </c>
      <c r="F1532" s="10">
        <v>43190</v>
      </c>
      <c r="G1532" t="s">
        <v>489</v>
      </c>
      <c r="H1532" t="s">
        <v>474</v>
      </c>
      <c r="I1532" t="s">
        <v>546</v>
      </c>
      <c r="J1532">
        <v>435700000</v>
      </c>
      <c r="K1532">
        <v>613585921.74491048</v>
      </c>
    </row>
    <row r="1533" spans="1:11" x14ac:dyDescent="0.25">
      <c r="A1533">
        <v>500</v>
      </c>
      <c r="B1533" t="s">
        <v>311</v>
      </c>
      <c r="C1533" t="s">
        <v>434</v>
      </c>
      <c r="E1533">
        <v>2018</v>
      </c>
      <c r="F1533" s="10">
        <v>43190</v>
      </c>
      <c r="G1533" t="s">
        <v>489</v>
      </c>
      <c r="H1533" t="s">
        <v>474</v>
      </c>
      <c r="I1533" t="s">
        <v>546</v>
      </c>
      <c r="J1533">
        <v>492600000</v>
      </c>
      <c r="K1533">
        <v>693716835.09649503</v>
      </c>
    </row>
    <row r="1534" spans="1:11" x14ac:dyDescent="0.25">
      <c r="A1534">
        <v>500</v>
      </c>
      <c r="B1534" t="s">
        <v>311</v>
      </c>
      <c r="C1534" t="s">
        <v>491</v>
      </c>
      <c r="E1534">
        <v>2018</v>
      </c>
      <c r="F1534" s="10">
        <v>43190</v>
      </c>
      <c r="G1534" t="s">
        <v>489</v>
      </c>
      <c r="H1534" t="s">
        <v>474</v>
      </c>
      <c r="I1534" t="s">
        <v>546</v>
      </c>
      <c r="J1534">
        <v>15500000</v>
      </c>
      <c r="K1534">
        <v>21828280.438480861</v>
      </c>
    </row>
    <row r="1535" spans="1:11" x14ac:dyDescent="0.25">
      <c r="A1535">
        <v>505</v>
      </c>
      <c r="B1535" t="s">
        <v>313</v>
      </c>
      <c r="C1535" t="s">
        <v>436</v>
      </c>
      <c r="E1535">
        <v>2018</v>
      </c>
      <c r="F1535" s="10">
        <v>43190</v>
      </c>
      <c r="G1535" t="s">
        <v>489</v>
      </c>
      <c r="H1535" t="s">
        <v>474</v>
      </c>
      <c r="I1535" t="s">
        <v>546</v>
      </c>
      <c r="J1535">
        <v>335900000</v>
      </c>
      <c r="K1535">
        <v>473039961.24424011</v>
      </c>
    </row>
    <row r="1536" spans="1:11" x14ac:dyDescent="0.25">
      <c r="A1536">
        <v>505</v>
      </c>
      <c r="B1536" t="s">
        <v>313</v>
      </c>
      <c r="C1536" t="s">
        <v>2336</v>
      </c>
      <c r="E1536">
        <v>2018</v>
      </c>
      <c r="F1536" s="10">
        <v>43190</v>
      </c>
      <c r="G1536" t="s">
        <v>489</v>
      </c>
      <c r="H1536" t="s">
        <v>474</v>
      </c>
      <c r="I1536" t="s">
        <v>546</v>
      </c>
      <c r="J1536">
        <v>540600000</v>
      </c>
      <c r="K1536">
        <v>761314090.64791965</v>
      </c>
    </row>
    <row r="1537" spans="1:11" x14ac:dyDescent="0.25">
      <c r="A1537">
        <v>505</v>
      </c>
      <c r="B1537" t="s">
        <v>313</v>
      </c>
      <c r="C1537" t="s">
        <v>2337</v>
      </c>
      <c r="E1537">
        <v>2018</v>
      </c>
      <c r="F1537" s="10">
        <v>43190</v>
      </c>
      <c r="G1537" t="s">
        <v>489</v>
      </c>
      <c r="H1537" t="s">
        <v>474</v>
      </c>
      <c r="I1537" t="s">
        <v>546</v>
      </c>
      <c r="J1537">
        <v>122800000</v>
      </c>
      <c r="K1537">
        <v>172936312.11906129</v>
      </c>
    </row>
    <row r="1538" spans="1:11" x14ac:dyDescent="0.25">
      <c r="A1538">
        <v>505</v>
      </c>
      <c r="B1538" t="s">
        <v>313</v>
      </c>
      <c r="C1538" t="s">
        <v>490</v>
      </c>
      <c r="E1538">
        <v>2018</v>
      </c>
      <c r="F1538" s="10">
        <v>43190</v>
      </c>
      <c r="G1538" t="s">
        <v>489</v>
      </c>
      <c r="H1538" t="s">
        <v>474</v>
      </c>
      <c r="I1538" t="s">
        <v>546</v>
      </c>
      <c r="J1538">
        <v>83400000</v>
      </c>
      <c r="K1538">
        <v>117450231.52060026</v>
      </c>
    </row>
    <row r="1539" spans="1:11" x14ac:dyDescent="0.25">
      <c r="A1539">
        <v>505</v>
      </c>
      <c r="B1539" t="s">
        <v>313</v>
      </c>
      <c r="C1539" t="s">
        <v>434</v>
      </c>
      <c r="E1539">
        <v>2018</v>
      </c>
      <c r="F1539" s="10">
        <v>43190</v>
      </c>
      <c r="G1539" t="s">
        <v>489</v>
      </c>
      <c r="H1539" t="s">
        <v>474</v>
      </c>
      <c r="I1539" t="s">
        <v>546</v>
      </c>
      <c r="J1539">
        <v>101200000</v>
      </c>
      <c r="K1539">
        <v>142517547.12092021</v>
      </c>
    </row>
    <row r="1540" spans="1:11" x14ac:dyDescent="0.25">
      <c r="A1540">
        <v>505</v>
      </c>
      <c r="B1540" t="s">
        <v>313</v>
      </c>
      <c r="C1540" t="s">
        <v>491</v>
      </c>
      <c r="E1540">
        <v>2018</v>
      </c>
      <c r="F1540" s="10">
        <v>43190</v>
      </c>
      <c r="G1540" t="s">
        <v>489</v>
      </c>
      <c r="H1540" t="s">
        <v>474</v>
      </c>
      <c r="I1540" t="s">
        <v>546</v>
      </c>
      <c r="J1540">
        <v>28500000</v>
      </c>
      <c r="K1540">
        <v>40135870.483658358</v>
      </c>
    </row>
    <row r="1541" spans="1:11" x14ac:dyDescent="0.25">
      <c r="A1541">
        <v>506</v>
      </c>
      <c r="B1541" t="s">
        <v>314</v>
      </c>
      <c r="C1541" t="s">
        <v>436</v>
      </c>
      <c r="E1541">
        <v>2018</v>
      </c>
      <c r="F1541" s="10">
        <v>43190</v>
      </c>
      <c r="G1541" t="s">
        <v>489</v>
      </c>
      <c r="H1541" t="s">
        <v>474</v>
      </c>
      <c r="I1541" t="s">
        <v>546</v>
      </c>
      <c r="J1541">
        <v>577100000</v>
      </c>
      <c r="K1541">
        <v>812716170.39014876</v>
      </c>
    </row>
    <row r="1542" spans="1:11" x14ac:dyDescent="0.25">
      <c r="A1542">
        <v>506</v>
      </c>
      <c r="B1542" t="s">
        <v>314</v>
      </c>
      <c r="C1542" t="s">
        <v>2336</v>
      </c>
      <c r="E1542">
        <v>2018</v>
      </c>
      <c r="F1542" s="10">
        <v>43190</v>
      </c>
      <c r="G1542" t="s">
        <v>489</v>
      </c>
      <c r="H1542" t="s">
        <v>474</v>
      </c>
      <c r="I1542" t="s">
        <v>546</v>
      </c>
      <c r="J1542">
        <v>1026700000</v>
      </c>
      <c r="K1542">
        <v>1445877130.7218258</v>
      </c>
    </row>
    <row r="1543" spans="1:11" x14ac:dyDescent="0.25">
      <c r="A1543">
        <v>506</v>
      </c>
      <c r="B1543" t="s">
        <v>314</v>
      </c>
      <c r="C1543" t="s">
        <v>2337</v>
      </c>
      <c r="E1543">
        <v>2018</v>
      </c>
      <c r="F1543" s="10">
        <v>43190</v>
      </c>
      <c r="G1543" t="s">
        <v>489</v>
      </c>
      <c r="H1543" t="s">
        <v>474</v>
      </c>
      <c r="I1543" t="s">
        <v>546</v>
      </c>
      <c r="J1543">
        <v>74338000</v>
      </c>
      <c r="K1543">
        <v>104688432.98295422</v>
      </c>
    </row>
    <row r="1544" spans="1:11" x14ac:dyDescent="0.25">
      <c r="A1544">
        <v>506</v>
      </c>
      <c r="B1544" t="s">
        <v>314</v>
      </c>
      <c r="C1544" t="s">
        <v>490</v>
      </c>
      <c r="E1544">
        <v>2018</v>
      </c>
      <c r="F1544" s="10">
        <v>43190</v>
      </c>
      <c r="G1544" t="s">
        <v>489</v>
      </c>
      <c r="H1544" t="s">
        <v>474</v>
      </c>
      <c r="I1544" t="s">
        <v>546</v>
      </c>
      <c r="J1544">
        <v>175500000</v>
      </c>
      <c r="K1544">
        <v>247152465.60989621</v>
      </c>
    </row>
    <row r="1545" spans="1:11" x14ac:dyDescent="0.25">
      <c r="A1545">
        <v>506</v>
      </c>
      <c r="B1545" t="s">
        <v>314</v>
      </c>
      <c r="C1545" t="s">
        <v>434</v>
      </c>
      <c r="E1545">
        <v>2018</v>
      </c>
      <c r="F1545" s="10">
        <v>43190</v>
      </c>
      <c r="G1545" t="s">
        <v>489</v>
      </c>
      <c r="H1545" t="s">
        <v>474</v>
      </c>
      <c r="I1545" t="s">
        <v>546</v>
      </c>
      <c r="J1545">
        <v>296000000</v>
      </c>
      <c r="K1545">
        <v>416849742.56711841</v>
      </c>
    </row>
    <row r="1546" spans="1:11" x14ac:dyDescent="0.25">
      <c r="A1546">
        <v>506</v>
      </c>
      <c r="B1546" t="s">
        <v>314</v>
      </c>
      <c r="C1546" t="s">
        <v>491</v>
      </c>
      <c r="E1546">
        <v>2018</v>
      </c>
      <c r="F1546" s="10">
        <v>43190</v>
      </c>
      <c r="G1546" t="s">
        <v>489</v>
      </c>
      <c r="H1546" t="s">
        <v>474</v>
      </c>
      <c r="I1546" t="s">
        <v>546</v>
      </c>
      <c r="J1546">
        <v>23200000</v>
      </c>
      <c r="K1546">
        <v>32672006.849855226</v>
      </c>
    </row>
    <row r="1547" spans="1:11" x14ac:dyDescent="0.25">
      <c r="A1547">
        <v>1035</v>
      </c>
      <c r="B1547" t="s">
        <v>293</v>
      </c>
      <c r="C1547" t="s">
        <v>436</v>
      </c>
      <c r="E1547">
        <v>2018</v>
      </c>
      <c r="F1547" s="10">
        <v>43190</v>
      </c>
      <c r="G1547" t="s">
        <v>489</v>
      </c>
      <c r="H1547" t="s">
        <v>474</v>
      </c>
      <c r="I1547" t="s">
        <v>546</v>
      </c>
      <c r="J1547">
        <v>141700000</v>
      </c>
      <c r="K1547">
        <v>199552731.49243474</v>
      </c>
    </row>
    <row r="1548" spans="1:11" x14ac:dyDescent="0.25">
      <c r="A1548">
        <v>1035</v>
      </c>
      <c r="B1548" t="s">
        <v>293</v>
      </c>
      <c r="C1548" t="s">
        <v>2336</v>
      </c>
      <c r="E1548">
        <v>2018</v>
      </c>
      <c r="F1548" s="10">
        <v>43190</v>
      </c>
      <c r="G1548" t="s">
        <v>489</v>
      </c>
      <c r="H1548" t="s">
        <v>474</v>
      </c>
      <c r="I1548" t="s">
        <v>546</v>
      </c>
      <c r="J1548">
        <v>1564300000</v>
      </c>
      <c r="K1548">
        <v>2202966392.8977814</v>
      </c>
    </row>
    <row r="1549" spans="1:11" x14ac:dyDescent="0.25">
      <c r="A1549">
        <v>1035</v>
      </c>
      <c r="B1549" t="s">
        <v>293</v>
      </c>
      <c r="C1549" t="s">
        <v>2337</v>
      </c>
      <c r="E1549">
        <v>2018</v>
      </c>
      <c r="F1549" s="10">
        <v>43190</v>
      </c>
      <c r="G1549" t="s">
        <v>489</v>
      </c>
      <c r="H1549" t="s">
        <v>474</v>
      </c>
      <c r="I1549" t="s">
        <v>546</v>
      </c>
      <c r="J1549">
        <v>86200000</v>
      </c>
      <c r="K1549">
        <v>121393404.76110002</v>
      </c>
    </row>
    <row r="1550" spans="1:11" x14ac:dyDescent="0.25">
      <c r="A1550">
        <v>1035</v>
      </c>
      <c r="B1550" t="s">
        <v>293</v>
      </c>
      <c r="C1550" t="s">
        <v>490</v>
      </c>
      <c r="E1550">
        <v>2018</v>
      </c>
      <c r="F1550" s="10">
        <v>43190</v>
      </c>
      <c r="G1550" t="s">
        <v>489</v>
      </c>
      <c r="H1550" t="s">
        <v>474</v>
      </c>
      <c r="I1550" t="s">
        <v>546</v>
      </c>
      <c r="J1550">
        <v>4000000</v>
      </c>
      <c r="K1550">
        <v>5633104.629285384</v>
      </c>
    </row>
    <row r="1551" spans="1:11" x14ac:dyDescent="0.25">
      <c r="A1551">
        <v>1035</v>
      </c>
      <c r="B1551" t="s">
        <v>293</v>
      </c>
      <c r="C1551" t="s">
        <v>434</v>
      </c>
      <c r="E1551">
        <v>2018</v>
      </c>
      <c r="F1551" s="10">
        <v>43190</v>
      </c>
      <c r="G1551" t="s">
        <v>489</v>
      </c>
      <c r="H1551" t="s">
        <v>474</v>
      </c>
      <c r="I1551" t="s">
        <v>546</v>
      </c>
      <c r="J1551">
        <v>28500000</v>
      </c>
      <c r="K1551">
        <v>40135870.483658358</v>
      </c>
    </row>
    <row r="1552" spans="1:11" x14ac:dyDescent="0.25">
      <c r="A1552">
        <v>1035</v>
      </c>
      <c r="B1552" t="s">
        <v>293</v>
      </c>
      <c r="C1552" t="s">
        <v>491</v>
      </c>
      <c r="E1552">
        <v>2018</v>
      </c>
      <c r="F1552" s="10">
        <v>43190</v>
      </c>
      <c r="G1552" t="s">
        <v>489</v>
      </c>
      <c r="H1552" t="s">
        <v>474</v>
      </c>
      <c r="I1552" t="s">
        <v>546</v>
      </c>
      <c r="J1552">
        <v>23000000</v>
      </c>
      <c r="K1552">
        <v>32390351.618390959</v>
      </c>
    </row>
    <row r="1553" spans="1:11" x14ac:dyDescent="0.25">
      <c r="A1553">
        <v>1683</v>
      </c>
      <c r="B1553" t="s">
        <v>306</v>
      </c>
      <c r="C1553" t="s">
        <v>436</v>
      </c>
      <c r="E1553">
        <v>2018</v>
      </c>
      <c r="F1553" s="10">
        <v>43190</v>
      </c>
      <c r="G1553" t="s">
        <v>489</v>
      </c>
      <c r="H1553" t="s">
        <v>474</v>
      </c>
      <c r="I1553" t="s">
        <v>546</v>
      </c>
      <c r="J1553">
        <v>869700000</v>
      </c>
      <c r="K1553">
        <v>1224777774.0223746</v>
      </c>
    </row>
    <row r="1554" spans="1:11" x14ac:dyDescent="0.25">
      <c r="A1554">
        <v>1683</v>
      </c>
      <c r="B1554" t="s">
        <v>306</v>
      </c>
      <c r="C1554" t="s">
        <v>2336</v>
      </c>
      <c r="E1554">
        <v>2018</v>
      </c>
      <c r="F1554" s="10">
        <v>43190</v>
      </c>
      <c r="G1554" t="s">
        <v>489</v>
      </c>
      <c r="H1554" t="s">
        <v>474</v>
      </c>
      <c r="I1554" t="s">
        <v>546</v>
      </c>
      <c r="J1554">
        <v>1694100000</v>
      </c>
      <c r="K1554">
        <v>2385760638.1180921</v>
      </c>
    </row>
    <row r="1555" spans="1:11" x14ac:dyDescent="0.25">
      <c r="A1555">
        <v>1683</v>
      </c>
      <c r="B1555" t="s">
        <v>306</v>
      </c>
      <c r="C1555" t="s">
        <v>2337</v>
      </c>
      <c r="E1555">
        <v>2018</v>
      </c>
      <c r="F1555" s="10">
        <v>43190</v>
      </c>
      <c r="G1555" t="s">
        <v>489</v>
      </c>
      <c r="H1555" t="s">
        <v>474</v>
      </c>
      <c r="I1555" t="s">
        <v>546</v>
      </c>
      <c r="J1555">
        <v>253700000</v>
      </c>
      <c r="K1555">
        <v>357279661.11242545</v>
      </c>
    </row>
    <row r="1556" spans="1:11" x14ac:dyDescent="0.25">
      <c r="A1556">
        <v>1683</v>
      </c>
      <c r="B1556" t="s">
        <v>306</v>
      </c>
      <c r="C1556" t="s">
        <v>490</v>
      </c>
      <c r="E1556">
        <v>2018</v>
      </c>
      <c r="F1556" s="10">
        <v>43190</v>
      </c>
      <c r="G1556" t="s">
        <v>489</v>
      </c>
      <c r="H1556" t="s">
        <v>474</v>
      </c>
      <c r="I1556" t="s">
        <v>546</v>
      </c>
      <c r="J1556">
        <v>219500000</v>
      </c>
      <c r="K1556">
        <v>309116616.53203547</v>
      </c>
    </row>
    <row r="1557" spans="1:11" x14ac:dyDescent="0.25">
      <c r="A1557">
        <v>1683</v>
      </c>
      <c r="B1557" t="s">
        <v>306</v>
      </c>
      <c r="C1557" t="s">
        <v>434</v>
      </c>
      <c r="E1557">
        <v>2018</v>
      </c>
      <c r="F1557" s="10">
        <v>43190</v>
      </c>
      <c r="G1557" t="s">
        <v>489</v>
      </c>
      <c r="H1557" t="s">
        <v>474</v>
      </c>
      <c r="I1557" t="s">
        <v>546</v>
      </c>
      <c r="J1557">
        <v>346400000.00000006</v>
      </c>
      <c r="K1557">
        <v>487826860.89611435</v>
      </c>
    </row>
    <row r="1558" spans="1:11" x14ac:dyDescent="0.25">
      <c r="A1558">
        <v>1683</v>
      </c>
      <c r="B1558" t="s">
        <v>306</v>
      </c>
      <c r="C1558" t="s">
        <v>491</v>
      </c>
      <c r="E1558">
        <v>2018</v>
      </c>
      <c r="F1558" s="10">
        <v>43190</v>
      </c>
      <c r="G1558" t="s">
        <v>489</v>
      </c>
      <c r="H1558" t="s">
        <v>474</v>
      </c>
      <c r="I1558" t="s">
        <v>546</v>
      </c>
      <c r="J1558">
        <v>61900000</v>
      </c>
      <c r="K1558">
        <v>87172294.138191313</v>
      </c>
    </row>
    <row r="1559" spans="1:11" x14ac:dyDescent="0.25">
      <c r="A1559">
        <v>1889</v>
      </c>
      <c r="B1559" t="s">
        <v>309</v>
      </c>
      <c r="C1559" t="s">
        <v>436</v>
      </c>
      <c r="E1559">
        <v>2018</v>
      </c>
      <c r="F1559" s="10">
        <v>43190</v>
      </c>
      <c r="G1559" t="s">
        <v>489</v>
      </c>
      <c r="H1559" t="s">
        <v>474</v>
      </c>
      <c r="I1559" t="s">
        <v>546</v>
      </c>
      <c r="J1559">
        <v>554400000</v>
      </c>
      <c r="K1559">
        <v>780748301.61895418</v>
      </c>
    </row>
    <row r="1560" spans="1:11" x14ac:dyDescent="0.25">
      <c r="A1560">
        <v>1889</v>
      </c>
      <c r="B1560" t="s">
        <v>309</v>
      </c>
      <c r="C1560" t="s">
        <v>2336</v>
      </c>
      <c r="E1560">
        <v>2018</v>
      </c>
      <c r="F1560" s="10">
        <v>43190</v>
      </c>
      <c r="G1560" t="s">
        <v>489</v>
      </c>
      <c r="H1560" t="s">
        <v>474</v>
      </c>
      <c r="I1560" t="s">
        <v>546</v>
      </c>
      <c r="J1560">
        <v>829700000</v>
      </c>
      <c r="K1560">
        <v>1168446727.7295208</v>
      </c>
    </row>
    <row r="1561" spans="1:11" x14ac:dyDescent="0.25">
      <c r="A1561">
        <v>1889</v>
      </c>
      <c r="B1561" t="s">
        <v>309</v>
      </c>
      <c r="C1561" t="s">
        <v>2337</v>
      </c>
      <c r="E1561">
        <v>2018</v>
      </c>
      <c r="F1561" s="10">
        <v>43190</v>
      </c>
      <c r="G1561" t="s">
        <v>489</v>
      </c>
      <c r="H1561" t="s">
        <v>474</v>
      </c>
      <c r="I1561" t="s">
        <v>546</v>
      </c>
      <c r="J1561">
        <v>154700000</v>
      </c>
      <c r="K1561">
        <v>217860321.53761223</v>
      </c>
    </row>
    <row r="1562" spans="1:11" x14ac:dyDescent="0.25">
      <c r="A1562">
        <v>1889</v>
      </c>
      <c r="B1562" t="s">
        <v>309</v>
      </c>
      <c r="C1562" t="s">
        <v>490</v>
      </c>
      <c r="E1562">
        <v>2018</v>
      </c>
      <c r="F1562" s="10">
        <v>43190</v>
      </c>
      <c r="G1562" t="s">
        <v>489</v>
      </c>
      <c r="H1562" t="s">
        <v>474</v>
      </c>
      <c r="I1562" t="s">
        <v>546</v>
      </c>
      <c r="J1562">
        <v>118700000</v>
      </c>
      <c r="K1562">
        <v>167162379.87404376</v>
      </c>
    </row>
    <row r="1563" spans="1:11" x14ac:dyDescent="0.25">
      <c r="A1563">
        <v>1889</v>
      </c>
      <c r="B1563" t="s">
        <v>309</v>
      </c>
      <c r="C1563" t="s">
        <v>434</v>
      </c>
      <c r="E1563">
        <v>2018</v>
      </c>
      <c r="F1563" s="10">
        <v>43190</v>
      </c>
      <c r="G1563" t="s">
        <v>489</v>
      </c>
      <c r="H1563" t="s">
        <v>474</v>
      </c>
      <c r="I1563" t="s">
        <v>546</v>
      </c>
      <c r="J1563">
        <v>259500000</v>
      </c>
      <c r="K1563">
        <v>365447662.8248893</v>
      </c>
    </row>
    <row r="1564" spans="1:11" x14ac:dyDescent="0.25">
      <c r="A1564">
        <v>1889</v>
      </c>
      <c r="B1564" t="s">
        <v>309</v>
      </c>
      <c r="C1564" t="s">
        <v>491</v>
      </c>
      <c r="E1564">
        <v>2018</v>
      </c>
      <c r="F1564" s="10">
        <v>43190</v>
      </c>
      <c r="G1564" t="s">
        <v>489</v>
      </c>
      <c r="H1564" t="s">
        <v>474</v>
      </c>
      <c r="I1564" t="s">
        <v>546</v>
      </c>
      <c r="J1564">
        <v>21500000</v>
      </c>
      <c r="K1564">
        <v>30277937.382408939</v>
      </c>
    </row>
    <row r="1565" spans="1:11" x14ac:dyDescent="0.25">
      <c r="A1565">
        <v>1890</v>
      </c>
      <c r="B1565" t="s">
        <v>289</v>
      </c>
      <c r="C1565" t="s">
        <v>436</v>
      </c>
      <c r="E1565">
        <v>2018</v>
      </c>
      <c r="F1565" s="10">
        <v>43190</v>
      </c>
      <c r="G1565" t="s">
        <v>489</v>
      </c>
      <c r="H1565" t="s">
        <v>474</v>
      </c>
      <c r="I1565" t="s">
        <v>546</v>
      </c>
      <c r="J1565">
        <v>110876000</v>
      </c>
      <c r="K1565">
        <v>156144027.21916157</v>
      </c>
    </row>
    <row r="1566" spans="1:11" x14ac:dyDescent="0.25">
      <c r="A1566">
        <v>1890</v>
      </c>
      <c r="B1566" t="s">
        <v>289</v>
      </c>
      <c r="C1566" t="s">
        <v>2336</v>
      </c>
      <c r="E1566">
        <v>2018</v>
      </c>
      <c r="F1566" s="10">
        <v>43190</v>
      </c>
      <c r="G1566" t="s">
        <v>489</v>
      </c>
      <c r="H1566" t="s">
        <v>474</v>
      </c>
      <c r="I1566" t="s">
        <v>546</v>
      </c>
      <c r="J1566">
        <v>306302000</v>
      </c>
      <c r="K1566">
        <v>431357803.5398429</v>
      </c>
    </row>
    <row r="1567" spans="1:11" x14ac:dyDescent="0.25">
      <c r="A1567">
        <v>1890</v>
      </c>
      <c r="B1567" t="s">
        <v>289</v>
      </c>
      <c r="C1567" t="s">
        <v>2337</v>
      </c>
      <c r="E1567">
        <v>2018</v>
      </c>
      <c r="F1567" s="10">
        <v>43190</v>
      </c>
      <c r="G1567" t="s">
        <v>489</v>
      </c>
      <c r="H1567" t="s">
        <v>474</v>
      </c>
      <c r="I1567" t="s">
        <v>546</v>
      </c>
      <c r="J1567">
        <v>29635000</v>
      </c>
      <c r="K1567">
        <v>41734263.922218092</v>
      </c>
    </row>
    <row r="1568" spans="1:11" x14ac:dyDescent="0.25">
      <c r="A1568">
        <v>1890</v>
      </c>
      <c r="B1568" t="s">
        <v>289</v>
      </c>
      <c r="C1568" t="s">
        <v>490</v>
      </c>
      <c r="E1568">
        <v>2018</v>
      </c>
      <c r="F1568" s="10">
        <v>43190</v>
      </c>
      <c r="G1568" t="s">
        <v>489</v>
      </c>
      <c r="H1568" t="s">
        <v>474</v>
      </c>
      <c r="I1568" t="s">
        <v>546</v>
      </c>
      <c r="J1568">
        <v>47288000</v>
      </c>
      <c r="K1568">
        <v>66594562.92741181</v>
      </c>
    </row>
    <row r="1569" spans="1:11" x14ac:dyDescent="0.25">
      <c r="A1569">
        <v>1890</v>
      </c>
      <c r="B1569" t="s">
        <v>289</v>
      </c>
      <c r="C1569" t="s">
        <v>434</v>
      </c>
      <c r="E1569">
        <v>2018</v>
      </c>
      <c r="F1569" s="10">
        <v>43190</v>
      </c>
      <c r="G1569" t="s">
        <v>489</v>
      </c>
      <c r="H1569" t="s">
        <v>474</v>
      </c>
      <c r="I1569" t="s">
        <v>546</v>
      </c>
      <c r="J1569">
        <v>61953000</v>
      </c>
      <c r="K1569">
        <v>87246932.774529353</v>
      </c>
    </row>
    <row r="1570" spans="1:11" x14ac:dyDescent="0.25">
      <c r="A1570">
        <v>1890</v>
      </c>
      <c r="B1570" t="s">
        <v>289</v>
      </c>
      <c r="C1570" t="s">
        <v>491</v>
      </c>
      <c r="E1570">
        <v>2018</v>
      </c>
      <c r="F1570" s="10">
        <v>43190</v>
      </c>
      <c r="G1570" t="s">
        <v>489</v>
      </c>
      <c r="H1570" t="s">
        <v>474</v>
      </c>
      <c r="I1570" t="s">
        <v>546</v>
      </c>
      <c r="J1570">
        <v>6303000</v>
      </c>
      <c r="K1570">
        <v>8876364.6195964441</v>
      </c>
    </row>
    <row r="1571" spans="1:11" x14ac:dyDescent="0.25">
      <c r="A1571">
        <v>1891</v>
      </c>
      <c r="B1571" t="s">
        <v>298</v>
      </c>
      <c r="C1571" t="s">
        <v>436</v>
      </c>
      <c r="E1571">
        <v>2018</v>
      </c>
      <c r="F1571" s="10">
        <v>43190</v>
      </c>
      <c r="G1571" t="s">
        <v>489</v>
      </c>
      <c r="H1571" t="s">
        <v>474</v>
      </c>
      <c r="I1571" t="s">
        <v>546</v>
      </c>
      <c r="J1571">
        <v>463100000</v>
      </c>
      <c r="K1571">
        <v>652172688.45551527</v>
      </c>
    </row>
    <row r="1572" spans="1:11" x14ac:dyDescent="0.25">
      <c r="A1572">
        <v>1891</v>
      </c>
      <c r="B1572" t="s">
        <v>298</v>
      </c>
      <c r="C1572" t="s">
        <v>2336</v>
      </c>
      <c r="E1572">
        <v>2018</v>
      </c>
      <c r="F1572" s="10">
        <v>43190</v>
      </c>
      <c r="G1572" t="s">
        <v>489</v>
      </c>
      <c r="H1572" t="s">
        <v>474</v>
      </c>
      <c r="I1572" t="s">
        <v>546</v>
      </c>
      <c r="J1572">
        <v>756700000</v>
      </c>
      <c r="K1572">
        <v>1065642568.2450625</v>
      </c>
    </row>
    <row r="1573" spans="1:11" x14ac:dyDescent="0.25">
      <c r="A1573">
        <v>1891</v>
      </c>
      <c r="B1573" t="s">
        <v>298</v>
      </c>
      <c r="C1573" t="s">
        <v>2337</v>
      </c>
      <c r="E1573">
        <v>2018</v>
      </c>
      <c r="F1573" s="10">
        <v>43190</v>
      </c>
      <c r="G1573" t="s">
        <v>489</v>
      </c>
      <c r="H1573" t="s">
        <v>474</v>
      </c>
      <c r="I1573" t="s">
        <v>546</v>
      </c>
      <c r="J1573">
        <v>12200000</v>
      </c>
      <c r="K1573">
        <v>17180969.119320422</v>
      </c>
    </row>
    <row r="1574" spans="1:11" x14ac:dyDescent="0.25">
      <c r="A1574">
        <v>1891</v>
      </c>
      <c r="B1574" t="s">
        <v>298</v>
      </c>
      <c r="C1574" t="s">
        <v>490</v>
      </c>
      <c r="E1574">
        <v>2018</v>
      </c>
      <c r="F1574" s="10">
        <v>43190</v>
      </c>
      <c r="G1574" t="s">
        <v>489</v>
      </c>
      <c r="H1574" t="s">
        <v>474</v>
      </c>
      <c r="I1574" t="s">
        <v>546</v>
      </c>
      <c r="J1574">
        <v>172000000</v>
      </c>
      <c r="K1574">
        <v>242223499.05927151</v>
      </c>
    </row>
    <row r="1575" spans="1:11" x14ac:dyDescent="0.25">
      <c r="A1575">
        <v>1891</v>
      </c>
      <c r="B1575" t="s">
        <v>298</v>
      </c>
      <c r="C1575" t="s">
        <v>434</v>
      </c>
      <c r="E1575">
        <v>2018</v>
      </c>
      <c r="F1575" s="10">
        <v>43190</v>
      </c>
      <c r="G1575" t="s">
        <v>489</v>
      </c>
      <c r="H1575" t="s">
        <v>474</v>
      </c>
      <c r="I1575" t="s">
        <v>546</v>
      </c>
      <c r="J1575">
        <v>276300000</v>
      </c>
      <c r="K1575">
        <v>389106702.26788789</v>
      </c>
    </row>
    <row r="1576" spans="1:11" x14ac:dyDescent="0.25">
      <c r="A1576">
        <v>1891</v>
      </c>
      <c r="B1576" t="s">
        <v>298</v>
      </c>
      <c r="C1576" t="s">
        <v>491</v>
      </c>
      <c r="E1576">
        <v>2018</v>
      </c>
      <c r="F1576" s="10">
        <v>43190</v>
      </c>
      <c r="G1576" t="s">
        <v>489</v>
      </c>
      <c r="H1576" t="s">
        <v>474</v>
      </c>
      <c r="I1576" t="s">
        <v>546</v>
      </c>
      <c r="J1576">
        <v>2600000</v>
      </c>
      <c r="K1576">
        <v>3661518.0090354998</v>
      </c>
    </row>
    <row r="1577" spans="1:11" x14ac:dyDescent="0.25">
      <c r="A1577">
        <v>1892</v>
      </c>
      <c r="B1577" t="s">
        <v>307</v>
      </c>
      <c r="C1577" t="s">
        <v>436</v>
      </c>
      <c r="E1577">
        <v>2018</v>
      </c>
      <c r="F1577" s="10">
        <v>43190</v>
      </c>
      <c r="G1577" t="s">
        <v>489</v>
      </c>
      <c r="H1577" t="s">
        <v>474</v>
      </c>
      <c r="I1577" t="s">
        <v>546</v>
      </c>
      <c r="J1577">
        <v>111114000</v>
      </c>
      <c r="K1577">
        <v>156479196.94460404</v>
      </c>
    </row>
    <row r="1578" spans="1:11" x14ac:dyDescent="0.25">
      <c r="A1578">
        <v>1892</v>
      </c>
      <c r="B1578" t="s">
        <v>307</v>
      </c>
      <c r="C1578" t="s">
        <v>2336</v>
      </c>
      <c r="E1578">
        <v>2018</v>
      </c>
      <c r="F1578" s="10">
        <v>43190</v>
      </c>
      <c r="G1578" t="s">
        <v>489</v>
      </c>
      <c r="H1578" t="s">
        <v>474</v>
      </c>
      <c r="I1578" t="s">
        <v>546</v>
      </c>
      <c r="J1578">
        <v>219213000</v>
      </c>
      <c r="K1578">
        <v>308712441.27488422</v>
      </c>
    </row>
    <row r="1579" spans="1:11" x14ac:dyDescent="0.25">
      <c r="A1579">
        <v>1892</v>
      </c>
      <c r="B1579" t="s">
        <v>307</v>
      </c>
      <c r="C1579" t="s">
        <v>2337</v>
      </c>
      <c r="E1579">
        <v>2018</v>
      </c>
      <c r="F1579" s="10">
        <v>43190</v>
      </c>
      <c r="G1579" t="s">
        <v>489</v>
      </c>
      <c r="H1579" t="s">
        <v>474</v>
      </c>
      <c r="I1579" t="s">
        <v>546</v>
      </c>
      <c r="J1579">
        <v>11178000</v>
      </c>
      <c r="K1579">
        <v>15741710.886538005</v>
      </c>
    </row>
    <row r="1580" spans="1:11" x14ac:dyDescent="0.25">
      <c r="A1580">
        <v>1892</v>
      </c>
      <c r="B1580" t="s">
        <v>307</v>
      </c>
      <c r="C1580" t="s">
        <v>490</v>
      </c>
      <c r="E1580">
        <v>2018</v>
      </c>
      <c r="F1580" s="10">
        <v>43190</v>
      </c>
      <c r="G1580" t="s">
        <v>489</v>
      </c>
      <c r="H1580" t="s">
        <v>474</v>
      </c>
      <c r="I1580" t="s">
        <v>546</v>
      </c>
      <c r="J1580">
        <v>50261000</v>
      </c>
      <c r="K1580">
        <v>70781367.943128169</v>
      </c>
    </row>
    <row r="1581" spans="1:11" x14ac:dyDescent="0.25">
      <c r="A1581">
        <v>1892</v>
      </c>
      <c r="B1581" t="s">
        <v>307</v>
      </c>
      <c r="C1581" t="s">
        <v>434</v>
      </c>
      <c r="E1581">
        <v>2018</v>
      </c>
      <c r="F1581" s="10">
        <v>43190</v>
      </c>
      <c r="G1581" t="s">
        <v>489</v>
      </c>
      <c r="H1581" t="s">
        <v>474</v>
      </c>
      <c r="I1581" t="s">
        <v>546</v>
      </c>
      <c r="J1581">
        <v>49414000</v>
      </c>
      <c r="K1581">
        <v>69588558.037876993</v>
      </c>
    </row>
    <row r="1582" spans="1:11" x14ac:dyDescent="0.25">
      <c r="A1582">
        <v>1892</v>
      </c>
      <c r="B1582" t="s">
        <v>307</v>
      </c>
      <c r="C1582" t="s">
        <v>491</v>
      </c>
      <c r="E1582">
        <v>2018</v>
      </c>
      <c r="F1582" s="10">
        <v>43190</v>
      </c>
      <c r="G1582" t="s">
        <v>489</v>
      </c>
      <c r="H1582" t="s">
        <v>474</v>
      </c>
      <c r="I1582" t="s">
        <v>546</v>
      </c>
      <c r="J1582">
        <v>6939000</v>
      </c>
      <c r="K1582">
        <v>9772028.2556528207</v>
      </c>
    </row>
    <row r="1583" spans="1:11" x14ac:dyDescent="0.25">
      <c r="A1583">
        <v>1896</v>
      </c>
      <c r="B1583" t="s">
        <v>295</v>
      </c>
      <c r="C1583" t="s">
        <v>436</v>
      </c>
      <c r="E1583">
        <v>2018</v>
      </c>
      <c r="F1583" s="10">
        <v>43190</v>
      </c>
      <c r="G1583" t="s">
        <v>489</v>
      </c>
      <c r="H1583" t="s">
        <v>474</v>
      </c>
      <c r="I1583" t="s">
        <v>546</v>
      </c>
      <c r="J1583">
        <v>48015000</v>
      </c>
      <c r="K1583">
        <v>67618379.693784431</v>
      </c>
    </row>
    <row r="1584" spans="1:11" x14ac:dyDescent="0.25">
      <c r="A1584">
        <v>1896</v>
      </c>
      <c r="B1584" t="s">
        <v>295</v>
      </c>
      <c r="C1584" t="s">
        <v>2336</v>
      </c>
      <c r="E1584">
        <v>2018</v>
      </c>
      <c r="F1584" s="10">
        <v>43190</v>
      </c>
      <c r="G1584" t="s">
        <v>489</v>
      </c>
      <c r="H1584" t="s">
        <v>474</v>
      </c>
      <c r="I1584" t="s">
        <v>546</v>
      </c>
      <c r="J1584">
        <v>114914000</v>
      </c>
      <c r="K1584">
        <v>161830646.34242514</v>
      </c>
    </row>
    <row r="1585" spans="1:11" x14ac:dyDescent="0.25">
      <c r="A1585">
        <v>1896</v>
      </c>
      <c r="B1585" t="s">
        <v>295</v>
      </c>
      <c r="C1585" t="s">
        <v>2337</v>
      </c>
      <c r="E1585">
        <v>2018</v>
      </c>
      <c r="F1585" s="10">
        <v>43190</v>
      </c>
      <c r="G1585" t="s">
        <v>489</v>
      </c>
      <c r="H1585" t="s">
        <v>474</v>
      </c>
      <c r="I1585" t="s">
        <v>546</v>
      </c>
      <c r="J1585">
        <v>11804000</v>
      </c>
      <c r="K1585">
        <v>16623291.761021169</v>
      </c>
    </row>
    <row r="1586" spans="1:11" x14ac:dyDescent="0.25">
      <c r="A1586">
        <v>1896</v>
      </c>
      <c r="B1586" t="s">
        <v>295</v>
      </c>
      <c r="C1586" t="s">
        <v>490</v>
      </c>
      <c r="E1586">
        <v>2018</v>
      </c>
      <c r="F1586" s="10">
        <v>43190</v>
      </c>
      <c r="G1586" t="s">
        <v>489</v>
      </c>
      <c r="H1586" t="s">
        <v>474</v>
      </c>
      <c r="I1586" t="s">
        <v>546</v>
      </c>
      <c r="J1586">
        <v>14433000</v>
      </c>
      <c r="K1586">
        <v>20325649.778618988</v>
      </c>
    </row>
    <row r="1587" spans="1:11" x14ac:dyDescent="0.25">
      <c r="A1587">
        <v>1896</v>
      </c>
      <c r="B1587" t="s">
        <v>295</v>
      </c>
      <c r="C1587" t="s">
        <v>434</v>
      </c>
      <c r="E1587">
        <v>2018</v>
      </c>
      <c r="F1587" s="10">
        <v>43190</v>
      </c>
      <c r="G1587" t="s">
        <v>489</v>
      </c>
      <c r="H1587" t="s">
        <v>474</v>
      </c>
      <c r="I1587" t="s">
        <v>546</v>
      </c>
      <c r="J1587">
        <v>28203000</v>
      </c>
      <c r="K1587">
        <v>39717612.464933924</v>
      </c>
    </row>
    <row r="1588" spans="1:11" x14ac:dyDescent="0.25">
      <c r="A1588">
        <v>1896</v>
      </c>
      <c r="B1588" t="s">
        <v>295</v>
      </c>
      <c r="C1588" t="s">
        <v>491</v>
      </c>
      <c r="E1588">
        <v>2018</v>
      </c>
      <c r="F1588" s="10">
        <v>43190</v>
      </c>
      <c r="G1588" t="s">
        <v>489</v>
      </c>
      <c r="H1588" t="s">
        <v>474</v>
      </c>
      <c r="I1588" t="s">
        <v>546</v>
      </c>
      <c r="J1588">
        <v>3605000</v>
      </c>
      <c r="K1588">
        <v>5076835.5471434519</v>
      </c>
    </row>
    <row r="1589" spans="1:11" x14ac:dyDescent="0.25">
      <c r="A1589">
        <v>1898</v>
      </c>
      <c r="B1589" t="s">
        <v>310</v>
      </c>
      <c r="C1589" t="s">
        <v>436</v>
      </c>
      <c r="E1589">
        <v>2018</v>
      </c>
      <c r="F1589" s="10">
        <v>43190</v>
      </c>
      <c r="G1589" t="s">
        <v>489</v>
      </c>
      <c r="H1589" t="s">
        <v>474</v>
      </c>
      <c r="I1589" t="s">
        <v>546</v>
      </c>
      <c r="J1589">
        <v>25150000</v>
      </c>
      <c r="K1589">
        <v>35418145.356631853</v>
      </c>
    </row>
    <row r="1590" spans="1:11" x14ac:dyDescent="0.25">
      <c r="A1590">
        <v>1898</v>
      </c>
      <c r="B1590" t="s">
        <v>310</v>
      </c>
      <c r="C1590" t="s">
        <v>2336</v>
      </c>
      <c r="E1590">
        <v>2018</v>
      </c>
      <c r="F1590" s="10">
        <v>43190</v>
      </c>
      <c r="G1590" t="s">
        <v>489</v>
      </c>
      <c r="H1590" t="s">
        <v>474</v>
      </c>
      <c r="I1590" t="s">
        <v>546</v>
      </c>
      <c r="J1590">
        <v>64970000</v>
      </c>
      <c r="K1590">
        <v>91495701.941167846</v>
      </c>
    </row>
    <row r="1591" spans="1:11" x14ac:dyDescent="0.25">
      <c r="A1591">
        <v>1898</v>
      </c>
      <c r="B1591" t="s">
        <v>310</v>
      </c>
      <c r="C1591" t="s">
        <v>2337</v>
      </c>
      <c r="E1591">
        <v>2018</v>
      </c>
      <c r="F1591" s="10">
        <v>43190</v>
      </c>
      <c r="G1591" t="s">
        <v>489</v>
      </c>
      <c r="H1591" t="s">
        <v>474</v>
      </c>
      <c r="I1591" t="s">
        <v>546</v>
      </c>
      <c r="J1591">
        <v>9465000</v>
      </c>
      <c r="K1591">
        <v>13329333.82904654</v>
      </c>
    </row>
    <row r="1592" spans="1:11" x14ac:dyDescent="0.25">
      <c r="A1592">
        <v>1898</v>
      </c>
      <c r="B1592" t="s">
        <v>310</v>
      </c>
      <c r="C1592" t="s">
        <v>490</v>
      </c>
      <c r="E1592">
        <v>2018</v>
      </c>
      <c r="F1592" s="10">
        <v>43190</v>
      </c>
      <c r="G1592" t="s">
        <v>489</v>
      </c>
      <c r="H1592" t="s">
        <v>474</v>
      </c>
      <c r="I1592" t="s">
        <v>546</v>
      </c>
      <c r="J1592">
        <v>11360000</v>
      </c>
      <c r="K1592">
        <v>15998017.14717049</v>
      </c>
    </row>
    <row r="1593" spans="1:11" x14ac:dyDescent="0.25">
      <c r="A1593">
        <v>1898</v>
      </c>
      <c r="B1593" t="s">
        <v>310</v>
      </c>
      <c r="C1593" t="s">
        <v>434</v>
      </c>
      <c r="E1593">
        <v>2018</v>
      </c>
      <c r="F1593" s="10">
        <v>43190</v>
      </c>
      <c r="G1593" t="s">
        <v>489</v>
      </c>
      <c r="H1593" t="s">
        <v>474</v>
      </c>
      <c r="I1593" t="s">
        <v>546</v>
      </c>
      <c r="J1593">
        <v>9725000</v>
      </c>
      <c r="K1593">
        <v>13695485.629950089</v>
      </c>
    </row>
    <row r="1594" spans="1:11" x14ac:dyDescent="0.25">
      <c r="A1594">
        <v>1898</v>
      </c>
      <c r="B1594" t="s">
        <v>310</v>
      </c>
      <c r="C1594" t="s">
        <v>491</v>
      </c>
      <c r="E1594">
        <v>2018</v>
      </c>
      <c r="F1594" s="10">
        <v>43190</v>
      </c>
      <c r="G1594" t="s">
        <v>489</v>
      </c>
      <c r="H1594" t="s">
        <v>474</v>
      </c>
      <c r="I1594" t="s">
        <v>546</v>
      </c>
      <c r="J1594">
        <v>1061000</v>
      </c>
      <c r="K1594">
        <v>1494181.0029179482</v>
      </c>
    </row>
    <row r="1595" spans="1:11" x14ac:dyDescent="0.25">
      <c r="A1595">
        <v>8059</v>
      </c>
      <c r="B1595" t="s">
        <v>292</v>
      </c>
      <c r="C1595" t="s">
        <v>2336</v>
      </c>
      <c r="E1595">
        <v>2018</v>
      </c>
      <c r="F1595" s="10">
        <v>43190</v>
      </c>
      <c r="G1595" t="s">
        <v>489</v>
      </c>
      <c r="H1595" t="s">
        <v>474</v>
      </c>
      <c r="I1595" t="s">
        <v>546</v>
      </c>
      <c r="J1595">
        <v>100000</v>
      </c>
      <c r="K1595">
        <v>140827.61573213461</v>
      </c>
    </row>
    <row r="1596" spans="1:11" x14ac:dyDescent="0.25">
      <c r="A1596">
        <v>8059</v>
      </c>
      <c r="B1596" t="s">
        <v>292</v>
      </c>
      <c r="C1596" t="s">
        <v>2337</v>
      </c>
      <c r="E1596">
        <v>2018</v>
      </c>
      <c r="F1596" s="10">
        <v>43190</v>
      </c>
      <c r="G1596" t="s">
        <v>489</v>
      </c>
      <c r="H1596" t="s">
        <v>474</v>
      </c>
      <c r="I1596" t="s">
        <v>546</v>
      </c>
      <c r="J1596">
        <v>81000</v>
      </c>
      <c r="K1596">
        <v>114070.36874302903</v>
      </c>
    </row>
    <row r="1597" spans="1:11" x14ac:dyDescent="0.25">
      <c r="A1597">
        <v>8059</v>
      </c>
      <c r="B1597" t="s">
        <v>292</v>
      </c>
      <c r="C1597" t="s">
        <v>490</v>
      </c>
      <c r="E1597">
        <v>2018</v>
      </c>
      <c r="F1597" s="10">
        <v>43190</v>
      </c>
      <c r="G1597" t="s">
        <v>489</v>
      </c>
      <c r="H1597" t="s">
        <v>474</v>
      </c>
      <c r="I1597" t="s">
        <v>546</v>
      </c>
      <c r="J1597">
        <v>27440000</v>
      </c>
      <c r="K1597">
        <v>38643097.756897733</v>
      </c>
    </row>
    <row r="1598" spans="1:11" x14ac:dyDescent="0.25">
      <c r="A1598">
        <v>8059</v>
      </c>
      <c r="B1598" t="s">
        <v>292</v>
      </c>
      <c r="C1598" t="s">
        <v>491</v>
      </c>
      <c r="E1598">
        <v>2018</v>
      </c>
      <c r="F1598" s="10">
        <v>43190</v>
      </c>
      <c r="G1598" t="s">
        <v>489</v>
      </c>
      <c r="H1598" t="s">
        <v>474</v>
      </c>
      <c r="I1598" t="s">
        <v>546</v>
      </c>
      <c r="J1598">
        <v>19000</v>
      </c>
      <c r="K1598">
        <v>26757.246989105573</v>
      </c>
    </row>
    <row r="1599" spans="1:11" x14ac:dyDescent="0.25">
      <c r="A1599">
        <v>8081</v>
      </c>
      <c r="B1599" t="s">
        <v>303</v>
      </c>
      <c r="C1599" t="s">
        <v>436</v>
      </c>
      <c r="E1599">
        <v>2018</v>
      </c>
      <c r="F1599" s="10">
        <v>43190</v>
      </c>
      <c r="G1599" t="s">
        <v>489</v>
      </c>
      <c r="H1599" t="s">
        <v>474</v>
      </c>
      <c r="I1599" t="s">
        <v>546</v>
      </c>
      <c r="J1599">
        <v>512800000</v>
      </c>
      <c r="K1599">
        <v>722164013.47438622</v>
      </c>
    </row>
    <row r="1600" spans="1:11" x14ac:dyDescent="0.25">
      <c r="A1600">
        <v>8081</v>
      </c>
      <c r="B1600" t="s">
        <v>303</v>
      </c>
      <c r="C1600" t="s">
        <v>2336</v>
      </c>
      <c r="E1600">
        <v>2018</v>
      </c>
      <c r="F1600" s="10">
        <v>43190</v>
      </c>
      <c r="G1600" t="s">
        <v>489</v>
      </c>
      <c r="H1600" t="s">
        <v>474</v>
      </c>
      <c r="I1600" t="s">
        <v>546</v>
      </c>
      <c r="J1600">
        <v>1396200000</v>
      </c>
      <c r="K1600">
        <v>1966235170.8520632</v>
      </c>
    </row>
    <row r="1601" spans="1:11" x14ac:dyDescent="0.25">
      <c r="A1601">
        <v>8081</v>
      </c>
      <c r="B1601" t="s">
        <v>303</v>
      </c>
      <c r="C1601" t="s">
        <v>2337</v>
      </c>
      <c r="E1601">
        <v>2018</v>
      </c>
      <c r="F1601" s="10">
        <v>43190</v>
      </c>
      <c r="G1601" t="s">
        <v>489</v>
      </c>
      <c r="H1601" t="s">
        <v>474</v>
      </c>
      <c r="I1601" t="s">
        <v>546</v>
      </c>
      <c r="J1601">
        <v>221900000</v>
      </c>
      <c r="K1601">
        <v>312496479.30960667</v>
      </c>
    </row>
    <row r="1602" spans="1:11" x14ac:dyDescent="0.25">
      <c r="A1602">
        <v>8081</v>
      </c>
      <c r="B1602" t="s">
        <v>303</v>
      </c>
      <c r="C1602" t="s">
        <v>490</v>
      </c>
      <c r="E1602">
        <v>2018</v>
      </c>
      <c r="F1602" s="10">
        <v>43190</v>
      </c>
      <c r="G1602" t="s">
        <v>489</v>
      </c>
      <c r="H1602" t="s">
        <v>474</v>
      </c>
      <c r="I1602" t="s">
        <v>546</v>
      </c>
      <c r="J1602">
        <v>96100000</v>
      </c>
      <c r="K1602">
        <v>135335338.71858135</v>
      </c>
    </row>
    <row r="1603" spans="1:11" x14ac:dyDescent="0.25">
      <c r="A1603">
        <v>8081</v>
      </c>
      <c r="B1603" t="s">
        <v>303</v>
      </c>
      <c r="C1603" t="s">
        <v>434</v>
      </c>
      <c r="E1603">
        <v>2018</v>
      </c>
      <c r="F1603" s="10">
        <v>43190</v>
      </c>
      <c r="G1603" t="s">
        <v>489</v>
      </c>
      <c r="H1603" t="s">
        <v>474</v>
      </c>
      <c r="I1603" t="s">
        <v>546</v>
      </c>
      <c r="J1603">
        <v>185700000</v>
      </c>
      <c r="K1603">
        <v>261516882.41457394</v>
      </c>
    </row>
    <row r="1604" spans="1:11" x14ac:dyDescent="0.25">
      <c r="A1604">
        <v>8081</v>
      </c>
      <c r="B1604" t="s">
        <v>303</v>
      </c>
      <c r="C1604" t="s">
        <v>491</v>
      </c>
      <c r="E1604">
        <v>2018</v>
      </c>
      <c r="F1604" s="10">
        <v>43190</v>
      </c>
      <c r="G1604" t="s">
        <v>489</v>
      </c>
      <c r="H1604" t="s">
        <v>474</v>
      </c>
      <c r="I1604" t="s">
        <v>546</v>
      </c>
      <c r="J1604">
        <v>41000000</v>
      </c>
      <c r="K1604">
        <v>57739322.450175188</v>
      </c>
    </row>
    <row r="1605" spans="1:11" x14ac:dyDescent="0.25">
      <c r="A1605">
        <v>8084</v>
      </c>
      <c r="B1605" t="s">
        <v>312</v>
      </c>
      <c r="C1605" t="s">
        <v>436</v>
      </c>
      <c r="E1605">
        <v>2018</v>
      </c>
      <c r="F1605" s="10">
        <v>43190</v>
      </c>
      <c r="G1605" t="s">
        <v>489</v>
      </c>
      <c r="H1605" t="s">
        <v>474</v>
      </c>
      <c r="I1605" t="s">
        <v>546</v>
      </c>
      <c r="J1605">
        <v>1015500000</v>
      </c>
      <c r="K1605">
        <v>1430104437.7598269</v>
      </c>
    </row>
    <row r="1606" spans="1:11" x14ac:dyDescent="0.25">
      <c r="A1606">
        <v>8084</v>
      </c>
      <c r="B1606" t="s">
        <v>312</v>
      </c>
      <c r="C1606" t="s">
        <v>2336</v>
      </c>
      <c r="E1606">
        <v>2018</v>
      </c>
      <c r="F1606" s="10">
        <v>43190</v>
      </c>
      <c r="G1606" t="s">
        <v>489</v>
      </c>
      <c r="H1606" t="s">
        <v>474</v>
      </c>
      <c r="I1606" t="s">
        <v>546</v>
      </c>
      <c r="J1606">
        <v>1735800000</v>
      </c>
      <c r="K1606">
        <v>2444485753.8783922</v>
      </c>
    </row>
    <row r="1607" spans="1:11" x14ac:dyDescent="0.25">
      <c r="A1607">
        <v>8084</v>
      </c>
      <c r="B1607" t="s">
        <v>312</v>
      </c>
      <c r="C1607" t="s">
        <v>2337</v>
      </c>
      <c r="E1607">
        <v>2018</v>
      </c>
      <c r="F1607" s="10">
        <v>43190</v>
      </c>
      <c r="G1607" t="s">
        <v>489</v>
      </c>
      <c r="H1607" t="s">
        <v>474</v>
      </c>
      <c r="I1607" t="s">
        <v>546</v>
      </c>
      <c r="J1607">
        <v>354600000</v>
      </c>
      <c r="K1607">
        <v>499374725.38614929</v>
      </c>
    </row>
    <row r="1608" spans="1:11" x14ac:dyDescent="0.25">
      <c r="A1608">
        <v>8084</v>
      </c>
      <c r="B1608" t="s">
        <v>312</v>
      </c>
      <c r="C1608" t="s">
        <v>490</v>
      </c>
      <c r="E1608">
        <v>2018</v>
      </c>
      <c r="F1608" s="10">
        <v>43190</v>
      </c>
      <c r="G1608" t="s">
        <v>489</v>
      </c>
      <c r="H1608" t="s">
        <v>474</v>
      </c>
      <c r="I1608" t="s">
        <v>546</v>
      </c>
      <c r="J1608">
        <v>206600000</v>
      </c>
      <c r="K1608">
        <v>290949854.10259008</v>
      </c>
    </row>
    <row r="1609" spans="1:11" x14ac:dyDescent="0.25">
      <c r="A1609">
        <v>8084</v>
      </c>
      <c r="B1609" t="s">
        <v>312</v>
      </c>
      <c r="C1609" t="s">
        <v>434</v>
      </c>
      <c r="E1609">
        <v>2018</v>
      </c>
      <c r="F1609" s="10">
        <v>43190</v>
      </c>
      <c r="G1609" t="s">
        <v>489</v>
      </c>
      <c r="H1609" t="s">
        <v>474</v>
      </c>
      <c r="I1609" t="s">
        <v>546</v>
      </c>
      <c r="J1609">
        <v>376800000</v>
      </c>
      <c r="K1609">
        <v>530638456.07868314</v>
      </c>
    </row>
    <row r="1610" spans="1:11" x14ac:dyDescent="0.25">
      <c r="A1610">
        <v>8084</v>
      </c>
      <c r="B1610" t="s">
        <v>312</v>
      </c>
      <c r="C1610" t="s">
        <v>491</v>
      </c>
      <c r="E1610">
        <v>2018</v>
      </c>
      <c r="F1610" s="10">
        <v>43190</v>
      </c>
      <c r="G1610" t="s">
        <v>489</v>
      </c>
      <c r="H1610" t="s">
        <v>474</v>
      </c>
      <c r="I1610" t="s">
        <v>546</v>
      </c>
      <c r="J1610">
        <v>77500000</v>
      </c>
      <c r="K1610">
        <v>109141402.19240431</v>
      </c>
    </row>
    <row r="1611" spans="1:11" x14ac:dyDescent="0.25">
      <c r="A1611">
        <v>8439</v>
      </c>
      <c r="B1611" t="s">
        <v>3399</v>
      </c>
      <c r="C1611" t="s">
        <v>436</v>
      </c>
      <c r="E1611">
        <v>2018</v>
      </c>
      <c r="F1611" s="10">
        <v>43190</v>
      </c>
      <c r="G1611" t="s">
        <v>489</v>
      </c>
      <c r="H1611" t="s">
        <v>474</v>
      </c>
      <c r="I1611" t="s">
        <v>546</v>
      </c>
      <c r="J1611">
        <v>252100000</v>
      </c>
      <c r="K1611">
        <v>355026419.26071131</v>
      </c>
    </row>
    <row r="1612" spans="1:11" x14ac:dyDescent="0.25">
      <c r="A1612">
        <v>8439</v>
      </c>
      <c r="B1612" t="s">
        <v>3399</v>
      </c>
      <c r="C1612" t="s">
        <v>2336</v>
      </c>
      <c r="E1612">
        <v>2018</v>
      </c>
      <c r="F1612" s="10">
        <v>43190</v>
      </c>
      <c r="G1612" t="s">
        <v>489</v>
      </c>
      <c r="H1612" t="s">
        <v>474</v>
      </c>
      <c r="I1612" t="s">
        <v>546</v>
      </c>
      <c r="J1612">
        <v>1076211000</v>
      </c>
      <c r="K1612">
        <v>1515602291.546963</v>
      </c>
    </row>
    <row r="1613" spans="1:11" x14ac:dyDescent="0.25">
      <c r="A1613">
        <v>8439</v>
      </c>
      <c r="B1613" t="s">
        <v>3399</v>
      </c>
      <c r="C1613" t="s">
        <v>2337</v>
      </c>
      <c r="E1613">
        <v>2018</v>
      </c>
      <c r="F1613" s="10">
        <v>43190</v>
      </c>
      <c r="G1613" t="s">
        <v>489</v>
      </c>
      <c r="H1613" t="s">
        <v>474</v>
      </c>
      <c r="I1613" t="s">
        <v>546</v>
      </c>
      <c r="J1613">
        <v>154228000</v>
      </c>
      <c r="K1613">
        <v>217195615.19135654</v>
      </c>
    </row>
    <row r="1614" spans="1:11" x14ac:dyDescent="0.25">
      <c r="A1614">
        <v>8439</v>
      </c>
      <c r="B1614" t="s">
        <v>3399</v>
      </c>
      <c r="C1614" t="s">
        <v>490</v>
      </c>
      <c r="E1614">
        <v>2018</v>
      </c>
      <c r="F1614" s="10">
        <v>43190</v>
      </c>
      <c r="G1614" t="s">
        <v>489</v>
      </c>
      <c r="H1614" t="s">
        <v>474</v>
      </c>
      <c r="I1614" t="s">
        <v>546</v>
      </c>
      <c r="J1614">
        <v>9718000</v>
      </c>
      <c r="K1614">
        <v>13685627.69684884</v>
      </c>
    </row>
    <row r="1615" spans="1:11" x14ac:dyDescent="0.25">
      <c r="A1615">
        <v>8439</v>
      </c>
      <c r="B1615" t="s">
        <v>3399</v>
      </c>
      <c r="C1615" t="s">
        <v>434</v>
      </c>
      <c r="E1615">
        <v>2018</v>
      </c>
      <c r="F1615" s="10">
        <v>43190</v>
      </c>
      <c r="G1615" t="s">
        <v>489</v>
      </c>
      <c r="H1615" t="s">
        <v>474</v>
      </c>
      <c r="I1615" t="s">
        <v>546</v>
      </c>
      <c r="J1615">
        <v>62313000</v>
      </c>
      <c r="K1615">
        <v>87753912.19116503</v>
      </c>
    </row>
    <row r="1616" spans="1:11" x14ac:dyDescent="0.25">
      <c r="A1616">
        <v>8439</v>
      </c>
      <c r="B1616" t="s">
        <v>3399</v>
      </c>
      <c r="C1616" t="s">
        <v>491</v>
      </c>
      <c r="E1616">
        <v>2018</v>
      </c>
      <c r="F1616" s="10">
        <v>43190</v>
      </c>
      <c r="G1616" t="s">
        <v>489</v>
      </c>
      <c r="H1616" t="s">
        <v>474</v>
      </c>
      <c r="I1616" t="s">
        <v>546</v>
      </c>
      <c r="J1616">
        <v>17721000</v>
      </c>
      <c r="K1616">
        <v>24956061.783891574</v>
      </c>
    </row>
    <row r="1617" spans="1:11" x14ac:dyDescent="0.25">
      <c r="A1617">
        <v>11344</v>
      </c>
      <c r="B1617" t="s">
        <v>302</v>
      </c>
      <c r="C1617" t="s">
        <v>436</v>
      </c>
      <c r="E1617">
        <v>2018</v>
      </c>
      <c r="F1617" s="10">
        <v>43190</v>
      </c>
      <c r="G1617" t="s">
        <v>489</v>
      </c>
      <c r="H1617" t="s">
        <v>474</v>
      </c>
      <c r="I1617" t="s">
        <v>546</v>
      </c>
      <c r="J1617">
        <v>467800000</v>
      </c>
      <c r="K1617">
        <v>658791586.39492559</v>
      </c>
    </row>
    <row r="1618" spans="1:11" x14ac:dyDescent="0.25">
      <c r="A1618">
        <v>11344</v>
      </c>
      <c r="B1618" t="s">
        <v>302</v>
      </c>
      <c r="C1618" t="s">
        <v>2336</v>
      </c>
      <c r="E1618">
        <v>2018</v>
      </c>
      <c r="F1618" s="10">
        <v>43190</v>
      </c>
      <c r="G1618" t="s">
        <v>489</v>
      </c>
      <c r="H1618" t="s">
        <v>474</v>
      </c>
      <c r="I1618" t="s">
        <v>546</v>
      </c>
      <c r="J1618">
        <v>834600000</v>
      </c>
      <c r="K1618">
        <v>1175347280.9003954</v>
      </c>
    </row>
    <row r="1619" spans="1:11" x14ac:dyDescent="0.25">
      <c r="A1619">
        <v>11344</v>
      </c>
      <c r="B1619" t="s">
        <v>302</v>
      </c>
      <c r="C1619" t="s">
        <v>2337</v>
      </c>
      <c r="E1619">
        <v>2018</v>
      </c>
      <c r="F1619" s="10">
        <v>43190</v>
      </c>
      <c r="G1619" t="s">
        <v>489</v>
      </c>
      <c r="H1619" t="s">
        <v>474</v>
      </c>
      <c r="I1619" t="s">
        <v>546</v>
      </c>
      <c r="J1619">
        <v>165800000</v>
      </c>
      <c r="K1619">
        <v>233492186.88387915</v>
      </c>
    </row>
    <row r="1620" spans="1:11" x14ac:dyDescent="0.25">
      <c r="A1620">
        <v>11344</v>
      </c>
      <c r="B1620" t="s">
        <v>302</v>
      </c>
      <c r="C1620" t="s">
        <v>490</v>
      </c>
      <c r="E1620">
        <v>2018</v>
      </c>
      <c r="F1620" s="10">
        <v>43190</v>
      </c>
      <c r="G1620" t="s">
        <v>489</v>
      </c>
      <c r="H1620" t="s">
        <v>474</v>
      </c>
      <c r="I1620" t="s">
        <v>546</v>
      </c>
      <c r="J1620">
        <v>133700000</v>
      </c>
      <c r="K1620">
        <v>188286522.23386395</v>
      </c>
    </row>
    <row r="1621" spans="1:11" x14ac:dyDescent="0.25">
      <c r="A1621">
        <v>11344</v>
      </c>
      <c r="B1621" t="s">
        <v>302</v>
      </c>
      <c r="C1621" t="s">
        <v>434</v>
      </c>
      <c r="E1621">
        <v>2018</v>
      </c>
      <c r="F1621" s="10">
        <v>43190</v>
      </c>
      <c r="G1621" t="s">
        <v>489</v>
      </c>
      <c r="H1621" t="s">
        <v>474</v>
      </c>
      <c r="I1621" t="s">
        <v>546</v>
      </c>
      <c r="J1621">
        <v>128900000</v>
      </c>
      <c r="K1621">
        <v>181526796.67872149</v>
      </c>
    </row>
    <row r="1622" spans="1:11" x14ac:dyDescent="0.25">
      <c r="A1622">
        <v>11344</v>
      </c>
      <c r="B1622" t="s">
        <v>302</v>
      </c>
      <c r="C1622" t="s">
        <v>491</v>
      </c>
      <c r="E1622">
        <v>2018</v>
      </c>
      <c r="F1622" s="10">
        <v>43190</v>
      </c>
      <c r="G1622" t="s">
        <v>489</v>
      </c>
      <c r="H1622" t="s">
        <v>474</v>
      </c>
      <c r="I1622" t="s">
        <v>546</v>
      </c>
      <c r="J1622">
        <v>39400000</v>
      </c>
      <c r="K1622">
        <v>55486080.598461032</v>
      </c>
    </row>
    <row r="1623" spans="1:11" x14ac:dyDescent="0.25">
      <c r="A1623">
        <v>11834</v>
      </c>
      <c r="B1623" t="s">
        <v>308</v>
      </c>
      <c r="C1623" t="s">
        <v>436</v>
      </c>
      <c r="E1623">
        <v>2018</v>
      </c>
      <c r="F1623" s="10">
        <v>43190</v>
      </c>
      <c r="G1623" t="s">
        <v>489</v>
      </c>
      <c r="H1623" t="s">
        <v>474</v>
      </c>
      <c r="I1623" t="s">
        <v>546</v>
      </c>
      <c r="J1623">
        <v>81173000</v>
      </c>
      <c r="K1623">
        <v>114314000.51824562</v>
      </c>
    </row>
    <row r="1624" spans="1:11" x14ac:dyDescent="0.25">
      <c r="A1624">
        <v>11834</v>
      </c>
      <c r="B1624" t="s">
        <v>308</v>
      </c>
      <c r="C1624" t="s">
        <v>2336</v>
      </c>
      <c r="E1624">
        <v>2018</v>
      </c>
      <c r="F1624" s="10">
        <v>43190</v>
      </c>
      <c r="G1624" t="s">
        <v>489</v>
      </c>
      <c r="H1624" t="s">
        <v>474</v>
      </c>
      <c r="I1624" t="s">
        <v>546</v>
      </c>
      <c r="J1624">
        <v>257909000</v>
      </c>
      <c r="K1624">
        <v>363207095.45859104</v>
      </c>
    </row>
    <row r="1625" spans="1:11" x14ac:dyDescent="0.25">
      <c r="A1625">
        <v>11834</v>
      </c>
      <c r="B1625" t="s">
        <v>308</v>
      </c>
      <c r="C1625" t="s">
        <v>2337</v>
      </c>
      <c r="E1625">
        <v>2018</v>
      </c>
      <c r="F1625" s="10">
        <v>43190</v>
      </c>
      <c r="G1625" t="s">
        <v>489</v>
      </c>
      <c r="H1625" t="s">
        <v>474</v>
      </c>
      <c r="I1625" t="s">
        <v>546</v>
      </c>
      <c r="J1625">
        <v>24727000</v>
      </c>
      <c r="K1625">
        <v>34822444.542084925</v>
      </c>
    </row>
    <row r="1626" spans="1:11" x14ac:dyDescent="0.25">
      <c r="A1626">
        <v>11834</v>
      </c>
      <c r="B1626" t="s">
        <v>308</v>
      </c>
      <c r="C1626" t="s">
        <v>490</v>
      </c>
      <c r="E1626">
        <v>2018</v>
      </c>
      <c r="F1626" s="10">
        <v>43190</v>
      </c>
      <c r="G1626" t="s">
        <v>489</v>
      </c>
      <c r="H1626" t="s">
        <v>474</v>
      </c>
      <c r="I1626" t="s">
        <v>546</v>
      </c>
      <c r="J1626">
        <v>12443000</v>
      </c>
      <c r="K1626">
        <v>17523180.225549508</v>
      </c>
    </row>
    <row r="1627" spans="1:11" x14ac:dyDescent="0.25">
      <c r="A1627">
        <v>11834</v>
      </c>
      <c r="B1627" t="s">
        <v>308</v>
      </c>
      <c r="C1627" t="s">
        <v>434</v>
      </c>
      <c r="E1627">
        <v>2018</v>
      </c>
      <c r="F1627" s="10">
        <v>43190</v>
      </c>
      <c r="G1627" t="s">
        <v>489</v>
      </c>
      <c r="H1627" t="s">
        <v>474</v>
      </c>
      <c r="I1627" t="s">
        <v>546</v>
      </c>
      <c r="J1627">
        <v>29709000</v>
      </c>
      <c r="K1627">
        <v>41838476.357859865</v>
      </c>
    </row>
    <row r="1628" spans="1:11" x14ac:dyDescent="0.25">
      <c r="A1628">
        <v>11834</v>
      </c>
      <c r="B1628" t="s">
        <v>308</v>
      </c>
      <c r="C1628" t="s">
        <v>491</v>
      </c>
      <c r="E1628">
        <v>2018</v>
      </c>
      <c r="F1628" s="10">
        <v>43190</v>
      </c>
      <c r="G1628" t="s">
        <v>489</v>
      </c>
      <c r="H1628" t="s">
        <v>474</v>
      </c>
      <c r="I1628" t="s">
        <v>546</v>
      </c>
      <c r="J1628">
        <v>4164000</v>
      </c>
      <c r="K1628">
        <v>5864061.9190860847</v>
      </c>
    </row>
    <row r="1629" spans="1:11" x14ac:dyDescent="0.25">
      <c r="A1629">
        <v>1276</v>
      </c>
      <c r="B1629" t="s">
        <v>299</v>
      </c>
      <c r="C1629" t="s">
        <v>436</v>
      </c>
      <c r="E1629">
        <v>2018</v>
      </c>
      <c r="F1629" s="10">
        <v>43281</v>
      </c>
      <c r="G1629" t="s">
        <v>489</v>
      </c>
      <c r="H1629" t="s">
        <v>474</v>
      </c>
      <c r="I1629" t="s">
        <v>546</v>
      </c>
      <c r="J1629">
        <v>203300000</v>
      </c>
      <c r="K1629">
        <v>267487329.54754773</v>
      </c>
    </row>
    <row r="1630" spans="1:11" x14ac:dyDescent="0.25">
      <c r="A1630">
        <v>1276</v>
      </c>
      <c r="B1630" t="s">
        <v>299</v>
      </c>
      <c r="C1630" t="s">
        <v>2336</v>
      </c>
      <c r="E1630">
        <v>2018</v>
      </c>
      <c r="F1630" s="10">
        <v>43281</v>
      </c>
      <c r="G1630" t="s">
        <v>489</v>
      </c>
      <c r="H1630" t="s">
        <v>474</v>
      </c>
      <c r="I1630" t="s">
        <v>546</v>
      </c>
      <c r="J1630">
        <v>2931600000</v>
      </c>
      <c r="K1630">
        <v>3857185712.2557349</v>
      </c>
    </row>
    <row r="1631" spans="1:11" x14ac:dyDescent="0.25">
      <c r="A1631">
        <v>1276</v>
      </c>
      <c r="B1631" t="s">
        <v>299</v>
      </c>
      <c r="C1631" t="s">
        <v>2337</v>
      </c>
      <c r="E1631">
        <v>2018</v>
      </c>
      <c r="F1631" s="10">
        <v>43281</v>
      </c>
      <c r="G1631" t="s">
        <v>489</v>
      </c>
      <c r="H1631" t="s">
        <v>474</v>
      </c>
      <c r="I1631" t="s">
        <v>546</v>
      </c>
      <c r="J1631">
        <v>154700000</v>
      </c>
      <c r="K1631">
        <v>203542990.06889147</v>
      </c>
    </row>
    <row r="1632" spans="1:11" x14ac:dyDescent="0.25">
      <c r="A1632">
        <v>1276</v>
      </c>
      <c r="B1632" t="s">
        <v>299</v>
      </c>
      <c r="C1632" t="s">
        <v>490</v>
      </c>
      <c r="E1632">
        <v>2018</v>
      </c>
      <c r="F1632" s="10">
        <v>43281</v>
      </c>
      <c r="G1632" t="s">
        <v>489</v>
      </c>
      <c r="H1632" t="s">
        <v>474</v>
      </c>
      <c r="I1632" t="s">
        <v>546</v>
      </c>
      <c r="J1632">
        <v>7500000</v>
      </c>
      <c r="K1632">
        <v>9867953.6232494246</v>
      </c>
    </row>
    <row r="1633" spans="1:11" x14ac:dyDescent="0.25">
      <c r="A1633">
        <v>1276</v>
      </c>
      <c r="B1633" t="s">
        <v>299</v>
      </c>
      <c r="C1633" t="s">
        <v>434</v>
      </c>
      <c r="E1633">
        <v>2018</v>
      </c>
      <c r="F1633" s="10">
        <v>43281</v>
      </c>
      <c r="G1633" t="s">
        <v>489</v>
      </c>
      <c r="H1633" t="s">
        <v>474</v>
      </c>
      <c r="I1633" t="s">
        <v>546</v>
      </c>
      <c r="J1633">
        <v>7100000</v>
      </c>
      <c r="K1633">
        <v>9341662.7633427884</v>
      </c>
    </row>
    <row r="1634" spans="1:11" x14ac:dyDescent="0.25">
      <c r="A1634">
        <v>1276</v>
      </c>
      <c r="B1634" t="s">
        <v>299</v>
      </c>
      <c r="C1634" t="s">
        <v>491</v>
      </c>
      <c r="E1634">
        <v>2018</v>
      </c>
      <c r="F1634" s="10">
        <v>43281</v>
      </c>
      <c r="G1634" t="s">
        <v>489</v>
      </c>
      <c r="H1634" t="s">
        <v>474</v>
      </c>
      <c r="I1634" t="s">
        <v>546</v>
      </c>
      <c r="J1634">
        <v>34000000</v>
      </c>
      <c r="K1634">
        <v>44734723.09206406</v>
      </c>
    </row>
    <row r="1635" spans="1:11" x14ac:dyDescent="0.25">
      <c r="A1635">
        <v>2056</v>
      </c>
      <c r="B1635" t="s">
        <v>128</v>
      </c>
      <c r="C1635" t="s">
        <v>436</v>
      </c>
      <c r="E1635">
        <v>2014</v>
      </c>
      <c r="F1635" s="10">
        <v>42004</v>
      </c>
      <c r="G1635" t="s">
        <v>489</v>
      </c>
      <c r="H1635" t="s">
        <v>474</v>
      </c>
      <c r="I1635" t="s">
        <v>545</v>
      </c>
      <c r="J1635">
        <v>98894000</v>
      </c>
      <c r="K1635">
        <v>120067261.1712428</v>
      </c>
    </row>
    <row r="1636" spans="1:11" x14ac:dyDescent="0.25">
      <c r="A1636">
        <v>2056</v>
      </c>
      <c r="B1636" t="s">
        <v>128</v>
      </c>
      <c r="C1636" t="s">
        <v>2336</v>
      </c>
      <c r="E1636">
        <v>2014</v>
      </c>
      <c r="F1636" s="10">
        <v>42004</v>
      </c>
      <c r="G1636" t="s">
        <v>489</v>
      </c>
      <c r="H1636" t="s">
        <v>474</v>
      </c>
      <c r="I1636" t="s">
        <v>545</v>
      </c>
      <c r="J1636">
        <v>326387000</v>
      </c>
      <c r="K1636">
        <v>396266640.7658546</v>
      </c>
    </row>
    <row r="1637" spans="1:11" x14ac:dyDescent="0.25">
      <c r="A1637">
        <v>2056</v>
      </c>
      <c r="B1637" t="s">
        <v>128</v>
      </c>
      <c r="C1637" t="s">
        <v>2337</v>
      </c>
      <c r="E1637">
        <v>2014</v>
      </c>
      <c r="F1637" s="10">
        <v>42004</v>
      </c>
      <c r="G1637" t="s">
        <v>489</v>
      </c>
      <c r="H1637" t="s">
        <v>474</v>
      </c>
      <c r="I1637" t="s">
        <v>545</v>
      </c>
      <c r="J1637">
        <v>41923000</v>
      </c>
      <c r="K1637">
        <v>50898737.942463771</v>
      </c>
    </row>
    <row r="1638" spans="1:11" x14ac:dyDescent="0.25">
      <c r="A1638">
        <v>2057</v>
      </c>
      <c r="B1638" t="s">
        <v>130</v>
      </c>
      <c r="C1638" t="s">
        <v>436</v>
      </c>
      <c r="E1638">
        <v>2014</v>
      </c>
      <c r="F1638" s="10">
        <v>42004</v>
      </c>
      <c r="G1638" t="s">
        <v>489</v>
      </c>
      <c r="H1638" t="s">
        <v>474</v>
      </c>
      <c r="I1638" t="s">
        <v>545</v>
      </c>
      <c r="J1638">
        <v>24594000</v>
      </c>
      <c r="K1638">
        <v>29859589.269779216</v>
      </c>
    </row>
    <row r="1639" spans="1:11" x14ac:dyDescent="0.25">
      <c r="A1639">
        <v>2057</v>
      </c>
      <c r="B1639" t="s">
        <v>130</v>
      </c>
      <c r="C1639" t="s">
        <v>2336</v>
      </c>
      <c r="E1639">
        <v>2014</v>
      </c>
      <c r="F1639" s="10">
        <v>42004</v>
      </c>
      <c r="G1639" t="s">
        <v>489</v>
      </c>
      <c r="H1639" t="s">
        <v>474</v>
      </c>
      <c r="I1639" t="s">
        <v>545</v>
      </c>
      <c r="J1639">
        <v>73693000</v>
      </c>
      <c r="K1639">
        <v>89470712.859146118</v>
      </c>
    </row>
    <row r="1640" spans="1:11" x14ac:dyDescent="0.25">
      <c r="A1640">
        <v>2057</v>
      </c>
      <c r="B1640" t="s">
        <v>130</v>
      </c>
      <c r="C1640" t="s">
        <v>2337</v>
      </c>
      <c r="E1640">
        <v>2014</v>
      </c>
      <c r="F1640" s="10">
        <v>42004</v>
      </c>
      <c r="G1640" t="s">
        <v>489</v>
      </c>
      <c r="H1640" t="s">
        <v>474</v>
      </c>
      <c r="I1640" t="s">
        <v>545</v>
      </c>
      <c r="J1640">
        <v>13383000</v>
      </c>
      <c r="K1640">
        <v>16248307.847338995</v>
      </c>
    </row>
    <row r="1641" spans="1:11" x14ac:dyDescent="0.25">
      <c r="A1641">
        <v>2056</v>
      </c>
      <c r="B1641" t="s">
        <v>128</v>
      </c>
      <c r="C1641" t="s">
        <v>436</v>
      </c>
      <c r="E1641">
        <v>2015</v>
      </c>
      <c r="F1641" s="10">
        <v>42369</v>
      </c>
      <c r="G1641" t="s">
        <v>489</v>
      </c>
      <c r="H1641" t="s">
        <v>474</v>
      </c>
      <c r="I1641" t="s">
        <v>545</v>
      </c>
      <c r="J1641">
        <v>108461000</v>
      </c>
      <c r="K1641">
        <v>118081449.9737079</v>
      </c>
    </row>
    <row r="1642" spans="1:11" x14ac:dyDescent="0.25">
      <c r="A1642">
        <v>2056</v>
      </c>
      <c r="B1642" t="s">
        <v>128</v>
      </c>
      <c r="C1642" t="s">
        <v>2336</v>
      </c>
      <c r="E1642">
        <v>2015</v>
      </c>
      <c r="F1642" s="10">
        <v>42369</v>
      </c>
      <c r="G1642" t="s">
        <v>489</v>
      </c>
      <c r="H1642" t="s">
        <v>474</v>
      </c>
      <c r="I1642" t="s">
        <v>545</v>
      </c>
      <c r="J1642">
        <v>324268000</v>
      </c>
      <c r="K1642">
        <v>353030449.83979785</v>
      </c>
    </row>
    <row r="1643" spans="1:11" x14ac:dyDescent="0.25">
      <c r="A1643">
        <v>2056</v>
      </c>
      <c r="B1643" t="s">
        <v>128</v>
      </c>
      <c r="C1643" t="s">
        <v>2337</v>
      </c>
      <c r="E1643">
        <v>2015</v>
      </c>
      <c r="F1643" s="10">
        <v>42369</v>
      </c>
      <c r="G1643" t="s">
        <v>489</v>
      </c>
      <c r="H1643" t="s">
        <v>474</v>
      </c>
      <c r="I1643" t="s">
        <v>545</v>
      </c>
      <c r="J1643">
        <v>43657000</v>
      </c>
      <c r="K1643">
        <v>47529359.50712391</v>
      </c>
    </row>
    <row r="1644" spans="1:11" x14ac:dyDescent="0.25">
      <c r="A1644">
        <v>2057</v>
      </c>
      <c r="B1644" t="s">
        <v>130</v>
      </c>
      <c r="C1644" t="s">
        <v>436</v>
      </c>
      <c r="E1644">
        <v>2015</v>
      </c>
      <c r="F1644" s="10">
        <v>42369</v>
      </c>
      <c r="G1644" t="s">
        <v>489</v>
      </c>
      <c r="H1644" t="s">
        <v>474</v>
      </c>
      <c r="I1644" t="s">
        <v>545</v>
      </c>
      <c r="J1644">
        <v>25759000</v>
      </c>
      <c r="K1644">
        <v>28043813.62768868</v>
      </c>
    </row>
    <row r="1645" spans="1:11" x14ac:dyDescent="0.25">
      <c r="A1645">
        <v>2057</v>
      </c>
      <c r="B1645" t="s">
        <v>130</v>
      </c>
      <c r="C1645" t="s">
        <v>2336</v>
      </c>
      <c r="E1645">
        <v>2015</v>
      </c>
      <c r="F1645" s="10">
        <v>42369</v>
      </c>
      <c r="G1645" t="s">
        <v>489</v>
      </c>
      <c r="H1645" t="s">
        <v>474</v>
      </c>
      <c r="I1645" t="s">
        <v>545</v>
      </c>
      <c r="J1645">
        <v>73048000</v>
      </c>
      <c r="K1645">
        <v>79527330.171023831</v>
      </c>
    </row>
    <row r="1646" spans="1:11" x14ac:dyDescent="0.25">
      <c r="A1646">
        <v>2057</v>
      </c>
      <c r="B1646" t="s">
        <v>130</v>
      </c>
      <c r="C1646" t="s">
        <v>2337</v>
      </c>
      <c r="E1646">
        <v>2015</v>
      </c>
      <c r="F1646" s="10">
        <v>42369</v>
      </c>
      <c r="G1646" t="s">
        <v>489</v>
      </c>
      <c r="H1646" t="s">
        <v>474</v>
      </c>
      <c r="I1646" t="s">
        <v>545</v>
      </c>
      <c r="J1646">
        <v>13484000</v>
      </c>
      <c r="K1646">
        <v>14680025.736859124</v>
      </c>
    </row>
    <row r="1647" spans="1:11" x14ac:dyDescent="0.25">
      <c r="A1647">
        <v>2056</v>
      </c>
      <c r="B1647" t="s">
        <v>128</v>
      </c>
      <c r="C1647" t="s">
        <v>436</v>
      </c>
      <c r="E1647">
        <v>2016</v>
      </c>
      <c r="F1647" s="10">
        <v>42735</v>
      </c>
      <c r="G1647" t="s">
        <v>489</v>
      </c>
      <c r="H1647" t="s">
        <v>474</v>
      </c>
      <c r="I1647" t="s">
        <v>545</v>
      </c>
      <c r="J1647">
        <v>87279000</v>
      </c>
      <c r="K1647">
        <v>92000754.735278711</v>
      </c>
    </row>
    <row r="1648" spans="1:11" x14ac:dyDescent="0.25">
      <c r="A1648">
        <v>2056</v>
      </c>
      <c r="B1648" t="s">
        <v>128</v>
      </c>
      <c r="C1648" t="s">
        <v>2336</v>
      </c>
      <c r="E1648">
        <v>2016</v>
      </c>
      <c r="F1648" s="10">
        <v>42735</v>
      </c>
      <c r="G1648" t="s">
        <v>489</v>
      </c>
      <c r="H1648" t="s">
        <v>474</v>
      </c>
      <c r="I1648" t="s">
        <v>545</v>
      </c>
      <c r="J1648">
        <v>328851000</v>
      </c>
      <c r="K1648">
        <v>346641691.53463191</v>
      </c>
    </row>
    <row r="1649" spans="1:11" x14ac:dyDescent="0.25">
      <c r="A1649">
        <v>2056</v>
      </c>
      <c r="B1649" t="s">
        <v>128</v>
      </c>
      <c r="C1649" t="s">
        <v>2337</v>
      </c>
      <c r="E1649">
        <v>2016</v>
      </c>
      <c r="F1649" s="10">
        <v>42735</v>
      </c>
      <c r="G1649" t="s">
        <v>489</v>
      </c>
      <c r="H1649" t="s">
        <v>474</v>
      </c>
      <c r="I1649" t="s">
        <v>545</v>
      </c>
      <c r="J1649">
        <v>11311000</v>
      </c>
      <c r="K1649">
        <v>11922920.024412945</v>
      </c>
    </row>
    <row r="1650" spans="1:11" x14ac:dyDescent="0.25">
      <c r="A1650">
        <v>2056</v>
      </c>
      <c r="B1650" t="s">
        <v>128</v>
      </c>
      <c r="C1650" t="s">
        <v>490</v>
      </c>
      <c r="E1650">
        <v>2016</v>
      </c>
      <c r="F1650" s="10">
        <v>42735</v>
      </c>
      <c r="G1650" t="s">
        <v>489</v>
      </c>
      <c r="H1650" t="s">
        <v>474</v>
      </c>
      <c r="I1650" t="s">
        <v>545</v>
      </c>
      <c r="J1650">
        <v>-9483000</v>
      </c>
      <c r="K1650">
        <v>-9996026.0446917135</v>
      </c>
    </row>
    <row r="1651" spans="1:11" x14ac:dyDescent="0.25">
      <c r="A1651">
        <v>2056</v>
      </c>
      <c r="B1651" t="s">
        <v>128</v>
      </c>
      <c r="C1651" t="s">
        <v>434</v>
      </c>
      <c r="E1651">
        <v>2016</v>
      </c>
      <c r="F1651" s="10">
        <v>42735</v>
      </c>
      <c r="G1651" t="s">
        <v>489</v>
      </c>
      <c r="H1651" t="s">
        <v>474</v>
      </c>
      <c r="I1651" t="s">
        <v>545</v>
      </c>
      <c r="J1651">
        <v>53707000</v>
      </c>
      <c r="K1651">
        <v>56612524.600048281</v>
      </c>
    </row>
    <row r="1652" spans="1:11" x14ac:dyDescent="0.25">
      <c r="A1652">
        <v>2056</v>
      </c>
      <c r="B1652" t="s">
        <v>128</v>
      </c>
      <c r="C1652" t="s">
        <v>491</v>
      </c>
      <c r="E1652">
        <v>2016</v>
      </c>
      <c r="F1652" s="10">
        <v>42735</v>
      </c>
      <c r="G1652" t="s">
        <v>489</v>
      </c>
      <c r="H1652" t="s">
        <v>474</v>
      </c>
      <c r="I1652" t="s">
        <v>545</v>
      </c>
      <c r="J1652">
        <v>17275000</v>
      </c>
      <c r="K1652">
        <v>18209569.74818616</v>
      </c>
    </row>
    <row r="1653" spans="1:11" x14ac:dyDescent="0.25">
      <c r="A1653">
        <v>2057</v>
      </c>
      <c r="B1653" t="s">
        <v>130</v>
      </c>
      <c r="C1653" t="s">
        <v>436</v>
      </c>
      <c r="E1653">
        <v>2016</v>
      </c>
      <c r="F1653" s="10">
        <v>42735</v>
      </c>
      <c r="G1653" t="s">
        <v>489</v>
      </c>
      <c r="H1653" t="s">
        <v>474</v>
      </c>
      <c r="I1653" t="s">
        <v>545</v>
      </c>
      <c r="J1653">
        <v>26900000</v>
      </c>
      <c r="K1653">
        <v>28355277.929158185</v>
      </c>
    </row>
    <row r="1654" spans="1:11" x14ac:dyDescent="0.25">
      <c r="A1654">
        <v>2057</v>
      </c>
      <c r="B1654" t="s">
        <v>130</v>
      </c>
      <c r="C1654" t="s">
        <v>2336</v>
      </c>
      <c r="E1654">
        <v>2016</v>
      </c>
      <c r="F1654" s="10">
        <v>42735</v>
      </c>
      <c r="G1654" t="s">
        <v>489</v>
      </c>
      <c r="H1654" t="s">
        <v>474</v>
      </c>
      <c r="I1654" t="s">
        <v>545</v>
      </c>
      <c r="J1654">
        <v>73278000</v>
      </c>
      <c r="K1654">
        <v>77242306.917949945</v>
      </c>
    </row>
    <row r="1655" spans="1:11" x14ac:dyDescent="0.25">
      <c r="A1655">
        <v>2057</v>
      </c>
      <c r="B1655" t="s">
        <v>130</v>
      </c>
      <c r="C1655" t="s">
        <v>2337</v>
      </c>
      <c r="E1655">
        <v>2016</v>
      </c>
      <c r="F1655" s="10">
        <v>42735</v>
      </c>
      <c r="G1655" t="s">
        <v>489</v>
      </c>
      <c r="H1655" t="s">
        <v>474</v>
      </c>
      <c r="I1655" t="s">
        <v>545</v>
      </c>
      <c r="J1655">
        <v>12458000</v>
      </c>
      <c r="K1655">
        <v>13131972.209719431</v>
      </c>
    </row>
    <row r="1656" spans="1:11" x14ac:dyDescent="0.25">
      <c r="A1656">
        <v>2057</v>
      </c>
      <c r="B1656" t="s">
        <v>130</v>
      </c>
      <c r="C1656" t="s">
        <v>490</v>
      </c>
      <c r="E1656">
        <v>2016</v>
      </c>
      <c r="F1656" s="10">
        <v>42735</v>
      </c>
      <c r="G1656" t="s">
        <v>489</v>
      </c>
      <c r="H1656" t="s">
        <v>474</v>
      </c>
      <c r="I1656" t="s">
        <v>545</v>
      </c>
      <c r="J1656">
        <v>1272000</v>
      </c>
      <c r="K1656">
        <v>1340814.6292152123</v>
      </c>
    </row>
    <row r="1657" spans="1:11" x14ac:dyDescent="0.25">
      <c r="A1657">
        <v>2057</v>
      </c>
      <c r="B1657" t="s">
        <v>130</v>
      </c>
      <c r="C1657" t="s">
        <v>434</v>
      </c>
      <c r="E1657">
        <v>2016</v>
      </c>
      <c r="F1657" s="10">
        <v>42735</v>
      </c>
      <c r="G1657" t="s">
        <v>489</v>
      </c>
      <c r="H1657" t="s">
        <v>474</v>
      </c>
      <c r="I1657" t="s">
        <v>545</v>
      </c>
      <c r="J1657">
        <v>6402000</v>
      </c>
      <c r="K1657">
        <v>6748345.3272293946</v>
      </c>
    </row>
    <row r="1658" spans="1:11" x14ac:dyDescent="0.25">
      <c r="A1658">
        <v>2057</v>
      </c>
      <c r="B1658" t="s">
        <v>130</v>
      </c>
      <c r="C1658" t="s">
        <v>491</v>
      </c>
      <c r="E1658">
        <v>2016</v>
      </c>
      <c r="F1658" s="10">
        <v>42735</v>
      </c>
      <c r="G1658" t="s">
        <v>489</v>
      </c>
      <c r="H1658" t="s">
        <v>474</v>
      </c>
      <c r="I1658" t="s">
        <v>545</v>
      </c>
      <c r="J1658">
        <v>9311000</v>
      </c>
      <c r="K1658">
        <v>9814720.9218733031</v>
      </c>
    </row>
    <row r="1659" spans="1:11" x14ac:dyDescent="0.25">
      <c r="A1659">
        <v>2056</v>
      </c>
      <c r="B1659" t="s">
        <v>128</v>
      </c>
      <c r="C1659" t="s">
        <v>436</v>
      </c>
      <c r="E1659">
        <v>2017</v>
      </c>
      <c r="F1659" s="10">
        <v>43100</v>
      </c>
      <c r="G1659" t="s">
        <v>489</v>
      </c>
      <c r="H1659" t="s">
        <v>474</v>
      </c>
      <c r="I1659" t="s">
        <v>545</v>
      </c>
      <c r="J1659">
        <v>84599000</v>
      </c>
      <c r="K1659">
        <v>101459547.62418747</v>
      </c>
    </row>
    <row r="1660" spans="1:11" x14ac:dyDescent="0.25">
      <c r="A1660">
        <v>2056</v>
      </c>
      <c r="B1660" t="s">
        <v>128</v>
      </c>
      <c r="C1660" t="s">
        <v>2336</v>
      </c>
      <c r="E1660">
        <v>2017</v>
      </c>
      <c r="F1660" s="10">
        <v>43100</v>
      </c>
      <c r="G1660" t="s">
        <v>489</v>
      </c>
      <c r="H1660" t="s">
        <v>474</v>
      </c>
      <c r="I1660" t="s">
        <v>545</v>
      </c>
      <c r="J1660">
        <v>350281000</v>
      </c>
      <c r="K1660">
        <v>420091866.35005158</v>
      </c>
    </row>
    <row r="1661" spans="1:11" x14ac:dyDescent="0.25">
      <c r="A1661">
        <v>2056</v>
      </c>
      <c r="B1661" t="s">
        <v>128</v>
      </c>
      <c r="C1661" t="s">
        <v>2337</v>
      </c>
      <c r="E1661">
        <v>2017</v>
      </c>
      <c r="F1661" s="10">
        <v>43100</v>
      </c>
      <c r="G1661" t="s">
        <v>489</v>
      </c>
      <c r="H1661" t="s">
        <v>474</v>
      </c>
      <c r="I1661" t="s">
        <v>545</v>
      </c>
      <c r="J1661">
        <v>43427000</v>
      </c>
      <c r="K1661">
        <v>52081984.121273175</v>
      </c>
    </row>
    <row r="1662" spans="1:11" x14ac:dyDescent="0.25">
      <c r="A1662">
        <v>2056</v>
      </c>
      <c r="B1662" t="s">
        <v>128</v>
      </c>
      <c r="C1662" t="s">
        <v>490</v>
      </c>
      <c r="E1662">
        <v>2017</v>
      </c>
      <c r="F1662" s="10">
        <v>43100</v>
      </c>
      <c r="G1662" t="s">
        <v>489</v>
      </c>
      <c r="H1662" t="s">
        <v>474</v>
      </c>
      <c r="I1662" t="s">
        <v>545</v>
      </c>
      <c r="J1662">
        <v>-18653000</v>
      </c>
      <c r="K1662">
        <v>-22370535.607205391</v>
      </c>
    </row>
    <row r="1663" spans="1:11" x14ac:dyDescent="0.25">
      <c r="A1663">
        <v>2056</v>
      </c>
      <c r="B1663" t="s">
        <v>128</v>
      </c>
      <c r="C1663" t="s">
        <v>434</v>
      </c>
      <c r="E1663">
        <v>2017</v>
      </c>
      <c r="F1663" s="10">
        <v>43100</v>
      </c>
      <c r="G1663" t="s">
        <v>489</v>
      </c>
      <c r="H1663" t="s">
        <v>474</v>
      </c>
      <c r="I1663" t="s">
        <v>545</v>
      </c>
      <c r="J1663">
        <v>53147000</v>
      </c>
      <c r="K1663">
        <v>63739176.321028516</v>
      </c>
    </row>
    <row r="1664" spans="1:11" x14ac:dyDescent="0.25">
      <c r="A1664">
        <v>2056</v>
      </c>
      <c r="B1664" t="s">
        <v>128</v>
      </c>
      <c r="C1664" t="s">
        <v>491</v>
      </c>
      <c r="E1664">
        <v>2017</v>
      </c>
      <c r="F1664" s="10">
        <v>43100</v>
      </c>
      <c r="G1664" t="s">
        <v>489</v>
      </c>
      <c r="H1664" t="s">
        <v>474</v>
      </c>
      <c r="I1664" t="s">
        <v>545</v>
      </c>
      <c r="J1664">
        <v>23046000</v>
      </c>
      <c r="K1664">
        <v>27639058.789666835</v>
      </c>
    </row>
    <row r="1665" spans="1:11" x14ac:dyDescent="0.25">
      <c r="A1665">
        <v>2057</v>
      </c>
      <c r="B1665" t="s">
        <v>130</v>
      </c>
      <c r="C1665" t="s">
        <v>436</v>
      </c>
      <c r="E1665">
        <v>2017</v>
      </c>
      <c r="F1665" s="10">
        <v>43100</v>
      </c>
      <c r="G1665" t="s">
        <v>489</v>
      </c>
      <c r="H1665" t="s">
        <v>474</v>
      </c>
      <c r="I1665" t="s">
        <v>545</v>
      </c>
      <c r="J1665">
        <v>29512000</v>
      </c>
      <c r="K1665">
        <v>35393730.061644003</v>
      </c>
    </row>
    <row r="1666" spans="1:11" x14ac:dyDescent="0.25">
      <c r="A1666">
        <v>2057</v>
      </c>
      <c r="B1666" t="s">
        <v>130</v>
      </c>
      <c r="C1666" t="s">
        <v>2336</v>
      </c>
      <c r="E1666">
        <v>2017</v>
      </c>
      <c r="F1666" s="10">
        <v>43100</v>
      </c>
      <c r="G1666" t="s">
        <v>489</v>
      </c>
      <c r="H1666" t="s">
        <v>474</v>
      </c>
      <c r="I1666" t="s">
        <v>545</v>
      </c>
      <c r="J1666">
        <v>73401000</v>
      </c>
      <c r="K1666">
        <v>88029790.602288261</v>
      </c>
    </row>
    <row r="1667" spans="1:11" x14ac:dyDescent="0.25">
      <c r="A1667">
        <v>2057</v>
      </c>
      <c r="B1667" t="s">
        <v>130</v>
      </c>
      <c r="C1667" t="s">
        <v>2337</v>
      </c>
      <c r="E1667">
        <v>2017</v>
      </c>
      <c r="F1667" s="10">
        <v>43100</v>
      </c>
      <c r="G1667" t="s">
        <v>489</v>
      </c>
      <c r="H1667" t="s">
        <v>474</v>
      </c>
      <c r="I1667" t="s">
        <v>545</v>
      </c>
      <c r="J1667">
        <v>16449000</v>
      </c>
      <c r="K1667">
        <v>19727279.268906958</v>
      </c>
    </row>
    <row r="1668" spans="1:11" x14ac:dyDescent="0.25">
      <c r="A1668">
        <v>2057</v>
      </c>
      <c r="B1668" t="s">
        <v>130</v>
      </c>
      <c r="C1668" t="s">
        <v>490</v>
      </c>
      <c r="E1668">
        <v>2017</v>
      </c>
      <c r="F1668" s="10">
        <v>43100</v>
      </c>
      <c r="G1668" t="s">
        <v>489</v>
      </c>
      <c r="H1668" t="s">
        <v>474</v>
      </c>
      <c r="I1668" t="s">
        <v>545</v>
      </c>
      <c r="J1668">
        <v>1643000</v>
      </c>
      <c r="K1668">
        <v>1970449.2576335419</v>
      </c>
    </row>
    <row r="1669" spans="1:11" x14ac:dyDescent="0.25">
      <c r="A1669">
        <v>2057</v>
      </c>
      <c r="B1669" t="s">
        <v>130</v>
      </c>
      <c r="C1669" t="s">
        <v>434</v>
      </c>
      <c r="E1669">
        <v>2017</v>
      </c>
      <c r="F1669" s="10">
        <v>43100</v>
      </c>
      <c r="G1669" t="s">
        <v>489</v>
      </c>
      <c r="H1669" t="s">
        <v>474</v>
      </c>
      <c r="I1669" t="s">
        <v>545</v>
      </c>
      <c r="J1669">
        <v>6576000</v>
      </c>
      <c r="K1669">
        <v>7886594.2289702808</v>
      </c>
    </row>
    <row r="1670" spans="1:11" x14ac:dyDescent="0.25">
      <c r="A1670">
        <v>2057</v>
      </c>
      <c r="B1670" t="s">
        <v>130</v>
      </c>
      <c r="C1670" t="s">
        <v>491</v>
      </c>
      <c r="E1670">
        <v>2017</v>
      </c>
      <c r="F1670" s="10">
        <v>43100</v>
      </c>
      <c r="G1670" t="s">
        <v>489</v>
      </c>
      <c r="H1670" t="s">
        <v>474</v>
      </c>
      <c r="I1670" t="s">
        <v>545</v>
      </c>
      <c r="J1670">
        <v>8481000</v>
      </c>
      <c r="K1670">
        <v>10171259.984169245</v>
      </c>
    </row>
    <row r="1671" spans="1:11" x14ac:dyDescent="0.25">
      <c r="A1671">
        <v>1132</v>
      </c>
      <c r="B1671" t="s">
        <v>133</v>
      </c>
      <c r="C1671" t="s">
        <v>436</v>
      </c>
      <c r="E1671">
        <v>2014</v>
      </c>
      <c r="F1671" s="10">
        <v>41729</v>
      </c>
      <c r="G1671" t="s">
        <v>489</v>
      </c>
      <c r="H1671" t="s">
        <v>474</v>
      </c>
      <c r="I1671" t="s">
        <v>547</v>
      </c>
      <c r="J1671">
        <v>1008138000</v>
      </c>
      <c r="K1671">
        <v>129941265.04995286</v>
      </c>
    </row>
    <row r="1672" spans="1:11" x14ac:dyDescent="0.25">
      <c r="A1672">
        <v>1132</v>
      </c>
      <c r="B1672" t="s">
        <v>133</v>
      </c>
      <c r="C1672" t="s">
        <v>2336</v>
      </c>
      <c r="E1672">
        <v>2014</v>
      </c>
      <c r="F1672" s="10">
        <v>41729</v>
      </c>
      <c r="G1672" t="s">
        <v>489</v>
      </c>
      <c r="H1672" t="s">
        <v>474</v>
      </c>
      <c r="I1672" t="s">
        <v>547</v>
      </c>
      <c r="J1672">
        <v>2746583000</v>
      </c>
      <c r="K1672">
        <v>354013507.65936279</v>
      </c>
    </row>
    <row r="1673" spans="1:11" x14ac:dyDescent="0.25">
      <c r="A1673">
        <v>1132</v>
      </c>
      <c r="B1673" t="s">
        <v>133</v>
      </c>
      <c r="C1673" t="s">
        <v>2337</v>
      </c>
      <c r="E1673">
        <v>2014</v>
      </c>
      <c r="F1673" s="10">
        <v>41729</v>
      </c>
      <c r="G1673" t="s">
        <v>489</v>
      </c>
      <c r="H1673" t="s">
        <v>474</v>
      </c>
      <c r="I1673" t="s">
        <v>547</v>
      </c>
      <c r="J1673">
        <v>557551000</v>
      </c>
      <c r="K1673">
        <v>71864052.609728307</v>
      </c>
    </row>
    <row r="1674" spans="1:11" x14ac:dyDescent="0.25">
      <c r="A1674">
        <v>719</v>
      </c>
      <c r="B1674" t="s">
        <v>136</v>
      </c>
      <c r="C1674" t="s">
        <v>436</v>
      </c>
      <c r="E1674">
        <v>2014</v>
      </c>
      <c r="F1674" s="10">
        <v>41820</v>
      </c>
      <c r="G1674" t="s">
        <v>489</v>
      </c>
      <c r="H1674" t="s">
        <v>474</v>
      </c>
      <c r="I1674" t="s">
        <v>547</v>
      </c>
      <c r="J1674">
        <v>3233000000</v>
      </c>
      <c r="K1674">
        <v>417127812.45169741</v>
      </c>
    </row>
    <row r="1675" spans="1:11" x14ac:dyDescent="0.25">
      <c r="A1675">
        <v>719</v>
      </c>
      <c r="B1675" t="s">
        <v>136</v>
      </c>
      <c r="C1675" t="s">
        <v>2336</v>
      </c>
      <c r="E1675">
        <v>2014</v>
      </c>
      <c r="F1675" s="10">
        <v>41820</v>
      </c>
      <c r="G1675" t="s">
        <v>489</v>
      </c>
      <c r="H1675" t="s">
        <v>474</v>
      </c>
      <c r="I1675" t="s">
        <v>547</v>
      </c>
      <c r="J1675">
        <v>21443000000</v>
      </c>
      <c r="K1675">
        <v>2766616666.3785176</v>
      </c>
    </row>
    <row r="1676" spans="1:11" x14ac:dyDescent="0.25">
      <c r="A1676">
        <v>719</v>
      </c>
      <c r="B1676" t="s">
        <v>136</v>
      </c>
      <c r="C1676" t="s">
        <v>2337</v>
      </c>
      <c r="E1676">
        <v>2014</v>
      </c>
      <c r="F1676" s="10">
        <v>41820</v>
      </c>
      <c r="G1676" t="s">
        <v>489</v>
      </c>
      <c r="H1676" t="s">
        <v>474</v>
      </c>
      <c r="I1676" t="s">
        <v>547</v>
      </c>
      <c r="J1676">
        <v>4382500000</v>
      </c>
      <c r="K1676">
        <v>565438489.96893406</v>
      </c>
    </row>
    <row r="1677" spans="1:11" x14ac:dyDescent="0.25">
      <c r="A1677">
        <v>746</v>
      </c>
      <c r="B1677" t="s">
        <v>62</v>
      </c>
      <c r="C1677" t="s">
        <v>436</v>
      </c>
      <c r="E1677">
        <v>2014</v>
      </c>
      <c r="F1677" s="10">
        <v>42004</v>
      </c>
      <c r="G1677" t="s">
        <v>489</v>
      </c>
      <c r="H1677" t="s">
        <v>474</v>
      </c>
      <c r="I1677" t="s">
        <v>547</v>
      </c>
      <c r="J1677">
        <v>2792969000</v>
      </c>
      <c r="K1677">
        <v>360087453.35926127</v>
      </c>
    </row>
    <row r="1678" spans="1:11" x14ac:dyDescent="0.25">
      <c r="A1678">
        <v>746</v>
      </c>
      <c r="B1678" t="s">
        <v>62</v>
      </c>
      <c r="C1678" t="s">
        <v>2336</v>
      </c>
      <c r="E1678">
        <v>2014</v>
      </c>
      <c r="F1678" s="10">
        <v>42004</v>
      </c>
      <c r="G1678" t="s">
        <v>489</v>
      </c>
      <c r="H1678" t="s">
        <v>474</v>
      </c>
      <c r="I1678" t="s">
        <v>547</v>
      </c>
      <c r="J1678">
        <v>8925942000</v>
      </c>
      <c r="K1678">
        <v>1150789616.2157443</v>
      </c>
    </row>
    <row r="1679" spans="1:11" x14ac:dyDescent="0.25">
      <c r="A1679">
        <v>746</v>
      </c>
      <c r="B1679" t="s">
        <v>62</v>
      </c>
      <c r="C1679" t="s">
        <v>2337</v>
      </c>
      <c r="E1679">
        <v>2014</v>
      </c>
      <c r="F1679" s="10">
        <v>42004</v>
      </c>
      <c r="G1679" t="s">
        <v>489</v>
      </c>
      <c r="H1679" t="s">
        <v>474</v>
      </c>
      <c r="I1679" t="s">
        <v>547</v>
      </c>
      <c r="J1679">
        <v>2073322000</v>
      </c>
      <c r="K1679">
        <v>267305952.54502657</v>
      </c>
    </row>
    <row r="1680" spans="1:11" x14ac:dyDescent="0.25">
      <c r="A1680">
        <v>1131</v>
      </c>
      <c r="B1680" t="s">
        <v>67</v>
      </c>
      <c r="C1680" t="s">
        <v>436</v>
      </c>
      <c r="E1680">
        <v>2014</v>
      </c>
      <c r="F1680" s="10">
        <v>42004</v>
      </c>
      <c r="G1680" t="s">
        <v>489</v>
      </c>
      <c r="H1680" t="s">
        <v>474</v>
      </c>
      <c r="I1680" t="s">
        <v>547</v>
      </c>
      <c r="J1680">
        <v>555133000</v>
      </c>
      <c r="K1680">
        <v>71571302.168297172</v>
      </c>
    </row>
    <row r="1681" spans="1:11" x14ac:dyDescent="0.25">
      <c r="A1681">
        <v>1131</v>
      </c>
      <c r="B1681" t="s">
        <v>67</v>
      </c>
      <c r="C1681" t="s">
        <v>2336</v>
      </c>
      <c r="E1681">
        <v>2014</v>
      </c>
      <c r="F1681" s="10">
        <v>42004</v>
      </c>
      <c r="G1681" t="s">
        <v>489</v>
      </c>
      <c r="H1681" t="s">
        <v>474</v>
      </c>
      <c r="I1681" t="s">
        <v>547</v>
      </c>
      <c r="J1681">
        <v>1050755000</v>
      </c>
      <c r="K1681">
        <v>135470065.02918959</v>
      </c>
    </row>
    <row r="1682" spans="1:11" x14ac:dyDescent="0.25">
      <c r="A1682">
        <v>1131</v>
      </c>
      <c r="B1682" t="s">
        <v>67</v>
      </c>
      <c r="C1682" t="s">
        <v>2337</v>
      </c>
      <c r="E1682">
        <v>2014</v>
      </c>
      <c r="F1682" s="10">
        <v>42004</v>
      </c>
      <c r="G1682" t="s">
        <v>489</v>
      </c>
      <c r="H1682" t="s">
        <v>474</v>
      </c>
      <c r="I1682" t="s">
        <v>547</v>
      </c>
      <c r="J1682">
        <v>313998000</v>
      </c>
      <c r="K1682">
        <v>40482633.419812866</v>
      </c>
    </row>
    <row r="1683" spans="1:11" x14ac:dyDescent="0.25">
      <c r="A1683">
        <v>1134</v>
      </c>
      <c r="B1683" t="s">
        <v>134</v>
      </c>
      <c r="C1683" t="s">
        <v>436</v>
      </c>
      <c r="E1683">
        <v>2014</v>
      </c>
      <c r="F1683" s="10">
        <v>42004</v>
      </c>
      <c r="G1683" t="s">
        <v>489</v>
      </c>
      <c r="H1683" t="s">
        <v>474</v>
      </c>
      <c r="I1683" t="s">
        <v>547</v>
      </c>
      <c r="J1683">
        <v>85570000</v>
      </c>
      <c r="K1683">
        <v>11032232.503816543</v>
      </c>
    </row>
    <row r="1684" spans="1:11" x14ac:dyDescent="0.25">
      <c r="A1684">
        <v>1134</v>
      </c>
      <c r="B1684" t="s">
        <v>134</v>
      </c>
      <c r="C1684" t="s">
        <v>2336</v>
      </c>
      <c r="E1684">
        <v>2014</v>
      </c>
      <c r="F1684" s="10">
        <v>42004</v>
      </c>
      <c r="G1684" t="s">
        <v>489</v>
      </c>
      <c r="H1684" t="s">
        <v>474</v>
      </c>
      <c r="I1684" t="s">
        <v>547</v>
      </c>
      <c r="J1684">
        <v>507963000</v>
      </c>
      <c r="K1684">
        <v>65489843.629030772</v>
      </c>
    </row>
    <row r="1685" spans="1:11" x14ac:dyDescent="0.25">
      <c r="A1685">
        <v>1134</v>
      </c>
      <c r="B1685" t="s">
        <v>134</v>
      </c>
      <c r="C1685" t="s">
        <v>2337</v>
      </c>
      <c r="E1685">
        <v>2014</v>
      </c>
      <c r="F1685" s="10">
        <v>42004</v>
      </c>
      <c r="G1685" t="s">
        <v>489</v>
      </c>
      <c r="H1685" t="s">
        <v>474</v>
      </c>
      <c r="I1685" t="s">
        <v>547</v>
      </c>
      <c r="J1685">
        <v>229635000</v>
      </c>
      <c r="K1685">
        <v>29606015.087225802</v>
      </c>
    </row>
    <row r="1686" spans="1:11" x14ac:dyDescent="0.25">
      <c r="A1686">
        <v>1341</v>
      </c>
      <c r="B1686" t="s">
        <v>135</v>
      </c>
      <c r="C1686" t="s">
        <v>436</v>
      </c>
      <c r="E1686">
        <v>2014</v>
      </c>
      <c r="F1686" s="10">
        <v>42004</v>
      </c>
      <c r="G1686" t="s">
        <v>489</v>
      </c>
      <c r="H1686" t="s">
        <v>474</v>
      </c>
      <c r="I1686" t="s">
        <v>547</v>
      </c>
      <c r="J1686">
        <v>5449591000</v>
      </c>
      <c r="K1686">
        <v>702596178.13142574</v>
      </c>
    </row>
    <row r="1687" spans="1:11" x14ac:dyDescent="0.25">
      <c r="A1687">
        <v>1341</v>
      </c>
      <c r="B1687" t="s">
        <v>135</v>
      </c>
      <c r="C1687" t="s">
        <v>2336</v>
      </c>
      <c r="E1687">
        <v>2014</v>
      </c>
      <c r="F1687" s="10">
        <v>42004</v>
      </c>
      <c r="G1687" t="s">
        <v>489</v>
      </c>
      <c r="H1687" t="s">
        <v>474</v>
      </c>
      <c r="I1687" t="s">
        <v>547</v>
      </c>
      <c r="J1687">
        <v>8426285000</v>
      </c>
      <c r="K1687">
        <v>1086370635.3093581</v>
      </c>
    </row>
    <row r="1688" spans="1:11" x14ac:dyDescent="0.25">
      <c r="A1688">
        <v>1341</v>
      </c>
      <c r="B1688" t="s">
        <v>135</v>
      </c>
      <c r="C1688" t="s">
        <v>2337</v>
      </c>
      <c r="E1688">
        <v>2014</v>
      </c>
      <c r="F1688" s="10">
        <v>42004</v>
      </c>
      <c r="G1688" t="s">
        <v>489</v>
      </c>
      <c r="H1688" t="s">
        <v>474</v>
      </c>
      <c r="I1688" t="s">
        <v>547</v>
      </c>
      <c r="J1688">
        <v>4962780000</v>
      </c>
      <c r="K1688">
        <v>639833385.82786798</v>
      </c>
    </row>
    <row r="1689" spans="1:11" x14ac:dyDescent="0.25">
      <c r="A1689">
        <v>1132</v>
      </c>
      <c r="B1689" t="s">
        <v>133</v>
      </c>
      <c r="C1689" t="s">
        <v>436</v>
      </c>
      <c r="E1689">
        <v>2015</v>
      </c>
      <c r="F1689" s="10">
        <v>42094</v>
      </c>
      <c r="G1689" t="s">
        <v>489</v>
      </c>
      <c r="H1689" t="s">
        <v>474</v>
      </c>
      <c r="I1689" t="s">
        <v>547</v>
      </c>
      <c r="J1689">
        <v>1134839000</v>
      </c>
      <c r="K1689">
        <v>146361057.53450453</v>
      </c>
    </row>
    <row r="1690" spans="1:11" x14ac:dyDescent="0.25">
      <c r="A1690">
        <v>1132</v>
      </c>
      <c r="B1690" t="s">
        <v>133</v>
      </c>
      <c r="C1690" t="s">
        <v>2336</v>
      </c>
      <c r="E1690">
        <v>2015</v>
      </c>
      <c r="F1690" s="10">
        <v>42094</v>
      </c>
      <c r="G1690" t="s">
        <v>489</v>
      </c>
      <c r="H1690" t="s">
        <v>474</v>
      </c>
      <c r="I1690" t="s">
        <v>547</v>
      </c>
      <c r="J1690">
        <v>2858624000</v>
      </c>
      <c r="K1690">
        <v>368678933.07642359</v>
      </c>
    </row>
    <row r="1691" spans="1:11" x14ac:dyDescent="0.25">
      <c r="A1691">
        <v>1132</v>
      </c>
      <c r="B1691" t="s">
        <v>133</v>
      </c>
      <c r="C1691" t="s">
        <v>2337</v>
      </c>
      <c r="E1691">
        <v>2015</v>
      </c>
      <c r="F1691" s="10">
        <v>42094</v>
      </c>
      <c r="G1691" t="s">
        <v>489</v>
      </c>
      <c r="H1691" t="s">
        <v>474</v>
      </c>
      <c r="I1691" t="s">
        <v>547</v>
      </c>
      <c r="J1691">
        <v>704346000</v>
      </c>
      <c r="K1691">
        <v>90840044.649679929</v>
      </c>
    </row>
    <row r="1692" spans="1:11" x14ac:dyDescent="0.25">
      <c r="A1692">
        <v>719</v>
      </c>
      <c r="B1692" t="s">
        <v>136</v>
      </c>
      <c r="C1692" t="s">
        <v>436</v>
      </c>
      <c r="E1692">
        <v>2015</v>
      </c>
      <c r="F1692" s="10">
        <v>42185</v>
      </c>
      <c r="G1692" t="s">
        <v>489</v>
      </c>
      <c r="H1692" t="s">
        <v>474</v>
      </c>
      <c r="I1692" t="s">
        <v>547</v>
      </c>
      <c r="J1692">
        <v>3267000000</v>
      </c>
      <c r="K1692">
        <v>421425657.06993461</v>
      </c>
    </row>
    <row r="1693" spans="1:11" x14ac:dyDescent="0.25">
      <c r="A1693">
        <v>719</v>
      </c>
      <c r="B1693" t="s">
        <v>136</v>
      </c>
      <c r="C1693" t="s">
        <v>2336</v>
      </c>
      <c r="E1693">
        <v>2015</v>
      </c>
      <c r="F1693" s="10">
        <v>42185</v>
      </c>
      <c r="G1693" t="s">
        <v>489</v>
      </c>
      <c r="H1693" t="s">
        <v>474</v>
      </c>
      <c r="I1693" t="s">
        <v>547</v>
      </c>
      <c r="J1693">
        <v>24491800000</v>
      </c>
      <c r="K1693">
        <v>3159312184.8256578</v>
      </c>
    </row>
    <row r="1694" spans="1:11" x14ac:dyDescent="0.25">
      <c r="A1694">
        <v>719</v>
      </c>
      <c r="B1694" t="s">
        <v>136</v>
      </c>
      <c r="C1694" t="s">
        <v>2337</v>
      </c>
      <c r="E1694">
        <v>2015</v>
      </c>
      <c r="F1694" s="10">
        <v>42185</v>
      </c>
      <c r="G1694" t="s">
        <v>489</v>
      </c>
      <c r="H1694" t="s">
        <v>474</v>
      </c>
      <c r="I1694" t="s">
        <v>547</v>
      </c>
      <c r="J1694">
        <v>4512900000</v>
      </c>
      <c r="K1694">
        <v>582140143.18668747</v>
      </c>
    </row>
    <row r="1695" spans="1:11" x14ac:dyDescent="0.25">
      <c r="A1695">
        <v>746</v>
      </c>
      <c r="B1695" t="s">
        <v>62</v>
      </c>
      <c r="C1695" t="s">
        <v>436</v>
      </c>
      <c r="E1695">
        <v>2015</v>
      </c>
      <c r="F1695" s="10">
        <v>42369</v>
      </c>
      <c r="G1695" t="s">
        <v>489</v>
      </c>
      <c r="H1695" t="s">
        <v>474</v>
      </c>
      <c r="I1695" t="s">
        <v>547</v>
      </c>
      <c r="J1695">
        <v>4079131000</v>
      </c>
      <c r="K1695">
        <v>526328549.81980371</v>
      </c>
    </row>
    <row r="1696" spans="1:11" x14ac:dyDescent="0.25">
      <c r="A1696">
        <v>746</v>
      </c>
      <c r="B1696" t="s">
        <v>62</v>
      </c>
      <c r="C1696" t="s">
        <v>2336</v>
      </c>
      <c r="E1696">
        <v>2015</v>
      </c>
      <c r="F1696" s="10">
        <v>42369</v>
      </c>
      <c r="G1696" t="s">
        <v>489</v>
      </c>
      <c r="H1696" t="s">
        <v>474</v>
      </c>
      <c r="I1696" t="s">
        <v>547</v>
      </c>
      <c r="J1696">
        <v>13502957000</v>
      </c>
      <c r="K1696">
        <v>1742280837.7787247</v>
      </c>
    </row>
    <row r="1697" spans="1:11" x14ac:dyDescent="0.25">
      <c r="A1697">
        <v>746</v>
      </c>
      <c r="B1697" t="s">
        <v>62</v>
      </c>
      <c r="C1697" t="s">
        <v>2337</v>
      </c>
      <c r="E1697">
        <v>2015</v>
      </c>
      <c r="F1697" s="10">
        <v>42369</v>
      </c>
      <c r="G1697" t="s">
        <v>489</v>
      </c>
      <c r="H1697" t="s">
        <v>474</v>
      </c>
      <c r="I1697" t="s">
        <v>547</v>
      </c>
      <c r="J1697">
        <v>2767793000</v>
      </c>
      <c r="K1697">
        <v>357127161.61638445</v>
      </c>
    </row>
    <row r="1698" spans="1:11" x14ac:dyDescent="0.25">
      <c r="A1698">
        <v>1131</v>
      </c>
      <c r="B1698" t="s">
        <v>67</v>
      </c>
      <c r="C1698" t="s">
        <v>436</v>
      </c>
      <c r="E1698">
        <v>2015</v>
      </c>
      <c r="F1698" s="10">
        <v>42369</v>
      </c>
      <c r="G1698" t="s">
        <v>489</v>
      </c>
      <c r="H1698" t="s">
        <v>474</v>
      </c>
      <c r="I1698" t="s">
        <v>547</v>
      </c>
      <c r="J1698">
        <v>795881000</v>
      </c>
      <c r="K1698">
        <v>102692189.23323011</v>
      </c>
    </row>
    <row r="1699" spans="1:11" x14ac:dyDescent="0.25">
      <c r="A1699">
        <v>1131</v>
      </c>
      <c r="B1699" t="s">
        <v>67</v>
      </c>
      <c r="C1699" t="s">
        <v>2336</v>
      </c>
      <c r="E1699">
        <v>2015</v>
      </c>
      <c r="F1699" s="10">
        <v>42369</v>
      </c>
      <c r="G1699" t="s">
        <v>489</v>
      </c>
      <c r="H1699" t="s">
        <v>474</v>
      </c>
      <c r="I1699" t="s">
        <v>547</v>
      </c>
      <c r="J1699">
        <v>1815150000</v>
      </c>
      <c r="K1699">
        <v>234208037.7426998</v>
      </c>
    </row>
    <row r="1700" spans="1:11" x14ac:dyDescent="0.25">
      <c r="A1700">
        <v>1131</v>
      </c>
      <c r="B1700" t="s">
        <v>67</v>
      </c>
      <c r="C1700" t="s">
        <v>2337</v>
      </c>
      <c r="E1700">
        <v>2015</v>
      </c>
      <c r="F1700" s="10">
        <v>42369</v>
      </c>
      <c r="G1700" t="s">
        <v>489</v>
      </c>
      <c r="H1700" t="s">
        <v>474</v>
      </c>
      <c r="I1700" t="s">
        <v>547</v>
      </c>
      <c r="J1700">
        <v>423668000</v>
      </c>
      <c r="K1700">
        <v>54665703.073781304</v>
      </c>
    </row>
    <row r="1701" spans="1:11" x14ac:dyDescent="0.25">
      <c r="A1701">
        <v>1134</v>
      </c>
      <c r="B1701" t="s">
        <v>134</v>
      </c>
      <c r="C1701" t="s">
        <v>436</v>
      </c>
      <c r="E1701">
        <v>2015</v>
      </c>
      <c r="F1701" s="10">
        <v>42369</v>
      </c>
      <c r="G1701" t="s">
        <v>489</v>
      </c>
      <c r="H1701" t="s">
        <v>474</v>
      </c>
      <c r="I1701" t="s">
        <v>547</v>
      </c>
      <c r="J1701">
        <v>99721000</v>
      </c>
      <c r="K1701">
        <v>12866958.505765235</v>
      </c>
    </row>
    <row r="1702" spans="1:11" x14ac:dyDescent="0.25">
      <c r="A1702">
        <v>1134</v>
      </c>
      <c r="B1702" t="s">
        <v>134</v>
      </c>
      <c r="C1702" t="s">
        <v>2336</v>
      </c>
      <c r="E1702">
        <v>2015</v>
      </c>
      <c r="F1702" s="10">
        <v>42369</v>
      </c>
      <c r="G1702" t="s">
        <v>489</v>
      </c>
      <c r="H1702" t="s">
        <v>474</v>
      </c>
      <c r="I1702" t="s">
        <v>547</v>
      </c>
      <c r="J1702">
        <v>528586000</v>
      </c>
      <c r="K1702">
        <v>68203228.294225112</v>
      </c>
    </row>
    <row r="1703" spans="1:11" x14ac:dyDescent="0.25">
      <c r="A1703">
        <v>1134</v>
      </c>
      <c r="B1703" t="s">
        <v>134</v>
      </c>
      <c r="C1703" t="s">
        <v>2337</v>
      </c>
      <c r="E1703">
        <v>2015</v>
      </c>
      <c r="F1703" s="10">
        <v>42369</v>
      </c>
      <c r="G1703" t="s">
        <v>489</v>
      </c>
      <c r="H1703" t="s">
        <v>474</v>
      </c>
      <c r="I1703" t="s">
        <v>547</v>
      </c>
      <c r="J1703">
        <v>-70598000</v>
      </c>
      <c r="K1703">
        <v>-9109230.1179291625</v>
      </c>
    </row>
    <row r="1704" spans="1:11" x14ac:dyDescent="0.25">
      <c r="A1704">
        <v>1341</v>
      </c>
      <c r="B1704" t="s">
        <v>135</v>
      </c>
      <c r="C1704" t="s">
        <v>436</v>
      </c>
      <c r="E1704">
        <v>2015</v>
      </c>
      <c r="F1704" s="10">
        <v>42369</v>
      </c>
      <c r="G1704" t="s">
        <v>489</v>
      </c>
      <c r="H1704" t="s">
        <v>474</v>
      </c>
      <c r="I1704" t="s">
        <v>547</v>
      </c>
      <c r="J1704">
        <v>5858979000</v>
      </c>
      <c r="K1704">
        <v>755981585.41480625</v>
      </c>
    </row>
    <row r="1705" spans="1:11" x14ac:dyDescent="0.25">
      <c r="A1705">
        <v>1341</v>
      </c>
      <c r="B1705" t="s">
        <v>135</v>
      </c>
      <c r="C1705" t="s">
        <v>2336</v>
      </c>
      <c r="E1705">
        <v>2015</v>
      </c>
      <c r="F1705" s="10">
        <v>42369</v>
      </c>
      <c r="G1705" t="s">
        <v>489</v>
      </c>
      <c r="H1705" t="s">
        <v>474</v>
      </c>
      <c r="I1705" t="s">
        <v>547</v>
      </c>
      <c r="J1705">
        <v>9171959000</v>
      </c>
      <c r="K1705">
        <v>1183453995.3428063</v>
      </c>
    </row>
    <row r="1706" spans="1:11" x14ac:dyDescent="0.25">
      <c r="A1706">
        <v>1341</v>
      </c>
      <c r="B1706" t="s">
        <v>135</v>
      </c>
      <c r="C1706" t="s">
        <v>2337</v>
      </c>
      <c r="E1706">
        <v>2015</v>
      </c>
      <c r="F1706" s="10">
        <v>42369</v>
      </c>
      <c r="G1706" t="s">
        <v>489</v>
      </c>
      <c r="H1706" t="s">
        <v>474</v>
      </c>
      <c r="I1706" t="s">
        <v>547</v>
      </c>
      <c r="J1706">
        <v>4289299000</v>
      </c>
      <c r="K1706">
        <v>553446438.08044755</v>
      </c>
    </row>
    <row r="1707" spans="1:11" x14ac:dyDescent="0.25">
      <c r="A1707">
        <v>13281</v>
      </c>
      <c r="B1707" t="s">
        <v>131</v>
      </c>
      <c r="C1707" t="s">
        <v>2336</v>
      </c>
      <c r="E1707">
        <v>2015</v>
      </c>
      <c r="F1707" s="10">
        <v>42369</v>
      </c>
      <c r="G1707" t="s">
        <v>489</v>
      </c>
      <c r="H1707" t="s">
        <v>474</v>
      </c>
      <c r="I1707" t="s">
        <v>547</v>
      </c>
      <c r="J1707">
        <v>28537000000</v>
      </c>
      <c r="K1707">
        <v>3682117055.3747206</v>
      </c>
    </row>
    <row r="1708" spans="1:11" x14ac:dyDescent="0.25">
      <c r="A1708">
        <v>13281</v>
      </c>
      <c r="B1708" t="s">
        <v>131</v>
      </c>
      <c r="C1708" t="s">
        <v>2337</v>
      </c>
      <c r="E1708">
        <v>2015</v>
      </c>
      <c r="F1708" s="10">
        <v>42369</v>
      </c>
      <c r="G1708" t="s">
        <v>489</v>
      </c>
      <c r="H1708" t="s">
        <v>474</v>
      </c>
      <c r="I1708" t="s">
        <v>547</v>
      </c>
      <c r="J1708">
        <v>11162000000</v>
      </c>
      <c r="K1708">
        <v>1440228144.9378922</v>
      </c>
    </row>
    <row r="1709" spans="1:11" x14ac:dyDescent="0.25">
      <c r="A1709">
        <v>1132</v>
      </c>
      <c r="B1709" t="s">
        <v>133</v>
      </c>
      <c r="C1709" t="s">
        <v>436</v>
      </c>
      <c r="E1709">
        <v>2016</v>
      </c>
      <c r="F1709" s="10">
        <v>42460</v>
      </c>
      <c r="G1709" t="s">
        <v>489</v>
      </c>
      <c r="H1709" t="s">
        <v>474</v>
      </c>
      <c r="I1709" t="s">
        <v>547</v>
      </c>
      <c r="J1709">
        <v>1765576000</v>
      </c>
      <c r="K1709">
        <v>227691747.403162</v>
      </c>
    </row>
    <row r="1710" spans="1:11" x14ac:dyDescent="0.25">
      <c r="A1710">
        <v>1132</v>
      </c>
      <c r="B1710" t="s">
        <v>133</v>
      </c>
      <c r="C1710" t="s">
        <v>2336</v>
      </c>
      <c r="E1710">
        <v>2016</v>
      </c>
      <c r="F1710" s="10">
        <v>42460</v>
      </c>
      <c r="G1710" t="s">
        <v>489</v>
      </c>
      <c r="H1710" t="s">
        <v>474</v>
      </c>
      <c r="I1710" t="s">
        <v>547</v>
      </c>
      <c r="J1710">
        <v>4739902000</v>
      </c>
      <c r="K1710">
        <v>611265994.15700161</v>
      </c>
    </row>
    <row r="1711" spans="1:11" x14ac:dyDescent="0.25">
      <c r="A1711">
        <v>1132</v>
      </c>
      <c r="B1711" t="s">
        <v>133</v>
      </c>
      <c r="C1711" t="s">
        <v>2337</v>
      </c>
      <c r="E1711">
        <v>2016</v>
      </c>
      <c r="F1711" s="10">
        <v>42460</v>
      </c>
      <c r="G1711" t="s">
        <v>489</v>
      </c>
      <c r="H1711" t="s">
        <v>474</v>
      </c>
      <c r="I1711" t="s">
        <v>547</v>
      </c>
      <c r="J1711">
        <v>1099852000</v>
      </c>
      <c r="K1711">
        <v>141838824.13720083</v>
      </c>
    </row>
    <row r="1712" spans="1:11" x14ac:dyDescent="0.25">
      <c r="A1712">
        <v>719</v>
      </c>
      <c r="B1712" t="s">
        <v>136</v>
      </c>
      <c r="C1712" t="s">
        <v>436</v>
      </c>
      <c r="E1712">
        <v>2016</v>
      </c>
      <c r="F1712" s="10">
        <v>42551</v>
      </c>
      <c r="G1712" t="s">
        <v>489</v>
      </c>
      <c r="H1712" t="s">
        <v>474</v>
      </c>
      <c r="I1712" t="s">
        <v>547</v>
      </c>
      <c r="J1712">
        <v>3430400000</v>
      </c>
      <c r="K1712">
        <v>442146638.42757481</v>
      </c>
    </row>
    <row r="1713" spans="1:11" x14ac:dyDescent="0.25">
      <c r="A1713">
        <v>719</v>
      </c>
      <c r="B1713" t="s">
        <v>136</v>
      </c>
      <c r="C1713" t="s">
        <v>2336</v>
      </c>
      <c r="E1713">
        <v>2016</v>
      </c>
      <c r="F1713" s="10">
        <v>42551</v>
      </c>
      <c r="G1713" t="s">
        <v>489</v>
      </c>
      <c r="H1713" t="s">
        <v>474</v>
      </c>
      <c r="I1713" t="s">
        <v>547</v>
      </c>
      <c r="J1713">
        <v>29497800000</v>
      </c>
      <c r="K1713">
        <v>3801991928.3491473</v>
      </c>
    </row>
    <row r="1714" spans="1:11" x14ac:dyDescent="0.25">
      <c r="A1714">
        <v>719</v>
      </c>
      <c r="B1714" t="s">
        <v>136</v>
      </c>
      <c r="C1714" t="s">
        <v>2337</v>
      </c>
      <c r="E1714">
        <v>2016</v>
      </c>
      <c r="F1714" s="10">
        <v>42551</v>
      </c>
      <c r="G1714" t="s">
        <v>489</v>
      </c>
      <c r="H1714" t="s">
        <v>474</v>
      </c>
      <c r="I1714" t="s">
        <v>547</v>
      </c>
      <c r="J1714">
        <v>4961500000</v>
      </c>
      <c r="K1714">
        <v>639491180.78311932</v>
      </c>
    </row>
    <row r="1715" spans="1:11" x14ac:dyDescent="0.25">
      <c r="A1715">
        <v>746</v>
      </c>
      <c r="B1715" t="s">
        <v>62</v>
      </c>
      <c r="C1715" t="s">
        <v>436</v>
      </c>
      <c r="E1715">
        <v>2016</v>
      </c>
      <c r="F1715" s="10">
        <v>42735</v>
      </c>
      <c r="G1715" t="s">
        <v>489</v>
      </c>
      <c r="H1715" t="s">
        <v>474</v>
      </c>
      <c r="I1715" t="s">
        <v>547</v>
      </c>
      <c r="J1715">
        <v>5240026000</v>
      </c>
      <c r="K1715">
        <v>675650626.404966</v>
      </c>
    </row>
    <row r="1716" spans="1:11" x14ac:dyDescent="0.25">
      <c r="A1716">
        <v>746</v>
      </c>
      <c r="B1716" t="s">
        <v>62</v>
      </c>
      <c r="C1716" t="s">
        <v>2336</v>
      </c>
      <c r="E1716">
        <v>2016</v>
      </c>
      <c r="F1716" s="10">
        <v>42735</v>
      </c>
      <c r="G1716" t="s">
        <v>489</v>
      </c>
      <c r="H1716" t="s">
        <v>474</v>
      </c>
      <c r="I1716" t="s">
        <v>547</v>
      </c>
      <c r="J1716">
        <v>17354833000</v>
      </c>
      <c r="K1716">
        <v>2237737711.1494436</v>
      </c>
    </row>
    <row r="1717" spans="1:11" x14ac:dyDescent="0.25">
      <c r="A1717">
        <v>746</v>
      </c>
      <c r="B1717" t="s">
        <v>62</v>
      </c>
      <c r="C1717" t="s">
        <v>2337</v>
      </c>
      <c r="E1717">
        <v>2016</v>
      </c>
      <c r="F1717" s="10">
        <v>42735</v>
      </c>
      <c r="G1717" t="s">
        <v>489</v>
      </c>
      <c r="H1717" t="s">
        <v>474</v>
      </c>
      <c r="I1717" t="s">
        <v>547</v>
      </c>
      <c r="J1717">
        <v>3672982000</v>
      </c>
      <c r="K1717">
        <v>473595472.44119871</v>
      </c>
    </row>
    <row r="1718" spans="1:11" x14ac:dyDescent="0.25">
      <c r="A1718">
        <v>1131</v>
      </c>
      <c r="B1718" t="s">
        <v>67</v>
      </c>
      <c r="C1718" t="s">
        <v>436</v>
      </c>
      <c r="E1718">
        <v>2016</v>
      </c>
      <c r="F1718" s="10">
        <v>42735</v>
      </c>
      <c r="G1718" t="s">
        <v>489</v>
      </c>
      <c r="H1718" t="s">
        <v>474</v>
      </c>
      <c r="I1718" t="s">
        <v>547</v>
      </c>
      <c r="J1718">
        <v>892198000</v>
      </c>
      <c r="K1718">
        <v>115040295.13923363</v>
      </c>
    </row>
    <row r="1719" spans="1:11" x14ac:dyDescent="0.25">
      <c r="A1719">
        <v>1131</v>
      </c>
      <c r="B1719" t="s">
        <v>67</v>
      </c>
      <c r="C1719" t="s">
        <v>2336</v>
      </c>
      <c r="E1719">
        <v>2016</v>
      </c>
      <c r="F1719" s="10">
        <v>42735</v>
      </c>
      <c r="G1719" t="s">
        <v>489</v>
      </c>
      <c r="H1719" t="s">
        <v>474</v>
      </c>
      <c r="I1719" t="s">
        <v>547</v>
      </c>
      <c r="J1719">
        <v>2494037000</v>
      </c>
      <c r="K1719">
        <v>321581927.51852036</v>
      </c>
    </row>
    <row r="1720" spans="1:11" x14ac:dyDescent="0.25">
      <c r="A1720">
        <v>1131</v>
      </c>
      <c r="B1720" t="s">
        <v>67</v>
      </c>
      <c r="C1720" t="s">
        <v>2337</v>
      </c>
      <c r="E1720">
        <v>2016</v>
      </c>
      <c r="F1720" s="10">
        <v>42735</v>
      </c>
      <c r="G1720" t="s">
        <v>489</v>
      </c>
      <c r="H1720" t="s">
        <v>474</v>
      </c>
      <c r="I1720" t="s">
        <v>547</v>
      </c>
      <c r="J1720">
        <v>372615000</v>
      </c>
      <c r="K1720">
        <v>48045097.134610862</v>
      </c>
    </row>
    <row r="1721" spans="1:11" x14ac:dyDescent="0.25">
      <c r="A1721">
        <v>1134</v>
      </c>
      <c r="B1721" t="s">
        <v>134</v>
      </c>
      <c r="C1721" t="s">
        <v>436</v>
      </c>
      <c r="E1721">
        <v>2016</v>
      </c>
      <c r="F1721" s="10">
        <v>42735</v>
      </c>
      <c r="G1721" t="s">
        <v>489</v>
      </c>
      <c r="H1721" t="s">
        <v>474</v>
      </c>
      <c r="I1721" t="s">
        <v>547</v>
      </c>
      <c r="J1721">
        <v>145072000</v>
      </c>
      <c r="K1721">
        <v>18705630.024320725</v>
      </c>
    </row>
    <row r="1722" spans="1:11" x14ac:dyDescent="0.25">
      <c r="A1722">
        <v>1134</v>
      </c>
      <c r="B1722" t="s">
        <v>134</v>
      </c>
      <c r="C1722" t="s">
        <v>2336</v>
      </c>
      <c r="E1722">
        <v>2016</v>
      </c>
      <c r="F1722" s="10">
        <v>42735</v>
      </c>
      <c r="G1722" t="s">
        <v>489</v>
      </c>
      <c r="H1722" t="s">
        <v>474</v>
      </c>
      <c r="I1722" t="s">
        <v>547</v>
      </c>
      <c r="J1722">
        <v>550646000</v>
      </c>
      <c r="K1722">
        <v>71000471.147927299</v>
      </c>
    </row>
    <row r="1723" spans="1:11" x14ac:dyDescent="0.25">
      <c r="A1723">
        <v>1134</v>
      </c>
      <c r="B1723" t="s">
        <v>134</v>
      </c>
      <c r="C1723" t="s">
        <v>2337</v>
      </c>
      <c r="E1723">
        <v>2016</v>
      </c>
      <c r="F1723" s="10">
        <v>42735</v>
      </c>
      <c r="G1723" t="s">
        <v>489</v>
      </c>
      <c r="H1723" t="s">
        <v>474</v>
      </c>
      <c r="I1723" t="s">
        <v>547</v>
      </c>
      <c r="J1723">
        <v>84902000</v>
      </c>
      <c r="K1723">
        <v>10947291.002570298</v>
      </c>
    </row>
    <row r="1724" spans="1:11" x14ac:dyDescent="0.25">
      <c r="A1724">
        <v>1341</v>
      </c>
      <c r="B1724" t="s">
        <v>135</v>
      </c>
      <c r="C1724" t="s">
        <v>436</v>
      </c>
      <c r="E1724">
        <v>2016</v>
      </c>
      <c r="F1724" s="10">
        <v>42735</v>
      </c>
      <c r="G1724" t="s">
        <v>489</v>
      </c>
      <c r="H1724" t="s">
        <v>474</v>
      </c>
      <c r="I1724" t="s">
        <v>547</v>
      </c>
      <c r="J1724">
        <v>6716908000</v>
      </c>
      <c r="K1724">
        <v>866080263.28581715</v>
      </c>
    </row>
    <row r="1725" spans="1:11" x14ac:dyDescent="0.25">
      <c r="A1725">
        <v>1341</v>
      </c>
      <c r="B1725" t="s">
        <v>135</v>
      </c>
      <c r="C1725" t="s">
        <v>2336</v>
      </c>
      <c r="E1725">
        <v>2016</v>
      </c>
      <c r="F1725" s="10">
        <v>42735</v>
      </c>
      <c r="G1725" t="s">
        <v>489</v>
      </c>
      <c r="H1725" t="s">
        <v>474</v>
      </c>
      <c r="I1725" t="s">
        <v>547</v>
      </c>
      <c r="J1725">
        <v>10464202000</v>
      </c>
      <c r="K1725">
        <v>1349257548.7465324</v>
      </c>
    </row>
    <row r="1726" spans="1:11" x14ac:dyDescent="0.25">
      <c r="A1726">
        <v>1341</v>
      </c>
      <c r="B1726" t="s">
        <v>135</v>
      </c>
      <c r="C1726" t="s">
        <v>2337</v>
      </c>
      <c r="E1726">
        <v>2016</v>
      </c>
      <c r="F1726" s="10">
        <v>42735</v>
      </c>
      <c r="G1726" t="s">
        <v>489</v>
      </c>
      <c r="H1726" t="s">
        <v>474</v>
      </c>
      <c r="I1726" t="s">
        <v>547</v>
      </c>
      <c r="J1726">
        <v>4212037000</v>
      </c>
      <c r="K1726">
        <v>543101396.3462956</v>
      </c>
    </row>
    <row r="1727" spans="1:11" x14ac:dyDescent="0.25">
      <c r="A1727">
        <v>13281</v>
      </c>
      <c r="B1727" t="s">
        <v>131</v>
      </c>
      <c r="C1727" t="s">
        <v>2336</v>
      </c>
      <c r="E1727">
        <v>2016</v>
      </c>
      <c r="F1727" s="10">
        <v>42735</v>
      </c>
      <c r="G1727" t="s">
        <v>489</v>
      </c>
      <c r="H1727" t="s">
        <v>474</v>
      </c>
      <c r="I1727" t="s">
        <v>547</v>
      </c>
      <c r="J1727">
        <v>27346000000</v>
      </c>
      <c r="K1727">
        <v>3526001975.8814554</v>
      </c>
    </row>
    <row r="1728" spans="1:11" x14ac:dyDescent="0.25">
      <c r="A1728">
        <v>13281</v>
      </c>
      <c r="B1728" t="s">
        <v>131</v>
      </c>
      <c r="C1728" t="s">
        <v>2337</v>
      </c>
      <c r="E1728">
        <v>2016</v>
      </c>
      <c r="F1728" s="10">
        <v>42735</v>
      </c>
      <c r="G1728" t="s">
        <v>489</v>
      </c>
      <c r="H1728" t="s">
        <v>474</v>
      </c>
      <c r="I1728" t="s">
        <v>547</v>
      </c>
      <c r="J1728">
        <v>9636000000</v>
      </c>
      <c r="K1728">
        <v>1242468918.2912931</v>
      </c>
    </row>
    <row r="1729" spans="1:11" x14ac:dyDescent="0.25">
      <c r="A1729">
        <v>1132</v>
      </c>
      <c r="B1729" t="s">
        <v>133</v>
      </c>
      <c r="C1729" t="s">
        <v>436</v>
      </c>
      <c r="E1729">
        <v>2017</v>
      </c>
      <c r="F1729" s="10">
        <v>42825</v>
      </c>
      <c r="G1729" t="s">
        <v>489</v>
      </c>
      <c r="H1729" t="s">
        <v>474</v>
      </c>
      <c r="I1729" t="s">
        <v>547</v>
      </c>
      <c r="J1729">
        <v>2118165000</v>
      </c>
      <c r="K1729">
        <v>272591935.0216158</v>
      </c>
    </row>
    <row r="1730" spans="1:11" x14ac:dyDescent="0.25">
      <c r="A1730">
        <v>1132</v>
      </c>
      <c r="B1730" t="s">
        <v>133</v>
      </c>
      <c r="C1730" t="s">
        <v>2336</v>
      </c>
      <c r="E1730">
        <v>2017</v>
      </c>
      <c r="F1730" s="10">
        <v>42825</v>
      </c>
      <c r="G1730" t="s">
        <v>489</v>
      </c>
      <c r="H1730" t="s">
        <v>474</v>
      </c>
      <c r="I1730" t="s">
        <v>547</v>
      </c>
      <c r="J1730">
        <v>5707895000</v>
      </c>
      <c r="K1730">
        <v>734563238.91207993</v>
      </c>
    </row>
    <row r="1731" spans="1:11" x14ac:dyDescent="0.25">
      <c r="A1731">
        <v>1132</v>
      </c>
      <c r="B1731" t="s">
        <v>133</v>
      </c>
      <c r="C1731" t="s">
        <v>2337</v>
      </c>
      <c r="E1731">
        <v>2017</v>
      </c>
      <c r="F1731" s="10">
        <v>42825</v>
      </c>
      <c r="G1731" t="s">
        <v>489</v>
      </c>
      <c r="H1731" t="s">
        <v>474</v>
      </c>
      <c r="I1731" t="s">
        <v>547</v>
      </c>
      <c r="J1731">
        <v>1379346000</v>
      </c>
      <c r="K1731">
        <v>177511475.83135673</v>
      </c>
    </row>
    <row r="1732" spans="1:11" x14ac:dyDescent="0.25">
      <c r="A1732">
        <v>13281</v>
      </c>
      <c r="B1732" t="s">
        <v>131</v>
      </c>
      <c r="C1732" t="s">
        <v>436</v>
      </c>
      <c r="E1732">
        <v>2017</v>
      </c>
      <c r="F1732" s="10">
        <v>42825</v>
      </c>
      <c r="G1732" t="s">
        <v>489</v>
      </c>
      <c r="H1732" t="s">
        <v>474</v>
      </c>
      <c r="I1732" t="s">
        <v>547</v>
      </c>
      <c r="J1732">
        <v>9129000000</v>
      </c>
      <c r="K1732">
        <v>1174833771.1237466</v>
      </c>
    </row>
    <row r="1733" spans="1:11" x14ac:dyDescent="0.25">
      <c r="A1733">
        <v>13281</v>
      </c>
      <c r="B1733" t="s">
        <v>131</v>
      </c>
      <c r="C1733" t="s">
        <v>2336</v>
      </c>
      <c r="E1733">
        <v>2017</v>
      </c>
      <c r="F1733" s="10">
        <v>42825</v>
      </c>
      <c r="G1733" t="s">
        <v>489</v>
      </c>
      <c r="H1733" t="s">
        <v>474</v>
      </c>
      <c r="I1733" t="s">
        <v>547</v>
      </c>
      <c r="J1733">
        <v>31642000000</v>
      </c>
      <c r="K1733">
        <v>4072087872.2639494</v>
      </c>
    </row>
    <row r="1734" spans="1:11" x14ac:dyDescent="0.25">
      <c r="A1734">
        <v>13281</v>
      </c>
      <c r="B1734" t="s">
        <v>131</v>
      </c>
      <c r="C1734" t="s">
        <v>2337</v>
      </c>
      <c r="E1734">
        <v>2017</v>
      </c>
      <c r="F1734" s="10">
        <v>42825</v>
      </c>
      <c r="G1734" t="s">
        <v>489</v>
      </c>
      <c r="H1734" t="s">
        <v>474</v>
      </c>
      <c r="I1734" t="s">
        <v>547</v>
      </c>
      <c r="J1734">
        <v>10856000000</v>
      </c>
      <c r="K1734">
        <v>1397085707.0127499</v>
      </c>
    </row>
    <row r="1735" spans="1:11" x14ac:dyDescent="0.25">
      <c r="A1735">
        <v>13281</v>
      </c>
      <c r="B1735" t="s">
        <v>131</v>
      </c>
      <c r="C1735" t="s">
        <v>490</v>
      </c>
      <c r="E1735">
        <v>2017</v>
      </c>
      <c r="F1735" s="10">
        <v>42825</v>
      </c>
      <c r="G1735" t="s">
        <v>489</v>
      </c>
      <c r="H1735" t="s">
        <v>474</v>
      </c>
      <c r="I1735" t="s">
        <v>547</v>
      </c>
      <c r="J1735">
        <v>-2030000000</v>
      </c>
      <c r="K1735">
        <v>-261245761.3518683</v>
      </c>
    </row>
    <row r="1736" spans="1:11" x14ac:dyDescent="0.25">
      <c r="A1736">
        <v>13281</v>
      </c>
      <c r="B1736" t="s">
        <v>131</v>
      </c>
      <c r="C1736" t="s">
        <v>434</v>
      </c>
      <c r="E1736">
        <v>2017</v>
      </c>
      <c r="F1736" s="10">
        <v>42825</v>
      </c>
      <c r="G1736" t="s">
        <v>489</v>
      </c>
      <c r="H1736" t="s">
        <v>474</v>
      </c>
      <c r="I1736" t="s">
        <v>547</v>
      </c>
      <c r="J1736">
        <v>231000000</v>
      </c>
      <c r="K1736">
        <v>29727965.946936738</v>
      </c>
    </row>
    <row r="1737" spans="1:11" x14ac:dyDescent="0.25">
      <c r="A1737">
        <v>13281</v>
      </c>
      <c r="B1737" t="s">
        <v>131</v>
      </c>
      <c r="C1737" t="s">
        <v>491</v>
      </c>
      <c r="E1737">
        <v>2017</v>
      </c>
      <c r="F1737" s="10">
        <v>42825</v>
      </c>
      <c r="G1737" t="s">
        <v>489</v>
      </c>
      <c r="H1737" t="s">
        <v>474</v>
      </c>
      <c r="I1737" t="s">
        <v>547</v>
      </c>
      <c r="J1737">
        <v>72000000</v>
      </c>
      <c r="K1737">
        <v>9265859.5159283336</v>
      </c>
    </row>
    <row r="1738" spans="1:11" x14ac:dyDescent="0.25">
      <c r="A1738">
        <v>719</v>
      </c>
      <c r="B1738" t="s">
        <v>136</v>
      </c>
      <c r="C1738" t="s">
        <v>436</v>
      </c>
      <c r="E1738">
        <v>2017</v>
      </c>
      <c r="F1738" s="10">
        <v>42916</v>
      </c>
      <c r="G1738" t="s">
        <v>489</v>
      </c>
      <c r="H1738" t="s">
        <v>474</v>
      </c>
      <c r="I1738" t="s">
        <v>547</v>
      </c>
      <c r="J1738">
        <v>3664300000</v>
      </c>
      <c r="K1738">
        <v>469495117.53521919</v>
      </c>
    </row>
    <row r="1739" spans="1:11" x14ac:dyDescent="0.25">
      <c r="A1739">
        <v>719</v>
      </c>
      <c r="B1739" t="s">
        <v>136</v>
      </c>
      <c r="C1739" t="s">
        <v>2336</v>
      </c>
      <c r="E1739">
        <v>2017</v>
      </c>
      <c r="F1739" s="10">
        <v>42916</v>
      </c>
      <c r="G1739" t="s">
        <v>489</v>
      </c>
      <c r="H1739" t="s">
        <v>474</v>
      </c>
      <c r="I1739" t="s">
        <v>547</v>
      </c>
      <c r="J1739">
        <v>31385000000</v>
      </c>
      <c r="K1739">
        <v>4021260339.9947748</v>
      </c>
    </row>
    <row r="1740" spans="1:11" x14ac:dyDescent="0.25">
      <c r="A1740">
        <v>719</v>
      </c>
      <c r="B1740" t="s">
        <v>136</v>
      </c>
      <c r="C1740" t="s">
        <v>2337</v>
      </c>
      <c r="E1740">
        <v>2017</v>
      </c>
      <c r="F1740" s="10">
        <v>42916</v>
      </c>
      <c r="G1740" t="s">
        <v>489</v>
      </c>
      <c r="H1740" t="s">
        <v>474</v>
      </c>
      <c r="I1740" t="s">
        <v>547</v>
      </c>
      <c r="J1740">
        <v>5645200000</v>
      </c>
      <c r="K1740">
        <v>723301541.22474122</v>
      </c>
    </row>
    <row r="1741" spans="1:11" x14ac:dyDescent="0.25">
      <c r="A1741">
        <v>746</v>
      </c>
      <c r="B1741" t="s">
        <v>62</v>
      </c>
      <c r="C1741" t="s">
        <v>436</v>
      </c>
      <c r="E1741">
        <v>2017</v>
      </c>
      <c r="F1741" s="10">
        <v>43100</v>
      </c>
      <c r="G1741" t="s">
        <v>489</v>
      </c>
      <c r="H1741" t="s">
        <v>474</v>
      </c>
      <c r="I1741" t="s">
        <v>547</v>
      </c>
      <c r="J1741">
        <v>7286892000</v>
      </c>
      <c r="K1741">
        <v>932476539.30011141</v>
      </c>
    </row>
    <row r="1742" spans="1:11" x14ac:dyDescent="0.25">
      <c r="A1742">
        <v>746</v>
      </c>
      <c r="B1742" t="s">
        <v>62</v>
      </c>
      <c r="C1742" t="s">
        <v>2336</v>
      </c>
      <c r="E1742">
        <v>2017</v>
      </c>
      <c r="F1742" s="10">
        <v>43100</v>
      </c>
      <c r="G1742" t="s">
        <v>489</v>
      </c>
      <c r="H1742" t="s">
        <v>474</v>
      </c>
      <c r="I1742" t="s">
        <v>547</v>
      </c>
      <c r="J1742">
        <v>21192372000</v>
      </c>
      <c r="K1742">
        <v>2711909234.0219369</v>
      </c>
    </row>
    <row r="1743" spans="1:11" x14ac:dyDescent="0.25">
      <c r="A1743">
        <v>746</v>
      </c>
      <c r="B1743" t="s">
        <v>62</v>
      </c>
      <c r="C1743" t="s">
        <v>2337</v>
      </c>
      <c r="E1743">
        <v>2017</v>
      </c>
      <c r="F1743" s="10">
        <v>43100</v>
      </c>
      <c r="G1743" t="s">
        <v>489</v>
      </c>
      <c r="H1743" t="s">
        <v>474</v>
      </c>
      <c r="I1743" t="s">
        <v>547</v>
      </c>
      <c r="J1743">
        <v>4440544000</v>
      </c>
      <c r="K1743">
        <v>568239943.96100199</v>
      </c>
    </row>
    <row r="1744" spans="1:11" x14ac:dyDescent="0.25">
      <c r="A1744">
        <v>746</v>
      </c>
      <c r="B1744" t="s">
        <v>62</v>
      </c>
      <c r="C1744" t="s">
        <v>490</v>
      </c>
      <c r="E1744">
        <v>2017</v>
      </c>
      <c r="F1744" s="10">
        <v>43100</v>
      </c>
      <c r="G1744" t="s">
        <v>489</v>
      </c>
      <c r="H1744" t="s">
        <v>474</v>
      </c>
      <c r="I1744" t="s">
        <v>547</v>
      </c>
      <c r="J1744">
        <v>1566389000</v>
      </c>
      <c r="K1744">
        <v>200444989.9789598</v>
      </c>
    </row>
    <row r="1745" spans="1:11" x14ac:dyDescent="0.25">
      <c r="A1745">
        <v>746</v>
      </c>
      <c r="B1745" t="s">
        <v>62</v>
      </c>
      <c r="C1745" t="s">
        <v>434</v>
      </c>
      <c r="E1745">
        <v>2017</v>
      </c>
      <c r="F1745" s="10">
        <v>43100</v>
      </c>
      <c r="G1745" t="s">
        <v>489</v>
      </c>
      <c r="H1745" t="s">
        <v>474</v>
      </c>
      <c r="I1745" t="s">
        <v>547</v>
      </c>
      <c r="J1745">
        <v>405187000</v>
      </c>
      <c r="K1745">
        <v>51850277.392528154</v>
      </c>
    </row>
    <row r="1746" spans="1:11" x14ac:dyDescent="0.25">
      <c r="A1746">
        <v>746</v>
      </c>
      <c r="B1746" t="s">
        <v>62</v>
      </c>
      <c r="C1746" t="s">
        <v>491</v>
      </c>
      <c r="E1746">
        <v>2017</v>
      </c>
      <c r="F1746" s="10">
        <v>43100</v>
      </c>
      <c r="G1746" t="s">
        <v>489</v>
      </c>
      <c r="H1746" t="s">
        <v>474</v>
      </c>
      <c r="I1746" t="s">
        <v>547</v>
      </c>
      <c r="J1746">
        <v>874772000</v>
      </c>
      <c r="K1746">
        <v>111941327.96762146</v>
      </c>
    </row>
    <row r="1747" spans="1:11" x14ac:dyDescent="0.25">
      <c r="A1747">
        <v>1131</v>
      </c>
      <c r="B1747" t="s">
        <v>67</v>
      </c>
      <c r="C1747" t="s">
        <v>436</v>
      </c>
      <c r="E1747">
        <v>2017</v>
      </c>
      <c r="F1747" s="10">
        <v>43100</v>
      </c>
      <c r="G1747" t="s">
        <v>489</v>
      </c>
      <c r="H1747" t="s">
        <v>474</v>
      </c>
      <c r="I1747" t="s">
        <v>547</v>
      </c>
      <c r="J1747">
        <v>1181075000</v>
      </c>
      <c r="K1747">
        <v>151137786.67968169</v>
      </c>
    </row>
    <row r="1748" spans="1:11" x14ac:dyDescent="0.25">
      <c r="A1748">
        <v>1131</v>
      </c>
      <c r="B1748" t="s">
        <v>67</v>
      </c>
      <c r="C1748" t="s">
        <v>2336</v>
      </c>
      <c r="E1748">
        <v>2017</v>
      </c>
      <c r="F1748" s="10">
        <v>43100</v>
      </c>
      <c r="G1748" t="s">
        <v>489</v>
      </c>
      <c r="H1748" t="s">
        <v>474</v>
      </c>
      <c r="I1748" t="s">
        <v>547</v>
      </c>
      <c r="J1748">
        <v>3591633000</v>
      </c>
      <c r="K1748">
        <v>459607952.2347905</v>
      </c>
    </row>
    <row r="1749" spans="1:11" x14ac:dyDescent="0.25">
      <c r="A1749">
        <v>1131</v>
      </c>
      <c r="B1749" t="s">
        <v>67</v>
      </c>
      <c r="C1749" t="s">
        <v>2337</v>
      </c>
      <c r="E1749">
        <v>2017</v>
      </c>
      <c r="F1749" s="10">
        <v>43100</v>
      </c>
      <c r="G1749" t="s">
        <v>489</v>
      </c>
      <c r="H1749" t="s">
        <v>474</v>
      </c>
      <c r="I1749" t="s">
        <v>547</v>
      </c>
      <c r="J1749">
        <v>580793000</v>
      </c>
      <c r="K1749">
        <v>74321925.821012527</v>
      </c>
    </row>
    <row r="1750" spans="1:11" x14ac:dyDescent="0.25">
      <c r="A1750">
        <v>1131</v>
      </c>
      <c r="B1750" t="s">
        <v>67</v>
      </c>
      <c r="C1750" t="s">
        <v>490</v>
      </c>
      <c r="E1750">
        <v>2017</v>
      </c>
      <c r="F1750" s="10">
        <v>43100</v>
      </c>
      <c r="G1750" t="s">
        <v>489</v>
      </c>
      <c r="H1750" t="s">
        <v>474</v>
      </c>
      <c r="I1750" t="s">
        <v>547</v>
      </c>
      <c r="J1750">
        <v>241391000</v>
      </c>
      <c r="K1750">
        <v>30889910.856122639</v>
      </c>
    </row>
    <row r="1751" spans="1:11" x14ac:dyDescent="0.25">
      <c r="A1751">
        <v>1131</v>
      </c>
      <c r="B1751" t="s">
        <v>67</v>
      </c>
      <c r="C1751" t="s">
        <v>434</v>
      </c>
      <c r="E1751">
        <v>2017</v>
      </c>
      <c r="F1751" s="10">
        <v>43100</v>
      </c>
      <c r="G1751" t="s">
        <v>489</v>
      </c>
      <c r="H1751" t="s">
        <v>474</v>
      </c>
      <c r="I1751" t="s">
        <v>547</v>
      </c>
      <c r="J1751">
        <v>95079000</v>
      </c>
      <c r="K1751">
        <v>12166906.944704998</v>
      </c>
    </row>
    <row r="1752" spans="1:11" x14ac:dyDescent="0.25">
      <c r="A1752">
        <v>1131</v>
      </c>
      <c r="B1752" t="s">
        <v>67</v>
      </c>
      <c r="C1752" t="s">
        <v>491</v>
      </c>
      <c r="E1752">
        <v>2017</v>
      </c>
      <c r="F1752" s="10">
        <v>43100</v>
      </c>
      <c r="G1752" t="s">
        <v>489</v>
      </c>
      <c r="H1752" t="s">
        <v>474</v>
      </c>
      <c r="I1752" t="s">
        <v>547</v>
      </c>
      <c r="J1752">
        <v>263812000</v>
      </c>
      <c r="K1752">
        <v>33759043.057841532</v>
      </c>
    </row>
    <row r="1753" spans="1:11" x14ac:dyDescent="0.25">
      <c r="A1753">
        <v>1134</v>
      </c>
      <c r="B1753" t="s">
        <v>134</v>
      </c>
      <c r="C1753" t="s">
        <v>436</v>
      </c>
      <c r="E1753">
        <v>2017</v>
      </c>
      <c r="F1753" s="10">
        <v>43100</v>
      </c>
      <c r="G1753" t="s">
        <v>489</v>
      </c>
      <c r="H1753" t="s">
        <v>474</v>
      </c>
      <c r="I1753" t="s">
        <v>547</v>
      </c>
      <c r="J1753">
        <v>197745000</v>
      </c>
      <c r="K1753">
        <v>25304694.136251852</v>
      </c>
    </row>
    <row r="1754" spans="1:11" x14ac:dyDescent="0.25">
      <c r="A1754">
        <v>1134</v>
      </c>
      <c r="B1754" t="s">
        <v>134</v>
      </c>
      <c r="C1754" t="s">
        <v>2336</v>
      </c>
      <c r="E1754">
        <v>2017</v>
      </c>
      <c r="F1754" s="10">
        <v>43100</v>
      </c>
      <c r="G1754" t="s">
        <v>489</v>
      </c>
      <c r="H1754" t="s">
        <v>474</v>
      </c>
      <c r="I1754" t="s">
        <v>547</v>
      </c>
      <c r="J1754">
        <v>701524000</v>
      </c>
      <c r="K1754">
        <v>89771424.052390426</v>
      </c>
    </row>
    <row r="1755" spans="1:11" x14ac:dyDescent="0.25">
      <c r="A1755">
        <v>1134</v>
      </c>
      <c r="B1755" t="s">
        <v>134</v>
      </c>
      <c r="C1755" t="s">
        <v>2337</v>
      </c>
      <c r="E1755">
        <v>2017</v>
      </c>
      <c r="F1755" s="10">
        <v>43100</v>
      </c>
      <c r="G1755" t="s">
        <v>489</v>
      </c>
      <c r="H1755" t="s">
        <v>474</v>
      </c>
      <c r="I1755" t="s">
        <v>547</v>
      </c>
      <c r="J1755">
        <v>10902000</v>
      </c>
      <c r="K1755">
        <v>1395088.5002069215</v>
      </c>
    </row>
    <row r="1756" spans="1:11" x14ac:dyDescent="0.25">
      <c r="A1756">
        <v>1134</v>
      </c>
      <c r="B1756" t="s">
        <v>134</v>
      </c>
      <c r="C1756" t="s">
        <v>490</v>
      </c>
      <c r="E1756">
        <v>2017</v>
      </c>
      <c r="F1756" s="10">
        <v>43100</v>
      </c>
      <c r="G1756" t="s">
        <v>489</v>
      </c>
      <c r="H1756" t="s">
        <v>474</v>
      </c>
      <c r="I1756" t="s">
        <v>547</v>
      </c>
      <c r="J1756">
        <v>11626000</v>
      </c>
      <c r="K1756">
        <v>1487736.0946070142</v>
      </c>
    </row>
    <row r="1757" spans="1:11" x14ac:dyDescent="0.25">
      <c r="A1757">
        <v>1134</v>
      </c>
      <c r="B1757" t="s">
        <v>134</v>
      </c>
      <c r="C1757" t="s">
        <v>434</v>
      </c>
      <c r="E1757">
        <v>2017</v>
      </c>
      <c r="F1757" s="10">
        <v>43100</v>
      </c>
      <c r="G1757" t="s">
        <v>489</v>
      </c>
      <c r="H1757" t="s">
        <v>474</v>
      </c>
      <c r="I1757" t="s">
        <v>547</v>
      </c>
      <c r="J1757">
        <v>118860000</v>
      </c>
      <c r="K1757">
        <v>15210073.301650586</v>
      </c>
    </row>
    <row r="1758" spans="1:11" x14ac:dyDescent="0.25">
      <c r="A1758">
        <v>1134</v>
      </c>
      <c r="B1758" t="s">
        <v>134</v>
      </c>
      <c r="C1758" t="s">
        <v>491</v>
      </c>
      <c r="E1758">
        <v>2017</v>
      </c>
      <c r="F1758" s="10">
        <v>43100</v>
      </c>
      <c r="G1758" t="s">
        <v>489</v>
      </c>
      <c r="H1758" t="s">
        <v>474</v>
      </c>
      <c r="I1758" t="s">
        <v>547</v>
      </c>
      <c r="J1758">
        <v>34203000</v>
      </c>
      <c r="K1758">
        <v>4376831.0376607357</v>
      </c>
    </row>
    <row r="1759" spans="1:11" x14ac:dyDescent="0.25">
      <c r="A1759">
        <v>1341</v>
      </c>
      <c r="B1759" t="s">
        <v>135</v>
      </c>
      <c r="C1759" t="s">
        <v>436</v>
      </c>
      <c r="E1759">
        <v>2017</v>
      </c>
      <c r="F1759" s="10">
        <v>43100</v>
      </c>
      <c r="G1759" t="s">
        <v>489</v>
      </c>
      <c r="H1759" t="s">
        <v>474</v>
      </c>
      <c r="I1759" t="s">
        <v>547</v>
      </c>
      <c r="J1759">
        <v>9112059000</v>
      </c>
      <c r="K1759">
        <v>1166036390.0299928</v>
      </c>
    </row>
    <row r="1760" spans="1:11" x14ac:dyDescent="0.25">
      <c r="A1760">
        <v>1341</v>
      </c>
      <c r="B1760" t="s">
        <v>135</v>
      </c>
      <c r="C1760" t="s">
        <v>2336</v>
      </c>
      <c r="E1760">
        <v>2017</v>
      </c>
      <c r="F1760" s="10">
        <v>43100</v>
      </c>
      <c r="G1760" t="s">
        <v>489</v>
      </c>
      <c r="H1760" t="s">
        <v>474</v>
      </c>
      <c r="I1760" t="s">
        <v>547</v>
      </c>
      <c r="J1760">
        <v>12168839000</v>
      </c>
      <c r="K1760">
        <v>1557201187.834296</v>
      </c>
    </row>
    <row r="1761" spans="1:11" x14ac:dyDescent="0.25">
      <c r="A1761">
        <v>1341</v>
      </c>
      <c r="B1761" t="s">
        <v>135</v>
      </c>
      <c r="C1761" t="s">
        <v>2337</v>
      </c>
      <c r="E1761">
        <v>2017</v>
      </c>
      <c r="F1761" s="10">
        <v>43100</v>
      </c>
      <c r="G1761" t="s">
        <v>489</v>
      </c>
      <c r="H1761" t="s">
        <v>474</v>
      </c>
      <c r="I1761" t="s">
        <v>547</v>
      </c>
      <c r="J1761">
        <v>5685371000</v>
      </c>
      <c r="K1761">
        <v>727535837.59951615</v>
      </c>
    </row>
    <row r="1762" spans="1:11" x14ac:dyDescent="0.25">
      <c r="A1762">
        <v>1341</v>
      </c>
      <c r="B1762" t="s">
        <v>135</v>
      </c>
      <c r="C1762" t="s">
        <v>490</v>
      </c>
      <c r="E1762">
        <v>2017</v>
      </c>
      <c r="F1762" s="10">
        <v>43100</v>
      </c>
      <c r="G1762" t="s">
        <v>489</v>
      </c>
      <c r="H1762" t="s">
        <v>474</v>
      </c>
      <c r="I1762" t="s">
        <v>547</v>
      </c>
      <c r="J1762">
        <v>-330898000</v>
      </c>
      <c r="K1762">
        <v>-42343789.62956062</v>
      </c>
    </row>
    <row r="1763" spans="1:11" x14ac:dyDescent="0.25">
      <c r="A1763">
        <v>1341</v>
      </c>
      <c r="B1763" t="s">
        <v>135</v>
      </c>
      <c r="C1763" t="s">
        <v>434</v>
      </c>
      <c r="E1763">
        <v>2017</v>
      </c>
      <c r="F1763" s="10">
        <v>43100</v>
      </c>
      <c r="G1763" t="s">
        <v>489</v>
      </c>
      <c r="H1763" t="s">
        <v>474</v>
      </c>
      <c r="I1763" t="s">
        <v>547</v>
      </c>
      <c r="J1763">
        <v>1472296000</v>
      </c>
      <c r="K1763">
        <v>188404257.79679415</v>
      </c>
    </row>
    <row r="1764" spans="1:11" x14ac:dyDescent="0.25">
      <c r="A1764">
        <v>1341</v>
      </c>
      <c r="B1764" t="s">
        <v>135</v>
      </c>
      <c r="C1764" t="s">
        <v>491</v>
      </c>
      <c r="E1764">
        <v>2017</v>
      </c>
      <c r="F1764" s="10">
        <v>43100</v>
      </c>
      <c r="G1764" t="s">
        <v>489</v>
      </c>
      <c r="H1764" t="s">
        <v>474</v>
      </c>
      <c r="I1764" t="s">
        <v>547</v>
      </c>
      <c r="J1764">
        <v>1617111000</v>
      </c>
      <c r="K1764">
        <v>206935696.17117181</v>
      </c>
    </row>
    <row r="1765" spans="1:11" x14ac:dyDescent="0.25">
      <c r="A1765">
        <v>1132</v>
      </c>
      <c r="B1765" t="s">
        <v>133</v>
      </c>
      <c r="C1765" t="s">
        <v>2336</v>
      </c>
      <c r="E1765">
        <v>2018</v>
      </c>
      <c r="F1765" s="10">
        <v>43190</v>
      </c>
      <c r="G1765" t="s">
        <v>489</v>
      </c>
      <c r="H1765" t="s">
        <v>474</v>
      </c>
      <c r="I1765" t="s">
        <v>547</v>
      </c>
      <c r="J1765">
        <v>7580000000</v>
      </c>
      <c r="K1765">
        <v>965843295.87526298</v>
      </c>
    </row>
    <row r="1766" spans="1:11" x14ac:dyDescent="0.25">
      <c r="A1766">
        <v>1132</v>
      </c>
      <c r="B1766" t="s">
        <v>133</v>
      </c>
      <c r="C1766" t="s">
        <v>2337</v>
      </c>
      <c r="E1766">
        <v>2018</v>
      </c>
      <c r="F1766" s="10">
        <v>43190</v>
      </c>
      <c r="G1766" t="s">
        <v>489</v>
      </c>
      <c r="H1766" t="s">
        <v>474</v>
      </c>
      <c r="I1766" t="s">
        <v>547</v>
      </c>
      <c r="J1766">
        <v>1762000000</v>
      </c>
      <c r="K1766">
        <v>224513969.30504134</v>
      </c>
    </row>
    <row r="1767" spans="1:11" x14ac:dyDescent="0.25">
      <c r="A1767">
        <v>1132</v>
      </c>
      <c r="B1767" t="s">
        <v>133</v>
      </c>
      <c r="C1767" t="s">
        <v>491</v>
      </c>
      <c r="E1767">
        <v>2018</v>
      </c>
      <c r="F1767" s="10">
        <v>43190</v>
      </c>
      <c r="G1767" t="s">
        <v>489</v>
      </c>
      <c r="H1767" t="s">
        <v>474</v>
      </c>
      <c r="I1767" t="s">
        <v>547</v>
      </c>
      <c r="J1767">
        <v>700000000</v>
      </c>
      <c r="K1767">
        <v>89193971.914602131</v>
      </c>
    </row>
    <row r="1768" spans="1:11" x14ac:dyDescent="0.25">
      <c r="A1768">
        <v>719</v>
      </c>
      <c r="B1768" t="s">
        <v>136</v>
      </c>
      <c r="C1768" t="s">
        <v>436</v>
      </c>
      <c r="E1768">
        <v>2018</v>
      </c>
      <c r="F1768" s="10">
        <v>43281</v>
      </c>
      <c r="G1768" t="s">
        <v>489</v>
      </c>
      <c r="H1768" t="s">
        <v>474</v>
      </c>
      <c r="I1768" t="s">
        <v>547</v>
      </c>
      <c r="J1768">
        <v>8431400000</v>
      </c>
      <c r="K1768">
        <v>1074619073.8321702</v>
      </c>
    </row>
    <row r="1769" spans="1:11" x14ac:dyDescent="0.25">
      <c r="A1769">
        <v>719</v>
      </c>
      <c r="B1769" t="s">
        <v>136</v>
      </c>
      <c r="C1769" t="s">
        <v>2336</v>
      </c>
      <c r="E1769">
        <v>2018</v>
      </c>
      <c r="F1769" s="10">
        <v>43281</v>
      </c>
      <c r="G1769" t="s">
        <v>489</v>
      </c>
      <c r="H1769" t="s">
        <v>474</v>
      </c>
      <c r="I1769" t="s">
        <v>547</v>
      </c>
      <c r="J1769">
        <v>35114800000</v>
      </c>
      <c r="K1769">
        <v>4475535955.3338585</v>
      </c>
    </row>
    <row r="1770" spans="1:11" x14ac:dyDescent="0.25">
      <c r="A1770">
        <v>719</v>
      </c>
      <c r="B1770" t="s">
        <v>136</v>
      </c>
      <c r="C1770" t="s">
        <v>2337</v>
      </c>
      <c r="E1770">
        <v>2018</v>
      </c>
      <c r="F1770" s="10">
        <v>43281</v>
      </c>
      <c r="G1770" t="s">
        <v>489</v>
      </c>
      <c r="H1770" t="s">
        <v>474</v>
      </c>
      <c r="I1770" t="s">
        <v>547</v>
      </c>
      <c r="J1770">
        <v>6120600000</v>
      </c>
      <c r="K1770">
        <v>780097433.794765</v>
      </c>
    </row>
    <row r="1771" spans="1:11" x14ac:dyDescent="0.25">
      <c r="A1771">
        <v>719</v>
      </c>
      <c r="B1771" t="s">
        <v>136</v>
      </c>
      <c r="C1771" t="s">
        <v>490</v>
      </c>
      <c r="E1771">
        <v>2018</v>
      </c>
      <c r="F1771" s="10">
        <v>43281</v>
      </c>
      <c r="G1771" t="s">
        <v>489</v>
      </c>
      <c r="H1771" t="s">
        <v>474</v>
      </c>
      <c r="I1771" t="s">
        <v>547</v>
      </c>
      <c r="J1771">
        <v>78800000</v>
      </c>
      <c r="K1771">
        <v>10043407.146852838</v>
      </c>
    </row>
    <row r="1772" spans="1:11" x14ac:dyDescent="0.25">
      <c r="A1772">
        <v>719</v>
      </c>
      <c r="B1772" t="s">
        <v>136</v>
      </c>
      <c r="C1772" t="s">
        <v>434</v>
      </c>
      <c r="E1772">
        <v>2018</v>
      </c>
      <c r="F1772" s="10">
        <v>43281</v>
      </c>
      <c r="G1772" t="s">
        <v>489</v>
      </c>
      <c r="H1772" t="s">
        <v>474</v>
      </c>
      <c r="I1772" t="s">
        <v>547</v>
      </c>
      <c r="J1772">
        <v>1487000000</v>
      </c>
      <c r="K1772">
        <v>189524700.85495141</v>
      </c>
    </row>
    <row r="1773" spans="1:11" x14ac:dyDescent="0.25">
      <c r="A1773">
        <v>719</v>
      </c>
      <c r="B1773" t="s">
        <v>136</v>
      </c>
      <c r="C1773" t="s">
        <v>491</v>
      </c>
      <c r="E1773">
        <v>2018</v>
      </c>
      <c r="F1773" s="10">
        <v>43281</v>
      </c>
      <c r="G1773" t="s">
        <v>489</v>
      </c>
      <c r="H1773" t="s">
        <v>474</v>
      </c>
      <c r="I1773" t="s">
        <v>547</v>
      </c>
      <c r="J1773">
        <v>745000000</v>
      </c>
      <c r="K1773">
        <v>94953532.035601079</v>
      </c>
    </row>
    <row r="1774" spans="1:11" x14ac:dyDescent="0.25">
      <c r="A1774">
        <v>1605</v>
      </c>
      <c r="B1774" t="s">
        <v>2272</v>
      </c>
      <c r="C1774" t="s">
        <v>2336</v>
      </c>
      <c r="E1774">
        <v>2016</v>
      </c>
      <c r="F1774" s="10">
        <v>42735</v>
      </c>
      <c r="G1774" t="s">
        <v>489</v>
      </c>
      <c r="H1774" t="s">
        <v>474</v>
      </c>
      <c r="I1774" t="s">
        <v>2301</v>
      </c>
      <c r="J1774">
        <v>23788320000000</v>
      </c>
      <c r="K1774">
        <v>1769174300.9472353</v>
      </c>
    </row>
    <row r="1775" spans="1:11" x14ac:dyDescent="0.25">
      <c r="A1775">
        <v>1605</v>
      </c>
      <c r="B1775" t="s">
        <v>2272</v>
      </c>
      <c r="C1775" t="s">
        <v>2337</v>
      </c>
      <c r="E1775">
        <v>2016</v>
      </c>
      <c r="F1775" s="10">
        <v>42735</v>
      </c>
      <c r="G1775" t="s">
        <v>489</v>
      </c>
      <c r="H1775" t="s">
        <v>474</v>
      </c>
      <c r="I1775" t="s">
        <v>2301</v>
      </c>
      <c r="J1775">
        <v>1813070000000</v>
      </c>
      <c r="K1775">
        <v>134840831.54331219</v>
      </c>
    </row>
    <row r="1776" spans="1:11" x14ac:dyDescent="0.25">
      <c r="A1776">
        <v>1605</v>
      </c>
      <c r="B1776" t="s">
        <v>2272</v>
      </c>
      <c r="C1776" t="s">
        <v>490</v>
      </c>
      <c r="E1776">
        <v>2016</v>
      </c>
      <c r="F1776" s="10">
        <v>42735</v>
      </c>
      <c r="G1776" t="s">
        <v>489</v>
      </c>
      <c r="H1776" t="s">
        <v>474</v>
      </c>
      <c r="I1776" t="s">
        <v>2301</v>
      </c>
      <c r="J1776">
        <v>795352445988</v>
      </c>
      <c r="K1776">
        <v>59151596.5666131</v>
      </c>
    </row>
    <row r="1777" spans="1:11" x14ac:dyDescent="0.25">
      <c r="A1777">
        <v>1605</v>
      </c>
      <c r="B1777" t="s">
        <v>2272</v>
      </c>
      <c r="C1777" t="s">
        <v>491</v>
      </c>
      <c r="E1777">
        <v>2016</v>
      </c>
      <c r="F1777" s="10">
        <v>42735</v>
      </c>
      <c r="G1777" t="s">
        <v>489</v>
      </c>
      <c r="H1777" t="s">
        <v>474</v>
      </c>
      <c r="I1777" t="s">
        <v>2301</v>
      </c>
      <c r="J1777">
        <v>342520456635</v>
      </c>
      <c r="K1777">
        <v>25473778.28393741</v>
      </c>
    </row>
    <row r="1778" spans="1:11" x14ac:dyDescent="0.25">
      <c r="A1778">
        <v>1606</v>
      </c>
      <c r="B1778" t="s">
        <v>2275</v>
      </c>
      <c r="C1778" t="s">
        <v>2336</v>
      </c>
      <c r="E1778">
        <v>2016</v>
      </c>
      <c r="F1778" s="10">
        <v>42735</v>
      </c>
      <c r="G1778" t="s">
        <v>489</v>
      </c>
      <c r="H1778" t="s">
        <v>474</v>
      </c>
      <c r="I1778" t="s">
        <v>2301</v>
      </c>
      <c r="J1778">
        <v>15668832513000</v>
      </c>
      <c r="K1778">
        <v>1165315407.2185884</v>
      </c>
    </row>
    <row r="1779" spans="1:11" x14ac:dyDescent="0.25">
      <c r="A1779">
        <v>1606</v>
      </c>
      <c r="B1779" t="s">
        <v>2275</v>
      </c>
      <c r="C1779" t="s">
        <v>2337</v>
      </c>
      <c r="E1779">
        <v>2016</v>
      </c>
      <c r="F1779" s="10">
        <v>42735</v>
      </c>
      <c r="G1779" t="s">
        <v>489</v>
      </c>
      <c r="H1779" t="s">
        <v>474</v>
      </c>
      <c r="I1779" t="s">
        <v>2301</v>
      </c>
      <c r="J1779">
        <v>1211029310000</v>
      </c>
      <c r="K1779">
        <v>90066130.476883739</v>
      </c>
    </row>
    <row r="1780" spans="1:11" x14ac:dyDescent="0.25">
      <c r="A1780">
        <v>1606</v>
      </c>
      <c r="B1780" t="s">
        <v>2275</v>
      </c>
      <c r="C1780" t="s">
        <v>490</v>
      </c>
      <c r="E1780">
        <v>2016</v>
      </c>
      <c r="F1780" s="10">
        <v>42735</v>
      </c>
      <c r="G1780" t="s">
        <v>489</v>
      </c>
      <c r="H1780" t="s">
        <v>474</v>
      </c>
      <c r="I1780" t="s">
        <v>2301</v>
      </c>
      <c r="J1780">
        <v>384342756000</v>
      </c>
      <c r="K1780">
        <v>28584167.636488575</v>
      </c>
    </row>
    <row r="1781" spans="1:11" x14ac:dyDescent="0.25">
      <c r="A1781">
        <v>1606</v>
      </c>
      <c r="B1781" t="s">
        <v>2275</v>
      </c>
      <c r="C1781" t="s">
        <v>491</v>
      </c>
      <c r="E1781">
        <v>2016</v>
      </c>
      <c r="F1781" s="10">
        <v>42735</v>
      </c>
      <c r="G1781" t="s">
        <v>489</v>
      </c>
      <c r="H1781" t="s">
        <v>474</v>
      </c>
      <c r="I1781" t="s">
        <v>2301</v>
      </c>
      <c r="J1781">
        <v>84209926000</v>
      </c>
      <c r="K1781">
        <v>6262822.972108515</v>
      </c>
    </row>
    <row r="1782" spans="1:11" x14ac:dyDescent="0.25">
      <c r="A1782">
        <v>1605</v>
      </c>
      <c r="B1782" t="s">
        <v>2272</v>
      </c>
      <c r="C1782" t="s">
        <v>2336</v>
      </c>
      <c r="E1782">
        <v>2017</v>
      </c>
      <c r="F1782" s="10">
        <v>43100</v>
      </c>
      <c r="G1782" t="s">
        <v>489</v>
      </c>
      <c r="H1782" t="s">
        <v>474</v>
      </c>
      <c r="I1782" t="s">
        <v>2301</v>
      </c>
      <c r="J1782">
        <v>45212897632604</v>
      </c>
      <c r="K1782">
        <v>3339086608.8539696</v>
      </c>
    </row>
    <row r="1783" spans="1:11" x14ac:dyDescent="0.25">
      <c r="A1783">
        <v>1605</v>
      </c>
      <c r="B1783" t="s">
        <v>2272</v>
      </c>
      <c r="C1783" t="s">
        <v>2337</v>
      </c>
      <c r="E1783">
        <v>2017</v>
      </c>
      <c r="F1783" s="10">
        <v>43100</v>
      </c>
      <c r="G1783" t="s">
        <v>489</v>
      </c>
      <c r="H1783" t="s">
        <v>474</v>
      </c>
      <c r="I1783" t="s">
        <v>2301</v>
      </c>
      <c r="J1783">
        <v>4201572490754</v>
      </c>
      <c r="K1783">
        <v>310296733.33498061</v>
      </c>
    </row>
    <row r="1784" spans="1:11" x14ac:dyDescent="0.25">
      <c r="A1784">
        <v>1605</v>
      </c>
      <c r="B1784" t="s">
        <v>2272</v>
      </c>
      <c r="C1784" t="s">
        <v>490</v>
      </c>
      <c r="E1784">
        <v>2017</v>
      </c>
      <c r="F1784" s="10">
        <v>43100</v>
      </c>
      <c r="G1784" t="s">
        <v>489</v>
      </c>
      <c r="H1784" t="s">
        <v>474</v>
      </c>
      <c r="I1784" t="s">
        <v>2301</v>
      </c>
      <c r="J1784">
        <v>1598171570434</v>
      </c>
      <c r="K1784">
        <v>118029004.30869687</v>
      </c>
    </row>
    <row r="1785" spans="1:11" x14ac:dyDescent="0.25">
      <c r="A1785">
        <v>1605</v>
      </c>
      <c r="B1785" t="s">
        <v>2272</v>
      </c>
      <c r="C1785" t="s">
        <v>491</v>
      </c>
      <c r="E1785">
        <v>2017</v>
      </c>
      <c r="F1785" s="10">
        <v>43100</v>
      </c>
      <c r="G1785" t="s">
        <v>489</v>
      </c>
      <c r="H1785" t="s">
        <v>474</v>
      </c>
      <c r="I1785" t="s">
        <v>2301</v>
      </c>
      <c r="J1785">
        <v>419073663951</v>
      </c>
      <c r="K1785">
        <v>30949647.837060332</v>
      </c>
    </row>
    <row r="1786" spans="1:11" x14ac:dyDescent="0.25">
      <c r="A1786">
        <v>1606</v>
      </c>
      <c r="B1786" t="s">
        <v>2275</v>
      </c>
      <c r="C1786" t="s">
        <v>2336</v>
      </c>
      <c r="E1786">
        <v>2017</v>
      </c>
      <c r="F1786" s="10">
        <v>43100</v>
      </c>
      <c r="G1786" t="s">
        <v>489</v>
      </c>
      <c r="H1786" t="s">
        <v>474</v>
      </c>
      <c r="I1786" t="s">
        <v>2301</v>
      </c>
      <c r="J1786">
        <v>26176403026000</v>
      </c>
      <c r="K1786">
        <v>1933193433.4828229</v>
      </c>
    </row>
    <row r="1787" spans="1:11" x14ac:dyDescent="0.25">
      <c r="A1787">
        <v>1606</v>
      </c>
      <c r="B1787" t="s">
        <v>2275</v>
      </c>
      <c r="C1787" t="s">
        <v>2337</v>
      </c>
      <c r="E1787">
        <v>2017</v>
      </c>
      <c r="F1787" s="10">
        <v>43100</v>
      </c>
      <c r="G1787" t="s">
        <v>489</v>
      </c>
      <c r="H1787" t="s">
        <v>474</v>
      </c>
      <c r="I1787" t="s">
        <v>2301</v>
      </c>
      <c r="J1787">
        <v>1356115489000</v>
      </c>
      <c r="K1787">
        <v>100152551.73811242</v>
      </c>
    </row>
    <row r="1788" spans="1:11" x14ac:dyDescent="0.25">
      <c r="A1788">
        <v>1606</v>
      </c>
      <c r="B1788" t="s">
        <v>2275</v>
      </c>
      <c r="C1788" t="s">
        <v>490</v>
      </c>
      <c r="E1788">
        <v>2017</v>
      </c>
      <c r="F1788" s="10">
        <v>43100</v>
      </c>
      <c r="G1788" t="s">
        <v>489</v>
      </c>
      <c r="H1788" t="s">
        <v>474</v>
      </c>
      <c r="I1788" t="s">
        <v>2301</v>
      </c>
      <c r="J1788">
        <v>436150161000</v>
      </c>
      <c r="K1788">
        <v>32210790.245710824</v>
      </c>
    </row>
    <row r="1789" spans="1:11" x14ac:dyDescent="0.25">
      <c r="A1789">
        <v>1606</v>
      </c>
      <c r="B1789" t="s">
        <v>2275</v>
      </c>
      <c r="C1789" t="s">
        <v>491</v>
      </c>
      <c r="E1789">
        <v>2017</v>
      </c>
      <c r="F1789" s="10">
        <v>43100</v>
      </c>
      <c r="G1789" t="s">
        <v>489</v>
      </c>
      <c r="H1789" t="s">
        <v>474</v>
      </c>
      <c r="I1789" t="s">
        <v>2301</v>
      </c>
      <c r="J1789">
        <v>106275869000</v>
      </c>
      <c r="K1789">
        <v>7848741.1690755766</v>
      </c>
    </row>
    <row r="1790" spans="1:11" x14ac:dyDescent="0.25">
      <c r="A1790">
        <v>881</v>
      </c>
      <c r="B1790" t="s">
        <v>147</v>
      </c>
      <c r="C1790" t="s">
        <v>436</v>
      </c>
      <c r="E1790">
        <v>2014</v>
      </c>
      <c r="F1790" s="10">
        <v>41729</v>
      </c>
      <c r="G1790" t="s">
        <v>489</v>
      </c>
      <c r="H1790" t="s">
        <v>474</v>
      </c>
      <c r="I1790" t="s">
        <v>548</v>
      </c>
      <c r="J1790">
        <v>2132300000</v>
      </c>
      <c r="K1790">
        <v>35602714.909461275</v>
      </c>
    </row>
    <row r="1791" spans="1:11" x14ac:dyDescent="0.25">
      <c r="A1791">
        <v>881</v>
      </c>
      <c r="B1791" t="s">
        <v>147</v>
      </c>
      <c r="C1791" t="s">
        <v>2336</v>
      </c>
      <c r="E1791">
        <v>2014</v>
      </c>
      <c r="F1791" s="10">
        <v>41729</v>
      </c>
      <c r="G1791" t="s">
        <v>489</v>
      </c>
      <c r="H1791" t="s">
        <v>474</v>
      </c>
      <c r="I1791" t="s">
        <v>548</v>
      </c>
      <c r="J1791">
        <v>22386000000</v>
      </c>
      <c r="K1791">
        <v>373775911.43985373</v>
      </c>
    </row>
    <row r="1792" spans="1:11" x14ac:dyDescent="0.25">
      <c r="A1792">
        <v>881</v>
      </c>
      <c r="B1792" t="s">
        <v>147</v>
      </c>
      <c r="C1792" t="s">
        <v>2337</v>
      </c>
      <c r="E1792">
        <v>2014</v>
      </c>
      <c r="F1792" s="10">
        <v>41729</v>
      </c>
      <c r="G1792" t="s">
        <v>489</v>
      </c>
      <c r="H1792" t="s">
        <v>474</v>
      </c>
      <c r="I1792" t="s">
        <v>548</v>
      </c>
      <c r="J1792">
        <v>1136200000</v>
      </c>
      <c r="K1792">
        <v>18970972.508619756</v>
      </c>
    </row>
    <row r="1793" spans="1:11" x14ac:dyDescent="0.25">
      <c r="A1793">
        <v>908</v>
      </c>
      <c r="B1793" t="s">
        <v>144</v>
      </c>
      <c r="C1793" t="s">
        <v>436</v>
      </c>
      <c r="E1793">
        <v>2014</v>
      </c>
      <c r="F1793" s="10">
        <v>41729</v>
      </c>
      <c r="G1793" t="s">
        <v>489</v>
      </c>
      <c r="H1793" t="s">
        <v>474</v>
      </c>
      <c r="I1793" t="s">
        <v>548</v>
      </c>
      <c r="J1793">
        <v>117353100000</v>
      </c>
      <c r="K1793">
        <v>1959428299.5082774</v>
      </c>
    </row>
    <row r="1794" spans="1:11" x14ac:dyDescent="0.25">
      <c r="A1794">
        <v>908</v>
      </c>
      <c r="B1794" t="s">
        <v>144</v>
      </c>
      <c r="C1794" t="s">
        <v>2336</v>
      </c>
      <c r="E1794">
        <v>2014</v>
      </c>
      <c r="F1794" s="10">
        <v>41729</v>
      </c>
      <c r="G1794" t="s">
        <v>489</v>
      </c>
      <c r="H1794" t="s">
        <v>474</v>
      </c>
      <c r="I1794" t="s">
        <v>548</v>
      </c>
      <c r="J1794">
        <v>851284000000</v>
      </c>
      <c r="K1794">
        <v>14213769900.570198</v>
      </c>
    </row>
    <row r="1795" spans="1:11" x14ac:dyDescent="0.25">
      <c r="A1795">
        <v>908</v>
      </c>
      <c r="B1795" t="s">
        <v>144</v>
      </c>
      <c r="C1795" t="s">
        <v>2337</v>
      </c>
      <c r="E1795">
        <v>2014</v>
      </c>
      <c r="F1795" s="10">
        <v>41729</v>
      </c>
      <c r="G1795" t="s">
        <v>489</v>
      </c>
      <c r="H1795" t="s">
        <v>474</v>
      </c>
      <c r="I1795" t="s">
        <v>548</v>
      </c>
      <c r="J1795">
        <v>48608400000</v>
      </c>
      <c r="K1795">
        <v>811607657.1800673</v>
      </c>
    </row>
    <row r="1796" spans="1:11" x14ac:dyDescent="0.25">
      <c r="A1796">
        <v>1355</v>
      </c>
      <c r="B1796" t="s">
        <v>139</v>
      </c>
      <c r="C1796" t="s">
        <v>436</v>
      </c>
      <c r="E1796">
        <v>2014</v>
      </c>
      <c r="F1796" s="10">
        <v>41729</v>
      </c>
      <c r="G1796" t="s">
        <v>489</v>
      </c>
      <c r="H1796" t="s">
        <v>474</v>
      </c>
      <c r="I1796" t="s">
        <v>548</v>
      </c>
      <c r="J1796">
        <v>8617000000</v>
      </c>
      <c r="K1796">
        <v>143876843.95949343</v>
      </c>
    </row>
    <row r="1797" spans="1:11" x14ac:dyDescent="0.25">
      <c r="A1797">
        <v>1355</v>
      </c>
      <c r="B1797" t="s">
        <v>139</v>
      </c>
      <c r="C1797" t="s">
        <v>2336</v>
      </c>
      <c r="E1797">
        <v>2014</v>
      </c>
      <c r="F1797" s="10">
        <v>41729</v>
      </c>
      <c r="G1797" t="s">
        <v>489</v>
      </c>
      <c r="H1797" t="s">
        <v>474</v>
      </c>
      <c r="I1797" t="s">
        <v>548</v>
      </c>
      <c r="J1797">
        <v>96682500000</v>
      </c>
      <c r="K1797">
        <v>1614294181.9790788</v>
      </c>
    </row>
    <row r="1798" spans="1:11" x14ac:dyDescent="0.25">
      <c r="A1798">
        <v>1355</v>
      </c>
      <c r="B1798" t="s">
        <v>139</v>
      </c>
      <c r="C1798" t="s">
        <v>2337</v>
      </c>
      <c r="E1798">
        <v>2014</v>
      </c>
      <c r="F1798" s="10">
        <v>41729</v>
      </c>
      <c r="G1798" t="s">
        <v>489</v>
      </c>
      <c r="H1798" t="s">
        <v>474</v>
      </c>
      <c r="I1798" t="s">
        <v>548</v>
      </c>
      <c r="J1798">
        <v>-3578300000</v>
      </c>
      <c r="K1798">
        <v>-59746374.694238745</v>
      </c>
    </row>
    <row r="1799" spans="1:11" x14ac:dyDescent="0.25">
      <c r="A1799">
        <v>1392</v>
      </c>
      <c r="B1799" t="s">
        <v>141</v>
      </c>
      <c r="C1799" t="s">
        <v>436</v>
      </c>
      <c r="E1799">
        <v>2014</v>
      </c>
      <c r="F1799" s="10">
        <v>41729</v>
      </c>
      <c r="G1799" t="s">
        <v>489</v>
      </c>
      <c r="H1799" t="s">
        <v>474</v>
      </c>
      <c r="I1799" t="s">
        <v>548</v>
      </c>
      <c r="J1799">
        <v>341091800</v>
      </c>
      <c r="K1799">
        <v>5695162.0847699586</v>
      </c>
    </row>
    <row r="1800" spans="1:11" x14ac:dyDescent="0.25">
      <c r="A1800">
        <v>1392</v>
      </c>
      <c r="B1800" t="s">
        <v>141</v>
      </c>
      <c r="C1800" t="s">
        <v>2336</v>
      </c>
      <c r="E1800">
        <v>2014</v>
      </c>
      <c r="F1800" s="10">
        <v>41729</v>
      </c>
      <c r="G1800" t="s">
        <v>489</v>
      </c>
      <c r="H1800" t="s">
        <v>474</v>
      </c>
      <c r="I1800" t="s">
        <v>548</v>
      </c>
      <c r="J1800">
        <v>7930187890</v>
      </c>
      <c r="K1800">
        <v>132409238.20575541</v>
      </c>
    </row>
    <row r="1801" spans="1:11" x14ac:dyDescent="0.25">
      <c r="A1801">
        <v>1392</v>
      </c>
      <c r="B1801" t="s">
        <v>141</v>
      </c>
      <c r="C1801" t="s">
        <v>2337</v>
      </c>
      <c r="E1801">
        <v>2014</v>
      </c>
      <c r="F1801" s="10">
        <v>41729</v>
      </c>
      <c r="G1801" t="s">
        <v>489</v>
      </c>
      <c r="H1801" t="s">
        <v>474</v>
      </c>
      <c r="I1801" t="s">
        <v>548</v>
      </c>
      <c r="J1801">
        <v>47809740</v>
      </c>
      <c r="K1801">
        <v>798272.54284831742</v>
      </c>
    </row>
    <row r="1802" spans="1:11" x14ac:dyDescent="0.25">
      <c r="A1802">
        <v>1408</v>
      </c>
      <c r="B1802" t="s">
        <v>143</v>
      </c>
      <c r="C1802" t="s">
        <v>436</v>
      </c>
      <c r="E1802">
        <v>2014</v>
      </c>
      <c r="F1802" s="10">
        <v>41729</v>
      </c>
      <c r="G1802" t="s">
        <v>489</v>
      </c>
      <c r="H1802" t="s">
        <v>474</v>
      </c>
      <c r="I1802" t="s">
        <v>548</v>
      </c>
      <c r="J1802">
        <v>6418144000</v>
      </c>
      <c r="K1802">
        <v>107162852.82552616</v>
      </c>
    </row>
    <row r="1803" spans="1:11" x14ac:dyDescent="0.25">
      <c r="A1803">
        <v>1408</v>
      </c>
      <c r="B1803" t="s">
        <v>143</v>
      </c>
      <c r="C1803" t="s">
        <v>2336</v>
      </c>
      <c r="E1803">
        <v>2014</v>
      </c>
      <c r="F1803" s="10">
        <v>41729</v>
      </c>
      <c r="G1803" t="s">
        <v>489</v>
      </c>
      <c r="H1803" t="s">
        <v>474</v>
      </c>
      <c r="I1803" t="s">
        <v>548</v>
      </c>
      <c r="J1803">
        <v>66558474000</v>
      </c>
      <c r="K1803">
        <v>1111317532.5380063</v>
      </c>
    </row>
    <row r="1804" spans="1:11" x14ac:dyDescent="0.25">
      <c r="A1804">
        <v>1408</v>
      </c>
      <c r="B1804" t="s">
        <v>143</v>
      </c>
      <c r="C1804" t="s">
        <v>2337</v>
      </c>
      <c r="E1804">
        <v>2014</v>
      </c>
      <c r="F1804" s="10">
        <v>41729</v>
      </c>
      <c r="G1804" t="s">
        <v>489</v>
      </c>
      <c r="H1804" t="s">
        <v>474</v>
      </c>
      <c r="I1804" t="s">
        <v>548</v>
      </c>
      <c r="J1804">
        <v>-760936000</v>
      </c>
      <c r="K1804">
        <v>-12705241.979245802</v>
      </c>
    </row>
    <row r="1805" spans="1:11" x14ac:dyDescent="0.25">
      <c r="A1805">
        <v>12436</v>
      </c>
      <c r="B1805" t="s">
        <v>142</v>
      </c>
      <c r="C1805" t="s">
        <v>2336</v>
      </c>
      <c r="E1805">
        <v>2014</v>
      </c>
      <c r="F1805" s="10">
        <v>41729</v>
      </c>
      <c r="G1805" t="s">
        <v>489</v>
      </c>
      <c r="H1805" t="s">
        <v>474</v>
      </c>
      <c r="I1805" t="s">
        <v>548</v>
      </c>
      <c r="J1805">
        <v>5469191221</v>
      </c>
      <c r="K1805">
        <v>91318320.980439633</v>
      </c>
    </row>
    <row r="1806" spans="1:11" x14ac:dyDescent="0.25">
      <c r="A1806">
        <v>881</v>
      </c>
      <c r="B1806" t="s">
        <v>147</v>
      </c>
      <c r="C1806" t="s">
        <v>436</v>
      </c>
      <c r="E1806">
        <v>2015</v>
      </c>
      <c r="F1806" s="10">
        <v>42094</v>
      </c>
      <c r="G1806" t="s">
        <v>489</v>
      </c>
      <c r="H1806" t="s">
        <v>474</v>
      </c>
      <c r="I1806" t="s">
        <v>548</v>
      </c>
      <c r="J1806">
        <v>2085500000</v>
      </c>
      <c r="K1806">
        <v>33353095.168830954</v>
      </c>
    </row>
    <row r="1807" spans="1:11" x14ac:dyDescent="0.25">
      <c r="A1807">
        <v>881</v>
      </c>
      <c r="B1807" t="s">
        <v>147</v>
      </c>
      <c r="C1807" t="s">
        <v>2336</v>
      </c>
      <c r="E1807">
        <v>2015</v>
      </c>
      <c r="F1807" s="10">
        <v>42094</v>
      </c>
      <c r="G1807" t="s">
        <v>489</v>
      </c>
      <c r="H1807" t="s">
        <v>474</v>
      </c>
      <c r="I1807" t="s">
        <v>548</v>
      </c>
      <c r="J1807">
        <v>24351500000</v>
      </c>
      <c r="K1807">
        <v>389449962.60071301</v>
      </c>
    </row>
    <row r="1808" spans="1:11" x14ac:dyDescent="0.25">
      <c r="A1808">
        <v>881</v>
      </c>
      <c r="B1808" t="s">
        <v>147</v>
      </c>
      <c r="C1808" t="s">
        <v>2337</v>
      </c>
      <c r="E1808">
        <v>2015</v>
      </c>
      <c r="F1808" s="10">
        <v>42094</v>
      </c>
      <c r="G1808" t="s">
        <v>489</v>
      </c>
      <c r="H1808" t="s">
        <v>474</v>
      </c>
      <c r="I1808" t="s">
        <v>548</v>
      </c>
      <c r="J1808">
        <v>1104600000</v>
      </c>
      <c r="K1808">
        <v>17665705.549504038</v>
      </c>
    </row>
    <row r="1809" spans="1:11" x14ac:dyDescent="0.25">
      <c r="A1809">
        <v>908</v>
      </c>
      <c r="B1809" t="s">
        <v>144</v>
      </c>
      <c r="C1809" t="s">
        <v>436</v>
      </c>
      <c r="E1809">
        <v>2015</v>
      </c>
      <c r="F1809" s="10">
        <v>42094</v>
      </c>
      <c r="G1809" t="s">
        <v>489</v>
      </c>
      <c r="H1809" t="s">
        <v>474</v>
      </c>
      <c r="I1809" t="s">
        <v>548</v>
      </c>
      <c r="J1809">
        <v>114362600000</v>
      </c>
      <c r="K1809">
        <v>1828984263.5123217</v>
      </c>
    </row>
    <row r="1810" spans="1:11" x14ac:dyDescent="0.25">
      <c r="A1810">
        <v>908</v>
      </c>
      <c r="B1810" t="s">
        <v>144</v>
      </c>
      <c r="C1810" t="s">
        <v>2336</v>
      </c>
      <c r="E1810">
        <v>2015</v>
      </c>
      <c r="F1810" s="10">
        <v>42094</v>
      </c>
      <c r="G1810" t="s">
        <v>489</v>
      </c>
      <c r="H1810" t="s">
        <v>474</v>
      </c>
      <c r="I1810" t="s">
        <v>548</v>
      </c>
      <c r="J1810">
        <v>920045800000</v>
      </c>
      <c r="K1810">
        <v>14714157337.369078</v>
      </c>
    </row>
    <row r="1811" spans="1:11" x14ac:dyDescent="0.25">
      <c r="A1811">
        <v>908</v>
      </c>
      <c r="B1811" t="s">
        <v>144</v>
      </c>
      <c r="C1811" t="s">
        <v>2337</v>
      </c>
      <c r="E1811">
        <v>2015</v>
      </c>
      <c r="F1811" s="10">
        <v>42094</v>
      </c>
      <c r="G1811" t="s">
        <v>489</v>
      </c>
      <c r="H1811" t="s">
        <v>474</v>
      </c>
      <c r="I1811" t="s">
        <v>548</v>
      </c>
      <c r="J1811">
        <v>49640000000</v>
      </c>
      <c r="K1811">
        <v>793885228.56905711</v>
      </c>
    </row>
    <row r="1812" spans="1:11" x14ac:dyDescent="0.25">
      <c r="A1812">
        <v>1355</v>
      </c>
      <c r="B1812" t="s">
        <v>139</v>
      </c>
      <c r="C1812" t="s">
        <v>436</v>
      </c>
      <c r="E1812">
        <v>2015</v>
      </c>
      <c r="F1812" s="10">
        <v>42094</v>
      </c>
      <c r="G1812" t="s">
        <v>489</v>
      </c>
      <c r="H1812" t="s">
        <v>474</v>
      </c>
      <c r="I1812" t="s">
        <v>548</v>
      </c>
      <c r="J1812">
        <v>12629500000</v>
      </c>
      <c r="K1812">
        <v>201981738.40074348</v>
      </c>
    </row>
    <row r="1813" spans="1:11" x14ac:dyDescent="0.25">
      <c r="A1813">
        <v>1355</v>
      </c>
      <c r="B1813" t="s">
        <v>139</v>
      </c>
      <c r="C1813" t="s">
        <v>2336</v>
      </c>
      <c r="E1813">
        <v>2015</v>
      </c>
      <c r="F1813" s="10">
        <v>42094</v>
      </c>
      <c r="G1813" t="s">
        <v>489</v>
      </c>
      <c r="H1813" t="s">
        <v>474</v>
      </c>
      <c r="I1813" t="s">
        <v>548</v>
      </c>
      <c r="J1813">
        <v>103529500000</v>
      </c>
      <c r="K1813">
        <v>1655732086.4452095</v>
      </c>
    </row>
    <row r="1814" spans="1:11" x14ac:dyDescent="0.25">
      <c r="A1814">
        <v>1355</v>
      </c>
      <c r="B1814" t="s">
        <v>139</v>
      </c>
      <c r="C1814" t="s">
        <v>2337</v>
      </c>
      <c r="E1814">
        <v>2015</v>
      </c>
      <c r="F1814" s="10">
        <v>42094</v>
      </c>
      <c r="G1814" t="s">
        <v>489</v>
      </c>
      <c r="H1814" t="s">
        <v>474</v>
      </c>
      <c r="I1814" t="s">
        <v>548</v>
      </c>
      <c r="J1814">
        <v>-2274700000</v>
      </c>
      <c r="K1814">
        <v>-36378942.97796201</v>
      </c>
    </row>
    <row r="1815" spans="1:11" x14ac:dyDescent="0.25">
      <c r="A1815">
        <v>1392</v>
      </c>
      <c r="B1815" t="s">
        <v>141</v>
      </c>
      <c r="C1815" t="s">
        <v>436</v>
      </c>
      <c r="E1815">
        <v>2015</v>
      </c>
      <c r="F1815" s="10">
        <v>42094</v>
      </c>
      <c r="G1815" t="s">
        <v>489</v>
      </c>
      <c r="H1815" t="s">
        <v>474</v>
      </c>
      <c r="I1815" t="s">
        <v>548</v>
      </c>
      <c r="J1815">
        <v>466120050</v>
      </c>
      <c r="K1815">
        <v>7454589.4930473473</v>
      </c>
    </row>
    <row r="1816" spans="1:11" x14ac:dyDescent="0.25">
      <c r="A1816">
        <v>1392</v>
      </c>
      <c r="B1816" t="s">
        <v>141</v>
      </c>
      <c r="C1816" t="s">
        <v>2336</v>
      </c>
      <c r="E1816">
        <v>2015</v>
      </c>
      <c r="F1816" s="10">
        <v>42094</v>
      </c>
      <c r="G1816" t="s">
        <v>489</v>
      </c>
      <c r="H1816" t="s">
        <v>474</v>
      </c>
      <c r="I1816" t="s">
        <v>548</v>
      </c>
      <c r="J1816">
        <v>8004821560</v>
      </c>
      <c r="K1816">
        <v>128019935.41126342</v>
      </c>
    </row>
    <row r="1817" spans="1:11" x14ac:dyDescent="0.25">
      <c r="A1817">
        <v>1392</v>
      </c>
      <c r="B1817" t="s">
        <v>141</v>
      </c>
      <c r="C1817" t="s">
        <v>2337</v>
      </c>
      <c r="E1817">
        <v>2015</v>
      </c>
      <c r="F1817" s="10">
        <v>42094</v>
      </c>
      <c r="G1817" t="s">
        <v>489</v>
      </c>
      <c r="H1817" t="s">
        <v>474</v>
      </c>
      <c r="I1817" t="s">
        <v>548</v>
      </c>
      <c r="J1817">
        <v>114104160</v>
      </c>
      <c r="K1817">
        <v>1824851.070553591</v>
      </c>
    </row>
    <row r="1818" spans="1:11" x14ac:dyDescent="0.25">
      <c r="A1818">
        <v>1408</v>
      </c>
      <c r="B1818" t="s">
        <v>143</v>
      </c>
      <c r="C1818" t="s">
        <v>436</v>
      </c>
      <c r="E1818">
        <v>2015</v>
      </c>
      <c r="F1818" s="10">
        <v>42094</v>
      </c>
      <c r="G1818" t="s">
        <v>489</v>
      </c>
      <c r="H1818" t="s">
        <v>474</v>
      </c>
      <c r="I1818" t="s">
        <v>548</v>
      </c>
      <c r="J1818">
        <v>8906915000</v>
      </c>
      <c r="K1818">
        <v>142446983.29210642</v>
      </c>
    </row>
    <row r="1819" spans="1:11" x14ac:dyDescent="0.25">
      <c r="A1819">
        <v>1408</v>
      </c>
      <c r="B1819" t="s">
        <v>143</v>
      </c>
      <c r="C1819" t="s">
        <v>2336</v>
      </c>
      <c r="E1819">
        <v>2015</v>
      </c>
      <c r="F1819" s="10">
        <v>42094</v>
      </c>
      <c r="G1819" t="s">
        <v>489</v>
      </c>
      <c r="H1819" t="s">
        <v>474</v>
      </c>
      <c r="I1819" t="s">
        <v>548</v>
      </c>
      <c r="J1819">
        <v>85195488000</v>
      </c>
      <c r="K1819">
        <v>1362518925.5425537</v>
      </c>
    </row>
    <row r="1820" spans="1:11" x14ac:dyDescent="0.25">
      <c r="A1820">
        <v>1408</v>
      </c>
      <c r="B1820" t="s">
        <v>143</v>
      </c>
      <c r="C1820" t="s">
        <v>2337</v>
      </c>
      <c r="E1820">
        <v>2015</v>
      </c>
      <c r="F1820" s="10">
        <v>42094</v>
      </c>
      <c r="G1820" t="s">
        <v>489</v>
      </c>
      <c r="H1820" t="s">
        <v>474</v>
      </c>
      <c r="I1820" t="s">
        <v>548</v>
      </c>
      <c r="J1820">
        <v>-734624000</v>
      </c>
      <c r="K1820">
        <v>-11748733.725872582</v>
      </c>
    </row>
    <row r="1821" spans="1:11" x14ac:dyDescent="0.25">
      <c r="A1821">
        <v>1730</v>
      </c>
      <c r="B1821" t="s">
        <v>145</v>
      </c>
      <c r="C1821" t="s">
        <v>436</v>
      </c>
      <c r="E1821">
        <v>2015</v>
      </c>
      <c r="F1821" s="10">
        <v>42094</v>
      </c>
      <c r="G1821" t="s">
        <v>489</v>
      </c>
      <c r="H1821" t="s">
        <v>474</v>
      </c>
      <c r="I1821" t="s">
        <v>548</v>
      </c>
      <c r="J1821">
        <v>2025054000</v>
      </c>
      <c r="K1821">
        <v>32386391.169514168</v>
      </c>
    </row>
    <row r="1822" spans="1:11" x14ac:dyDescent="0.25">
      <c r="A1822">
        <v>1730</v>
      </c>
      <c r="B1822" t="s">
        <v>145</v>
      </c>
      <c r="C1822" t="s">
        <v>2336</v>
      </c>
      <c r="E1822">
        <v>2015</v>
      </c>
      <c r="F1822" s="10">
        <v>42094</v>
      </c>
      <c r="G1822" t="s">
        <v>489</v>
      </c>
      <c r="H1822" t="s">
        <v>474</v>
      </c>
      <c r="I1822" t="s">
        <v>548</v>
      </c>
      <c r="J1822">
        <v>14455807000</v>
      </c>
      <c r="K1822">
        <v>231189597.99244913</v>
      </c>
    </row>
    <row r="1823" spans="1:11" x14ac:dyDescent="0.25">
      <c r="A1823">
        <v>1730</v>
      </c>
      <c r="B1823" t="s">
        <v>145</v>
      </c>
      <c r="C1823" t="s">
        <v>2337</v>
      </c>
      <c r="E1823">
        <v>2015</v>
      </c>
      <c r="F1823" s="10">
        <v>42094</v>
      </c>
      <c r="G1823" t="s">
        <v>489</v>
      </c>
      <c r="H1823" t="s">
        <v>474</v>
      </c>
      <c r="I1823" t="s">
        <v>548</v>
      </c>
      <c r="J1823">
        <v>137845000</v>
      </c>
      <c r="K1823">
        <v>2204534.8374718307</v>
      </c>
    </row>
    <row r="1824" spans="1:11" x14ac:dyDescent="0.25">
      <c r="A1824">
        <v>12436</v>
      </c>
      <c r="B1824" t="s">
        <v>142</v>
      </c>
      <c r="C1824" t="s">
        <v>2336</v>
      </c>
      <c r="E1824">
        <v>2015</v>
      </c>
      <c r="F1824" s="10">
        <v>42093</v>
      </c>
      <c r="G1824" t="s">
        <v>489</v>
      </c>
      <c r="H1824" t="s">
        <v>474</v>
      </c>
      <c r="I1824" t="s">
        <v>548</v>
      </c>
      <c r="J1824">
        <v>6273904489</v>
      </c>
      <c r="K1824">
        <v>100337632.94259062</v>
      </c>
    </row>
    <row r="1825" spans="1:11" x14ac:dyDescent="0.25">
      <c r="A1825">
        <v>881</v>
      </c>
      <c r="B1825" t="s">
        <v>147</v>
      </c>
      <c r="C1825" t="s">
        <v>436</v>
      </c>
      <c r="E1825">
        <v>2016</v>
      </c>
      <c r="F1825" s="10">
        <v>42460</v>
      </c>
      <c r="G1825" t="s">
        <v>489</v>
      </c>
      <c r="H1825" t="s">
        <v>474</v>
      </c>
      <c r="I1825" t="s">
        <v>548</v>
      </c>
      <c r="J1825">
        <v>2363000000</v>
      </c>
      <c r="K1825">
        <v>35665950.384300999</v>
      </c>
    </row>
    <row r="1826" spans="1:11" x14ac:dyDescent="0.25">
      <c r="A1826">
        <v>881</v>
      </c>
      <c r="B1826" t="s">
        <v>147</v>
      </c>
      <c r="C1826" t="s">
        <v>2336</v>
      </c>
      <c r="E1826">
        <v>2016</v>
      </c>
      <c r="F1826" s="10">
        <v>42460</v>
      </c>
      <c r="G1826" t="s">
        <v>489</v>
      </c>
      <c r="H1826" t="s">
        <v>474</v>
      </c>
      <c r="I1826" t="s">
        <v>548</v>
      </c>
      <c r="J1826">
        <v>25082500000</v>
      </c>
      <c r="K1826">
        <v>378582818.66873878</v>
      </c>
    </row>
    <row r="1827" spans="1:11" x14ac:dyDescent="0.25">
      <c r="A1827">
        <v>881</v>
      </c>
      <c r="B1827" t="s">
        <v>147</v>
      </c>
      <c r="C1827" t="s">
        <v>2337</v>
      </c>
      <c r="E1827">
        <v>2016</v>
      </c>
      <c r="F1827" s="10">
        <v>42460</v>
      </c>
      <c r="G1827" t="s">
        <v>489</v>
      </c>
      <c r="H1827" t="s">
        <v>474</v>
      </c>
      <c r="I1827" t="s">
        <v>548</v>
      </c>
      <c r="J1827">
        <v>903000000</v>
      </c>
      <c r="K1827">
        <v>13629434.277200084</v>
      </c>
    </row>
    <row r="1828" spans="1:11" x14ac:dyDescent="0.25">
      <c r="A1828">
        <v>908</v>
      </c>
      <c r="B1828" t="s">
        <v>144</v>
      </c>
      <c r="C1828" t="s">
        <v>436</v>
      </c>
      <c r="E1828">
        <v>2016</v>
      </c>
      <c r="F1828" s="10">
        <v>42460</v>
      </c>
      <c r="G1828" t="s">
        <v>489</v>
      </c>
      <c r="H1828" t="s">
        <v>474</v>
      </c>
      <c r="I1828" t="s">
        <v>548</v>
      </c>
      <c r="J1828">
        <v>106168000000</v>
      </c>
      <c r="K1828">
        <v>1602447152.0949929</v>
      </c>
    </row>
    <row r="1829" spans="1:11" x14ac:dyDescent="0.25">
      <c r="A1829">
        <v>908</v>
      </c>
      <c r="B1829" t="s">
        <v>144</v>
      </c>
      <c r="C1829" t="s">
        <v>2336</v>
      </c>
      <c r="E1829">
        <v>2016</v>
      </c>
      <c r="F1829" s="10">
        <v>42460</v>
      </c>
      <c r="G1829" t="s">
        <v>489</v>
      </c>
      <c r="H1829" t="s">
        <v>474</v>
      </c>
      <c r="I1829" t="s">
        <v>548</v>
      </c>
      <c r="J1829">
        <v>1019753400000</v>
      </c>
      <c r="K1829">
        <v>15391652208.473232</v>
      </c>
    </row>
    <row r="1830" spans="1:11" x14ac:dyDescent="0.25">
      <c r="A1830">
        <v>908</v>
      </c>
      <c r="B1830" t="s">
        <v>144</v>
      </c>
      <c r="C1830" t="s">
        <v>2337</v>
      </c>
      <c r="E1830">
        <v>2016</v>
      </c>
      <c r="F1830" s="10">
        <v>42460</v>
      </c>
      <c r="G1830" t="s">
        <v>489</v>
      </c>
      <c r="H1830" t="s">
        <v>474</v>
      </c>
      <c r="I1830" t="s">
        <v>548</v>
      </c>
      <c r="J1830">
        <v>55826600000</v>
      </c>
      <c r="K1830">
        <v>842619020.61964369</v>
      </c>
    </row>
    <row r="1831" spans="1:11" x14ac:dyDescent="0.25">
      <c r="A1831">
        <v>1229</v>
      </c>
      <c r="B1831" t="s">
        <v>2300</v>
      </c>
      <c r="C1831" t="s">
        <v>436</v>
      </c>
      <c r="E1831">
        <v>2016</v>
      </c>
      <c r="F1831" s="10">
        <v>42460</v>
      </c>
      <c r="G1831" t="s">
        <v>489</v>
      </c>
      <c r="H1831" t="s">
        <v>474</v>
      </c>
      <c r="I1831" t="s">
        <v>548</v>
      </c>
      <c r="J1831">
        <v>2358323000</v>
      </c>
      <c r="K1831">
        <v>35595358.065237358</v>
      </c>
    </row>
    <row r="1832" spans="1:11" x14ac:dyDescent="0.25">
      <c r="A1832">
        <v>1229</v>
      </c>
      <c r="B1832" t="s">
        <v>2300</v>
      </c>
      <c r="C1832" t="s">
        <v>2336</v>
      </c>
      <c r="E1832">
        <v>2016</v>
      </c>
      <c r="F1832" s="10">
        <v>42460</v>
      </c>
      <c r="G1832" t="s">
        <v>489</v>
      </c>
      <c r="H1832" t="s">
        <v>474</v>
      </c>
      <c r="I1832" t="s">
        <v>548</v>
      </c>
      <c r="J1832">
        <v>17878993000</v>
      </c>
      <c r="K1832">
        <v>269856655.63235921</v>
      </c>
    </row>
    <row r="1833" spans="1:11" x14ac:dyDescent="0.25">
      <c r="A1833">
        <v>1229</v>
      </c>
      <c r="B1833" t="s">
        <v>2300</v>
      </c>
      <c r="C1833" t="s">
        <v>2337</v>
      </c>
      <c r="E1833">
        <v>2016</v>
      </c>
      <c r="F1833" s="10">
        <v>42460</v>
      </c>
      <c r="G1833" t="s">
        <v>489</v>
      </c>
      <c r="H1833" t="s">
        <v>474</v>
      </c>
      <c r="I1833" t="s">
        <v>548</v>
      </c>
      <c r="J1833">
        <v>2814237000</v>
      </c>
      <c r="K1833">
        <v>42476697.931300923</v>
      </c>
    </row>
    <row r="1834" spans="1:11" x14ac:dyDescent="0.25">
      <c r="A1834">
        <v>1229</v>
      </c>
      <c r="B1834" t="s">
        <v>2300</v>
      </c>
      <c r="C1834" t="s">
        <v>490</v>
      </c>
      <c r="E1834">
        <v>2016</v>
      </c>
      <c r="F1834" s="10">
        <v>42460</v>
      </c>
      <c r="G1834" t="s">
        <v>489</v>
      </c>
      <c r="H1834" t="s">
        <v>474</v>
      </c>
      <c r="I1834" t="s">
        <v>548</v>
      </c>
      <c r="J1834">
        <v>-2284933000</v>
      </c>
      <c r="K1834">
        <v>-34487645.793250963</v>
      </c>
    </row>
    <row r="1835" spans="1:11" x14ac:dyDescent="0.25">
      <c r="A1835">
        <v>1229</v>
      </c>
      <c r="B1835" t="s">
        <v>2300</v>
      </c>
      <c r="C1835" t="s">
        <v>434</v>
      </c>
      <c r="E1835">
        <v>2016</v>
      </c>
      <c r="F1835" s="10">
        <v>42460</v>
      </c>
      <c r="G1835" t="s">
        <v>489</v>
      </c>
      <c r="H1835" t="s">
        <v>474</v>
      </c>
      <c r="I1835" t="s">
        <v>548</v>
      </c>
      <c r="J1835">
        <v>248682000</v>
      </c>
      <c r="K1835">
        <v>3753482.8072233349</v>
      </c>
    </row>
    <row r="1836" spans="1:11" x14ac:dyDescent="0.25">
      <c r="A1836">
        <v>1229</v>
      </c>
      <c r="B1836" t="s">
        <v>2300</v>
      </c>
      <c r="C1836" t="s">
        <v>491</v>
      </c>
      <c r="E1836">
        <v>2016</v>
      </c>
      <c r="F1836" s="10">
        <v>42460</v>
      </c>
      <c r="G1836" t="s">
        <v>489</v>
      </c>
      <c r="H1836" t="s">
        <v>474</v>
      </c>
      <c r="I1836" t="s">
        <v>548</v>
      </c>
      <c r="J1836">
        <v>1580337000</v>
      </c>
      <c r="K1836">
        <v>23852823.119964063</v>
      </c>
    </row>
    <row r="1837" spans="1:11" x14ac:dyDescent="0.25">
      <c r="A1837">
        <v>1355</v>
      </c>
      <c r="B1837" t="s">
        <v>139</v>
      </c>
      <c r="C1837" t="s">
        <v>436</v>
      </c>
      <c r="E1837">
        <v>2016</v>
      </c>
      <c r="F1837" s="10">
        <v>42460</v>
      </c>
      <c r="G1837" t="s">
        <v>489</v>
      </c>
      <c r="H1837" t="s">
        <v>474</v>
      </c>
      <c r="I1837" t="s">
        <v>548</v>
      </c>
      <c r="J1837">
        <v>10468100000</v>
      </c>
      <c r="K1837">
        <v>158000311.13749525</v>
      </c>
    </row>
    <row r="1838" spans="1:11" x14ac:dyDescent="0.25">
      <c r="A1838">
        <v>1355</v>
      </c>
      <c r="B1838" t="s">
        <v>139</v>
      </c>
      <c r="C1838" t="s">
        <v>2336</v>
      </c>
      <c r="E1838">
        <v>2016</v>
      </c>
      <c r="F1838" s="10">
        <v>42460</v>
      </c>
      <c r="G1838" t="s">
        <v>489</v>
      </c>
      <c r="H1838" t="s">
        <v>474</v>
      </c>
      <c r="I1838" t="s">
        <v>548</v>
      </c>
      <c r="J1838">
        <v>85401600000</v>
      </c>
      <c r="K1838">
        <v>1289009406.8302667</v>
      </c>
    </row>
    <row r="1839" spans="1:11" x14ac:dyDescent="0.25">
      <c r="A1839">
        <v>1355</v>
      </c>
      <c r="B1839" t="s">
        <v>139</v>
      </c>
      <c r="C1839" t="s">
        <v>2337</v>
      </c>
      <c r="E1839">
        <v>2016</v>
      </c>
      <c r="F1839" s="10">
        <v>42460</v>
      </c>
      <c r="G1839" t="s">
        <v>489</v>
      </c>
      <c r="H1839" t="s">
        <v>474</v>
      </c>
      <c r="I1839" t="s">
        <v>548</v>
      </c>
      <c r="J1839">
        <v>-4235000000</v>
      </c>
      <c r="K1839">
        <v>-63920990.214775592</v>
      </c>
    </row>
    <row r="1840" spans="1:11" x14ac:dyDescent="0.25">
      <c r="A1840">
        <v>1392</v>
      </c>
      <c r="B1840" t="s">
        <v>141</v>
      </c>
      <c r="C1840" t="s">
        <v>436</v>
      </c>
      <c r="E1840">
        <v>2016</v>
      </c>
      <c r="F1840" s="10">
        <v>42460</v>
      </c>
      <c r="G1840" t="s">
        <v>489</v>
      </c>
      <c r="H1840" t="s">
        <v>474</v>
      </c>
      <c r="I1840" t="s">
        <v>548</v>
      </c>
      <c r="J1840">
        <v>566575270</v>
      </c>
      <c r="K1840">
        <v>8551606.2076986637</v>
      </c>
    </row>
    <row r="1841" spans="1:11" x14ac:dyDescent="0.25">
      <c r="A1841">
        <v>1392</v>
      </c>
      <c r="B1841" t="s">
        <v>141</v>
      </c>
      <c r="C1841" t="s">
        <v>2336</v>
      </c>
      <c r="E1841">
        <v>2016</v>
      </c>
      <c r="F1841" s="10">
        <v>42460</v>
      </c>
      <c r="G1841" t="s">
        <v>489</v>
      </c>
      <c r="H1841" t="s">
        <v>474</v>
      </c>
      <c r="I1841" t="s">
        <v>548</v>
      </c>
      <c r="J1841">
        <v>8710812850</v>
      </c>
      <c r="K1841">
        <v>131476690.18833329</v>
      </c>
    </row>
    <row r="1842" spans="1:11" x14ac:dyDescent="0.25">
      <c r="A1842">
        <v>1392</v>
      </c>
      <c r="B1842" t="s">
        <v>141</v>
      </c>
      <c r="C1842" t="s">
        <v>2337</v>
      </c>
      <c r="E1842">
        <v>2016</v>
      </c>
      <c r="F1842" s="10">
        <v>42460</v>
      </c>
      <c r="G1842" t="s">
        <v>489</v>
      </c>
      <c r="H1842" t="s">
        <v>474</v>
      </c>
      <c r="I1842" t="s">
        <v>548</v>
      </c>
      <c r="J1842">
        <v>169030870</v>
      </c>
      <c r="K1842">
        <v>2551268.1433919729</v>
      </c>
    </row>
    <row r="1843" spans="1:11" x14ac:dyDescent="0.25">
      <c r="A1843">
        <v>1394</v>
      </c>
      <c r="B1843" t="s">
        <v>2264</v>
      </c>
      <c r="C1843" t="s">
        <v>436</v>
      </c>
      <c r="E1843">
        <v>2016</v>
      </c>
      <c r="F1843" s="10">
        <v>42460</v>
      </c>
      <c r="G1843" t="s">
        <v>489</v>
      </c>
      <c r="H1843" t="s">
        <v>474</v>
      </c>
      <c r="I1843" t="s">
        <v>548</v>
      </c>
      <c r="J1843">
        <v>-157010000</v>
      </c>
      <c r="K1843">
        <v>-2369831.0917643248</v>
      </c>
    </row>
    <row r="1844" spans="1:11" x14ac:dyDescent="0.25">
      <c r="A1844">
        <v>1394</v>
      </c>
      <c r="B1844" t="s">
        <v>2264</v>
      </c>
      <c r="C1844" t="s">
        <v>2336</v>
      </c>
      <c r="E1844">
        <v>2016</v>
      </c>
      <c r="F1844" s="10">
        <v>42460</v>
      </c>
      <c r="G1844" t="s">
        <v>489</v>
      </c>
      <c r="H1844" t="s">
        <v>474</v>
      </c>
      <c r="I1844" t="s">
        <v>548</v>
      </c>
      <c r="J1844">
        <v>2602180000</v>
      </c>
      <c r="K1844">
        <v>39276014.714777984</v>
      </c>
    </row>
    <row r="1845" spans="1:11" x14ac:dyDescent="0.25">
      <c r="A1845">
        <v>1394</v>
      </c>
      <c r="B1845" t="s">
        <v>2264</v>
      </c>
      <c r="C1845" t="s">
        <v>2337</v>
      </c>
      <c r="E1845">
        <v>2016</v>
      </c>
      <c r="F1845" s="10">
        <v>42460</v>
      </c>
      <c r="G1845" t="s">
        <v>489</v>
      </c>
      <c r="H1845" t="s">
        <v>474</v>
      </c>
      <c r="I1845" t="s">
        <v>548</v>
      </c>
      <c r="J1845">
        <v>-2324260000</v>
      </c>
      <c r="K1845">
        <v>-35081228.032253675</v>
      </c>
    </row>
    <row r="1846" spans="1:11" x14ac:dyDescent="0.25">
      <c r="A1846">
        <v>1394</v>
      </c>
      <c r="B1846" t="s">
        <v>2264</v>
      </c>
      <c r="C1846" t="s">
        <v>490</v>
      </c>
      <c r="E1846">
        <v>2016</v>
      </c>
      <c r="F1846" s="10">
        <v>42460</v>
      </c>
      <c r="G1846" t="s">
        <v>489</v>
      </c>
      <c r="H1846" t="s">
        <v>474</v>
      </c>
      <c r="I1846" t="s">
        <v>548</v>
      </c>
      <c r="J1846">
        <v>2098440000</v>
      </c>
      <c r="K1846">
        <v>31672812.917660847</v>
      </c>
    </row>
    <row r="1847" spans="1:11" x14ac:dyDescent="0.25">
      <c r="A1847">
        <v>1394</v>
      </c>
      <c r="B1847" t="s">
        <v>2264</v>
      </c>
      <c r="C1847" t="s">
        <v>434</v>
      </c>
      <c r="E1847">
        <v>2016</v>
      </c>
      <c r="F1847" s="10">
        <v>42460</v>
      </c>
      <c r="G1847" t="s">
        <v>489</v>
      </c>
      <c r="H1847" t="s">
        <v>474</v>
      </c>
      <c r="I1847" t="s">
        <v>548</v>
      </c>
      <c r="J1847">
        <v>55180000</v>
      </c>
      <c r="K1847">
        <v>832859.56081495085</v>
      </c>
    </row>
    <row r="1848" spans="1:11" x14ac:dyDescent="0.25">
      <c r="A1848">
        <v>1394</v>
      </c>
      <c r="B1848" t="s">
        <v>2264</v>
      </c>
      <c r="C1848" t="s">
        <v>491</v>
      </c>
      <c r="E1848">
        <v>2016</v>
      </c>
      <c r="F1848" s="10">
        <v>42460</v>
      </c>
      <c r="G1848" t="s">
        <v>489</v>
      </c>
      <c r="H1848" t="s">
        <v>474</v>
      </c>
      <c r="I1848" t="s">
        <v>548</v>
      </c>
      <c r="J1848">
        <v>13630000</v>
      </c>
      <c r="K1848">
        <v>205724.46201355167</v>
      </c>
    </row>
    <row r="1849" spans="1:11" x14ac:dyDescent="0.25">
      <c r="A1849">
        <v>1408</v>
      </c>
      <c r="B1849" t="s">
        <v>143</v>
      </c>
      <c r="C1849" t="s">
        <v>436</v>
      </c>
      <c r="E1849">
        <v>2016</v>
      </c>
      <c r="F1849" s="10">
        <v>42460</v>
      </c>
      <c r="G1849" t="s">
        <v>489</v>
      </c>
      <c r="H1849" t="s">
        <v>474</v>
      </c>
      <c r="I1849" t="s">
        <v>548</v>
      </c>
      <c r="J1849">
        <v>7053367000</v>
      </c>
      <c r="K1849">
        <v>106460024.31835207</v>
      </c>
    </row>
    <row r="1850" spans="1:11" x14ac:dyDescent="0.25">
      <c r="A1850">
        <v>1408</v>
      </c>
      <c r="B1850" t="s">
        <v>143</v>
      </c>
      <c r="C1850" t="s">
        <v>2336</v>
      </c>
      <c r="E1850">
        <v>2016</v>
      </c>
      <c r="F1850" s="10">
        <v>42460</v>
      </c>
      <c r="G1850" t="s">
        <v>489</v>
      </c>
      <c r="H1850" t="s">
        <v>474</v>
      </c>
      <c r="I1850" t="s">
        <v>548</v>
      </c>
      <c r="J1850">
        <v>79711947000</v>
      </c>
      <c r="K1850">
        <v>1203132605.4752562</v>
      </c>
    </row>
    <row r="1851" spans="1:11" x14ac:dyDescent="0.25">
      <c r="A1851">
        <v>1408</v>
      </c>
      <c r="B1851" t="s">
        <v>143</v>
      </c>
      <c r="C1851" t="s">
        <v>2337</v>
      </c>
      <c r="E1851">
        <v>2016</v>
      </c>
      <c r="F1851" s="10">
        <v>42460</v>
      </c>
      <c r="G1851" t="s">
        <v>489</v>
      </c>
      <c r="H1851" t="s">
        <v>474</v>
      </c>
      <c r="I1851" t="s">
        <v>548</v>
      </c>
      <c r="J1851">
        <v>-170363000</v>
      </c>
      <c r="K1851">
        <v>-2571374.6531192004</v>
      </c>
    </row>
    <row r="1852" spans="1:11" x14ac:dyDescent="0.25">
      <c r="A1852">
        <v>1730</v>
      </c>
      <c r="B1852" t="s">
        <v>145</v>
      </c>
      <c r="C1852" t="s">
        <v>436</v>
      </c>
      <c r="E1852">
        <v>2016</v>
      </c>
      <c r="F1852" s="10">
        <v>42460</v>
      </c>
      <c r="G1852" t="s">
        <v>489</v>
      </c>
      <c r="H1852" t="s">
        <v>474</v>
      </c>
      <c r="I1852" t="s">
        <v>548</v>
      </c>
      <c r="J1852">
        <v>2155516000</v>
      </c>
      <c r="K1852">
        <v>32534289.762406662</v>
      </c>
    </row>
    <row r="1853" spans="1:11" x14ac:dyDescent="0.25">
      <c r="A1853">
        <v>1730</v>
      </c>
      <c r="B1853" t="s">
        <v>145</v>
      </c>
      <c r="C1853" t="s">
        <v>2336</v>
      </c>
      <c r="E1853">
        <v>2016</v>
      </c>
      <c r="F1853" s="10">
        <v>42460</v>
      </c>
      <c r="G1853" t="s">
        <v>489</v>
      </c>
      <c r="H1853" t="s">
        <v>474</v>
      </c>
      <c r="I1853" t="s">
        <v>548</v>
      </c>
      <c r="J1853">
        <v>14591919000</v>
      </c>
      <c r="K1853">
        <v>220243190.46370673</v>
      </c>
    </row>
    <row r="1854" spans="1:11" x14ac:dyDescent="0.25">
      <c r="A1854">
        <v>1730</v>
      </c>
      <c r="B1854" t="s">
        <v>145</v>
      </c>
      <c r="C1854" t="s">
        <v>2337</v>
      </c>
      <c r="E1854">
        <v>2016</v>
      </c>
      <c r="F1854" s="10">
        <v>42460</v>
      </c>
      <c r="G1854" t="s">
        <v>489</v>
      </c>
      <c r="H1854" t="s">
        <v>474</v>
      </c>
      <c r="I1854" t="s">
        <v>548</v>
      </c>
      <c r="J1854">
        <v>143638000</v>
      </c>
      <c r="K1854">
        <v>2168000.7538299733</v>
      </c>
    </row>
    <row r="1855" spans="1:11" x14ac:dyDescent="0.25">
      <c r="A1855">
        <v>1783</v>
      </c>
      <c r="B1855" t="s">
        <v>146</v>
      </c>
      <c r="C1855" t="s">
        <v>2336</v>
      </c>
      <c r="E1855">
        <v>2016</v>
      </c>
      <c r="F1855" s="10">
        <v>42460</v>
      </c>
      <c r="G1855" t="s">
        <v>489</v>
      </c>
      <c r="H1855" t="s">
        <v>474</v>
      </c>
      <c r="I1855" t="s">
        <v>548</v>
      </c>
      <c r="J1855">
        <v>41928432000</v>
      </c>
      <c r="K1855">
        <v>632846963.7763598</v>
      </c>
    </row>
    <row r="1856" spans="1:11" x14ac:dyDescent="0.25">
      <c r="A1856">
        <v>1783</v>
      </c>
      <c r="B1856" t="s">
        <v>146</v>
      </c>
      <c r="C1856" t="s">
        <v>2337</v>
      </c>
      <c r="E1856">
        <v>2016</v>
      </c>
      <c r="F1856" s="10">
        <v>42460</v>
      </c>
      <c r="G1856" t="s">
        <v>489</v>
      </c>
      <c r="H1856" t="s">
        <v>474</v>
      </c>
      <c r="I1856" t="s">
        <v>548</v>
      </c>
      <c r="J1856">
        <v>618534000</v>
      </c>
      <c r="K1856">
        <v>9335845.5162942167</v>
      </c>
    </row>
    <row r="1857" spans="1:11" x14ac:dyDescent="0.25">
      <c r="A1857">
        <v>1792</v>
      </c>
      <c r="B1857" t="s">
        <v>2269</v>
      </c>
      <c r="C1857" t="s">
        <v>436</v>
      </c>
      <c r="E1857">
        <v>2016</v>
      </c>
      <c r="F1857" s="10">
        <v>42460</v>
      </c>
      <c r="G1857" t="s">
        <v>489</v>
      </c>
      <c r="H1857" t="s">
        <v>474</v>
      </c>
      <c r="I1857" t="s">
        <v>548</v>
      </c>
      <c r="J1857">
        <v>4831400000</v>
      </c>
      <c r="K1857">
        <v>72922756.109484479</v>
      </c>
    </row>
    <row r="1858" spans="1:11" x14ac:dyDescent="0.25">
      <c r="A1858">
        <v>1792</v>
      </c>
      <c r="B1858" t="s">
        <v>2269</v>
      </c>
      <c r="C1858" t="s">
        <v>2336</v>
      </c>
      <c r="E1858">
        <v>2016</v>
      </c>
      <c r="F1858" s="10">
        <v>42460</v>
      </c>
      <c r="G1858" t="s">
        <v>489</v>
      </c>
      <c r="H1858" t="s">
        <v>474</v>
      </c>
      <c r="I1858" t="s">
        <v>548</v>
      </c>
      <c r="J1858">
        <v>53880100000</v>
      </c>
      <c r="K1858">
        <v>813239514.72753966</v>
      </c>
    </row>
    <row r="1859" spans="1:11" x14ac:dyDescent="0.25">
      <c r="A1859">
        <v>1792</v>
      </c>
      <c r="B1859" t="s">
        <v>2269</v>
      </c>
      <c r="C1859" t="s">
        <v>2337</v>
      </c>
      <c r="E1859">
        <v>2016</v>
      </c>
      <c r="F1859" s="10">
        <v>42460</v>
      </c>
      <c r="G1859" t="s">
        <v>489</v>
      </c>
      <c r="H1859" t="s">
        <v>474</v>
      </c>
      <c r="I1859" t="s">
        <v>548</v>
      </c>
      <c r="J1859">
        <v>3231600000</v>
      </c>
      <c r="K1859">
        <v>48776168.117607743</v>
      </c>
    </row>
    <row r="1860" spans="1:11" x14ac:dyDescent="0.25">
      <c r="A1860">
        <v>1792</v>
      </c>
      <c r="B1860" t="s">
        <v>2269</v>
      </c>
      <c r="C1860" t="s">
        <v>490</v>
      </c>
      <c r="E1860">
        <v>2016</v>
      </c>
      <c r="F1860" s="10">
        <v>42460</v>
      </c>
      <c r="G1860" t="s">
        <v>489</v>
      </c>
      <c r="H1860" t="s">
        <v>474</v>
      </c>
      <c r="I1860" t="s">
        <v>548</v>
      </c>
      <c r="J1860">
        <v>-579800000</v>
      </c>
      <c r="K1860">
        <v>-8751213.7252719924</v>
      </c>
    </row>
    <row r="1861" spans="1:11" x14ac:dyDescent="0.25">
      <c r="A1861">
        <v>1792</v>
      </c>
      <c r="B1861" t="s">
        <v>2269</v>
      </c>
      <c r="C1861" t="s">
        <v>434</v>
      </c>
      <c r="E1861">
        <v>2016</v>
      </c>
      <c r="F1861" s="10">
        <v>42460</v>
      </c>
      <c r="G1861" t="s">
        <v>489</v>
      </c>
      <c r="H1861" t="s">
        <v>474</v>
      </c>
      <c r="I1861" t="s">
        <v>548</v>
      </c>
      <c r="J1861">
        <v>740200000</v>
      </c>
      <c r="K1861">
        <v>11172211.796216503</v>
      </c>
    </row>
    <row r="1862" spans="1:11" x14ac:dyDescent="0.25">
      <c r="A1862">
        <v>1792</v>
      </c>
      <c r="B1862" t="s">
        <v>2269</v>
      </c>
      <c r="C1862" t="s">
        <v>491</v>
      </c>
      <c r="E1862">
        <v>2016</v>
      </c>
      <c r="F1862" s="10">
        <v>42460</v>
      </c>
      <c r="G1862" t="s">
        <v>489</v>
      </c>
      <c r="H1862" t="s">
        <v>474</v>
      </c>
      <c r="I1862" t="s">
        <v>548</v>
      </c>
      <c r="J1862">
        <v>1439400000</v>
      </c>
      <c r="K1862">
        <v>21725589.92093223</v>
      </c>
    </row>
    <row r="1863" spans="1:11" x14ac:dyDescent="0.25">
      <c r="A1863">
        <v>12436</v>
      </c>
      <c r="B1863" t="s">
        <v>142</v>
      </c>
      <c r="C1863" t="s">
        <v>2336</v>
      </c>
      <c r="E1863">
        <v>2016</v>
      </c>
      <c r="F1863" s="10">
        <v>42459</v>
      </c>
      <c r="G1863" t="s">
        <v>489</v>
      </c>
      <c r="H1863" t="s">
        <v>474</v>
      </c>
      <c r="I1863" t="s">
        <v>548</v>
      </c>
      <c r="J1863">
        <v>7793900000</v>
      </c>
      <c r="K1863">
        <v>117637262.25146151</v>
      </c>
    </row>
    <row r="1864" spans="1:11" x14ac:dyDescent="0.25">
      <c r="A1864">
        <v>12436</v>
      </c>
      <c r="B1864" t="s">
        <v>142</v>
      </c>
      <c r="C1864" t="s">
        <v>2337</v>
      </c>
      <c r="E1864">
        <v>2016</v>
      </c>
      <c r="F1864" s="10">
        <v>42459</v>
      </c>
      <c r="G1864" t="s">
        <v>489</v>
      </c>
      <c r="H1864" t="s">
        <v>474</v>
      </c>
      <c r="I1864" t="s">
        <v>548</v>
      </c>
      <c r="J1864">
        <v>400200000</v>
      </c>
      <c r="K1864">
        <v>6040420.3740149215</v>
      </c>
    </row>
    <row r="1865" spans="1:11" x14ac:dyDescent="0.25">
      <c r="A1865">
        <v>1518</v>
      </c>
      <c r="B1865" t="s">
        <v>2295</v>
      </c>
      <c r="C1865" t="s">
        <v>436</v>
      </c>
      <c r="E1865">
        <v>2016</v>
      </c>
      <c r="F1865" s="10">
        <v>42735</v>
      </c>
      <c r="G1865" t="s">
        <v>489</v>
      </c>
      <c r="H1865" t="s">
        <v>474</v>
      </c>
      <c r="I1865" t="s">
        <v>548</v>
      </c>
      <c r="J1865">
        <v>9470200000</v>
      </c>
      <c r="K1865">
        <v>139433577.11657983</v>
      </c>
    </row>
    <row r="1866" spans="1:11" x14ac:dyDescent="0.25">
      <c r="A1866">
        <v>1518</v>
      </c>
      <c r="B1866" t="s">
        <v>2295</v>
      </c>
      <c r="C1866" t="s">
        <v>2336</v>
      </c>
      <c r="E1866">
        <v>2016</v>
      </c>
      <c r="F1866" s="10">
        <v>42735</v>
      </c>
      <c r="G1866" t="s">
        <v>489</v>
      </c>
      <c r="H1866" t="s">
        <v>474</v>
      </c>
      <c r="I1866" t="s">
        <v>548</v>
      </c>
      <c r="J1866">
        <v>96595060000</v>
      </c>
      <c r="K1866">
        <v>1422208057.6535506</v>
      </c>
    </row>
    <row r="1867" spans="1:11" x14ac:dyDescent="0.25">
      <c r="A1867">
        <v>1518</v>
      </c>
      <c r="B1867" t="s">
        <v>2295</v>
      </c>
      <c r="C1867" t="s">
        <v>2337</v>
      </c>
      <c r="E1867">
        <v>2016</v>
      </c>
      <c r="F1867" s="10">
        <v>42735</v>
      </c>
      <c r="G1867" t="s">
        <v>489</v>
      </c>
      <c r="H1867" t="s">
        <v>474</v>
      </c>
      <c r="I1867" t="s">
        <v>548</v>
      </c>
      <c r="J1867">
        <v>816050000</v>
      </c>
      <c r="K1867">
        <v>12015033.537410505</v>
      </c>
    </row>
    <row r="1868" spans="1:11" x14ac:dyDescent="0.25">
      <c r="A1868">
        <v>1518</v>
      </c>
      <c r="B1868" t="s">
        <v>2295</v>
      </c>
      <c r="C1868" t="s">
        <v>490</v>
      </c>
      <c r="E1868">
        <v>2016</v>
      </c>
      <c r="F1868" s="10">
        <v>42735</v>
      </c>
      <c r="G1868" t="s">
        <v>489</v>
      </c>
      <c r="H1868" t="s">
        <v>474</v>
      </c>
      <c r="I1868" t="s">
        <v>548</v>
      </c>
      <c r="J1868">
        <v>5314330000</v>
      </c>
      <c r="K1868">
        <v>78245025.646549568</v>
      </c>
    </row>
    <row r="1869" spans="1:11" x14ac:dyDescent="0.25">
      <c r="A1869">
        <v>1518</v>
      </c>
      <c r="B1869" t="s">
        <v>2295</v>
      </c>
      <c r="C1869" t="s">
        <v>434</v>
      </c>
      <c r="E1869">
        <v>2016</v>
      </c>
      <c r="F1869" s="10">
        <v>42735</v>
      </c>
      <c r="G1869" t="s">
        <v>489</v>
      </c>
      <c r="H1869" t="s">
        <v>474</v>
      </c>
      <c r="I1869" t="s">
        <v>548</v>
      </c>
      <c r="J1869">
        <v>2482490000</v>
      </c>
      <c r="K1869">
        <v>36550702.293102391</v>
      </c>
    </row>
    <row r="1870" spans="1:11" x14ac:dyDescent="0.25">
      <c r="A1870">
        <v>1518</v>
      </c>
      <c r="B1870" t="s">
        <v>2295</v>
      </c>
      <c r="C1870" t="s">
        <v>491</v>
      </c>
      <c r="E1870">
        <v>2016</v>
      </c>
      <c r="F1870" s="10">
        <v>42735</v>
      </c>
      <c r="G1870" t="s">
        <v>489</v>
      </c>
      <c r="H1870" t="s">
        <v>474</v>
      </c>
      <c r="I1870" t="s">
        <v>548</v>
      </c>
      <c r="J1870">
        <v>857330000</v>
      </c>
      <c r="K1870">
        <v>12622815.639517369</v>
      </c>
    </row>
    <row r="1871" spans="1:11" x14ac:dyDescent="0.25">
      <c r="A1871">
        <v>881</v>
      </c>
      <c r="B1871" t="s">
        <v>147</v>
      </c>
      <c r="C1871" t="s">
        <v>436</v>
      </c>
      <c r="E1871">
        <v>2017</v>
      </c>
      <c r="F1871" s="10">
        <v>42825</v>
      </c>
      <c r="G1871" t="s">
        <v>489</v>
      </c>
      <c r="H1871" t="s">
        <v>474</v>
      </c>
      <c r="I1871" t="s">
        <v>548</v>
      </c>
      <c r="J1871">
        <v>2981000000</v>
      </c>
      <c r="K1871">
        <v>45924320.540357172</v>
      </c>
    </row>
    <row r="1872" spans="1:11" x14ac:dyDescent="0.25">
      <c r="A1872">
        <v>881</v>
      </c>
      <c r="B1872" t="s">
        <v>147</v>
      </c>
      <c r="C1872" t="s">
        <v>2336</v>
      </c>
      <c r="E1872">
        <v>2017</v>
      </c>
      <c r="F1872" s="10">
        <v>42825</v>
      </c>
      <c r="G1872" t="s">
        <v>489</v>
      </c>
      <c r="H1872" t="s">
        <v>474</v>
      </c>
      <c r="I1872" t="s">
        <v>548</v>
      </c>
      <c r="J1872">
        <v>32079100000</v>
      </c>
      <c r="K1872">
        <v>494200225.10773957</v>
      </c>
    </row>
    <row r="1873" spans="1:11" x14ac:dyDescent="0.25">
      <c r="A1873">
        <v>881</v>
      </c>
      <c r="B1873" t="s">
        <v>147</v>
      </c>
      <c r="C1873" t="s">
        <v>2337</v>
      </c>
      <c r="E1873">
        <v>2017</v>
      </c>
      <c r="F1873" s="10">
        <v>42825</v>
      </c>
      <c r="G1873" t="s">
        <v>489</v>
      </c>
      <c r="H1873" t="s">
        <v>474</v>
      </c>
      <c r="I1873" t="s">
        <v>548</v>
      </c>
      <c r="J1873">
        <v>1122400000</v>
      </c>
      <c r="K1873">
        <v>17291330.887117371</v>
      </c>
    </row>
    <row r="1874" spans="1:11" x14ac:dyDescent="0.25">
      <c r="A1874">
        <v>881</v>
      </c>
      <c r="B1874" t="s">
        <v>147</v>
      </c>
      <c r="C1874" t="s">
        <v>490</v>
      </c>
      <c r="E1874">
        <v>2017</v>
      </c>
      <c r="F1874" s="10">
        <v>42825</v>
      </c>
      <c r="G1874" t="s">
        <v>489</v>
      </c>
      <c r="H1874" t="s">
        <v>474</v>
      </c>
      <c r="I1874" t="s">
        <v>548</v>
      </c>
      <c r="J1874">
        <v>169500000</v>
      </c>
      <c r="K1874">
        <v>2611262.1038545924</v>
      </c>
    </row>
    <row r="1875" spans="1:11" x14ac:dyDescent="0.25">
      <c r="A1875">
        <v>881</v>
      </c>
      <c r="B1875" t="s">
        <v>147</v>
      </c>
      <c r="C1875" t="s">
        <v>434</v>
      </c>
      <c r="E1875">
        <v>2017</v>
      </c>
      <c r="F1875" s="10">
        <v>42825</v>
      </c>
      <c r="G1875" t="s">
        <v>489</v>
      </c>
      <c r="H1875" t="s">
        <v>474</v>
      </c>
      <c r="I1875" t="s">
        <v>548</v>
      </c>
      <c r="J1875">
        <v>119100000</v>
      </c>
      <c r="K1875">
        <v>1834816.0269562358</v>
      </c>
    </row>
    <row r="1876" spans="1:11" x14ac:dyDescent="0.25">
      <c r="A1876">
        <v>881</v>
      </c>
      <c r="B1876" t="s">
        <v>147</v>
      </c>
      <c r="C1876" t="s">
        <v>491</v>
      </c>
      <c r="E1876">
        <v>2017</v>
      </c>
      <c r="F1876" s="10">
        <v>42825</v>
      </c>
      <c r="G1876" t="s">
        <v>489</v>
      </c>
      <c r="H1876" t="s">
        <v>474</v>
      </c>
      <c r="I1876" t="s">
        <v>548</v>
      </c>
      <c r="J1876">
        <v>666600000</v>
      </c>
      <c r="K1876">
        <v>10269423.707548503</v>
      </c>
    </row>
    <row r="1877" spans="1:11" x14ac:dyDescent="0.25">
      <c r="A1877">
        <v>908</v>
      </c>
      <c r="B1877" t="s">
        <v>144</v>
      </c>
      <c r="C1877" t="s">
        <v>436</v>
      </c>
      <c r="E1877">
        <v>2017</v>
      </c>
      <c r="F1877" s="10">
        <v>42825</v>
      </c>
      <c r="G1877" t="s">
        <v>489</v>
      </c>
      <c r="H1877" t="s">
        <v>474</v>
      </c>
      <c r="I1877" t="s">
        <v>548</v>
      </c>
      <c r="J1877">
        <v>111266700000</v>
      </c>
      <c r="K1877">
        <v>1714138744.1354442</v>
      </c>
    </row>
    <row r="1878" spans="1:11" x14ac:dyDescent="0.25">
      <c r="A1878">
        <v>908</v>
      </c>
      <c r="B1878" t="s">
        <v>144</v>
      </c>
      <c r="C1878" t="s">
        <v>2336</v>
      </c>
      <c r="E1878">
        <v>2017</v>
      </c>
      <c r="F1878" s="10">
        <v>42825</v>
      </c>
      <c r="G1878" t="s">
        <v>489</v>
      </c>
      <c r="H1878" t="s">
        <v>474</v>
      </c>
      <c r="I1878" t="s">
        <v>548</v>
      </c>
      <c r="J1878">
        <v>1114120100000</v>
      </c>
      <c r="K1878">
        <v>17163773429.337399</v>
      </c>
    </row>
    <row r="1879" spans="1:11" x14ac:dyDescent="0.25">
      <c r="A1879">
        <v>908</v>
      </c>
      <c r="B1879" t="s">
        <v>144</v>
      </c>
      <c r="C1879" t="s">
        <v>2337</v>
      </c>
      <c r="E1879">
        <v>2017</v>
      </c>
      <c r="F1879" s="10">
        <v>42825</v>
      </c>
      <c r="G1879" t="s">
        <v>489</v>
      </c>
      <c r="H1879" t="s">
        <v>474</v>
      </c>
      <c r="I1879" t="s">
        <v>548</v>
      </c>
      <c r="J1879">
        <v>64855000000</v>
      </c>
      <c r="K1879">
        <v>999135125.34212148</v>
      </c>
    </row>
    <row r="1880" spans="1:11" x14ac:dyDescent="0.25">
      <c r="A1880">
        <v>908</v>
      </c>
      <c r="B1880" t="s">
        <v>144</v>
      </c>
      <c r="C1880" t="s">
        <v>490</v>
      </c>
      <c r="E1880">
        <v>2017</v>
      </c>
      <c r="F1880" s="10">
        <v>42825</v>
      </c>
      <c r="G1880" t="s">
        <v>489</v>
      </c>
      <c r="H1880" t="s">
        <v>474</v>
      </c>
      <c r="I1880" t="s">
        <v>548</v>
      </c>
      <c r="J1880">
        <v>9172200000</v>
      </c>
      <c r="K1880">
        <v>141303942.58982354</v>
      </c>
    </row>
    <row r="1881" spans="1:11" x14ac:dyDescent="0.25">
      <c r="A1881">
        <v>908</v>
      </c>
      <c r="B1881" t="s">
        <v>144</v>
      </c>
      <c r="C1881" t="s">
        <v>434</v>
      </c>
      <c r="E1881">
        <v>2017</v>
      </c>
      <c r="F1881" s="10">
        <v>42825</v>
      </c>
      <c r="G1881" t="s">
        <v>489</v>
      </c>
      <c r="H1881" t="s">
        <v>474</v>
      </c>
      <c r="I1881" t="s">
        <v>548</v>
      </c>
      <c r="J1881">
        <v>23699300000</v>
      </c>
      <c r="K1881">
        <v>365103740.28248465</v>
      </c>
    </row>
    <row r="1882" spans="1:11" x14ac:dyDescent="0.25">
      <c r="A1882">
        <v>908</v>
      </c>
      <c r="B1882" t="s">
        <v>144</v>
      </c>
      <c r="C1882" t="s">
        <v>491</v>
      </c>
      <c r="E1882">
        <v>2017</v>
      </c>
      <c r="F1882" s="10">
        <v>42825</v>
      </c>
      <c r="G1882" t="s">
        <v>489</v>
      </c>
      <c r="H1882" t="s">
        <v>474</v>
      </c>
      <c r="I1882" t="s">
        <v>548</v>
      </c>
      <c r="J1882">
        <v>21485500000</v>
      </c>
      <c r="K1882">
        <v>330998654.46824688</v>
      </c>
    </row>
    <row r="1883" spans="1:11" x14ac:dyDescent="0.25">
      <c r="A1883">
        <v>1229</v>
      </c>
      <c r="B1883" t="s">
        <v>2300</v>
      </c>
      <c r="C1883" t="s">
        <v>436</v>
      </c>
      <c r="E1883">
        <v>2017</v>
      </c>
      <c r="F1883" s="10">
        <v>42825</v>
      </c>
      <c r="G1883" t="s">
        <v>489</v>
      </c>
      <c r="H1883" t="s">
        <v>474</v>
      </c>
      <c r="I1883" t="s">
        <v>548</v>
      </c>
      <c r="J1883">
        <v>4071377000</v>
      </c>
      <c r="K1883">
        <v>62722315.460797638</v>
      </c>
    </row>
    <row r="1884" spans="1:11" x14ac:dyDescent="0.25">
      <c r="A1884">
        <v>1229</v>
      </c>
      <c r="B1884" t="s">
        <v>2300</v>
      </c>
      <c r="C1884" t="s">
        <v>2336</v>
      </c>
      <c r="E1884">
        <v>2017</v>
      </c>
      <c r="F1884" s="10">
        <v>42825</v>
      </c>
      <c r="G1884" t="s">
        <v>489</v>
      </c>
      <c r="H1884" t="s">
        <v>474</v>
      </c>
      <c r="I1884" t="s">
        <v>548</v>
      </c>
      <c r="J1884">
        <v>17021599000</v>
      </c>
      <c r="K1884">
        <v>262229241.3906149</v>
      </c>
    </row>
    <row r="1885" spans="1:11" x14ac:dyDescent="0.25">
      <c r="A1885">
        <v>1229</v>
      </c>
      <c r="B1885" t="s">
        <v>2300</v>
      </c>
      <c r="C1885" t="s">
        <v>2337</v>
      </c>
      <c r="E1885">
        <v>2017</v>
      </c>
      <c r="F1885" s="10">
        <v>42825</v>
      </c>
      <c r="G1885" t="s">
        <v>489</v>
      </c>
      <c r="H1885" t="s">
        <v>474</v>
      </c>
      <c r="I1885" t="s">
        <v>548</v>
      </c>
      <c r="J1885">
        <v>3300048000</v>
      </c>
      <c r="K1885">
        <v>50839470.697941832</v>
      </c>
    </row>
    <row r="1886" spans="1:11" x14ac:dyDescent="0.25">
      <c r="A1886">
        <v>1229</v>
      </c>
      <c r="B1886" t="s">
        <v>2300</v>
      </c>
      <c r="C1886" t="s">
        <v>490</v>
      </c>
      <c r="E1886">
        <v>2017</v>
      </c>
      <c r="F1886" s="10">
        <v>42825</v>
      </c>
      <c r="G1886" t="s">
        <v>489</v>
      </c>
      <c r="H1886" t="s">
        <v>474</v>
      </c>
      <c r="I1886" t="s">
        <v>548</v>
      </c>
      <c r="J1886">
        <v>-2059440000</v>
      </c>
      <c r="K1886">
        <v>-31727065.646975234</v>
      </c>
    </row>
    <row r="1887" spans="1:11" x14ac:dyDescent="0.25">
      <c r="A1887">
        <v>1229</v>
      </c>
      <c r="B1887" t="s">
        <v>2300</v>
      </c>
      <c r="C1887" t="s">
        <v>434</v>
      </c>
      <c r="E1887">
        <v>2017</v>
      </c>
      <c r="F1887" s="10">
        <v>42825</v>
      </c>
      <c r="G1887" t="s">
        <v>489</v>
      </c>
      <c r="H1887" t="s">
        <v>474</v>
      </c>
      <c r="I1887" t="s">
        <v>548</v>
      </c>
      <c r="J1887">
        <v>227044000</v>
      </c>
      <c r="K1887">
        <v>3497766.3310180656</v>
      </c>
    </row>
    <row r="1888" spans="1:11" x14ac:dyDescent="0.25">
      <c r="A1888">
        <v>1229</v>
      </c>
      <c r="B1888" t="s">
        <v>2300</v>
      </c>
      <c r="C1888" t="s">
        <v>491</v>
      </c>
      <c r="E1888">
        <v>2017</v>
      </c>
      <c r="F1888" s="10">
        <v>42825</v>
      </c>
      <c r="G1888" t="s">
        <v>489</v>
      </c>
      <c r="H1888" t="s">
        <v>474</v>
      </c>
      <c r="I1888" t="s">
        <v>548</v>
      </c>
      <c r="J1888">
        <v>2603725000</v>
      </c>
      <c r="K1888">
        <v>40112144.078812972</v>
      </c>
    </row>
    <row r="1889" spans="1:11" x14ac:dyDescent="0.25">
      <c r="A1889">
        <v>1277</v>
      </c>
      <c r="B1889" t="s">
        <v>2261</v>
      </c>
      <c r="C1889" t="s">
        <v>2336</v>
      </c>
      <c r="E1889">
        <v>2017</v>
      </c>
      <c r="F1889" s="10">
        <v>42825</v>
      </c>
      <c r="G1889" t="s">
        <v>489</v>
      </c>
      <c r="H1889" t="s">
        <v>474</v>
      </c>
      <c r="I1889" t="s">
        <v>548</v>
      </c>
      <c r="J1889">
        <v>10698500000</v>
      </c>
      <c r="K1889">
        <v>164817626.06541803</v>
      </c>
    </row>
    <row r="1890" spans="1:11" x14ac:dyDescent="0.25">
      <c r="A1890">
        <v>1277</v>
      </c>
      <c r="B1890" t="s">
        <v>2261</v>
      </c>
      <c r="C1890" t="s">
        <v>2337</v>
      </c>
      <c r="E1890">
        <v>2017</v>
      </c>
      <c r="F1890" s="10">
        <v>42825</v>
      </c>
      <c r="G1890" t="s">
        <v>489</v>
      </c>
      <c r="H1890" t="s">
        <v>474</v>
      </c>
      <c r="I1890" t="s">
        <v>548</v>
      </c>
      <c r="J1890">
        <v>-16599200000</v>
      </c>
      <c r="K1890">
        <v>-255721899.19942862</v>
      </c>
    </row>
    <row r="1891" spans="1:11" x14ac:dyDescent="0.25">
      <c r="A1891">
        <v>1277</v>
      </c>
      <c r="B1891" t="s">
        <v>2261</v>
      </c>
      <c r="C1891" t="s">
        <v>490</v>
      </c>
      <c r="E1891">
        <v>2017</v>
      </c>
      <c r="F1891" s="10">
        <v>42825</v>
      </c>
      <c r="G1891" t="s">
        <v>489</v>
      </c>
      <c r="H1891" t="s">
        <v>474</v>
      </c>
      <c r="I1891" t="s">
        <v>548</v>
      </c>
      <c r="J1891">
        <v>2529199999.9999995</v>
      </c>
      <c r="K1891">
        <v>38964036.065304033</v>
      </c>
    </row>
    <row r="1892" spans="1:11" x14ac:dyDescent="0.25">
      <c r="A1892">
        <v>1277</v>
      </c>
      <c r="B1892" t="s">
        <v>2261</v>
      </c>
      <c r="C1892" t="s">
        <v>434</v>
      </c>
      <c r="E1892">
        <v>2017</v>
      </c>
      <c r="F1892" s="10">
        <v>42825</v>
      </c>
      <c r="G1892" t="s">
        <v>489</v>
      </c>
      <c r="H1892" t="s">
        <v>474</v>
      </c>
      <c r="I1892" t="s">
        <v>548</v>
      </c>
      <c r="J1892">
        <v>326500000</v>
      </c>
      <c r="K1892">
        <v>5029953.256097489</v>
      </c>
    </row>
    <row r="1893" spans="1:11" x14ac:dyDescent="0.25">
      <c r="A1893">
        <v>1277</v>
      </c>
      <c r="B1893" t="s">
        <v>2261</v>
      </c>
      <c r="C1893" t="s">
        <v>491</v>
      </c>
      <c r="E1893">
        <v>2017</v>
      </c>
      <c r="F1893" s="10">
        <v>42825</v>
      </c>
      <c r="G1893" t="s">
        <v>489</v>
      </c>
      <c r="H1893" t="s">
        <v>474</v>
      </c>
      <c r="I1893" t="s">
        <v>548</v>
      </c>
      <c r="J1893">
        <v>28000000</v>
      </c>
      <c r="K1893">
        <v>431358.93161019817</v>
      </c>
    </row>
    <row r="1894" spans="1:11" x14ac:dyDescent="0.25">
      <c r="A1894">
        <v>1355</v>
      </c>
      <c r="B1894" t="s">
        <v>139</v>
      </c>
      <c r="C1894" t="s">
        <v>436</v>
      </c>
      <c r="E1894">
        <v>2017</v>
      </c>
      <c r="F1894" s="10">
        <v>42825</v>
      </c>
      <c r="G1894" t="s">
        <v>489</v>
      </c>
      <c r="H1894" t="s">
        <v>474</v>
      </c>
      <c r="I1894" t="s">
        <v>548</v>
      </c>
      <c r="J1894">
        <v>7540000000</v>
      </c>
      <c r="K1894">
        <v>116158798.01217479</v>
      </c>
    </row>
    <row r="1895" spans="1:11" x14ac:dyDescent="0.25">
      <c r="A1895">
        <v>1355</v>
      </c>
      <c r="B1895" t="s">
        <v>139</v>
      </c>
      <c r="C1895" t="s">
        <v>2336</v>
      </c>
      <c r="E1895">
        <v>2017</v>
      </c>
      <c r="F1895" s="10">
        <v>42825</v>
      </c>
      <c r="G1895" t="s">
        <v>489</v>
      </c>
      <c r="H1895" t="s">
        <v>474</v>
      </c>
      <c r="I1895" t="s">
        <v>548</v>
      </c>
      <c r="J1895">
        <v>99478500000</v>
      </c>
      <c r="K1895">
        <v>1532533552.792325</v>
      </c>
    </row>
    <row r="1896" spans="1:11" x14ac:dyDescent="0.25">
      <c r="A1896">
        <v>1355</v>
      </c>
      <c r="B1896" t="s">
        <v>139</v>
      </c>
      <c r="C1896" t="s">
        <v>2337</v>
      </c>
      <c r="E1896">
        <v>2017</v>
      </c>
      <c r="F1896" s="10">
        <v>42825</v>
      </c>
      <c r="G1896" t="s">
        <v>489</v>
      </c>
      <c r="H1896" t="s">
        <v>474</v>
      </c>
      <c r="I1896" t="s">
        <v>548</v>
      </c>
      <c r="J1896">
        <v>-9826000000</v>
      </c>
      <c r="K1896">
        <v>-151376173.64292169</v>
      </c>
    </row>
    <row r="1897" spans="1:11" x14ac:dyDescent="0.25">
      <c r="A1897">
        <v>1355</v>
      </c>
      <c r="B1897" t="s">
        <v>139</v>
      </c>
      <c r="C1897" t="s">
        <v>490</v>
      </c>
      <c r="E1897">
        <v>2017</v>
      </c>
      <c r="F1897" s="10">
        <v>42825</v>
      </c>
      <c r="G1897" t="s">
        <v>489</v>
      </c>
      <c r="H1897" t="s">
        <v>474</v>
      </c>
      <c r="I1897" t="s">
        <v>548</v>
      </c>
      <c r="J1897">
        <v>15361900000</v>
      </c>
      <c r="K1897">
        <v>236660456.12509653</v>
      </c>
    </row>
    <row r="1898" spans="1:11" x14ac:dyDescent="0.25">
      <c r="A1898">
        <v>1355</v>
      </c>
      <c r="B1898" t="s">
        <v>139</v>
      </c>
      <c r="C1898" t="s">
        <v>434</v>
      </c>
      <c r="E1898">
        <v>2017</v>
      </c>
      <c r="F1898" s="10">
        <v>42825</v>
      </c>
      <c r="G1898" t="s">
        <v>489</v>
      </c>
      <c r="H1898" t="s">
        <v>474</v>
      </c>
      <c r="I1898" t="s">
        <v>548</v>
      </c>
      <c r="J1898">
        <v>2058200000</v>
      </c>
      <c r="K1898">
        <v>31707962.608575352</v>
      </c>
    </row>
    <row r="1899" spans="1:11" x14ac:dyDescent="0.25">
      <c r="A1899">
        <v>1355</v>
      </c>
      <c r="B1899" t="s">
        <v>139</v>
      </c>
      <c r="C1899" t="s">
        <v>491</v>
      </c>
      <c r="E1899">
        <v>2017</v>
      </c>
      <c r="F1899" s="10">
        <v>42825</v>
      </c>
      <c r="G1899" t="s">
        <v>489</v>
      </c>
      <c r="H1899" t="s">
        <v>474</v>
      </c>
      <c r="I1899" t="s">
        <v>548</v>
      </c>
      <c r="J1899">
        <v>395600000</v>
      </c>
      <c r="K1899">
        <v>6094485.4766069427</v>
      </c>
    </row>
    <row r="1900" spans="1:11" x14ac:dyDescent="0.25">
      <c r="A1900">
        <v>1384</v>
      </c>
      <c r="B1900" t="s">
        <v>140</v>
      </c>
      <c r="C1900" t="s">
        <v>436</v>
      </c>
      <c r="E1900">
        <v>2017</v>
      </c>
      <c r="F1900" s="10">
        <v>42825</v>
      </c>
      <c r="G1900" t="s">
        <v>489</v>
      </c>
      <c r="H1900" t="s">
        <v>474</v>
      </c>
      <c r="I1900" t="s">
        <v>548</v>
      </c>
      <c r="J1900">
        <v>95562320000</v>
      </c>
      <c r="K1900">
        <v>1472202152.0497098</v>
      </c>
    </row>
    <row r="1901" spans="1:11" x14ac:dyDescent="0.25">
      <c r="A1901">
        <v>1384</v>
      </c>
      <c r="B1901" t="s">
        <v>140</v>
      </c>
      <c r="C1901" t="s">
        <v>2336</v>
      </c>
      <c r="E1901">
        <v>2017</v>
      </c>
      <c r="F1901" s="10">
        <v>42825</v>
      </c>
      <c r="G1901" t="s">
        <v>489</v>
      </c>
      <c r="H1901" t="s">
        <v>474</v>
      </c>
      <c r="I1901" t="s">
        <v>548</v>
      </c>
      <c r="J1901">
        <v>171565240000</v>
      </c>
      <c r="K1901">
        <v>2643078522.4231157</v>
      </c>
    </row>
    <row r="1902" spans="1:11" x14ac:dyDescent="0.25">
      <c r="A1902">
        <v>1384</v>
      </c>
      <c r="B1902" t="s">
        <v>140</v>
      </c>
      <c r="C1902" t="s">
        <v>2337</v>
      </c>
      <c r="E1902">
        <v>2017</v>
      </c>
      <c r="F1902" s="10">
        <v>42825</v>
      </c>
      <c r="G1902" t="s">
        <v>489</v>
      </c>
      <c r="H1902" t="s">
        <v>474</v>
      </c>
      <c r="I1902" t="s">
        <v>548</v>
      </c>
      <c r="J1902">
        <v>1418340000</v>
      </c>
      <c r="K1902">
        <v>21850486.680714589</v>
      </c>
    </row>
    <row r="1903" spans="1:11" x14ac:dyDescent="0.25">
      <c r="A1903">
        <v>1384</v>
      </c>
      <c r="B1903" t="s">
        <v>140</v>
      </c>
      <c r="C1903" t="s">
        <v>490</v>
      </c>
      <c r="E1903">
        <v>2017</v>
      </c>
      <c r="F1903" s="10">
        <v>42825</v>
      </c>
      <c r="G1903" t="s">
        <v>489</v>
      </c>
      <c r="H1903" t="s">
        <v>474</v>
      </c>
      <c r="I1903" t="s">
        <v>548</v>
      </c>
      <c r="J1903">
        <v>79228370000</v>
      </c>
      <c r="K1903">
        <v>1220566608.4434812</v>
      </c>
    </row>
    <row r="1904" spans="1:11" x14ac:dyDescent="0.25">
      <c r="A1904">
        <v>1384</v>
      </c>
      <c r="B1904" t="s">
        <v>140</v>
      </c>
      <c r="C1904" t="s">
        <v>434</v>
      </c>
      <c r="E1904">
        <v>2017</v>
      </c>
      <c r="F1904" s="10">
        <v>42825</v>
      </c>
      <c r="G1904" t="s">
        <v>489</v>
      </c>
      <c r="H1904" t="s">
        <v>474</v>
      </c>
      <c r="I1904" t="s">
        <v>548</v>
      </c>
      <c r="J1904">
        <v>12060100000</v>
      </c>
      <c r="K1904">
        <v>185793994.68257681</v>
      </c>
    </row>
    <row r="1905" spans="1:11" x14ac:dyDescent="0.25">
      <c r="A1905">
        <v>1384</v>
      </c>
      <c r="B1905" t="s">
        <v>140</v>
      </c>
      <c r="C1905" t="s">
        <v>491</v>
      </c>
      <c r="E1905">
        <v>2017</v>
      </c>
      <c r="F1905" s="10">
        <v>42825</v>
      </c>
      <c r="G1905" t="s">
        <v>489</v>
      </c>
      <c r="H1905" t="s">
        <v>474</v>
      </c>
      <c r="I1905" t="s">
        <v>548</v>
      </c>
      <c r="J1905">
        <v>2855510000</v>
      </c>
      <c r="K1905">
        <v>43991062.242937036</v>
      </c>
    </row>
    <row r="1906" spans="1:11" x14ac:dyDescent="0.25">
      <c r="A1906">
        <v>1392</v>
      </c>
      <c r="B1906" t="s">
        <v>141</v>
      </c>
      <c r="C1906" t="s">
        <v>436</v>
      </c>
      <c r="E1906">
        <v>2017</v>
      </c>
      <c r="F1906" s="10">
        <v>42825</v>
      </c>
      <c r="G1906" t="s">
        <v>489</v>
      </c>
      <c r="H1906" t="s">
        <v>474</v>
      </c>
      <c r="I1906" t="s">
        <v>548</v>
      </c>
      <c r="J1906">
        <v>809485726</v>
      </c>
      <c r="K1906">
        <v>12470674.925752344</v>
      </c>
    </row>
    <row r="1907" spans="1:11" x14ac:dyDescent="0.25">
      <c r="A1907">
        <v>1392</v>
      </c>
      <c r="B1907" t="s">
        <v>141</v>
      </c>
      <c r="C1907" t="s">
        <v>2336</v>
      </c>
      <c r="E1907">
        <v>2017</v>
      </c>
      <c r="F1907" s="10">
        <v>42825</v>
      </c>
      <c r="G1907" t="s">
        <v>489</v>
      </c>
      <c r="H1907" t="s">
        <v>474</v>
      </c>
      <c r="I1907" t="s">
        <v>548</v>
      </c>
      <c r="J1907">
        <v>10298250631</v>
      </c>
      <c r="K1907">
        <v>158651513.91579318</v>
      </c>
    </row>
    <row r="1908" spans="1:11" x14ac:dyDescent="0.25">
      <c r="A1908">
        <v>1392</v>
      </c>
      <c r="B1908" t="s">
        <v>141</v>
      </c>
      <c r="C1908" t="s">
        <v>2337</v>
      </c>
      <c r="E1908">
        <v>2017</v>
      </c>
      <c r="F1908" s="10">
        <v>42825</v>
      </c>
      <c r="G1908" t="s">
        <v>489</v>
      </c>
      <c r="H1908" t="s">
        <v>474</v>
      </c>
      <c r="I1908" t="s">
        <v>548</v>
      </c>
      <c r="J1908">
        <v>286532121</v>
      </c>
      <c r="K1908">
        <v>4414221.056663001</v>
      </c>
    </row>
    <row r="1909" spans="1:11" x14ac:dyDescent="0.25">
      <c r="A1909">
        <v>1392</v>
      </c>
      <c r="B1909" t="s">
        <v>141</v>
      </c>
      <c r="C1909" t="s">
        <v>490</v>
      </c>
      <c r="E1909">
        <v>2017</v>
      </c>
      <c r="F1909" s="10">
        <v>42825</v>
      </c>
      <c r="G1909" t="s">
        <v>489</v>
      </c>
      <c r="H1909" t="s">
        <v>474</v>
      </c>
      <c r="I1909" t="s">
        <v>548</v>
      </c>
      <c r="J1909">
        <v>139124533</v>
      </c>
      <c r="K1909">
        <v>2143307.4969874201</v>
      </c>
    </row>
    <row r="1910" spans="1:11" x14ac:dyDescent="0.25">
      <c r="A1910">
        <v>1392</v>
      </c>
      <c r="B1910" t="s">
        <v>141</v>
      </c>
      <c r="C1910" t="s">
        <v>434</v>
      </c>
      <c r="E1910">
        <v>2017</v>
      </c>
      <c r="F1910" s="10">
        <v>42825</v>
      </c>
      <c r="G1910" t="s">
        <v>489</v>
      </c>
      <c r="H1910" t="s">
        <v>474</v>
      </c>
      <c r="I1910" t="s">
        <v>548</v>
      </c>
      <c r="J1910">
        <v>133260768</v>
      </c>
      <c r="K1910">
        <v>2052972.2325012316</v>
      </c>
    </row>
    <row r="1911" spans="1:11" x14ac:dyDescent="0.25">
      <c r="A1911">
        <v>1392</v>
      </c>
      <c r="B1911" t="s">
        <v>141</v>
      </c>
      <c r="C1911" t="s">
        <v>491</v>
      </c>
      <c r="E1911">
        <v>2017</v>
      </c>
      <c r="F1911" s="10">
        <v>42825</v>
      </c>
      <c r="G1911" t="s">
        <v>489</v>
      </c>
      <c r="H1911" t="s">
        <v>474</v>
      </c>
      <c r="I1911" t="s">
        <v>548</v>
      </c>
      <c r="J1911">
        <v>250568304</v>
      </c>
      <c r="K1911">
        <v>3860174.1396006909</v>
      </c>
    </row>
    <row r="1912" spans="1:11" x14ac:dyDescent="0.25">
      <c r="A1912">
        <v>1394</v>
      </c>
      <c r="B1912" t="s">
        <v>2264</v>
      </c>
      <c r="C1912" t="s">
        <v>436</v>
      </c>
      <c r="E1912">
        <v>2017</v>
      </c>
      <c r="F1912" s="10">
        <v>42825</v>
      </c>
      <c r="G1912" t="s">
        <v>489</v>
      </c>
      <c r="H1912" t="s">
        <v>474</v>
      </c>
      <c r="I1912" t="s">
        <v>548</v>
      </c>
      <c r="J1912">
        <v>-3441130000</v>
      </c>
      <c r="K1912">
        <v>-53012934.297564328</v>
      </c>
    </row>
    <row r="1913" spans="1:11" x14ac:dyDescent="0.25">
      <c r="A1913">
        <v>1394</v>
      </c>
      <c r="B1913" t="s">
        <v>2264</v>
      </c>
      <c r="C1913" t="s">
        <v>2336</v>
      </c>
      <c r="E1913">
        <v>2017</v>
      </c>
      <c r="F1913" s="10">
        <v>42825</v>
      </c>
      <c r="G1913" t="s">
        <v>489</v>
      </c>
      <c r="H1913" t="s">
        <v>474</v>
      </c>
      <c r="I1913" t="s">
        <v>548</v>
      </c>
      <c r="J1913">
        <v>1173720000</v>
      </c>
      <c r="K1913">
        <v>18081950.186054349</v>
      </c>
    </row>
    <row r="1914" spans="1:11" x14ac:dyDescent="0.25">
      <c r="A1914">
        <v>1394</v>
      </c>
      <c r="B1914" t="s">
        <v>2264</v>
      </c>
      <c r="C1914" t="s">
        <v>2337</v>
      </c>
      <c r="E1914">
        <v>2017</v>
      </c>
      <c r="F1914" s="10">
        <v>42825</v>
      </c>
      <c r="G1914" t="s">
        <v>489</v>
      </c>
      <c r="H1914" t="s">
        <v>474</v>
      </c>
      <c r="I1914" t="s">
        <v>548</v>
      </c>
      <c r="J1914">
        <v>-5998530000</v>
      </c>
      <c r="K1914">
        <v>-92411410.429704353</v>
      </c>
    </row>
    <row r="1915" spans="1:11" x14ac:dyDescent="0.25">
      <c r="A1915">
        <v>1394</v>
      </c>
      <c r="B1915" t="s">
        <v>2264</v>
      </c>
      <c r="C1915" t="s">
        <v>490</v>
      </c>
      <c r="E1915">
        <v>2017</v>
      </c>
      <c r="F1915" s="10">
        <v>42825</v>
      </c>
      <c r="G1915" t="s">
        <v>489</v>
      </c>
      <c r="H1915" t="s">
        <v>474</v>
      </c>
      <c r="I1915" t="s">
        <v>548</v>
      </c>
      <c r="J1915">
        <v>2445680000</v>
      </c>
      <c r="K1915">
        <v>37677353.995015338</v>
      </c>
    </row>
    <row r="1916" spans="1:11" x14ac:dyDescent="0.25">
      <c r="A1916">
        <v>1394</v>
      </c>
      <c r="B1916" t="s">
        <v>2264</v>
      </c>
      <c r="C1916" t="s">
        <v>434</v>
      </c>
      <c r="E1916">
        <v>2017</v>
      </c>
      <c r="F1916" s="10">
        <v>42825</v>
      </c>
      <c r="G1916" t="s">
        <v>489</v>
      </c>
      <c r="H1916" t="s">
        <v>474</v>
      </c>
      <c r="I1916" t="s">
        <v>548</v>
      </c>
      <c r="J1916">
        <v>56250000</v>
      </c>
      <c r="K1916">
        <v>866569.28225263022</v>
      </c>
    </row>
    <row r="1917" spans="1:11" x14ac:dyDescent="0.25">
      <c r="A1917">
        <v>1394</v>
      </c>
      <c r="B1917" t="s">
        <v>2264</v>
      </c>
      <c r="C1917" t="s">
        <v>491</v>
      </c>
      <c r="E1917">
        <v>2017</v>
      </c>
      <c r="F1917" s="10">
        <v>42825</v>
      </c>
      <c r="G1917" t="s">
        <v>489</v>
      </c>
      <c r="H1917" t="s">
        <v>474</v>
      </c>
      <c r="I1917" t="s">
        <v>548</v>
      </c>
      <c r="J1917">
        <v>55470000</v>
      </c>
      <c r="K1917">
        <v>854552.85487206047</v>
      </c>
    </row>
    <row r="1918" spans="1:11" x14ac:dyDescent="0.25">
      <c r="A1918">
        <v>1408</v>
      </c>
      <c r="B1918" t="s">
        <v>143</v>
      </c>
      <c r="C1918" t="s">
        <v>436</v>
      </c>
      <c r="E1918">
        <v>2017</v>
      </c>
      <c r="F1918" s="10">
        <v>42825</v>
      </c>
      <c r="G1918" t="s">
        <v>489</v>
      </c>
      <c r="H1918" t="s">
        <v>474</v>
      </c>
      <c r="I1918" t="s">
        <v>548</v>
      </c>
      <c r="J1918">
        <v>6868608000</v>
      </c>
      <c r="K1918">
        <v>105815550.30461644</v>
      </c>
    </row>
    <row r="1919" spans="1:11" x14ac:dyDescent="0.25">
      <c r="A1919">
        <v>1408</v>
      </c>
      <c r="B1919" t="s">
        <v>143</v>
      </c>
      <c r="C1919" t="s">
        <v>2336</v>
      </c>
      <c r="E1919">
        <v>2017</v>
      </c>
      <c r="F1919" s="10">
        <v>42825</v>
      </c>
      <c r="G1919" t="s">
        <v>489</v>
      </c>
      <c r="H1919" t="s">
        <v>474</v>
      </c>
      <c r="I1919" t="s">
        <v>548</v>
      </c>
      <c r="J1919">
        <v>75478116000</v>
      </c>
      <c r="K1919">
        <v>1162791409.9182358</v>
      </c>
    </row>
    <row r="1920" spans="1:11" x14ac:dyDescent="0.25">
      <c r="A1920">
        <v>1408</v>
      </c>
      <c r="B1920" t="s">
        <v>143</v>
      </c>
      <c r="C1920" t="s">
        <v>2337</v>
      </c>
      <c r="E1920">
        <v>2017</v>
      </c>
      <c r="F1920" s="10">
        <v>42825</v>
      </c>
      <c r="G1920" t="s">
        <v>489</v>
      </c>
      <c r="H1920" t="s">
        <v>474</v>
      </c>
      <c r="I1920" t="s">
        <v>548</v>
      </c>
      <c r="J1920">
        <v>519562000</v>
      </c>
      <c r="K1920">
        <v>8004203.9009020636</v>
      </c>
    </row>
    <row r="1921" spans="1:11" x14ac:dyDescent="0.25">
      <c r="A1921">
        <v>1408</v>
      </c>
      <c r="B1921" t="s">
        <v>143</v>
      </c>
      <c r="C1921" t="s">
        <v>490</v>
      </c>
      <c r="E1921">
        <v>2017</v>
      </c>
      <c r="F1921" s="10">
        <v>42825</v>
      </c>
      <c r="G1921" t="s">
        <v>489</v>
      </c>
      <c r="H1921" t="s">
        <v>474</v>
      </c>
      <c r="I1921" t="s">
        <v>548</v>
      </c>
      <c r="J1921">
        <v>4278678000</v>
      </c>
      <c r="K1921">
        <v>65915927.528002121</v>
      </c>
    </row>
    <row r="1922" spans="1:11" x14ac:dyDescent="0.25">
      <c r="A1922">
        <v>1408</v>
      </c>
      <c r="B1922" t="s">
        <v>143</v>
      </c>
      <c r="C1922" t="s">
        <v>434</v>
      </c>
      <c r="E1922">
        <v>2017</v>
      </c>
      <c r="F1922" s="10">
        <v>42825</v>
      </c>
      <c r="G1922" t="s">
        <v>489</v>
      </c>
      <c r="H1922" t="s">
        <v>474</v>
      </c>
      <c r="I1922" t="s">
        <v>548</v>
      </c>
      <c r="J1922">
        <v>3473699000</v>
      </c>
      <c r="K1922">
        <v>53514681.763407633</v>
      </c>
    </row>
    <row r="1923" spans="1:11" x14ac:dyDescent="0.25">
      <c r="A1923">
        <v>1408</v>
      </c>
      <c r="B1923" t="s">
        <v>143</v>
      </c>
      <c r="C1923" t="s">
        <v>491</v>
      </c>
      <c r="E1923">
        <v>2017</v>
      </c>
      <c r="F1923" s="10">
        <v>42825</v>
      </c>
      <c r="G1923" t="s">
        <v>489</v>
      </c>
      <c r="H1923" t="s">
        <v>474</v>
      </c>
      <c r="I1923" t="s">
        <v>548</v>
      </c>
      <c r="J1923">
        <v>212832000</v>
      </c>
      <c r="K1923">
        <v>3278820.8618736318</v>
      </c>
    </row>
    <row r="1924" spans="1:11" x14ac:dyDescent="0.25">
      <c r="A1924">
        <v>1518</v>
      </c>
      <c r="B1924" t="s">
        <v>2295</v>
      </c>
      <c r="C1924" t="s">
        <v>436</v>
      </c>
      <c r="E1924">
        <v>2017</v>
      </c>
      <c r="F1924" s="10">
        <v>42825</v>
      </c>
      <c r="G1924" t="s">
        <v>489</v>
      </c>
      <c r="H1924" t="s">
        <v>474</v>
      </c>
      <c r="I1924" t="s">
        <v>548</v>
      </c>
      <c r="J1924">
        <v>6728060000</v>
      </c>
      <c r="K1924">
        <v>103650313.33604679</v>
      </c>
    </row>
    <row r="1925" spans="1:11" x14ac:dyDescent="0.25">
      <c r="A1925">
        <v>1518</v>
      </c>
      <c r="B1925" t="s">
        <v>2295</v>
      </c>
      <c r="C1925" t="s">
        <v>2336</v>
      </c>
      <c r="E1925">
        <v>2017</v>
      </c>
      <c r="F1925" s="10">
        <v>42825</v>
      </c>
      <c r="G1925" t="s">
        <v>489</v>
      </c>
      <c r="H1925" t="s">
        <v>474</v>
      </c>
      <c r="I1925" t="s">
        <v>548</v>
      </c>
      <c r="J1925">
        <v>92044730000</v>
      </c>
      <c r="K1925">
        <v>1418011299.755327</v>
      </c>
    </row>
    <row r="1926" spans="1:11" x14ac:dyDescent="0.25">
      <c r="A1926">
        <v>1518</v>
      </c>
      <c r="B1926" t="s">
        <v>2295</v>
      </c>
      <c r="C1926" t="s">
        <v>2337</v>
      </c>
      <c r="E1926">
        <v>2017</v>
      </c>
      <c r="F1926" s="10">
        <v>42825</v>
      </c>
      <c r="G1926" t="s">
        <v>489</v>
      </c>
      <c r="H1926" t="s">
        <v>474</v>
      </c>
      <c r="I1926" t="s">
        <v>548</v>
      </c>
      <c r="J1926">
        <v>84040000</v>
      </c>
      <c r="K1926">
        <v>1294693.0218757519</v>
      </c>
    </row>
    <row r="1927" spans="1:11" x14ac:dyDescent="0.25">
      <c r="A1927">
        <v>1518</v>
      </c>
      <c r="B1927" t="s">
        <v>2295</v>
      </c>
      <c r="C1927" t="s">
        <v>490</v>
      </c>
      <c r="E1927">
        <v>2017</v>
      </c>
      <c r="F1927" s="10">
        <v>42825</v>
      </c>
      <c r="G1927" t="s">
        <v>489</v>
      </c>
      <c r="H1927" t="s">
        <v>474</v>
      </c>
      <c r="I1927" t="s">
        <v>548</v>
      </c>
      <c r="J1927">
        <v>4239240000</v>
      </c>
      <c r="K1927">
        <v>65308358.472829163</v>
      </c>
    </row>
    <row r="1928" spans="1:11" x14ac:dyDescent="0.25">
      <c r="A1928">
        <v>1518</v>
      </c>
      <c r="B1928" t="s">
        <v>2295</v>
      </c>
      <c r="C1928" t="s">
        <v>434</v>
      </c>
      <c r="E1928">
        <v>2017</v>
      </c>
      <c r="F1928" s="10">
        <v>42825</v>
      </c>
      <c r="G1928" t="s">
        <v>489</v>
      </c>
      <c r="H1928" t="s">
        <v>474</v>
      </c>
      <c r="I1928" t="s">
        <v>548</v>
      </c>
      <c r="J1928">
        <v>2025530000</v>
      </c>
      <c r="K1928">
        <v>31204659.169443026</v>
      </c>
    </row>
    <row r="1929" spans="1:11" x14ac:dyDescent="0.25">
      <c r="A1929">
        <v>1518</v>
      </c>
      <c r="B1929" t="s">
        <v>2295</v>
      </c>
      <c r="C1929" t="s">
        <v>491</v>
      </c>
      <c r="E1929">
        <v>2017</v>
      </c>
      <c r="F1929" s="10">
        <v>42825</v>
      </c>
      <c r="G1929" t="s">
        <v>489</v>
      </c>
      <c r="H1929" t="s">
        <v>474</v>
      </c>
      <c r="I1929" t="s">
        <v>548</v>
      </c>
      <c r="J1929">
        <v>379250000</v>
      </c>
      <c r="K1929">
        <v>5842602.6718988447</v>
      </c>
    </row>
    <row r="1930" spans="1:11" x14ac:dyDescent="0.25">
      <c r="A1930">
        <v>1730</v>
      </c>
      <c r="B1930" t="s">
        <v>145</v>
      </c>
      <c r="C1930" t="s">
        <v>436</v>
      </c>
      <c r="E1930">
        <v>2017</v>
      </c>
      <c r="F1930" s="10">
        <v>42825</v>
      </c>
      <c r="G1930" t="s">
        <v>489</v>
      </c>
      <c r="H1930" t="s">
        <v>474</v>
      </c>
      <c r="I1930" t="s">
        <v>548</v>
      </c>
      <c r="J1930">
        <v>2340730000</v>
      </c>
      <c r="K1930">
        <v>36060528.285283543</v>
      </c>
    </row>
    <row r="1931" spans="1:11" x14ac:dyDescent="0.25">
      <c r="A1931">
        <v>1730</v>
      </c>
      <c r="B1931" t="s">
        <v>145</v>
      </c>
      <c r="C1931" t="s">
        <v>2336</v>
      </c>
      <c r="E1931">
        <v>2017</v>
      </c>
      <c r="F1931" s="10">
        <v>42825</v>
      </c>
      <c r="G1931" t="s">
        <v>489</v>
      </c>
      <c r="H1931" t="s">
        <v>474</v>
      </c>
      <c r="I1931" t="s">
        <v>548</v>
      </c>
      <c r="J1931">
        <v>17352337000</v>
      </c>
      <c r="K1931">
        <v>267324483.90214682</v>
      </c>
    </row>
    <row r="1932" spans="1:11" x14ac:dyDescent="0.25">
      <c r="A1932">
        <v>1730</v>
      </c>
      <c r="B1932" t="s">
        <v>145</v>
      </c>
      <c r="C1932" t="s">
        <v>2337</v>
      </c>
      <c r="E1932">
        <v>2017</v>
      </c>
      <c r="F1932" s="10">
        <v>42825</v>
      </c>
      <c r="G1932" t="s">
        <v>489</v>
      </c>
      <c r="H1932" t="s">
        <v>474</v>
      </c>
      <c r="I1932" t="s">
        <v>548</v>
      </c>
      <c r="J1932">
        <v>130590000</v>
      </c>
      <c r="K1932">
        <v>2011827.2456777063</v>
      </c>
    </row>
    <row r="1933" spans="1:11" x14ac:dyDescent="0.25">
      <c r="A1933">
        <v>1783</v>
      </c>
      <c r="B1933" t="s">
        <v>146</v>
      </c>
      <c r="C1933" t="s">
        <v>436</v>
      </c>
      <c r="E1933">
        <v>2017</v>
      </c>
      <c r="F1933" s="10">
        <v>42825</v>
      </c>
      <c r="G1933" t="s">
        <v>489</v>
      </c>
      <c r="H1933" t="s">
        <v>474</v>
      </c>
      <c r="I1933" t="s">
        <v>548</v>
      </c>
      <c r="J1933">
        <v>4418644000</v>
      </c>
      <c r="K1933">
        <v>68072198.393064737</v>
      </c>
    </row>
    <row r="1934" spans="1:11" x14ac:dyDescent="0.25">
      <c r="A1934">
        <v>1783</v>
      </c>
      <c r="B1934" t="s">
        <v>146</v>
      </c>
      <c r="C1934" t="s">
        <v>2336</v>
      </c>
      <c r="E1934">
        <v>2017</v>
      </c>
      <c r="F1934" s="10">
        <v>42825</v>
      </c>
      <c r="G1934" t="s">
        <v>489</v>
      </c>
      <c r="H1934" t="s">
        <v>474</v>
      </c>
      <c r="I1934" t="s">
        <v>548</v>
      </c>
      <c r="J1934">
        <v>62951956000</v>
      </c>
      <c r="K1934">
        <v>969817445.81900728</v>
      </c>
    </row>
    <row r="1935" spans="1:11" x14ac:dyDescent="0.25">
      <c r="A1935">
        <v>1783</v>
      </c>
      <c r="B1935" t="s">
        <v>146</v>
      </c>
      <c r="C1935" t="s">
        <v>2337</v>
      </c>
      <c r="E1935">
        <v>2017</v>
      </c>
      <c r="F1935" s="10">
        <v>42825</v>
      </c>
      <c r="G1935" t="s">
        <v>489</v>
      </c>
      <c r="H1935" t="s">
        <v>474</v>
      </c>
      <c r="I1935" t="s">
        <v>548</v>
      </c>
      <c r="J1935">
        <v>1354720000</v>
      </c>
      <c r="K1935">
        <v>20870377.565391701</v>
      </c>
    </row>
    <row r="1936" spans="1:11" x14ac:dyDescent="0.25">
      <c r="A1936">
        <v>1783</v>
      </c>
      <c r="B1936" t="s">
        <v>146</v>
      </c>
      <c r="C1936" t="s">
        <v>490</v>
      </c>
      <c r="E1936">
        <v>2017</v>
      </c>
      <c r="F1936" s="10">
        <v>42825</v>
      </c>
      <c r="G1936" t="s">
        <v>489</v>
      </c>
      <c r="H1936" t="s">
        <v>474</v>
      </c>
      <c r="I1936" t="s">
        <v>548</v>
      </c>
      <c r="J1936">
        <v>1441895000</v>
      </c>
      <c r="K1936">
        <v>22213367.381931666</v>
      </c>
    </row>
    <row r="1937" spans="1:11" x14ac:dyDescent="0.25">
      <c r="A1937">
        <v>1783</v>
      </c>
      <c r="B1937" t="s">
        <v>146</v>
      </c>
      <c r="C1937" t="s">
        <v>434</v>
      </c>
      <c r="E1937">
        <v>2017</v>
      </c>
      <c r="F1937" s="10">
        <v>42825</v>
      </c>
      <c r="G1937" t="s">
        <v>489</v>
      </c>
      <c r="H1937" t="s">
        <v>474</v>
      </c>
      <c r="I1937" t="s">
        <v>548</v>
      </c>
      <c r="J1937">
        <v>1108522000</v>
      </c>
      <c r="K1937">
        <v>17077530.913800005</v>
      </c>
    </row>
    <row r="1938" spans="1:11" x14ac:dyDescent="0.25">
      <c r="A1938">
        <v>1783</v>
      </c>
      <c r="B1938" t="s">
        <v>146</v>
      </c>
      <c r="C1938" t="s">
        <v>491</v>
      </c>
      <c r="E1938">
        <v>2017</v>
      </c>
      <c r="F1938" s="10">
        <v>42825</v>
      </c>
      <c r="G1938" t="s">
        <v>489</v>
      </c>
      <c r="H1938" t="s">
        <v>474</v>
      </c>
      <c r="I1938" t="s">
        <v>548</v>
      </c>
      <c r="J1938">
        <v>513507000</v>
      </c>
      <c r="K1938">
        <v>7910922.531941358</v>
      </c>
    </row>
    <row r="1939" spans="1:11" x14ac:dyDescent="0.25">
      <c r="A1939">
        <v>1792</v>
      </c>
      <c r="B1939" t="s">
        <v>2269</v>
      </c>
      <c r="C1939" t="s">
        <v>436</v>
      </c>
      <c r="E1939">
        <v>2017</v>
      </c>
      <c r="F1939" s="10">
        <v>42825</v>
      </c>
      <c r="G1939" t="s">
        <v>489</v>
      </c>
      <c r="H1939" t="s">
        <v>474</v>
      </c>
      <c r="I1939" t="s">
        <v>548</v>
      </c>
      <c r="J1939">
        <v>4939500000</v>
      </c>
      <c r="K1939">
        <v>76096337.238877639</v>
      </c>
    </row>
    <row r="1940" spans="1:11" x14ac:dyDescent="0.25">
      <c r="A1940">
        <v>1792</v>
      </c>
      <c r="B1940" t="s">
        <v>2269</v>
      </c>
      <c r="C1940" t="s">
        <v>2336</v>
      </c>
      <c r="E1940">
        <v>2017</v>
      </c>
      <c r="F1940" s="10">
        <v>42825</v>
      </c>
      <c r="G1940" t="s">
        <v>489</v>
      </c>
      <c r="H1940" t="s">
        <v>474</v>
      </c>
      <c r="I1940" t="s">
        <v>548</v>
      </c>
      <c r="J1940">
        <v>47037700000</v>
      </c>
      <c r="K1940">
        <v>724647572.05003631</v>
      </c>
    </row>
    <row r="1941" spans="1:11" x14ac:dyDescent="0.25">
      <c r="A1941">
        <v>1792</v>
      </c>
      <c r="B1941" t="s">
        <v>2269</v>
      </c>
      <c r="C1941" t="s">
        <v>2337</v>
      </c>
      <c r="E1941">
        <v>2017</v>
      </c>
      <c r="F1941" s="10">
        <v>42825</v>
      </c>
      <c r="G1941" t="s">
        <v>489</v>
      </c>
      <c r="H1941" t="s">
        <v>474</v>
      </c>
      <c r="I1941" t="s">
        <v>548</v>
      </c>
      <c r="J1941">
        <v>2816000000</v>
      </c>
      <c r="K1941">
        <v>43382383.979082786</v>
      </c>
    </row>
    <row r="1942" spans="1:11" x14ac:dyDescent="0.25">
      <c r="A1942">
        <v>1792</v>
      </c>
      <c r="B1942" t="s">
        <v>2269</v>
      </c>
      <c r="C1942" t="s">
        <v>490</v>
      </c>
      <c r="E1942">
        <v>2017</v>
      </c>
      <c r="F1942" s="10">
        <v>42825</v>
      </c>
      <c r="G1942" t="s">
        <v>489</v>
      </c>
      <c r="H1942" t="s">
        <v>474</v>
      </c>
      <c r="I1942" t="s">
        <v>548</v>
      </c>
      <c r="J1942">
        <v>-255400000</v>
      </c>
      <c r="K1942">
        <v>-3934609.6833301648</v>
      </c>
    </row>
    <row r="1943" spans="1:11" x14ac:dyDescent="0.25">
      <c r="A1943">
        <v>1792</v>
      </c>
      <c r="B1943" t="s">
        <v>2269</v>
      </c>
      <c r="C1943" t="s">
        <v>434</v>
      </c>
      <c r="E1943">
        <v>2017</v>
      </c>
      <c r="F1943" s="10">
        <v>42825</v>
      </c>
      <c r="G1943" t="s">
        <v>489</v>
      </c>
      <c r="H1943" t="s">
        <v>474</v>
      </c>
      <c r="I1943" t="s">
        <v>548</v>
      </c>
      <c r="J1943">
        <v>819000000</v>
      </c>
      <c r="K1943">
        <v>12617248.749598296</v>
      </c>
    </row>
    <row r="1944" spans="1:11" x14ac:dyDescent="0.25">
      <c r="A1944">
        <v>1792</v>
      </c>
      <c r="B1944" t="s">
        <v>2269</v>
      </c>
      <c r="C1944" t="s">
        <v>491</v>
      </c>
      <c r="E1944">
        <v>2017</v>
      </c>
      <c r="F1944" s="10">
        <v>42825</v>
      </c>
      <c r="G1944" t="s">
        <v>489</v>
      </c>
      <c r="H1944" t="s">
        <v>474</v>
      </c>
      <c r="I1944" t="s">
        <v>548</v>
      </c>
      <c r="J1944">
        <v>1559900000</v>
      </c>
      <c r="K1944">
        <v>24031314.193526719</v>
      </c>
    </row>
    <row r="1945" spans="1:11" x14ac:dyDescent="0.25">
      <c r="A1945">
        <v>10976</v>
      </c>
      <c r="B1945" t="s">
        <v>3326</v>
      </c>
      <c r="C1945" t="s">
        <v>436</v>
      </c>
      <c r="E1945">
        <v>2017</v>
      </c>
      <c r="F1945" s="10">
        <v>42825</v>
      </c>
      <c r="G1945" t="s">
        <v>489</v>
      </c>
      <c r="H1945" t="s">
        <v>474</v>
      </c>
      <c r="I1945" t="s">
        <v>548</v>
      </c>
      <c r="J1945">
        <v>9942470000</v>
      </c>
      <c r="K1945">
        <v>153170472.74165881</v>
      </c>
    </row>
    <row r="1946" spans="1:11" x14ac:dyDescent="0.25">
      <c r="A1946">
        <v>10976</v>
      </c>
      <c r="B1946" t="s">
        <v>3326</v>
      </c>
      <c r="C1946" t="s">
        <v>2336</v>
      </c>
      <c r="E1946">
        <v>2017</v>
      </c>
      <c r="F1946" s="10">
        <v>42825</v>
      </c>
      <c r="G1946" t="s">
        <v>489</v>
      </c>
      <c r="H1946" t="s">
        <v>474</v>
      </c>
      <c r="I1946" t="s">
        <v>548</v>
      </c>
      <c r="J1946">
        <v>70005180000</v>
      </c>
      <c r="K1946">
        <v>1078477130.4278433</v>
      </c>
    </row>
    <row r="1947" spans="1:11" x14ac:dyDescent="0.25">
      <c r="A1947">
        <v>10976</v>
      </c>
      <c r="B1947" t="s">
        <v>3326</v>
      </c>
      <c r="C1947" t="s">
        <v>2337</v>
      </c>
      <c r="E1947">
        <v>2017</v>
      </c>
      <c r="F1947" s="10">
        <v>42825</v>
      </c>
      <c r="G1947" t="s">
        <v>489</v>
      </c>
      <c r="H1947" t="s">
        <v>474</v>
      </c>
      <c r="I1947" t="s">
        <v>548</v>
      </c>
      <c r="J1947">
        <v>1762380000</v>
      </c>
      <c r="K1947">
        <v>27150655.49611361</v>
      </c>
    </row>
    <row r="1948" spans="1:11" x14ac:dyDescent="0.25">
      <c r="A1948">
        <v>10976</v>
      </c>
      <c r="B1948" t="s">
        <v>3326</v>
      </c>
      <c r="C1948" t="s">
        <v>490</v>
      </c>
      <c r="E1948">
        <v>2017</v>
      </c>
      <c r="F1948" s="10">
        <v>42825</v>
      </c>
      <c r="G1948" t="s">
        <v>489</v>
      </c>
      <c r="H1948" t="s">
        <v>474</v>
      </c>
      <c r="I1948" t="s">
        <v>548</v>
      </c>
      <c r="J1948">
        <v>4499080000</v>
      </c>
      <c r="K1948">
        <v>69311369.358171806</v>
      </c>
    </row>
    <row r="1949" spans="1:11" x14ac:dyDescent="0.25">
      <c r="A1949">
        <v>10976</v>
      </c>
      <c r="B1949" t="s">
        <v>3326</v>
      </c>
      <c r="C1949" t="s">
        <v>434</v>
      </c>
      <c r="E1949">
        <v>2017</v>
      </c>
      <c r="F1949" s="10">
        <v>42825</v>
      </c>
      <c r="G1949" t="s">
        <v>489</v>
      </c>
      <c r="H1949" t="s">
        <v>474</v>
      </c>
      <c r="I1949" t="s">
        <v>548</v>
      </c>
      <c r="J1949">
        <v>3013750000</v>
      </c>
      <c r="K1949">
        <v>46428856.43357981</v>
      </c>
    </row>
    <row r="1950" spans="1:11" x14ac:dyDescent="0.25">
      <c r="A1950">
        <v>10976</v>
      </c>
      <c r="B1950" t="s">
        <v>3326</v>
      </c>
      <c r="C1950" t="s">
        <v>491</v>
      </c>
      <c r="E1950">
        <v>2017</v>
      </c>
      <c r="F1950" s="10">
        <v>42825</v>
      </c>
      <c r="G1950" t="s">
        <v>489</v>
      </c>
      <c r="H1950" t="s">
        <v>474</v>
      </c>
      <c r="I1950" t="s">
        <v>548</v>
      </c>
      <c r="J1950">
        <v>667260000</v>
      </c>
      <c r="K1950">
        <v>10279591.4537936</v>
      </c>
    </row>
    <row r="1951" spans="1:11" x14ac:dyDescent="0.25">
      <c r="A1951">
        <v>12436</v>
      </c>
      <c r="B1951" t="s">
        <v>142</v>
      </c>
      <c r="C1951" t="s">
        <v>436</v>
      </c>
      <c r="E1951">
        <v>2017</v>
      </c>
      <c r="F1951" s="10">
        <v>42825</v>
      </c>
      <c r="G1951" t="s">
        <v>489</v>
      </c>
      <c r="H1951" t="s">
        <v>474</v>
      </c>
      <c r="I1951" t="s">
        <v>548</v>
      </c>
      <c r="J1951">
        <v>766300000</v>
      </c>
      <c r="K1951">
        <v>11805369.617603388</v>
      </c>
    </row>
    <row r="1952" spans="1:11" x14ac:dyDescent="0.25">
      <c r="A1952">
        <v>12436</v>
      </c>
      <c r="B1952" t="s">
        <v>142</v>
      </c>
      <c r="C1952" t="s">
        <v>2336</v>
      </c>
      <c r="E1952">
        <v>2017</v>
      </c>
      <c r="F1952" s="10">
        <v>42825</v>
      </c>
      <c r="G1952" t="s">
        <v>489</v>
      </c>
      <c r="H1952" t="s">
        <v>474</v>
      </c>
      <c r="I1952" t="s">
        <v>548</v>
      </c>
      <c r="J1952">
        <v>7880100000</v>
      </c>
      <c r="K1952">
        <v>121398268.4636258</v>
      </c>
    </row>
    <row r="1953" spans="1:11" x14ac:dyDescent="0.25">
      <c r="A1953">
        <v>12436</v>
      </c>
      <c r="B1953" t="s">
        <v>142</v>
      </c>
      <c r="C1953" t="s">
        <v>2337</v>
      </c>
      <c r="E1953">
        <v>2017</v>
      </c>
      <c r="F1953" s="10">
        <v>42825</v>
      </c>
      <c r="G1953" t="s">
        <v>489</v>
      </c>
      <c r="H1953" t="s">
        <v>474</v>
      </c>
      <c r="I1953" t="s">
        <v>548</v>
      </c>
      <c r="J1953">
        <v>515100000</v>
      </c>
      <c r="K1953">
        <v>7935463.7740147524</v>
      </c>
    </row>
    <row r="1954" spans="1:11" x14ac:dyDescent="0.25">
      <c r="A1954">
        <v>12436</v>
      </c>
      <c r="B1954" t="s">
        <v>142</v>
      </c>
      <c r="C1954" t="s">
        <v>490</v>
      </c>
      <c r="E1954">
        <v>2017</v>
      </c>
      <c r="F1954" s="10">
        <v>42825</v>
      </c>
      <c r="G1954" t="s">
        <v>489</v>
      </c>
      <c r="H1954" t="s">
        <v>474</v>
      </c>
      <c r="I1954" t="s">
        <v>548</v>
      </c>
      <c r="J1954">
        <v>81800000</v>
      </c>
      <c r="K1954">
        <v>1260184.3073469361</v>
      </c>
    </row>
    <row r="1955" spans="1:11" x14ac:dyDescent="0.25">
      <c r="A1955">
        <v>12436</v>
      </c>
      <c r="B1955" t="s">
        <v>142</v>
      </c>
      <c r="C1955" t="s">
        <v>434</v>
      </c>
      <c r="E1955">
        <v>2017</v>
      </c>
      <c r="F1955" s="10">
        <v>42825</v>
      </c>
      <c r="G1955" t="s">
        <v>489</v>
      </c>
      <c r="H1955" t="s">
        <v>474</v>
      </c>
      <c r="I1955" t="s">
        <v>548</v>
      </c>
      <c r="J1955">
        <v>141400000</v>
      </c>
      <c r="K1955">
        <v>2178362.6046315008</v>
      </c>
    </row>
    <row r="1956" spans="1:11" x14ac:dyDescent="0.25">
      <c r="A1956">
        <v>12436</v>
      </c>
      <c r="B1956" t="s">
        <v>142</v>
      </c>
      <c r="C1956" t="s">
        <v>491</v>
      </c>
      <c r="E1956">
        <v>2017</v>
      </c>
      <c r="F1956" s="10">
        <v>42825</v>
      </c>
      <c r="G1956" t="s">
        <v>489</v>
      </c>
      <c r="H1956" t="s">
        <v>474</v>
      </c>
      <c r="I1956" t="s">
        <v>548</v>
      </c>
      <c r="J1956">
        <v>28000000</v>
      </c>
      <c r="K1956">
        <v>431358.93161019817</v>
      </c>
    </row>
    <row r="1957" spans="1:11" x14ac:dyDescent="0.25">
      <c r="A1957">
        <v>881</v>
      </c>
      <c r="B1957" t="s">
        <v>147</v>
      </c>
      <c r="C1957" t="s">
        <v>436</v>
      </c>
      <c r="E1957">
        <v>2018</v>
      </c>
      <c r="F1957" s="10">
        <v>43190</v>
      </c>
      <c r="G1957" t="s">
        <v>489</v>
      </c>
      <c r="H1957" t="s">
        <v>474</v>
      </c>
      <c r="I1957" t="s">
        <v>548</v>
      </c>
      <c r="J1957">
        <v>3012000000</v>
      </c>
      <c r="K1957">
        <v>46217559.956811443</v>
      </c>
    </row>
    <row r="1958" spans="1:11" x14ac:dyDescent="0.25">
      <c r="A1958">
        <v>881</v>
      </c>
      <c r="B1958" t="s">
        <v>147</v>
      </c>
      <c r="C1958" t="s">
        <v>2336</v>
      </c>
      <c r="E1958">
        <v>2018</v>
      </c>
      <c r="F1958" s="10">
        <v>43190</v>
      </c>
      <c r="G1958" t="s">
        <v>489</v>
      </c>
      <c r="H1958" t="s">
        <v>474</v>
      </c>
      <c r="I1958" t="s">
        <v>548</v>
      </c>
      <c r="J1958">
        <v>34629300000</v>
      </c>
      <c r="K1958">
        <v>531368442.56720132</v>
      </c>
    </row>
    <row r="1959" spans="1:11" x14ac:dyDescent="0.25">
      <c r="A1959">
        <v>881</v>
      </c>
      <c r="B1959" t="s">
        <v>147</v>
      </c>
      <c r="C1959" t="s">
        <v>2337</v>
      </c>
      <c r="E1959">
        <v>2018</v>
      </c>
      <c r="F1959" s="10">
        <v>43190</v>
      </c>
      <c r="G1959" t="s">
        <v>489</v>
      </c>
      <c r="H1959" t="s">
        <v>474</v>
      </c>
      <c r="I1959" t="s">
        <v>548</v>
      </c>
      <c r="J1959">
        <v>1470500000</v>
      </c>
      <c r="K1959">
        <v>22564051.101092704</v>
      </c>
    </row>
    <row r="1960" spans="1:11" x14ac:dyDescent="0.25">
      <c r="A1960">
        <v>881</v>
      </c>
      <c r="B1960" t="s">
        <v>147</v>
      </c>
      <c r="C1960" t="s">
        <v>490</v>
      </c>
      <c r="E1960">
        <v>2018</v>
      </c>
      <c r="F1960" s="10">
        <v>43190</v>
      </c>
      <c r="G1960" t="s">
        <v>489</v>
      </c>
      <c r="H1960" t="s">
        <v>474</v>
      </c>
      <c r="I1960" t="s">
        <v>548</v>
      </c>
      <c r="J1960">
        <v>576800000</v>
      </c>
      <c r="K1960">
        <v>8850693.4206802249</v>
      </c>
    </row>
    <row r="1961" spans="1:11" x14ac:dyDescent="0.25">
      <c r="A1961">
        <v>881</v>
      </c>
      <c r="B1961" t="s">
        <v>147</v>
      </c>
      <c r="C1961" t="s">
        <v>434</v>
      </c>
      <c r="E1961">
        <v>2018</v>
      </c>
      <c r="F1961" s="10">
        <v>43190</v>
      </c>
      <c r="G1961" t="s">
        <v>489</v>
      </c>
      <c r="H1961" t="s">
        <v>474</v>
      </c>
      <c r="I1961" t="s">
        <v>548</v>
      </c>
      <c r="J1961">
        <v>178400000</v>
      </c>
      <c r="K1961">
        <v>2737454.4144406244</v>
      </c>
    </row>
    <row r="1962" spans="1:11" x14ac:dyDescent="0.25">
      <c r="A1962">
        <v>881</v>
      </c>
      <c r="B1962" t="s">
        <v>147</v>
      </c>
      <c r="C1962" t="s">
        <v>491</v>
      </c>
      <c r="E1962">
        <v>2018</v>
      </c>
      <c r="F1962" s="10">
        <v>43190</v>
      </c>
      <c r="G1962" t="s">
        <v>489</v>
      </c>
      <c r="H1962" t="s">
        <v>474</v>
      </c>
      <c r="I1962" t="s">
        <v>548</v>
      </c>
      <c r="J1962">
        <v>818500000</v>
      </c>
      <c r="K1962">
        <v>12559453.129033919</v>
      </c>
    </row>
    <row r="1963" spans="1:11" x14ac:dyDescent="0.25">
      <c r="A1963">
        <v>908</v>
      </c>
      <c r="B1963" t="s">
        <v>144</v>
      </c>
      <c r="C1963" t="s">
        <v>436</v>
      </c>
      <c r="E1963">
        <v>2018</v>
      </c>
      <c r="F1963" s="10">
        <v>43190</v>
      </c>
      <c r="G1963" t="s">
        <v>489</v>
      </c>
      <c r="H1963" t="s">
        <v>474</v>
      </c>
      <c r="I1963" t="s">
        <v>548</v>
      </c>
      <c r="J1963">
        <v>135700000000</v>
      </c>
      <c r="K1963">
        <v>2082245314.1232777</v>
      </c>
    </row>
    <row r="1964" spans="1:11" x14ac:dyDescent="0.25">
      <c r="A1964">
        <v>908</v>
      </c>
      <c r="B1964" t="s">
        <v>144</v>
      </c>
      <c r="C1964" t="s">
        <v>2336</v>
      </c>
      <c r="E1964">
        <v>2018</v>
      </c>
      <c r="F1964" s="10">
        <v>43190</v>
      </c>
      <c r="G1964" t="s">
        <v>489</v>
      </c>
      <c r="H1964" t="s">
        <v>474</v>
      </c>
      <c r="I1964" t="s">
        <v>548</v>
      </c>
      <c r="J1964">
        <v>1212741300000</v>
      </c>
      <c r="K1964">
        <v>18608879065.355728</v>
      </c>
    </row>
    <row r="1965" spans="1:11" x14ac:dyDescent="0.25">
      <c r="A1965">
        <v>908</v>
      </c>
      <c r="B1965" t="s">
        <v>144</v>
      </c>
      <c r="C1965" t="s">
        <v>2337</v>
      </c>
      <c r="E1965">
        <v>2018</v>
      </c>
      <c r="F1965" s="10">
        <v>43190</v>
      </c>
      <c r="G1965" t="s">
        <v>489</v>
      </c>
      <c r="H1965" t="s">
        <v>474</v>
      </c>
      <c r="I1965" t="s">
        <v>548</v>
      </c>
      <c r="J1965">
        <v>84402900000</v>
      </c>
      <c r="K1965">
        <v>1295118224.1961355</v>
      </c>
    </row>
    <row r="1966" spans="1:11" x14ac:dyDescent="0.25">
      <c r="A1966">
        <v>908</v>
      </c>
      <c r="B1966" t="s">
        <v>144</v>
      </c>
      <c r="C1966" t="s">
        <v>490</v>
      </c>
      <c r="E1966">
        <v>2018</v>
      </c>
      <c r="F1966" s="10">
        <v>43190</v>
      </c>
      <c r="G1966" t="s">
        <v>489</v>
      </c>
      <c r="H1966" t="s">
        <v>474</v>
      </c>
      <c r="I1966" t="s">
        <v>548</v>
      </c>
      <c r="J1966">
        <v>15385200000</v>
      </c>
      <c r="K1966">
        <v>236077823.18975279</v>
      </c>
    </row>
    <row r="1967" spans="1:11" x14ac:dyDescent="0.25">
      <c r="A1967">
        <v>908</v>
      </c>
      <c r="B1967" t="s">
        <v>144</v>
      </c>
      <c r="C1967" t="s">
        <v>434</v>
      </c>
      <c r="E1967">
        <v>2018</v>
      </c>
      <c r="F1967" s="10">
        <v>43190</v>
      </c>
      <c r="G1967" t="s">
        <v>489</v>
      </c>
      <c r="H1967" t="s">
        <v>474</v>
      </c>
      <c r="I1967" t="s">
        <v>548</v>
      </c>
      <c r="J1967">
        <v>19287300000</v>
      </c>
      <c r="K1967">
        <v>295953500.71547455</v>
      </c>
    </row>
    <row r="1968" spans="1:11" x14ac:dyDescent="0.25">
      <c r="A1968">
        <v>908</v>
      </c>
      <c r="B1968" t="s">
        <v>144</v>
      </c>
      <c r="C1968" t="s">
        <v>491</v>
      </c>
      <c r="E1968">
        <v>2018</v>
      </c>
      <c r="F1968" s="10">
        <v>43190</v>
      </c>
      <c r="G1968" t="s">
        <v>489</v>
      </c>
      <c r="H1968" t="s">
        <v>474</v>
      </c>
      <c r="I1968" t="s">
        <v>548</v>
      </c>
      <c r="J1968">
        <v>31988700000</v>
      </c>
      <c r="K1968">
        <v>490849820.78036326</v>
      </c>
    </row>
    <row r="1969" spans="1:11" x14ac:dyDescent="0.25">
      <c r="A1969">
        <v>1229</v>
      </c>
      <c r="B1969" t="s">
        <v>2300</v>
      </c>
      <c r="C1969" t="s">
        <v>436</v>
      </c>
      <c r="E1969">
        <v>2018</v>
      </c>
      <c r="F1969" s="10">
        <v>43190</v>
      </c>
      <c r="G1969" t="s">
        <v>489</v>
      </c>
      <c r="H1969" t="s">
        <v>474</v>
      </c>
      <c r="I1969" t="s">
        <v>548</v>
      </c>
      <c r="J1969">
        <v>5040183000</v>
      </c>
      <c r="K1969">
        <v>77338964.142032459</v>
      </c>
    </row>
    <row r="1970" spans="1:11" x14ac:dyDescent="0.25">
      <c r="A1970">
        <v>1229</v>
      </c>
      <c r="B1970" t="s">
        <v>2300</v>
      </c>
      <c r="C1970" t="s">
        <v>2336</v>
      </c>
      <c r="E1970">
        <v>2018</v>
      </c>
      <c r="F1970" s="10">
        <v>43190</v>
      </c>
      <c r="G1970" t="s">
        <v>489</v>
      </c>
      <c r="H1970" t="s">
        <v>474</v>
      </c>
      <c r="I1970" t="s">
        <v>548</v>
      </c>
      <c r="J1970">
        <v>20004924000</v>
      </c>
      <c r="K1970">
        <v>306965064.54231614</v>
      </c>
    </row>
    <row r="1971" spans="1:11" x14ac:dyDescent="0.25">
      <c r="A1971">
        <v>1229</v>
      </c>
      <c r="B1971" t="s">
        <v>2300</v>
      </c>
      <c r="C1971" t="s">
        <v>2337</v>
      </c>
      <c r="E1971">
        <v>2018</v>
      </c>
      <c r="F1971" s="10">
        <v>43190</v>
      </c>
      <c r="G1971" t="s">
        <v>489</v>
      </c>
      <c r="H1971" t="s">
        <v>474</v>
      </c>
      <c r="I1971" t="s">
        <v>548</v>
      </c>
      <c r="J1971">
        <v>3833100000</v>
      </c>
      <c r="K1971">
        <v>58816908.721930258</v>
      </c>
    </row>
    <row r="1972" spans="1:11" x14ac:dyDescent="0.25">
      <c r="A1972">
        <v>1229</v>
      </c>
      <c r="B1972" t="s">
        <v>2300</v>
      </c>
      <c r="C1972" t="s">
        <v>490</v>
      </c>
      <c r="E1972">
        <v>2018</v>
      </c>
      <c r="F1972" s="10">
        <v>43190</v>
      </c>
      <c r="G1972" t="s">
        <v>489</v>
      </c>
      <c r="H1972" t="s">
        <v>474</v>
      </c>
      <c r="I1972" t="s">
        <v>548</v>
      </c>
      <c r="J1972">
        <v>-1312381000</v>
      </c>
      <c r="K1972">
        <v>-20137797.992589694</v>
      </c>
    </row>
    <row r="1973" spans="1:11" x14ac:dyDescent="0.25">
      <c r="A1973">
        <v>1229</v>
      </c>
      <c r="B1973" t="s">
        <v>2300</v>
      </c>
      <c r="C1973" t="s">
        <v>434</v>
      </c>
      <c r="E1973">
        <v>2018</v>
      </c>
      <c r="F1973" s="10">
        <v>43190</v>
      </c>
      <c r="G1973" t="s">
        <v>489</v>
      </c>
      <c r="H1973" t="s">
        <v>474</v>
      </c>
      <c r="I1973" t="s">
        <v>548</v>
      </c>
      <c r="J1973">
        <v>239950000</v>
      </c>
      <c r="K1973">
        <v>3681906.8763734745</v>
      </c>
    </row>
    <row r="1974" spans="1:11" x14ac:dyDescent="0.25">
      <c r="A1974">
        <v>1229</v>
      </c>
      <c r="B1974" t="s">
        <v>2300</v>
      </c>
      <c r="C1974" t="s">
        <v>491</v>
      </c>
      <c r="E1974">
        <v>2018</v>
      </c>
      <c r="F1974" s="10">
        <v>43190</v>
      </c>
      <c r="G1974" t="s">
        <v>489</v>
      </c>
      <c r="H1974" t="s">
        <v>474</v>
      </c>
      <c r="I1974" t="s">
        <v>548</v>
      </c>
      <c r="J1974">
        <v>2279514000</v>
      </c>
      <c r="K1974">
        <v>34977946.536318421</v>
      </c>
    </row>
    <row r="1975" spans="1:11" x14ac:dyDescent="0.25">
      <c r="A1975">
        <v>1277</v>
      </c>
      <c r="B1975" t="s">
        <v>2261</v>
      </c>
      <c r="C1975" t="s">
        <v>436</v>
      </c>
      <c r="E1975">
        <v>2018</v>
      </c>
      <c r="F1975" s="10">
        <v>43190</v>
      </c>
      <c r="G1975" t="s">
        <v>489</v>
      </c>
      <c r="H1975" t="s">
        <v>474</v>
      </c>
      <c r="I1975" t="s">
        <v>548</v>
      </c>
      <c r="J1975">
        <v>-13783800000</v>
      </c>
      <c r="K1975">
        <v>-211505180.25653967</v>
      </c>
    </row>
    <row r="1976" spans="1:11" x14ac:dyDescent="0.25">
      <c r="A1976">
        <v>1277</v>
      </c>
      <c r="B1976" t="s">
        <v>2261</v>
      </c>
      <c r="C1976" t="s">
        <v>2336</v>
      </c>
      <c r="E1976">
        <v>2018</v>
      </c>
      <c r="F1976" s="10">
        <v>43190</v>
      </c>
      <c r="G1976" t="s">
        <v>489</v>
      </c>
      <c r="H1976" t="s">
        <v>474</v>
      </c>
      <c r="I1976" t="s">
        <v>548</v>
      </c>
      <c r="J1976">
        <v>3530700000</v>
      </c>
      <c r="K1976">
        <v>54176739.355748393</v>
      </c>
    </row>
    <row r="1977" spans="1:11" x14ac:dyDescent="0.25">
      <c r="A1977">
        <v>1277</v>
      </c>
      <c r="B1977" t="s">
        <v>2261</v>
      </c>
      <c r="C1977" t="s">
        <v>2337</v>
      </c>
      <c r="E1977">
        <v>2018</v>
      </c>
      <c r="F1977" s="10">
        <v>43190</v>
      </c>
      <c r="G1977" t="s">
        <v>489</v>
      </c>
      <c r="H1977" t="s">
        <v>474</v>
      </c>
      <c r="I1977" t="s">
        <v>548</v>
      </c>
      <c r="J1977">
        <v>-19830900000</v>
      </c>
      <c r="K1977">
        <v>-304294757.55230147</v>
      </c>
    </row>
    <row r="1978" spans="1:11" x14ac:dyDescent="0.25">
      <c r="A1978">
        <v>1277</v>
      </c>
      <c r="B1978" t="s">
        <v>2261</v>
      </c>
      <c r="C1978" t="s">
        <v>490</v>
      </c>
      <c r="E1978">
        <v>2018</v>
      </c>
      <c r="F1978" s="10">
        <v>43190</v>
      </c>
      <c r="G1978" t="s">
        <v>489</v>
      </c>
      <c r="H1978" t="s">
        <v>474</v>
      </c>
      <c r="I1978" t="s">
        <v>548</v>
      </c>
      <c r="J1978">
        <v>5603900000</v>
      </c>
      <c r="K1978">
        <v>85988905.790828556</v>
      </c>
    </row>
    <row r="1979" spans="1:11" x14ac:dyDescent="0.25">
      <c r="A1979">
        <v>1277</v>
      </c>
      <c r="B1979" t="s">
        <v>2261</v>
      </c>
      <c r="C1979" t="s">
        <v>434</v>
      </c>
      <c r="E1979">
        <v>2018</v>
      </c>
      <c r="F1979" s="10">
        <v>43190</v>
      </c>
      <c r="G1979" t="s">
        <v>489</v>
      </c>
      <c r="H1979" t="s">
        <v>474</v>
      </c>
      <c r="I1979" t="s">
        <v>548</v>
      </c>
      <c r="J1979">
        <v>117700000</v>
      </c>
      <c r="K1979">
        <v>1806044.7566124524</v>
      </c>
    </row>
    <row r="1980" spans="1:11" x14ac:dyDescent="0.25">
      <c r="A1980">
        <v>1277</v>
      </c>
      <c r="B1980" t="s">
        <v>2261</v>
      </c>
      <c r="C1980" t="s">
        <v>491</v>
      </c>
      <c r="E1980">
        <v>2018</v>
      </c>
      <c r="F1980" s="10">
        <v>43190</v>
      </c>
      <c r="G1980" t="s">
        <v>489</v>
      </c>
      <c r="H1980" t="s">
        <v>474</v>
      </c>
      <c r="I1980" t="s">
        <v>548</v>
      </c>
      <c r="J1980">
        <v>325500000</v>
      </c>
      <c r="K1980">
        <v>4994626.7483207583</v>
      </c>
    </row>
    <row r="1981" spans="1:11" x14ac:dyDescent="0.25">
      <c r="A1981">
        <v>1355</v>
      </c>
      <c r="B1981" t="s">
        <v>139</v>
      </c>
      <c r="C1981" t="s">
        <v>436</v>
      </c>
      <c r="E1981">
        <v>2018</v>
      </c>
      <c r="F1981" s="10">
        <v>43190</v>
      </c>
      <c r="G1981" t="s">
        <v>489</v>
      </c>
      <c r="H1981" t="s">
        <v>474</v>
      </c>
      <c r="I1981" t="s">
        <v>548</v>
      </c>
      <c r="J1981">
        <v>6440000000</v>
      </c>
      <c r="K1981">
        <v>98818421.687206402</v>
      </c>
    </row>
    <row r="1982" spans="1:11" x14ac:dyDescent="0.25">
      <c r="A1982">
        <v>1355</v>
      </c>
      <c r="B1982" t="s">
        <v>139</v>
      </c>
      <c r="C1982" t="s">
        <v>2336</v>
      </c>
      <c r="E1982">
        <v>2018</v>
      </c>
      <c r="F1982" s="10">
        <v>43190</v>
      </c>
      <c r="G1982" t="s">
        <v>489</v>
      </c>
      <c r="H1982" t="s">
        <v>474</v>
      </c>
      <c r="I1982" t="s">
        <v>548</v>
      </c>
      <c r="J1982">
        <v>101885400000</v>
      </c>
      <c r="K1982">
        <v>1563378015.6785247</v>
      </c>
    </row>
    <row r="1983" spans="1:11" x14ac:dyDescent="0.25">
      <c r="A1983">
        <v>1355</v>
      </c>
      <c r="B1983" t="s">
        <v>139</v>
      </c>
      <c r="C1983" t="s">
        <v>2337</v>
      </c>
      <c r="E1983">
        <v>2018</v>
      </c>
      <c r="F1983" s="10">
        <v>43190</v>
      </c>
      <c r="G1983" t="s">
        <v>489</v>
      </c>
      <c r="H1983" t="s">
        <v>474</v>
      </c>
      <c r="I1983" t="s">
        <v>548</v>
      </c>
      <c r="J1983">
        <v>10900000000</v>
      </c>
      <c r="K1983">
        <v>167254782.04822201</v>
      </c>
    </row>
    <row r="1984" spans="1:11" x14ac:dyDescent="0.25">
      <c r="A1984">
        <v>1355</v>
      </c>
      <c r="B1984" t="s">
        <v>139</v>
      </c>
      <c r="C1984" t="s">
        <v>490</v>
      </c>
      <c r="E1984">
        <v>2018</v>
      </c>
      <c r="F1984" s="10">
        <v>43190</v>
      </c>
      <c r="G1984" t="s">
        <v>489</v>
      </c>
      <c r="H1984" t="s">
        <v>474</v>
      </c>
      <c r="I1984" t="s">
        <v>548</v>
      </c>
      <c r="J1984">
        <v>14987900000</v>
      </c>
      <c r="K1984">
        <v>229981463.10647216</v>
      </c>
    </row>
    <row r="1985" spans="1:11" x14ac:dyDescent="0.25">
      <c r="A1985">
        <v>1355</v>
      </c>
      <c r="B1985" t="s">
        <v>139</v>
      </c>
      <c r="C1985" t="s">
        <v>434</v>
      </c>
      <c r="E1985">
        <v>2018</v>
      </c>
      <c r="F1985" s="10">
        <v>43190</v>
      </c>
      <c r="G1985" t="s">
        <v>489</v>
      </c>
      <c r="H1985" t="s">
        <v>474</v>
      </c>
      <c r="I1985" t="s">
        <v>548</v>
      </c>
      <c r="J1985">
        <v>2013300000</v>
      </c>
      <c r="K1985">
        <v>30893032.357585814</v>
      </c>
    </row>
    <row r="1986" spans="1:11" x14ac:dyDescent="0.25">
      <c r="A1986">
        <v>1355</v>
      </c>
      <c r="B1986" t="s">
        <v>139</v>
      </c>
      <c r="C1986" t="s">
        <v>491</v>
      </c>
      <c r="E1986">
        <v>2018</v>
      </c>
      <c r="F1986" s="10">
        <v>43190</v>
      </c>
      <c r="G1986" t="s">
        <v>489</v>
      </c>
      <c r="H1986" t="s">
        <v>474</v>
      </c>
      <c r="I1986" t="s">
        <v>548</v>
      </c>
      <c r="J1986">
        <v>102100000</v>
      </c>
      <c r="K1986">
        <v>1566670.9401030703</v>
      </c>
    </row>
    <row r="1987" spans="1:11" x14ac:dyDescent="0.25">
      <c r="A1987">
        <v>1384</v>
      </c>
      <c r="B1987" t="s">
        <v>140</v>
      </c>
      <c r="C1987" t="s">
        <v>436</v>
      </c>
      <c r="E1987">
        <v>2018</v>
      </c>
      <c r="F1987" s="10">
        <v>43190</v>
      </c>
      <c r="G1987" t="s">
        <v>489</v>
      </c>
      <c r="H1987" t="s">
        <v>474</v>
      </c>
      <c r="I1987" t="s">
        <v>548</v>
      </c>
      <c r="J1987">
        <v>64076640000</v>
      </c>
      <c r="K1987">
        <v>983222427.30113614</v>
      </c>
    </row>
    <row r="1988" spans="1:11" x14ac:dyDescent="0.25">
      <c r="A1988">
        <v>1384</v>
      </c>
      <c r="B1988" t="s">
        <v>140</v>
      </c>
      <c r="C1988" t="s">
        <v>2336</v>
      </c>
      <c r="E1988">
        <v>2018</v>
      </c>
      <c r="F1988" s="10">
        <v>43190</v>
      </c>
      <c r="G1988" t="s">
        <v>489</v>
      </c>
      <c r="H1988" t="s">
        <v>474</v>
      </c>
      <c r="I1988" t="s">
        <v>548</v>
      </c>
      <c r="J1988">
        <v>187987840000</v>
      </c>
      <c r="K1988">
        <v>2884574789.6253242</v>
      </c>
    </row>
    <row r="1989" spans="1:11" x14ac:dyDescent="0.25">
      <c r="A1989">
        <v>1384</v>
      </c>
      <c r="B1989" t="s">
        <v>140</v>
      </c>
      <c r="C1989" t="s">
        <v>2337</v>
      </c>
      <c r="E1989">
        <v>2018</v>
      </c>
      <c r="F1989" s="10">
        <v>43190</v>
      </c>
      <c r="G1989" t="s">
        <v>489</v>
      </c>
      <c r="H1989" t="s">
        <v>474</v>
      </c>
      <c r="I1989" t="s">
        <v>548</v>
      </c>
      <c r="J1989">
        <v>-18868500000</v>
      </c>
      <c r="K1989">
        <v>-289527234.41072267</v>
      </c>
    </row>
    <row r="1990" spans="1:11" x14ac:dyDescent="0.25">
      <c r="A1990">
        <v>1384</v>
      </c>
      <c r="B1990" t="s">
        <v>140</v>
      </c>
      <c r="C1990" t="s">
        <v>490</v>
      </c>
      <c r="E1990">
        <v>2018</v>
      </c>
      <c r="F1990" s="10">
        <v>43190</v>
      </c>
      <c r="G1990" t="s">
        <v>489</v>
      </c>
      <c r="H1990" t="s">
        <v>474</v>
      </c>
      <c r="I1990" t="s">
        <v>548</v>
      </c>
      <c r="J1990">
        <v>65156910000</v>
      </c>
      <c r="K1990">
        <v>999798603.76014841</v>
      </c>
    </row>
    <row r="1991" spans="1:11" x14ac:dyDescent="0.25">
      <c r="A1991">
        <v>1384</v>
      </c>
      <c r="B1991" t="s">
        <v>140</v>
      </c>
      <c r="C1991" t="s">
        <v>434</v>
      </c>
      <c r="E1991">
        <v>2018</v>
      </c>
      <c r="F1991" s="10">
        <v>43190</v>
      </c>
      <c r="G1991" t="s">
        <v>489</v>
      </c>
      <c r="H1991" t="s">
        <v>474</v>
      </c>
      <c r="I1991" t="s">
        <v>548</v>
      </c>
      <c r="J1991">
        <v>14536870000</v>
      </c>
      <c r="K1991">
        <v>223060644.35902175</v>
      </c>
    </row>
    <row r="1992" spans="1:11" x14ac:dyDescent="0.25">
      <c r="A1992">
        <v>1384</v>
      </c>
      <c r="B1992" t="s">
        <v>140</v>
      </c>
      <c r="C1992" t="s">
        <v>491</v>
      </c>
      <c r="E1992">
        <v>2018</v>
      </c>
      <c r="F1992" s="10">
        <v>43190</v>
      </c>
      <c r="G1992" t="s">
        <v>489</v>
      </c>
      <c r="H1992" t="s">
        <v>474</v>
      </c>
      <c r="I1992" t="s">
        <v>548</v>
      </c>
      <c r="J1992">
        <v>3251360000</v>
      </c>
      <c r="K1992">
        <v>49890413.592688724</v>
      </c>
    </row>
    <row r="1993" spans="1:11" x14ac:dyDescent="0.25">
      <c r="A1993">
        <v>1392</v>
      </c>
      <c r="B1993" t="s">
        <v>141</v>
      </c>
      <c r="C1993" t="s">
        <v>436</v>
      </c>
      <c r="E1993">
        <v>2018</v>
      </c>
      <c r="F1993" s="10">
        <v>43190</v>
      </c>
      <c r="G1993" t="s">
        <v>489</v>
      </c>
      <c r="H1993" t="s">
        <v>474</v>
      </c>
      <c r="I1993" t="s">
        <v>548</v>
      </c>
      <c r="J1993">
        <v>814800000</v>
      </c>
      <c r="K1993">
        <v>12502678.569990028</v>
      </c>
    </row>
    <row r="1994" spans="1:11" x14ac:dyDescent="0.25">
      <c r="A1994">
        <v>1392</v>
      </c>
      <c r="B1994" t="s">
        <v>141</v>
      </c>
      <c r="C1994" t="s">
        <v>2336</v>
      </c>
      <c r="E1994">
        <v>2018</v>
      </c>
      <c r="F1994" s="10">
        <v>43190</v>
      </c>
      <c r="G1994" t="s">
        <v>489</v>
      </c>
      <c r="H1994" t="s">
        <v>474</v>
      </c>
      <c r="I1994" t="s">
        <v>548</v>
      </c>
      <c r="J1994">
        <v>10759500000</v>
      </c>
      <c r="K1994">
        <v>165098883.25209585</v>
      </c>
    </row>
    <row r="1995" spans="1:11" x14ac:dyDescent="0.25">
      <c r="A1995">
        <v>1392</v>
      </c>
      <c r="B1995" t="s">
        <v>141</v>
      </c>
      <c r="C1995" t="s">
        <v>2337</v>
      </c>
      <c r="E1995">
        <v>2018</v>
      </c>
      <c r="F1995" s="10">
        <v>43190</v>
      </c>
      <c r="G1995" t="s">
        <v>489</v>
      </c>
      <c r="H1995" t="s">
        <v>474</v>
      </c>
      <c r="I1995" t="s">
        <v>548</v>
      </c>
      <c r="J1995">
        <v>398600000</v>
      </c>
      <c r="K1995">
        <v>6116307.9013230549</v>
      </c>
    </row>
    <row r="1996" spans="1:11" x14ac:dyDescent="0.25">
      <c r="A1996">
        <v>1392</v>
      </c>
      <c r="B1996" t="s">
        <v>141</v>
      </c>
      <c r="C1996" t="s">
        <v>490</v>
      </c>
      <c r="E1996">
        <v>2018</v>
      </c>
      <c r="F1996" s="10">
        <v>43190</v>
      </c>
      <c r="G1996" t="s">
        <v>489</v>
      </c>
      <c r="H1996" t="s">
        <v>474</v>
      </c>
      <c r="I1996" t="s">
        <v>548</v>
      </c>
      <c r="J1996">
        <v>34600000</v>
      </c>
      <c r="K1996">
        <v>530918.84943747532</v>
      </c>
    </row>
    <row r="1997" spans="1:11" x14ac:dyDescent="0.25">
      <c r="A1997">
        <v>1392</v>
      </c>
      <c r="B1997" t="s">
        <v>141</v>
      </c>
      <c r="C1997" t="s">
        <v>434</v>
      </c>
      <c r="E1997">
        <v>2018</v>
      </c>
      <c r="F1997" s="10">
        <v>43190</v>
      </c>
      <c r="G1997" t="s">
        <v>489</v>
      </c>
      <c r="H1997" t="s">
        <v>474</v>
      </c>
      <c r="I1997" t="s">
        <v>548</v>
      </c>
      <c r="J1997">
        <v>130800000</v>
      </c>
      <c r="K1997">
        <v>2007057.3845786641</v>
      </c>
    </row>
    <row r="1998" spans="1:11" x14ac:dyDescent="0.25">
      <c r="A1998">
        <v>1392</v>
      </c>
      <c r="B1998" t="s">
        <v>141</v>
      </c>
      <c r="C1998" t="s">
        <v>491</v>
      </c>
      <c r="E1998">
        <v>2018</v>
      </c>
      <c r="F1998" s="10">
        <v>43190</v>
      </c>
      <c r="G1998" t="s">
        <v>489</v>
      </c>
      <c r="H1998" t="s">
        <v>474</v>
      </c>
      <c r="I1998" t="s">
        <v>548</v>
      </c>
      <c r="J1998">
        <v>250800000</v>
      </c>
      <c r="K1998">
        <v>3848394.4346508333</v>
      </c>
    </row>
    <row r="1999" spans="1:11" x14ac:dyDescent="0.25">
      <c r="A1999">
        <v>1408</v>
      </c>
      <c r="B1999" t="s">
        <v>143</v>
      </c>
      <c r="C1999" t="s">
        <v>436</v>
      </c>
      <c r="E1999">
        <v>2018</v>
      </c>
      <c r="F1999" s="10">
        <v>43190</v>
      </c>
      <c r="G1999" t="s">
        <v>489</v>
      </c>
      <c r="H1999" t="s">
        <v>474</v>
      </c>
      <c r="I1999" t="s">
        <v>548</v>
      </c>
      <c r="J1999">
        <v>10647800000</v>
      </c>
      <c r="K1999">
        <v>163384905.347987</v>
      </c>
    </row>
    <row r="2000" spans="1:11" x14ac:dyDescent="0.25">
      <c r="A2000">
        <v>1408</v>
      </c>
      <c r="B2000" t="s">
        <v>143</v>
      </c>
      <c r="C2000" t="s">
        <v>2336</v>
      </c>
      <c r="E2000">
        <v>2018</v>
      </c>
      <c r="F2000" s="10">
        <v>43190</v>
      </c>
      <c r="G2000" t="s">
        <v>489</v>
      </c>
      <c r="H2000" t="s">
        <v>474</v>
      </c>
      <c r="I2000" t="s">
        <v>548</v>
      </c>
      <c r="J2000">
        <v>86920700000</v>
      </c>
      <c r="K2000">
        <v>1333752544.4017332</v>
      </c>
    </row>
    <row r="2001" spans="1:11" x14ac:dyDescent="0.25">
      <c r="A2001">
        <v>1408</v>
      </c>
      <c r="B2001" t="s">
        <v>143</v>
      </c>
      <c r="C2001" t="s">
        <v>2337</v>
      </c>
      <c r="E2001">
        <v>2018</v>
      </c>
      <c r="F2001" s="10">
        <v>43190</v>
      </c>
      <c r="G2001" t="s">
        <v>489</v>
      </c>
      <c r="H2001" t="s">
        <v>474</v>
      </c>
      <c r="I2001" t="s">
        <v>548</v>
      </c>
      <c r="J2001">
        <v>-109700000</v>
      </c>
      <c r="K2001">
        <v>-1683288.9532743078</v>
      </c>
    </row>
    <row r="2002" spans="1:11" x14ac:dyDescent="0.25">
      <c r="A2002">
        <v>1408</v>
      </c>
      <c r="B2002" t="s">
        <v>143</v>
      </c>
      <c r="C2002" t="s">
        <v>490</v>
      </c>
      <c r="E2002">
        <v>2018</v>
      </c>
      <c r="F2002" s="10">
        <v>43190</v>
      </c>
      <c r="G2002" t="s">
        <v>489</v>
      </c>
      <c r="H2002" t="s">
        <v>474</v>
      </c>
      <c r="I2002" t="s">
        <v>548</v>
      </c>
      <c r="J2002">
        <v>5791500000</v>
      </c>
      <c r="K2002">
        <v>88867529.379108056</v>
      </c>
    </row>
    <row r="2003" spans="1:11" x14ac:dyDescent="0.25">
      <c r="A2003">
        <v>1408</v>
      </c>
      <c r="B2003" t="s">
        <v>143</v>
      </c>
      <c r="C2003" t="s">
        <v>434</v>
      </c>
      <c r="E2003">
        <v>2018</v>
      </c>
      <c r="F2003" s="10">
        <v>43190</v>
      </c>
      <c r="G2003" t="s">
        <v>489</v>
      </c>
      <c r="H2003" t="s">
        <v>474</v>
      </c>
      <c r="I2003" t="s">
        <v>548</v>
      </c>
      <c r="J2003">
        <v>3634800000</v>
      </c>
      <c r="K2003">
        <v>55774099.246685997</v>
      </c>
    </row>
    <row r="2004" spans="1:11" x14ac:dyDescent="0.25">
      <c r="A2004">
        <v>1408</v>
      </c>
      <c r="B2004" t="s">
        <v>143</v>
      </c>
      <c r="C2004" t="s">
        <v>491</v>
      </c>
      <c r="E2004">
        <v>2018</v>
      </c>
      <c r="F2004" s="10">
        <v>43190</v>
      </c>
      <c r="G2004" t="s">
        <v>489</v>
      </c>
      <c r="H2004" t="s">
        <v>474</v>
      </c>
      <c r="I2004" t="s">
        <v>548</v>
      </c>
      <c r="J2004">
        <v>1331200000</v>
      </c>
      <c r="K2004">
        <v>20426565.67546726</v>
      </c>
    </row>
    <row r="2005" spans="1:11" x14ac:dyDescent="0.25">
      <c r="A2005">
        <v>1518</v>
      </c>
      <c r="B2005" t="s">
        <v>2295</v>
      </c>
      <c r="C2005" t="s">
        <v>436</v>
      </c>
      <c r="E2005">
        <v>2018</v>
      </c>
      <c r="F2005" s="10">
        <v>43190</v>
      </c>
      <c r="G2005" t="s">
        <v>489</v>
      </c>
      <c r="H2005" t="s">
        <v>474</v>
      </c>
      <c r="I2005" t="s">
        <v>548</v>
      </c>
      <c r="J2005">
        <v>8499600000</v>
      </c>
      <c r="K2005">
        <v>130421903.25661172</v>
      </c>
    </row>
    <row r="2006" spans="1:11" x14ac:dyDescent="0.25">
      <c r="A2006">
        <v>1518</v>
      </c>
      <c r="B2006" t="s">
        <v>2295</v>
      </c>
      <c r="C2006" t="s">
        <v>2336</v>
      </c>
      <c r="E2006">
        <v>2018</v>
      </c>
      <c r="F2006" s="10">
        <v>43190</v>
      </c>
      <c r="G2006" t="s">
        <v>489</v>
      </c>
      <c r="H2006" t="s">
        <v>474</v>
      </c>
      <c r="I2006" t="s">
        <v>548</v>
      </c>
      <c r="J2006">
        <v>84920000000</v>
      </c>
      <c r="K2006">
        <v>1303052852.4344049</v>
      </c>
    </row>
    <row r="2007" spans="1:11" x14ac:dyDescent="0.25">
      <c r="A2007">
        <v>1518</v>
      </c>
      <c r="B2007" t="s">
        <v>2295</v>
      </c>
      <c r="C2007" t="s">
        <v>2337</v>
      </c>
      <c r="E2007">
        <v>2018</v>
      </c>
      <c r="F2007" s="10">
        <v>43190</v>
      </c>
      <c r="G2007" t="s">
        <v>489</v>
      </c>
      <c r="H2007" t="s">
        <v>474</v>
      </c>
      <c r="I2007" t="s">
        <v>548</v>
      </c>
      <c r="J2007">
        <v>1387300000</v>
      </c>
      <c r="K2007">
        <v>21287390.746376</v>
      </c>
    </row>
    <row r="2008" spans="1:11" x14ac:dyDescent="0.25">
      <c r="A2008">
        <v>1518</v>
      </c>
      <c r="B2008" t="s">
        <v>2295</v>
      </c>
      <c r="C2008" t="s">
        <v>490</v>
      </c>
      <c r="E2008">
        <v>2018</v>
      </c>
      <c r="F2008" s="10">
        <v>43190</v>
      </c>
      <c r="G2008" t="s">
        <v>489</v>
      </c>
      <c r="H2008" t="s">
        <v>474</v>
      </c>
      <c r="I2008" t="s">
        <v>548</v>
      </c>
      <c r="J2008">
        <v>4595600000</v>
      </c>
      <c r="K2008">
        <v>70517071.227597162</v>
      </c>
    </row>
    <row r="2009" spans="1:11" x14ac:dyDescent="0.25">
      <c r="A2009">
        <v>1518</v>
      </c>
      <c r="B2009" t="s">
        <v>2295</v>
      </c>
      <c r="C2009" t="s">
        <v>434</v>
      </c>
      <c r="E2009">
        <v>2018</v>
      </c>
      <c r="F2009" s="10">
        <v>43190</v>
      </c>
      <c r="G2009" t="s">
        <v>489</v>
      </c>
      <c r="H2009" t="s">
        <v>474</v>
      </c>
      <c r="I2009" t="s">
        <v>548</v>
      </c>
      <c r="J2009">
        <v>1715100000</v>
      </c>
      <c r="K2009">
        <v>26317309.788156476</v>
      </c>
    </row>
    <row r="2010" spans="1:11" x14ac:dyDescent="0.25">
      <c r="A2010">
        <v>1518</v>
      </c>
      <c r="B2010" t="s">
        <v>2295</v>
      </c>
      <c r="C2010" t="s">
        <v>491</v>
      </c>
      <c r="E2010">
        <v>2018</v>
      </c>
      <c r="F2010" s="10">
        <v>43190</v>
      </c>
      <c r="G2010" t="s">
        <v>489</v>
      </c>
      <c r="H2010" t="s">
        <v>474</v>
      </c>
      <c r="I2010" t="s">
        <v>548</v>
      </c>
      <c r="J2010">
        <v>801600000</v>
      </c>
      <c r="K2010">
        <v>12300131.494482089</v>
      </c>
    </row>
    <row r="2011" spans="1:11" x14ac:dyDescent="0.25">
      <c r="A2011">
        <v>1730</v>
      </c>
      <c r="B2011" t="s">
        <v>145</v>
      </c>
      <c r="C2011" t="s">
        <v>436</v>
      </c>
      <c r="E2011">
        <v>2018</v>
      </c>
      <c r="F2011" s="10">
        <v>43190</v>
      </c>
      <c r="G2011" t="s">
        <v>489</v>
      </c>
      <c r="H2011" t="s">
        <v>474</v>
      </c>
      <c r="I2011" t="s">
        <v>548</v>
      </c>
      <c r="J2011">
        <v>2581900000</v>
      </c>
      <c r="K2011">
        <v>39617901.079844445</v>
      </c>
    </row>
    <row r="2012" spans="1:11" x14ac:dyDescent="0.25">
      <c r="A2012">
        <v>1730</v>
      </c>
      <c r="B2012" t="s">
        <v>145</v>
      </c>
      <c r="C2012" t="s">
        <v>2336</v>
      </c>
      <c r="E2012">
        <v>2018</v>
      </c>
      <c r="F2012" s="10">
        <v>43190</v>
      </c>
      <c r="G2012" t="s">
        <v>489</v>
      </c>
      <c r="H2012" t="s">
        <v>474</v>
      </c>
      <c r="I2012" t="s">
        <v>548</v>
      </c>
      <c r="J2012">
        <v>14117111000</v>
      </c>
      <c r="K2012">
        <v>216619662.70234472</v>
      </c>
    </row>
    <row r="2013" spans="1:11" x14ac:dyDescent="0.25">
      <c r="A2013">
        <v>1730</v>
      </c>
      <c r="B2013" t="s">
        <v>145</v>
      </c>
      <c r="C2013" t="s">
        <v>2337</v>
      </c>
      <c r="E2013">
        <v>2018</v>
      </c>
      <c r="F2013" s="10">
        <v>43190</v>
      </c>
      <c r="G2013" t="s">
        <v>489</v>
      </c>
      <c r="H2013" t="s">
        <v>474</v>
      </c>
      <c r="I2013" t="s">
        <v>548</v>
      </c>
      <c r="J2013">
        <v>431163000</v>
      </c>
      <c r="K2013">
        <v>6615970.0543355551</v>
      </c>
    </row>
    <row r="2014" spans="1:11" x14ac:dyDescent="0.25">
      <c r="A2014">
        <v>1730</v>
      </c>
      <c r="B2014" t="s">
        <v>145</v>
      </c>
      <c r="C2014" t="s">
        <v>490</v>
      </c>
      <c r="E2014">
        <v>2018</v>
      </c>
      <c r="F2014" s="10">
        <v>43190</v>
      </c>
      <c r="G2014" t="s">
        <v>489</v>
      </c>
      <c r="H2014" t="s">
        <v>474</v>
      </c>
      <c r="I2014" t="s">
        <v>548</v>
      </c>
      <c r="J2014">
        <v>1955712000</v>
      </c>
      <c r="K2014">
        <v>30009374.707256179</v>
      </c>
    </row>
    <row r="2015" spans="1:11" x14ac:dyDescent="0.25">
      <c r="A2015">
        <v>1730</v>
      </c>
      <c r="B2015" t="s">
        <v>145</v>
      </c>
      <c r="C2015" t="s">
        <v>434</v>
      </c>
      <c r="E2015">
        <v>2018</v>
      </c>
      <c r="F2015" s="10">
        <v>43190</v>
      </c>
      <c r="G2015" t="s">
        <v>489</v>
      </c>
      <c r="H2015" t="s">
        <v>474</v>
      </c>
      <c r="I2015" t="s">
        <v>548</v>
      </c>
      <c r="J2015">
        <v>76556000</v>
      </c>
      <c r="K2015">
        <v>1174711.6600443746</v>
      </c>
    </row>
    <row r="2016" spans="1:11" x14ac:dyDescent="0.25">
      <c r="A2016">
        <v>1730</v>
      </c>
      <c r="B2016" t="s">
        <v>145</v>
      </c>
      <c r="C2016" t="s">
        <v>491</v>
      </c>
      <c r="E2016">
        <v>2018</v>
      </c>
      <c r="F2016" s="10">
        <v>43190</v>
      </c>
      <c r="G2016" t="s">
        <v>489</v>
      </c>
      <c r="H2016" t="s">
        <v>474</v>
      </c>
      <c r="I2016" t="s">
        <v>548</v>
      </c>
      <c r="J2016">
        <v>118508000</v>
      </c>
      <c r="K2016">
        <v>1818443.092749605</v>
      </c>
    </row>
    <row r="2017" spans="1:11" x14ac:dyDescent="0.25">
      <c r="A2017">
        <v>1783</v>
      </c>
      <c r="B2017" t="s">
        <v>146</v>
      </c>
      <c r="C2017" t="s">
        <v>436</v>
      </c>
      <c r="E2017">
        <v>2018</v>
      </c>
      <c r="F2017" s="10">
        <v>43190</v>
      </c>
      <c r="G2017" t="s">
        <v>489</v>
      </c>
      <c r="H2017" t="s">
        <v>474</v>
      </c>
      <c r="I2017" t="s">
        <v>548</v>
      </c>
      <c r="J2017">
        <v>5798124000</v>
      </c>
      <c r="K2017">
        <v>88969171.184272036</v>
      </c>
    </row>
    <row r="2018" spans="1:11" x14ac:dyDescent="0.25">
      <c r="A2018">
        <v>1783</v>
      </c>
      <c r="B2018" t="s">
        <v>146</v>
      </c>
      <c r="C2018" t="s">
        <v>2336</v>
      </c>
      <c r="E2018">
        <v>2018</v>
      </c>
      <c r="F2018" s="10">
        <v>43190</v>
      </c>
      <c r="G2018" t="s">
        <v>489</v>
      </c>
      <c r="H2018" t="s">
        <v>474</v>
      </c>
      <c r="I2018" t="s">
        <v>548</v>
      </c>
      <c r="J2018">
        <v>92757931000</v>
      </c>
      <c r="K2018">
        <v>1423321791.9861484</v>
      </c>
    </row>
    <row r="2019" spans="1:11" x14ac:dyDescent="0.25">
      <c r="A2019">
        <v>1783</v>
      </c>
      <c r="B2019" t="s">
        <v>146</v>
      </c>
      <c r="C2019" t="s">
        <v>2337</v>
      </c>
      <c r="E2019">
        <v>2018</v>
      </c>
      <c r="F2019" s="10">
        <v>43190</v>
      </c>
      <c r="G2019" t="s">
        <v>489</v>
      </c>
      <c r="H2019" t="s">
        <v>474</v>
      </c>
      <c r="I2019" t="s">
        <v>548</v>
      </c>
      <c r="J2019">
        <v>1869603000</v>
      </c>
      <c r="K2019">
        <v>28688077.273550645</v>
      </c>
    </row>
    <row r="2020" spans="1:11" x14ac:dyDescent="0.25">
      <c r="A2020">
        <v>1783</v>
      </c>
      <c r="B2020" t="s">
        <v>146</v>
      </c>
      <c r="C2020" t="s">
        <v>490</v>
      </c>
      <c r="E2020">
        <v>2018</v>
      </c>
      <c r="F2020" s="10">
        <v>43190</v>
      </c>
      <c r="G2020" t="s">
        <v>489</v>
      </c>
      <c r="H2020" t="s">
        <v>474</v>
      </c>
      <c r="I2020" t="s">
        <v>548</v>
      </c>
      <c r="J2020">
        <v>1606211000</v>
      </c>
      <c r="K2020">
        <v>24646465.204445571</v>
      </c>
    </row>
    <row r="2021" spans="1:11" x14ac:dyDescent="0.25">
      <c r="A2021">
        <v>1783</v>
      </c>
      <c r="B2021" t="s">
        <v>146</v>
      </c>
      <c r="C2021" t="s">
        <v>434</v>
      </c>
      <c r="E2021">
        <v>2018</v>
      </c>
      <c r="F2021" s="10">
        <v>43190</v>
      </c>
      <c r="G2021" t="s">
        <v>489</v>
      </c>
      <c r="H2021" t="s">
        <v>474</v>
      </c>
      <c r="I2021" t="s">
        <v>548</v>
      </c>
      <c r="J2021">
        <v>1218033000</v>
      </c>
      <c r="K2021">
        <v>18690077.425921284</v>
      </c>
    </row>
    <row r="2022" spans="1:11" x14ac:dyDescent="0.25">
      <c r="A2022">
        <v>1783</v>
      </c>
      <c r="B2022" t="s">
        <v>146</v>
      </c>
      <c r="C2022" t="s">
        <v>491</v>
      </c>
      <c r="E2022">
        <v>2018</v>
      </c>
      <c r="F2022" s="10">
        <v>43190</v>
      </c>
      <c r="G2022" t="s">
        <v>489</v>
      </c>
      <c r="H2022" t="s">
        <v>474</v>
      </c>
      <c r="I2022" t="s">
        <v>548</v>
      </c>
      <c r="J2022">
        <v>1104277000</v>
      </c>
      <c r="K2022">
        <v>16944551.280354537</v>
      </c>
    </row>
    <row r="2023" spans="1:11" x14ac:dyDescent="0.25">
      <c r="A2023">
        <v>1792</v>
      </c>
      <c r="B2023" t="s">
        <v>2269</v>
      </c>
      <c r="C2023" t="s">
        <v>436</v>
      </c>
      <c r="E2023">
        <v>2018</v>
      </c>
      <c r="F2023" s="10">
        <v>43190</v>
      </c>
      <c r="G2023" t="s">
        <v>489</v>
      </c>
      <c r="H2023" t="s">
        <v>474</v>
      </c>
      <c r="I2023" t="s">
        <v>548</v>
      </c>
      <c r="J2023">
        <v>4973100000</v>
      </c>
      <c r="K2023">
        <v>76309610.697615862</v>
      </c>
    </row>
    <row r="2024" spans="1:11" x14ac:dyDescent="0.25">
      <c r="A2024">
        <v>1792</v>
      </c>
      <c r="B2024" t="s">
        <v>2269</v>
      </c>
      <c r="C2024" t="s">
        <v>2336</v>
      </c>
      <c r="E2024">
        <v>2018</v>
      </c>
      <c r="F2024" s="10">
        <v>43190</v>
      </c>
      <c r="G2024" t="s">
        <v>489</v>
      </c>
      <c r="H2024" t="s">
        <v>474</v>
      </c>
      <c r="I2024" t="s">
        <v>548</v>
      </c>
      <c r="J2024">
        <v>46020300000</v>
      </c>
      <c r="K2024">
        <v>706157362.04530191</v>
      </c>
    </row>
    <row r="2025" spans="1:11" x14ac:dyDescent="0.25">
      <c r="A2025">
        <v>1792</v>
      </c>
      <c r="B2025" t="s">
        <v>2269</v>
      </c>
      <c r="C2025" t="s">
        <v>2337</v>
      </c>
      <c r="E2025">
        <v>2018</v>
      </c>
      <c r="F2025" s="10">
        <v>43190</v>
      </c>
      <c r="G2025" t="s">
        <v>489</v>
      </c>
      <c r="H2025" t="s">
        <v>474</v>
      </c>
      <c r="I2025" t="s">
        <v>548</v>
      </c>
      <c r="J2025">
        <v>2562900000</v>
      </c>
      <c r="K2025">
        <v>39326356.046916351</v>
      </c>
    </row>
    <row r="2026" spans="1:11" x14ac:dyDescent="0.25">
      <c r="A2026">
        <v>1792</v>
      </c>
      <c r="B2026" t="s">
        <v>2269</v>
      </c>
      <c r="C2026" t="s">
        <v>490</v>
      </c>
      <c r="E2026">
        <v>2018</v>
      </c>
      <c r="F2026" s="10">
        <v>43190</v>
      </c>
      <c r="G2026" t="s">
        <v>489</v>
      </c>
      <c r="H2026" t="s">
        <v>474</v>
      </c>
      <c r="I2026" t="s">
        <v>548</v>
      </c>
      <c r="J2026">
        <v>-71700000</v>
      </c>
      <c r="K2026">
        <v>-1100198.8874181209</v>
      </c>
    </row>
    <row r="2027" spans="1:11" x14ac:dyDescent="0.25">
      <c r="A2027">
        <v>1792</v>
      </c>
      <c r="B2027" t="s">
        <v>2269</v>
      </c>
      <c r="C2027" t="s">
        <v>434</v>
      </c>
      <c r="E2027">
        <v>2018</v>
      </c>
      <c r="F2027" s="10">
        <v>43190</v>
      </c>
      <c r="G2027" t="s">
        <v>489</v>
      </c>
      <c r="H2027" t="s">
        <v>474</v>
      </c>
      <c r="I2027" t="s">
        <v>548</v>
      </c>
      <c r="J2027">
        <v>824400000</v>
      </c>
      <c r="K2027">
        <v>12649985.5339958</v>
      </c>
    </row>
    <row r="2028" spans="1:11" x14ac:dyDescent="0.25">
      <c r="A2028">
        <v>1792</v>
      </c>
      <c r="B2028" t="s">
        <v>2269</v>
      </c>
      <c r="C2028" t="s">
        <v>491</v>
      </c>
      <c r="E2028">
        <v>2018</v>
      </c>
      <c r="F2028" s="10">
        <v>43190</v>
      </c>
      <c r="G2028" t="s">
        <v>489</v>
      </c>
      <c r="H2028" t="s">
        <v>474</v>
      </c>
      <c r="I2028" t="s">
        <v>548</v>
      </c>
      <c r="J2028">
        <v>1657500000</v>
      </c>
      <c r="K2028">
        <v>25433468.004121833</v>
      </c>
    </row>
    <row r="2029" spans="1:11" x14ac:dyDescent="0.25">
      <c r="A2029">
        <v>10976</v>
      </c>
      <c r="B2029" t="s">
        <v>3326</v>
      </c>
      <c r="C2029" t="s">
        <v>436</v>
      </c>
      <c r="E2029">
        <v>2018</v>
      </c>
      <c r="F2029" s="10">
        <v>43190</v>
      </c>
      <c r="G2029" t="s">
        <v>489</v>
      </c>
      <c r="H2029" t="s">
        <v>474</v>
      </c>
      <c r="I2029" t="s">
        <v>548</v>
      </c>
      <c r="J2029">
        <v>10962560000</v>
      </c>
      <c r="K2029">
        <v>168214732.43032631</v>
      </c>
    </row>
    <row r="2030" spans="1:11" x14ac:dyDescent="0.25">
      <c r="A2030">
        <v>10976</v>
      </c>
      <c r="B2030" t="s">
        <v>3326</v>
      </c>
      <c r="C2030" t="s">
        <v>2336</v>
      </c>
      <c r="E2030">
        <v>2018</v>
      </c>
      <c r="F2030" s="10">
        <v>43190</v>
      </c>
      <c r="G2030" t="s">
        <v>489</v>
      </c>
      <c r="H2030" t="s">
        <v>474</v>
      </c>
      <c r="I2030" t="s">
        <v>548</v>
      </c>
      <c r="J2030">
        <v>80563650000</v>
      </c>
      <c r="K2030">
        <v>1236206946.9503891</v>
      </c>
    </row>
    <row r="2031" spans="1:11" x14ac:dyDescent="0.25">
      <c r="A2031">
        <v>10976</v>
      </c>
      <c r="B2031" t="s">
        <v>3326</v>
      </c>
      <c r="C2031" t="s">
        <v>2337</v>
      </c>
      <c r="E2031">
        <v>2018</v>
      </c>
      <c r="F2031" s="10">
        <v>43190</v>
      </c>
      <c r="G2031" t="s">
        <v>489</v>
      </c>
      <c r="H2031" t="s">
        <v>474</v>
      </c>
      <c r="I2031" t="s">
        <v>548</v>
      </c>
      <c r="J2031">
        <v>2212930000</v>
      </c>
      <c r="K2031">
        <v>33956249.985135041</v>
      </c>
    </row>
    <row r="2032" spans="1:11" x14ac:dyDescent="0.25">
      <c r="A2032">
        <v>10976</v>
      </c>
      <c r="B2032" t="s">
        <v>3326</v>
      </c>
      <c r="C2032" t="s">
        <v>490</v>
      </c>
      <c r="E2032">
        <v>2018</v>
      </c>
      <c r="F2032" s="10">
        <v>43190</v>
      </c>
      <c r="G2032" t="s">
        <v>489</v>
      </c>
      <c r="H2032" t="s">
        <v>474</v>
      </c>
      <c r="I2032" t="s">
        <v>548</v>
      </c>
      <c r="J2032">
        <v>4584920000</v>
      </c>
      <c r="K2032">
        <v>70353192.230140746</v>
      </c>
    </row>
    <row r="2033" spans="1:11" x14ac:dyDescent="0.25">
      <c r="A2033">
        <v>10976</v>
      </c>
      <c r="B2033" t="s">
        <v>3326</v>
      </c>
      <c r="C2033" t="s">
        <v>434</v>
      </c>
      <c r="E2033">
        <v>2018</v>
      </c>
      <c r="F2033" s="10">
        <v>43190</v>
      </c>
      <c r="G2033" t="s">
        <v>489</v>
      </c>
      <c r="H2033" t="s">
        <v>474</v>
      </c>
      <c r="I2033" t="s">
        <v>548</v>
      </c>
      <c r="J2033">
        <v>3385850000</v>
      </c>
      <c r="K2033">
        <v>51954092.091557108</v>
      </c>
    </row>
    <row r="2034" spans="1:11" x14ac:dyDescent="0.25">
      <c r="A2034">
        <v>10976</v>
      </c>
      <c r="B2034" t="s">
        <v>3326</v>
      </c>
      <c r="C2034" t="s">
        <v>491</v>
      </c>
      <c r="E2034">
        <v>2018</v>
      </c>
      <c r="F2034" s="10">
        <v>43190</v>
      </c>
      <c r="G2034" t="s">
        <v>489</v>
      </c>
      <c r="H2034" t="s">
        <v>474</v>
      </c>
      <c r="I2034" t="s">
        <v>548</v>
      </c>
      <c r="J2034">
        <v>778860000</v>
      </c>
      <c r="K2034">
        <v>11951198.123493413</v>
      </c>
    </row>
    <row r="2035" spans="1:11" x14ac:dyDescent="0.25">
      <c r="A2035">
        <v>12436</v>
      </c>
      <c r="B2035" t="s">
        <v>142</v>
      </c>
      <c r="C2035" t="s">
        <v>436</v>
      </c>
      <c r="E2035">
        <v>2018</v>
      </c>
      <c r="F2035" s="10">
        <v>43190</v>
      </c>
      <c r="G2035" t="s">
        <v>489</v>
      </c>
      <c r="H2035" t="s">
        <v>474</v>
      </c>
      <c r="I2035" t="s">
        <v>548</v>
      </c>
      <c r="J2035">
        <v>628000000</v>
      </c>
      <c r="K2035">
        <v>9636330.5620443504</v>
      </c>
    </row>
    <row r="2036" spans="1:11" x14ac:dyDescent="0.25">
      <c r="A2036">
        <v>12436</v>
      </c>
      <c r="B2036" t="s">
        <v>142</v>
      </c>
      <c r="C2036" t="s">
        <v>2336</v>
      </c>
      <c r="E2036">
        <v>2018</v>
      </c>
      <c r="F2036" s="10">
        <v>43190</v>
      </c>
      <c r="G2036" t="s">
        <v>489</v>
      </c>
      <c r="H2036" t="s">
        <v>474</v>
      </c>
      <c r="I2036" t="s">
        <v>548</v>
      </c>
      <c r="J2036">
        <v>9272200000</v>
      </c>
      <c r="K2036">
        <v>142277044.96399304</v>
      </c>
    </row>
    <row r="2037" spans="1:11" x14ac:dyDescent="0.25">
      <c r="A2037">
        <v>12436</v>
      </c>
      <c r="B2037" t="s">
        <v>142</v>
      </c>
      <c r="C2037" t="s">
        <v>2337</v>
      </c>
      <c r="E2037">
        <v>2018</v>
      </c>
      <c r="F2037" s="10">
        <v>43190</v>
      </c>
      <c r="G2037" t="s">
        <v>489</v>
      </c>
      <c r="H2037" t="s">
        <v>474</v>
      </c>
      <c r="I2037" t="s">
        <v>548</v>
      </c>
      <c r="J2037">
        <v>259500000</v>
      </c>
      <c r="K2037">
        <v>3981891.3707810654</v>
      </c>
    </row>
    <row r="2038" spans="1:11" x14ac:dyDescent="0.25">
      <c r="A2038">
        <v>12436</v>
      </c>
      <c r="B2038" t="s">
        <v>142</v>
      </c>
      <c r="C2038" t="s">
        <v>490</v>
      </c>
      <c r="E2038">
        <v>2018</v>
      </c>
      <c r="F2038" s="10">
        <v>43190</v>
      </c>
      <c r="G2038" t="s">
        <v>489</v>
      </c>
      <c r="H2038" t="s">
        <v>474</v>
      </c>
      <c r="I2038" t="s">
        <v>548</v>
      </c>
      <c r="J2038">
        <v>104200000</v>
      </c>
      <c r="K2038">
        <v>1598894.3384793333</v>
      </c>
    </row>
    <row r="2039" spans="1:11" x14ac:dyDescent="0.25">
      <c r="A2039">
        <v>12436</v>
      </c>
      <c r="B2039" t="s">
        <v>142</v>
      </c>
      <c r="C2039" t="s">
        <v>434</v>
      </c>
      <c r="E2039">
        <v>2018</v>
      </c>
      <c r="F2039" s="10">
        <v>43190</v>
      </c>
      <c r="G2039" t="s">
        <v>489</v>
      </c>
      <c r="H2039" t="s">
        <v>474</v>
      </c>
      <c r="I2039" t="s">
        <v>548</v>
      </c>
      <c r="J2039">
        <v>154500000</v>
      </c>
      <c r="K2039">
        <v>2370721.4519679174</v>
      </c>
    </row>
    <row r="2040" spans="1:11" x14ac:dyDescent="0.25">
      <c r="A2040">
        <v>12436</v>
      </c>
      <c r="B2040" t="s">
        <v>142</v>
      </c>
      <c r="C2040" t="s">
        <v>491</v>
      </c>
      <c r="E2040">
        <v>2018</v>
      </c>
      <c r="F2040" s="10">
        <v>43190</v>
      </c>
      <c r="G2040" t="s">
        <v>489</v>
      </c>
      <c r="H2040" t="s">
        <v>474</v>
      </c>
      <c r="I2040" t="s">
        <v>548</v>
      </c>
      <c r="J2040">
        <v>109800000</v>
      </c>
      <c r="K2040">
        <v>1684823.4008160345</v>
      </c>
    </row>
    <row r="2041" spans="1:11" x14ac:dyDescent="0.25">
      <c r="A2041">
        <v>785</v>
      </c>
      <c r="B2041" t="s">
        <v>155</v>
      </c>
      <c r="C2041" t="s">
        <v>436</v>
      </c>
      <c r="E2041">
        <v>2014</v>
      </c>
      <c r="F2041" s="10">
        <v>42004</v>
      </c>
      <c r="G2041" t="s">
        <v>489</v>
      </c>
      <c r="H2041" t="s">
        <v>474</v>
      </c>
      <c r="I2041" t="s">
        <v>545</v>
      </c>
      <c r="J2041">
        <v>717700000</v>
      </c>
      <c r="K2041">
        <v>871359974.74670827</v>
      </c>
    </row>
    <row r="2042" spans="1:11" x14ac:dyDescent="0.25">
      <c r="A2042">
        <v>785</v>
      </c>
      <c r="B2042" t="s">
        <v>155</v>
      </c>
      <c r="C2042" t="s">
        <v>2336</v>
      </c>
      <c r="E2042">
        <v>2014</v>
      </c>
      <c r="F2042" s="10">
        <v>42004</v>
      </c>
      <c r="G2042" t="s">
        <v>489</v>
      </c>
      <c r="H2042" t="s">
        <v>474</v>
      </c>
      <c r="I2042" t="s">
        <v>545</v>
      </c>
      <c r="J2042">
        <v>3038300000</v>
      </c>
      <c r="K2042">
        <v>3688801743.4484096</v>
      </c>
    </row>
    <row r="2043" spans="1:11" x14ac:dyDescent="0.25">
      <c r="A2043">
        <v>785</v>
      </c>
      <c r="B2043" t="s">
        <v>155</v>
      </c>
      <c r="C2043" t="s">
        <v>2337</v>
      </c>
      <c r="E2043">
        <v>2014</v>
      </c>
      <c r="F2043" s="10">
        <v>42004</v>
      </c>
      <c r="G2043" t="s">
        <v>489</v>
      </c>
      <c r="H2043" t="s">
        <v>474</v>
      </c>
      <c r="I2043" t="s">
        <v>545</v>
      </c>
      <c r="J2043">
        <v>162500000</v>
      </c>
      <c r="K2043">
        <v>197291341.64182818</v>
      </c>
    </row>
    <row r="2044" spans="1:11" x14ac:dyDescent="0.25">
      <c r="A2044">
        <v>8199</v>
      </c>
      <c r="B2044" t="s">
        <v>160</v>
      </c>
      <c r="C2044" t="s">
        <v>436</v>
      </c>
      <c r="E2044">
        <v>2014</v>
      </c>
      <c r="F2044" s="10">
        <v>42004</v>
      </c>
      <c r="G2044" t="s">
        <v>489</v>
      </c>
      <c r="H2044" t="s">
        <v>474</v>
      </c>
      <c r="I2044" t="s">
        <v>545</v>
      </c>
      <c r="J2044">
        <v>23461000</v>
      </c>
      <c r="K2044">
        <v>28484013.330824193</v>
      </c>
    </row>
    <row r="2045" spans="1:11" x14ac:dyDescent="0.25">
      <c r="A2045">
        <v>8199</v>
      </c>
      <c r="B2045" t="s">
        <v>160</v>
      </c>
      <c r="C2045" t="s">
        <v>2336</v>
      </c>
      <c r="E2045">
        <v>2014</v>
      </c>
      <c r="F2045" s="10">
        <v>42004</v>
      </c>
      <c r="G2045" t="s">
        <v>489</v>
      </c>
      <c r="H2045" t="s">
        <v>474</v>
      </c>
      <c r="I2045" t="s">
        <v>545</v>
      </c>
      <c r="J2045">
        <v>181174000</v>
      </c>
      <c r="K2045">
        <v>219963455.57302511</v>
      </c>
    </row>
    <row r="2046" spans="1:11" x14ac:dyDescent="0.25">
      <c r="A2046">
        <v>8199</v>
      </c>
      <c r="B2046" t="s">
        <v>160</v>
      </c>
      <c r="C2046" t="s">
        <v>2337</v>
      </c>
      <c r="E2046">
        <v>2014</v>
      </c>
      <c r="F2046" s="10">
        <v>42004</v>
      </c>
      <c r="G2046" t="s">
        <v>489</v>
      </c>
      <c r="H2046" t="s">
        <v>474</v>
      </c>
      <c r="I2046" t="s">
        <v>545</v>
      </c>
      <c r="J2046">
        <v>-1778000</v>
      </c>
      <c r="K2046">
        <v>-2158670.8027025876</v>
      </c>
    </row>
    <row r="2047" spans="1:11" x14ac:dyDescent="0.25">
      <c r="A2047">
        <v>785</v>
      </c>
      <c r="B2047" t="s">
        <v>155</v>
      </c>
      <c r="C2047" t="s">
        <v>436</v>
      </c>
      <c r="E2047">
        <v>2015</v>
      </c>
      <c r="F2047" s="10">
        <v>42369</v>
      </c>
      <c r="G2047" t="s">
        <v>489</v>
      </c>
      <c r="H2047" t="s">
        <v>474</v>
      </c>
      <c r="I2047" t="s">
        <v>545</v>
      </c>
      <c r="J2047">
        <v>731954000</v>
      </c>
      <c r="K2047">
        <v>796878044.95676231</v>
      </c>
    </row>
    <row r="2048" spans="1:11" x14ac:dyDescent="0.25">
      <c r="A2048">
        <v>785</v>
      </c>
      <c r="B2048" t="s">
        <v>155</v>
      </c>
      <c r="C2048" t="s">
        <v>2336</v>
      </c>
      <c r="E2048">
        <v>2015</v>
      </c>
      <c r="F2048" s="10">
        <v>42369</v>
      </c>
      <c r="G2048" t="s">
        <v>489</v>
      </c>
      <c r="H2048" t="s">
        <v>474</v>
      </c>
      <c r="I2048" t="s">
        <v>545</v>
      </c>
      <c r="J2048">
        <v>2917300000</v>
      </c>
      <c r="K2048">
        <v>3176063414.5757284</v>
      </c>
    </row>
    <row r="2049" spans="1:11" x14ac:dyDescent="0.25">
      <c r="A2049">
        <v>785</v>
      </c>
      <c r="B2049" t="s">
        <v>155</v>
      </c>
      <c r="C2049" t="s">
        <v>2337</v>
      </c>
      <c r="E2049">
        <v>2015</v>
      </c>
      <c r="F2049" s="10">
        <v>42369</v>
      </c>
      <c r="G2049" t="s">
        <v>489</v>
      </c>
      <c r="H2049" t="s">
        <v>474</v>
      </c>
      <c r="I2049" t="s">
        <v>545</v>
      </c>
      <c r="J2049">
        <v>174992</v>
      </c>
      <c r="K2049">
        <v>190513.72469181634</v>
      </c>
    </row>
    <row r="2050" spans="1:11" x14ac:dyDescent="0.25">
      <c r="A2050">
        <v>794</v>
      </c>
      <c r="B2050" t="s">
        <v>159</v>
      </c>
      <c r="C2050" t="s">
        <v>436</v>
      </c>
      <c r="E2050">
        <v>2015</v>
      </c>
      <c r="F2050" s="10">
        <v>42369</v>
      </c>
      <c r="G2050" t="s">
        <v>489</v>
      </c>
      <c r="H2050" t="s">
        <v>474</v>
      </c>
      <c r="I2050" t="s">
        <v>545</v>
      </c>
      <c r="J2050">
        <v>814000000</v>
      </c>
      <c r="K2050">
        <v>886201494.34910464</v>
      </c>
    </row>
    <row r="2051" spans="1:11" x14ac:dyDescent="0.25">
      <c r="A2051">
        <v>794</v>
      </c>
      <c r="B2051" t="s">
        <v>159</v>
      </c>
      <c r="C2051" t="s">
        <v>2336</v>
      </c>
      <c r="E2051">
        <v>2015</v>
      </c>
      <c r="F2051" s="10">
        <v>42369</v>
      </c>
      <c r="G2051" t="s">
        <v>489</v>
      </c>
      <c r="H2051" t="s">
        <v>474</v>
      </c>
      <c r="I2051" t="s">
        <v>545</v>
      </c>
      <c r="J2051">
        <v>3094112000</v>
      </c>
      <c r="K2051">
        <v>3368558572.5841484</v>
      </c>
    </row>
    <row r="2052" spans="1:11" x14ac:dyDescent="0.25">
      <c r="A2052">
        <v>794</v>
      </c>
      <c r="B2052" t="s">
        <v>159</v>
      </c>
      <c r="C2052" t="s">
        <v>2337</v>
      </c>
      <c r="E2052">
        <v>2015</v>
      </c>
      <c r="F2052" s="10">
        <v>42369</v>
      </c>
      <c r="G2052" t="s">
        <v>489</v>
      </c>
      <c r="H2052" t="s">
        <v>474</v>
      </c>
      <c r="I2052" t="s">
        <v>545</v>
      </c>
      <c r="J2052">
        <v>174000000</v>
      </c>
      <c r="K2052">
        <v>189433734.66430491</v>
      </c>
    </row>
    <row r="2053" spans="1:11" x14ac:dyDescent="0.25">
      <c r="A2053">
        <v>2047</v>
      </c>
      <c r="B2053" t="s">
        <v>157</v>
      </c>
      <c r="C2053" t="s">
        <v>436</v>
      </c>
      <c r="E2053">
        <v>2015</v>
      </c>
      <c r="F2053" s="10">
        <v>42369</v>
      </c>
      <c r="G2053" t="s">
        <v>489</v>
      </c>
      <c r="H2053" t="s">
        <v>474</v>
      </c>
      <c r="I2053" t="s">
        <v>545</v>
      </c>
      <c r="J2053">
        <v>884400000</v>
      </c>
      <c r="K2053">
        <v>962845947.91443253</v>
      </c>
    </row>
    <row r="2054" spans="1:11" x14ac:dyDescent="0.25">
      <c r="A2054">
        <v>2047</v>
      </c>
      <c r="B2054" t="s">
        <v>157</v>
      </c>
      <c r="C2054" t="s">
        <v>2336</v>
      </c>
      <c r="E2054">
        <v>2015</v>
      </c>
      <c r="F2054" s="10">
        <v>42369</v>
      </c>
      <c r="G2054" t="s">
        <v>489</v>
      </c>
      <c r="H2054" t="s">
        <v>474</v>
      </c>
      <c r="I2054" t="s">
        <v>545</v>
      </c>
      <c r="J2054">
        <v>4487000000</v>
      </c>
      <c r="K2054">
        <v>4884995215.1651506</v>
      </c>
    </row>
    <row r="2055" spans="1:11" x14ac:dyDescent="0.25">
      <c r="A2055">
        <v>2047</v>
      </c>
      <c r="B2055" t="s">
        <v>157</v>
      </c>
      <c r="C2055" t="s">
        <v>2337</v>
      </c>
      <c r="E2055">
        <v>2015</v>
      </c>
      <c r="F2055" s="10">
        <v>42369</v>
      </c>
      <c r="G2055" t="s">
        <v>489</v>
      </c>
      <c r="H2055" t="s">
        <v>474</v>
      </c>
      <c r="I2055" t="s">
        <v>545</v>
      </c>
      <c r="J2055">
        <v>194460000.00000033</v>
      </c>
      <c r="K2055">
        <v>211708528.9817287</v>
      </c>
    </row>
    <row r="2056" spans="1:11" x14ac:dyDescent="0.25">
      <c r="A2056">
        <v>8199</v>
      </c>
      <c r="B2056" t="s">
        <v>160</v>
      </c>
      <c r="C2056" t="s">
        <v>436</v>
      </c>
      <c r="E2056">
        <v>2015</v>
      </c>
      <c r="F2056" s="10">
        <v>42369</v>
      </c>
      <c r="G2056" t="s">
        <v>489</v>
      </c>
      <c r="H2056" t="s">
        <v>474</v>
      </c>
      <c r="I2056" t="s">
        <v>545</v>
      </c>
      <c r="J2056">
        <v>23353000</v>
      </c>
      <c r="K2056">
        <v>25424402.331123635</v>
      </c>
    </row>
    <row r="2057" spans="1:11" x14ac:dyDescent="0.25">
      <c r="A2057">
        <v>8199</v>
      </c>
      <c r="B2057" t="s">
        <v>160</v>
      </c>
      <c r="C2057" t="s">
        <v>2336</v>
      </c>
      <c r="E2057">
        <v>2015</v>
      </c>
      <c r="F2057" s="10">
        <v>42369</v>
      </c>
      <c r="G2057" t="s">
        <v>489</v>
      </c>
      <c r="H2057" t="s">
        <v>474</v>
      </c>
      <c r="I2057" t="s">
        <v>545</v>
      </c>
      <c r="J2057">
        <v>193045000</v>
      </c>
      <c r="K2057">
        <v>210168019.01305026</v>
      </c>
    </row>
    <row r="2058" spans="1:11" x14ac:dyDescent="0.25">
      <c r="A2058">
        <v>8199</v>
      </c>
      <c r="B2058" t="s">
        <v>160</v>
      </c>
      <c r="C2058" t="s">
        <v>2337</v>
      </c>
      <c r="E2058">
        <v>2015</v>
      </c>
      <c r="F2058" s="10">
        <v>42369</v>
      </c>
      <c r="G2058" t="s">
        <v>489</v>
      </c>
      <c r="H2058" t="s">
        <v>474</v>
      </c>
      <c r="I2058" t="s">
        <v>545</v>
      </c>
      <c r="J2058">
        <v>1747000</v>
      </c>
      <c r="K2058">
        <v>1901958.2440146017</v>
      </c>
    </row>
    <row r="2059" spans="1:11" x14ac:dyDescent="0.25">
      <c r="A2059">
        <v>785</v>
      </c>
      <c r="B2059" t="s">
        <v>155</v>
      </c>
      <c r="C2059" t="s">
        <v>436</v>
      </c>
      <c r="E2059">
        <v>2016</v>
      </c>
      <c r="F2059" s="10">
        <v>42735</v>
      </c>
      <c r="G2059" t="s">
        <v>489</v>
      </c>
      <c r="H2059" t="s">
        <v>474</v>
      </c>
      <c r="I2059" t="s">
        <v>545</v>
      </c>
      <c r="J2059">
        <v>896347000</v>
      </c>
      <c r="K2059">
        <v>944838970.4820503</v>
      </c>
    </row>
    <row r="2060" spans="1:11" x14ac:dyDescent="0.25">
      <c r="A2060">
        <v>785</v>
      </c>
      <c r="B2060" t="s">
        <v>155</v>
      </c>
      <c r="C2060" t="s">
        <v>2336</v>
      </c>
      <c r="E2060">
        <v>2016</v>
      </c>
      <c r="F2060" s="10">
        <v>42735</v>
      </c>
      <c r="G2060" t="s">
        <v>489</v>
      </c>
      <c r="H2060" t="s">
        <v>474</v>
      </c>
      <c r="I2060" t="s">
        <v>545</v>
      </c>
      <c r="J2060">
        <v>2832417000</v>
      </c>
      <c r="K2060">
        <v>2985649488.7090125</v>
      </c>
    </row>
    <row r="2061" spans="1:11" x14ac:dyDescent="0.25">
      <c r="A2061">
        <v>785</v>
      </c>
      <c r="B2061" t="s">
        <v>155</v>
      </c>
      <c r="C2061" t="s">
        <v>2337</v>
      </c>
      <c r="E2061">
        <v>2016</v>
      </c>
      <c r="F2061" s="10">
        <v>42735</v>
      </c>
      <c r="G2061" t="s">
        <v>489</v>
      </c>
      <c r="H2061" t="s">
        <v>474</v>
      </c>
      <c r="I2061" t="s">
        <v>545</v>
      </c>
      <c r="J2061">
        <v>262347000</v>
      </c>
      <c r="K2061">
        <v>276539854.97698373</v>
      </c>
    </row>
    <row r="2062" spans="1:11" x14ac:dyDescent="0.25">
      <c r="A2062">
        <v>794</v>
      </c>
      <c r="B2062" t="s">
        <v>159</v>
      </c>
      <c r="C2062" t="s">
        <v>436</v>
      </c>
      <c r="E2062">
        <v>2016</v>
      </c>
      <c r="F2062" s="10">
        <v>42735</v>
      </c>
      <c r="G2062" t="s">
        <v>489</v>
      </c>
      <c r="H2062" t="s">
        <v>474</v>
      </c>
      <c r="I2062" t="s">
        <v>545</v>
      </c>
      <c r="J2062">
        <v>814000000</v>
      </c>
      <c r="K2062">
        <v>858037034.73363435</v>
      </c>
    </row>
    <row r="2063" spans="1:11" x14ac:dyDescent="0.25">
      <c r="A2063">
        <v>794</v>
      </c>
      <c r="B2063" t="s">
        <v>159</v>
      </c>
      <c r="C2063" t="s">
        <v>2336</v>
      </c>
      <c r="E2063">
        <v>2016</v>
      </c>
      <c r="F2063" s="10">
        <v>42735</v>
      </c>
      <c r="G2063" t="s">
        <v>489</v>
      </c>
      <c r="H2063" t="s">
        <v>474</v>
      </c>
      <c r="I2063" t="s">
        <v>545</v>
      </c>
      <c r="J2063">
        <v>3283000000</v>
      </c>
      <c r="K2063">
        <v>3460608826.8188224</v>
      </c>
    </row>
    <row r="2064" spans="1:11" x14ac:dyDescent="0.25">
      <c r="A2064">
        <v>794</v>
      </c>
      <c r="B2064" t="s">
        <v>159</v>
      </c>
      <c r="C2064" t="s">
        <v>2337</v>
      </c>
      <c r="E2064">
        <v>2016</v>
      </c>
      <c r="F2064" s="10">
        <v>42735</v>
      </c>
      <c r="G2064" t="s">
        <v>489</v>
      </c>
      <c r="H2064" t="s">
        <v>474</v>
      </c>
      <c r="I2064" t="s">
        <v>545</v>
      </c>
      <c r="J2064">
        <v>191069000</v>
      </c>
      <c r="K2064">
        <v>201405747.16157344</v>
      </c>
    </row>
    <row r="2065" spans="1:11" x14ac:dyDescent="0.25">
      <c r="A2065">
        <v>794</v>
      </c>
      <c r="B2065" t="s">
        <v>159</v>
      </c>
      <c r="C2065" t="s">
        <v>490</v>
      </c>
      <c r="E2065">
        <v>2016</v>
      </c>
      <c r="F2065" s="10">
        <v>42735</v>
      </c>
      <c r="G2065" t="s">
        <v>489</v>
      </c>
      <c r="H2065" t="s">
        <v>474</v>
      </c>
      <c r="I2065" t="s">
        <v>545</v>
      </c>
      <c r="J2065">
        <v>191069000</v>
      </c>
      <c r="K2065">
        <v>201405747.16157344</v>
      </c>
    </row>
    <row r="2066" spans="1:11" x14ac:dyDescent="0.25">
      <c r="A2066">
        <v>794</v>
      </c>
      <c r="B2066" t="s">
        <v>159</v>
      </c>
      <c r="C2066" t="s">
        <v>434</v>
      </c>
      <c r="E2066">
        <v>2016</v>
      </c>
      <c r="F2066" s="10">
        <v>42735</v>
      </c>
      <c r="G2066" t="s">
        <v>489</v>
      </c>
      <c r="H2066" t="s">
        <v>474</v>
      </c>
      <c r="I2066" t="s">
        <v>545</v>
      </c>
      <c r="J2066">
        <v>304614000</v>
      </c>
      <c r="K2066">
        <v>321093480.71050525</v>
      </c>
    </row>
    <row r="2067" spans="1:11" x14ac:dyDescent="0.25">
      <c r="A2067">
        <v>794</v>
      </c>
      <c r="B2067" t="s">
        <v>159</v>
      </c>
      <c r="C2067" t="s">
        <v>491</v>
      </c>
      <c r="E2067">
        <v>2016</v>
      </c>
      <c r="F2067" s="10">
        <v>42735</v>
      </c>
      <c r="G2067" t="s">
        <v>489</v>
      </c>
      <c r="H2067" t="s">
        <v>474</v>
      </c>
      <c r="I2067" t="s">
        <v>545</v>
      </c>
      <c r="J2067">
        <v>118102000</v>
      </c>
      <c r="K2067">
        <v>124491265.20406841</v>
      </c>
    </row>
    <row r="2068" spans="1:11" x14ac:dyDescent="0.25">
      <c r="A2068">
        <v>1649</v>
      </c>
      <c r="B2068" t="s">
        <v>2227</v>
      </c>
      <c r="C2068" t="s">
        <v>436</v>
      </c>
      <c r="E2068">
        <v>2016</v>
      </c>
      <c r="F2068" s="10">
        <v>42735</v>
      </c>
      <c r="G2068" t="s">
        <v>489</v>
      </c>
      <c r="H2068" t="s">
        <v>474</v>
      </c>
      <c r="I2068" t="s">
        <v>545</v>
      </c>
      <c r="J2068">
        <v>909000000</v>
      </c>
      <c r="K2068">
        <v>958176492.10426736</v>
      </c>
    </row>
    <row r="2069" spans="1:11" x14ac:dyDescent="0.25">
      <c r="A2069">
        <v>1649</v>
      </c>
      <c r="B2069" t="s">
        <v>2227</v>
      </c>
      <c r="C2069" t="s">
        <v>2336</v>
      </c>
      <c r="E2069">
        <v>2016</v>
      </c>
      <c r="F2069" s="10">
        <v>42735</v>
      </c>
      <c r="G2069" t="s">
        <v>489</v>
      </c>
      <c r="H2069" t="s">
        <v>474</v>
      </c>
      <c r="I2069" t="s">
        <v>545</v>
      </c>
      <c r="J2069">
        <v>9976000000</v>
      </c>
      <c r="K2069">
        <v>10515697123.467735</v>
      </c>
    </row>
    <row r="2070" spans="1:11" x14ac:dyDescent="0.25">
      <c r="A2070">
        <v>1649</v>
      </c>
      <c r="B2070" t="s">
        <v>2227</v>
      </c>
      <c r="C2070" t="s">
        <v>2337</v>
      </c>
      <c r="E2070">
        <v>2016</v>
      </c>
      <c r="F2070" s="10">
        <v>42735</v>
      </c>
      <c r="G2070" t="s">
        <v>489</v>
      </c>
      <c r="H2070" t="s">
        <v>474</v>
      </c>
      <c r="I2070" t="s">
        <v>545</v>
      </c>
      <c r="J2070">
        <v>-2087000000</v>
      </c>
      <c r="K2070">
        <v>-2199905763.5001163</v>
      </c>
    </row>
    <row r="2071" spans="1:11" x14ac:dyDescent="0.25">
      <c r="A2071">
        <v>1649</v>
      </c>
      <c r="B2071" t="s">
        <v>2227</v>
      </c>
      <c r="C2071" t="s">
        <v>490</v>
      </c>
      <c r="E2071">
        <v>2016</v>
      </c>
      <c r="F2071" s="10">
        <v>42735</v>
      </c>
      <c r="G2071" t="s">
        <v>489</v>
      </c>
      <c r="H2071" t="s">
        <v>474</v>
      </c>
      <c r="I2071" t="s">
        <v>545</v>
      </c>
      <c r="J2071">
        <v>1000000</v>
      </c>
      <c r="K2071">
        <v>1054099.5512698211</v>
      </c>
    </row>
    <row r="2072" spans="1:11" x14ac:dyDescent="0.25">
      <c r="A2072">
        <v>1649</v>
      </c>
      <c r="B2072" t="s">
        <v>2227</v>
      </c>
      <c r="C2072" t="s">
        <v>434</v>
      </c>
      <c r="E2072">
        <v>2016</v>
      </c>
      <c r="F2072" s="10">
        <v>42735</v>
      </c>
      <c r="G2072" t="s">
        <v>489</v>
      </c>
      <c r="H2072" t="s">
        <v>474</v>
      </c>
      <c r="I2072" t="s">
        <v>545</v>
      </c>
      <c r="J2072">
        <v>684000000</v>
      </c>
      <c r="K2072">
        <v>721004093.06855762</v>
      </c>
    </row>
    <row r="2073" spans="1:11" x14ac:dyDescent="0.25">
      <c r="A2073">
        <v>1649</v>
      </c>
      <c r="B2073" t="s">
        <v>2227</v>
      </c>
      <c r="C2073" t="s">
        <v>491</v>
      </c>
      <c r="E2073">
        <v>2016</v>
      </c>
      <c r="F2073" s="10">
        <v>42735</v>
      </c>
      <c r="G2073" t="s">
        <v>489</v>
      </c>
      <c r="H2073" t="s">
        <v>474</v>
      </c>
      <c r="I2073" t="s">
        <v>545</v>
      </c>
      <c r="J2073">
        <v>445000000</v>
      </c>
      <c r="K2073">
        <v>469074300.31507033</v>
      </c>
    </row>
    <row r="2074" spans="1:11" x14ac:dyDescent="0.25">
      <c r="A2074">
        <v>1652</v>
      </c>
      <c r="B2074" t="s">
        <v>2278</v>
      </c>
      <c r="C2074" t="s">
        <v>436</v>
      </c>
      <c r="E2074">
        <v>2016</v>
      </c>
      <c r="F2074" s="10">
        <v>42735</v>
      </c>
      <c r="G2074" t="s">
        <v>489</v>
      </c>
      <c r="H2074" t="s">
        <v>474</v>
      </c>
      <c r="I2074" t="s">
        <v>545</v>
      </c>
      <c r="J2074">
        <v>-2476530</v>
      </c>
      <c r="K2074">
        <v>-2610509.1617062497</v>
      </c>
    </row>
    <row r="2075" spans="1:11" x14ac:dyDescent="0.25">
      <c r="A2075">
        <v>1652</v>
      </c>
      <c r="B2075" t="s">
        <v>2278</v>
      </c>
      <c r="C2075" t="s">
        <v>2336</v>
      </c>
      <c r="E2075">
        <v>2016</v>
      </c>
      <c r="F2075" s="10">
        <v>42735</v>
      </c>
      <c r="G2075" t="s">
        <v>489</v>
      </c>
      <c r="H2075" t="s">
        <v>474</v>
      </c>
      <c r="I2075" t="s">
        <v>545</v>
      </c>
      <c r="J2075">
        <v>11119456</v>
      </c>
      <c r="K2075">
        <v>11721013.579964519</v>
      </c>
    </row>
    <row r="2076" spans="1:11" x14ac:dyDescent="0.25">
      <c r="A2076">
        <v>1652</v>
      </c>
      <c r="B2076" t="s">
        <v>2278</v>
      </c>
      <c r="C2076" t="s">
        <v>2337</v>
      </c>
      <c r="E2076">
        <v>2016</v>
      </c>
      <c r="F2076" s="10">
        <v>42735</v>
      </c>
      <c r="G2076" t="s">
        <v>489</v>
      </c>
      <c r="H2076" t="s">
        <v>474</v>
      </c>
      <c r="I2076" t="s">
        <v>545</v>
      </c>
      <c r="J2076">
        <v>-3846020</v>
      </c>
      <c r="K2076">
        <v>-4054087.9561747569</v>
      </c>
    </row>
    <row r="2077" spans="1:11" x14ac:dyDescent="0.25">
      <c r="A2077">
        <v>1652</v>
      </c>
      <c r="B2077" t="s">
        <v>2278</v>
      </c>
      <c r="C2077" t="s">
        <v>490</v>
      </c>
      <c r="E2077">
        <v>2016</v>
      </c>
      <c r="F2077" s="10">
        <v>42735</v>
      </c>
      <c r="G2077" t="s">
        <v>489</v>
      </c>
      <c r="H2077" t="s">
        <v>474</v>
      </c>
      <c r="I2077" t="s">
        <v>545</v>
      </c>
      <c r="J2077">
        <v>-179462</v>
      </c>
      <c r="K2077">
        <v>-189170.81366998464</v>
      </c>
    </row>
    <row r="2078" spans="1:11" x14ac:dyDescent="0.25">
      <c r="A2078">
        <v>1652</v>
      </c>
      <c r="B2078" t="s">
        <v>2278</v>
      </c>
      <c r="C2078" t="s">
        <v>434</v>
      </c>
      <c r="E2078">
        <v>2016</v>
      </c>
      <c r="F2078" s="10">
        <v>42735</v>
      </c>
      <c r="G2078" t="s">
        <v>489</v>
      </c>
      <c r="H2078" t="s">
        <v>474</v>
      </c>
      <c r="I2078" t="s">
        <v>545</v>
      </c>
      <c r="J2078">
        <v>63936</v>
      </c>
      <c r="K2078">
        <v>67394.90890998728</v>
      </c>
    </row>
    <row r="2079" spans="1:11" x14ac:dyDescent="0.25">
      <c r="A2079">
        <v>1652</v>
      </c>
      <c r="B2079" t="s">
        <v>2278</v>
      </c>
      <c r="C2079" t="s">
        <v>491</v>
      </c>
      <c r="E2079">
        <v>2016</v>
      </c>
      <c r="F2079" s="10">
        <v>42735</v>
      </c>
      <c r="G2079" t="s">
        <v>489</v>
      </c>
      <c r="H2079" t="s">
        <v>474</v>
      </c>
      <c r="I2079" t="s">
        <v>545</v>
      </c>
      <c r="J2079">
        <v>1485016</v>
      </c>
      <c r="K2079">
        <v>1565354.6992285044</v>
      </c>
    </row>
    <row r="2080" spans="1:11" x14ac:dyDescent="0.25">
      <c r="A2080">
        <v>2047</v>
      </c>
      <c r="B2080" t="s">
        <v>157</v>
      </c>
      <c r="C2080" t="s">
        <v>436</v>
      </c>
      <c r="E2080">
        <v>2016</v>
      </c>
      <c r="F2080" s="10">
        <v>42735</v>
      </c>
      <c r="G2080" t="s">
        <v>489</v>
      </c>
      <c r="H2080" t="s">
        <v>474</v>
      </c>
      <c r="I2080" t="s">
        <v>545</v>
      </c>
      <c r="J2080">
        <v>916600000</v>
      </c>
      <c r="K2080">
        <v>966187648.69391799</v>
      </c>
    </row>
    <row r="2081" spans="1:11" x14ac:dyDescent="0.25">
      <c r="A2081">
        <v>2047</v>
      </c>
      <c r="B2081" t="s">
        <v>157</v>
      </c>
      <c r="C2081" t="s">
        <v>2336</v>
      </c>
      <c r="E2081">
        <v>2016</v>
      </c>
      <c r="F2081" s="10">
        <v>42735</v>
      </c>
      <c r="G2081" t="s">
        <v>489</v>
      </c>
      <c r="H2081" t="s">
        <v>474</v>
      </c>
      <c r="I2081" t="s">
        <v>545</v>
      </c>
      <c r="J2081">
        <v>4460200000</v>
      </c>
      <c r="K2081">
        <v>4701494818.5736561</v>
      </c>
    </row>
    <row r="2082" spans="1:11" x14ac:dyDescent="0.25">
      <c r="A2082">
        <v>2047</v>
      </c>
      <c r="B2082" t="s">
        <v>157</v>
      </c>
      <c r="C2082" t="s">
        <v>2337</v>
      </c>
      <c r="E2082">
        <v>2016</v>
      </c>
      <c r="F2082" s="10">
        <v>42735</v>
      </c>
      <c r="G2082" t="s">
        <v>489</v>
      </c>
      <c r="H2082" t="s">
        <v>474</v>
      </c>
      <c r="I2082" t="s">
        <v>545</v>
      </c>
      <c r="J2082">
        <v>220399999.9999992</v>
      </c>
      <c r="K2082">
        <v>232323541.0998677</v>
      </c>
    </row>
    <row r="2083" spans="1:11" x14ac:dyDescent="0.25">
      <c r="A2083">
        <v>8199</v>
      </c>
      <c r="B2083" t="s">
        <v>160</v>
      </c>
      <c r="C2083" t="s">
        <v>436</v>
      </c>
      <c r="E2083">
        <v>2016</v>
      </c>
      <c r="F2083" s="10">
        <v>42735</v>
      </c>
      <c r="G2083" t="s">
        <v>489</v>
      </c>
      <c r="H2083" t="s">
        <v>474</v>
      </c>
      <c r="I2083" t="s">
        <v>545</v>
      </c>
      <c r="J2083">
        <v>27930000</v>
      </c>
      <c r="K2083">
        <v>29441000.4669661</v>
      </c>
    </row>
    <row r="2084" spans="1:11" x14ac:dyDescent="0.25">
      <c r="A2084">
        <v>8199</v>
      </c>
      <c r="B2084" t="s">
        <v>160</v>
      </c>
      <c r="C2084" t="s">
        <v>2336</v>
      </c>
      <c r="E2084">
        <v>2016</v>
      </c>
      <c r="F2084" s="10">
        <v>42735</v>
      </c>
      <c r="G2084" t="s">
        <v>489</v>
      </c>
      <c r="H2084" t="s">
        <v>474</v>
      </c>
      <c r="I2084" t="s">
        <v>545</v>
      </c>
      <c r="J2084">
        <v>198385000</v>
      </c>
      <c r="K2084">
        <v>209117539.47866344</v>
      </c>
    </row>
    <row r="2085" spans="1:11" x14ac:dyDescent="0.25">
      <c r="A2085">
        <v>8199</v>
      </c>
      <c r="B2085" t="s">
        <v>160</v>
      </c>
      <c r="C2085" t="s">
        <v>2337</v>
      </c>
      <c r="E2085">
        <v>2016</v>
      </c>
      <c r="F2085" s="10">
        <v>42735</v>
      </c>
      <c r="G2085" t="s">
        <v>489</v>
      </c>
      <c r="H2085" t="s">
        <v>474</v>
      </c>
      <c r="I2085" t="s">
        <v>545</v>
      </c>
      <c r="J2085">
        <v>12633000</v>
      </c>
      <c r="K2085">
        <v>13316439.631191649</v>
      </c>
    </row>
    <row r="2086" spans="1:11" x14ac:dyDescent="0.25">
      <c r="A2086">
        <v>785</v>
      </c>
      <c r="B2086" t="s">
        <v>155</v>
      </c>
      <c r="C2086" t="s">
        <v>436</v>
      </c>
      <c r="E2086">
        <v>2017</v>
      </c>
      <c r="F2086" s="10">
        <v>43100</v>
      </c>
      <c r="G2086" t="s">
        <v>489</v>
      </c>
      <c r="H2086" t="s">
        <v>474</v>
      </c>
      <c r="I2086" t="s">
        <v>545</v>
      </c>
      <c r="J2086">
        <v>840000000</v>
      </c>
      <c r="K2086">
        <v>1007411671.5837951</v>
      </c>
    </row>
    <row r="2087" spans="1:11" x14ac:dyDescent="0.25">
      <c r="A2087">
        <v>785</v>
      </c>
      <c r="B2087" t="s">
        <v>155</v>
      </c>
      <c r="C2087" t="s">
        <v>2336</v>
      </c>
      <c r="E2087">
        <v>2017</v>
      </c>
      <c r="F2087" s="10">
        <v>43100</v>
      </c>
      <c r="G2087" t="s">
        <v>489</v>
      </c>
      <c r="H2087" t="s">
        <v>474</v>
      </c>
      <c r="I2087" t="s">
        <v>545</v>
      </c>
      <c r="J2087">
        <v>2796983000</v>
      </c>
      <c r="K2087">
        <v>3354420618.3588786</v>
      </c>
    </row>
    <row r="2088" spans="1:11" x14ac:dyDescent="0.25">
      <c r="A2088">
        <v>785</v>
      </c>
      <c r="B2088" t="s">
        <v>155</v>
      </c>
      <c r="C2088" t="s">
        <v>2337</v>
      </c>
      <c r="E2088">
        <v>2017</v>
      </c>
      <c r="F2088" s="10">
        <v>43100</v>
      </c>
      <c r="G2088" t="s">
        <v>489</v>
      </c>
      <c r="H2088" t="s">
        <v>474</v>
      </c>
      <c r="I2088" t="s">
        <v>545</v>
      </c>
      <c r="J2088">
        <v>192203000</v>
      </c>
      <c r="K2088">
        <v>230508982.75407162</v>
      </c>
    </row>
    <row r="2089" spans="1:11" x14ac:dyDescent="0.25">
      <c r="A2089">
        <v>785</v>
      </c>
      <c r="B2089" t="s">
        <v>155</v>
      </c>
      <c r="C2089" t="s">
        <v>490</v>
      </c>
      <c r="E2089">
        <v>2017</v>
      </c>
      <c r="F2089" s="10">
        <v>43100</v>
      </c>
      <c r="G2089" t="s">
        <v>489</v>
      </c>
      <c r="H2089" t="s">
        <v>474</v>
      </c>
      <c r="I2089" t="s">
        <v>545</v>
      </c>
      <c r="J2089">
        <v>100900000</v>
      </c>
      <c r="K2089">
        <v>121009330.55095825</v>
      </c>
    </row>
    <row r="2090" spans="1:11" x14ac:dyDescent="0.25">
      <c r="A2090">
        <v>785</v>
      </c>
      <c r="B2090" t="s">
        <v>155</v>
      </c>
      <c r="C2090" t="s">
        <v>434</v>
      </c>
      <c r="E2090">
        <v>2017</v>
      </c>
      <c r="F2090" s="10">
        <v>43100</v>
      </c>
      <c r="G2090" t="s">
        <v>489</v>
      </c>
      <c r="H2090" t="s">
        <v>474</v>
      </c>
      <c r="I2090" t="s">
        <v>545</v>
      </c>
      <c r="J2090">
        <v>392139000</v>
      </c>
      <c r="K2090">
        <v>470292149.38475931</v>
      </c>
    </row>
    <row r="2091" spans="1:11" x14ac:dyDescent="0.25">
      <c r="A2091">
        <v>785</v>
      </c>
      <c r="B2091" t="s">
        <v>155</v>
      </c>
      <c r="C2091" t="s">
        <v>491</v>
      </c>
      <c r="E2091">
        <v>2017</v>
      </c>
      <c r="F2091" s="10">
        <v>43100</v>
      </c>
      <c r="G2091" t="s">
        <v>489</v>
      </c>
      <c r="H2091" t="s">
        <v>474</v>
      </c>
      <c r="I2091" t="s">
        <v>545</v>
      </c>
      <c r="J2091">
        <v>95992000</v>
      </c>
      <c r="K2091">
        <v>115123168.06984721</v>
      </c>
    </row>
    <row r="2092" spans="1:11" x14ac:dyDescent="0.25">
      <c r="A2092">
        <v>794</v>
      </c>
      <c r="B2092" t="s">
        <v>159</v>
      </c>
      <c r="C2092" t="s">
        <v>436</v>
      </c>
      <c r="E2092">
        <v>2017</v>
      </c>
      <c r="F2092" s="10">
        <v>43100</v>
      </c>
      <c r="G2092" t="s">
        <v>489</v>
      </c>
      <c r="H2092" t="s">
        <v>474</v>
      </c>
      <c r="I2092" t="s">
        <v>545</v>
      </c>
      <c r="J2092">
        <v>820000000</v>
      </c>
      <c r="K2092">
        <v>983425679.40322852</v>
      </c>
    </row>
    <row r="2093" spans="1:11" x14ac:dyDescent="0.25">
      <c r="A2093">
        <v>794</v>
      </c>
      <c r="B2093" t="s">
        <v>159</v>
      </c>
      <c r="C2093" t="s">
        <v>2336</v>
      </c>
      <c r="E2093">
        <v>2017</v>
      </c>
      <c r="F2093" s="10">
        <v>43100</v>
      </c>
      <c r="G2093" t="s">
        <v>489</v>
      </c>
      <c r="H2093" t="s">
        <v>474</v>
      </c>
      <c r="I2093" t="s">
        <v>545</v>
      </c>
      <c r="J2093">
        <v>3697135000</v>
      </c>
      <c r="K2093">
        <v>4433972560.0249453</v>
      </c>
    </row>
    <row r="2094" spans="1:11" x14ac:dyDescent="0.25">
      <c r="A2094">
        <v>794</v>
      </c>
      <c r="B2094" t="s">
        <v>159</v>
      </c>
      <c r="C2094" t="s">
        <v>2337</v>
      </c>
      <c r="E2094">
        <v>2017</v>
      </c>
      <c r="F2094" s="10">
        <v>43100</v>
      </c>
      <c r="G2094" t="s">
        <v>489</v>
      </c>
      <c r="H2094" t="s">
        <v>474</v>
      </c>
      <c r="I2094" t="s">
        <v>545</v>
      </c>
      <c r="J2094">
        <v>264760000</v>
      </c>
      <c r="K2094">
        <v>317526564.48633999</v>
      </c>
    </row>
    <row r="2095" spans="1:11" x14ac:dyDescent="0.25">
      <c r="A2095">
        <v>794</v>
      </c>
      <c r="B2095" t="s">
        <v>159</v>
      </c>
      <c r="C2095" t="s">
        <v>490</v>
      </c>
      <c r="E2095">
        <v>2017</v>
      </c>
      <c r="F2095" s="10">
        <v>43100</v>
      </c>
      <c r="G2095" t="s">
        <v>489</v>
      </c>
      <c r="H2095" t="s">
        <v>474</v>
      </c>
      <c r="I2095" t="s">
        <v>545</v>
      </c>
      <c r="J2095">
        <v>82432000</v>
      </c>
      <c r="K2095">
        <v>98860665.371423095</v>
      </c>
    </row>
    <row r="2096" spans="1:11" x14ac:dyDescent="0.25">
      <c r="A2096">
        <v>794</v>
      </c>
      <c r="B2096" t="s">
        <v>159</v>
      </c>
      <c r="C2096" t="s">
        <v>434</v>
      </c>
      <c r="E2096">
        <v>2017</v>
      </c>
      <c r="F2096" s="10">
        <v>43100</v>
      </c>
      <c r="G2096" t="s">
        <v>489</v>
      </c>
      <c r="H2096" t="s">
        <v>474</v>
      </c>
      <c r="I2096" t="s">
        <v>545</v>
      </c>
      <c r="J2096">
        <v>321865000</v>
      </c>
      <c r="K2096">
        <v>386012568.65990263</v>
      </c>
    </row>
    <row r="2097" spans="1:11" x14ac:dyDescent="0.25">
      <c r="A2097">
        <v>794</v>
      </c>
      <c r="B2097" t="s">
        <v>159</v>
      </c>
      <c r="C2097" t="s">
        <v>491</v>
      </c>
      <c r="E2097">
        <v>2017</v>
      </c>
      <c r="F2097" s="10">
        <v>43100</v>
      </c>
      <c r="G2097" t="s">
        <v>489</v>
      </c>
      <c r="H2097" t="s">
        <v>474</v>
      </c>
      <c r="I2097" t="s">
        <v>545</v>
      </c>
      <c r="J2097">
        <v>104359000</v>
      </c>
      <c r="K2097">
        <v>125157707.89858723</v>
      </c>
    </row>
    <row r="2098" spans="1:11" x14ac:dyDescent="0.25">
      <c r="A2098">
        <v>1649</v>
      </c>
      <c r="B2098" t="s">
        <v>2227</v>
      </c>
      <c r="C2098" t="s">
        <v>436</v>
      </c>
      <c r="E2098">
        <v>2017</v>
      </c>
      <c r="F2098" s="10">
        <v>43100</v>
      </c>
      <c r="G2098" t="s">
        <v>489</v>
      </c>
      <c r="H2098" t="s">
        <v>474</v>
      </c>
      <c r="I2098" t="s">
        <v>545</v>
      </c>
      <c r="J2098">
        <v>862000000</v>
      </c>
      <c r="K2098">
        <v>1033796262.9824183</v>
      </c>
    </row>
    <row r="2099" spans="1:11" x14ac:dyDescent="0.25">
      <c r="A2099">
        <v>1649</v>
      </c>
      <c r="B2099" t="s">
        <v>2227</v>
      </c>
      <c r="C2099" t="s">
        <v>2336</v>
      </c>
      <c r="E2099">
        <v>2017</v>
      </c>
      <c r="F2099" s="10">
        <v>43100</v>
      </c>
      <c r="G2099" t="s">
        <v>489</v>
      </c>
      <c r="H2099" t="s">
        <v>474</v>
      </c>
      <c r="I2099" t="s">
        <v>545</v>
      </c>
      <c r="J2099">
        <v>8999000000</v>
      </c>
      <c r="K2099">
        <v>10792497181.645918</v>
      </c>
    </row>
    <row r="2100" spans="1:11" x14ac:dyDescent="0.25">
      <c r="A2100">
        <v>1649</v>
      </c>
      <c r="B2100" t="s">
        <v>2227</v>
      </c>
      <c r="C2100" t="s">
        <v>2337</v>
      </c>
      <c r="E2100">
        <v>2017</v>
      </c>
      <c r="F2100" s="10">
        <v>43100</v>
      </c>
      <c r="G2100" t="s">
        <v>489</v>
      </c>
      <c r="H2100" t="s">
        <v>474</v>
      </c>
      <c r="I2100" t="s">
        <v>545</v>
      </c>
      <c r="J2100">
        <v>-328000000</v>
      </c>
      <c r="K2100">
        <v>-393370271.76129138</v>
      </c>
    </row>
    <row r="2101" spans="1:11" x14ac:dyDescent="0.25">
      <c r="A2101">
        <v>1649</v>
      </c>
      <c r="B2101" t="s">
        <v>2227</v>
      </c>
      <c r="C2101" t="s">
        <v>490</v>
      </c>
      <c r="E2101">
        <v>2017</v>
      </c>
      <c r="F2101" s="10">
        <v>43100</v>
      </c>
      <c r="G2101" t="s">
        <v>489</v>
      </c>
      <c r="H2101" t="s">
        <v>474</v>
      </c>
      <c r="I2101" t="s">
        <v>545</v>
      </c>
      <c r="J2101">
        <v>308000000</v>
      </c>
      <c r="K2101">
        <v>369384279.58072484</v>
      </c>
    </row>
    <row r="2102" spans="1:11" x14ac:dyDescent="0.25">
      <c r="A2102">
        <v>1649</v>
      </c>
      <c r="B2102" t="s">
        <v>2227</v>
      </c>
      <c r="C2102" t="s">
        <v>434</v>
      </c>
      <c r="E2102">
        <v>2017</v>
      </c>
      <c r="F2102" s="10">
        <v>43100</v>
      </c>
      <c r="G2102" t="s">
        <v>489</v>
      </c>
      <c r="H2102" t="s">
        <v>474</v>
      </c>
      <c r="I2102" t="s">
        <v>545</v>
      </c>
      <c r="J2102">
        <v>505000000</v>
      </c>
      <c r="K2102">
        <v>605646302.55930531</v>
      </c>
    </row>
    <row r="2103" spans="1:11" x14ac:dyDescent="0.25">
      <c r="A2103">
        <v>1649</v>
      </c>
      <c r="B2103" t="s">
        <v>2227</v>
      </c>
      <c r="C2103" t="s">
        <v>491</v>
      </c>
      <c r="E2103">
        <v>2017</v>
      </c>
      <c r="F2103" s="10">
        <v>43100</v>
      </c>
      <c r="G2103" t="s">
        <v>489</v>
      </c>
      <c r="H2103" t="s">
        <v>474</v>
      </c>
      <c r="I2103" t="s">
        <v>545</v>
      </c>
      <c r="J2103">
        <v>201000000</v>
      </c>
      <c r="K2103">
        <v>241059221.4146938</v>
      </c>
    </row>
    <row r="2104" spans="1:11" x14ac:dyDescent="0.25">
      <c r="A2104">
        <v>1652</v>
      </c>
      <c r="B2104" t="s">
        <v>2278</v>
      </c>
      <c r="C2104" t="s">
        <v>436</v>
      </c>
      <c r="E2104">
        <v>2017</v>
      </c>
      <c r="F2104" s="10">
        <v>43100</v>
      </c>
      <c r="G2104" t="s">
        <v>489</v>
      </c>
      <c r="H2104" t="s">
        <v>474</v>
      </c>
      <c r="I2104" t="s">
        <v>545</v>
      </c>
      <c r="J2104">
        <v>3285598</v>
      </c>
      <c r="K2104">
        <v>3940416.3968242547</v>
      </c>
    </row>
    <row r="2105" spans="1:11" x14ac:dyDescent="0.25">
      <c r="A2105">
        <v>1652</v>
      </c>
      <c r="B2105" t="s">
        <v>2278</v>
      </c>
      <c r="C2105" t="s">
        <v>2336</v>
      </c>
      <c r="E2105">
        <v>2017</v>
      </c>
      <c r="F2105" s="10">
        <v>43100</v>
      </c>
      <c r="G2105" t="s">
        <v>489</v>
      </c>
      <c r="H2105" t="s">
        <v>474</v>
      </c>
      <c r="I2105" t="s">
        <v>545</v>
      </c>
      <c r="J2105">
        <v>53389666</v>
      </c>
      <c r="K2105">
        <v>64030205.559952989</v>
      </c>
    </row>
    <row r="2106" spans="1:11" x14ac:dyDescent="0.25">
      <c r="A2106">
        <v>1652</v>
      </c>
      <c r="B2106" t="s">
        <v>2278</v>
      </c>
      <c r="C2106" t="s">
        <v>2337</v>
      </c>
      <c r="E2106">
        <v>2017</v>
      </c>
      <c r="F2106" s="10">
        <v>43100</v>
      </c>
      <c r="G2106" t="s">
        <v>489</v>
      </c>
      <c r="H2106" t="s">
        <v>474</v>
      </c>
      <c r="I2106" t="s">
        <v>545</v>
      </c>
      <c r="J2106">
        <v>3101821</v>
      </c>
      <c r="K2106">
        <v>3720012.7125758557</v>
      </c>
    </row>
    <row r="2107" spans="1:11" x14ac:dyDescent="0.25">
      <c r="A2107">
        <v>1652</v>
      </c>
      <c r="B2107" t="s">
        <v>2278</v>
      </c>
      <c r="C2107" t="s">
        <v>490</v>
      </c>
      <c r="E2107">
        <v>2017</v>
      </c>
      <c r="F2107" s="10">
        <v>43100</v>
      </c>
      <c r="G2107" t="s">
        <v>489</v>
      </c>
      <c r="H2107" t="s">
        <v>474</v>
      </c>
      <c r="I2107" t="s">
        <v>545</v>
      </c>
      <c r="J2107">
        <v>-183570</v>
      </c>
      <c r="K2107">
        <v>-220155.42922933007</v>
      </c>
    </row>
    <row r="2108" spans="1:11" x14ac:dyDescent="0.25">
      <c r="A2108">
        <v>1652</v>
      </c>
      <c r="B2108" t="s">
        <v>2278</v>
      </c>
      <c r="C2108" t="s">
        <v>434</v>
      </c>
      <c r="E2108">
        <v>2017</v>
      </c>
      <c r="F2108" s="10">
        <v>43100</v>
      </c>
      <c r="G2108" t="s">
        <v>489</v>
      </c>
      <c r="H2108" t="s">
        <v>474</v>
      </c>
      <c r="I2108" t="s">
        <v>545</v>
      </c>
      <c r="J2108">
        <v>96533</v>
      </c>
      <c r="K2108">
        <v>115771.98915833153</v>
      </c>
    </row>
    <row r="2109" spans="1:11" x14ac:dyDescent="0.25">
      <c r="A2109">
        <v>1652</v>
      </c>
      <c r="B2109" t="s">
        <v>2278</v>
      </c>
      <c r="C2109" t="s">
        <v>491</v>
      </c>
      <c r="E2109">
        <v>2017</v>
      </c>
      <c r="F2109" s="10">
        <v>43100</v>
      </c>
      <c r="G2109" t="s">
        <v>489</v>
      </c>
      <c r="H2109" t="s">
        <v>474</v>
      </c>
      <c r="I2109" t="s">
        <v>545</v>
      </c>
      <c r="J2109">
        <v>270814</v>
      </c>
      <c r="K2109">
        <v>324787.1243193975</v>
      </c>
    </row>
    <row r="2110" spans="1:11" x14ac:dyDescent="0.25">
      <c r="A2110">
        <v>2047</v>
      </c>
      <c r="B2110" t="s">
        <v>157</v>
      </c>
      <c r="C2110" t="s">
        <v>436</v>
      </c>
      <c r="E2110">
        <v>2017</v>
      </c>
      <c r="F2110" s="10">
        <v>43100</v>
      </c>
      <c r="G2110" t="s">
        <v>489</v>
      </c>
      <c r="H2110" t="s">
        <v>474</v>
      </c>
      <c r="I2110" t="s">
        <v>545</v>
      </c>
      <c r="J2110">
        <v>984600000</v>
      </c>
      <c r="K2110">
        <v>1180830395.0492911</v>
      </c>
    </row>
    <row r="2111" spans="1:11" x14ac:dyDescent="0.25">
      <c r="A2111">
        <v>2047</v>
      </c>
      <c r="B2111" t="s">
        <v>157</v>
      </c>
      <c r="C2111" t="s">
        <v>2336</v>
      </c>
      <c r="E2111">
        <v>2017</v>
      </c>
      <c r="F2111" s="10">
        <v>43100</v>
      </c>
      <c r="G2111" t="s">
        <v>489</v>
      </c>
      <c r="H2111" t="s">
        <v>474</v>
      </c>
      <c r="I2111" t="s">
        <v>545</v>
      </c>
      <c r="J2111">
        <v>5612100000</v>
      </c>
      <c r="K2111">
        <v>6730589335.8278761</v>
      </c>
    </row>
    <row r="2112" spans="1:11" x14ac:dyDescent="0.25">
      <c r="A2112">
        <v>2047</v>
      </c>
      <c r="B2112" t="s">
        <v>157</v>
      </c>
      <c r="C2112" t="s">
        <v>2337</v>
      </c>
      <c r="E2112">
        <v>2017</v>
      </c>
      <c r="F2112" s="10">
        <v>43100</v>
      </c>
      <c r="G2112" t="s">
        <v>489</v>
      </c>
      <c r="H2112" t="s">
        <v>474</v>
      </c>
      <c r="I2112" t="s">
        <v>545</v>
      </c>
      <c r="J2112">
        <v>266800000</v>
      </c>
      <c r="K2112">
        <v>319973135.68875778</v>
      </c>
    </row>
    <row r="2113" spans="1:11" x14ac:dyDescent="0.25">
      <c r="A2113">
        <v>2047</v>
      </c>
      <c r="B2113" t="s">
        <v>157</v>
      </c>
      <c r="C2113" t="s">
        <v>490</v>
      </c>
      <c r="E2113">
        <v>2017</v>
      </c>
      <c r="F2113" s="10">
        <v>43100</v>
      </c>
      <c r="G2113" t="s">
        <v>489</v>
      </c>
      <c r="H2113" t="s">
        <v>474</v>
      </c>
      <c r="I2113" t="s">
        <v>545</v>
      </c>
      <c r="J2113">
        <v>116200000</v>
      </c>
      <c r="K2113">
        <v>139358614.56909165</v>
      </c>
    </row>
    <row r="2114" spans="1:11" x14ac:dyDescent="0.25">
      <c r="A2114">
        <v>2047</v>
      </c>
      <c r="B2114" t="s">
        <v>157</v>
      </c>
      <c r="C2114" t="s">
        <v>434</v>
      </c>
      <c r="E2114">
        <v>2017</v>
      </c>
      <c r="F2114" s="10">
        <v>43100</v>
      </c>
      <c r="G2114" t="s">
        <v>489</v>
      </c>
      <c r="H2114" t="s">
        <v>474</v>
      </c>
      <c r="I2114" t="s">
        <v>545</v>
      </c>
      <c r="J2114">
        <v>523700000</v>
      </c>
      <c r="K2114">
        <v>628073205.24813509</v>
      </c>
    </row>
    <row r="2115" spans="1:11" x14ac:dyDescent="0.25">
      <c r="A2115">
        <v>2047</v>
      </c>
      <c r="B2115" t="s">
        <v>157</v>
      </c>
      <c r="C2115" t="s">
        <v>491</v>
      </c>
      <c r="E2115">
        <v>2017</v>
      </c>
      <c r="F2115" s="10">
        <v>43100</v>
      </c>
      <c r="G2115" t="s">
        <v>489</v>
      </c>
      <c r="H2115" t="s">
        <v>474</v>
      </c>
      <c r="I2115" t="s">
        <v>545</v>
      </c>
      <c r="J2115">
        <v>92600000</v>
      </c>
      <c r="K2115">
        <v>111055143.79602312</v>
      </c>
    </row>
    <row r="2116" spans="1:11" x14ac:dyDescent="0.25">
      <c r="A2116">
        <v>8199</v>
      </c>
      <c r="B2116" t="s">
        <v>160</v>
      </c>
      <c r="C2116" t="s">
        <v>2336</v>
      </c>
      <c r="E2116">
        <v>2017</v>
      </c>
      <c r="F2116" s="10">
        <v>43100</v>
      </c>
      <c r="G2116" t="s">
        <v>489</v>
      </c>
      <c r="H2116" t="s">
        <v>474</v>
      </c>
      <c r="I2116" t="s">
        <v>545</v>
      </c>
      <c r="J2116">
        <v>350000000</v>
      </c>
      <c r="K2116">
        <v>419754863.15991461</v>
      </c>
    </row>
    <row r="2117" spans="1:11" x14ac:dyDescent="0.25">
      <c r="A2117">
        <v>780</v>
      </c>
      <c r="B2117" t="s">
        <v>180</v>
      </c>
      <c r="C2117" t="s">
        <v>436</v>
      </c>
      <c r="E2117">
        <v>2014</v>
      </c>
      <c r="F2117" s="10">
        <v>41729</v>
      </c>
      <c r="G2117" t="s">
        <v>489</v>
      </c>
      <c r="H2117" t="s">
        <v>474</v>
      </c>
      <c r="I2117" t="s">
        <v>549</v>
      </c>
      <c r="J2117">
        <v>240531000000</v>
      </c>
      <c r="K2117">
        <v>2328634628.4352784</v>
      </c>
    </row>
    <row r="2118" spans="1:11" x14ac:dyDescent="0.25">
      <c r="A2118">
        <v>780</v>
      </c>
      <c r="B2118" t="s">
        <v>180</v>
      </c>
      <c r="C2118" t="s">
        <v>2336</v>
      </c>
      <c r="E2118">
        <v>2014</v>
      </c>
      <c r="F2118" s="10">
        <v>41729</v>
      </c>
      <c r="G2118" t="s">
        <v>489</v>
      </c>
      <c r="H2118" t="s">
        <v>474</v>
      </c>
      <c r="I2118" t="s">
        <v>549</v>
      </c>
      <c r="J2118">
        <v>7055700000000</v>
      </c>
      <c r="K2118">
        <v>68307816239.282234</v>
      </c>
    </row>
    <row r="2119" spans="1:11" x14ac:dyDescent="0.25">
      <c r="A2119">
        <v>780</v>
      </c>
      <c r="B2119" t="s">
        <v>180</v>
      </c>
      <c r="C2119" t="s">
        <v>2337</v>
      </c>
      <c r="E2119">
        <v>2014</v>
      </c>
      <c r="F2119" s="10">
        <v>41729</v>
      </c>
      <c r="G2119" t="s">
        <v>489</v>
      </c>
      <c r="H2119" t="s">
        <v>474</v>
      </c>
      <c r="I2119" t="s">
        <v>549</v>
      </c>
      <c r="J2119">
        <v>213286000000</v>
      </c>
      <c r="K2119">
        <v>2064869664.8683405</v>
      </c>
    </row>
    <row r="2120" spans="1:11" x14ac:dyDescent="0.25">
      <c r="A2120">
        <v>1357</v>
      </c>
      <c r="B2120" t="s">
        <v>167</v>
      </c>
      <c r="C2120" t="s">
        <v>436</v>
      </c>
      <c r="E2120">
        <v>2014</v>
      </c>
      <c r="F2120" s="10">
        <v>41729</v>
      </c>
      <c r="G2120" t="s">
        <v>489</v>
      </c>
      <c r="H2120" t="s">
        <v>474</v>
      </c>
      <c r="I2120" t="s">
        <v>549</v>
      </c>
      <c r="J2120">
        <v>1257820000000</v>
      </c>
      <c r="K2120">
        <v>12177237895.898916</v>
      </c>
    </row>
    <row r="2121" spans="1:11" x14ac:dyDescent="0.25">
      <c r="A2121">
        <v>1357</v>
      </c>
      <c r="B2121" t="s">
        <v>167</v>
      </c>
      <c r="C2121" t="s">
        <v>2336</v>
      </c>
      <c r="E2121">
        <v>2014</v>
      </c>
      <c r="F2121" s="10">
        <v>41729</v>
      </c>
      <c r="G2121" t="s">
        <v>489</v>
      </c>
      <c r="H2121" t="s">
        <v>474</v>
      </c>
      <c r="I2121" t="s">
        <v>549</v>
      </c>
      <c r="J2121">
        <v>9666446000000</v>
      </c>
      <c r="K2121">
        <v>93583034575.583542</v>
      </c>
    </row>
    <row r="2122" spans="1:11" x14ac:dyDescent="0.25">
      <c r="A2122">
        <v>1357</v>
      </c>
      <c r="B2122" t="s">
        <v>167</v>
      </c>
      <c r="C2122" t="s">
        <v>2337</v>
      </c>
      <c r="E2122">
        <v>2014</v>
      </c>
      <c r="F2122" s="10">
        <v>41729</v>
      </c>
      <c r="G2122" t="s">
        <v>489</v>
      </c>
      <c r="H2122" t="s">
        <v>474</v>
      </c>
      <c r="I2122" t="s">
        <v>549</v>
      </c>
      <c r="J2122">
        <v>531958000000</v>
      </c>
      <c r="K2122">
        <v>5150004862.8791046</v>
      </c>
    </row>
    <row r="2123" spans="1:11" x14ac:dyDescent="0.25">
      <c r="A2123">
        <v>1358</v>
      </c>
      <c r="B2123" t="s">
        <v>169</v>
      </c>
      <c r="C2123" t="s">
        <v>436</v>
      </c>
      <c r="E2123">
        <v>2014</v>
      </c>
      <c r="F2123" s="10">
        <v>41729</v>
      </c>
      <c r="G2123" t="s">
        <v>489</v>
      </c>
      <c r="H2123" t="s">
        <v>474</v>
      </c>
      <c r="I2123" t="s">
        <v>549</v>
      </c>
      <c r="J2123">
        <v>16551000000</v>
      </c>
      <c r="K2123">
        <v>160233947.95362052</v>
      </c>
    </row>
    <row r="2124" spans="1:11" x14ac:dyDescent="0.25">
      <c r="A2124">
        <v>1358</v>
      </c>
      <c r="B2124" t="s">
        <v>169</v>
      </c>
      <c r="C2124" t="s">
        <v>2336</v>
      </c>
      <c r="E2124">
        <v>2014</v>
      </c>
      <c r="F2124" s="10">
        <v>41729</v>
      </c>
      <c r="G2124" t="s">
        <v>489</v>
      </c>
      <c r="H2124" t="s">
        <v>474</v>
      </c>
      <c r="I2124" t="s">
        <v>549</v>
      </c>
      <c r="J2124">
        <v>333433000000</v>
      </c>
      <c r="K2124">
        <v>3228039753.9737506</v>
      </c>
    </row>
    <row r="2125" spans="1:11" x14ac:dyDescent="0.25">
      <c r="A2125">
        <v>1358</v>
      </c>
      <c r="B2125" t="s">
        <v>169</v>
      </c>
      <c r="C2125" t="s">
        <v>2337</v>
      </c>
      <c r="E2125">
        <v>2014</v>
      </c>
      <c r="F2125" s="10">
        <v>41729</v>
      </c>
      <c r="G2125" t="s">
        <v>489</v>
      </c>
      <c r="H2125" t="s">
        <v>474</v>
      </c>
      <c r="I2125" t="s">
        <v>549</v>
      </c>
      <c r="J2125">
        <v>4723000000</v>
      </c>
      <c r="K2125">
        <v>45724423.671376333</v>
      </c>
    </row>
    <row r="2126" spans="1:11" x14ac:dyDescent="0.25">
      <c r="A2126">
        <v>1431</v>
      </c>
      <c r="B2126" t="s">
        <v>174</v>
      </c>
      <c r="C2126" t="s">
        <v>436</v>
      </c>
      <c r="E2126">
        <v>2014</v>
      </c>
      <c r="F2126" s="10">
        <v>41729</v>
      </c>
      <c r="G2126" t="s">
        <v>489</v>
      </c>
      <c r="H2126" t="s">
        <v>474</v>
      </c>
      <c r="I2126" t="s">
        <v>549</v>
      </c>
      <c r="J2126">
        <v>4090000000</v>
      </c>
      <c r="K2126">
        <v>39596208.514911965</v>
      </c>
    </row>
    <row r="2127" spans="1:11" x14ac:dyDescent="0.25">
      <c r="A2127">
        <v>1431</v>
      </c>
      <c r="B2127" t="s">
        <v>174</v>
      </c>
      <c r="C2127" t="s">
        <v>2336</v>
      </c>
      <c r="E2127">
        <v>2014</v>
      </c>
      <c r="F2127" s="10">
        <v>41729</v>
      </c>
      <c r="G2127" t="s">
        <v>489</v>
      </c>
      <c r="H2127" t="s">
        <v>474</v>
      </c>
      <c r="I2127" t="s">
        <v>549</v>
      </c>
      <c r="J2127">
        <v>68160000000</v>
      </c>
      <c r="K2127">
        <v>659872267.08469427</v>
      </c>
    </row>
    <row r="2128" spans="1:11" x14ac:dyDescent="0.25">
      <c r="A2128">
        <v>1431</v>
      </c>
      <c r="B2128" t="s">
        <v>174</v>
      </c>
      <c r="C2128" t="s">
        <v>2337</v>
      </c>
      <c r="E2128">
        <v>2014</v>
      </c>
      <c r="F2128" s="10">
        <v>41729</v>
      </c>
      <c r="G2128" t="s">
        <v>489</v>
      </c>
      <c r="H2128" t="s">
        <v>474</v>
      </c>
      <c r="I2128" t="s">
        <v>549</v>
      </c>
      <c r="J2128">
        <v>1319000000</v>
      </c>
      <c r="K2128">
        <v>12769535.215444714</v>
      </c>
    </row>
    <row r="2129" spans="1:11" x14ac:dyDescent="0.25">
      <c r="A2129">
        <v>1437</v>
      </c>
      <c r="B2129" t="s">
        <v>178</v>
      </c>
      <c r="C2129" t="s">
        <v>436</v>
      </c>
      <c r="E2129">
        <v>2014</v>
      </c>
      <c r="F2129" s="10">
        <v>41729</v>
      </c>
      <c r="G2129" t="s">
        <v>489</v>
      </c>
      <c r="H2129" t="s">
        <v>474</v>
      </c>
      <c r="I2129" t="s">
        <v>549</v>
      </c>
      <c r="J2129">
        <v>29660000000</v>
      </c>
      <c r="K2129">
        <v>287145120.91743004</v>
      </c>
    </row>
    <row r="2130" spans="1:11" x14ac:dyDescent="0.25">
      <c r="A2130">
        <v>1437</v>
      </c>
      <c r="B2130" t="s">
        <v>178</v>
      </c>
      <c r="C2130" t="s">
        <v>2336</v>
      </c>
      <c r="E2130">
        <v>2014</v>
      </c>
      <c r="F2130" s="10">
        <v>41729</v>
      </c>
      <c r="G2130" t="s">
        <v>489</v>
      </c>
      <c r="H2130" t="s">
        <v>474</v>
      </c>
      <c r="I2130" t="s">
        <v>549</v>
      </c>
      <c r="J2130">
        <v>178137000000</v>
      </c>
      <c r="K2130">
        <v>1724584302.254492</v>
      </c>
    </row>
    <row r="2131" spans="1:11" x14ac:dyDescent="0.25">
      <c r="A2131">
        <v>1437</v>
      </c>
      <c r="B2131" t="s">
        <v>178</v>
      </c>
      <c r="C2131" t="s">
        <v>2337</v>
      </c>
      <c r="E2131">
        <v>2014</v>
      </c>
      <c r="F2131" s="10">
        <v>41729</v>
      </c>
      <c r="G2131" t="s">
        <v>489</v>
      </c>
      <c r="H2131" t="s">
        <v>474</v>
      </c>
      <c r="I2131" t="s">
        <v>549</v>
      </c>
      <c r="J2131">
        <v>9498000000</v>
      </c>
      <c r="K2131">
        <v>91952271.02069287</v>
      </c>
    </row>
    <row r="2132" spans="1:11" x14ac:dyDescent="0.25">
      <c r="A2132">
        <v>1463</v>
      </c>
      <c r="B2132" t="s">
        <v>182</v>
      </c>
      <c r="C2132" t="s">
        <v>436</v>
      </c>
      <c r="E2132">
        <v>2014</v>
      </c>
      <c r="F2132" s="10">
        <v>41729</v>
      </c>
      <c r="G2132" t="s">
        <v>489</v>
      </c>
      <c r="H2132" t="s">
        <v>474</v>
      </c>
      <c r="I2132" t="s">
        <v>549</v>
      </c>
      <c r="J2132">
        <v>18084000000</v>
      </c>
      <c r="K2132">
        <v>175075265.22828066</v>
      </c>
    </row>
    <row r="2133" spans="1:11" x14ac:dyDescent="0.25">
      <c r="A2133">
        <v>1463</v>
      </c>
      <c r="B2133" t="s">
        <v>182</v>
      </c>
      <c r="C2133" t="s">
        <v>2336</v>
      </c>
      <c r="E2133">
        <v>2014</v>
      </c>
      <c r="F2133" s="10">
        <v>41729</v>
      </c>
      <c r="G2133" t="s">
        <v>489</v>
      </c>
      <c r="H2133" t="s">
        <v>474</v>
      </c>
      <c r="I2133" t="s">
        <v>549</v>
      </c>
      <c r="J2133">
        <v>216176000000</v>
      </c>
      <c r="K2133">
        <v>2092848403.8923249</v>
      </c>
    </row>
    <row r="2134" spans="1:11" x14ac:dyDescent="0.25">
      <c r="A2134">
        <v>1463</v>
      </c>
      <c r="B2134" t="s">
        <v>182</v>
      </c>
      <c r="C2134" t="s">
        <v>2337</v>
      </c>
      <c r="E2134">
        <v>2014</v>
      </c>
      <c r="F2134" s="10">
        <v>41729</v>
      </c>
      <c r="G2134" t="s">
        <v>489</v>
      </c>
      <c r="H2134" t="s">
        <v>474</v>
      </c>
      <c r="I2134" t="s">
        <v>549</v>
      </c>
      <c r="J2134">
        <v>6634000000</v>
      </c>
      <c r="K2134">
        <v>64225243.835678719</v>
      </c>
    </row>
    <row r="2135" spans="1:11" x14ac:dyDescent="0.25">
      <c r="A2135">
        <v>1475</v>
      </c>
      <c r="B2135" t="s">
        <v>188</v>
      </c>
      <c r="C2135" t="s">
        <v>436</v>
      </c>
      <c r="E2135">
        <v>2014</v>
      </c>
      <c r="F2135" s="10">
        <v>41729</v>
      </c>
      <c r="G2135" t="s">
        <v>489</v>
      </c>
      <c r="H2135" t="s">
        <v>474</v>
      </c>
      <c r="I2135" t="s">
        <v>549</v>
      </c>
      <c r="J2135">
        <v>346880000000</v>
      </c>
      <c r="K2135">
        <v>3358223180.8441715</v>
      </c>
    </row>
    <row r="2136" spans="1:11" x14ac:dyDescent="0.25">
      <c r="A2136">
        <v>1475</v>
      </c>
      <c r="B2136" t="s">
        <v>188</v>
      </c>
      <c r="C2136" t="s">
        <v>2336</v>
      </c>
      <c r="E2136">
        <v>2014</v>
      </c>
      <c r="F2136" s="10">
        <v>41729</v>
      </c>
      <c r="G2136" t="s">
        <v>489</v>
      </c>
      <c r="H2136" t="s">
        <v>474</v>
      </c>
      <c r="I2136" t="s">
        <v>549</v>
      </c>
      <c r="J2136">
        <v>3349598000000</v>
      </c>
      <c r="K2136">
        <v>32428210476.560413</v>
      </c>
    </row>
    <row r="2137" spans="1:11" x14ac:dyDescent="0.25">
      <c r="A2137">
        <v>1475</v>
      </c>
      <c r="B2137" t="s">
        <v>188</v>
      </c>
      <c r="C2137" t="s">
        <v>2337</v>
      </c>
      <c r="E2137">
        <v>2014</v>
      </c>
      <c r="F2137" s="10">
        <v>41729</v>
      </c>
      <c r="G2137" t="s">
        <v>489</v>
      </c>
      <c r="H2137" t="s">
        <v>474</v>
      </c>
      <c r="I2137" t="s">
        <v>549</v>
      </c>
      <c r="J2137">
        <v>164979000000</v>
      </c>
      <c r="K2137">
        <v>1597198749.2864697</v>
      </c>
    </row>
    <row r="2138" spans="1:11" x14ac:dyDescent="0.25">
      <c r="A2138">
        <v>1531</v>
      </c>
      <c r="B2138" t="s">
        <v>196</v>
      </c>
      <c r="C2138" t="s">
        <v>436</v>
      </c>
      <c r="E2138">
        <v>2014</v>
      </c>
      <c r="F2138" s="10">
        <v>41729</v>
      </c>
      <c r="G2138" t="s">
        <v>489</v>
      </c>
      <c r="H2138" t="s">
        <v>474</v>
      </c>
      <c r="I2138" t="s">
        <v>549</v>
      </c>
      <c r="J2138">
        <v>-341848000</v>
      </c>
      <c r="K2138">
        <v>-3309507.2587788813</v>
      </c>
    </row>
    <row r="2139" spans="1:11" x14ac:dyDescent="0.25">
      <c r="A2139">
        <v>1531</v>
      </c>
      <c r="B2139" t="s">
        <v>196</v>
      </c>
      <c r="C2139" t="s">
        <v>2336</v>
      </c>
      <c r="E2139">
        <v>2014</v>
      </c>
      <c r="F2139" s="10">
        <v>41729</v>
      </c>
      <c r="G2139" t="s">
        <v>489</v>
      </c>
      <c r="H2139" t="s">
        <v>474</v>
      </c>
      <c r="I2139" t="s">
        <v>549</v>
      </c>
      <c r="J2139">
        <v>14985282000</v>
      </c>
      <c r="K2139">
        <v>145075880.37329021</v>
      </c>
    </row>
    <row r="2140" spans="1:11" x14ac:dyDescent="0.25">
      <c r="A2140">
        <v>1531</v>
      </c>
      <c r="B2140" t="s">
        <v>196</v>
      </c>
      <c r="C2140" t="s">
        <v>2337</v>
      </c>
      <c r="E2140">
        <v>2014</v>
      </c>
      <c r="F2140" s="10">
        <v>41729</v>
      </c>
      <c r="G2140" t="s">
        <v>489</v>
      </c>
      <c r="H2140" t="s">
        <v>474</v>
      </c>
      <c r="I2140" t="s">
        <v>549</v>
      </c>
      <c r="J2140">
        <v>-404864000</v>
      </c>
      <c r="K2140">
        <v>-3919579.306645799</v>
      </c>
    </row>
    <row r="2141" spans="1:11" x14ac:dyDescent="0.25">
      <c r="A2141">
        <v>1554</v>
      </c>
      <c r="B2141" t="s">
        <v>198</v>
      </c>
      <c r="C2141" t="s">
        <v>436</v>
      </c>
      <c r="E2141">
        <v>2014</v>
      </c>
      <c r="F2141" s="10">
        <v>41729</v>
      </c>
      <c r="G2141" t="s">
        <v>489</v>
      </c>
      <c r="H2141" t="s">
        <v>474</v>
      </c>
      <c r="I2141" t="s">
        <v>549</v>
      </c>
      <c r="J2141">
        <v>1898000000</v>
      </c>
      <c r="K2141">
        <v>18374964.244817335</v>
      </c>
    </row>
    <row r="2142" spans="1:11" x14ac:dyDescent="0.25">
      <c r="A2142">
        <v>1554</v>
      </c>
      <c r="B2142" t="s">
        <v>198</v>
      </c>
      <c r="C2142" t="s">
        <v>2336</v>
      </c>
      <c r="E2142">
        <v>2014</v>
      </c>
      <c r="F2142" s="10">
        <v>41729</v>
      </c>
      <c r="G2142" t="s">
        <v>489</v>
      </c>
      <c r="H2142" t="s">
        <v>474</v>
      </c>
      <c r="I2142" t="s">
        <v>549</v>
      </c>
      <c r="J2142">
        <v>62096000000</v>
      </c>
      <c r="K2142">
        <v>601165321.2572062</v>
      </c>
    </row>
    <row r="2143" spans="1:11" x14ac:dyDescent="0.25">
      <c r="A2143">
        <v>1554</v>
      </c>
      <c r="B2143" t="s">
        <v>198</v>
      </c>
      <c r="C2143" t="s">
        <v>2337</v>
      </c>
      <c r="E2143">
        <v>2014</v>
      </c>
      <c r="F2143" s="10">
        <v>41729</v>
      </c>
      <c r="G2143" t="s">
        <v>489</v>
      </c>
      <c r="H2143" t="s">
        <v>474</v>
      </c>
      <c r="I2143" t="s">
        <v>549</v>
      </c>
      <c r="J2143">
        <v>664000000</v>
      </c>
      <c r="K2143">
        <v>6428333.1183133358</v>
      </c>
    </row>
    <row r="2144" spans="1:11" x14ac:dyDescent="0.25">
      <c r="A2144">
        <v>1660</v>
      </c>
      <c r="B2144" t="s">
        <v>200</v>
      </c>
      <c r="C2144" t="s">
        <v>436</v>
      </c>
      <c r="E2144">
        <v>2014</v>
      </c>
      <c r="F2144" s="10">
        <v>41729</v>
      </c>
      <c r="G2144" t="s">
        <v>489</v>
      </c>
      <c r="H2144" t="s">
        <v>474</v>
      </c>
      <c r="I2144" t="s">
        <v>549</v>
      </c>
      <c r="J2144">
        <v>552328000</v>
      </c>
      <c r="K2144">
        <v>5347211.4074876029</v>
      </c>
    </row>
    <row r="2145" spans="1:11" x14ac:dyDescent="0.25">
      <c r="A2145">
        <v>1660</v>
      </c>
      <c r="B2145" t="s">
        <v>200</v>
      </c>
      <c r="C2145" t="s">
        <v>2336</v>
      </c>
      <c r="E2145">
        <v>2014</v>
      </c>
      <c r="F2145" s="10">
        <v>41729</v>
      </c>
      <c r="G2145" t="s">
        <v>489</v>
      </c>
      <c r="H2145" t="s">
        <v>474</v>
      </c>
      <c r="I2145" t="s">
        <v>549</v>
      </c>
      <c r="J2145">
        <v>10884532000</v>
      </c>
      <c r="K2145">
        <v>105375598.69418868</v>
      </c>
    </row>
    <row r="2146" spans="1:11" x14ac:dyDescent="0.25">
      <c r="A2146">
        <v>1660</v>
      </c>
      <c r="B2146" t="s">
        <v>200</v>
      </c>
      <c r="C2146" t="s">
        <v>2337</v>
      </c>
      <c r="E2146">
        <v>2014</v>
      </c>
      <c r="F2146" s="10">
        <v>41729</v>
      </c>
      <c r="G2146" t="s">
        <v>489</v>
      </c>
      <c r="H2146" t="s">
        <v>474</v>
      </c>
      <c r="I2146" t="s">
        <v>549</v>
      </c>
      <c r="J2146">
        <v>586017000</v>
      </c>
      <c r="K2146">
        <v>5673362.1822208222</v>
      </c>
    </row>
    <row r="2147" spans="1:11" x14ac:dyDescent="0.25">
      <c r="A2147">
        <v>1796</v>
      </c>
      <c r="B2147" t="s">
        <v>205</v>
      </c>
      <c r="C2147" t="s">
        <v>436</v>
      </c>
      <c r="E2147">
        <v>2014</v>
      </c>
      <c r="F2147" s="10">
        <v>41729</v>
      </c>
      <c r="G2147" t="s">
        <v>489</v>
      </c>
      <c r="H2147" t="s">
        <v>474</v>
      </c>
      <c r="I2147" t="s">
        <v>549</v>
      </c>
      <c r="J2147">
        <v>187532000000</v>
      </c>
      <c r="K2147">
        <v>1815539407.1438804</v>
      </c>
    </row>
    <row r="2148" spans="1:11" x14ac:dyDescent="0.25">
      <c r="A2148">
        <v>1796</v>
      </c>
      <c r="B2148" t="s">
        <v>205</v>
      </c>
      <c r="C2148" t="s">
        <v>2336</v>
      </c>
      <c r="E2148">
        <v>2014</v>
      </c>
      <c r="F2148" s="10">
        <v>41729</v>
      </c>
      <c r="G2148" t="s">
        <v>489</v>
      </c>
      <c r="H2148" t="s">
        <v>474</v>
      </c>
      <c r="I2148" t="s">
        <v>549</v>
      </c>
      <c r="J2148">
        <v>1837778000000</v>
      </c>
      <c r="K2148">
        <v>17791941538.415131</v>
      </c>
    </row>
    <row r="2149" spans="1:11" x14ac:dyDescent="0.25">
      <c r="A2149">
        <v>1796</v>
      </c>
      <c r="B2149" t="s">
        <v>205</v>
      </c>
      <c r="C2149" t="s">
        <v>2337</v>
      </c>
      <c r="E2149">
        <v>2014</v>
      </c>
      <c r="F2149" s="10">
        <v>41729</v>
      </c>
      <c r="G2149" t="s">
        <v>489</v>
      </c>
      <c r="H2149" t="s">
        <v>474</v>
      </c>
      <c r="I2149" t="s">
        <v>549</v>
      </c>
      <c r="J2149">
        <v>65561000000</v>
      </c>
      <c r="K2149">
        <v>634710764.41225994</v>
      </c>
    </row>
    <row r="2150" spans="1:11" x14ac:dyDescent="0.25">
      <c r="A2150">
        <v>1801</v>
      </c>
      <c r="B2150" t="s">
        <v>211</v>
      </c>
      <c r="C2150" t="s">
        <v>436</v>
      </c>
      <c r="E2150">
        <v>2014</v>
      </c>
      <c r="F2150" s="10">
        <v>41729</v>
      </c>
      <c r="G2150" t="s">
        <v>489</v>
      </c>
      <c r="H2150" t="s">
        <v>474</v>
      </c>
      <c r="I2150" t="s">
        <v>549</v>
      </c>
      <c r="J2150">
        <v>3540000000</v>
      </c>
      <c r="K2150">
        <v>34271534.99823676</v>
      </c>
    </row>
    <row r="2151" spans="1:11" x14ac:dyDescent="0.25">
      <c r="A2151">
        <v>1801</v>
      </c>
      <c r="B2151" t="s">
        <v>211</v>
      </c>
      <c r="C2151" t="s">
        <v>2336</v>
      </c>
      <c r="E2151">
        <v>2014</v>
      </c>
      <c r="F2151" s="10">
        <v>41729</v>
      </c>
      <c r="G2151" t="s">
        <v>489</v>
      </c>
      <c r="H2151" t="s">
        <v>474</v>
      </c>
      <c r="I2151" t="s">
        <v>549</v>
      </c>
      <c r="J2151">
        <v>230124000000</v>
      </c>
      <c r="K2151">
        <v>2227882124.275208</v>
      </c>
    </row>
    <row r="2152" spans="1:11" x14ac:dyDescent="0.25">
      <c r="A2152">
        <v>1801</v>
      </c>
      <c r="B2152" t="s">
        <v>211</v>
      </c>
      <c r="C2152" t="s">
        <v>2337</v>
      </c>
      <c r="E2152">
        <v>2014</v>
      </c>
      <c r="F2152" s="10">
        <v>41729</v>
      </c>
      <c r="G2152" t="s">
        <v>489</v>
      </c>
      <c r="H2152" t="s">
        <v>474</v>
      </c>
      <c r="I2152" t="s">
        <v>549</v>
      </c>
      <c r="J2152">
        <v>1052000000</v>
      </c>
      <c r="K2152">
        <v>10184648.253713297</v>
      </c>
    </row>
    <row r="2153" spans="1:11" x14ac:dyDescent="0.25">
      <c r="A2153">
        <v>8069</v>
      </c>
      <c r="B2153" t="s">
        <v>165</v>
      </c>
      <c r="C2153" t="s">
        <v>436</v>
      </c>
      <c r="E2153">
        <v>2014</v>
      </c>
      <c r="F2153" s="10">
        <v>41729</v>
      </c>
      <c r="G2153" t="s">
        <v>489</v>
      </c>
      <c r="H2153" t="s">
        <v>474</v>
      </c>
      <c r="I2153" t="s">
        <v>549</v>
      </c>
      <c r="J2153">
        <v>44311000000</v>
      </c>
      <c r="K2153">
        <v>428984742.17708164</v>
      </c>
    </row>
    <row r="2154" spans="1:11" x14ac:dyDescent="0.25">
      <c r="A2154">
        <v>8069</v>
      </c>
      <c r="B2154" t="s">
        <v>165</v>
      </c>
      <c r="C2154" t="s">
        <v>2336</v>
      </c>
      <c r="E2154">
        <v>2014</v>
      </c>
      <c r="F2154" s="10">
        <v>41729</v>
      </c>
      <c r="G2154" t="s">
        <v>489</v>
      </c>
      <c r="H2154" t="s">
        <v>474</v>
      </c>
      <c r="I2154" t="s">
        <v>549</v>
      </c>
      <c r="J2154">
        <v>448657000000</v>
      </c>
      <c r="K2154">
        <v>4343549174.49263</v>
      </c>
    </row>
    <row r="2155" spans="1:11" x14ac:dyDescent="0.25">
      <c r="A2155">
        <v>8069</v>
      </c>
      <c r="B2155" t="s">
        <v>165</v>
      </c>
      <c r="C2155" t="s">
        <v>2337</v>
      </c>
      <c r="E2155">
        <v>2014</v>
      </c>
      <c r="F2155" s="10">
        <v>41729</v>
      </c>
      <c r="G2155" t="s">
        <v>489</v>
      </c>
      <c r="H2155" t="s">
        <v>474</v>
      </c>
      <c r="I2155" t="s">
        <v>549</v>
      </c>
      <c r="J2155">
        <v>20713000000</v>
      </c>
      <c r="K2155">
        <v>200527204.63798815</v>
      </c>
    </row>
    <row r="2156" spans="1:11" x14ac:dyDescent="0.25">
      <c r="A2156">
        <v>8078</v>
      </c>
      <c r="B2156" t="s">
        <v>184</v>
      </c>
      <c r="C2156" t="s">
        <v>436</v>
      </c>
      <c r="E2156">
        <v>2014</v>
      </c>
      <c r="F2156" s="10">
        <v>41729</v>
      </c>
      <c r="G2156" t="s">
        <v>489</v>
      </c>
      <c r="H2156" t="s">
        <v>474</v>
      </c>
      <c r="I2156" t="s">
        <v>549</v>
      </c>
      <c r="J2156">
        <v>9084000000</v>
      </c>
      <c r="K2156">
        <v>87944244.046322808</v>
      </c>
    </row>
    <row r="2157" spans="1:11" x14ac:dyDescent="0.25">
      <c r="A2157">
        <v>8078</v>
      </c>
      <c r="B2157" t="s">
        <v>184</v>
      </c>
      <c r="C2157" t="s">
        <v>2336</v>
      </c>
      <c r="E2157">
        <v>2014</v>
      </c>
      <c r="F2157" s="10">
        <v>41729</v>
      </c>
      <c r="G2157" t="s">
        <v>489</v>
      </c>
      <c r="H2157" t="s">
        <v>474</v>
      </c>
      <c r="I2157" t="s">
        <v>549</v>
      </c>
      <c r="J2157">
        <v>105490000000</v>
      </c>
      <c r="K2157">
        <v>1021272380.4983039</v>
      </c>
    </row>
    <row r="2158" spans="1:11" x14ac:dyDescent="0.25">
      <c r="A2158">
        <v>8078</v>
      </c>
      <c r="B2158" t="s">
        <v>184</v>
      </c>
      <c r="C2158" t="s">
        <v>2337</v>
      </c>
      <c r="E2158">
        <v>2014</v>
      </c>
      <c r="F2158" s="10">
        <v>41729</v>
      </c>
      <c r="G2158" t="s">
        <v>489</v>
      </c>
      <c r="H2158" t="s">
        <v>474</v>
      </c>
      <c r="I2158" t="s">
        <v>549</v>
      </c>
      <c r="J2158">
        <v>4201000000</v>
      </c>
      <c r="K2158">
        <v>40670824.442822777</v>
      </c>
    </row>
    <row r="2159" spans="1:11" x14ac:dyDescent="0.25">
      <c r="A2159">
        <v>8096</v>
      </c>
      <c r="B2159" t="s">
        <v>162</v>
      </c>
      <c r="C2159" t="s">
        <v>436</v>
      </c>
      <c r="E2159">
        <v>2014</v>
      </c>
      <c r="F2159" s="10">
        <v>41729</v>
      </c>
      <c r="G2159" t="s">
        <v>489</v>
      </c>
      <c r="H2159" t="s">
        <v>474</v>
      </c>
      <c r="I2159" t="s">
        <v>549</v>
      </c>
      <c r="J2159">
        <v>237991000000</v>
      </c>
      <c r="K2159">
        <v>2304044318.012815</v>
      </c>
    </row>
    <row r="2160" spans="1:11" x14ac:dyDescent="0.25">
      <c r="A2160">
        <v>8096</v>
      </c>
      <c r="B2160" t="s">
        <v>162</v>
      </c>
      <c r="C2160" t="s">
        <v>2336</v>
      </c>
      <c r="E2160">
        <v>2014</v>
      </c>
      <c r="F2160" s="10">
        <v>41729</v>
      </c>
      <c r="G2160" t="s">
        <v>489</v>
      </c>
      <c r="H2160" t="s">
        <v>474</v>
      </c>
      <c r="I2160" t="s">
        <v>549</v>
      </c>
      <c r="J2160">
        <v>1897766000000</v>
      </c>
      <c r="K2160">
        <v>18372698838.266605</v>
      </c>
    </row>
    <row r="2161" spans="1:11" x14ac:dyDescent="0.25">
      <c r="A2161">
        <v>8096</v>
      </c>
      <c r="B2161" t="s">
        <v>162</v>
      </c>
      <c r="C2161" t="s">
        <v>2337</v>
      </c>
      <c r="E2161">
        <v>2014</v>
      </c>
      <c r="F2161" s="10">
        <v>41729</v>
      </c>
      <c r="G2161" t="s">
        <v>489</v>
      </c>
      <c r="H2161" t="s">
        <v>474</v>
      </c>
      <c r="I2161" t="s">
        <v>549</v>
      </c>
      <c r="J2161">
        <v>102093000000</v>
      </c>
      <c r="K2161">
        <v>988385260.61440277</v>
      </c>
    </row>
    <row r="2162" spans="1:11" x14ac:dyDescent="0.25">
      <c r="A2162">
        <v>8175</v>
      </c>
      <c r="B2162" t="s">
        <v>207</v>
      </c>
      <c r="C2162" t="s">
        <v>436</v>
      </c>
      <c r="E2162">
        <v>2014</v>
      </c>
      <c r="F2162" s="10">
        <v>41729</v>
      </c>
      <c r="G2162" t="s">
        <v>489</v>
      </c>
      <c r="H2162" t="s">
        <v>474</v>
      </c>
      <c r="I2162" t="s">
        <v>549</v>
      </c>
      <c r="J2162">
        <v>701000000</v>
      </c>
      <c r="K2162">
        <v>6786538.4276169408</v>
      </c>
    </row>
    <row r="2163" spans="1:11" x14ac:dyDescent="0.25">
      <c r="A2163">
        <v>8175</v>
      </c>
      <c r="B2163" t="s">
        <v>207</v>
      </c>
      <c r="C2163" t="s">
        <v>2336</v>
      </c>
      <c r="E2163">
        <v>2014</v>
      </c>
      <c r="F2163" s="10">
        <v>41729</v>
      </c>
      <c r="G2163" t="s">
        <v>489</v>
      </c>
      <c r="H2163" t="s">
        <v>474</v>
      </c>
      <c r="I2163" t="s">
        <v>549</v>
      </c>
      <c r="J2163">
        <v>45985000000</v>
      </c>
      <c r="K2163">
        <v>445191112.11692584</v>
      </c>
    </row>
    <row r="2164" spans="1:11" x14ac:dyDescent="0.25">
      <c r="A2164">
        <v>8175</v>
      </c>
      <c r="B2164" t="s">
        <v>207</v>
      </c>
      <c r="C2164" t="s">
        <v>2337</v>
      </c>
      <c r="E2164">
        <v>2014</v>
      </c>
      <c r="F2164" s="10">
        <v>41729</v>
      </c>
      <c r="G2164" t="s">
        <v>489</v>
      </c>
      <c r="H2164" t="s">
        <v>474</v>
      </c>
      <c r="I2164" t="s">
        <v>549</v>
      </c>
      <c r="J2164">
        <v>590000000</v>
      </c>
      <c r="K2164">
        <v>5711922.4997061267</v>
      </c>
    </row>
    <row r="2165" spans="1:11" x14ac:dyDescent="0.25">
      <c r="A2165">
        <v>8176</v>
      </c>
      <c r="B2165" t="s">
        <v>176</v>
      </c>
      <c r="C2165" t="s">
        <v>436</v>
      </c>
      <c r="E2165">
        <v>2014</v>
      </c>
      <c r="F2165" s="10">
        <v>41729</v>
      </c>
      <c r="G2165" t="s">
        <v>489</v>
      </c>
      <c r="H2165" t="s">
        <v>474</v>
      </c>
      <c r="I2165" t="s">
        <v>549</v>
      </c>
      <c r="J2165">
        <v>239397000000</v>
      </c>
      <c r="K2165">
        <v>2317656119.7663517</v>
      </c>
    </row>
    <row r="2166" spans="1:11" x14ac:dyDescent="0.25">
      <c r="A2166">
        <v>8176</v>
      </c>
      <c r="B2166" t="s">
        <v>176</v>
      </c>
      <c r="C2166" t="s">
        <v>2336</v>
      </c>
      <c r="E2166">
        <v>2014</v>
      </c>
      <c r="F2166" s="10">
        <v>41729</v>
      </c>
      <c r="G2166" t="s">
        <v>489</v>
      </c>
      <c r="H2166" t="s">
        <v>474</v>
      </c>
      <c r="I2166" t="s">
        <v>549</v>
      </c>
      <c r="J2166">
        <v>1508590000000</v>
      </c>
      <c r="K2166">
        <v>14604998582.765535</v>
      </c>
    </row>
    <row r="2167" spans="1:11" x14ac:dyDescent="0.25">
      <c r="A2167">
        <v>8176</v>
      </c>
      <c r="B2167" t="s">
        <v>176</v>
      </c>
      <c r="C2167" t="s">
        <v>2337</v>
      </c>
      <c r="E2167">
        <v>2014</v>
      </c>
      <c r="F2167" s="10">
        <v>41729</v>
      </c>
      <c r="G2167" t="s">
        <v>489</v>
      </c>
      <c r="H2167" t="s">
        <v>474</v>
      </c>
      <c r="I2167" t="s">
        <v>549</v>
      </c>
      <c r="J2167">
        <v>139377000000</v>
      </c>
      <c r="K2167">
        <v>1349340037.6975269</v>
      </c>
    </row>
    <row r="2168" spans="1:11" x14ac:dyDescent="0.25">
      <c r="A2168">
        <v>8437</v>
      </c>
      <c r="B2168" t="s">
        <v>209</v>
      </c>
      <c r="C2168" t="s">
        <v>436</v>
      </c>
      <c r="E2168">
        <v>2014</v>
      </c>
      <c r="F2168" s="10">
        <v>41729</v>
      </c>
      <c r="G2168" t="s">
        <v>489</v>
      </c>
      <c r="H2168" t="s">
        <v>474</v>
      </c>
      <c r="I2168" t="s">
        <v>549</v>
      </c>
      <c r="J2168">
        <v>428922000000</v>
      </c>
      <c r="K2168">
        <v>4152490207.489748</v>
      </c>
    </row>
    <row r="2169" spans="1:11" x14ac:dyDescent="0.25">
      <c r="A2169">
        <v>8437</v>
      </c>
      <c r="B2169" t="s">
        <v>209</v>
      </c>
      <c r="C2169" t="s">
        <v>2336</v>
      </c>
      <c r="E2169">
        <v>2014</v>
      </c>
      <c r="F2169" s="10">
        <v>41729</v>
      </c>
      <c r="G2169" t="s">
        <v>489</v>
      </c>
      <c r="H2169" t="s">
        <v>474</v>
      </c>
      <c r="I2169" t="s">
        <v>549</v>
      </c>
      <c r="J2169">
        <v>6489702000000</v>
      </c>
      <c r="K2169">
        <v>62828262491.843811</v>
      </c>
    </row>
    <row r="2170" spans="1:11" x14ac:dyDescent="0.25">
      <c r="A2170">
        <v>8437</v>
      </c>
      <c r="B2170" t="s">
        <v>209</v>
      </c>
      <c r="C2170" t="s">
        <v>2337</v>
      </c>
      <c r="E2170">
        <v>2014</v>
      </c>
      <c r="F2170" s="10">
        <v>41729</v>
      </c>
      <c r="G2170" t="s">
        <v>489</v>
      </c>
      <c r="H2170" t="s">
        <v>474</v>
      </c>
      <c r="I2170" t="s">
        <v>549</v>
      </c>
      <c r="J2170">
        <v>90291000000</v>
      </c>
      <c r="K2170">
        <v>874127448.17112863</v>
      </c>
    </row>
    <row r="2171" spans="1:11" x14ac:dyDescent="0.25">
      <c r="A2171">
        <v>9044</v>
      </c>
      <c r="B2171" t="s">
        <v>202</v>
      </c>
      <c r="C2171" t="s">
        <v>436</v>
      </c>
      <c r="E2171">
        <v>2014</v>
      </c>
      <c r="F2171" s="10">
        <v>41729</v>
      </c>
      <c r="G2171" t="s">
        <v>489</v>
      </c>
      <c r="H2171" t="s">
        <v>474</v>
      </c>
      <c r="I2171" t="s">
        <v>549</v>
      </c>
      <c r="J2171">
        <v>300369000000</v>
      </c>
      <c r="K2171">
        <v>2907939744.600389</v>
      </c>
    </row>
    <row r="2172" spans="1:11" x14ac:dyDescent="0.25">
      <c r="A2172">
        <v>9044</v>
      </c>
      <c r="B2172" t="s">
        <v>202</v>
      </c>
      <c r="C2172" t="s">
        <v>2336</v>
      </c>
      <c r="E2172">
        <v>2014</v>
      </c>
      <c r="F2172" s="10">
        <v>41729</v>
      </c>
      <c r="G2172" t="s">
        <v>489</v>
      </c>
      <c r="H2172" t="s">
        <v>474</v>
      </c>
      <c r="I2172" t="s">
        <v>549</v>
      </c>
      <c r="J2172">
        <v>3317406000000</v>
      </c>
      <c r="K2172">
        <v>32116552495.017124</v>
      </c>
    </row>
    <row r="2173" spans="1:11" x14ac:dyDescent="0.25">
      <c r="A2173">
        <v>9044</v>
      </c>
      <c r="B2173" t="s">
        <v>202</v>
      </c>
      <c r="C2173" t="s">
        <v>2337</v>
      </c>
      <c r="E2173">
        <v>2014</v>
      </c>
      <c r="F2173" s="10">
        <v>41729</v>
      </c>
      <c r="G2173" t="s">
        <v>489</v>
      </c>
      <c r="H2173" t="s">
        <v>474</v>
      </c>
      <c r="I2173" t="s">
        <v>549</v>
      </c>
      <c r="J2173">
        <v>233858000000</v>
      </c>
      <c r="K2173">
        <v>2264031816.8411446</v>
      </c>
    </row>
    <row r="2174" spans="1:11" x14ac:dyDescent="0.25">
      <c r="A2174">
        <v>9059</v>
      </c>
      <c r="B2174" t="s">
        <v>191</v>
      </c>
      <c r="C2174" t="s">
        <v>436</v>
      </c>
      <c r="E2174">
        <v>2014</v>
      </c>
      <c r="F2174" s="10">
        <v>41729</v>
      </c>
      <c r="G2174" t="s">
        <v>489</v>
      </c>
      <c r="H2174" t="s">
        <v>474</v>
      </c>
      <c r="I2174" t="s">
        <v>549</v>
      </c>
      <c r="J2174">
        <v>512877000000</v>
      </c>
      <c r="K2174">
        <v>4965277416.7487783</v>
      </c>
    </row>
    <row r="2175" spans="1:11" x14ac:dyDescent="0.25">
      <c r="A2175">
        <v>9059</v>
      </c>
      <c r="B2175" t="s">
        <v>191</v>
      </c>
      <c r="C2175" t="s">
        <v>2336</v>
      </c>
      <c r="E2175">
        <v>2014</v>
      </c>
      <c r="F2175" s="10">
        <v>41729</v>
      </c>
      <c r="G2175" t="s">
        <v>489</v>
      </c>
      <c r="H2175" t="s">
        <v>474</v>
      </c>
      <c r="I2175" t="s">
        <v>549</v>
      </c>
      <c r="J2175">
        <v>5710198000000</v>
      </c>
      <c r="K2175">
        <v>55281709210.130386</v>
      </c>
    </row>
    <row r="2176" spans="1:11" x14ac:dyDescent="0.25">
      <c r="A2176">
        <v>9059</v>
      </c>
      <c r="B2176" t="s">
        <v>191</v>
      </c>
      <c r="C2176" t="s">
        <v>2337</v>
      </c>
      <c r="E2176">
        <v>2014</v>
      </c>
      <c r="F2176" s="10">
        <v>41729</v>
      </c>
      <c r="G2176" t="s">
        <v>489</v>
      </c>
      <c r="H2176" t="s">
        <v>474</v>
      </c>
      <c r="I2176" t="s">
        <v>549</v>
      </c>
      <c r="J2176">
        <v>373863000000</v>
      </c>
      <c r="K2176">
        <v>3619451663.572257</v>
      </c>
    </row>
    <row r="2177" spans="1:11" x14ac:dyDescent="0.25">
      <c r="A2177">
        <v>10965</v>
      </c>
      <c r="B2177" t="s">
        <v>171</v>
      </c>
      <c r="C2177" t="s">
        <v>436</v>
      </c>
      <c r="E2177">
        <v>2014</v>
      </c>
      <c r="F2177" s="10">
        <v>41729</v>
      </c>
      <c r="G2177" t="s">
        <v>489</v>
      </c>
      <c r="H2177" t="s">
        <v>474</v>
      </c>
      <c r="I2177" t="s">
        <v>549</v>
      </c>
      <c r="J2177">
        <v>407431000000</v>
      </c>
      <c r="K2177">
        <v>3944431010.1318083</v>
      </c>
    </row>
    <row r="2178" spans="1:11" x14ac:dyDescent="0.25">
      <c r="A2178">
        <v>10965</v>
      </c>
      <c r="B2178" t="s">
        <v>171</v>
      </c>
      <c r="C2178" t="s">
        <v>2336</v>
      </c>
      <c r="E2178">
        <v>2014</v>
      </c>
      <c r="F2178" s="10">
        <v>41729</v>
      </c>
      <c r="G2178" t="s">
        <v>489</v>
      </c>
      <c r="H2178" t="s">
        <v>474</v>
      </c>
      <c r="I2178" t="s">
        <v>549</v>
      </c>
      <c r="J2178">
        <v>5587526000000</v>
      </c>
      <c r="K2178">
        <v>54094094028.971146</v>
      </c>
    </row>
    <row r="2179" spans="1:11" x14ac:dyDescent="0.25">
      <c r="A2179">
        <v>10965</v>
      </c>
      <c r="B2179" t="s">
        <v>171</v>
      </c>
      <c r="C2179" t="s">
        <v>2337</v>
      </c>
      <c r="E2179">
        <v>2014</v>
      </c>
      <c r="F2179" s="10">
        <v>41729</v>
      </c>
      <c r="G2179" t="s">
        <v>489</v>
      </c>
      <c r="H2179" t="s">
        <v>474</v>
      </c>
      <c r="I2179" t="s">
        <v>549</v>
      </c>
      <c r="J2179">
        <v>254425000000</v>
      </c>
      <c r="K2179">
        <v>2463145562.6910701</v>
      </c>
    </row>
    <row r="2180" spans="1:11" x14ac:dyDescent="0.25">
      <c r="A2180">
        <v>11237</v>
      </c>
      <c r="B2180" t="s">
        <v>186</v>
      </c>
      <c r="C2180" t="s">
        <v>436</v>
      </c>
      <c r="E2180">
        <v>2014</v>
      </c>
      <c r="F2180" s="10">
        <v>41729</v>
      </c>
      <c r="G2180" t="s">
        <v>489</v>
      </c>
      <c r="H2180" t="s">
        <v>474</v>
      </c>
      <c r="I2180" t="s">
        <v>549</v>
      </c>
      <c r="J2180">
        <v>395214000000</v>
      </c>
      <c r="K2180">
        <v>3826155489.4895883</v>
      </c>
    </row>
    <row r="2181" spans="1:11" x14ac:dyDescent="0.25">
      <c r="A2181">
        <v>11237</v>
      </c>
      <c r="B2181" t="s">
        <v>186</v>
      </c>
      <c r="C2181" t="s">
        <v>2336</v>
      </c>
      <c r="E2181">
        <v>2014</v>
      </c>
      <c r="F2181" s="10">
        <v>41729</v>
      </c>
      <c r="G2181" t="s">
        <v>489</v>
      </c>
      <c r="H2181" t="s">
        <v>474</v>
      </c>
      <c r="I2181" t="s">
        <v>549</v>
      </c>
      <c r="J2181">
        <v>7635168000000</v>
      </c>
      <c r="K2181">
        <v>73917776081.756317</v>
      </c>
    </row>
    <row r="2182" spans="1:11" x14ac:dyDescent="0.25">
      <c r="A2182">
        <v>11237</v>
      </c>
      <c r="B2182" t="s">
        <v>186</v>
      </c>
      <c r="C2182" t="s">
        <v>2337</v>
      </c>
      <c r="E2182">
        <v>2014</v>
      </c>
      <c r="F2182" s="10">
        <v>41729</v>
      </c>
      <c r="G2182" t="s">
        <v>489</v>
      </c>
      <c r="H2182" t="s">
        <v>474</v>
      </c>
      <c r="I2182" t="s">
        <v>549</v>
      </c>
      <c r="J2182">
        <v>386359000000</v>
      </c>
      <c r="K2182">
        <v>3740428245.8711176</v>
      </c>
    </row>
    <row r="2183" spans="1:11" x14ac:dyDescent="0.25">
      <c r="A2183">
        <v>12064</v>
      </c>
      <c r="B2183" t="s">
        <v>213</v>
      </c>
      <c r="C2183" t="s">
        <v>436</v>
      </c>
      <c r="E2183">
        <v>2014</v>
      </c>
      <c r="F2183" s="10">
        <v>41729</v>
      </c>
      <c r="G2183" t="s">
        <v>489</v>
      </c>
      <c r="H2183" t="s">
        <v>474</v>
      </c>
      <c r="I2183" t="s">
        <v>549</v>
      </c>
      <c r="J2183">
        <v>5968000000</v>
      </c>
      <c r="K2183">
        <v>57777548.268213838</v>
      </c>
    </row>
    <row r="2184" spans="1:11" x14ac:dyDescent="0.25">
      <c r="A2184">
        <v>12064</v>
      </c>
      <c r="B2184" t="s">
        <v>213</v>
      </c>
      <c r="C2184" t="s">
        <v>2336</v>
      </c>
      <c r="E2184">
        <v>2014</v>
      </c>
      <c r="F2184" s="10">
        <v>41729</v>
      </c>
      <c r="G2184" t="s">
        <v>489</v>
      </c>
      <c r="H2184" t="s">
        <v>474</v>
      </c>
      <c r="I2184" t="s">
        <v>549</v>
      </c>
      <c r="J2184">
        <v>71216000000</v>
      </c>
      <c r="K2184">
        <v>689458089.38825679</v>
      </c>
    </row>
    <row r="2185" spans="1:11" x14ac:dyDescent="0.25">
      <c r="A2185">
        <v>12064</v>
      </c>
      <c r="B2185" t="s">
        <v>213</v>
      </c>
      <c r="C2185" t="s">
        <v>2337</v>
      </c>
      <c r="E2185">
        <v>2014</v>
      </c>
      <c r="F2185" s="10">
        <v>41729</v>
      </c>
      <c r="G2185" t="s">
        <v>489</v>
      </c>
      <c r="H2185" t="s">
        <v>474</v>
      </c>
      <c r="I2185" t="s">
        <v>549</v>
      </c>
      <c r="J2185">
        <v>4072000000</v>
      </c>
      <c r="K2185">
        <v>39421946.472548045</v>
      </c>
    </row>
    <row r="2186" spans="1:11" x14ac:dyDescent="0.25">
      <c r="A2186">
        <v>1522</v>
      </c>
      <c r="B2186" t="s">
        <v>194</v>
      </c>
      <c r="C2186" t="s">
        <v>436</v>
      </c>
      <c r="E2186">
        <v>2014</v>
      </c>
      <c r="F2186" s="10">
        <v>41820</v>
      </c>
      <c r="G2186" t="s">
        <v>489</v>
      </c>
      <c r="H2186" t="s">
        <v>474</v>
      </c>
      <c r="I2186" t="s">
        <v>549</v>
      </c>
      <c r="J2186">
        <v>5569000000</v>
      </c>
      <c r="K2186">
        <v>54941781.393686041</v>
      </c>
    </row>
    <row r="2187" spans="1:11" x14ac:dyDescent="0.25">
      <c r="A2187">
        <v>1522</v>
      </c>
      <c r="B2187" t="s">
        <v>194</v>
      </c>
      <c r="C2187" t="s">
        <v>2336</v>
      </c>
      <c r="E2187">
        <v>2014</v>
      </c>
      <c r="F2187" s="10">
        <v>41820</v>
      </c>
      <c r="G2187" t="s">
        <v>489</v>
      </c>
      <c r="H2187" t="s">
        <v>474</v>
      </c>
      <c r="I2187" t="s">
        <v>549</v>
      </c>
      <c r="J2187">
        <v>79193000000</v>
      </c>
      <c r="K2187">
        <v>781290086.89354968</v>
      </c>
    </row>
    <row r="2188" spans="1:11" x14ac:dyDescent="0.25">
      <c r="A2188">
        <v>1522</v>
      </c>
      <c r="B2188" t="s">
        <v>194</v>
      </c>
      <c r="C2188" t="s">
        <v>2337</v>
      </c>
      <c r="E2188">
        <v>2014</v>
      </c>
      <c r="F2188" s="10">
        <v>41820</v>
      </c>
      <c r="G2188" t="s">
        <v>489</v>
      </c>
      <c r="H2188" t="s">
        <v>474</v>
      </c>
      <c r="I2188" t="s">
        <v>549</v>
      </c>
      <c r="J2188">
        <v>3032000000</v>
      </c>
      <c r="K2188">
        <v>29912638.029386975</v>
      </c>
    </row>
    <row r="2189" spans="1:11" x14ac:dyDescent="0.25">
      <c r="A2189">
        <v>780</v>
      </c>
      <c r="B2189" t="s">
        <v>180</v>
      </c>
      <c r="C2189" t="s">
        <v>436</v>
      </c>
      <c r="E2189">
        <v>2015</v>
      </c>
      <c r="F2189" s="10">
        <v>42094</v>
      </c>
      <c r="G2189" t="s">
        <v>489</v>
      </c>
      <c r="H2189" t="s">
        <v>474</v>
      </c>
      <c r="I2189" t="s">
        <v>549</v>
      </c>
      <c r="J2189">
        <v>304174000000</v>
      </c>
      <c r="K2189">
        <v>2537889159.7889304</v>
      </c>
    </row>
    <row r="2190" spans="1:11" x14ac:dyDescent="0.25">
      <c r="A2190">
        <v>780</v>
      </c>
      <c r="B2190" t="s">
        <v>180</v>
      </c>
      <c r="C2190" t="s">
        <v>2336</v>
      </c>
      <c r="E2190">
        <v>2015</v>
      </c>
      <c r="F2190" s="10">
        <v>42094</v>
      </c>
      <c r="G2190" t="s">
        <v>489</v>
      </c>
      <c r="H2190" t="s">
        <v>474</v>
      </c>
      <c r="I2190" t="s">
        <v>549</v>
      </c>
      <c r="J2190">
        <v>7834295000000</v>
      </c>
      <c r="K2190">
        <v>65365785225.195511</v>
      </c>
    </row>
    <row r="2191" spans="1:11" x14ac:dyDescent="0.25">
      <c r="A2191">
        <v>780</v>
      </c>
      <c r="B2191" t="s">
        <v>180</v>
      </c>
      <c r="C2191" t="s">
        <v>2337</v>
      </c>
      <c r="E2191">
        <v>2015</v>
      </c>
      <c r="F2191" s="10">
        <v>42094</v>
      </c>
      <c r="G2191" t="s">
        <v>489</v>
      </c>
      <c r="H2191" t="s">
        <v>474</v>
      </c>
      <c r="I2191" t="s">
        <v>549</v>
      </c>
      <c r="J2191">
        <v>112729000000</v>
      </c>
      <c r="K2191">
        <v>940559374.21951365</v>
      </c>
    </row>
    <row r="2192" spans="1:11" x14ac:dyDescent="0.25">
      <c r="A2192">
        <v>1357</v>
      </c>
      <c r="B2192" t="s">
        <v>167</v>
      </c>
      <c r="C2192" t="s">
        <v>436</v>
      </c>
      <c r="E2192">
        <v>2015</v>
      </c>
      <c r="F2192" s="10">
        <v>42094</v>
      </c>
      <c r="G2192" t="s">
        <v>489</v>
      </c>
      <c r="H2192" t="s">
        <v>474</v>
      </c>
      <c r="I2192" t="s">
        <v>549</v>
      </c>
      <c r="J2192">
        <v>963980000000</v>
      </c>
      <c r="K2192">
        <v>8043009567.7254896</v>
      </c>
    </row>
    <row r="2193" spans="1:11" x14ac:dyDescent="0.25">
      <c r="A2193">
        <v>1357</v>
      </c>
      <c r="B2193" t="s">
        <v>167</v>
      </c>
      <c r="C2193" t="s">
        <v>2336</v>
      </c>
      <c r="E2193">
        <v>2015</v>
      </c>
      <c r="F2193" s="10">
        <v>42094</v>
      </c>
      <c r="G2193" t="s">
        <v>489</v>
      </c>
      <c r="H2193" t="s">
        <v>474</v>
      </c>
      <c r="I2193" t="s">
        <v>549</v>
      </c>
      <c r="J2193">
        <v>9774930000000</v>
      </c>
      <c r="K2193">
        <v>81557558781.143723</v>
      </c>
    </row>
    <row r="2194" spans="1:11" x14ac:dyDescent="0.25">
      <c r="A2194">
        <v>1357</v>
      </c>
      <c r="B2194" t="s">
        <v>167</v>
      </c>
      <c r="C2194" t="s">
        <v>2337</v>
      </c>
      <c r="E2194">
        <v>2015</v>
      </c>
      <c r="F2194" s="10">
        <v>42094</v>
      </c>
      <c r="G2194" t="s">
        <v>489</v>
      </c>
      <c r="H2194" t="s">
        <v>474</v>
      </c>
      <c r="I2194" t="s">
        <v>549</v>
      </c>
      <c r="J2194">
        <v>396919000000</v>
      </c>
      <c r="K2194">
        <v>3311711150.2438159</v>
      </c>
    </row>
    <row r="2195" spans="1:11" x14ac:dyDescent="0.25">
      <c r="A2195">
        <v>1358</v>
      </c>
      <c r="B2195" t="s">
        <v>169</v>
      </c>
      <c r="C2195" t="s">
        <v>436</v>
      </c>
      <c r="E2195">
        <v>2015</v>
      </c>
      <c r="F2195" s="10">
        <v>42094</v>
      </c>
      <c r="G2195" t="s">
        <v>489</v>
      </c>
      <c r="H2195" t="s">
        <v>474</v>
      </c>
      <c r="I2195" t="s">
        <v>549</v>
      </c>
      <c r="J2195">
        <v>21603000000</v>
      </c>
      <c r="K2195">
        <v>180245581.53859392</v>
      </c>
    </row>
    <row r="2196" spans="1:11" x14ac:dyDescent="0.25">
      <c r="A2196">
        <v>1358</v>
      </c>
      <c r="B2196" t="s">
        <v>169</v>
      </c>
      <c r="C2196" t="s">
        <v>2336</v>
      </c>
      <c r="E2196">
        <v>2015</v>
      </c>
      <c r="F2196" s="10">
        <v>42094</v>
      </c>
      <c r="G2196" t="s">
        <v>489</v>
      </c>
      <c r="H2196" t="s">
        <v>474</v>
      </c>
      <c r="I2196" t="s">
        <v>549</v>
      </c>
      <c r="J2196">
        <v>359332000000</v>
      </c>
      <c r="K2196">
        <v>2998102361.0343947</v>
      </c>
    </row>
    <row r="2197" spans="1:11" x14ac:dyDescent="0.25">
      <c r="A2197">
        <v>1358</v>
      </c>
      <c r="B2197" t="s">
        <v>169</v>
      </c>
      <c r="C2197" t="s">
        <v>2337</v>
      </c>
      <c r="E2197">
        <v>2015</v>
      </c>
      <c r="F2197" s="10">
        <v>42094</v>
      </c>
      <c r="G2197" t="s">
        <v>489</v>
      </c>
      <c r="H2197" t="s">
        <v>474</v>
      </c>
      <c r="I2197" t="s">
        <v>549</v>
      </c>
      <c r="J2197">
        <v>6148000000</v>
      </c>
      <c r="K2197">
        <v>51296108.656171612</v>
      </c>
    </row>
    <row r="2198" spans="1:11" x14ac:dyDescent="0.25">
      <c r="A2198">
        <v>1431</v>
      </c>
      <c r="B2198" t="s">
        <v>174</v>
      </c>
      <c r="C2198" t="s">
        <v>436</v>
      </c>
      <c r="E2198">
        <v>2015</v>
      </c>
      <c r="F2198" s="10">
        <v>42094</v>
      </c>
      <c r="G2198" t="s">
        <v>489</v>
      </c>
      <c r="H2198" t="s">
        <v>474</v>
      </c>
      <c r="I2198" t="s">
        <v>549</v>
      </c>
      <c r="J2198">
        <v>4616000000</v>
      </c>
      <c r="K2198">
        <v>38513799.212245964</v>
      </c>
    </row>
    <row r="2199" spans="1:11" x14ac:dyDescent="0.25">
      <c r="A2199">
        <v>1431</v>
      </c>
      <c r="B2199" t="s">
        <v>174</v>
      </c>
      <c r="C2199" t="s">
        <v>2336</v>
      </c>
      <c r="E2199">
        <v>2015</v>
      </c>
      <c r="F2199" s="10">
        <v>42094</v>
      </c>
      <c r="G2199" t="s">
        <v>489</v>
      </c>
      <c r="H2199" t="s">
        <v>474</v>
      </c>
      <c r="I2199" t="s">
        <v>549</v>
      </c>
      <c r="J2199">
        <v>68133000000</v>
      </c>
      <c r="K2199">
        <v>568470684.94973004</v>
      </c>
    </row>
    <row r="2200" spans="1:11" x14ac:dyDescent="0.25">
      <c r="A2200">
        <v>1431</v>
      </c>
      <c r="B2200" t="s">
        <v>174</v>
      </c>
      <c r="C2200" t="s">
        <v>2337</v>
      </c>
      <c r="E2200">
        <v>2015</v>
      </c>
      <c r="F2200" s="10">
        <v>42094</v>
      </c>
      <c r="G2200" t="s">
        <v>489</v>
      </c>
      <c r="H2200" t="s">
        <v>474</v>
      </c>
      <c r="I2200" t="s">
        <v>549</v>
      </c>
      <c r="J2200">
        <v>1652000000</v>
      </c>
      <c r="K2200">
        <v>13783534.726739673</v>
      </c>
    </row>
    <row r="2201" spans="1:11" x14ac:dyDescent="0.25">
      <c r="A2201">
        <v>1437</v>
      </c>
      <c r="B2201" t="s">
        <v>178</v>
      </c>
      <c r="C2201" t="s">
        <v>436</v>
      </c>
      <c r="E2201">
        <v>2015</v>
      </c>
      <c r="F2201" s="10">
        <v>42094</v>
      </c>
      <c r="G2201" t="s">
        <v>489</v>
      </c>
      <c r="H2201" t="s">
        <v>474</v>
      </c>
      <c r="I2201" t="s">
        <v>549</v>
      </c>
      <c r="J2201">
        <v>34298000000</v>
      </c>
      <c r="K2201">
        <v>286166872.91629374</v>
      </c>
    </row>
    <row r="2202" spans="1:11" x14ac:dyDescent="0.25">
      <c r="A2202">
        <v>1437</v>
      </c>
      <c r="B2202" t="s">
        <v>178</v>
      </c>
      <c r="C2202" t="s">
        <v>2336</v>
      </c>
      <c r="E2202">
        <v>2015</v>
      </c>
      <c r="F2202" s="10">
        <v>42094</v>
      </c>
      <c r="G2202" t="s">
        <v>489</v>
      </c>
      <c r="H2202" t="s">
        <v>474</v>
      </c>
      <c r="I2202" t="s">
        <v>549</v>
      </c>
      <c r="J2202">
        <v>189398000000</v>
      </c>
      <c r="K2202">
        <v>1580250550.9534144</v>
      </c>
    </row>
    <row r="2203" spans="1:11" x14ac:dyDescent="0.25">
      <c r="A2203">
        <v>1437</v>
      </c>
      <c r="B2203" t="s">
        <v>178</v>
      </c>
      <c r="C2203" t="s">
        <v>2337</v>
      </c>
      <c r="E2203">
        <v>2015</v>
      </c>
      <c r="F2203" s="10">
        <v>42094</v>
      </c>
      <c r="G2203" t="s">
        <v>489</v>
      </c>
      <c r="H2203" t="s">
        <v>474</v>
      </c>
      <c r="I2203" t="s">
        <v>549</v>
      </c>
      <c r="J2203">
        <v>10506000000</v>
      </c>
      <c r="K2203">
        <v>87657273.510367438</v>
      </c>
    </row>
    <row r="2204" spans="1:11" x14ac:dyDescent="0.25">
      <c r="A2204">
        <v>1463</v>
      </c>
      <c r="B2204" t="s">
        <v>182</v>
      </c>
      <c r="C2204" t="s">
        <v>436</v>
      </c>
      <c r="E2204">
        <v>2015</v>
      </c>
      <c r="F2204" s="10">
        <v>42094</v>
      </c>
      <c r="G2204" t="s">
        <v>489</v>
      </c>
      <c r="H2204" t="s">
        <v>474</v>
      </c>
      <c r="I2204" t="s">
        <v>549</v>
      </c>
      <c r="J2204">
        <v>19706000000</v>
      </c>
      <c r="K2204">
        <v>164417878.52610895</v>
      </c>
    </row>
    <row r="2205" spans="1:11" x14ac:dyDescent="0.25">
      <c r="A2205">
        <v>1463</v>
      </c>
      <c r="B2205" t="s">
        <v>182</v>
      </c>
      <c r="C2205" t="s">
        <v>2336</v>
      </c>
      <c r="E2205">
        <v>2015</v>
      </c>
      <c r="F2205" s="10">
        <v>42094</v>
      </c>
      <c r="G2205" t="s">
        <v>489</v>
      </c>
      <c r="H2205" t="s">
        <v>474</v>
      </c>
      <c r="I2205" t="s">
        <v>549</v>
      </c>
      <c r="J2205">
        <v>230299000000</v>
      </c>
      <c r="K2205">
        <v>1921509845.0565495</v>
      </c>
    </row>
    <row r="2206" spans="1:11" x14ac:dyDescent="0.25">
      <c r="A2206">
        <v>1463</v>
      </c>
      <c r="B2206" t="s">
        <v>182</v>
      </c>
      <c r="C2206" t="s">
        <v>2337</v>
      </c>
      <c r="E2206">
        <v>2015</v>
      </c>
      <c r="F2206" s="10">
        <v>42094</v>
      </c>
      <c r="G2206" t="s">
        <v>489</v>
      </c>
      <c r="H2206" t="s">
        <v>474</v>
      </c>
      <c r="I2206" t="s">
        <v>549</v>
      </c>
      <c r="J2206">
        <v>7060000000</v>
      </c>
      <c r="K2206">
        <v>58905420.805558167</v>
      </c>
    </row>
    <row r="2207" spans="1:11" x14ac:dyDescent="0.25">
      <c r="A2207">
        <v>1475</v>
      </c>
      <c r="B2207" t="s">
        <v>188</v>
      </c>
      <c r="C2207" t="s">
        <v>436</v>
      </c>
      <c r="E2207">
        <v>2015</v>
      </c>
      <c r="F2207" s="10">
        <v>42094</v>
      </c>
      <c r="G2207" t="s">
        <v>489</v>
      </c>
      <c r="H2207" t="s">
        <v>474</v>
      </c>
      <c r="I2207" t="s">
        <v>549</v>
      </c>
      <c r="J2207">
        <v>465087000000</v>
      </c>
      <c r="K2207">
        <v>3880473859.2343669</v>
      </c>
    </row>
    <row r="2208" spans="1:11" x14ac:dyDescent="0.25">
      <c r="A2208">
        <v>1475</v>
      </c>
      <c r="B2208" t="s">
        <v>188</v>
      </c>
      <c r="C2208" t="s">
        <v>2336</v>
      </c>
      <c r="E2208">
        <v>2015</v>
      </c>
      <c r="F2208" s="10">
        <v>42094</v>
      </c>
      <c r="G2208" t="s">
        <v>489</v>
      </c>
      <c r="H2208" t="s">
        <v>474</v>
      </c>
      <c r="I2208" t="s">
        <v>549</v>
      </c>
      <c r="J2208">
        <v>3992110000000</v>
      </c>
      <c r="K2208">
        <v>33308345531.455639</v>
      </c>
    </row>
    <row r="2209" spans="1:11" x14ac:dyDescent="0.25">
      <c r="A2209">
        <v>1475</v>
      </c>
      <c r="B2209" t="s">
        <v>188</v>
      </c>
      <c r="C2209" t="s">
        <v>2337</v>
      </c>
      <c r="E2209">
        <v>2015</v>
      </c>
      <c r="F2209" s="10">
        <v>42094</v>
      </c>
      <c r="G2209" t="s">
        <v>489</v>
      </c>
      <c r="H2209" t="s">
        <v>474</v>
      </c>
      <c r="I2209" t="s">
        <v>549</v>
      </c>
      <c r="J2209">
        <v>131554000000</v>
      </c>
      <c r="K2209">
        <v>1097626590.460963</v>
      </c>
    </row>
    <row r="2210" spans="1:11" x14ac:dyDescent="0.25">
      <c r="A2210">
        <v>1531</v>
      </c>
      <c r="B2210" t="s">
        <v>196</v>
      </c>
      <c r="C2210" t="s">
        <v>436</v>
      </c>
      <c r="E2210">
        <v>2015</v>
      </c>
      <c r="F2210" s="10">
        <v>42094</v>
      </c>
      <c r="G2210" t="s">
        <v>489</v>
      </c>
      <c r="H2210" t="s">
        <v>474</v>
      </c>
      <c r="I2210" t="s">
        <v>549</v>
      </c>
      <c r="J2210">
        <v>-132412000</v>
      </c>
      <c r="K2210">
        <v>-1104785.3512330833</v>
      </c>
    </row>
    <row r="2211" spans="1:11" x14ac:dyDescent="0.25">
      <c r="A2211">
        <v>1531</v>
      </c>
      <c r="B2211" t="s">
        <v>196</v>
      </c>
      <c r="C2211" t="s">
        <v>2336</v>
      </c>
      <c r="E2211">
        <v>2015</v>
      </c>
      <c r="F2211" s="10">
        <v>42094</v>
      </c>
      <c r="G2211" t="s">
        <v>489</v>
      </c>
      <c r="H2211" t="s">
        <v>474</v>
      </c>
      <c r="I2211" t="s">
        <v>549</v>
      </c>
      <c r="J2211">
        <v>12111123000</v>
      </c>
      <c r="K2211">
        <v>101049687.92391983</v>
      </c>
    </row>
    <row r="2212" spans="1:11" x14ac:dyDescent="0.25">
      <c r="A2212">
        <v>1531</v>
      </c>
      <c r="B2212" t="s">
        <v>196</v>
      </c>
      <c r="C2212" t="s">
        <v>2337</v>
      </c>
      <c r="E2212">
        <v>2015</v>
      </c>
      <c r="F2212" s="10">
        <v>42094</v>
      </c>
      <c r="G2212" t="s">
        <v>489</v>
      </c>
      <c r="H2212" t="s">
        <v>474</v>
      </c>
      <c r="I2212" t="s">
        <v>549</v>
      </c>
      <c r="J2212">
        <v>-984143000</v>
      </c>
      <c r="K2212">
        <v>-8211240.4458703157</v>
      </c>
    </row>
    <row r="2213" spans="1:11" x14ac:dyDescent="0.25">
      <c r="A2213">
        <v>1554</v>
      </c>
      <c r="B2213" t="s">
        <v>198</v>
      </c>
      <c r="C2213" t="s">
        <v>436</v>
      </c>
      <c r="E2213">
        <v>2015</v>
      </c>
      <c r="F2213" s="10">
        <v>42094</v>
      </c>
      <c r="G2213" t="s">
        <v>489</v>
      </c>
      <c r="H2213" t="s">
        <v>474</v>
      </c>
      <c r="I2213" t="s">
        <v>549</v>
      </c>
      <c r="J2213">
        <v>3397000000</v>
      </c>
      <c r="K2213">
        <v>28343019.047660209</v>
      </c>
    </row>
    <row r="2214" spans="1:11" x14ac:dyDescent="0.25">
      <c r="A2214">
        <v>1554</v>
      </c>
      <c r="B2214" t="s">
        <v>198</v>
      </c>
      <c r="C2214" t="s">
        <v>2336</v>
      </c>
      <c r="E2214">
        <v>2015</v>
      </c>
      <c r="F2214" s="10">
        <v>42094</v>
      </c>
      <c r="G2214" t="s">
        <v>489</v>
      </c>
      <c r="H2214" t="s">
        <v>474</v>
      </c>
      <c r="I2214" t="s">
        <v>549</v>
      </c>
      <c r="J2214">
        <v>68741000000</v>
      </c>
      <c r="K2214">
        <v>573543559.7159878</v>
      </c>
    </row>
    <row r="2215" spans="1:11" x14ac:dyDescent="0.25">
      <c r="A2215">
        <v>1554</v>
      </c>
      <c r="B2215" t="s">
        <v>198</v>
      </c>
      <c r="C2215" t="s">
        <v>2337</v>
      </c>
      <c r="E2215">
        <v>2015</v>
      </c>
      <c r="F2215" s="10">
        <v>42094</v>
      </c>
      <c r="G2215" t="s">
        <v>489</v>
      </c>
      <c r="H2215" t="s">
        <v>474</v>
      </c>
      <c r="I2215" t="s">
        <v>549</v>
      </c>
      <c r="J2215">
        <v>1086000000</v>
      </c>
      <c r="K2215">
        <v>9061088.8094668798</v>
      </c>
    </row>
    <row r="2216" spans="1:11" x14ac:dyDescent="0.25">
      <c r="A2216">
        <v>1660</v>
      </c>
      <c r="B2216" t="s">
        <v>200</v>
      </c>
      <c r="C2216" t="s">
        <v>436</v>
      </c>
      <c r="E2216">
        <v>2015</v>
      </c>
      <c r="F2216" s="10">
        <v>42094</v>
      </c>
      <c r="G2216" t="s">
        <v>489</v>
      </c>
      <c r="H2216" t="s">
        <v>474</v>
      </c>
      <c r="I2216" t="s">
        <v>549</v>
      </c>
      <c r="J2216">
        <v>15872000</v>
      </c>
      <c r="K2216">
        <v>132428.73074020102</v>
      </c>
    </row>
    <row r="2217" spans="1:11" x14ac:dyDescent="0.25">
      <c r="A2217">
        <v>1660</v>
      </c>
      <c r="B2217" t="s">
        <v>200</v>
      </c>
      <c r="C2217" t="s">
        <v>2336</v>
      </c>
      <c r="E2217">
        <v>2015</v>
      </c>
      <c r="F2217" s="10">
        <v>42094</v>
      </c>
      <c r="G2217" t="s">
        <v>489</v>
      </c>
      <c r="H2217" t="s">
        <v>474</v>
      </c>
      <c r="I2217" t="s">
        <v>549</v>
      </c>
      <c r="J2217">
        <v>11272188000</v>
      </c>
      <c r="K2217">
        <v>94049996.818606675</v>
      </c>
    </row>
    <row r="2218" spans="1:11" x14ac:dyDescent="0.25">
      <c r="A2218">
        <v>1660</v>
      </c>
      <c r="B2218" t="s">
        <v>200</v>
      </c>
      <c r="C2218" t="s">
        <v>2337</v>
      </c>
      <c r="E2218">
        <v>2015</v>
      </c>
      <c r="F2218" s="10">
        <v>42094</v>
      </c>
      <c r="G2218" t="s">
        <v>489</v>
      </c>
      <c r="H2218" t="s">
        <v>474</v>
      </c>
      <c r="I2218" t="s">
        <v>549</v>
      </c>
      <c r="J2218">
        <v>436119000</v>
      </c>
      <c r="K2218">
        <v>3638778.0759630627</v>
      </c>
    </row>
    <row r="2219" spans="1:11" x14ac:dyDescent="0.25">
      <c r="A2219">
        <v>1796</v>
      </c>
      <c r="B2219" t="s">
        <v>205</v>
      </c>
      <c r="C2219" t="s">
        <v>436</v>
      </c>
      <c r="E2219">
        <v>2015</v>
      </c>
      <c r="F2219" s="10">
        <v>42094</v>
      </c>
      <c r="G2219" t="s">
        <v>489</v>
      </c>
      <c r="H2219" t="s">
        <v>474</v>
      </c>
      <c r="I2219" t="s">
        <v>549</v>
      </c>
      <c r="J2219">
        <v>212547000000</v>
      </c>
      <c r="K2219">
        <v>1773395251.5522623</v>
      </c>
    </row>
    <row r="2220" spans="1:11" x14ac:dyDescent="0.25">
      <c r="A2220">
        <v>1796</v>
      </c>
      <c r="B2220" t="s">
        <v>205</v>
      </c>
      <c r="C2220" t="s">
        <v>2336</v>
      </c>
      <c r="E2220">
        <v>2015</v>
      </c>
      <c r="F2220" s="10">
        <v>42094</v>
      </c>
      <c r="G2220" t="s">
        <v>489</v>
      </c>
      <c r="H2220" t="s">
        <v>474</v>
      </c>
      <c r="I2220" t="s">
        <v>549</v>
      </c>
      <c r="J2220">
        <v>2010734000000</v>
      </c>
      <c r="K2220">
        <v>16776647648.448044</v>
      </c>
    </row>
    <row r="2221" spans="1:11" x14ac:dyDescent="0.25">
      <c r="A2221">
        <v>1796</v>
      </c>
      <c r="B2221" t="s">
        <v>205</v>
      </c>
      <c r="C2221" t="s">
        <v>2337</v>
      </c>
      <c r="E2221">
        <v>2015</v>
      </c>
      <c r="F2221" s="10">
        <v>42094</v>
      </c>
      <c r="G2221" t="s">
        <v>489</v>
      </c>
      <c r="H2221" t="s">
        <v>474</v>
      </c>
      <c r="I2221" t="s">
        <v>549</v>
      </c>
      <c r="J2221">
        <v>74732000000</v>
      </c>
      <c r="K2221">
        <v>623529731.96047771</v>
      </c>
    </row>
    <row r="2222" spans="1:11" x14ac:dyDescent="0.25">
      <c r="A2222">
        <v>1801</v>
      </c>
      <c r="B2222" t="s">
        <v>211</v>
      </c>
      <c r="C2222" t="s">
        <v>436</v>
      </c>
      <c r="E2222">
        <v>2015</v>
      </c>
      <c r="F2222" s="10">
        <v>42094</v>
      </c>
      <c r="G2222" t="s">
        <v>489</v>
      </c>
      <c r="H2222" t="s">
        <v>474</v>
      </c>
      <c r="I2222" t="s">
        <v>549</v>
      </c>
      <c r="J2222">
        <v>-4634000000</v>
      </c>
      <c r="K2222">
        <v>-38663983.004668064</v>
      </c>
    </row>
    <row r="2223" spans="1:11" x14ac:dyDescent="0.25">
      <c r="A2223">
        <v>1801</v>
      </c>
      <c r="B2223" t="s">
        <v>211</v>
      </c>
      <c r="C2223" t="s">
        <v>2336</v>
      </c>
      <c r="E2223">
        <v>2015</v>
      </c>
      <c r="F2223" s="10">
        <v>42094</v>
      </c>
      <c r="G2223" t="s">
        <v>489</v>
      </c>
      <c r="H2223" t="s">
        <v>474</v>
      </c>
      <c r="I2223" t="s">
        <v>549</v>
      </c>
      <c r="J2223">
        <v>311454000000</v>
      </c>
      <c r="K2223">
        <v>2598630160.2796478</v>
      </c>
    </row>
    <row r="2224" spans="1:11" x14ac:dyDescent="0.25">
      <c r="A2224">
        <v>1801</v>
      </c>
      <c r="B2224" t="s">
        <v>211</v>
      </c>
      <c r="C2224" t="s">
        <v>2337</v>
      </c>
      <c r="E2224">
        <v>2015</v>
      </c>
      <c r="F2224" s="10">
        <v>42094</v>
      </c>
      <c r="G2224" t="s">
        <v>489</v>
      </c>
      <c r="H2224" t="s">
        <v>474</v>
      </c>
      <c r="I2224" t="s">
        <v>549</v>
      </c>
      <c r="J2224">
        <v>-20913000000</v>
      </c>
      <c r="K2224">
        <v>-174488536.1624133</v>
      </c>
    </row>
    <row r="2225" spans="1:11" x14ac:dyDescent="0.25">
      <c r="A2225">
        <v>8069</v>
      </c>
      <c r="B2225" t="s">
        <v>165</v>
      </c>
      <c r="C2225" t="s">
        <v>436</v>
      </c>
      <c r="E2225">
        <v>2015</v>
      </c>
      <c r="F2225" s="10">
        <v>42094</v>
      </c>
      <c r="G2225" t="s">
        <v>489</v>
      </c>
      <c r="H2225" t="s">
        <v>474</v>
      </c>
      <c r="I2225" t="s">
        <v>549</v>
      </c>
      <c r="J2225">
        <v>47605000000</v>
      </c>
      <c r="K2225">
        <v>397194413.23634511</v>
      </c>
    </row>
    <row r="2226" spans="1:11" x14ac:dyDescent="0.25">
      <c r="A2226">
        <v>8069</v>
      </c>
      <c r="B2226" t="s">
        <v>165</v>
      </c>
      <c r="C2226" t="s">
        <v>2336</v>
      </c>
      <c r="E2226">
        <v>2015</v>
      </c>
      <c r="F2226" s="10">
        <v>42094</v>
      </c>
      <c r="G2226" t="s">
        <v>489</v>
      </c>
      <c r="H2226" t="s">
        <v>474</v>
      </c>
      <c r="I2226" t="s">
        <v>549</v>
      </c>
      <c r="J2226">
        <v>482699000000</v>
      </c>
      <c r="K2226">
        <v>4027420356.5753713</v>
      </c>
    </row>
    <row r="2227" spans="1:11" x14ac:dyDescent="0.25">
      <c r="A2227">
        <v>8069</v>
      </c>
      <c r="B2227" t="s">
        <v>165</v>
      </c>
      <c r="C2227" t="s">
        <v>2337</v>
      </c>
      <c r="E2227">
        <v>2015</v>
      </c>
      <c r="F2227" s="10">
        <v>42094</v>
      </c>
      <c r="G2227" t="s">
        <v>489</v>
      </c>
      <c r="H2227" t="s">
        <v>474</v>
      </c>
      <c r="I2227" t="s">
        <v>549</v>
      </c>
      <c r="J2227">
        <v>25325000000</v>
      </c>
      <c r="K2227">
        <v>211300252.39387542</v>
      </c>
    </row>
    <row r="2228" spans="1:11" x14ac:dyDescent="0.25">
      <c r="A2228">
        <v>8078</v>
      </c>
      <c r="B2228" t="s">
        <v>184</v>
      </c>
      <c r="C2228" t="s">
        <v>436</v>
      </c>
      <c r="E2228">
        <v>2015</v>
      </c>
      <c r="F2228" s="10">
        <v>42094</v>
      </c>
      <c r="G2228" t="s">
        <v>489</v>
      </c>
      <c r="H2228" t="s">
        <v>474</v>
      </c>
      <c r="I2228" t="s">
        <v>549</v>
      </c>
      <c r="J2228">
        <v>9308000000</v>
      </c>
      <c r="K2228">
        <v>77661707.770274132</v>
      </c>
    </row>
    <row r="2229" spans="1:11" x14ac:dyDescent="0.25">
      <c r="A2229">
        <v>8078</v>
      </c>
      <c r="B2229" t="s">
        <v>184</v>
      </c>
      <c r="C2229" t="s">
        <v>2336</v>
      </c>
      <c r="E2229">
        <v>2015</v>
      </c>
      <c r="F2229" s="10">
        <v>42094</v>
      </c>
      <c r="G2229" t="s">
        <v>489</v>
      </c>
      <c r="H2229" t="s">
        <v>474</v>
      </c>
      <c r="I2229" t="s">
        <v>549</v>
      </c>
      <c r="J2229">
        <v>106945000000</v>
      </c>
      <c r="K2229">
        <v>892300315.58787787</v>
      </c>
    </row>
    <row r="2230" spans="1:11" x14ac:dyDescent="0.25">
      <c r="A2230">
        <v>8078</v>
      </c>
      <c r="B2230" t="s">
        <v>184</v>
      </c>
      <c r="C2230" t="s">
        <v>2337</v>
      </c>
      <c r="E2230">
        <v>2015</v>
      </c>
      <c r="F2230" s="10">
        <v>42094</v>
      </c>
      <c r="G2230" t="s">
        <v>489</v>
      </c>
      <c r="H2230" t="s">
        <v>474</v>
      </c>
      <c r="I2230" t="s">
        <v>549</v>
      </c>
      <c r="J2230">
        <v>5024000000</v>
      </c>
      <c r="K2230">
        <v>41917965.173813626</v>
      </c>
    </row>
    <row r="2231" spans="1:11" x14ac:dyDescent="0.25">
      <c r="A2231">
        <v>8096</v>
      </c>
      <c r="B2231" t="s">
        <v>162</v>
      </c>
      <c r="C2231" t="s">
        <v>436</v>
      </c>
      <c r="E2231">
        <v>2015</v>
      </c>
      <c r="F2231" s="10">
        <v>42094</v>
      </c>
      <c r="G2231" t="s">
        <v>489</v>
      </c>
      <c r="H2231" t="s">
        <v>474</v>
      </c>
      <c r="I2231" t="s">
        <v>549</v>
      </c>
      <c r="J2231">
        <v>253152000000</v>
      </c>
      <c r="K2231">
        <v>2112184856.6244562</v>
      </c>
    </row>
    <row r="2232" spans="1:11" x14ac:dyDescent="0.25">
      <c r="A2232">
        <v>8096</v>
      </c>
      <c r="B2232" t="s">
        <v>162</v>
      </c>
      <c r="C2232" t="s">
        <v>2336</v>
      </c>
      <c r="E2232">
        <v>2015</v>
      </c>
      <c r="F2232" s="10">
        <v>42094</v>
      </c>
      <c r="G2232" t="s">
        <v>489</v>
      </c>
      <c r="H2232" t="s">
        <v>474</v>
      </c>
      <c r="I2232" t="s">
        <v>549</v>
      </c>
      <c r="J2232">
        <v>1986405000000</v>
      </c>
      <c r="K2232">
        <v>16573657565.901525</v>
      </c>
    </row>
    <row r="2233" spans="1:11" x14ac:dyDescent="0.25">
      <c r="A2233">
        <v>8096</v>
      </c>
      <c r="B2233" t="s">
        <v>162</v>
      </c>
      <c r="C2233" t="s">
        <v>2337</v>
      </c>
      <c r="E2233">
        <v>2015</v>
      </c>
      <c r="F2233" s="10">
        <v>42094</v>
      </c>
      <c r="G2233" t="s">
        <v>489</v>
      </c>
      <c r="H2233" t="s">
        <v>474</v>
      </c>
      <c r="I2233" t="s">
        <v>549</v>
      </c>
      <c r="J2233">
        <v>106898000000</v>
      </c>
      <c r="K2233">
        <v>891908169.0187757</v>
      </c>
    </row>
    <row r="2234" spans="1:11" x14ac:dyDescent="0.25">
      <c r="A2234">
        <v>8175</v>
      </c>
      <c r="B2234" t="s">
        <v>207</v>
      </c>
      <c r="C2234" t="s">
        <v>436</v>
      </c>
      <c r="E2234">
        <v>2015</v>
      </c>
      <c r="F2234" s="10">
        <v>42094</v>
      </c>
      <c r="G2234" t="s">
        <v>489</v>
      </c>
      <c r="H2234" t="s">
        <v>474</v>
      </c>
      <c r="I2234" t="s">
        <v>549</v>
      </c>
      <c r="J2234">
        <v>2036000000</v>
      </c>
      <c r="K2234">
        <v>16987455.631744538</v>
      </c>
    </row>
    <row r="2235" spans="1:11" x14ac:dyDescent="0.25">
      <c r="A2235">
        <v>8175</v>
      </c>
      <c r="B2235" t="s">
        <v>207</v>
      </c>
      <c r="C2235" t="s">
        <v>2336</v>
      </c>
      <c r="E2235">
        <v>2015</v>
      </c>
      <c r="F2235" s="10">
        <v>42094</v>
      </c>
      <c r="G2235" t="s">
        <v>489</v>
      </c>
      <c r="H2235" t="s">
        <v>474</v>
      </c>
      <c r="I2235" t="s">
        <v>549</v>
      </c>
      <c r="J2235">
        <v>46501000000</v>
      </c>
      <c r="K2235">
        <v>387983140.6344561</v>
      </c>
    </row>
    <row r="2236" spans="1:11" x14ac:dyDescent="0.25">
      <c r="A2236">
        <v>8175</v>
      </c>
      <c r="B2236" t="s">
        <v>207</v>
      </c>
      <c r="C2236" t="s">
        <v>2337</v>
      </c>
      <c r="E2236">
        <v>2015</v>
      </c>
      <c r="F2236" s="10">
        <v>42094</v>
      </c>
      <c r="G2236" t="s">
        <v>489</v>
      </c>
      <c r="H2236" t="s">
        <v>474</v>
      </c>
      <c r="I2236" t="s">
        <v>549</v>
      </c>
      <c r="J2236">
        <v>502000000</v>
      </c>
      <c r="K2236">
        <v>4188459.099771983</v>
      </c>
    </row>
    <row r="2237" spans="1:11" x14ac:dyDescent="0.25">
      <c r="A2237">
        <v>8437</v>
      </c>
      <c r="B2237" t="s">
        <v>209</v>
      </c>
      <c r="C2237" t="s">
        <v>436</v>
      </c>
      <c r="E2237">
        <v>2015</v>
      </c>
      <c r="F2237" s="10">
        <v>42094</v>
      </c>
      <c r="G2237" t="s">
        <v>489</v>
      </c>
      <c r="H2237" t="s">
        <v>474</v>
      </c>
      <c r="I2237" t="s">
        <v>549</v>
      </c>
      <c r="J2237">
        <v>378347000000</v>
      </c>
      <c r="K2237">
        <v>3156754850.6402993</v>
      </c>
    </row>
    <row r="2238" spans="1:11" x14ac:dyDescent="0.25">
      <c r="A2238">
        <v>8437</v>
      </c>
      <c r="B2238" t="s">
        <v>209</v>
      </c>
      <c r="C2238" t="s">
        <v>2336</v>
      </c>
      <c r="E2238">
        <v>2015</v>
      </c>
      <c r="F2238" s="10">
        <v>42094</v>
      </c>
      <c r="G2238" t="s">
        <v>489</v>
      </c>
      <c r="H2238" t="s">
        <v>474</v>
      </c>
      <c r="I2238" t="s">
        <v>549</v>
      </c>
      <c r="J2238">
        <v>6114682000000</v>
      </c>
      <c r="K2238">
        <v>51018118456.3983</v>
      </c>
    </row>
    <row r="2239" spans="1:11" x14ac:dyDescent="0.25">
      <c r="A2239">
        <v>8437</v>
      </c>
      <c r="B2239" t="s">
        <v>209</v>
      </c>
      <c r="C2239" t="s">
        <v>2337</v>
      </c>
      <c r="E2239">
        <v>2015</v>
      </c>
      <c r="F2239" s="10">
        <v>42094</v>
      </c>
      <c r="G2239" t="s">
        <v>489</v>
      </c>
      <c r="H2239" t="s">
        <v>474</v>
      </c>
      <c r="I2239" t="s">
        <v>549</v>
      </c>
      <c r="J2239">
        <v>13599000000</v>
      </c>
      <c r="K2239">
        <v>113463855.17489879</v>
      </c>
    </row>
    <row r="2240" spans="1:11" x14ac:dyDescent="0.25">
      <c r="A2240">
        <v>9044</v>
      </c>
      <c r="B2240" t="s">
        <v>202</v>
      </c>
      <c r="C2240" t="s">
        <v>436</v>
      </c>
      <c r="E2240">
        <v>2015</v>
      </c>
      <c r="F2240" s="10">
        <v>42094</v>
      </c>
      <c r="G2240" t="s">
        <v>489</v>
      </c>
      <c r="H2240" t="s">
        <v>474</v>
      </c>
      <c r="I2240" t="s">
        <v>549</v>
      </c>
      <c r="J2240">
        <v>307240000000</v>
      </c>
      <c r="K2240">
        <v>2563470465.7648287</v>
      </c>
    </row>
    <row r="2241" spans="1:11" x14ac:dyDescent="0.25">
      <c r="A2241">
        <v>9044</v>
      </c>
      <c r="B2241" t="s">
        <v>202</v>
      </c>
      <c r="C2241" t="s">
        <v>2336</v>
      </c>
      <c r="E2241">
        <v>2015</v>
      </c>
      <c r="F2241" s="10">
        <v>42094</v>
      </c>
      <c r="G2241" t="s">
        <v>489</v>
      </c>
      <c r="H2241" t="s">
        <v>474</v>
      </c>
      <c r="I2241" t="s">
        <v>549</v>
      </c>
      <c r="J2241">
        <v>3762236000000</v>
      </c>
      <c r="K2241">
        <v>31390381692.609055</v>
      </c>
    </row>
    <row r="2242" spans="1:11" x14ac:dyDescent="0.25">
      <c r="A2242">
        <v>9044</v>
      </c>
      <c r="B2242" t="s">
        <v>202</v>
      </c>
      <c r="C2242" t="s">
        <v>2337</v>
      </c>
      <c r="E2242">
        <v>2015</v>
      </c>
      <c r="F2242" s="10">
        <v>42094</v>
      </c>
      <c r="G2242" t="s">
        <v>489</v>
      </c>
      <c r="H2242" t="s">
        <v>474</v>
      </c>
      <c r="I2242" t="s">
        <v>549</v>
      </c>
      <c r="J2242">
        <v>-70817000000</v>
      </c>
      <c r="K2242">
        <v>-590864757.10867035</v>
      </c>
    </row>
    <row r="2243" spans="1:11" x14ac:dyDescent="0.25">
      <c r="A2243">
        <v>9059</v>
      </c>
      <c r="B2243" t="s">
        <v>191</v>
      </c>
      <c r="C2243" t="s">
        <v>436</v>
      </c>
      <c r="E2243">
        <v>2015</v>
      </c>
      <c r="F2243" s="10">
        <v>42094</v>
      </c>
      <c r="G2243" t="s">
        <v>489</v>
      </c>
      <c r="H2243" t="s">
        <v>474</v>
      </c>
      <c r="I2243" t="s">
        <v>549</v>
      </c>
      <c r="J2243">
        <v>511722000000</v>
      </c>
      <c r="K2243">
        <v>4269575034.7679653</v>
      </c>
    </row>
    <row r="2244" spans="1:11" x14ac:dyDescent="0.25">
      <c r="A2244">
        <v>9059</v>
      </c>
      <c r="B2244" t="s">
        <v>191</v>
      </c>
      <c r="C2244" t="s">
        <v>2336</v>
      </c>
      <c r="E2244">
        <v>2015</v>
      </c>
      <c r="F2244" s="10">
        <v>42094</v>
      </c>
      <c r="G2244" t="s">
        <v>489</v>
      </c>
      <c r="H2244" t="s">
        <v>474</v>
      </c>
      <c r="I2244" t="s">
        <v>549</v>
      </c>
      <c r="J2244">
        <v>5370012000000</v>
      </c>
      <c r="K2244">
        <v>44804931528.455666</v>
      </c>
    </row>
    <row r="2245" spans="1:11" x14ac:dyDescent="0.25">
      <c r="A2245">
        <v>9059</v>
      </c>
      <c r="B2245" t="s">
        <v>191</v>
      </c>
      <c r="C2245" t="s">
        <v>2337</v>
      </c>
      <c r="E2245">
        <v>2015</v>
      </c>
      <c r="F2245" s="10">
        <v>42094</v>
      </c>
      <c r="G2245" t="s">
        <v>489</v>
      </c>
      <c r="H2245" t="s">
        <v>474</v>
      </c>
      <c r="I2245" t="s">
        <v>549</v>
      </c>
      <c r="J2245">
        <v>326924000000</v>
      </c>
      <c r="K2245">
        <v>2727704786.3224216</v>
      </c>
    </row>
    <row r="2246" spans="1:11" x14ac:dyDescent="0.25">
      <c r="A2246">
        <v>10965</v>
      </c>
      <c r="B2246" t="s">
        <v>171</v>
      </c>
      <c r="C2246" t="s">
        <v>436</v>
      </c>
      <c r="E2246">
        <v>2015</v>
      </c>
      <c r="F2246" s="10">
        <v>42094</v>
      </c>
      <c r="G2246" t="s">
        <v>489</v>
      </c>
      <c r="H2246" t="s">
        <v>474</v>
      </c>
      <c r="I2246" t="s">
        <v>549</v>
      </c>
      <c r="J2246">
        <v>396810000000</v>
      </c>
      <c r="K2246">
        <v>3310801703.94526</v>
      </c>
    </row>
    <row r="2247" spans="1:11" x14ac:dyDescent="0.25">
      <c r="A2247">
        <v>10965</v>
      </c>
      <c r="B2247" t="s">
        <v>171</v>
      </c>
      <c r="C2247" t="s">
        <v>2336</v>
      </c>
      <c r="E2247">
        <v>2015</v>
      </c>
      <c r="F2247" s="10">
        <v>42094</v>
      </c>
      <c r="G2247" t="s">
        <v>489</v>
      </c>
      <c r="H2247" t="s">
        <v>474</v>
      </c>
      <c r="I2247" t="s">
        <v>549</v>
      </c>
      <c r="J2247">
        <v>5591435000000</v>
      </c>
      <c r="K2247">
        <v>46652384076.760071</v>
      </c>
    </row>
    <row r="2248" spans="1:11" x14ac:dyDescent="0.25">
      <c r="A2248">
        <v>10965</v>
      </c>
      <c r="B2248" t="s">
        <v>171</v>
      </c>
      <c r="C2248" t="s">
        <v>2337</v>
      </c>
      <c r="E2248">
        <v>2015</v>
      </c>
      <c r="F2248" s="10">
        <v>42094</v>
      </c>
      <c r="G2248" t="s">
        <v>489</v>
      </c>
      <c r="H2248" t="s">
        <v>474</v>
      </c>
      <c r="I2248" t="s">
        <v>549</v>
      </c>
      <c r="J2248">
        <v>295621000000</v>
      </c>
      <c r="K2248">
        <v>2466526827.756361</v>
      </c>
    </row>
    <row r="2249" spans="1:11" x14ac:dyDescent="0.25">
      <c r="A2249">
        <v>11237</v>
      </c>
      <c r="B2249" t="s">
        <v>186</v>
      </c>
      <c r="C2249" t="s">
        <v>436</v>
      </c>
      <c r="E2249">
        <v>2015</v>
      </c>
      <c r="F2249" s="10">
        <v>42094</v>
      </c>
      <c r="G2249" t="s">
        <v>489</v>
      </c>
      <c r="H2249" t="s">
        <v>474</v>
      </c>
      <c r="I2249" t="s">
        <v>549</v>
      </c>
      <c r="J2249">
        <v>509321000000</v>
      </c>
      <c r="K2249">
        <v>4249542185.5676613</v>
      </c>
    </row>
    <row r="2250" spans="1:11" x14ac:dyDescent="0.25">
      <c r="A2250">
        <v>11237</v>
      </c>
      <c r="B2250" t="s">
        <v>186</v>
      </c>
      <c r="C2250" t="s">
        <v>2336</v>
      </c>
      <c r="E2250">
        <v>2015</v>
      </c>
      <c r="F2250" s="10">
        <v>42094</v>
      </c>
      <c r="G2250" t="s">
        <v>489</v>
      </c>
      <c r="H2250" t="s">
        <v>474</v>
      </c>
      <c r="I2250" t="s">
        <v>549</v>
      </c>
      <c r="J2250">
        <v>7669489000000</v>
      </c>
      <c r="K2250">
        <v>63990719108.866783</v>
      </c>
    </row>
    <row r="2251" spans="1:11" x14ac:dyDescent="0.25">
      <c r="A2251">
        <v>11237</v>
      </c>
      <c r="B2251" t="s">
        <v>186</v>
      </c>
      <c r="C2251" t="s">
        <v>2337</v>
      </c>
      <c r="E2251">
        <v>2015</v>
      </c>
      <c r="F2251" s="10">
        <v>42094</v>
      </c>
      <c r="G2251" t="s">
        <v>489</v>
      </c>
      <c r="H2251" t="s">
        <v>474</v>
      </c>
      <c r="I2251" t="s">
        <v>549</v>
      </c>
      <c r="J2251">
        <v>406391000000</v>
      </c>
      <c r="K2251">
        <v>3390741199.2339358</v>
      </c>
    </row>
    <row r="2252" spans="1:11" x14ac:dyDescent="0.25">
      <c r="A2252">
        <v>12064</v>
      </c>
      <c r="B2252" t="s">
        <v>213</v>
      </c>
      <c r="C2252" t="s">
        <v>436</v>
      </c>
      <c r="E2252">
        <v>2015</v>
      </c>
      <c r="F2252" s="10">
        <v>42094</v>
      </c>
      <c r="G2252" t="s">
        <v>489</v>
      </c>
      <c r="H2252" t="s">
        <v>474</v>
      </c>
      <c r="I2252" t="s">
        <v>549</v>
      </c>
      <c r="J2252">
        <v>6360000000</v>
      </c>
      <c r="K2252">
        <v>53064939.989143051</v>
      </c>
    </row>
    <row r="2253" spans="1:11" x14ac:dyDescent="0.25">
      <c r="A2253">
        <v>12064</v>
      </c>
      <c r="B2253" t="s">
        <v>213</v>
      </c>
      <c r="C2253" t="s">
        <v>2336</v>
      </c>
      <c r="E2253">
        <v>2015</v>
      </c>
      <c r="F2253" s="10">
        <v>42094</v>
      </c>
      <c r="G2253" t="s">
        <v>489</v>
      </c>
      <c r="H2253" t="s">
        <v>474</v>
      </c>
      <c r="I2253" t="s">
        <v>549</v>
      </c>
      <c r="J2253">
        <v>75639000000</v>
      </c>
      <c r="K2253">
        <v>631097326.38974702</v>
      </c>
    </row>
    <row r="2254" spans="1:11" x14ac:dyDescent="0.25">
      <c r="A2254">
        <v>12064</v>
      </c>
      <c r="B2254" t="s">
        <v>213</v>
      </c>
      <c r="C2254" t="s">
        <v>2337</v>
      </c>
      <c r="E2254">
        <v>2015</v>
      </c>
      <c r="F2254" s="10">
        <v>42094</v>
      </c>
      <c r="G2254" t="s">
        <v>489</v>
      </c>
      <c r="H2254" t="s">
        <v>474</v>
      </c>
      <c r="I2254" t="s">
        <v>549</v>
      </c>
      <c r="J2254">
        <v>3427000000</v>
      </c>
      <c r="K2254">
        <v>28593325.368363716</v>
      </c>
    </row>
    <row r="2255" spans="1:11" x14ac:dyDescent="0.25">
      <c r="A2255">
        <v>1522</v>
      </c>
      <c r="B2255" t="s">
        <v>194</v>
      </c>
      <c r="C2255" t="s">
        <v>436</v>
      </c>
      <c r="E2255">
        <v>2015</v>
      </c>
      <c r="F2255" s="10">
        <v>42185</v>
      </c>
      <c r="G2255" t="s">
        <v>489</v>
      </c>
      <c r="H2255" t="s">
        <v>474</v>
      </c>
      <c r="I2255" t="s">
        <v>549</v>
      </c>
      <c r="J2255">
        <v>6189000000</v>
      </c>
      <c r="K2255">
        <v>50542822.481888436</v>
      </c>
    </row>
    <row r="2256" spans="1:11" x14ac:dyDescent="0.25">
      <c r="A2256">
        <v>1522</v>
      </c>
      <c r="B2256" t="s">
        <v>194</v>
      </c>
      <c r="C2256" t="s">
        <v>2336</v>
      </c>
      <c r="E2256">
        <v>2015</v>
      </c>
      <c r="F2256" s="10">
        <v>42185</v>
      </c>
      <c r="G2256" t="s">
        <v>489</v>
      </c>
      <c r="H2256" t="s">
        <v>474</v>
      </c>
      <c r="I2256" t="s">
        <v>549</v>
      </c>
      <c r="J2256">
        <v>81839000000</v>
      </c>
      <c r="K2256">
        <v>668342874.30849373</v>
      </c>
    </row>
    <row r="2257" spans="1:11" x14ac:dyDescent="0.25">
      <c r="A2257">
        <v>1522</v>
      </c>
      <c r="B2257" t="s">
        <v>194</v>
      </c>
      <c r="C2257" t="s">
        <v>2337</v>
      </c>
      <c r="E2257">
        <v>2015</v>
      </c>
      <c r="F2257" s="10">
        <v>42185</v>
      </c>
      <c r="G2257" t="s">
        <v>489</v>
      </c>
      <c r="H2257" t="s">
        <v>474</v>
      </c>
      <c r="I2257" t="s">
        <v>549</v>
      </c>
      <c r="J2257">
        <v>4298000000</v>
      </c>
      <c r="K2257">
        <v>35099862.825522132</v>
      </c>
    </row>
    <row r="2258" spans="1:11" x14ac:dyDescent="0.25">
      <c r="A2258">
        <v>1521</v>
      </c>
      <c r="B2258" t="s">
        <v>192</v>
      </c>
      <c r="C2258" t="s">
        <v>2336</v>
      </c>
      <c r="E2258">
        <v>2015</v>
      </c>
      <c r="F2258" s="10">
        <v>42369</v>
      </c>
      <c r="G2258" t="s">
        <v>489</v>
      </c>
      <c r="H2258" t="s">
        <v>474</v>
      </c>
      <c r="I2258" t="s">
        <v>549</v>
      </c>
      <c r="J2258">
        <v>165000000000</v>
      </c>
      <c r="K2258">
        <v>1370531018.140415</v>
      </c>
    </row>
    <row r="2259" spans="1:11" x14ac:dyDescent="0.25">
      <c r="A2259">
        <v>1521</v>
      </c>
      <c r="B2259" t="s">
        <v>192</v>
      </c>
      <c r="C2259" t="s">
        <v>2337</v>
      </c>
      <c r="E2259">
        <v>2015</v>
      </c>
      <c r="F2259" s="10">
        <v>42369</v>
      </c>
      <c r="G2259" t="s">
        <v>489</v>
      </c>
      <c r="H2259" t="s">
        <v>474</v>
      </c>
      <c r="I2259" t="s">
        <v>549</v>
      </c>
      <c r="J2259">
        <v>394000000</v>
      </c>
      <c r="K2259">
        <v>3272661.946347415</v>
      </c>
    </row>
    <row r="2260" spans="1:11" x14ac:dyDescent="0.25">
      <c r="A2260">
        <v>8120</v>
      </c>
      <c r="B2260" t="s">
        <v>189</v>
      </c>
      <c r="C2260" t="s">
        <v>2336</v>
      </c>
      <c r="E2260">
        <v>2015</v>
      </c>
      <c r="F2260" s="10">
        <v>42369</v>
      </c>
      <c r="G2260" t="s">
        <v>489</v>
      </c>
      <c r="H2260" t="s">
        <v>474</v>
      </c>
      <c r="I2260" t="s">
        <v>549</v>
      </c>
      <c r="J2260">
        <v>584500000000</v>
      </c>
      <c r="K2260">
        <v>4855002303.6549854</v>
      </c>
    </row>
    <row r="2261" spans="1:11" x14ac:dyDescent="0.25">
      <c r="A2261">
        <v>8176</v>
      </c>
      <c r="B2261" t="s">
        <v>176</v>
      </c>
      <c r="C2261" t="s">
        <v>436</v>
      </c>
      <c r="E2261">
        <v>2015</v>
      </c>
      <c r="F2261" s="10">
        <v>42369</v>
      </c>
      <c r="G2261" t="s">
        <v>489</v>
      </c>
      <c r="H2261" t="s">
        <v>474</v>
      </c>
      <c r="I2261" t="s">
        <v>549</v>
      </c>
      <c r="J2261">
        <v>202565000000</v>
      </c>
      <c r="K2261">
        <v>1682555246.6037161</v>
      </c>
    </row>
    <row r="2262" spans="1:11" x14ac:dyDescent="0.25">
      <c r="A2262">
        <v>8176</v>
      </c>
      <c r="B2262" t="s">
        <v>176</v>
      </c>
      <c r="C2262" t="s">
        <v>2336</v>
      </c>
      <c r="E2262">
        <v>2015</v>
      </c>
      <c r="F2262" s="10">
        <v>42369</v>
      </c>
      <c r="G2262" t="s">
        <v>489</v>
      </c>
      <c r="H2262" t="s">
        <v>474</v>
      </c>
      <c r="I2262" t="s">
        <v>549</v>
      </c>
      <c r="J2262">
        <v>1244775000000</v>
      </c>
      <c r="K2262">
        <v>10339410594.580212</v>
      </c>
    </row>
    <row r="2263" spans="1:11" x14ac:dyDescent="0.25">
      <c r="A2263">
        <v>8176</v>
      </c>
      <c r="B2263" t="s">
        <v>176</v>
      </c>
      <c r="C2263" t="s">
        <v>2337</v>
      </c>
      <c r="E2263">
        <v>2015</v>
      </c>
      <c r="F2263" s="10">
        <v>42369</v>
      </c>
      <c r="G2263" t="s">
        <v>489</v>
      </c>
      <c r="H2263" t="s">
        <v>474</v>
      </c>
      <c r="I2263" t="s">
        <v>549</v>
      </c>
      <c r="J2263">
        <v>115243000000</v>
      </c>
      <c r="K2263">
        <v>957237006.80942929</v>
      </c>
    </row>
    <row r="2264" spans="1:11" x14ac:dyDescent="0.25">
      <c r="A2264">
        <v>780</v>
      </c>
      <c r="B2264" t="s">
        <v>180</v>
      </c>
      <c r="C2264" t="s">
        <v>436</v>
      </c>
      <c r="E2264">
        <v>2016</v>
      </c>
      <c r="F2264" s="10">
        <v>42460</v>
      </c>
      <c r="G2264" t="s">
        <v>489</v>
      </c>
      <c r="H2264" t="s">
        <v>474</v>
      </c>
      <c r="I2264" t="s">
        <v>549</v>
      </c>
      <c r="J2264">
        <v>242174000000</v>
      </c>
      <c r="K2264">
        <v>2155708363.797555</v>
      </c>
    </row>
    <row r="2265" spans="1:11" x14ac:dyDescent="0.25">
      <c r="A2265">
        <v>780</v>
      </c>
      <c r="B2265" t="s">
        <v>180</v>
      </c>
      <c r="C2265" t="s">
        <v>2336</v>
      </c>
      <c r="E2265">
        <v>2016</v>
      </c>
      <c r="F2265" s="10">
        <v>42460</v>
      </c>
      <c r="G2265" t="s">
        <v>489</v>
      </c>
      <c r="H2265" t="s">
        <v>474</v>
      </c>
      <c r="I2265" t="s">
        <v>549</v>
      </c>
      <c r="J2265">
        <v>7300299000000</v>
      </c>
      <c r="K2265">
        <v>64983506125.855484</v>
      </c>
    </row>
    <row r="2266" spans="1:11" x14ac:dyDescent="0.25">
      <c r="A2266">
        <v>780</v>
      </c>
      <c r="B2266" t="s">
        <v>180</v>
      </c>
      <c r="C2266" t="s">
        <v>2337</v>
      </c>
      <c r="E2266">
        <v>2016</v>
      </c>
      <c r="F2266" s="10">
        <v>42460</v>
      </c>
      <c r="G2266" t="s">
        <v>489</v>
      </c>
      <c r="H2266" t="s">
        <v>474</v>
      </c>
      <c r="I2266" t="s">
        <v>549</v>
      </c>
      <c r="J2266">
        <v>67528000000</v>
      </c>
      <c r="K2266">
        <v>601099516.83715546</v>
      </c>
    </row>
    <row r="2267" spans="1:11" x14ac:dyDescent="0.25">
      <c r="A2267">
        <v>882</v>
      </c>
      <c r="B2267" t="s">
        <v>172</v>
      </c>
      <c r="C2267" t="s">
        <v>436</v>
      </c>
      <c r="E2267">
        <v>2016</v>
      </c>
      <c r="F2267" s="10">
        <v>42460</v>
      </c>
      <c r="G2267" t="s">
        <v>489</v>
      </c>
      <c r="H2267" t="s">
        <v>474</v>
      </c>
      <c r="I2267" t="s">
        <v>549</v>
      </c>
      <c r="J2267">
        <v>27387000000</v>
      </c>
      <c r="K2267">
        <v>243784985.00798449</v>
      </c>
    </row>
    <row r="2268" spans="1:11" x14ac:dyDescent="0.25">
      <c r="A2268">
        <v>882</v>
      </c>
      <c r="B2268" t="s">
        <v>172</v>
      </c>
      <c r="C2268" t="s">
        <v>2336</v>
      </c>
      <c r="E2268">
        <v>2016</v>
      </c>
      <c r="F2268" s="10">
        <v>42460</v>
      </c>
      <c r="G2268" t="s">
        <v>489</v>
      </c>
      <c r="H2268" t="s">
        <v>474</v>
      </c>
      <c r="I2268" t="s">
        <v>549</v>
      </c>
      <c r="J2268">
        <v>397577000000</v>
      </c>
      <c r="K2268">
        <v>3539025924.1435518</v>
      </c>
    </row>
    <row r="2269" spans="1:11" x14ac:dyDescent="0.25">
      <c r="A2269">
        <v>882</v>
      </c>
      <c r="B2269" t="s">
        <v>172</v>
      </c>
      <c r="C2269" t="s">
        <v>2337</v>
      </c>
      <c r="E2269">
        <v>2016</v>
      </c>
      <c r="F2269" s="10">
        <v>42460</v>
      </c>
      <c r="G2269" t="s">
        <v>489</v>
      </c>
      <c r="H2269" t="s">
        <v>474</v>
      </c>
      <c r="I2269" t="s">
        <v>549</v>
      </c>
      <c r="J2269">
        <v>295000000</v>
      </c>
      <c r="K2269">
        <v>2625938.2399443323</v>
      </c>
    </row>
    <row r="2270" spans="1:11" x14ac:dyDescent="0.25">
      <c r="A2270">
        <v>1357</v>
      </c>
      <c r="B2270" t="s">
        <v>167</v>
      </c>
      <c r="C2270" t="s">
        <v>436</v>
      </c>
      <c r="E2270">
        <v>2016</v>
      </c>
      <c r="F2270" s="10">
        <v>42460</v>
      </c>
      <c r="G2270" t="s">
        <v>489</v>
      </c>
      <c r="H2270" t="s">
        <v>474</v>
      </c>
      <c r="I2270" t="s">
        <v>549</v>
      </c>
      <c r="J2270">
        <v>1058317000000</v>
      </c>
      <c r="K2270">
        <v>9420593492.4853077</v>
      </c>
    </row>
    <row r="2271" spans="1:11" x14ac:dyDescent="0.25">
      <c r="A2271">
        <v>1357</v>
      </c>
      <c r="B2271" t="s">
        <v>167</v>
      </c>
      <c r="C2271" t="s">
        <v>2336</v>
      </c>
      <c r="E2271">
        <v>2016</v>
      </c>
      <c r="F2271" s="10">
        <v>42460</v>
      </c>
      <c r="G2271" t="s">
        <v>489</v>
      </c>
      <c r="H2271" t="s">
        <v>474</v>
      </c>
      <c r="I2271" t="s">
        <v>549</v>
      </c>
      <c r="J2271">
        <v>10034305000000</v>
      </c>
      <c r="K2271">
        <v>89320221053.439362</v>
      </c>
    </row>
    <row r="2272" spans="1:11" x14ac:dyDescent="0.25">
      <c r="A2272">
        <v>1357</v>
      </c>
      <c r="B2272" t="s">
        <v>167</v>
      </c>
      <c r="C2272" t="s">
        <v>2337</v>
      </c>
      <c r="E2272">
        <v>2016</v>
      </c>
      <c r="F2272" s="10">
        <v>42460</v>
      </c>
      <c r="G2272" t="s">
        <v>489</v>
      </c>
      <c r="H2272" t="s">
        <v>474</v>
      </c>
      <c r="I2272" t="s">
        <v>549</v>
      </c>
      <c r="J2272">
        <v>351834000000</v>
      </c>
      <c r="K2272">
        <v>3131845270.2121158</v>
      </c>
    </row>
    <row r="2273" spans="1:11" x14ac:dyDescent="0.25">
      <c r="A2273">
        <v>1358</v>
      </c>
      <c r="B2273" t="s">
        <v>169</v>
      </c>
      <c r="C2273" t="s">
        <v>436</v>
      </c>
      <c r="E2273">
        <v>2016</v>
      </c>
      <c r="F2273" s="10">
        <v>42460</v>
      </c>
      <c r="G2273" t="s">
        <v>489</v>
      </c>
      <c r="H2273" t="s">
        <v>474</v>
      </c>
      <c r="I2273" t="s">
        <v>549</v>
      </c>
      <c r="J2273">
        <v>24356000000</v>
      </c>
      <c r="K2273">
        <v>216804582.27825138</v>
      </c>
    </row>
    <row r="2274" spans="1:11" x14ac:dyDescent="0.25">
      <c r="A2274">
        <v>1358</v>
      </c>
      <c r="B2274" t="s">
        <v>169</v>
      </c>
      <c r="C2274" t="s">
        <v>2336</v>
      </c>
      <c r="E2274">
        <v>2016</v>
      </c>
      <c r="F2274" s="10">
        <v>42460</v>
      </c>
      <c r="G2274" t="s">
        <v>489</v>
      </c>
      <c r="H2274" t="s">
        <v>474</v>
      </c>
      <c r="I2274" t="s">
        <v>549</v>
      </c>
      <c r="J2274">
        <v>387043000000</v>
      </c>
      <c r="K2274">
        <v>3445257675.2636414</v>
      </c>
    </row>
    <row r="2275" spans="1:11" x14ac:dyDescent="0.25">
      <c r="A2275">
        <v>1358</v>
      </c>
      <c r="B2275" t="s">
        <v>169</v>
      </c>
      <c r="C2275" t="s">
        <v>2337</v>
      </c>
      <c r="E2275">
        <v>2016</v>
      </c>
      <c r="F2275" s="10">
        <v>42460</v>
      </c>
      <c r="G2275" t="s">
        <v>489</v>
      </c>
      <c r="H2275" t="s">
        <v>474</v>
      </c>
      <c r="I2275" t="s">
        <v>549</v>
      </c>
      <c r="J2275">
        <v>6900000000</v>
      </c>
      <c r="K2275">
        <v>61420250.35801997</v>
      </c>
    </row>
    <row r="2276" spans="1:11" x14ac:dyDescent="0.25">
      <c r="A2276">
        <v>1431</v>
      </c>
      <c r="B2276" t="s">
        <v>174</v>
      </c>
      <c r="C2276" t="s">
        <v>436</v>
      </c>
      <c r="E2276">
        <v>2016</v>
      </c>
      <c r="F2276" s="10">
        <v>42460</v>
      </c>
      <c r="G2276" t="s">
        <v>489</v>
      </c>
      <c r="H2276" t="s">
        <v>474</v>
      </c>
      <c r="I2276" t="s">
        <v>549</v>
      </c>
      <c r="J2276">
        <v>5411000000</v>
      </c>
      <c r="K2276">
        <v>48165938.360470444</v>
      </c>
    </row>
    <row r="2277" spans="1:11" x14ac:dyDescent="0.25">
      <c r="A2277">
        <v>1431</v>
      </c>
      <c r="B2277" t="s">
        <v>174</v>
      </c>
      <c r="C2277" t="s">
        <v>2336</v>
      </c>
      <c r="E2277">
        <v>2016</v>
      </c>
      <c r="F2277" s="10">
        <v>42460</v>
      </c>
      <c r="G2277" t="s">
        <v>489</v>
      </c>
      <c r="H2277" t="s">
        <v>474</v>
      </c>
      <c r="I2277" t="s">
        <v>549</v>
      </c>
      <c r="J2277">
        <v>83005000000</v>
      </c>
      <c r="K2277">
        <v>738867808.83586204</v>
      </c>
    </row>
    <row r="2278" spans="1:11" x14ac:dyDescent="0.25">
      <c r="A2278">
        <v>1431</v>
      </c>
      <c r="B2278" t="s">
        <v>174</v>
      </c>
      <c r="C2278" t="s">
        <v>2337</v>
      </c>
      <c r="E2278">
        <v>2016</v>
      </c>
      <c r="F2278" s="10">
        <v>42460</v>
      </c>
      <c r="G2278" t="s">
        <v>489</v>
      </c>
      <c r="H2278" t="s">
        <v>474</v>
      </c>
      <c r="I2278" t="s">
        <v>549</v>
      </c>
      <c r="J2278">
        <v>2170000000</v>
      </c>
      <c r="K2278">
        <v>19316223.663319323</v>
      </c>
    </row>
    <row r="2279" spans="1:11" x14ac:dyDescent="0.25">
      <c r="A2279">
        <v>1437</v>
      </c>
      <c r="B2279" t="s">
        <v>178</v>
      </c>
      <c r="C2279" t="s">
        <v>436</v>
      </c>
      <c r="E2279">
        <v>2016</v>
      </c>
      <c r="F2279" s="10">
        <v>42460</v>
      </c>
      <c r="G2279" t="s">
        <v>489</v>
      </c>
      <c r="H2279" t="s">
        <v>474</v>
      </c>
      <c r="I2279" t="s">
        <v>549</v>
      </c>
      <c r="J2279">
        <v>35581000000</v>
      </c>
      <c r="K2279">
        <v>316723757.67952299</v>
      </c>
    </row>
    <row r="2280" spans="1:11" x14ac:dyDescent="0.25">
      <c r="A2280">
        <v>1437</v>
      </c>
      <c r="B2280" t="s">
        <v>178</v>
      </c>
      <c r="C2280" t="s">
        <v>2336</v>
      </c>
      <c r="E2280">
        <v>2016</v>
      </c>
      <c r="F2280" s="10">
        <v>42460</v>
      </c>
      <c r="G2280" t="s">
        <v>489</v>
      </c>
      <c r="H2280" t="s">
        <v>474</v>
      </c>
      <c r="I2280" t="s">
        <v>549</v>
      </c>
      <c r="J2280">
        <v>214372000000</v>
      </c>
      <c r="K2280">
        <v>1908229262.2825301</v>
      </c>
    </row>
    <row r="2281" spans="1:11" x14ac:dyDescent="0.25">
      <c r="A2281">
        <v>1437</v>
      </c>
      <c r="B2281" t="s">
        <v>178</v>
      </c>
      <c r="C2281" t="s">
        <v>2337</v>
      </c>
      <c r="E2281">
        <v>2016</v>
      </c>
      <c r="F2281" s="10">
        <v>42460</v>
      </c>
      <c r="G2281" t="s">
        <v>489</v>
      </c>
      <c r="H2281" t="s">
        <v>474</v>
      </c>
      <c r="I2281" t="s">
        <v>549</v>
      </c>
      <c r="J2281">
        <v>12757000000</v>
      </c>
      <c r="K2281">
        <v>113556251.27786388</v>
      </c>
    </row>
    <row r="2282" spans="1:11" x14ac:dyDescent="0.25">
      <c r="A2282">
        <v>1463</v>
      </c>
      <c r="B2282" t="s">
        <v>182</v>
      </c>
      <c r="C2282" t="s">
        <v>436</v>
      </c>
      <c r="E2282">
        <v>2016</v>
      </c>
      <c r="F2282" s="10">
        <v>42460</v>
      </c>
      <c r="G2282" t="s">
        <v>489</v>
      </c>
      <c r="H2282" t="s">
        <v>474</v>
      </c>
      <c r="I2282" t="s">
        <v>549</v>
      </c>
      <c r="J2282">
        <v>19091000000</v>
      </c>
      <c r="K2282">
        <v>169938260.80941439</v>
      </c>
    </row>
    <row r="2283" spans="1:11" x14ac:dyDescent="0.25">
      <c r="A2283">
        <v>1463</v>
      </c>
      <c r="B2283" t="s">
        <v>182</v>
      </c>
      <c r="C2283" t="s">
        <v>2336</v>
      </c>
      <c r="E2283">
        <v>2016</v>
      </c>
      <c r="F2283" s="10">
        <v>42460</v>
      </c>
      <c r="G2283" t="s">
        <v>489</v>
      </c>
      <c r="H2283" t="s">
        <v>474</v>
      </c>
      <c r="I2283" t="s">
        <v>549</v>
      </c>
      <c r="J2283">
        <v>237404000000</v>
      </c>
      <c r="K2283">
        <v>2113248277.6804888</v>
      </c>
    </row>
    <row r="2284" spans="1:11" x14ac:dyDescent="0.25">
      <c r="A2284">
        <v>1463</v>
      </c>
      <c r="B2284" t="s">
        <v>182</v>
      </c>
      <c r="C2284" t="s">
        <v>2337</v>
      </c>
      <c r="E2284">
        <v>2016</v>
      </c>
      <c r="F2284" s="10">
        <v>42460</v>
      </c>
      <c r="G2284" t="s">
        <v>489</v>
      </c>
      <c r="H2284" t="s">
        <v>474</v>
      </c>
      <c r="I2284" t="s">
        <v>549</v>
      </c>
      <c r="J2284">
        <v>6987000000</v>
      </c>
      <c r="K2284">
        <v>62194679.601664573</v>
      </c>
    </row>
    <row r="2285" spans="1:11" x14ac:dyDescent="0.25">
      <c r="A2285">
        <v>1475</v>
      </c>
      <c r="B2285" t="s">
        <v>188</v>
      </c>
      <c r="C2285" t="s">
        <v>436</v>
      </c>
      <c r="E2285">
        <v>2016</v>
      </c>
      <c r="F2285" s="10">
        <v>42460</v>
      </c>
      <c r="G2285" t="s">
        <v>489</v>
      </c>
      <c r="H2285" t="s">
        <v>474</v>
      </c>
      <c r="I2285" t="s">
        <v>549</v>
      </c>
      <c r="J2285">
        <v>479628000000</v>
      </c>
      <c r="K2285">
        <v>4269401715.7560005</v>
      </c>
    </row>
    <row r="2286" spans="1:11" x14ac:dyDescent="0.25">
      <c r="A2286">
        <v>1475</v>
      </c>
      <c r="B2286" t="s">
        <v>188</v>
      </c>
      <c r="C2286" t="s">
        <v>2336</v>
      </c>
      <c r="E2286">
        <v>2016</v>
      </c>
      <c r="F2286" s="10">
        <v>42460</v>
      </c>
      <c r="G2286" t="s">
        <v>489</v>
      </c>
      <c r="H2286" t="s">
        <v>474</v>
      </c>
      <c r="I2286" t="s">
        <v>549</v>
      </c>
      <c r="J2286">
        <v>4046810000000</v>
      </c>
      <c r="K2286">
        <v>36022620775.556351</v>
      </c>
    </row>
    <row r="2287" spans="1:11" x14ac:dyDescent="0.25">
      <c r="A2287">
        <v>1475</v>
      </c>
      <c r="B2287" t="s">
        <v>188</v>
      </c>
      <c r="C2287" t="s">
        <v>2337</v>
      </c>
      <c r="E2287">
        <v>2016</v>
      </c>
      <c r="F2287" s="10">
        <v>42460</v>
      </c>
      <c r="G2287" t="s">
        <v>489</v>
      </c>
      <c r="H2287" t="s">
        <v>474</v>
      </c>
      <c r="I2287" t="s">
        <v>549</v>
      </c>
      <c r="J2287">
        <v>76651000000</v>
      </c>
      <c r="K2287">
        <v>682307769.5931288</v>
      </c>
    </row>
    <row r="2288" spans="1:11" x14ac:dyDescent="0.25">
      <c r="A2288">
        <v>1531</v>
      </c>
      <c r="B2288" t="s">
        <v>196</v>
      </c>
      <c r="C2288" t="s">
        <v>436</v>
      </c>
      <c r="E2288">
        <v>2016</v>
      </c>
      <c r="F2288" s="10">
        <v>42460</v>
      </c>
      <c r="G2288" t="s">
        <v>489</v>
      </c>
      <c r="H2288" t="s">
        <v>474</v>
      </c>
      <c r="I2288" t="s">
        <v>549</v>
      </c>
      <c r="J2288">
        <v>614526000</v>
      </c>
      <c r="K2288">
        <v>5470194.3147119684</v>
      </c>
    </row>
    <row r="2289" spans="1:11" x14ac:dyDescent="0.25">
      <c r="A2289">
        <v>1531</v>
      </c>
      <c r="B2289" t="s">
        <v>196</v>
      </c>
      <c r="C2289" t="s">
        <v>2336</v>
      </c>
      <c r="E2289">
        <v>2016</v>
      </c>
      <c r="F2289" s="10">
        <v>42460</v>
      </c>
      <c r="G2289" t="s">
        <v>489</v>
      </c>
      <c r="H2289" t="s">
        <v>474</v>
      </c>
      <c r="I2289" t="s">
        <v>549</v>
      </c>
      <c r="J2289">
        <v>17767819000</v>
      </c>
      <c r="K2289">
        <v>158159984.2457948</v>
      </c>
    </row>
    <row r="2290" spans="1:11" x14ac:dyDescent="0.25">
      <c r="A2290">
        <v>1531</v>
      </c>
      <c r="B2290" t="s">
        <v>196</v>
      </c>
      <c r="C2290" t="s">
        <v>2337</v>
      </c>
      <c r="E2290">
        <v>2016</v>
      </c>
      <c r="F2290" s="10">
        <v>42460</v>
      </c>
      <c r="G2290" t="s">
        <v>489</v>
      </c>
      <c r="H2290" t="s">
        <v>474</v>
      </c>
      <c r="I2290" t="s">
        <v>549</v>
      </c>
      <c r="J2290">
        <v>150747000</v>
      </c>
      <c r="K2290">
        <v>1341872.243582672</v>
      </c>
    </row>
    <row r="2291" spans="1:11" x14ac:dyDescent="0.25">
      <c r="A2291">
        <v>1554</v>
      </c>
      <c r="B2291" t="s">
        <v>198</v>
      </c>
      <c r="C2291" t="s">
        <v>436</v>
      </c>
      <c r="E2291">
        <v>2016</v>
      </c>
      <c r="F2291" s="10">
        <v>42460</v>
      </c>
      <c r="G2291" t="s">
        <v>489</v>
      </c>
      <c r="H2291" t="s">
        <v>474</v>
      </c>
      <c r="I2291" t="s">
        <v>549</v>
      </c>
      <c r="J2291">
        <v>4897000000</v>
      </c>
      <c r="K2291">
        <v>43590574.783075914</v>
      </c>
    </row>
    <row r="2292" spans="1:11" x14ac:dyDescent="0.25">
      <c r="A2292">
        <v>1554</v>
      </c>
      <c r="B2292" t="s">
        <v>198</v>
      </c>
      <c r="C2292" t="s">
        <v>2336</v>
      </c>
      <c r="E2292">
        <v>2016</v>
      </c>
      <c r="F2292" s="10">
        <v>42460</v>
      </c>
      <c r="G2292" t="s">
        <v>489</v>
      </c>
      <c r="H2292" t="s">
        <v>474</v>
      </c>
      <c r="I2292" t="s">
        <v>549</v>
      </c>
      <c r="J2292">
        <v>78719000000</v>
      </c>
      <c r="K2292">
        <v>700716041.72941661</v>
      </c>
    </row>
    <row r="2293" spans="1:11" x14ac:dyDescent="0.25">
      <c r="A2293">
        <v>1554</v>
      </c>
      <c r="B2293" t="s">
        <v>198</v>
      </c>
      <c r="C2293" t="s">
        <v>2337</v>
      </c>
      <c r="E2293">
        <v>2016</v>
      </c>
      <c r="F2293" s="10">
        <v>42460</v>
      </c>
      <c r="G2293" t="s">
        <v>489</v>
      </c>
      <c r="H2293" t="s">
        <v>474</v>
      </c>
      <c r="I2293" t="s">
        <v>549</v>
      </c>
      <c r="J2293">
        <v>2496000000</v>
      </c>
      <c r="K2293">
        <v>22218107.95559679</v>
      </c>
    </row>
    <row r="2294" spans="1:11" x14ac:dyDescent="0.25">
      <c r="A2294">
        <v>1660</v>
      </c>
      <c r="B2294" t="s">
        <v>200</v>
      </c>
      <c r="C2294" t="s">
        <v>436</v>
      </c>
      <c r="E2294">
        <v>2016</v>
      </c>
      <c r="F2294" s="10">
        <v>42460</v>
      </c>
      <c r="G2294" t="s">
        <v>489</v>
      </c>
      <c r="H2294" t="s">
        <v>474</v>
      </c>
      <c r="I2294" t="s">
        <v>549</v>
      </c>
      <c r="J2294">
        <v>626000000</v>
      </c>
      <c r="K2294">
        <v>5572329.9600174641</v>
      </c>
    </row>
    <row r="2295" spans="1:11" x14ac:dyDescent="0.25">
      <c r="A2295">
        <v>1660</v>
      </c>
      <c r="B2295" t="s">
        <v>200</v>
      </c>
      <c r="C2295" t="s">
        <v>2336</v>
      </c>
      <c r="E2295">
        <v>2016</v>
      </c>
      <c r="F2295" s="10">
        <v>42460</v>
      </c>
      <c r="G2295" t="s">
        <v>489</v>
      </c>
      <c r="H2295" t="s">
        <v>474</v>
      </c>
      <c r="I2295" t="s">
        <v>549</v>
      </c>
      <c r="J2295">
        <v>12932000000</v>
      </c>
      <c r="K2295">
        <v>115114011.25071222</v>
      </c>
    </row>
    <row r="2296" spans="1:11" x14ac:dyDescent="0.25">
      <c r="A2296">
        <v>1660</v>
      </c>
      <c r="B2296" t="s">
        <v>200</v>
      </c>
      <c r="C2296" t="s">
        <v>2337</v>
      </c>
      <c r="E2296">
        <v>2016</v>
      </c>
      <c r="F2296" s="10">
        <v>42460</v>
      </c>
      <c r="G2296" t="s">
        <v>489</v>
      </c>
      <c r="H2296" t="s">
        <v>474</v>
      </c>
      <c r="I2296" t="s">
        <v>549</v>
      </c>
      <c r="J2296">
        <v>34000000</v>
      </c>
      <c r="K2296">
        <v>302650.50901053322</v>
      </c>
    </row>
    <row r="2297" spans="1:11" x14ac:dyDescent="0.25">
      <c r="A2297">
        <v>1796</v>
      </c>
      <c r="B2297" t="s">
        <v>205</v>
      </c>
      <c r="C2297" t="s">
        <v>436</v>
      </c>
      <c r="E2297">
        <v>2016</v>
      </c>
      <c r="F2297" s="10">
        <v>42460</v>
      </c>
      <c r="G2297" t="s">
        <v>489</v>
      </c>
      <c r="H2297" t="s">
        <v>474</v>
      </c>
      <c r="I2297" t="s">
        <v>549</v>
      </c>
      <c r="J2297">
        <v>254685000000</v>
      </c>
      <c r="K2297">
        <v>2267074849.627872</v>
      </c>
    </row>
    <row r="2298" spans="1:11" x14ac:dyDescent="0.25">
      <c r="A2298">
        <v>1796</v>
      </c>
      <c r="B2298" t="s">
        <v>205</v>
      </c>
      <c r="C2298" t="s">
        <v>2336</v>
      </c>
      <c r="E2298">
        <v>2016</v>
      </c>
      <c r="F2298" s="10">
        <v>42460</v>
      </c>
      <c r="G2298" t="s">
        <v>489</v>
      </c>
      <c r="H2298" t="s">
        <v>474</v>
      </c>
      <c r="I2298" t="s">
        <v>549</v>
      </c>
      <c r="J2298">
        <v>2104430000000</v>
      </c>
      <c r="K2298">
        <v>18732553255.206951</v>
      </c>
    </row>
    <row r="2299" spans="1:11" x14ac:dyDescent="0.25">
      <c r="A2299">
        <v>1796</v>
      </c>
      <c r="B2299" t="s">
        <v>205</v>
      </c>
      <c r="C2299" t="s">
        <v>2337</v>
      </c>
      <c r="E2299">
        <v>2016</v>
      </c>
      <c r="F2299" s="10">
        <v>42460</v>
      </c>
      <c r="G2299" t="s">
        <v>489</v>
      </c>
      <c r="H2299" t="s">
        <v>474</v>
      </c>
      <c r="I2299" t="s">
        <v>549</v>
      </c>
      <c r="J2299">
        <v>97182000000</v>
      </c>
      <c r="K2299">
        <v>865064169.60769522</v>
      </c>
    </row>
    <row r="2300" spans="1:11" x14ac:dyDescent="0.25">
      <c r="A2300">
        <v>1801</v>
      </c>
      <c r="B2300" t="s">
        <v>211</v>
      </c>
      <c r="C2300" t="s">
        <v>436</v>
      </c>
      <c r="E2300">
        <v>2016</v>
      </c>
      <c r="F2300" s="10">
        <v>42460</v>
      </c>
      <c r="G2300" t="s">
        <v>489</v>
      </c>
      <c r="H2300" t="s">
        <v>474</v>
      </c>
      <c r="I2300" t="s">
        <v>549</v>
      </c>
      <c r="J2300">
        <v>12610000000</v>
      </c>
      <c r="K2300">
        <v>112247732.90067129</v>
      </c>
    </row>
    <row r="2301" spans="1:11" x14ac:dyDescent="0.25">
      <c r="A2301">
        <v>1801</v>
      </c>
      <c r="B2301" t="s">
        <v>211</v>
      </c>
      <c r="C2301" t="s">
        <v>2336</v>
      </c>
      <c r="E2301">
        <v>2016</v>
      </c>
      <c r="F2301" s="10">
        <v>42460</v>
      </c>
      <c r="G2301" t="s">
        <v>489</v>
      </c>
      <c r="H2301" t="s">
        <v>474</v>
      </c>
      <c r="I2301" t="s">
        <v>549</v>
      </c>
      <c r="J2301">
        <v>299813000000</v>
      </c>
      <c r="K2301">
        <v>2668781089.9404407</v>
      </c>
    </row>
    <row r="2302" spans="1:11" x14ac:dyDescent="0.25">
      <c r="A2302">
        <v>1801</v>
      </c>
      <c r="B2302" t="s">
        <v>211</v>
      </c>
      <c r="C2302" t="s">
        <v>2337</v>
      </c>
      <c r="E2302">
        <v>2016</v>
      </c>
      <c r="F2302" s="10">
        <v>42460</v>
      </c>
      <c r="G2302" t="s">
        <v>489</v>
      </c>
      <c r="H2302" t="s">
        <v>474</v>
      </c>
      <c r="I2302" t="s">
        <v>549</v>
      </c>
      <c r="J2302">
        <v>3015000000</v>
      </c>
      <c r="K2302">
        <v>26837978.960786987</v>
      </c>
    </row>
    <row r="2303" spans="1:11" x14ac:dyDescent="0.25">
      <c r="A2303">
        <v>8069</v>
      </c>
      <c r="B2303" t="s">
        <v>165</v>
      </c>
      <c r="C2303" t="s">
        <v>436</v>
      </c>
      <c r="E2303">
        <v>2016</v>
      </c>
      <c r="F2303" s="10">
        <v>42460</v>
      </c>
      <c r="G2303" t="s">
        <v>489</v>
      </c>
      <c r="H2303" t="s">
        <v>474</v>
      </c>
      <c r="I2303" t="s">
        <v>549</v>
      </c>
      <c r="J2303">
        <v>49621000000</v>
      </c>
      <c r="K2303">
        <v>441700614.92975491</v>
      </c>
    </row>
    <row r="2304" spans="1:11" x14ac:dyDescent="0.25">
      <c r="A2304">
        <v>8069</v>
      </c>
      <c r="B2304" t="s">
        <v>165</v>
      </c>
      <c r="C2304" t="s">
        <v>2336</v>
      </c>
      <c r="E2304">
        <v>2016</v>
      </c>
      <c r="F2304" s="10">
        <v>42460</v>
      </c>
      <c r="G2304" t="s">
        <v>489</v>
      </c>
      <c r="H2304" t="s">
        <v>474</v>
      </c>
      <c r="I2304" t="s">
        <v>549</v>
      </c>
      <c r="J2304">
        <v>486235000000</v>
      </c>
      <c r="K2304">
        <v>4328213830.8451948</v>
      </c>
    </row>
    <row r="2305" spans="1:11" x14ac:dyDescent="0.25">
      <c r="A2305">
        <v>8069</v>
      </c>
      <c r="B2305" t="s">
        <v>165</v>
      </c>
      <c r="C2305" t="s">
        <v>2337</v>
      </c>
      <c r="E2305">
        <v>2016</v>
      </c>
      <c r="F2305" s="10">
        <v>42460</v>
      </c>
      <c r="G2305" t="s">
        <v>489</v>
      </c>
      <c r="H2305" t="s">
        <v>474</v>
      </c>
      <c r="I2305" t="s">
        <v>549</v>
      </c>
      <c r="J2305">
        <v>18897000000</v>
      </c>
      <c r="K2305">
        <v>168211372.61094251</v>
      </c>
    </row>
    <row r="2306" spans="1:11" x14ac:dyDescent="0.25">
      <c r="A2306">
        <v>8078</v>
      </c>
      <c r="B2306" t="s">
        <v>184</v>
      </c>
      <c r="C2306" t="s">
        <v>436</v>
      </c>
      <c r="E2306">
        <v>2016</v>
      </c>
      <c r="F2306" s="10">
        <v>42460</v>
      </c>
      <c r="G2306" t="s">
        <v>489</v>
      </c>
      <c r="H2306" t="s">
        <v>474</v>
      </c>
      <c r="I2306" t="s">
        <v>549</v>
      </c>
      <c r="J2306">
        <v>6423000000</v>
      </c>
      <c r="K2306">
        <v>57174241.746313371</v>
      </c>
    </row>
    <row r="2307" spans="1:11" x14ac:dyDescent="0.25">
      <c r="A2307">
        <v>8078</v>
      </c>
      <c r="B2307" t="s">
        <v>184</v>
      </c>
      <c r="C2307" t="s">
        <v>2336</v>
      </c>
      <c r="E2307">
        <v>2016</v>
      </c>
      <c r="F2307" s="10">
        <v>42460</v>
      </c>
      <c r="G2307" t="s">
        <v>489</v>
      </c>
      <c r="H2307" t="s">
        <v>474</v>
      </c>
      <c r="I2307" t="s">
        <v>549</v>
      </c>
      <c r="J2307">
        <v>103098000000</v>
      </c>
      <c r="K2307">
        <v>917725358.17552793</v>
      </c>
    </row>
    <row r="2308" spans="1:11" x14ac:dyDescent="0.25">
      <c r="A2308">
        <v>8078</v>
      </c>
      <c r="B2308" t="s">
        <v>184</v>
      </c>
      <c r="C2308" t="s">
        <v>2337</v>
      </c>
      <c r="E2308">
        <v>2016</v>
      </c>
      <c r="F2308" s="10">
        <v>42460</v>
      </c>
      <c r="G2308" t="s">
        <v>489</v>
      </c>
      <c r="H2308" t="s">
        <v>474</v>
      </c>
      <c r="I2308" t="s">
        <v>549</v>
      </c>
      <c r="J2308">
        <v>2789000000</v>
      </c>
      <c r="K2308">
        <v>24826243.224422857</v>
      </c>
    </row>
    <row r="2309" spans="1:11" x14ac:dyDescent="0.25">
      <c r="A2309">
        <v>8078</v>
      </c>
      <c r="B2309" t="s">
        <v>184</v>
      </c>
      <c r="C2309" t="s">
        <v>490</v>
      </c>
      <c r="E2309">
        <v>2016</v>
      </c>
      <c r="F2309" s="10">
        <v>42460</v>
      </c>
      <c r="G2309" t="s">
        <v>489</v>
      </c>
      <c r="H2309" t="s">
        <v>474</v>
      </c>
      <c r="I2309" t="s">
        <v>549</v>
      </c>
      <c r="J2309">
        <v>-59000000</v>
      </c>
      <c r="K2309">
        <v>-525187.64798886643</v>
      </c>
    </row>
    <row r="2310" spans="1:11" x14ac:dyDescent="0.25">
      <c r="A2310">
        <v>8078</v>
      </c>
      <c r="B2310" t="s">
        <v>184</v>
      </c>
      <c r="C2310" t="s">
        <v>434</v>
      </c>
      <c r="E2310">
        <v>2016</v>
      </c>
      <c r="F2310" s="10">
        <v>42460</v>
      </c>
      <c r="G2310" t="s">
        <v>489</v>
      </c>
      <c r="H2310" t="s">
        <v>474</v>
      </c>
      <c r="I2310" t="s">
        <v>549</v>
      </c>
      <c r="J2310">
        <v>1028000000</v>
      </c>
      <c r="K2310">
        <v>9150727.1547890622</v>
      </c>
    </row>
    <row r="2311" spans="1:11" x14ac:dyDescent="0.25">
      <c r="A2311">
        <v>8078</v>
      </c>
      <c r="B2311" t="s">
        <v>184</v>
      </c>
      <c r="C2311" t="s">
        <v>491</v>
      </c>
      <c r="E2311">
        <v>2016</v>
      </c>
      <c r="F2311" s="10">
        <v>42460</v>
      </c>
      <c r="G2311" t="s">
        <v>489</v>
      </c>
      <c r="H2311" t="s">
        <v>474</v>
      </c>
      <c r="I2311" t="s">
        <v>549</v>
      </c>
      <c r="J2311">
        <v>2355000000</v>
      </c>
      <c r="K2311">
        <v>20962998.491758991</v>
      </c>
    </row>
    <row r="2312" spans="1:11" x14ac:dyDescent="0.25">
      <c r="A2312">
        <v>8096</v>
      </c>
      <c r="B2312" t="s">
        <v>162</v>
      </c>
      <c r="C2312" t="s">
        <v>436</v>
      </c>
      <c r="E2312">
        <v>2016</v>
      </c>
      <c r="F2312" s="10">
        <v>42460</v>
      </c>
      <c r="G2312" t="s">
        <v>489</v>
      </c>
      <c r="H2312" t="s">
        <v>474</v>
      </c>
      <c r="I2312" t="s">
        <v>549</v>
      </c>
      <c r="J2312">
        <v>274676000000</v>
      </c>
      <c r="K2312">
        <v>2445024447.4405065</v>
      </c>
    </row>
    <row r="2313" spans="1:11" x14ac:dyDescent="0.25">
      <c r="A2313">
        <v>8096</v>
      </c>
      <c r="B2313" t="s">
        <v>162</v>
      </c>
      <c r="C2313" t="s">
        <v>2336</v>
      </c>
      <c r="E2313">
        <v>2016</v>
      </c>
      <c r="F2313" s="10">
        <v>42460</v>
      </c>
      <c r="G2313" t="s">
        <v>489</v>
      </c>
      <c r="H2313" t="s">
        <v>474</v>
      </c>
      <c r="I2313" t="s">
        <v>549</v>
      </c>
      <c r="J2313">
        <v>1940914000000</v>
      </c>
      <c r="K2313">
        <v>17277017942.519707</v>
      </c>
    </row>
    <row r="2314" spans="1:11" x14ac:dyDescent="0.25">
      <c r="A2314">
        <v>8096</v>
      </c>
      <c r="B2314" t="s">
        <v>162</v>
      </c>
      <c r="C2314" t="s">
        <v>2337</v>
      </c>
      <c r="E2314">
        <v>2016</v>
      </c>
      <c r="F2314" s="10">
        <v>42460</v>
      </c>
      <c r="G2314" t="s">
        <v>489</v>
      </c>
      <c r="H2314" t="s">
        <v>474</v>
      </c>
      <c r="I2314" t="s">
        <v>549</v>
      </c>
      <c r="J2314">
        <v>93411000000</v>
      </c>
      <c r="K2314">
        <v>831496667.56420338</v>
      </c>
    </row>
    <row r="2315" spans="1:11" x14ac:dyDescent="0.25">
      <c r="A2315">
        <v>8175</v>
      </c>
      <c r="B2315" t="s">
        <v>207</v>
      </c>
      <c r="C2315" t="s">
        <v>436</v>
      </c>
      <c r="E2315">
        <v>2016</v>
      </c>
      <c r="F2315" s="10">
        <v>42460</v>
      </c>
      <c r="G2315" t="s">
        <v>489</v>
      </c>
      <c r="H2315" t="s">
        <v>474</v>
      </c>
      <c r="I2315" t="s">
        <v>549</v>
      </c>
      <c r="J2315">
        <v>1934000000</v>
      </c>
      <c r="K2315">
        <v>17215473.071363859</v>
      </c>
    </row>
    <row r="2316" spans="1:11" x14ac:dyDescent="0.25">
      <c r="A2316">
        <v>8175</v>
      </c>
      <c r="B2316" t="s">
        <v>207</v>
      </c>
      <c r="C2316" t="s">
        <v>2336</v>
      </c>
      <c r="E2316">
        <v>2016</v>
      </c>
      <c r="F2316" s="10">
        <v>42460</v>
      </c>
      <c r="G2316" t="s">
        <v>489</v>
      </c>
      <c r="H2316" t="s">
        <v>474</v>
      </c>
      <c r="I2316" t="s">
        <v>549</v>
      </c>
      <c r="J2316">
        <v>40479000000</v>
      </c>
      <c r="K2316">
        <v>360323233.94815803</v>
      </c>
    </row>
    <row r="2317" spans="1:11" x14ac:dyDescent="0.25">
      <c r="A2317">
        <v>8175</v>
      </c>
      <c r="B2317" t="s">
        <v>207</v>
      </c>
      <c r="C2317" t="s">
        <v>2337</v>
      </c>
      <c r="E2317">
        <v>2016</v>
      </c>
      <c r="F2317" s="10">
        <v>42460</v>
      </c>
      <c r="G2317" t="s">
        <v>489</v>
      </c>
      <c r="H2317" t="s">
        <v>474</v>
      </c>
      <c r="I2317" t="s">
        <v>549</v>
      </c>
      <c r="J2317">
        <v>-2391000000</v>
      </c>
      <c r="K2317">
        <v>-21283451.97188779</v>
      </c>
    </row>
    <row r="2318" spans="1:11" x14ac:dyDescent="0.25">
      <c r="A2318">
        <v>8437</v>
      </c>
      <c r="B2318" t="s">
        <v>209</v>
      </c>
      <c r="C2318" t="s">
        <v>436</v>
      </c>
      <c r="E2318">
        <v>2016</v>
      </c>
      <c r="F2318" s="10">
        <v>42460</v>
      </c>
      <c r="G2318" t="s">
        <v>489</v>
      </c>
      <c r="H2318" t="s">
        <v>474</v>
      </c>
      <c r="I2318" t="s">
        <v>549</v>
      </c>
      <c r="J2318">
        <v>25831000000</v>
      </c>
      <c r="K2318">
        <v>229934273.47797304</v>
      </c>
    </row>
    <row r="2319" spans="1:11" x14ac:dyDescent="0.25">
      <c r="A2319">
        <v>8437</v>
      </c>
      <c r="B2319" t="s">
        <v>209</v>
      </c>
      <c r="C2319" t="s">
        <v>2336</v>
      </c>
      <c r="E2319">
        <v>2016</v>
      </c>
      <c r="F2319" s="10">
        <v>42460</v>
      </c>
      <c r="G2319" t="s">
        <v>489</v>
      </c>
      <c r="H2319" t="s">
        <v>474</v>
      </c>
      <c r="I2319" t="s">
        <v>549</v>
      </c>
      <c r="J2319">
        <v>5154838000000</v>
      </c>
      <c r="K2319">
        <v>45885716016.67173</v>
      </c>
    </row>
    <row r="2320" spans="1:11" x14ac:dyDescent="0.25">
      <c r="A2320">
        <v>8437</v>
      </c>
      <c r="B2320" t="s">
        <v>209</v>
      </c>
      <c r="C2320" t="s">
        <v>2337</v>
      </c>
      <c r="E2320">
        <v>2016</v>
      </c>
      <c r="F2320" s="10">
        <v>42460</v>
      </c>
      <c r="G2320" t="s">
        <v>489</v>
      </c>
      <c r="H2320" t="s">
        <v>474</v>
      </c>
      <c r="I2320" t="s">
        <v>549</v>
      </c>
      <c r="J2320">
        <v>-645772000000</v>
      </c>
      <c r="K2320">
        <v>-5748330132.4926481</v>
      </c>
    </row>
    <row r="2321" spans="1:11" x14ac:dyDescent="0.25">
      <c r="A2321">
        <v>9044</v>
      </c>
      <c r="B2321" t="s">
        <v>202</v>
      </c>
      <c r="C2321" t="s">
        <v>436</v>
      </c>
      <c r="E2321">
        <v>2016</v>
      </c>
      <c r="F2321" s="10">
        <v>42460</v>
      </c>
      <c r="G2321" t="s">
        <v>489</v>
      </c>
      <c r="H2321" t="s">
        <v>474</v>
      </c>
      <c r="I2321" t="s">
        <v>549</v>
      </c>
      <c r="J2321">
        <v>278022000000</v>
      </c>
      <c r="K2321">
        <v>2474808818.1213665</v>
      </c>
    </row>
    <row r="2322" spans="1:11" x14ac:dyDescent="0.25">
      <c r="A2322">
        <v>9044</v>
      </c>
      <c r="B2322" t="s">
        <v>202</v>
      </c>
      <c r="C2322" t="s">
        <v>2336</v>
      </c>
      <c r="E2322">
        <v>2016</v>
      </c>
      <c r="F2322" s="10">
        <v>42460</v>
      </c>
      <c r="G2322" t="s">
        <v>489</v>
      </c>
      <c r="H2322" t="s">
        <v>474</v>
      </c>
      <c r="I2322" t="s">
        <v>549</v>
      </c>
      <c r="J2322">
        <v>4010808000000</v>
      </c>
      <c r="K2322">
        <v>35702149492.456429</v>
      </c>
    </row>
    <row r="2323" spans="1:11" x14ac:dyDescent="0.25">
      <c r="A2323">
        <v>9044</v>
      </c>
      <c r="B2323" t="s">
        <v>202</v>
      </c>
      <c r="C2323" t="s">
        <v>2337</v>
      </c>
      <c r="E2323">
        <v>2016</v>
      </c>
      <c r="F2323" s="10">
        <v>42460</v>
      </c>
      <c r="G2323" t="s">
        <v>489</v>
      </c>
      <c r="H2323" t="s">
        <v>474</v>
      </c>
      <c r="I2323" t="s">
        <v>549</v>
      </c>
      <c r="J2323">
        <v>88567000000</v>
      </c>
      <c r="K2323">
        <v>788377871.51576161</v>
      </c>
    </row>
    <row r="2324" spans="1:11" x14ac:dyDescent="0.25">
      <c r="A2324">
        <v>9059</v>
      </c>
      <c r="B2324" t="s">
        <v>191</v>
      </c>
      <c r="C2324" t="s">
        <v>436</v>
      </c>
      <c r="E2324">
        <v>2016</v>
      </c>
      <c r="F2324" s="10">
        <v>42460</v>
      </c>
      <c r="G2324" t="s">
        <v>489</v>
      </c>
      <c r="H2324" t="s">
        <v>474</v>
      </c>
      <c r="I2324" t="s">
        <v>549</v>
      </c>
      <c r="J2324">
        <v>391600000000</v>
      </c>
      <c r="K2324">
        <v>3485821744.9566116</v>
      </c>
    </row>
    <row r="2325" spans="1:11" x14ac:dyDescent="0.25">
      <c r="A2325">
        <v>9059</v>
      </c>
      <c r="B2325" t="s">
        <v>191</v>
      </c>
      <c r="C2325" t="s">
        <v>2336</v>
      </c>
      <c r="E2325">
        <v>2016</v>
      </c>
      <c r="F2325" s="10">
        <v>42460</v>
      </c>
      <c r="G2325" t="s">
        <v>489</v>
      </c>
      <c r="H2325" t="s">
        <v>474</v>
      </c>
      <c r="I2325" t="s">
        <v>549</v>
      </c>
      <c r="J2325">
        <v>4727602000000</v>
      </c>
      <c r="K2325">
        <v>42082680932.329849</v>
      </c>
    </row>
    <row r="2326" spans="1:11" x14ac:dyDescent="0.25">
      <c r="A2326">
        <v>9059</v>
      </c>
      <c r="B2326" t="s">
        <v>191</v>
      </c>
      <c r="C2326" t="s">
        <v>2337</v>
      </c>
      <c r="E2326">
        <v>2016</v>
      </c>
      <c r="F2326" s="10">
        <v>42460</v>
      </c>
      <c r="G2326" t="s">
        <v>489</v>
      </c>
      <c r="H2326" t="s">
        <v>474</v>
      </c>
      <c r="I2326" t="s">
        <v>549</v>
      </c>
      <c r="J2326">
        <v>-66914000000</v>
      </c>
      <c r="K2326">
        <v>-595634004.70384765</v>
      </c>
    </row>
    <row r="2327" spans="1:11" x14ac:dyDescent="0.25">
      <c r="A2327">
        <v>10965</v>
      </c>
      <c r="B2327" t="s">
        <v>171</v>
      </c>
      <c r="C2327" t="s">
        <v>436</v>
      </c>
      <c r="E2327">
        <v>2016</v>
      </c>
      <c r="F2327" s="10">
        <v>42460</v>
      </c>
      <c r="G2327" t="s">
        <v>489</v>
      </c>
      <c r="H2327" t="s">
        <v>474</v>
      </c>
      <c r="I2327" t="s">
        <v>549</v>
      </c>
      <c r="J2327">
        <v>446566000000</v>
      </c>
      <c r="K2327">
        <v>3975100800.1999345</v>
      </c>
    </row>
    <row r="2328" spans="1:11" x14ac:dyDescent="0.25">
      <c r="A2328">
        <v>10965</v>
      </c>
      <c r="B2328" t="s">
        <v>171</v>
      </c>
      <c r="C2328" t="s">
        <v>2336</v>
      </c>
      <c r="E2328">
        <v>2016</v>
      </c>
      <c r="F2328" s="10">
        <v>42460</v>
      </c>
      <c r="G2328" t="s">
        <v>489</v>
      </c>
      <c r="H2328" t="s">
        <v>474</v>
      </c>
      <c r="I2328" t="s">
        <v>549</v>
      </c>
      <c r="J2328">
        <v>5083536000000</v>
      </c>
      <c r="K2328">
        <v>45251022293.334412</v>
      </c>
    </row>
    <row r="2329" spans="1:11" x14ac:dyDescent="0.25">
      <c r="A2329">
        <v>10965</v>
      </c>
      <c r="B2329" t="s">
        <v>171</v>
      </c>
      <c r="C2329" t="s">
        <v>2337</v>
      </c>
      <c r="E2329">
        <v>2016</v>
      </c>
      <c r="F2329" s="10">
        <v>42460</v>
      </c>
      <c r="G2329" t="s">
        <v>489</v>
      </c>
      <c r="H2329" t="s">
        <v>474</v>
      </c>
      <c r="I2329" t="s">
        <v>549</v>
      </c>
      <c r="J2329">
        <v>276368000000</v>
      </c>
      <c r="K2329">
        <v>2460085761.0065598</v>
      </c>
    </row>
    <row r="2330" spans="1:11" x14ac:dyDescent="0.25">
      <c r="A2330">
        <v>10965</v>
      </c>
      <c r="B2330" t="s">
        <v>171</v>
      </c>
      <c r="C2330" t="s">
        <v>490</v>
      </c>
      <c r="E2330">
        <v>2016</v>
      </c>
      <c r="F2330" s="10">
        <v>42460</v>
      </c>
      <c r="G2330" t="s">
        <v>489</v>
      </c>
      <c r="H2330" t="s">
        <v>474</v>
      </c>
      <c r="I2330" t="s">
        <v>549</v>
      </c>
      <c r="J2330">
        <v>400000000</v>
      </c>
      <c r="K2330">
        <v>3560594.2236533319</v>
      </c>
    </row>
    <row r="2331" spans="1:11" x14ac:dyDescent="0.25">
      <c r="A2331">
        <v>10965</v>
      </c>
      <c r="B2331" t="s">
        <v>171</v>
      </c>
      <c r="C2331" t="s">
        <v>434</v>
      </c>
      <c r="E2331">
        <v>2016</v>
      </c>
      <c r="F2331" s="10">
        <v>42460</v>
      </c>
      <c r="G2331" t="s">
        <v>489</v>
      </c>
      <c r="H2331" t="s">
        <v>474</v>
      </c>
      <c r="I2331" t="s">
        <v>549</v>
      </c>
      <c r="J2331">
        <v>123417000000</v>
      </c>
      <c r="K2331">
        <v>1098594643.2515581</v>
      </c>
    </row>
    <row r="2332" spans="1:11" x14ac:dyDescent="0.25">
      <c r="A2332">
        <v>10965</v>
      </c>
      <c r="B2332" t="s">
        <v>171</v>
      </c>
      <c r="C2332" t="s">
        <v>491</v>
      </c>
      <c r="E2332">
        <v>2016</v>
      </c>
      <c r="F2332" s="10">
        <v>42460</v>
      </c>
      <c r="G2332" t="s">
        <v>489</v>
      </c>
      <c r="H2332" t="s">
        <v>474</v>
      </c>
      <c r="I2332" t="s">
        <v>549</v>
      </c>
      <c r="J2332">
        <v>46381000000</v>
      </c>
      <c r="K2332">
        <v>412859801.71816295</v>
      </c>
    </row>
    <row r="2333" spans="1:11" x14ac:dyDescent="0.25">
      <c r="A2333">
        <v>11237</v>
      </c>
      <c r="B2333" t="s">
        <v>186</v>
      </c>
      <c r="C2333" t="s">
        <v>436</v>
      </c>
      <c r="E2333">
        <v>2016</v>
      </c>
      <c r="F2333" s="10">
        <v>42460</v>
      </c>
      <c r="G2333" t="s">
        <v>489</v>
      </c>
      <c r="H2333" t="s">
        <v>474</v>
      </c>
      <c r="I2333" t="s">
        <v>549</v>
      </c>
      <c r="J2333">
        <v>407336000000</v>
      </c>
      <c r="K2333">
        <v>3625895521.7151337</v>
      </c>
    </row>
    <row r="2334" spans="1:11" x14ac:dyDescent="0.25">
      <c r="A2334">
        <v>11237</v>
      </c>
      <c r="B2334" t="s">
        <v>186</v>
      </c>
      <c r="C2334" t="s">
        <v>2336</v>
      </c>
      <c r="E2334">
        <v>2016</v>
      </c>
      <c r="F2334" s="10">
        <v>42460</v>
      </c>
      <c r="G2334" t="s">
        <v>489</v>
      </c>
      <c r="H2334" t="s">
        <v>474</v>
      </c>
      <c r="I2334" t="s">
        <v>549</v>
      </c>
      <c r="J2334">
        <v>6925582000000</v>
      </c>
      <c r="K2334">
        <v>61647968161.593719</v>
      </c>
    </row>
    <row r="2335" spans="1:11" x14ac:dyDescent="0.25">
      <c r="A2335">
        <v>11237</v>
      </c>
      <c r="B2335" t="s">
        <v>186</v>
      </c>
      <c r="C2335" t="s">
        <v>2337</v>
      </c>
      <c r="E2335">
        <v>2016</v>
      </c>
      <c r="F2335" s="10">
        <v>42460</v>
      </c>
      <c r="G2335" t="s">
        <v>489</v>
      </c>
      <c r="H2335" t="s">
        <v>474</v>
      </c>
      <c r="I2335" t="s">
        <v>549</v>
      </c>
      <c r="J2335">
        <v>-132664000000</v>
      </c>
      <c r="K2335">
        <v>-1180906680.2168641</v>
      </c>
    </row>
    <row r="2336" spans="1:11" x14ac:dyDescent="0.25">
      <c r="A2336">
        <v>12064</v>
      </c>
      <c r="B2336" t="s">
        <v>213</v>
      </c>
      <c r="C2336" t="s">
        <v>436</v>
      </c>
      <c r="E2336">
        <v>2016</v>
      </c>
      <c r="F2336" s="10">
        <v>42460</v>
      </c>
      <c r="G2336" t="s">
        <v>489</v>
      </c>
      <c r="H2336" t="s">
        <v>474</v>
      </c>
      <c r="I2336" t="s">
        <v>549</v>
      </c>
      <c r="J2336">
        <v>6925000000</v>
      </c>
      <c r="K2336">
        <v>61642787.496998303</v>
      </c>
    </row>
    <row r="2337" spans="1:11" x14ac:dyDescent="0.25">
      <c r="A2337">
        <v>12064</v>
      </c>
      <c r="B2337" t="s">
        <v>213</v>
      </c>
      <c r="C2337" t="s">
        <v>2336</v>
      </c>
      <c r="E2337">
        <v>2016</v>
      </c>
      <c r="F2337" s="10">
        <v>42460</v>
      </c>
      <c r="G2337" t="s">
        <v>489</v>
      </c>
      <c r="H2337" t="s">
        <v>474</v>
      </c>
      <c r="I2337" t="s">
        <v>549</v>
      </c>
      <c r="J2337">
        <v>75758000000</v>
      </c>
      <c r="K2337">
        <v>674358742.98882282</v>
      </c>
    </row>
    <row r="2338" spans="1:11" x14ac:dyDescent="0.25">
      <c r="A2338">
        <v>12064</v>
      </c>
      <c r="B2338" t="s">
        <v>213</v>
      </c>
      <c r="C2338" t="s">
        <v>2337</v>
      </c>
      <c r="E2338">
        <v>2016</v>
      </c>
      <c r="F2338" s="10">
        <v>42460</v>
      </c>
      <c r="G2338" t="s">
        <v>489</v>
      </c>
      <c r="H2338" t="s">
        <v>474</v>
      </c>
      <c r="I2338" t="s">
        <v>549</v>
      </c>
      <c r="J2338">
        <v>3162000000</v>
      </c>
      <c r="K2338">
        <v>28146497.337979589</v>
      </c>
    </row>
    <row r="2339" spans="1:11" x14ac:dyDescent="0.25">
      <c r="A2339">
        <v>1522</v>
      </c>
      <c r="B2339" t="s">
        <v>194</v>
      </c>
      <c r="C2339" t="s">
        <v>436</v>
      </c>
      <c r="E2339">
        <v>2016</v>
      </c>
      <c r="F2339" s="10">
        <v>42551</v>
      </c>
      <c r="G2339" t="s">
        <v>489</v>
      </c>
      <c r="H2339" t="s">
        <v>474</v>
      </c>
      <c r="I2339" t="s">
        <v>549</v>
      </c>
      <c r="J2339">
        <v>5991000000</v>
      </c>
      <c r="K2339">
        <v>58318353.339679211</v>
      </c>
    </row>
    <row r="2340" spans="1:11" x14ac:dyDescent="0.25">
      <c r="A2340">
        <v>1522</v>
      </c>
      <c r="B2340" t="s">
        <v>194</v>
      </c>
      <c r="C2340" t="s">
        <v>2336</v>
      </c>
      <c r="E2340">
        <v>2016</v>
      </c>
      <c r="F2340" s="10">
        <v>42551</v>
      </c>
      <c r="G2340" t="s">
        <v>489</v>
      </c>
      <c r="H2340" t="s">
        <v>474</v>
      </c>
      <c r="I2340" t="s">
        <v>549</v>
      </c>
      <c r="J2340">
        <v>81865000000</v>
      </c>
      <c r="K2340">
        <v>796900683.71771634</v>
      </c>
    </row>
    <row r="2341" spans="1:11" x14ac:dyDescent="0.25">
      <c r="A2341">
        <v>1522</v>
      </c>
      <c r="B2341" t="s">
        <v>194</v>
      </c>
      <c r="C2341" t="s">
        <v>2337</v>
      </c>
      <c r="E2341">
        <v>2016</v>
      </c>
      <c r="F2341" s="10">
        <v>42551</v>
      </c>
      <c r="G2341" t="s">
        <v>489</v>
      </c>
      <c r="H2341" t="s">
        <v>474</v>
      </c>
      <c r="I2341" t="s">
        <v>549</v>
      </c>
      <c r="J2341">
        <v>1854000000</v>
      </c>
      <c r="K2341">
        <v>18047442.345479093</v>
      </c>
    </row>
    <row r="2342" spans="1:11" x14ac:dyDescent="0.25">
      <c r="A2342">
        <v>1521</v>
      </c>
      <c r="B2342" t="s">
        <v>192</v>
      </c>
      <c r="C2342" t="s">
        <v>2336</v>
      </c>
      <c r="E2342">
        <v>2016</v>
      </c>
      <c r="F2342" s="10">
        <v>42735</v>
      </c>
      <c r="G2342" t="s">
        <v>489</v>
      </c>
      <c r="H2342" t="s">
        <v>474</v>
      </c>
      <c r="I2342" t="s">
        <v>549</v>
      </c>
      <c r="J2342">
        <v>174000000000</v>
      </c>
      <c r="K2342">
        <v>1486332252.388237</v>
      </c>
    </row>
    <row r="2343" spans="1:11" x14ac:dyDescent="0.25">
      <c r="A2343">
        <v>8176</v>
      </c>
      <c r="B2343" t="s">
        <v>176</v>
      </c>
      <c r="C2343" t="s">
        <v>436</v>
      </c>
      <c r="E2343">
        <v>2016</v>
      </c>
      <c r="F2343" s="10">
        <v>42735</v>
      </c>
      <c r="G2343" t="s">
        <v>489</v>
      </c>
      <c r="H2343" t="s">
        <v>474</v>
      </c>
      <c r="I2343" t="s">
        <v>549</v>
      </c>
      <c r="J2343">
        <v>232351000000</v>
      </c>
      <c r="K2343">
        <v>1984774627.4405704</v>
      </c>
    </row>
    <row r="2344" spans="1:11" x14ac:dyDescent="0.25">
      <c r="A2344">
        <v>8176</v>
      </c>
      <c r="B2344" t="s">
        <v>176</v>
      </c>
      <c r="C2344" t="s">
        <v>2336</v>
      </c>
      <c r="E2344">
        <v>2016</v>
      </c>
      <c r="F2344" s="10">
        <v>42735</v>
      </c>
      <c r="G2344" t="s">
        <v>489</v>
      </c>
      <c r="H2344" t="s">
        <v>474</v>
      </c>
      <c r="I2344" t="s">
        <v>549</v>
      </c>
      <c r="J2344">
        <v>1596091000000</v>
      </c>
      <c r="K2344">
        <v>13634031787.6241</v>
      </c>
    </row>
    <row r="2345" spans="1:11" x14ac:dyDescent="0.25">
      <c r="A2345">
        <v>8176</v>
      </c>
      <c r="B2345" t="s">
        <v>176</v>
      </c>
      <c r="C2345" t="s">
        <v>2337</v>
      </c>
      <c r="E2345">
        <v>2016</v>
      </c>
      <c r="F2345" s="10">
        <v>42735</v>
      </c>
      <c r="G2345" t="s">
        <v>489</v>
      </c>
      <c r="H2345" t="s">
        <v>474</v>
      </c>
      <c r="I2345" t="s">
        <v>549</v>
      </c>
      <c r="J2345">
        <v>140425000000</v>
      </c>
      <c r="K2345">
        <v>1199529922.6529779</v>
      </c>
    </row>
    <row r="2346" spans="1:11" x14ac:dyDescent="0.25">
      <c r="A2346">
        <v>780</v>
      </c>
      <c r="B2346" t="s">
        <v>180</v>
      </c>
      <c r="C2346" t="s">
        <v>436</v>
      </c>
      <c r="E2346">
        <v>2017</v>
      </c>
      <c r="F2346" s="10">
        <v>42825</v>
      </c>
      <c r="G2346" t="s">
        <v>489</v>
      </c>
      <c r="H2346" t="s">
        <v>474</v>
      </c>
      <c r="I2346" t="s">
        <v>549</v>
      </c>
      <c r="J2346">
        <v>262709000000</v>
      </c>
      <c r="K2346">
        <v>2349328240.7866092</v>
      </c>
    </row>
    <row r="2347" spans="1:11" x14ac:dyDescent="0.25">
      <c r="A2347">
        <v>780</v>
      </c>
      <c r="B2347" t="s">
        <v>180</v>
      </c>
      <c r="C2347" t="s">
        <v>2336</v>
      </c>
      <c r="E2347">
        <v>2017</v>
      </c>
      <c r="F2347" s="10">
        <v>42825</v>
      </c>
      <c r="G2347" t="s">
        <v>489</v>
      </c>
      <c r="H2347" t="s">
        <v>474</v>
      </c>
      <c r="I2347" t="s">
        <v>549</v>
      </c>
      <c r="J2347">
        <v>7128805000000</v>
      </c>
      <c r="K2347">
        <v>63750777131.962677</v>
      </c>
    </row>
    <row r="2348" spans="1:11" x14ac:dyDescent="0.25">
      <c r="A2348">
        <v>780</v>
      </c>
      <c r="B2348" t="s">
        <v>180</v>
      </c>
      <c r="C2348" t="s">
        <v>2337</v>
      </c>
      <c r="E2348">
        <v>2017</v>
      </c>
      <c r="F2348" s="10">
        <v>42825</v>
      </c>
      <c r="G2348" t="s">
        <v>489</v>
      </c>
      <c r="H2348" t="s">
        <v>474</v>
      </c>
      <c r="I2348" t="s">
        <v>549</v>
      </c>
      <c r="J2348">
        <v>155786000000</v>
      </c>
      <c r="K2348">
        <v>1393147738.8257833</v>
      </c>
    </row>
    <row r="2349" spans="1:11" x14ac:dyDescent="0.25">
      <c r="A2349">
        <v>882</v>
      </c>
      <c r="B2349" t="s">
        <v>172</v>
      </c>
      <c r="C2349" t="s">
        <v>436</v>
      </c>
      <c r="E2349">
        <v>2017</v>
      </c>
      <c r="F2349" s="10">
        <v>42825</v>
      </c>
      <c r="G2349" t="s">
        <v>489</v>
      </c>
      <c r="H2349" t="s">
        <v>474</v>
      </c>
      <c r="I2349" t="s">
        <v>549</v>
      </c>
      <c r="J2349">
        <v>34504000000</v>
      </c>
      <c r="K2349">
        <v>308558982.06799603</v>
      </c>
    </row>
    <row r="2350" spans="1:11" x14ac:dyDescent="0.25">
      <c r="A2350">
        <v>882</v>
      </c>
      <c r="B2350" t="s">
        <v>172</v>
      </c>
      <c r="C2350" t="s">
        <v>2336</v>
      </c>
      <c r="E2350">
        <v>2017</v>
      </c>
      <c r="F2350" s="10">
        <v>42825</v>
      </c>
      <c r="G2350" t="s">
        <v>489</v>
      </c>
      <c r="H2350" t="s">
        <v>474</v>
      </c>
      <c r="I2350" t="s">
        <v>549</v>
      </c>
      <c r="J2350">
        <v>426136000000</v>
      </c>
      <c r="K2350">
        <v>3810807163.8803487</v>
      </c>
    </row>
    <row r="2351" spans="1:11" x14ac:dyDescent="0.25">
      <c r="A2351">
        <v>882</v>
      </c>
      <c r="B2351" t="s">
        <v>172</v>
      </c>
      <c r="C2351" t="s">
        <v>2337</v>
      </c>
      <c r="E2351">
        <v>2017</v>
      </c>
      <c r="F2351" s="10">
        <v>42825</v>
      </c>
      <c r="G2351" t="s">
        <v>489</v>
      </c>
      <c r="H2351" t="s">
        <v>474</v>
      </c>
      <c r="I2351" t="s">
        <v>549</v>
      </c>
      <c r="J2351">
        <v>26616000000</v>
      </c>
      <c r="K2351">
        <v>238018950.46144742</v>
      </c>
    </row>
    <row r="2352" spans="1:11" x14ac:dyDescent="0.25">
      <c r="A2352">
        <v>882</v>
      </c>
      <c r="B2352" t="s">
        <v>172</v>
      </c>
      <c r="C2352" t="s">
        <v>434</v>
      </c>
      <c r="E2352">
        <v>2017</v>
      </c>
      <c r="F2352" s="10">
        <v>42825</v>
      </c>
      <c r="G2352" t="s">
        <v>489</v>
      </c>
      <c r="H2352" t="s">
        <v>474</v>
      </c>
      <c r="I2352" t="s">
        <v>549</v>
      </c>
      <c r="J2352">
        <v>8867000000</v>
      </c>
      <c r="K2352">
        <v>79294936.644937411</v>
      </c>
    </row>
    <row r="2353" spans="1:11" x14ac:dyDescent="0.25">
      <c r="A2353">
        <v>1357</v>
      </c>
      <c r="B2353" t="s">
        <v>167</v>
      </c>
      <c r="C2353" t="s">
        <v>436</v>
      </c>
      <c r="E2353">
        <v>2017</v>
      </c>
      <c r="F2353" s="10">
        <v>42825</v>
      </c>
      <c r="G2353" t="s">
        <v>489</v>
      </c>
      <c r="H2353" t="s">
        <v>474</v>
      </c>
      <c r="I2353" t="s">
        <v>549</v>
      </c>
      <c r="J2353">
        <v>956666000000</v>
      </c>
      <c r="K2353">
        <v>8555178736.9308338</v>
      </c>
    </row>
    <row r="2354" spans="1:11" x14ac:dyDescent="0.25">
      <c r="A2354">
        <v>1357</v>
      </c>
      <c r="B2354" t="s">
        <v>167</v>
      </c>
      <c r="C2354" t="s">
        <v>2336</v>
      </c>
      <c r="E2354">
        <v>2017</v>
      </c>
      <c r="F2354" s="10">
        <v>42825</v>
      </c>
      <c r="G2354" t="s">
        <v>489</v>
      </c>
      <c r="H2354" t="s">
        <v>474</v>
      </c>
      <c r="I2354" t="s">
        <v>549</v>
      </c>
      <c r="J2354">
        <v>9162264000000</v>
      </c>
      <c r="K2354">
        <v>81935394542.031219</v>
      </c>
    </row>
    <row r="2355" spans="1:11" x14ac:dyDescent="0.25">
      <c r="A2355">
        <v>1357</v>
      </c>
      <c r="B2355" t="s">
        <v>167</v>
      </c>
      <c r="C2355" t="s">
        <v>2337</v>
      </c>
      <c r="E2355">
        <v>2017</v>
      </c>
      <c r="F2355" s="10">
        <v>42825</v>
      </c>
      <c r="G2355" t="s">
        <v>489</v>
      </c>
      <c r="H2355" t="s">
        <v>474</v>
      </c>
      <c r="I2355" t="s">
        <v>549</v>
      </c>
      <c r="J2355">
        <v>343979000000</v>
      </c>
      <c r="K2355">
        <v>3076101614.0959659</v>
      </c>
    </row>
    <row r="2356" spans="1:11" x14ac:dyDescent="0.25">
      <c r="A2356">
        <v>1358</v>
      </c>
      <c r="B2356" t="s">
        <v>169</v>
      </c>
      <c r="C2356" t="s">
        <v>436</v>
      </c>
      <c r="E2356">
        <v>2017</v>
      </c>
      <c r="F2356" s="10">
        <v>42825</v>
      </c>
      <c r="G2356" t="s">
        <v>489</v>
      </c>
      <c r="H2356" t="s">
        <v>474</v>
      </c>
      <c r="I2356" t="s">
        <v>549</v>
      </c>
      <c r="J2356">
        <v>23908000000</v>
      </c>
      <c r="K2356">
        <v>213802114.05291122</v>
      </c>
    </row>
    <row r="2357" spans="1:11" x14ac:dyDescent="0.25">
      <c r="A2357">
        <v>1358</v>
      </c>
      <c r="B2357" t="s">
        <v>169</v>
      </c>
      <c r="C2357" t="s">
        <v>2336</v>
      </c>
      <c r="E2357">
        <v>2017</v>
      </c>
      <c r="F2357" s="10">
        <v>42825</v>
      </c>
      <c r="G2357" t="s">
        <v>489</v>
      </c>
      <c r="H2357" t="s">
        <v>474</v>
      </c>
      <c r="I2357" t="s">
        <v>549</v>
      </c>
      <c r="J2357">
        <v>399331000000</v>
      </c>
      <c r="K2357">
        <v>3571098042.783298</v>
      </c>
    </row>
    <row r="2358" spans="1:11" x14ac:dyDescent="0.25">
      <c r="A2358">
        <v>1358</v>
      </c>
      <c r="B2358" t="s">
        <v>169</v>
      </c>
      <c r="C2358" t="s">
        <v>2337</v>
      </c>
      <c r="E2358">
        <v>2017</v>
      </c>
      <c r="F2358" s="10">
        <v>42825</v>
      </c>
      <c r="G2358" t="s">
        <v>489</v>
      </c>
      <c r="H2358" t="s">
        <v>474</v>
      </c>
      <c r="I2358" t="s">
        <v>549</v>
      </c>
      <c r="J2358">
        <v>6357000000</v>
      </c>
      <c r="K2358">
        <v>56848755.187985472</v>
      </c>
    </row>
    <row r="2359" spans="1:11" x14ac:dyDescent="0.25">
      <c r="A2359">
        <v>1431</v>
      </c>
      <c r="B2359" t="s">
        <v>174</v>
      </c>
      <c r="C2359" t="s">
        <v>436</v>
      </c>
      <c r="E2359">
        <v>2017</v>
      </c>
      <c r="F2359" s="10">
        <v>42825</v>
      </c>
      <c r="G2359" t="s">
        <v>489</v>
      </c>
      <c r="H2359" t="s">
        <v>474</v>
      </c>
      <c r="I2359" t="s">
        <v>549</v>
      </c>
      <c r="J2359">
        <v>4508000000</v>
      </c>
      <c r="K2359">
        <v>40313699.604756728</v>
      </c>
    </row>
    <row r="2360" spans="1:11" x14ac:dyDescent="0.25">
      <c r="A2360">
        <v>1431</v>
      </c>
      <c r="B2360" t="s">
        <v>174</v>
      </c>
      <c r="C2360" t="s">
        <v>2336</v>
      </c>
      <c r="E2360">
        <v>2017</v>
      </c>
      <c r="F2360" s="10">
        <v>42825</v>
      </c>
      <c r="G2360" t="s">
        <v>489</v>
      </c>
      <c r="H2360" t="s">
        <v>474</v>
      </c>
      <c r="I2360" t="s">
        <v>549</v>
      </c>
      <c r="J2360">
        <v>78698000000</v>
      </c>
      <c r="K2360">
        <v>703772744.34231246</v>
      </c>
    </row>
    <row r="2361" spans="1:11" x14ac:dyDescent="0.25">
      <c r="A2361">
        <v>1431</v>
      </c>
      <c r="B2361" t="s">
        <v>174</v>
      </c>
      <c r="C2361" t="s">
        <v>2337</v>
      </c>
      <c r="E2361">
        <v>2017</v>
      </c>
      <c r="F2361" s="10">
        <v>42825</v>
      </c>
      <c r="G2361" t="s">
        <v>489</v>
      </c>
      <c r="H2361" t="s">
        <v>474</v>
      </c>
      <c r="I2361" t="s">
        <v>549</v>
      </c>
      <c r="J2361">
        <v>2092000000</v>
      </c>
      <c r="K2361">
        <v>18708132.114718515</v>
      </c>
    </row>
    <row r="2362" spans="1:11" x14ac:dyDescent="0.25">
      <c r="A2362">
        <v>1431</v>
      </c>
      <c r="B2362" t="s">
        <v>174</v>
      </c>
      <c r="C2362" t="s">
        <v>490</v>
      </c>
      <c r="E2362">
        <v>2017</v>
      </c>
      <c r="F2362" s="10">
        <v>42825</v>
      </c>
      <c r="G2362" t="s">
        <v>489</v>
      </c>
      <c r="H2362" t="s">
        <v>474</v>
      </c>
      <c r="I2362" t="s">
        <v>549</v>
      </c>
      <c r="J2362">
        <v>23000000</v>
      </c>
      <c r="K2362">
        <v>205682.14084059553</v>
      </c>
    </row>
    <row r="2363" spans="1:11" x14ac:dyDescent="0.25">
      <c r="A2363">
        <v>1431</v>
      </c>
      <c r="B2363" t="s">
        <v>174</v>
      </c>
      <c r="C2363" t="s">
        <v>434</v>
      </c>
      <c r="E2363">
        <v>2017</v>
      </c>
      <c r="F2363" s="10">
        <v>42825</v>
      </c>
      <c r="G2363" t="s">
        <v>489</v>
      </c>
      <c r="H2363" t="s">
        <v>474</v>
      </c>
      <c r="I2363" t="s">
        <v>549</v>
      </c>
      <c r="J2363">
        <v>1525000000</v>
      </c>
      <c r="K2363">
        <v>13637620.207909051</v>
      </c>
    </row>
    <row r="2364" spans="1:11" x14ac:dyDescent="0.25">
      <c r="A2364">
        <v>1431</v>
      </c>
      <c r="B2364" t="s">
        <v>174</v>
      </c>
      <c r="C2364" t="s">
        <v>491</v>
      </c>
      <c r="E2364">
        <v>2017</v>
      </c>
      <c r="F2364" s="10">
        <v>42825</v>
      </c>
      <c r="G2364" t="s">
        <v>489</v>
      </c>
      <c r="H2364" t="s">
        <v>474</v>
      </c>
      <c r="I2364" t="s">
        <v>549</v>
      </c>
      <c r="J2364">
        <v>1077000000</v>
      </c>
      <c r="K2364">
        <v>9631289.812405277</v>
      </c>
    </row>
    <row r="2365" spans="1:11" x14ac:dyDescent="0.25">
      <c r="A2365">
        <v>1437</v>
      </c>
      <c r="B2365" t="s">
        <v>178</v>
      </c>
      <c r="C2365" t="s">
        <v>436</v>
      </c>
      <c r="E2365">
        <v>2017</v>
      </c>
      <c r="F2365" s="10">
        <v>42825</v>
      </c>
      <c r="G2365" t="s">
        <v>489</v>
      </c>
      <c r="H2365" t="s">
        <v>474</v>
      </c>
      <c r="I2365" t="s">
        <v>549</v>
      </c>
      <c r="J2365">
        <v>35309000000</v>
      </c>
      <c r="K2365">
        <v>315757856.99741685</v>
      </c>
    </row>
    <row r="2366" spans="1:11" x14ac:dyDescent="0.25">
      <c r="A2366">
        <v>1437</v>
      </c>
      <c r="B2366" t="s">
        <v>178</v>
      </c>
      <c r="C2366" t="s">
        <v>2336</v>
      </c>
      <c r="E2366">
        <v>2017</v>
      </c>
      <c r="F2366" s="10">
        <v>42825</v>
      </c>
      <c r="G2366" t="s">
        <v>489</v>
      </c>
      <c r="H2366" t="s">
        <v>474</v>
      </c>
      <c r="I2366" t="s">
        <v>549</v>
      </c>
      <c r="J2366">
        <v>214187000000</v>
      </c>
      <c r="K2366">
        <v>1915410465.2271581</v>
      </c>
    </row>
    <row r="2367" spans="1:11" x14ac:dyDescent="0.25">
      <c r="A2367">
        <v>1437</v>
      </c>
      <c r="B2367" t="s">
        <v>178</v>
      </c>
      <c r="C2367" t="s">
        <v>2337</v>
      </c>
      <c r="E2367">
        <v>2017</v>
      </c>
      <c r="F2367" s="10">
        <v>42825</v>
      </c>
      <c r="G2367" t="s">
        <v>489</v>
      </c>
      <c r="H2367" t="s">
        <v>474</v>
      </c>
      <c r="I2367" t="s">
        <v>549</v>
      </c>
      <c r="J2367">
        <v>14661000000</v>
      </c>
      <c r="K2367">
        <v>131108950.73321614</v>
      </c>
    </row>
    <row r="2368" spans="1:11" x14ac:dyDescent="0.25">
      <c r="A2368">
        <v>1437</v>
      </c>
      <c r="B2368" t="s">
        <v>178</v>
      </c>
      <c r="C2368" t="s">
        <v>490</v>
      </c>
      <c r="E2368">
        <v>2017</v>
      </c>
      <c r="F2368" s="10">
        <v>42825</v>
      </c>
      <c r="G2368" t="s">
        <v>489</v>
      </c>
      <c r="H2368" t="s">
        <v>474</v>
      </c>
      <c r="I2368" t="s">
        <v>549</v>
      </c>
      <c r="J2368">
        <v>-484000000</v>
      </c>
      <c r="K2368">
        <v>-4328267.6594281839</v>
      </c>
    </row>
    <row r="2369" spans="1:11" x14ac:dyDescent="0.25">
      <c r="A2369">
        <v>1437</v>
      </c>
      <c r="B2369" t="s">
        <v>178</v>
      </c>
      <c r="C2369" t="s">
        <v>434</v>
      </c>
      <c r="E2369">
        <v>2017</v>
      </c>
      <c r="F2369" s="10">
        <v>42825</v>
      </c>
      <c r="G2369" t="s">
        <v>489</v>
      </c>
      <c r="H2369" t="s">
        <v>474</v>
      </c>
      <c r="I2369" t="s">
        <v>549</v>
      </c>
      <c r="J2369">
        <v>15857000000</v>
      </c>
      <c r="K2369">
        <v>141804422.05692711</v>
      </c>
    </row>
    <row r="2370" spans="1:11" x14ac:dyDescent="0.25">
      <c r="A2370">
        <v>1437</v>
      </c>
      <c r="B2370" t="s">
        <v>178</v>
      </c>
      <c r="C2370" t="s">
        <v>491</v>
      </c>
      <c r="E2370">
        <v>2017</v>
      </c>
      <c r="F2370" s="10">
        <v>42825</v>
      </c>
      <c r="G2370" t="s">
        <v>489</v>
      </c>
      <c r="H2370" t="s">
        <v>474</v>
      </c>
      <c r="I2370" t="s">
        <v>549</v>
      </c>
      <c r="J2370">
        <v>5803000000</v>
      </c>
      <c r="K2370">
        <v>51894498.404259823</v>
      </c>
    </row>
    <row r="2371" spans="1:11" x14ac:dyDescent="0.25">
      <c r="A2371">
        <v>1463</v>
      </c>
      <c r="B2371" t="s">
        <v>182</v>
      </c>
      <c r="C2371" t="s">
        <v>436</v>
      </c>
      <c r="E2371">
        <v>2017</v>
      </c>
      <c r="F2371" s="10">
        <v>42825</v>
      </c>
      <c r="G2371" t="s">
        <v>489</v>
      </c>
      <c r="H2371" t="s">
        <v>474</v>
      </c>
      <c r="I2371" t="s">
        <v>549</v>
      </c>
      <c r="J2371">
        <v>17512000000</v>
      </c>
      <c r="K2371">
        <v>156604593.49567431</v>
      </c>
    </row>
    <row r="2372" spans="1:11" x14ac:dyDescent="0.25">
      <c r="A2372">
        <v>1463</v>
      </c>
      <c r="B2372" t="s">
        <v>182</v>
      </c>
      <c r="C2372" t="s">
        <v>2336</v>
      </c>
      <c r="E2372">
        <v>2017</v>
      </c>
      <c r="F2372" s="10">
        <v>42825</v>
      </c>
      <c r="G2372" t="s">
        <v>489</v>
      </c>
      <c r="H2372" t="s">
        <v>474</v>
      </c>
      <c r="I2372" t="s">
        <v>549</v>
      </c>
      <c r="J2372">
        <v>220141000000</v>
      </c>
      <c r="K2372">
        <v>1968655311.5995452</v>
      </c>
    </row>
    <row r="2373" spans="1:11" x14ac:dyDescent="0.25">
      <c r="A2373">
        <v>1463</v>
      </c>
      <c r="B2373" t="s">
        <v>182</v>
      </c>
      <c r="C2373" t="s">
        <v>2337</v>
      </c>
      <c r="E2373">
        <v>2017</v>
      </c>
      <c r="F2373" s="10">
        <v>42825</v>
      </c>
      <c r="G2373" t="s">
        <v>489</v>
      </c>
      <c r="H2373" t="s">
        <v>474</v>
      </c>
      <c r="I2373" t="s">
        <v>549</v>
      </c>
      <c r="J2373">
        <v>5680000000</v>
      </c>
      <c r="K2373">
        <v>50794546.085851416</v>
      </c>
    </row>
    <row r="2374" spans="1:11" x14ac:dyDescent="0.25">
      <c r="A2374">
        <v>1463</v>
      </c>
      <c r="B2374" t="s">
        <v>182</v>
      </c>
      <c r="C2374" t="s">
        <v>490</v>
      </c>
      <c r="E2374">
        <v>2017</v>
      </c>
      <c r="F2374" s="10">
        <v>42825</v>
      </c>
      <c r="G2374" t="s">
        <v>489</v>
      </c>
      <c r="H2374" t="s">
        <v>474</v>
      </c>
      <c r="I2374" t="s">
        <v>549</v>
      </c>
      <c r="J2374">
        <v>-96000000</v>
      </c>
      <c r="K2374">
        <v>-858499.37046509446</v>
      </c>
    </row>
    <row r="2375" spans="1:11" x14ac:dyDescent="0.25">
      <c r="A2375">
        <v>1463</v>
      </c>
      <c r="B2375" t="s">
        <v>182</v>
      </c>
      <c r="C2375" t="s">
        <v>434</v>
      </c>
      <c r="E2375">
        <v>2017</v>
      </c>
      <c r="F2375" s="10">
        <v>42825</v>
      </c>
      <c r="G2375" t="s">
        <v>489</v>
      </c>
      <c r="H2375" t="s">
        <v>474</v>
      </c>
      <c r="I2375" t="s">
        <v>549</v>
      </c>
      <c r="J2375">
        <v>2921000000</v>
      </c>
      <c r="K2375">
        <v>26121631.886755634</v>
      </c>
    </row>
    <row r="2376" spans="1:11" x14ac:dyDescent="0.25">
      <c r="A2376">
        <v>1463</v>
      </c>
      <c r="B2376" t="s">
        <v>182</v>
      </c>
      <c r="C2376" t="s">
        <v>491</v>
      </c>
      <c r="E2376">
        <v>2017</v>
      </c>
      <c r="F2376" s="10">
        <v>42825</v>
      </c>
      <c r="G2376" t="s">
        <v>489</v>
      </c>
      <c r="H2376" t="s">
        <v>474</v>
      </c>
      <c r="I2376" t="s">
        <v>549</v>
      </c>
      <c r="J2376">
        <v>2551000000</v>
      </c>
      <c r="K2376">
        <v>22812832.22975475</v>
      </c>
    </row>
    <row r="2377" spans="1:11" x14ac:dyDescent="0.25">
      <c r="A2377">
        <v>1475</v>
      </c>
      <c r="B2377" t="s">
        <v>188</v>
      </c>
      <c r="C2377" t="s">
        <v>436</v>
      </c>
      <c r="E2377">
        <v>2017</v>
      </c>
      <c r="F2377" s="10">
        <v>42825</v>
      </c>
      <c r="G2377" t="s">
        <v>489</v>
      </c>
      <c r="H2377" t="s">
        <v>474</v>
      </c>
      <c r="I2377" t="s">
        <v>549</v>
      </c>
      <c r="J2377">
        <v>339873000000</v>
      </c>
      <c r="K2377">
        <v>3039382880.6050315</v>
      </c>
    </row>
    <row r="2378" spans="1:11" x14ac:dyDescent="0.25">
      <c r="A2378">
        <v>1475</v>
      </c>
      <c r="B2378" t="s">
        <v>188</v>
      </c>
      <c r="C2378" t="s">
        <v>2336</v>
      </c>
      <c r="E2378">
        <v>2017</v>
      </c>
      <c r="F2378" s="10">
        <v>42825</v>
      </c>
      <c r="G2378" t="s">
        <v>489</v>
      </c>
      <c r="H2378" t="s">
        <v>474</v>
      </c>
      <c r="I2378" t="s">
        <v>549</v>
      </c>
      <c r="J2378">
        <v>3914018000000</v>
      </c>
      <c r="K2378">
        <v>35001895718.635918</v>
      </c>
    </row>
    <row r="2379" spans="1:11" x14ac:dyDescent="0.25">
      <c r="A2379">
        <v>1475</v>
      </c>
      <c r="B2379" t="s">
        <v>188</v>
      </c>
      <c r="C2379" t="s">
        <v>2337</v>
      </c>
      <c r="E2379">
        <v>2017</v>
      </c>
      <c r="F2379" s="10">
        <v>42825</v>
      </c>
      <c r="G2379" t="s">
        <v>489</v>
      </c>
      <c r="H2379" t="s">
        <v>474</v>
      </c>
      <c r="I2379" t="s">
        <v>549</v>
      </c>
      <c r="J2379">
        <v>105278000000</v>
      </c>
      <c r="K2379">
        <v>941469757.53983545</v>
      </c>
    </row>
    <row r="2380" spans="1:11" x14ac:dyDescent="0.25">
      <c r="A2380">
        <v>1475</v>
      </c>
      <c r="B2380" t="s">
        <v>188</v>
      </c>
      <c r="C2380" t="s">
        <v>490</v>
      </c>
      <c r="E2380">
        <v>2017</v>
      </c>
      <c r="F2380" s="10">
        <v>42825</v>
      </c>
      <c r="G2380" t="s">
        <v>489</v>
      </c>
      <c r="H2380" t="s">
        <v>474</v>
      </c>
      <c r="I2380" t="s">
        <v>549</v>
      </c>
      <c r="J2380">
        <v>7662000000</v>
      </c>
      <c r="K2380">
        <v>68518981.005245343</v>
      </c>
    </row>
    <row r="2381" spans="1:11" x14ac:dyDescent="0.25">
      <c r="A2381">
        <v>1475</v>
      </c>
      <c r="B2381" t="s">
        <v>188</v>
      </c>
      <c r="C2381" t="s">
        <v>434</v>
      </c>
      <c r="E2381">
        <v>2017</v>
      </c>
      <c r="F2381" s="10">
        <v>42825</v>
      </c>
      <c r="G2381" t="s">
        <v>489</v>
      </c>
      <c r="H2381" t="s">
        <v>474</v>
      </c>
      <c r="I2381" t="s">
        <v>549</v>
      </c>
      <c r="J2381">
        <v>169718000000</v>
      </c>
      <c r="K2381">
        <v>1517737459.9645302</v>
      </c>
    </row>
    <row r="2382" spans="1:11" x14ac:dyDescent="0.25">
      <c r="A2382">
        <v>1475</v>
      </c>
      <c r="B2382" t="s">
        <v>188</v>
      </c>
      <c r="C2382" t="s">
        <v>491</v>
      </c>
      <c r="E2382">
        <v>2017</v>
      </c>
      <c r="F2382" s="10">
        <v>42825</v>
      </c>
      <c r="G2382" t="s">
        <v>489</v>
      </c>
      <c r="H2382" t="s">
        <v>474</v>
      </c>
      <c r="I2382" t="s">
        <v>549</v>
      </c>
      <c r="J2382">
        <v>64440000000</v>
      </c>
      <c r="K2382">
        <v>576267702.42469466</v>
      </c>
    </row>
    <row r="2383" spans="1:11" x14ac:dyDescent="0.25">
      <c r="A2383">
        <v>1531</v>
      </c>
      <c r="B2383" t="s">
        <v>196</v>
      </c>
      <c r="C2383" t="s">
        <v>436</v>
      </c>
      <c r="E2383">
        <v>2017</v>
      </c>
      <c r="F2383" s="10">
        <v>42825</v>
      </c>
      <c r="G2383" t="s">
        <v>489</v>
      </c>
      <c r="H2383" t="s">
        <v>474</v>
      </c>
      <c r="I2383" t="s">
        <v>549</v>
      </c>
      <c r="J2383">
        <v>994275000</v>
      </c>
      <c r="K2383">
        <v>8891504.8080123104</v>
      </c>
    </row>
    <row r="2384" spans="1:11" x14ac:dyDescent="0.25">
      <c r="A2384">
        <v>1531</v>
      </c>
      <c r="B2384" t="s">
        <v>196</v>
      </c>
      <c r="C2384" t="s">
        <v>2336</v>
      </c>
      <c r="E2384">
        <v>2017</v>
      </c>
      <c r="F2384" s="10">
        <v>42825</v>
      </c>
      <c r="G2384" t="s">
        <v>489</v>
      </c>
      <c r="H2384" t="s">
        <v>474</v>
      </c>
      <c r="I2384" t="s">
        <v>549</v>
      </c>
      <c r="J2384">
        <v>16455082000</v>
      </c>
      <c r="K2384">
        <v>147152891.02032819</v>
      </c>
    </row>
    <row r="2385" spans="1:11" x14ac:dyDescent="0.25">
      <c r="A2385">
        <v>1531</v>
      </c>
      <c r="B2385" t="s">
        <v>196</v>
      </c>
      <c r="C2385" t="s">
        <v>2337</v>
      </c>
      <c r="E2385">
        <v>2017</v>
      </c>
      <c r="F2385" s="10">
        <v>42825</v>
      </c>
      <c r="G2385" t="s">
        <v>489</v>
      </c>
      <c r="H2385" t="s">
        <v>474</v>
      </c>
      <c r="I2385" t="s">
        <v>549</v>
      </c>
      <c r="J2385">
        <v>690767000</v>
      </c>
      <c r="K2385">
        <v>6177323.2774798116</v>
      </c>
    </row>
    <row r="2386" spans="1:11" x14ac:dyDescent="0.25">
      <c r="A2386">
        <v>1554</v>
      </c>
      <c r="B2386" t="s">
        <v>198</v>
      </c>
      <c r="C2386" t="s">
        <v>436</v>
      </c>
      <c r="E2386">
        <v>2017</v>
      </c>
      <c r="F2386" s="10">
        <v>42825</v>
      </c>
      <c r="G2386" t="s">
        <v>489</v>
      </c>
      <c r="H2386" t="s">
        <v>474</v>
      </c>
      <c r="I2386" t="s">
        <v>549</v>
      </c>
      <c r="J2386">
        <v>5064000000</v>
      </c>
      <c r="K2386">
        <v>45285841.792033732</v>
      </c>
    </row>
    <row r="2387" spans="1:11" x14ac:dyDescent="0.25">
      <c r="A2387">
        <v>1554</v>
      </c>
      <c r="B2387" t="s">
        <v>198</v>
      </c>
      <c r="C2387" t="s">
        <v>2336</v>
      </c>
      <c r="E2387">
        <v>2017</v>
      </c>
      <c r="F2387" s="10">
        <v>42825</v>
      </c>
      <c r="G2387" t="s">
        <v>489</v>
      </c>
      <c r="H2387" t="s">
        <v>474</v>
      </c>
      <c r="I2387" t="s">
        <v>549</v>
      </c>
      <c r="J2387">
        <v>81114000000</v>
      </c>
      <c r="K2387">
        <v>725378311.83235073</v>
      </c>
    </row>
    <row r="2388" spans="1:11" x14ac:dyDescent="0.25">
      <c r="A2388">
        <v>1554</v>
      </c>
      <c r="B2388" t="s">
        <v>198</v>
      </c>
      <c r="C2388" t="s">
        <v>2337</v>
      </c>
      <c r="E2388">
        <v>2017</v>
      </c>
      <c r="F2388" s="10">
        <v>42825</v>
      </c>
      <c r="G2388" t="s">
        <v>489</v>
      </c>
      <c r="H2388" t="s">
        <v>474</v>
      </c>
      <c r="I2388" t="s">
        <v>549</v>
      </c>
      <c r="J2388">
        <v>2757000000</v>
      </c>
      <c r="K2388">
        <v>24655028.795544431</v>
      </c>
    </row>
    <row r="2389" spans="1:11" x14ac:dyDescent="0.25">
      <c r="A2389">
        <v>1660</v>
      </c>
      <c r="B2389" t="s">
        <v>200</v>
      </c>
      <c r="C2389" t="s">
        <v>436</v>
      </c>
      <c r="E2389">
        <v>2017</v>
      </c>
      <c r="F2389" s="10">
        <v>42825</v>
      </c>
      <c r="G2389" t="s">
        <v>489</v>
      </c>
      <c r="H2389" t="s">
        <v>474</v>
      </c>
      <c r="I2389" t="s">
        <v>549</v>
      </c>
      <c r="J2389">
        <v>29000000</v>
      </c>
      <c r="K2389">
        <v>259338.35149466395</v>
      </c>
    </row>
    <row r="2390" spans="1:11" x14ac:dyDescent="0.25">
      <c r="A2390">
        <v>1660</v>
      </c>
      <c r="B2390" t="s">
        <v>200</v>
      </c>
      <c r="C2390" t="s">
        <v>2336</v>
      </c>
      <c r="E2390">
        <v>2017</v>
      </c>
      <c r="F2390" s="10">
        <v>42825</v>
      </c>
      <c r="G2390" t="s">
        <v>489</v>
      </c>
      <c r="H2390" t="s">
        <v>474</v>
      </c>
      <c r="I2390" t="s">
        <v>549</v>
      </c>
      <c r="J2390">
        <v>10233000000</v>
      </c>
      <c r="K2390">
        <v>91510667.270513654</v>
      </c>
    </row>
    <row r="2391" spans="1:11" x14ac:dyDescent="0.25">
      <c r="A2391">
        <v>1660</v>
      </c>
      <c r="B2391" t="s">
        <v>200</v>
      </c>
      <c r="C2391" t="s">
        <v>2337</v>
      </c>
      <c r="E2391">
        <v>2017</v>
      </c>
      <c r="F2391" s="10">
        <v>42825</v>
      </c>
      <c r="G2391" t="s">
        <v>489</v>
      </c>
      <c r="H2391" t="s">
        <v>474</v>
      </c>
      <c r="I2391" t="s">
        <v>549</v>
      </c>
      <c r="J2391">
        <v>-977000000</v>
      </c>
      <c r="K2391">
        <v>-8737019.6348374709</v>
      </c>
    </row>
    <row r="2392" spans="1:11" x14ac:dyDescent="0.25">
      <c r="A2392">
        <v>1796</v>
      </c>
      <c r="B2392" t="s">
        <v>205</v>
      </c>
      <c r="C2392" t="s">
        <v>436</v>
      </c>
      <c r="E2392">
        <v>2017</v>
      </c>
      <c r="F2392" s="10">
        <v>42825</v>
      </c>
      <c r="G2392" t="s">
        <v>489</v>
      </c>
      <c r="H2392" t="s">
        <v>474</v>
      </c>
      <c r="I2392" t="s">
        <v>549</v>
      </c>
      <c r="J2392">
        <v>244446000000</v>
      </c>
      <c r="K2392">
        <v>2186007678.2574005</v>
      </c>
    </row>
    <row r="2393" spans="1:11" x14ac:dyDescent="0.25">
      <c r="A2393">
        <v>1796</v>
      </c>
      <c r="B2393" t="s">
        <v>205</v>
      </c>
      <c r="C2393" t="s">
        <v>2336</v>
      </c>
      <c r="E2393">
        <v>2017</v>
      </c>
      <c r="F2393" s="10">
        <v>42825</v>
      </c>
      <c r="G2393" t="s">
        <v>489</v>
      </c>
      <c r="H2393" t="s">
        <v>474</v>
      </c>
      <c r="I2393" t="s">
        <v>549</v>
      </c>
      <c r="J2393">
        <v>2026470000000</v>
      </c>
      <c r="K2393">
        <v>18122116867.358334</v>
      </c>
    </row>
    <row r="2394" spans="1:11" x14ac:dyDescent="0.25">
      <c r="A2394">
        <v>1796</v>
      </c>
      <c r="B2394" t="s">
        <v>205</v>
      </c>
      <c r="C2394" t="s">
        <v>2337</v>
      </c>
      <c r="E2394">
        <v>2017</v>
      </c>
      <c r="F2394" s="10">
        <v>42825</v>
      </c>
      <c r="G2394" t="s">
        <v>489</v>
      </c>
      <c r="H2394" t="s">
        <v>474</v>
      </c>
      <c r="I2394" t="s">
        <v>549</v>
      </c>
      <c r="J2394">
        <v>105943000000</v>
      </c>
      <c r="K2394">
        <v>947416654.2206614</v>
      </c>
    </row>
    <row r="2395" spans="1:11" x14ac:dyDescent="0.25">
      <c r="A2395">
        <v>1801</v>
      </c>
      <c r="B2395" t="s">
        <v>211</v>
      </c>
      <c r="C2395" t="s">
        <v>436</v>
      </c>
      <c r="E2395">
        <v>2017</v>
      </c>
      <c r="F2395" s="10">
        <v>42825</v>
      </c>
      <c r="G2395" t="s">
        <v>489</v>
      </c>
      <c r="H2395" t="s">
        <v>474</v>
      </c>
      <c r="I2395" t="s">
        <v>549</v>
      </c>
      <c r="J2395">
        <v>-725000000</v>
      </c>
      <c r="K2395">
        <v>-6483458.7873665988</v>
      </c>
    </row>
    <row r="2396" spans="1:11" x14ac:dyDescent="0.25">
      <c r="A2396">
        <v>1801</v>
      </c>
      <c r="B2396" t="s">
        <v>211</v>
      </c>
      <c r="C2396" t="s">
        <v>2336</v>
      </c>
      <c r="E2396">
        <v>2017</v>
      </c>
      <c r="F2396" s="10">
        <v>42825</v>
      </c>
      <c r="G2396" t="s">
        <v>489</v>
      </c>
      <c r="H2396" t="s">
        <v>474</v>
      </c>
      <c r="I2396" t="s">
        <v>549</v>
      </c>
      <c r="J2396">
        <v>431917000000</v>
      </c>
      <c r="K2396">
        <v>3862504922.8455434</v>
      </c>
    </row>
    <row r="2397" spans="1:11" x14ac:dyDescent="0.25">
      <c r="A2397">
        <v>1801</v>
      </c>
      <c r="B2397" t="s">
        <v>211</v>
      </c>
      <c r="C2397" t="s">
        <v>2337</v>
      </c>
      <c r="E2397">
        <v>2017</v>
      </c>
      <c r="F2397" s="10">
        <v>42825</v>
      </c>
      <c r="G2397" t="s">
        <v>489</v>
      </c>
      <c r="H2397" t="s">
        <v>474</v>
      </c>
      <c r="I2397" t="s">
        <v>549</v>
      </c>
      <c r="J2397">
        <v>1471000000</v>
      </c>
      <c r="K2397">
        <v>13154714.312022436</v>
      </c>
    </row>
    <row r="2398" spans="1:11" x14ac:dyDescent="0.25">
      <c r="A2398">
        <v>1801</v>
      </c>
      <c r="B2398" t="s">
        <v>211</v>
      </c>
      <c r="C2398" t="s">
        <v>490</v>
      </c>
      <c r="E2398">
        <v>2017</v>
      </c>
      <c r="F2398" s="10">
        <v>42825</v>
      </c>
      <c r="G2398" t="s">
        <v>489</v>
      </c>
      <c r="H2398" t="s">
        <v>474</v>
      </c>
      <c r="I2398" t="s">
        <v>549</v>
      </c>
      <c r="J2398">
        <v>-559000000</v>
      </c>
      <c r="K2398">
        <v>-4998970.2926040394</v>
      </c>
    </row>
    <row r="2399" spans="1:11" x14ac:dyDescent="0.25">
      <c r="A2399">
        <v>1801</v>
      </c>
      <c r="B2399" t="s">
        <v>211</v>
      </c>
      <c r="C2399" t="s">
        <v>434</v>
      </c>
      <c r="E2399">
        <v>2017</v>
      </c>
      <c r="F2399" s="10">
        <v>42825</v>
      </c>
      <c r="G2399" t="s">
        <v>489</v>
      </c>
      <c r="H2399" t="s">
        <v>474</v>
      </c>
      <c r="I2399" t="s">
        <v>549</v>
      </c>
      <c r="J2399">
        <v>1293000000</v>
      </c>
      <c r="K2399">
        <v>11562913.39595174</v>
      </c>
    </row>
    <row r="2400" spans="1:11" x14ac:dyDescent="0.25">
      <c r="A2400">
        <v>1801</v>
      </c>
      <c r="B2400" t="s">
        <v>211</v>
      </c>
      <c r="C2400" t="s">
        <v>491</v>
      </c>
      <c r="E2400">
        <v>2017</v>
      </c>
      <c r="F2400" s="10">
        <v>42825</v>
      </c>
      <c r="G2400" t="s">
        <v>489</v>
      </c>
      <c r="H2400" t="s">
        <v>474</v>
      </c>
      <c r="I2400" t="s">
        <v>549</v>
      </c>
      <c r="J2400">
        <v>4357000000</v>
      </c>
      <c r="K2400">
        <v>38963351.636629336</v>
      </c>
    </row>
    <row r="2401" spans="1:11" x14ac:dyDescent="0.25">
      <c r="A2401">
        <v>8069</v>
      </c>
      <c r="B2401" t="s">
        <v>165</v>
      </c>
      <c r="C2401" t="s">
        <v>436</v>
      </c>
      <c r="E2401">
        <v>2017</v>
      </c>
      <c r="F2401" s="10">
        <v>42825</v>
      </c>
      <c r="G2401" t="s">
        <v>489</v>
      </c>
      <c r="H2401" t="s">
        <v>474</v>
      </c>
      <c r="I2401" t="s">
        <v>549</v>
      </c>
      <c r="J2401">
        <v>43734000000</v>
      </c>
      <c r="K2401">
        <v>391100119.45750457</v>
      </c>
    </row>
    <row r="2402" spans="1:11" x14ac:dyDescent="0.25">
      <c r="A2402">
        <v>8069</v>
      </c>
      <c r="B2402" t="s">
        <v>165</v>
      </c>
      <c r="C2402" t="s">
        <v>2336</v>
      </c>
      <c r="E2402">
        <v>2017</v>
      </c>
      <c r="F2402" s="10">
        <v>42825</v>
      </c>
      <c r="G2402" t="s">
        <v>489</v>
      </c>
      <c r="H2402" t="s">
        <v>474</v>
      </c>
      <c r="I2402" t="s">
        <v>549</v>
      </c>
      <c r="J2402">
        <v>476104000000</v>
      </c>
      <c r="K2402">
        <v>4257656086.2074304</v>
      </c>
    </row>
    <row r="2403" spans="1:11" x14ac:dyDescent="0.25">
      <c r="A2403">
        <v>8069</v>
      </c>
      <c r="B2403" t="s">
        <v>165</v>
      </c>
      <c r="C2403" t="s">
        <v>2337</v>
      </c>
      <c r="E2403">
        <v>2017</v>
      </c>
      <c r="F2403" s="10">
        <v>42825</v>
      </c>
      <c r="G2403" t="s">
        <v>489</v>
      </c>
      <c r="H2403" t="s">
        <v>474</v>
      </c>
      <c r="I2403" t="s">
        <v>549</v>
      </c>
      <c r="J2403">
        <v>21652000000</v>
      </c>
      <c r="K2403">
        <v>193627378.8469815</v>
      </c>
    </row>
    <row r="2404" spans="1:11" x14ac:dyDescent="0.25">
      <c r="A2404">
        <v>8078</v>
      </c>
      <c r="B2404" t="s">
        <v>184</v>
      </c>
      <c r="C2404" t="s">
        <v>436</v>
      </c>
      <c r="E2404">
        <v>2017</v>
      </c>
      <c r="F2404" s="10">
        <v>42825</v>
      </c>
      <c r="G2404" t="s">
        <v>489</v>
      </c>
      <c r="H2404" t="s">
        <v>474</v>
      </c>
      <c r="I2404" t="s">
        <v>549</v>
      </c>
      <c r="J2404">
        <v>7563000000</v>
      </c>
      <c r="K2404">
        <v>67633653.529453218</v>
      </c>
    </row>
    <row r="2405" spans="1:11" x14ac:dyDescent="0.25">
      <c r="A2405">
        <v>8078</v>
      </c>
      <c r="B2405" t="s">
        <v>184</v>
      </c>
      <c r="C2405" t="s">
        <v>2336</v>
      </c>
      <c r="E2405">
        <v>2017</v>
      </c>
      <c r="F2405" s="10">
        <v>42825</v>
      </c>
      <c r="G2405" t="s">
        <v>489</v>
      </c>
      <c r="H2405" t="s">
        <v>474</v>
      </c>
      <c r="I2405" t="s">
        <v>549</v>
      </c>
      <c r="J2405">
        <v>111688000000</v>
      </c>
      <c r="K2405">
        <v>998792475.92193186</v>
      </c>
    </row>
    <row r="2406" spans="1:11" x14ac:dyDescent="0.25">
      <c r="A2406">
        <v>8078</v>
      </c>
      <c r="B2406" t="s">
        <v>184</v>
      </c>
      <c r="C2406" t="s">
        <v>2337</v>
      </c>
      <c r="E2406">
        <v>2017</v>
      </c>
      <c r="F2406" s="10">
        <v>42825</v>
      </c>
      <c r="G2406" t="s">
        <v>489</v>
      </c>
      <c r="H2406" t="s">
        <v>474</v>
      </c>
      <c r="I2406" t="s">
        <v>549</v>
      </c>
      <c r="J2406">
        <v>4754000000</v>
      </c>
      <c r="K2406">
        <v>42513604.241573527</v>
      </c>
    </row>
    <row r="2407" spans="1:11" x14ac:dyDescent="0.25">
      <c r="A2407">
        <v>8078</v>
      </c>
      <c r="B2407" t="s">
        <v>184</v>
      </c>
      <c r="C2407" t="s">
        <v>490</v>
      </c>
      <c r="E2407">
        <v>2017</v>
      </c>
      <c r="F2407" s="10">
        <v>42825</v>
      </c>
      <c r="G2407" t="s">
        <v>489</v>
      </c>
      <c r="H2407" t="s">
        <v>474</v>
      </c>
      <c r="I2407" t="s">
        <v>549</v>
      </c>
      <c r="J2407">
        <v>13000000</v>
      </c>
      <c r="K2407">
        <v>116255.12308381486</v>
      </c>
    </row>
    <row r="2408" spans="1:11" x14ac:dyDescent="0.25">
      <c r="A2408">
        <v>8078</v>
      </c>
      <c r="B2408" t="s">
        <v>184</v>
      </c>
      <c r="C2408" t="s">
        <v>434</v>
      </c>
      <c r="E2408">
        <v>2017</v>
      </c>
      <c r="F2408" s="10">
        <v>42825</v>
      </c>
      <c r="G2408" t="s">
        <v>489</v>
      </c>
      <c r="H2408" t="s">
        <v>474</v>
      </c>
      <c r="I2408" t="s">
        <v>549</v>
      </c>
      <c r="J2408">
        <v>1235000000</v>
      </c>
      <c r="K2408">
        <v>11044236.692962412</v>
      </c>
    </row>
    <row r="2409" spans="1:11" x14ac:dyDescent="0.25">
      <c r="A2409">
        <v>8078</v>
      </c>
      <c r="B2409" t="s">
        <v>184</v>
      </c>
      <c r="C2409" t="s">
        <v>491</v>
      </c>
      <c r="E2409">
        <v>2017</v>
      </c>
      <c r="F2409" s="10">
        <v>42825</v>
      </c>
      <c r="G2409" t="s">
        <v>489</v>
      </c>
      <c r="H2409" t="s">
        <v>474</v>
      </c>
      <c r="I2409" t="s">
        <v>549</v>
      </c>
      <c r="J2409">
        <v>1456000000</v>
      </c>
      <c r="K2409">
        <v>13020573.785387265</v>
      </c>
    </row>
    <row r="2410" spans="1:11" x14ac:dyDescent="0.25">
      <c r="A2410">
        <v>8096</v>
      </c>
      <c r="B2410" t="s">
        <v>162</v>
      </c>
      <c r="C2410" t="s">
        <v>436</v>
      </c>
      <c r="E2410">
        <v>2017</v>
      </c>
      <c r="F2410" s="10">
        <v>42825</v>
      </c>
      <c r="G2410" t="s">
        <v>489</v>
      </c>
      <c r="H2410" t="s">
        <v>474</v>
      </c>
      <c r="I2410" t="s">
        <v>549</v>
      </c>
      <c r="J2410">
        <v>268263000000</v>
      </c>
      <c r="K2410">
        <v>2398996006.4487252</v>
      </c>
    </row>
    <row r="2411" spans="1:11" x14ac:dyDescent="0.25">
      <c r="A2411">
        <v>8096</v>
      </c>
      <c r="B2411" t="s">
        <v>162</v>
      </c>
      <c r="C2411" t="s">
        <v>2336</v>
      </c>
      <c r="E2411">
        <v>2017</v>
      </c>
      <c r="F2411" s="10">
        <v>42825</v>
      </c>
      <c r="G2411" t="s">
        <v>489</v>
      </c>
      <c r="H2411" t="s">
        <v>474</v>
      </c>
      <c r="I2411" t="s">
        <v>549</v>
      </c>
      <c r="J2411">
        <v>1882991000000</v>
      </c>
      <c r="K2411">
        <v>16839026959.285818</v>
      </c>
    </row>
    <row r="2412" spans="1:11" x14ac:dyDescent="0.25">
      <c r="A2412">
        <v>8096</v>
      </c>
      <c r="B2412" t="s">
        <v>162</v>
      </c>
      <c r="C2412" t="s">
        <v>2337</v>
      </c>
      <c r="E2412">
        <v>2017</v>
      </c>
      <c r="F2412" s="10">
        <v>42825</v>
      </c>
      <c r="G2412" t="s">
        <v>489</v>
      </c>
      <c r="H2412" t="s">
        <v>474</v>
      </c>
      <c r="I2412" t="s">
        <v>549</v>
      </c>
      <c r="J2412">
        <v>116664000000</v>
      </c>
      <c r="K2412">
        <v>1043291359.957706</v>
      </c>
    </row>
    <row r="2413" spans="1:11" x14ac:dyDescent="0.25">
      <c r="A2413">
        <v>8096</v>
      </c>
      <c r="B2413" t="s">
        <v>162</v>
      </c>
      <c r="C2413" t="s">
        <v>490</v>
      </c>
      <c r="E2413">
        <v>2017</v>
      </c>
      <c r="F2413" s="10">
        <v>42825</v>
      </c>
      <c r="G2413" t="s">
        <v>489</v>
      </c>
      <c r="H2413" t="s">
        <v>474</v>
      </c>
      <c r="I2413" t="s">
        <v>549</v>
      </c>
      <c r="J2413">
        <v>3010000000</v>
      </c>
      <c r="K2413">
        <v>26917532.34479098</v>
      </c>
    </row>
    <row r="2414" spans="1:11" x14ac:dyDescent="0.25">
      <c r="A2414">
        <v>8096</v>
      </c>
      <c r="B2414" t="s">
        <v>162</v>
      </c>
      <c r="C2414" t="s">
        <v>434</v>
      </c>
      <c r="E2414">
        <v>2017</v>
      </c>
      <c r="F2414" s="10">
        <v>42825</v>
      </c>
      <c r="G2414" t="s">
        <v>489</v>
      </c>
      <c r="H2414" t="s">
        <v>474</v>
      </c>
      <c r="I2414" t="s">
        <v>549</v>
      </c>
      <c r="J2414">
        <v>91387000000</v>
      </c>
      <c r="K2414">
        <v>817246687.17389154</v>
      </c>
    </row>
    <row r="2415" spans="1:11" x14ac:dyDescent="0.25">
      <c r="A2415">
        <v>8096</v>
      </c>
      <c r="B2415" t="s">
        <v>162</v>
      </c>
      <c r="C2415" t="s">
        <v>491</v>
      </c>
      <c r="E2415">
        <v>2017</v>
      </c>
      <c r="F2415" s="10">
        <v>42825</v>
      </c>
      <c r="G2415" t="s">
        <v>489</v>
      </c>
      <c r="H2415" t="s">
        <v>474</v>
      </c>
      <c r="I2415" t="s">
        <v>549</v>
      </c>
      <c r="J2415">
        <v>40724000000</v>
      </c>
      <c r="K2415">
        <v>364182587.11271358</v>
      </c>
    </row>
    <row r="2416" spans="1:11" x14ac:dyDescent="0.25">
      <c r="A2416">
        <v>8175</v>
      </c>
      <c r="B2416" t="s">
        <v>207</v>
      </c>
      <c r="C2416" t="s">
        <v>436</v>
      </c>
      <c r="E2416">
        <v>2017</v>
      </c>
      <c r="F2416" s="10">
        <v>42825</v>
      </c>
      <c r="G2416" t="s">
        <v>489</v>
      </c>
      <c r="H2416" t="s">
        <v>474</v>
      </c>
      <c r="I2416" t="s">
        <v>549</v>
      </c>
      <c r="J2416">
        <v>3061000000</v>
      </c>
      <c r="K2416">
        <v>27373610.135350563</v>
      </c>
    </row>
    <row r="2417" spans="1:11" x14ac:dyDescent="0.25">
      <c r="A2417">
        <v>8175</v>
      </c>
      <c r="B2417" t="s">
        <v>207</v>
      </c>
      <c r="C2417" t="s">
        <v>2336</v>
      </c>
      <c r="E2417">
        <v>2017</v>
      </c>
      <c r="F2417" s="10">
        <v>42825</v>
      </c>
      <c r="G2417" t="s">
        <v>489</v>
      </c>
      <c r="H2417" t="s">
        <v>474</v>
      </c>
      <c r="I2417" t="s">
        <v>549</v>
      </c>
      <c r="J2417">
        <v>44414000000</v>
      </c>
      <c r="K2417">
        <v>397181156.66496563</v>
      </c>
    </row>
    <row r="2418" spans="1:11" x14ac:dyDescent="0.25">
      <c r="A2418">
        <v>8175</v>
      </c>
      <c r="B2418" t="s">
        <v>207</v>
      </c>
      <c r="C2418" t="s">
        <v>2337</v>
      </c>
      <c r="E2418">
        <v>2017</v>
      </c>
      <c r="F2418" s="10">
        <v>42825</v>
      </c>
      <c r="G2418" t="s">
        <v>489</v>
      </c>
      <c r="H2418" t="s">
        <v>474</v>
      </c>
      <c r="I2418" t="s">
        <v>549</v>
      </c>
      <c r="J2418">
        <v>1659000000</v>
      </c>
      <c r="K2418">
        <v>14835942.245849913</v>
      </c>
    </row>
    <row r="2419" spans="1:11" x14ac:dyDescent="0.25">
      <c r="A2419">
        <v>8175</v>
      </c>
      <c r="B2419" t="s">
        <v>207</v>
      </c>
      <c r="C2419" t="s">
        <v>490</v>
      </c>
      <c r="E2419">
        <v>2017</v>
      </c>
      <c r="F2419" s="10">
        <v>42825</v>
      </c>
      <c r="G2419" t="s">
        <v>489</v>
      </c>
      <c r="H2419" t="s">
        <v>474</v>
      </c>
      <c r="I2419" t="s">
        <v>549</v>
      </c>
      <c r="J2419">
        <v>85000000</v>
      </c>
      <c r="K2419">
        <v>760129.65093263565</v>
      </c>
    </row>
    <row r="2420" spans="1:11" x14ac:dyDescent="0.25">
      <c r="A2420">
        <v>8175</v>
      </c>
      <c r="B2420" t="s">
        <v>207</v>
      </c>
      <c r="C2420" t="s">
        <v>434</v>
      </c>
      <c r="E2420">
        <v>2017</v>
      </c>
      <c r="F2420" s="10">
        <v>42825</v>
      </c>
      <c r="G2420" t="s">
        <v>489</v>
      </c>
      <c r="H2420" t="s">
        <v>474</v>
      </c>
      <c r="I2420" t="s">
        <v>549</v>
      </c>
      <c r="J2420">
        <v>1599000000</v>
      </c>
      <c r="K2420">
        <v>14299380.139309229</v>
      </c>
    </row>
    <row r="2421" spans="1:11" x14ac:dyDescent="0.25">
      <c r="A2421">
        <v>8175</v>
      </c>
      <c r="B2421" t="s">
        <v>207</v>
      </c>
      <c r="C2421" t="s">
        <v>491</v>
      </c>
      <c r="E2421">
        <v>2017</v>
      </c>
      <c r="F2421" s="10">
        <v>42825</v>
      </c>
      <c r="G2421" t="s">
        <v>489</v>
      </c>
      <c r="H2421" t="s">
        <v>474</v>
      </c>
      <c r="I2421" t="s">
        <v>549</v>
      </c>
      <c r="J2421">
        <v>277000000</v>
      </c>
      <c r="K2421">
        <v>2477128.3918628246</v>
      </c>
    </row>
    <row r="2422" spans="1:11" x14ac:dyDescent="0.25">
      <c r="A2422">
        <v>8437</v>
      </c>
      <c r="B2422" t="s">
        <v>209</v>
      </c>
      <c r="C2422" t="s">
        <v>436</v>
      </c>
      <c r="E2422">
        <v>2017</v>
      </c>
      <c r="F2422" s="10">
        <v>42825</v>
      </c>
      <c r="G2422" t="s">
        <v>489</v>
      </c>
      <c r="H2422" t="s">
        <v>474</v>
      </c>
      <c r="I2422" t="s">
        <v>549</v>
      </c>
      <c r="J2422">
        <v>1182317000000</v>
      </c>
      <c r="K2422">
        <v>10573108335.314365</v>
      </c>
    </row>
    <row r="2423" spans="1:11" x14ac:dyDescent="0.25">
      <c r="A2423">
        <v>8437</v>
      </c>
      <c r="B2423" t="s">
        <v>209</v>
      </c>
      <c r="C2423" t="s">
        <v>2336</v>
      </c>
      <c r="E2423">
        <v>2017</v>
      </c>
      <c r="F2423" s="10">
        <v>42825</v>
      </c>
      <c r="G2423" t="s">
        <v>489</v>
      </c>
      <c r="H2423" t="s">
        <v>474</v>
      </c>
      <c r="I2423" t="s">
        <v>549</v>
      </c>
      <c r="J2423">
        <v>4870773000000</v>
      </c>
      <c r="K2423">
        <v>43557870356.024788</v>
      </c>
    </row>
    <row r="2424" spans="1:11" x14ac:dyDescent="0.25">
      <c r="A2424">
        <v>8437</v>
      </c>
      <c r="B2424" t="s">
        <v>209</v>
      </c>
      <c r="C2424" t="s">
        <v>2337</v>
      </c>
      <c r="E2424">
        <v>2017</v>
      </c>
      <c r="F2424" s="10">
        <v>42825</v>
      </c>
      <c r="G2424" t="s">
        <v>489</v>
      </c>
      <c r="H2424" t="s">
        <v>474</v>
      </c>
      <c r="I2424" t="s">
        <v>549</v>
      </c>
      <c r="J2424">
        <v>119899000000</v>
      </c>
      <c r="K2424">
        <v>1072221000.2020246</v>
      </c>
    </row>
    <row r="2425" spans="1:11" x14ac:dyDescent="0.25">
      <c r="A2425">
        <v>9044</v>
      </c>
      <c r="B2425" t="s">
        <v>202</v>
      </c>
      <c r="C2425" t="s">
        <v>436</v>
      </c>
      <c r="E2425">
        <v>2017</v>
      </c>
      <c r="F2425" s="10">
        <v>42825</v>
      </c>
      <c r="G2425" t="s">
        <v>489</v>
      </c>
      <c r="H2425" t="s">
        <v>474</v>
      </c>
      <c r="I2425" t="s">
        <v>549</v>
      </c>
      <c r="J2425">
        <v>239627000000</v>
      </c>
      <c r="K2425">
        <v>2142912798.400408</v>
      </c>
    </row>
    <row r="2426" spans="1:11" x14ac:dyDescent="0.25">
      <c r="A2426">
        <v>9044</v>
      </c>
      <c r="B2426" t="s">
        <v>202</v>
      </c>
      <c r="C2426" t="s">
        <v>2336</v>
      </c>
      <c r="E2426">
        <v>2017</v>
      </c>
      <c r="F2426" s="10">
        <v>42825</v>
      </c>
      <c r="G2426" t="s">
        <v>489</v>
      </c>
      <c r="H2426" t="s">
        <v>474</v>
      </c>
      <c r="I2426" t="s">
        <v>549</v>
      </c>
      <c r="J2426">
        <v>3996974000000</v>
      </c>
      <c r="K2426">
        <v>35743746487.139069</v>
      </c>
    </row>
    <row r="2427" spans="1:11" x14ac:dyDescent="0.25">
      <c r="A2427">
        <v>9044</v>
      </c>
      <c r="B2427" t="s">
        <v>202</v>
      </c>
      <c r="C2427" t="s">
        <v>2337</v>
      </c>
      <c r="E2427">
        <v>2017</v>
      </c>
      <c r="F2427" s="10">
        <v>42825</v>
      </c>
      <c r="G2427" t="s">
        <v>489</v>
      </c>
      <c r="H2427" t="s">
        <v>474</v>
      </c>
      <c r="I2427" t="s">
        <v>549</v>
      </c>
      <c r="J2427">
        <v>187205000000</v>
      </c>
      <c r="K2427">
        <v>1674118485.9158125</v>
      </c>
    </row>
    <row r="2428" spans="1:11" x14ac:dyDescent="0.25">
      <c r="A2428">
        <v>9044</v>
      </c>
      <c r="B2428" t="s">
        <v>202</v>
      </c>
      <c r="C2428" t="s">
        <v>490</v>
      </c>
      <c r="E2428">
        <v>2017</v>
      </c>
      <c r="F2428" s="10">
        <v>42825</v>
      </c>
      <c r="G2428" t="s">
        <v>489</v>
      </c>
      <c r="H2428" t="s">
        <v>474</v>
      </c>
      <c r="I2428" t="s">
        <v>549</v>
      </c>
      <c r="J2428">
        <v>1729000000</v>
      </c>
      <c r="K2428">
        <v>15461931.370147377</v>
      </c>
    </row>
    <row r="2429" spans="1:11" x14ac:dyDescent="0.25">
      <c r="A2429">
        <v>9044</v>
      </c>
      <c r="B2429" t="s">
        <v>202</v>
      </c>
      <c r="C2429" t="s">
        <v>434</v>
      </c>
      <c r="E2429">
        <v>2017</v>
      </c>
      <c r="F2429" s="10">
        <v>42825</v>
      </c>
      <c r="G2429" t="s">
        <v>489</v>
      </c>
      <c r="H2429" t="s">
        <v>474</v>
      </c>
      <c r="I2429" t="s">
        <v>549</v>
      </c>
      <c r="J2429">
        <v>114266000000</v>
      </c>
      <c r="K2429">
        <v>1021846761.09963</v>
      </c>
    </row>
    <row r="2430" spans="1:11" x14ac:dyDescent="0.25">
      <c r="A2430">
        <v>9044</v>
      </c>
      <c r="B2430" t="s">
        <v>202</v>
      </c>
      <c r="C2430" t="s">
        <v>491</v>
      </c>
      <c r="E2430">
        <v>2017</v>
      </c>
      <c r="F2430" s="10">
        <v>42825</v>
      </c>
      <c r="G2430" t="s">
        <v>489</v>
      </c>
      <c r="H2430" t="s">
        <v>474</v>
      </c>
      <c r="I2430" t="s">
        <v>549</v>
      </c>
      <c r="J2430">
        <v>25896000000</v>
      </c>
      <c r="K2430">
        <v>231580205.18295923</v>
      </c>
    </row>
    <row r="2431" spans="1:11" x14ac:dyDescent="0.25">
      <c r="A2431">
        <v>9059</v>
      </c>
      <c r="B2431" t="s">
        <v>191</v>
      </c>
      <c r="C2431" t="s">
        <v>436</v>
      </c>
      <c r="E2431">
        <v>2017</v>
      </c>
      <c r="F2431" s="10">
        <v>42825</v>
      </c>
      <c r="G2431" t="s">
        <v>489</v>
      </c>
      <c r="H2431" t="s">
        <v>474</v>
      </c>
      <c r="I2431" t="s">
        <v>549</v>
      </c>
      <c r="J2431">
        <v>383526000000</v>
      </c>
      <c r="K2431">
        <v>3429758641.2187061</v>
      </c>
    </row>
    <row r="2432" spans="1:11" x14ac:dyDescent="0.25">
      <c r="A2432">
        <v>9059</v>
      </c>
      <c r="B2432" t="s">
        <v>191</v>
      </c>
      <c r="C2432" t="s">
        <v>2336</v>
      </c>
      <c r="E2432">
        <v>2017</v>
      </c>
      <c r="F2432" s="10">
        <v>42825</v>
      </c>
      <c r="G2432" t="s">
        <v>489</v>
      </c>
      <c r="H2432" t="s">
        <v>474</v>
      </c>
      <c r="I2432" t="s">
        <v>549</v>
      </c>
      <c r="J2432">
        <v>4373846000000</v>
      </c>
      <c r="K2432">
        <v>39114000390.742409</v>
      </c>
    </row>
    <row r="2433" spans="1:11" x14ac:dyDescent="0.25">
      <c r="A2433">
        <v>9059</v>
      </c>
      <c r="B2433" t="s">
        <v>191</v>
      </c>
      <c r="C2433" t="s">
        <v>2337</v>
      </c>
      <c r="E2433">
        <v>2017</v>
      </c>
      <c r="F2433" s="10">
        <v>42825</v>
      </c>
      <c r="G2433" t="s">
        <v>489</v>
      </c>
      <c r="H2433" t="s">
        <v>474</v>
      </c>
      <c r="I2433" t="s">
        <v>549</v>
      </c>
      <c r="J2433">
        <v>326150000000</v>
      </c>
      <c r="K2433">
        <v>2916662184.1374016</v>
      </c>
    </row>
    <row r="2434" spans="1:11" x14ac:dyDescent="0.25">
      <c r="A2434">
        <v>9059</v>
      </c>
      <c r="B2434" t="s">
        <v>191</v>
      </c>
      <c r="C2434" t="s">
        <v>490</v>
      </c>
      <c r="E2434">
        <v>2017</v>
      </c>
      <c r="F2434" s="10">
        <v>42825</v>
      </c>
      <c r="G2434" t="s">
        <v>489</v>
      </c>
      <c r="H2434" t="s">
        <v>474</v>
      </c>
      <c r="I2434" t="s">
        <v>549</v>
      </c>
      <c r="J2434">
        <v>22092000000</v>
      </c>
      <c r="K2434">
        <v>197562167.62827986</v>
      </c>
    </row>
    <row r="2435" spans="1:11" x14ac:dyDescent="0.25">
      <c r="A2435">
        <v>9059</v>
      </c>
      <c r="B2435" t="s">
        <v>191</v>
      </c>
      <c r="C2435" t="s">
        <v>434</v>
      </c>
      <c r="E2435">
        <v>2017</v>
      </c>
      <c r="F2435" s="10">
        <v>42825</v>
      </c>
      <c r="G2435" t="s">
        <v>489</v>
      </c>
      <c r="H2435" t="s">
        <v>474</v>
      </c>
      <c r="I2435" t="s">
        <v>549</v>
      </c>
      <c r="J2435">
        <v>193329000000</v>
      </c>
      <c r="K2435">
        <v>1728883591.590065</v>
      </c>
    </row>
    <row r="2436" spans="1:11" x14ac:dyDescent="0.25">
      <c r="A2436">
        <v>9059</v>
      </c>
      <c r="B2436" t="s">
        <v>191</v>
      </c>
      <c r="C2436" t="s">
        <v>491</v>
      </c>
      <c r="E2436">
        <v>2017</v>
      </c>
      <c r="F2436" s="10">
        <v>42825</v>
      </c>
      <c r="G2436" t="s">
        <v>489</v>
      </c>
      <c r="H2436" t="s">
        <v>474</v>
      </c>
      <c r="I2436" t="s">
        <v>549</v>
      </c>
      <c r="J2436">
        <v>134641000000</v>
      </c>
      <c r="K2436">
        <v>1204054309.7790706</v>
      </c>
    </row>
    <row r="2437" spans="1:11" x14ac:dyDescent="0.25">
      <c r="A2437">
        <v>10965</v>
      </c>
      <c r="B2437" t="s">
        <v>171</v>
      </c>
      <c r="C2437" t="s">
        <v>436</v>
      </c>
      <c r="E2437">
        <v>2017</v>
      </c>
      <c r="F2437" s="10">
        <v>42825</v>
      </c>
      <c r="G2437" t="s">
        <v>489</v>
      </c>
      <c r="H2437" t="s">
        <v>474</v>
      </c>
      <c r="I2437" t="s">
        <v>549</v>
      </c>
      <c r="J2437">
        <v>402050000000</v>
      </c>
      <c r="K2437">
        <v>3595413248.9113669</v>
      </c>
    </row>
    <row r="2438" spans="1:11" x14ac:dyDescent="0.25">
      <c r="A2438">
        <v>10965</v>
      </c>
      <c r="B2438" t="s">
        <v>171</v>
      </c>
      <c r="C2438" t="s">
        <v>2336</v>
      </c>
      <c r="E2438">
        <v>2017</v>
      </c>
      <c r="F2438" s="10">
        <v>42825</v>
      </c>
      <c r="G2438" t="s">
        <v>489</v>
      </c>
      <c r="H2438" t="s">
        <v>474</v>
      </c>
      <c r="I2438" t="s">
        <v>549</v>
      </c>
      <c r="J2438">
        <v>4838464000000</v>
      </c>
      <c r="K2438">
        <v>43268940604.354401</v>
      </c>
    </row>
    <row r="2439" spans="1:11" x14ac:dyDescent="0.25">
      <c r="A2439">
        <v>10965</v>
      </c>
      <c r="B2439" t="s">
        <v>171</v>
      </c>
      <c r="C2439" t="s">
        <v>2337</v>
      </c>
      <c r="E2439">
        <v>2017</v>
      </c>
      <c r="F2439" s="10">
        <v>42825</v>
      </c>
      <c r="G2439" t="s">
        <v>489</v>
      </c>
      <c r="H2439" t="s">
        <v>474</v>
      </c>
      <c r="I2439" t="s">
        <v>549</v>
      </c>
      <c r="J2439">
        <v>374593000000</v>
      </c>
      <c r="K2439">
        <v>3349873486.2565742</v>
      </c>
    </row>
    <row r="2440" spans="1:11" x14ac:dyDescent="0.25">
      <c r="A2440">
        <v>10965</v>
      </c>
      <c r="B2440" t="s">
        <v>171</v>
      </c>
      <c r="C2440" t="s">
        <v>490</v>
      </c>
      <c r="E2440">
        <v>2017</v>
      </c>
      <c r="F2440" s="10">
        <v>42825</v>
      </c>
      <c r="G2440" t="s">
        <v>489</v>
      </c>
      <c r="H2440" t="s">
        <v>474</v>
      </c>
      <c r="I2440" t="s">
        <v>549</v>
      </c>
      <c r="J2440">
        <v>3626000000</v>
      </c>
      <c r="K2440">
        <v>32426236.638608672</v>
      </c>
    </row>
    <row r="2441" spans="1:11" x14ac:dyDescent="0.25">
      <c r="A2441">
        <v>10965</v>
      </c>
      <c r="B2441" t="s">
        <v>171</v>
      </c>
      <c r="C2441" t="s">
        <v>434</v>
      </c>
      <c r="E2441">
        <v>2017</v>
      </c>
      <c r="F2441" s="10">
        <v>42825</v>
      </c>
      <c r="G2441" t="s">
        <v>489</v>
      </c>
      <c r="H2441" t="s">
        <v>474</v>
      </c>
      <c r="I2441" t="s">
        <v>549</v>
      </c>
      <c r="J2441">
        <v>107046000000</v>
      </c>
      <c r="K2441">
        <v>957280454.27923429</v>
      </c>
    </row>
    <row r="2442" spans="1:11" x14ac:dyDescent="0.25">
      <c r="A2442">
        <v>10965</v>
      </c>
      <c r="B2442" t="s">
        <v>171</v>
      </c>
      <c r="C2442" t="s">
        <v>491</v>
      </c>
      <c r="E2442">
        <v>2017</v>
      </c>
      <c r="F2442" s="10">
        <v>42825</v>
      </c>
      <c r="G2442" t="s">
        <v>489</v>
      </c>
      <c r="H2442" t="s">
        <v>474</v>
      </c>
      <c r="I2442" t="s">
        <v>549</v>
      </c>
      <c r="J2442">
        <v>125262000000</v>
      </c>
      <c r="K2442">
        <v>1120180709.824986</v>
      </c>
    </row>
    <row r="2443" spans="1:11" x14ac:dyDescent="0.25">
      <c r="A2443">
        <v>11237</v>
      </c>
      <c r="B2443" t="s">
        <v>186</v>
      </c>
      <c r="C2443" t="s">
        <v>436</v>
      </c>
      <c r="E2443">
        <v>2017</v>
      </c>
      <c r="F2443" s="10">
        <v>42825</v>
      </c>
      <c r="G2443" t="s">
        <v>489</v>
      </c>
      <c r="H2443" t="s">
        <v>474</v>
      </c>
      <c r="I2443" t="s">
        <v>549</v>
      </c>
      <c r="J2443">
        <v>691017000000</v>
      </c>
      <c r="K2443">
        <v>6179558952.9237309</v>
      </c>
    </row>
    <row r="2444" spans="1:11" x14ac:dyDescent="0.25">
      <c r="A2444">
        <v>11237</v>
      </c>
      <c r="B2444" t="s">
        <v>186</v>
      </c>
      <c r="C2444" t="s">
        <v>2336</v>
      </c>
      <c r="E2444">
        <v>2017</v>
      </c>
      <c r="F2444" s="10">
        <v>42825</v>
      </c>
      <c r="G2444" t="s">
        <v>489</v>
      </c>
      <c r="H2444" t="s">
        <v>474</v>
      </c>
      <c r="I2444" t="s">
        <v>549</v>
      </c>
      <c r="J2444">
        <v>6425761000000</v>
      </c>
      <c r="K2444">
        <v>57463664304.782867</v>
      </c>
    </row>
    <row r="2445" spans="1:11" x14ac:dyDescent="0.25">
      <c r="A2445">
        <v>11237</v>
      </c>
      <c r="B2445" t="s">
        <v>186</v>
      </c>
      <c r="C2445" t="s">
        <v>2337</v>
      </c>
      <c r="E2445">
        <v>2017</v>
      </c>
      <c r="F2445" s="10">
        <v>42825</v>
      </c>
      <c r="G2445" t="s">
        <v>489</v>
      </c>
      <c r="H2445" t="s">
        <v>474</v>
      </c>
      <c r="I2445" t="s">
        <v>549</v>
      </c>
      <c r="J2445">
        <v>480074000000</v>
      </c>
      <c r="K2445">
        <v>4293158612.2568722</v>
      </c>
    </row>
    <row r="2446" spans="1:11" x14ac:dyDescent="0.25">
      <c r="A2446">
        <v>12064</v>
      </c>
      <c r="B2446" t="s">
        <v>213</v>
      </c>
      <c r="C2446" t="s">
        <v>436</v>
      </c>
      <c r="E2446">
        <v>2017</v>
      </c>
      <c r="F2446" s="10">
        <v>42825</v>
      </c>
      <c r="G2446" t="s">
        <v>489</v>
      </c>
      <c r="H2446" t="s">
        <v>474</v>
      </c>
      <c r="I2446" t="s">
        <v>549</v>
      </c>
      <c r="J2446">
        <v>5011000000</v>
      </c>
      <c r="K2446">
        <v>44811878.597922795</v>
      </c>
    </row>
    <row r="2447" spans="1:11" x14ac:dyDescent="0.25">
      <c r="A2447">
        <v>12064</v>
      </c>
      <c r="B2447" t="s">
        <v>213</v>
      </c>
      <c r="C2447" t="s">
        <v>2336</v>
      </c>
      <c r="E2447">
        <v>2017</v>
      </c>
      <c r="F2447" s="10">
        <v>42825</v>
      </c>
      <c r="G2447" t="s">
        <v>489</v>
      </c>
      <c r="H2447" t="s">
        <v>474</v>
      </c>
      <c r="I2447" t="s">
        <v>549</v>
      </c>
      <c r="J2447">
        <v>69862000000</v>
      </c>
      <c r="K2447">
        <v>624755031.45242107</v>
      </c>
    </row>
    <row r="2448" spans="1:11" x14ac:dyDescent="0.25">
      <c r="A2448">
        <v>12064</v>
      </c>
      <c r="B2448" t="s">
        <v>213</v>
      </c>
      <c r="C2448" t="s">
        <v>2337</v>
      </c>
      <c r="E2448">
        <v>2017</v>
      </c>
      <c r="F2448" s="10">
        <v>42825</v>
      </c>
      <c r="G2448" t="s">
        <v>489</v>
      </c>
      <c r="H2448" t="s">
        <v>474</v>
      </c>
      <c r="I2448" t="s">
        <v>549</v>
      </c>
      <c r="J2448">
        <v>2109000000</v>
      </c>
      <c r="K2448">
        <v>18860158.044905044</v>
      </c>
    </row>
    <row r="2449" spans="1:11" x14ac:dyDescent="0.25">
      <c r="A2449">
        <v>6741498</v>
      </c>
      <c r="B2449" t="s">
        <v>3477</v>
      </c>
      <c r="C2449" t="s">
        <v>436</v>
      </c>
      <c r="E2449">
        <v>2017</v>
      </c>
      <c r="F2449" s="10">
        <v>42825</v>
      </c>
      <c r="G2449" t="s">
        <v>489</v>
      </c>
      <c r="H2449" t="s">
        <v>474</v>
      </c>
      <c r="I2449" t="s">
        <v>549</v>
      </c>
      <c r="J2449">
        <v>131319000000</v>
      </c>
      <c r="K2449">
        <v>1174346654.480268</v>
      </c>
    </row>
    <row r="2450" spans="1:11" x14ac:dyDescent="0.25">
      <c r="A2450">
        <v>6741498</v>
      </c>
      <c r="B2450" t="s">
        <v>3477</v>
      </c>
      <c r="C2450" t="s">
        <v>2336</v>
      </c>
      <c r="E2450">
        <v>2017</v>
      </c>
      <c r="F2450" s="10">
        <v>42825</v>
      </c>
      <c r="G2450" t="s">
        <v>489</v>
      </c>
      <c r="H2450" t="s">
        <v>474</v>
      </c>
      <c r="I2450" t="s">
        <v>549</v>
      </c>
      <c r="J2450">
        <v>1065776000000</v>
      </c>
      <c r="K2450">
        <v>9530916927.6750679</v>
      </c>
    </row>
    <row r="2451" spans="1:11" x14ac:dyDescent="0.25">
      <c r="A2451">
        <v>6741498</v>
      </c>
      <c r="B2451" t="s">
        <v>3477</v>
      </c>
      <c r="C2451" t="s">
        <v>2337</v>
      </c>
      <c r="E2451">
        <v>2017</v>
      </c>
      <c r="F2451" s="10">
        <v>42825</v>
      </c>
      <c r="G2451" t="s">
        <v>489</v>
      </c>
      <c r="H2451" t="s">
        <v>474</v>
      </c>
      <c r="I2451" t="s">
        <v>549</v>
      </c>
      <c r="J2451">
        <v>61901000000</v>
      </c>
      <c r="K2451">
        <v>553562182.61624801</v>
      </c>
    </row>
    <row r="2452" spans="1:11" x14ac:dyDescent="0.25">
      <c r="A2452">
        <v>6741498</v>
      </c>
      <c r="B2452" t="s">
        <v>3477</v>
      </c>
      <c r="C2452" t="s">
        <v>490</v>
      </c>
      <c r="E2452">
        <v>2017</v>
      </c>
      <c r="F2452" s="10">
        <v>42825</v>
      </c>
      <c r="G2452" t="s">
        <v>489</v>
      </c>
      <c r="H2452" t="s">
        <v>474</v>
      </c>
      <c r="I2452" t="s">
        <v>549</v>
      </c>
      <c r="J2452">
        <v>-138000000</v>
      </c>
      <c r="K2452">
        <v>-1234092.8450435733</v>
      </c>
    </row>
    <row r="2453" spans="1:11" x14ac:dyDescent="0.25">
      <c r="A2453">
        <v>6741498</v>
      </c>
      <c r="B2453" t="s">
        <v>3477</v>
      </c>
      <c r="C2453" t="s">
        <v>434</v>
      </c>
      <c r="E2453">
        <v>2017</v>
      </c>
      <c r="F2453" s="10">
        <v>42825</v>
      </c>
      <c r="G2453" t="s">
        <v>489</v>
      </c>
      <c r="H2453" t="s">
        <v>474</v>
      </c>
      <c r="I2453" t="s">
        <v>549</v>
      </c>
      <c r="J2453">
        <v>36961000000</v>
      </c>
      <c r="K2453">
        <v>330531200.33083701</v>
      </c>
    </row>
    <row r="2454" spans="1:11" x14ac:dyDescent="0.25">
      <c r="A2454">
        <v>6741498</v>
      </c>
      <c r="B2454" t="s">
        <v>3477</v>
      </c>
      <c r="C2454" t="s">
        <v>491</v>
      </c>
      <c r="E2454">
        <v>2017</v>
      </c>
      <c r="F2454" s="10">
        <v>42825</v>
      </c>
      <c r="G2454" t="s">
        <v>489</v>
      </c>
      <c r="H2454" t="s">
        <v>474</v>
      </c>
      <c r="I2454" t="s">
        <v>549</v>
      </c>
      <c r="J2454">
        <v>20950000000</v>
      </c>
      <c r="K2454">
        <v>187349602.20045549</v>
      </c>
    </row>
    <row r="2455" spans="1:11" x14ac:dyDescent="0.25">
      <c r="A2455">
        <v>1522</v>
      </c>
      <c r="B2455" t="s">
        <v>194</v>
      </c>
      <c r="C2455" t="s">
        <v>436</v>
      </c>
      <c r="E2455">
        <v>2017</v>
      </c>
      <c r="F2455" s="10">
        <v>42916</v>
      </c>
      <c r="G2455" t="s">
        <v>489</v>
      </c>
      <c r="H2455" t="s">
        <v>474</v>
      </c>
      <c r="I2455" t="s">
        <v>549</v>
      </c>
      <c r="J2455">
        <v>7807000000</v>
      </c>
      <c r="K2455">
        <v>69740496.390109703</v>
      </c>
    </row>
    <row r="2456" spans="1:11" x14ac:dyDescent="0.25">
      <c r="A2456">
        <v>1522</v>
      </c>
      <c r="B2456" t="s">
        <v>194</v>
      </c>
      <c r="C2456" t="s">
        <v>2336</v>
      </c>
      <c r="E2456">
        <v>2017</v>
      </c>
      <c r="F2456" s="10">
        <v>42916</v>
      </c>
      <c r="G2456" t="s">
        <v>489</v>
      </c>
      <c r="H2456" t="s">
        <v>474</v>
      </c>
      <c r="I2456" t="s">
        <v>549</v>
      </c>
      <c r="J2456">
        <v>101338000000</v>
      </c>
      <c r="K2456">
        <v>905259692.99102569</v>
      </c>
    </row>
    <row r="2457" spans="1:11" x14ac:dyDescent="0.25">
      <c r="A2457">
        <v>1522</v>
      </c>
      <c r="B2457" t="s">
        <v>194</v>
      </c>
      <c r="C2457" t="s">
        <v>2337</v>
      </c>
      <c r="E2457">
        <v>2017</v>
      </c>
      <c r="F2457" s="10">
        <v>42916</v>
      </c>
      <c r="G2457" t="s">
        <v>489</v>
      </c>
      <c r="H2457" t="s">
        <v>474</v>
      </c>
      <c r="I2457" t="s">
        <v>549</v>
      </c>
      <c r="J2457">
        <v>3324000000</v>
      </c>
      <c r="K2457">
        <v>29693532.727132656</v>
      </c>
    </row>
    <row r="2458" spans="1:11" x14ac:dyDescent="0.25">
      <c r="A2458">
        <v>1521</v>
      </c>
      <c r="B2458" t="s">
        <v>192</v>
      </c>
      <c r="C2458" t="s">
        <v>2336</v>
      </c>
      <c r="E2458">
        <v>2017</v>
      </c>
      <c r="F2458" s="10">
        <v>43100</v>
      </c>
      <c r="G2458" t="s">
        <v>489</v>
      </c>
      <c r="H2458" t="s">
        <v>474</v>
      </c>
      <c r="I2458" t="s">
        <v>549</v>
      </c>
      <c r="J2458">
        <v>175000000000</v>
      </c>
      <c r="K2458">
        <v>1554532990.6633329</v>
      </c>
    </row>
    <row r="2459" spans="1:11" x14ac:dyDescent="0.25">
      <c r="A2459">
        <v>8176</v>
      </c>
      <c r="B2459" t="s">
        <v>176</v>
      </c>
      <c r="C2459" t="s">
        <v>436</v>
      </c>
      <c r="E2459">
        <v>2017</v>
      </c>
      <c r="F2459" s="10">
        <v>43100</v>
      </c>
      <c r="G2459" t="s">
        <v>489</v>
      </c>
      <c r="H2459" t="s">
        <v>474</v>
      </c>
      <c r="I2459" t="s">
        <v>549</v>
      </c>
      <c r="J2459">
        <v>246488000000</v>
      </c>
      <c r="K2459">
        <v>2189564158.8721347</v>
      </c>
    </row>
    <row r="2460" spans="1:11" x14ac:dyDescent="0.25">
      <c r="A2460">
        <v>8176</v>
      </c>
      <c r="B2460" t="s">
        <v>176</v>
      </c>
      <c r="C2460" t="s">
        <v>2336</v>
      </c>
      <c r="E2460">
        <v>2017</v>
      </c>
      <c r="F2460" s="10">
        <v>43100</v>
      </c>
      <c r="G2460" t="s">
        <v>489</v>
      </c>
      <c r="H2460" t="s">
        <v>474</v>
      </c>
      <c r="I2460" t="s">
        <v>549</v>
      </c>
      <c r="J2460">
        <v>1751535000000</v>
      </c>
      <c r="K2460">
        <v>15558965381.72286</v>
      </c>
    </row>
    <row r="2461" spans="1:11" x14ac:dyDescent="0.25">
      <c r="A2461">
        <v>8176</v>
      </c>
      <c r="B2461" t="s">
        <v>176</v>
      </c>
      <c r="C2461" t="s">
        <v>2337</v>
      </c>
      <c r="E2461">
        <v>2017</v>
      </c>
      <c r="F2461" s="10">
        <v>43100</v>
      </c>
      <c r="G2461" t="s">
        <v>489</v>
      </c>
      <c r="H2461" t="s">
        <v>474</v>
      </c>
      <c r="I2461" t="s">
        <v>549</v>
      </c>
      <c r="J2461">
        <v>145345000000</v>
      </c>
      <c r="K2461">
        <v>1291106271.5883548</v>
      </c>
    </row>
    <row r="2462" spans="1:11" x14ac:dyDescent="0.25">
      <c r="A2462">
        <v>8176</v>
      </c>
      <c r="B2462" t="s">
        <v>176</v>
      </c>
      <c r="C2462" t="s">
        <v>490</v>
      </c>
      <c r="E2462">
        <v>2017</v>
      </c>
      <c r="F2462" s="10">
        <v>43100</v>
      </c>
      <c r="G2462" t="s">
        <v>489</v>
      </c>
      <c r="H2462" t="s">
        <v>474</v>
      </c>
      <c r="I2462" t="s">
        <v>549</v>
      </c>
      <c r="J2462">
        <v>-14075000000</v>
      </c>
      <c r="K2462">
        <v>-125028867.67763662</v>
      </c>
    </row>
    <row r="2463" spans="1:11" x14ac:dyDescent="0.25">
      <c r="A2463">
        <v>8176</v>
      </c>
      <c r="B2463" t="s">
        <v>176</v>
      </c>
      <c r="C2463" t="s">
        <v>434</v>
      </c>
      <c r="E2463">
        <v>2017</v>
      </c>
      <c r="F2463" s="10">
        <v>43100</v>
      </c>
      <c r="G2463" t="s">
        <v>489</v>
      </c>
      <c r="H2463" t="s">
        <v>474</v>
      </c>
      <c r="I2463" t="s">
        <v>549</v>
      </c>
      <c r="J2463">
        <v>45296000000</v>
      </c>
      <c r="K2463">
        <v>402366436.25763613</v>
      </c>
    </row>
    <row r="2464" spans="1:11" x14ac:dyDescent="0.25">
      <c r="A2464">
        <v>8176</v>
      </c>
      <c r="B2464" t="s">
        <v>176</v>
      </c>
      <c r="C2464" t="s">
        <v>491</v>
      </c>
      <c r="E2464">
        <v>2017</v>
      </c>
      <c r="F2464" s="10">
        <v>43100</v>
      </c>
      <c r="G2464" t="s">
        <v>489</v>
      </c>
      <c r="H2464" t="s">
        <v>474</v>
      </c>
      <c r="I2464" t="s">
        <v>549</v>
      </c>
      <c r="J2464">
        <v>69922000000</v>
      </c>
      <c r="K2464">
        <v>621120318.70378029</v>
      </c>
    </row>
    <row r="2465" spans="1:11" x14ac:dyDescent="0.25">
      <c r="A2465">
        <v>780</v>
      </c>
      <c r="B2465" t="s">
        <v>180</v>
      </c>
      <c r="C2465" t="s">
        <v>436</v>
      </c>
      <c r="E2465">
        <v>2018</v>
      </c>
      <c r="F2465" s="10">
        <v>43190</v>
      </c>
      <c r="G2465" t="s">
        <v>489</v>
      </c>
      <c r="H2465" t="s">
        <v>474</v>
      </c>
      <c r="I2465" t="s">
        <v>549</v>
      </c>
      <c r="J2465">
        <v>396757000000</v>
      </c>
      <c r="K2465">
        <v>3727367901.2650018</v>
      </c>
    </row>
    <row r="2466" spans="1:11" x14ac:dyDescent="0.25">
      <c r="A2466">
        <v>780</v>
      </c>
      <c r="B2466" t="s">
        <v>180</v>
      </c>
      <c r="C2466" t="s">
        <v>2336</v>
      </c>
      <c r="E2466">
        <v>2018</v>
      </c>
      <c r="F2466" s="10">
        <v>43190</v>
      </c>
      <c r="G2466" t="s">
        <v>489</v>
      </c>
      <c r="H2466" t="s">
        <v>474</v>
      </c>
      <c r="I2466" t="s">
        <v>549</v>
      </c>
      <c r="J2466">
        <v>7540337000000</v>
      </c>
      <c r="K2466">
        <v>70838347145.78656</v>
      </c>
    </row>
    <row r="2467" spans="1:11" x14ac:dyDescent="0.25">
      <c r="A2467">
        <v>780</v>
      </c>
      <c r="B2467" t="s">
        <v>180</v>
      </c>
      <c r="C2467" t="s">
        <v>2337</v>
      </c>
      <c r="E2467">
        <v>2018</v>
      </c>
      <c r="F2467" s="10">
        <v>43190</v>
      </c>
      <c r="G2467" t="s">
        <v>489</v>
      </c>
      <c r="H2467" t="s">
        <v>474</v>
      </c>
      <c r="I2467" t="s">
        <v>549</v>
      </c>
      <c r="J2467">
        <v>216575000000</v>
      </c>
      <c r="K2467">
        <v>2034632541.3703294</v>
      </c>
    </row>
    <row r="2468" spans="1:11" x14ac:dyDescent="0.25">
      <c r="A2468">
        <v>780</v>
      </c>
      <c r="B2468" t="s">
        <v>180</v>
      </c>
      <c r="C2468" t="s">
        <v>490</v>
      </c>
      <c r="E2468">
        <v>2018</v>
      </c>
      <c r="F2468" s="10">
        <v>43190</v>
      </c>
      <c r="G2468" t="s">
        <v>489</v>
      </c>
      <c r="H2468" t="s">
        <v>474</v>
      </c>
      <c r="I2468" t="s">
        <v>549</v>
      </c>
      <c r="J2468">
        <v>21422000000</v>
      </c>
      <c r="K2468">
        <v>201250829.04876</v>
      </c>
    </row>
    <row r="2469" spans="1:11" x14ac:dyDescent="0.25">
      <c r="A2469">
        <v>780</v>
      </c>
      <c r="B2469" t="s">
        <v>180</v>
      </c>
      <c r="C2469" t="s">
        <v>434</v>
      </c>
      <c r="E2469">
        <v>2018</v>
      </c>
      <c r="F2469" s="10">
        <v>43190</v>
      </c>
      <c r="G2469" t="s">
        <v>489</v>
      </c>
      <c r="H2469" t="s">
        <v>474</v>
      </c>
      <c r="I2469" t="s">
        <v>549</v>
      </c>
      <c r="J2469">
        <v>120331000000</v>
      </c>
      <c r="K2469">
        <v>1130459971.5370338</v>
      </c>
    </row>
    <row r="2470" spans="1:11" x14ac:dyDescent="0.25">
      <c r="A2470">
        <v>780</v>
      </c>
      <c r="B2470" t="s">
        <v>180</v>
      </c>
      <c r="C2470" t="s">
        <v>491</v>
      </c>
      <c r="E2470">
        <v>2018</v>
      </c>
      <c r="F2470" s="10">
        <v>43190</v>
      </c>
      <c r="G2470" t="s">
        <v>489</v>
      </c>
      <c r="H2470" t="s">
        <v>474</v>
      </c>
      <c r="I2470" t="s">
        <v>549</v>
      </c>
      <c r="J2470">
        <v>38429000000</v>
      </c>
      <c r="K2470">
        <v>361024559.3088786</v>
      </c>
    </row>
    <row r="2471" spans="1:11" x14ac:dyDescent="0.25">
      <c r="A2471">
        <v>882</v>
      </c>
      <c r="B2471" t="s">
        <v>172</v>
      </c>
      <c r="C2471" t="s">
        <v>2336</v>
      </c>
      <c r="E2471">
        <v>2018</v>
      </c>
      <c r="F2471" s="10">
        <v>43190</v>
      </c>
      <c r="G2471" t="s">
        <v>489</v>
      </c>
      <c r="H2471" t="s">
        <v>474</v>
      </c>
      <c r="I2471" t="s">
        <v>549</v>
      </c>
      <c r="J2471">
        <v>391348000000</v>
      </c>
      <c r="K2471">
        <v>3676552583.6324396</v>
      </c>
    </row>
    <row r="2472" spans="1:11" x14ac:dyDescent="0.25">
      <c r="A2472">
        <v>882</v>
      </c>
      <c r="B2472" t="s">
        <v>172</v>
      </c>
      <c r="C2472" t="s">
        <v>2337</v>
      </c>
      <c r="E2472">
        <v>2018</v>
      </c>
      <c r="F2472" s="10">
        <v>43190</v>
      </c>
      <c r="G2472" t="s">
        <v>489</v>
      </c>
      <c r="H2472" t="s">
        <v>474</v>
      </c>
      <c r="I2472" t="s">
        <v>549</v>
      </c>
      <c r="J2472">
        <v>19386000000</v>
      </c>
      <c r="K2472">
        <v>182123451.21553829</v>
      </c>
    </row>
    <row r="2473" spans="1:11" x14ac:dyDescent="0.25">
      <c r="A2473">
        <v>882</v>
      </c>
      <c r="B2473" t="s">
        <v>172</v>
      </c>
      <c r="C2473" t="s">
        <v>434</v>
      </c>
      <c r="E2473">
        <v>2018</v>
      </c>
      <c r="F2473" s="10">
        <v>43190</v>
      </c>
      <c r="G2473" t="s">
        <v>489</v>
      </c>
      <c r="H2473" t="s">
        <v>474</v>
      </c>
      <c r="I2473" t="s">
        <v>549</v>
      </c>
      <c r="J2473">
        <v>7831000000</v>
      </c>
      <c r="K2473">
        <v>73569005.801551655</v>
      </c>
    </row>
    <row r="2474" spans="1:11" x14ac:dyDescent="0.25">
      <c r="A2474">
        <v>1357</v>
      </c>
      <c r="B2474" t="s">
        <v>167</v>
      </c>
      <c r="C2474" t="s">
        <v>436</v>
      </c>
      <c r="E2474">
        <v>2018</v>
      </c>
      <c r="F2474" s="10">
        <v>43190</v>
      </c>
      <c r="G2474" t="s">
        <v>489</v>
      </c>
      <c r="H2474" t="s">
        <v>474</v>
      </c>
      <c r="I2474" t="s">
        <v>549</v>
      </c>
      <c r="J2474">
        <v>991296000000</v>
      </c>
      <c r="K2474">
        <v>9312815882.3975163</v>
      </c>
    </row>
    <row r="2475" spans="1:11" x14ac:dyDescent="0.25">
      <c r="A2475">
        <v>1357</v>
      </c>
      <c r="B2475" t="s">
        <v>167</v>
      </c>
      <c r="C2475" t="s">
        <v>2336</v>
      </c>
      <c r="E2475">
        <v>2018</v>
      </c>
      <c r="F2475" s="10">
        <v>43190</v>
      </c>
      <c r="G2475" t="s">
        <v>489</v>
      </c>
      <c r="H2475" t="s">
        <v>474</v>
      </c>
      <c r="I2475" t="s">
        <v>549</v>
      </c>
      <c r="J2475">
        <v>9368614000000</v>
      </c>
      <c r="K2475">
        <v>88014253316.115189</v>
      </c>
    </row>
    <row r="2476" spans="1:11" x14ac:dyDescent="0.25">
      <c r="A2476">
        <v>1357</v>
      </c>
      <c r="B2476" t="s">
        <v>167</v>
      </c>
      <c r="C2476" t="s">
        <v>2337</v>
      </c>
      <c r="E2476">
        <v>2018</v>
      </c>
      <c r="F2476" s="10">
        <v>43190</v>
      </c>
      <c r="G2476" t="s">
        <v>489</v>
      </c>
      <c r="H2476" t="s">
        <v>474</v>
      </c>
      <c r="I2476" t="s">
        <v>549</v>
      </c>
      <c r="J2476">
        <v>490918000000</v>
      </c>
      <c r="K2476">
        <v>4611971547.7060575</v>
      </c>
    </row>
    <row r="2477" spans="1:11" x14ac:dyDescent="0.25">
      <c r="A2477">
        <v>1357</v>
      </c>
      <c r="B2477" t="s">
        <v>167</v>
      </c>
      <c r="C2477" t="s">
        <v>490</v>
      </c>
      <c r="E2477">
        <v>2018</v>
      </c>
      <c r="F2477" s="10">
        <v>43190</v>
      </c>
      <c r="G2477" t="s">
        <v>489</v>
      </c>
      <c r="H2477" t="s">
        <v>474</v>
      </c>
      <c r="I2477" t="s">
        <v>549</v>
      </c>
      <c r="J2477">
        <v>4238000000</v>
      </c>
      <c r="K2477">
        <v>39814257.002550878</v>
      </c>
    </row>
    <row r="2478" spans="1:11" x14ac:dyDescent="0.25">
      <c r="A2478">
        <v>1357</v>
      </c>
      <c r="B2478" t="s">
        <v>167</v>
      </c>
      <c r="C2478" t="s">
        <v>434</v>
      </c>
      <c r="E2478">
        <v>2018</v>
      </c>
      <c r="F2478" s="10">
        <v>43190</v>
      </c>
      <c r="G2478" t="s">
        <v>489</v>
      </c>
      <c r="H2478" t="s">
        <v>474</v>
      </c>
      <c r="I2478" t="s">
        <v>549</v>
      </c>
      <c r="J2478">
        <v>364432000000</v>
      </c>
      <c r="K2478">
        <v>3423687897.1103396</v>
      </c>
    </row>
    <row r="2479" spans="1:11" x14ac:dyDescent="0.25">
      <c r="A2479">
        <v>1357</v>
      </c>
      <c r="B2479" t="s">
        <v>167</v>
      </c>
      <c r="C2479" t="s">
        <v>491</v>
      </c>
      <c r="E2479">
        <v>2018</v>
      </c>
      <c r="F2479" s="10">
        <v>43190</v>
      </c>
      <c r="G2479" t="s">
        <v>489</v>
      </c>
      <c r="H2479" t="s">
        <v>474</v>
      </c>
      <c r="I2479" t="s">
        <v>549</v>
      </c>
      <c r="J2479">
        <v>131708000000</v>
      </c>
      <c r="K2479">
        <v>1237342180.5785677</v>
      </c>
    </row>
    <row r="2480" spans="1:11" x14ac:dyDescent="0.25">
      <c r="A2480">
        <v>1358</v>
      </c>
      <c r="B2480" t="s">
        <v>169</v>
      </c>
      <c r="C2480" t="s">
        <v>436</v>
      </c>
      <c r="E2480">
        <v>2018</v>
      </c>
      <c r="F2480" s="10">
        <v>43190</v>
      </c>
      <c r="G2480" t="s">
        <v>489</v>
      </c>
      <c r="H2480" t="s">
        <v>474</v>
      </c>
      <c r="I2480" t="s">
        <v>549</v>
      </c>
      <c r="J2480">
        <v>13919000000</v>
      </c>
      <c r="K2480">
        <v>130763247.57397489</v>
      </c>
    </row>
    <row r="2481" spans="1:11" x14ac:dyDescent="0.25">
      <c r="A2481">
        <v>1358</v>
      </c>
      <c r="B2481" t="s">
        <v>169</v>
      </c>
      <c r="C2481" t="s">
        <v>2336</v>
      </c>
      <c r="E2481">
        <v>2018</v>
      </c>
      <c r="F2481" s="10">
        <v>43190</v>
      </c>
      <c r="G2481" t="s">
        <v>489</v>
      </c>
      <c r="H2481" t="s">
        <v>474</v>
      </c>
      <c r="I2481" t="s">
        <v>549</v>
      </c>
      <c r="J2481">
        <v>376437000000</v>
      </c>
      <c r="K2481">
        <v>3536469906.3872685</v>
      </c>
    </row>
    <row r="2482" spans="1:11" x14ac:dyDescent="0.25">
      <c r="A2482">
        <v>1358</v>
      </c>
      <c r="B2482" t="s">
        <v>169</v>
      </c>
      <c r="C2482" t="s">
        <v>2337</v>
      </c>
      <c r="E2482">
        <v>2018</v>
      </c>
      <c r="F2482" s="10">
        <v>43190</v>
      </c>
      <c r="G2482" t="s">
        <v>489</v>
      </c>
      <c r="H2482" t="s">
        <v>474</v>
      </c>
      <c r="I2482" t="s">
        <v>549</v>
      </c>
      <c r="J2482">
        <v>2104000000</v>
      </c>
      <c r="K2482">
        <v>19766209.705844041</v>
      </c>
    </row>
    <row r="2483" spans="1:11" x14ac:dyDescent="0.25">
      <c r="A2483">
        <v>1358</v>
      </c>
      <c r="B2483" t="s">
        <v>169</v>
      </c>
      <c r="C2483" t="s">
        <v>490</v>
      </c>
      <c r="E2483">
        <v>2018</v>
      </c>
      <c r="F2483" s="10">
        <v>43190</v>
      </c>
      <c r="G2483" t="s">
        <v>489</v>
      </c>
      <c r="H2483" t="s">
        <v>474</v>
      </c>
      <c r="I2483" t="s">
        <v>549</v>
      </c>
      <c r="J2483">
        <v>814000000</v>
      </c>
      <c r="K2483">
        <v>7647193.298743844</v>
      </c>
    </row>
    <row r="2484" spans="1:11" x14ac:dyDescent="0.25">
      <c r="A2484">
        <v>1358</v>
      </c>
      <c r="B2484" t="s">
        <v>169</v>
      </c>
      <c r="C2484" t="s">
        <v>434</v>
      </c>
      <c r="E2484">
        <v>2018</v>
      </c>
      <c r="F2484" s="10">
        <v>43190</v>
      </c>
      <c r="G2484" t="s">
        <v>489</v>
      </c>
      <c r="H2484" t="s">
        <v>474</v>
      </c>
      <c r="I2484" t="s">
        <v>549</v>
      </c>
      <c r="J2484">
        <v>9741000000</v>
      </c>
      <c r="K2484">
        <v>91512665.753149614</v>
      </c>
    </row>
    <row r="2485" spans="1:11" x14ac:dyDescent="0.25">
      <c r="A2485">
        <v>1358</v>
      </c>
      <c r="B2485" t="s">
        <v>169</v>
      </c>
      <c r="C2485" t="s">
        <v>491</v>
      </c>
      <c r="E2485">
        <v>2018</v>
      </c>
      <c r="F2485" s="10">
        <v>43190</v>
      </c>
      <c r="G2485" t="s">
        <v>489</v>
      </c>
      <c r="H2485" t="s">
        <v>474</v>
      </c>
      <c r="I2485" t="s">
        <v>549</v>
      </c>
      <c r="J2485">
        <v>1260000000</v>
      </c>
      <c r="K2485">
        <v>11837178.816237399</v>
      </c>
    </row>
    <row r="2486" spans="1:11" x14ac:dyDescent="0.25">
      <c r="A2486">
        <v>1431</v>
      </c>
      <c r="B2486" t="s">
        <v>174</v>
      </c>
      <c r="C2486" t="s">
        <v>436</v>
      </c>
      <c r="E2486">
        <v>2018</v>
      </c>
      <c r="F2486" s="10">
        <v>43190</v>
      </c>
      <c r="G2486" t="s">
        <v>489</v>
      </c>
      <c r="H2486" t="s">
        <v>474</v>
      </c>
      <c r="I2486" t="s">
        <v>549</v>
      </c>
      <c r="J2486">
        <v>6374000000</v>
      </c>
      <c r="K2486">
        <v>59881093.471981898</v>
      </c>
    </row>
    <row r="2487" spans="1:11" x14ac:dyDescent="0.25">
      <c r="A2487">
        <v>1431</v>
      </c>
      <c r="B2487" t="s">
        <v>174</v>
      </c>
      <c r="C2487" t="s">
        <v>2336</v>
      </c>
      <c r="E2487">
        <v>2018</v>
      </c>
      <c r="F2487" s="10">
        <v>43190</v>
      </c>
      <c r="G2487" t="s">
        <v>489</v>
      </c>
      <c r="H2487" t="s">
        <v>474</v>
      </c>
      <c r="I2487" t="s">
        <v>549</v>
      </c>
      <c r="J2487">
        <v>78766000000</v>
      </c>
      <c r="K2487">
        <v>739973989.396631</v>
      </c>
    </row>
    <row r="2488" spans="1:11" x14ac:dyDescent="0.25">
      <c r="A2488">
        <v>1431</v>
      </c>
      <c r="B2488" t="s">
        <v>174</v>
      </c>
      <c r="C2488" t="s">
        <v>2337</v>
      </c>
      <c r="E2488">
        <v>2018</v>
      </c>
      <c r="F2488" s="10">
        <v>43190</v>
      </c>
      <c r="G2488" t="s">
        <v>489</v>
      </c>
      <c r="H2488" t="s">
        <v>474</v>
      </c>
      <c r="I2488" t="s">
        <v>549</v>
      </c>
      <c r="J2488">
        <v>2577000000</v>
      </c>
      <c r="K2488">
        <v>24209849.055114113</v>
      </c>
    </row>
    <row r="2489" spans="1:11" x14ac:dyDescent="0.25">
      <c r="A2489">
        <v>1431</v>
      </c>
      <c r="B2489" t="s">
        <v>174</v>
      </c>
      <c r="C2489" t="s">
        <v>490</v>
      </c>
      <c r="E2489">
        <v>2018</v>
      </c>
      <c r="F2489" s="10">
        <v>43190</v>
      </c>
      <c r="G2489" t="s">
        <v>489</v>
      </c>
      <c r="H2489" t="s">
        <v>474</v>
      </c>
      <c r="I2489" t="s">
        <v>549</v>
      </c>
      <c r="J2489">
        <v>23000000</v>
      </c>
      <c r="K2489">
        <v>216075.48632814302</v>
      </c>
    </row>
    <row r="2490" spans="1:11" x14ac:dyDescent="0.25">
      <c r="A2490">
        <v>1431</v>
      </c>
      <c r="B2490" t="s">
        <v>174</v>
      </c>
      <c r="C2490" t="s">
        <v>434</v>
      </c>
      <c r="E2490">
        <v>2018</v>
      </c>
      <c r="F2490" s="10">
        <v>43190</v>
      </c>
      <c r="G2490" t="s">
        <v>489</v>
      </c>
      <c r="H2490" t="s">
        <v>474</v>
      </c>
      <c r="I2490" t="s">
        <v>549</v>
      </c>
      <c r="J2490">
        <v>1552000000</v>
      </c>
      <c r="K2490">
        <v>14580398.033968607</v>
      </c>
    </row>
    <row r="2491" spans="1:11" x14ac:dyDescent="0.25">
      <c r="A2491">
        <v>1431</v>
      </c>
      <c r="B2491" t="s">
        <v>174</v>
      </c>
      <c r="C2491" t="s">
        <v>491</v>
      </c>
      <c r="E2491">
        <v>2018</v>
      </c>
      <c r="F2491" s="10">
        <v>43190</v>
      </c>
      <c r="G2491" t="s">
        <v>489</v>
      </c>
      <c r="H2491" t="s">
        <v>474</v>
      </c>
      <c r="I2491" t="s">
        <v>549</v>
      </c>
      <c r="J2491">
        <v>2222000000</v>
      </c>
      <c r="K2491">
        <v>20874770.896571033</v>
      </c>
    </row>
    <row r="2492" spans="1:11" x14ac:dyDescent="0.25">
      <c r="A2492">
        <v>1437</v>
      </c>
      <c r="B2492" t="s">
        <v>178</v>
      </c>
      <c r="C2492" t="s">
        <v>2336</v>
      </c>
      <c r="E2492">
        <v>2018</v>
      </c>
      <c r="F2492" s="10">
        <v>43190</v>
      </c>
      <c r="G2492" t="s">
        <v>489</v>
      </c>
      <c r="H2492" t="s">
        <v>474</v>
      </c>
      <c r="I2492" t="s">
        <v>549</v>
      </c>
      <c r="J2492">
        <v>236815000000</v>
      </c>
      <c r="K2492">
        <v>2224778969.3390951</v>
      </c>
    </row>
    <row r="2493" spans="1:11" x14ac:dyDescent="0.25">
      <c r="A2493">
        <v>1437</v>
      </c>
      <c r="B2493" t="s">
        <v>178</v>
      </c>
      <c r="C2493" t="s">
        <v>2337</v>
      </c>
      <c r="E2493">
        <v>2018</v>
      </c>
      <c r="F2493" s="10">
        <v>43190</v>
      </c>
      <c r="G2493" t="s">
        <v>489</v>
      </c>
      <c r="H2493" t="s">
        <v>474</v>
      </c>
      <c r="I2493" t="s">
        <v>549</v>
      </c>
      <c r="J2493">
        <v>17897000000</v>
      </c>
      <c r="K2493">
        <v>168134912.12238154</v>
      </c>
    </row>
    <row r="2494" spans="1:11" x14ac:dyDescent="0.25">
      <c r="A2494">
        <v>1463</v>
      </c>
      <c r="B2494" t="s">
        <v>182</v>
      </c>
      <c r="C2494" t="s">
        <v>436</v>
      </c>
      <c r="E2494">
        <v>2018</v>
      </c>
      <c r="F2494" s="10">
        <v>43190</v>
      </c>
      <c r="G2494" t="s">
        <v>489</v>
      </c>
      <c r="H2494" t="s">
        <v>474</v>
      </c>
      <c r="I2494" t="s">
        <v>549</v>
      </c>
      <c r="J2494">
        <v>13206000000</v>
      </c>
      <c r="K2494">
        <v>124064907.49780247</v>
      </c>
    </row>
    <row r="2495" spans="1:11" x14ac:dyDescent="0.25">
      <c r="A2495">
        <v>1463</v>
      </c>
      <c r="B2495" t="s">
        <v>182</v>
      </c>
      <c r="C2495" t="s">
        <v>2336</v>
      </c>
      <c r="E2495">
        <v>2018</v>
      </c>
      <c r="F2495" s="10">
        <v>43190</v>
      </c>
      <c r="G2495" t="s">
        <v>489</v>
      </c>
      <c r="H2495" t="s">
        <v>474</v>
      </c>
      <c r="I2495" t="s">
        <v>549</v>
      </c>
      <c r="J2495">
        <v>241832000000</v>
      </c>
      <c r="K2495">
        <v>2271911609.1177168</v>
      </c>
    </row>
    <row r="2496" spans="1:11" x14ac:dyDescent="0.25">
      <c r="A2496">
        <v>1463</v>
      </c>
      <c r="B2496" t="s">
        <v>182</v>
      </c>
      <c r="C2496" t="s">
        <v>2337</v>
      </c>
      <c r="E2496">
        <v>2018</v>
      </c>
      <c r="F2496" s="10">
        <v>43190</v>
      </c>
      <c r="G2496" t="s">
        <v>489</v>
      </c>
      <c r="H2496" t="s">
        <v>474</v>
      </c>
      <c r="I2496" t="s">
        <v>549</v>
      </c>
      <c r="J2496">
        <v>7064000000</v>
      </c>
      <c r="K2496">
        <v>66363358.061826184</v>
      </c>
    </row>
    <row r="2497" spans="1:11" x14ac:dyDescent="0.25">
      <c r="A2497">
        <v>1463</v>
      </c>
      <c r="B2497" t="s">
        <v>182</v>
      </c>
      <c r="C2497" t="s">
        <v>490</v>
      </c>
      <c r="E2497">
        <v>2018</v>
      </c>
      <c r="F2497" s="10">
        <v>43190</v>
      </c>
      <c r="G2497" t="s">
        <v>489</v>
      </c>
      <c r="H2497" t="s">
        <v>474</v>
      </c>
      <c r="I2497" t="s">
        <v>549</v>
      </c>
      <c r="J2497">
        <v>-78000000</v>
      </c>
      <c r="K2497">
        <v>-732777.73624326766</v>
      </c>
    </row>
    <row r="2498" spans="1:11" x14ac:dyDescent="0.25">
      <c r="A2498">
        <v>1463</v>
      </c>
      <c r="B2498" t="s">
        <v>182</v>
      </c>
      <c r="C2498" t="s">
        <v>434</v>
      </c>
      <c r="E2498">
        <v>2018</v>
      </c>
      <c r="F2498" s="10">
        <v>43190</v>
      </c>
      <c r="G2498" t="s">
        <v>489</v>
      </c>
      <c r="H2498" t="s">
        <v>474</v>
      </c>
      <c r="I2498" t="s">
        <v>549</v>
      </c>
      <c r="J2498">
        <v>3012000000</v>
      </c>
      <c r="K2498">
        <v>28296494.122624643</v>
      </c>
    </row>
    <row r="2499" spans="1:11" x14ac:dyDescent="0.25">
      <c r="A2499">
        <v>1463</v>
      </c>
      <c r="B2499" t="s">
        <v>182</v>
      </c>
      <c r="C2499" t="s">
        <v>491</v>
      </c>
      <c r="E2499">
        <v>2018</v>
      </c>
      <c r="F2499" s="10">
        <v>43190</v>
      </c>
      <c r="G2499" t="s">
        <v>489</v>
      </c>
      <c r="H2499" t="s">
        <v>474</v>
      </c>
      <c r="I2499" t="s">
        <v>549</v>
      </c>
      <c r="J2499">
        <v>3208000000</v>
      </c>
      <c r="K2499">
        <v>30137833.049594905</v>
      </c>
    </row>
    <row r="2500" spans="1:11" x14ac:dyDescent="0.25">
      <c r="A2500">
        <v>1475</v>
      </c>
      <c r="B2500" t="s">
        <v>188</v>
      </c>
      <c r="C2500" t="s">
        <v>436</v>
      </c>
      <c r="E2500">
        <v>2018</v>
      </c>
      <c r="F2500" s="10">
        <v>43190</v>
      </c>
      <c r="G2500" t="s">
        <v>489</v>
      </c>
      <c r="H2500" t="s">
        <v>474</v>
      </c>
      <c r="I2500" t="s">
        <v>549</v>
      </c>
      <c r="J2500">
        <v>309026000000</v>
      </c>
      <c r="K2500">
        <v>2903171445.1322055</v>
      </c>
    </row>
    <row r="2501" spans="1:11" x14ac:dyDescent="0.25">
      <c r="A2501">
        <v>1475</v>
      </c>
      <c r="B2501" t="s">
        <v>188</v>
      </c>
      <c r="C2501" t="s">
        <v>2336</v>
      </c>
      <c r="E2501">
        <v>2018</v>
      </c>
      <c r="F2501" s="10">
        <v>43190</v>
      </c>
      <c r="G2501" t="s">
        <v>489</v>
      </c>
      <c r="H2501" t="s">
        <v>474</v>
      </c>
      <c r="I2501" t="s">
        <v>549</v>
      </c>
      <c r="J2501">
        <v>4110816000000</v>
      </c>
      <c r="K2501">
        <v>38619415930.674416</v>
      </c>
    </row>
    <row r="2502" spans="1:11" x14ac:dyDescent="0.25">
      <c r="A2502">
        <v>1475</v>
      </c>
      <c r="B2502" t="s">
        <v>188</v>
      </c>
      <c r="C2502" t="s">
        <v>2337</v>
      </c>
      <c r="E2502">
        <v>2018</v>
      </c>
      <c r="F2502" s="10">
        <v>43190</v>
      </c>
      <c r="G2502" t="s">
        <v>489</v>
      </c>
      <c r="H2502" t="s">
        <v>474</v>
      </c>
      <c r="I2502" t="s">
        <v>549</v>
      </c>
      <c r="J2502">
        <v>96173000000</v>
      </c>
      <c r="K2502">
        <v>903505554.20158684</v>
      </c>
    </row>
    <row r="2503" spans="1:11" x14ac:dyDescent="0.25">
      <c r="A2503">
        <v>1475</v>
      </c>
      <c r="B2503" t="s">
        <v>188</v>
      </c>
      <c r="C2503" t="s">
        <v>490</v>
      </c>
      <c r="E2503">
        <v>2018</v>
      </c>
      <c r="F2503" s="10">
        <v>43190</v>
      </c>
      <c r="G2503" t="s">
        <v>489</v>
      </c>
      <c r="H2503" t="s">
        <v>474</v>
      </c>
      <c r="I2503" t="s">
        <v>549</v>
      </c>
      <c r="J2503">
        <v>4881000000</v>
      </c>
      <c r="K2503">
        <v>45854976.033376783</v>
      </c>
    </row>
    <row r="2504" spans="1:11" x14ac:dyDescent="0.25">
      <c r="A2504">
        <v>1475</v>
      </c>
      <c r="B2504" t="s">
        <v>188</v>
      </c>
      <c r="C2504" t="s">
        <v>434</v>
      </c>
      <c r="E2504">
        <v>2018</v>
      </c>
      <c r="F2504" s="10">
        <v>43190</v>
      </c>
      <c r="G2504" t="s">
        <v>489</v>
      </c>
      <c r="H2504" t="s">
        <v>474</v>
      </c>
      <c r="I2504" t="s">
        <v>549</v>
      </c>
      <c r="J2504">
        <v>176104000000</v>
      </c>
      <c r="K2504">
        <v>1654424236.7100563</v>
      </c>
    </row>
    <row r="2505" spans="1:11" x14ac:dyDescent="0.25">
      <c r="A2505">
        <v>1475</v>
      </c>
      <c r="B2505" t="s">
        <v>188</v>
      </c>
      <c r="C2505" t="s">
        <v>491</v>
      </c>
      <c r="E2505">
        <v>2018</v>
      </c>
      <c r="F2505" s="10">
        <v>43190</v>
      </c>
      <c r="G2505" t="s">
        <v>489</v>
      </c>
      <c r="H2505" t="s">
        <v>474</v>
      </c>
      <c r="I2505" t="s">
        <v>549</v>
      </c>
      <c r="J2505">
        <v>31868000000</v>
      </c>
      <c r="K2505">
        <v>299386678.18718529</v>
      </c>
    </row>
    <row r="2506" spans="1:11" x14ac:dyDescent="0.25">
      <c r="A2506">
        <v>1531</v>
      </c>
      <c r="B2506" t="s">
        <v>196</v>
      </c>
      <c r="C2506" t="s">
        <v>2336</v>
      </c>
      <c r="E2506">
        <v>2018</v>
      </c>
      <c r="F2506" s="10">
        <v>43190</v>
      </c>
      <c r="G2506" t="s">
        <v>489</v>
      </c>
      <c r="H2506" t="s">
        <v>474</v>
      </c>
      <c r="I2506" t="s">
        <v>549</v>
      </c>
      <c r="J2506">
        <v>21603367000</v>
      </c>
      <c r="K2506">
        <v>202954696.99349374</v>
      </c>
    </row>
    <row r="2507" spans="1:11" x14ac:dyDescent="0.25">
      <c r="A2507">
        <v>1531</v>
      </c>
      <c r="B2507" t="s">
        <v>196</v>
      </c>
      <c r="C2507" t="s">
        <v>2337</v>
      </c>
      <c r="E2507">
        <v>2018</v>
      </c>
      <c r="F2507" s="10">
        <v>43190</v>
      </c>
      <c r="G2507" t="s">
        <v>489</v>
      </c>
      <c r="H2507" t="s">
        <v>474</v>
      </c>
      <c r="I2507" t="s">
        <v>549</v>
      </c>
      <c r="J2507">
        <v>1004000000</v>
      </c>
      <c r="K2507">
        <v>9432164.7075415477</v>
      </c>
    </row>
    <row r="2508" spans="1:11" x14ac:dyDescent="0.25">
      <c r="A2508">
        <v>1554</v>
      </c>
      <c r="B2508" t="s">
        <v>198</v>
      </c>
      <c r="C2508" t="s">
        <v>2336</v>
      </c>
      <c r="E2508">
        <v>2018</v>
      </c>
      <c r="F2508" s="10">
        <v>43190</v>
      </c>
      <c r="G2508" t="s">
        <v>489</v>
      </c>
      <c r="H2508" t="s">
        <v>474</v>
      </c>
      <c r="I2508" t="s">
        <v>549</v>
      </c>
      <c r="J2508">
        <v>79226000000</v>
      </c>
      <c r="K2508">
        <v>744295499.12319386</v>
      </c>
    </row>
    <row r="2509" spans="1:11" x14ac:dyDescent="0.25">
      <c r="A2509">
        <v>1554</v>
      </c>
      <c r="B2509" t="s">
        <v>198</v>
      </c>
      <c r="C2509" t="s">
        <v>2337</v>
      </c>
      <c r="E2509">
        <v>2018</v>
      </c>
      <c r="F2509" s="10">
        <v>43190</v>
      </c>
      <c r="G2509" t="s">
        <v>489</v>
      </c>
      <c r="H2509" t="s">
        <v>474</v>
      </c>
      <c r="I2509" t="s">
        <v>549</v>
      </c>
      <c r="J2509">
        <v>2780000000</v>
      </c>
      <c r="K2509">
        <v>26116950.086619027</v>
      </c>
    </row>
    <row r="2510" spans="1:11" x14ac:dyDescent="0.25">
      <c r="A2510">
        <v>1554</v>
      </c>
      <c r="B2510" t="s">
        <v>198</v>
      </c>
      <c r="C2510" t="s">
        <v>434</v>
      </c>
      <c r="E2510">
        <v>2018</v>
      </c>
      <c r="F2510" s="10">
        <v>43190</v>
      </c>
      <c r="G2510" t="s">
        <v>489</v>
      </c>
      <c r="H2510" t="s">
        <v>474</v>
      </c>
      <c r="I2510" t="s">
        <v>549</v>
      </c>
      <c r="J2510">
        <v>972000000</v>
      </c>
      <c r="K2510">
        <v>9131537.9439545665</v>
      </c>
    </row>
    <row r="2511" spans="1:11" x14ac:dyDescent="0.25">
      <c r="A2511">
        <v>1660</v>
      </c>
      <c r="B2511" t="s">
        <v>200</v>
      </c>
      <c r="C2511" t="s">
        <v>436</v>
      </c>
      <c r="E2511">
        <v>2018</v>
      </c>
      <c r="F2511" s="10">
        <v>43190</v>
      </c>
      <c r="G2511" t="s">
        <v>489</v>
      </c>
      <c r="H2511" t="s">
        <v>474</v>
      </c>
      <c r="I2511" t="s">
        <v>549</v>
      </c>
      <c r="J2511">
        <v>-100000000</v>
      </c>
      <c r="K2511">
        <v>-939458.63620931748</v>
      </c>
    </row>
    <row r="2512" spans="1:11" x14ac:dyDescent="0.25">
      <c r="A2512">
        <v>1660</v>
      </c>
      <c r="B2512" t="s">
        <v>200</v>
      </c>
      <c r="C2512" t="s">
        <v>2336</v>
      </c>
      <c r="E2512">
        <v>2018</v>
      </c>
      <c r="F2512" s="10">
        <v>43190</v>
      </c>
      <c r="G2512" t="s">
        <v>489</v>
      </c>
      <c r="H2512" t="s">
        <v>474</v>
      </c>
      <c r="I2512" t="s">
        <v>549</v>
      </c>
      <c r="J2512">
        <v>10709000000</v>
      </c>
      <c r="K2512">
        <v>100606625.35165581</v>
      </c>
    </row>
    <row r="2513" spans="1:11" x14ac:dyDescent="0.25">
      <c r="A2513">
        <v>1660</v>
      </c>
      <c r="B2513" t="s">
        <v>200</v>
      </c>
      <c r="C2513" t="s">
        <v>2337</v>
      </c>
      <c r="E2513">
        <v>2018</v>
      </c>
      <c r="F2513" s="10">
        <v>43190</v>
      </c>
      <c r="G2513" t="s">
        <v>489</v>
      </c>
      <c r="H2513" t="s">
        <v>474</v>
      </c>
      <c r="I2513" t="s">
        <v>549</v>
      </c>
      <c r="J2513">
        <v>-478000000</v>
      </c>
      <c r="K2513">
        <v>-4490612.2810805375</v>
      </c>
    </row>
    <row r="2514" spans="1:11" x14ac:dyDescent="0.25">
      <c r="A2514">
        <v>1660</v>
      </c>
      <c r="B2514" t="s">
        <v>200</v>
      </c>
      <c r="C2514" t="s">
        <v>490</v>
      </c>
      <c r="E2514">
        <v>2018</v>
      </c>
      <c r="F2514" s="10">
        <v>43190</v>
      </c>
      <c r="G2514" t="s">
        <v>489</v>
      </c>
      <c r="H2514" t="s">
        <v>474</v>
      </c>
      <c r="I2514" t="s">
        <v>549</v>
      </c>
      <c r="J2514">
        <v>-10000000</v>
      </c>
      <c r="K2514">
        <v>-93945.863620931748</v>
      </c>
    </row>
    <row r="2515" spans="1:11" x14ac:dyDescent="0.25">
      <c r="A2515">
        <v>1660</v>
      </c>
      <c r="B2515" t="s">
        <v>200</v>
      </c>
      <c r="C2515" t="s">
        <v>434</v>
      </c>
      <c r="E2515">
        <v>2018</v>
      </c>
      <c r="F2515" s="10">
        <v>43190</v>
      </c>
      <c r="G2515" t="s">
        <v>489</v>
      </c>
      <c r="H2515" t="s">
        <v>474</v>
      </c>
      <c r="I2515" t="s">
        <v>549</v>
      </c>
      <c r="J2515">
        <v>214000000</v>
      </c>
      <c r="K2515">
        <v>2010441.4814879394</v>
      </c>
    </row>
    <row r="2516" spans="1:11" x14ac:dyDescent="0.25">
      <c r="A2516">
        <v>1660</v>
      </c>
      <c r="B2516" t="s">
        <v>200</v>
      </c>
      <c r="C2516" t="s">
        <v>491</v>
      </c>
      <c r="E2516">
        <v>2018</v>
      </c>
      <c r="F2516" s="10">
        <v>43190</v>
      </c>
      <c r="G2516" t="s">
        <v>489</v>
      </c>
      <c r="H2516" t="s">
        <v>474</v>
      </c>
      <c r="I2516" t="s">
        <v>549</v>
      </c>
      <c r="J2516">
        <v>174000000</v>
      </c>
      <c r="K2516">
        <v>1634658.0270042124</v>
      </c>
    </row>
    <row r="2517" spans="1:11" x14ac:dyDescent="0.25">
      <c r="A2517">
        <v>1796</v>
      </c>
      <c r="B2517" t="s">
        <v>205</v>
      </c>
      <c r="C2517" t="s">
        <v>2336</v>
      </c>
      <c r="E2517">
        <v>2018</v>
      </c>
      <c r="F2517" s="10">
        <v>43190</v>
      </c>
      <c r="G2517" t="s">
        <v>489</v>
      </c>
      <c r="H2517" t="s">
        <v>474</v>
      </c>
      <c r="I2517" t="s">
        <v>549</v>
      </c>
      <c r="J2517">
        <v>2204858000000</v>
      </c>
      <c r="K2517">
        <v>20713728897.152031</v>
      </c>
    </row>
    <row r="2518" spans="1:11" x14ac:dyDescent="0.25">
      <c r="A2518">
        <v>1796</v>
      </c>
      <c r="B2518" t="s">
        <v>205</v>
      </c>
      <c r="C2518" t="s">
        <v>2337</v>
      </c>
      <c r="E2518">
        <v>2018</v>
      </c>
      <c r="F2518" s="10">
        <v>43190</v>
      </c>
      <c r="G2518" t="s">
        <v>489</v>
      </c>
      <c r="H2518" t="s">
        <v>474</v>
      </c>
      <c r="I2518" t="s">
        <v>549</v>
      </c>
      <c r="J2518">
        <v>95915000000</v>
      </c>
      <c r="K2518">
        <v>901081750.92016685</v>
      </c>
    </row>
    <row r="2519" spans="1:11" x14ac:dyDescent="0.25">
      <c r="A2519">
        <v>1801</v>
      </c>
      <c r="B2519" t="s">
        <v>211</v>
      </c>
      <c r="C2519" t="s">
        <v>436</v>
      </c>
      <c r="E2519">
        <v>2018</v>
      </c>
      <c r="F2519" s="10">
        <v>43190</v>
      </c>
      <c r="G2519" t="s">
        <v>489</v>
      </c>
      <c r="H2519" t="s">
        <v>474</v>
      </c>
      <c r="I2519" t="s">
        <v>549</v>
      </c>
      <c r="J2519">
        <v>-21861000000</v>
      </c>
      <c r="K2519">
        <v>-205375052.46171889</v>
      </c>
    </row>
    <row r="2520" spans="1:11" x14ac:dyDescent="0.25">
      <c r="A2520">
        <v>1801</v>
      </c>
      <c r="B2520" t="s">
        <v>211</v>
      </c>
      <c r="C2520" t="s">
        <v>2336</v>
      </c>
      <c r="E2520">
        <v>2018</v>
      </c>
      <c r="F2520" s="10">
        <v>43190</v>
      </c>
      <c r="G2520" t="s">
        <v>489</v>
      </c>
      <c r="H2520" t="s">
        <v>474</v>
      </c>
      <c r="I2520" t="s">
        <v>549</v>
      </c>
      <c r="J2520">
        <v>335697000000</v>
      </c>
      <c r="K2520">
        <v>3153734457.9955926</v>
      </c>
    </row>
    <row r="2521" spans="1:11" x14ac:dyDescent="0.25">
      <c r="A2521">
        <v>1801</v>
      </c>
      <c r="B2521" t="s">
        <v>211</v>
      </c>
      <c r="C2521" t="s">
        <v>2337</v>
      </c>
      <c r="E2521">
        <v>2018</v>
      </c>
      <c r="F2521" s="10">
        <v>43190</v>
      </c>
      <c r="G2521" t="s">
        <v>489</v>
      </c>
      <c r="H2521" t="s">
        <v>474</v>
      </c>
      <c r="I2521" t="s">
        <v>549</v>
      </c>
      <c r="J2521">
        <v>-26791000000</v>
      </c>
      <c r="K2521">
        <v>-251690363.22683823</v>
      </c>
    </row>
    <row r="2522" spans="1:11" x14ac:dyDescent="0.25">
      <c r="A2522">
        <v>1801</v>
      </c>
      <c r="B2522" t="s">
        <v>211</v>
      </c>
      <c r="C2522" t="s">
        <v>490</v>
      </c>
      <c r="E2522">
        <v>2018</v>
      </c>
      <c r="F2522" s="10">
        <v>43190</v>
      </c>
      <c r="G2522" t="s">
        <v>489</v>
      </c>
      <c r="H2522" t="s">
        <v>474</v>
      </c>
      <c r="I2522" t="s">
        <v>549</v>
      </c>
      <c r="J2522">
        <v>-722000000</v>
      </c>
      <c r="K2522">
        <v>-6782891.3534312723</v>
      </c>
    </row>
    <row r="2523" spans="1:11" x14ac:dyDescent="0.25">
      <c r="A2523">
        <v>1801</v>
      </c>
      <c r="B2523" t="s">
        <v>211</v>
      </c>
      <c r="C2523" t="s">
        <v>434</v>
      </c>
      <c r="E2523">
        <v>2018</v>
      </c>
      <c r="F2523" s="10">
        <v>43190</v>
      </c>
      <c r="G2523" t="s">
        <v>489</v>
      </c>
      <c r="H2523" t="s">
        <v>474</v>
      </c>
      <c r="I2523" t="s">
        <v>549</v>
      </c>
      <c r="J2523">
        <v>1221000000</v>
      </c>
      <c r="K2523">
        <v>11470789.948115766</v>
      </c>
    </row>
    <row r="2524" spans="1:11" x14ac:dyDescent="0.25">
      <c r="A2524">
        <v>1801</v>
      </c>
      <c r="B2524" t="s">
        <v>211</v>
      </c>
      <c r="C2524" t="s">
        <v>491</v>
      </c>
      <c r="E2524">
        <v>2018</v>
      </c>
      <c r="F2524" s="10">
        <v>43190</v>
      </c>
      <c r="G2524" t="s">
        <v>489</v>
      </c>
      <c r="H2524" t="s">
        <v>474</v>
      </c>
      <c r="I2524" t="s">
        <v>549</v>
      </c>
      <c r="J2524">
        <v>4431000000</v>
      </c>
      <c r="K2524">
        <v>41627412.170434855</v>
      </c>
    </row>
    <row r="2525" spans="1:11" x14ac:dyDescent="0.25">
      <c r="A2525">
        <v>8078</v>
      </c>
      <c r="B2525" t="s">
        <v>184</v>
      </c>
      <c r="C2525" t="s">
        <v>436</v>
      </c>
      <c r="E2525">
        <v>2018</v>
      </c>
      <c r="F2525" s="10">
        <v>43190</v>
      </c>
      <c r="G2525" t="s">
        <v>489</v>
      </c>
      <c r="H2525" t="s">
        <v>474</v>
      </c>
      <c r="I2525" t="s">
        <v>549</v>
      </c>
      <c r="J2525">
        <v>8049000000</v>
      </c>
      <c r="K2525">
        <v>75617025.62848796</v>
      </c>
    </row>
    <row r="2526" spans="1:11" x14ac:dyDescent="0.25">
      <c r="A2526">
        <v>8078</v>
      </c>
      <c r="B2526" t="s">
        <v>184</v>
      </c>
      <c r="C2526" t="s">
        <v>2336</v>
      </c>
      <c r="E2526">
        <v>2018</v>
      </c>
      <c r="F2526" s="10">
        <v>43190</v>
      </c>
      <c r="G2526" t="s">
        <v>489</v>
      </c>
      <c r="H2526" t="s">
        <v>474</v>
      </c>
      <c r="I2526" t="s">
        <v>549</v>
      </c>
      <c r="J2526">
        <v>110895000000</v>
      </c>
      <c r="K2526">
        <v>1041812654.6243227</v>
      </c>
    </row>
    <row r="2527" spans="1:11" x14ac:dyDescent="0.25">
      <c r="A2527">
        <v>8078</v>
      </c>
      <c r="B2527" t="s">
        <v>184</v>
      </c>
      <c r="C2527" t="s">
        <v>2337</v>
      </c>
      <c r="E2527">
        <v>2018</v>
      </c>
      <c r="F2527" s="10">
        <v>43190</v>
      </c>
      <c r="G2527" t="s">
        <v>489</v>
      </c>
      <c r="H2527" t="s">
        <v>474</v>
      </c>
      <c r="I2527" t="s">
        <v>549</v>
      </c>
      <c r="J2527">
        <v>3931000000</v>
      </c>
      <c r="K2527">
        <v>36930118.989388272</v>
      </c>
    </row>
    <row r="2528" spans="1:11" x14ac:dyDescent="0.25">
      <c r="A2528">
        <v>8078</v>
      </c>
      <c r="B2528" t="s">
        <v>184</v>
      </c>
      <c r="C2528" t="s">
        <v>490</v>
      </c>
      <c r="E2528">
        <v>2018</v>
      </c>
      <c r="F2528" s="10">
        <v>43190</v>
      </c>
      <c r="G2528" t="s">
        <v>489</v>
      </c>
      <c r="H2528" t="s">
        <v>474</v>
      </c>
      <c r="I2528" t="s">
        <v>549</v>
      </c>
      <c r="J2528">
        <v>24000000</v>
      </c>
      <c r="K2528">
        <v>225470.07269023618</v>
      </c>
    </row>
    <row r="2529" spans="1:11" x14ac:dyDescent="0.25">
      <c r="A2529">
        <v>8078</v>
      </c>
      <c r="B2529" t="s">
        <v>184</v>
      </c>
      <c r="C2529" t="s">
        <v>434</v>
      </c>
      <c r="E2529">
        <v>2018</v>
      </c>
      <c r="F2529" s="10">
        <v>43190</v>
      </c>
      <c r="G2529" t="s">
        <v>489</v>
      </c>
      <c r="H2529" t="s">
        <v>474</v>
      </c>
      <c r="I2529" t="s">
        <v>549</v>
      </c>
      <c r="J2529">
        <v>1581000000</v>
      </c>
      <c r="K2529">
        <v>14852841.038469309</v>
      </c>
    </row>
    <row r="2530" spans="1:11" x14ac:dyDescent="0.25">
      <c r="A2530">
        <v>8078</v>
      </c>
      <c r="B2530" t="s">
        <v>184</v>
      </c>
      <c r="C2530" t="s">
        <v>491</v>
      </c>
      <c r="E2530">
        <v>2018</v>
      </c>
      <c r="F2530" s="10">
        <v>43190</v>
      </c>
      <c r="G2530" t="s">
        <v>489</v>
      </c>
      <c r="H2530" t="s">
        <v>474</v>
      </c>
      <c r="I2530" t="s">
        <v>549</v>
      </c>
      <c r="J2530">
        <v>2513000000</v>
      </c>
      <c r="K2530">
        <v>23608595.527940147</v>
      </c>
    </row>
    <row r="2531" spans="1:11" x14ac:dyDescent="0.25">
      <c r="A2531">
        <v>8096</v>
      </c>
      <c r="B2531" t="s">
        <v>162</v>
      </c>
      <c r="C2531" t="s">
        <v>436</v>
      </c>
      <c r="E2531">
        <v>2018</v>
      </c>
      <c r="F2531" s="10">
        <v>43190</v>
      </c>
      <c r="G2531" t="s">
        <v>489</v>
      </c>
      <c r="H2531" t="s">
        <v>474</v>
      </c>
      <c r="I2531" t="s">
        <v>549</v>
      </c>
      <c r="J2531">
        <v>316264000000</v>
      </c>
      <c r="K2531">
        <v>2971169461.221036</v>
      </c>
    </row>
    <row r="2532" spans="1:11" x14ac:dyDescent="0.25">
      <c r="A2532">
        <v>8096</v>
      </c>
      <c r="B2532" t="s">
        <v>162</v>
      </c>
      <c r="C2532" t="s">
        <v>2336</v>
      </c>
      <c r="E2532">
        <v>2018</v>
      </c>
      <c r="F2532" s="10">
        <v>43190</v>
      </c>
      <c r="G2532" t="s">
        <v>489</v>
      </c>
      <c r="H2532" t="s">
        <v>474</v>
      </c>
      <c r="I2532" t="s">
        <v>549</v>
      </c>
      <c r="J2532">
        <v>2042216000000</v>
      </c>
      <c r="K2532">
        <v>19185774582.048473</v>
      </c>
    </row>
    <row r="2533" spans="1:11" x14ac:dyDescent="0.25">
      <c r="A2533">
        <v>8096</v>
      </c>
      <c r="B2533" t="s">
        <v>162</v>
      </c>
      <c r="C2533" t="s">
        <v>2337</v>
      </c>
      <c r="E2533">
        <v>2018</v>
      </c>
      <c r="F2533" s="10">
        <v>43190</v>
      </c>
      <c r="G2533" t="s">
        <v>489</v>
      </c>
      <c r="H2533" t="s">
        <v>474</v>
      </c>
      <c r="I2533" t="s">
        <v>549</v>
      </c>
      <c r="J2533">
        <v>172190000000</v>
      </c>
      <c r="K2533">
        <v>1617653825.6888237</v>
      </c>
    </row>
    <row r="2534" spans="1:11" x14ac:dyDescent="0.25">
      <c r="A2534">
        <v>8096</v>
      </c>
      <c r="B2534" t="s">
        <v>162</v>
      </c>
      <c r="C2534" t="s">
        <v>490</v>
      </c>
      <c r="E2534">
        <v>2018</v>
      </c>
      <c r="F2534" s="10">
        <v>43190</v>
      </c>
      <c r="G2534" t="s">
        <v>489</v>
      </c>
      <c r="H2534" t="s">
        <v>474</v>
      </c>
      <c r="I2534" t="s">
        <v>549</v>
      </c>
      <c r="J2534">
        <v>2516000000</v>
      </c>
      <c r="K2534">
        <v>23636779.287026428</v>
      </c>
    </row>
    <row r="2535" spans="1:11" x14ac:dyDescent="0.25">
      <c r="A2535">
        <v>8096</v>
      </c>
      <c r="B2535" t="s">
        <v>162</v>
      </c>
      <c r="C2535" t="s">
        <v>434</v>
      </c>
      <c r="E2535">
        <v>2018</v>
      </c>
      <c r="F2535" s="10">
        <v>43190</v>
      </c>
      <c r="G2535" t="s">
        <v>489</v>
      </c>
      <c r="H2535" t="s">
        <v>474</v>
      </c>
      <c r="I2535" t="s">
        <v>549</v>
      </c>
      <c r="J2535">
        <v>95415000000</v>
      </c>
      <c r="K2535">
        <v>896384457.73912024</v>
      </c>
    </row>
    <row r="2536" spans="1:11" x14ac:dyDescent="0.25">
      <c r="A2536">
        <v>8096</v>
      </c>
      <c r="B2536" t="s">
        <v>162</v>
      </c>
      <c r="C2536" t="s">
        <v>491</v>
      </c>
      <c r="E2536">
        <v>2018</v>
      </c>
      <c r="F2536" s="10">
        <v>43190</v>
      </c>
      <c r="G2536" t="s">
        <v>489</v>
      </c>
      <c r="H2536" t="s">
        <v>474</v>
      </c>
      <c r="I2536" t="s">
        <v>549</v>
      </c>
      <c r="J2536">
        <v>46143000000</v>
      </c>
      <c r="K2536">
        <v>433494398.50606537</v>
      </c>
    </row>
    <row r="2537" spans="1:11" x14ac:dyDescent="0.25">
      <c r="A2537">
        <v>8175</v>
      </c>
      <c r="B2537" t="s">
        <v>207</v>
      </c>
      <c r="C2537" t="s">
        <v>436</v>
      </c>
      <c r="E2537">
        <v>2018</v>
      </c>
      <c r="F2537" s="10">
        <v>43190</v>
      </c>
      <c r="G2537" t="s">
        <v>489</v>
      </c>
      <c r="H2537" t="s">
        <v>474</v>
      </c>
      <c r="I2537" t="s">
        <v>549</v>
      </c>
      <c r="J2537">
        <v>3175000000</v>
      </c>
      <c r="K2537">
        <v>29827811.699645828</v>
      </c>
    </row>
    <row r="2538" spans="1:11" x14ac:dyDescent="0.25">
      <c r="A2538">
        <v>8175</v>
      </c>
      <c r="B2538" t="s">
        <v>207</v>
      </c>
      <c r="C2538" t="s">
        <v>2336</v>
      </c>
      <c r="E2538">
        <v>2018</v>
      </c>
      <c r="F2538" s="10">
        <v>43190</v>
      </c>
      <c r="G2538" t="s">
        <v>489</v>
      </c>
      <c r="H2538" t="s">
        <v>474</v>
      </c>
      <c r="I2538" t="s">
        <v>549</v>
      </c>
      <c r="J2538">
        <v>45381000000</v>
      </c>
      <c r="K2538">
        <v>426335723.69815034</v>
      </c>
    </row>
    <row r="2539" spans="1:11" x14ac:dyDescent="0.25">
      <c r="A2539">
        <v>8175</v>
      </c>
      <c r="B2539" t="s">
        <v>207</v>
      </c>
      <c r="C2539" t="s">
        <v>2337</v>
      </c>
      <c r="E2539">
        <v>2018</v>
      </c>
      <c r="F2539" s="10">
        <v>43190</v>
      </c>
      <c r="G2539" t="s">
        <v>489</v>
      </c>
      <c r="H2539" t="s">
        <v>474</v>
      </c>
      <c r="I2539" t="s">
        <v>549</v>
      </c>
      <c r="J2539">
        <v>875000000</v>
      </c>
      <c r="K2539">
        <v>8220263.0668315282</v>
      </c>
    </row>
    <row r="2540" spans="1:11" x14ac:dyDescent="0.25">
      <c r="A2540">
        <v>8175</v>
      </c>
      <c r="B2540" t="s">
        <v>207</v>
      </c>
      <c r="C2540" t="s">
        <v>490</v>
      </c>
      <c r="E2540">
        <v>2018</v>
      </c>
      <c r="F2540" s="10">
        <v>43190</v>
      </c>
      <c r="G2540" t="s">
        <v>489</v>
      </c>
      <c r="H2540" t="s">
        <v>474</v>
      </c>
      <c r="I2540" t="s">
        <v>549</v>
      </c>
      <c r="J2540">
        <v>95000000</v>
      </c>
      <c r="K2540">
        <v>892485.70439885161</v>
      </c>
    </row>
    <row r="2541" spans="1:11" x14ac:dyDescent="0.25">
      <c r="A2541">
        <v>8175</v>
      </c>
      <c r="B2541" t="s">
        <v>207</v>
      </c>
      <c r="C2541" t="s">
        <v>434</v>
      </c>
      <c r="E2541">
        <v>2018</v>
      </c>
      <c r="F2541" s="10">
        <v>43190</v>
      </c>
      <c r="G2541" t="s">
        <v>489</v>
      </c>
      <c r="H2541" t="s">
        <v>474</v>
      </c>
      <c r="I2541" t="s">
        <v>549</v>
      </c>
      <c r="J2541">
        <v>1636000000</v>
      </c>
      <c r="K2541">
        <v>15369543.288384434</v>
      </c>
    </row>
    <row r="2542" spans="1:11" x14ac:dyDescent="0.25">
      <c r="A2542">
        <v>8175</v>
      </c>
      <c r="B2542" t="s">
        <v>207</v>
      </c>
      <c r="C2542" t="s">
        <v>491</v>
      </c>
      <c r="E2542">
        <v>2018</v>
      </c>
      <c r="F2542" s="10">
        <v>43190</v>
      </c>
      <c r="G2542" t="s">
        <v>489</v>
      </c>
      <c r="H2542" t="s">
        <v>474</v>
      </c>
      <c r="I2542" t="s">
        <v>549</v>
      </c>
      <c r="J2542">
        <v>569000000</v>
      </c>
      <c r="K2542">
        <v>5345519.6400310164</v>
      </c>
    </row>
    <row r="2543" spans="1:11" x14ac:dyDescent="0.25">
      <c r="A2543">
        <v>8437</v>
      </c>
      <c r="B2543" t="s">
        <v>209</v>
      </c>
      <c r="C2543" t="s">
        <v>2336</v>
      </c>
      <c r="E2543">
        <v>2018</v>
      </c>
      <c r="F2543" s="10">
        <v>43190</v>
      </c>
      <c r="G2543" t="s">
        <v>489</v>
      </c>
      <c r="H2543" t="s">
        <v>474</v>
      </c>
      <c r="I2543" t="s">
        <v>549</v>
      </c>
      <c r="J2543">
        <v>3947596000000</v>
      </c>
      <c r="K2543">
        <v>37086031544.653564</v>
      </c>
    </row>
    <row r="2544" spans="1:11" x14ac:dyDescent="0.25">
      <c r="A2544">
        <v>8437</v>
      </c>
      <c r="B2544" t="s">
        <v>209</v>
      </c>
      <c r="C2544" t="s">
        <v>2337</v>
      </c>
      <c r="E2544">
        <v>2018</v>
      </c>
      <c r="F2544" s="10">
        <v>43190</v>
      </c>
      <c r="G2544" t="s">
        <v>489</v>
      </c>
      <c r="H2544" t="s">
        <v>474</v>
      </c>
      <c r="I2544" t="s">
        <v>549</v>
      </c>
      <c r="J2544">
        <v>804011000000</v>
      </c>
      <c r="K2544">
        <v>7553350775.5728951</v>
      </c>
    </row>
    <row r="2545" spans="1:11" x14ac:dyDescent="0.25">
      <c r="A2545">
        <v>8437</v>
      </c>
      <c r="B2545" t="s">
        <v>209</v>
      </c>
      <c r="C2545" t="s">
        <v>434</v>
      </c>
      <c r="E2545">
        <v>2018</v>
      </c>
      <c r="F2545" s="10">
        <v>43190</v>
      </c>
      <c r="G2545" t="s">
        <v>489</v>
      </c>
      <c r="H2545" t="s">
        <v>474</v>
      </c>
      <c r="I2545" t="s">
        <v>549</v>
      </c>
      <c r="J2545">
        <v>118070000000</v>
      </c>
      <c r="K2545">
        <v>1109218811.772341</v>
      </c>
    </row>
    <row r="2546" spans="1:11" x14ac:dyDescent="0.25">
      <c r="A2546">
        <v>8437</v>
      </c>
      <c r="B2546" t="s">
        <v>209</v>
      </c>
      <c r="C2546" t="s">
        <v>491</v>
      </c>
      <c r="E2546">
        <v>2018</v>
      </c>
      <c r="F2546" s="10">
        <v>43190</v>
      </c>
      <c r="G2546" t="s">
        <v>489</v>
      </c>
      <c r="H2546" t="s">
        <v>474</v>
      </c>
      <c r="I2546" t="s">
        <v>549</v>
      </c>
      <c r="J2546">
        <v>61938000000</v>
      </c>
      <c r="K2546">
        <v>581881890.09532702</v>
      </c>
    </row>
    <row r="2547" spans="1:11" x14ac:dyDescent="0.25">
      <c r="A2547">
        <v>9044</v>
      </c>
      <c r="B2547" t="s">
        <v>202</v>
      </c>
      <c r="C2547" t="s">
        <v>436</v>
      </c>
      <c r="E2547">
        <v>2018</v>
      </c>
      <c r="F2547" s="10">
        <v>43190</v>
      </c>
      <c r="G2547" t="s">
        <v>489</v>
      </c>
      <c r="H2547" t="s">
        <v>474</v>
      </c>
      <c r="I2547" t="s">
        <v>549</v>
      </c>
      <c r="J2547">
        <v>536969000000</v>
      </c>
      <c r="K2547">
        <v>5044601644.2668095</v>
      </c>
    </row>
    <row r="2548" spans="1:11" x14ac:dyDescent="0.25">
      <c r="A2548">
        <v>9044</v>
      </c>
      <c r="B2548" t="s">
        <v>202</v>
      </c>
      <c r="C2548" t="s">
        <v>2336</v>
      </c>
      <c r="E2548">
        <v>2018</v>
      </c>
      <c r="F2548" s="10">
        <v>43190</v>
      </c>
      <c r="G2548" t="s">
        <v>489</v>
      </c>
      <c r="H2548" t="s">
        <v>474</v>
      </c>
      <c r="I2548" t="s">
        <v>549</v>
      </c>
      <c r="J2548">
        <v>4827323000000</v>
      </c>
      <c r="K2548">
        <v>45350702821.218712</v>
      </c>
    </row>
    <row r="2549" spans="1:11" x14ac:dyDescent="0.25">
      <c r="A2549">
        <v>9044</v>
      </c>
      <c r="B2549" t="s">
        <v>202</v>
      </c>
      <c r="C2549" t="s">
        <v>2337</v>
      </c>
      <c r="E2549">
        <v>2018</v>
      </c>
      <c r="F2549" s="10">
        <v>43190</v>
      </c>
      <c r="G2549" t="s">
        <v>489</v>
      </c>
      <c r="H2549" t="s">
        <v>474</v>
      </c>
      <c r="I2549" t="s">
        <v>549</v>
      </c>
      <c r="J2549">
        <v>333910000000</v>
      </c>
      <c r="K2549">
        <v>3136946332.166532</v>
      </c>
    </row>
    <row r="2550" spans="1:11" x14ac:dyDescent="0.25">
      <c r="A2550">
        <v>9044</v>
      </c>
      <c r="B2550" t="s">
        <v>202</v>
      </c>
      <c r="C2550" t="s">
        <v>490</v>
      </c>
      <c r="E2550">
        <v>2018</v>
      </c>
      <c r="F2550" s="10">
        <v>43190</v>
      </c>
      <c r="G2550" t="s">
        <v>489</v>
      </c>
      <c r="H2550" t="s">
        <v>474</v>
      </c>
      <c r="I2550" t="s">
        <v>549</v>
      </c>
      <c r="J2550">
        <v>5767000000</v>
      </c>
      <c r="K2550">
        <v>54178579.550191335</v>
      </c>
    </row>
    <row r="2551" spans="1:11" x14ac:dyDescent="0.25">
      <c r="A2551">
        <v>9044</v>
      </c>
      <c r="B2551" t="s">
        <v>202</v>
      </c>
      <c r="C2551" t="s">
        <v>434</v>
      </c>
      <c r="E2551">
        <v>2018</v>
      </c>
      <c r="F2551" s="10">
        <v>43190</v>
      </c>
      <c r="G2551" t="s">
        <v>489</v>
      </c>
      <c r="H2551" t="s">
        <v>474</v>
      </c>
      <c r="I2551" t="s">
        <v>549</v>
      </c>
      <c r="J2551">
        <v>118907000000</v>
      </c>
      <c r="K2551">
        <v>1117082080.5574131</v>
      </c>
    </row>
    <row r="2552" spans="1:11" x14ac:dyDescent="0.25">
      <c r="A2552">
        <v>9044</v>
      </c>
      <c r="B2552" t="s">
        <v>202</v>
      </c>
      <c r="C2552" t="s">
        <v>491</v>
      </c>
      <c r="E2552">
        <v>2018</v>
      </c>
      <c r="F2552" s="10">
        <v>43190</v>
      </c>
      <c r="G2552" t="s">
        <v>489</v>
      </c>
      <c r="H2552" t="s">
        <v>474</v>
      </c>
      <c r="I2552" t="s">
        <v>549</v>
      </c>
      <c r="J2552">
        <v>78385000000</v>
      </c>
      <c r="K2552">
        <v>736394651.99267352</v>
      </c>
    </row>
    <row r="2553" spans="1:11" x14ac:dyDescent="0.25">
      <c r="A2553">
        <v>9059</v>
      </c>
      <c r="B2553" t="s">
        <v>191</v>
      </c>
      <c r="C2553" t="s">
        <v>436</v>
      </c>
      <c r="E2553">
        <v>2018</v>
      </c>
      <c r="F2553" s="10">
        <v>43190</v>
      </c>
      <c r="G2553" t="s">
        <v>489</v>
      </c>
      <c r="H2553" t="s">
        <v>474</v>
      </c>
      <c r="I2553" t="s">
        <v>549</v>
      </c>
      <c r="J2553">
        <v>766943000000</v>
      </c>
      <c r="K2553">
        <v>7205112248.3028259</v>
      </c>
    </row>
    <row r="2554" spans="1:11" x14ac:dyDescent="0.25">
      <c r="A2554">
        <v>9059</v>
      </c>
      <c r="B2554" t="s">
        <v>191</v>
      </c>
      <c r="C2554" t="s">
        <v>2336</v>
      </c>
      <c r="E2554">
        <v>2018</v>
      </c>
      <c r="F2554" s="10">
        <v>43190</v>
      </c>
      <c r="G2554" t="s">
        <v>489</v>
      </c>
      <c r="H2554" t="s">
        <v>474</v>
      </c>
      <c r="I2554" t="s">
        <v>549</v>
      </c>
      <c r="J2554">
        <v>4892149000000</v>
      </c>
      <c r="K2554">
        <v>45959716276.72776</v>
      </c>
    </row>
    <row r="2555" spans="1:11" x14ac:dyDescent="0.25">
      <c r="A2555">
        <v>9059</v>
      </c>
      <c r="B2555" t="s">
        <v>191</v>
      </c>
      <c r="C2555" t="s">
        <v>2337</v>
      </c>
      <c r="E2555">
        <v>2018</v>
      </c>
      <c r="F2555" s="10">
        <v>43190</v>
      </c>
      <c r="G2555" t="s">
        <v>489</v>
      </c>
      <c r="H2555" t="s">
        <v>474</v>
      </c>
      <c r="I2555" t="s">
        <v>549</v>
      </c>
      <c r="J2555">
        <v>441302000000</v>
      </c>
      <c r="K2555">
        <v>4145849750.764442</v>
      </c>
    </row>
    <row r="2556" spans="1:11" x14ac:dyDescent="0.25">
      <c r="A2556">
        <v>9059</v>
      </c>
      <c r="B2556" t="s">
        <v>191</v>
      </c>
      <c r="C2556" t="s">
        <v>490</v>
      </c>
      <c r="E2556">
        <v>2018</v>
      </c>
      <c r="F2556" s="10">
        <v>43190</v>
      </c>
      <c r="G2556" t="s">
        <v>489</v>
      </c>
      <c r="H2556" t="s">
        <v>474</v>
      </c>
      <c r="I2556" t="s">
        <v>549</v>
      </c>
      <c r="J2556">
        <v>29972000000</v>
      </c>
      <c r="K2556">
        <v>281574542.44465661</v>
      </c>
    </row>
    <row r="2557" spans="1:11" x14ac:dyDescent="0.25">
      <c r="A2557">
        <v>9059</v>
      </c>
      <c r="B2557" t="s">
        <v>191</v>
      </c>
      <c r="C2557" t="s">
        <v>434</v>
      </c>
      <c r="E2557">
        <v>2018</v>
      </c>
      <c r="F2557" s="10">
        <v>43190</v>
      </c>
      <c r="G2557" t="s">
        <v>489</v>
      </c>
      <c r="H2557" t="s">
        <v>474</v>
      </c>
      <c r="I2557" t="s">
        <v>549</v>
      </c>
      <c r="J2557">
        <v>192587000000</v>
      </c>
      <c r="K2557">
        <v>1809275203.7164383</v>
      </c>
    </row>
    <row r="2558" spans="1:11" x14ac:dyDescent="0.25">
      <c r="A2558">
        <v>9059</v>
      </c>
      <c r="B2558" t="s">
        <v>191</v>
      </c>
      <c r="C2558" t="s">
        <v>491</v>
      </c>
      <c r="E2558">
        <v>2018</v>
      </c>
      <c r="F2558" s="10">
        <v>43190</v>
      </c>
      <c r="G2558" t="s">
        <v>489</v>
      </c>
      <c r="H2558" t="s">
        <v>474</v>
      </c>
      <c r="I2558" t="s">
        <v>549</v>
      </c>
      <c r="J2558">
        <v>103082000000</v>
      </c>
      <c r="K2558">
        <v>968412751.37728858</v>
      </c>
    </row>
    <row r="2559" spans="1:11" x14ac:dyDescent="0.25">
      <c r="A2559">
        <v>10965</v>
      </c>
      <c r="B2559" t="s">
        <v>171</v>
      </c>
      <c r="C2559" t="s">
        <v>436</v>
      </c>
      <c r="E2559">
        <v>2018</v>
      </c>
      <c r="F2559" s="10">
        <v>43190</v>
      </c>
      <c r="G2559" t="s">
        <v>489</v>
      </c>
      <c r="H2559" t="s">
        <v>474</v>
      </c>
      <c r="I2559" t="s">
        <v>549</v>
      </c>
      <c r="J2559">
        <v>658707000000</v>
      </c>
      <c r="K2559">
        <v>6188279798.8153086</v>
      </c>
    </row>
    <row r="2560" spans="1:11" x14ac:dyDescent="0.25">
      <c r="A2560">
        <v>10965</v>
      </c>
      <c r="B2560" t="s">
        <v>171</v>
      </c>
      <c r="C2560" t="s">
        <v>2336</v>
      </c>
      <c r="E2560">
        <v>2018</v>
      </c>
      <c r="F2560" s="10">
        <v>43190</v>
      </c>
      <c r="G2560" t="s">
        <v>489</v>
      </c>
      <c r="H2560" t="s">
        <v>474</v>
      </c>
      <c r="I2560" t="s">
        <v>549</v>
      </c>
      <c r="J2560">
        <v>5510059000000</v>
      </c>
      <c r="K2560">
        <v>51764725135.728752</v>
      </c>
    </row>
    <row r="2561" spans="1:11" x14ac:dyDescent="0.25">
      <c r="A2561">
        <v>10965</v>
      </c>
      <c r="B2561" t="s">
        <v>171</v>
      </c>
      <c r="C2561" t="s">
        <v>2337</v>
      </c>
      <c r="E2561">
        <v>2018</v>
      </c>
      <c r="F2561" s="10">
        <v>43190</v>
      </c>
      <c r="G2561" t="s">
        <v>489</v>
      </c>
      <c r="H2561" t="s">
        <v>474</v>
      </c>
      <c r="I2561" t="s">
        <v>549</v>
      </c>
      <c r="J2561">
        <v>431720000000</v>
      </c>
      <c r="K2561">
        <v>4055830824.2428656</v>
      </c>
    </row>
    <row r="2562" spans="1:11" x14ac:dyDescent="0.25">
      <c r="A2562">
        <v>10965</v>
      </c>
      <c r="B2562" t="s">
        <v>171</v>
      </c>
      <c r="C2562" t="s">
        <v>490</v>
      </c>
      <c r="E2562">
        <v>2018</v>
      </c>
      <c r="F2562" s="10">
        <v>43190</v>
      </c>
      <c r="G2562" t="s">
        <v>489</v>
      </c>
      <c r="H2562" t="s">
        <v>474</v>
      </c>
      <c r="I2562" t="s">
        <v>549</v>
      </c>
      <c r="J2562">
        <v>6747000000</v>
      </c>
      <c r="K2562">
        <v>63385274.18504265</v>
      </c>
    </row>
    <row r="2563" spans="1:11" x14ac:dyDescent="0.25">
      <c r="A2563">
        <v>10965</v>
      </c>
      <c r="B2563" t="s">
        <v>171</v>
      </c>
      <c r="C2563" t="s">
        <v>434</v>
      </c>
      <c r="E2563">
        <v>2018</v>
      </c>
      <c r="F2563" s="10">
        <v>43190</v>
      </c>
      <c r="G2563" t="s">
        <v>489</v>
      </c>
      <c r="H2563" t="s">
        <v>474</v>
      </c>
      <c r="I2563" t="s">
        <v>549</v>
      </c>
      <c r="J2563">
        <v>114102000000</v>
      </c>
      <c r="K2563">
        <v>1071941093.0875554</v>
      </c>
    </row>
    <row r="2564" spans="1:11" x14ac:dyDescent="0.25">
      <c r="A2564">
        <v>10965</v>
      </c>
      <c r="B2564" t="s">
        <v>171</v>
      </c>
      <c r="C2564" t="s">
        <v>491</v>
      </c>
      <c r="E2564">
        <v>2018</v>
      </c>
      <c r="F2564" s="10">
        <v>43190</v>
      </c>
      <c r="G2564" t="s">
        <v>489</v>
      </c>
      <c r="H2564" t="s">
        <v>474</v>
      </c>
      <c r="I2564" t="s">
        <v>549</v>
      </c>
      <c r="J2564">
        <v>106138000000</v>
      </c>
      <c r="K2564">
        <v>997122607.29984534</v>
      </c>
    </row>
    <row r="2565" spans="1:11" x14ac:dyDescent="0.25">
      <c r="A2565">
        <v>11237</v>
      </c>
      <c r="B2565" t="s">
        <v>186</v>
      </c>
      <c r="C2565" t="s">
        <v>436</v>
      </c>
      <c r="E2565">
        <v>2018</v>
      </c>
      <c r="F2565" s="10">
        <v>43190</v>
      </c>
      <c r="G2565" t="s">
        <v>489</v>
      </c>
      <c r="H2565" t="s">
        <v>474</v>
      </c>
      <c r="I2565" t="s">
        <v>549</v>
      </c>
      <c r="J2565">
        <v>939859000000</v>
      </c>
      <c r="K2565">
        <v>8829586543.6905289</v>
      </c>
    </row>
    <row r="2566" spans="1:11" x14ac:dyDescent="0.25">
      <c r="A2566">
        <v>11237</v>
      </c>
      <c r="B2566" t="s">
        <v>186</v>
      </c>
      <c r="C2566" t="s">
        <v>2336</v>
      </c>
      <c r="E2566">
        <v>2018</v>
      </c>
      <c r="F2566" s="10">
        <v>43190</v>
      </c>
      <c r="G2566" t="s">
        <v>489</v>
      </c>
      <c r="H2566" t="s">
        <v>474</v>
      </c>
      <c r="I2566" t="s">
        <v>549</v>
      </c>
      <c r="J2566">
        <v>7567394000000</v>
      </c>
      <c r="K2566">
        <v>71092536468.985718</v>
      </c>
    </row>
    <row r="2567" spans="1:11" x14ac:dyDescent="0.25">
      <c r="A2567">
        <v>11237</v>
      </c>
      <c r="B2567" t="s">
        <v>186</v>
      </c>
      <c r="C2567" t="s">
        <v>2337</v>
      </c>
      <c r="E2567">
        <v>2018</v>
      </c>
      <c r="F2567" s="10">
        <v>43190</v>
      </c>
      <c r="G2567" t="s">
        <v>489</v>
      </c>
      <c r="H2567" t="s">
        <v>474</v>
      </c>
      <c r="I2567" t="s">
        <v>549</v>
      </c>
      <c r="J2567">
        <v>610416000000</v>
      </c>
      <c r="K2567">
        <v>5734605828.8034678</v>
      </c>
    </row>
    <row r="2568" spans="1:11" x14ac:dyDescent="0.25">
      <c r="A2568">
        <v>11237</v>
      </c>
      <c r="B2568" t="s">
        <v>186</v>
      </c>
      <c r="C2568" t="s">
        <v>490</v>
      </c>
      <c r="E2568">
        <v>2018</v>
      </c>
      <c r="F2568" s="10">
        <v>43190</v>
      </c>
      <c r="G2568" t="s">
        <v>489</v>
      </c>
      <c r="H2568" t="s">
        <v>474</v>
      </c>
      <c r="I2568" t="s">
        <v>549</v>
      </c>
      <c r="J2568">
        <v>-126901000000</v>
      </c>
      <c r="K2568">
        <v>-1192182403.935986</v>
      </c>
    </row>
    <row r="2569" spans="1:11" x14ac:dyDescent="0.25">
      <c r="A2569">
        <v>11237</v>
      </c>
      <c r="B2569" t="s">
        <v>186</v>
      </c>
      <c r="C2569" t="s">
        <v>434</v>
      </c>
      <c r="E2569">
        <v>2018</v>
      </c>
      <c r="F2569" s="10">
        <v>43190</v>
      </c>
      <c r="G2569" t="s">
        <v>489</v>
      </c>
      <c r="H2569" t="s">
        <v>474</v>
      </c>
      <c r="I2569" t="s">
        <v>549</v>
      </c>
      <c r="J2569">
        <v>254038000000</v>
      </c>
      <c r="K2569">
        <v>2386581930.2534261</v>
      </c>
    </row>
    <row r="2570" spans="1:11" x14ac:dyDescent="0.25">
      <c r="A2570">
        <v>11237</v>
      </c>
      <c r="B2570" t="s">
        <v>186</v>
      </c>
      <c r="C2570" t="s">
        <v>491</v>
      </c>
      <c r="E2570">
        <v>2018</v>
      </c>
      <c r="F2570" s="10">
        <v>43190</v>
      </c>
      <c r="G2570" t="s">
        <v>489</v>
      </c>
      <c r="H2570" t="s">
        <v>474</v>
      </c>
      <c r="I2570" t="s">
        <v>549</v>
      </c>
      <c r="J2570">
        <v>202306000000</v>
      </c>
      <c r="K2570">
        <v>1900581188.5696218</v>
      </c>
    </row>
    <row r="2571" spans="1:11" x14ac:dyDescent="0.25">
      <c r="A2571">
        <v>12064</v>
      </c>
      <c r="B2571" t="s">
        <v>213</v>
      </c>
      <c r="C2571" t="s">
        <v>2336</v>
      </c>
      <c r="E2571">
        <v>2018</v>
      </c>
      <c r="F2571" s="10">
        <v>43190</v>
      </c>
      <c r="G2571" t="s">
        <v>489</v>
      </c>
      <c r="H2571" t="s">
        <v>474</v>
      </c>
      <c r="I2571" t="s">
        <v>549</v>
      </c>
      <c r="J2571">
        <v>85095000000</v>
      </c>
      <c r="K2571">
        <v>799432326.48231864</v>
      </c>
    </row>
    <row r="2572" spans="1:11" x14ac:dyDescent="0.25">
      <c r="A2572">
        <v>12064</v>
      </c>
      <c r="B2572" t="s">
        <v>213</v>
      </c>
      <c r="C2572" t="s">
        <v>2337</v>
      </c>
      <c r="E2572">
        <v>2018</v>
      </c>
      <c r="F2572" s="10">
        <v>43190</v>
      </c>
      <c r="G2572" t="s">
        <v>489</v>
      </c>
      <c r="H2572" t="s">
        <v>474</v>
      </c>
      <c r="I2572" t="s">
        <v>549</v>
      </c>
      <c r="J2572">
        <v>2940000000</v>
      </c>
      <c r="K2572">
        <v>27620083.904553935</v>
      </c>
    </row>
    <row r="2573" spans="1:11" x14ac:dyDescent="0.25">
      <c r="A2573">
        <v>6741498</v>
      </c>
      <c r="B2573" t="s">
        <v>3477</v>
      </c>
      <c r="C2573" t="s">
        <v>436</v>
      </c>
      <c r="E2573">
        <v>2018</v>
      </c>
      <c r="F2573" s="10">
        <v>43190</v>
      </c>
      <c r="G2573" t="s">
        <v>489</v>
      </c>
      <c r="H2573" t="s">
        <v>474</v>
      </c>
      <c r="I2573" t="s">
        <v>549</v>
      </c>
      <c r="J2573">
        <v>135248000000</v>
      </c>
      <c r="K2573">
        <v>1270599016.3003776</v>
      </c>
    </row>
    <row r="2574" spans="1:11" x14ac:dyDescent="0.25">
      <c r="A2574">
        <v>6741498</v>
      </c>
      <c r="B2574" t="s">
        <v>3477</v>
      </c>
      <c r="C2574" t="s">
        <v>2336</v>
      </c>
      <c r="E2574">
        <v>2018</v>
      </c>
      <c r="F2574" s="10">
        <v>43190</v>
      </c>
      <c r="G2574" t="s">
        <v>489</v>
      </c>
      <c r="H2574" t="s">
        <v>474</v>
      </c>
      <c r="I2574" t="s">
        <v>549</v>
      </c>
      <c r="J2574">
        <v>1129039000000</v>
      </c>
      <c r="K2574">
        <v>10606854391.671316</v>
      </c>
    </row>
    <row r="2575" spans="1:11" x14ac:dyDescent="0.25">
      <c r="A2575">
        <v>6741498</v>
      </c>
      <c r="B2575" t="s">
        <v>3477</v>
      </c>
      <c r="C2575" t="s">
        <v>2337</v>
      </c>
      <c r="E2575">
        <v>2018</v>
      </c>
      <c r="F2575" s="10">
        <v>43190</v>
      </c>
      <c r="G2575" t="s">
        <v>489</v>
      </c>
      <c r="H2575" t="s">
        <v>474</v>
      </c>
      <c r="I2575" t="s">
        <v>549</v>
      </c>
      <c r="J2575">
        <v>66716000000</v>
      </c>
      <c r="K2575">
        <v>626769223.73340821</v>
      </c>
    </row>
    <row r="2576" spans="1:11" x14ac:dyDescent="0.25">
      <c r="A2576">
        <v>6741498</v>
      </c>
      <c r="B2576" t="s">
        <v>3477</v>
      </c>
      <c r="C2576" t="s">
        <v>490</v>
      </c>
      <c r="E2576">
        <v>2018</v>
      </c>
      <c r="F2576" s="10">
        <v>43190</v>
      </c>
      <c r="G2576" t="s">
        <v>489</v>
      </c>
      <c r="H2576" t="s">
        <v>474</v>
      </c>
      <c r="I2576" t="s">
        <v>549</v>
      </c>
      <c r="J2576">
        <v>-430000000</v>
      </c>
      <c r="K2576">
        <v>-4039672.1357000652</v>
      </c>
    </row>
    <row r="2577" spans="1:11" x14ac:dyDescent="0.25">
      <c r="A2577">
        <v>6741498</v>
      </c>
      <c r="B2577" t="s">
        <v>3477</v>
      </c>
      <c r="C2577" t="s">
        <v>434</v>
      </c>
      <c r="E2577">
        <v>2018</v>
      </c>
      <c r="F2577" s="10">
        <v>43190</v>
      </c>
      <c r="G2577" t="s">
        <v>489</v>
      </c>
      <c r="H2577" t="s">
        <v>474</v>
      </c>
      <c r="I2577" t="s">
        <v>549</v>
      </c>
      <c r="J2577">
        <v>38432000000</v>
      </c>
      <c r="K2577">
        <v>361052743.06796491</v>
      </c>
    </row>
    <row r="2578" spans="1:11" x14ac:dyDescent="0.25">
      <c r="A2578">
        <v>6741498</v>
      </c>
      <c r="B2578" t="s">
        <v>3477</v>
      </c>
      <c r="C2578" t="s">
        <v>491</v>
      </c>
      <c r="E2578">
        <v>2018</v>
      </c>
      <c r="F2578" s="10">
        <v>43190</v>
      </c>
      <c r="G2578" t="s">
        <v>489</v>
      </c>
      <c r="H2578" t="s">
        <v>474</v>
      </c>
      <c r="I2578" t="s">
        <v>549</v>
      </c>
      <c r="J2578">
        <v>27626000000</v>
      </c>
      <c r="K2578">
        <v>259534842.83918604</v>
      </c>
    </row>
    <row r="2579" spans="1:11" x14ac:dyDescent="0.25">
      <c r="A2579">
        <v>6786700</v>
      </c>
      <c r="B2579" t="s">
        <v>3650</v>
      </c>
      <c r="C2579" t="s">
        <v>436</v>
      </c>
      <c r="E2579">
        <v>2018</v>
      </c>
      <c r="F2579" s="10">
        <v>43190</v>
      </c>
      <c r="G2579" t="s">
        <v>489</v>
      </c>
      <c r="H2579" t="s">
        <v>474</v>
      </c>
      <c r="I2579" t="s">
        <v>549</v>
      </c>
      <c r="J2579">
        <v>14029000000</v>
      </c>
      <c r="K2579">
        <v>131796652.07380515</v>
      </c>
    </row>
    <row r="2580" spans="1:11" x14ac:dyDescent="0.25">
      <c r="A2580">
        <v>6786700</v>
      </c>
      <c r="B2580" t="s">
        <v>3650</v>
      </c>
      <c r="C2580" t="s">
        <v>2336</v>
      </c>
      <c r="E2580">
        <v>2018</v>
      </c>
      <c r="F2580" s="10">
        <v>43190</v>
      </c>
      <c r="G2580" t="s">
        <v>489</v>
      </c>
      <c r="H2580" t="s">
        <v>474</v>
      </c>
      <c r="I2580" t="s">
        <v>549</v>
      </c>
      <c r="J2580">
        <v>40748000000</v>
      </c>
      <c r="K2580">
        <v>382810605.0825727</v>
      </c>
    </row>
    <row r="2581" spans="1:11" x14ac:dyDescent="0.25">
      <c r="A2581">
        <v>6786700</v>
      </c>
      <c r="B2581" t="s">
        <v>3650</v>
      </c>
      <c r="C2581" t="s">
        <v>2337</v>
      </c>
      <c r="E2581">
        <v>2018</v>
      </c>
      <c r="F2581" s="10">
        <v>43190</v>
      </c>
      <c r="G2581" t="s">
        <v>489</v>
      </c>
      <c r="H2581" t="s">
        <v>474</v>
      </c>
      <c r="I2581" t="s">
        <v>549</v>
      </c>
      <c r="J2581">
        <v>7258000000</v>
      </c>
      <c r="K2581">
        <v>68185907.816072255</v>
      </c>
    </row>
    <row r="2582" spans="1:11" x14ac:dyDescent="0.25">
      <c r="A2582">
        <v>6786700</v>
      </c>
      <c r="B2582" t="s">
        <v>3650</v>
      </c>
      <c r="C2582" t="s">
        <v>490</v>
      </c>
      <c r="E2582">
        <v>2018</v>
      </c>
      <c r="F2582" s="10">
        <v>43190</v>
      </c>
      <c r="G2582" t="s">
        <v>489</v>
      </c>
      <c r="H2582" t="s">
        <v>474</v>
      </c>
      <c r="I2582" t="s">
        <v>549</v>
      </c>
      <c r="J2582">
        <v>1904000000</v>
      </c>
      <c r="K2582">
        <v>17887292.433425404</v>
      </c>
    </row>
    <row r="2583" spans="1:11" x14ac:dyDescent="0.25">
      <c r="A2583">
        <v>6786700</v>
      </c>
      <c r="B2583" t="s">
        <v>3650</v>
      </c>
      <c r="C2583" t="s">
        <v>434</v>
      </c>
      <c r="E2583">
        <v>2018</v>
      </c>
      <c r="F2583" s="10">
        <v>43190</v>
      </c>
      <c r="G2583" t="s">
        <v>489</v>
      </c>
      <c r="H2583" t="s">
        <v>474</v>
      </c>
      <c r="I2583" t="s">
        <v>549</v>
      </c>
      <c r="J2583">
        <v>4074000000</v>
      </c>
      <c r="K2583">
        <v>38273544.839167595</v>
      </c>
    </row>
    <row r="2584" spans="1:11" x14ac:dyDescent="0.25">
      <c r="A2584">
        <v>6786700</v>
      </c>
      <c r="B2584" t="s">
        <v>3650</v>
      </c>
      <c r="C2584" t="s">
        <v>491</v>
      </c>
      <c r="E2584">
        <v>2018</v>
      </c>
      <c r="F2584" s="10">
        <v>43190</v>
      </c>
      <c r="G2584" t="s">
        <v>489</v>
      </c>
      <c r="H2584" t="s">
        <v>474</v>
      </c>
      <c r="I2584" t="s">
        <v>549</v>
      </c>
      <c r="J2584">
        <v>793000000</v>
      </c>
      <c r="K2584">
        <v>7449906.9851398878</v>
      </c>
    </row>
    <row r="2585" spans="1:11" x14ac:dyDescent="0.25">
      <c r="A2585">
        <v>1522</v>
      </c>
      <c r="B2585" t="s">
        <v>194</v>
      </c>
      <c r="C2585" t="s">
        <v>436</v>
      </c>
      <c r="E2585">
        <v>2018</v>
      </c>
      <c r="F2585" s="10">
        <v>43281</v>
      </c>
      <c r="G2585" t="s">
        <v>489</v>
      </c>
      <c r="H2585" t="s">
        <v>474</v>
      </c>
      <c r="I2585" t="s">
        <v>549</v>
      </c>
      <c r="J2585">
        <v>8653000000</v>
      </c>
      <c r="K2585">
        <v>78174731.592258379</v>
      </c>
    </row>
    <row r="2586" spans="1:11" x14ac:dyDescent="0.25">
      <c r="A2586">
        <v>1522</v>
      </c>
      <c r="B2586" t="s">
        <v>194</v>
      </c>
      <c r="C2586" t="s">
        <v>2336</v>
      </c>
      <c r="E2586">
        <v>2018</v>
      </c>
      <c r="F2586" s="10">
        <v>43281</v>
      </c>
      <c r="G2586" t="s">
        <v>489</v>
      </c>
      <c r="H2586" t="s">
        <v>474</v>
      </c>
      <c r="I2586" t="s">
        <v>549</v>
      </c>
      <c r="J2586">
        <v>106023000000</v>
      </c>
      <c r="K2586">
        <v>957855029.1928823</v>
      </c>
    </row>
    <row r="2587" spans="1:11" x14ac:dyDescent="0.25">
      <c r="A2587">
        <v>1522</v>
      </c>
      <c r="B2587" t="s">
        <v>194</v>
      </c>
      <c r="C2587" t="s">
        <v>2337</v>
      </c>
      <c r="E2587">
        <v>2018</v>
      </c>
      <c r="F2587" s="10">
        <v>43281</v>
      </c>
      <c r="G2587" t="s">
        <v>489</v>
      </c>
      <c r="H2587" t="s">
        <v>474</v>
      </c>
      <c r="I2587" t="s">
        <v>549</v>
      </c>
      <c r="J2587">
        <v>4555000000</v>
      </c>
      <c r="K2587">
        <v>41151728.00216537</v>
      </c>
    </row>
    <row r="2588" spans="1:11" x14ac:dyDescent="0.25">
      <c r="A2588">
        <v>1522</v>
      </c>
      <c r="B2588" t="s">
        <v>194</v>
      </c>
      <c r="C2588" t="s">
        <v>490</v>
      </c>
      <c r="E2588">
        <v>2018</v>
      </c>
      <c r="F2588" s="10">
        <v>43281</v>
      </c>
      <c r="G2588" t="s">
        <v>489</v>
      </c>
      <c r="H2588" t="s">
        <v>474</v>
      </c>
      <c r="I2588" t="s">
        <v>549</v>
      </c>
      <c r="J2588">
        <v>82000000</v>
      </c>
      <c r="K2588">
        <v>740821.44811801543</v>
      </c>
    </row>
    <row r="2589" spans="1:11" x14ac:dyDescent="0.25">
      <c r="A2589">
        <v>1522</v>
      </c>
      <c r="B2589" t="s">
        <v>194</v>
      </c>
      <c r="C2589" t="s">
        <v>434</v>
      </c>
      <c r="E2589">
        <v>2018</v>
      </c>
      <c r="F2589" s="10">
        <v>43281</v>
      </c>
      <c r="G2589" t="s">
        <v>489</v>
      </c>
      <c r="H2589" t="s">
        <v>474</v>
      </c>
      <c r="I2589" t="s">
        <v>549</v>
      </c>
      <c r="J2589">
        <v>2142000000</v>
      </c>
      <c r="K2589">
        <v>19351701.730107184</v>
      </c>
    </row>
    <row r="2590" spans="1:11" x14ac:dyDescent="0.25">
      <c r="A2590">
        <v>1522</v>
      </c>
      <c r="B2590" t="s">
        <v>194</v>
      </c>
      <c r="C2590" t="s">
        <v>491</v>
      </c>
      <c r="E2590">
        <v>2018</v>
      </c>
      <c r="F2590" s="10">
        <v>43281</v>
      </c>
      <c r="G2590" t="s">
        <v>489</v>
      </c>
      <c r="H2590" t="s">
        <v>474</v>
      </c>
      <c r="I2590" t="s">
        <v>549</v>
      </c>
      <c r="J2590">
        <v>1874000000</v>
      </c>
      <c r="K2590">
        <v>16930480.411867816</v>
      </c>
    </row>
    <row r="2591" spans="1:11" x14ac:dyDescent="0.25">
      <c r="A2591">
        <v>1333</v>
      </c>
      <c r="B2591" t="s">
        <v>258</v>
      </c>
      <c r="C2591" t="s">
        <v>436</v>
      </c>
      <c r="E2591">
        <v>2014</v>
      </c>
      <c r="F2591" s="10">
        <v>42004</v>
      </c>
      <c r="G2591" t="s">
        <v>489</v>
      </c>
      <c r="H2591" t="s">
        <v>474</v>
      </c>
      <c r="I2591" t="s">
        <v>550</v>
      </c>
      <c r="J2591">
        <v>126951674960</v>
      </c>
      <c r="K2591">
        <v>116343620.5828041</v>
      </c>
    </row>
    <row r="2592" spans="1:11" x14ac:dyDescent="0.25">
      <c r="A2592">
        <v>1333</v>
      </c>
      <c r="B2592" t="s">
        <v>258</v>
      </c>
      <c r="C2592" t="s">
        <v>2336</v>
      </c>
      <c r="E2592">
        <v>2014</v>
      </c>
      <c r="F2592" s="10">
        <v>42004</v>
      </c>
      <c r="G2592" t="s">
        <v>489</v>
      </c>
      <c r="H2592" t="s">
        <v>474</v>
      </c>
      <c r="I2592" t="s">
        <v>550</v>
      </c>
      <c r="J2592">
        <v>9487551635480</v>
      </c>
      <c r="K2592">
        <v>8694773882.1550674</v>
      </c>
    </row>
    <row r="2593" spans="1:11" x14ac:dyDescent="0.25">
      <c r="A2593">
        <v>1333</v>
      </c>
      <c r="B2593" t="s">
        <v>258</v>
      </c>
      <c r="C2593" t="s">
        <v>2337</v>
      </c>
      <c r="E2593">
        <v>2014</v>
      </c>
      <c r="F2593" s="10">
        <v>42004</v>
      </c>
      <c r="G2593" t="s">
        <v>489</v>
      </c>
      <c r="H2593" t="s">
        <v>474</v>
      </c>
      <c r="I2593" t="s">
        <v>550</v>
      </c>
      <c r="J2593">
        <v>-22452682510</v>
      </c>
      <c r="K2593">
        <v>-20576541.237700593</v>
      </c>
    </row>
    <row r="2594" spans="1:11" x14ac:dyDescent="0.25">
      <c r="A2594">
        <v>1370</v>
      </c>
      <c r="B2594" t="s">
        <v>260</v>
      </c>
      <c r="C2594" t="s">
        <v>436</v>
      </c>
      <c r="E2594">
        <v>2014</v>
      </c>
      <c r="F2594" s="10">
        <v>42004</v>
      </c>
      <c r="G2594" t="s">
        <v>489</v>
      </c>
      <c r="H2594" t="s">
        <v>474</v>
      </c>
      <c r="I2594" t="s">
        <v>550</v>
      </c>
      <c r="J2594">
        <v>1111504000000</v>
      </c>
      <c r="K2594">
        <v>1018626967.2535959</v>
      </c>
    </row>
    <row r="2595" spans="1:11" x14ac:dyDescent="0.25">
      <c r="A2595">
        <v>1370</v>
      </c>
      <c r="B2595" t="s">
        <v>260</v>
      </c>
      <c r="C2595" t="s">
        <v>2336</v>
      </c>
      <c r="E2595">
        <v>2014</v>
      </c>
      <c r="F2595" s="10">
        <v>42004</v>
      </c>
      <c r="G2595" t="s">
        <v>489</v>
      </c>
      <c r="H2595" t="s">
        <v>474</v>
      </c>
      <c r="I2595" t="s">
        <v>550</v>
      </c>
      <c r="J2595">
        <v>17386959000000</v>
      </c>
      <c r="K2595">
        <v>15934108483.579561</v>
      </c>
    </row>
    <row r="2596" spans="1:11" x14ac:dyDescent="0.25">
      <c r="A2596">
        <v>1370</v>
      </c>
      <c r="B2596" t="s">
        <v>260</v>
      </c>
      <c r="C2596" t="s">
        <v>2337</v>
      </c>
      <c r="E2596">
        <v>2014</v>
      </c>
      <c r="F2596" s="10">
        <v>42004</v>
      </c>
      <c r="G2596" t="s">
        <v>489</v>
      </c>
      <c r="H2596" t="s">
        <v>474</v>
      </c>
      <c r="I2596" t="s">
        <v>550</v>
      </c>
      <c r="J2596">
        <v>586697000000</v>
      </c>
      <c r="K2596">
        <v>537672726.15013802</v>
      </c>
    </row>
    <row r="2597" spans="1:11" x14ac:dyDescent="0.25">
      <c r="A2597">
        <v>1434</v>
      </c>
      <c r="B2597" t="s">
        <v>261</v>
      </c>
      <c r="C2597" t="s">
        <v>2336</v>
      </c>
      <c r="E2597">
        <v>2014</v>
      </c>
      <c r="F2597" s="10">
        <v>42004</v>
      </c>
      <c r="G2597" t="s">
        <v>489</v>
      </c>
      <c r="H2597" t="s">
        <v>474</v>
      </c>
      <c r="I2597" t="s">
        <v>550</v>
      </c>
      <c r="J2597">
        <v>3698272501000</v>
      </c>
      <c r="K2597">
        <v>3389245654.3305302</v>
      </c>
    </row>
    <row r="2598" spans="1:11" x14ac:dyDescent="0.25">
      <c r="A2598">
        <v>1434</v>
      </c>
      <c r="B2598" t="s">
        <v>261</v>
      </c>
      <c r="C2598" t="s">
        <v>2337</v>
      </c>
      <c r="E2598">
        <v>2014</v>
      </c>
      <c r="F2598" s="10">
        <v>42004</v>
      </c>
      <c r="G2598" t="s">
        <v>489</v>
      </c>
      <c r="H2598" t="s">
        <v>474</v>
      </c>
      <c r="I2598" t="s">
        <v>550</v>
      </c>
      <c r="J2598">
        <v>299325909000</v>
      </c>
      <c r="K2598">
        <v>274314301.07772517</v>
      </c>
    </row>
    <row r="2599" spans="1:11" x14ac:dyDescent="0.25">
      <c r="A2599">
        <v>8092</v>
      </c>
      <c r="B2599" t="s">
        <v>265</v>
      </c>
      <c r="C2599" t="s">
        <v>436</v>
      </c>
      <c r="E2599">
        <v>2014</v>
      </c>
      <c r="F2599" s="10">
        <v>42004</v>
      </c>
      <c r="G2599" t="s">
        <v>489</v>
      </c>
      <c r="H2599" t="s">
        <v>474</v>
      </c>
      <c r="I2599" t="s">
        <v>550</v>
      </c>
      <c r="J2599">
        <v>242583581850</v>
      </c>
      <c r="K2599">
        <v>222313350.4561207</v>
      </c>
    </row>
    <row r="2600" spans="1:11" x14ac:dyDescent="0.25">
      <c r="A2600">
        <v>8092</v>
      </c>
      <c r="B2600" t="s">
        <v>265</v>
      </c>
      <c r="C2600" t="s">
        <v>2336</v>
      </c>
      <c r="E2600">
        <v>2014</v>
      </c>
      <c r="F2600" s="10">
        <v>42004</v>
      </c>
      <c r="G2600" t="s">
        <v>489</v>
      </c>
      <c r="H2600" t="s">
        <v>474</v>
      </c>
      <c r="I2600" t="s">
        <v>550</v>
      </c>
      <c r="J2600">
        <v>8911451187780</v>
      </c>
      <c r="K2600">
        <v>8166812262.6970282</v>
      </c>
    </row>
    <row r="2601" spans="1:11" x14ac:dyDescent="0.25">
      <c r="A2601">
        <v>8092</v>
      </c>
      <c r="B2601" t="s">
        <v>265</v>
      </c>
      <c r="C2601" t="s">
        <v>2337</v>
      </c>
      <c r="E2601">
        <v>2014</v>
      </c>
      <c r="F2601" s="10">
        <v>42004</v>
      </c>
      <c r="G2601" t="s">
        <v>489</v>
      </c>
      <c r="H2601" t="s">
        <v>474</v>
      </c>
      <c r="I2601" t="s">
        <v>550</v>
      </c>
      <c r="J2601">
        <v>56353493770</v>
      </c>
      <c r="K2601">
        <v>51644608.074356474</v>
      </c>
    </row>
    <row r="2602" spans="1:11" x14ac:dyDescent="0.25">
      <c r="A2602">
        <v>8219</v>
      </c>
      <c r="B2602" t="s">
        <v>262</v>
      </c>
      <c r="C2602" t="s">
        <v>436</v>
      </c>
      <c r="E2602">
        <v>2014</v>
      </c>
      <c r="F2602" s="10">
        <v>42004</v>
      </c>
      <c r="G2602" t="s">
        <v>489</v>
      </c>
      <c r="H2602" t="s">
        <v>474</v>
      </c>
      <c r="I2602" t="s">
        <v>550</v>
      </c>
      <c r="J2602">
        <v>2461218000000</v>
      </c>
      <c r="K2602">
        <v>2255559158.6624618</v>
      </c>
    </row>
    <row r="2603" spans="1:11" x14ac:dyDescent="0.25">
      <c r="A2603">
        <v>8219</v>
      </c>
      <c r="B2603" t="s">
        <v>262</v>
      </c>
      <c r="C2603" t="s">
        <v>2336</v>
      </c>
      <c r="E2603">
        <v>2014</v>
      </c>
      <c r="F2603" s="10">
        <v>42004</v>
      </c>
      <c r="G2603" t="s">
        <v>489</v>
      </c>
      <c r="H2603" t="s">
        <v>474</v>
      </c>
      <c r="I2603" t="s">
        <v>550</v>
      </c>
      <c r="J2603">
        <v>22577830000000</v>
      </c>
      <c r="K2603">
        <v>20691231430.626663</v>
      </c>
    </row>
    <row r="2604" spans="1:11" x14ac:dyDescent="0.25">
      <c r="A2604">
        <v>8219</v>
      </c>
      <c r="B2604" t="s">
        <v>262</v>
      </c>
      <c r="C2604" t="s">
        <v>2337</v>
      </c>
      <c r="E2604">
        <v>2014</v>
      </c>
      <c r="F2604" s="10">
        <v>42004</v>
      </c>
      <c r="G2604" t="s">
        <v>489</v>
      </c>
      <c r="H2604" t="s">
        <v>474</v>
      </c>
      <c r="I2604" t="s">
        <v>550</v>
      </c>
      <c r="J2604">
        <v>854025000000</v>
      </c>
      <c r="K2604">
        <v>782662856.55180037</v>
      </c>
    </row>
    <row r="2605" spans="1:11" x14ac:dyDescent="0.25">
      <c r="A2605">
        <v>10832</v>
      </c>
      <c r="B2605" t="s">
        <v>259</v>
      </c>
      <c r="C2605" t="s">
        <v>436</v>
      </c>
      <c r="E2605">
        <v>2014</v>
      </c>
      <c r="F2605" s="10">
        <v>42004</v>
      </c>
      <c r="G2605" t="s">
        <v>489</v>
      </c>
      <c r="H2605" t="s">
        <v>474</v>
      </c>
      <c r="I2605" t="s">
        <v>550</v>
      </c>
      <c r="J2605">
        <v>12413840841</v>
      </c>
      <c r="K2605">
        <v>11376542.997449096</v>
      </c>
    </row>
    <row r="2606" spans="1:11" x14ac:dyDescent="0.25">
      <c r="A2606">
        <v>10832</v>
      </c>
      <c r="B2606" t="s">
        <v>259</v>
      </c>
      <c r="C2606" t="s">
        <v>2336</v>
      </c>
      <c r="E2606">
        <v>2014</v>
      </c>
      <c r="F2606" s="10">
        <v>42004</v>
      </c>
      <c r="G2606" t="s">
        <v>489</v>
      </c>
      <c r="H2606" t="s">
        <v>474</v>
      </c>
      <c r="I2606" t="s">
        <v>550</v>
      </c>
      <c r="J2606">
        <v>105760544030</v>
      </c>
      <c r="K2606">
        <v>96923215.94917275</v>
      </c>
    </row>
    <row r="2607" spans="1:11" x14ac:dyDescent="0.25">
      <c r="A2607">
        <v>10832</v>
      </c>
      <c r="B2607" t="s">
        <v>259</v>
      </c>
      <c r="C2607" t="s">
        <v>2337</v>
      </c>
      <c r="E2607">
        <v>2014</v>
      </c>
      <c r="F2607" s="10">
        <v>42004</v>
      </c>
      <c r="G2607" t="s">
        <v>489</v>
      </c>
      <c r="H2607" t="s">
        <v>474</v>
      </c>
      <c r="I2607" t="s">
        <v>550</v>
      </c>
      <c r="J2607">
        <v>8364522255</v>
      </c>
      <c r="K2607">
        <v>7665584.592710292</v>
      </c>
    </row>
    <row r="2608" spans="1:11" x14ac:dyDescent="0.25">
      <c r="A2608">
        <v>11108</v>
      </c>
      <c r="B2608" t="s">
        <v>263</v>
      </c>
      <c r="C2608" t="s">
        <v>436</v>
      </c>
      <c r="E2608">
        <v>2014</v>
      </c>
      <c r="F2608" s="10">
        <v>42004</v>
      </c>
      <c r="G2608" t="s">
        <v>489</v>
      </c>
      <c r="H2608" t="s">
        <v>474</v>
      </c>
      <c r="I2608" t="s">
        <v>550</v>
      </c>
      <c r="J2608">
        <v>3806759000000</v>
      </c>
      <c r="K2608">
        <v>3488667045.0446711</v>
      </c>
    </row>
    <row r="2609" spans="1:11" x14ac:dyDescent="0.25">
      <c r="A2609">
        <v>11108</v>
      </c>
      <c r="B2609" t="s">
        <v>263</v>
      </c>
      <c r="C2609" t="s">
        <v>2336</v>
      </c>
      <c r="E2609">
        <v>2014</v>
      </c>
      <c r="F2609" s="10">
        <v>42004</v>
      </c>
      <c r="G2609" t="s">
        <v>489</v>
      </c>
      <c r="H2609" t="s">
        <v>474</v>
      </c>
      <c r="I2609" t="s">
        <v>550</v>
      </c>
      <c r="J2609">
        <v>59040767000000</v>
      </c>
      <c r="K2609">
        <v>54107333337.114571</v>
      </c>
    </row>
    <row r="2610" spans="1:11" x14ac:dyDescent="0.25">
      <c r="A2610">
        <v>11108</v>
      </c>
      <c r="B2610" t="s">
        <v>263</v>
      </c>
      <c r="C2610" t="s">
        <v>2337</v>
      </c>
      <c r="E2610">
        <v>2014</v>
      </c>
      <c r="F2610" s="10">
        <v>42004</v>
      </c>
      <c r="G2610" t="s">
        <v>489</v>
      </c>
      <c r="H2610" t="s">
        <v>474</v>
      </c>
      <c r="I2610" t="s">
        <v>550</v>
      </c>
      <c r="J2610">
        <v>678509000000</v>
      </c>
      <c r="K2610">
        <v>621812935.37789357</v>
      </c>
    </row>
    <row r="2611" spans="1:11" x14ac:dyDescent="0.25">
      <c r="A2611">
        <v>1188</v>
      </c>
      <c r="B2611" t="s">
        <v>255</v>
      </c>
      <c r="C2611" t="s">
        <v>436</v>
      </c>
      <c r="E2611">
        <v>2015</v>
      </c>
      <c r="F2611" s="10">
        <v>42369</v>
      </c>
      <c r="G2611" t="s">
        <v>489</v>
      </c>
      <c r="H2611" t="s">
        <v>474</v>
      </c>
      <c r="I2611" t="s">
        <v>550</v>
      </c>
      <c r="J2611">
        <v>646501145690</v>
      </c>
      <c r="K2611">
        <v>549544650.52360654</v>
      </c>
    </row>
    <row r="2612" spans="1:11" x14ac:dyDescent="0.25">
      <c r="A2612">
        <v>1188</v>
      </c>
      <c r="B2612" t="s">
        <v>255</v>
      </c>
      <c r="C2612" t="s">
        <v>2336</v>
      </c>
      <c r="E2612">
        <v>2015</v>
      </c>
      <c r="F2612" s="10">
        <v>42369</v>
      </c>
      <c r="G2612" t="s">
        <v>489</v>
      </c>
      <c r="H2612" t="s">
        <v>474</v>
      </c>
      <c r="I2612" t="s">
        <v>550</v>
      </c>
      <c r="J2612">
        <v>16204318150760</v>
      </c>
      <c r="K2612">
        <v>13774138552.575314</v>
      </c>
    </row>
    <row r="2613" spans="1:11" x14ac:dyDescent="0.25">
      <c r="A2613">
        <v>1188</v>
      </c>
      <c r="B2613" t="s">
        <v>255</v>
      </c>
      <c r="C2613" t="s">
        <v>2337</v>
      </c>
      <c r="E2613">
        <v>2015</v>
      </c>
      <c r="F2613" s="10">
        <v>42369</v>
      </c>
      <c r="G2613" t="s">
        <v>489</v>
      </c>
      <c r="H2613" t="s">
        <v>474</v>
      </c>
      <c r="I2613" t="s">
        <v>550</v>
      </c>
      <c r="J2613">
        <v>-1725755946700</v>
      </c>
      <c r="K2613">
        <v>-1466942409.833005</v>
      </c>
    </row>
    <row r="2614" spans="1:11" x14ac:dyDescent="0.25">
      <c r="A2614">
        <v>1333</v>
      </c>
      <c r="B2614" t="s">
        <v>258</v>
      </c>
      <c r="C2614" t="s">
        <v>436</v>
      </c>
      <c r="E2614">
        <v>2015</v>
      </c>
      <c r="F2614" s="10">
        <v>42369</v>
      </c>
      <c r="G2614" t="s">
        <v>489</v>
      </c>
      <c r="H2614" t="s">
        <v>474</v>
      </c>
      <c r="I2614" t="s">
        <v>550</v>
      </c>
      <c r="J2614">
        <v>204206493020</v>
      </c>
      <c r="K2614">
        <v>173581418.36168909</v>
      </c>
    </row>
    <row r="2615" spans="1:11" x14ac:dyDescent="0.25">
      <c r="A2615">
        <v>1333</v>
      </c>
      <c r="B2615" t="s">
        <v>258</v>
      </c>
      <c r="C2615" t="s">
        <v>2336</v>
      </c>
      <c r="E2615">
        <v>2015</v>
      </c>
      <c r="F2615" s="10">
        <v>42369</v>
      </c>
      <c r="G2615" t="s">
        <v>489</v>
      </c>
      <c r="H2615" t="s">
        <v>474</v>
      </c>
      <c r="I2615" t="s">
        <v>550</v>
      </c>
      <c r="J2615">
        <v>10572620348180</v>
      </c>
      <c r="K2615">
        <v>8987032727.0005016</v>
      </c>
    </row>
    <row r="2616" spans="1:11" x14ac:dyDescent="0.25">
      <c r="A2616">
        <v>1333</v>
      </c>
      <c r="B2616" t="s">
        <v>258</v>
      </c>
      <c r="C2616" t="s">
        <v>2337</v>
      </c>
      <c r="E2616">
        <v>2015</v>
      </c>
      <c r="F2616" s="10">
        <v>42369</v>
      </c>
      <c r="G2616" t="s">
        <v>489</v>
      </c>
      <c r="H2616" t="s">
        <v>474</v>
      </c>
      <c r="I2616" t="s">
        <v>550</v>
      </c>
      <c r="J2616">
        <v>29476718640</v>
      </c>
      <c r="K2616">
        <v>25056062.393072475</v>
      </c>
    </row>
    <row r="2617" spans="1:11" x14ac:dyDescent="0.25">
      <c r="A2617">
        <v>1370</v>
      </c>
      <c r="B2617" t="s">
        <v>260</v>
      </c>
      <c r="C2617" t="s">
        <v>436</v>
      </c>
      <c r="E2617">
        <v>2015</v>
      </c>
      <c r="F2617" s="10">
        <v>42369</v>
      </c>
      <c r="G2617" t="s">
        <v>489</v>
      </c>
      <c r="H2617" t="s">
        <v>474</v>
      </c>
      <c r="I2617" t="s">
        <v>550</v>
      </c>
      <c r="J2617">
        <v>1180596000000</v>
      </c>
      <c r="K2617">
        <v>1003540706.0835518</v>
      </c>
    </row>
    <row r="2618" spans="1:11" x14ac:dyDescent="0.25">
      <c r="A2618">
        <v>1370</v>
      </c>
      <c r="B2618" t="s">
        <v>260</v>
      </c>
      <c r="C2618" t="s">
        <v>2336</v>
      </c>
      <c r="E2618">
        <v>2015</v>
      </c>
      <c r="F2618" s="10">
        <v>42369</v>
      </c>
      <c r="G2618" t="s">
        <v>489</v>
      </c>
      <c r="H2618" t="s">
        <v>474</v>
      </c>
      <c r="I2618" t="s">
        <v>550</v>
      </c>
      <c r="J2618">
        <v>19122053000000</v>
      </c>
      <c r="K2618">
        <v>16254297464.490053</v>
      </c>
    </row>
    <row r="2619" spans="1:11" x14ac:dyDescent="0.25">
      <c r="A2619">
        <v>1370</v>
      </c>
      <c r="B2619" t="s">
        <v>260</v>
      </c>
      <c r="C2619" t="s">
        <v>2337</v>
      </c>
      <c r="E2619">
        <v>2015</v>
      </c>
      <c r="F2619" s="10">
        <v>42369</v>
      </c>
      <c r="G2619" t="s">
        <v>489</v>
      </c>
      <c r="H2619" t="s">
        <v>474</v>
      </c>
      <c r="I2619" t="s">
        <v>550</v>
      </c>
      <c r="J2619">
        <v>584027000000</v>
      </c>
      <c r="K2619">
        <v>496439821.87967646</v>
      </c>
    </row>
    <row r="2620" spans="1:11" x14ac:dyDescent="0.25">
      <c r="A2620">
        <v>1434</v>
      </c>
      <c r="B2620" t="s">
        <v>261</v>
      </c>
      <c r="C2620" t="s">
        <v>2336</v>
      </c>
      <c r="E2620">
        <v>2015</v>
      </c>
      <c r="F2620" s="10">
        <v>42369</v>
      </c>
      <c r="G2620" t="s">
        <v>489</v>
      </c>
      <c r="H2620" t="s">
        <v>474</v>
      </c>
      <c r="I2620" t="s">
        <v>550</v>
      </c>
      <c r="J2620">
        <v>3777344626000</v>
      </c>
      <c r="K2620">
        <v>3210852055.315239</v>
      </c>
    </row>
    <row r="2621" spans="1:11" x14ac:dyDescent="0.25">
      <c r="A2621">
        <v>1434</v>
      </c>
      <c r="B2621" t="s">
        <v>261</v>
      </c>
      <c r="C2621" t="s">
        <v>2337</v>
      </c>
      <c r="E2621">
        <v>2015</v>
      </c>
      <c r="F2621" s="10">
        <v>42369</v>
      </c>
      <c r="G2621" t="s">
        <v>489</v>
      </c>
      <c r="H2621" t="s">
        <v>474</v>
      </c>
      <c r="I2621" t="s">
        <v>550</v>
      </c>
      <c r="J2621">
        <v>-5795637595000</v>
      </c>
      <c r="K2621">
        <v>-4926459385.1670494</v>
      </c>
    </row>
    <row r="2622" spans="1:11" x14ac:dyDescent="0.25">
      <c r="A2622">
        <v>8092</v>
      </c>
      <c r="B2622" t="s">
        <v>265</v>
      </c>
      <c r="C2622" t="s">
        <v>436</v>
      </c>
      <c r="E2622">
        <v>2015</v>
      </c>
      <c r="F2622" s="10">
        <v>42369</v>
      </c>
      <c r="G2622" t="s">
        <v>489</v>
      </c>
      <c r="H2622" t="s">
        <v>474</v>
      </c>
      <c r="I2622" t="s">
        <v>550</v>
      </c>
      <c r="J2622">
        <v>-1370309036620</v>
      </c>
      <c r="K2622">
        <v>-1164802267.8056731</v>
      </c>
    </row>
    <row r="2623" spans="1:11" x14ac:dyDescent="0.25">
      <c r="A2623">
        <v>8092</v>
      </c>
      <c r="B2623" t="s">
        <v>265</v>
      </c>
      <c r="C2623" t="s">
        <v>2336</v>
      </c>
      <c r="E2623">
        <v>2015</v>
      </c>
      <c r="F2623" s="10">
        <v>42369</v>
      </c>
      <c r="G2623" t="s">
        <v>489</v>
      </c>
      <c r="H2623" t="s">
        <v>474</v>
      </c>
      <c r="I2623" t="s">
        <v>550</v>
      </c>
      <c r="J2623">
        <v>6441250861160</v>
      </c>
      <c r="K2623">
        <v>5475249312.44032</v>
      </c>
    </row>
    <row r="2624" spans="1:11" x14ac:dyDescent="0.25">
      <c r="A2624">
        <v>8092</v>
      </c>
      <c r="B2624" t="s">
        <v>265</v>
      </c>
      <c r="C2624" t="s">
        <v>2337</v>
      </c>
      <c r="E2624">
        <v>2015</v>
      </c>
      <c r="F2624" s="10">
        <v>42369</v>
      </c>
      <c r="G2624" t="s">
        <v>489</v>
      </c>
      <c r="H2624" t="s">
        <v>474</v>
      </c>
      <c r="I2624" t="s">
        <v>550</v>
      </c>
      <c r="J2624">
        <v>-1304348694060</v>
      </c>
      <c r="K2624">
        <v>-1108734071.1099572</v>
      </c>
    </row>
    <row r="2625" spans="1:11" x14ac:dyDescent="0.25">
      <c r="A2625">
        <v>8219</v>
      </c>
      <c r="B2625" t="s">
        <v>262</v>
      </c>
      <c r="C2625" t="s">
        <v>436</v>
      </c>
      <c r="E2625">
        <v>2015</v>
      </c>
      <c r="F2625" s="10">
        <v>42369</v>
      </c>
      <c r="G2625" t="s">
        <v>489</v>
      </c>
      <c r="H2625" t="s">
        <v>474</v>
      </c>
      <c r="I2625" t="s">
        <v>550</v>
      </c>
      <c r="J2625">
        <v>3080064000000</v>
      </c>
      <c r="K2625">
        <v>2618143379.5663619</v>
      </c>
    </row>
    <row r="2626" spans="1:11" x14ac:dyDescent="0.25">
      <c r="A2626">
        <v>8219</v>
      </c>
      <c r="B2626" t="s">
        <v>262</v>
      </c>
      <c r="C2626" t="s">
        <v>2336</v>
      </c>
      <c r="E2626">
        <v>2015</v>
      </c>
      <c r="F2626" s="10">
        <v>42369</v>
      </c>
      <c r="G2626" t="s">
        <v>489</v>
      </c>
      <c r="H2626" t="s">
        <v>474</v>
      </c>
      <c r="I2626" t="s">
        <v>550</v>
      </c>
      <c r="J2626">
        <v>20206583000000</v>
      </c>
      <c r="K2626">
        <v>17176179295.335485</v>
      </c>
    </row>
    <row r="2627" spans="1:11" x14ac:dyDescent="0.25">
      <c r="A2627">
        <v>8219</v>
      </c>
      <c r="B2627" t="s">
        <v>262</v>
      </c>
      <c r="C2627" t="s">
        <v>2337</v>
      </c>
      <c r="E2627">
        <v>2015</v>
      </c>
      <c r="F2627" s="10">
        <v>42369</v>
      </c>
      <c r="G2627" t="s">
        <v>489</v>
      </c>
      <c r="H2627" t="s">
        <v>474</v>
      </c>
      <c r="I2627" t="s">
        <v>550</v>
      </c>
      <c r="J2627">
        <v>1148531000000</v>
      </c>
      <c r="K2627">
        <v>976284529.76195729</v>
      </c>
    </row>
    <row r="2628" spans="1:11" x14ac:dyDescent="0.25">
      <c r="A2628">
        <v>10832</v>
      </c>
      <c r="B2628" t="s">
        <v>259</v>
      </c>
      <c r="C2628" t="s">
        <v>436</v>
      </c>
      <c r="E2628">
        <v>2015</v>
      </c>
      <c r="F2628" s="10">
        <v>42369</v>
      </c>
      <c r="G2628" t="s">
        <v>489</v>
      </c>
      <c r="H2628" t="s">
        <v>474</v>
      </c>
      <c r="I2628" t="s">
        <v>550</v>
      </c>
      <c r="J2628">
        <v>6652601502</v>
      </c>
      <c r="K2628">
        <v>5654903.4628353622</v>
      </c>
    </row>
    <row r="2629" spans="1:11" x14ac:dyDescent="0.25">
      <c r="A2629">
        <v>10832</v>
      </c>
      <c r="B2629" t="s">
        <v>259</v>
      </c>
      <c r="C2629" t="s">
        <v>2336</v>
      </c>
      <c r="E2629">
        <v>2015</v>
      </c>
      <c r="F2629" s="10">
        <v>42369</v>
      </c>
      <c r="G2629" t="s">
        <v>489</v>
      </c>
      <c r="H2629" t="s">
        <v>474</v>
      </c>
      <c r="I2629" t="s">
        <v>550</v>
      </c>
      <c r="J2629">
        <v>72530934789</v>
      </c>
      <c r="K2629">
        <v>61653389.90734604</v>
      </c>
    </row>
    <row r="2630" spans="1:11" x14ac:dyDescent="0.25">
      <c r="A2630">
        <v>10832</v>
      </c>
      <c r="B2630" t="s">
        <v>259</v>
      </c>
      <c r="C2630" t="s">
        <v>2337</v>
      </c>
      <c r="E2630">
        <v>2015</v>
      </c>
      <c r="F2630" s="10">
        <v>42369</v>
      </c>
      <c r="G2630" t="s">
        <v>489</v>
      </c>
      <c r="H2630" t="s">
        <v>474</v>
      </c>
      <c r="I2630" t="s">
        <v>550</v>
      </c>
      <c r="J2630">
        <v>1516752467</v>
      </c>
      <c r="K2630">
        <v>1289283.4142137945</v>
      </c>
    </row>
    <row r="2631" spans="1:11" x14ac:dyDescent="0.25">
      <c r="A2631">
        <v>11108</v>
      </c>
      <c r="B2631" t="s">
        <v>263</v>
      </c>
      <c r="C2631" t="s">
        <v>436</v>
      </c>
      <c r="E2631">
        <v>2015</v>
      </c>
      <c r="F2631" s="10">
        <v>42369</v>
      </c>
      <c r="G2631" t="s">
        <v>489</v>
      </c>
      <c r="H2631" t="s">
        <v>474</v>
      </c>
      <c r="I2631" t="s">
        <v>550</v>
      </c>
      <c r="J2631">
        <v>3125012000000</v>
      </c>
      <c r="K2631">
        <v>2656350478.0632596</v>
      </c>
    </row>
    <row r="2632" spans="1:11" x14ac:dyDescent="0.25">
      <c r="A2632">
        <v>11108</v>
      </c>
      <c r="B2632" t="s">
        <v>263</v>
      </c>
      <c r="C2632" t="s">
        <v>2336</v>
      </c>
      <c r="E2632">
        <v>2015</v>
      </c>
      <c r="F2632" s="10">
        <v>42369</v>
      </c>
      <c r="G2632" t="s">
        <v>489</v>
      </c>
      <c r="H2632" t="s">
        <v>474</v>
      </c>
      <c r="I2632" t="s">
        <v>550</v>
      </c>
      <c r="J2632">
        <v>56509008000000</v>
      </c>
      <c r="K2632">
        <v>48034289281.346947</v>
      </c>
    </row>
    <row r="2633" spans="1:11" x14ac:dyDescent="0.25">
      <c r="A2633">
        <v>11108</v>
      </c>
      <c r="B2633" t="s">
        <v>263</v>
      </c>
      <c r="C2633" t="s">
        <v>2337</v>
      </c>
      <c r="E2633">
        <v>2015</v>
      </c>
      <c r="F2633" s="10">
        <v>42369</v>
      </c>
      <c r="G2633" t="s">
        <v>489</v>
      </c>
      <c r="H2633" t="s">
        <v>474</v>
      </c>
      <c r="I2633" t="s">
        <v>550</v>
      </c>
      <c r="J2633">
        <v>252971000000</v>
      </c>
      <c r="K2633">
        <v>215032658.04615819</v>
      </c>
    </row>
    <row r="2634" spans="1:11" x14ac:dyDescent="0.25">
      <c r="A2634">
        <v>12823</v>
      </c>
      <c r="B2634" t="s">
        <v>257</v>
      </c>
      <c r="C2634" t="s">
        <v>2336</v>
      </c>
      <c r="E2634">
        <v>2015</v>
      </c>
      <c r="F2634" s="10">
        <v>42369</v>
      </c>
      <c r="G2634" t="s">
        <v>489</v>
      </c>
      <c r="H2634" t="s">
        <v>474</v>
      </c>
      <c r="I2634" t="s">
        <v>550</v>
      </c>
      <c r="J2634">
        <v>226423006985</v>
      </c>
      <c r="K2634">
        <v>192466097.04190755</v>
      </c>
    </row>
    <row r="2635" spans="1:11" x14ac:dyDescent="0.25">
      <c r="A2635">
        <v>1188</v>
      </c>
      <c r="B2635" t="s">
        <v>255</v>
      </c>
      <c r="C2635" t="s">
        <v>436</v>
      </c>
      <c r="E2635">
        <v>2016</v>
      </c>
      <c r="F2635" s="10">
        <v>42735</v>
      </c>
      <c r="G2635" t="s">
        <v>489</v>
      </c>
      <c r="H2635" t="s">
        <v>474</v>
      </c>
      <c r="I2635" t="s">
        <v>550</v>
      </c>
      <c r="J2635">
        <v>1323550822200</v>
      </c>
      <c r="K2635">
        <v>1099101060.2049046</v>
      </c>
    </row>
    <row r="2636" spans="1:11" x14ac:dyDescent="0.25">
      <c r="A2636">
        <v>1188</v>
      </c>
      <c r="B2636" t="s">
        <v>255</v>
      </c>
      <c r="C2636" t="s">
        <v>2336</v>
      </c>
      <c r="E2636">
        <v>2016</v>
      </c>
      <c r="F2636" s="10">
        <v>42735</v>
      </c>
      <c r="G2636" t="s">
        <v>489</v>
      </c>
      <c r="H2636" t="s">
        <v>474</v>
      </c>
      <c r="I2636" t="s">
        <v>550</v>
      </c>
      <c r="J2636">
        <v>13892680512180</v>
      </c>
      <c r="K2636">
        <v>11536738615.480009</v>
      </c>
    </row>
    <row r="2637" spans="1:11" x14ac:dyDescent="0.25">
      <c r="A2637">
        <v>1188</v>
      </c>
      <c r="B2637" t="s">
        <v>255</v>
      </c>
      <c r="C2637" t="s">
        <v>2337</v>
      </c>
      <c r="E2637">
        <v>2016</v>
      </c>
      <c r="F2637" s="10">
        <v>42735</v>
      </c>
      <c r="G2637" t="s">
        <v>489</v>
      </c>
      <c r="H2637" t="s">
        <v>474</v>
      </c>
      <c r="I2637" t="s">
        <v>550</v>
      </c>
      <c r="J2637">
        <v>-377661986780</v>
      </c>
      <c r="K2637">
        <v>-313617492.51081282</v>
      </c>
    </row>
    <row r="2638" spans="1:11" x14ac:dyDescent="0.25">
      <c r="A2638">
        <v>1333</v>
      </c>
      <c r="B2638" t="s">
        <v>258</v>
      </c>
      <c r="C2638" t="s">
        <v>436</v>
      </c>
      <c r="E2638">
        <v>2016</v>
      </c>
      <c r="F2638" s="10">
        <v>42735</v>
      </c>
      <c r="G2638" t="s">
        <v>489</v>
      </c>
      <c r="H2638" t="s">
        <v>474</v>
      </c>
      <c r="I2638" t="s">
        <v>550</v>
      </c>
      <c r="J2638">
        <v>206724771940</v>
      </c>
      <c r="K2638">
        <v>171668070.61643571</v>
      </c>
    </row>
    <row r="2639" spans="1:11" x14ac:dyDescent="0.25">
      <c r="A2639">
        <v>1333</v>
      </c>
      <c r="B2639" t="s">
        <v>258</v>
      </c>
      <c r="C2639" t="s">
        <v>2336</v>
      </c>
      <c r="E2639">
        <v>2016</v>
      </c>
      <c r="F2639" s="10">
        <v>42735</v>
      </c>
      <c r="G2639" t="s">
        <v>489</v>
      </c>
      <c r="H2639" t="s">
        <v>474</v>
      </c>
      <c r="I2639" t="s">
        <v>550</v>
      </c>
      <c r="J2639">
        <v>11035596402660</v>
      </c>
      <c r="K2639">
        <v>9164163175.8392773</v>
      </c>
    </row>
    <row r="2640" spans="1:11" x14ac:dyDescent="0.25">
      <c r="A2640">
        <v>1333</v>
      </c>
      <c r="B2640" t="s">
        <v>258</v>
      </c>
      <c r="C2640" t="s">
        <v>2337</v>
      </c>
      <c r="E2640">
        <v>2016</v>
      </c>
      <c r="F2640" s="10">
        <v>42735</v>
      </c>
      <c r="G2640" t="s">
        <v>489</v>
      </c>
      <c r="H2640" t="s">
        <v>474</v>
      </c>
      <c r="I2640" t="s">
        <v>550</v>
      </c>
      <c r="J2640">
        <v>-20431464420</v>
      </c>
      <c r="K2640">
        <v>-16966665.600520063</v>
      </c>
    </row>
    <row r="2641" spans="1:11" x14ac:dyDescent="0.25">
      <c r="A2641">
        <v>1370</v>
      </c>
      <c r="B2641" t="s">
        <v>260</v>
      </c>
      <c r="C2641" t="s">
        <v>436</v>
      </c>
      <c r="E2641">
        <v>2016</v>
      </c>
      <c r="F2641" s="10">
        <v>42735</v>
      </c>
      <c r="G2641" t="s">
        <v>489</v>
      </c>
      <c r="H2641" t="s">
        <v>474</v>
      </c>
      <c r="I2641" t="s">
        <v>550</v>
      </c>
      <c r="J2641">
        <v>1241245000000</v>
      </c>
      <c r="K2641">
        <v>1030752784.5484473</v>
      </c>
    </row>
    <row r="2642" spans="1:11" x14ac:dyDescent="0.25">
      <c r="A2642">
        <v>1370</v>
      </c>
      <c r="B2642" t="s">
        <v>260</v>
      </c>
      <c r="C2642" t="s">
        <v>2336</v>
      </c>
      <c r="E2642">
        <v>2016</v>
      </c>
      <c r="F2642" s="10">
        <v>42735</v>
      </c>
      <c r="G2642" t="s">
        <v>489</v>
      </c>
      <c r="H2642" t="s">
        <v>474</v>
      </c>
      <c r="I2642" t="s">
        <v>550</v>
      </c>
      <c r="J2642">
        <v>18744454000000</v>
      </c>
      <c r="K2642">
        <v>15565740974.054502</v>
      </c>
    </row>
    <row r="2643" spans="1:11" x14ac:dyDescent="0.25">
      <c r="A2643">
        <v>1370</v>
      </c>
      <c r="B2643" t="s">
        <v>260</v>
      </c>
      <c r="C2643" t="s">
        <v>2337</v>
      </c>
      <c r="E2643">
        <v>2016</v>
      </c>
      <c r="F2643" s="10">
        <v>42735</v>
      </c>
      <c r="G2643" t="s">
        <v>489</v>
      </c>
      <c r="H2643" t="s">
        <v>474</v>
      </c>
      <c r="I2643" t="s">
        <v>550</v>
      </c>
      <c r="J2643">
        <v>650376000000</v>
      </c>
      <c r="K2643">
        <v>540084248.47913265</v>
      </c>
    </row>
    <row r="2644" spans="1:11" x14ac:dyDescent="0.25">
      <c r="A2644">
        <v>1434</v>
      </c>
      <c r="B2644" t="s">
        <v>261</v>
      </c>
      <c r="C2644" t="s">
        <v>2336</v>
      </c>
      <c r="E2644">
        <v>2016</v>
      </c>
      <c r="F2644" s="10">
        <v>42735</v>
      </c>
      <c r="G2644" t="s">
        <v>489</v>
      </c>
      <c r="H2644" t="s">
        <v>474</v>
      </c>
      <c r="I2644" t="s">
        <v>550</v>
      </c>
      <c r="J2644">
        <v>3618084600000</v>
      </c>
      <c r="K2644">
        <v>3004524309.207171</v>
      </c>
    </row>
    <row r="2645" spans="1:11" x14ac:dyDescent="0.25">
      <c r="A2645">
        <v>1434</v>
      </c>
      <c r="B2645" t="s">
        <v>261</v>
      </c>
      <c r="C2645" t="s">
        <v>2337</v>
      </c>
      <c r="E2645">
        <v>2016</v>
      </c>
      <c r="F2645" s="10">
        <v>42735</v>
      </c>
      <c r="G2645" t="s">
        <v>489</v>
      </c>
      <c r="H2645" t="s">
        <v>474</v>
      </c>
      <c r="I2645" t="s">
        <v>550</v>
      </c>
      <c r="J2645">
        <v>-116965319000</v>
      </c>
      <c r="K2645">
        <v>-97130162.260349408</v>
      </c>
    </row>
    <row r="2646" spans="1:11" x14ac:dyDescent="0.25">
      <c r="A2646">
        <v>1580</v>
      </c>
      <c r="B2646" t="s">
        <v>264</v>
      </c>
      <c r="C2646" t="s">
        <v>2336</v>
      </c>
      <c r="E2646">
        <v>2016</v>
      </c>
      <c r="F2646" s="10">
        <v>42735</v>
      </c>
      <c r="G2646" t="s">
        <v>489</v>
      </c>
      <c r="H2646" t="s">
        <v>474</v>
      </c>
      <c r="I2646" t="s">
        <v>550</v>
      </c>
      <c r="J2646">
        <v>5496100000000</v>
      </c>
      <c r="K2646">
        <v>4564063000.5814495</v>
      </c>
    </row>
    <row r="2647" spans="1:11" x14ac:dyDescent="0.25">
      <c r="A2647">
        <v>8092</v>
      </c>
      <c r="B2647" t="s">
        <v>265</v>
      </c>
      <c r="C2647" t="s">
        <v>436</v>
      </c>
      <c r="E2647">
        <v>2016</v>
      </c>
      <c r="F2647" s="10">
        <v>42735</v>
      </c>
      <c r="G2647" t="s">
        <v>489</v>
      </c>
      <c r="H2647" t="s">
        <v>474</v>
      </c>
      <c r="I2647" t="s">
        <v>550</v>
      </c>
      <c r="J2647">
        <v>148586667800</v>
      </c>
      <c r="K2647">
        <v>123389114.62412748</v>
      </c>
    </row>
    <row r="2648" spans="1:11" x14ac:dyDescent="0.25">
      <c r="A2648">
        <v>8092</v>
      </c>
      <c r="B2648" t="s">
        <v>265</v>
      </c>
      <c r="C2648" t="s">
        <v>2336</v>
      </c>
      <c r="E2648">
        <v>2016</v>
      </c>
      <c r="F2648" s="10">
        <v>42735</v>
      </c>
      <c r="G2648" t="s">
        <v>489</v>
      </c>
      <c r="H2648" t="s">
        <v>474</v>
      </c>
      <c r="I2648" t="s">
        <v>550</v>
      </c>
      <c r="J2648">
        <v>7009433382250</v>
      </c>
      <c r="K2648">
        <v>5820763005.5799046</v>
      </c>
    </row>
    <row r="2649" spans="1:11" x14ac:dyDescent="0.25">
      <c r="A2649">
        <v>8092</v>
      </c>
      <c r="B2649" t="s">
        <v>265</v>
      </c>
      <c r="C2649" t="s">
        <v>2337</v>
      </c>
      <c r="E2649">
        <v>2016</v>
      </c>
      <c r="F2649" s="10">
        <v>42735</v>
      </c>
      <c r="G2649" t="s">
        <v>489</v>
      </c>
      <c r="H2649" t="s">
        <v>474</v>
      </c>
      <c r="I2649" t="s">
        <v>550</v>
      </c>
      <c r="J2649">
        <v>9425075600</v>
      </c>
      <c r="K2649">
        <v>7826756.9410387371</v>
      </c>
    </row>
    <row r="2650" spans="1:11" x14ac:dyDescent="0.25">
      <c r="A2650">
        <v>8219</v>
      </c>
      <c r="B2650" t="s">
        <v>262</v>
      </c>
      <c r="C2650" t="s">
        <v>436</v>
      </c>
      <c r="E2650">
        <v>2016</v>
      </c>
      <c r="F2650" s="10">
        <v>42735</v>
      </c>
      <c r="G2650" t="s">
        <v>489</v>
      </c>
      <c r="H2650" t="s">
        <v>474</v>
      </c>
      <c r="I2650" t="s">
        <v>550</v>
      </c>
      <c r="J2650">
        <v>3329022000000</v>
      </c>
      <c r="K2650">
        <v>2764481384.6767087</v>
      </c>
    </row>
    <row r="2651" spans="1:11" x14ac:dyDescent="0.25">
      <c r="A2651">
        <v>8219</v>
      </c>
      <c r="B2651" t="s">
        <v>262</v>
      </c>
      <c r="C2651" t="s">
        <v>2336</v>
      </c>
      <c r="E2651">
        <v>2016</v>
      </c>
      <c r="F2651" s="10">
        <v>42735</v>
      </c>
      <c r="G2651" t="s">
        <v>489</v>
      </c>
      <c r="H2651" t="s">
        <v>474</v>
      </c>
      <c r="I2651" t="s">
        <v>550</v>
      </c>
      <c r="J2651">
        <v>20659296000000</v>
      </c>
      <c r="K2651">
        <v>17155861154.575123</v>
      </c>
    </row>
    <row r="2652" spans="1:11" x14ac:dyDescent="0.25">
      <c r="A2652">
        <v>8219</v>
      </c>
      <c r="B2652" t="s">
        <v>262</v>
      </c>
      <c r="C2652" t="s">
        <v>2337</v>
      </c>
      <c r="E2652">
        <v>2016</v>
      </c>
      <c r="F2652" s="10">
        <v>42735</v>
      </c>
      <c r="G2652" t="s">
        <v>489</v>
      </c>
      <c r="H2652" t="s">
        <v>474</v>
      </c>
      <c r="I2652" t="s">
        <v>550</v>
      </c>
      <c r="J2652">
        <v>1280994000000</v>
      </c>
      <c r="K2652">
        <v>1063761088.6568354</v>
      </c>
    </row>
    <row r="2653" spans="1:11" x14ac:dyDescent="0.25">
      <c r="A2653">
        <v>11108</v>
      </c>
      <c r="B2653" t="s">
        <v>263</v>
      </c>
      <c r="C2653" t="s">
        <v>436</v>
      </c>
      <c r="E2653">
        <v>2016</v>
      </c>
      <c r="F2653" s="10">
        <v>42735</v>
      </c>
      <c r="G2653" t="s">
        <v>489</v>
      </c>
      <c r="H2653" t="s">
        <v>474</v>
      </c>
      <c r="I2653" t="s">
        <v>550</v>
      </c>
      <c r="J2653">
        <v>3080745000000</v>
      </c>
      <c r="K2653">
        <v>2558307576.0496163</v>
      </c>
    </row>
    <row r="2654" spans="1:11" x14ac:dyDescent="0.25">
      <c r="A2654">
        <v>11108</v>
      </c>
      <c r="B2654" t="s">
        <v>263</v>
      </c>
      <c r="C2654" t="s">
        <v>2336</v>
      </c>
      <c r="E2654">
        <v>2016</v>
      </c>
      <c r="F2654" s="10">
        <v>42735</v>
      </c>
      <c r="G2654" t="s">
        <v>489</v>
      </c>
      <c r="H2654" t="s">
        <v>474</v>
      </c>
      <c r="I2654" t="s">
        <v>550</v>
      </c>
      <c r="J2654">
        <v>55367033000000</v>
      </c>
      <c r="K2654">
        <v>45977807311.961594</v>
      </c>
    </row>
    <row r="2655" spans="1:11" x14ac:dyDescent="0.25">
      <c r="A2655">
        <v>11108</v>
      </c>
      <c r="B2655" t="s">
        <v>263</v>
      </c>
      <c r="C2655" t="s">
        <v>2337</v>
      </c>
      <c r="E2655">
        <v>2016</v>
      </c>
      <c r="F2655" s="10">
        <v>42735</v>
      </c>
      <c r="G2655" t="s">
        <v>489</v>
      </c>
      <c r="H2655" t="s">
        <v>474</v>
      </c>
      <c r="I2655" t="s">
        <v>550</v>
      </c>
      <c r="J2655">
        <v>126315000000</v>
      </c>
      <c r="K2655">
        <v>104894310.13235672</v>
      </c>
    </row>
    <row r="2656" spans="1:11" x14ac:dyDescent="0.25">
      <c r="A2656">
        <v>12823</v>
      </c>
      <c r="B2656" t="s">
        <v>257</v>
      </c>
      <c r="C2656" t="s">
        <v>2336</v>
      </c>
      <c r="E2656">
        <v>2016</v>
      </c>
      <c r="F2656" s="10">
        <v>42735</v>
      </c>
      <c r="G2656" t="s">
        <v>489</v>
      </c>
      <c r="H2656" t="s">
        <v>474</v>
      </c>
      <c r="I2656" t="s">
        <v>550</v>
      </c>
      <c r="J2656">
        <v>210609731794</v>
      </c>
      <c r="K2656">
        <v>174894213.06806242</v>
      </c>
    </row>
    <row r="2657" spans="1:11" x14ac:dyDescent="0.25">
      <c r="A2657">
        <v>1188</v>
      </c>
      <c r="B2657" t="s">
        <v>255</v>
      </c>
      <c r="C2657" t="s">
        <v>436</v>
      </c>
      <c r="E2657">
        <v>2017</v>
      </c>
      <c r="F2657" s="10">
        <v>43100</v>
      </c>
      <c r="G2657" t="s">
        <v>489</v>
      </c>
      <c r="H2657" t="s">
        <v>474</v>
      </c>
      <c r="I2657" t="s">
        <v>550</v>
      </c>
      <c r="J2657">
        <v>1124642904374</v>
      </c>
      <c r="K2657">
        <v>1054058842.6810575</v>
      </c>
    </row>
    <row r="2658" spans="1:11" x14ac:dyDescent="0.25">
      <c r="A2658">
        <v>1188</v>
      </c>
      <c r="B2658" t="s">
        <v>255</v>
      </c>
      <c r="C2658" t="s">
        <v>2336</v>
      </c>
      <c r="E2658">
        <v>2017</v>
      </c>
      <c r="F2658" s="10">
        <v>43100</v>
      </c>
      <c r="G2658" t="s">
        <v>489</v>
      </c>
      <c r="H2658" t="s">
        <v>474</v>
      </c>
      <c r="I2658" t="s">
        <v>550</v>
      </c>
      <c r="J2658">
        <v>14523554475823</v>
      </c>
      <c r="K2658">
        <v>13612037174.522003</v>
      </c>
    </row>
    <row r="2659" spans="1:11" x14ac:dyDescent="0.25">
      <c r="A2659">
        <v>1188</v>
      </c>
      <c r="B2659" t="s">
        <v>255</v>
      </c>
      <c r="C2659" t="s">
        <v>2337</v>
      </c>
      <c r="E2659">
        <v>2017</v>
      </c>
      <c r="F2659" s="10">
        <v>43100</v>
      </c>
      <c r="G2659" t="s">
        <v>489</v>
      </c>
      <c r="H2659" t="s">
        <v>474</v>
      </c>
      <c r="I2659" t="s">
        <v>550</v>
      </c>
      <c r="J2659">
        <v>-109688010762</v>
      </c>
      <c r="K2659">
        <v>-102803847.5413992</v>
      </c>
    </row>
    <row r="2660" spans="1:11" x14ac:dyDescent="0.25">
      <c r="A2660">
        <v>1188</v>
      </c>
      <c r="B2660" t="s">
        <v>255</v>
      </c>
      <c r="C2660" t="s">
        <v>490</v>
      </c>
      <c r="E2660">
        <v>2017</v>
      </c>
      <c r="F2660" s="10">
        <v>43100</v>
      </c>
      <c r="G2660" t="s">
        <v>489</v>
      </c>
      <c r="H2660" t="s">
        <v>474</v>
      </c>
      <c r="I2660" t="s">
        <v>550</v>
      </c>
      <c r="J2660">
        <v>519283915136</v>
      </c>
      <c r="K2660">
        <v>486692976.48377585</v>
      </c>
    </row>
    <row r="2661" spans="1:11" x14ac:dyDescent="0.25">
      <c r="A2661">
        <v>1188</v>
      </c>
      <c r="B2661" t="s">
        <v>255</v>
      </c>
      <c r="C2661" t="s">
        <v>434</v>
      </c>
      <c r="E2661">
        <v>2017</v>
      </c>
      <c r="F2661" s="10">
        <v>43100</v>
      </c>
      <c r="G2661" t="s">
        <v>489</v>
      </c>
      <c r="H2661" t="s">
        <v>474</v>
      </c>
      <c r="I2661" t="s">
        <v>550</v>
      </c>
      <c r="J2661">
        <v>513111000000</v>
      </c>
      <c r="K2661">
        <v>480907481.58676034</v>
      </c>
    </row>
    <row r="2662" spans="1:11" x14ac:dyDescent="0.25">
      <c r="A2662">
        <v>1188</v>
      </c>
      <c r="B2662" t="s">
        <v>255</v>
      </c>
      <c r="C2662" t="s">
        <v>491</v>
      </c>
      <c r="E2662">
        <v>2017</v>
      </c>
      <c r="F2662" s="10">
        <v>43100</v>
      </c>
      <c r="G2662" t="s">
        <v>489</v>
      </c>
      <c r="H2662" t="s">
        <v>474</v>
      </c>
      <c r="I2662" t="s">
        <v>550</v>
      </c>
      <c r="J2662">
        <v>201936000000</v>
      </c>
      <c r="K2662">
        <v>189262232.15192041</v>
      </c>
    </row>
    <row r="2663" spans="1:11" x14ac:dyDescent="0.25">
      <c r="A2663">
        <v>1333</v>
      </c>
      <c r="B2663" t="s">
        <v>258</v>
      </c>
      <c r="C2663" t="s">
        <v>436</v>
      </c>
      <c r="E2663">
        <v>2017</v>
      </c>
      <c r="F2663" s="10">
        <v>43100</v>
      </c>
      <c r="G2663" t="s">
        <v>489</v>
      </c>
      <c r="H2663" t="s">
        <v>474</v>
      </c>
      <c r="I2663" t="s">
        <v>550</v>
      </c>
      <c r="J2663">
        <v>-95391000000</v>
      </c>
      <c r="K2663">
        <v>-89404135.900502339</v>
      </c>
    </row>
    <row r="2664" spans="1:11" x14ac:dyDescent="0.25">
      <c r="A2664">
        <v>1333</v>
      </c>
      <c r="B2664" t="s">
        <v>258</v>
      </c>
      <c r="C2664" t="s">
        <v>2336</v>
      </c>
      <c r="E2664">
        <v>2017</v>
      </c>
      <c r="F2664" s="10">
        <v>43100</v>
      </c>
      <c r="G2664" t="s">
        <v>489</v>
      </c>
      <c r="H2664" t="s">
        <v>474</v>
      </c>
      <c r="I2664" t="s">
        <v>550</v>
      </c>
      <c r="J2664">
        <v>11679456000000</v>
      </c>
      <c r="K2664">
        <v>10946438044.133486</v>
      </c>
    </row>
    <row r="2665" spans="1:11" x14ac:dyDescent="0.25">
      <c r="A2665">
        <v>1333</v>
      </c>
      <c r="B2665" t="s">
        <v>258</v>
      </c>
      <c r="C2665" t="s">
        <v>2337</v>
      </c>
      <c r="E2665">
        <v>2017</v>
      </c>
      <c r="F2665" s="10">
        <v>43100</v>
      </c>
      <c r="G2665" t="s">
        <v>489</v>
      </c>
      <c r="H2665" t="s">
        <v>474</v>
      </c>
      <c r="I2665" t="s">
        <v>550</v>
      </c>
      <c r="J2665">
        <v>-163676000000</v>
      </c>
      <c r="K2665">
        <v>-153403479.8634108</v>
      </c>
    </row>
    <row r="2666" spans="1:11" x14ac:dyDescent="0.25">
      <c r="A2666">
        <v>1333</v>
      </c>
      <c r="B2666" t="s">
        <v>258</v>
      </c>
      <c r="C2666" t="s">
        <v>490</v>
      </c>
      <c r="E2666">
        <v>2017</v>
      </c>
      <c r="F2666" s="10">
        <v>43100</v>
      </c>
      <c r="G2666" t="s">
        <v>489</v>
      </c>
      <c r="H2666" t="s">
        <v>474</v>
      </c>
      <c r="I2666" t="s">
        <v>550</v>
      </c>
      <c r="J2666">
        <v>16011000000</v>
      </c>
      <c r="K2666">
        <v>15006128.669402175</v>
      </c>
    </row>
    <row r="2667" spans="1:11" x14ac:dyDescent="0.25">
      <c r="A2667">
        <v>1333</v>
      </c>
      <c r="B2667" t="s">
        <v>258</v>
      </c>
      <c r="C2667" t="s">
        <v>434</v>
      </c>
      <c r="E2667">
        <v>2017</v>
      </c>
      <c r="F2667" s="10">
        <v>43100</v>
      </c>
      <c r="G2667" t="s">
        <v>489</v>
      </c>
      <c r="H2667" t="s">
        <v>474</v>
      </c>
      <c r="I2667" t="s">
        <v>550</v>
      </c>
      <c r="J2667">
        <v>49880000000</v>
      </c>
      <c r="K2667">
        <v>46749465.869076289</v>
      </c>
    </row>
    <row r="2668" spans="1:11" x14ac:dyDescent="0.25">
      <c r="A2668">
        <v>1333</v>
      </c>
      <c r="B2668" t="s">
        <v>258</v>
      </c>
      <c r="C2668" t="s">
        <v>491</v>
      </c>
      <c r="E2668">
        <v>2017</v>
      </c>
      <c r="F2668" s="10">
        <v>43100</v>
      </c>
      <c r="G2668" t="s">
        <v>489</v>
      </c>
      <c r="H2668" t="s">
        <v>474</v>
      </c>
      <c r="I2668" t="s">
        <v>550</v>
      </c>
      <c r="J2668">
        <v>2394000000</v>
      </c>
      <c r="K2668">
        <v>2243749.4244300048</v>
      </c>
    </row>
    <row r="2669" spans="1:11" x14ac:dyDescent="0.25">
      <c r="A2669">
        <v>1370</v>
      </c>
      <c r="B2669" t="s">
        <v>260</v>
      </c>
      <c r="C2669" t="s">
        <v>2336</v>
      </c>
      <c r="E2669">
        <v>2017</v>
      </c>
      <c r="F2669" s="10">
        <v>43100</v>
      </c>
      <c r="G2669" t="s">
        <v>489</v>
      </c>
      <c r="H2669" t="s">
        <v>474</v>
      </c>
      <c r="I2669" t="s">
        <v>550</v>
      </c>
      <c r="J2669">
        <v>16887100000000</v>
      </c>
      <c r="K2669">
        <v>15827243485.919771</v>
      </c>
    </row>
    <row r="2670" spans="1:11" x14ac:dyDescent="0.25">
      <c r="A2670">
        <v>1370</v>
      </c>
      <c r="B2670" t="s">
        <v>260</v>
      </c>
      <c r="C2670" t="s">
        <v>2337</v>
      </c>
      <c r="E2670">
        <v>2017</v>
      </c>
      <c r="F2670" s="10">
        <v>43100</v>
      </c>
      <c r="G2670" t="s">
        <v>489</v>
      </c>
      <c r="H2670" t="s">
        <v>474</v>
      </c>
      <c r="I2670" t="s">
        <v>550</v>
      </c>
      <c r="J2670">
        <v>371600000000</v>
      </c>
      <c r="K2670">
        <v>348277897.29247695</v>
      </c>
    </row>
    <row r="2671" spans="1:11" x14ac:dyDescent="0.25">
      <c r="A2671">
        <v>1434</v>
      </c>
      <c r="B2671" t="s">
        <v>261</v>
      </c>
      <c r="C2671" t="s">
        <v>2336</v>
      </c>
      <c r="E2671">
        <v>2017</v>
      </c>
      <c r="F2671" s="10">
        <v>43100</v>
      </c>
      <c r="G2671" t="s">
        <v>489</v>
      </c>
      <c r="H2671" t="s">
        <v>474</v>
      </c>
      <c r="I2671" t="s">
        <v>550</v>
      </c>
      <c r="J2671">
        <v>3571400000000</v>
      </c>
      <c r="K2671">
        <v>3347254258.3163404</v>
      </c>
    </row>
    <row r="2672" spans="1:11" x14ac:dyDescent="0.25">
      <c r="A2672">
        <v>1434</v>
      </c>
      <c r="B2672" t="s">
        <v>261</v>
      </c>
      <c r="C2672" t="s">
        <v>2337</v>
      </c>
      <c r="E2672">
        <v>2017</v>
      </c>
      <c r="F2672" s="10">
        <v>43100</v>
      </c>
      <c r="G2672" t="s">
        <v>489</v>
      </c>
      <c r="H2672" t="s">
        <v>474</v>
      </c>
      <c r="I2672" t="s">
        <v>550</v>
      </c>
      <c r="J2672">
        <v>184900000000</v>
      </c>
      <c r="K2672">
        <v>173295433.82502419</v>
      </c>
    </row>
    <row r="2673" spans="1:11" x14ac:dyDescent="0.25">
      <c r="A2673">
        <v>1580</v>
      </c>
      <c r="B2673" t="s">
        <v>264</v>
      </c>
      <c r="C2673" t="s">
        <v>2336</v>
      </c>
      <c r="E2673">
        <v>2017</v>
      </c>
      <c r="F2673" s="10">
        <v>43100</v>
      </c>
      <c r="G2673" t="s">
        <v>489</v>
      </c>
      <c r="H2673" t="s">
        <v>474</v>
      </c>
      <c r="I2673" t="s">
        <v>550</v>
      </c>
      <c r="J2673">
        <v>6344500000000</v>
      </c>
      <c r="K2673">
        <v>5946310870.2156076</v>
      </c>
    </row>
    <row r="2674" spans="1:11" x14ac:dyDescent="0.25">
      <c r="A2674">
        <v>8092</v>
      </c>
      <c r="B2674" t="s">
        <v>265</v>
      </c>
      <c r="C2674" t="s">
        <v>2336</v>
      </c>
      <c r="E2674">
        <v>2017</v>
      </c>
      <c r="F2674" s="10">
        <v>43100</v>
      </c>
      <c r="G2674" t="s">
        <v>489</v>
      </c>
      <c r="H2674" t="s">
        <v>474</v>
      </c>
      <c r="I2674" t="s">
        <v>550</v>
      </c>
      <c r="J2674">
        <v>5536200000000</v>
      </c>
      <c r="K2674">
        <v>5188740836.8961544</v>
      </c>
    </row>
    <row r="2675" spans="1:11" x14ac:dyDescent="0.25">
      <c r="A2675">
        <v>8092</v>
      </c>
      <c r="B2675" t="s">
        <v>265</v>
      </c>
      <c r="C2675" t="s">
        <v>2337</v>
      </c>
      <c r="E2675">
        <v>2017</v>
      </c>
      <c r="F2675" s="10">
        <v>43100</v>
      </c>
      <c r="G2675" t="s">
        <v>489</v>
      </c>
      <c r="H2675" t="s">
        <v>474</v>
      </c>
      <c r="I2675" t="s">
        <v>550</v>
      </c>
      <c r="J2675">
        <v>-521000000000</v>
      </c>
      <c r="K2675">
        <v>-488301357.61404866</v>
      </c>
    </row>
    <row r="2676" spans="1:11" x14ac:dyDescent="0.25">
      <c r="A2676">
        <v>8219</v>
      </c>
      <c r="B2676" t="s">
        <v>262</v>
      </c>
      <c r="C2676" t="s">
        <v>436</v>
      </c>
      <c r="E2676">
        <v>2017</v>
      </c>
      <c r="F2676" s="10">
        <v>43100</v>
      </c>
      <c r="G2676" t="s">
        <v>489</v>
      </c>
      <c r="H2676" t="s">
        <v>474</v>
      </c>
      <c r="I2676" t="s">
        <v>550</v>
      </c>
      <c r="J2676">
        <v>4045308000000</v>
      </c>
      <c r="K2676">
        <v>3791419171.5296969</v>
      </c>
    </row>
    <row r="2677" spans="1:11" x14ac:dyDescent="0.25">
      <c r="A2677">
        <v>8219</v>
      </c>
      <c r="B2677" t="s">
        <v>262</v>
      </c>
      <c r="C2677" t="s">
        <v>2336</v>
      </c>
      <c r="E2677">
        <v>2017</v>
      </c>
      <c r="F2677" s="10">
        <v>43100</v>
      </c>
      <c r="G2677" t="s">
        <v>489</v>
      </c>
      <c r="H2677" t="s">
        <v>474</v>
      </c>
      <c r="I2677" t="s">
        <v>550</v>
      </c>
      <c r="J2677">
        <v>25698014000000</v>
      </c>
      <c r="K2677">
        <v>24085172983.080288</v>
      </c>
    </row>
    <row r="2678" spans="1:11" x14ac:dyDescent="0.25">
      <c r="A2678">
        <v>8219</v>
      </c>
      <c r="B2678" t="s">
        <v>262</v>
      </c>
      <c r="C2678" t="s">
        <v>2337</v>
      </c>
      <c r="E2678">
        <v>2017</v>
      </c>
      <c r="F2678" s="10">
        <v>43100</v>
      </c>
      <c r="G2678" t="s">
        <v>489</v>
      </c>
      <c r="H2678" t="s">
        <v>474</v>
      </c>
      <c r="I2678" t="s">
        <v>550</v>
      </c>
      <c r="J2678">
        <v>2021973000000</v>
      </c>
      <c r="K2678">
        <v>1895071326.2167962</v>
      </c>
    </row>
    <row r="2679" spans="1:11" x14ac:dyDescent="0.25">
      <c r="A2679">
        <v>8219</v>
      </c>
      <c r="B2679" t="s">
        <v>262</v>
      </c>
      <c r="C2679" t="s">
        <v>490</v>
      </c>
      <c r="E2679">
        <v>2017</v>
      </c>
      <c r="F2679" s="10">
        <v>43100</v>
      </c>
      <c r="G2679" t="s">
        <v>489</v>
      </c>
      <c r="H2679" t="s">
        <v>474</v>
      </c>
      <c r="I2679" t="s">
        <v>550</v>
      </c>
      <c r="J2679">
        <v>79401000000</v>
      </c>
      <c r="K2679">
        <v>74417689.243595153</v>
      </c>
    </row>
    <row r="2680" spans="1:11" x14ac:dyDescent="0.25">
      <c r="A2680">
        <v>8219</v>
      </c>
      <c r="B2680" t="s">
        <v>262</v>
      </c>
      <c r="C2680" t="s">
        <v>434</v>
      </c>
      <c r="E2680">
        <v>2017</v>
      </c>
      <c r="F2680" s="10">
        <v>43100</v>
      </c>
      <c r="G2680" t="s">
        <v>489</v>
      </c>
      <c r="H2680" t="s">
        <v>474</v>
      </c>
      <c r="I2680" t="s">
        <v>550</v>
      </c>
      <c r="J2680">
        <v>1402012000000</v>
      </c>
      <c r="K2680">
        <v>1314019890.5780952</v>
      </c>
    </row>
    <row r="2681" spans="1:11" x14ac:dyDescent="0.25">
      <c r="A2681">
        <v>8219</v>
      </c>
      <c r="B2681" t="s">
        <v>262</v>
      </c>
      <c r="C2681" t="s">
        <v>491</v>
      </c>
      <c r="E2681">
        <v>2017</v>
      </c>
      <c r="F2681" s="10">
        <v>43100</v>
      </c>
      <c r="G2681" t="s">
        <v>489</v>
      </c>
      <c r="H2681" t="s">
        <v>474</v>
      </c>
      <c r="I2681" t="s">
        <v>550</v>
      </c>
      <c r="J2681">
        <v>541922000000</v>
      </c>
      <c r="K2681">
        <v>507910265.49121016</v>
      </c>
    </row>
    <row r="2682" spans="1:11" x14ac:dyDescent="0.25">
      <c r="A2682">
        <v>10832</v>
      </c>
      <c r="B2682" t="s">
        <v>259</v>
      </c>
      <c r="C2682" t="s">
        <v>2336</v>
      </c>
      <c r="E2682">
        <v>2017</v>
      </c>
      <c r="F2682" s="10">
        <v>43100</v>
      </c>
      <c r="G2682" t="s">
        <v>489</v>
      </c>
      <c r="H2682" t="s">
        <v>474</v>
      </c>
      <c r="I2682" t="s">
        <v>550</v>
      </c>
      <c r="J2682">
        <v>1281000000000</v>
      </c>
      <c r="K2682">
        <v>1200602762.1950026</v>
      </c>
    </row>
    <row r="2683" spans="1:11" x14ac:dyDescent="0.25">
      <c r="A2683">
        <v>11108</v>
      </c>
      <c r="B2683" t="s">
        <v>263</v>
      </c>
      <c r="C2683" t="s">
        <v>436</v>
      </c>
      <c r="E2683">
        <v>2017</v>
      </c>
      <c r="F2683" s="10">
        <v>43100</v>
      </c>
      <c r="G2683" t="s">
        <v>489</v>
      </c>
      <c r="H2683" t="s">
        <v>474</v>
      </c>
      <c r="I2683" t="s">
        <v>550</v>
      </c>
      <c r="J2683">
        <v>5001831000000</v>
      </c>
      <c r="K2683">
        <v>4687909535.2323122</v>
      </c>
    </row>
    <row r="2684" spans="1:11" x14ac:dyDescent="0.25">
      <c r="A2684">
        <v>11108</v>
      </c>
      <c r="B2684" t="s">
        <v>263</v>
      </c>
      <c r="C2684" t="s">
        <v>2336</v>
      </c>
      <c r="E2684">
        <v>2017</v>
      </c>
      <c r="F2684" s="10">
        <v>43100</v>
      </c>
      <c r="G2684" t="s">
        <v>489</v>
      </c>
      <c r="H2684" t="s">
        <v>474</v>
      </c>
      <c r="I2684" t="s">
        <v>550</v>
      </c>
      <c r="J2684">
        <v>61396284000000</v>
      </c>
      <c r="K2684">
        <v>57542972801.646248</v>
      </c>
    </row>
    <row r="2685" spans="1:11" x14ac:dyDescent="0.25">
      <c r="A2685">
        <v>11108</v>
      </c>
      <c r="B2685" t="s">
        <v>263</v>
      </c>
      <c r="C2685" t="s">
        <v>2337</v>
      </c>
      <c r="E2685">
        <v>2017</v>
      </c>
      <c r="F2685" s="10">
        <v>43100</v>
      </c>
      <c r="G2685" t="s">
        <v>489</v>
      </c>
      <c r="H2685" t="s">
        <v>474</v>
      </c>
      <c r="I2685" t="s">
        <v>550</v>
      </c>
      <c r="J2685">
        <v>1869518000000</v>
      </c>
      <c r="K2685">
        <v>1752184601.696547</v>
      </c>
    </row>
    <row r="2686" spans="1:11" x14ac:dyDescent="0.25">
      <c r="A2686">
        <v>11108</v>
      </c>
      <c r="B2686" t="s">
        <v>263</v>
      </c>
      <c r="C2686" t="s">
        <v>490</v>
      </c>
      <c r="E2686">
        <v>2017</v>
      </c>
      <c r="F2686" s="10">
        <v>43100</v>
      </c>
      <c r="G2686" t="s">
        <v>489</v>
      </c>
      <c r="H2686" t="s">
        <v>474</v>
      </c>
      <c r="I2686" t="s">
        <v>550</v>
      </c>
      <c r="J2686">
        <v>688594000000</v>
      </c>
      <c r="K2686">
        <v>645376938.66581237</v>
      </c>
    </row>
    <row r="2687" spans="1:11" x14ac:dyDescent="0.25">
      <c r="A2687">
        <v>11108</v>
      </c>
      <c r="B2687" t="s">
        <v>263</v>
      </c>
      <c r="C2687" t="s">
        <v>434</v>
      </c>
      <c r="E2687">
        <v>2017</v>
      </c>
      <c r="F2687" s="10">
        <v>43100</v>
      </c>
      <c r="G2687" t="s">
        <v>489</v>
      </c>
      <c r="H2687" t="s">
        <v>474</v>
      </c>
      <c r="I2687" t="s">
        <v>550</v>
      </c>
      <c r="J2687">
        <v>1755125000000</v>
      </c>
      <c r="K2687">
        <v>1644971056.2041404</v>
      </c>
    </row>
    <row r="2688" spans="1:11" x14ac:dyDescent="0.25">
      <c r="A2688">
        <v>11108</v>
      </c>
      <c r="B2688" t="s">
        <v>263</v>
      </c>
      <c r="C2688" t="s">
        <v>491</v>
      </c>
      <c r="E2688">
        <v>2017</v>
      </c>
      <c r="F2688" s="10">
        <v>43100</v>
      </c>
      <c r="G2688" t="s">
        <v>489</v>
      </c>
      <c r="H2688" t="s">
        <v>474</v>
      </c>
      <c r="I2688" t="s">
        <v>550</v>
      </c>
      <c r="J2688">
        <v>688594000000</v>
      </c>
      <c r="K2688">
        <v>645376938.66581237</v>
      </c>
    </row>
    <row r="2689" spans="1:11" x14ac:dyDescent="0.25">
      <c r="A2689">
        <v>12823</v>
      </c>
      <c r="B2689" t="s">
        <v>257</v>
      </c>
      <c r="C2689" t="s">
        <v>436</v>
      </c>
      <c r="E2689">
        <v>2017</v>
      </c>
      <c r="F2689" s="10">
        <v>43100</v>
      </c>
      <c r="G2689" t="s">
        <v>489</v>
      </c>
      <c r="H2689" t="s">
        <v>474</v>
      </c>
      <c r="I2689" t="s">
        <v>550</v>
      </c>
      <c r="J2689">
        <v>21601883262</v>
      </c>
      <c r="K2689">
        <v>20246120.775153156</v>
      </c>
    </row>
    <row r="2690" spans="1:11" x14ac:dyDescent="0.25">
      <c r="A2690">
        <v>12823</v>
      </c>
      <c r="B2690" t="s">
        <v>257</v>
      </c>
      <c r="C2690" t="s">
        <v>2336</v>
      </c>
      <c r="E2690">
        <v>2017</v>
      </c>
      <c r="F2690" s="10">
        <v>43100</v>
      </c>
      <c r="G2690" t="s">
        <v>489</v>
      </c>
      <c r="H2690" t="s">
        <v>474</v>
      </c>
      <c r="I2690" t="s">
        <v>550</v>
      </c>
      <c r="J2690">
        <v>6990116722</v>
      </c>
      <c r="K2690">
        <v>6551407.8411387019</v>
      </c>
    </row>
    <row r="2691" spans="1:11" x14ac:dyDescent="0.25">
      <c r="A2691">
        <v>12823</v>
      </c>
      <c r="B2691" t="s">
        <v>257</v>
      </c>
      <c r="C2691" t="s">
        <v>2337</v>
      </c>
      <c r="E2691">
        <v>2017</v>
      </c>
      <c r="F2691" s="10">
        <v>43100</v>
      </c>
      <c r="G2691" t="s">
        <v>489</v>
      </c>
      <c r="H2691" t="s">
        <v>474</v>
      </c>
      <c r="I2691" t="s">
        <v>550</v>
      </c>
      <c r="J2691">
        <v>10606289931</v>
      </c>
      <c r="K2691">
        <v>9940625.2832159586</v>
      </c>
    </row>
    <row r="2692" spans="1:11" x14ac:dyDescent="0.25">
      <c r="A2692">
        <v>12823</v>
      </c>
      <c r="B2692" t="s">
        <v>257</v>
      </c>
      <c r="C2692" t="s">
        <v>490</v>
      </c>
      <c r="E2692">
        <v>2017</v>
      </c>
      <c r="F2692" s="10">
        <v>43100</v>
      </c>
      <c r="G2692" t="s">
        <v>489</v>
      </c>
      <c r="H2692" t="s">
        <v>474</v>
      </c>
      <c r="I2692" t="s">
        <v>550</v>
      </c>
      <c r="J2692">
        <v>299062040</v>
      </c>
      <c r="K2692">
        <v>280292.51466953347</v>
      </c>
    </row>
    <row r="2693" spans="1:11" x14ac:dyDescent="0.25">
      <c r="A2693">
        <v>12823</v>
      </c>
      <c r="B2693" t="s">
        <v>257</v>
      </c>
      <c r="C2693" t="s">
        <v>434</v>
      </c>
      <c r="E2693">
        <v>2017</v>
      </c>
      <c r="F2693" s="10">
        <v>43100</v>
      </c>
      <c r="G2693" t="s">
        <v>489</v>
      </c>
      <c r="H2693" t="s">
        <v>474</v>
      </c>
      <c r="I2693" t="s">
        <v>550</v>
      </c>
      <c r="J2693">
        <v>3572708475</v>
      </c>
      <c r="K2693">
        <v>3348480.61171155</v>
      </c>
    </row>
    <row r="2694" spans="1:11" x14ac:dyDescent="0.25">
      <c r="A2694">
        <v>12823</v>
      </c>
      <c r="B2694" t="s">
        <v>257</v>
      </c>
      <c r="C2694" t="s">
        <v>491</v>
      </c>
      <c r="E2694">
        <v>2017</v>
      </c>
      <c r="F2694" s="10">
        <v>43100</v>
      </c>
      <c r="G2694" t="s">
        <v>489</v>
      </c>
      <c r="H2694" t="s">
        <v>474</v>
      </c>
      <c r="I2694" t="s">
        <v>550</v>
      </c>
      <c r="J2694">
        <v>7123822816</v>
      </c>
      <c r="K2694">
        <v>6676722.3655561134</v>
      </c>
    </row>
    <row r="2695" spans="1:11" x14ac:dyDescent="0.25">
      <c r="A2695">
        <v>13434</v>
      </c>
      <c r="B2695" t="s">
        <v>3394</v>
      </c>
      <c r="C2695" t="s">
        <v>2336</v>
      </c>
      <c r="E2695">
        <v>2017</v>
      </c>
      <c r="F2695" s="10">
        <v>43100</v>
      </c>
      <c r="G2695" t="s">
        <v>489</v>
      </c>
      <c r="H2695" t="s">
        <v>474</v>
      </c>
      <c r="I2695" t="s">
        <v>550</v>
      </c>
      <c r="J2695">
        <v>2516772498930</v>
      </c>
      <c r="K2695">
        <v>2358816560.5244164</v>
      </c>
    </row>
    <row r="2696" spans="1:11" x14ac:dyDescent="0.25">
      <c r="A2696">
        <v>13434</v>
      </c>
      <c r="B2696" t="s">
        <v>3394</v>
      </c>
      <c r="C2696" t="s">
        <v>2337</v>
      </c>
      <c r="E2696">
        <v>2017</v>
      </c>
      <c r="F2696" s="10">
        <v>43100</v>
      </c>
      <c r="G2696" t="s">
        <v>489</v>
      </c>
      <c r="H2696" t="s">
        <v>474</v>
      </c>
      <c r="I2696" t="s">
        <v>550</v>
      </c>
      <c r="J2696">
        <v>325607409036</v>
      </c>
      <c r="K2696">
        <v>305171861.57672101</v>
      </c>
    </row>
    <row r="2697" spans="1:11" x14ac:dyDescent="0.25">
      <c r="A2697">
        <v>13434</v>
      </c>
      <c r="B2697" t="s">
        <v>3394</v>
      </c>
      <c r="C2697" t="s">
        <v>490</v>
      </c>
      <c r="E2697">
        <v>2017</v>
      </c>
      <c r="F2697" s="10">
        <v>43100</v>
      </c>
      <c r="G2697" t="s">
        <v>489</v>
      </c>
      <c r="H2697" t="s">
        <v>474</v>
      </c>
      <c r="I2697" t="s">
        <v>550</v>
      </c>
      <c r="J2697">
        <v>11351908985</v>
      </c>
      <c r="K2697">
        <v>10639448.308803488</v>
      </c>
    </row>
    <row r="2698" spans="1:11" x14ac:dyDescent="0.25">
      <c r="A2698">
        <v>13434</v>
      </c>
      <c r="B2698" t="s">
        <v>3394</v>
      </c>
      <c r="C2698" t="s">
        <v>491</v>
      </c>
      <c r="E2698">
        <v>2017</v>
      </c>
      <c r="F2698" s="10">
        <v>43100</v>
      </c>
      <c r="G2698" t="s">
        <v>489</v>
      </c>
      <c r="H2698" t="s">
        <v>474</v>
      </c>
      <c r="I2698" t="s">
        <v>550</v>
      </c>
      <c r="J2698">
        <v>114268322165</v>
      </c>
      <c r="K2698">
        <v>107096692.60162954</v>
      </c>
    </row>
    <row r="2699" spans="1:11" x14ac:dyDescent="0.25">
      <c r="A2699">
        <v>1232</v>
      </c>
      <c r="B2699" t="s">
        <v>216</v>
      </c>
      <c r="C2699" t="s">
        <v>436</v>
      </c>
      <c r="E2699">
        <v>2015</v>
      </c>
      <c r="F2699" s="10">
        <v>42369</v>
      </c>
      <c r="G2699" t="s">
        <v>489</v>
      </c>
      <c r="H2699" t="s">
        <v>474</v>
      </c>
      <c r="I2699" t="s">
        <v>545</v>
      </c>
      <c r="J2699">
        <v>6500000</v>
      </c>
      <c r="K2699">
        <v>7076547.5592987472</v>
      </c>
    </row>
    <row r="2700" spans="1:11" x14ac:dyDescent="0.25">
      <c r="A2700">
        <v>1232</v>
      </c>
      <c r="B2700" t="s">
        <v>216</v>
      </c>
      <c r="C2700" t="s">
        <v>2336</v>
      </c>
      <c r="E2700">
        <v>2015</v>
      </c>
      <c r="F2700" s="10">
        <v>42369</v>
      </c>
      <c r="G2700" t="s">
        <v>489</v>
      </c>
      <c r="H2700" t="s">
        <v>474</v>
      </c>
      <c r="I2700" t="s">
        <v>545</v>
      </c>
      <c r="J2700">
        <v>50000000</v>
      </c>
      <c r="K2700">
        <v>54434981.225374974</v>
      </c>
    </row>
    <row r="2701" spans="1:11" x14ac:dyDescent="0.25">
      <c r="A2701">
        <v>1232</v>
      </c>
      <c r="B2701" t="s">
        <v>216</v>
      </c>
      <c r="C2701" t="s">
        <v>2336</v>
      </c>
      <c r="E2701">
        <v>2016</v>
      </c>
      <c r="F2701" s="10">
        <v>42735</v>
      </c>
      <c r="G2701" t="s">
        <v>489</v>
      </c>
      <c r="H2701" t="s">
        <v>474</v>
      </c>
      <c r="I2701" t="s">
        <v>545</v>
      </c>
      <c r="J2701">
        <v>15180000</v>
      </c>
      <c r="K2701">
        <v>16001231.188275883</v>
      </c>
    </row>
    <row r="2702" spans="1:11" x14ac:dyDescent="0.25">
      <c r="A2702">
        <v>1232</v>
      </c>
      <c r="B2702" t="s">
        <v>216</v>
      </c>
      <c r="C2702" t="s">
        <v>2337</v>
      </c>
      <c r="E2702">
        <v>2016</v>
      </c>
      <c r="F2702" s="10">
        <v>42735</v>
      </c>
      <c r="G2702" t="s">
        <v>489</v>
      </c>
      <c r="H2702" t="s">
        <v>474</v>
      </c>
      <c r="I2702" t="s">
        <v>545</v>
      </c>
      <c r="J2702">
        <v>-2336000</v>
      </c>
      <c r="K2702">
        <v>-2462376.551766302</v>
      </c>
    </row>
    <row r="2703" spans="1:11" x14ac:dyDescent="0.25">
      <c r="A2703">
        <v>10535</v>
      </c>
      <c r="B2703" t="s">
        <v>3576</v>
      </c>
      <c r="C2703" t="s">
        <v>436</v>
      </c>
      <c r="E2703">
        <v>2017</v>
      </c>
      <c r="F2703" s="10">
        <v>43100</v>
      </c>
      <c r="G2703" t="s">
        <v>489</v>
      </c>
      <c r="H2703" t="s">
        <v>474</v>
      </c>
      <c r="I2703" t="s">
        <v>545</v>
      </c>
      <c r="J2703">
        <v>513243000</v>
      </c>
      <c r="K2703">
        <v>615532129.23652589</v>
      </c>
    </row>
    <row r="2704" spans="1:11" x14ac:dyDescent="0.25">
      <c r="A2704">
        <v>10535</v>
      </c>
      <c r="B2704" t="s">
        <v>3576</v>
      </c>
      <c r="C2704" t="s">
        <v>2336</v>
      </c>
      <c r="E2704">
        <v>2017</v>
      </c>
      <c r="F2704" s="10">
        <v>43100</v>
      </c>
      <c r="G2704" t="s">
        <v>489</v>
      </c>
      <c r="H2704" t="s">
        <v>474</v>
      </c>
      <c r="I2704" t="s">
        <v>545</v>
      </c>
      <c r="J2704">
        <v>2971417000</v>
      </c>
      <c r="K2704">
        <v>3563619246.3601255</v>
      </c>
    </row>
    <row r="2705" spans="1:11" x14ac:dyDescent="0.25">
      <c r="A2705">
        <v>10535</v>
      </c>
      <c r="B2705" t="s">
        <v>3576</v>
      </c>
      <c r="C2705" t="s">
        <v>2337</v>
      </c>
      <c r="E2705">
        <v>2017</v>
      </c>
      <c r="F2705" s="10">
        <v>43100</v>
      </c>
      <c r="G2705" t="s">
        <v>489</v>
      </c>
      <c r="H2705" t="s">
        <v>474</v>
      </c>
      <c r="I2705" t="s">
        <v>545</v>
      </c>
      <c r="J2705">
        <v>218845000</v>
      </c>
      <c r="K2705">
        <v>262460722.93780431</v>
      </c>
    </row>
    <row r="2706" spans="1:11" x14ac:dyDescent="0.25">
      <c r="A2706">
        <v>10535</v>
      </c>
      <c r="B2706" t="s">
        <v>3576</v>
      </c>
      <c r="C2706" t="s">
        <v>490</v>
      </c>
      <c r="E2706">
        <v>2017</v>
      </c>
      <c r="F2706" s="10">
        <v>43100</v>
      </c>
      <c r="G2706" t="s">
        <v>489</v>
      </c>
      <c r="H2706" t="s">
        <v>474</v>
      </c>
      <c r="I2706" t="s">
        <v>545</v>
      </c>
      <c r="J2706">
        <v>47105000</v>
      </c>
      <c r="K2706">
        <v>56493008.083279364</v>
      </c>
    </row>
    <row r="2707" spans="1:11" x14ac:dyDescent="0.25">
      <c r="A2707">
        <v>10535</v>
      </c>
      <c r="B2707" t="s">
        <v>3576</v>
      </c>
      <c r="C2707" t="s">
        <v>434</v>
      </c>
      <c r="E2707">
        <v>2017</v>
      </c>
      <c r="F2707" s="10">
        <v>43100</v>
      </c>
      <c r="G2707" t="s">
        <v>489</v>
      </c>
      <c r="H2707" t="s">
        <v>474</v>
      </c>
      <c r="I2707" t="s">
        <v>545</v>
      </c>
      <c r="J2707">
        <v>175718000</v>
      </c>
      <c r="K2707">
        <v>210738528.69923964</v>
      </c>
    </row>
    <row r="2708" spans="1:11" x14ac:dyDescent="0.25">
      <c r="A2708">
        <v>10535</v>
      </c>
      <c r="B2708" t="s">
        <v>3576</v>
      </c>
      <c r="C2708" t="s">
        <v>491</v>
      </c>
      <c r="E2708">
        <v>2017</v>
      </c>
      <c r="F2708" s="10">
        <v>43100</v>
      </c>
      <c r="G2708" t="s">
        <v>489</v>
      </c>
      <c r="H2708" t="s">
        <v>474</v>
      </c>
      <c r="I2708" t="s">
        <v>545</v>
      </c>
      <c r="J2708">
        <v>31260000</v>
      </c>
      <c r="K2708">
        <v>37490105.778225519</v>
      </c>
    </row>
    <row r="2709" spans="1:11" x14ac:dyDescent="0.25">
      <c r="A2709">
        <v>13440</v>
      </c>
      <c r="B2709" t="s">
        <v>3421</v>
      </c>
      <c r="C2709" t="s">
        <v>436</v>
      </c>
      <c r="E2709">
        <v>2017</v>
      </c>
      <c r="F2709" s="10">
        <v>43100</v>
      </c>
      <c r="G2709" t="s">
        <v>489</v>
      </c>
      <c r="H2709" t="s">
        <v>474</v>
      </c>
      <c r="I2709" t="s">
        <v>3423</v>
      </c>
      <c r="J2709">
        <v>1004000000</v>
      </c>
      <c r="K2709">
        <v>50889102.053177588</v>
      </c>
    </row>
    <row r="2710" spans="1:11" x14ac:dyDescent="0.25">
      <c r="A2710">
        <v>13440</v>
      </c>
      <c r="B2710" t="s">
        <v>3421</v>
      </c>
      <c r="C2710" t="s">
        <v>2336</v>
      </c>
      <c r="E2710">
        <v>2017</v>
      </c>
      <c r="F2710" s="10">
        <v>43100</v>
      </c>
      <c r="G2710" t="s">
        <v>489</v>
      </c>
      <c r="H2710" t="s">
        <v>474</v>
      </c>
      <c r="I2710" t="s">
        <v>3423</v>
      </c>
      <c r="J2710">
        <v>6660469000</v>
      </c>
      <c r="K2710">
        <v>337594907.03488612</v>
      </c>
    </row>
    <row r="2711" spans="1:11" x14ac:dyDescent="0.25">
      <c r="A2711">
        <v>13440</v>
      </c>
      <c r="B2711" t="s">
        <v>3421</v>
      </c>
      <c r="C2711" t="s">
        <v>2337</v>
      </c>
      <c r="E2711">
        <v>2017</v>
      </c>
      <c r="F2711" s="10">
        <v>43100</v>
      </c>
      <c r="G2711" t="s">
        <v>489</v>
      </c>
      <c r="H2711" t="s">
        <v>474</v>
      </c>
      <c r="I2711" t="s">
        <v>3423</v>
      </c>
      <c r="J2711">
        <v>533033000</v>
      </c>
      <c r="K2711">
        <v>27017500.731784273</v>
      </c>
    </row>
    <row r="2712" spans="1:11" x14ac:dyDescent="0.25">
      <c r="A2712">
        <v>13440</v>
      </c>
      <c r="B2712" t="s">
        <v>3421</v>
      </c>
      <c r="C2712" t="s">
        <v>490</v>
      </c>
      <c r="E2712">
        <v>2017</v>
      </c>
      <c r="F2712" s="10">
        <v>43100</v>
      </c>
      <c r="G2712" t="s">
        <v>489</v>
      </c>
      <c r="H2712" t="s">
        <v>474</v>
      </c>
      <c r="I2712" t="s">
        <v>3423</v>
      </c>
      <c r="J2712">
        <v>-131000</v>
      </c>
      <c r="K2712">
        <v>-6639.9127180938885</v>
      </c>
    </row>
    <row r="2713" spans="1:11" x14ac:dyDescent="0.25">
      <c r="A2713">
        <v>13440</v>
      </c>
      <c r="B2713" t="s">
        <v>3421</v>
      </c>
      <c r="C2713" t="s">
        <v>434</v>
      </c>
      <c r="E2713">
        <v>2017</v>
      </c>
      <c r="F2713" s="10">
        <v>43100</v>
      </c>
      <c r="G2713" t="s">
        <v>489</v>
      </c>
      <c r="H2713" t="s">
        <v>474</v>
      </c>
      <c r="I2713" t="s">
        <v>3423</v>
      </c>
      <c r="J2713">
        <v>242093000</v>
      </c>
      <c r="K2713">
        <v>12270812.134820638</v>
      </c>
    </row>
    <row r="2714" spans="1:11" x14ac:dyDescent="0.25">
      <c r="A2714">
        <v>13440</v>
      </c>
      <c r="B2714" t="s">
        <v>3421</v>
      </c>
      <c r="C2714" t="s">
        <v>491</v>
      </c>
      <c r="E2714">
        <v>2017</v>
      </c>
      <c r="F2714" s="10">
        <v>43100</v>
      </c>
      <c r="G2714" t="s">
        <v>489</v>
      </c>
      <c r="H2714" t="s">
        <v>474</v>
      </c>
      <c r="I2714" t="s">
        <v>3423</v>
      </c>
      <c r="J2714">
        <v>196281000</v>
      </c>
      <c r="K2714">
        <v>9948768.7650395911</v>
      </c>
    </row>
    <row r="2715" spans="1:11" x14ac:dyDescent="0.25">
      <c r="A2715">
        <v>1401</v>
      </c>
      <c r="B2715" t="s">
        <v>218</v>
      </c>
      <c r="C2715" t="s">
        <v>436</v>
      </c>
      <c r="E2715">
        <v>2014</v>
      </c>
      <c r="F2715" s="10">
        <v>42004</v>
      </c>
      <c r="G2715" t="s">
        <v>489</v>
      </c>
      <c r="H2715" t="s">
        <v>474</v>
      </c>
      <c r="I2715" t="s">
        <v>551</v>
      </c>
      <c r="J2715">
        <v>59364440</v>
      </c>
      <c r="K2715">
        <v>16969452.696043123</v>
      </c>
    </row>
    <row r="2716" spans="1:11" x14ac:dyDescent="0.25">
      <c r="A2716">
        <v>1401</v>
      </c>
      <c r="B2716" t="s">
        <v>218</v>
      </c>
      <c r="C2716" t="s">
        <v>2336</v>
      </c>
      <c r="E2716">
        <v>2014</v>
      </c>
      <c r="F2716" s="10">
        <v>42004</v>
      </c>
      <c r="G2716" t="s">
        <v>489</v>
      </c>
      <c r="H2716" t="s">
        <v>474</v>
      </c>
      <c r="I2716" t="s">
        <v>551</v>
      </c>
      <c r="J2716">
        <v>490932430</v>
      </c>
      <c r="K2716">
        <v>140334089.69811726</v>
      </c>
    </row>
    <row r="2717" spans="1:11" x14ac:dyDescent="0.25">
      <c r="A2717">
        <v>1401</v>
      </c>
      <c r="B2717" t="s">
        <v>218</v>
      </c>
      <c r="C2717" t="s">
        <v>2337</v>
      </c>
      <c r="E2717">
        <v>2014</v>
      </c>
      <c r="F2717" s="10">
        <v>42004</v>
      </c>
      <c r="G2717" t="s">
        <v>489</v>
      </c>
      <c r="H2717" t="s">
        <v>474</v>
      </c>
      <c r="I2717" t="s">
        <v>551</v>
      </c>
      <c r="J2717">
        <v>34362000</v>
      </c>
      <c r="K2717">
        <v>9822451.5137586351</v>
      </c>
    </row>
    <row r="2718" spans="1:11" x14ac:dyDescent="0.25">
      <c r="A2718">
        <v>1618</v>
      </c>
      <c r="B2718" t="s">
        <v>222</v>
      </c>
      <c r="C2718" t="s">
        <v>436</v>
      </c>
      <c r="E2718">
        <v>2014</v>
      </c>
      <c r="F2718" s="10">
        <v>42004</v>
      </c>
      <c r="G2718" t="s">
        <v>489</v>
      </c>
      <c r="H2718" t="s">
        <v>474</v>
      </c>
      <c r="I2718" t="s">
        <v>551</v>
      </c>
      <c r="J2718">
        <v>0</v>
      </c>
      <c r="K2718">
        <v>0</v>
      </c>
    </row>
    <row r="2719" spans="1:11" x14ac:dyDescent="0.25">
      <c r="A2719">
        <v>1618</v>
      </c>
      <c r="B2719" t="s">
        <v>222</v>
      </c>
      <c r="C2719" t="s">
        <v>2336</v>
      </c>
      <c r="E2719">
        <v>2014</v>
      </c>
      <c r="F2719" s="10">
        <v>42004</v>
      </c>
      <c r="G2719" t="s">
        <v>489</v>
      </c>
      <c r="H2719" t="s">
        <v>474</v>
      </c>
      <c r="I2719" t="s">
        <v>551</v>
      </c>
      <c r="J2719">
        <v>0</v>
      </c>
      <c r="K2719">
        <v>0</v>
      </c>
    </row>
    <row r="2720" spans="1:11" x14ac:dyDescent="0.25">
      <c r="A2720">
        <v>1618</v>
      </c>
      <c r="B2720" t="s">
        <v>222</v>
      </c>
      <c r="C2720" t="s">
        <v>2337</v>
      </c>
      <c r="E2720">
        <v>2014</v>
      </c>
      <c r="F2720" s="10">
        <v>42004</v>
      </c>
      <c r="G2720" t="s">
        <v>489</v>
      </c>
      <c r="H2720" t="s">
        <v>474</v>
      </c>
      <c r="I2720" t="s">
        <v>551</v>
      </c>
      <c r="J2720">
        <v>0</v>
      </c>
      <c r="K2720">
        <v>0</v>
      </c>
    </row>
    <row r="2721" spans="1:11" x14ac:dyDescent="0.25">
      <c r="A2721">
        <v>1650</v>
      </c>
      <c r="B2721" t="s">
        <v>223</v>
      </c>
      <c r="C2721" t="s">
        <v>436</v>
      </c>
      <c r="E2721">
        <v>2014</v>
      </c>
      <c r="F2721" s="10">
        <v>42004</v>
      </c>
      <c r="G2721" t="s">
        <v>489</v>
      </c>
      <c r="H2721" t="s">
        <v>474</v>
      </c>
      <c r="I2721" t="s">
        <v>551</v>
      </c>
      <c r="J2721">
        <v>-56734000</v>
      </c>
      <c r="K2721">
        <v>-16217535.771537816</v>
      </c>
    </row>
    <row r="2722" spans="1:11" x14ac:dyDescent="0.25">
      <c r="A2722">
        <v>1650</v>
      </c>
      <c r="B2722" t="s">
        <v>223</v>
      </c>
      <c r="C2722" t="s">
        <v>2336</v>
      </c>
      <c r="E2722">
        <v>2014</v>
      </c>
      <c r="F2722" s="10">
        <v>42004</v>
      </c>
      <c r="G2722" t="s">
        <v>489</v>
      </c>
      <c r="H2722" t="s">
        <v>474</v>
      </c>
      <c r="I2722" t="s">
        <v>551</v>
      </c>
      <c r="J2722">
        <v>194465000</v>
      </c>
      <c r="K2722">
        <v>55588237.984490804</v>
      </c>
    </row>
    <row r="2723" spans="1:11" x14ac:dyDescent="0.25">
      <c r="A2723">
        <v>1650</v>
      </c>
      <c r="B2723" t="s">
        <v>223</v>
      </c>
      <c r="C2723" t="s">
        <v>2337</v>
      </c>
      <c r="E2723">
        <v>2014</v>
      </c>
      <c r="F2723" s="10">
        <v>42004</v>
      </c>
      <c r="G2723" t="s">
        <v>489</v>
      </c>
      <c r="H2723" t="s">
        <v>474</v>
      </c>
      <c r="I2723" t="s">
        <v>551</v>
      </c>
      <c r="J2723">
        <v>1914000</v>
      </c>
      <c r="K2723">
        <v>547121.01150497724</v>
      </c>
    </row>
    <row r="2724" spans="1:11" x14ac:dyDescent="0.25">
      <c r="A2724">
        <v>8111</v>
      </c>
      <c r="B2724" t="s">
        <v>221</v>
      </c>
      <c r="C2724" t="s">
        <v>436</v>
      </c>
      <c r="E2724">
        <v>2014</v>
      </c>
      <c r="F2724" s="10">
        <v>42004</v>
      </c>
      <c r="G2724" t="s">
        <v>489</v>
      </c>
      <c r="H2724" t="s">
        <v>474</v>
      </c>
      <c r="I2724" t="s">
        <v>551</v>
      </c>
      <c r="J2724">
        <v>77054000</v>
      </c>
      <c r="K2724">
        <v>22026051.421371222</v>
      </c>
    </row>
    <row r="2725" spans="1:11" x14ac:dyDescent="0.25">
      <c r="A2725">
        <v>8111</v>
      </c>
      <c r="B2725" t="s">
        <v>221</v>
      </c>
      <c r="C2725" t="s">
        <v>2336</v>
      </c>
      <c r="E2725">
        <v>2014</v>
      </c>
      <c r="F2725" s="10">
        <v>42004</v>
      </c>
      <c r="G2725" t="s">
        <v>489</v>
      </c>
      <c r="H2725" t="s">
        <v>474</v>
      </c>
      <c r="I2725" t="s">
        <v>551</v>
      </c>
      <c r="J2725">
        <v>261017000</v>
      </c>
      <c r="K2725">
        <v>74612270.146287695</v>
      </c>
    </row>
    <row r="2726" spans="1:11" x14ac:dyDescent="0.25">
      <c r="A2726">
        <v>8111</v>
      </c>
      <c r="B2726" t="s">
        <v>221</v>
      </c>
      <c r="C2726" t="s">
        <v>2337</v>
      </c>
      <c r="E2726">
        <v>2014</v>
      </c>
      <c r="F2726" s="10">
        <v>42004</v>
      </c>
      <c r="G2726" t="s">
        <v>489</v>
      </c>
      <c r="H2726" t="s">
        <v>474</v>
      </c>
      <c r="I2726" t="s">
        <v>551</v>
      </c>
      <c r="J2726">
        <v>24759000</v>
      </c>
      <c r="K2726">
        <v>7077413.335345733</v>
      </c>
    </row>
    <row r="2727" spans="1:11" x14ac:dyDescent="0.25">
      <c r="A2727">
        <v>9045</v>
      </c>
      <c r="B2727" t="s">
        <v>220</v>
      </c>
      <c r="C2727" t="s">
        <v>436</v>
      </c>
      <c r="E2727">
        <v>2014</v>
      </c>
      <c r="F2727" s="10">
        <v>42004</v>
      </c>
      <c r="G2727" t="s">
        <v>489</v>
      </c>
      <c r="H2727" t="s">
        <v>474</v>
      </c>
      <c r="I2727" t="s">
        <v>551</v>
      </c>
      <c r="J2727">
        <v>2342997000</v>
      </c>
      <c r="K2727">
        <v>669750725.49275196</v>
      </c>
    </row>
    <row r="2728" spans="1:11" x14ac:dyDescent="0.25">
      <c r="A2728">
        <v>9045</v>
      </c>
      <c r="B2728" t="s">
        <v>220</v>
      </c>
      <c r="C2728" t="s">
        <v>2336</v>
      </c>
      <c r="E2728">
        <v>2014</v>
      </c>
      <c r="F2728" s="10">
        <v>42004</v>
      </c>
      <c r="G2728" t="s">
        <v>489</v>
      </c>
      <c r="H2728" t="s">
        <v>474</v>
      </c>
      <c r="I2728" t="s">
        <v>551</v>
      </c>
      <c r="J2728">
        <v>5594484000</v>
      </c>
      <c r="K2728">
        <v>1599195269.0326078</v>
      </c>
    </row>
    <row r="2729" spans="1:11" x14ac:dyDescent="0.25">
      <c r="A2729">
        <v>9045</v>
      </c>
      <c r="B2729" t="s">
        <v>220</v>
      </c>
      <c r="C2729" t="s">
        <v>2337</v>
      </c>
      <c r="E2729">
        <v>2014</v>
      </c>
      <c r="F2729" s="10">
        <v>42004</v>
      </c>
      <c r="G2729" t="s">
        <v>489</v>
      </c>
      <c r="H2729" t="s">
        <v>474</v>
      </c>
      <c r="I2729" t="s">
        <v>551</v>
      </c>
      <c r="J2729">
        <v>412844000</v>
      </c>
      <c r="K2729">
        <v>118012344.23916449</v>
      </c>
    </row>
    <row r="2730" spans="1:11" x14ac:dyDescent="0.25">
      <c r="A2730">
        <v>1401</v>
      </c>
      <c r="B2730" t="s">
        <v>218</v>
      </c>
      <c r="C2730" t="s">
        <v>436</v>
      </c>
      <c r="E2730">
        <v>2015</v>
      </c>
      <c r="F2730" s="10">
        <v>42369</v>
      </c>
      <c r="G2730" t="s">
        <v>489</v>
      </c>
      <c r="H2730" t="s">
        <v>474</v>
      </c>
      <c r="I2730" t="s">
        <v>551</v>
      </c>
      <c r="J2730">
        <v>28088360</v>
      </c>
      <c r="K2730">
        <v>6512021.2811092362</v>
      </c>
    </row>
    <row r="2731" spans="1:11" x14ac:dyDescent="0.25">
      <c r="A2731">
        <v>1401</v>
      </c>
      <c r="B2731" t="s">
        <v>218</v>
      </c>
      <c r="C2731" t="s">
        <v>2336</v>
      </c>
      <c r="E2731">
        <v>2015</v>
      </c>
      <c r="F2731" s="10">
        <v>42369</v>
      </c>
      <c r="G2731" t="s">
        <v>489</v>
      </c>
      <c r="H2731" t="s">
        <v>474</v>
      </c>
      <c r="I2731" t="s">
        <v>551</v>
      </c>
      <c r="J2731">
        <v>461178580</v>
      </c>
      <c r="K2731">
        <v>106919903.02572803</v>
      </c>
    </row>
    <row r="2732" spans="1:11" x14ac:dyDescent="0.25">
      <c r="A2732">
        <v>1401</v>
      </c>
      <c r="B2732" t="s">
        <v>218</v>
      </c>
      <c r="C2732" t="s">
        <v>2337</v>
      </c>
      <c r="E2732">
        <v>2015</v>
      </c>
      <c r="F2732" s="10">
        <v>42369</v>
      </c>
      <c r="G2732" t="s">
        <v>489</v>
      </c>
      <c r="H2732" t="s">
        <v>474</v>
      </c>
      <c r="I2732" t="s">
        <v>551</v>
      </c>
      <c r="J2732">
        <v>47162370</v>
      </c>
      <c r="K2732">
        <v>10934150.555872532</v>
      </c>
    </row>
    <row r="2733" spans="1:11" x14ac:dyDescent="0.25">
      <c r="A2733">
        <v>1618</v>
      </c>
      <c r="B2733" t="s">
        <v>222</v>
      </c>
      <c r="C2733" t="s">
        <v>436</v>
      </c>
      <c r="E2733">
        <v>2015</v>
      </c>
      <c r="F2733" s="10">
        <v>42369</v>
      </c>
      <c r="G2733" t="s">
        <v>489</v>
      </c>
      <c r="H2733" t="s">
        <v>474</v>
      </c>
      <c r="I2733" t="s">
        <v>551</v>
      </c>
      <c r="J2733">
        <v>474139000</v>
      </c>
      <c r="K2733">
        <v>109924654.13444759</v>
      </c>
    </row>
    <row r="2734" spans="1:11" x14ac:dyDescent="0.25">
      <c r="A2734">
        <v>1618</v>
      </c>
      <c r="B2734" t="s">
        <v>222</v>
      </c>
      <c r="C2734" t="s">
        <v>2336</v>
      </c>
      <c r="E2734">
        <v>2015</v>
      </c>
      <c r="F2734" s="10">
        <v>42369</v>
      </c>
      <c r="G2734" t="s">
        <v>489</v>
      </c>
      <c r="H2734" t="s">
        <v>474</v>
      </c>
      <c r="I2734" t="s">
        <v>551</v>
      </c>
      <c r="J2734">
        <v>1315121000</v>
      </c>
      <c r="K2734">
        <v>304898397.03114241</v>
      </c>
    </row>
    <row r="2735" spans="1:11" x14ac:dyDescent="0.25">
      <c r="A2735">
        <v>1618</v>
      </c>
      <c r="B2735" t="s">
        <v>222</v>
      </c>
      <c r="C2735" t="s">
        <v>2337</v>
      </c>
      <c r="E2735">
        <v>2015</v>
      </c>
      <c r="F2735" s="10">
        <v>42369</v>
      </c>
      <c r="G2735" t="s">
        <v>489</v>
      </c>
      <c r="H2735" t="s">
        <v>474</v>
      </c>
      <c r="I2735" t="s">
        <v>551</v>
      </c>
      <c r="J2735">
        <v>51295000</v>
      </c>
      <c r="K2735">
        <v>11892261.834243732</v>
      </c>
    </row>
    <row r="2736" spans="1:11" x14ac:dyDescent="0.25">
      <c r="A2736">
        <v>1650</v>
      </c>
      <c r="B2736" t="s">
        <v>223</v>
      </c>
      <c r="C2736" t="s">
        <v>436</v>
      </c>
      <c r="E2736">
        <v>2015</v>
      </c>
      <c r="F2736" s="10">
        <v>42369</v>
      </c>
      <c r="G2736" t="s">
        <v>489</v>
      </c>
      <c r="H2736" t="s">
        <v>474</v>
      </c>
      <c r="I2736" t="s">
        <v>551</v>
      </c>
      <c r="J2736">
        <v>36327000</v>
      </c>
      <c r="K2736">
        <v>8422072.2419840544</v>
      </c>
    </row>
    <row r="2737" spans="1:11" x14ac:dyDescent="0.25">
      <c r="A2737">
        <v>1650</v>
      </c>
      <c r="B2737" t="s">
        <v>223</v>
      </c>
      <c r="C2737" t="s">
        <v>2336</v>
      </c>
      <c r="E2737">
        <v>2015</v>
      </c>
      <c r="F2737" s="10">
        <v>42369</v>
      </c>
      <c r="G2737" t="s">
        <v>489</v>
      </c>
      <c r="H2737" t="s">
        <v>474</v>
      </c>
      <c r="I2737" t="s">
        <v>551</v>
      </c>
      <c r="J2737">
        <v>123079000</v>
      </c>
      <c r="K2737">
        <v>28534705.025770236</v>
      </c>
    </row>
    <row r="2738" spans="1:11" x14ac:dyDescent="0.25">
      <c r="A2738">
        <v>1650</v>
      </c>
      <c r="B2738" t="s">
        <v>223</v>
      </c>
      <c r="C2738" t="s">
        <v>2337</v>
      </c>
      <c r="E2738">
        <v>2015</v>
      </c>
      <c r="F2738" s="10">
        <v>42369</v>
      </c>
      <c r="G2738" t="s">
        <v>489</v>
      </c>
      <c r="H2738" t="s">
        <v>474</v>
      </c>
      <c r="I2738" t="s">
        <v>551</v>
      </c>
      <c r="J2738">
        <v>10470000</v>
      </c>
      <c r="K2738">
        <v>2427370.7262799856</v>
      </c>
    </row>
    <row r="2739" spans="1:11" x14ac:dyDescent="0.25">
      <c r="A2739">
        <v>8111</v>
      </c>
      <c r="B2739" t="s">
        <v>221</v>
      </c>
      <c r="C2739" t="s">
        <v>436</v>
      </c>
      <c r="E2739">
        <v>2015</v>
      </c>
      <c r="F2739" s="10">
        <v>42369</v>
      </c>
      <c r="G2739" t="s">
        <v>489</v>
      </c>
      <c r="H2739" t="s">
        <v>474</v>
      </c>
      <c r="I2739" t="s">
        <v>551</v>
      </c>
      <c r="J2739">
        <v>107855000</v>
      </c>
      <c r="K2739">
        <v>25005164.248608202</v>
      </c>
    </row>
    <row r="2740" spans="1:11" x14ac:dyDescent="0.25">
      <c r="A2740">
        <v>8111</v>
      </c>
      <c r="B2740" t="s">
        <v>221</v>
      </c>
      <c r="C2740" t="s">
        <v>2336</v>
      </c>
      <c r="E2740">
        <v>2015</v>
      </c>
      <c r="F2740" s="10">
        <v>42369</v>
      </c>
      <c r="G2740" t="s">
        <v>489</v>
      </c>
      <c r="H2740" t="s">
        <v>474</v>
      </c>
      <c r="I2740" t="s">
        <v>551</v>
      </c>
      <c r="J2740">
        <v>300325000</v>
      </c>
      <c r="K2740">
        <v>69627517.991407514</v>
      </c>
    </row>
    <row r="2741" spans="1:11" x14ac:dyDescent="0.25">
      <c r="A2741">
        <v>8111</v>
      </c>
      <c r="B2741" t="s">
        <v>221</v>
      </c>
      <c r="C2741" t="s">
        <v>2337</v>
      </c>
      <c r="E2741">
        <v>2015</v>
      </c>
      <c r="F2741" s="10">
        <v>42369</v>
      </c>
      <c r="G2741" t="s">
        <v>489</v>
      </c>
      <c r="H2741" t="s">
        <v>474</v>
      </c>
      <c r="I2741" t="s">
        <v>551</v>
      </c>
      <c r="J2741">
        <v>38000000</v>
      </c>
      <c r="K2741">
        <v>8809941.5089435969</v>
      </c>
    </row>
    <row r="2742" spans="1:11" x14ac:dyDescent="0.25">
      <c r="A2742">
        <v>9045</v>
      </c>
      <c r="B2742" t="s">
        <v>220</v>
      </c>
      <c r="C2742" t="s">
        <v>436</v>
      </c>
      <c r="E2742">
        <v>2015</v>
      </c>
      <c r="F2742" s="10">
        <v>42369</v>
      </c>
      <c r="G2742" t="s">
        <v>489</v>
      </c>
      <c r="H2742" t="s">
        <v>474</v>
      </c>
      <c r="I2742" t="s">
        <v>551</v>
      </c>
      <c r="J2742">
        <v>2544884000</v>
      </c>
      <c r="K2742">
        <v>590007347.02753735</v>
      </c>
    </row>
    <row r="2743" spans="1:11" x14ac:dyDescent="0.25">
      <c r="A2743">
        <v>9045</v>
      </c>
      <c r="B2743" t="s">
        <v>220</v>
      </c>
      <c r="C2743" t="s">
        <v>2336</v>
      </c>
      <c r="E2743">
        <v>2015</v>
      </c>
      <c r="F2743" s="10">
        <v>42369</v>
      </c>
      <c r="G2743" t="s">
        <v>489</v>
      </c>
      <c r="H2743" t="s">
        <v>474</v>
      </c>
      <c r="I2743" t="s">
        <v>551</v>
      </c>
      <c r="J2743">
        <v>5301987000</v>
      </c>
      <c r="K2743">
        <v>1229215667.1362982</v>
      </c>
    </row>
    <row r="2744" spans="1:11" x14ac:dyDescent="0.25">
      <c r="A2744">
        <v>9045</v>
      </c>
      <c r="B2744" t="s">
        <v>220</v>
      </c>
      <c r="C2744" t="s">
        <v>2337</v>
      </c>
      <c r="E2744">
        <v>2015</v>
      </c>
      <c r="F2744" s="10">
        <v>42369</v>
      </c>
      <c r="G2744" t="s">
        <v>489</v>
      </c>
      <c r="H2744" t="s">
        <v>474</v>
      </c>
      <c r="I2744" t="s">
        <v>551</v>
      </c>
      <c r="J2744">
        <v>495047000</v>
      </c>
      <c r="K2744">
        <v>114771976.68889476</v>
      </c>
    </row>
    <row r="2745" spans="1:11" x14ac:dyDescent="0.25">
      <c r="A2745">
        <v>1401</v>
      </c>
      <c r="B2745" t="s">
        <v>218</v>
      </c>
      <c r="C2745" t="s">
        <v>436</v>
      </c>
      <c r="E2745">
        <v>2016</v>
      </c>
      <c r="F2745" s="10">
        <v>42735</v>
      </c>
      <c r="G2745" t="s">
        <v>489</v>
      </c>
      <c r="H2745" t="s">
        <v>474</v>
      </c>
      <c r="I2745" t="s">
        <v>551</v>
      </c>
      <c r="J2745">
        <v>20104910</v>
      </c>
      <c r="K2745">
        <v>4481693.8537991587</v>
      </c>
    </row>
    <row r="2746" spans="1:11" x14ac:dyDescent="0.25">
      <c r="A2746">
        <v>1401</v>
      </c>
      <c r="B2746" t="s">
        <v>218</v>
      </c>
      <c r="C2746" t="s">
        <v>2336</v>
      </c>
      <c r="E2746">
        <v>2016</v>
      </c>
      <c r="F2746" s="10">
        <v>42735</v>
      </c>
      <c r="G2746" t="s">
        <v>489</v>
      </c>
      <c r="H2746" t="s">
        <v>474</v>
      </c>
      <c r="I2746" t="s">
        <v>551</v>
      </c>
      <c r="J2746">
        <v>632201220</v>
      </c>
      <c r="K2746">
        <v>140927381.52214208</v>
      </c>
    </row>
    <row r="2747" spans="1:11" x14ac:dyDescent="0.25">
      <c r="A2747">
        <v>1401</v>
      </c>
      <c r="B2747" t="s">
        <v>218</v>
      </c>
      <c r="C2747" t="s">
        <v>2337</v>
      </c>
      <c r="E2747">
        <v>2016</v>
      </c>
      <c r="F2747" s="10">
        <v>42735</v>
      </c>
      <c r="G2747" t="s">
        <v>489</v>
      </c>
      <c r="H2747" t="s">
        <v>474</v>
      </c>
      <c r="I2747" t="s">
        <v>551</v>
      </c>
      <c r="J2747">
        <v>16510443</v>
      </c>
      <c r="K2747">
        <v>3680431.8406101465</v>
      </c>
    </row>
    <row r="2748" spans="1:11" x14ac:dyDescent="0.25">
      <c r="A2748">
        <v>1401</v>
      </c>
      <c r="B2748" t="s">
        <v>218</v>
      </c>
      <c r="C2748" t="s">
        <v>490</v>
      </c>
      <c r="E2748">
        <v>2016</v>
      </c>
      <c r="F2748" s="10">
        <v>42735</v>
      </c>
      <c r="G2748" t="s">
        <v>489</v>
      </c>
      <c r="H2748" t="s">
        <v>474</v>
      </c>
      <c r="I2748" t="s">
        <v>551</v>
      </c>
      <c r="J2748">
        <v>34915926</v>
      </c>
      <c r="K2748">
        <v>7783297.2619079733</v>
      </c>
    </row>
    <row r="2749" spans="1:11" x14ac:dyDescent="0.25">
      <c r="A2749">
        <v>1401</v>
      </c>
      <c r="B2749" t="s">
        <v>218</v>
      </c>
      <c r="C2749" t="s">
        <v>434</v>
      </c>
      <c r="E2749">
        <v>2016</v>
      </c>
      <c r="F2749" s="10">
        <v>42735</v>
      </c>
      <c r="G2749" t="s">
        <v>489</v>
      </c>
      <c r="H2749" t="s">
        <v>474</v>
      </c>
      <c r="I2749" t="s">
        <v>551</v>
      </c>
      <c r="J2749">
        <v>14558822</v>
      </c>
      <c r="K2749">
        <v>3245385.4842402162</v>
      </c>
    </row>
    <row r="2750" spans="1:11" x14ac:dyDescent="0.25">
      <c r="A2750">
        <v>1618</v>
      </c>
      <c r="B2750" t="s">
        <v>222</v>
      </c>
      <c r="C2750" t="s">
        <v>436</v>
      </c>
      <c r="E2750">
        <v>2016</v>
      </c>
      <c r="F2750" s="10">
        <v>42735</v>
      </c>
      <c r="G2750" t="s">
        <v>489</v>
      </c>
      <c r="H2750" t="s">
        <v>474</v>
      </c>
      <c r="I2750" t="s">
        <v>551</v>
      </c>
      <c r="J2750">
        <v>592741000</v>
      </c>
      <c r="K2750">
        <v>132131091.1908965</v>
      </c>
    </row>
    <row r="2751" spans="1:11" x14ac:dyDescent="0.25">
      <c r="A2751">
        <v>1618</v>
      </c>
      <c r="B2751" t="s">
        <v>222</v>
      </c>
      <c r="C2751" t="s">
        <v>2336</v>
      </c>
      <c r="E2751">
        <v>2016</v>
      </c>
      <c r="F2751" s="10">
        <v>42735</v>
      </c>
      <c r="G2751" t="s">
        <v>489</v>
      </c>
      <c r="H2751" t="s">
        <v>474</v>
      </c>
      <c r="I2751" t="s">
        <v>551</v>
      </c>
      <c r="J2751">
        <v>1455054000</v>
      </c>
      <c r="K2751">
        <v>324353929.89801401</v>
      </c>
    </row>
    <row r="2752" spans="1:11" x14ac:dyDescent="0.25">
      <c r="A2752">
        <v>1618</v>
      </c>
      <c r="B2752" t="s">
        <v>222</v>
      </c>
      <c r="C2752" t="s">
        <v>2337</v>
      </c>
      <c r="E2752">
        <v>2016</v>
      </c>
      <c r="F2752" s="10">
        <v>42735</v>
      </c>
      <c r="G2752" t="s">
        <v>489</v>
      </c>
      <c r="H2752" t="s">
        <v>474</v>
      </c>
      <c r="I2752" t="s">
        <v>551</v>
      </c>
      <c r="J2752">
        <v>113963000</v>
      </c>
      <c r="K2752">
        <v>25404106.591897875</v>
      </c>
    </row>
    <row r="2753" spans="1:11" x14ac:dyDescent="0.25">
      <c r="A2753">
        <v>1650</v>
      </c>
      <c r="B2753" t="s">
        <v>223</v>
      </c>
      <c r="C2753" t="s">
        <v>436</v>
      </c>
      <c r="E2753">
        <v>2016</v>
      </c>
      <c r="F2753" s="10">
        <v>42735</v>
      </c>
      <c r="G2753" t="s">
        <v>489</v>
      </c>
      <c r="H2753" t="s">
        <v>474</v>
      </c>
      <c r="I2753" t="s">
        <v>551</v>
      </c>
      <c r="J2753">
        <v>-13839000</v>
      </c>
      <c r="K2753">
        <v>-3084926.0823712493</v>
      </c>
    </row>
    <row r="2754" spans="1:11" x14ac:dyDescent="0.25">
      <c r="A2754">
        <v>1650</v>
      </c>
      <c r="B2754" t="s">
        <v>223</v>
      </c>
      <c r="C2754" t="s">
        <v>2336</v>
      </c>
      <c r="E2754">
        <v>2016</v>
      </c>
      <c r="F2754" s="10">
        <v>42735</v>
      </c>
      <c r="G2754" t="s">
        <v>489</v>
      </c>
      <c r="H2754" t="s">
        <v>474</v>
      </c>
      <c r="I2754" t="s">
        <v>551</v>
      </c>
      <c r="J2754">
        <v>98974000</v>
      </c>
      <c r="K2754">
        <v>22062827.811013225</v>
      </c>
    </row>
    <row r="2755" spans="1:11" x14ac:dyDescent="0.25">
      <c r="A2755">
        <v>1650</v>
      </c>
      <c r="B2755" t="s">
        <v>223</v>
      </c>
      <c r="C2755" t="s">
        <v>2337</v>
      </c>
      <c r="E2755">
        <v>2016</v>
      </c>
      <c r="F2755" s="10">
        <v>42735</v>
      </c>
      <c r="G2755" t="s">
        <v>489</v>
      </c>
      <c r="H2755" t="s">
        <v>474</v>
      </c>
      <c r="I2755" t="s">
        <v>551</v>
      </c>
      <c r="J2755">
        <v>21358000</v>
      </c>
      <c r="K2755">
        <v>4761026.899868859</v>
      </c>
    </row>
    <row r="2756" spans="1:11" x14ac:dyDescent="0.25">
      <c r="A2756">
        <v>8111</v>
      </c>
      <c r="B2756" t="s">
        <v>221</v>
      </c>
      <c r="C2756" t="s">
        <v>436</v>
      </c>
      <c r="E2756">
        <v>2016</v>
      </c>
      <c r="F2756" s="10">
        <v>42735</v>
      </c>
      <c r="G2756" t="s">
        <v>489</v>
      </c>
      <c r="H2756" t="s">
        <v>474</v>
      </c>
      <c r="I2756" t="s">
        <v>551</v>
      </c>
      <c r="J2756">
        <v>105036000</v>
      </c>
      <c r="K2756">
        <v>23414140.905263856</v>
      </c>
    </row>
    <row r="2757" spans="1:11" x14ac:dyDescent="0.25">
      <c r="A2757">
        <v>8111</v>
      </c>
      <c r="B2757" t="s">
        <v>221</v>
      </c>
      <c r="C2757" t="s">
        <v>2336</v>
      </c>
      <c r="E2757">
        <v>2016</v>
      </c>
      <c r="F2757" s="10">
        <v>42735</v>
      </c>
      <c r="G2757" t="s">
        <v>489</v>
      </c>
      <c r="H2757" t="s">
        <v>474</v>
      </c>
      <c r="I2757" t="s">
        <v>551</v>
      </c>
      <c r="J2757">
        <v>326698000</v>
      </c>
      <c r="K2757">
        <v>72826012.086026624</v>
      </c>
    </row>
    <row r="2758" spans="1:11" x14ac:dyDescent="0.25">
      <c r="A2758">
        <v>8111</v>
      </c>
      <c r="B2758" t="s">
        <v>221</v>
      </c>
      <c r="C2758" t="s">
        <v>2337</v>
      </c>
      <c r="E2758">
        <v>2016</v>
      </c>
      <c r="F2758" s="10">
        <v>42735</v>
      </c>
      <c r="G2758" t="s">
        <v>489</v>
      </c>
      <c r="H2758" t="s">
        <v>474</v>
      </c>
      <c r="I2758" t="s">
        <v>551</v>
      </c>
      <c r="J2758">
        <v>61764000</v>
      </c>
      <c r="K2758">
        <v>13768146.148679661</v>
      </c>
    </row>
    <row r="2759" spans="1:11" x14ac:dyDescent="0.25">
      <c r="A2759">
        <v>9045</v>
      </c>
      <c r="B2759" t="s">
        <v>220</v>
      </c>
      <c r="C2759" t="s">
        <v>436</v>
      </c>
      <c r="E2759">
        <v>2016</v>
      </c>
      <c r="F2759" s="10">
        <v>42735</v>
      </c>
      <c r="G2759" t="s">
        <v>489</v>
      </c>
      <c r="H2759" t="s">
        <v>474</v>
      </c>
      <c r="I2759" t="s">
        <v>551</v>
      </c>
      <c r="J2759">
        <v>2858743000</v>
      </c>
      <c r="K2759">
        <v>637257810.7880795</v>
      </c>
    </row>
    <row r="2760" spans="1:11" x14ac:dyDescent="0.25">
      <c r="A2760">
        <v>9045</v>
      </c>
      <c r="B2760" t="s">
        <v>220</v>
      </c>
      <c r="C2760" t="s">
        <v>2336</v>
      </c>
      <c r="E2760">
        <v>2016</v>
      </c>
      <c r="F2760" s="10">
        <v>42735</v>
      </c>
      <c r="G2760" t="s">
        <v>489</v>
      </c>
      <c r="H2760" t="s">
        <v>474</v>
      </c>
      <c r="I2760" t="s">
        <v>551</v>
      </c>
      <c r="J2760">
        <v>6098420000</v>
      </c>
      <c r="K2760">
        <v>1359431672.7548575</v>
      </c>
    </row>
    <row r="2761" spans="1:11" x14ac:dyDescent="0.25">
      <c r="A2761">
        <v>9045</v>
      </c>
      <c r="B2761" t="s">
        <v>220</v>
      </c>
      <c r="C2761" t="s">
        <v>2337</v>
      </c>
      <c r="E2761">
        <v>2016</v>
      </c>
      <c r="F2761" s="10">
        <v>42735</v>
      </c>
      <c r="G2761" t="s">
        <v>489</v>
      </c>
      <c r="H2761" t="s">
        <v>474</v>
      </c>
      <c r="I2761" t="s">
        <v>551</v>
      </c>
      <c r="J2761">
        <v>406042000</v>
      </c>
      <c r="K2761">
        <v>90513010.791111112</v>
      </c>
    </row>
    <row r="2762" spans="1:11" x14ac:dyDescent="0.25">
      <c r="A2762">
        <v>1401</v>
      </c>
      <c r="B2762" t="s">
        <v>218</v>
      </c>
      <c r="C2762" t="s">
        <v>436</v>
      </c>
      <c r="E2762">
        <v>2017</v>
      </c>
      <c r="F2762" s="10">
        <v>43100</v>
      </c>
      <c r="G2762" t="s">
        <v>489</v>
      </c>
      <c r="H2762" t="s">
        <v>474</v>
      </c>
      <c r="I2762" t="s">
        <v>551</v>
      </c>
      <c r="J2762">
        <v>157529930</v>
      </c>
      <c r="K2762">
        <v>38924852.737577483</v>
      </c>
    </row>
    <row r="2763" spans="1:11" x14ac:dyDescent="0.25">
      <c r="A2763">
        <v>1401</v>
      </c>
      <c r="B2763" t="s">
        <v>218</v>
      </c>
      <c r="C2763" t="s">
        <v>2336</v>
      </c>
      <c r="E2763">
        <v>2017</v>
      </c>
      <c r="F2763" s="10">
        <v>43100</v>
      </c>
      <c r="G2763" t="s">
        <v>489</v>
      </c>
      <c r="H2763" t="s">
        <v>474</v>
      </c>
      <c r="I2763" t="s">
        <v>551</v>
      </c>
      <c r="J2763">
        <v>684915518</v>
      </c>
      <c r="K2763">
        <v>169239176.80806181</v>
      </c>
    </row>
    <row r="2764" spans="1:11" x14ac:dyDescent="0.25">
      <c r="A2764">
        <v>1401</v>
      </c>
      <c r="B2764" t="s">
        <v>218</v>
      </c>
      <c r="C2764" t="s">
        <v>2337</v>
      </c>
      <c r="E2764">
        <v>2017</v>
      </c>
      <c r="F2764" s="10">
        <v>43100</v>
      </c>
      <c r="G2764" t="s">
        <v>489</v>
      </c>
      <c r="H2764" t="s">
        <v>474</v>
      </c>
      <c r="I2764" t="s">
        <v>551</v>
      </c>
      <c r="J2764">
        <v>110067475</v>
      </c>
      <c r="K2764">
        <v>27197119.02095044</v>
      </c>
    </row>
    <row r="2765" spans="1:11" x14ac:dyDescent="0.25">
      <c r="A2765">
        <v>1401</v>
      </c>
      <c r="B2765" t="s">
        <v>218</v>
      </c>
      <c r="C2765" t="s">
        <v>490</v>
      </c>
      <c r="E2765">
        <v>2017</v>
      </c>
      <c r="F2765" s="10">
        <v>43100</v>
      </c>
      <c r="G2765" t="s">
        <v>489</v>
      </c>
      <c r="H2765" t="s">
        <v>474</v>
      </c>
      <c r="I2765" t="s">
        <v>551</v>
      </c>
      <c r="J2765">
        <v>31201944</v>
      </c>
      <c r="K2765">
        <v>7709843.2997852499</v>
      </c>
    </row>
    <row r="2766" spans="1:11" x14ac:dyDescent="0.25">
      <c r="A2766">
        <v>1401</v>
      </c>
      <c r="B2766" t="s">
        <v>218</v>
      </c>
      <c r="C2766" t="s">
        <v>434</v>
      </c>
      <c r="E2766">
        <v>2017</v>
      </c>
      <c r="F2766" s="10">
        <v>43100</v>
      </c>
      <c r="G2766" t="s">
        <v>489</v>
      </c>
      <c r="H2766" t="s">
        <v>474</v>
      </c>
      <c r="I2766" t="s">
        <v>551</v>
      </c>
      <c r="J2766">
        <v>14116862</v>
      </c>
      <c r="K2766">
        <v>3488205.5395232104</v>
      </c>
    </row>
    <row r="2767" spans="1:11" x14ac:dyDescent="0.25">
      <c r="A2767">
        <v>1401</v>
      </c>
      <c r="B2767" t="s">
        <v>218</v>
      </c>
      <c r="C2767" t="s">
        <v>491</v>
      </c>
      <c r="E2767">
        <v>2017</v>
      </c>
      <c r="F2767" s="10">
        <v>43100</v>
      </c>
      <c r="G2767" t="s">
        <v>489</v>
      </c>
      <c r="H2767" t="s">
        <v>474</v>
      </c>
      <c r="I2767" t="s">
        <v>551</v>
      </c>
      <c r="J2767">
        <v>2143649</v>
      </c>
      <c r="K2767">
        <v>529684.87731858471</v>
      </c>
    </row>
    <row r="2768" spans="1:11" x14ac:dyDescent="0.25">
      <c r="A2768">
        <v>1618</v>
      </c>
      <c r="B2768" t="s">
        <v>222</v>
      </c>
      <c r="C2768" t="s">
        <v>436</v>
      </c>
      <c r="E2768">
        <v>2017</v>
      </c>
      <c r="F2768" s="10">
        <v>43100</v>
      </c>
      <c r="G2768" t="s">
        <v>489</v>
      </c>
      <c r="H2768" t="s">
        <v>474</v>
      </c>
      <c r="I2768" t="s">
        <v>551</v>
      </c>
      <c r="J2768">
        <v>609295000</v>
      </c>
      <c r="K2768">
        <v>150553727.46463022</v>
      </c>
    </row>
    <row r="2769" spans="1:11" x14ac:dyDescent="0.25">
      <c r="A2769">
        <v>1618</v>
      </c>
      <c r="B2769" t="s">
        <v>222</v>
      </c>
      <c r="C2769" t="s">
        <v>2336</v>
      </c>
      <c r="E2769">
        <v>2017</v>
      </c>
      <c r="F2769" s="10">
        <v>43100</v>
      </c>
      <c r="G2769" t="s">
        <v>489</v>
      </c>
      <c r="H2769" t="s">
        <v>474</v>
      </c>
      <c r="I2769" t="s">
        <v>551</v>
      </c>
      <c r="J2769">
        <v>1478719000</v>
      </c>
      <c r="K2769">
        <v>365384021.40633112</v>
      </c>
    </row>
    <row r="2770" spans="1:11" x14ac:dyDescent="0.25">
      <c r="A2770">
        <v>1618</v>
      </c>
      <c r="B2770" t="s">
        <v>222</v>
      </c>
      <c r="C2770" t="s">
        <v>2337</v>
      </c>
      <c r="E2770">
        <v>2017</v>
      </c>
      <c r="F2770" s="10">
        <v>43100</v>
      </c>
      <c r="G2770" t="s">
        <v>489</v>
      </c>
      <c r="H2770" t="s">
        <v>474</v>
      </c>
      <c r="I2770" t="s">
        <v>551</v>
      </c>
      <c r="J2770">
        <v>120576000</v>
      </c>
      <c r="K2770">
        <v>29793722.651220266</v>
      </c>
    </row>
    <row r="2771" spans="1:11" x14ac:dyDescent="0.25">
      <c r="A2771">
        <v>1618</v>
      </c>
      <c r="B2771" t="s">
        <v>222</v>
      </c>
      <c r="C2771" t="s">
        <v>490</v>
      </c>
      <c r="E2771">
        <v>2017</v>
      </c>
      <c r="F2771" s="10">
        <v>43100</v>
      </c>
      <c r="G2771" t="s">
        <v>489</v>
      </c>
      <c r="H2771" t="s">
        <v>474</v>
      </c>
      <c r="I2771" t="s">
        <v>551</v>
      </c>
      <c r="J2771">
        <v>37749000</v>
      </c>
      <c r="K2771">
        <v>9327587.8811779618</v>
      </c>
    </row>
    <row r="2772" spans="1:11" x14ac:dyDescent="0.25">
      <c r="A2772">
        <v>1618</v>
      </c>
      <c r="B2772" t="s">
        <v>222</v>
      </c>
      <c r="C2772" t="s">
        <v>434</v>
      </c>
      <c r="E2772">
        <v>2017</v>
      </c>
      <c r="F2772" s="10">
        <v>43100</v>
      </c>
      <c r="G2772" t="s">
        <v>489</v>
      </c>
      <c r="H2772" t="s">
        <v>474</v>
      </c>
      <c r="I2772" t="s">
        <v>551</v>
      </c>
      <c r="J2772">
        <v>373448000</v>
      </c>
      <c r="K2772">
        <v>92277120.958174974</v>
      </c>
    </row>
    <row r="2773" spans="1:11" x14ac:dyDescent="0.25">
      <c r="A2773">
        <v>1618</v>
      </c>
      <c r="B2773" t="s">
        <v>222</v>
      </c>
      <c r="C2773" t="s">
        <v>491</v>
      </c>
      <c r="E2773">
        <v>2017</v>
      </c>
      <c r="F2773" s="10">
        <v>43100</v>
      </c>
      <c r="G2773" t="s">
        <v>489</v>
      </c>
      <c r="H2773" t="s">
        <v>474</v>
      </c>
      <c r="I2773" t="s">
        <v>551</v>
      </c>
      <c r="J2773">
        <v>77522000</v>
      </c>
      <c r="K2773">
        <v>19155295.974057004</v>
      </c>
    </row>
    <row r="2774" spans="1:11" x14ac:dyDescent="0.25">
      <c r="A2774">
        <v>1650</v>
      </c>
      <c r="B2774" t="s">
        <v>223</v>
      </c>
      <c r="C2774" t="s">
        <v>436</v>
      </c>
      <c r="E2774">
        <v>2017</v>
      </c>
      <c r="F2774" s="10">
        <v>43100</v>
      </c>
      <c r="G2774" t="s">
        <v>489</v>
      </c>
      <c r="H2774" t="s">
        <v>474</v>
      </c>
      <c r="I2774" t="s">
        <v>551</v>
      </c>
      <c r="J2774">
        <v>-21438000</v>
      </c>
      <c r="K2774">
        <v>-5297221.8865848929</v>
      </c>
    </row>
    <row r="2775" spans="1:11" x14ac:dyDescent="0.25">
      <c r="A2775">
        <v>1650</v>
      </c>
      <c r="B2775" t="s">
        <v>223</v>
      </c>
      <c r="C2775" t="s">
        <v>2336</v>
      </c>
      <c r="E2775">
        <v>2017</v>
      </c>
      <c r="F2775" s="10">
        <v>43100</v>
      </c>
      <c r="G2775" t="s">
        <v>489</v>
      </c>
      <c r="H2775" t="s">
        <v>474</v>
      </c>
      <c r="I2775" t="s">
        <v>551</v>
      </c>
      <c r="J2775">
        <v>206492000</v>
      </c>
      <c r="K2775">
        <v>51023133.772025734</v>
      </c>
    </row>
    <row r="2776" spans="1:11" x14ac:dyDescent="0.25">
      <c r="A2776">
        <v>1650</v>
      </c>
      <c r="B2776" t="s">
        <v>223</v>
      </c>
      <c r="C2776" t="s">
        <v>2337</v>
      </c>
      <c r="E2776">
        <v>2017</v>
      </c>
      <c r="F2776" s="10">
        <v>43100</v>
      </c>
      <c r="G2776" t="s">
        <v>489</v>
      </c>
      <c r="H2776" t="s">
        <v>474</v>
      </c>
      <c r="I2776" t="s">
        <v>551</v>
      </c>
      <c r="J2776">
        <v>-30043000</v>
      </c>
      <c r="K2776">
        <v>-7423474.071213264</v>
      </c>
    </row>
    <row r="2777" spans="1:11" x14ac:dyDescent="0.25">
      <c r="A2777">
        <v>1650</v>
      </c>
      <c r="B2777" t="s">
        <v>223</v>
      </c>
      <c r="C2777" t="s">
        <v>490</v>
      </c>
      <c r="E2777">
        <v>2017</v>
      </c>
      <c r="F2777" s="10">
        <v>43100</v>
      </c>
      <c r="G2777" t="s">
        <v>489</v>
      </c>
      <c r="H2777" t="s">
        <v>474</v>
      </c>
      <c r="I2777" t="s">
        <v>551</v>
      </c>
      <c r="J2777">
        <v>440000</v>
      </c>
      <c r="K2777">
        <v>108721.78515240941</v>
      </c>
    </row>
    <row r="2778" spans="1:11" x14ac:dyDescent="0.25">
      <c r="A2778">
        <v>1650</v>
      </c>
      <c r="B2778" t="s">
        <v>223</v>
      </c>
      <c r="C2778" t="s">
        <v>434</v>
      </c>
      <c r="E2778">
        <v>2017</v>
      </c>
      <c r="F2778" s="10">
        <v>43100</v>
      </c>
      <c r="G2778" t="s">
        <v>489</v>
      </c>
      <c r="H2778" t="s">
        <v>474</v>
      </c>
      <c r="I2778" t="s">
        <v>551</v>
      </c>
      <c r="J2778">
        <v>5458000</v>
      </c>
      <c r="K2778">
        <v>1348644.3258223876</v>
      </c>
    </row>
    <row r="2779" spans="1:11" x14ac:dyDescent="0.25">
      <c r="A2779">
        <v>1650</v>
      </c>
      <c r="B2779" t="s">
        <v>223</v>
      </c>
      <c r="C2779" t="s">
        <v>491</v>
      </c>
      <c r="E2779">
        <v>2017</v>
      </c>
      <c r="F2779" s="10">
        <v>43100</v>
      </c>
      <c r="G2779" t="s">
        <v>489</v>
      </c>
      <c r="H2779" t="s">
        <v>474</v>
      </c>
      <c r="I2779" t="s">
        <v>551</v>
      </c>
      <c r="J2779">
        <v>2707000</v>
      </c>
      <c r="K2779">
        <v>668886.0736535734</v>
      </c>
    </row>
    <row r="2780" spans="1:11" x14ac:dyDescent="0.25">
      <c r="A2780">
        <v>8111</v>
      </c>
      <c r="B2780" t="s">
        <v>221</v>
      </c>
      <c r="C2780" t="s">
        <v>436</v>
      </c>
      <c r="E2780">
        <v>2017</v>
      </c>
      <c r="F2780" s="10">
        <v>43100</v>
      </c>
      <c r="G2780" t="s">
        <v>489</v>
      </c>
      <c r="H2780" t="s">
        <v>474</v>
      </c>
      <c r="I2780" t="s">
        <v>551</v>
      </c>
      <c r="J2780">
        <v>94565000</v>
      </c>
      <c r="K2780">
        <v>23366535.483949084</v>
      </c>
    </row>
    <row r="2781" spans="1:11" x14ac:dyDescent="0.25">
      <c r="A2781">
        <v>8111</v>
      </c>
      <c r="B2781" t="s">
        <v>221</v>
      </c>
      <c r="C2781" t="s">
        <v>2336</v>
      </c>
      <c r="E2781">
        <v>2017</v>
      </c>
      <c r="F2781" s="10">
        <v>43100</v>
      </c>
      <c r="G2781" t="s">
        <v>489</v>
      </c>
      <c r="H2781" t="s">
        <v>474</v>
      </c>
      <c r="I2781" t="s">
        <v>551</v>
      </c>
      <c r="J2781">
        <v>312353000</v>
      </c>
      <c r="K2781">
        <v>77180853.994796678</v>
      </c>
    </row>
    <row r="2782" spans="1:11" x14ac:dyDescent="0.25">
      <c r="A2782">
        <v>8111</v>
      </c>
      <c r="B2782" t="s">
        <v>221</v>
      </c>
      <c r="C2782" t="s">
        <v>2337</v>
      </c>
      <c r="E2782">
        <v>2017</v>
      </c>
      <c r="F2782" s="10">
        <v>43100</v>
      </c>
      <c r="G2782" t="s">
        <v>489</v>
      </c>
      <c r="H2782" t="s">
        <v>474</v>
      </c>
      <c r="I2782" t="s">
        <v>551</v>
      </c>
      <c r="J2782">
        <v>37280000</v>
      </c>
      <c r="K2782">
        <v>9211700.3420041427</v>
      </c>
    </row>
    <row r="2783" spans="1:11" x14ac:dyDescent="0.25">
      <c r="A2783">
        <v>8111</v>
      </c>
      <c r="B2783" t="s">
        <v>221</v>
      </c>
      <c r="C2783" t="s">
        <v>490</v>
      </c>
      <c r="E2783">
        <v>2017</v>
      </c>
      <c r="F2783" s="10">
        <v>43100</v>
      </c>
      <c r="G2783" t="s">
        <v>489</v>
      </c>
      <c r="H2783" t="s">
        <v>474</v>
      </c>
      <c r="I2783" t="s">
        <v>551</v>
      </c>
      <c r="J2783">
        <v>1710000</v>
      </c>
      <c r="K2783">
        <v>422532.39229686384</v>
      </c>
    </row>
    <row r="2784" spans="1:11" x14ac:dyDescent="0.25">
      <c r="A2784">
        <v>8111</v>
      </c>
      <c r="B2784" t="s">
        <v>221</v>
      </c>
      <c r="C2784" t="s">
        <v>434</v>
      </c>
      <c r="E2784">
        <v>2017</v>
      </c>
      <c r="F2784" s="10">
        <v>43100</v>
      </c>
      <c r="G2784" t="s">
        <v>489</v>
      </c>
      <c r="H2784" t="s">
        <v>474</v>
      </c>
      <c r="I2784" t="s">
        <v>551</v>
      </c>
      <c r="J2784">
        <v>51919000</v>
      </c>
      <c r="K2784">
        <v>12828923.553018056</v>
      </c>
    </row>
    <row r="2785" spans="1:11" x14ac:dyDescent="0.25">
      <c r="A2785">
        <v>8111</v>
      </c>
      <c r="B2785" t="s">
        <v>221</v>
      </c>
      <c r="C2785" t="s">
        <v>491</v>
      </c>
      <c r="E2785">
        <v>2017</v>
      </c>
      <c r="F2785" s="10">
        <v>43100</v>
      </c>
      <c r="G2785" t="s">
        <v>489</v>
      </c>
      <c r="H2785" t="s">
        <v>474</v>
      </c>
      <c r="I2785" t="s">
        <v>551</v>
      </c>
      <c r="J2785">
        <v>3656000</v>
      </c>
      <c r="K2785">
        <v>903379.19663002004</v>
      </c>
    </row>
    <row r="2786" spans="1:11" x14ac:dyDescent="0.25">
      <c r="A2786">
        <v>9045</v>
      </c>
      <c r="B2786" t="s">
        <v>220</v>
      </c>
      <c r="C2786" t="s">
        <v>436</v>
      </c>
      <c r="E2786">
        <v>2017</v>
      </c>
      <c r="F2786" s="10">
        <v>43100</v>
      </c>
      <c r="G2786" t="s">
        <v>489</v>
      </c>
      <c r="H2786" t="s">
        <v>474</v>
      </c>
      <c r="I2786" t="s">
        <v>551</v>
      </c>
      <c r="J2786">
        <v>2736082000</v>
      </c>
      <c r="K2786">
        <v>676072089.46221507</v>
      </c>
    </row>
    <row r="2787" spans="1:11" x14ac:dyDescent="0.25">
      <c r="A2787">
        <v>9045</v>
      </c>
      <c r="B2787" t="s">
        <v>220</v>
      </c>
      <c r="C2787" t="s">
        <v>2336</v>
      </c>
      <c r="E2787">
        <v>2017</v>
      </c>
      <c r="F2787" s="10">
        <v>43100</v>
      </c>
      <c r="G2787" t="s">
        <v>489</v>
      </c>
      <c r="H2787" t="s">
        <v>474</v>
      </c>
      <c r="I2787" t="s">
        <v>551</v>
      </c>
      <c r="J2787">
        <v>7130440000</v>
      </c>
      <c r="K2787">
        <v>1761895831.1866958</v>
      </c>
    </row>
    <row r="2788" spans="1:11" x14ac:dyDescent="0.25">
      <c r="A2788">
        <v>9045</v>
      </c>
      <c r="B2788" t="s">
        <v>220</v>
      </c>
      <c r="C2788" t="s">
        <v>2337</v>
      </c>
      <c r="E2788">
        <v>2017</v>
      </c>
      <c r="F2788" s="10">
        <v>43100</v>
      </c>
      <c r="G2788" t="s">
        <v>489</v>
      </c>
      <c r="H2788" t="s">
        <v>474</v>
      </c>
      <c r="I2788" t="s">
        <v>551</v>
      </c>
      <c r="J2788">
        <v>376938000</v>
      </c>
      <c r="K2788">
        <v>93139482.390406594</v>
      </c>
    </row>
    <row r="2789" spans="1:11" x14ac:dyDescent="0.25">
      <c r="A2789">
        <v>9045</v>
      </c>
      <c r="B2789" t="s">
        <v>220</v>
      </c>
      <c r="C2789" t="s">
        <v>490</v>
      </c>
      <c r="E2789">
        <v>2017</v>
      </c>
      <c r="F2789" s="10">
        <v>43100</v>
      </c>
      <c r="G2789" t="s">
        <v>489</v>
      </c>
      <c r="H2789" t="s">
        <v>474</v>
      </c>
      <c r="I2789" t="s">
        <v>551</v>
      </c>
      <c r="J2789">
        <v>819261000</v>
      </c>
      <c r="K2789">
        <v>202435269.14942747</v>
      </c>
    </row>
    <row r="2790" spans="1:11" x14ac:dyDescent="0.25">
      <c r="A2790">
        <v>9045</v>
      </c>
      <c r="B2790" t="s">
        <v>220</v>
      </c>
      <c r="C2790" t="s">
        <v>434</v>
      </c>
      <c r="E2790">
        <v>2017</v>
      </c>
      <c r="F2790" s="10">
        <v>43100</v>
      </c>
      <c r="G2790" t="s">
        <v>489</v>
      </c>
      <c r="H2790" t="s">
        <v>474</v>
      </c>
      <c r="I2790" t="s">
        <v>551</v>
      </c>
      <c r="J2790">
        <v>1327935000</v>
      </c>
      <c r="K2790">
        <v>328126054.01446545</v>
      </c>
    </row>
    <row r="2791" spans="1:11" x14ac:dyDescent="0.25">
      <c r="A2791">
        <v>9045</v>
      </c>
      <c r="B2791" t="s">
        <v>220</v>
      </c>
      <c r="C2791" t="s">
        <v>491</v>
      </c>
      <c r="E2791">
        <v>2017</v>
      </c>
      <c r="F2791" s="10">
        <v>43100</v>
      </c>
      <c r="G2791" t="s">
        <v>489</v>
      </c>
      <c r="H2791" t="s">
        <v>474</v>
      </c>
      <c r="I2791" t="s">
        <v>551</v>
      </c>
      <c r="J2791">
        <v>211588000</v>
      </c>
      <c r="K2791">
        <v>52282329.720063642</v>
      </c>
    </row>
    <row r="2792" spans="1:11" x14ac:dyDescent="0.25">
      <c r="A2792">
        <v>6789300</v>
      </c>
      <c r="B2792" t="s">
        <v>3607</v>
      </c>
      <c r="C2792" t="s">
        <v>436</v>
      </c>
      <c r="E2792">
        <v>2017</v>
      </c>
      <c r="F2792" s="10">
        <v>43100</v>
      </c>
      <c r="G2792" t="s">
        <v>489</v>
      </c>
      <c r="H2792" t="s">
        <v>474</v>
      </c>
      <c r="I2792" t="s">
        <v>551</v>
      </c>
      <c r="J2792">
        <v>6498710</v>
      </c>
      <c r="K2792">
        <v>1605798.528154124</v>
      </c>
    </row>
    <row r="2793" spans="1:11" x14ac:dyDescent="0.25">
      <c r="A2793">
        <v>6789300</v>
      </c>
      <c r="B2793" t="s">
        <v>3607</v>
      </c>
      <c r="C2793" t="s">
        <v>2336</v>
      </c>
      <c r="E2793">
        <v>2017</v>
      </c>
      <c r="F2793" s="10">
        <v>43100</v>
      </c>
      <c r="G2793" t="s">
        <v>489</v>
      </c>
      <c r="H2793" t="s">
        <v>474</v>
      </c>
      <c r="I2793" t="s">
        <v>551</v>
      </c>
      <c r="J2793">
        <v>25760190</v>
      </c>
      <c r="K2793">
        <v>6365213.2787846485</v>
      </c>
    </row>
    <row r="2794" spans="1:11" x14ac:dyDescent="0.25">
      <c r="A2794">
        <v>6789300</v>
      </c>
      <c r="B2794" t="s">
        <v>3607</v>
      </c>
      <c r="C2794" t="s">
        <v>2337</v>
      </c>
      <c r="E2794">
        <v>2017</v>
      </c>
      <c r="F2794" s="10">
        <v>43100</v>
      </c>
      <c r="G2794" t="s">
        <v>489</v>
      </c>
      <c r="H2794" t="s">
        <v>474</v>
      </c>
      <c r="I2794" t="s">
        <v>551</v>
      </c>
      <c r="J2794">
        <v>3996010</v>
      </c>
      <c r="K2794">
        <v>987393.95610654436</v>
      </c>
    </row>
    <row r="2795" spans="1:11" x14ac:dyDescent="0.25">
      <c r="A2795">
        <v>6789300</v>
      </c>
      <c r="B2795" t="s">
        <v>3607</v>
      </c>
      <c r="C2795" t="s">
        <v>490</v>
      </c>
      <c r="E2795">
        <v>2017</v>
      </c>
      <c r="F2795" s="10">
        <v>43100</v>
      </c>
      <c r="G2795" t="s">
        <v>489</v>
      </c>
      <c r="H2795" t="s">
        <v>474</v>
      </c>
      <c r="I2795" t="s">
        <v>551</v>
      </c>
      <c r="J2795">
        <v>-25143</v>
      </c>
      <c r="K2795">
        <v>-6212.7087365614316</v>
      </c>
    </row>
    <row r="2796" spans="1:11" x14ac:dyDescent="0.25">
      <c r="A2796">
        <v>6789300</v>
      </c>
      <c r="B2796" t="s">
        <v>3607</v>
      </c>
      <c r="C2796" t="s">
        <v>434</v>
      </c>
      <c r="E2796">
        <v>2017</v>
      </c>
      <c r="F2796" s="10">
        <v>43100</v>
      </c>
      <c r="G2796" t="s">
        <v>489</v>
      </c>
      <c r="H2796" t="s">
        <v>474</v>
      </c>
      <c r="I2796" t="s">
        <v>551</v>
      </c>
      <c r="J2796">
        <v>1010744</v>
      </c>
      <c r="K2796">
        <v>249749.75457292478</v>
      </c>
    </row>
    <row r="2797" spans="1:11" x14ac:dyDescent="0.25">
      <c r="A2797">
        <v>6789300</v>
      </c>
      <c r="B2797" t="s">
        <v>3607</v>
      </c>
      <c r="C2797" t="s">
        <v>491</v>
      </c>
      <c r="E2797">
        <v>2017</v>
      </c>
      <c r="F2797" s="10">
        <v>43100</v>
      </c>
      <c r="G2797" t="s">
        <v>489</v>
      </c>
      <c r="H2797" t="s">
        <v>474</v>
      </c>
      <c r="I2797" t="s">
        <v>551</v>
      </c>
      <c r="J2797">
        <v>1517099</v>
      </c>
      <c r="K2797">
        <v>374867.52621121629</v>
      </c>
    </row>
    <row r="2798" spans="1:11" x14ac:dyDescent="0.25">
      <c r="A2798">
        <v>8103</v>
      </c>
      <c r="B2798" t="s">
        <v>229</v>
      </c>
      <c r="C2798" t="s">
        <v>2336</v>
      </c>
      <c r="E2798">
        <v>2014</v>
      </c>
      <c r="F2798" s="10">
        <v>42004</v>
      </c>
      <c r="G2798" t="s">
        <v>489</v>
      </c>
      <c r="H2798" t="s">
        <v>474</v>
      </c>
      <c r="I2798" t="s">
        <v>545</v>
      </c>
      <c r="J2798">
        <v>23142000</v>
      </c>
      <c r="K2798">
        <v>28096715.250924233</v>
      </c>
    </row>
    <row r="2799" spans="1:11" x14ac:dyDescent="0.25">
      <c r="A2799">
        <v>8103</v>
      </c>
      <c r="B2799" t="s">
        <v>229</v>
      </c>
      <c r="C2799" t="s">
        <v>2337</v>
      </c>
      <c r="E2799">
        <v>2014</v>
      </c>
      <c r="F2799" s="10">
        <v>42004</v>
      </c>
      <c r="G2799" t="s">
        <v>489</v>
      </c>
      <c r="H2799" t="s">
        <v>474</v>
      </c>
      <c r="I2799" t="s">
        <v>545</v>
      </c>
      <c r="J2799">
        <v>708000</v>
      </c>
      <c r="K2799">
        <v>859583.19927639607</v>
      </c>
    </row>
    <row r="2800" spans="1:11" x14ac:dyDescent="0.25">
      <c r="A2800">
        <v>13162</v>
      </c>
      <c r="B2800" t="s">
        <v>228</v>
      </c>
      <c r="C2800" t="s">
        <v>2337</v>
      </c>
      <c r="E2800">
        <v>2014</v>
      </c>
      <c r="F2800" s="10">
        <v>42004</v>
      </c>
      <c r="G2800" t="s">
        <v>489</v>
      </c>
      <c r="H2800" t="s">
        <v>474</v>
      </c>
      <c r="I2800" t="s">
        <v>545</v>
      </c>
      <c r="J2800">
        <v>-1218400</v>
      </c>
      <c r="K2800">
        <v>-1479260.127116329</v>
      </c>
    </row>
    <row r="2801" spans="1:11" x14ac:dyDescent="0.25">
      <c r="A2801">
        <v>1027</v>
      </c>
      <c r="B2801" t="s">
        <v>226</v>
      </c>
      <c r="C2801" t="s">
        <v>436</v>
      </c>
      <c r="E2801">
        <v>2015</v>
      </c>
      <c r="F2801" s="10">
        <v>42369</v>
      </c>
      <c r="G2801" t="s">
        <v>489</v>
      </c>
      <c r="H2801" t="s">
        <v>474</v>
      </c>
      <c r="I2801" t="s">
        <v>545</v>
      </c>
      <c r="J2801">
        <v>252100000</v>
      </c>
      <c r="K2801">
        <v>274461175.33834064</v>
      </c>
    </row>
    <row r="2802" spans="1:11" x14ac:dyDescent="0.25">
      <c r="A2802">
        <v>1027</v>
      </c>
      <c r="B2802" t="s">
        <v>226</v>
      </c>
      <c r="C2802" t="s">
        <v>2336</v>
      </c>
      <c r="E2802">
        <v>2015</v>
      </c>
      <c r="F2802" s="10">
        <v>42369</v>
      </c>
      <c r="G2802" t="s">
        <v>489</v>
      </c>
      <c r="H2802" t="s">
        <v>474</v>
      </c>
      <c r="I2802" t="s">
        <v>545</v>
      </c>
      <c r="J2802">
        <v>3419295000</v>
      </c>
      <c r="K2802">
        <v>3722585182.5803704</v>
      </c>
    </row>
    <row r="2803" spans="1:11" x14ac:dyDescent="0.25">
      <c r="A2803">
        <v>1027</v>
      </c>
      <c r="B2803" t="s">
        <v>226</v>
      </c>
      <c r="C2803" t="s">
        <v>2337</v>
      </c>
      <c r="E2803">
        <v>2015</v>
      </c>
      <c r="F2803" s="10">
        <v>42369</v>
      </c>
      <c r="G2803" t="s">
        <v>489</v>
      </c>
      <c r="H2803" t="s">
        <v>474</v>
      </c>
      <c r="I2803" t="s">
        <v>545</v>
      </c>
      <c r="J2803">
        <v>98740000</v>
      </c>
      <c r="K2803">
        <v>107498200.9238705</v>
      </c>
    </row>
    <row r="2804" spans="1:11" x14ac:dyDescent="0.25">
      <c r="A2804">
        <v>1630</v>
      </c>
      <c r="B2804" t="s">
        <v>230</v>
      </c>
      <c r="C2804" t="s">
        <v>436</v>
      </c>
      <c r="E2804">
        <v>2015</v>
      </c>
      <c r="F2804" s="10">
        <v>42369</v>
      </c>
      <c r="G2804" t="s">
        <v>489</v>
      </c>
      <c r="H2804" t="s">
        <v>474</v>
      </c>
      <c r="I2804" t="s">
        <v>545</v>
      </c>
      <c r="J2804">
        <v>38852000</v>
      </c>
      <c r="K2804">
        <v>42298157.811365373</v>
      </c>
    </row>
    <row r="2805" spans="1:11" x14ac:dyDescent="0.25">
      <c r="A2805">
        <v>1630</v>
      </c>
      <c r="B2805" t="s">
        <v>230</v>
      </c>
      <c r="C2805" t="s">
        <v>2336</v>
      </c>
      <c r="E2805">
        <v>2015</v>
      </c>
      <c r="F2805" s="10">
        <v>42369</v>
      </c>
      <c r="G2805" t="s">
        <v>489</v>
      </c>
      <c r="H2805" t="s">
        <v>474</v>
      </c>
      <c r="I2805" t="s">
        <v>545</v>
      </c>
      <c r="J2805">
        <v>666967000</v>
      </c>
      <c r="K2805">
        <v>726126722.45889342</v>
      </c>
    </row>
    <row r="2806" spans="1:11" x14ac:dyDescent="0.25">
      <c r="A2806">
        <v>1630</v>
      </c>
      <c r="B2806" t="s">
        <v>230</v>
      </c>
      <c r="C2806" t="s">
        <v>2337</v>
      </c>
      <c r="E2806">
        <v>2015</v>
      </c>
      <c r="F2806" s="10">
        <v>42369</v>
      </c>
      <c r="G2806" t="s">
        <v>489</v>
      </c>
      <c r="H2806" t="s">
        <v>474</v>
      </c>
      <c r="I2806" t="s">
        <v>545</v>
      </c>
      <c r="J2806">
        <v>11996000</v>
      </c>
      <c r="K2806">
        <v>13060040.695591964</v>
      </c>
    </row>
    <row r="2807" spans="1:11" x14ac:dyDescent="0.25">
      <c r="A2807">
        <v>8103</v>
      </c>
      <c r="B2807" t="s">
        <v>229</v>
      </c>
      <c r="C2807" t="s">
        <v>2336</v>
      </c>
      <c r="E2807">
        <v>2015</v>
      </c>
      <c r="F2807" s="10">
        <v>42369</v>
      </c>
      <c r="G2807" t="s">
        <v>489</v>
      </c>
      <c r="H2807" t="s">
        <v>474</v>
      </c>
      <c r="I2807" t="s">
        <v>545</v>
      </c>
      <c r="J2807">
        <v>38911000</v>
      </c>
      <c r="K2807">
        <v>42362391.089211315</v>
      </c>
    </row>
    <row r="2808" spans="1:11" x14ac:dyDescent="0.25">
      <c r="A2808">
        <v>8103</v>
      </c>
      <c r="B2808" t="s">
        <v>229</v>
      </c>
      <c r="C2808" t="s">
        <v>2337</v>
      </c>
      <c r="E2808">
        <v>2015</v>
      </c>
      <c r="F2808" s="10">
        <v>42369</v>
      </c>
      <c r="G2808" t="s">
        <v>489</v>
      </c>
      <c r="H2808" t="s">
        <v>474</v>
      </c>
      <c r="I2808" t="s">
        <v>545</v>
      </c>
      <c r="J2808">
        <v>3043000</v>
      </c>
      <c r="K2808">
        <v>3312912.9573763208</v>
      </c>
    </row>
    <row r="2809" spans="1:11" x14ac:dyDescent="0.25">
      <c r="A2809">
        <v>13162</v>
      </c>
      <c r="B2809" t="s">
        <v>228</v>
      </c>
      <c r="C2809" t="s">
        <v>2336</v>
      </c>
      <c r="E2809">
        <v>2015</v>
      </c>
      <c r="F2809" s="10">
        <v>42369</v>
      </c>
      <c r="G2809" t="s">
        <v>489</v>
      </c>
      <c r="H2809" t="s">
        <v>474</v>
      </c>
      <c r="I2809" t="s">
        <v>545</v>
      </c>
      <c r="J2809">
        <v>49328000</v>
      </c>
      <c r="K2809">
        <v>53703375.077705935</v>
      </c>
    </row>
    <row r="2810" spans="1:11" x14ac:dyDescent="0.25">
      <c r="A2810">
        <v>13162</v>
      </c>
      <c r="B2810" t="s">
        <v>228</v>
      </c>
      <c r="C2810" t="s">
        <v>2337</v>
      </c>
      <c r="E2810">
        <v>2015</v>
      </c>
      <c r="F2810" s="10">
        <v>42369</v>
      </c>
      <c r="G2810" t="s">
        <v>489</v>
      </c>
      <c r="H2810" t="s">
        <v>474</v>
      </c>
      <c r="I2810" t="s">
        <v>545</v>
      </c>
      <c r="J2810">
        <v>-101000</v>
      </c>
      <c r="K2810">
        <v>-109958.66207525745</v>
      </c>
    </row>
    <row r="2811" spans="1:11" x14ac:dyDescent="0.25">
      <c r="A2811">
        <v>1027</v>
      </c>
      <c r="B2811" t="s">
        <v>226</v>
      </c>
      <c r="C2811" t="s">
        <v>436</v>
      </c>
      <c r="E2811">
        <v>2016</v>
      </c>
      <c r="F2811" s="10">
        <v>42735</v>
      </c>
      <c r="G2811" t="s">
        <v>489</v>
      </c>
      <c r="H2811" t="s">
        <v>474</v>
      </c>
      <c r="I2811" t="s">
        <v>545</v>
      </c>
      <c r="J2811">
        <v>207400000</v>
      </c>
      <c r="K2811">
        <v>218620246.93336087</v>
      </c>
    </row>
    <row r="2812" spans="1:11" x14ac:dyDescent="0.25">
      <c r="A2812">
        <v>1027</v>
      </c>
      <c r="B2812" t="s">
        <v>226</v>
      </c>
      <c r="C2812" t="s">
        <v>2336</v>
      </c>
      <c r="E2812">
        <v>2016</v>
      </c>
      <c r="F2812" s="10">
        <v>42735</v>
      </c>
      <c r="G2812" t="s">
        <v>489</v>
      </c>
      <c r="H2812" t="s">
        <v>474</v>
      </c>
      <c r="I2812" t="s">
        <v>545</v>
      </c>
      <c r="J2812">
        <v>3328762000</v>
      </c>
      <c r="K2812">
        <v>3508846530.4840322</v>
      </c>
    </row>
    <row r="2813" spans="1:11" x14ac:dyDescent="0.25">
      <c r="A2813">
        <v>1027</v>
      </c>
      <c r="B2813" t="s">
        <v>226</v>
      </c>
      <c r="C2813" t="s">
        <v>2337</v>
      </c>
      <c r="E2813">
        <v>2016</v>
      </c>
      <c r="F2813" s="10">
        <v>42735</v>
      </c>
      <c r="G2813" t="s">
        <v>489</v>
      </c>
      <c r="H2813" t="s">
        <v>474</v>
      </c>
      <c r="I2813" t="s">
        <v>545</v>
      </c>
      <c r="J2813">
        <v>64154000</v>
      </c>
      <c r="K2813">
        <v>67624702.612164095</v>
      </c>
    </row>
    <row r="2814" spans="1:11" x14ac:dyDescent="0.25">
      <c r="A2814">
        <v>1630</v>
      </c>
      <c r="B2814" t="s">
        <v>230</v>
      </c>
      <c r="C2814" t="s">
        <v>436</v>
      </c>
      <c r="E2814">
        <v>2016</v>
      </c>
      <c r="F2814" s="10">
        <v>42735</v>
      </c>
      <c r="G2814" t="s">
        <v>489</v>
      </c>
      <c r="H2814" t="s">
        <v>474</v>
      </c>
      <c r="I2814" t="s">
        <v>545</v>
      </c>
      <c r="J2814">
        <v>26510000</v>
      </c>
      <c r="K2814">
        <v>27944179.104162954</v>
      </c>
    </row>
    <row r="2815" spans="1:11" x14ac:dyDescent="0.25">
      <c r="A2815">
        <v>1630</v>
      </c>
      <c r="B2815" t="s">
        <v>230</v>
      </c>
      <c r="C2815" t="s">
        <v>2336</v>
      </c>
      <c r="E2815">
        <v>2016</v>
      </c>
      <c r="F2815" s="10">
        <v>42735</v>
      </c>
      <c r="G2815" t="s">
        <v>489</v>
      </c>
      <c r="H2815" t="s">
        <v>474</v>
      </c>
      <c r="I2815" t="s">
        <v>545</v>
      </c>
      <c r="J2815">
        <v>601073000</v>
      </c>
      <c r="K2815">
        <v>633590779.58040512</v>
      </c>
    </row>
    <row r="2816" spans="1:11" x14ac:dyDescent="0.25">
      <c r="A2816">
        <v>1630</v>
      </c>
      <c r="B2816" t="s">
        <v>230</v>
      </c>
      <c r="C2816" t="s">
        <v>2337</v>
      </c>
      <c r="E2816">
        <v>2016</v>
      </c>
      <c r="F2816" s="10">
        <v>42735</v>
      </c>
      <c r="G2816" t="s">
        <v>489</v>
      </c>
      <c r="H2816" t="s">
        <v>474</v>
      </c>
      <c r="I2816" t="s">
        <v>545</v>
      </c>
      <c r="J2816">
        <v>12061000</v>
      </c>
      <c r="K2816">
        <v>12713494.687865311</v>
      </c>
    </row>
    <row r="2817" spans="1:11" x14ac:dyDescent="0.25">
      <c r="A2817">
        <v>1630</v>
      </c>
      <c r="B2817" t="s">
        <v>230</v>
      </c>
      <c r="C2817" t="s">
        <v>490</v>
      </c>
      <c r="E2817">
        <v>2016</v>
      </c>
      <c r="F2817" s="10">
        <v>42735</v>
      </c>
      <c r="G2817" t="s">
        <v>489</v>
      </c>
      <c r="H2817" t="s">
        <v>474</v>
      </c>
      <c r="I2817" t="s">
        <v>545</v>
      </c>
      <c r="J2817">
        <v>1114000</v>
      </c>
      <c r="K2817">
        <v>1174266.9001145805</v>
      </c>
    </row>
    <row r="2818" spans="1:11" x14ac:dyDescent="0.25">
      <c r="A2818">
        <v>1630</v>
      </c>
      <c r="B2818" t="s">
        <v>230</v>
      </c>
      <c r="C2818" t="s">
        <v>434</v>
      </c>
      <c r="E2818">
        <v>2016</v>
      </c>
      <c r="F2818" s="10">
        <v>42735</v>
      </c>
      <c r="G2818" t="s">
        <v>489</v>
      </c>
      <c r="H2818" t="s">
        <v>474</v>
      </c>
      <c r="I2818" t="s">
        <v>545</v>
      </c>
      <c r="J2818">
        <v>9723000</v>
      </c>
      <c r="K2818">
        <v>10249009.936996469</v>
      </c>
    </row>
    <row r="2819" spans="1:11" x14ac:dyDescent="0.25">
      <c r="A2819">
        <v>1630</v>
      </c>
      <c r="B2819" t="s">
        <v>230</v>
      </c>
      <c r="C2819" t="s">
        <v>491</v>
      </c>
      <c r="E2819">
        <v>2016</v>
      </c>
      <c r="F2819" s="10">
        <v>42735</v>
      </c>
      <c r="G2819" t="s">
        <v>489</v>
      </c>
      <c r="H2819" t="s">
        <v>474</v>
      </c>
      <c r="I2819" t="s">
        <v>545</v>
      </c>
      <c r="J2819">
        <v>3612000</v>
      </c>
      <c r="K2819">
        <v>3807407.5791865936</v>
      </c>
    </row>
    <row r="2820" spans="1:11" x14ac:dyDescent="0.25">
      <c r="A2820">
        <v>1779</v>
      </c>
      <c r="B2820" t="s">
        <v>233</v>
      </c>
      <c r="C2820" t="s">
        <v>2336</v>
      </c>
      <c r="E2820">
        <v>2016</v>
      </c>
      <c r="F2820" s="10">
        <v>42735</v>
      </c>
      <c r="G2820" t="s">
        <v>489</v>
      </c>
      <c r="H2820" t="s">
        <v>474</v>
      </c>
      <c r="I2820" t="s">
        <v>545</v>
      </c>
      <c r="J2820">
        <v>130000000</v>
      </c>
      <c r="K2820">
        <v>137032941.66507673</v>
      </c>
    </row>
    <row r="2821" spans="1:11" x14ac:dyDescent="0.25">
      <c r="A2821">
        <v>8103</v>
      </c>
      <c r="B2821" t="s">
        <v>229</v>
      </c>
      <c r="C2821" t="s">
        <v>2336</v>
      </c>
      <c r="E2821">
        <v>2016</v>
      </c>
      <c r="F2821" s="10">
        <v>42735</v>
      </c>
      <c r="G2821" t="s">
        <v>489</v>
      </c>
      <c r="H2821" t="s">
        <v>474</v>
      </c>
      <c r="I2821" t="s">
        <v>545</v>
      </c>
      <c r="J2821">
        <v>22628000</v>
      </c>
      <c r="K2821">
        <v>23852164.646133509</v>
      </c>
    </row>
    <row r="2822" spans="1:11" x14ac:dyDescent="0.25">
      <c r="A2822">
        <v>8103</v>
      </c>
      <c r="B2822" t="s">
        <v>229</v>
      </c>
      <c r="C2822" t="s">
        <v>2337</v>
      </c>
      <c r="E2822">
        <v>2016</v>
      </c>
      <c r="F2822" s="10">
        <v>42735</v>
      </c>
      <c r="G2822" t="s">
        <v>489</v>
      </c>
      <c r="H2822" t="s">
        <v>474</v>
      </c>
      <c r="I2822" t="s">
        <v>545</v>
      </c>
      <c r="J2822">
        <v>1318000</v>
      </c>
      <c r="K2822">
        <v>1389303.208573624</v>
      </c>
    </row>
    <row r="2823" spans="1:11" x14ac:dyDescent="0.25">
      <c r="A2823">
        <v>13162</v>
      </c>
      <c r="B2823" t="s">
        <v>228</v>
      </c>
      <c r="C2823" t="s">
        <v>2336</v>
      </c>
      <c r="E2823">
        <v>2016</v>
      </c>
      <c r="F2823" s="10">
        <v>42735</v>
      </c>
      <c r="G2823" t="s">
        <v>489</v>
      </c>
      <c r="H2823" t="s">
        <v>474</v>
      </c>
      <c r="I2823" t="s">
        <v>545</v>
      </c>
      <c r="J2823">
        <v>42900000</v>
      </c>
      <c r="K2823">
        <v>45220870.749475323</v>
      </c>
    </row>
    <row r="2824" spans="1:11" x14ac:dyDescent="0.25">
      <c r="A2824">
        <v>13162</v>
      </c>
      <c r="B2824" t="s">
        <v>228</v>
      </c>
      <c r="C2824" t="s">
        <v>2337</v>
      </c>
      <c r="E2824">
        <v>2016</v>
      </c>
      <c r="F2824" s="10">
        <v>42735</v>
      </c>
      <c r="G2824" t="s">
        <v>489</v>
      </c>
      <c r="H2824" t="s">
        <v>474</v>
      </c>
      <c r="I2824" t="s">
        <v>545</v>
      </c>
      <c r="J2824">
        <v>-1100000</v>
      </c>
      <c r="K2824">
        <v>-1159509.5063968031</v>
      </c>
    </row>
    <row r="2825" spans="1:11" x14ac:dyDescent="0.25">
      <c r="A2825">
        <v>1027</v>
      </c>
      <c r="B2825" t="s">
        <v>226</v>
      </c>
      <c r="C2825" t="s">
        <v>436</v>
      </c>
      <c r="E2825">
        <v>2017</v>
      </c>
      <c r="F2825" s="10">
        <v>43100</v>
      </c>
      <c r="G2825" t="s">
        <v>489</v>
      </c>
      <c r="H2825" t="s">
        <v>474</v>
      </c>
      <c r="I2825" t="s">
        <v>545</v>
      </c>
      <c r="J2825">
        <v>200498000</v>
      </c>
      <c r="K2825">
        <v>240457173.01096159</v>
      </c>
    </row>
    <row r="2826" spans="1:11" x14ac:dyDescent="0.25">
      <c r="A2826">
        <v>1027</v>
      </c>
      <c r="B2826" t="s">
        <v>226</v>
      </c>
      <c r="C2826" t="s">
        <v>2336</v>
      </c>
      <c r="E2826">
        <v>2017</v>
      </c>
      <c r="F2826" s="10">
        <v>43100</v>
      </c>
      <c r="G2826" t="s">
        <v>489</v>
      </c>
      <c r="H2826" t="s">
        <v>474</v>
      </c>
      <c r="I2826" t="s">
        <v>545</v>
      </c>
      <c r="J2826">
        <v>3218889000</v>
      </c>
      <c r="K2826">
        <v>3860412319.205584</v>
      </c>
    </row>
    <row r="2827" spans="1:11" x14ac:dyDescent="0.25">
      <c r="A2827">
        <v>1027</v>
      </c>
      <c r="B2827" t="s">
        <v>226</v>
      </c>
      <c r="C2827" t="s">
        <v>2337</v>
      </c>
      <c r="E2827">
        <v>2017</v>
      </c>
      <c r="F2827" s="10">
        <v>43100</v>
      </c>
      <c r="G2827" t="s">
        <v>489</v>
      </c>
      <c r="H2827" t="s">
        <v>474</v>
      </c>
      <c r="I2827" t="s">
        <v>545</v>
      </c>
      <c r="J2827">
        <v>71867000</v>
      </c>
      <c r="K2827">
        <v>86190065.002038807</v>
      </c>
    </row>
    <row r="2828" spans="1:11" x14ac:dyDescent="0.25">
      <c r="A2828">
        <v>1027</v>
      </c>
      <c r="B2828" t="s">
        <v>226</v>
      </c>
      <c r="C2828" t="s">
        <v>490</v>
      </c>
      <c r="E2828">
        <v>2017</v>
      </c>
      <c r="F2828" s="10">
        <v>43100</v>
      </c>
      <c r="G2828" t="s">
        <v>489</v>
      </c>
      <c r="H2828" t="s">
        <v>474</v>
      </c>
      <c r="I2828" t="s">
        <v>545</v>
      </c>
      <c r="J2828">
        <v>25966000</v>
      </c>
      <c r="K2828">
        <v>31141013.648029551</v>
      </c>
    </row>
    <row r="2829" spans="1:11" x14ac:dyDescent="0.25">
      <c r="A2829">
        <v>1027</v>
      </c>
      <c r="B2829" t="s">
        <v>226</v>
      </c>
      <c r="C2829" t="s">
        <v>434</v>
      </c>
      <c r="E2829">
        <v>2017</v>
      </c>
      <c r="F2829" s="10">
        <v>43100</v>
      </c>
      <c r="G2829" t="s">
        <v>489</v>
      </c>
      <c r="H2829" t="s">
        <v>474</v>
      </c>
      <c r="I2829" t="s">
        <v>545</v>
      </c>
      <c r="J2829">
        <v>70565000</v>
      </c>
      <c r="K2829">
        <v>84628576.911083922</v>
      </c>
    </row>
    <row r="2830" spans="1:11" x14ac:dyDescent="0.25">
      <c r="A2830">
        <v>1027</v>
      </c>
      <c r="B2830" t="s">
        <v>226</v>
      </c>
      <c r="C2830" t="s">
        <v>491</v>
      </c>
      <c r="E2830">
        <v>2017</v>
      </c>
      <c r="F2830" s="10">
        <v>43100</v>
      </c>
      <c r="G2830" t="s">
        <v>489</v>
      </c>
      <c r="H2830" t="s">
        <v>474</v>
      </c>
      <c r="I2830" t="s">
        <v>545</v>
      </c>
      <c r="J2830">
        <v>20481000</v>
      </c>
      <c r="K2830">
        <v>24562855.292509176</v>
      </c>
    </row>
    <row r="2831" spans="1:11" x14ac:dyDescent="0.25">
      <c r="A2831">
        <v>1630</v>
      </c>
      <c r="B2831" t="s">
        <v>230</v>
      </c>
      <c r="C2831" t="s">
        <v>436</v>
      </c>
      <c r="E2831">
        <v>2017</v>
      </c>
      <c r="F2831" s="10">
        <v>43100</v>
      </c>
      <c r="G2831" t="s">
        <v>489</v>
      </c>
      <c r="H2831" t="s">
        <v>474</v>
      </c>
      <c r="I2831" t="s">
        <v>545</v>
      </c>
      <c r="J2831">
        <v>30230000</v>
      </c>
      <c r="K2831">
        <v>36254827.180926338</v>
      </c>
    </row>
    <row r="2832" spans="1:11" x14ac:dyDescent="0.25">
      <c r="A2832">
        <v>1630</v>
      </c>
      <c r="B2832" t="s">
        <v>230</v>
      </c>
      <c r="C2832" t="s">
        <v>2336</v>
      </c>
      <c r="E2832">
        <v>2017</v>
      </c>
      <c r="F2832" s="10">
        <v>43100</v>
      </c>
      <c r="G2832" t="s">
        <v>489</v>
      </c>
      <c r="H2832" t="s">
        <v>474</v>
      </c>
      <c r="I2832" t="s">
        <v>545</v>
      </c>
      <c r="J2832">
        <v>608620000</v>
      </c>
      <c r="K2832">
        <v>729917728.04682064</v>
      </c>
    </row>
    <row r="2833" spans="1:11" x14ac:dyDescent="0.25">
      <c r="A2833">
        <v>1630</v>
      </c>
      <c r="B2833" t="s">
        <v>230</v>
      </c>
      <c r="C2833" t="s">
        <v>2337</v>
      </c>
      <c r="E2833">
        <v>2017</v>
      </c>
      <c r="F2833" s="10">
        <v>43100</v>
      </c>
      <c r="G2833" t="s">
        <v>489</v>
      </c>
      <c r="H2833" t="s">
        <v>474</v>
      </c>
      <c r="I2833" t="s">
        <v>545</v>
      </c>
      <c r="J2833">
        <v>12868000</v>
      </c>
      <c r="K2833">
        <v>15432587.368976519</v>
      </c>
    </row>
    <row r="2834" spans="1:11" x14ac:dyDescent="0.25">
      <c r="A2834">
        <v>1630</v>
      </c>
      <c r="B2834" t="s">
        <v>230</v>
      </c>
      <c r="C2834" t="s">
        <v>490</v>
      </c>
      <c r="E2834">
        <v>2017</v>
      </c>
      <c r="F2834" s="10">
        <v>43100</v>
      </c>
      <c r="G2834" t="s">
        <v>489</v>
      </c>
      <c r="H2834" t="s">
        <v>474</v>
      </c>
      <c r="I2834" t="s">
        <v>545</v>
      </c>
      <c r="J2834">
        <v>236000</v>
      </c>
      <c r="K2834">
        <v>283034.7077306853</v>
      </c>
    </row>
    <row r="2835" spans="1:11" x14ac:dyDescent="0.25">
      <c r="A2835">
        <v>1630</v>
      </c>
      <c r="B2835" t="s">
        <v>230</v>
      </c>
      <c r="C2835" t="s">
        <v>434</v>
      </c>
      <c r="E2835">
        <v>2017</v>
      </c>
      <c r="F2835" s="10">
        <v>43100</v>
      </c>
      <c r="G2835" t="s">
        <v>489</v>
      </c>
      <c r="H2835" t="s">
        <v>474</v>
      </c>
      <c r="I2835" t="s">
        <v>545</v>
      </c>
      <c r="J2835">
        <v>9322000</v>
      </c>
      <c r="K2835">
        <v>11179870.955362068</v>
      </c>
    </row>
    <row r="2836" spans="1:11" x14ac:dyDescent="0.25">
      <c r="A2836">
        <v>1630</v>
      </c>
      <c r="B2836" t="s">
        <v>230</v>
      </c>
      <c r="C2836" t="s">
        <v>491</v>
      </c>
      <c r="E2836">
        <v>2017</v>
      </c>
      <c r="F2836" s="10">
        <v>43100</v>
      </c>
      <c r="G2836" t="s">
        <v>489</v>
      </c>
      <c r="H2836" t="s">
        <v>474</v>
      </c>
      <c r="I2836" t="s">
        <v>545</v>
      </c>
      <c r="J2836">
        <v>7804000</v>
      </c>
      <c r="K2836">
        <v>9359334.1488570683</v>
      </c>
    </row>
    <row r="2837" spans="1:11" x14ac:dyDescent="0.25">
      <c r="A2837">
        <v>1779</v>
      </c>
      <c r="B2837" t="s">
        <v>233</v>
      </c>
      <c r="C2837" t="s">
        <v>2336</v>
      </c>
      <c r="E2837">
        <v>2017</v>
      </c>
      <c r="F2837" s="10">
        <v>43100</v>
      </c>
      <c r="G2837" t="s">
        <v>489</v>
      </c>
      <c r="H2837" t="s">
        <v>474</v>
      </c>
      <c r="I2837" t="s">
        <v>545</v>
      </c>
      <c r="J2837">
        <v>176000000</v>
      </c>
      <c r="K2837">
        <v>211076731.18898565</v>
      </c>
    </row>
    <row r="2838" spans="1:11" x14ac:dyDescent="0.25">
      <c r="A2838">
        <v>1779</v>
      </c>
      <c r="B2838" t="s">
        <v>233</v>
      </c>
      <c r="C2838" t="s">
        <v>2337</v>
      </c>
      <c r="E2838">
        <v>2017</v>
      </c>
      <c r="F2838" s="10">
        <v>43100</v>
      </c>
      <c r="G2838" t="s">
        <v>489</v>
      </c>
      <c r="H2838" t="s">
        <v>474</v>
      </c>
      <c r="I2838" t="s">
        <v>545</v>
      </c>
      <c r="J2838">
        <v>13100000</v>
      </c>
      <c r="K2838">
        <v>15710824.87827109</v>
      </c>
    </row>
    <row r="2839" spans="1:11" x14ac:dyDescent="0.25">
      <c r="A2839">
        <v>920</v>
      </c>
      <c r="B2839" t="s">
        <v>2209</v>
      </c>
      <c r="C2839" t="s">
        <v>436</v>
      </c>
      <c r="E2839">
        <v>2016</v>
      </c>
      <c r="F2839" s="10">
        <v>42735</v>
      </c>
      <c r="G2839" t="s">
        <v>489</v>
      </c>
      <c r="H2839" t="s">
        <v>474</v>
      </c>
      <c r="I2839" t="s">
        <v>2293</v>
      </c>
      <c r="J2839">
        <v>42543000</v>
      </c>
      <c r="K2839">
        <v>110644993.49804941</v>
      </c>
    </row>
    <row r="2840" spans="1:11" x14ac:dyDescent="0.25">
      <c r="A2840">
        <v>920</v>
      </c>
      <c r="B2840" t="s">
        <v>2209</v>
      </c>
      <c r="C2840" t="s">
        <v>2336</v>
      </c>
      <c r="E2840">
        <v>2016</v>
      </c>
      <c r="F2840" s="10">
        <v>42735</v>
      </c>
      <c r="G2840" t="s">
        <v>489</v>
      </c>
      <c r="H2840" t="s">
        <v>474</v>
      </c>
      <c r="I2840" t="s">
        <v>2293</v>
      </c>
      <c r="J2840">
        <v>340877000</v>
      </c>
      <c r="K2840">
        <v>886546163.84915471</v>
      </c>
    </row>
    <row r="2841" spans="1:11" x14ac:dyDescent="0.25">
      <c r="A2841">
        <v>920</v>
      </c>
      <c r="B2841" t="s">
        <v>2209</v>
      </c>
      <c r="C2841" t="s">
        <v>2337</v>
      </c>
      <c r="E2841">
        <v>2016</v>
      </c>
      <c r="F2841" s="10">
        <v>42735</v>
      </c>
      <c r="G2841" t="s">
        <v>489</v>
      </c>
      <c r="H2841" t="s">
        <v>474</v>
      </c>
      <c r="I2841" t="s">
        <v>2293</v>
      </c>
      <c r="J2841">
        <v>10823000</v>
      </c>
      <c r="K2841">
        <v>28148244.473342001</v>
      </c>
    </row>
    <row r="2842" spans="1:11" x14ac:dyDescent="0.25">
      <c r="A2842">
        <v>920</v>
      </c>
      <c r="B2842" t="s">
        <v>2209</v>
      </c>
      <c r="C2842" t="s">
        <v>490</v>
      </c>
      <c r="E2842">
        <v>2016</v>
      </c>
      <c r="F2842" s="10">
        <v>42735</v>
      </c>
      <c r="G2842" t="s">
        <v>489</v>
      </c>
      <c r="H2842" t="s">
        <v>474</v>
      </c>
      <c r="I2842" t="s">
        <v>2293</v>
      </c>
      <c r="J2842">
        <v>8951000</v>
      </c>
      <c r="K2842">
        <v>23279583.875162549</v>
      </c>
    </row>
    <row r="2843" spans="1:11" x14ac:dyDescent="0.25">
      <c r="A2843">
        <v>920</v>
      </c>
      <c r="B2843" t="s">
        <v>2209</v>
      </c>
      <c r="C2843" t="s">
        <v>434</v>
      </c>
      <c r="E2843">
        <v>2016</v>
      </c>
      <c r="F2843" s="10">
        <v>42735</v>
      </c>
      <c r="G2843" t="s">
        <v>489</v>
      </c>
      <c r="H2843" t="s">
        <v>474</v>
      </c>
      <c r="I2843" t="s">
        <v>2293</v>
      </c>
      <c r="J2843">
        <v>22249000</v>
      </c>
      <c r="K2843">
        <v>57864759.427828349</v>
      </c>
    </row>
    <row r="2844" spans="1:11" x14ac:dyDescent="0.25">
      <c r="A2844">
        <v>920</v>
      </c>
      <c r="B2844" t="s">
        <v>2209</v>
      </c>
      <c r="C2844" t="s">
        <v>491</v>
      </c>
      <c r="E2844">
        <v>2016</v>
      </c>
      <c r="F2844" s="10">
        <v>42735</v>
      </c>
      <c r="G2844" t="s">
        <v>489</v>
      </c>
      <c r="H2844" t="s">
        <v>474</v>
      </c>
      <c r="I2844" t="s">
        <v>2293</v>
      </c>
      <c r="J2844">
        <v>520000</v>
      </c>
      <c r="K2844">
        <v>1352405.721716515</v>
      </c>
    </row>
    <row r="2845" spans="1:11" x14ac:dyDescent="0.25">
      <c r="A2845">
        <v>920</v>
      </c>
      <c r="B2845" t="s">
        <v>2209</v>
      </c>
      <c r="C2845" t="s">
        <v>436</v>
      </c>
      <c r="E2845">
        <v>2017</v>
      </c>
      <c r="F2845" s="10">
        <v>43100</v>
      </c>
      <c r="G2845" t="s">
        <v>489</v>
      </c>
      <c r="H2845" t="s">
        <v>474</v>
      </c>
      <c r="I2845" t="s">
        <v>2293</v>
      </c>
      <c r="J2845">
        <v>27865000</v>
      </c>
      <c r="K2845">
        <v>72470741.222366706</v>
      </c>
    </row>
    <row r="2846" spans="1:11" x14ac:dyDescent="0.25">
      <c r="A2846">
        <v>920</v>
      </c>
      <c r="B2846" t="s">
        <v>2209</v>
      </c>
      <c r="C2846" t="s">
        <v>2336</v>
      </c>
      <c r="E2846">
        <v>2017</v>
      </c>
      <c r="F2846" s="10">
        <v>43100</v>
      </c>
      <c r="G2846" t="s">
        <v>489</v>
      </c>
      <c r="H2846" t="s">
        <v>474</v>
      </c>
      <c r="I2846" t="s">
        <v>2293</v>
      </c>
      <c r="J2846">
        <v>296141000</v>
      </c>
      <c r="K2846">
        <v>770197659.29778934</v>
      </c>
    </row>
    <row r="2847" spans="1:11" x14ac:dyDescent="0.25">
      <c r="A2847">
        <v>920</v>
      </c>
      <c r="B2847" t="s">
        <v>2209</v>
      </c>
      <c r="C2847" t="s">
        <v>2337</v>
      </c>
      <c r="E2847">
        <v>2017</v>
      </c>
      <c r="F2847" s="10">
        <v>43100</v>
      </c>
      <c r="G2847" t="s">
        <v>489</v>
      </c>
      <c r="H2847" t="s">
        <v>474</v>
      </c>
      <c r="I2847" t="s">
        <v>2293</v>
      </c>
      <c r="J2847">
        <v>-5843000</v>
      </c>
      <c r="K2847">
        <v>-15196358.907672301</v>
      </c>
    </row>
    <row r="2848" spans="1:11" x14ac:dyDescent="0.25">
      <c r="A2848">
        <v>920</v>
      </c>
      <c r="B2848" t="s">
        <v>2209</v>
      </c>
      <c r="C2848" t="s">
        <v>490</v>
      </c>
      <c r="E2848">
        <v>2017</v>
      </c>
      <c r="F2848" s="10">
        <v>43100</v>
      </c>
      <c r="G2848" t="s">
        <v>489</v>
      </c>
      <c r="H2848" t="s">
        <v>474</v>
      </c>
      <c r="I2848" t="s">
        <v>2293</v>
      </c>
      <c r="J2848">
        <v>11730000</v>
      </c>
      <c r="K2848">
        <v>30507152.145643692</v>
      </c>
    </row>
    <row r="2849" spans="1:11" x14ac:dyDescent="0.25">
      <c r="A2849">
        <v>920</v>
      </c>
      <c r="B2849" t="s">
        <v>2209</v>
      </c>
      <c r="C2849" t="s">
        <v>434</v>
      </c>
      <c r="E2849">
        <v>2017</v>
      </c>
      <c r="F2849" s="10">
        <v>43100</v>
      </c>
      <c r="G2849" t="s">
        <v>489</v>
      </c>
      <c r="H2849" t="s">
        <v>474</v>
      </c>
      <c r="I2849" t="s">
        <v>2293</v>
      </c>
      <c r="J2849">
        <v>21676000</v>
      </c>
      <c r="K2849">
        <v>56374512.353706114</v>
      </c>
    </row>
    <row r="2850" spans="1:11" x14ac:dyDescent="0.25">
      <c r="A2850">
        <v>920</v>
      </c>
      <c r="B2850" t="s">
        <v>2209</v>
      </c>
      <c r="C2850" t="s">
        <v>491</v>
      </c>
      <c r="E2850">
        <v>2017</v>
      </c>
      <c r="F2850" s="10">
        <v>43100</v>
      </c>
      <c r="G2850" t="s">
        <v>489</v>
      </c>
      <c r="H2850" t="s">
        <v>474</v>
      </c>
      <c r="I2850" t="s">
        <v>2293</v>
      </c>
      <c r="J2850">
        <v>302000</v>
      </c>
      <c r="K2850">
        <v>785435.63068920677</v>
      </c>
    </row>
    <row r="2851" spans="1:11" x14ac:dyDescent="0.25">
      <c r="A2851">
        <v>1164</v>
      </c>
      <c r="B2851" t="s">
        <v>2213</v>
      </c>
      <c r="C2851" t="s">
        <v>436</v>
      </c>
      <c r="E2851">
        <v>2016</v>
      </c>
      <c r="F2851" s="10">
        <v>42735</v>
      </c>
      <c r="G2851" t="s">
        <v>489</v>
      </c>
      <c r="H2851" t="s">
        <v>474</v>
      </c>
      <c r="I2851" t="s">
        <v>2294</v>
      </c>
      <c r="J2851">
        <v>74615000</v>
      </c>
      <c r="K2851">
        <v>22233313.46841478</v>
      </c>
    </row>
    <row r="2852" spans="1:11" x14ac:dyDescent="0.25">
      <c r="A2852">
        <v>1164</v>
      </c>
      <c r="B2852" t="s">
        <v>2213</v>
      </c>
      <c r="C2852" t="s">
        <v>2336</v>
      </c>
      <c r="E2852">
        <v>2016</v>
      </c>
      <c r="F2852" s="10">
        <v>42735</v>
      </c>
      <c r="G2852" t="s">
        <v>489</v>
      </c>
      <c r="H2852" t="s">
        <v>474</v>
      </c>
      <c r="I2852" t="s">
        <v>2294</v>
      </c>
      <c r="J2852">
        <v>938073000</v>
      </c>
      <c r="K2852">
        <v>279521156.13825983</v>
      </c>
    </row>
    <row r="2853" spans="1:11" x14ac:dyDescent="0.25">
      <c r="A2853">
        <v>1164</v>
      </c>
      <c r="B2853" t="s">
        <v>2213</v>
      </c>
      <c r="C2853" t="s">
        <v>2337</v>
      </c>
      <c r="E2853">
        <v>2016</v>
      </c>
      <c r="F2853" s="10">
        <v>42735</v>
      </c>
      <c r="G2853" t="s">
        <v>489</v>
      </c>
      <c r="H2853" t="s">
        <v>474</v>
      </c>
      <c r="I2853" t="s">
        <v>2294</v>
      </c>
      <c r="J2853">
        <v>9231000</v>
      </c>
      <c r="K2853">
        <v>2750595.9475566153</v>
      </c>
    </row>
    <row r="2854" spans="1:11" x14ac:dyDescent="0.25">
      <c r="A2854">
        <v>1164</v>
      </c>
      <c r="B2854" t="s">
        <v>2213</v>
      </c>
      <c r="C2854" t="s">
        <v>490</v>
      </c>
      <c r="E2854">
        <v>2016</v>
      </c>
      <c r="F2854" s="10">
        <v>42735</v>
      </c>
      <c r="G2854" t="s">
        <v>489</v>
      </c>
      <c r="H2854" t="s">
        <v>474</v>
      </c>
      <c r="I2854" t="s">
        <v>2294</v>
      </c>
      <c r="J2854">
        <v>27481000</v>
      </c>
      <c r="K2854">
        <v>8188617.4016686538</v>
      </c>
    </row>
    <row r="2855" spans="1:11" x14ac:dyDescent="0.25">
      <c r="A2855">
        <v>1164</v>
      </c>
      <c r="B2855" t="s">
        <v>2213</v>
      </c>
      <c r="C2855" t="s">
        <v>434</v>
      </c>
      <c r="E2855">
        <v>2016</v>
      </c>
      <c r="F2855" s="10">
        <v>42735</v>
      </c>
      <c r="G2855" t="s">
        <v>489</v>
      </c>
      <c r="H2855" t="s">
        <v>474</v>
      </c>
      <c r="I2855" t="s">
        <v>2294</v>
      </c>
      <c r="J2855">
        <v>27074000</v>
      </c>
      <c r="K2855">
        <v>8067342.0738974977</v>
      </c>
    </row>
    <row r="2856" spans="1:11" x14ac:dyDescent="0.25">
      <c r="A2856">
        <v>1164</v>
      </c>
      <c r="B2856" t="s">
        <v>2213</v>
      </c>
      <c r="C2856" t="s">
        <v>491</v>
      </c>
      <c r="E2856">
        <v>2016</v>
      </c>
      <c r="F2856" s="10">
        <v>42735</v>
      </c>
      <c r="G2856" t="s">
        <v>489</v>
      </c>
      <c r="H2856" t="s">
        <v>474</v>
      </c>
      <c r="I2856" t="s">
        <v>2294</v>
      </c>
      <c r="J2856">
        <v>10829000</v>
      </c>
      <c r="K2856">
        <v>3226758.0452920143</v>
      </c>
    </row>
    <row r="2857" spans="1:11" x14ac:dyDescent="0.25">
      <c r="A2857">
        <v>1317</v>
      </c>
      <c r="B2857" t="s">
        <v>2215</v>
      </c>
      <c r="C2857" t="s">
        <v>436</v>
      </c>
      <c r="E2857">
        <v>2016</v>
      </c>
      <c r="F2857" s="10">
        <v>42735</v>
      </c>
      <c r="G2857" t="s">
        <v>489</v>
      </c>
      <c r="H2857" t="s">
        <v>474</v>
      </c>
      <c r="I2857" t="s">
        <v>2294</v>
      </c>
      <c r="J2857">
        <v>434812000</v>
      </c>
      <c r="K2857">
        <v>129562574.49344458</v>
      </c>
    </row>
    <row r="2858" spans="1:11" x14ac:dyDescent="0.25">
      <c r="A2858">
        <v>1317</v>
      </c>
      <c r="B2858" t="s">
        <v>2215</v>
      </c>
      <c r="C2858" t="s">
        <v>2336</v>
      </c>
      <c r="E2858">
        <v>2016</v>
      </c>
      <c r="F2858" s="10">
        <v>42735</v>
      </c>
      <c r="G2858" t="s">
        <v>489</v>
      </c>
      <c r="H2858" t="s">
        <v>474</v>
      </c>
      <c r="I2858" t="s">
        <v>2294</v>
      </c>
      <c r="J2858">
        <v>6484268000</v>
      </c>
      <c r="K2858">
        <v>1932141835.5184743</v>
      </c>
    </row>
    <row r="2859" spans="1:11" x14ac:dyDescent="0.25">
      <c r="A2859">
        <v>1317</v>
      </c>
      <c r="B2859" t="s">
        <v>2215</v>
      </c>
      <c r="C2859" t="s">
        <v>2337</v>
      </c>
      <c r="E2859">
        <v>2016</v>
      </c>
      <c r="F2859" s="10">
        <v>42735</v>
      </c>
      <c r="G2859" t="s">
        <v>489</v>
      </c>
      <c r="H2859" t="s">
        <v>474</v>
      </c>
      <c r="I2859" t="s">
        <v>2294</v>
      </c>
      <c r="J2859">
        <v>-56410000</v>
      </c>
      <c r="K2859">
        <v>-16808700.83432658</v>
      </c>
    </row>
    <row r="2860" spans="1:11" x14ac:dyDescent="0.25">
      <c r="A2860">
        <v>1317</v>
      </c>
      <c r="B2860" t="s">
        <v>2215</v>
      </c>
      <c r="C2860" t="s">
        <v>490</v>
      </c>
      <c r="E2860">
        <v>2016</v>
      </c>
      <c r="F2860" s="10">
        <v>42735</v>
      </c>
      <c r="G2860" t="s">
        <v>489</v>
      </c>
      <c r="H2860" t="s">
        <v>474</v>
      </c>
      <c r="I2860" t="s">
        <v>2294</v>
      </c>
      <c r="J2860">
        <v>153997000</v>
      </c>
      <c r="K2860">
        <v>45887067.938021459</v>
      </c>
    </row>
    <row r="2861" spans="1:11" x14ac:dyDescent="0.25">
      <c r="A2861">
        <v>1317</v>
      </c>
      <c r="B2861" t="s">
        <v>2215</v>
      </c>
      <c r="C2861" t="s">
        <v>434</v>
      </c>
      <c r="E2861">
        <v>2016</v>
      </c>
      <c r="F2861" s="10">
        <v>42735</v>
      </c>
      <c r="G2861" t="s">
        <v>489</v>
      </c>
      <c r="H2861" t="s">
        <v>474</v>
      </c>
      <c r="I2861" t="s">
        <v>2294</v>
      </c>
      <c r="J2861">
        <v>288265000</v>
      </c>
      <c r="K2861">
        <v>85895411.203814074</v>
      </c>
    </row>
    <row r="2862" spans="1:11" x14ac:dyDescent="0.25">
      <c r="A2862">
        <v>1317</v>
      </c>
      <c r="B2862" t="s">
        <v>2215</v>
      </c>
      <c r="C2862" t="s">
        <v>491</v>
      </c>
      <c r="E2862">
        <v>2016</v>
      </c>
      <c r="F2862" s="10">
        <v>42735</v>
      </c>
      <c r="G2862" t="s">
        <v>489</v>
      </c>
      <c r="H2862" t="s">
        <v>474</v>
      </c>
      <c r="I2862" t="s">
        <v>2294</v>
      </c>
      <c r="J2862">
        <v>48960000</v>
      </c>
      <c r="K2862">
        <v>14588796.185935639</v>
      </c>
    </row>
    <row r="2863" spans="1:11" x14ac:dyDescent="0.25">
      <c r="A2863">
        <v>1164</v>
      </c>
      <c r="B2863" t="s">
        <v>2213</v>
      </c>
      <c r="C2863" t="s">
        <v>436</v>
      </c>
      <c r="E2863">
        <v>2017</v>
      </c>
      <c r="F2863" s="10">
        <v>43100</v>
      </c>
      <c r="G2863" t="s">
        <v>489</v>
      </c>
      <c r="H2863" t="s">
        <v>474</v>
      </c>
      <c r="I2863" t="s">
        <v>2294</v>
      </c>
      <c r="J2863">
        <v>137090000</v>
      </c>
      <c r="K2863">
        <v>42285626.156693399</v>
      </c>
    </row>
    <row r="2864" spans="1:11" x14ac:dyDescent="0.25">
      <c r="A2864">
        <v>1164</v>
      </c>
      <c r="B2864" t="s">
        <v>2213</v>
      </c>
      <c r="C2864" t="s">
        <v>2336</v>
      </c>
      <c r="E2864">
        <v>2017</v>
      </c>
      <c r="F2864" s="10">
        <v>43100</v>
      </c>
      <c r="G2864" t="s">
        <v>489</v>
      </c>
      <c r="H2864" t="s">
        <v>474</v>
      </c>
      <c r="I2864" t="s">
        <v>2294</v>
      </c>
      <c r="J2864">
        <v>1547271000</v>
      </c>
      <c r="K2864">
        <v>477258173.9666872</v>
      </c>
    </row>
    <row r="2865" spans="1:11" x14ac:dyDescent="0.25">
      <c r="A2865">
        <v>1164</v>
      </c>
      <c r="B2865" t="s">
        <v>2213</v>
      </c>
      <c r="C2865" t="s">
        <v>2337</v>
      </c>
      <c r="E2865">
        <v>2017</v>
      </c>
      <c r="F2865" s="10">
        <v>43100</v>
      </c>
      <c r="G2865" t="s">
        <v>489</v>
      </c>
      <c r="H2865" t="s">
        <v>474</v>
      </c>
      <c r="I2865" t="s">
        <v>2294</v>
      </c>
      <c r="J2865">
        <v>24087000</v>
      </c>
      <c r="K2865">
        <v>7429673.0413325112</v>
      </c>
    </row>
    <row r="2866" spans="1:11" x14ac:dyDescent="0.25">
      <c r="A2866">
        <v>1164</v>
      </c>
      <c r="B2866" t="s">
        <v>2213</v>
      </c>
      <c r="C2866" t="s">
        <v>490</v>
      </c>
      <c r="E2866">
        <v>2017</v>
      </c>
      <c r="F2866" s="10">
        <v>43100</v>
      </c>
      <c r="G2866" t="s">
        <v>489</v>
      </c>
      <c r="H2866" t="s">
        <v>474</v>
      </c>
      <c r="I2866" t="s">
        <v>2294</v>
      </c>
      <c r="J2866">
        <v>27608000</v>
      </c>
      <c r="K2866">
        <v>8515731.0302282535</v>
      </c>
    </row>
    <row r="2867" spans="1:11" x14ac:dyDescent="0.25">
      <c r="A2867">
        <v>1164</v>
      </c>
      <c r="B2867" t="s">
        <v>2213</v>
      </c>
      <c r="C2867" t="s">
        <v>434</v>
      </c>
      <c r="E2867">
        <v>2017</v>
      </c>
      <c r="F2867" s="10">
        <v>43100</v>
      </c>
      <c r="G2867" t="s">
        <v>489</v>
      </c>
      <c r="H2867" t="s">
        <v>474</v>
      </c>
      <c r="I2867" t="s">
        <v>2294</v>
      </c>
      <c r="J2867">
        <v>61841000</v>
      </c>
      <c r="K2867">
        <v>19074953.732264034</v>
      </c>
    </row>
    <row r="2868" spans="1:11" x14ac:dyDescent="0.25">
      <c r="A2868">
        <v>1164</v>
      </c>
      <c r="B2868" t="s">
        <v>2213</v>
      </c>
      <c r="C2868" t="s">
        <v>491</v>
      </c>
      <c r="E2868">
        <v>2017</v>
      </c>
      <c r="F2868" s="10">
        <v>43100</v>
      </c>
      <c r="G2868" t="s">
        <v>489</v>
      </c>
      <c r="H2868" t="s">
        <v>474</v>
      </c>
      <c r="I2868" t="s">
        <v>2294</v>
      </c>
      <c r="J2868">
        <v>23554000</v>
      </c>
      <c r="K2868">
        <v>7265268.3528685998</v>
      </c>
    </row>
    <row r="2869" spans="1:11" x14ac:dyDescent="0.25">
      <c r="A2869">
        <v>1317</v>
      </c>
      <c r="B2869" t="s">
        <v>2215</v>
      </c>
      <c r="C2869" t="s">
        <v>436</v>
      </c>
      <c r="E2869">
        <v>2017</v>
      </c>
      <c r="F2869" s="10">
        <v>43100</v>
      </c>
      <c r="G2869" t="s">
        <v>489</v>
      </c>
      <c r="H2869" t="s">
        <v>474</v>
      </c>
      <c r="I2869" t="s">
        <v>2294</v>
      </c>
      <c r="J2869">
        <v>476250000</v>
      </c>
      <c r="K2869">
        <v>146900061.69031462</v>
      </c>
    </row>
    <row r="2870" spans="1:11" x14ac:dyDescent="0.25">
      <c r="A2870">
        <v>1317</v>
      </c>
      <c r="B2870" t="s">
        <v>2215</v>
      </c>
      <c r="C2870" t="s">
        <v>2336</v>
      </c>
      <c r="E2870">
        <v>2017</v>
      </c>
      <c r="F2870" s="10">
        <v>43100</v>
      </c>
      <c r="G2870" t="s">
        <v>489</v>
      </c>
      <c r="H2870" t="s">
        <v>474</v>
      </c>
      <c r="I2870" t="s">
        <v>2294</v>
      </c>
      <c r="J2870">
        <v>6279765000</v>
      </c>
      <c r="K2870">
        <v>1937003392.9673042</v>
      </c>
    </row>
    <row r="2871" spans="1:11" x14ac:dyDescent="0.25">
      <c r="A2871">
        <v>1317</v>
      </c>
      <c r="B2871" t="s">
        <v>2215</v>
      </c>
      <c r="C2871" t="s">
        <v>2337</v>
      </c>
      <c r="E2871">
        <v>2017</v>
      </c>
      <c r="F2871" s="10">
        <v>43100</v>
      </c>
      <c r="G2871" t="s">
        <v>489</v>
      </c>
      <c r="H2871" t="s">
        <v>474</v>
      </c>
      <c r="I2871" t="s">
        <v>2294</v>
      </c>
      <c r="J2871">
        <v>-61425000</v>
      </c>
      <c r="K2871">
        <v>-18946637.877853177</v>
      </c>
    </row>
    <row r="2872" spans="1:11" x14ac:dyDescent="0.25">
      <c r="A2872">
        <v>1317</v>
      </c>
      <c r="B2872" t="s">
        <v>2215</v>
      </c>
      <c r="C2872" t="s">
        <v>490</v>
      </c>
      <c r="E2872">
        <v>2017</v>
      </c>
      <c r="F2872" s="10">
        <v>43100</v>
      </c>
      <c r="G2872" t="s">
        <v>489</v>
      </c>
      <c r="H2872" t="s">
        <v>474</v>
      </c>
      <c r="I2872" t="s">
        <v>2294</v>
      </c>
      <c r="J2872">
        <v>231833000</v>
      </c>
      <c r="K2872">
        <v>71509253.547193095</v>
      </c>
    </row>
    <row r="2873" spans="1:11" x14ac:dyDescent="0.25">
      <c r="A2873">
        <v>1317</v>
      </c>
      <c r="B2873" t="s">
        <v>2215</v>
      </c>
      <c r="C2873" t="s">
        <v>434</v>
      </c>
      <c r="E2873">
        <v>2017</v>
      </c>
      <c r="F2873" s="10">
        <v>43100</v>
      </c>
      <c r="G2873" t="s">
        <v>489</v>
      </c>
      <c r="H2873" t="s">
        <v>474</v>
      </c>
      <c r="I2873" t="s">
        <v>2294</v>
      </c>
      <c r="J2873">
        <v>286350000</v>
      </c>
      <c r="K2873">
        <v>88325107.958050579</v>
      </c>
    </row>
    <row r="2874" spans="1:11" x14ac:dyDescent="0.25">
      <c r="A2874">
        <v>1317</v>
      </c>
      <c r="B2874" t="s">
        <v>2215</v>
      </c>
      <c r="C2874" t="s">
        <v>491</v>
      </c>
      <c r="E2874">
        <v>2017</v>
      </c>
      <c r="F2874" s="10">
        <v>43100</v>
      </c>
      <c r="G2874" t="s">
        <v>489</v>
      </c>
      <c r="H2874" t="s">
        <v>474</v>
      </c>
      <c r="I2874" t="s">
        <v>2294</v>
      </c>
      <c r="J2874">
        <v>19492000</v>
      </c>
      <c r="K2874">
        <v>6012338.0629241206</v>
      </c>
    </row>
    <row r="2875" spans="1:11" x14ac:dyDescent="0.25">
      <c r="A2875">
        <v>513</v>
      </c>
      <c r="B2875" t="s">
        <v>234</v>
      </c>
      <c r="C2875" t="s">
        <v>436</v>
      </c>
      <c r="E2875">
        <v>2014</v>
      </c>
      <c r="F2875" s="10">
        <v>42004</v>
      </c>
      <c r="G2875" t="s">
        <v>489</v>
      </c>
      <c r="H2875" t="s">
        <v>474</v>
      </c>
      <c r="I2875" t="s">
        <v>552</v>
      </c>
      <c r="J2875">
        <v>11269385990</v>
      </c>
      <c r="K2875">
        <v>251343993.94743177</v>
      </c>
    </row>
    <row r="2876" spans="1:11" x14ac:dyDescent="0.25">
      <c r="A2876">
        <v>513</v>
      </c>
      <c r="B2876" t="s">
        <v>234</v>
      </c>
      <c r="C2876" t="s">
        <v>2336</v>
      </c>
      <c r="E2876">
        <v>2014</v>
      </c>
      <c r="F2876" s="10">
        <v>42004</v>
      </c>
      <c r="G2876" t="s">
        <v>489</v>
      </c>
      <c r="H2876" t="s">
        <v>474</v>
      </c>
      <c r="I2876" t="s">
        <v>552</v>
      </c>
      <c r="J2876">
        <v>16357145050</v>
      </c>
      <c r="K2876">
        <v>364817583.68136823</v>
      </c>
    </row>
    <row r="2877" spans="1:11" x14ac:dyDescent="0.25">
      <c r="A2877">
        <v>513</v>
      </c>
      <c r="B2877" t="s">
        <v>234</v>
      </c>
      <c r="C2877" t="s">
        <v>2337</v>
      </c>
      <c r="E2877">
        <v>2014</v>
      </c>
      <c r="F2877" s="10">
        <v>42004</v>
      </c>
      <c r="G2877" t="s">
        <v>489</v>
      </c>
      <c r="H2877" t="s">
        <v>474</v>
      </c>
      <c r="I2877" t="s">
        <v>552</v>
      </c>
      <c r="J2877">
        <v>5829948650</v>
      </c>
      <c r="K2877">
        <v>130026833.71567062</v>
      </c>
    </row>
    <row r="2878" spans="1:11" x14ac:dyDescent="0.25">
      <c r="A2878">
        <v>514</v>
      </c>
      <c r="B2878" t="s">
        <v>236</v>
      </c>
      <c r="C2878" t="s">
        <v>2336</v>
      </c>
      <c r="E2878">
        <v>2014</v>
      </c>
      <c r="F2878" s="10">
        <v>42004</v>
      </c>
      <c r="G2878" t="s">
        <v>489</v>
      </c>
      <c r="H2878" t="s">
        <v>474</v>
      </c>
      <c r="I2878" t="s">
        <v>552</v>
      </c>
      <c r="J2878">
        <v>18363000000</v>
      </c>
      <c r="K2878">
        <v>409554678.92858016</v>
      </c>
    </row>
    <row r="2879" spans="1:11" x14ac:dyDescent="0.25">
      <c r="A2879">
        <v>12566</v>
      </c>
      <c r="B2879" t="s">
        <v>237</v>
      </c>
      <c r="C2879" t="s">
        <v>436</v>
      </c>
      <c r="E2879">
        <v>2014</v>
      </c>
      <c r="F2879" s="10">
        <v>42004</v>
      </c>
      <c r="G2879" t="s">
        <v>489</v>
      </c>
      <c r="H2879" t="s">
        <v>474</v>
      </c>
      <c r="I2879" t="s">
        <v>552</v>
      </c>
      <c r="J2879">
        <v>17934000000</v>
      </c>
      <c r="K2879">
        <v>399986582.36155075</v>
      </c>
    </row>
    <row r="2880" spans="1:11" x14ac:dyDescent="0.25">
      <c r="A2880">
        <v>12566</v>
      </c>
      <c r="B2880" t="s">
        <v>237</v>
      </c>
      <c r="C2880" t="s">
        <v>2336</v>
      </c>
      <c r="E2880">
        <v>2014</v>
      </c>
      <c r="F2880" s="10">
        <v>42004</v>
      </c>
      <c r="G2880" t="s">
        <v>489</v>
      </c>
      <c r="H2880" t="s">
        <v>474</v>
      </c>
      <c r="I2880" t="s">
        <v>552</v>
      </c>
      <c r="J2880">
        <v>33832000000</v>
      </c>
      <c r="K2880">
        <v>754563736.72666359</v>
      </c>
    </row>
    <row r="2881" spans="1:11" x14ac:dyDescent="0.25">
      <c r="A2881">
        <v>12566</v>
      </c>
      <c r="B2881" t="s">
        <v>237</v>
      </c>
      <c r="C2881" t="s">
        <v>2337</v>
      </c>
      <c r="E2881">
        <v>2014</v>
      </c>
      <c r="F2881" s="10">
        <v>42004</v>
      </c>
      <c r="G2881" t="s">
        <v>489</v>
      </c>
      <c r="H2881" t="s">
        <v>474</v>
      </c>
      <c r="I2881" t="s">
        <v>552</v>
      </c>
      <c r="J2881">
        <v>12574000000</v>
      </c>
      <c r="K2881">
        <v>280441133.41218579</v>
      </c>
    </row>
    <row r="2882" spans="1:11" x14ac:dyDescent="0.25">
      <c r="A2882">
        <v>513</v>
      </c>
      <c r="B2882" t="s">
        <v>234</v>
      </c>
      <c r="C2882" t="s">
        <v>436</v>
      </c>
      <c r="E2882">
        <v>2015</v>
      </c>
      <c r="F2882" s="10">
        <v>42369</v>
      </c>
      <c r="G2882" t="s">
        <v>489</v>
      </c>
      <c r="H2882" t="s">
        <v>474</v>
      </c>
      <c r="I2882" t="s">
        <v>552</v>
      </c>
      <c r="J2882">
        <v>11086895920</v>
      </c>
      <c r="K2882">
        <v>236677261.70440567</v>
      </c>
    </row>
    <row r="2883" spans="1:11" x14ac:dyDescent="0.25">
      <c r="A2883">
        <v>513</v>
      </c>
      <c r="B2883" t="s">
        <v>234</v>
      </c>
      <c r="C2883" t="s">
        <v>2336</v>
      </c>
      <c r="E2883">
        <v>2015</v>
      </c>
      <c r="F2883" s="10">
        <v>42369</v>
      </c>
      <c r="G2883" t="s">
        <v>489</v>
      </c>
      <c r="H2883" t="s">
        <v>474</v>
      </c>
      <c r="I2883" t="s">
        <v>552</v>
      </c>
      <c r="J2883">
        <v>16935882640</v>
      </c>
      <c r="K2883">
        <v>361538374.3750686</v>
      </c>
    </row>
    <row r="2884" spans="1:11" x14ac:dyDescent="0.25">
      <c r="A2884">
        <v>513</v>
      </c>
      <c r="B2884" t="s">
        <v>234</v>
      </c>
      <c r="C2884" t="s">
        <v>2337</v>
      </c>
      <c r="E2884">
        <v>2015</v>
      </c>
      <c r="F2884" s="10">
        <v>42369</v>
      </c>
      <c r="G2884" t="s">
        <v>489</v>
      </c>
      <c r="H2884" t="s">
        <v>474</v>
      </c>
      <c r="I2884" t="s">
        <v>552</v>
      </c>
      <c r="J2884">
        <v>6134039990</v>
      </c>
      <c r="K2884">
        <v>130946280.95133412</v>
      </c>
    </row>
    <row r="2885" spans="1:11" x14ac:dyDescent="0.25">
      <c r="A2885">
        <v>514</v>
      </c>
      <c r="B2885" t="s">
        <v>236</v>
      </c>
      <c r="C2885" t="s">
        <v>2336</v>
      </c>
      <c r="E2885">
        <v>2015</v>
      </c>
      <c r="F2885" s="10">
        <v>42369</v>
      </c>
      <c r="G2885" t="s">
        <v>489</v>
      </c>
      <c r="H2885" t="s">
        <v>474</v>
      </c>
      <c r="I2885" t="s">
        <v>552</v>
      </c>
      <c r="J2885">
        <v>19098000000</v>
      </c>
      <c r="K2885">
        <v>407694126.1689719</v>
      </c>
    </row>
    <row r="2886" spans="1:11" x14ac:dyDescent="0.25">
      <c r="A2886">
        <v>12566</v>
      </c>
      <c r="B2886" t="s">
        <v>237</v>
      </c>
      <c r="C2886" t="s">
        <v>436</v>
      </c>
      <c r="E2886">
        <v>2015</v>
      </c>
      <c r="F2886" s="10">
        <v>42369</v>
      </c>
      <c r="G2886" t="s">
        <v>489</v>
      </c>
      <c r="H2886" t="s">
        <v>474</v>
      </c>
      <c r="I2886" t="s">
        <v>552</v>
      </c>
      <c r="J2886">
        <v>19559000000</v>
      </c>
      <c r="K2886">
        <v>417535313.31756836</v>
      </c>
    </row>
    <row r="2887" spans="1:11" x14ac:dyDescent="0.25">
      <c r="A2887">
        <v>12566</v>
      </c>
      <c r="B2887" t="s">
        <v>237</v>
      </c>
      <c r="C2887" t="s">
        <v>2336</v>
      </c>
      <c r="E2887">
        <v>2015</v>
      </c>
      <c r="F2887" s="10">
        <v>42369</v>
      </c>
      <c r="G2887" t="s">
        <v>489</v>
      </c>
      <c r="H2887" t="s">
        <v>474</v>
      </c>
      <c r="I2887" t="s">
        <v>552</v>
      </c>
      <c r="J2887">
        <v>37239000000</v>
      </c>
      <c r="K2887">
        <v>794958716.32664907</v>
      </c>
    </row>
    <row r="2888" spans="1:11" x14ac:dyDescent="0.25">
      <c r="A2888">
        <v>12566</v>
      </c>
      <c r="B2888" t="s">
        <v>237</v>
      </c>
      <c r="C2888" t="s">
        <v>2337</v>
      </c>
      <c r="E2888">
        <v>2015</v>
      </c>
      <c r="F2888" s="10">
        <v>42369</v>
      </c>
      <c r="G2888" t="s">
        <v>489</v>
      </c>
      <c r="H2888" t="s">
        <v>474</v>
      </c>
      <c r="I2888" t="s">
        <v>552</v>
      </c>
      <c r="J2888">
        <v>15074000000</v>
      </c>
      <c r="K2888">
        <v>321791876.52482367</v>
      </c>
    </row>
    <row r="2889" spans="1:11" x14ac:dyDescent="0.25">
      <c r="A2889">
        <v>513</v>
      </c>
      <c r="B2889" t="s">
        <v>234</v>
      </c>
      <c r="C2889" t="s">
        <v>436</v>
      </c>
      <c r="E2889">
        <v>2016</v>
      </c>
      <c r="F2889" s="10">
        <v>42735</v>
      </c>
      <c r="G2889" t="s">
        <v>489</v>
      </c>
      <c r="H2889" t="s">
        <v>474</v>
      </c>
      <c r="I2889" t="s">
        <v>552</v>
      </c>
      <c r="J2889">
        <v>11519326510</v>
      </c>
      <c r="K2889">
        <v>232312737.32274732</v>
      </c>
    </row>
    <row r="2890" spans="1:11" x14ac:dyDescent="0.25">
      <c r="A2890">
        <v>513</v>
      </c>
      <c r="B2890" t="s">
        <v>234</v>
      </c>
      <c r="C2890" t="s">
        <v>2336</v>
      </c>
      <c r="E2890">
        <v>2016</v>
      </c>
      <c r="F2890" s="10">
        <v>42735</v>
      </c>
      <c r="G2890" t="s">
        <v>489</v>
      </c>
      <c r="H2890" t="s">
        <v>474</v>
      </c>
      <c r="I2890" t="s">
        <v>552</v>
      </c>
      <c r="J2890">
        <v>17711911110</v>
      </c>
      <c r="K2890">
        <v>357199923.93733096</v>
      </c>
    </row>
    <row r="2891" spans="1:11" x14ac:dyDescent="0.25">
      <c r="A2891">
        <v>513</v>
      </c>
      <c r="B2891" t="s">
        <v>234</v>
      </c>
      <c r="C2891" t="s">
        <v>2337</v>
      </c>
      <c r="E2891">
        <v>2016</v>
      </c>
      <c r="F2891" s="10">
        <v>42735</v>
      </c>
      <c r="G2891" t="s">
        <v>489</v>
      </c>
      <c r="H2891" t="s">
        <v>474</v>
      </c>
      <c r="I2891" t="s">
        <v>552</v>
      </c>
      <c r="J2891">
        <v>6186989850</v>
      </c>
      <c r="K2891">
        <v>124774356.08703429</v>
      </c>
    </row>
    <row r="2892" spans="1:11" x14ac:dyDescent="0.25">
      <c r="A2892">
        <v>514</v>
      </c>
      <c r="B2892" t="s">
        <v>236</v>
      </c>
      <c r="C2892" t="s">
        <v>436</v>
      </c>
      <c r="E2892">
        <v>2016</v>
      </c>
      <c r="F2892" s="10">
        <v>42735</v>
      </c>
      <c r="G2892" t="s">
        <v>489</v>
      </c>
      <c r="H2892" t="s">
        <v>474</v>
      </c>
      <c r="I2892" t="s">
        <v>552</v>
      </c>
      <c r="J2892">
        <v>14324653000</v>
      </c>
      <c r="K2892">
        <v>288888360.50784922</v>
      </c>
    </row>
    <row r="2893" spans="1:11" x14ac:dyDescent="0.25">
      <c r="A2893">
        <v>514</v>
      </c>
      <c r="B2893" t="s">
        <v>236</v>
      </c>
      <c r="C2893" t="s">
        <v>2336</v>
      </c>
      <c r="E2893">
        <v>2016</v>
      </c>
      <c r="F2893" s="10">
        <v>42735</v>
      </c>
      <c r="G2893" t="s">
        <v>489</v>
      </c>
      <c r="H2893" t="s">
        <v>474</v>
      </c>
      <c r="I2893" t="s">
        <v>552</v>
      </c>
      <c r="J2893">
        <v>20223746000</v>
      </c>
      <c r="K2893">
        <v>407856638.84962332</v>
      </c>
    </row>
    <row r="2894" spans="1:11" x14ac:dyDescent="0.25">
      <c r="A2894">
        <v>514</v>
      </c>
      <c r="B2894" t="s">
        <v>236</v>
      </c>
      <c r="C2894" t="s">
        <v>2337</v>
      </c>
      <c r="E2894">
        <v>2016</v>
      </c>
      <c r="F2894" s="10">
        <v>42735</v>
      </c>
      <c r="G2894" t="s">
        <v>489</v>
      </c>
      <c r="H2894" t="s">
        <v>474</v>
      </c>
      <c r="I2894" t="s">
        <v>552</v>
      </c>
      <c r="J2894">
        <v>6748172000</v>
      </c>
      <c r="K2894">
        <v>136091837.30349165</v>
      </c>
    </row>
    <row r="2895" spans="1:11" x14ac:dyDescent="0.25">
      <c r="A2895">
        <v>514</v>
      </c>
      <c r="B2895" t="s">
        <v>236</v>
      </c>
      <c r="C2895" t="s">
        <v>490</v>
      </c>
      <c r="E2895">
        <v>2016</v>
      </c>
      <c r="F2895" s="10">
        <v>42735</v>
      </c>
      <c r="G2895" t="s">
        <v>489</v>
      </c>
      <c r="H2895" t="s">
        <v>474</v>
      </c>
      <c r="I2895" t="s">
        <v>552</v>
      </c>
      <c r="J2895">
        <v>1690656000</v>
      </c>
      <c r="K2895">
        <v>34095823.474590153</v>
      </c>
    </row>
    <row r="2896" spans="1:11" x14ac:dyDescent="0.25">
      <c r="A2896">
        <v>514</v>
      </c>
      <c r="B2896" t="s">
        <v>236</v>
      </c>
      <c r="C2896" t="s">
        <v>434</v>
      </c>
      <c r="E2896">
        <v>2016</v>
      </c>
      <c r="F2896" s="10">
        <v>42735</v>
      </c>
      <c r="G2896" t="s">
        <v>489</v>
      </c>
      <c r="H2896" t="s">
        <v>474</v>
      </c>
      <c r="I2896" t="s">
        <v>552</v>
      </c>
      <c r="J2896">
        <v>2635460000</v>
      </c>
      <c r="K2896">
        <v>53149889.116617084</v>
      </c>
    </row>
    <row r="2897" spans="1:11" x14ac:dyDescent="0.25">
      <c r="A2897">
        <v>514</v>
      </c>
      <c r="B2897" t="s">
        <v>236</v>
      </c>
      <c r="C2897" t="s">
        <v>491</v>
      </c>
      <c r="E2897">
        <v>2016</v>
      </c>
      <c r="F2897" s="10">
        <v>42735</v>
      </c>
      <c r="G2897" t="s">
        <v>489</v>
      </c>
      <c r="H2897" t="s">
        <v>474</v>
      </c>
      <c r="I2897" t="s">
        <v>552</v>
      </c>
      <c r="J2897">
        <v>3250365000</v>
      </c>
      <c r="K2897">
        <v>65550810.613150299</v>
      </c>
    </row>
    <row r="2898" spans="1:11" x14ac:dyDescent="0.25">
      <c r="A2898">
        <v>12566</v>
      </c>
      <c r="B2898" t="s">
        <v>237</v>
      </c>
      <c r="C2898" t="s">
        <v>436</v>
      </c>
      <c r="E2898">
        <v>2016</v>
      </c>
      <c r="F2898" s="10">
        <v>42735</v>
      </c>
      <c r="G2898" t="s">
        <v>489</v>
      </c>
      <c r="H2898" t="s">
        <v>474</v>
      </c>
      <c r="I2898" t="s">
        <v>552</v>
      </c>
      <c r="J2898">
        <v>22401000000</v>
      </c>
      <c r="K2898">
        <v>451765788.93299055</v>
      </c>
    </row>
    <row r="2899" spans="1:11" x14ac:dyDescent="0.25">
      <c r="A2899">
        <v>12566</v>
      </c>
      <c r="B2899" t="s">
        <v>237</v>
      </c>
      <c r="C2899" t="s">
        <v>2336</v>
      </c>
      <c r="E2899">
        <v>2016</v>
      </c>
      <c r="F2899" s="10">
        <v>42735</v>
      </c>
      <c r="G2899" t="s">
        <v>489</v>
      </c>
      <c r="H2899" t="s">
        <v>474</v>
      </c>
      <c r="I2899" t="s">
        <v>552</v>
      </c>
      <c r="J2899">
        <v>44820000000</v>
      </c>
      <c r="K2899">
        <v>903894587.74057567</v>
      </c>
    </row>
    <row r="2900" spans="1:11" x14ac:dyDescent="0.25">
      <c r="A2900">
        <v>12566</v>
      </c>
      <c r="B2900" t="s">
        <v>237</v>
      </c>
      <c r="C2900" t="s">
        <v>2337</v>
      </c>
      <c r="E2900">
        <v>2016</v>
      </c>
      <c r="F2900" s="10">
        <v>42735</v>
      </c>
      <c r="G2900" t="s">
        <v>489</v>
      </c>
      <c r="H2900" t="s">
        <v>474</v>
      </c>
      <c r="I2900" t="s">
        <v>552</v>
      </c>
      <c r="J2900">
        <v>16779000000</v>
      </c>
      <c r="K2900">
        <v>338385704.76794112</v>
      </c>
    </row>
    <row r="2901" spans="1:11" x14ac:dyDescent="0.25">
      <c r="A2901">
        <v>513</v>
      </c>
      <c r="B2901" t="s">
        <v>234</v>
      </c>
      <c r="C2901" t="s">
        <v>436</v>
      </c>
      <c r="E2901">
        <v>2017</v>
      </c>
      <c r="F2901" s="10">
        <v>43100</v>
      </c>
      <c r="G2901" t="s">
        <v>489</v>
      </c>
      <c r="H2901" t="s">
        <v>474</v>
      </c>
      <c r="I2901" t="s">
        <v>552</v>
      </c>
      <c r="J2901">
        <v>11696373000</v>
      </c>
      <c r="K2901">
        <v>234592525.11685577</v>
      </c>
    </row>
    <row r="2902" spans="1:11" x14ac:dyDescent="0.25">
      <c r="A2902">
        <v>513</v>
      </c>
      <c r="B2902" t="s">
        <v>234</v>
      </c>
      <c r="C2902" t="s">
        <v>2336</v>
      </c>
      <c r="E2902">
        <v>2017</v>
      </c>
      <c r="F2902" s="10">
        <v>43100</v>
      </c>
      <c r="G2902" t="s">
        <v>489</v>
      </c>
      <c r="H2902" t="s">
        <v>474</v>
      </c>
      <c r="I2902" t="s">
        <v>552</v>
      </c>
      <c r="J2902">
        <v>18515772230</v>
      </c>
      <c r="K2902">
        <v>371368266.20733243</v>
      </c>
    </row>
    <row r="2903" spans="1:11" x14ac:dyDescent="0.25">
      <c r="A2903">
        <v>513</v>
      </c>
      <c r="B2903" t="s">
        <v>234</v>
      </c>
      <c r="C2903" t="s">
        <v>2337</v>
      </c>
      <c r="E2903">
        <v>2017</v>
      </c>
      <c r="F2903" s="10">
        <v>43100</v>
      </c>
      <c r="G2903" t="s">
        <v>489</v>
      </c>
      <c r="H2903" t="s">
        <v>474</v>
      </c>
      <c r="I2903" t="s">
        <v>552</v>
      </c>
      <c r="J2903">
        <v>6139947687</v>
      </c>
      <c r="K2903">
        <v>123148076.07270458</v>
      </c>
    </row>
    <row r="2904" spans="1:11" x14ac:dyDescent="0.25">
      <c r="A2904">
        <v>513</v>
      </c>
      <c r="B2904" t="s">
        <v>234</v>
      </c>
      <c r="C2904" t="s">
        <v>490</v>
      </c>
      <c r="E2904">
        <v>2017</v>
      </c>
      <c r="F2904" s="10">
        <v>43100</v>
      </c>
      <c r="G2904" t="s">
        <v>489</v>
      </c>
      <c r="H2904" t="s">
        <v>474</v>
      </c>
      <c r="I2904" t="s">
        <v>552</v>
      </c>
      <c r="J2904">
        <v>1057498314</v>
      </c>
      <c r="K2904">
        <v>21210096.479316931</v>
      </c>
    </row>
    <row r="2905" spans="1:11" x14ac:dyDescent="0.25">
      <c r="A2905">
        <v>513</v>
      </c>
      <c r="B2905" t="s">
        <v>234</v>
      </c>
      <c r="C2905" t="s">
        <v>434</v>
      </c>
      <c r="E2905">
        <v>2017</v>
      </c>
      <c r="F2905" s="10">
        <v>43100</v>
      </c>
      <c r="G2905" t="s">
        <v>489</v>
      </c>
      <c r="H2905" t="s">
        <v>474</v>
      </c>
      <c r="I2905" t="s">
        <v>552</v>
      </c>
      <c r="J2905">
        <v>2556998878</v>
      </c>
      <c r="K2905">
        <v>51285370.559829704</v>
      </c>
    </row>
    <row r="2906" spans="1:11" x14ac:dyDescent="0.25">
      <c r="A2906">
        <v>513</v>
      </c>
      <c r="B2906" t="s">
        <v>234</v>
      </c>
      <c r="C2906" t="s">
        <v>491</v>
      </c>
      <c r="E2906">
        <v>2017</v>
      </c>
      <c r="F2906" s="10">
        <v>43100</v>
      </c>
      <c r="G2906" t="s">
        <v>489</v>
      </c>
      <c r="H2906" t="s">
        <v>474</v>
      </c>
      <c r="I2906" t="s">
        <v>552</v>
      </c>
      <c r="J2906">
        <v>1941928572</v>
      </c>
      <c r="K2906">
        <v>38948991.050648764</v>
      </c>
    </row>
    <row r="2907" spans="1:11" x14ac:dyDescent="0.25">
      <c r="A2907">
        <v>514</v>
      </c>
      <c r="B2907" t="s">
        <v>236</v>
      </c>
      <c r="C2907" t="s">
        <v>436</v>
      </c>
      <c r="E2907">
        <v>2017</v>
      </c>
      <c r="F2907" s="10">
        <v>43100</v>
      </c>
      <c r="G2907" t="s">
        <v>489</v>
      </c>
      <c r="H2907" t="s">
        <v>474</v>
      </c>
      <c r="I2907" t="s">
        <v>552</v>
      </c>
      <c r="J2907">
        <v>14136000000</v>
      </c>
      <c r="K2907">
        <v>283523784.25789541</v>
      </c>
    </row>
    <row r="2908" spans="1:11" x14ac:dyDescent="0.25">
      <c r="A2908">
        <v>514</v>
      </c>
      <c r="B2908" t="s">
        <v>236</v>
      </c>
      <c r="C2908" t="s">
        <v>2336</v>
      </c>
      <c r="E2908">
        <v>2017</v>
      </c>
      <c r="F2908" s="10">
        <v>43100</v>
      </c>
      <c r="G2908" t="s">
        <v>489</v>
      </c>
      <c r="H2908" t="s">
        <v>474</v>
      </c>
      <c r="I2908" t="s">
        <v>552</v>
      </c>
      <c r="J2908">
        <v>20774000000</v>
      </c>
      <c r="K2908">
        <v>416661226.24317485</v>
      </c>
    </row>
    <row r="2909" spans="1:11" x14ac:dyDescent="0.25">
      <c r="A2909">
        <v>514</v>
      </c>
      <c r="B2909" t="s">
        <v>236</v>
      </c>
      <c r="C2909" t="s">
        <v>2337</v>
      </c>
      <c r="E2909">
        <v>2017</v>
      </c>
      <c r="F2909" s="10">
        <v>43100</v>
      </c>
      <c r="G2909" t="s">
        <v>489</v>
      </c>
      <c r="H2909" t="s">
        <v>474</v>
      </c>
      <c r="I2909" t="s">
        <v>552</v>
      </c>
      <c r="J2909">
        <v>6853000000</v>
      </c>
      <c r="K2909">
        <v>137449667.05711356</v>
      </c>
    </row>
    <row r="2910" spans="1:11" x14ac:dyDescent="0.25">
      <c r="A2910">
        <v>329</v>
      </c>
      <c r="B2910" t="s">
        <v>238</v>
      </c>
      <c r="C2910" t="s">
        <v>436</v>
      </c>
      <c r="E2910">
        <v>2014</v>
      </c>
      <c r="F2910" s="10">
        <v>42004</v>
      </c>
      <c r="G2910" t="s">
        <v>489</v>
      </c>
      <c r="H2910" t="s">
        <v>474</v>
      </c>
      <c r="I2910" t="s">
        <v>553</v>
      </c>
      <c r="J2910">
        <v>1641559000</v>
      </c>
      <c r="K2910">
        <v>450977747.25274724</v>
      </c>
    </row>
    <row r="2911" spans="1:11" x14ac:dyDescent="0.25">
      <c r="A2911">
        <v>329</v>
      </c>
      <c r="B2911" t="s">
        <v>238</v>
      </c>
      <c r="C2911" t="s">
        <v>2336</v>
      </c>
      <c r="E2911">
        <v>2014</v>
      </c>
      <c r="F2911" s="10">
        <v>42004</v>
      </c>
      <c r="G2911" t="s">
        <v>489</v>
      </c>
      <c r="H2911" t="s">
        <v>474</v>
      </c>
      <c r="I2911" t="s">
        <v>553</v>
      </c>
      <c r="J2911">
        <v>2897811000</v>
      </c>
      <c r="K2911">
        <v>796101923.07692301</v>
      </c>
    </row>
    <row r="2912" spans="1:11" x14ac:dyDescent="0.25">
      <c r="A2912">
        <v>329</v>
      </c>
      <c r="B2912" t="s">
        <v>238</v>
      </c>
      <c r="C2912" t="s">
        <v>2337</v>
      </c>
      <c r="E2912">
        <v>2014</v>
      </c>
      <c r="F2912" s="10">
        <v>42004</v>
      </c>
      <c r="G2912" t="s">
        <v>489</v>
      </c>
      <c r="H2912" t="s">
        <v>474</v>
      </c>
      <c r="I2912" t="s">
        <v>553</v>
      </c>
      <c r="J2912">
        <v>1534401000</v>
      </c>
      <c r="K2912">
        <v>421538736.26373625</v>
      </c>
    </row>
    <row r="2913" spans="1:11" x14ac:dyDescent="0.25">
      <c r="A2913">
        <v>329</v>
      </c>
      <c r="B2913" t="s">
        <v>238</v>
      </c>
      <c r="C2913" t="s">
        <v>436</v>
      </c>
      <c r="E2913">
        <v>2015</v>
      </c>
      <c r="F2913" s="10">
        <v>42369</v>
      </c>
      <c r="G2913" t="s">
        <v>489</v>
      </c>
      <c r="H2913" t="s">
        <v>474</v>
      </c>
      <c r="I2913" t="s">
        <v>553</v>
      </c>
      <c r="J2913">
        <v>1665926000</v>
      </c>
      <c r="K2913">
        <v>457671978.02197802</v>
      </c>
    </row>
    <row r="2914" spans="1:11" x14ac:dyDescent="0.25">
      <c r="A2914">
        <v>329</v>
      </c>
      <c r="B2914" t="s">
        <v>238</v>
      </c>
      <c r="C2914" t="s">
        <v>2336</v>
      </c>
      <c r="E2914">
        <v>2015</v>
      </c>
      <c r="F2914" s="10">
        <v>42369</v>
      </c>
      <c r="G2914" t="s">
        <v>489</v>
      </c>
      <c r="H2914" t="s">
        <v>474</v>
      </c>
      <c r="I2914" t="s">
        <v>553</v>
      </c>
      <c r="J2914">
        <v>2982598000</v>
      </c>
      <c r="K2914">
        <v>819395054.94505489</v>
      </c>
    </row>
    <row r="2915" spans="1:11" x14ac:dyDescent="0.25">
      <c r="A2915">
        <v>329</v>
      </c>
      <c r="B2915" t="s">
        <v>238</v>
      </c>
      <c r="C2915" t="s">
        <v>2337</v>
      </c>
      <c r="E2915">
        <v>2015</v>
      </c>
      <c r="F2915" s="10">
        <v>42369</v>
      </c>
      <c r="G2915" t="s">
        <v>489</v>
      </c>
      <c r="H2915" t="s">
        <v>474</v>
      </c>
      <c r="I2915" t="s">
        <v>553</v>
      </c>
      <c r="J2915">
        <v>1535545000</v>
      </c>
      <c r="K2915">
        <v>421853021.97802198</v>
      </c>
    </row>
    <row r="2916" spans="1:11" x14ac:dyDescent="0.25">
      <c r="A2916">
        <v>329</v>
      </c>
      <c r="B2916" t="s">
        <v>238</v>
      </c>
      <c r="C2916" t="s">
        <v>436</v>
      </c>
      <c r="E2916">
        <v>2016</v>
      </c>
      <c r="F2916" s="10">
        <v>42735</v>
      </c>
      <c r="G2916" t="s">
        <v>489</v>
      </c>
      <c r="H2916" t="s">
        <v>474</v>
      </c>
      <c r="I2916" t="s">
        <v>553</v>
      </c>
      <c r="J2916">
        <v>1704519000</v>
      </c>
      <c r="K2916">
        <v>468274450.54945052</v>
      </c>
    </row>
    <row r="2917" spans="1:11" x14ac:dyDescent="0.25">
      <c r="A2917">
        <v>329</v>
      </c>
      <c r="B2917" t="s">
        <v>238</v>
      </c>
      <c r="C2917" t="s">
        <v>2336</v>
      </c>
      <c r="E2917">
        <v>2016</v>
      </c>
      <c r="F2917" s="10">
        <v>42735</v>
      </c>
      <c r="G2917" t="s">
        <v>489</v>
      </c>
      <c r="H2917" t="s">
        <v>474</v>
      </c>
      <c r="I2917" t="s">
        <v>553</v>
      </c>
      <c r="J2917">
        <v>3103149000</v>
      </c>
      <c r="K2917">
        <v>852513461.53846157</v>
      </c>
    </row>
    <row r="2918" spans="1:11" x14ac:dyDescent="0.25">
      <c r="A2918">
        <v>329</v>
      </c>
      <c r="B2918" t="s">
        <v>238</v>
      </c>
      <c r="C2918" t="s">
        <v>2337</v>
      </c>
      <c r="E2918">
        <v>2016</v>
      </c>
      <c r="F2918" s="10">
        <v>42735</v>
      </c>
      <c r="G2918" t="s">
        <v>489</v>
      </c>
      <c r="H2918" t="s">
        <v>474</v>
      </c>
      <c r="I2918" t="s">
        <v>553</v>
      </c>
      <c r="J2918">
        <v>1573345000</v>
      </c>
      <c r="K2918">
        <v>432237637.36263734</v>
      </c>
    </row>
    <row r="2919" spans="1:11" x14ac:dyDescent="0.25">
      <c r="A2919">
        <v>329</v>
      </c>
      <c r="B2919" t="s">
        <v>238</v>
      </c>
      <c r="C2919" t="s">
        <v>2336</v>
      </c>
      <c r="E2919">
        <v>2017</v>
      </c>
      <c r="F2919" s="10">
        <v>43100</v>
      </c>
      <c r="G2919" t="s">
        <v>489</v>
      </c>
      <c r="H2919" t="s">
        <v>474</v>
      </c>
      <c r="I2919" t="s">
        <v>553</v>
      </c>
      <c r="J2919">
        <v>3070742000</v>
      </c>
      <c r="K2919">
        <v>843610439.56043959</v>
      </c>
    </row>
    <row r="2920" spans="1:11" x14ac:dyDescent="0.25">
      <c r="A2920">
        <v>329</v>
      </c>
      <c r="B2920" t="s">
        <v>238</v>
      </c>
      <c r="C2920" t="s">
        <v>2337</v>
      </c>
      <c r="E2920">
        <v>2017</v>
      </c>
      <c r="F2920" s="10">
        <v>43100</v>
      </c>
      <c r="G2920" t="s">
        <v>489</v>
      </c>
      <c r="H2920" t="s">
        <v>474</v>
      </c>
      <c r="I2920" t="s">
        <v>553</v>
      </c>
      <c r="J2920">
        <v>1639493000</v>
      </c>
      <c r="K2920">
        <v>450410164.83516484</v>
      </c>
    </row>
    <row r="2921" spans="1:11" x14ac:dyDescent="0.25">
      <c r="A2921">
        <v>329</v>
      </c>
      <c r="B2921" t="s">
        <v>238</v>
      </c>
      <c r="C2921" t="s">
        <v>490</v>
      </c>
      <c r="E2921">
        <v>2017</v>
      </c>
      <c r="F2921" s="10">
        <v>43100</v>
      </c>
      <c r="G2921" t="s">
        <v>489</v>
      </c>
      <c r="H2921" t="s">
        <v>474</v>
      </c>
      <c r="I2921" t="s">
        <v>553</v>
      </c>
      <c r="J2921">
        <v>-78415</v>
      </c>
      <c r="K2921">
        <v>-21542.582417582416</v>
      </c>
    </row>
    <row r="2922" spans="1:11" x14ac:dyDescent="0.25">
      <c r="A2922">
        <v>329</v>
      </c>
      <c r="B2922" t="s">
        <v>238</v>
      </c>
      <c r="C2922" t="s">
        <v>434</v>
      </c>
      <c r="E2922">
        <v>2017</v>
      </c>
      <c r="F2922" s="10">
        <v>43100</v>
      </c>
      <c r="G2922" t="s">
        <v>489</v>
      </c>
      <c r="H2922" t="s">
        <v>474</v>
      </c>
      <c r="I2922" t="s">
        <v>553</v>
      </c>
      <c r="J2922">
        <v>446846000</v>
      </c>
      <c r="K2922">
        <v>122759890.1098901</v>
      </c>
    </row>
    <row r="2923" spans="1:11" x14ac:dyDescent="0.25">
      <c r="A2923">
        <v>8516</v>
      </c>
      <c r="B2923" t="s">
        <v>240</v>
      </c>
      <c r="C2923" t="s">
        <v>2336</v>
      </c>
      <c r="E2923">
        <v>2014</v>
      </c>
      <c r="F2923" s="10">
        <v>42004</v>
      </c>
      <c r="G2923" t="s">
        <v>489</v>
      </c>
      <c r="H2923" t="s">
        <v>474</v>
      </c>
      <c r="I2923" t="s">
        <v>554</v>
      </c>
      <c r="J2923">
        <v>13600000000</v>
      </c>
      <c r="K2923">
        <v>228261610.43030688</v>
      </c>
    </row>
    <row r="2924" spans="1:11" x14ac:dyDescent="0.25">
      <c r="A2924">
        <v>8516</v>
      </c>
      <c r="B2924" t="s">
        <v>240</v>
      </c>
      <c r="C2924" t="s">
        <v>2336</v>
      </c>
      <c r="E2924">
        <v>2015</v>
      </c>
      <c r="F2924" s="10">
        <v>42369</v>
      </c>
      <c r="G2924" t="s">
        <v>489</v>
      </c>
      <c r="H2924" t="s">
        <v>474</v>
      </c>
      <c r="I2924" t="s">
        <v>554</v>
      </c>
      <c r="J2924">
        <v>19784928018</v>
      </c>
      <c r="K2924">
        <v>267000000</v>
      </c>
    </row>
    <row r="2925" spans="1:11" x14ac:dyDescent="0.25">
      <c r="A2925">
        <v>8516</v>
      </c>
      <c r="B2925" t="s">
        <v>240</v>
      </c>
      <c r="C2925" t="s">
        <v>2336</v>
      </c>
      <c r="E2925">
        <v>2016</v>
      </c>
      <c r="F2925" s="10">
        <v>42735</v>
      </c>
      <c r="G2925" t="s">
        <v>489</v>
      </c>
      <c r="H2925" t="s">
        <v>474</v>
      </c>
      <c r="I2925" t="s">
        <v>554</v>
      </c>
      <c r="J2925">
        <v>16713973970</v>
      </c>
      <c r="K2925">
        <v>274000000</v>
      </c>
    </row>
    <row r="2926" spans="1:11" x14ac:dyDescent="0.25">
      <c r="A2926">
        <v>8516</v>
      </c>
      <c r="B2926" t="s">
        <v>240</v>
      </c>
      <c r="C2926" t="s">
        <v>2336</v>
      </c>
      <c r="E2926">
        <v>2017</v>
      </c>
      <c r="F2926" s="10">
        <v>43100</v>
      </c>
      <c r="G2926" t="s">
        <v>489</v>
      </c>
      <c r="H2926" t="s">
        <v>474</v>
      </c>
      <c r="I2926" t="s">
        <v>554</v>
      </c>
      <c r="J2926">
        <v>21767222000</v>
      </c>
      <c r="K2926">
        <v>376202287.7850228</v>
      </c>
    </row>
    <row r="2927" spans="1:11" x14ac:dyDescent="0.25">
      <c r="A2927">
        <v>1663</v>
      </c>
      <c r="B2927" t="s">
        <v>246</v>
      </c>
      <c r="C2927" t="s">
        <v>436</v>
      </c>
      <c r="E2927">
        <v>2014</v>
      </c>
      <c r="F2927" s="10">
        <v>42004</v>
      </c>
      <c r="G2927" t="s">
        <v>489</v>
      </c>
      <c r="H2927" t="s">
        <v>474</v>
      </c>
      <c r="I2927" t="s">
        <v>555</v>
      </c>
      <c r="J2927">
        <v>289224000</v>
      </c>
      <c r="K2927">
        <v>77033959.248901308</v>
      </c>
    </row>
    <row r="2928" spans="1:11" x14ac:dyDescent="0.25">
      <c r="A2928">
        <v>1663</v>
      </c>
      <c r="B2928" t="s">
        <v>246</v>
      </c>
      <c r="C2928" t="s">
        <v>2336</v>
      </c>
      <c r="E2928">
        <v>2014</v>
      </c>
      <c r="F2928" s="10">
        <v>42004</v>
      </c>
      <c r="G2928" t="s">
        <v>489</v>
      </c>
      <c r="H2928" t="s">
        <v>474</v>
      </c>
      <c r="I2928" t="s">
        <v>555</v>
      </c>
      <c r="J2928">
        <v>2725787000</v>
      </c>
      <c r="K2928">
        <v>726005326.94100404</v>
      </c>
    </row>
    <row r="2929" spans="1:11" x14ac:dyDescent="0.25">
      <c r="A2929">
        <v>1663</v>
      </c>
      <c r="B2929" t="s">
        <v>246</v>
      </c>
      <c r="C2929" t="s">
        <v>2337</v>
      </c>
      <c r="E2929">
        <v>2014</v>
      </c>
      <c r="F2929" s="10">
        <v>42004</v>
      </c>
      <c r="G2929" t="s">
        <v>489</v>
      </c>
      <c r="H2929" t="s">
        <v>474</v>
      </c>
      <c r="I2929" t="s">
        <v>555</v>
      </c>
      <c r="J2929">
        <v>60110000</v>
      </c>
      <c r="K2929">
        <v>16010121.187907843</v>
      </c>
    </row>
    <row r="2930" spans="1:11" x14ac:dyDescent="0.25">
      <c r="A2930">
        <v>1663</v>
      </c>
      <c r="B2930" t="s">
        <v>246</v>
      </c>
      <c r="C2930" t="s">
        <v>436</v>
      </c>
      <c r="E2930">
        <v>2015</v>
      </c>
      <c r="F2930" s="10">
        <v>42369</v>
      </c>
      <c r="G2930" t="s">
        <v>489</v>
      </c>
      <c r="H2930" t="s">
        <v>474</v>
      </c>
      <c r="I2930" t="s">
        <v>555</v>
      </c>
      <c r="J2930">
        <v>350917000</v>
      </c>
      <c r="K2930">
        <v>93438332.090744495</v>
      </c>
    </row>
    <row r="2931" spans="1:11" x14ac:dyDescent="0.25">
      <c r="A2931">
        <v>1663</v>
      </c>
      <c r="B2931" t="s">
        <v>246</v>
      </c>
      <c r="C2931" t="s">
        <v>2336</v>
      </c>
      <c r="E2931">
        <v>2015</v>
      </c>
      <c r="F2931" s="10">
        <v>42369</v>
      </c>
      <c r="G2931" t="s">
        <v>489</v>
      </c>
      <c r="H2931" t="s">
        <v>474</v>
      </c>
      <c r="I2931" t="s">
        <v>555</v>
      </c>
      <c r="J2931">
        <v>2908627000</v>
      </c>
      <c r="K2931">
        <v>774477313.87794232</v>
      </c>
    </row>
    <row r="2932" spans="1:11" x14ac:dyDescent="0.25">
      <c r="A2932">
        <v>1663</v>
      </c>
      <c r="B2932" t="s">
        <v>246</v>
      </c>
      <c r="C2932" t="s">
        <v>2337</v>
      </c>
      <c r="E2932">
        <v>2015</v>
      </c>
      <c r="F2932" s="10">
        <v>42369</v>
      </c>
      <c r="G2932" t="s">
        <v>489</v>
      </c>
      <c r="H2932" t="s">
        <v>474</v>
      </c>
      <c r="I2932" t="s">
        <v>555</v>
      </c>
      <c r="J2932">
        <v>75257000</v>
      </c>
      <c r="K2932">
        <v>20038609.010544255</v>
      </c>
    </row>
    <row r="2933" spans="1:11" x14ac:dyDescent="0.25">
      <c r="A2933">
        <v>1663</v>
      </c>
      <c r="B2933" t="s">
        <v>246</v>
      </c>
      <c r="C2933" t="s">
        <v>436</v>
      </c>
      <c r="E2933">
        <v>2016</v>
      </c>
      <c r="F2933" s="10">
        <v>42735</v>
      </c>
      <c r="G2933" t="s">
        <v>489</v>
      </c>
      <c r="H2933" t="s">
        <v>474</v>
      </c>
      <c r="I2933" t="s">
        <v>555</v>
      </c>
      <c r="J2933">
        <v>49236000</v>
      </c>
      <c r="K2933">
        <v>13124350.259896042</v>
      </c>
    </row>
    <row r="2934" spans="1:11" x14ac:dyDescent="0.25">
      <c r="A2934">
        <v>1663</v>
      </c>
      <c r="B2934" t="s">
        <v>246</v>
      </c>
      <c r="C2934" t="s">
        <v>2336</v>
      </c>
      <c r="E2934">
        <v>2016</v>
      </c>
      <c r="F2934" s="10">
        <v>42735</v>
      </c>
      <c r="G2934" t="s">
        <v>489</v>
      </c>
      <c r="H2934" t="s">
        <v>474</v>
      </c>
      <c r="I2934" t="s">
        <v>555</v>
      </c>
      <c r="J2934">
        <v>2145286000</v>
      </c>
      <c r="K2934">
        <v>571847527.65560436</v>
      </c>
    </row>
    <row r="2935" spans="1:11" x14ac:dyDescent="0.25">
      <c r="A2935">
        <v>1663</v>
      </c>
      <c r="B2935" t="s">
        <v>246</v>
      </c>
      <c r="C2935" t="s">
        <v>2337</v>
      </c>
      <c r="E2935">
        <v>2016</v>
      </c>
      <c r="F2935" s="10">
        <v>42735</v>
      </c>
      <c r="G2935" t="s">
        <v>489</v>
      </c>
      <c r="H2935" t="s">
        <v>474</v>
      </c>
      <c r="I2935" t="s">
        <v>555</v>
      </c>
      <c r="J2935">
        <v>-246289000</v>
      </c>
      <c r="K2935">
        <v>-65650806.344129011</v>
      </c>
    </row>
    <row r="2936" spans="1:11" x14ac:dyDescent="0.25">
      <c r="A2936">
        <v>1663</v>
      </c>
      <c r="B2936" t="s">
        <v>246</v>
      </c>
      <c r="C2936" t="s">
        <v>2336</v>
      </c>
      <c r="E2936">
        <v>2017</v>
      </c>
      <c r="F2936" s="10">
        <v>43100</v>
      </c>
      <c r="G2936" t="s">
        <v>489</v>
      </c>
      <c r="H2936" t="s">
        <v>474</v>
      </c>
      <c r="I2936" t="s">
        <v>555</v>
      </c>
      <c r="J2936">
        <v>820592000</v>
      </c>
      <c r="K2936">
        <v>218824533.33333334</v>
      </c>
    </row>
    <row r="2937" spans="1:11" x14ac:dyDescent="0.25">
      <c r="A2937">
        <v>1663</v>
      </c>
      <c r="B2937" t="s">
        <v>246</v>
      </c>
      <c r="C2937" t="s">
        <v>2337</v>
      </c>
      <c r="E2937">
        <v>2017</v>
      </c>
      <c r="F2937" s="10">
        <v>43100</v>
      </c>
      <c r="G2937" t="s">
        <v>489</v>
      </c>
      <c r="H2937" t="s">
        <v>474</v>
      </c>
      <c r="I2937" t="s">
        <v>555</v>
      </c>
      <c r="J2937">
        <v>-91546000</v>
      </c>
      <c r="K2937">
        <v>-24412266.666666668</v>
      </c>
    </row>
    <row r="2938" spans="1:11" x14ac:dyDescent="0.25">
      <c r="A2938">
        <v>1663</v>
      </c>
      <c r="B2938" t="s">
        <v>246</v>
      </c>
      <c r="C2938" t="s">
        <v>434</v>
      </c>
      <c r="E2938">
        <v>2017</v>
      </c>
      <c r="F2938" s="10">
        <v>43100</v>
      </c>
      <c r="G2938" t="s">
        <v>489</v>
      </c>
      <c r="H2938" t="s">
        <v>474</v>
      </c>
      <c r="I2938" t="s">
        <v>555</v>
      </c>
      <c r="J2938">
        <v>62969000</v>
      </c>
      <c r="K2938">
        <v>16791733.333333332</v>
      </c>
    </row>
    <row r="2939" spans="1:11" x14ac:dyDescent="0.25">
      <c r="A2939">
        <v>1770</v>
      </c>
      <c r="B2939" t="s">
        <v>277</v>
      </c>
      <c r="C2939" t="s">
        <v>436</v>
      </c>
      <c r="E2939">
        <v>2014</v>
      </c>
      <c r="F2939" s="10">
        <v>42004</v>
      </c>
      <c r="G2939" t="s">
        <v>489</v>
      </c>
      <c r="H2939" t="s">
        <v>474</v>
      </c>
      <c r="I2939" t="s">
        <v>556</v>
      </c>
      <c r="J2939">
        <v>974700000</v>
      </c>
      <c r="K2939">
        <v>125985656.48066106</v>
      </c>
    </row>
    <row r="2940" spans="1:11" x14ac:dyDescent="0.25">
      <c r="A2940">
        <v>1770</v>
      </c>
      <c r="B2940" t="s">
        <v>277</v>
      </c>
      <c r="C2940" t="s">
        <v>2336</v>
      </c>
      <c r="E2940">
        <v>2014</v>
      </c>
      <c r="F2940" s="10">
        <v>42004</v>
      </c>
      <c r="G2940" t="s">
        <v>489</v>
      </c>
      <c r="H2940" t="s">
        <v>474</v>
      </c>
      <c r="I2940" t="s">
        <v>556</v>
      </c>
      <c r="J2940">
        <v>9213700000</v>
      </c>
      <c r="K2940">
        <v>1190924431.2258816</v>
      </c>
    </row>
    <row r="2941" spans="1:11" x14ac:dyDescent="0.25">
      <c r="A2941">
        <v>1770</v>
      </c>
      <c r="B2941" t="s">
        <v>277</v>
      </c>
      <c r="C2941" t="s">
        <v>2337</v>
      </c>
      <c r="E2941">
        <v>2014</v>
      </c>
      <c r="F2941" s="10">
        <v>42004</v>
      </c>
      <c r="G2941" t="s">
        <v>489</v>
      </c>
      <c r="H2941" t="s">
        <v>474</v>
      </c>
      <c r="I2941" t="s">
        <v>556</v>
      </c>
      <c r="J2941">
        <v>544600000</v>
      </c>
      <c r="K2941">
        <v>70392724.447899878</v>
      </c>
    </row>
    <row r="2942" spans="1:11" x14ac:dyDescent="0.25">
      <c r="A2942">
        <v>9847</v>
      </c>
      <c r="B2942" t="s">
        <v>276</v>
      </c>
      <c r="C2942" t="s">
        <v>2336</v>
      </c>
      <c r="E2942">
        <v>2014</v>
      </c>
      <c r="F2942" s="10">
        <v>42004</v>
      </c>
      <c r="G2942" t="s">
        <v>489</v>
      </c>
      <c r="H2942" t="s">
        <v>474</v>
      </c>
      <c r="I2942" t="s">
        <v>556</v>
      </c>
      <c r="J2942">
        <v>66528000000</v>
      </c>
      <c r="K2942">
        <v>8599131788.5969219</v>
      </c>
    </row>
    <row r="2943" spans="1:11" x14ac:dyDescent="0.25">
      <c r="A2943">
        <v>9847</v>
      </c>
      <c r="B2943" t="s">
        <v>276</v>
      </c>
      <c r="C2943" t="s">
        <v>2337</v>
      </c>
      <c r="E2943">
        <v>2014</v>
      </c>
      <c r="F2943" s="10">
        <v>42004</v>
      </c>
      <c r="G2943" t="s">
        <v>489</v>
      </c>
      <c r="H2943" t="s">
        <v>474</v>
      </c>
      <c r="I2943" t="s">
        <v>556</v>
      </c>
      <c r="J2943">
        <v>1854000000</v>
      </c>
      <c r="K2943">
        <v>239640306.8791891</v>
      </c>
    </row>
    <row r="2944" spans="1:11" x14ac:dyDescent="0.25">
      <c r="A2944">
        <v>1770</v>
      </c>
      <c r="B2944" t="s">
        <v>277</v>
      </c>
      <c r="C2944" t="s">
        <v>436</v>
      </c>
      <c r="E2944">
        <v>2015</v>
      </c>
      <c r="F2944" s="10">
        <v>42369</v>
      </c>
      <c r="G2944" t="s">
        <v>489</v>
      </c>
      <c r="H2944" t="s">
        <v>474</v>
      </c>
      <c r="I2944" t="s">
        <v>556</v>
      </c>
      <c r="J2944">
        <v>1186000000</v>
      </c>
      <c r="K2944">
        <v>140507992.07326412</v>
      </c>
    </row>
    <row r="2945" spans="1:11" x14ac:dyDescent="0.25">
      <c r="A2945">
        <v>1770</v>
      </c>
      <c r="B2945" t="s">
        <v>277</v>
      </c>
      <c r="C2945" t="s">
        <v>2336</v>
      </c>
      <c r="E2945">
        <v>2015</v>
      </c>
      <c r="F2945" s="10">
        <v>42369</v>
      </c>
      <c r="G2945" t="s">
        <v>489</v>
      </c>
      <c r="H2945" t="s">
        <v>474</v>
      </c>
      <c r="I2945" t="s">
        <v>556</v>
      </c>
      <c r="J2945">
        <v>11389000000</v>
      </c>
      <c r="K2945">
        <v>1349279529.2769015</v>
      </c>
    </row>
    <row r="2946" spans="1:11" x14ac:dyDescent="0.25">
      <c r="A2946">
        <v>1770</v>
      </c>
      <c r="B2946" t="s">
        <v>277</v>
      </c>
      <c r="C2946" t="s">
        <v>2337</v>
      </c>
      <c r="E2946">
        <v>2015</v>
      </c>
      <c r="F2946" s="10">
        <v>42369</v>
      </c>
      <c r="G2946" t="s">
        <v>489</v>
      </c>
      <c r="H2946" t="s">
        <v>474</v>
      </c>
      <c r="I2946" t="s">
        <v>556</v>
      </c>
      <c r="J2946">
        <v>440000000</v>
      </c>
      <c r="K2946">
        <v>52127754.226168819</v>
      </c>
    </row>
    <row r="2947" spans="1:11" x14ac:dyDescent="0.25">
      <c r="A2947">
        <v>9847</v>
      </c>
      <c r="B2947" t="s">
        <v>276</v>
      </c>
      <c r="C2947" t="s">
        <v>2336</v>
      </c>
      <c r="E2947">
        <v>2015</v>
      </c>
      <c r="F2947" s="10">
        <v>42369</v>
      </c>
      <c r="G2947" t="s">
        <v>489</v>
      </c>
      <c r="H2947" t="s">
        <v>474</v>
      </c>
      <c r="I2947" t="s">
        <v>556</v>
      </c>
      <c r="J2947">
        <v>69551000000</v>
      </c>
      <c r="K2947">
        <v>8239857804.9642439</v>
      </c>
    </row>
    <row r="2948" spans="1:11" x14ac:dyDescent="0.25">
      <c r="A2948">
        <v>9847</v>
      </c>
      <c r="B2948" t="s">
        <v>276</v>
      </c>
      <c r="C2948" t="s">
        <v>2337</v>
      </c>
      <c r="E2948">
        <v>2015</v>
      </c>
      <c r="F2948" s="10">
        <v>42369</v>
      </c>
      <c r="G2948" t="s">
        <v>489</v>
      </c>
      <c r="H2948" t="s">
        <v>474</v>
      </c>
      <c r="I2948" t="s">
        <v>556</v>
      </c>
      <c r="J2948">
        <v>1567000000</v>
      </c>
      <c r="K2948">
        <v>185645888.34637851</v>
      </c>
    </row>
    <row r="2949" spans="1:11" x14ac:dyDescent="0.25">
      <c r="A2949">
        <v>13335</v>
      </c>
      <c r="B2949" t="s">
        <v>274</v>
      </c>
      <c r="C2949" t="s">
        <v>2336</v>
      </c>
      <c r="E2949">
        <v>2015</v>
      </c>
      <c r="F2949" s="10">
        <v>42369</v>
      </c>
      <c r="G2949" t="s">
        <v>489</v>
      </c>
      <c r="H2949" t="s">
        <v>474</v>
      </c>
      <c r="I2949" t="s">
        <v>556</v>
      </c>
      <c r="J2949">
        <v>14511000000</v>
      </c>
      <c r="K2949">
        <v>1719149639.9453084</v>
      </c>
    </row>
    <row r="2950" spans="1:11" x14ac:dyDescent="0.25">
      <c r="A2950">
        <v>1710</v>
      </c>
      <c r="B2950" t="s">
        <v>2290</v>
      </c>
      <c r="C2950" t="s">
        <v>2336</v>
      </c>
      <c r="E2950">
        <v>2016</v>
      </c>
      <c r="F2950" s="10">
        <v>42735</v>
      </c>
      <c r="G2950" t="s">
        <v>489</v>
      </c>
      <c r="H2950" t="s">
        <v>474</v>
      </c>
      <c r="I2950" t="s">
        <v>556</v>
      </c>
      <c r="J2950">
        <v>56653000000</v>
      </c>
      <c r="K2950">
        <v>6251549700.8298063</v>
      </c>
    </row>
    <row r="2951" spans="1:11" x14ac:dyDescent="0.25">
      <c r="A2951">
        <v>1770</v>
      </c>
      <c r="B2951" t="s">
        <v>277</v>
      </c>
      <c r="C2951" t="s">
        <v>436</v>
      </c>
      <c r="E2951">
        <v>2016</v>
      </c>
      <c r="F2951" s="10">
        <v>42735</v>
      </c>
      <c r="G2951" t="s">
        <v>489</v>
      </c>
      <c r="H2951" t="s">
        <v>474</v>
      </c>
      <c r="I2951" t="s">
        <v>556</v>
      </c>
      <c r="J2951">
        <v>1751000000</v>
      </c>
      <c r="K2951">
        <v>193219485.74926287</v>
      </c>
    </row>
    <row r="2952" spans="1:11" x14ac:dyDescent="0.25">
      <c r="A2952">
        <v>1770</v>
      </c>
      <c r="B2952" t="s">
        <v>277</v>
      </c>
      <c r="C2952" t="s">
        <v>2336</v>
      </c>
      <c r="E2952">
        <v>2016</v>
      </c>
      <c r="F2952" s="10">
        <v>42735</v>
      </c>
      <c r="G2952" t="s">
        <v>489</v>
      </c>
      <c r="H2952" t="s">
        <v>474</v>
      </c>
      <c r="I2952" t="s">
        <v>556</v>
      </c>
      <c r="J2952">
        <v>16531000000</v>
      </c>
      <c r="K2952">
        <v>1824164088.4757652</v>
      </c>
    </row>
    <row r="2953" spans="1:11" x14ac:dyDescent="0.25">
      <c r="A2953">
        <v>1770</v>
      </c>
      <c r="B2953" t="s">
        <v>277</v>
      </c>
      <c r="C2953" t="s">
        <v>2337</v>
      </c>
      <c r="E2953">
        <v>2016</v>
      </c>
      <c r="F2953" s="10">
        <v>42735</v>
      </c>
      <c r="G2953" t="s">
        <v>489</v>
      </c>
      <c r="H2953" t="s">
        <v>474</v>
      </c>
      <c r="I2953" t="s">
        <v>556</v>
      </c>
      <c r="J2953">
        <v>931000000</v>
      </c>
      <c r="K2953">
        <v>102734061.24075599</v>
      </c>
    </row>
    <row r="2954" spans="1:11" x14ac:dyDescent="0.25">
      <c r="A2954">
        <v>9847</v>
      </c>
      <c r="B2954" t="s">
        <v>276</v>
      </c>
      <c r="C2954" t="s">
        <v>2336</v>
      </c>
      <c r="E2954">
        <v>2016</v>
      </c>
      <c r="F2954" s="10">
        <v>42735</v>
      </c>
      <c r="G2954" t="s">
        <v>489</v>
      </c>
      <c r="H2954" t="s">
        <v>474</v>
      </c>
      <c r="I2954" t="s">
        <v>556</v>
      </c>
      <c r="J2954">
        <v>72327000000</v>
      </c>
      <c r="K2954">
        <v>7981145485.8863144</v>
      </c>
    </row>
    <row r="2955" spans="1:11" x14ac:dyDescent="0.25">
      <c r="A2955">
        <v>13335</v>
      </c>
      <c r="B2955" t="s">
        <v>274</v>
      </c>
      <c r="C2955" t="s">
        <v>2336</v>
      </c>
      <c r="E2955">
        <v>2016</v>
      </c>
      <c r="F2955" s="10">
        <v>42735</v>
      </c>
      <c r="G2955" t="s">
        <v>489</v>
      </c>
      <c r="H2955" t="s">
        <v>474</v>
      </c>
      <c r="I2955" t="s">
        <v>556</v>
      </c>
      <c r="J2955">
        <v>12784000000</v>
      </c>
      <c r="K2955">
        <v>1410689837.7033563</v>
      </c>
    </row>
    <row r="2956" spans="1:11" x14ac:dyDescent="0.25">
      <c r="A2956">
        <v>1710</v>
      </c>
      <c r="B2956" t="s">
        <v>2290</v>
      </c>
      <c r="C2956" t="s">
        <v>2336</v>
      </c>
      <c r="E2956">
        <v>2017</v>
      </c>
      <c r="F2956" s="10">
        <v>43100</v>
      </c>
      <c r="G2956" t="s">
        <v>489</v>
      </c>
      <c r="H2956" t="s">
        <v>474</v>
      </c>
      <c r="I2956" t="s">
        <v>556</v>
      </c>
      <c r="J2956">
        <v>58925000000</v>
      </c>
      <c r="K2956">
        <v>7179011093.5062389</v>
      </c>
    </row>
    <row r="2957" spans="1:11" x14ac:dyDescent="0.25">
      <c r="A2957">
        <v>1770</v>
      </c>
      <c r="B2957" t="s">
        <v>277</v>
      </c>
      <c r="C2957" t="s">
        <v>436</v>
      </c>
      <c r="E2957">
        <v>2017</v>
      </c>
      <c r="F2957" s="10">
        <v>43100</v>
      </c>
      <c r="G2957" t="s">
        <v>489</v>
      </c>
      <c r="H2957" t="s">
        <v>474</v>
      </c>
      <c r="I2957" t="s">
        <v>556</v>
      </c>
      <c r="J2957">
        <v>1763000000</v>
      </c>
      <c r="K2957">
        <v>214791625.9287484</v>
      </c>
    </row>
    <row r="2958" spans="1:11" x14ac:dyDescent="0.25">
      <c r="A2958">
        <v>1770</v>
      </c>
      <c r="B2958" t="s">
        <v>277</v>
      </c>
      <c r="C2958" t="s">
        <v>2336</v>
      </c>
      <c r="E2958">
        <v>2017</v>
      </c>
      <c r="F2958" s="10">
        <v>43100</v>
      </c>
      <c r="G2958" t="s">
        <v>489</v>
      </c>
      <c r="H2958" t="s">
        <v>474</v>
      </c>
      <c r="I2958" t="s">
        <v>556</v>
      </c>
      <c r="J2958">
        <v>16887000000</v>
      </c>
      <c r="K2958">
        <v>2057394320.509798</v>
      </c>
    </row>
    <row r="2959" spans="1:11" x14ac:dyDescent="0.25">
      <c r="A2959">
        <v>1770</v>
      </c>
      <c r="B2959" t="s">
        <v>277</v>
      </c>
      <c r="C2959" t="s">
        <v>2337</v>
      </c>
      <c r="E2959">
        <v>2017</v>
      </c>
      <c r="F2959" s="10">
        <v>43100</v>
      </c>
      <c r="G2959" t="s">
        <v>489</v>
      </c>
      <c r="H2959" t="s">
        <v>474</v>
      </c>
      <c r="I2959" t="s">
        <v>556</v>
      </c>
      <c r="J2959">
        <v>1223000000</v>
      </c>
      <c r="K2959">
        <v>149001791.55465642</v>
      </c>
    </row>
    <row r="2960" spans="1:11" x14ac:dyDescent="0.25">
      <c r="A2960">
        <v>1770</v>
      </c>
      <c r="B2960" t="s">
        <v>277</v>
      </c>
      <c r="C2960" t="s">
        <v>490</v>
      </c>
      <c r="E2960">
        <v>2017</v>
      </c>
      <c r="F2960" s="10">
        <v>43100</v>
      </c>
      <c r="G2960" t="s">
        <v>489</v>
      </c>
      <c r="H2960" t="s">
        <v>474</v>
      </c>
      <c r="I2960" t="s">
        <v>556</v>
      </c>
      <c r="J2960">
        <v>52000000</v>
      </c>
      <c r="K2960">
        <v>6335317.3841718184</v>
      </c>
    </row>
    <row r="2961" spans="1:11" x14ac:dyDescent="0.25">
      <c r="A2961">
        <v>1770</v>
      </c>
      <c r="B2961" t="s">
        <v>277</v>
      </c>
      <c r="C2961" t="s">
        <v>434</v>
      </c>
      <c r="E2961">
        <v>2017</v>
      </c>
      <c r="F2961" s="10">
        <v>43100</v>
      </c>
      <c r="G2961" t="s">
        <v>489</v>
      </c>
      <c r="H2961" t="s">
        <v>474</v>
      </c>
      <c r="I2961" t="s">
        <v>556</v>
      </c>
      <c r="J2961">
        <v>272000000</v>
      </c>
      <c r="K2961">
        <v>33138583.240283359</v>
      </c>
    </row>
    <row r="2962" spans="1:11" x14ac:dyDescent="0.25">
      <c r="A2962">
        <v>1770</v>
      </c>
      <c r="B2962" t="s">
        <v>277</v>
      </c>
      <c r="C2962" t="s">
        <v>491</v>
      </c>
      <c r="E2962">
        <v>2017</v>
      </c>
      <c r="F2962" s="10">
        <v>43100</v>
      </c>
      <c r="G2962" t="s">
        <v>489</v>
      </c>
      <c r="H2962" t="s">
        <v>474</v>
      </c>
      <c r="I2962" t="s">
        <v>556</v>
      </c>
      <c r="J2962">
        <v>154000000</v>
      </c>
      <c r="K2962">
        <v>18762286.099278077</v>
      </c>
    </row>
    <row r="2963" spans="1:11" x14ac:dyDescent="0.25">
      <c r="A2963">
        <v>9847</v>
      </c>
      <c r="B2963" t="s">
        <v>276</v>
      </c>
      <c r="C2963" t="s">
        <v>2336</v>
      </c>
      <c r="E2963">
        <v>2017</v>
      </c>
      <c r="F2963" s="10">
        <v>43100</v>
      </c>
      <c r="G2963" t="s">
        <v>489</v>
      </c>
      <c r="H2963" t="s">
        <v>474</v>
      </c>
      <c r="I2963" t="s">
        <v>556</v>
      </c>
      <c r="J2963">
        <v>77174000000</v>
      </c>
      <c r="K2963">
        <v>9402341996.2706909</v>
      </c>
    </row>
    <row r="2964" spans="1:11" x14ac:dyDescent="0.25">
      <c r="A2964">
        <v>9847</v>
      </c>
      <c r="B2964" t="s">
        <v>276</v>
      </c>
      <c r="C2964" t="s">
        <v>2337</v>
      </c>
      <c r="E2964">
        <v>2017</v>
      </c>
      <c r="F2964" s="10">
        <v>43100</v>
      </c>
      <c r="G2964" t="s">
        <v>489</v>
      </c>
      <c r="H2964" t="s">
        <v>474</v>
      </c>
      <c r="I2964" t="s">
        <v>556</v>
      </c>
      <c r="J2964">
        <v>1803000000</v>
      </c>
      <c r="K2964">
        <v>219664946.99349594</v>
      </c>
    </row>
    <row r="2965" spans="1:11" x14ac:dyDescent="0.25">
      <c r="A2965">
        <v>9847</v>
      </c>
      <c r="B2965" t="s">
        <v>276</v>
      </c>
      <c r="C2965" t="s">
        <v>490</v>
      </c>
      <c r="E2965">
        <v>2017</v>
      </c>
      <c r="F2965" s="10">
        <v>43100</v>
      </c>
      <c r="G2965" t="s">
        <v>489</v>
      </c>
      <c r="H2965" t="s">
        <v>474</v>
      </c>
      <c r="I2965" t="s">
        <v>556</v>
      </c>
      <c r="J2965">
        <v>-23000000</v>
      </c>
      <c r="K2965">
        <v>-2802159.6122298427</v>
      </c>
    </row>
    <row r="2966" spans="1:11" x14ac:dyDescent="0.25">
      <c r="A2966">
        <v>9847</v>
      </c>
      <c r="B2966" t="s">
        <v>276</v>
      </c>
      <c r="C2966" t="s">
        <v>491</v>
      </c>
      <c r="E2966">
        <v>2017</v>
      </c>
      <c r="F2966" s="10">
        <v>43100</v>
      </c>
      <c r="G2966" t="s">
        <v>489</v>
      </c>
      <c r="H2966" t="s">
        <v>474</v>
      </c>
      <c r="I2966" t="s">
        <v>556</v>
      </c>
      <c r="J2966">
        <v>602000000</v>
      </c>
      <c r="K2966">
        <v>73343482.024450675</v>
      </c>
    </row>
    <row r="2967" spans="1:11" x14ac:dyDescent="0.25">
      <c r="A2967">
        <v>1141</v>
      </c>
      <c r="B2967" t="s">
        <v>248</v>
      </c>
      <c r="C2967" t="s">
        <v>436</v>
      </c>
      <c r="E2967">
        <v>2014</v>
      </c>
      <c r="F2967" s="10">
        <v>41729</v>
      </c>
      <c r="G2967" t="s">
        <v>489</v>
      </c>
      <c r="H2967" t="s">
        <v>474</v>
      </c>
      <c r="I2967" t="s">
        <v>557</v>
      </c>
      <c r="J2967">
        <v>49113000</v>
      </c>
      <c r="K2967">
        <v>38994014.296137914</v>
      </c>
    </row>
    <row r="2968" spans="1:11" x14ac:dyDescent="0.25">
      <c r="A2968">
        <v>1141</v>
      </c>
      <c r="B2968" t="s">
        <v>248</v>
      </c>
      <c r="C2968" t="s">
        <v>2336</v>
      </c>
      <c r="E2968">
        <v>2014</v>
      </c>
      <c r="F2968" s="10">
        <v>41729</v>
      </c>
      <c r="G2968" t="s">
        <v>489</v>
      </c>
      <c r="H2968" t="s">
        <v>474</v>
      </c>
      <c r="I2968" t="s">
        <v>557</v>
      </c>
      <c r="J2968">
        <v>202342000</v>
      </c>
      <c r="K2968">
        <v>160652512.38387266</v>
      </c>
    </row>
    <row r="2969" spans="1:11" x14ac:dyDescent="0.25">
      <c r="A2969">
        <v>1141</v>
      </c>
      <c r="B2969" t="s">
        <v>248</v>
      </c>
      <c r="C2969" t="s">
        <v>2337</v>
      </c>
      <c r="E2969">
        <v>2014</v>
      </c>
      <c r="F2969" s="10">
        <v>41729</v>
      </c>
      <c r="G2969" t="s">
        <v>489</v>
      </c>
      <c r="H2969" t="s">
        <v>474</v>
      </c>
      <c r="I2969" t="s">
        <v>557</v>
      </c>
      <c r="J2969">
        <v>21010000</v>
      </c>
      <c r="K2969">
        <v>16681209.463112773</v>
      </c>
    </row>
    <row r="2970" spans="1:11" x14ac:dyDescent="0.25">
      <c r="A2970">
        <v>764</v>
      </c>
      <c r="B2970" t="s">
        <v>251</v>
      </c>
      <c r="C2970" t="s">
        <v>436</v>
      </c>
      <c r="E2970">
        <v>2014</v>
      </c>
      <c r="F2970" s="10">
        <v>42004</v>
      </c>
      <c r="G2970" t="s">
        <v>489</v>
      </c>
      <c r="H2970" t="s">
        <v>474</v>
      </c>
      <c r="I2970" t="s">
        <v>557</v>
      </c>
      <c r="J2970">
        <v>-1847000</v>
      </c>
      <c r="K2970">
        <v>-1396464.3066142658</v>
      </c>
    </row>
    <row r="2971" spans="1:11" x14ac:dyDescent="0.25">
      <c r="A2971">
        <v>764</v>
      </c>
      <c r="B2971" t="s">
        <v>251</v>
      </c>
      <c r="C2971" t="s">
        <v>2336</v>
      </c>
      <c r="E2971">
        <v>2014</v>
      </c>
      <c r="F2971" s="10">
        <v>42004</v>
      </c>
      <c r="G2971" t="s">
        <v>489</v>
      </c>
      <c r="H2971" t="s">
        <v>474</v>
      </c>
      <c r="I2971" t="s">
        <v>557</v>
      </c>
      <c r="J2971">
        <v>9136000</v>
      </c>
      <c r="K2971">
        <v>6907470.4413794978</v>
      </c>
    </row>
    <row r="2972" spans="1:11" x14ac:dyDescent="0.25">
      <c r="A2972">
        <v>764</v>
      </c>
      <c r="B2972" t="s">
        <v>251</v>
      </c>
      <c r="C2972" t="s">
        <v>2337</v>
      </c>
      <c r="E2972">
        <v>2014</v>
      </c>
      <c r="F2972" s="10">
        <v>42004</v>
      </c>
      <c r="G2972" t="s">
        <v>489</v>
      </c>
      <c r="H2972" t="s">
        <v>474</v>
      </c>
      <c r="I2972" t="s">
        <v>557</v>
      </c>
      <c r="J2972">
        <v>-789000</v>
      </c>
      <c r="K2972">
        <v>-596540.51863489754</v>
      </c>
    </row>
    <row r="2973" spans="1:11" x14ac:dyDescent="0.25">
      <c r="A2973">
        <v>836</v>
      </c>
      <c r="B2973" t="s">
        <v>252</v>
      </c>
      <c r="C2973" t="s">
        <v>436</v>
      </c>
      <c r="E2973">
        <v>2014</v>
      </c>
      <c r="F2973" s="10">
        <v>42004</v>
      </c>
      <c r="G2973" t="s">
        <v>489</v>
      </c>
      <c r="H2973" t="s">
        <v>474</v>
      </c>
      <c r="I2973" t="s">
        <v>557</v>
      </c>
      <c r="J2973">
        <v>1468229000</v>
      </c>
      <c r="K2973">
        <v>1110086298.0162191</v>
      </c>
    </row>
    <row r="2974" spans="1:11" x14ac:dyDescent="0.25">
      <c r="A2974">
        <v>836</v>
      </c>
      <c r="B2974" t="s">
        <v>252</v>
      </c>
      <c r="C2974" t="s">
        <v>2336</v>
      </c>
      <c r="E2974">
        <v>2014</v>
      </c>
      <c r="F2974" s="10">
        <v>42004</v>
      </c>
      <c r="G2974" t="s">
        <v>489</v>
      </c>
      <c r="H2974" t="s">
        <v>474</v>
      </c>
      <c r="I2974" t="s">
        <v>557</v>
      </c>
      <c r="J2974">
        <v>10894660000</v>
      </c>
      <c r="K2974">
        <v>8237143379.9123859</v>
      </c>
    </row>
    <row r="2975" spans="1:11" x14ac:dyDescent="0.25">
      <c r="A2975">
        <v>836</v>
      </c>
      <c r="B2975" t="s">
        <v>252</v>
      </c>
      <c r="C2975" t="s">
        <v>2337</v>
      </c>
      <c r="E2975">
        <v>2014</v>
      </c>
      <c r="F2975" s="10">
        <v>42004</v>
      </c>
      <c r="G2975" t="s">
        <v>489</v>
      </c>
      <c r="H2975" t="s">
        <v>474</v>
      </c>
      <c r="I2975" t="s">
        <v>557</v>
      </c>
      <c r="J2975">
        <v>1084282000</v>
      </c>
      <c r="K2975">
        <v>819794862.64446628</v>
      </c>
    </row>
    <row r="2976" spans="1:11" x14ac:dyDescent="0.25">
      <c r="A2976">
        <v>1364</v>
      </c>
      <c r="B2976" t="s">
        <v>250</v>
      </c>
      <c r="C2976" t="s">
        <v>436</v>
      </c>
      <c r="E2976">
        <v>2014</v>
      </c>
      <c r="F2976" s="10">
        <v>42004</v>
      </c>
      <c r="G2976" t="s">
        <v>489</v>
      </c>
      <c r="H2976" t="s">
        <v>474</v>
      </c>
      <c r="I2976" t="s">
        <v>557</v>
      </c>
      <c r="J2976">
        <v>-13060000</v>
      </c>
      <c r="K2976">
        <v>-9874295.5302557182</v>
      </c>
    </row>
    <row r="2977" spans="1:11" x14ac:dyDescent="0.25">
      <c r="A2977">
        <v>1364</v>
      </c>
      <c r="B2977" t="s">
        <v>250</v>
      </c>
      <c r="C2977" t="s">
        <v>2336</v>
      </c>
      <c r="E2977">
        <v>2014</v>
      </c>
      <c r="F2977" s="10">
        <v>42004</v>
      </c>
      <c r="G2977" t="s">
        <v>489</v>
      </c>
      <c r="H2977" t="s">
        <v>474</v>
      </c>
      <c r="I2977" t="s">
        <v>557</v>
      </c>
      <c r="J2977">
        <v>321394000</v>
      </c>
      <c r="K2977">
        <v>242996886.49701425</v>
      </c>
    </row>
    <row r="2978" spans="1:11" x14ac:dyDescent="0.25">
      <c r="A2978">
        <v>1364</v>
      </c>
      <c r="B2978" t="s">
        <v>250</v>
      </c>
      <c r="C2978" t="s">
        <v>2337</v>
      </c>
      <c r="E2978">
        <v>2014</v>
      </c>
      <c r="F2978" s="10">
        <v>42004</v>
      </c>
      <c r="G2978" t="s">
        <v>489</v>
      </c>
      <c r="H2978" t="s">
        <v>474</v>
      </c>
      <c r="I2978" t="s">
        <v>557</v>
      </c>
      <c r="J2978">
        <v>58813000</v>
      </c>
      <c r="K2978">
        <v>44466840.966380514</v>
      </c>
    </row>
    <row r="2979" spans="1:11" x14ac:dyDescent="0.25">
      <c r="A2979">
        <v>764</v>
      </c>
      <c r="B2979" t="s">
        <v>251</v>
      </c>
      <c r="C2979" t="s">
        <v>436</v>
      </c>
      <c r="E2979">
        <v>2015</v>
      </c>
      <c r="F2979" s="10">
        <v>42369</v>
      </c>
      <c r="G2979" t="s">
        <v>489</v>
      </c>
      <c r="H2979" t="s">
        <v>474</v>
      </c>
      <c r="I2979" t="s">
        <v>557</v>
      </c>
      <c r="J2979">
        <v>-1017000</v>
      </c>
      <c r="K2979">
        <v>-718173.17082988191</v>
      </c>
    </row>
    <row r="2980" spans="1:11" x14ac:dyDescent="0.25">
      <c r="A2980">
        <v>764</v>
      </c>
      <c r="B2980" t="s">
        <v>251</v>
      </c>
      <c r="C2980" t="s">
        <v>2336</v>
      </c>
      <c r="E2980">
        <v>2015</v>
      </c>
      <c r="F2980" s="10">
        <v>42369</v>
      </c>
      <c r="G2980" t="s">
        <v>489</v>
      </c>
      <c r="H2980" t="s">
        <v>474</v>
      </c>
      <c r="I2980" t="s">
        <v>557</v>
      </c>
      <c r="J2980">
        <v>9820000</v>
      </c>
      <c r="K2980">
        <v>6934572.7999502858</v>
      </c>
    </row>
    <row r="2981" spans="1:11" x14ac:dyDescent="0.25">
      <c r="A2981">
        <v>764</v>
      </c>
      <c r="B2981" t="s">
        <v>251</v>
      </c>
      <c r="C2981" t="s">
        <v>2337</v>
      </c>
      <c r="E2981">
        <v>2015</v>
      </c>
      <c r="F2981" s="10">
        <v>42369</v>
      </c>
      <c r="G2981" t="s">
        <v>489</v>
      </c>
      <c r="H2981" t="s">
        <v>474</v>
      </c>
      <c r="I2981" t="s">
        <v>557</v>
      </c>
      <c r="J2981">
        <v>580000</v>
      </c>
      <c r="K2981">
        <v>409577.61954899854</v>
      </c>
    </row>
    <row r="2982" spans="1:11" x14ac:dyDescent="0.25">
      <c r="A2982">
        <v>835</v>
      </c>
      <c r="B2982" t="s">
        <v>253</v>
      </c>
      <c r="C2982" t="s">
        <v>2336</v>
      </c>
      <c r="E2982">
        <v>2015</v>
      </c>
      <c r="F2982" s="10">
        <v>42369</v>
      </c>
      <c r="G2982" t="s">
        <v>489</v>
      </c>
      <c r="H2982" t="s">
        <v>474</v>
      </c>
      <c r="I2982" t="s">
        <v>557</v>
      </c>
      <c r="J2982">
        <v>4258451000</v>
      </c>
      <c r="K2982">
        <v>3007183144.0449181</v>
      </c>
    </row>
    <row r="2983" spans="1:11" x14ac:dyDescent="0.25">
      <c r="A2983">
        <v>835</v>
      </c>
      <c r="B2983" t="s">
        <v>253</v>
      </c>
      <c r="C2983" t="s">
        <v>2337</v>
      </c>
      <c r="E2983">
        <v>2015</v>
      </c>
      <c r="F2983" s="10">
        <v>42369</v>
      </c>
      <c r="G2983" t="s">
        <v>489</v>
      </c>
      <c r="H2983" t="s">
        <v>474</v>
      </c>
      <c r="I2983" t="s">
        <v>557</v>
      </c>
      <c r="J2983">
        <v>701470000</v>
      </c>
      <c r="K2983">
        <v>495355884.11213106</v>
      </c>
    </row>
    <row r="2984" spans="1:11" x14ac:dyDescent="0.25">
      <c r="A2984">
        <v>836</v>
      </c>
      <c r="B2984" t="s">
        <v>252</v>
      </c>
      <c r="C2984" t="s">
        <v>436</v>
      </c>
      <c r="E2984">
        <v>2015</v>
      </c>
      <c r="F2984" s="10">
        <v>42369</v>
      </c>
      <c r="G2984" t="s">
        <v>489</v>
      </c>
      <c r="H2984" t="s">
        <v>474</v>
      </c>
      <c r="I2984" t="s">
        <v>557</v>
      </c>
      <c r="J2984">
        <v>773970000</v>
      </c>
      <c r="K2984">
        <v>546553086.55575585</v>
      </c>
    </row>
    <row r="2985" spans="1:11" x14ac:dyDescent="0.25">
      <c r="A2985">
        <v>836</v>
      </c>
      <c r="B2985" t="s">
        <v>252</v>
      </c>
      <c r="C2985" t="s">
        <v>2336</v>
      </c>
      <c r="E2985">
        <v>2015</v>
      </c>
      <c r="F2985" s="10">
        <v>42369</v>
      </c>
      <c r="G2985" t="s">
        <v>489</v>
      </c>
      <c r="H2985" t="s">
        <v>474</v>
      </c>
      <c r="I2985" t="s">
        <v>557</v>
      </c>
      <c r="J2985">
        <v>9544621000</v>
      </c>
      <c r="K2985">
        <v>6740108877.0299692</v>
      </c>
    </row>
    <row r="2986" spans="1:11" x14ac:dyDescent="0.25">
      <c r="A2986">
        <v>836</v>
      </c>
      <c r="B2986" t="s">
        <v>252</v>
      </c>
      <c r="C2986" t="s">
        <v>2337</v>
      </c>
      <c r="E2986">
        <v>2015</v>
      </c>
      <c r="F2986" s="10">
        <v>42369</v>
      </c>
      <c r="G2986" t="s">
        <v>489</v>
      </c>
      <c r="H2986" t="s">
        <v>474</v>
      </c>
      <c r="I2986" t="s">
        <v>557</v>
      </c>
      <c r="J2986">
        <v>454402000</v>
      </c>
      <c r="K2986">
        <v>320884292.20397246</v>
      </c>
    </row>
    <row r="2987" spans="1:11" x14ac:dyDescent="0.25">
      <c r="A2987">
        <v>1141</v>
      </c>
      <c r="B2987" t="s">
        <v>248</v>
      </c>
      <c r="C2987" t="s">
        <v>436</v>
      </c>
      <c r="E2987">
        <v>2015</v>
      </c>
      <c r="F2987" s="10">
        <v>42369</v>
      </c>
      <c r="G2987" t="s">
        <v>489</v>
      </c>
      <c r="H2987" t="s">
        <v>474</v>
      </c>
      <c r="I2987" t="s">
        <v>557</v>
      </c>
      <c r="J2987">
        <v>97692000</v>
      </c>
      <c r="K2987">
        <v>68986994.498242691</v>
      </c>
    </row>
    <row r="2988" spans="1:11" x14ac:dyDescent="0.25">
      <c r="A2988">
        <v>1141</v>
      </c>
      <c r="B2988" t="s">
        <v>248</v>
      </c>
      <c r="C2988" t="s">
        <v>2336</v>
      </c>
      <c r="E2988">
        <v>2015</v>
      </c>
      <c r="F2988" s="10">
        <v>42369</v>
      </c>
      <c r="G2988" t="s">
        <v>489</v>
      </c>
      <c r="H2988" t="s">
        <v>474</v>
      </c>
      <c r="I2988" t="s">
        <v>557</v>
      </c>
      <c r="J2988">
        <v>274761000</v>
      </c>
      <c r="K2988">
        <v>194027510.90500411</v>
      </c>
    </row>
    <row r="2989" spans="1:11" x14ac:dyDescent="0.25">
      <c r="A2989">
        <v>1141</v>
      </c>
      <c r="B2989" t="s">
        <v>248</v>
      </c>
      <c r="C2989" t="s">
        <v>2337</v>
      </c>
      <c r="E2989">
        <v>2015</v>
      </c>
      <c r="F2989" s="10">
        <v>42369</v>
      </c>
      <c r="G2989" t="s">
        <v>489</v>
      </c>
      <c r="H2989" t="s">
        <v>474</v>
      </c>
      <c r="I2989" t="s">
        <v>557</v>
      </c>
      <c r="J2989">
        <v>42610000</v>
      </c>
      <c r="K2989">
        <v>30089831.670660049</v>
      </c>
    </row>
    <row r="2990" spans="1:11" x14ac:dyDescent="0.25">
      <c r="A2990">
        <v>1364</v>
      </c>
      <c r="B2990" t="s">
        <v>250</v>
      </c>
      <c r="C2990" t="s">
        <v>436</v>
      </c>
      <c r="E2990">
        <v>2015</v>
      </c>
      <c r="F2990" s="10">
        <v>42369</v>
      </c>
      <c r="G2990" t="s">
        <v>489</v>
      </c>
      <c r="H2990" t="s">
        <v>474</v>
      </c>
      <c r="I2990" t="s">
        <v>557</v>
      </c>
      <c r="J2990">
        <v>96211000</v>
      </c>
      <c r="K2990">
        <v>67941159.231773615</v>
      </c>
    </row>
    <row r="2991" spans="1:11" x14ac:dyDescent="0.25">
      <c r="A2991">
        <v>1364</v>
      </c>
      <c r="B2991" t="s">
        <v>250</v>
      </c>
      <c r="C2991" t="s">
        <v>2336</v>
      </c>
      <c r="E2991">
        <v>2015</v>
      </c>
      <c r="F2991" s="10">
        <v>42369</v>
      </c>
      <c r="G2991" t="s">
        <v>489</v>
      </c>
      <c r="H2991" t="s">
        <v>474</v>
      </c>
      <c r="I2991" t="s">
        <v>557</v>
      </c>
      <c r="J2991">
        <v>445241000</v>
      </c>
      <c r="K2991">
        <v>314415084.32002699</v>
      </c>
    </row>
    <row r="2992" spans="1:11" x14ac:dyDescent="0.25">
      <c r="A2992">
        <v>1364</v>
      </c>
      <c r="B2992" t="s">
        <v>250</v>
      </c>
      <c r="C2992" t="s">
        <v>2337</v>
      </c>
      <c r="E2992">
        <v>2015</v>
      </c>
      <c r="F2992" s="10">
        <v>42369</v>
      </c>
      <c r="G2992" t="s">
        <v>489</v>
      </c>
      <c r="H2992" t="s">
        <v>474</v>
      </c>
      <c r="I2992" t="s">
        <v>557</v>
      </c>
      <c r="J2992">
        <v>56649000</v>
      </c>
      <c r="K2992">
        <v>40003728.568674512</v>
      </c>
    </row>
    <row r="2993" spans="1:11" x14ac:dyDescent="0.25">
      <c r="A2993">
        <v>764</v>
      </c>
      <c r="B2993" t="s">
        <v>251</v>
      </c>
      <c r="C2993" t="s">
        <v>436</v>
      </c>
      <c r="E2993">
        <v>2016</v>
      </c>
      <c r="F2993" s="10">
        <v>42735</v>
      </c>
      <c r="G2993" t="s">
        <v>489</v>
      </c>
      <c r="H2993" t="s">
        <v>474</v>
      </c>
      <c r="I2993" t="s">
        <v>557</v>
      </c>
      <c r="J2993">
        <v>5565000</v>
      </c>
      <c r="K2993">
        <v>3850640.8047527908</v>
      </c>
    </row>
    <row r="2994" spans="1:11" x14ac:dyDescent="0.25">
      <c r="A2994">
        <v>764</v>
      </c>
      <c r="B2994" t="s">
        <v>251</v>
      </c>
      <c r="C2994" t="s">
        <v>2336</v>
      </c>
      <c r="E2994">
        <v>2016</v>
      </c>
      <c r="F2994" s="10">
        <v>42735</v>
      </c>
      <c r="G2994" t="s">
        <v>489</v>
      </c>
      <c r="H2994" t="s">
        <v>474</v>
      </c>
      <c r="I2994" t="s">
        <v>557</v>
      </c>
      <c r="J2994">
        <v>27433000</v>
      </c>
      <c r="K2994">
        <v>18981963.916762501</v>
      </c>
    </row>
    <row r="2995" spans="1:11" x14ac:dyDescent="0.25">
      <c r="A2995">
        <v>764</v>
      </c>
      <c r="B2995" t="s">
        <v>251</v>
      </c>
      <c r="C2995" t="s">
        <v>2337</v>
      </c>
      <c r="E2995">
        <v>2016</v>
      </c>
      <c r="F2995" s="10">
        <v>42735</v>
      </c>
      <c r="G2995" t="s">
        <v>489</v>
      </c>
      <c r="H2995" t="s">
        <v>474</v>
      </c>
      <c r="I2995" t="s">
        <v>557</v>
      </c>
      <c r="J2995">
        <v>3240000</v>
      </c>
      <c r="K2995">
        <v>2241882.5170528376</v>
      </c>
    </row>
    <row r="2996" spans="1:11" x14ac:dyDescent="0.25">
      <c r="A2996">
        <v>764</v>
      </c>
      <c r="B2996" t="s">
        <v>251</v>
      </c>
      <c r="C2996" t="s">
        <v>490</v>
      </c>
      <c r="E2996">
        <v>2016</v>
      </c>
      <c r="F2996" s="10">
        <v>42735</v>
      </c>
      <c r="G2996" t="s">
        <v>489</v>
      </c>
      <c r="H2996" t="s">
        <v>474</v>
      </c>
      <c r="I2996" t="s">
        <v>557</v>
      </c>
      <c r="J2996">
        <v>455000</v>
      </c>
      <c r="K2996">
        <v>314832.26705525961</v>
      </c>
    </row>
    <row r="2997" spans="1:11" x14ac:dyDescent="0.25">
      <c r="A2997">
        <v>764</v>
      </c>
      <c r="B2997" t="s">
        <v>251</v>
      </c>
      <c r="C2997" t="s">
        <v>434</v>
      </c>
      <c r="E2997">
        <v>2016</v>
      </c>
      <c r="F2997" s="10">
        <v>42735</v>
      </c>
      <c r="G2997" t="s">
        <v>489</v>
      </c>
      <c r="H2997" t="s">
        <v>474</v>
      </c>
      <c r="I2997" t="s">
        <v>557</v>
      </c>
      <c r="J2997">
        <v>174000</v>
      </c>
      <c r="K2997">
        <v>120397.39443431907</v>
      </c>
    </row>
    <row r="2998" spans="1:11" x14ac:dyDescent="0.25">
      <c r="A2998">
        <v>764</v>
      </c>
      <c r="B2998" t="s">
        <v>251</v>
      </c>
      <c r="C2998" t="s">
        <v>491</v>
      </c>
      <c r="E2998">
        <v>2016</v>
      </c>
      <c r="F2998" s="10">
        <v>42735</v>
      </c>
      <c r="G2998" t="s">
        <v>489</v>
      </c>
      <c r="H2998" t="s">
        <v>474</v>
      </c>
      <c r="I2998" t="s">
        <v>557</v>
      </c>
      <c r="J2998">
        <v>1696000</v>
      </c>
      <c r="K2998">
        <v>1173528.6262103743</v>
      </c>
    </row>
    <row r="2999" spans="1:11" x14ac:dyDescent="0.25">
      <c r="A2999">
        <v>835</v>
      </c>
      <c r="B2999" t="s">
        <v>253</v>
      </c>
      <c r="C2999" t="s">
        <v>2336</v>
      </c>
      <c r="E2999">
        <v>2016</v>
      </c>
      <c r="F2999" s="10">
        <v>42735</v>
      </c>
      <c r="G2999" t="s">
        <v>489</v>
      </c>
      <c r="H2999" t="s">
        <v>474</v>
      </c>
      <c r="I2999" t="s">
        <v>557</v>
      </c>
      <c r="J2999">
        <v>4132883000</v>
      </c>
      <c r="K2999">
        <v>2859703130.470643</v>
      </c>
    </row>
    <row r="3000" spans="1:11" x14ac:dyDescent="0.25">
      <c r="A3000">
        <v>835</v>
      </c>
      <c r="B3000" t="s">
        <v>253</v>
      </c>
      <c r="C3000" t="s">
        <v>2337</v>
      </c>
      <c r="E3000">
        <v>2016</v>
      </c>
      <c r="F3000" s="10">
        <v>42735</v>
      </c>
      <c r="G3000" t="s">
        <v>489</v>
      </c>
      <c r="H3000" t="s">
        <v>474</v>
      </c>
      <c r="I3000" t="s">
        <v>557</v>
      </c>
      <c r="J3000">
        <v>348028000</v>
      </c>
      <c r="K3000">
        <v>240814163.16199538</v>
      </c>
    </row>
    <row r="3001" spans="1:11" x14ac:dyDescent="0.25">
      <c r="A3001">
        <v>836</v>
      </c>
      <c r="B3001" t="s">
        <v>252</v>
      </c>
      <c r="C3001" t="s">
        <v>436</v>
      </c>
      <c r="E3001">
        <v>2016</v>
      </c>
      <c r="F3001" s="10">
        <v>42735</v>
      </c>
      <c r="G3001" t="s">
        <v>489</v>
      </c>
      <c r="H3001" t="s">
        <v>474</v>
      </c>
      <c r="I3001" t="s">
        <v>557</v>
      </c>
      <c r="J3001">
        <v>1282317000</v>
      </c>
      <c r="K3001">
        <v>887285204.82087779</v>
      </c>
    </row>
    <row r="3002" spans="1:11" x14ac:dyDescent="0.25">
      <c r="A3002">
        <v>836</v>
      </c>
      <c r="B3002" t="s">
        <v>252</v>
      </c>
      <c r="C3002" t="s">
        <v>2336</v>
      </c>
      <c r="E3002">
        <v>2016</v>
      </c>
      <c r="F3002" s="10">
        <v>42735</v>
      </c>
      <c r="G3002" t="s">
        <v>489</v>
      </c>
      <c r="H3002" t="s">
        <v>474</v>
      </c>
      <c r="I3002" t="s">
        <v>557</v>
      </c>
      <c r="J3002">
        <v>7907048000</v>
      </c>
      <c r="K3002">
        <v>5471195269.3511133</v>
      </c>
    </row>
    <row r="3003" spans="1:11" x14ac:dyDescent="0.25">
      <c r="A3003">
        <v>836</v>
      </c>
      <c r="B3003" t="s">
        <v>252</v>
      </c>
      <c r="C3003" t="s">
        <v>2337</v>
      </c>
      <c r="E3003">
        <v>2016</v>
      </c>
      <c r="F3003" s="10">
        <v>42735</v>
      </c>
      <c r="G3003" t="s">
        <v>489</v>
      </c>
      <c r="H3003" t="s">
        <v>474</v>
      </c>
      <c r="I3003" t="s">
        <v>557</v>
      </c>
      <c r="J3003">
        <v>437154000</v>
      </c>
      <c r="K3003">
        <v>302483922.79620874</v>
      </c>
    </row>
    <row r="3004" spans="1:11" x14ac:dyDescent="0.25">
      <c r="A3004">
        <v>1141</v>
      </c>
      <c r="B3004" t="s">
        <v>248</v>
      </c>
      <c r="C3004" t="s">
        <v>436</v>
      </c>
      <c r="E3004">
        <v>2016</v>
      </c>
      <c r="F3004" s="10">
        <v>42735</v>
      </c>
      <c r="G3004" t="s">
        <v>489</v>
      </c>
      <c r="H3004" t="s">
        <v>474</v>
      </c>
      <c r="I3004" t="s">
        <v>557</v>
      </c>
      <c r="J3004">
        <v>180679000</v>
      </c>
      <c r="K3004">
        <v>125018855.33907089</v>
      </c>
    </row>
    <row r="3005" spans="1:11" x14ac:dyDescent="0.25">
      <c r="A3005">
        <v>1141</v>
      </c>
      <c r="B3005" t="s">
        <v>248</v>
      </c>
      <c r="C3005" t="s">
        <v>2336</v>
      </c>
      <c r="E3005">
        <v>2016</v>
      </c>
      <c r="F3005" s="10">
        <v>42735</v>
      </c>
      <c r="G3005" t="s">
        <v>489</v>
      </c>
      <c r="H3005" t="s">
        <v>474</v>
      </c>
      <c r="I3005" t="s">
        <v>557</v>
      </c>
      <c r="J3005">
        <v>544555000</v>
      </c>
      <c r="K3005">
        <v>376798868.54126793</v>
      </c>
    </row>
    <row r="3006" spans="1:11" x14ac:dyDescent="0.25">
      <c r="A3006">
        <v>1141</v>
      </c>
      <c r="B3006" t="s">
        <v>248</v>
      </c>
      <c r="C3006" t="s">
        <v>2337</v>
      </c>
      <c r="E3006">
        <v>2016</v>
      </c>
      <c r="F3006" s="10">
        <v>42735</v>
      </c>
      <c r="G3006" t="s">
        <v>489</v>
      </c>
      <c r="H3006" t="s">
        <v>474</v>
      </c>
      <c r="I3006" t="s">
        <v>557</v>
      </c>
      <c r="J3006">
        <v>101956000</v>
      </c>
      <c r="K3006">
        <v>70547337.62612319</v>
      </c>
    </row>
    <row r="3007" spans="1:11" x14ac:dyDescent="0.25">
      <c r="A3007">
        <v>1364</v>
      </c>
      <c r="B3007" t="s">
        <v>250</v>
      </c>
      <c r="C3007" t="s">
        <v>436</v>
      </c>
      <c r="E3007">
        <v>2016</v>
      </c>
      <c r="F3007" s="10">
        <v>42735</v>
      </c>
      <c r="G3007" t="s">
        <v>489</v>
      </c>
      <c r="H3007" t="s">
        <v>474</v>
      </c>
      <c r="I3007" t="s">
        <v>557</v>
      </c>
      <c r="J3007">
        <v>128479000</v>
      </c>
      <c r="K3007">
        <v>88899637.008775175</v>
      </c>
    </row>
    <row r="3008" spans="1:11" x14ac:dyDescent="0.25">
      <c r="A3008">
        <v>1364</v>
      </c>
      <c r="B3008" t="s">
        <v>250</v>
      </c>
      <c r="C3008" t="s">
        <v>2336</v>
      </c>
      <c r="E3008">
        <v>2016</v>
      </c>
      <c r="F3008" s="10">
        <v>42735</v>
      </c>
      <c r="G3008" t="s">
        <v>489</v>
      </c>
      <c r="H3008" t="s">
        <v>474</v>
      </c>
      <c r="I3008" t="s">
        <v>557</v>
      </c>
      <c r="J3008">
        <v>986978000</v>
      </c>
      <c r="K3008">
        <v>682928618.1838814</v>
      </c>
    </row>
    <row r="3009" spans="1:11" x14ac:dyDescent="0.25">
      <c r="A3009">
        <v>1364</v>
      </c>
      <c r="B3009" t="s">
        <v>250</v>
      </c>
      <c r="C3009" t="s">
        <v>2337</v>
      </c>
      <c r="E3009">
        <v>2016</v>
      </c>
      <c r="F3009" s="10">
        <v>42735</v>
      </c>
      <c r="G3009" t="s">
        <v>489</v>
      </c>
      <c r="H3009" t="s">
        <v>474</v>
      </c>
      <c r="I3009" t="s">
        <v>557</v>
      </c>
      <c r="J3009">
        <v>10537000</v>
      </c>
      <c r="K3009">
        <v>7290961.7537610345</v>
      </c>
    </row>
    <row r="3010" spans="1:11" x14ac:dyDescent="0.25">
      <c r="A3010">
        <v>764</v>
      </c>
      <c r="B3010" t="s">
        <v>251</v>
      </c>
      <c r="C3010" t="s">
        <v>436</v>
      </c>
      <c r="E3010">
        <v>2017</v>
      </c>
      <c r="F3010" s="10">
        <v>43100</v>
      </c>
      <c r="G3010" t="s">
        <v>489</v>
      </c>
      <c r="H3010" t="s">
        <v>474</v>
      </c>
      <c r="I3010" t="s">
        <v>557</v>
      </c>
      <c r="J3010">
        <v>49567000</v>
      </c>
      <c r="K3010">
        <v>37097910.131852619</v>
      </c>
    </row>
    <row r="3011" spans="1:11" x14ac:dyDescent="0.25">
      <c r="A3011">
        <v>764</v>
      </c>
      <c r="B3011" t="s">
        <v>251</v>
      </c>
      <c r="C3011" t="s">
        <v>2336</v>
      </c>
      <c r="E3011">
        <v>2017</v>
      </c>
      <c r="F3011" s="10">
        <v>43100</v>
      </c>
      <c r="G3011" t="s">
        <v>489</v>
      </c>
      <c r="H3011" t="s">
        <v>474</v>
      </c>
      <c r="I3011" t="s">
        <v>557</v>
      </c>
      <c r="J3011">
        <v>132017000</v>
      </c>
      <c r="K3011">
        <v>98806762.601666167</v>
      </c>
    </row>
    <row r="3012" spans="1:11" x14ac:dyDescent="0.25">
      <c r="A3012">
        <v>764</v>
      </c>
      <c r="B3012" t="s">
        <v>251</v>
      </c>
      <c r="C3012" t="s">
        <v>2337</v>
      </c>
      <c r="E3012">
        <v>2017</v>
      </c>
      <c r="F3012" s="10">
        <v>43100</v>
      </c>
      <c r="G3012" t="s">
        <v>489</v>
      </c>
      <c r="H3012" t="s">
        <v>474</v>
      </c>
      <c r="I3012" t="s">
        <v>557</v>
      </c>
      <c r="J3012">
        <v>7663000</v>
      </c>
      <c r="K3012">
        <v>5735293.347194436</v>
      </c>
    </row>
    <row r="3013" spans="1:11" x14ac:dyDescent="0.25">
      <c r="A3013">
        <v>764</v>
      </c>
      <c r="B3013" t="s">
        <v>251</v>
      </c>
      <c r="C3013" t="s">
        <v>490</v>
      </c>
      <c r="E3013">
        <v>2017</v>
      </c>
      <c r="F3013" s="10">
        <v>43100</v>
      </c>
      <c r="G3013" t="s">
        <v>489</v>
      </c>
      <c r="H3013" t="s">
        <v>474</v>
      </c>
      <c r="I3013" t="s">
        <v>557</v>
      </c>
      <c r="J3013">
        <v>18461000</v>
      </c>
      <c r="K3013">
        <v>13816945.123653462</v>
      </c>
    </row>
    <row r="3014" spans="1:11" x14ac:dyDescent="0.25">
      <c r="A3014">
        <v>764</v>
      </c>
      <c r="B3014" t="s">
        <v>251</v>
      </c>
      <c r="C3014" t="s">
        <v>434</v>
      </c>
      <c r="E3014">
        <v>2017</v>
      </c>
      <c r="F3014" s="10">
        <v>43100</v>
      </c>
      <c r="G3014" t="s">
        <v>489</v>
      </c>
      <c r="H3014" t="s">
        <v>474</v>
      </c>
      <c r="I3014" t="s">
        <v>557</v>
      </c>
      <c r="J3014">
        <v>17066000</v>
      </c>
      <c r="K3014">
        <v>12772871.755607497</v>
      </c>
    </row>
    <row r="3015" spans="1:11" x14ac:dyDescent="0.25">
      <c r="A3015">
        <v>764</v>
      </c>
      <c r="B3015" t="s">
        <v>251</v>
      </c>
      <c r="C3015" t="s">
        <v>491</v>
      </c>
      <c r="E3015">
        <v>2017</v>
      </c>
      <c r="F3015" s="10">
        <v>43100</v>
      </c>
      <c r="G3015" t="s">
        <v>489</v>
      </c>
      <c r="H3015" t="s">
        <v>474</v>
      </c>
      <c r="I3015" t="s">
        <v>557</v>
      </c>
      <c r="J3015">
        <v>6377000</v>
      </c>
      <c r="K3015">
        <v>4772799.9053972224</v>
      </c>
    </row>
    <row r="3016" spans="1:11" x14ac:dyDescent="0.25">
      <c r="A3016">
        <v>835</v>
      </c>
      <c r="B3016" t="s">
        <v>253</v>
      </c>
      <c r="C3016" t="s">
        <v>436</v>
      </c>
      <c r="E3016">
        <v>2017</v>
      </c>
      <c r="F3016" s="10">
        <v>43100</v>
      </c>
      <c r="G3016" t="s">
        <v>489</v>
      </c>
      <c r="H3016" t="s">
        <v>474</v>
      </c>
      <c r="I3016" t="s">
        <v>557</v>
      </c>
      <c r="J3016">
        <v>999492000</v>
      </c>
      <c r="K3016">
        <v>748059482.99283063</v>
      </c>
    </row>
    <row r="3017" spans="1:11" x14ac:dyDescent="0.25">
      <c r="A3017">
        <v>835</v>
      </c>
      <c r="B3017" t="s">
        <v>253</v>
      </c>
      <c r="C3017" t="s">
        <v>2336</v>
      </c>
      <c r="E3017">
        <v>2017</v>
      </c>
      <c r="F3017" s="10">
        <v>43100</v>
      </c>
      <c r="G3017" t="s">
        <v>489</v>
      </c>
      <c r="H3017" t="s">
        <v>474</v>
      </c>
      <c r="I3017" t="s">
        <v>557</v>
      </c>
      <c r="J3017">
        <v>5699595000</v>
      </c>
      <c r="K3017">
        <v>4265803116.9519343</v>
      </c>
    </row>
    <row r="3018" spans="1:11" x14ac:dyDescent="0.25">
      <c r="A3018">
        <v>835</v>
      </c>
      <c r="B3018" t="s">
        <v>253</v>
      </c>
      <c r="C3018" t="s">
        <v>2337</v>
      </c>
      <c r="E3018">
        <v>2017</v>
      </c>
      <c r="F3018" s="10">
        <v>43100</v>
      </c>
      <c r="G3018" t="s">
        <v>489</v>
      </c>
      <c r="H3018" t="s">
        <v>474</v>
      </c>
      <c r="I3018" t="s">
        <v>557</v>
      </c>
      <c r="J3018">
        <v>140037000</v>
      </c>
      <c r="K3018">
        <v>104809248.91831753</v>
      </c>
    </row>
    <row r="3019" spans="1:11" x14ac:dyDescent="0.25">
      <c r="A3019">
        <v>835</v>
      </c>
      <c r="B3019" t="s">
        <v>253</v>
      </c>
      <c r="C3019" t="s">
        <v>490</v>
      </c>
      <c r="E3019">
        <v>2017</v>
      </c>
      <c r="F3019" s="10">
        <v>43100</v>
      </c>
      <c r="G3019" t="s">
        <v>489</v>
      </c>
      <c r="H3019" t="s">
        <v>474</v>
      </c>
      <c r="I3019" t="s">
        <v>557</v>
      </c>
      <c r="J3019">
        <v>409418000</v>
      </c>
      <c r="K3019">
        <v>306424681.14598089</v>
      </c>
    </row>
    <row r="3020" spans="1:11" x14ac:dyDescent="0.25">
      <c r="A3020">
        <v>835</v>
      </c>
      <c r="B3020" t="s">
        <v>253</v>
      </c>
      <c r="C3020" t="s">
        <v>434</v>
      </c>
      <c r="E3020">
        <v>2017</v>
      </c>
      <c r="F3020" s="10">
        <v>43100</v>
      </c>
      <c r="G3020" t="s">
        <v>489</v>
      </c>
      <c r="H3020" t="s">
        <v>474</v>
      </c>
      <c r="I3020" t="s">
        <v>557</v>
      </c>
      <c r="J3020">
        <v>360729000</v>
      </c>
      <c r="K3020">
        <v>269983901.06226045</v>
      </c>
    </row>
    <row r="3021" spans="1:11" x14ac:dyDescent="0.25">
      <c r="A3021">
        <v>835</v>
      </c>
      <c r="B3021" t="s">
        <v>253</v>
      </c>
      <c r="C3021" t="s">
        <v>491</v>
      </c>
      <c r="E3021">
        <v>2017</v>
      </c>
      <c r="F3021" s="10">
        <v>43100</v>
      </c>
      <c r="G3021" t="s">
        <v>489</v>
      </c>
      <c r="H3021" t="s">
        <v>474</v>
      </c>
      <c r="I3021" t="s">
        <v>557</v>
      </c>
      <c r="J3021">
        <v>89308000</v>
      </c>
      <c r="K3021">
        <v>66841651.866271786</v>
      </c>
    </row>
    <row r="3022" spans="1:11" x14ac:dyDescent="0.25">
      <c r="A3022">
        <v>836</v>
      </c>
      <c r="B3022" t="s">
        <v>252</v>
      </c>
      <c r="C3022" t="s">
        <v>436</v>
      </c>
      <c r="E3022">
        <v>2017</v>
      </c>
      <c r="F3022" s="10">
        <v>43100</v>
      </c>
      <c r="G3022" t="s">
        <v>489</v>
      </c>
      <c r="H3022" t="s">
        <v>474</v>
      </c>
      <c r="I3022" t="s">
        <v>557</v>
      </c>
      <c r="J3022">
        <v>1384177000</v>
      </c>
      <c r="K3022">
        <v>1035973005.2772481</v>
      </c>
    </row>
    <row r="3023" spans="1:11" x14ac:dyDescent="0.25">
      <c r="A3023">
        <v>836</v>
      </c>
      <c r="B3023" t="s">
        <v>252</v>
      </c>
      <c r="C3023" t="s">
        <v>2336</v>
      </c>
      <c r="E3023">
        <v>2017</v>
      </c>
      <c r="F3023" s="10">
        <v>43100</v>
      </c>
      <c r="G3023" t="s">
        <v>489</v>
      </c>
      <c r="H3023" t="s">
        <v>474</v>
      </c>
      <c r="I3023" t="s">
        <v>557</v>
      </c>
      <c r="J3023">
        <v>8345605000</v>
      </c>
      <c r="K3023">
        <v>6246182022.0295734</v>
      </c>
    </row>
    <row r="3024" spans="1:11" x14ac:dyDescent="0.25">
      <c r="A3024">
        <v>836</v>
      </c>
      <c r="B3024" t="s">
        <v>252</v>
      </c>
      <c r="C3024" t="s">
        <v>2337</v>
      </c>
      <c r="E3024">
        <v>2017</v>
      </c>
      <c r="F3024" s="10">
        <v>43100</v>
      </c>
      <c r="G3024" t="s">
        <v>489</v>
      </c>
      <c r="H3024" t="s">
        <v>474</v>
      </c>
      <c r="I3024" t="s">
        <v>557</v>
      </c>
      <c r="J3024">
        <v>244712000</v>
      </c>
      <c r="K3024">
        <v>183152173.50628278</v>
      </c>
    </row>
    <row r="3025" spans="1:11" x14ac:dyDescent="0.25">
      <c r="A3025">
        <v>836</v>
      </c>
      <c r="B3025" t="s">
        <v>252</v>
      </c>
      <c r="C3025" t="s">
        <v>490</v>
      </c>
      <c r="E3025">
        <v>2017</v>
      </c>
      <c r="F3025" s="10">
        <v>43100</v>
      </c>
      <c r="G3025" t="s">
        <v>489</v>
      </c>
      <c r="H3025" t="s">
        <v>474</v>
      </c>
      <c r="I3025" t="s">
        <v>557</v>
      </c>
      <c r="J3025">
        <v>525782000</v>
      </c>
      <c r="K3025">
        <v>393516117.27451193</v>
      </c>
    </row>
    <row r="3026" spans="1:11" x14ac:dyDescent="0.25">
      <c r="A3026">
        <v>836</v>
      </c>
      <c r="B3026" t="s">
        <v>252</v>
      </c>
      <c r="C3026" t="s">
        <v>434</v>
      </c>
      <c r="E3026">
        <v>2017</v>
      </c>
      <c r="F3026" s="10">
        <v>43100</v>
      </c>
      <c r="G3026" t="s">
        <v>489</v>
      </c>
      <c r="H3026" t="s">
        <v>474</v>
      </c>
      <c r="I3026" t="s">
        <v>557</v>
      </c>
      <c r="J3026">
        <v>546292000</v>
      </c>
      <c r="K3026">
        <v>408866615.32370389</v>
      </c>
    </row>
    <row r="3027" spans="1:11" x14ac:dyDescent="0.25">
      <c r="A3027">
        <v>836</v>
      </c>
      <c r="B3027" t="s">
        <v>252</v>
      </c>
      <c r="C3027" t="s">
        <v>491</v>
      </c>
      <c r="E3027">
        <v>2017</v>
      </c>
      <c r="F3027" s="10">
        <v>43100</v>
      </c>
      <c r="G3027" t="s">
        <v>489</v>
      </c>
      <c r="H3027" t="s">
        <v>474</v>
      </c>
      <c r="I3027" t="s">
        <v>557</v>
      </c>
      <c r="J3027">
        <v>67391000</v>
      </c>
      <c r="K3027">
        <v>50438099.172749609</v>
      </c>
    </row>
    <row r="3028" spans="1:11" x14ac:dyDescent="0.25">
      <c r="A3028">
        <v>1141</v>
      </c>
      <c r="B3028" t="s">
        <v>248</v>
      </c>
      <c r="C3028" t="s">
        <v>436</v>
      </c>
      <c r="E3028">
        <v>2017</v>
      </c>
      <c r="F3028" s="10">
        <v>43100</v>
      </c>
      <c r="G3028" t="s">
        <v>489</v>
      </c>
      <c r="H3028" t="s">
        <v>474</v>
      </c>
      <c r="I3028" t="s">
        <v>557</v>
      </c>
      <c r="J3028">
        <v>231273000</v>
      </c>
      <c r="K3028">
        <v>173093892.50759476</v>
      </c>
    </row>
    <row r="3029" spans="1:11" x14ac:dyDescent="0.25">
      <c r="A3029">
        <v>1141</v>
      </c>
      <c r="B3029" t="s">
        <v>248</v>
      </c>
      <c r="C3029" t="s">
        <v>2336</v>
      </c>
      <c r="E3029">
        <v>2017</v>
      </c>
      <c r="F3029" s="10">
        <v>43100</v>
      </c>
      <c r="G3029" t="s">
        <v>489</v>
      </c>
      <c r="H3029" t="s">
        <v>474</v>
      </c>
      <c r="I3029" t="s">
        <v>557</v>
      </c>
      <c r="J3029">
        <v>908768000</v>
      </c>
      <c r="K3029">
        <v>680158040.52501547</v>
      </c>
    </row>
    <row r="3030" spans="1:11" x14ac:dyDescent="0.25">
      <c r="A3030">
        <v>1141</v>
      </c>
      <c r="B3030" t="s">
        <v>248</v>
      </c>
      <c r="C3030" t="s">
        <v>2337</v>
      </c>
      <c r="E3030">
        <v>2017</v>
      </c>
      <c r="F3030" s="10">
        <v>43100</v>
      </c>
      <c r="G3030" t="s">
        <v>489</v>
      </c>
      <c r="H3030" t="s">
        <v>474</v>
      </c>
      <c r="I3030" t="s">
        <v>557</v>
      </c>
      <c r="J3030">
        <v>127345000</v>
      </c>
      <c r="K3030">
        <v>95310052.368325129</v>
      </c>
    </row>
    <row r="3031" spans="1:11" x14ac:dyDescent="0.25">
      <c r="A3031">
        <v>1141</v>
      </c>
      <c r="B3031" t="s">
        <v>248</v>
      </c>
      <c r="C3031" t="s">
        <v>490</v>
      </c>
      <c r="E3031">
        <v>2017</v>
      </c>
      <c r="F3031" s="10">
        <v>43100</v>
      </c>
      <c r="G3031" t="s">
        <v>489</v>
      </c>
      <c r="H3031" t="s">
        <v>474</v>
      </c>
      <c r="I3031" t="s">
        <v>557</v>
      </c>
      <c r="J3031">
        <v>30505000</v>
      </c>
      <c r="K3031">
        <v>22831152.75429548</v>
      </c>
    </row>
    <row r="3032" spans="1:11" x14ac:dyDescent="0.25">
      <c r="A3032">
        <v>1141</v>
      </c>
      <c r="B3032" t="s">
        <v>248</v>
      </c>
      <c r="C3032" t="s">
        <v>434</v>
      </c>
      <c r="E3032">
        <v>2017</v>
      </c>
      <c r="F3032" s="10">
        <v>43100</v>
      </c>
      <c r="G3032" t="s">
        <v>489</v>
      </c>
      <c r="H3032" t="s">
        <v>474</v>
      </c>
      <c r="I3032" t="s">
        <v>557</v>
      </c>
      <c r="J3032">
        <v>23886000</v>
      </c>
      <c r="K3032">
        <v>17877230.443832219</v>
      </c>
    </row>
    <row r="3033" spans="1:11" x14ac:dyDescent="0.25">
      <c r="A3033">
        <v>1141</v>
      </c>
      <c r="B3033" t="s">
        <v>248</v>
      </c>
      <c r="C3033" t="s">
        <v>491</v>
      </c>
      <c r="E3033">
        <v>2017</v>
      </c>
      <c r="F3033" s="10">
        <v>43100</v>
      </c>
      <c r="G3033" t="s">
        <v>489</v>
      </c>
      <c r="H3033" t="s">
        <v>474</v>
      </c>
      <c r="I3033" t="s">
        <v>557</v>
      </c>
      <c r="J3033">
        <v>49537000</v>
      </c>
      <c r="K3033">
        <v>37075456.941141948</v>
      </c>
    </row>
    <row r="3034" spans="1:11" x14ac:dyDescent="0.25">
      <c r="A3034">
        <v>1364</v>
      </c>
      <c r="B3034" t="s">
        <v>250</v>
      </c>
      <c r="C3034" t="s">
        <v>436</v>
      </c>
      <c r="E3034">
        <v>2017</v>
      </c>
      <c r="F3034" s="10">
        <v>43100</v>
      </c>
      <c r="G3034" t="s">
        <v>489</v>
      </c>
      <c r="H3034" t="s">
        <v>474</v>
      </c>
      <c r="I3034" t="s">
        <v>557</v>
      </c>
      <c r="J3034">
        <v>-31606000</v>
      </c>
      <c r="K3034">
        <v>-23655184.853376921</v>
      </c>
    </row>
    <row r="3035" spans="1:11" x14ac:dyDescent="0.25">
      <c r="A3035">
        <v>1364</v>
      </c>
      <c r="B3035" t="s">
        <v>250</v>
      </c>
      <c r="C3035" t="s">
        <v>2336</v>
      </c>
      <c r="E3035">
        <v>2017</v>
      </c>
      <c r="F3035" s="10">
        <v>43100</v>
      </c>
      <c r="G3035" t="s">
        <v>489</v>
      </c>
      <c r="H3035" t="s">
        <v>474</v>
      </c>
      <c r="I3035" t="s">
        <v>557</v>
      </c>
      <c r="J3035">
        <v>353629000</v>
      </c>
      <c r="K3035">
        <v>264669979.26073617</v>
      </c>
    </row>
    <row r="3036" spans="1:11" x14ac:dyDescent="0.25">
      <c r="A3036">
        <v>1364</v>
      </c>
      <c r="B3036" t="s">
        <v>250</v>
      </c>
      <c r="C3036" t="s">
        <v>2337</v>
      </c>
      <c r="E3036">
        <v>2017</v>
      </c>
      <c r="F3036" s="10">
        <v>43100</v>
      </c>
      <c r="G3036" t="s">
        <v>489</v>
      </c>
      <c r="H3036" t="s">
        <v>474</v>
      </c>
      <c r="I3036" t="s">
        <v>557</v>
      </c>
      <c r="J3036">
        <v>-115560000</v>
      </c>
      <c r="K3036">
        <v>-86489690.617485195</v>
      </c>
    </row>
    <row r="3037" spans="1:11" x14ac:dyDescent="0.25">
      <c r="A3037">
        <v>1364</v>
      </c>
      <c r="B3037" t="s">
        <v>250</v>
      </c>
      <c r="C3037" t="s">
        <v>490</v>
      </c>
      <c r="E3037">
        <v>2017</v>
      </c>
      <c r="F3037" s="10">
        <v>43100</v>
      </c>
      <c r="G3037" t="s">
        <v>489</v>
      </c>
      <c r="H3037" t="s">
        <v>474</v>
      </c>
      <c r="I3037" t="s">
        <v>557</v>
      </c>
      <c r="J3037">
        <v>58450000</v>
      </c>
      <c r="K3037">
        <v>43746299.901280798</v>
      </c>
    </row>
    <row r="3038" spans="1:11" x14ac:dyDescent="0.25">
      <c r="A3038">
        <v>1364</v>
      </c>
      <c r="B3038" t="s">
        <v>250</v>
      </c>
      <c r="C3038" t="s">
        <v>434</v>
      </c>
      <c r="E3038">
        <v>2017</v>
      </c>
      <c r="F3038" s="10">
        <v>43100</v>
      </c>
      <c r="G3038" t="s">
        <v>489</v>
      </c>
      <c r="H3038" t="s">
        <v>474</v>
      </c>
      <c r="I3038" t="s">
        <v>557</v>
      </c>
      <c r="J3038">
        <v>28920000</v>
      </c>
      <c r="K3038">
        <v>21644875.845081963</v>
      </c>
    </row>
    <row r="3039" spans="1:11" x14ac:dyDescent="0.25">
      <c r="A3039">
        <v>1364</v>
      </c>
      <c r="B3039" t="s">
        <v>250</v>
      </c>
      <c r="C3039" t="s">
        <v>491</v>
      </c>
      <c r="E3039">
        <v>2017</v>
      </c>
      <c r="F3039" s="10">
        <v>43100</v>
      </c>
      <c r="G3039" t="s">
        <v>489</v>
      </c>
      <c r="H3039" t="s">
        <v>474</v>
      </c>
      <c r="I3039" t="s">
        <v>557</v>
      </c>
      <c r="J3039">
        <v>-3416000</v>
      </c>
      <c r="K3039">
        <v>-2556669.9822544949</v>
      </c>
    </row>
    <row r="3040" spans="1:11" x14ac:dyDescent="0.25">
      <c r="A3040">
        <v>1978</v>
      </c>
      <c r="B3040" t="s">
        <v>283</v>
      </c>
      <c r="C3040" t="s">
        <v>436</v>
      </c>
      <c r="E3040">
        <v>2014</v>
      </c>
      <c r="F3040" s="10">
        <v>42004</v>
      </c>
      <c r="G3040" t="s">
        <v>489</v>
      </c>
      <c r="H3040" t="s">
        <v>474</v>
      </c>
      <c r="I3040" t="s">
        <v>558</v>
      </c>
      <c r="J3040">
        <v>2245736890</v>
      </c>
      <c r="K3040">
        <v>68317443.864073604</v>
      </c>
    </row>
    <row r="3041" spans="1:11" x14ac:dyDescent="0.25">
      <c r="A3041">
        <v>1978</v>
      </c>
      <c r="B3041" t="s">
        <v>283</v>
      </c>
      <c r="C3041" t="s">
        <v>2336</v>
      </c>
      <c r="E3041">
        <v>2014</v>
      </c>
      <c r="F3041" s="10">
        <v>42004</v>
      </c>
      <c r="G3041" t="s">
        <v>489</v>
      </c>
      <c r="H3041" t="s">
        <v>474</v>
      </c>
      <c r="I3041" t="s">
        <v>558</v>
      </c>
      <c r="J3041">
        <v>4242240130</v>
      </c>
      <c r="K3041">
        <v>129052963.96462335</v>
      </c>
    </row>
    <row r="3042" spans="1:11" x14ac:dyDescent="0.25">
      <c r="A3042">
        <v>1978</v>
      </c>
      <c r="B3042" t="s">
        <v>283</v>
      </c>
      <c r="C3042" t="s">
        <v>2337</v>
      </c>
      <c r="E3042">
        <v>2014</v>
      </c>
      <c r="F3042" s="10">
        <v>42004</v>
      </c>
      <c r="G3042" t="s">
        <v>489</v>
      </c>
      <c r="H3042" t="s">
        <v>474</v>
      </c>
      <c r="I3042" t="s">
        <v>558</v>
      </c>
      <c r="J3042">
        <v>1334450400</v>
      </c>
      <c r="K3042">
        <v>40595245.461453222</v>
      </c>
    </row>
    <row r="3043" spans="1:11" x14ac:dyDescent="0.25">
      <c r="A3043">
        <v>8110</v>
      </c>
      <c r="B3043" t="s">
        <v>285</v>
      </c>
      <c r="C3043" t="s">
        <v>436</v>
      </c>
      <c r="E3043">
        <v>2014</v>
      </c>
      <c r="F3043" s="10">
        <v>42004</v>
      </c>
      <c r="G3043" t="s">
        <v>489</v>
      </c>
      <c r="H3043" t="s">
        <v>474</v>
      </c>
      <c r="I3043" t="s">
        <v>558</v>
      </c>
      <c r="J3043">
        <v>4397289620</v>
      </c>
      <c r="K3043">
        <v>133769716.34839357</v>
      </c>
    </row>
    <row r="3044" spans="1:11" x14ac:dyDescent="0.25">
      <c r="A3044">
        <v>8110</v>
      </c>
      <c r="B3044" t="s">
        <v>285</v>
      </c>
      <c r="C3044" t="s">
        <v>2336</v>
      </c>
      <c r="E3044">
        <v>2014</v>
      </c>
      <c r="F3044" s="10">
        <v>42004</v>
      </c>
      <c r="G3044" t="s">
        <v>489</v>
      </c>
      <c r="H3044" t="s">
        <v>474</v>
      </c>
      <c r="I3044" t="s">
        <v>558</v>
      </c>
      <c r="J3044">
        <v>5382795920</v>
      </c>
      <c r="K3044">
        <v>163749751.68901661</v>
      </c>
    </row>
    <row r="3045" spans="1:11" x14ac:dyDescent="0.25">
      <c r="A3045">
        <v>8110</v>
      </c>
      <c r="B3045" t="s">
        <v>285</v>
      </c>
      <c r="C3045" t="s">
        <v>2337</v>
      </c>
      <c r="E3045">
        <v>2014</v>
      </c>
      <c r="F3045" s="10">
        <v>42004</v>
      </c>
      <c r="G3045" t="s">
        <v>489</v>
      </c>
      <c r="H3045" t="s">
        <v>474</v>
      </c>
      <c r="I3045" t="s">
        <v>558</v>
      </c>
      <c r="J3045">
        <v>2988212380</v>
      </c>
      <c r="K3045">
        <v>90904251.710706756</v>
      </c>
    </row>
    <row r="3046" spans="1:11" x14ac:dyDescent="0.25">
      <c r="A3046">
        <v>1978</v>
      </c>
      <c r="B3046" t="s">
        <v>283</v>
      </c>
      <c r="C3046" t="s">
        <v>436</v>
      </c>
      <c r="E3046">
        <v>2015</v>
      </c>
      <c r="F3046" s="10">
        <v>42369</v>
      </c>
      <c r="G3046" t="s">
        <v>489</v>
      </c>
      <c r="H3046" t="s">
        <v>474</v>
      </c>
      <c r="I3046" t="s">
        <v>558</v>
      </c>
      <c r="J3046">
        <v>2377222220</v>
      </c>
      <c r="K3046">
        <v>65941751.165419132</v>
      </c>
    </row>
    <row r="3047" spans="1:11" x14ac:dyDescent="0.25">
      <c r="A3047">
        <v>1978</v>
      </c>
      <c r="B3047" t="s">
        <v>283</v>
      </c>
      <c r="C3047" t="s">
        <v>2336</v>
      </c>
      <c r="E3047">
        <v>2015</v>
      </c>
      <c r="F3047" s="10">
        <v>42369</v>
      </c>
      <c r="G3047" t="s">
        <v>489</v>
      </c>
      <c r="H3047" t="s">
        <v>474</v>
      </c>
      <c r="I3047" t="s">
        <v>558</v>
      </c>
      <c r="J3047">
        <v>4366813940</v>
      </c>
      <c r="K3047">
        <v>121131022.49951354</v>
      </c>
    </row>
    <row r="3048" spans="1:11" x14ac:dyDescent="0.25">
      <c r="A3048">
        <v>1978</v>
      </c>
      <c r="B3048" t="s">
        <v>283</v>
      </c>
      <c r="C3048" t="s">
        <v>2337</v>
      </c>
      <c r="E3048">
        <v>2015</v>
      </c>
      <c r="F3048" s="10">
        <v>42369</v>
      </c>
      <c r="G3048" t="s">
        <v>489</v>
      </c>
      <c r="H3048" t="s">
        <v>474</v>
      </c>
      <c r="I3048" t="s">
        <v>558</v>
      </c>
      <c r="J3048">
        <v>1591239510</v>
      </c>
      <c r="K3048">
        <v>44139382.061220795</v>
      </c>
    </row>
    <row r="3049" spans="1:11" x14ac:dyDescent="0.25">
      <c r="A3049">
        <v>8110</v>
      </c>
      <c r="B3049" t="s">
        <v>285</v>
      </c>
      <c r="C3049" t="s">
        <v>436</v>
      </c>
      <c r="E3049">
        <v>2015</v>
      </c>
      <c r="F3049" s="10">
        <v>42369</v>
      </c>
      <c r="G3049" t="s">
        <v>489</v>
      </c>
      <c r="H3049" t="s">
        <v>474</v>
      </c>
      <c r="I3049" t="s">
        <v>558</v>
      </c>
      <c r="J3049">
        <v>4311432610</v>
      </c>
      <c r="K3049">
        <v>119594800.15927731</v>
      </c>
    </row>
    <row r="3050" spans="1:11" x14ac:dyDescent="0.25">
      <c r="A3050">
        <v>8110</v>
      </c>
      <c r="B3050" t="s">
        <v>285</v>
      </c>
      <c r="C3050" t="s">
        <v>2336</v>
      </c>
      <c r="E3050">
        <v>2015</v>
      </c>
      <c r="F3050" s="10">
        <v>42369</v>
      </c>
      <c r="G3050" t="s">
        <v>489</v>
      </c>
      <c r="H3050" t="s">
        <v>474</v>
      </c>
      <c r="I3050" t="s">
        <v>558</v>
      </c>
      <c r="J3050">
        <v>5429644920</v>
      </c>
      <c r="K3050">
        <v>150612883.90246582</v>
      </c>
    </row>
    <row r="3051" spans="1:11" x14ac:dyDescent="0.25">
      <c r="A3051">
        <v>8110</v>
      </c>
      <c r="B3051" t="s">
        <v>285</v>
      </c>
      <c r="C3051" t="s">
        <v>2337</v>
      </c>
      <c r="E3051">
        <v>2015</v>
      </c>
      <c r="F3051" s="10">
        <v>42369</v>
      </c>
      <c r="G3051" t="s">
        <v>489</v>
      </c>
      <c r="H3051" t="s">
        <v>474</v>
      </c>
      <c r="I3051" t="s">
        <v>558</v>
      </c>
      <c r="J3051">
        <v>2697603520</v>
      </c>
      <c r="K3051">
        <v>74828805.890430704</v>
      </c>
    </row>
    <row r="3052" spans="1:11" x14ac:dyDescent="0.25">
      <c r="A3052">
        <v>1978</v>
      </c>
      <c r="B3052" t="s">
        <v>283</v>
      </c>
      <c r="C3052" t="s">
        <v>436</v>
      </c>
      <c r="E3052">
        <v>2016</v>
      </c>
      <c r="F3052" s="10">
        <v>42735</v>
      </c>
      <c r="G3052" t="s">
        <v>489</v>
      </c>
      <c r="H3052" t="s">
        <v>474</v>
      </c>
      <c r="I3052" t="s">
        <v>558</v>
      </c>
      <c r="J3052">
        <v>2386315910</v>
      </c>
      <c r="K3052">
        <v>66675916.329505645</v>
      </c>
    </row>
    <row r="3053" spans="1:11" x14ac:dyDescent="0.25">
      <c r="A3053">
        <v>1978</v>
      </c>
      <c r="B3053" t="s">
        <v>283</v>
      </c>
      <c r="C3053" t="s">
        <v>2336</v>
      </c>
      <c r="E3053">
        <v>2016</v>
      </c>
      <c r="F3053" s="10">
        <v>42735</v>
      </c>
      <c r="G3053" t="s">
        <v>489</v>
      </c>
      <c r="H3053" t="s">
        <v>474</v>
      </c>
      <c r="I3053" t="s">
        <v>558</v>
      </c>
      <c r="J3053">
        <v>4413989387</v>
      </c>
      <c r="K3053">
        <v>123331024.95508984</v>
      </c>
    </row>
    <row r="3054" spans="1:11" x14ac:dyDescent="0.25">
      <c r="A3054">
        <v>1978</v>
      </c>
      <c r="B3054" t="s">
        <v>283</v>
      </c>
      <c r="C3054" t="s">
        <v>2337</v>
      </c>
      <c r="E3054">
        <v>2016</v>
      </c>
      <c r="F3054" s="10">
        <v>42735</v>
      </c>
      <c r="G3054" t="s">
        <v>489</v>
      </c>
      <c r="H3054" t="s">
        <v>474</v>
      </c>
      <c r="I3054" t="s">
        <v>558</v>
      </c>
      <c r="J3054">
        <v>1318608100</v>
      </c>
      <c r="K3054">
        <v>36843153.489685453</v>
      </c>
    </row>
    <row r="3055" spans="1:11" x14ac:dyDescent="0.25">
      <c r="A3055">
        <v>8110</v>
      </c>
      <c r="B3055" t="s">
        <v>285</v>
      </c>
      <c r="C3055" t="s">
        <v>436</v>
      </c>
      <c r="E3055">
        <v>2016</v>
      </c>
      <c r="F3055" s="10">
        <v>42735</v>
      </c>
      <c r="G3055" t="s">
        <v>489</v>
      </c>
      <c r="H3055" t="s">
        <v>474</v>
      </c>
      <c r="I3055" t="s">
        <v>558</v>
      </c>
      <c r="J3055">
        <v>4415490700</v>
      </c>
      <c r="K3055">
        <v>123372973.05573858</v>
      </c>
    </row>
    <row r="3056" spans="1:11" x14ac:dyDescent="0.25">
      <c r="A3056">
        <v>8110</v>
      </c>
      <c r="B3056" t="s">
        <v>285</v>
      </c>
      <c r="C3056" t="s">
        <v>2336</v>
      </c>
      <c r="E3056">
        <v>2016</v>
      </c>
      <c r="F3056" s="10">
        <v>42735</v>
      </c>
      <c r="G3056" t="s">
        <v>489</v>
      </c>
      <c r="H3056" t="s">
        <v>474</v>
      </c>
      <c r="I3056" t="s">
        <v>558</v>
      </c>
      <c r="J3056">
        <v>5378978500</v>
      </c>
      <c r="K3056">
        <v>150293730.55816811</v>
      </c>
    </row>
    <row r="3057" spans="1:11" x14ac:dyDescent="0.25">
      <c r="A3057">
        <v>8110</v>
      </c>
      <c r="B3057" t="s">
        <v>285</v>
      </c>
      <c r="C3057" t="s">
        <v>2337</v>
      </c>
      <c r="E3057">
        <v>2016</v>
      </c>
      <c r="F3057" s="10">
        <v>42735</v>
      </c>
      <c r="G3057" t="s">
        <v>489</v>
      </c>
      <c r="H3057" t="s">
        <v>474</v>
      </c>
      <c r="I3057" t="s">
        <v>558</v>
      </c>
      <c r="J3057">
        <v>2492486570</v>
      </c>
      <c r="K3057">
        <v>69642424.666957244</v>
      </c>
    </row>
    <row r="3058" spans="1:11" x14ac:dyDescent="0.25">
      <c r="A3058">
        <v>1978</v>
      </c>
      <c r="B3058" t="s">
        <v>283</v>
      </c>
      <c r="C3058" t="s">
        <v>436</v>
      </c>
      <c r="E3058">
        <v>2017</v>
      </c>
      <c r="F3058" s="10">
        <v>43100</v>
      </c>
      <c r="G3058" t="s">
        <v>489</v>
      </c>
      <c r="H3058" t="s">
        <v>474</v>
      </c>
      <c r="I3058" t="s">
        <v>558</v>
      </c>
      <c r="J3058">
        <v>2347330000</v>
      </c>
      <c r="K3058">
        <v>71960145.018394008</v>
      </c>
    </row>
    <row r="3059" spans="1:11" x14ac:dyDescent="0.25">
      <c r="A3059">
        <v>1978</v>
      </c>
      <c r="B3059" t="s">
        <v>283</v>
      </c>
      <c r="C3059" t="s">
        <v>2336</v>
      </c>
      <c r="E3059">
        <v>2017</v>
      </c>
      <c r="F3059" s="10">
        <v>43100</v>
      </c>
      <c r="G3059" t="s">
        <v>489</v>
      </c>
      <c r="H3059" t="s">
        <v>474</v>
      </c>
      <c r="I3059" t="s">
        <v>558</v>
      </c>
      <c r="J3059">
        <v>4356634787</v>
      </c>
      <c r="K3059">
        <v>133557732.00389384</v>
      </c>
    </row>
    <row r="3060" spans="1:11" x14ac:dyDescent="0.25">
      <c r="A3060">
        <v>1978</v>
      </c>
      <c r="B3060" t="s">
        <v>283</v>
      </c>
      <c r="C3060" t="s">
        <v>2337</v>
      </c>
      <c r="E3060">
        <v>2017</v>
      </c>
      <c r="F3060" s="10">
        <v>43100</v>
      </c>
      <c r="G3060" t="s">
        <v>489</v>
      </c>
      <c r="H3060" t="s">
        <v>474</v>
      </c>
      <c r="I3060" t="s">
        <v>558</v>
      </c>
      <c r="J3060">
        <v>1232015351</v>
      </c>
      <c r="K3060">
        <v>37768870.726675667</v>
      </c>
    </row>
    <row r="3061" spans="1:11" x14ac:dyDescent="0.25">
      <c r="A3061">
        <v>1978</v>
      </c>
      <c r="B3061" t="s">
        <v>283</v>
      </c>
      <c r="C3061" t="s">
        <v>490</v>
      </c>
      <c r="E3061">
        <v>2017</v>
      </c>
      <c r="F3061" s="10">
        <v>43100</v>
      </c>
      <c r="G3061" t="s">
        <v>489</v>
      </c>
      <c r="H3061" t="s">
        <v>474</v>
      </c>
      <c r="I3061" t="s">
        <v>558</v>
      </c>
      <c r="J3061">
        <v>146748965</v>
      </c>
      <c r="K3061">
        <v>4498761.0615887959</v>
      </c>
    </row>
    <row r="3062" spans="1:11" x14ac:dyDescent="0.25">
      <c r="A3062">
        <v>1978</v>
      </c>
      <c r="B3062" t="s">
        <v>283</v>
      </c>
      <c r="C3062" t="s">
        <v>434</v>
      </c>
      <c r="E3062">
        <v>2017</v>
      </c>
      <c r="F3062" s="10">
        <v>43100</v>
      </c>
      <c r="G3062" t="s">
        <v>489</v>
      </c>
      <c r="H3062" t="s">
        <v>474</v>
      </c>
      <c r="I3062" t="s">
        <v>558</v>
      </c>
      <c r="J3062">
        <v>676207213</v>
      </c>
      <c r="K3062">
        <v>20729922.554546677</v>
      </c>
    </row>
    <row r="3063" spans="1:11" x14ac:dyDescent="0.25">
      <c r="A3063">
        <v>1978</v>
      </c>
      <c r="B3063" t="s">
        <v>283</v>
      </c>
      <c r="C3063" t="s">
        <v>491</v>
      </c>
      <c r="E3063">
        <v>2017</v>
      </c>
      <c r="F3063" s="10">
        <v>43100</v>
      </c>
      <c r="G3063" t="s">
        <v>489</v>
      </c>
      <c r="H3063" t="s">
        <v>474</v>
      </c>
      <c r="I3063" t="s">
        <v>558</v>
      </c>
      <c r="J3063">
        <v>301653750</v>
      </c>
      <c r="K3063">
        <v>9247548.3188739438</v>
      </c>
    </row>
    <row r="3064" spans="1:11" x14ac:dyDescent="0.25">
      <c r="A3064">
        <v>8110</v>
      </c>
      <c r="B3064" t="s">
        <v>285</v>
      </c>
      <c r="C3064" t="s">
        <v>436</v>
      </c>
      <c r="E3064">
        <v>2017</v>
      </c>
      <c r="F3064" s="10">
        <v>43100</v>
      </c>
      <c r="G3064" t="s">
        <v>489</v>
      </c>
      <c r="H3064" t="s">
        <v>474</v>
      </c>
      <c r="I3064" t="s">
        <v>558</v>
      </c>
      <c r="J3064">
        <v>4453988353</v>
      </c>
      <c r="K3064">
        <v>136542219.36929104</v>
      </c>
    </row>
    <row r="3065" spans="1:11" x14ac:dyDescent="0.25">
      <c r="A3065">
        <v>8110</v>
      </c>
      <c r="B3065" t="s">
        <v>285</v>
      </c>
      <c r="C3065" t="s">
        <v>2336</v>
      </c>
      <c r="E3065">
        <v>2017</v>
      </c>
      <c r="F3065" s="10">
        <v>43100</v>
      </c>
      <c r="G3065" t="s">
        <v>489</v>
      </c>
      <c r="H3065" t="s">
        <v>474</v>
      </c>
      <c r="I3065" t="s">
        <v>558</v>
      </c>
      <c r="J3065">
        <v>5747448016</v>
      </c>
      <c r="K3065">
        <v>176194737.30452937</v>
      </c>
    </row>
    <row r="3066" spans="1:11" x14ac:dyDescent="0.25">
      <c r="A3066">
        <v>8110</v>
      </c>
      <c r="B3066" t="s">
        <v>285</v>
      </c>
      <c r="C3066" t="s">
        <v>2337</v>
      </c>
      <c r="E3066">
        <v>2017</v>
      </c>
      <c r="F3066" s="10">
        <v>43100</v>
      </c>
      <c r="G3066" t="s">
        <v>489</v>
      </c>
      <c r="H3066" t="s">
        <v>474</v>
      </c>
      <c r="I3066" t="s">
        <v>558</v>
      </c>
      <c r="J3066">
        <v>2680751538</v>
      </c>
      <c r="K3066">
        <v>82181572.012781665</v>
      </c>
    </row>
    <row r="3067" spans="1:11" x14ac:dyDescent="0.25">
      <c r="A3067">
        <v>8110</v>
      </c>
      <c r="B3067" t="s">
        <v>285</v>
      </c>
      <c r="C3067" t="s">
        <v>490</v>
      </c>
      <c r="E3067">
        <v>2017</v>
      </c>
      <c r="F3067" s="10">
        <v>43100</v>
      </c>
      <c r="G3067" t="s">
        <v>489</v>
      </c>
      <c r="H3067" t="s">
        <v>474</v>
      </c>
      <c r="I3067" t="s">
        <v>558</v>
      </c>
      <c r="J3067">
        <v>407025029</v>
      </c>
      <c r="K3067">
        <v>12477828.048444841</v>
      </c>
    </row>
    <row r="3068" spans="1:11" x14ac:dyDescent="0.25">
      <c r="A3068">
        <v>8110</v>
      </c>
      <c r="B3068" t="s">
        <v>285</v>
      </c>
      <c r="C3068" t="s">
        <v>434</v>
      </c>
      <c r="E3068">
        <v>2017</v>
      </c>
      <c r="F3068" s="10">
        <v>43100</v>
      </c>
      <c r="G3068" t="s">
        <v>489</v>
      </c>
      <c r="H3068" t="s">
        <v>474</v>
      </c>
      <c r="I3068" t="s">
        <v>558</v>
      </c>
      <c r="J3068">
        <v>733990700</v>
      </c>
      <c r="K3068">
        <v>22501342.893480055</v>
      </c>
    </row>
    <row r="3069" spans="1:11" x14ac:dyDescent="0.25">
      <c r="A3069">
        <v>8110</v>
      </c>
      <c r="B3069" t="s">
        <v>285</v>
      </c>
      <c r="C3069" t="s">
        <v>491</v>
      </c>
      <c r="E3069">
        <v>2017</v>
      </c>
      <c r="F3069" s="10">
        <v>43100</v>
      </c>
      <c r="G3069" t="s">
        <v>489</v>
      </c>
      <c r="H3069" t="s">
        <v>474</v>
      </c>
      <c r="I3069" t="s">
        <v>558</v>
      </c>
      <c r="J3069">
        <v>632221086</v>
      </c>
      <c r="K3069">
        <v>19381476.414584465</v>
      </c>
    </row>
    <row r="3070" spans="1:11" x14ac:dyDescent="0.25">
      <c r="A3070">
        <v>1441</v>
      </c>
      <c r="B3070" t="s">
        <v>392</v>
      </c>
      <c r="C3070" t="s">
        <v>436</v>
      </c>
      <c r="E3070">
        <v>2014</v>
      </c>
      <c r="F3070" s="10">
        <v>41670</v>
      </c>
      <c r="G3070" t="s">
        <v>489</v>
      </c>
      <c r="H3070" t="s">
        <v>474</v>
      </c>
      <c r="I3070" t="s">
        <v>463</v>
      </c>
      <c r="J3070">
        <v>9309000</v>
      </c>
      <c r="K3070">
        <v>9309000</v>
      </c>
    </row>
    <row r="3071" spans="1:11" x14ac:dyDescent="0.25">
      <c r="A3071">
        <v>1441</v>
      </c>
      <c r="B3071" t="s">
        <v>392</v>
      </c>
      <c r="C3071" t="s">
        <v>2336</v>
      </c>
      <c r="E3071">
        <v>2014</v>
      </c>
      <c r="F3071" s="10">
        <v>41670</v>
      </c>
      <c r="G3071" t="s">
        <v>489</v>
      </c>
      <c r="H3071" t="s">
        <v>474</v>
      </c>
      <c r="I3071" t="s">
        <v>463</v>
      </c>
      <c r="J3071">
        <v>772102000</v>
      </c>
      <c r="K3071">
        <v>772102000</v>
      </c>
    </row>
    <row r="3072" spans="1:11" x14ac:dyDescent="0.25">
      <c r="A3072">
        <v>1441</v>
      </c>
      <c r="B3072" t="s">
        <v>392</v>
      </c>
      <c r="C3072" t="s">
        <v>2337</v>
      </c>
      <c r="E3072">
        <v>2014</v>
      </c>
      <c r="F3072" s="10">
        <v>41670</v>
      </c>
      <c r="G3072" t="s">
        <v>489</v>
      </c>
      <c r="H3072" t="s">
        <v>474</v>
      </c>
      <c r="I3072" t="s">
        <v>463</v>
      </c>
      <c r="J3072">
        <v>-108377000</v>
      </c>
      <c r="K3072">
        <v>-108377000</v>
      </c>
    </row>
    <row r="3073" spans="1:11" x14ac:dyDescent="0.25">
      <c r="A3073">
        <v>5763483</v>
      </c>
      <c r="B3073" t="s">
        <v>377</v>
      </c>
      <c r="C3073" t="s">
        <v>436</v>
      </c>
      <c r="E3073">
        <v>2014</v>
      </c>
      <c r="F3073" s="10">
        <v>41672</v>
      </c>
      <c r="G3073" t="s">
        <v>489</v>
      </c>
      <c r="H3073" t="s">
        <v>474</v>
      </c>
      <c r="I3073" t="s">
        <v>463</v>
      </c>
      <c r="J3073">
        <v>654000000</v>
      </c>
      <c r="K3073">
        <v>654000000</v>
      </c>
    </row>
    <row r="3074" spans="1:11" x14ac:dyDescent="0.25">
      <c r="A3074">
        <v>5763483</v>
      </c>
      <c r="B3074" t="s">
        <v>377</v>
      </c>
      <c r="C3074" t="s">
        <v>2336</v>
      </c>
      <c r="E3074">
        <v>2014</v>
      </c>
      <c r="F3074" s="10">
        <v>41672</v>
      </c>
      <c r="G3074" t="s">
        <v>489</v>
      </c>
      <c r="H3074" t="s">
        <v>474</v>
      </c>
      <c r="I3074" t="s">
        <v>463</v>
      </c>
      <c r="J3074">
        <v>6387000000</v>
      </c>
      <c r="K3074">
        <v>6387000000</v>
      </c>
    </row>
    <row r="3075" spans="1:11" x14ac:dyDescent="0.25">
      <c r="A3075">
        <v>5763483</v>
      </c>
      <c r="B3075" t="s">
        <v>377</v>
      </c>
      <c r="C3075" t="s">
        <v>2337</v>
      </c>
      <c r="E3075">
        <v>2014</v>
      </c>
      <c r="F3075" s="10">
        <v>41672</v>
      </c>
      <c r="G3075" t="s">
        <v>489</v>
      </c>
      <c r="H3075" t="s">
        <v>474</v>
      </c>
      <c r="I3075" t="s">
        <v>463</v>
      </c>
      <c r="J3075">
        <v>-252000000</v>
      </c>
      <c r="K3075">
        <v>-252000000</v>
      </c>
    </row>
    <row r="3076" spans="1:11" x14ac:dyDescent="0.25">
      <c r="A3076">
        <v>8090</v>
      </c>
      <c r="B3076" t="s">
        <v>410</v>
      </c>
      <c r="C3076" t="s">
        <v>436</v>
      </c>
      <c r="E3076">
        <v>2014</v>
      </c>
      <c r="F3076" s="10">
        <v>41729</v>
      </c>
      <c r="G3076" t="s">
        <v>489</v>
      </c>
      <c r="H3076" t="s">
        <v>474</v>
      </c>
      <c r="I3076" t="s">
        <v>463</v>
      </c>
      <c r="J3076">
        <v>387700000</v>
      </c>
      <c r="K3076">
        <v>387700000</v>
      </c>
    </row>
    <row r="3077" spans="1:11" x14ac:dyDescent="0.25">
      <c r="A3077">
        <v>8090</v>
      </c>
      <c r="B3077" t="s">
        <v>410</v>
      </c>
      <c r="C3077" t="s">
        <v>2336</v>
      </c>
      <c r="E3077">
        <v>2014</v>
      </c>
      <c r="F3077" s="10">
        <v>41729</v>
      </c>
      <c r="G3077" t="s">
        <v>489</v>
      </c>
      <c r="H3077" t="s">
        <v>474</v>
      </c>
      <c r="I3077" t="s">
        <v>463</v>
      </c>
      <c r="J3077">
        <v>2034300000</v>
      </c>
      <c r="K3077">
        <v>2034300000</v>
      </c>
    </row>
    <row r="3078" spans="1:11" x14ac:dyDescent="0.25">
      <c r="A3078">
        <v>8090</v>
      </c>
      <c r="B3078" t="s">
        <v>410</v>
      </c>
      <c r="C3078" t="s">
        <v>2337</v>
      </c>
      <c r="E3078">
        <v>2014</v>
      </c>
      <c r="F3078" s="10">
        <v>41729</v>
      </c>
      <c r="G3078" t="s">
        <v>489</v>
      </c>
      <c r="H3078" t="s">
        <v>474</v>
      </c>
      <c r="I3078" t="s">
        <v>463</v>
      </c>
      <c r="J3078">
        <v>25000000</v>
      </c>
      <c r="K3078">
        <v>25000000</v>
      </c>
    </row>
    <row r="3079" spans="1:11" x14ac:dyDescent="0.25">
      <c r="A3079">
        <v>8114</v>
      </c>
      <c r="B3079" t="s">
        <v>320</v>
      </c>
      <c r="C3079" t="s">
        <v>436</v>
      </c>
      <c r="E3079">
        <v>2014</v>
      </c>
      <c r="F3079" s="10">
        <v>41729</v>
      </c>
      <c r="G3079" t="s">
        <v>489</v>
      </c>
      <c r="H3079" t="s">
        <v>474</v>
      </c>
      <c r="I3079" t="s">
        <v>463</v>
      </c>
      <c r="J3079">
        <v>109138000</v>
      </c>
      <c r="K3079">
        <v>109138000</v>
      </c>
    </row>
    <row r="3080" spans="1:11" x14ac:dyDescent="0.25">
      <c r="A3080">
        <v>8114</v>
      </c>
      <c r="B3080" t="s">
        <v>320</v>
      </c>
      <c r="C3080" t="s">
        <v>2336</v>
      </c>
      <c r="E3080">
        <v>2014</v>
      </c>
      <c r="F3080" s="10">
        <v>41729</v>
      </c>
      <c r="G3080" t="s">
        <v>489</v>
      </c>
      <c r="H3080" t="s">
        <v>474</v>
      </c>
      <c r="I3080" t="s">
        <v>463</v>
      </c>
      <c r="J3080">
        <v>1067780000</v>
      </c>
      <c r="K3080">
        <v>1067780000</v>
      </c>
    </row>
    <row r="3081" spans="1:11" x14ac:dyDescent="0.25">
      <c r="A3081">
        <v>8114</v>
      </c>
      <c r="B3081" t="s">
        <v>320</v>
      </c>
      <c r="C3081" t="s">
        <v>2337</v>
      </c>
      <c r="E3081">
        <v>2014</v>
      </c>
      <c r="F3081" s="10">
        <v>41729</v>
      </c>
      <c r="G3081" t="s">
        <v>489</v>
      </c>
      <c r="H3081" t="s">
        <v>474</v>
      </c>
      <c r="I3081" t="s">
        <v>463</v>
      </c>
      <c r="J3081">
        <v>11060000</v>
      </c>
      <c r="K3081">
        <v>11060000</v>
      </c>
    </row>
    <row r="3082" spans="1:11" x14ac:dyDescent="0.25">
      <c r="A3082">
        <v>962</v>
      </c>
      <c r="B3082" t="s">
        <v>322</v>
      </c>
      <c r="C3082" t="s">
        <v>436</v>
      </c>
      <c r="E3082">
        <v>2014</v>
      </c>
      <c r="F3082" s="10">
        <v>41912</v>
      </c>
      <c r="G3082" t="s">
        <v>489</v>
      </c>
      <c r="H3082" t="s">
        <v>474</v>
      </c>
      <c r="I3082" t="s">
        <v>463</v>
      </c>
      <c r="J3082">
        <v>417562000</v>
      </c>
      <c r="K3082">
        <v>417562000</v>
      </c>
    </row>
    <row r="3083" spans="1:11" x14ac:dyDescent="0.25">
      <c r="A3083">
        <v>962</v>
      </c>
      <c r="B3083" t="s">
        <v>322</v>
      </c>
      <c r="C3083" t="s">
        <v>2336</v>
      </c>
      <c r="E3083">
        <v>2014</v>
      </c>
      <c r="F3083" s="10">
        <v>41912</v>
      </c>
      <c r="G3083" t="s">
        <v>489</v>
      </c>
      <c r="H3083" t="s">
        <v>474</v>
      </c>
      <c r="I3083" t="s">
        <v>463</v>
      </c>
      <c r="J3083">
        <v>8356783000</v>
      </c>
      <c r="K3083">
        <v>8356783000</v>
      </c>
    </row>
    <row r="3084" spans="1:11" x14ac:dyDescent="0.25">
      <c r="A3084">
        <v>962</v>
      </c>
      <c r="B3084" t="s">
        <v>322</v>
      </c>
      <c r="C3084" t="s">
        <v>2337</v>
      </c>
      <c r="E3084">
        <v>2014</v>
      </c>
      <c r="F3084" s="10">
        <v>41912</v>
      </c>
      <c r="G3084" t="s">
        <v>489</v>
      </c>
      <c r="H3084" t="s">
        <v>474</v>
      </c>
      <c r="I3084" t="s">
        <v>463</v>
      </c>
      <c r="J3084">
        <v>232764000</v>
      </c>
      <c r="K3084">
        <v>232764000</v>
      </c>
    </row>
    <row r="3085" spans="1:11" x14ac:dyDescent="0.25">
      <c r="A3085">
        <v>1395</v>
      </c>
      <c r="B3085" t="s">
        <v>386</v>
      </c>
      <c r="C3085" t="s">
        <v>436</v>
      </c>
      <c r="E3085">
        <v>2014</v>
      </c>
      <c r="F3085" s="10">
        <v>41908</v>
      </c>
      <c r="G3085" t="s">
        <v>489</v>
      </c>
      <c r="H3085" t="s">
        <v>474</v>
      </c>
      <c r="I3085" t="s">
        <v>463</v>
      </c>
      <c r="J3085">
        <v>673480000</v>
      </c>
      <c r="K3085">
        <v>673480000</v>
      </c>
    </row>
    <row r="3086" spans="1:11" x14ac:dyDescent="0.25">
      <c r="A3086">
        <v>1395</v>
      </c>
      <c r="B3086" t="s">
        <v>386</v>
      </c>
      <c r="C3086" t="s">
        <v>2336</v>
      </c>
      <c r="E3086">
        <v>2014</v>
      </c>
      <c r="F3086" s="10">
        <v>41908</v>
      </c>
      <c r="G3086" t="s">
        <v>489</v>
      </c>
      <c r="H3086" t="s">
        <v>474</v>
      </c>
      <c r="I3086" t="s">
        <v>463</v>
      </c>
      <c r="J3086">
        <v>12695157000</v>
      </c>
      <c r="K3086">
        <v>12695157000</v>
      </c>
    </row>
    <row r="3087" spans="1:11" x14ac:dyDescent="0.25">
      <c r="A3087">
        <v>1395</v>
      </c>
      <c r="B3087" t="s">
        <v>386</v>
      </c>
      <c r="C3087" t="s">
        <v>2337</v>
      </c>
      <c r="E3087">
        <v>2014</v>
      </c>
      <c r="F3087" s="10">
        <v>41908</v>
      </c>
      <c r="G3087" t="s">
        <v>489</v>
      </c>
      <c r="H3087" t="s">
        <v>474</v>
      </c>
      <c r="I3087" t="s">
        <v>463</v>
      </c>
      <c r="J3087">
        <v>352112000</v>
      </c>
      <c r="K3087">
        <v>352112000</v>
      </c>
    </row>
    <row r="3088" spans="1:11" x14ac:dyDescent="0.25">
      <c r="A3088">
        <v>1788</v>
      </c>
      <c r="B3088" t="s">
        <v>422</v>
      </c>
      <c r="C3088" t="s">
        <v>436</v>
      </c>
      <c r="E3088">
        <v>2014</v>
      </c>
      <c r="F3088" s="10">
        <v>41910</v>
      </c>
      <c r="G3088" t="s">
        <v>489</v>
      </c>
      <c r="H3088" t="s">
        <v>474</v>
      </c>
      <c r="I3088" t="s">
        <v>463</v>
      </c>
      <c r="J3088">
        <v>180285000</v>
      </c>
      <c r="K3088">
        <v>180285000</v>
      </c>
    </row>
    <row r="3089" spans="1:11" x14ac:dyDescent="0.25">
      <c r="A3089">
        <v>1788</v>
      </c>
      <c r="B3089" t="s">
        <v>422</v>
      </c>
      <c r="C3089" t="s">
        <v>2336</v>
      </c>
      <c r="E3089">
        <v>2014</v>
      </c>
      <c r="F3089" s="10">
        <v>41910</v>
      </c>
      <c r="G3089" t="s">
        <v>489</v>
      </c>
      <c r="H3089" t="s">
        <v>474</v>
      </c>
      <c r="I3089" t="s">
        <v>463</v>
      </c>
      <c r="J3089">
        <v>1859918000</v>
      </c>
      <c r="K3089">
        <v>1859918000</v>
      </c>
    </row>
    <row r="3090" spans="1:11" x14ac:dyDescent="0.25">
      <c r="A3090">
        <v>1788</v>
      </c>
      <c r="B3090" t="s">
        <v>422</v>
      </c>
      <c r="C3090" t="s">
        <v>2337</v>
      </c>
      <c r="E3090">
        <v>2014</v>
      </c>
      <c r="F3090" s="10">
        <v>41910</v>
      </c>
      <c r="G3090" t="s">
        <v>489</v>
      </c>
      <c r="H3090" t="s">
        <v>474</v>
      </c>
      <c r="I3090" t="s">
        <v>463</v>
      </c>
      <c r="J3090">
        <v>108675000</v>
      </c>
      <c r="K3090">
        <v>108675000</v>
      </c>
    </row>
    <row r="3091" spans="1:11" x14ac:dyDescent="0.25">
      <c r="A3091">
        <v>8079</v>
      </c>
      <c r="B3091" t="s">
        <v>400</v>
      </c>
      <c r="C3091" t="s">
        <v>436</v>
      </c>
      <c r="E3091">
        <v>2014</v>
      </c>
      <c r="F3091" s="10">
        <v>41912</v>
      </c>
      <c r="G3091" t="s">
        <v>489</v>
      </c>
      <c r="H3091" t="s">
        <v>474</v>
      </c>
      <c r="I3091" t="s">
        <v>463</v>
      </c>
      <c r="J3091">
        <v>140800000</v>
      </c>
      <c r="K3091">
        <v>140800000</v>
      </c>
    </row>
    <row r="3092" spans="1:11" x14ac:dyDescent="0.25">
      <c r="A3092">
        <v>8079</v>
      </c>
      <c r="B3092" t="s">
        <v>400</v>
      </c>
      <c r="C3092" t="s">
        <v>2336</v>
      </c>
      <c r="E3092">
        <v>2014</v>
      </c>
      <c r="F3092" s="10">
        <v>41912</v>
      </c>
      <c r="G3092" t="s">
        <v>489</v>
      </c>
      <c r="H3092" t="s">
        <v>474</v>
      </c>
      <c r="I3092" t="s">
        <v>463</v>
      </c>
      <c r="J3092">
        <v>783300000</v>
      </c>
      <c r="K3092">
        <v>783300000</v>
      </c>
    </row>
    <row r="3093" spans="1:11" x14ac:dyDescent="0.25">
      <c r="A3093">
        <v>8079</v>
      </c>
      <c r="B3093" t="s">
        <v>400</v>
      </c>
      <c r="C3093" t="s">
        <v>2337</v>
      </c>
      <c r="E3093">
        <v>2014</v>
      </c>
      <c r="F3093" s="10">
        <v>41912</v>
      </c>
      <c r="G3093" t="s">
        <v>489</v>
      </c>
      <c r="H3093" t="s">
        <v>474</v>
      </c>
      <c r="I3093" t="s">
        <v>463</v>
      </c>
      <c r="J3093">
        <v>28900000</v>
      </c>
      <c r="K3093">
        <v>28900000</v>
      </c>
    </row>
    <row r="3094" spans="1:11" x14ac:dyDescent="0.25">
      <c r="A3094">
        <v>974</v>
      </c>
      <c r="B3094" t="s">
        <v>324</v>
      </c>
      <c r="C3094" t="s">
        <v>436</v>
      </c>
      <c r="E3094">
        <v>2014</v>
      </c>
      <c r="F3094" s="10">
        <v>42004</v>
      </c>
      <c r="G3094" t="s">
        <v>489</v>
      </c>
      <c r="H3094" t="s">
        <v>474</v>
      </c>
      <c r="I3094" t="s">
        <v>463</v>
      </c>
      <c r="J3094">
        <v>90190000</v>
      </c>
      <c r="K3094">
        <v>90190000</v>
      </c>
    </row>
    <row r="3095" spans="1:11" x14ac:dyDescent="0.25">
      <c r="A3095">
        <v>974</v>
      </c>
      <c r="B3095" t="s">
        <v>324</v>
      </c>
      <c r="C3095" t="s">
        <v>2336</v>
      </c>
      <c r="E3095">
        <v>2014</v>
      </c>
      <c r="F3095" s="10">
        <v>42004</v>
      </c>
      <c r="G3095" t="s">
        <v>489</v>
      </c>
      <c r="H3095" t="s">
        <v>474</v>
      </c>
      <c r="I3095" t="s">
        <v>463</v>
      </c>
      <c r="J3095">
        <v>1331421000</v>
      </c>
      <c r="K3095">
        <v>1331421000</v>
      </c>
    </row>
    <row r="3096" spans="1:11" x14ac:dyDescent="0.25">
      <c r="A3096">
        <v>974</v>
      </c>
      <c r="B3096" t="s">
        <v>324</v>
      </c>
      <c r="C3096" t="s">
        <v>2337</v>
      </c>
      <c r="E3096">
        <v>2014</v>
      </c>
      <c r="F3096" s="10">
        <v>42004</v>
      </c>
      <c r="G3096" t="s">
        <v>489</v>
      </c>
      <c r="H3096" t="s">
        <v>474</v>
      </c>
      <c r="I3096" t="s">
        <v>463</v>
      </c>
      <c r="J3096">
        <v>-32135000</v>
      </c>
      <c r="K3096">
        <v>-32135000</v>
      </c>
    </row>
    <row r="3097" spans="1:11" x14ac:dyDescent="0.25">
      <c r="A3097">
        <v>1114</v>
      </c>
      <c r="B3097" t="s">
        <v>351</v>
      </c>
      <c r="C3097" t="s">
        <v>436</v>
      </c>
      <c r="E3097">
        <v>2014</v>
      </c>
      <c r="F3097" s="10">
        <v>42004</v>
      </c>
      <c r="G3097" t="s">
        <v>489</v>
      </c>
      <c r="H3097" t="s">
        <v>474</v>
      </c>
      <c r="I3097" t="s">
        <v>463</v>
      </c>
      <c r="J3097">
        <v>-233792000</v>
      </c>
      <c r="K3097">
        <v>-233792000</v>
      </c>
    </row>
    <row r="3098" spans="1:11" x14ac:dyDescent="0.25">
      <c r="A3098">
        <v>1114</v>
      </c>
      <c r="B3098" t="s">
        <v>351</v>
      </c>
      <c r="C3098" t="s">
        <v>2336</v>
      </c>
      <c r="E3098">
        <v>2014</v>
      </c>
      <c r="F3098" s="10">
        <v>42004</v>
      </c>
      <c r="G3098" t="s">
        <v>489</v>
      </c>
      <c r="H3098" t="s">
        <v>474</v>
      </c>
      <c r="I3098" t="s">
        <v>463</v>
      </c>
      <c r="J3098">
        <v>5413469000</v>
      </c>
      <c r="K3098">
        <v>5413469000</v>
      </c>
    </row>
    <row r="3099" spans="1:11" x14ac:dyDescent="0.25">
      <c r="A3099">
        <v>1114</v>
      </c>
      <c r="B3099" t="s">
        <v>351</v>
      </c>
      <c r="C3099" t="s">
        <v>2337</v>
      </c>
      <c r="E3099">
        <v>2014</v>
      </c>
      <c r="F3099" s="10">
        <v>42004</v>
      </c>
      <c r="G3099" t="s">
        <v>489</v>
      </c>
      <c r="H3099" t="s">
        <v>474</v>
      </c>
      <c r="I3099" t="s">
        <v>463</v>
      </c>
      <c r="J3099">
        <v>-318602000</v>
      </c>
      <c r="K3099">
        <v>-318602000</v>
      </c>
    </row>
    <row r="3100" spans="1:11" x14ac:dyDescent="0.25">
      <c r="A3100">
        <v>1158</v>
      </c>
      <c r="B3100" t="s">
        <v>53</v>
      </c>
      <c r="C3100" t="s">
        <v>436</v>
      </c>
      <c r="E3100">
        <v>2014</v>
      </c>
      <c r="F3100" s="10">
        <v>42004</v>
      </c>
      <c r="G3100" t="s">
        <v>489</v>
      </c>
      <c r="H3100" t="s">
        <v>474</v>
      </c>
      <c r="I3100" t="s">
        <v>463</v>
      </c>
      <c r="J3100">
        <v>11337038</v>
      </c>
      <c r="K3100">
        <v>11337038</v>
      </c>
    </row>
    <row r="3101" spans="1:11" x14ac:dyDescent="0.25">
      <c r="A3101">
        <v>1158</v>
      </c>
      <c r="B3101" t="s">
        <v>53</v>
      </c>
      <c r="C3101" t="s">
        <v>2336</v>
      </c>
      <c r="E3101">
        <v>2014</v>
      </c>
      <c r="F3101" s="10">
        <v>42004</v>
      </c>
      <c r="G3101" t="s">
        <v>489</v>
      </c>
      <c r="H3101" t="s">
        <v>474</v>
      </c>
      <c r="I3101" t="s">
        <v>463</v>
      </c>
      <c r="J3101">
        <v>65559078</v>
      </c>
      <c r="K3101">
        <v>65559078</v>
      </c>
    </row>
    <row r="3102" spans="1:11" x14ac:dyDescent="0.25">
      <c r="A3102">
        <v>1158</v>
      </c>
      <c r="B3102" t="s">
        <v>53</v>
      </c>
      <c r="C3102" t="s">
        <v>2337</v>
      </c>
      <c r="E3102">
        <v>2014</v>
      </c>
      <c r="F3102" s="10">
        <v>42004</v>
      </c>
      <c r="G3102" t="s">
        <v>489</v>
      </c>
      <c r="H3102" t="s">
        <v>474</v>
      </c>
      <c r="I3102" t="s">
        <v>463</v>
      </c>
      <c r="J3102">
        <v>6764540</v>
      </c>
      <c r="K3102">
        <v>6764540</v>
      </c>
    </row>
    <row r="3103" spans="1:11" x14ac:dyDescent="0.25">
      <c r="A3103">
        <v>1158</v>
      </c>
      <c r="B3103" t="s">
        <v>53</v>
      </c>
      <c r="C3103" t="s">
        <v>490</v>
      </c>
      <c r="E3103">
        <v>2014</v>
      </c>
      <c r="F3103" s="10">
        <v>42004</v>
      </c>
      <c r="G3103" t="s">
        <v>489</v>
      </c>
      <c r="H3103" t="s">
        <v>474</v>
      </c>
      <c r="I3103" t="s">
        <v>463</v>
      </c>
      <c r="J3103">
        <v>-951861</v>
      </c>
      <c r="K3103">
        <v>-951861</v>
      </c>
    </row>
    <row r="3104" spans="1:11" x14ac:dyDescent="0.25">
      <c r="A3104">
        <v>1158</v>
      </c>
      <c r="B3104" t="s">
        <v>53</v>
      </c>
      <c r="C3104" t="s">
        <v>434</v>
      </c>
      <c r="E3104">
        <v>2014</v>
      </c>
      <c r="F3104" s="10">
        <v>42004</v>
      </c>
      <c r="G3104" t="s">
        <v>489</v>
      </c>
      <c r="H3104" t="s">
        <v>474</v>
      </c>
      <c r="I3104" t="s">
        <v>463</v>
      </c>
      <c r="J3104">
        <v>5524359</v>
      </c>
      <c r="K3104">
        <v>5524359</v>
      </c>
    </row>
    <row r="3105" spans="1:11" x14ac:dyDescent="0.25">
      <c r="A3105">
        <v>1158</v>
      </c>
      <c r="B3105" t="s">
        <v>53</v>
      </c>
      <c r="C3105" t="s">
        <v>491</v>
      </c>
      <c r="E3105">
        <v>2014</v>
      </c>
      <c r="F3105" s="10">
        <v>42004</v>
      </c>
      <c r="G3105" t="s">
        <v>489</v>
      </c>
      <c r="H3105" t="s">
        <v>474</v>
      </c>
      <c r="I3105" t="s">
        <v>463</v>
      </c>
      <c r="J3105">
        <v>0</v>
      </c>
      <c r="K3105">
        <v>0</v>
      </c>
    </row>
    <row r="3106" spans="1:11" x14ac:dyDescent="0.25">
      <c r="A3106">
        <v>1174</v>
      </c>
      <c r="B3106" t="s">
        <v>358</v>
      </c>
      <c r="C3106" t="s">
        <v>2336</v>
      </c>
      <c r="E3106">
        <v>2014</v>
      </c>
      <c r="F3106" s="10">
        <v>42004</v>
      </c>
      <c r="G3106" t="s">
        <v>489</v>
      </c>
      <c r="H3106" t="s">
        <v>474</v>
      </c>
      <c r="I3106" t="s">
        <v>463</v>
      </c>
      <c r="J3106">
        <v>12866900000</v>
      </c>
      <c r="K3106">
        <v>12866900000</v>
      </c>
    </row>
    <row r="3107" spans="1:11" x14ac:dyDescent="0.25">
      <c r="A3107">
        <v>1174</v>
      </c>
      <c r="B3107" t="s">
        <v>358</v>
      </c>
      <c r="C3107" t="s">
        <v>2337</v>
      </c>
      <c r="E3107">
        <v>2014</v>
      </c>
      <c r="F3107" s="10">
        <v>42004</v>
      </c>
      <c r="G3107" t="s">
        <v>489</v>
      </c>
      <c r="H3107" t="s">
        <v>474</v>
      </c>
      <c r="I3107" t="s">
        <v>463</v>
      </c>
      <c r="J3107">
        <v>2598400000</v>
      </c>
      <c r="K3107">
        <v>2598400000</v>
      </c>
    </row>
    <row r="3108" spans="1:11" x14ac:dyDescent="0.25">
      <c r="A3108">
        <v>1269</v>
      </c>
      <c r="B3108" t="s">
        <v>369</v>
      </c>
      <c r="C3108" t="s">
        <v>436</v>
      </c>
      <c r="E3108">
        <v>2014</v>
      </c>
      <c r="F3108" s="10">
        <v>42004</v>
      </c>
      <c r="G3108" t="s">
        <v>489</v>
      </c>
      <c r="H3108" t="s">
        <v>474</v>
      </c>
      <c r="I3108" t="s">
        <v>463</v>
      </c>
      <c r="J3108">
        <v>1412238000</v>
      </c>
      <c r="K3108">
        <v>1412238000</v>
      </c>
    </row>
    <row r="3109" spans="1:11" x14ac:dyDescent="0.25">
      <c r="A3109">
        <v>1269</v>
      </c>
      <c r="B3109" t="s">
        <v>369</v>
      </c>
      <c r="C3109" t="s">
        <v>2336</v>
      </c>
      <c r="E3109">
        <v>2014</v>
      </c>
      <c r="F3109" s="10">
        <v>42004</v>
      </c>
      <c r="G3109" t="s">
        <v>489</v>
      </c>
      <c r="H3109" t="s">
        <v>474</v>
      </c>
      <c r="I3109" t="s">
        <v>463</v>
      </c>
      <c r="J3109">
        <v>21531577000</v>
      </c>
      <c r="K3109">
        <v>21531577000</v>
      </c>
    </row>
    <row r="3110" spans="1:11" x14ac:dyDescent="0.25">
      <c r="A3110">
        <v>1269</v>
      </c>
      <c r="B3110" t="s">
        <v>369</v>
      </c>
      <c r="C3110" t="s">
        <v>2337</v>
      </c>
      <c r="E3110">
        <v>2014</v>
      </c>
      <c r="F3110" s="10">
        <v>42004</v>
      </c>
      <c r="G3110" t="s">
        <v>489</v>
      </c>
      <c r="H3110" t="s">
        <v>474</v>
      </c>
      <c r="I3110" t="s">
        <v>463</v>
      </c>
      <c r="J3110">
        <v>852094000</v>
      </c>
      <c r="K3110">
        <v>852094000</v>
      </c>
    </row>
    <row r="3111" spans="1:11" x14ac:dyDescent="0.25">
      <c r="A3111">
        <v>1374</v>
      </c>
      <c r="B3111" t="s">
        <v>154</v>
      </c>
      <c r="C3111" t="s">
        <v>436</v>
      </c>
      <c r="E3111">
        <v>2014</v>
      </c>
      <c r="F3111" s="10">
        <v>42004</v>
      </c>
      <c r="G3111" t="s">
        <v>489</v>
      </c>
      <c r="H3111" t="s">
        <v>474</v>
      </c>
      <c r="I3111" t="s">
        <v>463</v>
      </c>
      <c r="J3111">
        <v>39000000</v>
      </c>
      <c r="K3111">
        <v>39000000</v>
      </c>
    </row>
    <row r="3112" spans="1:11" x14ac:dyDescent="0.25">
      <c r="A3112">
        <v>1374</v>
      </c>
      <c r="B3112" t="s">
        <v>154</v>
      </c>
      <c r="C3112" t="s">
        <v>2336</v>
      </c>
      <c r="E3112">
        <v>2014</v>
      </c>
      <c r="F3112" s="10">
        <v>42004</v>
      </c>
      <c r="G3112" t="s">
        <v>489</v>
      </c>
      <c r="H3112" t="s">
        <v>474</v>
      </c>
      <c r="I3112" t="s">
        <v>463</v>
      </c>
      <c r="J3112">
        <v>278000000</v>
      </c>
      <c r="K3112">
        <v>278000000</v>
      </c>
    </row>
    <row r="3113" spans="1:11" x14ac:dyDescent="0.25">
      <c r="A3113">
        <v>1374</v>
      </c>
      <c r="B3113" t="s">
        <v>154</v>
      </c>
      <c r="C3113" t="s">
        <v>2337</v>
      </c>
      <c r="E3113">
        <v>2014</v>
      </c>
      <c r="F3113" s="10">
        <v>42004</v>
      </c>
      <c r="G3113" t="s">
        <v>489</v>
      </c>
      <c r="H3113" t="s">
        <v>474</v>
      </c>
      <c r="I3113" t="s">
        <v>463</v>
      </c>
      <c r="J3113">
        <v>31000000</v>
      </c>
      <c r="K3113">
        <v>31000000</v>
      </c>
    </row>
    <row r="3114" spans="1:11" x14ac:dyDescent="0.25">
      <c r="A3114">
        <v>1920</v>
      </c>
      <c r="B3114" t="s">
        <v>348</v>
      </c>
      <c r="C3114" t="s">
        <v>436</v>
      </c>
      <c r="E3114">
        <v>2014</v>
      </c>
      <c r="F3114" s="10">
        <v>42004</v>
      </c>
      <c r="G3114" t="s">
        <v>489</v>
      </c>
      <c r="H3114" t="s">
        <v>474</v>
      </c>
      <c r="I3114" t="s">
        <v>463</v>
      </c>
      <c r="J3114">
        <v>171896000</v>
      </c>
      <c r="K3114">
        <v>171896000</v>
      </c>
    </row>
    <row r="3115" spans="1:11" x14ac:dyDescent="0.25">
      <c r="A3115">
        <v>1920</v>
      </c>
      <c r="B3115" t="s">
        <v>348</v>
      </c>
      <c r="C3115" t="s">
        <v>2336</v>
      </c>
      <c r="E3115">
        <v>2014</v>
      </c>
      <c r="F3115" s="10">
        <v>42004</v>
      </c>
      <c r="G3115" t="s">
        <v>489</v>
      </c>
      <c r="H3115" t="s">
        <v>474</v>
      </c>
      <c r="I3115" t="s">
        <v>463</v>
      </c>
      <c r="J3115">
        <v>597499000</v>
      </c>
      <c r="K3115">
        <v>597499000</v>
      </c>
    </row>
    <row r="3116" spans="1:11" x14ac:dyDescent="0.25">
      <c r="A3116">
        <v>1920</v>
      </c>
      <c r="B3116" t="s">
        <v>348</v>
      </c>
      <c r="C3116" t="s">
        <v>2337</v>
      </c>
      <c r="E3116">
        <v>2014</v>
      </c>
      <c r="F3116" s="10">
        <v>42004</v>
      </c>
      <c r="G3116" t="s">
        <v>489</v>
      </c>
      <c r="H3116" t="s">
        <v>474</v>
      </c>
      <c r="I3116" t="s">
        <v>463</v>
      </c>
      <c r="J3116">
        <v>56738000</v>
      </c>
      <c r="K3116">
        <v>56738000</v>
      </c>
    </row>
    <row r="3117" spans="1:11" x14ac:dyDescent="0.25">
      <c r="A3117">
        <v>1933</v>
      </c>
      <c r="B3117" t="s">
        <v>326</v>
      </c>
      <c r="C3117" t="s">
        <v>436</v>
      </c>
      <c r="E3117">
        <v>2014</v>
      </c>
      <c r="F3117" s="10">
        <v>42004</v>
      </c>
      <c r="G3117" t="s">
        <v>489</v>
      </c>
      <c r="H3117" t="s">
        <v>474</v>
      </c>
      <c r="I3117" t="s">
        <v>463</v>
      </c>
      <c r="J3117">
        <v>161963000</v>
      </c>
      <c r="K3117">
        <v>161963000</v>
      </c>
    </row>
    <row r="3118" spans="1:11" x14ac:dyDescent="0.25">
      <c r="A3118">
        <v>1933</v>
      </c>
      <c r="B3118" t="s">
        <v>326</v>
      </c>
      <c r="C3118" t="s">
        <v>2336</v>
      </c>
      <c r="E3118">
        <v>2014</v>
      </c>
      <c r="F3118" s="10">
        <v>42004</v>
      </c>
      <c r="G3118" t="s">
        <v>489</v>
      </c>
      <c r="H3118" t="s">
        <v>474</v>
      </c>
      <c r="I3118" t="s">
        <v>463</v>
      </c>
      <c r="J3118">
        <v>465791000</v>
      </c>
      <c r="K3118">
        <v>465791000</v>
      </c>
    </row>
    <row r="3119" spans="1:11" x14ac:dyDescent="0.25">
      <c r="A3119">
        <v>1933</v>
      </c>
      <c r="B3119" t="s">
        <v>326</v>
      </c>
      <c r="C3119" t="s">
        <v>2337</v>
      </c>
      <c r="E3119">
        <v>2014</v>
      </c>
      <c r="F3119" s="10">
        <v>42004</v>
      </c>
      <c r="G3119" t="s">
        <v>489</v>
      </c>
      <c r="H3119" t="s">
        <v>474</v>
      </c>
      <c r="I3119" t="s">
        <v>463</v>
      </c>
      <c r="J3119">
        <v>61058000</v>
      </c>
      <c r="K3119">
        <v>61058000</v>
      </c>
    </row>
    <row r="3120" spans="1:11" x14ac:dyDescent="0.25">
      <c r="A3120">
        <v>1935</v>
      </c>
      <c r="B3120" t="s">
        <v>398</v>
      </c>
      <c r="C3120" t="s">
        <v>436</v>
      </c>
      <c r="E3120">
        <v>2014</v>
      </c>
      <c r="F3120" s="10">
        <v>42004</v>
      </c>
      <c r="G3120" t="s">
        <v>489</v>
      </c>
      <c r="H3120" t="s">
        <v>474</v>
      </c>
      <c r="I3120" t="s">
        <v>463</v>
      </c>
      <c r="J3120">
        <v>46583000</v>
      </c>
      <c r="K3120">
        <v>46583000</v>
      </c>
    </row>
    <row r="3121" spans="1:11" x14ac:dyDescent="0.25">
      <c r="A3121">
        <v>1935</v>
      </c>
      <c r="B3121" t="s">
        <v>398</v>
      </c>
      <c r="C3121" t="s">
        <v>2336</v>
      </c>
      <c r="E3121">
        <v>2014</v>
      </c>
      <c r="F3121" s="10">
        <v>42004</v>
      </c>
      <c r="G3121" t="s">
        <v>489</v>
      </c>
      <c r="H3121" t="s">
        <v>474</v>
      </c>
      <c r="I3121" t="s">
        <v>463</v>
      </c>
      <c r="J3121">
        <v>117139000</v>
      </c>
      <c r="K3121">
        <v>117139000</v>
      </c>
    </row>
    <row r="3122" spans="1:11" x14ac:dyDescent="0.25">
      <c r="A3122">
        <v>1935</v>
      </c>
      <c r="B3122" t="s">
        <v>398</v>
      </c>
      <c r="C3122" t="s">
        <v>2337</v>
      </c>
      <c r="E3122">
        <v>2014</v>
      </c>
      <c r="F3122" s="10">
        <v>42004</v>
      </c>
      <c r="G3122" t="s">
        <v>489</v>
      </c>
      <c r="H3122" t="s">
        <v>474</v>
      </c>
      <c r="I3122" t="s">
        <v>463</v>
      </c>
      <c r="J3122">
        <v>18445000</v>
      </c>
      <c r="K3122">
        <v>18445000</v>
      </c>
    </row>
    <row r="3123" spans="1:11" x14ac:dyDescent="0.25">
      <c r="A3123">
        <v>2043</v>
      </c>
      <c r="B3123" t="s">
        <v>432</v>
      </c>
      <c r="C3123" t="s">
        <v>436</v>
      </c>
      <c r="E3123">
        <v>2014</v>
      </c>
      <c r="F3123" s="10">
        <v>42004</v>
      </c>
      <c r="G3123" t="s">
        <v>489</v>
      </c>
      <c r="H3123" t="s">
        <v>474</v>
      </c>
      <c r="I3123" t="s">
        <v>463</v>
      </c>
      <c r="J3123">
        <v>28009000</v>
      </c>
      <c r="K3123">
        <v>28009000</v>
      </c>
    </row>
    <row r="3124" spans="1:11" x14ac:dyDescent="0.25">
      <c r="A3124">
        <v>2043</v>
      </c>
      <c r="B3124" t="s">
        <v>432</v>
      </c>
      <c r="C3124" t="s">
        <v>2336</v>
      </c>
      <c r="E3124">
        <v>2014</v>
      </c>
      <c r="F3124" s="10">
        <v>42004</v>
      </c>
      <c r="G3124" t="s">
        <v>489</v>
      </c>
      <c r="H3124" t="s">
        <v>474</v>
      </c>
      <c r="I3124" t="s">
        <v>463</v>
      </c>
      <c r="J3124">
        <v>45900000</v>
      </c>
      <c r="K3124">
        <v>45900000</v>
      </c>
    </row>
    <row r="3125" spans="1:11" x14ac:dyDescent="0.25">
      <c r="A3125">
        <v>2043</v>
      </c>
      <c r="B3125" t="s">
        <v>432</v>
      </c>
      <c r="C3125" t="s">
        <v>2337</v>
      </c>
      <c r="E3125">
        <v>2014</v>
      </c>
      <c r="F3125" s="10">
        <v>42004</v>
      </c>
      <c r="G3125" t="s">
        <v>489</v>
      </c>
      <c r="H3125" t="s">
        <v>474</v>
      </c>
      <c r="I3125" t="s">
        <v>463</v>
      </c>
      <c r="J3125">
        <v>11484000</v>
      </c>
      <c r="K3125">
        <v>11484000</v>
      </c>
    </row>
    <row r="3126" spans="1:11" x14ac:dyDescent="0.25">
      <c r="A3126">
        <v>2044</v>
      </c>
      <c r="B3126" t="s">
        <v>412</v>
      </c>
      <c r="C3126" t="s">
        <v>436</v>
      </c>
      <c r="E3126">
        <v>2014</v>
      </c>
      <c r="F3126" s="10">
        <v>42004</v>
      </c>
      <c r="G3126" t="s">
        <v>489</v>
      </c>
      <c r="H3126" t="s">
        <v>474</v>
      </c>
      <c r="I3126" t="s">
        <v>463</v>
      </c>
      <c r="J3126">
        <v>132369000</v>
      </c>
      <c r="K3126">
        <v>132369000</v>
      </c>
    </row>
    <row r="3127" spans="1:11" x14ac:dyDescent="0.25">
      <c r="A3127">
        <v>2044</v>
      </c>
      <c r="B3127" t="s">
        <v>412</v>
      </c>
      <c r="C3127" t="s">
        <v>2336</v>
      </c>
      <c r="E3127">
        <v>2014</v>
      </c>
      <c r="F3127" s="10">
        <v>42004</v>
      </c>
      <c r="G3127" t="s">
        <v>489</v>
      </c>
      <c r="H3127" t="s">
        <v>474</v>
      </c>
      <c r="I3127" t="s">
        <v>463</v>
      </c>
      <c r="J3127">
        <v>319668000</v>
      </c>
      <c r="K3127">
        <v>319668000</v>
      </c>
    </row>
    <row r="3128" spans="1:11" x14ac:dyDescent="0.25">
      <c r="A3128">
        <v>2044</v>
      </c>
      <c r="B3128" t="s">
        <v>412</v>
      </c>
      <c r="C3128" t="s">
        <v>2337</v>
      </c>
      <c r="E3128">
        <v>2014</v>
      </c>
      <c r="F3128" s="10">
        <v>42004</v>
      </c>
      <c r="G3128" t="s">
        <v>489</v>
      </c>
      <c r="H3128" t="s">
        <v>474</v>
      </c>
      <c r="I3128" t="s">
        <v>463</v>
      </c>
      <c r="J3128">
        <v>51806000</v>
      </c>
      <c r="K3128">
        <v>51806000</v>
      </c>
    </row>
    <row r="3129" spans="1:11" x14ac:dyDescent="0.25">
      <c r="A3129">
        <v>5288</v>
      </c>
      <c r="B3129" t="s">
        <v>353</v>
      </c>
      <c r="C3129" t="s">
        <v>436</v>
      </c>
      <c r="E3129">
        <v>2014</v>
      </c>
      <c r="F3129" s="10">
        <v>42004</v>
      </c>
      <c r="G3129" t="s">
        <v>489</v>
      </c>
      <c r="H3129" t="s">
        <v>474</v>
      </c>
      <c r="I3129" t="s">
        <v>463</v>
      </c>
      <c r="J3129">
        <v>42050000</v>
      </c>
      <c r="K3129">
        <v>42050000</v>
      </c>
    </row>
    <row r="3130" spans="1:11" x14ac:dyDescent="0.25">
      <c r="A3130">
        <v>5288</v>
      </c>
      <c r="B3130" t="s">
        <v>353</v>
      </c>
      <c r="C3130" t="s">
        <v>2336</v>
      </c>
      <c r="E3130">
        <v>2014</v>
      </c>
      <c r="F3130" s="10">
        <v>42004</v>
      </c>
      <c r="G3130" t="s">
        <v>489</v>
      </c>
      <c r="H3130" t="s">
        <v>474</v>
      </c>
      <c r="I3130" t="s">
        <v>463</v>
      </c>
      <c r="J3130">
        <v>94020000</v>
      </c>
      <c r="K3130">
        <v>94020000</v>
      </c>
    </row>
    <row r="3131" spans="1:11" x14ac:dyDescent="0.25">
      <c r="A3131">
        <v>5288</v>
      </c>
      <c r="B3131" t="s">
        <v>353</v>
      </c>
      <c r="C3131" t="s">
        <v>2337</v>
      </c>
      <c r="E3131">
        <v>2014</v>
      </c>
      <c r="F3131" s="10">
        <v>42004</v>
      </c>
      <c r="G3131" t="s">
        <v>489</v>
      </c>
      <c r="H3131" t="s">
        <v>474</v>
      </c>
      <c r="I3131" t="s">
        <v>463</v>
      </c>
      <c r="J3131">
        <v>21319000</v>
      </c>
      <c r="K3131">
        <v>21319000</v>
      </c>
    </row>
    <row r="3132" spans="1:11" x14ac:dyDescent="0.25">
      <c r="A3132">
        <v>8058</v>
      </c>
      <c r="B3132" t="s">
        <v>328</v>
      </c>
      <c r="C3132" t="s">
        <v>436</v>
      </c>
      <c r="E3132">
        <v>2014</v>
      </c>
      <c r="F3132" s="10">
        <v>42004</v>
      </c>
      <c r="G3132" t="s">
        <v>489</v>
      </c>
      <c r="H3132" t="s">
        <v>474</v>
      </c>
      <c r="I3132" t="s">
        <v>463</v>
      </c>
      <c r="J3132">
        <v>1424732000</v>
      </c>
      <c r="K3132">
        <v>1424732000</v>
      </c>
    </row>
    <row r="3133" spans="1:11" x14ac:dyDescent="0.25">
      <c r="A3133">
        <v>8058</v>
      </c>
      <c r="B3133" t="s">
        <v>328</v>
      </c>
      <c r="C3133" t="s">
        <v>2336</v>
      </c>
      <c r="E3133">
        <v>2014</v>
      </c>
      <c r="F3133" s="10">
        <v>42004</v>
      </c>
      <c r="G3133" t="s">
        <v>489</v>
      </c>
      <c r="H3133" t="s">
        <v>474</v>
      </c>
      <c r="I3133" t="s">
        <v>463</v>
      </c>
      <c r="J3133">
        <v>3011328000</v>
      </c>
      <c r="K3133">
        <v>3011328000</v>
      </c>
    </row>
    <row r="3134" spans="1:11" x14ac:dyDescent="0.25">
      <c r="A3134">
        <v>8058</v>
      </c>
      <c r="B3134" t="s">
        <v>328</v>
      </c>
      <c r="C3134" t="s">
        <v>2337</v>
      </c>
      <c r="E3134">
        <v>2014</v>
      </c>
      <c r="F3134" s="10">
        <v>42004</v>
      </c>
      <c r="G3134" t="s">
        <v>489</v>
      </c>
      <c r="H3134" t="s">
        <v>474</v>
      </c>
      <c r="I3134" t="s">
        <v>463</v>
      </c>
      <c r="J3134">
        <v>429841000</v>
      </c>
      <c r="K3134">
        <v>429841000</v>
      </c>
    </row>
    <row r="3135" spans="1:11" x14ac:dyDescent="0.25">
      <c r="A3135">
        <v>8060</v>
      </c>
      <c r="B3135" t="s">
        <v>330</v>
      </c>
      <c r="C3135" t="s">
        <v>436</v>
      </c>
      <c r="E3135">
        <v>2014</v>
      </c>
      <c r="F3135" s="10">
        <v>42004</v>
      </c>
      <c r="G3135" t="s">
        <v>489</v>
      </c>
      <c r="H3135" t="s">
        <v>474</v>
      </c>
      <c r="I3135" t="s">
        <v>463</v>
      </c>
      <c r="J3135">
        <v>440894000</v>
      </c>
      <c r="K3135">
        <v>440894000</v>
      </c>
    </row>
    <row r="3136" spans="1:11" x14ac:dyDescent="0.25">
      <c r="A3136">
        <v>8060</v>
      </c>
      <c r="B3136" t="s">
        <v>330</v>
      </c>
      <c r="C3136" t="s">
        <v>2336</v>
      </c>
      <c r="E3136">
        <v>2014</v>
      </c>
      <c r="F3136" s="10">
        <v>42004</v>
      </c>
      <c r="G3136" t="s">
        <v>489</v>
      </c>
      <c r="H3136" t="s">
        <v>474</v>
      </c>
      <c r="I3136" t="s">
        <v>463</v>
      </c>
      <c r="J3136">
        <v>779903000</v>
      </c>
      <c r="K3136">
        <v>779903000</v>
      </c>
    </row>
    <row r="3137" spans="1:11" x14ac:dyDescent="0.25">
      <c r="A3137">
        <v>8060</v>
      </c>
      <c r="B3137" t="s">
        <v>330</v>
      </c>
      <c r="C3137" t="s">
        <v>2337</v>
      </c>
      <c r="E3137">
        <v>2014</v>
      </c>
      <c r="F3137" s="10">
        <v>42004</v>
      </c>
      <c r="G3137" t="s">
        <v>489</v>
      </c>
      <c r="H3137" t="s">
        <v>474</v>
      </c>
      <c r="I3137" t="s">
        <v>463</v>
      </c>
      <c r="J3137">
        <v>213884000</v>
      </c>
      <c r="K3137">
        <v>213884000</v>
      </c>
    </row>
    <row r="3138" spans="1:11" x14ac:dyDescent="0.25">
      <c r="A3138">
        <v>8064</v>
      </c>
      <c r="B3138" t="s">
        <v>346</v>
      </c>
      <c r="C3138" t="s">
        <v>436</v>
      </c>
      <c r="E3138">
        <v>2014</v>
      </c>
      <c r="F3138" s="10">
        <v>42004</v>
      </c>
      <c r="G3138" t="s">
        <v>489</v>
      </c>
      <c r="H3138" t="s">
        <v>474</v>
      </c>
      <c r="I3138" t="s">
        <v>463</v>
      </c>
      <c r="J3138">
        <v>105528000</v>
      </c>
      <c r="K3138">
        <v>105528000</v>
      </c>
    </row>
    <row r="3139" spans="1:11" x14ac:dyDescent="0.25">
      <c r="A3139">
        <v>8064</v>
      </c>
      <c r="B3139" t="s">
        <v>346</v>
      </c>
      <c r="C3139" t="s">
        <v>2336</v>
      </c>
      <c r="E3139">
        <v>2014</v>
      </c>
      <c r="F3139" s="10">
        <v>42004</v>
      </c>
      <c r="G3139" t="s">
        <v>489</v>
      </c>
      <c r="H3139" t="s">
        <v>474</v>
      </c>
      <c r="I3139" t="s">
        <v>463</v>
      </c>
      <c r="J3139">
        <v>555103000</v>
      </c>
      <c r="K3139">
        <v>555103000</v>
      </c>
    </row>
    <row r="3140" spans="1:11" x14ac:dyDescent="0.25">
      <c r="A3140">
        <v>8064</v>
      </c>
      <c r="B3140" t="s">
        <v>346</v>
      </c>
      <c r="C3140" t="s">
        <v>2337</v>
      </c>
      <c r="E3140">
        <v>2014</v>
      </c>
      <c r="F3140" s="10">
        <v>42004</v>
      </c>
      <c r="G3140" t="s">
        <v>489</v>
      </c>
      <c r="H3140" t="s">
        <v>474</v>
      </c>
      <c r="I3140" t="s">
        <v>463</v>
      </c>
      <c r="J3140">
        <v>49370000</v>
      </c>
      <c r="K3140">
        <v>49370000</v>
      </c>
    </row>
    <row r="3141" spans="1:11" x14ac:dyDescent="0.25">
      <c r="A3141">
        <v>8070</v>
      </c>
      <c r="B3141" t="s">
        <v>361</v>
      </c>
      <c r="C3141" t="s">
        <v>436</v>
      </c>
      <c r="E3141">
        <v>2014</v>
      </c>
      <c r="F3141" s="10">
        <v>42004</v>
      </c>
      <c r="G3141" t="s">
        <v>489</v>
      </c>
      <c r="H3141" t="s">
        <v>474</v>
      </c>
      <c r="I3141" t="s">
        <v>463</v>
      </c>
      <c r="J3141">
        <v>2909700000</v>
      </c>
      <c r="K3141">
        <v>2909700000</v>
      </c>
    </row>
    <row r="3142" spans="1:11" x14ac:dyDescent="0.25">
      <c r="A3142">
        <v>8070</v>
      </c>
      <c r="B3142" t="s">
        <v>361</v>
      </c>
      <c r="C3142" t="s">
        <v>2336</v>
      </c>
      <c r="E3142">
        <v>2014</v>
      </c>
      <c r="F3142" s="10">
        <v>42004</v>
      </c>
      <c r="G3142" t="s">
        <v>489</v>
      </c>
      <c r="H3142" t="s">
        <v>474</v>
      </c>
      <c r="I3142" t="s">
        <v>463</v>
      </c>
      <c r="J3142">
        <v>14280500000</v>
      </c>
      <c r="K3142">
        <v>14280500000</v>
      </c>
    </row>
    <row r="3143" spans="1:11" x14ac:dyDescent="0.25">
      <c r="A3143">
        <v>8070</v>
      </c>
      <c r="B3143" t="s">
        <v>361</v>
      </c>
      <c r="C3143" t="s">
        <v>2337</v>
      </c>
      <c r="E3143">
        <v>2014</v>
      </c>
      <c r="F3143" s="10">
        <v>42004</v>
      </c>
      <c r="G3143" t="s">
        <v>489</v>
      </c>
      <c r="H3143" t="s">
        <v>474</v>
      </c>
      <c r="I3143" t="s">
        <v>463</v>
      </c>
      <c r="J3143">
        <v>1222200000</v>
      </c>
      <c r="K3143">
        <v>1222200000</v>
      </c>
    </row>
    <row r="3144" spans="1:11" x14ac:dyDescent="0.25">
      <c r="A3144">
        <v>8071</v>
      </c>
      <c r="B3144" t="s">
        <v>367</v>
      </c>
      <c r="C3144" t="s">
        <v>436</v>
      </c>
      <c r="E3144">
        <v>2014</v>
      </c>
      <c r="F3144" s="10">
        <v>42004</v>
      </c>
      <c r="G3144" t="s">
        <v>489</v>
      </c>
      <c r="H3144" t="s">
        <v>474</v>
      </c>
      <c r="I3144" t="s">
        <v>463</v>
      </c>
      <c r="J3144">
        <v>883548000</v>
      </c>
      <c r="K3144">
        <v>883548000</v>
      </c>
    </row>
    <row r="3145" spans="1:11" x14ac:dyDescent="0.25">
      <c r="A3145">
        <v>8071</v>
      </c>
      <c r="B3145" t="s">
        <v>367</v>
      </c>
      <c r="C3145" t="s">
        <v>2336</v>
      </c>
      <c r="E3145">
        <v>2014</v>
      </c>
      <c r="F3145" s="10">
        <v>42004</v>
      </c>
      <c r="G3145" t="s">
        <v>489</v>
      </c>
      <c r="H3145" t="s">
        <v>474</v>
      </c>
      <c r="I3145" t="s">
        <v>463</v>
      </c>
      <c r="J3145">
        <v>4877885000</v>
      </c>
      <c r="K3145">
        <v>4877885000</v>
      </c>
    </row>
    <row r="3146" spans="1:11" x14ac:dyDescent="0.25">
      <c r="A3146">
        <v>8071</v>
      </c>
      <c r="B3146" t="s">
        <v>367</v>
      </c>
      <c r="C3146" t="s">
        <v>2337</v>
      </c>
      <c r="E3146">
        <v>2014</v>
      </c>
      <c r="F3146" s="10">
        <v>42004</v>
      </c>
      <c r="G3146" t="s">
        <v>489</v>
      </c>
      <c r="H3146" t="s">
        <v>474</v>
      </c>
      <c r="I3146" t="s">
        <v>463</v>
      </c>
      <c r="J3146">
        <v>519433000</v>
      </c>
      <c r="K3146">
        <v>519433000</v>
      </c>
    </row>
    <row r="3147" spans="1:11" x14ac:dyDescent="0.25">
      <c r="A3147">
        <v>8074</v>
      </c>
      <c r="B3147" t="s">
        <v>384</v>
      </c>
      <c r="C3147" t="s">
        <v>436</v>
      </c>
      <c r="E3147">
        <v>2014</v>
      </c>
      <c r="F3147" s="10">
        <v>42004</v>
      </c>
      <c r="G3147" t="s">
        <v>489</v>
      </c>
      <c r="H3147" t="s">
        <v>474</v>
      </c>
      <c r="I3147" t="s">
        <v>463</v>
      </c>
      <c r="J3147">
        <v>148101000</v>
      </c>
      <c r="K3147">
        <v>148101000</v>
      </c>
    </row>
    <row r="3148" spans="1:11" x14ac:dyDescent="0.25">
      <c r="A3148">
        <v>8074</v>
      </c>
      <c r="B3148" t="s">
        <v>384</v>
      </c>
      <c r="C3148" t="s">
        <v>2336</v>
      </c>
      <c r="E3148">
        <v>2014</v>
      </c>
      <c r="F3148" s="10">
        <v>42004</v>
      </c>
      <c r="G3148" t="s">
        <v>489</v>
      </c>
      <c r="H3148" t="s">
        <v>474</v>
      </c>
      <c r="I3148" t="s">
        <v>463</v>
      </c>
      <c r="J3148">
        <v>1947616000</v>
      </c>
      <c r="K3148">
        <v>1947616000</v>
      </c>
    </row>
    <row r="3149" spans="1:11" x14ac:dyDescent="0.25">
      <c r="A3149">
        <v>8074</v>
      </c>
      <c r="B3149" t="s">
        <v>384</v>
      </c>
      <c r="C3149" t="s">
        <v>2337</v>
      </c>
      <c r="E3149">
        <v>2014</v>
      </c>
      <c r="F3149" s="10">
        <v>42004</v>
      </c>
      <c r="G3149" t="s">
        <v>489</v>
      </c>
      <c r="H3149" t="s">
        <v>474</v>
      </c>
      <c r="I3149" t="s">
        <v>463</v>
      </c>
      <c r="J3149">
        <v>-22300000</v>
      </c>
      <c r="K3149">
        <v>-22300000</v>
      </c>
    </row>
    <row r="3150" spans="1:11" x14ac:dyDescent="0.25">
      <c r="A3150">
        <v>8080</v>
      </c>
      <c r="B3150" t="s">
        <v>405</v>
      </c>
      <c r="C3150" t="s">
        <v>436</v>
      </c>
      <c r="E3150">
        <v>2014</v>
      </c>
      <c r="F3150" s="10">
        <v>42004</v>
      </c>
      <c r="G3150" t="s">
        <v>489</v>
      </c>
      <c r="H3150" t="s">
        <v>474</v>
      </c>
      <c r="I3150" t="s">
        <v>463</v>
      </c>
      <c r="J3150">
        <v>84667000</v>
      </c>
      <c r="K3150">
        <v>84667000</v>
      </c>
    </row>
    <row r="3151" spans="1:11" x14ac:dyDescent="0.25">
      <c r="A3151">
        <v>8080</v>
      </c>
      <c r="B3151" t="s">
        <v>405</v>
      </c>
      <c r="C3151" t="s">
        <v>2336</v>
      </c>
      <c r="E3151">
        <v>2014</v>
      </c>
      <c r="F3151" s="10">
        <v>42004</v>
      </c>
      <c r="G3151" t="s">
        <v>489</v>
      </c>
      <c r="H3151" t="s">
        <v>474</v>
      </c>
      <c r="I3151" t="s">
        <v>463</v>
      </c>
      <c r="J3151">
        <v>536282000</v>
      </c>
      <c r="K3151">
        <v>536282000</v>
      </c>
    </row>
    <row r="3152" spans="1:11" x14ac:dyDescent="0.25">
      <c r="A3152">
        <v>8080</v>
      </c>
      <c r="B3152" t="s">
        <v>405</v>
      </c>
      <c r="C3152" t="s">
        <v>2337</v>
      </c>
      <c r="E3152">
        <v>2014</v>
      </c>
      <c r="F3152" s="10">
        <v>42004</v>
      </c>
      <c r="G3152" t="s">
        <v>489</v>
      </c>
      <c r="H3152" t="s">
        <v>474</v>
      </c>
      <c r="I3152" t="s">
        <v>463</v>
      </c>
      <c r="J3152">
        <v>-457178000</v>
      </c>
      <c r="K3152">
        <v>-457178000</v>
      </c>
    </row>
    <row r="3153" spans="1:11" x14ac:dyDescent="0.25">
      <c r="A3153">
        <v>8087</v>
      </c>
      <c r="B3153" t="s">
        <v>430</v>
      </c>
      <c r="C3153" t="s">
        <v>436</v>
      </c>
      <c r="E3153">
        <v>2014</v>
      </c>
      <c r="F3153" s="10">
        <v>42004</v>
      </c>
      <c r="G3153" t="s">
        <v>489</v>
      </c>
      <c r="H3153" t="s">
        <v>474</v>
      </c>
      <c r="I3153" t="s">
        <v>463</v>
      </c>
      <c r="J3153">
        <v>631000000</v>
      </c>
      <c r="K3153">
        <v>631000000</v>
      </c>
    </row>
    <row r="3154" spans="1:11" x14ac:dyDescent="0.25">
      <c r="A3154">
        <v>8087</v>
      </c>
      <c r="B3154" t="s">
        <v>430</v>
      </c>
      <c r="C3154" t="s">
        <v>2336</v>
      </c>
      <c r="E3154">
        <v>2014</v>
      </c>
      <c r="F3154" s="10">
        <v>42004</v>
      </c>
      <c r="G3154" t="s">
        <v>489</v>
      </c>
      <c r="H3154" t="s">
        <v>474</v>
      </c>
      <c r="I3154" t="s">
        <v>463</v>
      </c>
      <c r="J3154">
        <v>3916000000</v>
      </c>
      <c r="K3154">
        <v>3916000000</v>
      </c>
    </row>
    <row r="3155" spans="1:11" x14ac:dyDescent="0.25">
      <c r="A3155">
        <v>8087</v>
      </c>
      <c r="B3155" t="s">
        <v>430</v>
      </c>
      <c r="C3155" t="s">
        <v>2337</v>
      </c>
      <c r="E3155">
        <v>2014</v>
      </c>
      <c r="F3155" s="10">
        <v>42004</v>
      </c>
      <c r="G3155" t="s">
        <v>489</v>
      </c>
      <c r="H3155" t="s">
        <v>474</v>
      </c>
      <c r="I3155" t="s">
        <v>463</v>
      </c>
      <c r="J3155">
        <v>337000000</v>
      </c>
      <c r="K3155">
        <v>337000000</v>
      </c>
    </row>
    <row r="3156" spans="1:11" x14ac:dyDescent="0.25">
      <c r="A3156">
        <v>8113</v>
      </c>
      <c r="B3156" t="s">
        <v>363</v>
      </c>
      <c r="C3156" t="s">
        <v>436</v>
      </c>
      <c r="E3156">
        <v>2014</v>
      </c>
      <c r="F3156" s="10">
        <v>42004</v>
      </c>
      <c r="G3156" t="s">
        <v>489</v>
      </c>
      <c r="H3156" t="s">
        <v>474</v>
      </c>
      <c r="I3156" t="s">
        <v>463</v>
      </c>
      <c r="J3156">
        <v>-14455000</v>
      </c>
      <c r="K3156">
        <v>-14455000</v>
      </c>
    </row>
    <row r="3157" spans="1:11" x14ac:dyDescent="0.25">
      <c r="A3157">
        <v>8113</v>
      </c>
      <c r="B3157" t="s">
        <v>363</v>
      </c>
      <c r="C3157" t="s">
        <v>2336</v>
      </c>
      <c r="E3157">
        <v>2014</v>
      </c>
      <c r="F3157" s="10">
        <v>42004</v>
      </c>
      <c r="G3157" t="s">
        <v>489</v>
      </c>
      <c r="H3157" t="s">
        <v>474</v>
      </c>
      <c r="I3157" t="s">
        <v>463</v>
      </c>
      <c r="J3157">
        <v>30426000</v>
      </c>
      <c r="K3157">
        <v>30426000</v>
      </c>
    </row>
    <row r="3158" spans="1:11" x14ac:dyDescent="0.25">
      <c r="A3158">
        <v>8113</v>
      </c>
      <c r="B3158" t="s">
        <v>363</v>
      </c>
      <c r="C3158" t="s">
        <v>2337</v>
      </c>
      <c r="E3158">
        <v>2014</v>
      </c>
      <c r="F3158" s="10">
        <v>42004</v>
      </c>
      <c r="G3158" t="s">
        <v>489</v>
      </c>
      <c r="H3158" t="s">
        <v>474</v>
      </c>
      <c r="I3158" t="s">
        <v>463</v>
      </c>
      <c r="J3158">
        <v>-18705000</v>
      </c>
      <c r="K3158">
        <v>-18705000</v>
      </c>
    </row>
    <row r="3159" spans="1:11" x14ac:dyDescent="0.25">
      <c r="A3159">
        <v>8116</v>
      </c>
      <c r="B3159" t="s">
        <v>336</v>
      </c>
      <c r="C3159" t="s">
        <v>436</v>
      </c>
      <c r="E3159">
        <v>2014</v>
      </c>
      <c r="F3159" s="10">
        <v>42004</v>
      </c>
      <c r="G3159" t="s">
        <v>489</v>
      </c>
      <c r="H3159" t="s">
        <v>474</v>
      </c>
      <c r="I3159" t="s">
        <v>463</v>
      </c>
      <c r="J3159">
        <v>31094000</v>
      </c>
      <c r="K3159">
        <v>31094000</v>
      </c>
    </row>
    <row r="3160" spans="1:11" x14ac:dyDescent="0.25">
      <c r="A3160">
        <v>8116</v>
      </c>
      <c r="B3160" t="s">
        <v>336</v>
      </c>
      <c r="C3160" t="s">
        <v>2336</v>
      </c>
      <c r="E3160">
        <v>2014</v>
      </c>
      <c r="F3160" s="10">
        <v>42004</v>
      </c>
      <c r="G3160" t="s">
        <v>489</v>
      </c>
      <c r="H3160" t="s">
        <v>474</v>
      </c>
      <c r="I3160" t="s">
        <v>463</v>
      </c>
      <c r="J3160">
        <v>72465000</v>
      </c>
      <c r="K3160">
        <v>72465000</v>
      </c>
    </row>
    <row r="3161" spans="1:11" x14ac:dyDescent="0.25">
      <c r="A3161">
        <v>8116</v>
      </c>
      <c r="B3161" t="s">
        <v>336</v>
      </c>
      <c r="C3161" t="s">
        <v>2337</v>
      </c>
      <c r="E3161">
        <v>2014</v>
      </c>
      <c r="F3161" s="10">
        <v>42004</v>
      </c>
      <c r="G3161" t="s">
        <v>489</v>
      </c>
      <c r="H3161" t="s">
        <v>474</v>
      </c>
      <c r="I3161" t="s">
        <v>463</v>
      </c>
      <c r="J3161">
        <v>9506000</v>
      </c>
      <c r="K3161">
        <v>9506000</v>
      </c>
    </row>
    <row r="3162" spans="1:11" x14ac:dyDescent="0.25">
      <c r="A3162">
        <v>8118</v>
      </c>
      <c r="B3162" t="s">
        <v>344</v>
      </c>
      <c r="C3162" t="s">
        <v>436</v>
      </c>
      <c r="E3162">
        <v>2014</v>
      </c>
      <c r="F3162" s="10">
        <v>42004</v>
      </c>
      <c r="G3162" t="s">
        <v>489</v>
      </c>
      <c r="H3162" t="s">
        <v>474</v>
      </c>
      <c r="I3162" t="s">
        <v>463</v>
      </c>
      <c r="J3162">
        <v>-10105000</v>
      </c>
      <c r="K3162">
        <v>-10105000</v>
      </c>
    </row>
    <row r="3163" spans="1:11" x14ac:dyDescent="0.25">
      <c r="A3163">
        <v>8118</v>
      </c>
      <c r="B3163" t="s">
        <v>344</v>
      </c>
      <c r="C3163" t="s">
        <v>2336</v>
      </c>
      <c r="E3163">
        <v>2014</v>
      </c>
      <c r="F3163" s="10">
        <v>42004</v>
      </c>
      <c r="G3163" t="s">
        <v>489</v>
      </c>
      <c r="H3163" t="s">
        <v>474</v>
      </c>
      <c r="I3163" t="s">
        <v>463</v>
      </c>
      <c r="J3163">
        <v>336000</v>
      </c>
      <c r="K3163">
        <v>336000</v>
      </c>
    </row>
    <row r="3164" spans="1:11" x14ac:dyDescent="0.25">
      <c r="A3164">
        <v>8118</v>
      </c>
      <c r="B3164" t="s">
        <v>344</v>
      </c>
      <c r="C3164" t="s">
        <v>2337</v>
      </c>
      <c r="E3164">
        <v>2014</v>
      </c>
      <c r="F3164" s="10">
        <v>42004</v>
      </c>
      <c r="G3164" t="s">
        <v>489</v>
      </c>
      <c r="H3164" t="s">
        <v>474</v>
      </c>
      <c r="I3164" t="s">
        <v>463</v>
      </c>
      <c r="J3164">
        <v>-18881000</v>
      </c>
      <c r="K3164">
        <v>-18881000</v>
      </c>
    </row>
    <row r="3165" spans="1:11" x14ac:dyDescent="0.25">
      <c r="A3165">
        <v>8119</v>
      </c>
      <c r="B3165" t="s">
        <v>374</v>
      </c>
      <c r="C3165" t="s">
        <v>436</v>
      </c>
      <c r="E3165">
        <v>2014</v>
      </c>
      <c r="F3165" s="10">
        <v>42004</v>
      </c>
      <c r="G3165" t="s">
        <v>489</v>
      </c>
      <c r="H3165" t="s">
        <v>474</v>
      </c>
      <c r="I3165" t="s">
        <v>463</v>
      </c>
      <c r="J3165">
        <v>13332000</v>
      </c>
      <c r="K3165">
        <v>13332000</v>
      </c>
    </row>
    <row r="3166" spans="1:11" x14ac:dyDescent="0.25">
      <c r="A3166">
        <v>8119</v>
      </c>
      <c r="B3166" t="s">
        <v>374</v>
      </c>
      <c r="C3166" t="s">
        <v>2336</v>
      </c>
      <c r="E3166">
        <v>2014</v>
      </c>
      <c r="F3166" s="10">
        <v>42004</v>
      </c>
      <c r="G3166" t="s">
        <v>489</v>
      </c>
      <c r="H3166" t="s">
        <v>474</v>
      </c>
      <c r="I3166" t="s">
        <v>463</v>
      </c>
      <c r="J3166">
        <v>32559000</v>
      </c>
      <c r="K3166">
        <v>32559000</v>
      </c>
    </row>
    <row r="3167" spans="1:11" x14ac:dyDescent="0.25">
      <c r="A3167">
        <v>8119</v>
      </c>
      <c r="B3167" t="s">
        <v>374</v>
      </c>
      <c r="C3167" t="s">
        <v>2337</v>
      </c>
      <c r="E3167">
        <v>2014</v>
      </c>
      <c r="F3167" s="10">
        <v>42004</v>
      </c>
      <c r="G3167" t="s">
        <v>489</v>
      </c>
      <c r="H3167" t="s">
        <v>474</v>
      </c>
      <c r="I3167" t="s">
        <v>463</v>
      </c>
      <c r="J3167">
        <v>64931000</v>
      </c>
      <c r="K3167">
        <v>64931000</v>
      </c>
    </row>
    <row r="3168" spans="1:11" x14ac:dyDescent="0.25">
      <c r="A3168">
        <v>8122</v>
      </c>
      <c r="B3168" t="s">
        <v>232</v>
      </c>
      <c r="C3168" t="s">
        <v>436</v>
      </c>
      <c r="E3168">
        <v>2014</v>
      </c>
      <c r="F3168" s="10">
        <v>42004</v>
      </c>
      <c r="G3168" t="s">
        <v>489</v>
      </c>
      <c r="H3168" t="s">
        <v>474</v>
      </c>
      <c r="I3168" t="s">
        <v>463</v>
      </c>
      <c r="J3168">
        <v>13489000000</v>
      </c>
      <c r="K3168">
        <v>13489000000</v>
      </c>
    </row>
    <row r="3169" spans="1:11" x14ac:dyDescent="0.25">
      <c r="A3169">
        <v>8122</v>
      </c>
      <c r="B3169" t="s">
        <v>232</v>
      </c>
      <c r="C3169" t="s">
        <v>2336</v>
      </c>
      <c r="E3169">
        <v>2014</v>
      </c>
      <c r="F3169" s="10">
        <v>42004</v>
      </c>
      <c r="G3169" t="s">
        <v>489</v>
      </c>
      <c r="H3169" t="s">
        <v>474</v>
      </c>
      <c r="I3169" t="s">
        <v>463</v>
      </c>
      <c r="J3169">
        <v>48580000000</v>
      </c>
      <c r="K3169">
        <v>48580000000</v>
      </c>
    </row>
    <row r="3170" spans="1:11" x14ac:dyDescent="0.25">
      <c r="A3170">
        <v>8122</v>
      </c>
      <c r="B3170" t="s">
        <v>232</v>
      </c>
      <c r="C3170" t="s">
        <v>2337</v>
      </c>
      <c r="E3170">
        <v>2014</v>
      </c>
      <c r="F3170" s="10">
        <v>42004</v>
      </c>
      <c r="G3170" t="s">
        <v>489</v>
      </c>
      <c r="H3170" t="s">
        <v>474</v>
      </c>
      <c r="I3170" t="s">
        <v>463</v>
      </c>
      <c r="J3170">
        <v>5711000000</v>
      </c>
      <c r="K3170">
        <v>5711000000</v>
      </c>
    </row>
    <row r="3171" spans="1:11" x14ac:dyDescent="0.25">
      <c r="A3171">
        <v>8129</v>
      </c>
      <c r="B3171" t="s">
        <v>402</v>
      </c>
      <c r="C3171" t="s">
        <v>436</v>
      </c>
      <c r="E3171">
        <v>2014</v>
      </c>
      <c r="F3171" s="10">
        <v>42004</v>
      </c>
      <c r="G3171" t="s">
        <v>489</v>
      </c>
      <c r="H3171" t="s">
        <v>474</v>
      </c>
      <c r="I3171" t="s">
        <v>463</v>
      </c>
      <c r="J3171">
        <v>4496000000</v>
      </c>
      <c r="K3171">
        <v>4496000000</v>
      </c>
    </row>
    <row r="3172" spans="1:11" x14ac:dyDescent="0.25">
      <c r="A3172">
        <v>8129</v>
      </c>
      <c r="B3172" t="s">
        <v>402</v>
      </c>
      <c r="C3172" t="s">
        <v>2336</v>
      </c>
      <c r="E3172">
        <v>2014</v>
      </c>
      <c r="F3172" s="10">
        <v>42004</v>
      </c>
      <c r="G3172" t="s">
        <v>489</v>
      </c>
      <c r="H3172" t="s">
        <v>474</v>
      </c>
      <c r="I3172" t="s">
        <v>463</v>
      </c>
      <c r="J3172">
        <v>21440000000</v>
      </c>
      <c r="K3172">
        <v>21440000000</v>
      </c>
    </row>
    <row r="3173" spans="1:11" x14ac:dyDescent="0.25">
      <c r="A3173">
        <v>8129</v>
      </c>
      <c r="B3173" t="s">
        <v>402</v>
      </c>
      <c r="C3173" t="s">
        <v>2337</v>
      </c>
      <c r="E3173">
        <v>2014</v>
      </c>
      <c r="F3173" s="10">
        <v>42004</v>
      </c>
      <c r="G3173" t="s">
        <v>489</v>
      </c>
      <c r="H3173" t="s">
        <v>474</v>
      </c>
      <c r="I3173" t="s">
        <v>463</v>
      </c>
      <c r="J3173">
        <v>2455000000</v>
      </c>
      <c r="K3173">
        <v>2455000000</v>
      </c>
    </row>
    <row r="3174" spans="1:11" x14ac:dyDescent="0.25">
      <c r="A3174">
        <v>8174</v>
      </c>
      <c r="B3174" t="s">
        <v>419</v>
      </c>
      <c r="C3174" t="s">
        <v>436</v>
      </c>
      <c r="E3174">
        <v>2014</v>
      </c>
      <c r="F3174" s="10">
        <v>42004</v>
      </c>
      <c r="G3174" t="s">
        <v>489</v>
      </c>
      <c r="H3174" t="s">
        <v>474</v>
      </c>
      <c r="I3174" t="s">
        <v>463</v>
      </c>
      <c r="J3174">
        <v>346300000</v>
      </c>
      <c r="K3174">
        <v>346300000</v>
      </c>
    </row>
    <row r="3175" spans="1:11" x14ac:dyDescent="0.25">
      <c r="A3175">
        <v>8174</v>
      </c>
      <c r="B3175" t="s">
        <v>419</v>
      </c>
      <c r="C3175" t="s">
        <v>2336</v>
      </c>
      <c r="E3175">
        <v>2014</v>
      </c>
      <c r="F3175" s="10">
        <v>42004</v>
      </c>
      <c r="G3175" t="s">
        <v>489</v>
      </c>
      <c r="H3175" t="s">
        <v>474</v>
      </c>
      <c r="I3175" t="s">
        <v>463</v>
      </c>
      <c r="J3175">
        <v>2769600000</v>
      </c>
      <c r="K3175">
        <v>2769600000</v>
      </c>
    </row>
    <row r="3176" spans="1:11" x14ac:dyDescent="0.25">
      <c r="A3176">
        <v>8174</v>
      </c>
      <c r="B3176" t="s">
        <v>419</v>
      </c>
      <c r="C3176" t="s">
        <v>2337</v>
      </c>
      <c r="E3176">
        <v>2014</v>
      </c>
      <c r="F3176" s="10">
        <v>42004</v>
      </c>
      <c r="G3176" t="s">
        <v>489</v>
      </c>
      <c r="H3176" t="s">
        <v>474</v>
      </c>
      <c r="I3176" t="s">
        <v>463</v>
      </c>
      <c r="J3176">
        <v>135900000</v>
      </c>
      <c r="K3176">
        <v>135900000</v>
      </c>
    </row>
    <row r="3177" spans="1:11" x14ac:dyDescent="0.25">
      <c r="A3177">
        <v>8189</v>
      </c>
      <c r="B3177" t="s">
        <v>427</v>
      </c>
      <c r="C3177" t="s">
        <v>436</v>
      </c>
      <c r="E3177">
        <v>2014</v>
      </c>
      <c r="F3177" s="10">
        <v>42004</v>
      </c>
      <c r="G3177" t="s">
        <v>489</v>
      </c>
      <c r="H3177" t="s">
        <v>474</v>
      </c>
      <c r="I3177" t="s">
        <v>463</v>
      </c>
      <c r="J3177">
        <v>182900000</v>
      </c>
      <c r="K3177">
        <v>182900000</v>
      </c>
    </row>
    <row r="3178" spans="1:11" x14ac:dyDescent="0.25">
      <c r="A3178">
        <v>8189</v>
      </c>
      <c r="B3178" t="s">
        <v>427</v>
      </c>
      <c r="C3178" t="s">
        <v>2336</v>
      </c>
      <c r="E3178">
        <v>2014</v>
      </c>
      <c r="F3178" s="10">
        <v>42004</v>
      </c>
      <c r="G3178" t="s">
        <v>489</v>
      </c>
      <c r="H3178" t="s">
        <v>474</v>
      </c>
      <c r="I3178" t="s">
        <v>463</v>
      </c>
      <c r="J3178">
        <v>1513700000</v>
      </c>
      <c r="K3178">
        <v>1513700000</v>
      </c>
    </row>
    <row r="3179" spans="1:11" x14ac:dyDescent="0.25">
      <c r="A3179">
        <v>8189</v>
      </c>
      <c r="B3179" t="s">
        <v>427</v>
      </c>
      <c r="C3179" t="s">
        <v>2337</v>
      </c>
      <c r="E3179">
        <v>2014</v>
      </c>
      <c r="F3179" s="10">
        <v>42004</v>
      </c>
      <c r="G3179" t="s">
        <v>489</v>
      </c>
      <c r="H3179" t="s">
        <v>474</v>
      </c>
      <c r="I3179" t="s">
        <v>463</v>
      </c>
      <c r="J3179">
        <v>50300000</v>
      </c>
      <c r="K3179">
        <v>50300000</v>
      </c>
    </row>
    <row r="3180" spans="1:11" x14ac:dyDescent="0.25">
      <c r="A3180">
        <v>8203</v>
      </c>
      <c r="B3180" t="s">
        <v>150</v>
      </c>
      <c r="C3180" t="s">
        <v>436</v>
      </c>
      <c r="E3180">
        <v>2014</v>
      </c>
      <c r="F3180" s="10">
        <v>42004</v>
      </c>
      <c r="G3180" t="s">
        <v>489</v>
      </c>
      <c r="H3180" t="s">
        <v>474</v>
      </c>
      <c r="I3180" t="s">
        <v>463</v>
      </c>
      <c r="J3180">
        <v>6554000</v>
      </c>
      <c r="K3180">
        <v>6554000</v>
      </c>
    </row>
    <row r="3181" spans="1:11" x14ac:dyDescent="0.25">
      <c r="A3181">
        <v>8203</v>
      </c>
      <c r="B3181" t="s">
        <v>150</v>
      </c>
      <c r="C3181" t="s">
        <v>2336</v>
      </c>
      <c r="E3181">
        <v>2014</v>
      </c>
      <c r="F3181" s="10">
        <v>42004</v>
      </c>
      <c r="G3181" t="s">
        <v>489</v>
      </c>
      <c r="H3181" t="s">
        <v>474</v>
      </c>
      <c r="I3181" t="s">
        <v>463</v>
      </c>
      <c r="J3181">
        <v>118471000</v>
      </c>
      <c r="K3181">
        <v>118471000</v>
      </c>
    </row>
    <row r="3182" spans="1:11" x14ac:dyDescent="0.25">
      <c r="A3182">
        <v>8203</v>
      </c>
      <c r="B3182" t="s">
        <v>150</v>
      </c>
      <c r="C3182" t="s">
        <v>2337</v>
      </c>
      <c r="E3182">
        <v>2014</v>
      </c>
      <c r="F3182" s="10">
        <v>42004</v>
      </c>
      <c r="G3182" t="s">
        <v>489</v>
      </c>
      <c r="H3182" t="s">
        <v>474</v>
      </c>
      <c r="I3182" t="s">
        <v>463</v>
      </c>
      <c r="J3182">
        <v>-988000</v>
      </c>
      <c r="K3182">
        <v>-988000</v>
      </c>
    </row>
    <row r="3183" spans="1:11" x14ac:dyDescent="0.25">
      <c r="A3183">
        <v>8327</v>
      </c>
      <c r="B3183" t="s">
        <v>381</v>
      </c>
      <c r="C3183" t="s">
        <v>436</v>
      </c>
      <c r="E3183">
        <v>2014</v>
      </c>
      <c r="F3183" s="10">
        <v>42004</v>
      </c>
      <c r="G3183" t="s">
        <v>489</v>
      </c>
      <c r="H3183" t="s">
        <v>474</v>
      </c>
      <c r="I3183" t="s">
        <v>463</v>
      </c>
      <c r="J3183">
        <v>7344000000</v>
      </c>
      <c r="K3183">
        <v>7344000000</v>
      </c>
    </row>
    <row r="3184" spans="1:11" x14ac:dyDescent="0.25">
      <c r="A3184">
        <v>8327</v>
      </c>
      <c r="B3184" t="s">
        <v>381</v>
      </c>
      <c r="C3184" t="s">
        <v>2336</v>
      </c>
      <c r="E3184">
        <v>2014</v>
      </c>
      <c r="F3184" s="10">
        <v>42004</v>
      </c>
      <c r="G3184" t="s">
        <v>489</v>
      </c>
      <c r="H3184" t="s">
        <v>474</v>
      </c>
      <c r="I3184" t="s">
        <v>463</v>
      </c>
      <c r="J3184">
        <v>40306000000</v>
      </c>
      <c r="K3184">
        <v>40306000000</v>
      </c>
    </row>
    <row r="3185" spans="1:11" x14ac:dyDescent="0.25">
      <c r="A3185">
        <v>8327</v>
      </c>
      <c r="B3185" t="s">
        <v>381</v>
      </c>
      <c r="C3185" t="s">
        <v>2337</v>
      </c>
      <c r="E3185">
        <v>2014</v>
      </c>
      <c r="F3185" s="10">
        <v>42004</v>
      </c>
      <c r="G3185" t="s">
        <v>489</v>
      </c>
      <c r="H3185" t="s">
        <v>474</v>
      </c>
      <c r="I3185" t="s">
        <v>463</v>
      </c>
      <c r="J3185">
        <v>4329000000</v>
      </c>
      <c r="K3185">
        <v>4329000000</v>
      </c>
    </row>
    <row r="3186" spans="1:11" x14ac:dyDescent="0.25">
      <c r="A3186">
        <v>8329</v>
      </c>
      <c r="B3186" t="s">
        <v>334</v>
      </c>
      <c r="C3186" t="s">
        <v>436</v>
      </c>
      <c r="E3186">
        <v>2014</v>
      </c>
      <c r="F3186" s="10">
        <v>42004</v>
      </c>
      <c r="G3186" t="s">
        <v>489</v>
      </c>
      <c r="H3186" t="s">
        <v>474</v>
      </c>
      <c r="I3186" t="s">
        <v>463</v>
      </c>
      <c r="J3186">
        <v>15324000</v>
      </c>
      <c r="K3186">
        <v>15324000</v>
      </c>
    </row>
    <row r="3187" spans="1:11" x14ac:dyDescent="0.25">
      <c r="A3187">
        <v>8329</v>
      </c>
      <c r="B3187" t="s">
        <v>334</v>
      </c>
      <c r="C3187" t="s">
        <v>2336</v>
      </c>
      <c r="E3187">
        <v>2014</v>
      </c>
      <c r="F3187" s="10">
        <v>42004</v>
      </c>
      <c r="G3187" t="s">
        <v>489</v>
      </c>
      <c r="H3187" t="s">
        <v>474</v>
      </c>
      <c r="I3187" t="s">
        <v>463</v>
      </c>
      <c r="J3187">
        <v>67127000</v>
      </c>
      <c r="K3187">
        <v>67127000</v>
      </c>
    </row>
    <row r="3188" spans="1:11" x14ac:dyDescent="0.25">
      <c r="A3188">
        <v>8329</v>
      </c>
      <c r="B3188" t="s">
        <v>334</v>
      </c>
      <c r="C3188" t="s">
        <v>2337</v>
      </c>
      <c r="E3188">
        <v>2014</v>
      </c>
      <c r="F3188" s="10">
        <v>42004</v>
      </c>
      <c r="G3188" t="s">
        <v>489</v>
      </c>
      <c r="H3188" t="s">
        <v>474</v>
      </c>
      <c r="I3188" t="s">
        <v>463</v>
      </c>
      <c r="J3188">
        <v>-2127000</v>
      </c>
      <c r="K3188">
        <v>-2127000</v>
      </c>
    </row>
    <row r="3189" spans="1:11" x14ac:dyDescent="0.25">
      <c r="A3189">
        <v>8342</v>
      </c>
      <c r="B3189" t="s">
        <v>415</v>
      </c>
      <c r="C3189" t="s">
        <v>2336</v>
      </c>
      <c r="E3189">
        <v>2014</v>
      </c>
      <c r="F3189" s="10">
        <v>42004</v>
      </c>
      <c r="G3189" t="s">
        <v>489</v>
      </c>
      <c r="H3189" t="s">
        <v>474</v>
      </c>
      <c r="I3189" t="s">
        <v>463</v>
      </c>
      <c r="J3189">
        <v>8417000</v>
      </c>
      <c r="K3189">
        <v>8417000</v>
      </c>
    </row>
    <row r="3190" spans="1:11" x14ac:dyDescent="0.25">
      <c r="A3190">
        <v>8342</v>
      </c>
      <c r="B3190" t="s">
        <v>415</v>
      </c>
      <c r="C3190" t="s">
        <v>2337</v>
      </c>
      <c r="E3190">
        <v>2014</v>
      </c>
      <c r="F3190" s="10">
        <v>42004</v>
      </c>
      <c r="G3190" t="s">
        <v>489</v>
      </c>
      <c r="H3190" t="s">
        <v>474</v>
      </c>
      <c r="I3190" t="s">
        <v>463</v>
      </c>
      <c r="J3190">
        <v>2670000</v>
      </c>
      <c r="K3190">
        <v>2670000</v>
      </c>
    </row>
    <row r="3191" spans="1:11" x14ac:dyDescent="0.25">
      <c r="A3191">
        <v>8430</v>
      </c>
      <c r="B3191" t="s">
        <v>339</v>
      </c>
      <c r="C3191" t="s">
        <v>436</v>
      </c>
      <c r="E3191">
        <v>2014</v>
      </c>
      <c r="F3191" s="10">
        <v>42004</v>
      </c>
      <c r="G3191" t="s">
        <v>489</v>
      </c>
      <c r="H3191" t="s">
        <v>474</v>
      </c>
      <c r="I3191" t="s">
        <v>463</v>
      </c>
      <c r="J3191">
        <v>312564000</v>
      </c>
      <c r="K3191">
        <v>312564000</v>
      </c>
    </row>
    <row r="3192" spans="1:11" x14ac:dyDescent="0.25">
      <c r="A3192">
        <v>8430</v>
      </c>
      <c r="B3192" t="s">
        <v>339</v>
      </c>
      <c r="C3192" t="s">
        <v>2336</v>
      </c>
      <c r="E3192">
        <v>2014</v>
      </c>
      <c r="F3192" s="10">
        <v>42004</v>
      </c>
      <c r="G3192" t="s">
        <v>489</v>
      </c>
      <c r="H3192" t="s">
        <v>474</v>
      </c>
      <c r="I3192" t="s">
        <v>463</v>
      </c>
      <c r="J3192">
        <v>1491284000</v>
      </c>
      <c r="K3192">
        <v>1491284000</v>
      </c>
    </row>
    <row r="3193" spans="1:11" x14ac:dyDescent="0.25">
      <c r="A3193">
        <v>8430</v>
      </c>
      <c r="B3193" t="s">
        <v>339</v>
      </c>
      <c r="C3193" t="s">
        <v>2337</v>
      </c>
      <c r="E3193">
        <v>2014</v>
      </c>
      <c r="F3193" s="10">
        <v>42004</v>
      </c>
      <c r="G3193" t="s">
        <v>489</v>
      </c>
      <c r="H3193" t="s">
        <v>474</v>
      </c>
      <c r="I3193" t="s">
        <v>463</v>
      </c>
      <c r="J3193">
        <v>-8341000</v>
      </c>
      <c r="K3193">
        <v>-8341000</v>
      </c>
    </row>
    <row r="3194" spans="1:11" x14ac:dyDescent="0.25">
      <c r="A3194">
        <v>13290</v>
      </c>
      <c r="B3194" t="s">
        <v>152</v>
      </c>
      <c r="C3194" t="s">
        <v>436</v>
      </c>
      <c r="E3194">
        <v>2014</v>
      </c>
      <c r="F3194" s="10">
        <v>42004</v>
      </c>
      <c r="G3194" t="s">
        <v>489</v>
      </c>
      <c r="H3194" t="s">
        <v>474</v>
      </c>
      <c r="I3194" t="s">
        <v>463</v>
      </c>
      <c r="J3194">
        <v>24280000</v>
      </c>
      <c r="K3194">
        <v>24280000</v>
      </c>
    </row>
    <row r="3195" spans="1:11" x14ac:dyDescent="0.25">
      <c r="A3195">
        <v>13290</v>
      </c>
      <c r="B3195" t="s">
        <v>152</v>
      </c>
      <c r="C3195" t="s">
        <v>2336</v>
      </c>
      <c r="E3195">
        <v>2014</v>
      </c>
      <c r="F3195" s="10">
        <v>42004</v>
      </c>
      <c r="G3195" t="s">
        <v>489</v>
      </c>
      <c r="H3195" t="s">
        <v>474</v>
      </c>
      <c r="I3195" t="s">
        <v>463</v>
      </c>
      <c r="J3195">
        <v>167763000</v>
      </c>
      <c r="K3195">
        <v>167763000</v>
      </c>
    </row>
    <row r="3196" spans="1:11" x14ac:dyDescent="0.25">
      <c r="A3196">
        <v>13290</v>
      </c>
      <c r="B3196" t="s">
        <v>152</v>
      </c>
      <c r="C3196" t="s">
        <v>2337</v>
      </c>
      <c r="E3196">
        <v>2014</v>
      </c>
      <c r="F3196" s="10">
        <v>42004</v>
      </c>
      <c r="G3196" t="s">
        <v>489</v>
      </c>
      <c r="H3196" t="s">
        <v>474</v>
      </c>
      <c r="I3196" t="s">
        <v>463</v>
      </c>
      <c r="J3196">
        <v>15476000</v>
      </c>
      <c r="K3196">
        <v>15476000</v>
      </c>
    </row>
    <row r="3197" spans="1:11" x14ac:dyDescent="0.25">
      <c r="A3197">
        <v>13480</v>
      </c>
      <c r="B3197" t="s">
        <v>153</v>
      </c>
      <c r="C3197" t="s">
        <v>436</v>
      </c>
      <c r="E3197">
        <v>2014</v>
      </c>
      <c r="F3197" s="10">
        <v>42004</v>
      </c>
      <c r="G3197" t="s">
        <v>489</v>
      </c>
      <c r="H3197" t="s">
        <v>474</v>
      </c>
      <c r="I3197" t="s">
        <v>463</v>
      </c>
      <c r="J3197">
        <v>-1762000</v>
      </c>
      <c r="K3197">
        <v>-1762000</v>
      </c>
    </row>
    <row r="3198" spans="1:11" x14ac:dyDescent="0.25">
      <c r="A3198">
        <v>13480</v>
      </c>
      <c r="B3198" t="s">
        <v>153</v>
      </c>
      <c r="C3198" t="s">
        <v>2336</v>
      </c>
      <c r="E3198">
        <v>2014</v>
      </c>
      <c r="F3198" s="10">
        <v>42004</v>
      </c>
      <c r="G3198" t="s">
        <v>489</v>
      </c>
      <c r="H3198" t="s">
        <v>474</v>
      </c>
      <c r="I3198" t="s">
        <v>463</v>
      </c>
      <c r="J3198">
        <v>60000</v>
      </c>
      <c r="K3198">
        <v>60000</v>
      </c>
    </row>
    <row r="3199" spans="1:11" x14ac:dyDescent="0.25">
      <c r="A3199">
        <v>13480</v>
      </c>
      <c r="B3199" t="s">
        <v>153</v>
      </c>
      <c r="C3199" t="s">
        <v>2337</v>
      </c>
      <c r="E3199">
        <v>2014</v>
      </c>
      <c r="F3199" s="10">
        <v>42004</v>
      </c>
      <c r="G3199" t="s">
        <v>489</v>
      </c>
      <c r="H3199" t="s">
        <v>474</v>
      </c>
      <c r="I3199" t="s">
        <v>463</v>
      </c>
      <c r="J3199">
        <v>-2020000</v>
      </c>
      <c r="K3199">
        <v>-2020000</v>
      </c>
    </row>
    <row r="3200" spans="1:11" x14ac:dyDescent="0.25">
      <c r="A3200">
        <v>223482</v>
      </c>
      <c r="B3200" t="s">
        <v>318</v>
      </c>
      <c r="C3200" t="s">
        <v>436</v>
      </c>
      <c r="E3200">
        <v>2014</v>
      </c>
      <c r="F3200" s="10">
        <v>42004</v>
      </c>
      <c r="G3200" t="s">
        <v>489</v>
      </c>
      <c r="H3200" t="s">
        <v>474</v>
      </c>
      <c r="I3200" t="s">
        <v>463</v>
      </c>
      <c r="J3200">
        <v>352200000</v>
      </c>
      <c r="K3200">
        <v>352200000</v>
      </c>
    </row>
    <row r="3201" spans="1:11" x14ac:dyDescent="0.25">
      <c r="A3201">
        <v>223482</v>
      </c>
      <c r="B3201" t="s">
        <v>318</v>
      </c>
      <c r="C3201" t="s">
        <v>2336</v>
      </c>
      <c r="E3201">
        <v>2014</v>
      </c>
      <c r="F3201" s="10">
        <v>42004</v>
      </c>
      <c r="G3201" t="s">
        <v>489</v>
      </c>
      <c r="H3201" t="s">
        <v>474</v>
      </c>
      <c r="I3201" t="s">
        <v>463</v>
      </c>
      <c r="J3201">
        <v>2356000000</v>
      </c>
      <c r="K3201">
        <v>2356000000</v>
      </c>
    </row>
    <row r="3202" spans="1:11" x14ac:dyDescent="0.25">
      <c r="A3202">
        <v>223482</v>
      </c>
      <c r="B3202" t="s">
        <v>318</v>
      </c>
      <c r="C3202" t="s">
        <v>2337</v>
      </c>
      <c r="E3202">
        <v>2014</v>
      </c>
      <c r="F3202" s="10">
        <v>42004</v>
      </c>
      <c r="G3202" t="s">
        <v>489</v>
      </c>
      <c r="H3202" t="s">
        <v>474</v>
      </c>
      <c r="I3202" t="s">
        <v>463</v>
      </c>
      <c r="J3202">
        <v>207800000</v>
      </c>
      <c r="K3202">
        <v>207800000</v>
      </c>
    </row>
    <row r="3203" spans="1:11" x14ac:dyDescent="0.25">
      <c r="A3203">
        <v>483482</v>
      </c>
      <c r="B3203" t="s">
        <v>396</v>
      </c>
      <c r="C3203" t="s">
        <v>436</v>
      </c>
      <c r="E3203">
        <v>2014</v>
      </c>
      <c r="F3203" s="10">
        <v>42004</v>
      </c>
      <c r="G3203" t="s">
        <v>489</v>
      </c>
      <c r="H3203" t="s">
        <v>474</v>
      </c>
      <c r="I3203" t="s">
        <v>463</v>
      </c>
      <c r="J3203">
        <v>538258000</v>
      </c>
      <c r="K3203">
        <v>538258000</v>
      </c>
    </row>
    <row r="3204" spans="1:11" x14ac:dyDescent="0.25">
      <c r="A3204">
        <v>483482</v>
      </c>
      <c r="B3204" t="s">
        <v>396</v>
      </c>
      <c r="C3204" t="s">
        <v>2336</v>
      </c>
      <c r="E3204">
        <v>2014</v>
      </c>
      <c r="F3204" s="10">
        <v>42004</v>
      </c>
      <c r="G3204" t="s">
        <v>489</v>
      </c>
      <c r="H3204" t="s">
        <v>474</v>
      </c>
      <c r="I3204" t="s">
        <v>463</v>
      </c>
      <c r="J3204">
        <v>2485983000</v>
      </c>
      <c r="K3204">
        <v>2485983000</v>
      </c>
    </row>
    <row r="3205" spans="1:11" x14ac:dyDescent="0.25">
      <c r="A3205">
        <v>483482</v>
      </c>
      <c r="B3205" t="s">
        <v>396</v>
      </c>
      <c r="C3205" t="s">
        <v>2337</v>
      </c>
      <c r="E3205">
        <v>2014</v>
      </c>
      <c r="F3205" s="10">
        <v>42004</v>
      </c>
      <c r="G3205" t="s">
        <v>489</v>
      </c>
      <c r="H3205" t="s">
        <v>474</v>
      </c>
      <c r="I3205" t="s">
        <v>463</v>
      </c>
      <c r="J3205">
        <v>338241000</v>
      </c>
      <c r="K3205">
        <v>338241000</v>
      </c>
    </row>
    <row r="3206" spans="1:11" x14ac:dyDescent="0.25">
      <c r="A3206">
        <v>5753483</v>
      </c>
      <c r="B3206" t="s">
        <v>371</v>
      </c>
      <c r="C3206" t="s">
        <v>436</v>
      </c>
      <c r="E3206">
        <v>2014</v>
      </c>
      <c r="F3206" s="10">
        <v>42004</v>
      </c>
      <c r="G3206" t="s">
        <v>489</v>
      </c>
      <c r="H3206" t="s">
        <v>474</v>
      </c>
      <c r="I3206" t="s">
        <v>463</v>
      </c>
      <c r="J3206">
        <v>46556000</v>
      </c>
      <c r="K3206">
        <v>46556000</v>
      </c>
    </row>
    <row r="3207" spans="1:11" x14ac:dyDescent="0.25">
      <c r="A3207">
        <v>5753483</v>
      </c>
      <c r="B3207" t="s">
        <v>371</v>
      </c>
      <c r="C3207" t="s">
        <v>2336</v>
      </c>
      <c r="E3207">
        <v>2014</v>
      </c>
      <c r="F3207" s="10">
        <v>42004</v>
      </c>
      <c r="G3207" t="s">
        <v>489</v>
      </c>
      <c r="H3207" t="s">
        <v>474</v>
      </c>
      <c r="I3207" t="s">
        <v>463</v>
      </c>
      <c r="J3207">
        <v>597426000</v>
      </c>
      <c r="K3207">
        <v>597426000</v>
      </c>
    </row>
    <row r="3208" spans="1:11" x14ac:dyDescent="0.25">
      <c r="A3208">
        <v>5753483</v>
      </c>
      <c r="B3208" t="s">
        <v>371</v>
      </c>
      <c r="C3208" t="s">
        <v>2337</v>
      </c>
      <c r="E3208">
        <v>2014</v>
      </c>
      <c r="F3208" s="10">
        <v>42004</v>
      </c>
      <c r="G3208" t="s">
        <v>489</v>
      </c>
      <c r="H3208" t="s">
        <v>474</v>
      </c>
      <c r="I3208" t="s">
        <v>463</v>
      </c>
      <c r="J3208">
        <v>9423000</v>
      </c>
      <c r="K3208">
        <v>9423000</v>
      </c>
    </row>
    <row r="3209" spans="1:11" x14ac:dyDescent="0.25">
      <c r="A3209">
        <v>1441</v>
      </c>
      <c r="B3209" t="s">
        <v>392</v>
      </c>
      <c r="C3209" t="s">
        <v>436</v>
      </c>
      <c r="E3209">
        <v>2015</v>
      </c>
      <c r="F3209" s="10">
        <v>42035</v>
      </c>
      <c r="G3209" t="s">
        <v>489</v>
      </c>
      <c r="H3209" t="s">
        <v>474</v>
      </c>
      <c r="I3209" t="s">
        <v>463</v>
      </c>
      <c r="J3209">
        <v>-5539000</v>
      </c>
      <c r="K3209">
        <v>-5539000</v>
      </c>
    </row>
    <row r="3210" spans="1:11" x14ac:dyDescent="0.25">
      <c r="A3210">
        <v>1441</v>
      </c>
      <c r="B3210" t="s">
        <v>392</v>
      </c>
      <c r="C3210" t="s">
        <v>2336</v>
      </c>
      <c r="E3210">
        <v>2015</v>
      </c>
      <c r="F3210" s="10">
        <v>42035</v>
      </c>
      <c r="G3210" t="s">
        <v>489</v>
      </c>
      <c r="H3210" t="s">
        <v>474</v>
      </c>
      <c r="I3210" t="s">
        <v>463</v>
      </c>
      <c r="J3210">
        <v>720568000</v>
      </c>
      <c r="K3210">
        <v>720568000</v>
      </c>
    </row>
    <row r="3211" spans="1:11" x14ac:dyDescent="0.25">
      <c r="A3211">
        <v>1441</v>
      </c>
      <c r="B3211" t="s">
        <v>392</v>
      </c>
      <c r="C3211" t="s">
        <v>2337</v>
      </c>
      <c r="E3211">
        <v>2015</v>
      </c>
      <c r="F3211" s="10">
        <v>42035</v>
      </c>
      <c r="G3211" t="s">
        <v>489</v>
      </c>
      <c r="H3211" t="s">
        <v>474</v>
      </c>
      <c r="I3211" t="s">
        <v>463</v>
      </c>
      <c r="J3211">
        <v>-62449000</v>
      </c>
      <c r="K3211">
        <v>-62449000</v>
      </c>
    </row>
    <row r="3212" spans="1:11" x14ac:dyDescent="0.25">
      <c r="A3212">
        <v>8073</v>
      </c>
      <c r="B3212" t="s">
        <v>354</v>
      </c>
      <c r="C3212" t="s">
        <v>436</v>
      </c>
      <c r="E3212">
        <v>2014</v>
      </c>
      <c r="F3212" s="10">
        <v>42036</v>
      </c>
      <c r="G3212" t="s">
        <v>489</v>
      </c>
      <c r="H3212" t="s">
        <v>474</v>
      </c>
      <c r="I3212" t="s">
        <v>463</v>
      </c>
      <c r="J3212">
        <v>198000000</v>
      </c>
      <c r="K3212">
        <v>198000000</v>
      </c>
    </row>
    <row r="3213" spans="1:11" x14ac:dyDescent="0.25">
      <c r="A3213">
        <v>8073</v>
      </c>
      <c r="B3213" t="s">
        <v>354</v>
      </c>
      <c r="C3213" t="s">
        <v>2336</v>
      </c>
      <c r="E3213">
        <v>2014</v>
      </c>
      <c r="F3213" s="10">
        <v>42036</v>
      </c>
      <c r="G3213" t="s">
        <v>489</v>
      </c>
      <c r="H3213" t="s">
        <v>474</v>
      </c>
      <c r="I3213" t="s">
        <v>463</v>
      </c>
      <c r="J3213">
        <v>2427000000</v>
      </c>
      <c r="K3213">
        <v>2427000000</v>
      </c>
    </row>
    <row r="3214" spans="1:11" x14ac:dyDescent="0.25">
      <c r="A3214">
        <v>8163</v>
      </c>
      <c r="B3214" t="s">
        <v>388</v>
      </c>
      <c r="C3214" t="s">
        <v>436</v>
      </c>
      <c r="E3214">
        <v>2014</v>
      </c>
      <c r="F3214" s="10">
        <v>42007</v>
      </c>
      <c r="G3214" t="s">
        <v>489</v>
      </c>
      <c r="H3214" t="s">
        <v>474</v>
      </c>
      <c r="I3214" t="s">
        <v>463</v>
      </c>
      <c r="J3214">
        <v>54094000</v>
      </c>
      <c r="K3214">
        <v>54094000</v>
      </c>
    </row>
    <row r="3215" spans="1:11" x14ac:dyDescent="0.25">
      <c r="A3215">
        <v>8163</v>
      </c>
      <c r="B3215" t="s">
        <v>388</v>
      </c>
      <c r="C3215" t="s">
        <v>2336</v>
      </c>
      <c r="E3215">
        <v>2014</v>
      </c>
      <c r="F3215" s="10">
        <v>42007</v>
      </c>
      <c r="G3215" t="s">
        <v>489</v>
      </c>
      <c r="H3215" t="s">
        <v>474</v>
      </c>
      <c r="I3215" t="s">
        <v>463</v>
      </c>
      <c r="J3215">
        <v>402127000</v>
      </c>
      <c r="K3215">
        <v>402127000</v>
      </c>
    </row>
    <row r="3216" spans="1:11" x14ac:dyDescent="0.25">
      <c r="A3216">
        <v>8163</v>
      </c>
      <c r="B3216" t="s">
        <v>388</v>
      </c>
      <c r="C3216" t="s">
        <v>2337</v>
      </c>
      <c r="E3216">
        <v>2014</v>
      </c>
      <c r="F3216" s="10">
        <v>42007</v>
      </c>
      <c r="G3216" t="s">
        <v>489</v>
      </c>
      <c r="H3216" t="s">
        <v>474</v>
      </c>
      <c r="I3216" t="s">
        <v>463</v>
      </c>
      <c r="J3216">
        <v>29071000</v>
      </c>
      <c r="K3216">
        <v>29071000</v>
      </c>
    </row>
    <row r="3217" spans="1:11" x14ac:dyDescent="0.25">
      <c r="A3217">
        <v>5763483</v>
      </c>
      <c r="B3217" t="s">
        <v>377</v>
      </c>
      <c r="C3217" t="s">
        <v>436</v>
      </c>
      <c r="E3217">
        <v>2015</v>
      </c>
      <c r="F3217" s="10">
        <v>42036</v>
      </c>
      <c r="G3217" t="s">
        <v>489</v>
      </c>
      <c r="H3217" t="s">
        <v>474</v>
      </c>
      <c r="I3217" t="s">
        <v>463</v>
      </c>
      <c r="J3217">
        <v>797000000</v>
      </c>
      <c r="K3217">
        <v>797000000</v>
      </c>
    </row>
    <row r="3218" spans="1:11" x14ac:dyDescent="0.25">
      <c r="A3218">
        <v>5763483</v>
      </c>
      <c r="B3218" t="s">
        <v>377</v>
      </c>
      <c r="C3218" t="s">
        <v>2336</v>
      </c>
      <c r="E3218">
        <v>2015</v>
      </c>
      <c r="F3218" s="10">
        <v>42036</v>
      </c>
      <c r="G3218" t="s">
        <v>489</v>
      </c>
      <c r="H3218" t="s">
        <v>474</v>
      </c>
      <c r="I3218" t="s">
        <v>463</v>
      </c>
      <c r="J3218">
        <v>4615000000</v>
      </c>
      <c r="K3218">
        <v>4615000000</v>
      </c>
    </row>
    <row r="3219" spans="1:11" x14ac:dyDescent="0.25">
      <c r="A3219">
        <v>5763483</v>
      </c>
      <c r="B3219" t="s">
        <v>377</v>
      </c>
      <c r="C3219" t="s">
        <v>2337</v>
      </c>
      <c r="E3219">
        <v>2015</v>
      </c>
      <c r="F3219" s="10">
        <v>42036</v>
      </c>
      <c r="G3219" t="s">
        <v>489</v>
      </c>
      <c r="H3219" t="s">
        <v>474</v>
      </c>
      <c r="I3219" t="s">
        <v>463</v>
      </c>
      <c r="J3219">
        <v>1472000000</v>
      </c>
      <c r="K3219">
        <v>1472000000</v>
      </c>
    </row>
    <row r="3220" spans="1:11" x14ac:dyDescent="0.25">
      <c r="A3220">
        <v>8090</v>
      </c>
      <c r="B3220" t="s">
        <v>410</v>
      </c>
      <c r="C3220" t="s">
        <v>436</v>
      </c>
      <c r="E3220">
        <v>2015</v>
      </c>
      <c r="F3220" s="10">
        <v>42094</v>
      </c>
      <c r="G3220" t="s">
        <v>489</v>
      </c>
      <c r="H3220" t="s">
        <v>474</v>
      </c>
      <c r="I3220" t="s">
        <v>463</v>
      </c>
      <c r="J3220">
        <v>328800000</v>
      </c>
      <c r="K3220">
        <v>328800000</v>
      </c>
    </row>
    <row r="3221" spans="1:11" x14ac:dyDescent="0.25">
      <c r="A3221">
        <v>8090</v>
      </c>
      <c r="B3221" t="s">
        <v>410</v>
      </c>
      <c r="C3221" t="s">
        <v>2336</v>
      </c>
      <c r="E3221">
        <v>2015</v>
      </c>
      <c r="F3221" s="10">
        <v>42094</v>
      </c>
      <c r="G3221" t="s">
        <v>489</v>
      </c>
      <c r="H3221" t="s">
        <v>474</v>
      </c>
      <c r="I3221" t="s">
        <v>463</v>
      </c>
      <c r="J3221">
        <v>2050200000</v>
      </c>
      <c r="K3221">
        <v>2050200000</v>
      </c>
    </row>
    <row r="3222" spans="1:11" x14ac:dyDescent="0.25">
      <c r="A3222">
        <v>8090</v>
      </c>
      <c r="B3222" t="s">
        <v>410</v>
      </c>
      <c r="C3222" t="s">
        <v>2337</v>
      </c>
      <c r="E3222">
        <v>2015</v>
      </c>
      <c r="F3222" s="10">
        <v>42094</v>
      </c>
      <c r="G3222" t="s">
        <v>489</v>
      </c>
      <c r="H3222" t="s">
        <v>474</v>
      </c>
      <c r="I3222" t="s">
        <v>463</v>
      </c>
      <c r="J3222">
        <v>91800000</v>
      </c>
      <c r="K3222">
        <v>91800000</v>
      </c>
    </row>
    <row r="3223" spans="1:11" x14ac:dyDescent="0.25">
      <c r="A3223">
        <v>8114</v>
      </c>
      <c r="B3223" t="s">
        <v>320</v>
      </c>
      <c r="C3223" t="s">
        <v>436</v>
      </c>
      <c r="E3223">
        <v>2015</v>
      </c>
      <c r="F3223" s="10">
        <v>42094</v>
      </c>
      <c r="G3223" t="s">
        <v>489</v>
      </c>
      <c r="H3223" t="s">
        <v>474</v>
      </c>
      <c r="I3223" t="s">
        <v>463</v>
      </c>
      <c r="J3223">
        <v>104495000</v>
      </c>
      <c r="K3223">
        <v>104495000</v>
      </c>
    </row>
    <row r="3224" spans="1:11" x14ac:dyDescent="0.25">
      <c r="A3224">
        <v>8114</v>
      </c>
      <c r="B3224" t="s">
        <v>320</v>
      </c>
      <c r="C3224" t="s">
        <v>2336</v>
      </c>
      <c r="E3224">
        <v>2015</v>
      </c>
      <c r="F3224" s="10">
        <v>42094</v>
      </c>
      <c r="G3224" t="s">
        <v>489</v>
      </c>
      <c r="H3224" t="s">
        <v>474</v>
      </c>
      <c r="I3224" t="s">
        <v>463</v>
      </c>
      <c r="J3224">
        <v>1180073000</v>
      </c>
      <c r="K3224">
        <v>1180073000</v>
      </c>
    </row>
    <row r="3225" spans="1:11" x14ac:dyDescent="0.25">
      <c r="A3225">
        <v>8114</v>
      </c>
      <c r="B3225" t="s">
        <v>320</v>
      </c>
      <c r="C3225" t="s">
        <v>2337</v>
      </c>
      <c r="E3225">
        <v>2015</v>
      </c>
      <c r="F3225" s="10">
        <v>42094</v>
      </c>
      <c r="G3225" t="s">
        <v>489</v>
      </c>
      <c r="H3225" t="s">
        <v>474</v>
      </c>
      <c r="I3225" t="s">
        <v>463</v>
      </c>
      <c r="J3225">
        <v>-1361000</v>
      </c>
      <c r="K3225">
        <v>-1361000</v>
      </c>
    </row>
    <row r="3226" spans="1:11" x14ac:dyDescent="0.25">
      <c r="A3226">
        <v>962</v>
      </c>
      <c r="B3226" t="s">
        <v>322</v>
      </c>
      <c r="C3226" t="s">
        <v>436</v>
      </c>
      <c r="E3226">
        <v>2015</v>
      </c>
      <c r="F3226" s="10">
        <v>42277</v>
      </c>
      <c r="G3226" t="s">
        <v>489</v>
      </c>
      <c r="H3226" t="s">
        <v>474</v>
      </c>
      <c r="I3226" t="s">
        <v>463</v>
      </c>
      <c r="J3226">
        <v>1020478000</v>
      </c>
      <c r="K3226">
        <v>1020478000</v>
      </c>
    </row>
    <row r="3227" spans="1:11" x14ac:dyDescent="0.25">
      <c r="A3227">
        <v>962</v>
      </c>
      <c r="B3227" t="s">
        <v>322</v>
      </c>
      <c r="C3227" t="s">
        <v>2336</v>
      </c>
      <c r="E3227">
        <v>2015</v>
      </c>
      <c r="F3227" s="10">
        <v>42277</v>
      </c>
      <c r="G3227" t="s">
        <v>489</v>
      </c>
      <c r="H3227" t="s">
        <v>474</v>
      </c>
      <c r="I3227" t="s">
        <v>463</v>
      </c>
      <c r="J3227">
        <v>17989880000</v>
      </c>
      <c r="K3227">
        <v>17989880000</v>
      </c>
    </row>
    <row r="3228" spans="1:11" x14ac:dyDescent="0.25">
      <c r="A3228">
        <v>962</v>
      </c>
      <c r="B3228" t="s">
        <v>322</v>
      </c>
      <c r="C3228" t="s">
        <v>2337</v>
      </c>
      <c r="E3228">
        <v>2015</v>
      </c>
      <c r="F3228" s="10">
        <v>42277</v>
      </c>
      <c r="G3228" t="s">
        <v>489</v>
      </c>
      <c r="H3228" t="s">
        <v>474</v>
      </c>
      <c r="I3228" t="s">
        <v>463</v>
      </c>
      <c r="J3228">
        <v>-71233000</v>
      </c>
      <c r="K3228">
        <v>-71233000</v>
      </c>
    </row>
    <row r="3229" spans="1:11" x14ac:dyDescent="0.25">
      <c r="A3229">
        <v>1246</v>
      </c>
      <c r="B3229" t="s">
        <v>365</v>
      </c>
      <c r="C3229" t="s">
        <v>2336</v>
      </c>
      <c r="E3229">
        <v>2015</v>
      </c>
      <c r="F3229" s="10">
        <v>42277</v>
      </c>
      <c r="G3229" t="s">
        <v>489</v>
      </c>
      <c r="H3229" t="s">
        <v>474</v>
      </c>
      <c r="I3229" t="s">
        <v>463</v>
      </c>
      <c r="J3229">
        <v>1116701000</v>
      </c>
      <c r="K3229">
        <v>1116701000</v>
      </c>
    </row>
    <row r="3230" spans="1:11" x14ac:dyDescent="0.25">
      <c r="A3230">
        <v>1395</v>
      </c>
      <c r="B3230" t="s">
        <v>386</v>
      </c>
      <c r="C3230" t="s">
        <v>436</v>
      </c>
      <c r="E3230">
        <v>2015</v>
      </c>
      <c r="F3230" s="10">
        <v>42277</v>
      </c>
      <c r="G3230" t="s">
        <v>489</v>
      </c>
      <c r="H3230" t="s">
        <v>474</v>
      </c>
      <c r="I3230" t="s">
        <v>463</v>
      </c>
      <c r="J3230">
        <v>752011000</v>
      </c>
      <c r="K3230">
        <v>752011000</v>
      </c>
    </row>
    <row r="3231" spans="1:11" x14ac:dyDescent="0.25">
      <c r="A3231">
        <v>1395</v>
      </c>
      <c r="B3231" t="s">
        <v>386</v>
      </c>
      <c r="C3231" t="s">
        <v>2336</v>
      </c>
      <c r="E3231">
        <v>2015</v>
      </c>
      <c r="F3231" s="10">
        <v>42277</v>
      </c>
      <c r="G3231" t="s">
        <v>489</v>
      </c>
      <c r="H3231" t="s">
        <v>474</v>
      </c>
      <c r="I3231" t="s">
        <v>463</v>
      </c>
      <c r="J3231">
        <v>12114832000</v>
      </c>
      <c r="K3231">
        <v>12114832000</v>
      </c>
    </row>
    <row r="3232" spans="1:11" x14ac:dyDescent="0.25">
      <c r="A3232">
        <v>1395</v>
      </c>
      <c r="B3232" t="s">
        <v>386</v>
      </c>
      <c r="C3232" t="s">
        <v>2337</v>
      </c>
      <c r="E3232">
        <v>2015</v>
      </c>
      <c r="F3232" s="10">
        <v>42277</v>
      </c>
      <c r="G3232" t="s">
        <v>489</v>
      </c>
      <c r="H3232" t="s">
        <v>474</v>
      </c>
      <c r="I3232" t="s">
        <v>463</v>
      </c>
      <c r="J3232">
        <v>328882000</v>
      </c>
      <c r="K3232">
        <v>328882000</v>
      </c>
    </row>
    <row r="3233" spans="1:11" x14ac:dyDescent="0.25">
      <c r="A3233">
        <v>1788</v>
      </c>
      <c r="B3233" t="s">
        <v>422</v>
      </c>
      <c r="C3233" t="s">
        <v>436</v>
      </c>
      <c r="E3233">
        <v>2015</v>
      </c>
      <c r="F3233" s="10">
        <v>42274</v>
      </c>
      <c r="G3233" t="s">
        <v>489</v>
      </c>
      <c r="H3233" t="s">
        <v>474</v>
      </c>
      <c r="I3233" t="s">
        <v>463</v>
      </c>
      <c r="J3233">
        <v>192648000</v>
      </c>
      <c r="K3233">
        <v>192648000</v>
      </c>
    </row>
    <row r="3234" spans="1:11" x14ac:dyDescent="0.25">
      <c r="A3234">
        <v>1788</v>
      </c>
      <c r="B3234" t="s">
        <v>422</v>
      </c>
      <c r="C3234" t="s">
        <v>2336</v>
      </c>
      <c r="E3234">
        <v>2015</v>
      </c>
      <c r="F3234" s="10">
        <v>42274</v>
      </c>
      <c r="G3234" t="s">
        <v>489</v>
      </c>
      <c r="H3234" t="s">
        <v>474</v>
      </c>
      <c r="I3234" t="s">
        <v>463</v>
      </c>
      <c r="J3234">
        <v>1718715000</v>
      </c>
      <c r="K3234">
        <v>1718715000</v>
      </c>
    </row>
    <row r="3235" spans="1:11" x14ac:dyDescent="0.25">
      <c r="A3235">
        <v>1788</v>
      </c>
      <c r="B3235" t="s">
        <v>422</v>
      </c>
      <c r="C3235" t="s">
        <v>2337</v>
      </c>
      <c r="E3235">
        <v>2015</v>
      </c>
      <c r="F3235" s="10">
        <v>42274</v>
      </c>
      <c r="G3235" t="s">
        <v>489</v>
      </c>
      <c r="H3235" t="s">
        <v>474</v>
      </c>
      <c r="I3235" t="s">
        <v>463</v>
      </c>
      <c r="J3235">
        <v>39228000</v>
      </c>
      <c r="K3235">
        <v>39228000</v>
      </c>
    </row>
    <row r="3236" spans="1:11" x14ac:dyDescent="0.25">
      <c r="A3236">
        <v>8079</v>
      </c>
      <c r="B3236" t="s">
        <v>400</v>
      </c>
      <c r="C3236" t="s">
        <v>436</v>
      </c>
      <c r="E3236">
        <v>2015</v>
      </c>
      <c r="F3236" s="10">
        <v>42277</v>
      </c>
      <c r="G3236" t="s">
        <v>489</v>
      </c>
      <c r="H3236" t="s">
        <v>474</v>
      </c>
      <c r="I3236" t="s">
        <v>463</v>
      </c>
      <c r="J3236">
        <v>142500000</v>
      </c>
      <c r="K3236">
        <v>142500000</v>
      </c>
    </row>
    <row r="3237" spans="1:11" x14ac:dyDescent="0.25">
      <c r="A3237">
        <v>8079</v>
      </c>
      <c r="B3237" t="s">
        <v>400</v>
      </c>
      <c r="C3237" t="s">
        <v>2336</v>
      </c>
      <c r="E3237">
        <v>2015</v>
      </c>
      <c r="F3237" s="10">
        <v>42277</v>
      </c>
      <c r="G3237" t="s">
        <v>489</v>
      </c>
      <c r="H3237" t="s">
        <v>474</v>
      </c>
      <c r="I3237" t="s">
        <v>463</v>
      </c>
      <c r="J3237">
        <v>793400000</v>
      </c>
      <c r="K3237">
        <v>793400000</v>
      </c>
    </row>
    <row r="3238" spans="1:11" x14ac:dyDescent="0.25">
      <c r="A3238">
        <v>8079</v>
      </c>
      <c r="B3238" t="s">
        <v>400</v>
      </c>
      <c r="C3238" t="s">
        <v>2337</v>
      </c>
      <c r="E3238">
        <v>2015</v>
      </c>
      <c r="F3238" s="10">
        <v>42277</v>
      </c>
      <c r="G3238" t="s">
        <v>489</v>
      </c>
      <c r="H3238" t="s">
        <v>474</v>
      </c>
      <c r="I3238" t="s">
        <v>463</v>
      </c>
      <c r="J3238">
        <v>12500000</v>
      </c>
      <c r="K3238">
        <v>12500000</v>
      </c>
    </row>
    <row r="3239" spans="1:11" x14ac:dyDescent="0.25">
      <c r="A3239">
        <v>974</v>
      </c>
      <c r="B3239" t="s">
        <v>324</v>
      </c>
      <c r="C3239" t="s">
        <v>436</v>
      </c>
      <c r="E3239">
        <v>2015</v>
      </c>
      <c r="F3239" s="10">
        <v>42369</v>
      </c>
      <c r="G3239" t="s">
        <v>489</v>
      </c>
      <c r="H3239" t="s">
        <v>474</v>
      </c>
      <c r="I3239" t="s">
        <v>463</v>
      </c>
      <c r="J3239">
        <v>110110000</v>
      </c>
      <c r="K3239">
        <v>110110000</v>
      </c>
    </row>
    <row r="3240" spans="1:11" x14ac:dyDescent="0.25">
      <c r="A3240">
        <v>974</v>
      </c>
      <c r="B3240" t="s">
        <v>324</v>
      </c>
      <c r="C3240" t="s">
        <v>2336</v>
      </c>
      <c r="E3240">
        <v>2015</v>
      </c>
      <c r="F3240" s="10">
        <v>42369</v>
      </c>
      <c r="G3240" t="s">
        <v>489</v>
      </c>
      <c r="H3240" t="s">
        <v>474</v>
      </c>
      <c r="I3240" t="s">
        <v>463</v>
      </c>
      <c r="J3240">
        <v>1333570000</v>
      </c>
      <c r="K3240">
        <v>1333570000</v>
      </c>
    </row>
    <row r="3241" spans="1:11" x14ac:dyDescent="0.25">
      <c r="A3241">
        <v>974</v>
      </c>
      <c r="B3241" t="s">
        <v>324</v>
      </c>
      <c r="C3241" t="s">
        <v>2337</v>
      </c>
      <c r="E3241">
        <v>2015</v>
      </c>
      <c r="F3241" s="10">
        <v>42369</v>
      </c>
      <c r="G3241" t="s">
        <v>489</v>
      </c>
      <c r="H3241" t="s">
        <v>474</v>
      </c>
      <c r="I3241" t="s">
        <v>463</v>
      </c>
      <c r="J3241">
        <v>-7990000</v>
      </c>
      <c r="K3241">
        <v>-7990000</v>
      </c>
    </row>
    <row r="3242" spans="1:11" x14ac:dyDescent="0.25">
      <c r="A3242">
        <v>1080</v>
      </c>
      <c r="B3242" t="s">
        <v>341</v>
      </c>
      <c r="C3242" t="s">
        <v>2336</v>
      </c>
      <c r="E3242">
        <v>2015</v>
      </c>
      <c r="F3242" s="10">
        <v>42369</v>
      </c>
      <c r="G3242" t="s">
        <v>489</v>
      </c>
      <c r="H3242" t="s">
        <v>474</v>
      </c>
      <c r="I3242" t="s">
        <v>463</v>
      </c>
      <c r="J3242">
        <v>2962962962.9629626</v>
      </c>
      <c r="K3242">
        <v>2962962962.9629626</v>
      </c>
    </row>
    <row r="3243" spans="1:11" x14ac:dyDescent="0.25">
      <c r="A3243">
        <v>1094</v>
      </c>
      <c r="B3243" t="s">
        <v>342</v>
      </c>
      <c r="C3243" t="s">
        <v>2336</v>
      </c>
      <c r="E3243">
        <v>2015</v>
      </c>
      <c r="F3243" s="10">
        <v>42369</v>
      </c>
      <c r="G3243" t="s">
        <v>489</v>
      </c>
      <c r="H3243" t="s">
        <v>474</v>
      </c>
      <c r="I3243" t="s">
        <v>463</v>
      </c>
      <c r="J3243">
        <v>341000000</v>
      </c>
      <c r="K3243">
        <v>341000000</v>
      </c>
    </row>
    <row r="3244" spans="1:11" x14ac:dyDescent="0.25">
      <c r="A3244">
        <v>1102</v>
      </c>
      <c r="B3244" t="s">
        <v>349</v>
      </c>
      <c r="C3244" t="s">
        <v>2336</v>
      </c>
      <c r="E3244">
        <v>2015</v>
      </c>
      <c r="F3244" s="10">
        <v>42369</v>
      </c>
      <c r="G3244" t="s">
        <v>489</v>
      </c>
      <c r="H3244" t="s">
        <v>474</v>
      </c>
      <c r="I3244" t="s">
        <v>463</v>
      </c>
      <c r="J3244">
        <v>211700000</v>
      </c>
      <c r="K3244">
        <v>211700000</v>
      </c>
    </row>
    <row r="3245" spans="1:11" x14ac:dyDescent="0.25">
      <c r="A3245">
        <v>1106</v>
      </c>
      <c r="B3245" t="s">
        <v>350</v>
      </c>
      <c r="C3245" t="s">
        <v>2336</v>
      </c>
      <c r="E3245">
        <v>2015</v>
      </c>
      <c r="F3245" s="10">
        <v>42369</v>
      </c>
      <c r="G3245" t="s">
        <v>489</v>
      </c>
      <c r="H3245" t="s">
        <v>474</v>
      </c>
      <c r="I3245" t="s">
        <v>463</v>
      </c>
      <c r="J3245">
        <v>1275316455.6962025</v>
      </c>
      <c r="K3245">
        <v>1275316455.6962025</v>
      </c>
    </row>
    <row r="3246" spans="1:11" x14ac:dyDescent="0.25">
      <c r="A3246">
        <v>1114</v>
      </c>
      <c r="B3246" t="s">
        <v>351</v>
      </c>
      <c r="C3246" t="s">
        <v>436</v>
      </c>
      <c r="E3246">
        <v>2015</v>
      </c>
      <c r="F3246" s="10">
        <v>42363</v>
      </c>
      <c r="G3246" t="s">
        <v>489</v>
      </c>
      <c r="H3246" t="s">
        <v>474</v>
      </c>
      <c r="I3246" t="s">
        <v>463</v>
      </c>
      <c r="J3246">
        <v>160506000</v>
      </c>
      <c r="K3246">
        <v>160506000</v>
      </c>
    </row>
    <row r="3247" spans="1:11" x14ac:dyDescent="0.25">
      <c r="A3247">
        <v>1114</v>
      </c>
      <c r="B3247" t="s">
        <v>351</v>
      </c>
      <c r="C3247" t="s">
        <v>2336</v>
      </c>
      <c r="E3247">
        <v>2015</v>
      </c>
      <c r="F3247" s="10">
        <v>42363</v>
      </c>
      <c r="G3247" t="s">
        <v>489</v>
      </c>
      <c r="H3247" t="s">
        <v>474</v>
      </c>
      <c r="I3247" t="s">
        <v>463</v>
      </c>
      <c r="J3247">
        <v>5361505000</v>
      </c>
      <c r="K3247">
        <v>5361505000</v>
      </c>
    </row>
    <row r="3248" spans="1:11" x14ac:dyDescent="0.25">
      <c r="A3248">
        <v>1114</v>
      </c>
      <c r="B3248" t="s">
        <v>351</v>
      </c>
      <c r="C3248" t="s">
        <v>2337</v>
      </c>
      <c r="E3248">
        <v>2015</v>
      </c>
      <c r="F3248" s="10">
        <v>42363</v>
      </c>
      <c r="G3248" t="s">
        <v>489</v>
      </c>
      <c r="H3248" t="s">
        <v>474</v>
      </c>
      <c r="I3248" t="s">
        <v>463</v>
      </c>
      <c r="J3248">
        <v>92117000</v>
      </c>
      <c r="K3248">
        <v>92117000</v>
      </c>
    </row>
    <row r="3249" spans="1:11" x14ac:dyDescent="0.25">
      <c r="A3249">
        <v>1158</v>
      </c>
      <c r="B3249" t="s">
        <v>53</v>
      </c>
      <c r="C3249" t="s">
        <v>436</v>
      </c>
      <c r="E3249">
        <v>2015</v>
      </c>
      <c r="F3249" s="10">
        <v>42369</v>
      </c>
      <c r="G3249" t="s">
        <v>489</v>
      </c>
      <c r="H3249" t="s">
        <v>474</v>
      </c>
      <c r="I3249" t="s">
        <v>463</v>
      </c>
      <c r="J3249">
        <v>12838912</v>
      </c>
      <c r="K3249">
        <v>12838912</v>
      </c>
    </row>
    <row r="3250" spans="1:11" x14ac:dyDescent="0.25">
      <c r="A3250">
        <v>1158</v>
      </c>
      <c r="B3250" t="s">
        <v>53</v>
      </c>
      <c r="C3250" t="s">
        <v>2336</v>
      </c>
      <c r="E3250">
        <v>2015</v>
      </c>
      <c r="F3250" s="10">
        <v>42369</v>
      </c>
      <c r="G3250" t="s">
        <v>489</v>
      </c>
      <c r="H3250" t="s">
        <v>474</v>
      </c>
      <c r="I3250" t="s">
        <v>463</v>
      </c>
      <c r="J3250">
        <v>57116202</v>
      </c>
      <c r="K3250">
        <v>57116202</v>
      </c>
    </row>
    <row r="3251" spans="1:11" x14ac:dyDescent="0.25">
      <c r="A3251">
        <v>1158</v>
      </c>
      <c r="B3251" t="s">
        <v>53</v>
      </c>
      <c r="C3251" t="s">
        <v>2337</v>
      </c>
      <c r="E3251">
        <v>2015</v>
      </c>
      <c r="F3251" s="10">
        <v>42369</v>
      </c>
      <c r="G3251" t="s">
        <v>489</v>
      </c>
      <c r="H3251" t="s">
        <v>474</v>
      </c>
      <c r="I3251" t="s">
        <v>463</v>
      </c>
      <c r="J3251">
        <v>7925494</v>
      </c>
      <c r="K3251">
        <v>7925494</v>
      </c>
    </row>
    <row r="3252" spans="1:11" x14ac:dyDescent="0.25">
      <c r="A3252">
        <v>1158</v>
      </c>
      <c r="B3252" t="s">
        <v>53</v>
      </c>
      <c r="C3252" t="s">
        <v>490</v>
      </c>
      <c r="E3252">
        <v>2015</v>
      </c>
      <c r="F3252" s="10">
        <v>42369</v>
      </c>
      <c r="G3252" t="s">
        <v>489</v>
      </c>
      <c r="H3252" t="s">
        <v>474</v>
      </c>
      <c r="I3252" t="s">
        <v>463</v>
      </c>
      <c r="J3252">
        <v>-744162</v>
      </c>
      <c r="K3252">
        <v>-744162</v>
      </c>
    </row>
    <row r="3253" spans="1:11" x14ac:dyDescent="0.25">
      <c r="A3253">
        <v>1158</v>
      </c>
      <c r="B3253" t="s">
        <v>53</v>
      </c>
      <c r="C3253" t="s">
        <v>434</v>
      </c>
      <c r="E3253">
        <v>2015</v>
      </c>
      <c r="F3253" s="10">
        <v>42369</v>
      </c>
      <c r="G3253" t="s">
        <v>489</v>
      </c>
      <c r="H3253" t="s">
        <v>474</v>
      </c>
      <c r="I3253" t="s">
        <v>463</v>
      </c>
      <c r="J3253">
        <v>5657580</v>
      </c>
      <c r="K3253">
        <v>5657580</v>
      </c>
    </row>
    <row r="3254" spans="1:11" x14ac:dyDescent="0.25">
      <c r="A3254">
        <v>1158</v>
      </c>
      <c r="B3254" t="s">
        <v>53</v>
      </c>
      <c r="C3254" t="s">
        <v>491</v>
      </c>
      <c r="E3254">
        <v>2015</v>
      </c>
      <c r="F3254" s="10">
        <v>42369</v>
      </c>
      <c r="G3254" t="s">
        <v>489</v>
      </c>
      <c r="H3254" t="s">
        <v>474</v>
      </c>
      <c r="I3254" t="s">
        <v>463</v>
      </c>
      <c r="J3254">
        <v>0</v>
      </c>
      <c r="K3254">
        <v>0</v>
      </c>
    </row>
    <row r="3255" spans="1:11" x14ac:dyDescent="0.25">
      <c r="A3255">
        <v>1174</v>
      </c>
      <c r="B3255" t="s">
        <v>358</v>
      </c>
      <c r="C3255" t="s">
        <v>436</v>
      </c>
      <c r="E3255">
        <v>2015</v>
      </c>
      <c r="F3255" s="10">
        <v>42369</v>
      </c>
      <c r="G3255" t="s">
        <v>489</v>
      </c>
      <c r="H3255" t="s">
        <v>474</v>
      </c>
      <c r="I3255" t="s">
        <v>463</v>
      </c>
      <c r="J3255">
        <v>4642200000</v>
      </c>
      <c r="K3255">
        <v>4642200000</v>
      </c>
    </row>
    <row r="3256" spans="1:11" x14ac:dyDescent="0.25">
      <c r="A3256">
        <v>1174</v>
      </c>
      <c r="B3256" t="s">
        <v>358</v>
      </c>
      <c r="C3256" t="s">
        <v>2336</v>
      </c>
      <c r="E3256">
        <v>2015</v>
      </c>
      <c r="F3256" s="10">
        <v>42369</v>
      </c>
      <c r="G3256" t="s">
        <v>489</v>
      </c>
      <c r="H3256" t="s">
        <v>474</v>
      </c>
      <c r="I3256" t="s">
        <v>463</v>
      </c>
      <c r="J3256">
        <v>20563100000</v>
      </c>
      <c r="K3256">
        <v>20563100000</v>
      </c>
    </row>
    <row r="3257" spans="1:11" x14ac:dyDescent="0.25">
      <c r="A3257">
        <v>1174</v>
      </c>
      <c r="B3257" t="s">
        <v>358</v>
      </c>
      <c r="C3257" t="s">
        <v>2337</v>
      </c>
      <c r="E3257">
        <v>2015</v>
      </c>
      <c r="F3257" s="10">
        <v>42369</v>
      </c>
      <c r="G3257" t="s">
        <v>489</v>
      </c>
      <c r="H3257" t="s">
        <v>474</v>
      </c>
      <c r="I3257" t="s">
        <v>463</v>
      </c>
      <c r="J3257">
        <v>2598700000</v>
      </c>
      <c r="K3257">
        <v>2598700000</v>
      </c>
    </row>
    <row r="3258" spans="1:11" x14ac:dyDescent="0.25">
      <c r="A3258">
        <v>1269</v>
      </c>
      <c r="B3258" t="s">
        <v>369</v>
      </c>
      <c r="C3258" t="s">
        <v>436</v>
      </c>
      <c r="E3258">
        <v>2015</v>
      </c>
      <c r="F3258" s="10">
        <v>42369</v>
      </c>
      <c r="G3258" t="s">
        <v>489</v>
      </c>
      <c r="H3258" t="s">
        <v>474</v>
      </c>
      <c r="I3258" t="s">
        <v>463</v>
      </c>
      <c r="J3258">
        <v>1121296000</v>
      </c>
      <c r="K3258">
        <v>1121296000</v>
      </c>
    </row>
    <row r="3259" spans="1:11" x14ac:dyDescent="0.25">
      <c r="A3259">
        <v>1269</v>
      </c>
      <c r="B3259" t="s">
        <v>369</v>
      </c>
      <c r="C3259" t="s">
        <v>2336</v>
      </c>
      <c r="E3259">
        <v>2015</v>
      </c>
      <c r="F3259" s="10">
        <v>42369</v>
      </c>
      <c r="G3259" t="s">
        <v>489</v>
      </c>
      <c r="H3259" t="s">
        <v>474</v>
      </c>
      <c r="I3259" t="s">
        <v>463</v>
      </c>
      <c r="J3259">
        <v>18114048000</v>
      </c>
      <c r="K3259">
        <v>18114048000</v>
      </c>
    </row>
    <row r="3260" spans="1:11" x14ac:dyDescent="0.25">
      <c r="A3260">
        <v>1269</v>
      </c>
      <c r="B3260" t="s">
        <v>369</v>
      </c>
      <c r="C3260" t="s">
        <v>2337</v>
      </c>
      <c r="E3260">
        <v>2015</v>
      </c>
      <c r="F3260" s="10">
        <v>42369</v>
      </c>
      <c r="G3260" t="s">
        <v>489</v>
      </c>
      <c r="H3260" t="s">
        <v>474</v>
      </c>
      <c r="I3260" t="s">
        <v>463</v>
      </c>
      <c r="J3260">
        <v>480664000</v>
      </c>
      <c r="K3260">
        <v>480664000</v>
      </c>
    </row>
    <row r="3261" spans="1:11" x14ac:dyDescent="0.25">
      <c r="A3261">
        <v>1279</v>
      </c>
      <c r="B3261" t="s">
        <v>372</v>
      </c>
      <c r="C3261" t="s">
        <v>2336</v>
      </c>
      <c r="E3261">
        <v>2015</v>
      </c>
      <c r="F3261" s="10">
        <v>42369</v>
      </c>
      <c r="G3261" t="s">
        <v>489</v>
      </c>
      <c r="H3261" t="s">
        <v>474</v>
      </c>
      <c r="I3261" t="s">
        <v>463</v>
      </c>
      <c r="J3261">
        <v>610000000</v>
      </c>
      <c r="K3261">
        <v>610000000</v>
      </c>
    </row>
    <row r="3262" spans="1:11" x14ac:dyDescent="0.25">
      <c r="A3262">
        <v>1349</v>
      </c>
      <c r="B3262" t="s">
        <v>46</v>
      </c>
      <c r="C3262" t="s">
        <v>2336</v>
      </c>
      <c r="E3262">
        <v>2015</v>
      </c>
      <c r="F3262" s="10">
        <v>42369</v>
      </c>
      <c r="G3262" t="s">
        <v>489</v>
      </c>
      <c r="H3262" t="s">
        <v>474</v>
      </c>
      <c r="I3262" t="s">
        <v>463</v>
      </c>
      <c r="J3262">
        <v>1179393939.3939393</v>
      </c>
      <c r="K3262">
        <v>1179393939.3939393</v>
      </c>
    </row>
    <row r="3263" spans="1:11" x14ac:dyDescent="0.25">
      <c r="A3263">
        <v>1352</v>
      </c>
      <c r="B3263" t="s">
        <v>375</v>
      </c>
      <c r="C3263" t="s">
        <v>2336</v>
      </c>
      <c r="E3263">
        <v>2015</v>
      </c>
      <c r="F3263" s="10">
        <v>42369</v>
      </c>
      <c r="G3263" t="s">
        <v>489</v>
      </c>
      <c r="H3263" t="s">
        <v>474</v>
      </c>
      <c r="I3263" t="s">
        <v>463</v>
      </c>
      <c r="J3263">
        <v>183100000</v>
      </c>
      <c r="K3263">
        <v>183100000</v>
      </c>
    </row>
    <row r="3264" spans="1:11" x14ac:dyDescent="0.25">
      <c r="A3264">
        <v>1354</v>
      </c>
      <c r="B3264" t="s">
        <v>378</v>
      </c>
      <c r="C3264" t="s">
        <v>2336</v>
      </c>
      <c r="E3264">
        <v>2015</v>
      </c>
      <c r="F3264" s="10">
        <v>42369</v>
      </c>
      <c r="G3264" t="s">
        <v>489</v>
      </c>
      <c r="H3264" t="s">
        <v>474</v>
      </c>
      <c r="I3264" t="s">
        <v>463</v>
      </c>
      <c r="J3264">
        <v>2122666666.6666665</v>
      </c>
      <c r="K3264">
        <v>2122666666.6666665</v>
      </c>
    </row>
    <row r="3265" spans="1:11" x14ac:dyDescent="0.25">
      <c r="A3265">
        <v>1374</v>
      </c>
      <c r="B3265" t="s">
        <v>154</v>
      </c>
      <c r="C3265" t="s">
        <v>436</v>
      </c>
      <c r="E3265">
        <v>2015</v>
      </c>
      <c r="F3265" s="10">
        <v>42369</v>
      </c>
      <c r="G3265" t="s">
        <v>489</v>
      </c>
      <c r="H3265" t="s">
        <v>474</v>
      </c>
      <c r="I3265" t="s">
        <v>463</v>
      </c>
      <c r="J3265">
        <v>7000000</v>
      </c>
      <c r="K3265">
        <v>7000000</v>
      </c>
    </row>
    <row r="3266" spans="1:11" x14ac:dyDescent="0.25">
      <c r="A3266">
        <v>1374</v>
      </c>
      <c r="B3266" t="s">
        <v>154</v>
      </c>
      <c r="C3266" t="s">
        <v>2336</v>
      </c>
      <c r="E3266">
        <v>2015</v>
      </c>
      <c r="F3266" s="10">
        <v>42369</v>
      </c>
      <c r="G3266" t="s">
        <v>489</v>
      </c>
      <c r="H3266" t="s">
        <v>474</v>
      </c>
      <c r="I3266" t="s">
        <v>463</v>
      </c>
      <c r="J3266">
        <v>173000000</v>
      </c>
      <c r="K3266">
        <v>173000000</v>
      </c>
    </row>
    <row r="3267" spans="1:11" x14ac:dyDescent="0.25">
      <c r="A3267">
        <v>1374</v>
      </c>
      <c r="B3267" t="s">
        <v>154</v>
      </c>
      <c r="C3267" t="s">
        <v>2337</v>
      </c>
      <c r="E3267">
        <v>2015</v>
      </c>
      <c r="F3267" s="10">
        <v>42369</v>
      </c>
      <c r="G3267" t="s">
        <v>489</v>
      </c>
      <c r="H3267" t="s">
        <v>474</v>
      </c>
      <c r="I3267" t="s">
        <v>463</v>
      </c>
      <c r="J3267">
        <v>3000000</v>
      </c>
      <c r="K3267">
        <v>3000000</v>
      </c>
    </row>
    <row r="3268" spans="1:11" x14ac:dyDescent="0.25">
      <c r="A3268">
        <v>1427</v>
      </c>
      <c r="B3268" t="s">
        <v>389</v>
      </c>
      <c r="C3268" t="s">
        <v>2336</v>
      </c>
      <c r="E3268">
        <v>2015</v>
      </c>
      <c r="F3268" s="10">
        <v>42369</v>
      </c>
      <c r="G3268" t="s">
        <v>489</v>
      </c>
      <c r="H3268" t="s">
        <v>474</v>
      </c>
      <c r="I3268" t="s">
        <v>463</v>
      </c>
      <c r="J3268">
        <v>8178800000</v>
      </c>
      <c r="K3268">
        <v>8178800000</v>
      </c>
    </row>
    <row r="3269" spans="1:11" x14ac:dyDescent="0.25">
      <c r="A3269">
        <v>1920</v>
      </c>
      <c r="B3269" t="s">
        <v>348</v>
      </c>
      <c r="C3269" t="s">
        <v>436</v>
      </c>
      <c r="E3269">
        <v>2015</v>
      </c>
      <c r="F3269" s="10">
        <v>42369</v>
      </c>
      <c r="G3269" t="s">
        <v>489</v>
      </c>
      <c r="H3269" t="s">
        <v>474</v>
      </c>
      <c r="I3269" t="s">
        <v>463</v>
      </c>
      <c r="J3269">
        <v>158863000</v>
      </c>
      <c r="K3269">
        <v>158863000</v>
      </c>
    </row>
    <row r="3270" spans="1:11" x14ac:dyDescent="0.25">
      <c r="A3270">
        <v>1920</v>
      </c>
      <c r="B3270" t="s">
        <v>348</v>
      </c>
      <c r="C3270" t="s">
        <v>2336</v>
      </c>
      <c r="E3270">
        <v>2015</v>
      </c>
      <c r="F3270" s="10">
        <v>42369</v>
      </c>
      <c r="G3270" t="s">
        <v>489</v>
      </c>
      <c r="H3270" t="s">
        <v>474</v>
      </c>
      <c r="I3270" t="s">
        <v>463</v>
      </c>
      <c r="J3270">
        <v>588368000</v>
      </c>
      <c r="K3270">
        <v>588368000</v>
      </c>
    </row>
    <row r="3271" spans="1:11" x14ac:dyDescent="0.25">
      <c r="A3271">
        <v>1920</v>
      </c>
      <c r="B3271" t="s">
        <v>348</v>
      </c>
      <c r="C3271" t="s">
        <v>2337</v>
      </c>
      <c r="E3271">
        <v>2015</v>
      </c>
      <c r="F3271" s="10">
        <v>42369</v>
      </c>
      <c r="G3271" t="s">
        <v>489</v>
      </c>
      <c r="H3271" t="s">
        <v>474</v>
      </c>
      <c r="I3271" t="s">
        <v>463</v>
      </c>
      <c r="J3271">
        <v>45017000</v>
      </c>
      <c r="K3271">
        <v>45017000</v>
      </c>
    </row>
    <row r="3272" spans="1:11" x14ac:dyDescent="0.25">
      <c r="A3272">
        <v>1933</v>
      </c>
      <c r="B3272" t="s">
        <v>326</v>
      </c>
      <c r="C3272" t="s">
        <v>436</v>
      </c>
      <c r="E3272">
        <v>2015</v>
      </c>
      <c r="F3272" s="10">
        <v>42369</v>
      </c>
      <c r="G3272" t="s">
        <v>489</v>
      </c>
      <c r="H3272" t="s">
        <v>474</v>
      </c>
      <c r="I3272" t="s">
        <v>463</v>
      </c>
      <c r="J3272">
        <v>162422000</v>
      </c>
      <c r="K3272">
        <v>162422000</v>
      </c>
    </row>
    <row r="3273" spans="1:11" x14ac:dyDescent="0.25">
      <c r="A3273">
        <v>1933</v>
      </c>
      <c r="B3273" t="s">
        <v>326</v>
      </c>
      <c r="C3273" t="s">
        <v>2336</v>
      </c>
      <c r="E3273">
        <v>2015</v>
      </c>
      <c r="F3273" s="10">
        <v>42369</v>
      </c>
      <c r="G3273" t="s">
        <v>489</v>
      </c>
      <c r="H3273" t="s">
        <v>474</v>
      </c>
      <c r="I3273" t="s">
        <v>463</v>
      </c>
      <c r="J3273">
        <v>458641000</v>
      </c>
      <c r="K3273">
        <v>458641000</v>
      </c>
    </row>
    <row r="3274" spans="1:11" x14ac:dyDescent="0.25">
      <c r="A3274">
        <v>1933</v>
      </c>
      <c r="B3274" t="s">
        <v>326</v>
      </c>
      <c r="C3274" t="s">
        <v>2337</v>
      </c>
      <c r="E3274">
        <v>2015</v>
      </c>
      <c r="F3274" s="10">
        <v>42369</v>
      </c>
      <c r="G3274" t="s">
        <v>489</v>
      </c>
      <c r="H3274" t="s">
        <v>474</v>
      </c>
      <c r="I3274" t="s">
        <v>463</v>
      </c>
      <c r="J3274">
        <v>60484000</v>
      </c>
      <c r="K3274">
        <v>60484000</v>
      </c>
    </row>
    <row r="3275" spans="1:11" x14ac:dyDescent="0.25">
      <c r="A3275">
        <v>1935</v>
      </c>
      <c r="B3275" t="s">
        <v>398</v>
      </c>
      <c r="C3275" t="s">
        <v>436</v>
      </c>
      <c r="E3275">
        <v>2015</v>
      </c>
      <c r="F3275" s="10">
        <v>42369</v>
      </c>
      <c r="G3275" t="s">
        <v>489</v>
      </c>
      <c r="H3275" t="s">
        <v>474</v>
      </c>
      <c r="I3275" t="s">
        <v>463</v>
      </c>
      <c r="J3275">
        <v>48927000</v>
      </c>
      <c r="K3275">
        <v>48927000</v>
      </c>
    </row>
    <row r="3276" spans="1:11" x14ac:dyDescent="0.25">
      <c r="A3276">
        <v>1935</v>
      </c>
      <c r="B3276" t="s">
        <v>398</v>
      </c>
      <c r="C3276" t="s">
        <v>2336</v>
      </c>
      <c r="E3276">
        <v>2015</v>
      </c>
      <c r="F3276" s="10">
        <v>42369</v>
      </c>
      <c r="G3276" t="s">
        <v>489</v>
      </c>
      <c r="H3276" t="s">
        <v>474</v>
      </c>
      <c r="I3276" t="s">
        <v>463</v>
      </c>
      <c r="J3276">
        <v>126025000</v>
      </c>
      <c r="K3276">
        <v>126025000</v>
      </c>
    </row>
    <row r="3277" spans="1:11" x14ac:dyDescent="0.25">
      <c r="A3277">
        <v>1935</v>
      </c>
      <c r="B3277" t="s">
        <v>398</v>
      </c>
      <c r="C3277" t="s">
        <v>2337</v>
      </c>
      <c r="E3277">
        <v>2015</v>
      </c>
      <c r="F3277" s="10">
        <v>42369</v>
      </c>
      <c r="G3277" t="s">
        <v>489</v>
      </c>
      <c r="H3277" t="s">
        <v>474</v>
      </c>
      <c r="I3277" t="s">
        <v>463</v>
      </c>
      <c r="J3277">
        <v>20028000</v>
      </c>
      <c r="K3277">
        <v>20028000</v>
      </c>
    </row>
    <row r="3278" spans="1:11" x14ac:dyDescent="0.25">
      <c r="A3278">
        <v>2043</v>
      </c>
      <c r="B3278" t="s">
        <v>432</v>
      </c>
      <c r="C3278" t="s">
        <v>436</v>
      </c>
      <c r="E3278">
        <v>2015</v>
      </c>
      <c r="F3278" s="10">
        <v>42369</v>
      </c>
      <c r="G3278" t="s">
        <v>489</v>
      </c>
      <c r="H3278" t="s">
        <v>474</v>
      </c>
      <c r="I3278" t="s">
        <v>463</v>
      </c>
      <c r="J3278">
        <v>28812000</v>
      </c>
      <c r="K3278">
        <v>28812000</v>
      </c>
    </row>
    <row r="3279" spans="1:11" x14ac:dyDescent="0.25">
      <c r="A3279">
        <v>2043</v>
      </c>
      <c r="B3279" t="s">
        <v>432</v>
      </c>
      <c r="C3279" t="s">
        <v>2336</v>
      </c>
      <c r="E3279">
        <v>2015</v>
      </c>
      <c r="F3279" s="10">
        <v>42369</v>
      </c>
      <c r="G3279" t="s">
        <v>489</v>
      </c>
      <c r="H3279" t="s">
        <v>474</v>
      </c>
      <c r="I3279" t="s">
        <v>463</v>
      </c>
      <c r="J3279">
        <v>47089000</v>
      </c>
      <c r="K3279">
        <v>47089000</v>
      </c>
    </row>
    <row r="3280" spans="1:11" x14ac:dyDescent="0.25">
      <c r="A3280">
        <v>2043</v>
      </c>
      <c r="B3280" t="s">
        <v>432</v>
      </c>
      <c r="C3280" t="s">
        <v>2337</v>
      </c>
      <c r="E3280">
        <v>2015</v>
      </c>
      <c r="F3280" s="10">
        <v>42369</v>
      </c>
      <c r="G3280" t="s">
        <v>489</v>
      </c>
      <c r="H3280" t="s">
        <v>474</v>
      </c>
      <c r="I3280" t="s">
        <v>463</v>
      </c>
      <c r="J3280">
        <v>12489000</v>
      </c>
      <c r="K3280">
        <v>12489000</v>
      </c>
    </row>
    <row r="3281" spans="1:11" x14ac:dyDescent="0.25">
      <c r="A3281">
        <v>2044</v>
      </c>
      <c r="B3281" t="s">
        <v>412</v>
      </c>
      <c r="C3281" t="s">
        <v>436</v>
      </c>
      <c r="E3281">
        <v>2015</v>
      </c>
      <c r="F3281" s="10">
        <v>42369</v>
      </c>
      <c r="G3281" t="s">
        <v>489</v>
      </c>
      <c r="H3281" t="s">
        <v>474</v>
      </c>
      <c r="I3281" t="s">
        <v>463</v>
      </c>
      <c r="J3281">
        <v>122290000</v>
      </c>
      <c r="K3281">
        <v>122290000</v>
      </c>
    </row>
    <row r="3282" spans="1:11" x14ac:dyDescent="0.25">
      <c r="A3282">
        <v>2044</v>
      </c>
      <c r="B3282" t="s">
        <v>412</v>
      </c>
      <c r="C3282" t="s">
        <v>2336</v>
      </c>
      <c r="E3282">
        <v>2015</v>
      </c>
      <c r="F3282" s="10">
        <v>42369</v>
      </c>
      <c r="G3282" t="s">
        <v>489</v>
      </c>
      <c r="H3282" t="s">
        <v>474</v>
      </c>
      <c r="I3282" t="s">
        <v>463</v>
      </c>
      <c r="J3282">
        <v>305082000</v>
      </c>
      <c r="K3282">
        <v>305082000</v>
      </c>
    </row>
    <row r="3283" spans="1:11" x14ac:dyDescent="0.25">
      <c r="A3283">
        <v>2044</v>
      </c>
      <c r="B3283" t="s">
        <v>412</v>
      </c>
      <c r="C3283" t="s">
        <v>2337</v>
      </c>
      <c r="E3283">
        <v>2015</v>
      </c>
      <c r="F3283" s="10">
        <v>42369</v>
      </c>
      <c r="G3283" t="s">
        <v>489</v>
      </c>
      <c r="H3283" t="s">
        <v>474</v>
      </c>
      <c r="I3283" t="s">
        <v>463</v>
      </c>
      <c r="J3283">
        <v>37882000</v>
      </c>
      <c r="K3283">
        <v>37882000</v>
      </c>
    </row>
    <row r="3284" spans="1:11" x14ac:dyDescent="0.25">
      <c r="A3284">
        <v>5288</v>
      </c>
      <c r="B3284" t="s">
        <v>353</v>
      </c>
      <c r="C3284" t="s">
        <v>436</v>
      </c>
      <c r="E3284">
        <v>2015</v>
      </c>
      <c r="F3284" s="10">
        <v>42369</v>
      </c>
      <c r="G3284" t="s">
        <v>489</v>
      </c>
      <c r="H3284" t="s">
        <v>474</v>
      </c>
      <c r="I3284" t="s">
        <v>463</v>
      </c>
      <c r="J3284">
        <v>39519000</v>
      </c>
      <c r="K3284">
        <v>39519000</v>
      </c>
    </row>
    <row r="3285" spans="1:11" x14ac:dyDescent="0.25">
      <c r="A3285">
        <v>5288</v>
      </c>
      <c r="B3285" t="s">
        <v>353</v>
      </c>
      <c r="C3285" t="s">
        <v>2336</v>
      </c>
      <c r="E3285">
        <v>2015</v>
      </c>
      <c r="F3285" s="10">
        <v>42369</v>
      </c>
      <c r="G3285" t="s">
        <v>489</v>
      </c>
      <c r="H3285" t="s">
        <v>474</v>
      </c>
      <c r="I3285" t="s">
        <v>463</v>
      </c>
      <c r="J3285">
        <v>103088000</v>
      </c>
      <c r="K3285">
        <v>103088000</v>
      </c>
    </row>
    <row r="3286" spans="1:11" x14ac:dyDescent="0.25">
      <c r="A3286">
        <v>5288</v>
      </c>
      <c r="B3286" t="s">
        <v>353</v>
      </c>
      <c r="C3286" t="s">
        <v>2337</v>
      </c>
      <c r="E3286">
        <v>2015</v>
      </c>
      <c r="F3286" s="10">
        <v>42369</v>
      </c>
      <c r="G3286" t="s">
        <v>489</v>
      </c>
      <c r="H3286" t="s">
        <v>474</v>
      </c>
      <c r="I3286" t="s">
        <v>463</v>
      </c>
      <c r="J3286">
        <v>22761000</v>
      </c>
      <c r="K3286">
        <v>22761000</v>
      </c>
    </row>
    <row r="3287" spans="1:11" x14ac:dyDescent="0.25">
      <c r="A3287">
        <v>8058</v>
      </c>
      <c r="B3287" t="s">
        <v>328</v>
      </c>
      <c r="C3287" t="s">
        <v>436</v>
      </c>
      <c r="E3287">
        <v>2015</v>
      </c>
      <c r="F3287" s="10">
        <v>42369</v>
      </c>
      <c r="G3287" t="s">
        <v>489</v>
      </c>
      <c r="H3287" t="s">
        <v>474</v>
      </c>
      <c r="I3287" t="s">
        <v>463</v>
      </c>
      <c r="J3287">
        <v>1512000000</v>
      </c>
      <c r="K3287">
        <v>1512000000</v>
      </c>
    </row>
    <row r="3288" spans="1:11" x14ac:dyDescent="0.25">
      <c r="A3288">
        <v>8058</v>
      </c>
      <c r="B3288" t="s">
        <v>328</v>
      </c>
      <c r="C3288" t="s">
        <v>2336</v>
      </c>
      <c r="E3288">
        <v>2015</v>
      </c>
      <c r="F3288" s="10">
        <v>42369</v>
      </c>
      <c r="G3288" t="s">
        <v>489</v>
      </c>
      <c r="H3288" t="s">
        <v>474</v>
      </c>
      <c r="I3288" t="s">
        <v>463</v>
      </c>
      <c r="J3288">
        <v>3159000000</v>
      </c>
      <c r="K3288">
        <v>3159000000</v>
      </c>
    </row>
    <row r="3289" spans="1:11" x14ac:dyDescent="0.25">
      <c r="A3289">
        <v>8058</v>
      </c>
      <c r="B3289" t="s">
        <v>328</v>
      </c>
      <c r="C3289" t="s">
        <v>2337</v>
      </c>
      <c r="E3289">
        <v>2015</v>
      </c>
      <c r="F3289" s="10">
        <v>42369</v>
      </c>
      <c r="G3289" t="s">
        <v>489</v>
      </c>
      <c r="H3289" t="s">
        <v>474</v>
      </c>
      <c r="I3289" t="s">
        <v>463</v>
      </c>
      <c r="J3289">
        <v>476000000</v>
      </c>
      <c r="K3289">
        <v>476000000</v>
      </c>
    </row>
    <row r="3290" spans="1:11" x14ac:dyDescent="0.25">
      <c r="A3290">
        <v>8060</v>
      </c>
      <c r="B3290" t="s">
        <v>330</v>
      </c>
      <c r="C3290" t="s">
        <v>436</v>
      </c>
      <c r="E3290">
        <v>2015</v>
      </c>
      <c r="F3290" s="10">
        <v>42369</v>
      </c>
      <c r="G3290" t="s">
        <v>489</v>
      </c>
      <c r="H3290" t="s">
        <v>474</v>
      </c>
      <c r="I3290" t="s">
        <v>463</v>
      </c>
      <c r="J3290">
        <v>449837000</v>
      </c>
      <c r="K3290">
        <v>449837000</v>
      </c>
    </row>
    <row r="3291" spans="1:11" x14ac:dyDescent="0.25">
      <c r="A3291">
        <v>8060</v>
      </c>
      <c r="B3291" t="s">
        <v>330</v>
      </c>
      <c r="C3291" t="s">
        <v>2336</v>
      </c>
      <c r="E3291">
        <v>2015</v>
      </c>
      <c r="F3291" s="10">
        <v>42369</v>
      </c>
      <c r="G3291" t="s">
        <v>489</v>
      </c>
      <c r="H3291" t="s">
        <v>474</v>
      </c>
      <c r="I3291" t="s">
        <v>463</v>
      </c>
      <c r="J3291">
        <v>814204000</v>
      </c>
      <c r="K3291">
        <v>814204000</v>
      </c>
    </row>
    <row r="3292" spans="1:11" x14ac:dyDescent="0.25">
      <c r="A3292">
        <v>8060</v>
      </c>
      <c r="B3292" t="s">
        <v>330</v>
      </c>
      <c r="C3292" t="s">
        <v>2337</v>
      </c>
      <c r="E3292">
        <v>2015</v>
      </c>
      <c r="F3292" s="10">
        <v>42369</v>
      </c>
      <c r="G3292" t="s">
        <v>489</v>
      </c>
      <c r="H3292" t="s">
        <v>474</v>
      </c>
      <c r="I3292" t="s">
        <v>463</v>
      </c>
      <c r="J3292">
        <v>201790000</v>
      </c>
      <c r="K3292">
        <v>201790000</v>
      </c>
    </row>
    <row r="3293" spans="1:11" x14ac:dyDescent="0.25">
      <c r="A3293">
        <v>8064</v>
      </c>
      <c r="B3293" t="s">
        <v>346</v>
      </c>
      <c r="C3293" t="s">
        <v>436</v>
      </c>
      <c r="E3293">
        <v>2015</v>
      </c>
      <c r="F3293" s="10">
        <v>42369</v>
      </c>
      <c r="G3293" t="s">
        <v>489</v>
      </c>
      <c r="H3293" t="s">
        <v>474</v>
      </c>
      <c r="I3293" t="s">
        <v>463</v>
      </c>
      <c r="J3293">
        <v>101383000</v>
      </c>
      <c r="K3293">
        <v>101383000</v>
      </c>
    </row>
    <row r="3294" spans="1:11" x14ac:dyDescent="0.25">
      <c r="A3294">
        <v>8064</v>
      </c>
      <c r="B3294" t="s">
        <v>346</v>
      </c>
      <c r="C3294" t="s">
        <v>2336</v>
      </c>
      <c r="E3294">
        <v>2015</v>
      </c>
      <c r="F3294" s="10">
        <v>42369</v>
      </c>
      <c r="G3294" t="s">
        <v>489</v>
      </c>
      <c r="H3294" t="s">
        <v>474</v>
      </c>
      <c r="I3294" t="s">
        <v>463</v>
      </c>
      <c r="J3294">
        <v>535004000</v>
      </c>
      <c r="K3294">
        <v>535004000</v>
      </c>
    </row>
    <row r="3295" spans="1:11" x14ac:dyDescent="0.25">
      <c r="A3295">
        <v>8064</v>
      </c>
      <c r="B3295" t="s">
        <v>346</v>
      </c>
      <c r="C3295" t="s">
        <v>2337</v>
      </c>
      <c r="E3295">
        <v>2015</v>
      </c>
      <c r="F3295" s="10">
        <v>42369</v>
      </c>
      <c r="G3295" t="s">
        <v>489</v>
      </c>
      <c r="H3295" t="s">
        <v>474</v>
      </c>
      <c r="I3295" t="s">
        <v>463</v>
      </c>
      <c r="J3295">
        <v>43463000</v>
      </c>
      <c r="K3295">
        <v>43463000</v>
      </c>
    </row>
    <row r="3296" spans="1:11" x14ac:dyDescent="0.25">
      <c r="A3296">
        <v>8070</v>
      </c>
      <c r="B3296" t="s">
        <v>361</v>
      </c>
      <c r="C3296" t="s">
        <v>436</v>
      </c>
      <c r="E3296">
        <v>2015</v>
      </c>
      <c r="F3296" s="10">
        <v>42369</v>
      </c>
      <c r="G3296" t="s">
        <v>489</v>
      </c>
      <c r="H3296" t="s">
        <v>474</v>
      </c>
      <c r="I3296" t="s">
        <v>463</v>
      </c>
      <c r="J3296">
        <v>2916700000</v>
      </c>
      <c r="K3296">
        <v>2916700000</v>
      </c>
    </row>
    <row r="3297" spans="1:11" x14ac:dyDescent="0.25">
      <c r="A3297">
        <v>8070</v>
      </c>
      <c r="B3297" t="s">
        <v>361</v>
      </c>
      <c r="C3297" t="s">
        <v>2336</v>
      </c>
      <c r="E3297">
        <v>2015</v>
      </c>
      <c r="F3297" s="10">
        <v>42369</v>
      </c>
      <c r="G3297" t="s">
        <v>489</v>
      </c>
      <c r="H3297" t="s">
        <v>474</v>
      </c>
      <c r="I3297" t="s">
        <v>463</v>
      </c>
      <c r="J3297">
        <v>13545100000</v>
      </c>
      <c r="K3297">
        <v>13545100000</v>
      </c>
    </row>
    <row r="3298" spans="1:11" x14ac:dyDescent="0.25">
      <c r="A3298">
        <v>8070</v>
      </c>
      <c r="B3298" t="s">
        <v>361</v>
      </c>
      <c r="C3298" t="s">
        <v>2337</v>
      </c>
      <c r="E3298">
        <v>2015</v>
      </c>
      <c r="F3298" s="10">
        <v>42369</v>
      </c>
      <c r="G3298" t="s">
        <v>489</v>
      </c>
      <c r="H3298" t="s">
        <v>474</v>
      </c>
      <c r="I3298" t="s">
        <v>463</v>
      </c>
      <c r="J3298">
        <v>1017200000</v>
      </c>
      <c r="K3298">
        <v>1017200000</v>
      </c>
    </row>
    <row r="3299" spans="1:11" x14ac:dyDescent="0.25">
      <c r="A3299">
        <v>8071</v>
      </c>
      <c r="B3299" t="s">
        <v>367</v>
      </c>
      <c r="C3299" t="s">
        <v>436</v>
      </c>
      <c r="E3299">
        <v>2015</v>
      </c>
      <c r="F3299" s="10">
        <v>42369</v>
      </c>
      <c r="G3299" t="s">
        <v>489</v>
      </c>
      <c r="H3299" t="s">
        <v>474</v>
      </c>
      <c r="I3299" t="s">
        <v>463</v>
      </c>
      <c r="J3299">
        <v>739048000</v>
      </c>
      <c r="K3299">
        <v>739048000</v>
      </c>
    </row>
    <row r="3300" spans="1:11" x14ac:dyDescent="0.25">
      <c r="A3300">
        <v>8071</v>
      </c>
      <c r="B3300" t="s">
        <v>367</v>
      </c>
      <c r="C3300" t="s">
        <v>2336</v>
      </c>
      <c r="E3300">
        <v>2015</v>
      </c>
      <c r="F3300" s="10">
        <v>42369</v>
      </c>
      <c r="G3300" t="s">
        <v>489</v>
      </c>
      <c r="H3300" t="s">
        <v>474</v>
      </c>
      <c r="I3300" t="s">
        <v>463</v>
      </c>
      <c r="J3300">
        <v>4557791000</v>
      </c>
      <c r="K3300">
        <v>4557791000</v>
      </c>
    </row>
    <row r="3301" spans="1:11" x14ac:dyDescent="0.25">
      <c r="A3301">
        <v>8071</v>
      </c>
      <c r="B3301" t="s">
        <v>367</v>
      </c>
      <c r="C3301" t="s">
        <v>2337</v>
      </c>
      <c r="E3301">
        <v>2015</v>
      </c>
      <c r="F3301" s="10">
        <v>42369</v>
      </c>
      <c r="G3301" t="s">
        <v>489</v>
      </c>
      <c r="H3301" t="s">
        <v>474</v>
      </c>
      <c r="I3301" t="s">
        <v>463</v>
      </c>
      <c r="J3301">
        <v>264016000</v>
      </c>
      <c r="K3301">
        <v>264016000</v>
      </c>
    </row>
    <row r="3302" spans="1:11" x14ac:dyDescent="0.25">
      <c r="A3302">
        <v>8074</v>
      </c>
      <c r="B3302" t="s">
        <v>384</v>
      </c>
      <c r="C3302" t="s">
        <v>436</v>
      </c>
      <c r="E3302">
        <v>2015</v>
      </c>
      <c r="F3302" s="10">
        <v>42369</v>
      </c>
      <c r="G3302" t="s">
        <v>489</v>
      </c>
      <c r="H3302" t="s">
        <v>474</v>
      </c>
      <c r="I3302" t="s">
        <v>463</v>
      </c>
      <c r="J3302">
        <v>121576000</v>
      </c>
      <c r="K3302">
        <v>121576000</v>
      </c>
    </row>
    <row r="3303" spans="1:11" x14ac:dyDescent="0.25">
      <c r="A3303">
        <v>8074</v>
      </c>
      <c r="B3303" t="s">
        <v>384</v>
      </c>
      <c r="C3303" t="s">
        <v>2336</v>
      </c>
      <c r="E3303">
        <v>2015</v>
      </c>
      <c r="F3303" s="10">
        <v>42369</v>
      </c>
      <c r="G3303" t="s">
        <v>489</v>
      </c>
      <c r="H3303" t="s">
        <v>474</v>
      </c>
      <c r="I3303" t="s">
        <v>463</v>
      </c>
      <c r="J3303">
        <v>1883533000</v>
      </c>
      <c r="K3303">
        <v>1883533000</v>
      </c>
    </row>
    <row r="3304" spans="1:11" x14ac:dyDescent="0.25">
      <c r="A3304">
        <v>8074</v>
      </c>
      <c r="B3304" t="s">
        <v>384</v>
      </c>
      <c r="C3304" t="s">
        <v>2337</v>
      </c>
      <c r="E3304">
        <v>2015</v>
      </c>
      <c r="F3304" s="10">
        <v>42369</v>
      </c>
      <c r="G3304" t="s">
        <v>489</v>
      </c>
      <c r="H3304" t="s">
        <v>474</v>
      </c>
      <c r="I3304" t="s">
        <v>463</v>
      </c>
      <c r="J3304">
        <v>15003000</v>
      </c>
      <c r="K3304">
        <v>15003000</v>
      </c>
    </row>
    <row r="3305" spans="1:11" x14ac:dyDescent="0.25">
      <c r="A3305">
        <v>8080</v>
      </c>
      <c r="B3305" t="s">
        <v>405</v>
      </c>
      <c r="C3305" t="s">
        <v>436</v>
      </c>
      <c r="E3305">
        <v>2015</v>
      </c>
      <c r="F3305" s="10">
        <v>42369</v>
      </c>
      <c r="G3305" t="s">
        <v>489</v>
      </c>
      <c r="H3305" t="s">
        <v>474</v>
      </c>
      <c r="I3305" t="s">
        <v>463</v>
      </c>
      <c r="J3305">
        <v>30393000</v>
      </c>
      <c r="K3305">
        <v>30393000</v>
      </c>
    </row>
    <row r="3306" spans="1:11" x14ac:dyDescent="0.25">
      <c r="A3306">
        <v>8080</v>
      </c>
      <c r="B3306" t="s">
        <v>405</v>
      </c>
      <c r="C3306" t="s">
        <v>2336</v>
      </c>
      <c r="E3306">
        <v>2015</v>
      </c>
      <c r="F3306" s="10">
        <v>42369</v>
      </c>
      <c r="G3306" t="s">
        <v>489</v>
      </c>
      <c r="H3306" t="s">
        <v>474</v>
      </c>
      <c r="I3306" t="s">
        <v>463</v>
      </c>
      <c r="J3306">
        <v>356699000</v>
      </c>
      <c r="K3306">
        <v>356699000</v>
      </c>
    </row>
    <row r="3307" spans="1:11" x14ac:dyDescent="0.25">
      <c r="A3307">
        <v>8080</v>
      </c>
      <c r="B3307" t="s">
        <v>405</v>
      </c>
      <c r="C3307" t="s">
        <v>2337</v>
      </c>
      <c r="E3307">
        <v>2015</v>
      </c>
      <c r="F3307" s="10">
        <v>42369</v>
      </c>
      <c r="G3307" t="s">
        <v>489</v>
      </c>
      <c r="H3307" t="s">
        <v>474</v>
      </c>
      <c r="I3307" t="s">
        <v>463</v>
      </c>
      <c r="J3307">
        <v>-195167000</v>
      </c>
      <c r="K3307">
        <v>-195167000</v>
      </c>
    </row>
    <row r="3308" spans="1:11" x14ac:dyDescent="0.25">
      <c r="A3308">
        <v>8087</v>
      </c>
      <c r="B3308" t="s">
        <v>430</v>
      </c>
      <c r="C3308" t="s">
        <v>436</v>
      </c>
      <c r="E3308">
        <v>2015</v>
      </c>
      <c r="F3308" s="10">
        <v>42369</v>
      </c>
      <c r="G3308" t="s">
        <v>489</v>
      </c>
      <c r="H3308" t="s">
        <v>474</v>
      </c>
      <c r="I3308" t="s">
        <v>463</v>
      </c>
      <c r="J3308">
        <v>588000000</v>
      </c>
      <c r="K3308">
        <v>588000000</v>
      </c>
    </row>
    <row r="3309" spans="1:11" x14ac:dyDescent="0.25">
      <c r="A3309">
        <v>8087</v>
      </c>
      <c r="B3309" t="s">
        <v>430</v>
      </c>
      <c r="C3309" t="s">
        <v>2336</v>
      </c>
      <c r="E3309">
        <v>2015</v>
      </c>
      <c r="F3309" s="10">
        <v>42369</v>
      </c>
      <c r="G3309" t="s">
        <v>489</v>
      </c>
      <c r="H3309" t="s">
        <v>474</v>
      </c>
      <c r="I3309" t="s">
        <v>463</v>
      </c>
      <c r="J3309">
        <v>3653000000</v>
      </c>
      <c r="K3309">
        <v>3653000000</v>
      </c>
    </row>
    <row r="3310" spans="1:11" x14ac:dyDescent="0.25">
      <c r="A3310">
        <v>8087</v>
      </c>
      <c r="B3310" t="s">
        <v>430</v>
      </c>
      <c r="C3310" t="s">
        <v>2337</v>
      </c>
      <c r="E3310">
        <v>2015</v>
      </c>
      <c r="F3310" s="10">
        <v>42369</v>
      </c>
      <c r="G3310" t="s">
        <v>489</v>
      </c>
      <c r="H3310" t="s">
        <v>474</v>
      </c>
      <c r="I3310" t="s">
        <v>463</v>
      </c>
      <c r="J3310">
        <v>340000000</v>
      </c>
      <c r="K3310">
        <v>340000000</v>
      </c>
    </row>
    <row r="3311" spans="1:11" x14ac:dyDescent="0.25">
      <c r="A3311">
        <v>8113</v>
      </c>
      <c r="B3311" t="s">
        <v>363</v>
      </c>
      <c r="C3311" t="s">
        <v>436</v>
      </c>
      <c r="E3311">
        <v>2015</v>
      </c>
      <c r="F3311" s="10">
        <v>42369</v>
      </c>
      <c r="G3311" t="s">
        <v>489</v>
      </c>
      <c r="H3311" t="s">
        <v>474</v>
      </c>
      <c r="I3311" t="s">
        <v>463</v>
      </c>
      <c r="J3311">
        <v>-7953000</v>
      </c>
      <c r="K3311">
        <v>-7953000</v>
      </c>
    </row>
    <row r="3312" spans="1:11" x14ac:dyDescent="0.25">
      <c r="A3312">
        <v>8113</v>
      </c>
      <c r="B3312" t="s">
        <v>363</v>
      </c>
      <c r="C3312" t="s">
        <v>2336</v>
      </c>
      <c r="E3312">
        <v>2015</v>
      </c>
      <c r="F3312" s="10">
        <v>42369</v>
      </c>
      <c r="G3312" t="s">
        <v>489</v>
      </c>
      <c r="H3312" t="s">
        <v>474</v>
      </c>
      <c r="I3312" t="s">
        <v>463</v>
      </c>
      <c r="J3312">
        <v>44713000</v>
      </c>
      <c r="K3312">
        <v>44713000</v>
      </c>
    </row>
    <row r="3313" spans="1:11" x14ac:dyDescent="0.25">
      <c r="A3313">
        <v>8113</v>
      </c>
      <c r="B3313" t="s">
        <v>363</v>
      </c>
      <c r="C3313" t="s">
        <v>2337</v>
      </c>
      <c r="E3313">
        <v>2015</v>
      </c>
      <c r="F3313" s="10">
        <v>42369</v>
      </c>
      <c r="G3313" t="s">
        <v>489</v>
      </c>
      <c r="H3313" t="s">
        <v>474</v>
      </c>
      <c r="I3313" t="s">
        <v>463</v>
      </c>
      <c r="J3313">
        <v>-11638000</v>
      </c>
      <c r="K3313">
        <v>-11638000</v>
      </c>
    </row>
    <row r="3314" spans="1:11" x14ac:dyDescent="0.25">
      <c r="A3314">
        <v>8116</v>
      </c>
      <c r="B3314" t="s">
        <v>336</v>
      </c>
      <c r="C3314" t="s">
        <v>436</v>
      </c>
      <c r="E3314">
        <v>2015</v>
      </c>
      <c r="F3314" s="10">
        <v>42369</v>
      </c>
      <c r="G3314" t="s">
        <v>489</v>
      </c>
      <c r="H3314" t="s">
        <v>474</v>
      </c>
      <c r="I3314" t="s">
        <v>463</v>
      </c>
      <c r="J3314">
        <v>34203000</v>
      </c>
      <c r="K3314">
        <v>34203000</v>
      </c>
    </row>
    <row r="3315" spans="1:11" x14ac:dyDescent="0.25">
      <c r="A3315">
        <v>8116</v>
      </c>
      <c r="B3315" t="s">
        <v>336</v>
      </c>
      <c r="C3315" t="s">
        <v>2336</v>
      </c>
      <c r="E3315">
        <v>2015</v>
      </c>
      <c r="F3315" s="10">
        <v>42369</v>
      </c>
      <c r="G3315" t="s">
        <v>489</v>
      </c>
      <c r="H3315" t="s">
        <v>474</v>
      </c>
      <c r="I3315" t="s">
        <v>463</v>
      </c>
      <c r="J3315">
        <v>77024000</v>
      </c>
      <c r="K3315">
        <v>77024000</v>
      </c>
    </row>
    <row r="3316" spans="1:11" x14ac:dyDescent="0.25">
      <c r="A3316">
        <v>8116</v>
      </c>
      <c r="B3316" t="s">
        <v>336</v>
      </c>
      <c r="C3316" t="s">
        <v>2337</v>
      </c>
      <c r="E3316">
        <v>2015</v>
      </c>
      <c r="F3316" s="10">
        <v>42369</v>
      </c>
      <c r="G3316" t="s">
        <v>489</v>
      </c>
      <c r="H3316" t="s">
        <v>474</v>
      </c>
      <c r="I3316" t="s">
        <v>463</v>
      </c>
      <c r="J3316">
        <v>11305000</v>
      </c>
      <c r="K3316">
        <v>11305000</v>
      </c>
    </row>
    <row r="3317" spans="1:11" x14ac:dyDescent="0.25">
      <c r="A3317">
        <v>8118</v>
      </c>
      <c r="B3317" t="s">
        <v>344</v>
      </c>
      <c r="C3317" t="s">
        <v>436</v>
      </c>
      <c r="E3317">
        <v>2015</v>
      </c>
      <c r="F3317" s="10">
        <v>42369</v>
      </c>
      <c r="G3317" t="s">
        <v>489</v>
      </c>
      <c r="H3317" t="s">
        <v>474</v>
      </c>
      <c r="I3317" t="s">
        <v>463</v>
      </c>
      <c r="J3317">
        <v>-13739000</v>
      </c>
      <c r="K3317">
        <v>-13739000</v>
      </c>
    </row>
    <row r="3318" spans="1:11" x14ac:dyDescent="0.25">
      <c r="A3318">
        <v>8118</v>
      </c>
      <c r="B3318" t="s">
        <v>344</v>
      </c>
      <c r="C3318" t="s">
        <v>2336</v>
      </c>
      <c r="E3318">
        <v>2015</v>
      </c>
      <c r="F3318" s="10">
        <v>42369</v>
      </c>
      <c r="G3318" t="s">
        <v>489</v>
      </c>
      <c r="H3318" t="s">
        <v>474</v>
      </c>
      <c r="I3318" t="s">
        <v>463</v>
      </c>
      <c r="J3318">
        <v>304000</v>
      </c>
      <c r="K3318">
        <v>304000</v>
      </c>
    </row>
    <row r="3319" spans="1:11" x14ac:dyDescent="0.25">
      <c r="A3319">
        <v>8118</v>
      </c>
      <c r="B3319" t="s">
        <v>344</v>
      </c>
      <c r="C3319" t="s">
        <v>2337</v>
      </c>
      <c r="E3319">
        <v>2015</v>
      </c>
      <c r="F3319" s="10">
        <v>42369</v>
      </c>
      <c r="G3319" t="s">
        <v>489</v>
      </c>
      <c r="H3319" t="s">
        <v>474</v>
      </c>
      <c r="I3319" t="s">
        <v>463</v>
      </c>
      <c r="J3319">
        <v>-24013000</v>
      </c>
      <c r="K3319">
        <v>-24013000</v>
      </c>
    </row>
    <row r="3320" spans="1:11" x14ac:dyDescent="0.25">
      <c r="A3320">
        <v>8119</v>
      </c>
      <c r="B3320" t="s">
        <v>374</v>
      </c>
      <c r="C3320" t="s">
        <v>436</v>
      </c>
      <c r="E3320">
        <v>2015</v>
      </c>
      <c r="F3320" s="10">
        <v>42369</v>
      </c>
      <c r="G3320" t="s">
        <v>489</v>
      </c>
      <c r="H3320" t="s">
        <v>474</v>
      </c>
      <c r="I3320" t="s">
        <v>463</v>
      </c>
      <c r="J3320">
        <v>14740000</v>
      </c>
      <c r="K3320">
        <v>14740000</v>
      </c>
    </row>
    <row r="3321" spans="1:11" x14ac:dyDescent="0.25">
      <c r="A3321">
        <v>8119</v>
      </c>
      <c r="B3321" t="s">
        <v>374</v>
      </c>
      <c r="C3321" t="s">
        <v>2336</v>
      </c>
      <c r="E3321">
        <v>2015</v>
      </c>
      <c r="F3321" s="10">
        <v>42369</v>
      </c>
      <c r="G3321" t="s">
        <v>489</v>
      </c>
      <c r="H3321" t="s">
        <v>474</v>
      </c>
      <c r="I3321" t="s">
        <v>463</v>
      </c>
      <c r="J3321">
        <v>31956000</v>
      </c>
      <c r="K3321">
        <v>31956000</v>
      </c>
    </row>
    <row r="3322" spans="1:11" x14ac:dyDescent="0.25">
      <c r="A3322">
        <v>8119</v>
      </c>
      <c r="B3322" t="s">
        <v>374</v>
      </c>
      <c r="C3322" t="s">
        <v>2337</v>
      </c>
      <c r="E3322">
        <v>2015</v>
      </c>
      <c r="F3322" s="10">
        <v>42369</v>
      </c>
      <c r="G3322" t="s">
        <v>489</v>
      </c>
      <c r="H3322" t="s">
        <v>474</v>
      </c>
      <c r="I3322" t="s">
        <v>463</v>
      </c>
      <c r="J3322">
        <v>21363000</v>
      </c>
      <c r="K3322">
        <v>21363000</v>
      </c>
    </row>
    <row r="3323" spans="1:11" x14ac:dyDescent="0.25">
      <c r="A3323">
        <v>8122</v>
      </c>
      <c r="B3323" t="s">
        <v>232</v>
      </c>
      <c r="C3323" t="s">
        <v>436</v>
      </c>
      <c r="E3323">
        <v>2015</v>
      </c>
      <c r="F3323" s="10">
        <v>42369</v>
      </c>
      <c r="G3323" t="s">
        <v>489</v>
      </c>
      <c r="H3323" t="s">
        <v>474</v>
      </c>
      <c r="I3323" t="s">
        <v>463</v>
      </c>
      <c r="J3323">
        <v>9798000000</v>
      </c>
      <c r="K3323">
        <v>9798000000</v>
      </c>
    </row>
    <row r="3324" spans="1:11" x14ac:dyDescent="0.25">
      <c r="A3324">
        <v>8122</v>
      </c>
      <c r="B3324" t="s">
        <v>232</v>
      </c>
      <c r="C3324" t="s">
        <v>2336</v>
      </c>
      <c r="E3324">
        <v>2015</v>
      </c>
      <c r="F3324" s="10">
        <v>42369</v>
      </c>
      <c r="G3324" t="s">
        <v>489</v>
      </c>
      <c r="H3324" t="s">
        <v>474</v>
      </c>
      <c r="I3324" t="s">
        <v>463</v>
      </c>
      <c r="J3324">
        <v>35475000000</v>
      </c>
      <c r="K3324">
        <v>35475000000</v>
      </c>
    </row>
    <row r="3325" spans="1:11" x14ac:dyDescent="0.25">
      <c r="A3325">
        <v>8122</v>
      </c>
      <c r="B3325" t="s">
        <v>232</v>
      </c>
      <c r="C3325" t="s">
        <v>2337</v>
      </c>
      <c r="E3325">
        <v>2015</v>
      </c>
      <c r="F3325" s="10">
        <v>42369</v>
      </c>
      <c r="G3325" t="s">
        <v>489</v>
      </c>
      <c r="H3325" t="s">
        <v>474</v>
      </c>
      <c r="I3325" t="s">
        <v>463</v>
      </c>
      <c r="J3325">
        <v>2135000000</v>
      </c>
      <c r="K3325">
        <v>2135000000</v>
      </c>
    </row>
    <row r="3326" spans="1:11" x14ac:dyDescent="0.25">
      <c r="A3326">
        <v>8129</v>
      </c>
      <c r="B3326" t="s">
        <v>402</v>
      </c>
      <c r="C3326" t="s">
        <v>436</v>
      </c>
      <c r="E3326">
        <v>2015</v>
      </c>
      <c r="F3326" s="10">
        <v>42369</v>
      </c>
      <c r="G3326" t="s">
        <v>489</v>
      </c>
      <c r="H3326" t="s">
        <v>474</v>
      </c>
      <c r="I3326" t="s">
        <v>463</v>
      </c>
      <c r="J3326">
        <v>2046000000</v>
      </c>
      <c r="K3326">
        <v>2046000000</v>
      </c>
    </row>
    <row r="3327" spans="1:11" x14ac:dyDescent="0.25">
      <c r="A3327">
        <v>8129</v>
      </c>
      <c r="B3327" t="s">
        <v>402</v>
      </c>
      <c r="C3327" t="s">
        <v>2336</v>
      </c>
      <c r="E3327">
        <v>2015</v>
      </c>
      <c r="F3327" s="10">
        <v>42369</v>
      </c>
      <c r="G3327" t="s">
        <v>489</v>
      </c>
      <c r="H3327" t="s">
        <v>474</v>
      </c>
      <c r="I3327" t="s">
        <v>463</v>
      </c>
      <c r="J3327">
        <v>14757000000</v>
      </c>
      <c r="K3327">
        <v>14757000000</v>
      </c>
    </row>
    <row r="3328" spans="1:11" x14ac:dyDescent="0.25">
      <c r="A3328">
        <v>8129</v>
      </c>
      <c r="B3328" t="s">
        <v>402</v>
      </c>
      <c r="C3328" t="s">
        <v>2337</v>
      </c>
      <c r="E3328">
        <v>2015</v>
      </c>
      <c r="F3328" s="10">
        <v>42369</v>
      </c>
      <c r="G3328" t="s">
        <v>489</v>
      </c>
      <c r="H3328" t="s">
        <v>474</v>
      </c>
      <c r="I3328" t="s">
        <v>463</v>
      </c>
      <c r="J3328">
        <v>-767000000</v>
      </c>
      <c r="K3328">
        <v>-767000000</v>
      </c>
    </row>
    <row r="3329" spans="1:11" x14ac:dyDescent="0.25">
      <c r="A3329">
        <v>8174</v>
      </c>
      <c r="B3329" t="s">
        <v>419</v>
      </c>
      <c r="C3329" t="s">
        <v>436</v>
      </c>
      <c r="E3329">
        <v>2015</v>
      </c>
      <c r="F3329" s="10">
        <v>42369</v>
      </c>
      <c r="G3329" t="s">
        <v>489</v>
      </c>
      <c r="H3329" t="s">
        <v>474</v>
      </c>
      <c r="I3329" t="s">
        <v>463</v>
      </c>
      <c r="J3329">
        <v>272700000</v>
      </c>
      <c r="K3329">
        <v>272700000</v>
      </c>
    </row>
    <row r="3330" spans="1:11" x14ac:dyDescent="0.25">
      <c r="A3330">
        <v>8174</v>
      </c>
      <c r="B3330" t="s">
        <v>419</v>
      </c>
      <c r="C3330" t="s">
        <v>2336</v>
      </c>
      <c r="E3330">
        <v>2015</v>
      </c>
      <c r="F3330" s="10">
        <v>42369</v>
      </c>
      <c r="G3330" t="s">
        <v>489</v>
      </c>
      <c r="H3330" t="s">
        <v>474</v>
      </c>
      <c r="I3330" t="s">
        <v>463</v>
      </c>
      <c r="J3330">
        <v>2388500000</v>
      </c>
      <c r="K3330">
        <v>2388500000</v>
      </c>
    </row>
    <row r="3331" spans="1:11" x14ac:dyDescent="0.25">
      <c r="A3331">
        <v>8174</v>
      </c>
      <c r="B3331" t="s">
        <v>419</v>
      </c>
      <c r="C3331" t="s">
        <v>2337</v>
      </c>
      <c r="E3331">
        <v>2015</v>
      </c>
      <c r="F3331" s="10">
        <v>42369</v>
      </c>
      <c r="G3331" t="s">
        <v>489</v>
      </c>
      <c r="H3331" t="s">
        <v>474</v>
      </c>
      <c r="I3331" t="s">
        <v>463</v>
      </c>
      <c r="J3331">
        <v>87400000</v>
      </c>
      <c r="K3331">
        <v>87400000</v>
      </c>
    </row>
    <row r="3332" spans="1:11" x14ac:dyDescent="0.25">
      <c r="A3332">
        <v>8189</v>
      </c>
      <c r="B3332" t="s">
        <v>427</v>
      </c>
      <c r="C3332" t="s">
        <v>436</v>
      </c>
      <c r="E3332">
        <v>2015</v>
      </c>
      <c r="F3332" s="10">
        <v>42369</v>
      </c>
      <c r="G3332" t="s">
        <v>489</v>
      </c>
      <c r="H3332" t="s">
        <v>474</v>
      </c>
      <c r="I3332" t="s">
        <v>463</v>
      </c>
      <c r="J3332">
        <v>128600000</v>
      </c>
      <c r="K3332">
        <v>128600000</v>
      </c>
    </row>
    <row r="3333" spans="1:11" x14ac:dyDescent="0.25">
      <c r="A3333">
        <v>8189</v>
      </c>
      <c r="B3333" t="s">
        <v>427</v>
      </c>
      <c r="C3333" t="s">
        <v>2336</v>
      </c>
      <c r="E3333">
        <v>2015</v>
      </c>
      <c r="F3333" s="10">
        <v>42369</v>
      </c>
      <c r="G3333" t="s">
        <v>489</v>
      </c>
      <c r="H3333" t="s">
        <v>474</v>
      </c>
      <c r="I3333" t="s">
        <v>463</v>
      </c>
      <c r="J3333">
        <v>1467700000</v>
      </c>
      <c r="K3333">
        <v>1467700000</v>
      </c>
    </row>
    <row r="3334" spans="1:11" x14ac:dyDescent="0.25">
      <c r="A3334">
        <v>8189</v>
      </c>
      <c r="B3334" t="s">
        <v>427</v>
      </c>
      <c r="C3334" t="s">
        <v>2337</v>
      </c>
      <c r="E3334">
        <v>2015</v>
      </c>
      <c r="F3334" s="10">
        <v>42369</v>
      </c>
      <c r="G3334" t="s">
        <v>489</v>
      </c>
      <c r="H3334" t="s">
        <v>474</v>
      </c>
      <c r="I3334" t="s">
        <v>463</v>
      </c>
      <c r="J3334">
        <v>-112900000</v>
      </c>
      <c r="K3334">
        <v>-112900000</v>
      </c>
    </row>
    <row r="3335" spans="1:11" x14ac:dyDescent="0.25">
      <c r="A3335">
        <v>8203</v>
      </c>
      <c r="B3335" t="s">
        <v>150</v>
      </c>
      <c r="C3335" t="s">
        <v>436</v>
      </c>
      <c r="E3335">
        <v>2015</v>
      </c>
      <c r="F3335" s="10">
        <v>42369</v>
      </c>
      <c r="G3335" t="s">
        <v>489</v>
      </c>
      <c r="H3335" t="s">
        <v>474</v>
      </c>
      <c r="I3335" t="s">
        <v>463</v>
      </c>
      <c r="J3335">
        <v>12157000</v>
      </c>
      <c r="K3335">
        <v>12157000</v>
      </c>
    </row>
    <row r="3336" spans="1:11" x14ac:dyDescent="0.25">
      <c r="A3336">
        <v>8203</v>
      </c>
      <c r="B3336" t="s">
        <v>150</v>
      </c>
      <c r="C3336" t="s">
        <v>2336</v>
      </c>
      <c r="E3336">
        <v>2015</v>
      </c>
      <c r="F3336" s="10">
        <v>42369</v>
      </c>
      <c r="G3336" t="s">
        <v>489</v>
      </c>
      <c r="H3336" t="s">
        <v>474</v>
      </c>
      <c r="I3336" t="s">
        <v>463</v>
      </c>
      <c r="J3336">
        <v>118779000</v>
      </c>
      <c r="K3336">
        <v>118779000</v>
      </c>
    </row>
    <row r="3337" spans="1:11" x14ac:dyDescent="0.25">
      <c r="A3337">
        <v>8203</v>
      </c>
      <c r="B3337" t="s">
        <v>150</v>
      </c>
      <c r="C3337" t="s">
        <v>2337</v>
      </c>
      <c r="E3337">
        <v>2015</v>
      </c>
      <c r="F3337" s="10">
        <v>42369</v>
      </c>
      <c r="G3337" t="s">
        <v>489</v>
      </c>
      <c r="H3337" t="s">
        <v>474</v>
      </c>
      <c r="I3337" t="s">
        <v>463</v>
      </c>
      <c r="J3337">
        <v>5071000</v>
      </c>
      <c r="K3337">
        <v>5071000</v>
      </c>
    </row>
    <row r="3338" spans="1:11" x14ac:dyDescent="0.25">
      <c r="A3338">
        <v>8327</v>
      </c>
      <c r="B3338" t="s">
        <v>381</v>
      </c>
      <c r="C3338" t="s">
        <v>436</v>
      </c>
      <c r="E3338">
        <v>2015</v>
      </c>
      <c r="F3338" s="10">
        <v>42369</v>
      </c>
      <c r="G3338" t="s">
        <v>489</v>
      </c>
      <c r="H3338" t="s">
        <v>474</v>
      </c>
      <c r="I3338" t="s">
        <v>463</v>
      </c>
      <c r="J3338">
        <v>8245000000</v>
      </c>
      <c r="K3338">
        <v>8245000000</v>
      </c>
    </row>
    <row r="3339" spans="1:11" x14ac:dyDescent="0.25">
      <c r="A3339">
        <v>8327</v>
      </c>
      <c r="B3339" t="s">
        <v>381</v>
      </c>
      <c r="C3339" t="s">
        <v>2336</v>
      </c>
      <c r="E3339">
        <v>2015</v>
      </c>
      <c r="F3339" s="10">
        <v>42369</v>
      </c>
      <c r="G3339" t="s">
        <v>489</v>
      </c>
      <c r="H3339" t="s">
        <v>474</v>
      </c>
      <c r="I3339" t="s">
        <v>463</v>
      </c>
      <c r="J3339">
        <v>38581000000</v>
      </c>
      <c r="K3339">
        <v>38581000000</v>
      </c>
    </row>
    <row r="3340" spans="1:11" x14ac:dyDescent="0.25">
      <c r="A3340">
        <v>8327</v>
      </c>
      <c r="B3340" t="s">
        <v>381</v>
      </c>
      <c r="C3340" t="s">
        <v>2337</v>
      </c>
      <c r="E3340">
        <v>2015</v>
      </c>
      <c r="F3340" s="10">
        <v>42369</v>
      </c>
      <c r="G3340" t="s">
        <v>489</v>
      </c>
      <c r="H3340" t="s">
        <v>474</v>
      </c>
      <c r="I3340" t="s">
        <v>463</v>
      </c>
      <c r="J3340">
        <v>4847000000</v>
      </c>
      <c r="K3340">
        <v>4847000000</v>
      </c>
    </row>
    <row r="3341" spans="1:11" x14ac:dyDescent="0.25">
      <c r="A3341">
        <v>8329</v>
      </c>
      <c r="B3341" t="s">
        <v>334</v>
      </c>
      <c r="C3341" t="s">
        <v>436</v>
      </c>
      <c r="E3341">
        <v>2015</v>
      </c>
      <c r="F3341" s="10">
        <v>42369</v>
      </c>
      <c r="G3341" t="s">
        <v>489</v>
      </c>
      <c r="H3341" t="s">
        <v>474</v>
      </c>
      <c r="I3341" t="s">
        <v>463</v>
      </c>
      <c r="J3341">
        <v>19393000</v>
      </c>
      <c r="K3341">
        <v>19393000</v>
      </c>
    </row>
    <row r="3342" spans="1:11" x14ac:dyDescent="0.25">
      <c r="A3342">
        <v>8329</v>
      </c>
      <c r="B3342" t="s">
        <v>334</v>
      </c>
      <c r="C3342" t="s">
        <v>2336</v>
      </c>
      <c r="E3342">
        <v>2015</v>
      </c>
      <c r="F3342" s="10">
        <v>42369</v>
      </c>
      <c r="G3342" t="s">
        <v>489</v>
      </c>
      <c r="H3342" t="s">
        <v>474</v>
      </c>
      <c r="I3342" t="s">
        <v>463</v>
      </c>
      <c r="J3342">
        <v>100335000</v>
      </c>
      <c r="K3342">
        <v>100335000</v>
      </c>
    </row>
    <row r="3343" spans="1:11" x14ac:dyDescent="0.25">
      <c r="A3343">
        <v>8329</v>
      </c>
      <c r="B3343" t="s">
        <v>334</v>
      </c>
      <c r="C3343" t="s">
        <v>2337</v>
      </c>
      <c r="E3343">
        <v>2015</v>
      </c>
      <c r="F3343" s="10">
        <v>42369</v>
      </c>
      <c r="G3343" t="s">
        <v>489</v>
      </c>
      <c r="H3343" t="s">
        <v>474</v>
      </c>
      <c r="I3343" t="s">
        <v>463</v>
      </c>
      <c r="J3343">
        <v>-41789000</v>
      </c>
      <c r="K3343">
        <v>-41789000</v>
      </c>
    </row>
    <row r="3344" spans="1:11" x14ac:dyDescent="0.25">
      <c r="A3344">
        <v>8342</v>
      </c>
      <c r="B3344" t="s">
        <v>415</v>
      </c>
      <c r="C3344" t="s">
        <v>2336</v>
      </c>
      <c r="E3344">
        <v>2015</v>
      </c>
      <c r="F3344" s="10">
        <v>42369</v>
      </c>
      <c r="G3344" t="s">
        <v>489</v>
      </c>
      <c r="H3344" t="s">
        <v>474</v>
      </c>
      <c r="I3344" t="s">
        <v>463</v>
      </c>
      <c r="J3344">
        <v>47444000</v>
      </c>
      <c r="K3344">
        <v>47444000</v>
      </c>
    </row>
    <row r="3345" spans="1:11" x14ac:dyDescent="0.25">
      <c r="A3345">
        <v>8342</v>
      </c>
      <c r="B3345" t="s">
        <v>415</v>
      </c>
      <c r="C3345" t="s">
        <v>2337</v>
      </c>
      <c r="E3345">
        <v>2015</v>
      </c>
      <c r="F3345" s="10">
        <v>42369</v>
      </c>
      <c r="G3345" t="s">
        <v>489</v>
      </c>
      <c r="H3345" t="s">
        <v>474</v>
      </c>
      <c r="I3345" t="s">
        <v>463</v>
      </c>
      <c r="J3345">
        <v>-6558000</v>
      </c>
      <c r="K3345">
        <v>-6558000</v>
      </c>
    </row>
    <row r="3346" spans="1:11" x14ac:dyDescent="0.25">
      <c r="A3346">
        <v>8429</v>
      </c>
      <c r="B3346" t="s">
        <v>414</v>
      </c>
      <c r="C3346" t="s">
        <v>436</v>
      </c>
      <c r="E3346">
        <v>2015</v>
      </c>
      <c r="F3346" s="10">
        <v>42369</v>
      </c>
      <c r="G3346" t="s">
        <v>489</v>
      </c>
      <c r="H3346" t="s">
        <v>474</v>
      </c>
      <c r="I3346" t="s">
        <v>463</v>
      </c>
      <c r="J3346">
        <v>39853000</v>
      </c>
      <c r="K3346">
        <v>39853000</v>
      </c>
    </row>
    <row r="3347" spans="1:11" x14ac:dyDescent="0.25">
      <c r="A3347">
        <v>8429</v>
      </c>
      <c r="B3347" t="s">
        <v>414</v>
      </c>
      <c r="C3347" t="s">
        <v>2336</v>
      </c>
      <c r="E3347">
        <v>2015</v>
      </c>
      <c r="F3347" s="10">
        <v>42369</v>
      </c>
      <c r="G3347" t="s">
        <v>489</v>
      </c>
      <c r="H3347" t="s">
        <v>474</v>
      </c>
      <c r="I3347" t="s">
        <v>463</v>
      </c>
      <c r="J3347">
        <v>535577000</v>
      </c>
      <c r="K3347">
        <v>535577000</v>
      </c>
    </row>
    <row r="3348" spans="1:11" x14ac:dyDescent="0.25">
      <c r="A3348">
        <v>8429</v>
      </c>
      <c r="B3348" t="s">
        <v>414</v>
      </c>
      <c r="C3348" t="s">
        <v>2337</v>
      </c>
      <c r="E3348">
        <v>2015</v>
      </c>
      <c r="F3348" s="10">
        <v>42369</v>
      </c>
      <c r="G3348" t="s">
        <v>489</v>
      </c>
      <c r="H3348" t="s">
        <v>474</v>
      </c>
      <c r="I3348" t="s">
        <v>463</v>
      </c>
      <c r="J3348">
        <v>-81872000</v>
      </c>
      <c r="K3348">
        <v>-81872000</v>
      </c>
    </row>
    <row r="3349" spans="1:11" x14ac:dyDescent="0.25">
      <c r="A3349">
        <v>8430</v>
      </c>
      <c r="B3349" t="s">
        <v>339</v>
      </c>
      <c r="C3349" t="s">
        <v>436</v>
      </c>
      <c r="E3349">
        <v>2015</v>
      </c>
      <c r="F3349" s="10">
        <v>42369</v>
      </c>
      <c r="G3349" t="s">
        <v>489</v>
      </c>
      <c r="H3349" t="s">
        <v>474</v>
      </c>
      <c r="I3349" t="s">
        <v>463</v>
      </c>
      <c r="J3349">
        <v>19285000</v>
      </c>
      <c r="K3349">
        <v>19285000</v>
      </c>
    </row>
    <row r="3350" spans="1:11" x14ac:dyDescent="0.25">
      <c r="A3350">
        <v>8430</v>
      </c>
      <c r="B3350" t="s">
        <v>339</v>
      </c>
      <c r="C3350" t="s">
        <v>2336</v>
      </c>
      <c r="E3350">
        <v>2015</v>
      </c>
      <c r="F3350" s="10">
        <v>42369</v>
      </c>
      <c r="G3350" t="s">
        <v>489</v>
      </c>
      <c r="H3350" t="s">
        <v>474</v>
      </c>
      <c r="I3350" t="s">
        <v>463</v>
      </c>
      <c r="J3350">
        <v>805599000</v>
      </c>
      <c r="K3350">
        <v>805599000</v>
      </c>
    </row>
    <row r="3351" spans="1:11" x14ac:dyDescent="0.25">
      <c r="A3351">
        <v>8430</v>
      </c>
      <c r="B3351" t="s">
        <v>339</v>
      </c>
      <c r="C3351" t="s">
        <v>2337</v>
      </c>
      <c r="E3351">
        <v>2015</v>
      </c>
      <c r="F3351" s="10">
        <v>42369</v>
      </c>
      <c r="G3351" t="s">
        <v>489</v>
      </c>
      <c r="H3351" t="s">
        <v>474</v>
      </c>
      <c r="I3351" t="s">
        <v>463</v>
      </c>
      <c r="J3351">
        <v>-241745000</v>
      </c>
      <c r="K3351">
        <v>-241745000</v>
      </c>
    </row>
    <row r="3352" spans="1:11" x14ac:dyDescent="0.25">
      <c r="A3352">
        <v>13290</v>
      </c>
      <c r="B3352" t="s">
        <v>152</v>
      </c>
      <c r="C3352" t="s">
        <v>436</v>
      </c>
      <c r="E3352">
        <v>2015</v>
      </c>
      <c r="F3352" s="10">
        <v>42369</v>
      </c>
      <c r="G3352" t="s">
        <v>489</v>
      </c>
      <c r="H3352" t="s">
        <v>474</v>
      </c>
      <c r="I3352" t="s">
        <v>463</v>
      </c>
      <c r="J3352">
        <v>26034000</v>
      </c>
      <c r="K3352">
        <v>26034000</v>
      </c>
    </row>
    <row r="3353" spans="1:11" x14ac:dyDescent="0.25">
      <c r="A3353">
        <v>13290</v>
      </c>
      <c r="B3353" t="s">
        <v>152</v>
      </c>
      <c r="C3353" t="s">
        <v>2336</v>
      </c>
      <c r="E3353">
        <v>2015</v>
      </c>
      <c r="F3353" s="10">
        <v>42369</v>
      </c>
      <c r="G3353" t="s">
        <v>489</v>
      </c>
      <c r="H3353" t="s">
        <v>474</v>
      </c>
      <c r="I3353" t="s">
        <v>463</v>
      </c>
      <c r="J3353">
        <v>163559000</v>
      </c>
      <c r="K3353">
        <v>163559000</v>
      </c>
    </row>
    <row r="3354" spans="1:11" x14ac:dyDescent="0.25">
      <c r="A3354">
        <v>13290</v>
      </c>
      <c r="B3354" t="s">
        <v>152</v>
      </c>
      <c r="C3354" t="s">
        <v>2337</v>
      </c>
      <c r="E3354">
        <v>2015</v>
      </c>
      <c r="F3354" s="10">
        <v>42369</v>
      </c>
      <c r="G3354" t="s">
        <v>489</v>
      </c>
      <c r="H3354" t="s">
        <v>474</v>
      </c>
      <c r="I3354" t="s">
        <v>463</v>
      </c>
      <c r="J3354">
        <v>16607000</v>
      </c>
      <c r="K3354">
        <v>16607000</v>
      </c>
    </row>
    <row r="3355" spans="1:11" x14ac:dyDescent="0.25">
      <c r="A3355">
        <v>13480</v>
      </c>
      <c r="B3355" t="s">
        <v>153</v>
      </c>
      <c r="C3355" t="s">
        <v>436</v>
      </c>
      <c r="E3355">
        <v>2015</v>
      </c>
      <c r="F3355" s="10">
        <v>42369</v>
      </c>
      <c r="G3355" t="s">
        <v>489</v>
      </c>
      <c r="H3355" t="s">
        <v>474</v>
      </c>
      <c r="I3355" t="s">
        <v>463</v>
      </c>
      <c r="J3355">
        <v>-944920</v>
      </c>
      <c r="K3355">
        <v>-944920</v>
      </c>
    </row>
    <row r="3356" spans="1:11" x14ac:dyDescent="0.25">
      <c r="A3356">
        <v>13480</v>
      </c>
      <c r="B3356" t="s">
        <v>153</v>
      </c>
      <c r="C3356" t="s">
        <v>2336</v>
      </c>
      <c r="E3356">
        <v>2015</v>
      </c>
      <c r="F3356" s="10">
        <v>42369</v>
      </c>
      <c r="G3356" t="s">
        <v>489</v>
      </c>
      <c r="H3356" t="s">
        <v>474</v>
      </c>
      <c r="I3356" t="s">
        <v>463</v>
      </c>
      <c r="J3356">
        <v>1180</v>
      </c>
      <c r="K3356">
        <v>1180</v>
      </c>
    </row>
    <row r="3357" spans="1:11" x14ac:dyDescent="0.25">
      <c r="A3357">
        <v>13480</v>
      </c>
      <c r="B3357" t="s">
        <v>153</v>
      </c>
      <c r="C3357" t="s">
        <v>2337</v>
      </c>
      <c r="E3357">
        <v>2015</v>
      </c>
      <c r="F3357" s="10">
        <v>42369</v>
      </c>
      <c r="G3357" t="s">
        <v>489</v>
      </c>
      <c r="H3357" t="s">
        <v>474</v>
      </c>
      <c r="I3357" t="s">
        <v>463</v>
      </c>
      <c r="J3357">
        <v>-9088500</v>
      </c>
      <c r="K3357">
        <v>-9088500</v>
      </c>
    </row>
    <row r="3358" spans="1:11" x14ac:dyDescent="0.25">
      <c r="A3358">
        <v>223482</v>
      </c>
      <c r="B3358" t="s">
        <v>318</v>
      </c>
      <c r="C3358" t="s">
        <v>436</v>
      </c>
      <c r="E3358">
        <v>2015</v>
      </c>
      <c r="F3358" s="10">
        <v>42369</v>
      </c>
      <c r="G3358" t="s">
        <v>489</v>
      </c>
      <c r="H3358" t="s">
        <v>474</v>
      </c>
      <c r="I3358" t="s">
        <v>463</v>
      </c>
      <c r="J3358">
        <v>472900000</v>
      </c>
      <c r="K3358">
        <v>472900000</v>
      </c>
    </row>
    <row r="3359" spans="1:11" x14ac:dyDescent="0.25">
      <c r="A3359">
        <v>223482</v>
      </c>
      <c r="B3359" t="s">
        <v>318</v>
      </c>
      <c r="C3359" t="s">
        <v>2336</v>
      </c>
      <c r="E3359">
        <v>2015</v>
      </c>
      <c r="F3359" s="10">
        <v>42369</v>
      </c>
      <c r="G3359" t="s">
        <v>489</v>
      </c>
      <c r="H3359" t="s">
        <v>474</v>
      </c>
      <c r="I3359" t="s">
        <v>463</v>
      </c>
      <c r="J3359">
        <v>2536500000</v>
      </c>
      <c r="K3359">
        <v>2536500000</v>
      </c>
    </row>
    <row r="3360" spans="1:11" x14ac:dyDescent="0.25">
      <c r="A3360">
        <v>223482</v>
      </c>
      <c r="B3360" t="s">
        <v>318</v>
      </c>
      <c r="C3360" t="s">
        <v>2337</v>
      </c>
      <c r="E3360">
        <v>2015</v>
      </c>
      <c r="F3360" s="10">
        <v>42369</v>
      </c>
      <c r="G3360" t="s">
        <v>489</v>
      </c>
      <c r="H3360" t="s">
        <v>474</v>
      </c>
      <c r="I3360" t="s">
        <v>463</v>
      </c>
      <c r="J3360">
        <v>282900000</v>
      </c>
      <c r="K3360">
        <v>282900000</v>
      </c>
    </row>
    <row r="3361" spans="1:11" x14ac:dyDescent="0.25">
      <c r="A3361">
        <v>483482</v>
      </c>
      <c r="B3361" t="s">
        <v>396</v>
      </c>
      <c r="C3361" t="s">
        <v>436</v>
      </c>
      <c r="E3361">
        <v>2015</v>
      </c>
      <c r="F3361" s="10">
        <v>42369</v>
      </c>
      <c r="G3361" t="s">
        <v>489</v>
      </c>
      <c r="H3361" t="s">
        <v>474</v>
      </c>
      <c r="I3361" t="s">
        <v>463</v>
      </c>
      <c r="J3361">
        <v>566061000</v>
      </c>
      <c r="K3361">
        <v>566061000</v>
      </c>
    </row>
    <row r="3362" spans="1:11" x14ac:dyDescent="0.25">
      <c r="A3362">
        <v>483482</v>
      </c>
      <c r="B3362" t="s">
        <v>396</v>
      </c>
      <c r="C3362" t="s">
        <v>2336</v>
      </c>
      <c r="E3362">
        <v>2015</v>
      </c>
      <c r="F3362" s="10">
        <v>42369</v>
      </c>
      <c r="G3362" t="s">
        <v>489</v>
      </c>
      <c r="H3362" t="s">
        <v>474</v>
      </c>
      <c r="I3362" t="s">
        <v>463</v>
      </c>
      <c r="J3362">
        <v>2395447000</v>
      </c>
      <c r="K3362">
        <v>2395447000</v>
      </c>
    </row>
    <row r="3363" spans="1:11" x14ac:dyDescent="0.25">
      <c r="A3363">
        <v>483482</v>
      </c>
      <c r="B3363" t="s">
        <v>396</v>
      </c>
      <c r="C3363" t="s">
        <v>2337</v>
      </c>
      <c r="E3363">
        <v>2015</v>
      </c>
      <c r="F3363" s="10">
        <v>42369</v>
      </c>
      <c r="G3363" t="s">
        <v>489</v>
      </c>
      <c r="H3363" t="s">
        <v>474</v>
      </c>
      <c r="I3363" t="s">
        <v>463</v>
      </c>
      <c r="J3363">
        <v>352820000</v>
      </c>
      <c r="K3363">
        <v>352820000</v>
      </c>
    </row>
    <row r="3364" spans="1:11" x14ac:dyDescent="0.25">
      <c r="A3364">
        <v>5753483</v>
      </c>
      <c r="B3364" t="s">
        <v>371</v>
      </c>
      <c r="C3364" t="s">
        <v>436</v>
      </c>
      <c r="E3364">
        <v>2015</v>
      </c>
      <c r="F3364" s="10">
        <v>42369</v>
      </c>
      <c r="G3364" t="s">
        <v>489</v>
      </c>
      <c r="H3364" t="s">
        <v>474</v>
      </c>
      <c r="I3364" t="s">
        <v>463</v>
      </c>
      <c r="J3364">
        <v>8487000</v>
      </c>
      <c r="K3364">
        <v>8487000</v>
      </c>
    </row>
    <row r="3365" spans="1:11" x14ac:dyDescent="0.25">
      <c r="A3365">
        <v>5753483</v>
      </c>
      <c r="B3365" t="s">
        <v>371</v>
      </c>
      <c r="C3365" t="s">
        <v>2336</v>
      </c>
      <c r="E3365">
        <v>2015</v>
      </c>
      <c r="F3365" s="10">
        <v>42369</v>
      </c>
      <c r="G3365" t="s">
        <v>489</v>
      </c>
      <c r="H3365" t="s">
        <v>474</v>
      </c>
      <c r="I3365" t="s">
        <v>463</v>
      </c>
      <c r="J3365">
        <v>716973000</v>
      </c>
      <c r="K3365">
        <v>716973000</v>
      </c>
    </row>
    <row r="3366" spans="1:11" x14ac:dyDescent="0.25">
      <c r="A3366">
        <v>5753483</v>
      </c>
      <c r="B3366" t="s">
        <v>371</v>
      </c>
      <c r="C3366" t="s">
        <v>2337</v>
      </c>
      <c r="E3366">
        <v>2015</v>
      </c>
      <c r="F3366" s="10">
        <v>42369</v>
      </c>
      <c r="G3366" t="s">
        <v>489</v>
      </c>
      <c r="H3366" t="s">
        <v>474</v>
      </c>
      <c r="I3366" t="s">
        <v>463</v>
      </c>
      <c r="J3366">
        <v>-75950000</v>
      </c>
      <c r="K3366">
        <v>-75950000</v>
      </c>
    </row>
    <row r="3367" spans="1:11" x14ac:dyDescent="0.25">
      <c r="A3367">
        <v>1441</v>
      </c>
      <c r="B3367" t="s">
        <v>392</v>
      </c>
      <c r="C3367" t="s">
        <v>436</v>
      </c>
      <c r="E3367">
        <v>2016</v>
      </c>
      <c r="F3367" s="10">
        <v>42400</v>
      </c>
      <c r="G3367" t="s">
        <v>489</v>
      </c>
      <c r="H3367" t="s">
        <v>474</v>
      </c>
      <c r="I3367" t="s">
        <v>463</v>
      </c>
      <c r="J3367">
        <v>4888000</v>
      </c>
      <c r="K3367">
        <v>4888000</v>
      </c>
    </row>
    <row r="3368" spans="1:11" x14ac:dyDescent="0.25">
      <c r="A3368">
        <v>1441</v>
      </c>
      <c r="B3368" t="s">
        <v>392</v>
      </c>
      <c r="C3368" t="s">
        <v>2336</v>
      </c>
      <c r="E3368">
        <v>2016</v>
      </c>
      <c r="F3368" s="10">
        <v>42400</v>
      </c>
      <c r="G3368" t="s">
        <v>489</v>
      </c>
      <c r="H3368" t="s">
        <v>474</v>
      </c>
      <c r="I3368" t="s">
        <v>463</v>
      </c>
      <c r="J3368">
        <v>683010000</v>
      </c>
      <c r="K3368">
        <v>683010000</v>
      </c>
    </row>
    <row r="3369" spans="1:11" x14ac:dyDescent="0.25">
      <c r="A3369">
        <v>1441</v>
      </c>
      <c r="B3369" t="s">
        <v>392</v>
      </c>
      <c r="C3369" t="s">
        <v>2337</v>
      </c>
      <c r="E3369">
        <v>2016</v>
      </c>
      <c r="F3369" s="10">
        <v>42400</v>
      </c>
      <c r="G3369" t="s">
        <v>489</v>
      </c>
      <c r="H3369" t="s">
        <v>474</v>
      </c>
      <c r="I3369" t="s">
        <v>463</v>
      </c>
      <c r="J3369">
        <v>-52862000</v>
      </c>
      <c r="K3369">
        <v>-52862000</v>
      </c>
    </row>
    <row r="3370" spans="1:11" x14ac:dyDescent="0.25">
      <c r="A3370">
        <v>8073</v>
      </c>
      <c r="B3370" t="s">
        <v>354</v>
      </c>
      <c r="C3370" t="s">
        <v>436</v>
      </c>
      <c r="E3370">
        <v>2015</v>
      </c>
      <c r="F3370" s="10">
        <v>42400</v>
      </c>
      <c r="G3370" t="s">
        <v>489</v>
      </c>
      <c r="H3370" t="s">
        <v>474</v>
      </c>
      <c r="I3370" t="s">
        <v>463</v>
      </c>
      <c r="J3370">
        <v>22000000</v>
      </c>
      <c r="K3370">
        <v>22000000</v>
      </c>
    </row>
    <row r="3371" spans="1:11" x14ac:dyDescent="0.25">
      <c r="A3371">
        <v>8073</v>
      </c>
      <c r="B3371" t="s">
        <v>354</v>
      </c>
      <c r="C3371" t="s">
        <v>2336</v>
      </c>
      <c r="E3371">
        <v>2015</v>
      </c>
      <c r="F3371" s="10">
        <v>42400</v>
      </c>
      <c r="G3371" t="s">
        <v>489</v>
      </c>
      <c r="H3371" t="s">
        <v>474</v>
      </c>
      <c r="I3371" t="s">
        <v>463</v>
      </c>
      <c r="J3371">
        <v>2510000000</v>
      </c>
      <c r="K3371">
        <v>2510000000</v>
      </c>
    </row>
    <row r="3372" spans="1:11" x14ac:dyDescent="0.25">
      <c r="A3372">
        <v>8163</v>
      </c>
      <c r="B3372" t="s">
        <v>388</v>
      </c>
      <c r="C3372" t="s">
        <v>436</v>
      </c>
      <c r="E3372">
        <v>2015</v>
      </c>
      <c r="F3372" s="10">
        <v>42371</v>
      </c>
      <c r="G3372" t="s">
        <v>489</v>
      </c>
      <c r="H3372" t="s">
        <v>474</v>
      </c>
      <c r="I3372" t="s">
        <v>463</v>
      </c>
      <c r="J3372">
        <v>61455000</v>
      </c>
      <c r="K3372">
        <v>61455000</v>
      </c>
    </row>
    <row r="3373" spans="1:11" x14ac:dyDescent="0.25">
      <c r="A3373">
        <v>8163</v>
      </c>
      <c r="B3373" t="s">
        <v>388</v>
      </c>
      <c r="C3373" t="s">
        <v>2336</v>
      </c>
      <c r="E3373">
        <v>2015</v>
      </c>
      <c r="F3373" s="10">
        <v>42371</v>
      </c>
      <c r="G3373" t="s">
        <v>489</v>
      </c>
      <c r="H3373" t="s">
        <v>474</v>
      </c>
      <c r="I3373" t="s">
        <v>463</v>
      </c>
      <c r="J3373">
        <v>390107000</v>
      </c>
      <c r="K3373">
        <v>390107000</v>
      </c>
    </row>
    <row r="3374" spans="1:11" x14ac:dyDescent="0.25">
      <c r="A3374">
        <v>8163</v>
      </c>
      <c r="B3374" t="s">
        <v>388</v>
      </c>
      <c r="C3374" t="s">
        <v>2337</v>
      </c>
      <c r="E3374">
        <v>2015</v>
      </c>
      <c r="F3374" s="10">
        <v>42371</v>
      </c>
      <c r="G3374" t="s">
        <v>489</v>
      </c>
      <c r="H3374" t="s">
        <v>474</v>
      </c>
      <c r="I3374" t="s">
        <v>463</v>
      </c>
      <c r="J3374">
        <v>34609000</v>
      </c>
      <c r="K3374">
        <v>34609000</v>
      </c>
    </row>
    <row r="3375" spans="1:11" x14ac:dyDescent="0.25">
      <c r="A3375">
        <v>5763483</v>
      </c>
      <c r="B3375" t="s">
        <v>377</v>
      </c>
      <c r="C3375" t="s">
        <v>436</v>
      </c>
      <c r="E3375">
        <v>2016</v>
      </c>
      <c r="F3375" s="10">
        <v>42400</v>
      </c>
      <c r="G3375" t="s">
        <v>489</v>
      </c>
      <c r="H3375" t="s">
        <v>474</v>
      </c>
      <c r="I3375" t="s">
        <v>463</v>
      </c>
      <c r="J3375">
        <v>880000000</v>
      </c>
      <c r="K3375">
        <v>880000000</v>
      </c>
    </row>
    <row r="3376" spans="1:11" x14ac:dyDescent="0.25">
      <c r="A3376">
        <v>5763483</v>
      </c>
      <c r="B3376" t="s">
        <v>377</v>
      </c>
      <c r="C3376" t="s">
        <v>2336</v>
      </c>
      <c r="E3376">
        <v>2016</v>
      </c>
      <c r="F3376" s="10">
        <v>42400</v>
      </c>
      <c r="G3376" t="s">
        <v>489</v>
      </c>
      <c r="H3376" t="s">
        <v>474</v>
      </c>
      <c r="I3376" t="s">
        <v>463</v>
      </c>
      <c r="J3376">
        <v>4819000000</v>
      </c>
      <c r="K3376">
        <v>4819000000</v>
      </c>
    </row>
    <row r="3377" spans="1:11" x14ac:dyDescent="0.25">
      <c r="A3377">
        <v>5763483</v>
      </c>
      <c r="B3377" t="s">
        <v>377</v>
      </c>
      <c r="C3377" t="s">
        <v>2337</v>
      </c>
      <c r="E3377">
        <v>2016</v>
      </c>
      <c r="F3377" s="10">
        <v>42400</v>
      </c>
      <c r="G3377" t="s">
        <v>489</v>
      </c>
      <c r="H3377" t="s">
        <v>474</v>
      </c>
      <c r="I3377" t="s">
        <v>463</v>
      </c>
      <c r="J3377">
        <v>196000000</v>
      </c>
      <c r="K3377">
        <v>196000000</v>
      </c>
    </row>
    <row r="3378" spans="1:11" x14ac:dyDescent="0.25">
      <c r="A3378">
        <v>8090</v>
      </c>
      <c r="B3378" t="s">
        <v>410</v>
      </c>
      <c r="C3378" t="s">
        <v>436</v>
      </c>
      <c r="E3378">
        <v>2016</v>
      </c>
      <c r="F3378" s="10">
        <v>42460</v>
      </c>
      <c r="G3378" t="s">
        <v>489</v>
      </c>
      <c r="H3378" t="s">
        <v>474</v>
      </c>
      <c r="I3378" t="s">
        <v>463</v>
      </c>
      <c r="J3378">
        <v>324600000</v>
      </c>
      <c r="K3378">
        <v>324600000</v>
      </c>
    </row>
    <row r="3379" spans="1:11" x14ac:dyDescent="0.25">
      <c r="A3379">
        <v>8090</v>
      </c>
      <c r="B3379" t="s">
        <v>410</v>
      </c>
      <c r="C3379" t="s">
        <v>2336</v>
      </c>
      <c r="E3379">
        <v>2016</v>
      </c>
      <c r="F3379" s="10">
        <v>42460</v>
      </c>
      <c r="G3379" t="s">
        <v>489</v>
      </c>
      <c r="H3379" t="s">
        <v>474</v>
      </c>
      <c r="I3379" t="s">
        <v>463</v>
      </c>
      <c r="J3379">
        <v>1923800000</v>
      </c>
      <c r="K3379">
        <v>1923800000</v>
      </c>
    </row>
    <row r="3380" spans="1:11" x14ac:dyDescent="0.25">
      <c r="A3380">
        <v>8090</v>
      </c>
      <c r="B3380" t="s">
        <v>410</v>
      </c>
      <c r="C3380" t="s">
        <v>2337</v>
      </c>
      <c r="E3380">
        <v>2016</v>
      </c>
      <c r="F3380" s="10">
        <v>42460</v>
      </c>
      <c r="G3380" t="s">
        <v>489</v>
      </c>
      <c r="H3380" t="s">
        <v>474</v>
      </c>
      <c r="I3380" t="s">
        <v>463</v>
      </c>
      <c r="J3380">
        <v>68900000</v>
      </c>
      <c r="K3380">
        <v>68900000</v>
      </c>
    </row>
    <row r="3381" spans="1:11" x14ac:dyDescent="0.25">
      <c r="A3381">
        <v>8114</v>
      </c>
      <c r="B3381" t="s">
        <v>320</v>
      </c>
      <c r="C3381" t="s">
        <v>436</v>
      </c>
      <c r="E3381">
        <v>2016</v>
      </c>
      <c r="F3381" s="10">
        <v>42460</v>
      </c>
      <c r="G3381" t="s">
        <v>489</v>
      </c>
      <c r="H3381" t="s">
        <v>474</v>
      </c>
      <c r="I3381" t="s">
        <v>463</v>
      </c>
      <c r="J3381">
        <v>143534000</v>
      </c>
      <c r="K3381">
        <v>143534000</v>
      </c>
    </row>
    <row r="3382" spans="1:11" x14ac:dyDescent="0.25">
      <c r="A3382">
        <v>8114</v>
      </c>
      <c r="B3382" t="s">
        <v>320</v>
      </c>
      <c r="C3382" t="s">
        <v>2336</v>
      </c>
      <c r="E3382">
        <v>2016</v>
      </c>
      <c r="F3382" s="10">
        <v>42460</v>
      </c>
      <c r="G3382" t="s">
        <v>489</v>
      </c>
      <c r="H3382" t="s">
        <v>474</v>
      </c>
      <c r="I3382" t="s">
        <v>463</v>
      </c>
      <c r="J3382">
        <v>1290678000</v>
      </c>
      <c r="K3382">
        <v>1290678000</v>
      </c>
    </row>
    <row r="3383" spans="1:11" x14ac:dyDescent="0.25">
      <c r="A3383">
        <v>8114</v>
      </c>
      <c r="B3383" t="s">
        <v>320</v>
      </c>
      <c r="C3383" t="s">
        <v>2337</v>
      </c>
      <c r="E3383">
        <v>2016</v>
      </c>
      <c r="F3383" s="10">
        <v>42460</v>
      </c>
      <c r="G3383" t="s">
        <v>489</v>
      </c>
      <c r="H3383" t="s">
        <v>474</v>
      </c>
      <c r="I3383" t="s">
        <v>463</v>
      </c>
      <c r="J3383">
        <v>35801000</v>
      </c>
      <c r="K3383">
        <v>35801000</v>
      </c>
    </row>
    <row r="3384" spans="1:11" x14ac:dyDescent="0.25">
      <c r="A3384">
        <v>12062</v>
      </c>
      <c r="B3384" t="s">
        <v>423</v>
      </c>
      <c r="C3384" t="s">
        <v>436</v>
      </c>
      <c r="E3384">
        <v>2016</v>
      </c>
      <c r="F3384" s="10">
        <v>42460</v>
      </c>
      <c r="G3384" t="s">
        <v>489</v>
      </c>
      <c r="H3384" t="s">
        <v>474</v>
      </c>
      <c r="I3384" t="s">
        <v>463</v>
      </c>
      <c r="J3384">
        <v>24300000</v>
      </c>
      <c r="K3384">
        <v>24300000</v>
      </c>
    </row>
    <row r="3385" spans="1:11" x14ac:dyDescent="0.25">
      <c r="A3385">
        <v>12062</v>
      </c>
      <c r="B3385" t="s">
        <v>423</v>
      </c>
      <c r="C3385" t="s">
        <v>2336</v>
      </c>
      <c r="E3385">
        <v>2016</v>
      </c>
      <c r="F3385" s="10">
        <v>42460</v>
      </c>
      <c r="G3385" t="s">
        <v>489</v>
      </c>
      <c r="H3385" t="s">
        <v>474</v>
      </c>
      <c r="I3385" t="s">
        <v>463</v>
      </c>
      <c r="J3385">
        <v>160400000</v>
      </c>
      <c r="K3385">
        <v>160400000</v>
      </c>
    </row>
    <row r="3386" spans="1:11" x14ac:dyDescent="0.25">
      <c r="A3386">
        <v>962</v>
      </c>
      <c r="B3386" t="s">
        <v>322</v>
      </c>
      <c r="C3386" t="s">
        <v>436</v>
      </c>
      <c r="E3386">
        <v>2016</v>
      </c>
      <c r="F3386" s="10">
        <v>42643</v>
      </c>
      <c r="G3386" t="s">
        <v>489</v>
      </c>
      <c r="H3386" t="s">
        <v>474</v>
      </c>
      <c r="I3386" t="s">
        <v>463</v>
      </c>
      <c r="J3386">
        <v>926466000</v>
      </c>
      <c r="K3386">
        <v>926466000</v>
      </c>
    </row>
    <row r="3387" spans="1:11" x14ac:dyDescent="0.25">
      <c r="A3387">
        <v>962</v>
      </c>
      <c r="B3387" t="s">
        <v>322</v>
      </c>
      <c r="C3387" t="s">
        <v>2336</v>
      </c>
      <c r="E3387">
        <v>2016</v>
      </c>
      <c r="F3387" s="10">
        <v>42643</v>
      </c>
      <c r="G3387" t="s">
        <v>489</v>
      </c>
      <c r="H3387" t="s">
        <v>474</v>
      </c>
      <c r="I3387" t="s">
        <v>463</v>
      </c>
      <c r="J3387">
        <v>17410825000</v>
      </c>
      <c r="K3387">
        <v>17410825000</v>
      </c>
    </row>
    <row r="3388" spans="1:11" x14ac:dyDescent="0.25">
      <c r="A3388">
        <v>962</v>
      </c>
      <c r="B3388" t="s">
        <v>322</v>
      </c>
      <c r="C3388" t="s">
        <v>2337</v>
      </c>
      <c r="E3388">
        <v>2016</v>
      </c>
      <c r="F3388" s="10">
        <v>42643</v>
      </c>
      <c r="G3388" t="s">
        <v>489</v>
      </c>
      <c r="H3388" t="s">
        <v>474</v>
      </c>
      <c r="I3388" t="s">
        <v>463</v>
      </c>
      <c r="J3388">
        <v>163472000</v>
      </c>
      <c r="K3388">
        <v>163472000</v>
      </c>
    </row>
    <row r="3389" spans="1:11" x14ac:dyDescent="0.25">
      <c r="A3389">
        <v>1246</v>
      </c>
      <c r="B3389" t="s">
        <v>365</v>
      </c>
      <c r="C3389" t="s">
        <v>2336</v>
      </c>
      <c r="E3389">
        <v>2016</v>
      </c>
      <c r="F3389" s="10">
        <v>42643</v>
      </c>
      <c r="G3389" t="s">
        <v>489</v>
      </c>
      <c r="H3389" t="s">
        <v>474</v>
      </c>
      <c r="I3389" t="s">
        <v>463</v>
      </c>
      <c r="J3389">
        <v>1171389000</v>
      </c>
      <c r="K3389">
        <v>1171389000</v>
      </c>
    </row>
    <row r="3390" spans="1:11" x14ac:dyDescent="0.25">
      <c r="A3390">
        <v>1246</v>
      </c>
      <c r="B3390" t="s">
        <v>365</v>
      </c>
      <c r="C3390" t="s">
        <v>2337</v>
      </c>
      <c r="E3390">
        <v>2016</v>
      </c>
      <c r="F3390" s="10">
        <v>42643</v>
      </c>
      <c r="G3390" t="s">
        <v>489</v>
      </c>
      <c r="H3390" t="s">
        <v>474</v>
      </c>
      <c r="I3390" t="s">
        <v>463</v>
      </c>
      <c r="J3390">
        <v>11729000</v>
      </c>
      <c r="K3390">
        <v>11729000</v>
      </c>
    </row>
    <row r="3391" spans="1:11" x14ac:dyDescent="0.25">
      <c r="A3391">
        <v>1395</v>
      </c>
      <c r="B3391" t="s">
        <v>386</v>
      </c>
      <c r="C3391" t="s">
        <v>436</v>
      </c>
      <c r="E3391">
        <v>2016</v>
      </c>
      <c r="F3391" s="10">
        <v>42643</v>
      </c>
      <c r="G3391" t="s">
        <v>489</v>
      </c>
      <c r="H3391" t="s">
        <v>474</v>
      </c>
      <c r="I3391" t="s">
        <v>463</v>
      </c>
      <c r="J3391">
        <v>697886000</v>
      </c>
      <c r="K3391">
        <v>697886000</v>
      </c>
    </row>
    <row r="3392" spans="1:11" x14ac:dyDescent="0.25">
      <c r="A3392">
        <v>1395</v>
      </c>
      <c r="B3392" t="s">
        <v>386</v>
      </c>
      <c r="C3392" t="s">
        <v>2336</v>
      </c>
      <c r="E3392">
        <v>2016</v>
      </c>
      <c r="F3392" s="10">
        <v>42643</v>
      </c>
      <c r="G3392" t="s">
        <v>489</v>
      </c>
      <c r="H3392" t="s">
        <v>474</v>
      </c>
      <c r="I3392" t="s">
        <v>463</v>
      </c>
      <c r="J3392">
        <v>10964157000</v>
      </c>
      <c r="K3392">
        <v>10964157000</v>
      </c>
    </row>
    <row r="3393" spans="1:11" x14ac:dyDescent="0.25">
      <c r="A3393">
        <v>1395</v>
      </c>
      <c r="B3393" t="s">
        <v>386</v>
      </c>
      <c r="C3393" t="s">
        <v>2337</v>
      </c>
      <c r="E3393">
        <v>2016</v>
      </c>
      <c r="F3393" s="10">
        <v>42643</v>
      </c>
      <c r="G3393" t="s">
        <v>489</v>
      </c>
      <c r="H3393" t="s">
        <v>474</v>
      </c>
      <c r="I3393" t="s">
        <v>463</v>
      </c>
      <c r="J3393">
        <v>214515000</v>
      </c>
      <c r="K3393">
        <v>214515000</v>
      </c>
    </row>
    <row r="3394" spans="1:11" x14ac:dyDescent="0.25">
      <c r="A3394">
        <v>1788</v>
      </c>
      <c r="B3394" t="s">
        <v>422</v>
      </c>
      <c r="C3394" t="s">
        <v>436</v>
      </c>
      <c r="E3394">
        <v>2016</v>
      </c>
      <c r="F3394" s="10">
        <v>42643</v>
      </c>
      <c r="G3394" t="s">
        <v>489</v>
      </c>
      <c r="H3394" t="s">
        <v>474</v>
      </c>
      <c r="I3394" t="s">
        <v>463</v>
      </c>
      <c r="J3394">
        <v>181373000</v>
      </c>
      <c r="K3394">
        <v>181373000</v>
      </c>
    </row>
    <row r="3395" spans="1:11" x14ac:dyDescent="0.25">
      <c r="A3395">
        <v>1788</v>
      </c>
      <c r="B3395" t="s">
        <v>422</v>
      </c>
      <c r="C3395" t="s">
        <v>2336</v>
      </c>
      <c r="E3395">
        <v>2016</v>
      </c>
      <c r="F3395" s="10">
        <v>42643</v>
      </c>
      <c r="G3395" t="s">
        <v>489</v>
      </c>
      <c r="H3395" t="s">
        <v>474</v>
      </c>
      <c r="I3395" t="s">
        <v>463</v>
      </c>
      <c r="J3395">
        <v>2583469000</v>
      </c>
      <c r="K3395">
        <v>2583469000</v>
      </c>
    </row>
    <row r="3396" spans="1:11" x14ac:dyDescent="0.25">
      <c r="A3396">
        <v>1788</v>
      </c>
      <c r="B3396" t="s">
        <v>422</v>
      </c>
      <c r="C3396" t="s">
        <v>2337</v>
      </c>
      <c r="E3396">
        <v>2016</v>
      </c>
      <c r="F3396" s="10">
        <v>42643</v>
      </c>
      <c r="G3396" t="s">
        <v>489</v>
      </c>
      <c r="H3396" t="s">
        <v>474</v>
      </c>
      <c r="I3396" t="s">
        <v>463</v>
      </c>
      <c r="J3396">
        <v>83783000</v>
      </c>
      <c r="K3396">
        <v>83783000</v>
      </c>
    </row>
    <row r="3397" spans="1:11" x14ac:dyDescent="0.25">
      <c r="A3397">
        <v>1788</v>
      </c>
      <c r="B3397" t="s">
        <v>422</v>
      </c>
      <c r="C3397" t="s">
        <v>490</v>
      </c>
      <c r="E3397">
        <v>2016</v>
      </c>
      <c r="F3397" s="10">
        <v>42643</v>
      </c>
      <c r="G3397" t="s">
        <v>489</v>
      </c>
      <c r="H3397" t="s">
        <v>474</v>
      </c>
      <c r="I3397" t="s">
        <v>463</v>
      </c>
      <c r="J3397">
        <v>11389000</v>
      </c>
      <c r="K3397">
        <v>11389000</v>
      </c>
    </row>
    <row r="3398" spans="1:11" x14ac:dyDescent="0.25">
      <c r="A3398">
        <v>1788</v>
      </c>
      <c r="B3398" t="s">
        <v>422</v>
      </c>
      <c r="C3398" t="s">
        <v>434</v>
      </c>
      <c r="E3398">
        <v>2016</v>
      </c>
      <c r="F3398" s="10">
        <v>42643</v>
      </c>
      <c r="G3398" t="s">
        <v>489</v>
      </c>
      <c r="H3398" t="s">
        <v>474</v>
      </c>
      <c r="I3398" t="s">
        <v>463</v>
      </c>
      <c r="J3398">
        <v>45588000</v>
      </c>
      <c r="K3398">
        <v>45588000</v>
      </c>
    </row>
    <row r="3399" spans="1:11" x14ac:dyDescent="0.25">
      <c r="A3399">
        <v>1788</v>
      </c>
      <c r="B3399" t="s">
        <v>422</v>
      </c>
      <c r="C3399" t="s">
        <v>491</v>
      </c>
      <c r="E3399">
        <v>2016</v>
      </c>
      <c r="F3399" s="10">
        <v>42643</v>
      </c>
      <c r="G3399" t="s">
        <v>489</v>
      </c>
      <c r="H3399" t="s">
        <v>474</v>
      </c>
      <c r="I3399" t="s">
        <v>463</v>
      </c>
      <c r="J3399">
        <v>40613000</v>
      </c>
      <c r="K3399">
        <v>40613000</v>
      </c>
    </row>
    <row r="3400" spans="1:11" x14ac:dyDescent="0.25">
      <c r="A3400">
        <v>8067</v>
      </c>
      <c r="B3400" t="s">
        <v>356</v>
      </c>
      <c r="C3400" t="s">
        <v>2336</v>
      </c>
      <c r="E3400">
        <v>2016</v>
      </c>
      <c r="F3400" s="10">
        <v>42643</v>
      </c>
      <c r="G3400" t="s">
        <v>489</v>
      </c>
      <c r="H3400" t="s">
        <v>474</v>
      </c>
      <c r="I3400" t="s">
        <v>463</v>
      </c>
      <c r="J3400">
        <v>436000000</v>
      </c>
      <c r="K3400">
        <v>436000000</v>
      </c>
    </row>
    <row r="3401" spans="1:11" x14ac:dyDescent="0.25">
      <c r="A3401">
        <v>8079</v>
      </c>
      <c r="B3401" t="s">
        <v>400</v>
      </c>
      <c r="C3401" t="s">
        <v>436</v>
      </c>
      <c r="E3401">
        <v>2016</v>
      </c>
      <c r="F3401" s="10">
        <v>42643</v>
      </c>
      <c r="G3401" t="s">
        <v>489</v>
      </c>
      <c r="H3401" t="s">
        <v>474</v>
      </c>
      <c r="I3401" t="s">
        <v>463</v>
      </c>
      <c r="J3401">
        <v>139600000</v>
      </c>
      <c r="K3401">
        <v>139600000</v>
      </c>
    </row>
    <row r="3402" spans="1:11" x14ac:dyDescent="0.25">
      <c r="A3402">
        <v>8079</v>
      </c>
      <c r="B3402" t="s">
        <v>400</v>
      </c>
      <c r="C3402" t="s">
        <v>2336</v>
      </c>
      <c r="E3402">
        <v>2016</v>
      </c>
      <c r="F3402" s="10">
        <v>42643</v>
      </c>
      <c r="G3402" t="s">
        <v>489</v>
      </c>
      <c r="H3402" t="s">
        <v>474</v>
      </c>
      <c r="I3402" t="s">
        <v>463</v>
      </c>
      <c r="J3402">
        <v>800600000</v>
      </c>
      <c r="K3402">
        <v>800600000</v>
      </c>
    </row>
    <row r="3403" spans="1:11" x14ac:dyDescent="0.25">
      <c r="A3403">
        <v>8079</v>
      </c>
      <c r="B3403" t="s">
        <v>400</v>
      </c>
      <c r="C3403" t="s">
        <v>2337</v>
      </c>
      <c r="E3403">
        <v>2016</v>
      </c>
      <c r="F3403" s="10">
        <v>42643</v>
      </c>
      <c r="G3403" t="s">
        <v>489</v>
      </c>
      <c r="H3403" t="s">
        <v>474</v>
      </c>
      <c r="I3403" t="s">
        <v>463</v>
      </c>
      <c r="J3403">
        <v>45100000</v>
      </c>
      <c r="K3403">
        <v>45100000</v>
      </c>
    </row>
    <row r="3404" spans="1:11" x14ac:dyDescent="0.25">
      <c r="A3404">
        <v>974</v>
      </c>
      <c r="B3404" t="s">
        <v>324</v>
      </c>
      <c r="C3404" t="s">
        <v>436</v>
      </c>
      <c r="E3404">
        <v>2016</v>
      </c>
      <c r="F3404" s="10">
        <v>42735</v>
      </c>
      <c r="G3404" t="s">
        <v>489</v>
      </c>
      <c r="H3404" t="s">
        <v>474</v>
      </c>
      <c r="I3404" t="s">
        <v>463</v>
      </c>
      <c r="J3404">
        <v>102865000</v>
      </c>
      <c r="K3404">
        <v>102865000</v>
      </c>
    </row>
    <row r="3405" spans="1:11" x14ac:dyDescent="0.25">
      <c r="A3405">
        <v>974</v>
      </c>
      <c r="B3405" t="s">
        <v>324</v>
      </c>
      <c r="C3405" t="s">
        <v>2336</v>
      </c>
      <c r="E3405">
        <v>2016</v>
      </c>
      <c r="F3405" s="10">
        <v>42735</v>
      </c>
      <c r="G3405" t="s">
        <v>489</v>
      </c>
      <c r="H3405" t="s">
        <v>474</v>
      </c>
      <c r="I3405" t="s">
        <v>463</v>
      </c>
      <c r="J3405">
        <v>1221920000</v>
      </c>
      <c r="K3405">
        <v>1221920000</v>
      </c>
    </row>
    <row r="3406" spans="1:11" x14ac:dyDescent="0.25">
      <c r="A3406">
        <v>974</v>
      </c>
      <c r="B3406" t="s">
        <v>324</v>
      </c>
      <c r="C3406" t="s">
        <v>2337</v>
      </c>
      <c r="E3406">
        <v>2016</v>
      </c>
      <c r="F3406" s="10">
        <v>42735</v>
      </c>
      <c r="G3406" t="s">
        <v>489</v>
      </c>
      <c r="H3406" t="s">
        <v>474</v>
      </c>
      <c r="I3406" t="s">
        <v>463</v>
      </c>
      <c r="J3406">
        <v>29160000</v>
      </c>
      <c r="K3406">
        <v>29160000</v>
      </c>
    </row>
    <row r="3407" spans="1:11" x14ac:dyDescent="0.25">
      <c r="A3407">
        <v>1014</v>
      </c>
      <c r="B3407" t="s">
        <v>332</v>
      </c>
      <c r="C3407" t="s">
        <v>2336</v>
      </c>
      <c r="E3407">
        <v>2016</v>
      </c>
      <c r="F3407" s="10">
        <v>42735</v>
      </c>
      <c r="G3407" t="s">
        <v>489</v>
      </c>
      <c r="H3407" t="s">
        <v>474</v>
      </c>
      <c r="I3407" t="s">
        <v>463</v>
      </c>
      <c r="J3407">
        <v>200000000</v>
      </c>
      <c r="K3407">
        <v>200000000</v>
      </c>
    </row>
    <row r="3408" spans="1:11" x14ac:dyDescent="0.25">
      <c r="A3408">
        <v>1080</v>
      </c>
      <c r="B3408" t="s">
        <v>341</v>
      </c>
      <c r="C3408" t="s">
        <v>2336</v>
      </c>
      <c r="E3408">
        <v>2016</v>
      </c>
      <c r="F3408" s="10">
        <v>42735</v>
      </c>
      <c r="G3408" t="s">
        <v>489</v>
      </c>
      <c r="H3408" t="s">
        <v>474</v>
      </c>
      <c r="I3408" t="s">
        <v>463</v>
      </c>
      <c r="J3408">
        <v>3192083333.3333335</v>
      </c>
      <c r="K3408">
        <v>3192083333.3333335</v>
      </c>
    </row>
    <row r="3409" spans="1:11" x14ac:dyDescent="0.25">
      <c r="A3409">
        <v>1094</v>
      </c>
      <c r="B3409" t="s">
        <v>342</v>
      </c>
      <c r="C3409" t="s">
        <v>2336</v>
      </c>
      <c r="E3409">
        <v>2016</v>
      </c>
      <c r="F3409" s="10">
        <v>42735</v>
      </c>
      <c r="G3409" t="s">
        <v>489</v>
      </c>
      <c r="H3409" t="s">
        <v>474</v>
      </c>
      <c r="I3409" t="s">
        <v>463</v>
      </c>
      <c r="J3409">
        <v>362000000</v>
      </c>
      <c r="K3409">
        <v>362000000</v>
      </c>
    </row>
    <row r="3410" spans="1:11" x14ac:dyDescent="0.25">
      <c r="A3410">
        <v>1102</v>
      </c>
      <c r="B3410" t="s">
        <v>349</v>
      </c>
      <c r="C3410" t="s">
        <v>2336</v>
      </c>
      <c r="E3410">
        <v>2016</v>
      </c>
      <c r="F3410" s="10">
        <v>42735</v>
      </c>
      <c r="G3410" t="s">
        <v>489</v>
      </c>
      <c r="H3410" t="s">
        <v>474</v>
      </c>
      <c r="I3410" t="s">
        <v>463</v>
      </c>
      <c r="J3410">
        <v>247600000</v>
      </c>
      <c r="K3410">
        <v>247600000</v>
      </c>
    </row>
    <row r="3411" spans="1:11" x14ac:dyDescent="0.25">
      <c r="A3411">
        <v>1106</v>
      </c>
      <c r="B3411" t="s">
        <v>350</v>
      </c>
      <c r="C3411" t="s">
        <v>2336</v>
      </c>
      <c r="E3411">
        <v>2016</v>
      </c>
      <c r="F3411" s="10">
        <v>42735</v>
      </c>
      <c r="G3411" t="s">
        <v>489</v>
      </c>
      <c r="H3411" t="s">
        <v>474</v>
      </c>
      <c r="I3411" t="s">
        <v>463</v>
      </c>
      <c r="J3411">
        <v>1188684210.5263157</v>
      </c>
      <c r="K3411">
        <v>1188684210.5263157</v>
      </c>
    </row>
    <row r="3412" spans="1:11" x14ac:dyDescent="0.25">
      <c r="A3412">
        <v>1114</v>
      </c>
      <c r="B3412" t="s">
        <v>351</v>
      </c>
      <c r="C3412" t="s">
        <v>436</v>
      </c>
      <c r="E3412">
        <v>2016</v>
      </c>
      <c r="F3412" s="10">
        <v>42734</v>
      </c>
      <c r="G3412" t="s">
        <v>489</v>
      </c>
      <c r="H3412" t="s">
        <v>474</v>
      </c>
      <c r="I3412" t="s">
        <v>463</v>
      </c>
      <c r="J3412">
        <v>-228537000</v>
      </c>
      <c r="K3412">
        <v>-228537000</v>
      </c>
    </row>
    <row r="3413" spans="1:11" x14ac:dyDescent="0.25">
      <c r="A3413">
        <v>1114</v>
      </c>
      <c r="B3413" t="s">
        <v>351</v>
      </c>
      <c r="C3413" t="s">
        <v>2336</v>
      </c>
      <c r="E3413">
        <v>2016</v>
      </c>
      <c r="F3413" s="10">
        <v>42734</v>
      </c>
      <c r="G3413" t="s">
        <v>489</v>
      </c>
      <c r="H3413" t="s">
        <v>474</v>
      </c>
      <c r="I3413" t="s">
        <v>463</v>
      </c>
      <c r="J3413">
        <v>5235944000</v>
      </c>
      <c r="K3413">
        <v>5235944000</v>
      </c>
    </row>
    <row r="3414" spans="1:11" x14ac:dyDescent="0.25">
      <c r="A3414">
        <v>1114</v>
      </c>
      <c r="B3414" t="s">
        <v>351</v>
      </c>
      <c r="C3414" t="s">
        <v>2337</v>
      </c>
      <c r="E3414">
        <v>2016</v>
      </c>
      <c r="F3414" s="10">
        <v>42734</v>
      </c>
      <c r="G3414" t="s">
        <v>489</v>
      </c>
      <c r="H3414" t="s">
        <v>474</v>
      </c>
      <c r="I3414" t="s">
        <v>463</v>
      </c>
      <c r="J3414">
        <v>-124254000</v>
      </c>
      <c r="K3414">
        <v>-124254000</v>
      </c>
    </row>
    <row r="3415" spans="1:11" x14ac:dyDescent="0.25">
      <c r="A3415">
        <v>1158</v>
      </c>
      <c r="B3415" t="s">
        <v>53</v>
      </c>
      <c r="C3415" t="s">
        <v>436</v>
      </c>
      <c r="E3415">
        <v>2016</v>
      </c>
      <c r="F3415" s="10">
        <v>42735</v>
      </c>
      <c r="G3415" t="s">
        <v>489</v>
      </c>
      <c r="H3415" t="s">
        <v>474</v>
      </c>
      <c r="I3415" t="s">
        <v>463</v>
      </c>
      <c r="J3415">
        <v>10049583</v>
      </c>
      <c r="K3415">
        <v>10049583</v>
      </c>
    </row>
    <row r="3416" spans="1:11" x14ac:dyDescent="0.25">
      <c r="A3416">
        <v>1158</v>
      </c>
      <c r="B3416" t="s">
        <v>53</v>
      </c>
      <c r="C3416" t="s">
        <v>2336</v>
      </c>
      <c r="E3416">
        <v>2016</v>
      </c>
      <c r="F3416" s="10">
        <v>42735</v>
      </c>
      <c r="G3416" t="s">
        <v>489</v>
      </c>
      <c r="H3416" t="s">
        <v>474</v>
      </c>
      <c r="I3416" t="s">
        <v>463</v>
      </c>
      <c r="J3416">
        <v>57875707</v>
      </c>
      <c r="K3416">
        <v>57875707</v>
      </c>
    </row>
    <row r="3417" spans="1:11" x14ac:dyDescent="0.25">
      <c r="A3417">
        <v>1158</v>
      </c>
      <c r="B3417" t="s">
        <v>53</v>
      </c>
      <c r="C3417" t="s">
        <v>2337</v>
      </c>
      <c r="E3417">
        <v>2016</v>
      </c>
      <c r="F3417" s="10">
        <v>42735</v>
      </c>
      <c r="G3417" t="s">
        <v>489</v>
      </c>
      <c r="H3417" t="s">
        <v>474</v>
      </c>
      <c r="I3417" t="s">
        <v>463</v>
      </c>
      <c r="J3417">
        <v>2777313</v>
      </c>
      <c r="K3417">
        <v>2777313</v>
      </c>
    </row>
    <row r="3418" spans="1:11" x14ac:dyDescent="0.25">
      <c r="A3418">
        <v>1158</v>
      </c>
      <c r="B3418" t="s">
        <v>53</v>
      </c>
      <c r="C3418" t="s">
        <v>490</v>
      </c>
      <c r="E3418">
        <v>2016</v>
      </c>
      <c r="F3418" s="10">
        <v>42735</v>
      </c>
      <c r="G3418" t="s">
        <v>489</v>
      </c>
      <c r="H3418" t="s">
        <v>474</v>
      </c>
      <c r="I3418" t="s">
        <v>463</v>
      </c>
      <c r="J3418">
        <v>-505702</v>
      </c>
      <c r="K3418">
        <v>-505702</v>
      </c>
    </row>
    <row r="3419" spans="1:11" x14ac:dyDescent="0.25">
      <c r="A3419">
        <v>1158</v>
      </c>
      <c r="B3419" t="s">
        <v>53</v>
      </c>
      <c r="C3419" t="s">
        <v>434</v>
      </c>
      <c r="E3419">
        <v>2016</v>
      </c>
      <c r="F3419" s="10">
        <v>42735</v>
      </c>
      <c r="G3419" t="s">
        <v>489</v>
      </c>
      <c r="H3419" t="s">
        <v>474</v>
      </c>
      <c r="I3419" t="s">
        <v>463</v>
      </c>
      <c r="J3419">
        <v>7241915</v>
      </c>
      <c r="K3419">
        <v>7241915</v>
      </c>
    </row>
    <row r="3420" spans="1:11" x14ac:dyDescent="0.25">
      <c r="A3420">
        <v>1158</v>
      </c>
      <c r="B3420" t="s">
        <v>53</v>
      </c>
      <c r="C3420" t="s">
        <v>491</v>
      </c>
      <c r="E3420">
        <v>2016</v>
      </c>
      <c r="F3420" s="10">
        <v>42735</v>
      </c>
      <c r="G3420" t="s">
        <v>489</v>
      </c>
      <c r="H3420" t="s">
        <v>474</v>
      </c>
      <c r="I3420" t="s">
        <v>463</v>
      </c>
      <c r="J3420">
        <v>536057</v>
      </c>
      <c r="K3420">
        <v>536057</v>
      </c>
    </row>
    <row r="3421" spans="1:11" x14ac:dyDescent="0.25">
      <c r="A3421">
        <v>1174</v>
      </c>
      <c r="B3421" t="s">
        <v>358</v>
      </c>
      <c r="C3421" t="s">
        <v>436</v>
      </c>
      <c r="E3421">
        <v>2016</v>
      </c>
      <c r="F3421" s="10">
        <v>42735</v>
      </c>
      <c r="G3421" t="s">
        <v>489</v>
      </c>
      <c r="H3421" t="s">
        <v>474</v>
      </c>
      <c r="I3421" t="s">
        <v>463</v>
      </c>
      <c r="J3421">
        <v>4324100000</v>
      </c>
      <c r="K3421">
        <v>4324100000</v>
      </c>
    </row>
    <row r="3422" spans="1:11" x14ac:dyDescent="0.25">
      <c r="A3422">
        <v>1174</v>
      </c>
      <c r="B3422" t="s">
        <v>358</v>
      </c>
      <c r="C3422" t="s">
        <v>2336</v>
      </c>
      <c r="E3422">
        <v>2016</v>
      </c>
      <c r="F3422" s="10">
        <v>42735</v>
      </c>
      <c r="G3422" t="s">
        <v>489</v>
      </c>
      <c r="H3422" t="s">
        <v>474</v>
      </c>
      <c r="I3422" t="s">
        <v>463</v>
      </c>
      <c r="J3422">
        <v>16882400000</v>
      </c>
      <c r="K3422">
        <v>16882400000</v>
      </c>
    </row>
    <row r="3423" spans="1:11" x14ac:dyDescent="0.25">
      <c r="A3423">
        <v>1174</v>
      </c>
      <c r="B3423" t="s">
        <v>358</v>
      </c>
      <c r="C3423" t="s">
        <v>2337</v>
      </c>
      <c r="E3423">
        <v>2016</v>
      </c>
      <c r="F3423" s="10">
        <v>42735</v>
      </c>
      <c r="G3423" t="s">
        <v>489</v>
      </c>
      <c r="H3423" t="s">
        <v>474</v>
      </c>
      <c r="I3423" t="s">
        <v>463</v>
      </c>
      <c r="J3423">
        <v>2553700000</v>
      </c>
      <c r="K3423">
        <v>2553700000</v>
      </c>
    </row>
    <row r="3424" spans="1:11" x14ac:dyDescent="0.25">
      <c r="A3424">
        <v>1174</v>
      </c>
      <c r="B3424" t="s">
        <v>358</v>
      </c>
      <c r="C3424" t="s">
        <v>490</v>
      </c>
      <c r="E3424">
        <v>2016</v>
      </c>
      <c r="F3424" s="10">
        <v>42735</v>
      </c>
      <c r="G3424" t="s">
        <v>489</v>
      </c>
      <c r="H3424" t="s">
        <v>474</v>
      </c>
      <c r="I3424" t="s">
        <v>463</v>
      </c>
      <c r="J3424">
        <v>184400000</v>
      </c>
      <c r="K3424">
        <v>184400000</v>
      </c>
    </row>
    <row r="3425" spans="1:11" x14ac:dyDescent="0.25">
      <c r="A3425">
        <v>1174</v>
      </c>
      <c r="B3425" t="s">
        <v>358</v>
      </c>
      <c r="C3425" t="s">
        <v>434</v>
      </c>
      <c r="E3425">
        <v>2016</v>
      </c>
      <c r="F3425" s="10">
        <v>42735</v>
      </c>
      <c r="G3425" t="s">
        <v>489</v>
      </c>
      <c r="H3425" t="s">
        <v>474</v>
      </c>
      <c r="I3425" t="s">
        <v>463</v>
      </c>
      <c r="J3425">
        <v>1128100000</v>
      </c>
      <c r="K3425">
        <v>1128100000</v>
      </c>
    </row>
    <row r="3426" spans="1:11" x14ac:dyDescent="0.25">
      <c r="A3426">
        <v>1174</v>
      </c>
      <c r="B3426" t="s">
        <v>358</v>
      </c>
      <c r="C3426" t="s">
        <v>491</v>
      </c>
      <c r="E3426">
        <v>2016</v>
      </c>
      <c r="F3426" s="10">
        <v>42735</v>
      </c>
      <c r="G3426" t="s">
        <v>489</v>
      </c>
      <c r="H3426" t="s">
        <v>474</v>
      </c>
      <c r="I3426" t="s">
        <v>463</v>
      </c>
      <c r="J3426">
        <v>457900000</v>
      </c>
      <c r="K3426">
        <v>457900000</v>
      </c>
    </row>
    <row r="3427" spans="1:11" x14ac:dyDescent="0.25">
      <c r="A3427">
        <v>1269</v>
      </c>
      <c r="B3427" t="s">
        <v>369</v>
      </c>
      <c r="C3427" t="s">
        <v>436</v>
      </c>
      <c r="E3427">
        <v>2016</v>
      </c>
      <c r="F3427" s="10">
        <v>42735</v>
      </c>
      <c r="G3427" t="s">
        <v>489</v>
      </c>
      <c r="H3427" t="s">
        <v>474</v>
      </c>
      <c r="I3427" t="s">
        <v>463</v>
      </c>
      <c r="J3427">
        <v>828042000</v>
      </c>
      <c r="K3427">
        <v>828042000</v>
      </c>
    </row>
    <row r="3428" spans="1:11" x14ac:dyDescent="0.25">
      <c r="A3428">
        <v>1269</v>
      </c>
      <c r="B3428" t="s">
        <v>369</v>
      </c>
      <c r="C3428" t="s">
        <v>2336</v>
      </c>
      <c r="E3428">
        <v>2016</v>
      </c>
      <c r="F3428" s="10">
        <v>42735</v>
      </c>
      <c r="G3428" t="s">
        <v>489</v>
      </c>
      <c r="H3428" t="s">
        <v>474</v>
      </c>
      <c r="I3428" t="s">
        <v>463</v>
      </c>
      <c r="J3428">
        <v>19036525000</v>
      </c>
      <c r="K3428">
        <v>19036525000</v>
      </c>
    </row>
    <row r="3429" spans="1:11" x14ac:dyDescent="0.25">
      <c r="A3429">
        <v>1269</v>
      </c>
      <c r="B3429" t="s">
        <v>369</v>
      </c>
      <c r="C3429" t="s">
        <v>2337</v>
      </c>
      <c r="E3429">
        <v>2016</v>
      </c>
      <c r="F3429" s="10">
        <v>42735</v>
      </c>
      <c r="G3429" t="s">
        <v>489</v>
      </c>
      <c r="H3429" t="s">
        <v>474</v>
      </c>
      <c r="I3429" t="s">
        <v>463</v>
      </c>
      <c r="J3429">
        <v>327449000</v>
      </c>
      <c r="K3429">
        <v>327449000</v>
      </c>
    </row>
    <row r="3430" spans="1:11" x14ac:dyDescent="0.25">
      <c r="A3430">
        <v>1279</v>
      </c>
      <c r="B3430" t="s">
        <v>372</v>
      </c>
      <c r="C3430" t="s">
        <v>2336</v>
      </c>
      <c r="E3430">
        <v>2016</v>
      </c>
      <c r="F3430" s="10">
        <v>42735</v>
      </c>
      <c r="G3430" t="s">
        <v>489</v>
      </c>
      <c r="H3430" t="s">
        <v>474</v>
      </c>
      <c r="I3430" t="s">
        <v>463</v>
      </c>
      <c r="J3430">
        <v>589000000</v>
      </c>
      <c r="K3430">
        <v>589000000</v>
      </c>
    </row>
    <row r="3431" spans="1:11" x14ac:dyDescent="0.25">
      <c r="A3431">
        <v>1299</v>
      </c>
      <c r="B3431" t="s">
        <v>420</v>
      </c>
      <c r="C3431" t="s">
        <v>2336</v>
      </c>
      <c r="E3431">
        <v>2016</v>
      </c>
      <c r="F3431" s="10">
        <v>42735</v>
      </c>
      <c r="G3431" t="s">
        <v>489</v>
      </c>
      <c r="H3431" t="s">
        <v>474</v>
      </c>
      <c r="I3431" t="s">
        <v>463</v>
      </c>
      <c r="J3431">
        <v>2700000000</v>
      </c>
      <c r="K3431">
        <v>2700000000</v>
      </c>
    </row>
    <row r="3432" spans="1:11" x14ac:dyDescent="0.25">
      <c r="A3432">
        <v>1319</v>
      </c>
      <c r="B3432" t="s">
        <v>2284</v>
      </c>
      <c r="C3432" t="s">
        <v>436</v>
      </c>
      <c r="E3432">
        <v>2016</v>
      </c>
      <c r="F3432" s="10">
        <v>42735</v>
      </c>
      <c r="G3432" t="s">
        <v>489</v>
      </c>
      <c r="H3432" t="s">
        <v>474</v>
      </c>
      <c r="I3432" t="s">
        <v>463</v>
      </c>
      <c r="J3432">
        <v>169878000</v>
      </c>
      <c r="K3432">
        <v>169878000</v>
      </c>
    </row>
    <row r="3433" spans="1:11" x14ac:dyDescent="0.25">
      <c r="A3433">
        <v>1319</v>
      </c>
      <c r="B3433" t="s">
        <v>2284</v>
      </c>
      <c r="C3433" t="s">
        <v>2336</v>
      </c>
      <c r="E3433">
        <v>2016</v>
      </c>
      <c r="F3433" s="10">
        <v>42735</v>
      </c>
      <c r="G3433" t="s">
        <v>489</v>
      </c>
      <c r="H3433" t="s">
        <v>474</v>
      </c>
      <c r="I3433" t="s">
        <v>463</v>
      </c>
      <c r="J3433">
        <v>2514617000</v>
      </c>
      <c r="K3433">
        <v>2514617000</v>
      </c>
    </row>
    <row r="3434" spans="1:11" x14ac:dyDescent="0.25">
      <c r="A3434">
        <v>1319</v>
      </c>
      <c r="B3434" t="s">
        <v>2284</v>
      </c>
      <c r="C3434" t="s">
        <v>2337</v>
      </c>
      <c r="E3434">
        <v>2016</v>
      </c>
      <c r="F3434" s="10">
        <v>42735</v>
      </c>
      <c r="G3434" t="s">
        <v>489</v>
      </c>
      <c r="H3434" t="s">
        <v>474</v>
      </c>
      <c r="I3434" t="s">
        <v>463</v>
      </c>
      <c r="J3434">
        <v>66200000</v>
      </c>
      <c r="K3434">
        <v>66200000</v>
      </c>
    </row>
    <row r="3435" spans="1:11" x14ac:dyDescent="0.25">
      <c r="A3435">
        <v>1319</v>
      </c>
      <c r="B3435" t="s">
        <v>2284</v>
      </c>
      <c r="C3435" t="s">
        <v>490</v>
      </c>
      <c r="E3435">
        <v>2016</v>
      </c>
      <c r="F3435" s="10">
        <v>42735</v>
      </c>
      <c r="G3435" t="s">
        <v>489</v>
      </c>
      <c r="H3435" t="s">
        <v>474</v>
      </c>
      <c r="I3435" t="s">
        <v>463</v>
      </c>
      <c r="J3435">
        <v>9141000</v>
      </c>
      <c r="K3435">
        <v>9141000</v>
      </c>
    </row>
    <row r="3436" spans="1:11" x14ac:dyDescent="0.25">
      <c r="A3436">
        <v>1319</v>
      </c>
      <c r="B3436" t="s">
        <v>2284</v>
      </c>
      <c r="C3436" t="s">
        <v>434</v>
      </c>
      <c r="E3436">
        <v>2016</v>
      </c>
      <c r="F3436" s="10">
        <v>42735</v>
      </c>
      <c r="G3436" t="s">
        <v>489</v>
      </c>
      <c r="H3436" t="s">
        <v>474</v>
      </c>
      <c r="I3436" t="s">
        <v>463</v>
      </c>
      <c r="J3436">
        <v>64375000</v>
      </c>
      <c r="K3436">
        <v>64375000</v>
      </c>
    </row>
    <row r="3437" spans="1:11" x14ac:dyDescent="0.25">
      <c r="A3437">
        <v>1319</v>
      </c>
      <c r="B3437" t="s">
        <v>2284</v>
      </c>
      <c r="C3437" t="s">
        <v>491</v>
      </c>
      <c r="E3437">
        <v>2016</v>
      </c>
      <c r="F3437" s="10">
        <v>42735</v>
      </c>
      <c r="G3437" t="s">
        <v>489</v>
      </c>
      <c r="H3437" t="s">
        <v>474</v>
      </c>
      <c r="I3437" t="s">
        <v>463</v>
      </c>
      <c r="J3437">
        <v>30162000</v>
      </c>
      <c r="K3437">
        <v>30162000</v>
      </c>
    </row>
    <row r="3438" spans="1:11" x14ac:dyDescent="0.25">
      <c r="A3438">
        <v>1349</v>
      </c>
      <c r="B3438" t="s">
        <v>46</v>
      </c>
      <c r="C3438" t="s">
        <v>2336</v>
      </c>
      <c r="E3438">
        <v>2016</v>
      </c>
      <c r="F3438" s="10">
        <v>42735</v>
      </c>
      <c r="G3438" t="s">
        <v>489</v>
      </c>
      <c r="H3438" t="s">
        <v>474</v>
      </c>
      <c r="I3438" t="s">
        <v>463</v>
      </c>
      <c r="J3438">
        <v>780000000</v>
      </c>
      <c r="K3438">
        <v>780000000</v>
      </c>
    </row>
    <row r="3439" spans="1:11" x14ac:dyDescent="0.25">
      <c r="A3439">
        <v>1352</v>
      </c>
      <c r="B3439" t="s">
        <v>375</v>
      </c>
      <c r="C3439" t="s">
        <v>2336</v>
      </c>
      <c r="E3439">
        <v>2016</v>
      </c>
      <c r="F3439" s="10">
        <v>42735</v>
      </c>
      <c r="G3439" t="s">
        <v>489</v>
      </c>
      <c r="H3439" t="s">
        <v>474</v>
      </c>
      <c r="I3439" t="s">
        <v>463</v>
      </c>
      <c r="J3439">
        <v>218000000</v>
      </c>
      <c r="K3439">
        <v>218000000</v>
      </c>
    </row>
    <row r="3440" spans="1:11" x14ac:dyDescent="0.25">
      <c r="A3440">
        <v>1354</v>
      </c>
      <c r="B3440" t="s">
        <v>378</v>
      </c>
      <c r="C3440" t="s">
        <v>2336</v>
      </c>
      <c r="E3440">
        <v>2016</v>
      </c>
      <c r="F3440" s="10">
        <v>42735</v>
      </c>
      <c r="G3440" t="s">
        <v>489</v>
      </c>
      <c r="H3440" t="s">
        <v>474</v>
      </c>
      <c r="I3440" t="s">
        <v>463</v>
      </c>
      <c r="J3440">
        <v>2225555555.5555553</v>
      </c>
      <c r="K3440">
        <v>2225555555.5555553</v>
      </c>
    </row>
    <row r="3441" spans="1:11" x14ac:dyDescent="0.25">
      <c r="A3441">
        <v>1374</v>
      </c>
      <c r="B3441" t="s">
        <v>154</v>
      </c>
      <c r="C3441" t="s">
        <v>436</v>
      </c>
      <c r="E3441">
        <v>2016</v>
      </c>
      <c r="F3441" s="10">
        <v>42735</v>
      </c>
      <c r="G3441" t="s">
        <v>489</v>
      </c>
      <c r="H3441" t="s">
        <v>474</v>
      </c>
      <c r="I3441" t="s">
        <v>463</v>
      </c>
      <c r="J3441">
        <v>-1000000</v>
      </c>
      <c r="K3441">
        <v>-1000000</v>
      </c>
    </row>
    <row r="3442" spans="1:11" x14ac:dyDescent="0.25">
      <c r="A3442">
        <v>1374</v>
      </c>
      <c r="B3442" t="s">
        <v>154</v>
      </c>
      <c r="C3442" t="s">
        <v>2336</v>
      </c>
      <c r="E3442">
        <v>2016</v>
      </c>
      <c r="F3442" s="10">
        <v>42735</v>
      </c>
      <c r="G3442" t="s">
        <v>489</v>
      </c>
      <c r="H3442" t="s">
        <v>474</v>
      </c>
      <c r="I3442" t="s">
        <v>463</v>
      </c>
      <c r="J3442">
        <v>174000000</v>
      </c>
      <c r="K3442">
        <v>174000000</v>
      </c>
    </row>
    <row r="3443" spans="1:11" x14ac:dyDescent="0.25">
      <c r="A3443">
        <v>1374</v>
      </c>
      <c r="B3443" t="s">
        <v>154</v>
      </c>
      <c r="C3443" t="s">
        <v>2337</v>
      </c>
      <c r="E3443">
        <v>2016</v>
      </c>
      <c r="F3443" s="10">
        <v>42735</v>
      </c>
      <c r="G3443" t="s">
        <v>489</v>
      </c>
      <c r="H3443" t="s">
        <v>474</v>
      </c>
      <c r="I3443" t="s">
        <v>463</v>
      </c>
      <c r="J3443">
        <v>9000000</v>
      </c>
      <c r="K3443">
        <v>9000000</v>
      </c>
    </row>
    <row r="3444" spans="1:11" x14ac:dyDescent="0.25">
      <c r="A3444">
        <v>1422</v>
      </c>
      <c r="B3444" t="s">
        <v>2287</v>
      </c>
      <c r="C3444" t="s">
        <v>436</v>
      </c>
      <c r="E3444">
        <v>2016</v>
      </c>
      <c r="F3444" s="10">
        <v>42735</v>
      </c>
      <c r="G3444" t="s">
        <v>489</v>
      </c>
      <c r="H3444" t="s">
        <v>474</v>
      </c>
      <c r="I3444" t="s">
        <v>463</v>
      </c>
      <c r="J3444">
        <v>175000000</v>
      </c>
      <c r="K3444">
        <v>175000000</v>
      </c>
    </row>
    <row r="3445" spans="1:11" x14ac:dyDescent="0.25">
      <c r="A3445">
        <v>1422</v>
      </c>
      <c r="B3445" t="s">
        <v>2287</v>
      </c>
      <c r="C3445" t="s">
        <v>2336</v>
      </c>
      <c r="E3445">
        <v>2016</v>
      </c>
      <c r="F3445" s="10">
        <v>42735</v>
      </c>
      <c r="G3445" t="s">
        <v>489</v>
      </c>
      <c r="H3445" t="s">
        <v>474</v>
      </c>
      <c r="I3445" t="s">
        <v>463</v>
      </c>
      <c r="J3445">
        <v>4268000000</v>
      </c>
      <c r="K3445">
        <v>4268000000</v>
      </c>
    </row>
    <row r="3446" spans="1:11" x14ac:dyDescent="0.25">
      <c r="A3446">
        <v>1422</v>
      </c>
      <c r="B3446" t="s">
        <v>2287</v>
      </c>
      <c r="C3446" t="s">
        <v>2337</v>
      </c>
      <c r="E3446">
        <v>2016</v>
      </c>
      <c r="F3446" s="10">
        <v>42735</v>
      </c>
      <c r="G3446" t="s">
        <v>489</v>
      </c>
      <c r="H3446" t="s">
        <v>474</v>
      </c>
      <c r="I3446" t="s">
        <v>463</v>
      </c>
      <c r="J3446">
        <v>51000000</v>
      </c>
      <c r="K3446">
        <v>51000000</v>
      </c>
    </row>
    <row r="3447" spans="1:11" x14ac:dyDescent="0.25">
      <c r="A3447">
        <v>1422</v>
      </c>
      <c r="B3447" t="s">
        <v>2287</v>
      </c>
      <c r="C3447" t="s">
        <v>490</v>
      </c>
      <c r="E3447">
        <v>2016</v>
      </c>
      <c r="F3447" s="10">
        <v>42735</v>
      </c>
      <c r="G3447" t="s">
        <v>489</v>
      </c>
      <c r="H3447" t="s">
        <v>474</v>
      </c>
      <c r="I3447" t="s">
        <v>463</v>
      </c>
      <c r="J3447">
        <v>-5000000</v>
      </c>
      <c r="K3447">
        <v>-5000000</v>
      </c>
    </row>
    <row r="3448" spans="1:11" x14ac:dyDescent="0.25">
      <c r="A3448">
        <v>1422</v>
      </c>
      <c r="B3448" t="s">
        <v>2287</v>
      </c>
      <c r="C3448" t="s">
        <v>434</v>
      </c>
      <c r="E3448">
        <v>2016</v>
      </c>
      <c r="F3448" s="10">
        <v>42735</v>
      </c>
      <c r="G3448" t="s">
        <v>489</v>
      </c>
      <c r="H3448" t="s">
        <v>474</v>
      </c>
      <c r="I3448" t="s">
        <v>463</v>
      </c>
      <c r="J3448">
        <v>45000000</v>
      </c>
      <c r="K3448">
        <v>45000000</v>
      </c>
    </row>
    <row r="3449" spans="1:11" x14ac:dyDescent="0.25">
      <c r="A3449">
        <v>1422</v>
      </c>
      <c r="B3449" t="s">
        <v>2287</v>
      </c>
      <c r="C3449" t="s">
        <v>491</v>
      </c>
      <c r="E3449">
        <v>2016</v>
      </c>
      <c r="F3449" s="10">
        <v>42735</v>
      </c>
      <c r="G3449" t="s">
        <v>489</v>
      </c>
      <c r="H3449" t="s">
        <v>474</v>
      </c>
      <c r="I3449" t="s">
        <v>463</v>
      </c>
      <c r="J3449">
        <v>84000000</v>
      </c>
      <c r="K3449">
        <v>84000000</v>
      </c>
    </row>
    <row r="3450" spans="1:11" x14ac:dyDescent="0.25">
      <c r="A3450">
        <v>1427</v>
      </c>
      <c r="B3450" t="s">
        <v>389</v>
      </c>
      <c r="C3450" t="s">
        <v>2336</v>
      </c>
      <c r="E3450">
        <v>2016</v>
      </c>
      <c r="F3450" s="10">
        <v>42735</v>
      </c>
      <c r="G3450" t="s">
        <v>489</v>
      </c>
      <c r="H3450" t="s">
        <v>474</v>
      </c>
      <c r="I3450" t="s">
        <v>463</v>
      </c>
      <c r="J3450">
        <v>7861900000</v>
      </c>
      <c r="K3450">
        <v>7861900000</v>
      </c>
    </row>
    <row r="3451" spans="1:11" x14ac:dyDescent="0.25">
      <c r="A3451">
        <v>1567</v>
      </c>
      <c r="B3451" t="s">
        <v>2280</v>
      </c>
      <c r="C3451" t="s">
        <v>2336</v>
      </c>
      <c r="E3451">
        <v>2016</v>
      </c>
      <c r="F3451" s="10">
        <v>42735</v>
      </c>
      <c r="G3451" t="s">
        <v>489</v>
      </c>
      <c r="H3451" t="s">
        <v>474</v>
      </c>
      <c r="I3451" t="s">
        <v>463</v>
      </c>
      <c r="J3451">
        <v>3039000000</v>
      </c>
      <c r="K3451">
        <v>3039000000</v>
      </c>
    </row>
    <row r="3452" spans="1:11" x14ac:dyDescent="0.25">
      <c r="A3452">
        <v>1573</v>
      </c>
      <c r="B3452" t="s">
        <v>407</v>
      </c>
      <c r="C3452" t="s">
        <v>436</v>
      </c>
      <c r="E3452">
        <v>2016</v>
      </c>
      <c r="F3452" s="10">
        <v>42735</v>
      </c>
      <c r="G3452" t="s">
        <v>489</v>
      </c>
      <c r="H3452" t="s">
        <v>474</v>
      </c>
      <c r="I3452" t="s">
        <v>463</v>
      </c>
      <c r="J3452">
        <v>952700000</v>
      </c>
      <c r="K3452">
        <v>952700000</v>
      </c>
    </row>
    <row r="3453" spans="1:11" x14ac:dyDescent="0.25">
      <c r="A3453">
        <v>1573</v>
      </c>
      <c r="B3453" t="s">
        <v>407</v>
      </c>
      <c r="C3453" t="s">
        <v>2336</v>
      </c>
      <c r="E3453">
        <v>2016</v>
      </c>
      <c r="F3453" s="10">
        <v>42735</v>
      </c>
      <c r="G3453" t="s">
        <v>489</v>
      </c>
      <c r="H3453" t="s">
        <v>474</v>
      </c>
      <c r="I3453" t="s">
        <v>463</v>
      </c>
      <c r="J3453">
        <v>4890000000</v>
      </c>
      <c r="K3453">
        <v>4890000000</v>
      </c>
    </row>
    <row r="3454" spans="1:11" x14ac:dyDescent="0.25">
      <c r="A3454">
        <v>1573</v>
      </c>
      <c r="B3454" t="s">
        <v>407</v>
      </c>
      <c r="C3454" t="s">
        <v>2337</v>
      </c>
      <c r="E3454">
        <v>2016</v>
      </c>
      <c r="F3454" s="10">
        <v>42735</v>
      </c>
      <c r="G3454" t="s">
        <v>489</v>
      </c>
      <c r="H3454" t="s">
        <v>474</v>
      </c>
      <c r="I3454" t="s">
        <v>463</v>
      </c>
      <c r="J3454">
        <v>522200000.00000006</v>
      </c>
      <c r="K3454">
        <v>522200000.00000006</v>
      </c>
    </row>
    <row r="3455" spans="1:11" x14ac:dyDescent="0.25">
      <c r="A3455">
        <v>1573</v>
      </c>
      <c r="B3455" t="s">
        <v>407</v>
      </c>
      <c r="C3455" t="s">
        <v>490</v>
      </c>
      <c r="E3455">
        <v>2016</v>
      </c>
      <c r="F3455" s="10">
        <v>42735</v>
      </c>
      <c r="G3455" t="s">
        <v>489</v>
      </c>
      <c r="H3455" t="s">
        <v>474</v>
      </c>
      <c r="I3455" t="s">
        <v>463</v>
      </c>
      <c r="J3455">
        <v>140100000</v>
      </c>
      <c r="K3455">
        <v>140100000</v>
      </c>
    </row>
    <row r="3456" spans="1:11" x14ac:dyDescent="0.25">
      <c r="A3456">
        <v>1573</v>
      </c>
      <c r="B3456" t="s">
        <v>407</v>
      </c>
      <c r="C3456" t="s">
        <v>434</v>
      </c>
      <c r="E3456">
        <v>2016</v>
      </c>
      <c r="F3456" s="10">
        <v>42735</v>
      </c>
      <c r="G3456" t="s">
        <v>489</v>
      </c>
      <c r="H3456" t="s">
        <v>474</v>
      </c>
      <c r="I3456" t="s">
        <v>463</v>
      </c>
      <c r="J3456">
        <v>181000000</v>
      </c>
      <c r="K3456">
        <v>181000000</v>
      </c>
    </row>
    <row r="3457" spans="1:11" x14ac:dyDescent="0.25">
      <c r="A3457">
        <v>1573</v>
      </c>
      <c r="B3457" t="s">
        <v>407</v>
      </c>
      <c r="C3457" t="s">
        <v>491</v>
      </c>
      <c r="E3457">
        <v>2016</v>
      </c>
      <c r="F3457" s="10">
        <v>42735</v>
      </c>
      <c r="G3457" t="s">
        <v>489</v>
      </c>
      <c r="H3457" t="s">
        <v>474</v>
      </c>
      <c r="I3457" t="s">
        <v>463</v>
      </c>
      <c r="J3457">
        <v>109400000</v>
      </c>
      <c r="K3457">
        <v>109400000</v>
      </c>
    </row>
    <row r="3458" spans="1:11" x14ac:dyDescent="0.25">
      <c r="A3458">
        <v>1917</v>
      </c>
      <c r="B3458" t="s">
        <v>417</v>
      </c>
      <c r="C3458" t="s">
        <v>2336</v>
      </c>
      <c r="E3458">
        <v>2016</v>
      </c>
      <c r="F3458" s="10">
        <v>42735</v>
      </c>
      <c r="G3458" t="s">
        <v>489</v>
      </c>
      <c r="H3458" t="s">
        <v>474</v>
      </c>
      <c r="I3458" t="s">
        <v>463</v>
      </c>
      <c r="J3458">
        <v>143600000</v>
      </c>
      <c r="K3458">
        <v>143600000</v>
      </c>
    </row>
    <row r="3459" spans="1:11" x14ac:dyDescent="0.25">
      <c r="A3459">
        <v>1920</v>
      </c>
      <c r="B3459" t="s">
        <v>348</v>
      </c>
      <c r="C3459" t="s">
        <v>436</v>
      </c>
      <c r="E3459">
        <v>2016</v>
      </c>
      <c r="F3459" s="10">
        <v>42735</v>
      </c>
      <c r="G3459" t="s">
        <v>489</v>
      </c>
      <c r="H3459" t="s">
        <v>474</v>
      </c>
      <c r="I3459" t="s">
        <v>463</v>
      </c>
      <c r="J3459">
        <v>166201000</v>
      </c>
      <c r="K3459">
        <v>166201000</v>
      </c>
    </row>
    <row r="3460" spans="1:11" x14ac:dyDescent="0.25">
      <c r="A3460">
        <v>1920</v>
      </c>
      <c r="B3460" t="s">
        <v>348</v>
      </c>
      <c r="C3460" t="s">
        <v>2336</v>
      </c>
      <c r="E3460">
        <v>2016</v>
      </c>
      <c r="F3460" s="10">
        <v>42735</v>
      </c>
      <c r="G3460" t="s">
        <v>489</v>
      </c>
      <c r="H3460" t="s">
        <v>474</v>
      </c>
      <c r="I3460" t="s">
        <v>463</v>
      </c>
      <c r="J3460">
        <v>609370000</v>
      </c>
      <c r="K3460">
        <v>609370000</v>
      </c>
    </row>
    <row r="3461" spans="1:11" x14ac:dyDescent="0.25">
      <c r="A3461">
        <v>1920</v>
      </c>
      <c r="B3461" t="s">
        <v>348</v>
      </c>
      <c r="C3461" t="s">
        <v>2337</v>
      </c>
      <c r="E3461">
        <v>2016</v>
      </c>
      <c r="F3461" s="10">
        <v>42735</v>
      </c>
      <c r="G3461" t="s">
        <v>489</v>
      </c>
      <c r="H3461" t="s">
        <v>474</v>
      </c>
      <c r="I3461" t="s">
        <v>463</v>
      </c>
      <c r="J3461">
        <v>48675000</v>
      </c>
      <c r="K3461">
        <v>48675000</v>
      </c>
    </row>
    <row r="3462" spans="1:11" x14ac:dyDescent="0.25">
      <c r="A3462">
        <v>1933</v>
      </c>
      <c r="B3462" t="s">
        <v>326</v>
      </c>
      <c r="C3462" t="s">
        <v>436</v>
      </c>
      <c r="E3462">
        <v>2016</v>
      </c>
      <c r="F3462" s="10">
        <v>42735</v>
      </c>
      <c r="G3462" t="s">
        <v>489</v>
      </c>
      <c r="H3462" t="s">
        <v>474</v>
      </c>
      <c r="I3462" t="s">
        <v>463</v>
      </c>
      <c r="J3462">
        <v>155466000</v>
      </c>
      <c r="K3462">
        <v>155466000</v>
      </c>
    </row>
    <row r="3463" spans="1:11" x14ac:dyDescent="0.25">
      <c r="A3463">
        <v>1933</v>
      </c>
      <c r="B3463" t="s">
        <v>326</v>
      </c>
      <c r="C3463" t="s">
        <v>2336</v>
      </c>
      <c r="E3463">
        <v>2016</v>
      </c>
      <c r="F3463" s="10">
        <v>42735</v>
      </c>
      <c r="G3463" t="s">
        <v>489</v>
      </c>
      <c r="H3463" t="s">
        <v>474</v>
      </c>
      <c r="I3463" t="s">
        <v>463</v>
      </c>
      <c r="J3463">
        <v>436087000</v>
      </c>
      <c r="K3463">
        <v>436087000</v>
      </c>
    </row>
    <row r="3464" spans="1:11" x14ac:dyDescent="0.25">
      <c r="A3464">
        <v>1933</v>
      </c>
      <c r="B3464" t="s">
        <v>326</v>
      </c>
      <c r="C3464" t="s">
        <v>2337</v>
      </c>
      <c r="E3464">
        <v>2016</v>
      </c>
      <c r="F3464" s="10">
        <v>42735</v>
      </c>
      <c r="G3464" t="s">
        <v>489</v>
      </c>
      <c r="H3464" t="s">
        <v>474</v>
      </c>
      <c r="I3464" t="s">
        <v>463</v>
      </c>
      <c r="J3464">
        <v>59743000</v>
      </c>
      <c r="K3464">
        <v>59743000</v>
      </c>
    </row>
    <row r="3465" spans="1:11" x14ac:dyDescent="0.25">
      <c r="A3465">
        <v>1935</v>
      </c>
      <c r="B3465" t="s">
        <v>398</v>
      </c>
      <c r="C3465" t="s">
        <v>436</v>
      </c>
      <c r="E3465">
        <v>2016</v>
      </c>
      <c r="F3465" s="10">
        <v>42735</v>
      </c>
      <c r="G3465" t="s">
        <v>489</v>
      </c>
      <c r="H3465" t="s">
        <v>474</v>
      </c>
      <c r="I3465" t="s">
        <v>463</v>
      </c>
      <c r="J3465">
        <v>54164000</v>
      </c>
      <c r="K3465">
        <v>54164000</v>
      </c>
    </row>
    <row r="3466" spans="1:11" x14ac:dyDescent="0.25">
      <c r="A3466">
        <v>1935</v>
      </c>
      <c r="B3466" t="s">
        <v>398</v>
      </c>
      <c r="C3466" t="s">
        <v>2336</v>
      </c>
      <c r="E3466">
        <v>2016</v>
      </c>
      <c r="F3466" s="10">
        <v>42735</v>
      </c>
      <c r="G3466" t="s">
        <v>489</v>
      </c>
      <c r="H3466" t="s">
        <v>474</v>
      </c>
      <c r="I3466" t="s">
        <v>463</v>
      </c>
      <c r="J3466">
        <v>132906000</v>
      </c>
      <c r="K3466">
        <v>132906000</v>
      </c>
    </row>
    <row r="3467" spans="1:11" x14ac:dyDescent="0.25">
      <c r="A3467">
        <v>1935</v>
      </c>
      <c r="B3467" t="s">
        <v>398</v>
      </c>
      <c r="C3467" t="s">
        <v>2337</v>
      </c>
      <c r="E3467">
        <v>2016</v>
      </c>
      <c r="F3467" s="10">
        <v>42735</v>
      </c>
      <c r="G3467" t="s">
        <v>489</v>
      </c>
      <c r="H3467" t="s">
        <v>474</v>
      </c>
      <c r="I3467" t="s">
        <v>463</v>
      </c>
      <c r="J3467">
        <v>22742000</v>
      </c>
      <c r="K3467">
        <v>22742000</v>
      </c>
    </row>
    <row r="3468" spans="1:11" x14ac:dyDescent="0.25">
      <c r="A3468">
        <v>2043</v>
      </c>
      <c r="B3468" t="s">
        <v>432</v>
      </c>
      <c r="C3468" t="s">
        <v>436</v>
      </c>
      <c r="E3468">
        <v>2016</v>
      </c>
      <c r="F3468" s="10">
        <v>42735</v>
      </c>
      <c r="G3468" t="s">
        <v>489</v>
      </c>
      <c r="H3468" t="s">
        <v>474</v>
      </c>
      <c r="I3468" t="s">
        <v>463</v>
      </c>
      <c r="J3468">
        <v>29310000</v>
      </c>
      <c r="K3468">
        <v>29310000</v>
      </c>
    </row>
    <row r="3469" spans="1:11" x14ac:dyDescent="0.25">
      <c r="A3469">
        <v>2043</v>
      </c>
      <c r="B3469" t="s">
        <v>432</v>
      </c>
      <c r="C3469" t="s">
        <v>2336</v>
      </c>
      <c r="E3469">
        <v>2016</v>
      </c>
      <c r="F3469" s="10">
        <v>42735</v>
      </c>
      <c r="G3469" t="s">
        <v>489</v>
      </c>
      <c r="H3469" t="s">
        <v>474</v>
      </c>
      <c r="I3469" t="s">
        <v>463</v>
      </c>
      <c r="J3469">
        <v>47584000</v>
      </c>
      <c r="K3469">
        <v>47584000</v>
      </c>
    </row>
    <row r="3470" spans="1:11" x14ac:dyDescent="0.25">
      <c r="A3470">
        <v>2043</v>
      </c>
      <c r="B3470" t="s">
        <v>432</v>
      </c>
      <c r="C3470" t="s">
        <v>2337</v>
      </c>
      <c r="E3470">
        <v>2016</v>
      </c>
      <c r="F3470" s="10">
        <v>42735</v>
      </c>
      <c r="G3470" t="s">
        <v>489</v>
      </c>
      <c r="H3470" t="s">
        <v>474</v>
      </c>
      <c r="I3470" t="s">
        <v>463</v>
      </c>
      <c r="J3470">
        <v>11846000</v>
      </c>
      <c r="K3470">
        <v>11846000</v>
      </c>
    </row>
    <row r="3471" spans="1:11" x14ac:dyDescent="0.25">
      <c r="A3471">
        <v>2044</v>
      </c>
      <c r="B3471" t="s">
        <v>412</v>
      </c>
      <c r="C3471" t="s">
        <v>436</v>
      </c>
      <c r="E3471">
        <v>2016</v>
      </c>
      <c r="F3471" s="10">
        <v>42735</v>
      </c>
      <c r="G3471" t="s">
        <v>489</v>
      </c>
      <c r="H3471" t="s">
        <v>474</v>
      </c>
      <c r="I3471" t="s">
        <v>463</v>
      </c>
      <c r="J3471">
        <v>139411000</v>
      </c>
      <c r="K3471">
        <v>139411000</v>
      </c>
    </row>
    <row r="3472" spans="1:11" x14ac:dyDescent="0.25">
      <c r="A3472">
        <v>2044</v>
      </c>
      <c r="B3472" t="s">
        <v>412</v>
      </c>
      <c r="C3472" t="s">
        <v>2336</v>
      </c>
      <c r="E3472">
        <v>2016</v>
      </c>
      <c r="F3472" s="10">
        <v>42735</v>
      </c>
      <c r="G3472" t="s">
        <v>489</v>
      </c>
      <c r="H3472" t="s">
        <v>474</v>
      </c>
      <c r="I3472" t="s">
        <v>463</v>
      </c>
      <c r="J3472">
        <v>339706000</v>
      </c>
      <c r="K3472">
        <v>339706000</v>
      </c>
    </row>
    <row r="3473" spans="1:11" x14ac:dyDescent="0.25">
      <c r="A3473">
        <v>2044</v>
      </c>
      <c r="B3473" t="s">
        <v>412</v>
      </c>
      <c r="C3473" t="s">
        <v>2337</v>
      </c>
      <c r="E3473">
        <v>2016</v>
      </c>
      <c r="F3473" s="10">
        <v>42735</v>
      </c>
      <c r="G3473" t="s">
        <v>489</v>
      </c>
      <c r="H3473" t="s">
        <v>474</v>
      </c>
      <c r="I3473" t="s">
        <v>463</v>
      </c>
      <c r="J3473">
        <v>52839000</v>
      </c>
      <c r="K3473">
        <v>52839000</v>
      </c>
    </row>
    <row r="3474" spans="1:11" x14ac:dyDescent="0.25">
      <c r="A3474">
        <v>5288</v>
      </c>
      <c r="B3474" t="s">
        <v>353</v>
      </c>
      <c r="C3474" t="s">
        <v>436</v>
      </c>
      <c r="E3474">
        <v>2016</v>
      </c>
      <c r="F3474" s="10">
        <v>42735</v>
      </c>
      <c r="G3474" t="s">
        <v>489</v>
      </c>
      <c r="H3474" t="s">
        <v>474</v>
      </c>
      <c r="I3474" t="s">
        <v>463</v>
      </c>
      <c r="J3474">
        <v>45449000</v>
      </c>
      <c r="K3474">
        <v>45449000</v>
      </c>
    </row>
    <row r="3475" spans="1:11" x14ac:dyDescent="0.25">
      <c r="A3475">
        <v>5288</v>
      </c>
      <c r="B3475" t="s">
        <v>353</v>
      </c>
      <c r="C3475" t="s">
        <v>2336</v>
      </c>
      <c r="E3475">
        <v>2016</v>
      </c>
      <c r="F3475" s="10">
        <v>42735</v>
      </c>
      <c r="G3475" t="s">
        <v>489</v>
      </c>
      <c r="H3475" t="s">
        <v>474</v>
      </c>
      <c r="I3475" t="s">
        <v>463</v>
      </c>
      <c r="J3475">
        <v>105316000</v>
      </c>
      <c r="K3475">
        <v>105316000</v>
      </c>
    </row>
    <row r="3476" spans="1:11" x14ac:dyDescent="0.25">
      <c r="A3476">
        <v>5288</v>
      </c>
      <c r="B3476" t="s">
        <v>353</v>
      </c>
      <c r="C3476" t="s">
        <v>2337</v>
      </c>
      <c r="E3476">
        <v>2016</v>
      </c>
      <c r="F3476" s="10">
        <v>42735</v>
      </c>
      <c r="G3476" t="s">
        <v>489</v>
      </c>
      <c r="H3476" t="s">
        <v>474</v>
      </c>
      <c r="I3476" t="s">
        <v>463</v>
      </c>
      <c r="J3476">
        <v>23387000</v>
      </c>
      <c r="K3476">
        <v>23387000</v>
      </c>
    </row>
    <row r="3477" spans="1:11" x14ac:dyDescent="0.25">
      <c r="A3477">
        <v>8058</v>
      </c>
      <c r="B3477" t="s">
        <v>328</v>
      </c>
      <c r="C3477" t="s">
        <v>436</v>
      </c>
      <c r="E3477">
        <v>2016</v>
      </c>
      <c r="F3477" s="10">
        <v>42735</v>
      </c>
      <c r="G3477" t="s">
        <v>489</v>
      </c>
      <c r="H3477" t="s">
        <v>474</v>
      </c>
      <c r="I3477" t="s">
        <v>463</v>
      </c>
      <c r="J3477">
        <v>1540000000</v>
      </c>
      <c r="K3477">
        <v>1540000000</v>
      </c>
    </row>
    <row r="3478" spans="1:11" x14ac:dyDescent="0.25">
      <c r="A3478">
        <v>8058</v>
      </c>
      <c r="B3478" t="s">
        <v>328</v>
      </c>
      <c r="C3478" t="s">
        <v>2336</v>
      </c>
      <c r="E3478">
        <v>2016</v>
      </c>
      <c r="F3478" s="10">
        <v>42735</v>
      </c>
      <c r="G3478" t="s">
        <v>489</v>
      </c>
      <c r="H3478" t="s">
        <v>474</v>
      </c>
      <c r="I3478" t="s">
        <v>463</v>
      </c>
      <c r="J3478">
        <v>3302000000</v>
      </c>
      <c r="K3478">
        <v>3302000000</v>
      </c>
    </row>
    <row r="3479" spans="1:11" x14ac:dyDescent="0.25">
      <c r="A3479">
        <v>8058</v>
      </c>
      <c r="B3479" t="s">
        <v>328</v>
      </c>
      <c r="C3479" t="s">
        <v>2337</v>
      </c>
      <c r="E3479">
        <v>2016</v>
      </c>
      <c r="F3479" s="10">
        <v>42735</v>
      </c>
      <c r="G3479" t="s">
        <v>489</v>
      </c>
      <c r="H3479" t="s">
        <v>474</v>
      </c>
      <c r="I3479" t="s">
        <v>463</v>
      </c>
      <c r="J3479">
        <v>468000000</v>
      </c>
      <c r="K3479">
        <v>468000000</v>
      </c>
    </row>
    <row r="3480" spans="1:11" x14ac:dyDescent="0.25">
      <c r="A3480">
        <v>8060</v>
      </c>
      <c r="B3480" t="s">
        <v>330</v>
      </c>
      <c r="C3480" t="s">
        <v>436</v>
      </c>
      <c r="E3480">
        <v>2016</v>
      </c>
      <c r="F3480" s="10">
        <v>42735</v>
      </c>
      <c r="G3480" t="s">
        <v>489</v>
      </c>
      <c r="H3480" t="s">
        <v>474</v>
      </c>
      <c r="I3480" t="s">
        <v>463</v>
      </c>
      <c r="J3480">
        <v>458593000</v>
      </c>
      <c r="K3480">
        <v>458593000</v>
      </c>
    </row>
    <row r="3481" spans="1:11" x14ac:dyDescent="0.25">
      <c r="A3481">
        <v>8060</v>
      </c>
      <c r="B3481" t="s">
        <v>330</v>
      </c>
      <c r="C3481" t="s">
        <v>2336</v>
      </c>
      <c r="E3481">
        <v>2016</v>
      </c>
      <c r="F3481" s="10">
        <v>42735</v>
      </c>
      <c r="G3481" t="s">
        <v>489</v>
      </c>
      <c r="H3481" t="s">
        <v>474</v>
      </c>
      <c r="I3481" t="s">
        <v>463</v>
      </c>
      <c r="J3481">
        <v>819875000</v>
      </c>
      <c r="K3481">
        <v>819875000</v>
      </c>
    </row>
    <row r="3482" spans="1:11" x14ac:dyDescent="0.25">
      <c r="A3482">
        <v>8060</v>
      </c>
      <c r="B3482" t="s">
        <v>330</v>
      </c>
      <c r="C3482" t="s">
        <v>2337</v>
      </c>
      <c r="E3482">
        <v>2016</v>
      </c>
      <c r="F3482" s="10">
        <v>42735</v>
      </c>
      <c r="G3482" t="s">
        <v>489</v>
      </c>
      <c r="H3482" t="s">
        <v>474</v>
      </c>
      <c r="I3482" t="s">
        <v>463</v>
      </c>
      <c r="J3482">
        <v>234182000</v>
      </c>
      <c r="K3482">
        <v>234182000</v>
      </c>
    </row>
    <row r="3483" spans="1:11" x14ac:dyDescent="0.25">
      <c r="A3483">
        <v>8064</v>
      </c>
      <c r="B3483" t="s">
        <v>346</v>
      </c>
      <c r="C3483" t="s">
        <v>436</v>
      </c>
      <c r="E3483">
        <v>2016</v>
      </c>
      <c r="F3483" s="10">
        <v>42735</v>
      </c>
      <c r="G3483" t="s">
        <v>489</v>
      </c>
      <c r="H3483" t="s">
        <v>474</v>
      </c>
      <c r="I3483" t="s">
        <v>463</v>
      </c>
      <c r="J3483">
        <v>62459000</v>
      </c>
      <c r="K3483">
        <v>62459000</v>
      </c>
    </row>
    <row r="3484" spans="1:11" x14ac:dyDescent="0.25">
      <c r="A3484">
        <v>8064</v>
      </c>
      <c r="B3484" t="s">
        <v>346</v>
      </c>
      <c r="C3484" t="s">
        <v>2336</v>
      </c>
      <c r="E3484">
        <v>2016</v>
      </c>
      <c r="F3484" s="10">
        <v>42735</v>
      </c>
      <c r="G3484" t="s">
        <v>489</v>
      </c>
      <c r="H3484" t="s">
        <v>474</v>
      </c>
      <c r="I3484" t="s">
        <v>463</v>
      </c>
      <c r="J3484">
        <v>514246000</v>
      </c>
      <c r="K3484">
        <v>514246000</v>
      </c>
    </row>
    <row r="3485" spans="1:11" x14ac:dyDescent="0.25">
      <c r="A3485">
        <v>8064</v>
      </c>
      <c r="B3485" t="s">
        <v>346</v>
      </c>
      <c r="C3485" t="s">
        <v>2337</v>
      </c>
      <c r="E3485">
        <v>2016</v>
      </c>
      <c r="F3485" s="10">
        <v>42735</v>
      </c>
      <c r="G3485" t="s">
        <v>489</v>
      </c>
      <c r="H3485" t="s">
        <v>474</v>
      </c>
      <c r="I3485" t="s">
        <v>463</v>
      </c>
      <c r="J3485">
        <v>13797000</v>
      </c>
      <c r="K3485">
        <v>13797000</v>
      </c>
    </row>
    <row r="3486" spans="1:11" x14ac:dyDescent="0.25">
      <c r="A3486">
        <v>8070</v>
      </c>
      <c r="B3486" t="s">
        <v>361</v>
      </c>
      <c r="C3486" t="s">
        <v>436</v>
      </c>
      <c r="E3486">
        <v>2016</v>
      </c>
      <c r="F3486" s="10">
        <v>42735</v>
      </c>
      <c r="G3486" t="s">
        <v>489</v>
      </c>
      <c r="H3486" t="s">
        <v>474</v>
      </c>
      <c r="I3486" t="s">
        <v>463</v>
      </c>
      <c r="J3486">
        <v>2884800000</v>
      </c>
      <c r="K3486">
        <v>2884800000</v>
      </c>
    </row>
    <row r="3487" spans="1:11" x14ac:dyDescent="0.25">
      <c r="A3487">
        <v>8070</v>
      </c>
      <c r="B3487" t="s">
        <v>361</v>
      </c>
      <c r="C3487" t="s">
        <v>2336</v>
      </c>
      <c r="E3487">
        <v>2016</v>
      </c>
      <c r="F3487" s="10">
        <v>42735</v>
      </c>
      <c r="G3487" t="s">
        <v>489</v>
      </c>
      <c r="H3487" t="s">
        <v>474</v>
      </c>
      <c r="I3487" t="s">
        <v>463</v>
      </c>
      <c r="J3487">
        <v>13152800000</v>
      </c>
      <c r="K3487">
        <v>13152800000</v>
      </c>
    </row>
    <row r="3488" spans="1:11" x14ac:dyDescent="0.25">
      <c r="A3488">
        <v>8070</v>
      </c>
      <c r="B3488" t="s">
        <v>361</v>
      </c>
      <c r="C3488" t="s">
        <v>2337</v>
      </c>
      <c r="E3488">
        <v>2016</v>
      </c>
      <c r="F3488" s="10">
        <v>42735</v>
      </c>
      <c r="G3488" t="s">
        <v>489</v>
      </c>
      <c r="H3488" t="s">
        <v>474</v>
      </c>
      <c r="I3488" t="s">
        <v>463</v>
      </c>
      <c r="J3488">
        <v>1247100000</v>
      </c>
      <c r="K3488">
        <v>1247100000</v>
      </c>
    </row>
    <row r="3489" spans="1:11" x14ac:dyDescent="0.25">
      <c r="A3489">
        <v>8071</v>
      </c>
      <c r="B3489" t="s">
        <v>367</v>
      </c>
      <c r="C3489" t="s">
        <v>436</v>
      </c>
      <c r="E3489">
        <v>2016</v>
      </c>
      <c r="F3489" s="10">
        <v>42735</v>
      </c>
      <c r="G3489" t="s">
        <v>489</v>
      </c>
      <c r="H3489" t="s">
        <v>474</v>
      </c>
      <c r="I3489" t="s">
        <v>463</v>
      </c>
      <c r="J3489">
        <v>466724000</v>
      </c>
      <c r="K3489">
        <v>466724000</v>
      </c>
    </row>
    <row r="3490" spans="1:11" x14ac:dyDescent="0.25">
      <c r="A3490">
        <v>8071</v>
      </c>
      <c r="B3490" t="s">
        <v>367</v>
      </c>
      <c r="C3490" t="s">
        <v>2336</v>
      </c>
      <c r="E3490">
        <v>2016</v>
      </c>
      <c r="F3490" s="10">
        <v>42735</v>
      </c>
      <c r="G3490" t="s">
        <v>489</v>
      </c>
      <c r="H3490" t="s">
        <v>474</v>
      </c>
      <c r="I3490" t="s">
        <v>463</v>
      </c>
      <c r="J3490">
        <v>3990487000</v>
      </c>
      <c r="K3490">
        <v>3990487000</v>
      </c>
    </row>
    <row r="3491" spans="1:11" x14ac:dyDescent="0.25">
      <c r="A3491">
        <v>8071</v>
      </c>
      <c r="B3491" t="s">
        <v>367</v>
      </c>
      <c r="C3491" t="s">
        <v>2337</v>
      </c>
      <c r="E3491">
        <v>2016</v>
      </c>
      <c r="F3491" s="10">
        <v>42735</v>
      </c>
      <c r="G3491" t="s">
        <v>489</v>
      </c>
      <c r="H3491" t="s">
        <v>474</v>
      </c>
      <c r="I3491" t="s">
        <v>463</v>
      </c>
      <c r="J3491">
        <v>135532000</v>
      </c>
      <c r="K3491">
        <v>135532000</v>
      </c>
    </row>
    <row r="3492" spans="1:11" x14ac:dyDescent="0.25">
      <c r="A3492">
        <v>8074</v>
      </c>
      <c r="B3492" t="s">
        <v>384</v>
      </c>
      <c r="C3492" t="s">
        <v>436</v>
      </c>
      <c r="E3492">
        <v>2016</v>
      </c>
      <c r="F3492" s="10">
        <v>42735</v>
      </c>
      <c r="G3492" t="s">
        <v>489</v>
      </c>
      <c r="H3492" t="s">
        <v>474</v>
      </c>
      <c r="I3492" t="s">
        <v>463</v>
      </c>
      <c r="J3492">
        <v>213619000</v>
      </c>
      <c r="K3492">
        <v>213619000</v>
      </c>
    </row>
    <row r="3493" spans="1:11" x14ac:dyDescent="0.25">
      <c r="A3493">
        <v>8074</v>
      </c>
      <c r="B3493" t="s">
        <v>384</v>
      </c>
      <c r="C3493" t="s">
        <v>2336</v>
      </c>
      <c r="E3493">
        <v>2016</v>
      </c>
      <c r="F3493" s="10">
        <v>42735</v>
      </c>
      <c r="G3493" t="s">
        <v>489</v>
      </c>
      <c r="H3493" t="s">
        <v>474</v>
      </c>
      <c r="I3493" t="s">
        <v>463</v>
      </c>
      <c r="J3493">
        <v>2013186000</v>
      </c>
      <c r="K3493">
        <v>2013186000</v>
      </c>
    </row>
    <row r="3494" spans="1:11" x14ac:dyDescent="0.25">
      <c r="A3494">
        <v>8074</v>
      </c>
      <c r="B3494" t="s">
        <v>384</v>
      </c>
      <c r="C3494" t="s">
        <v>2337</v>
      </c>
      <c r="E3494">
        <v>2016</v>
      </c>
      <c r="F3494" s="10">
        <v>42735</v>
      </c>
      <c r="G3494" t="s">
        <v>489</v>
      </c>
      <c r="H3494" t="s">
        <v>474</v>
      </c>
      <c r="I3494" t="s">
        <v>463</v>
      </c>
      <c r="J3494">
        <v>35053000</v>
      </c>
      <c r="K3494">
        <v>35053000</v>
      </c>
    </row>
    <row r="3495" spans="1:11" x14ac:dyDescent="0.25">
      <c r="A3495">
        <v>8080</v>
      </c>
      <c r="B3495" t="s">
        <v>405</v>
      </c>
      <c r="C3495" t="s">
        <v>436</v>
      </c>
      <c r="E3495">
        <v>2016</v>
      </c>
      <c r="F3495" s="10">
        <v>42735</v>
      </c>
      <c r="G3495" t="s">
        <v>489</v>
      </c>
      <c r="H3495" t="s">
        <v>474</v>
      </c>
      <c r="I3495" t="s">
        <v>463</v>
      </c>
      <c r="J3495">
        <v>-14424000</v>
      </c>
      <c r="K3495">
        <v>-14424000</v>
      </c>
    </row>
    <row r="3496" spans="1:11" x14ac:dyDescent="0.25">
      <c r="A3496">
        <v>8080</v>
      </c>
      <c r="B3496" t="s">
        <v>405</v>
      </c>
      <c r="C3496" t="s">
        <v>2336</v>
      </c>
      <c r="E3496">
        <v>2016</v>
      </c>
      <c r="F3496" s="10">
        <v>42735</v>
      </c>
      <c r="G3496" t="s">
        <v>489</v>
      </c>
      <c r="H3496" t="s">
        <v>474</v>
      </c>
      <c r="I3496" t="s">
        <v>463</v>
      </c>
      <c r="J3496">
        <v>152176000</v>
      </c>
      <c r="K3496">
        <v>152176000</v>
      </c>
    </row>
    <row r="3497" spans="1:11" x14ac:dyDescent="0.25">
      <c r="A3497">
        <v>8080</v>
      </c>
      <c r="B3497" t="s">
        <v>405</v>
      </c>
      <c r="C3497" t="s">
        <v>2337</v>
      </c>
      <c r="E3497">
        <v>2016</v>
      </c>
      <c r="F3497" s="10">
        <v>42735</v>
      </c>
      <c r="G3497" t="s">
        <v>489</v>
      </c>
      <c r="H3497" t="s">
        <v>474</v>
      </c>
      <c r="I3497" t="s">
        <v>463</v>
      </c>
      <c r="J3497">
        <v>-167621000</v>
      </c>
      <c r="K3497">
        <v>-167621000</v>
      </c>
    </row>
    <row r="3498" spans="1:11" x14ac:dyDescent="0.25">
      <c r="A3498">
        <v>8087</v>
      </c>
      <c r="B3498" t="s">
        <v>430</v>
      </c>
      <c r="C3498" t="s">
        <v>436</v>
      </c>
      <c r="E3498">
        <v>2016</v>
      </c>
      <c r="F3498" s="10">
        <v>42735</v>
      </c>
      <c r="G3498" t="s">
        <v>489</v>
      </c>
      <c r="H3498" t="s">
        <v>474</v>
      </c>
      <c r="I3498" t="s">
        <v>463</v>
      </c>
      <c r="J3498">
        <v>587000000</v>
      </c>
      <c r="K3498">
        <v>587000000</v>
      </c>
    </row>
    <row r="3499" spans="1:11" x14ac:dyDescent="0.25">
      <c r="A3499">
        <v>8087</v>
      </c>
      <c r="B3499" t="s">
        <v>430</v>
      </c>
      <c r="C3499" t="s">
        <v>2336</v>
      </c>
      <c r="E3499">
        <v>2016</v>
      </c>
      <c r="F3499" s="10">
        <v>42735</v>
      </c>
      <c r="G3499" t="s">
        <v>489</v>
      </c>
      <c r="H3499" t="s">
        <v>474</v>
      </c>
      <c r="I3499" t="s">
        <v>463</v>
      </c>
      <c r="J3499">
        <v>3771000000</v>
      </c>
      <c r="K3499">
        <v>3771000000</v>
      </c>
    </row>
    <row r="3500" spans="1:11" x14ac:dyDescent="0.25">
      <c r="A3500">
        <v>8087</v>
      </c>
      <c r="B3500" t="s">
        <v>430</v>
      </c>
      <c r="C3500" t="s">
        <v>2337</v>
      </c>
      <c r="E3500">
        <v>2016</v>
      </c>
      <c r="F3500" s="10">
        <v>42735</v>
      </c>
      <c r="G3500" t="s">
        <v>489</v>
      </c>
      <c r="H3500" t="s">
        <v>474</v>
      </c>
      <c r="I3500" t="s">
        <v>463</v>
      </c>
      <c r="J3500">
        <v>260000000</v>
      </c>
      <c r="K3500">
        <v>260000000</v>
      </c>
    </row>
    <row r="3501" spans="1:11" x14ac:dyDescent="0.25">
      <c r="A3501">
        <v>8113</v>
      </c>
      <c r="B3501" t="s">
        <v>363</v>
      </c>
      <c r="C3501" t="s">
        <v>436</v>
      </c>
      <c r="E3501">
        <v>2016</v>
      </c>
      <c r="F3501" s="10">
        <v>42735</v>
      </c>
      <c r="G3501" t="s">
        <v>489</v>
      </c>
      <c r="H3501" t="s">
        <v>474</v>
      </c>
      <c r="I3501" t="s">
        <v>463</v>
      </c>
      <c r="J3501">
        <v>4037000</v>
      </c>
      <c r="K3501">
        <v>4037000</v>
      </c>
    </row>
    <row r="3502" spans="1:11" x14ac:dyDescent="0.25">
      <c r="A3502">
        <v>8113</v>
      </c>
      <c r="B3502" t="s">
        <v>363</v>
      </c>
      <c r="C3502" t="s">
        <v>2336</v>
      </c>
      <c r="E3502">
        <v>2016</v>
      </c>
      <c r="F3502" s="10">
        <v>42735</v>
      </c>
      <c r="G3502" t="s">
        <v>489</v>
      </c>
      <c r="H3502" t="s">
        <v>474</v>
      </c>
      <c r="I3502" t="s">
        <v>463</v>
      </c>
      <c r="J3502">
        <v>54715000</v>
      </c>
      <c r="K3502">
        <v>54715000</v>
      </c>
    </row>
    <row r="3503" spans="1:11" x14ac:dyDescent="0.25">
      <c r="A3503">
        <v>8113</v>
      </c>
      <c r="B3503" t="s">
        <v>363</v>
      </c>
      <c r="C3503" t="s">
        <v>2337</v>
      </c>
      <c r="E3503">
        <v>2016</v>
      </c>
      <c r="F3503" s="10">
        <v>42735</v>
      </c>
      <c r="G3503" t="s">
        <v>489</v>
      </c>
      <c r="H3503" t="s">
        <v>474</v>
      </c>
      <c r="I3503" t="s">
        <v>463</v>
      </c>
      <c r="J3503">
        <v>1034000</v>
      </c>
      <c r="K3503">
        <v>1034000</v>
      </c>
    </row>
    <row r="3504" spans="1:11" x14ac:dyDescent="0.25">
      <c r="A3504">
        <v>8113</v>
      </c>
      <c r="B3504" t="s">
        <v>363</v>
      </c>
      <c r="C3504" t="s">
        <v>490</v>
      </c>
      <c r="E3504">
        <v>2016</v>
      </c>
      <c r="F3504" s="10">
        <v>42735</v>
      </c>
      <c r="G3504" t="s">
        <v>489</v>
      </c>
      <c r="H3504" t="s">
        <v>474</v>
      </c>
      <c r="I3504" t="s">
        <v>463</v>
      </c>
      <c r="J3504">
        <v>-868000</v>
      </c>
      <c r="K3504">
        <v>-868000</v>
      </c>
    </row>
    <row r="3505" spans="1:11" x14ac:dyDescent="0.25">
      <c r="A3505">
        <v>8113</v>
      </c>
      <c r="B3505" t="s">
        <v>363</v>
      </c>
      <c r="C3505" t="s">
        <v>434</v>
      </c>
      <c r="E3505">
        <v>2016</v>
      </c>
      <c r="F3505" s="10">
        <v>42735</v>
      </c>
      <c r="G3505" t="s">
        <v>489</v>
      </c>
      <c r="H3505" t="s">
        <v>474</v>
      </c>
      <c r="I3505" t="s">
        <v>463</v>
      </c>
      <c r="J3505">
        <v>3680000</v>
      </c>
      <c r="K3505">
        <v>3680000</v>
      </c>
    </row>
    <row r="3506" spans="1:11" x14ac:dyDescent="0.25">
      <c r="A3506">
        <v>8113</v>
      </c>
      <c r="B3506" t="s">
        <v>363</v>
      </c>
      <c r="C3506" t="s">
        <v>491</v>
      </c>
      <c r="E3506">
        <v>2016</v>
      </c>
      <c r="F3506" s="10">
        <v>42735</v>
      </c>
      <c r="G3506" t="s">
        <v>489</v>
      </c>
      <c r="H3506" t="s">
        <v>474</v>
      </c>
      <c r="I3506" t="s">
        <v>463</v>
      </c>
      <c r="J3506">
        <v>390000</v>
      </c>
      <c r="K3506">
        <v>390000</v>
      </c>
    </row>
    <row r="3507" spans="1:11" x14ac:dyDescent="0.25">
      <c r="A3507">
        <v>8116</v>
      </c>
      <c r="B3507" t="s">
        <v>336</v>
      </c>
      <c r="C3507" t="s">
        <v>436</v>
      </c>
      <c r="E3507">
        <v>2016</v>
      </c>
      <c r="F3507" s="10">
        <v>42735</v>
      </c>
      <c r="G3507" t="s">
        <v>489</v>
      </c>
      <c r="H3507" t="s">
        <v>474</v>
      </c>
      <c r="I3507" t="s">
        <v>463</v>
      </c>
      <c r="J3507">
        <v>36338000</v>
      </c>
      <c r="K3507">
        <v>36338000</v>
      </c>
    </row>
    <row r="3508" spans="1:11" x14ac:dyDescent="0.25">
      <c r="A3508">
        <v>8116</v>
      </c>
      <c r="B3508" t="s">
        <v>336</v>
      </c>
      <c r="C3508" t="s">
        <v>2336</v>
      </c>
      <c r="E3508">
        <v>2016</v>
      </c>
      <c r="F3508" s="10">
        <v>42735</v>
      </c>
      <c r="G3508" t="s">
        <v>489</v>
      </c>
      <c r="H3508" t="s">
        <v>474</v>
      </c>
      <c r="I3508" t="s">
        <v>463</v>
      </c>
      <c r="J3508">
        <v>79089000</v>
      </c>
      <c r="K3508">
        <v>79089000</v>
      </c>
    </row>
    <row r="3509" spans="1:11" x14ac:dyDescent="0.25">
      <c r="A3509">
        <v>8116</v>
      </c>
      <c r="B3509" t="s">
        <v>336</v>
      </c>
      <c r="C3509" t="s">
        <v>2337</v>
      </c>
      <c r="E3509">
        <v>2016</v>
      </c>
      <c r="F3509" s="10">
        <v>42735</v>
      </c>
      <c r="G3509" t="s">
        <v>489</v>
      </c>
      <c r="H3509" t="s">
        <v>474</v>
      </c>
      <c r="I3509" t="s">
        <v>463</v>
      </c>
      <c r="J3509">
        <v>12954000</v>
      </c>
      <c r="K3509">
        <v>12954000</v>
      </c>
    </row>
    <row r="3510" spans="1:11" x14ac:dyDescent="0.25">
      <c r="A3510">
        <v>8118</v>
      </c>
      <c r="B3510" t="s">
        <v>344</v>
      </c>
      <c r="C3510" t="s">
        <v>436</v>
      </c>
      <c r="E3510">
        <v>2016</v>
      </c>
      <c r="F3510" s="10">
        <v>42735</v>
      </c>
      <c r="G3510" t="s">
        <v>489</v>
      </c>
      <c r="H3510" t="s">
        <v>474</v>
      </c>
      <c r="I3510" t="s">
        <v>463</v>
      </c>
      <c r="J3510">
        <v>-8918000</v>
      </c>
      <c r="K3510">
        <v>-8918000</v>
      </c>
    </row>
    <row r="3511" spans="1:11" x14ac:dyDescent="0.25">
      <c r="A3511">
        <v>8118</v>
      </c>
      <c r="B3511" t="s">
        <v>344</v>
      </c>
      <c r="C3511" t="s">
        <v>2336</v>
      </c>
      <c r="E3511">
        <v>2016</v>
      </c>
      <c r="F3511" s="10">
        <v>42735</v>
      </c>
      <c r="G3511" t="s">
        <v>489</v>
      </c>
      <c r="H3511" t="s">
        <v>474</v>
      </c>
      <c r="I3511" t="s">
        <v>463</v>
      </c>
      <c r="J3511">
        <v>412000</v>
      </c>
      <c r="K3511">
        <v>412000</v>
      </c>
    </row>
    <row r="3512" spans="1:11" x14ac:dyDescent="0.25">
      <c r="A3512">
        <v>8118</v>
      </c>
      <c r="B3512" t="s">
        <v>344</v>
      </c>
      <c r="C3512" t="s">
        <v>2337</v>
      </c>
      <c r="E3512">
        <v>2016</v>
      </c>
      <c r="F3512" s="10">
        <v>42735</v>
      </c>
      <c r="G3512" t="s">
        <v>489</v>
      </c>
      <c r="H3512" t="s">
        <v>474</v>
      </c>
      <c r="I3512" t="s">
        <v>463</v>
      </c>
      <c r="J3512">
        <v>-26339000</v>
      </c>
      <c r="K3512">
        <v>-26339000</v>
      </c>
    </row>
    <row r="3513" spans="1:11" x14ac:dyDescent="0.25">
      <c r="A3513">
        <v>8119</v>
      </c>
      <c r="B3513" t="s">
        <v>374</v>
      </c>
      <c r="C3513" t="s">
        <v>436</v>
      </c>
      <c r="E3513">
        <v>2016</v>
      </c>
      <c r="F3513" s="10">
        <v>42735</v>
      </c>
      <c r="G3513" t="s">
        <v>489</v>
      </c>
      <c r="H3513" t="s">
        <v>474</v>
      </c>
      <c r="I3513" t="s">
        <v>463</v>
      </c>
      <c r="J3513">
        <v>11549000</v>
      </c>
      <c r="K3513">
        <v>11549000</v>
      </c>
    </row>
    <row r="3514" spans="1:11" x14ac:dyDescent="0.25">
      <c r="A3514">
        <v>8119</v>
      </c>
      <c r="B3514" t="s">
        <v>374</v>
      </c>
      <c r="C3514" t="s">
        <v>2336</v>
      </c>
      <c r="E3514">
        <v>2016</v>
      </c>
      <c r="F3514" s="10">
        <v>42735</v>
      </c>
      <c r="G3514" t="s">
        <v>489</v>
      </c>
      <c r="H3514" t="s">
        <v>474</v>
      </c>
      <c r="I3514" t="s">
        <v>463</v>
      </c>
      <c r="J3514">
        <v>29799000</v>
      </c>
      <c r="K3514">
        <v>29799000</v>
      </c>
    </row>
    <row r="3515" spans="1:11" x14ac:dyDescent="0.25">
      <c r="A3515">
        <v>8119</v>
      </c>
      <c r="B3515" t="s">
        <v>374</v>
      </c>
      <c r="C3515" t="s">
        <v>2337</v>
      </c>
      <c r="E3515">
        <v>2016</v>
      </c>
      <c r="F3515" s="10">
        <v>42735</v>
      </c>
      <c r="G3515" t="s">
        <v>489</v>
      </c>
      <c r="H3515" t="s">
        <v>474</v>
      </c>
      <c r="I3515" t="s">
        <v>463</v>
      </c>
      <c r="J3515">
        <v>-2852000</v>
      </c>
      <c r="K3515">
        <v>-2852000</v>
      </c>
    </row>
    <row r="3516" spans="1:11" x14ac:dyDescent="0.25">
      <c r="A3516">
        <v>8122</v>
      </c>
      <c r="B3516" t="s">
        <v>232</v>
      </c>
      <c r="C3516" t="s">
        <v>436</v>
      </c>
      <c r="E3516">
        <v>2016</v>
      </c>
      <c r="F3516" s="10">
        <v>42735</v>
      </c>
      <c r="G3516" t="s">
        <v>489</v>
      </c>
      <c r="H3516" t="s">
        <v>474</v>
      </c>
      <c r="I3516" t="s">
        <v>463</v>
      </c>
      <c r="J3516">
        <v>6625000000</v>
      </c>
      <c r="K3516">
        <v>6625000000</v>
      </c>
    </row>
    <row r="3517" spans="1:11" x14ac:dyDescent="0.25">
      <c r="A3517">
        <v>8122</v>
      </c>
      <c r="B3517" t="s">
        <v>232</v>
      </c>
      <c r="C3517" t="s">
        <v>2336</v>
      </c>
      <c r="E3517">
        <v>2016</v>
      </c>
      <c r="F3517" s="10">
        <v>42735</v>
      </c>
      <c r="G3517" t="s">
        <v>489</v>
      </c>
      <c r="H3517" t="s">
        <v>474</v>
      </c>
      <c r="I3517" t="s">
        <v>463</v>
      </c>
      <c r="J3517">
        <v>27810000000</v>
      </c>
      <c r="K3517">
        <v>27810000000</v>
      </c>
    </row>
    <row r="3518" spans="1:11" x14ac:dyDescent="0.25">
      <c r="A3518">
        <v>8122</v>
      </c>
      <c r="B3518" t="s">
        <v>232</v>
      </c>
      <c r="C3518" t="s">
        <v>2337</v>
      </c>
      <c r="E3518">
        <v>2016</v>
      </c>
      <c r="F3518" s="10">
        <v>42735</v>
      </c>
      <c r="G3518" t="s">
        <v>489</v>
      </c>
      <c r="H3518" t="s">
        <v>474</v>
      </c>
      <c r="I3518" t="s">
        <v>463</v>
      </c>
      <c r="J3518">
        <v>-1627000000</v>
      </c>
      <c r="K3518">
        <v>-1627000000</v>
      </c>
    </row>
    <row r="3519" spans="1:11" x14ac:dyDescent="0.25">
      <c r="A3519">
        <v>8129</v>
      </c>
      <c r="B3519" t="s">
        <v>402</v>
      </c>
      <c r="C3519" t="s">
        <v>436</v>
      </c>
      <c r="E3519">
        <v>2016</v>
      </c>
      <c r="F3519" s="10">
        <v>42735</v>
      </c>
      <c r="G3519" t="s">
        <v>489</v>
      </c>
      <c r="H3519" t="s">
        <v>474</v>
      </c>
      <c r="I3519" t="s">
        <v>463</v>
      </c>
      <c r="J3519">
        <v>-736000000</v>
      </c>
      <c r="K3519">
        <v>-736000000</v>
      </c>
    </row>
    <row r="3520" spans="1:11" x14ac:dyDescent="0.25">
      <c r="A3520">
        <v>8129</v>
      </c>
      <c r="B3520" t="s">
        <v>402</v>
      </c>
      <c r="C3520" t="s">
        <v>2336</v>
      </c>
      <c r="E3520">
        <v>2016</v>
      </c>
      <c r="F3520" s="10">
        <v>42735</v>
      </c>
      <c r="G3520" t="s">
        <v>489</v>
      </c>
      <c r="H3520" t="s">
        <v>474</v>
      </c>
      <c r="I3520" t="s">
        <v>463</v>
      </c>
      <c r="J3520">
        <v>7251000000</v>
      </c>
      <c r="K3520">
        <v>7251000000</v>
      </c>
    </row>
    <row r="3521" spans="1:11" x14ac:dyDescent="0.25">
      <c r="A3521">
        <v>8129</v>
      </c>
      <c r="B3521" t="s">
        <v>402</v>
      </c>
      <c r="C3521" t="s">
        <v>2337</v>
      </c>
      <c r="E3521">
        <v>2016</v>
      </c>
      <c r="F3521" s="10">
        <v>42735</v>
      </c>
      <c r="G3521" t="s">
        <v>489</v>
      </c>
      <c r="H3521" t="s">
        <v>474</v>
      </c>
      <c r="I3521" t="s">
        <v>463</v>
      </c>
      <c r="J3521">
        <v>-2416000000</v>
      </c>
      <c r="K3521">
        <v>-2416000000</v>
      </c>
    </row>
    <row r="3522" spans="1:11" x14ac:dyDescent="0.25">
      <c r="A3522">
        <v>8163</v>
      </c>
      <c r="B3522" t="s">
        <v>388</v>
      </c>
      <c r="C3522" t="s">
        <v>436</v>
      </c>
      <c r="E3522">
        <v>2016</v>
      </c>
      <c r="F3522" s="10">
        <v>42735</v>
      </c>
      <c r="G3522" t="s">
        <v>489</v>
      </c>
      <c r="H3522" t="s">
        <v>474</v>
      </c>
      <c r="I3522" t="s">
        <v>463</v>
      </c>
      <c r="J3522">
        <v>59582000</v>
      </c>
      <c r="K3522">
        <v>59582000</v>
      </c>
    </row>
    <row r="3523" spans="1:11" x14ac:dyDescent="0.25">
      <c r="A3523">
        <v>8163</v>
      </c>
      <c r="B3523" t="s">
        <v>388</v>
      </c>
      <c r="C3523" t="s">
        <v>2336</v>
      </c>
      <c r="E3523">
        <v>2016</v>
      </c>
      <c r="F3523" s="10">
        <v>42735</v>
      </c>
      <c r="G3523" t="s">
        <v>489</v>
      </c>
      <c r="H3523" t="s">
        <v>474</v>
      </c>
      <c r="I3523" t="s">
        <v>463</v>
      </c>
      <c r="J3523">
        <v>414126000</v>
      </c>
      <c r="K3523">
        <v>414126000</v>
      </c>
    </row>
    <row r="3524" spans="1:11" x14ac:dyDescent="0.25">
      <c r="A3524">
        <v>8163</v>
      </c>
      <c r="B3524" t="s">
        <v>388</v>
      </c>
      <c r="C3524" t="s">
        <v>2337</v>
      </c>
      <c r="E3524">
        <v>2016</v>
      </c>
      <c r="F3524" s="10">
        <v>42735</v>
      </c>
      <c r="G3524" t="s">
        <v>489</v>
      </c>
      <c r="H3524" t="s">
        <v>474</v>
      </c>
      <c r="I3524" t="s">
        <v>463</v>
      </c>
      <c r="J3524">
        <v>32466000</v>
      </c>
      <c r="K3524">
        <v>32466000</v>
      </c>
    </row>
    <row r="3525" spans="1:11" x14ac:dyDescent="0.25">
      <c r="A3525">
        <v>8174</v>
      </c>
      <c r="B3525" t="s">
        <v>419</v>
      </c>
      <c r="C3525" t="s">
        <v>436</v>
      </c>
      <c r="E3525">
        <v>2016</v>
      </c>
      <c r="F3525" s="10">
        <v>42735</v>
      </c>
      <c r="G3525" t="s">
        <v>489</v>
      </c>
      <c r="H3525" t="s">
        <v>474</v>
      </c>
      <c r="I3525" t="s">
        <v>463</v>
      </c>
      <c r="J3525">
        <v>201600000</v>
      </c>
      <c r="K3525">
        <v>201600000</v>
      </c>
    </row>
    <row r="3526" spans="1:11" x14ac:dyDescent="0.25">
      <c r="A3526">
        <v>8174</v>
      </c>
      <c r="B3526" t="s">
        <v>419</v>
      </c>
      <c r="C3526" t="s">
        <v>2336</v>
      </c>
      <c r="E3526">
        <v>2016</v>
      </c>
      <c r="F3526" s="10">
        <v>42735</v>
      </c>
      <c r="G3526" t="s">
        <v>489</v>
      </c>
      <c r="H3526" t="s">
        <v>474</v>
      </c>
      <c r="I3526" t="s">
        <v>463</v>
      </c>
      <c r="J3526">
        <v>1996000000</v>
      </c>
      <c r="K3526">
        <v>1996000000</v>
      </c>
    </row>
    <row r="3527" spans="1:11" x14ac:dyDescent="0.25">
      <c r="A3527">
        <v>8174</v>
      </c>
      <c r="B3527" t="s">
        <v>419</v>
      </c>
      <c r="C3527" t="s">
        <v>2337</v>
      </c>
      <c r="E3527">
        <v>2016</v>
      </c>
      <c r="F3527" s="10">
        <v>42735</v>
      </c>
      <c r="G3527" t="s">
        <v>489</v>
      </c>
      <c r="H3527" t="s">
        <v>474</v>
      </c>
      <c r="I3527" t="s">
        <v>463</v>
      </c>
      <c r="J3527">
        <v>-381000000</v>
      </c>
      <c r="K3527">
        <v>-381000000</v>
      </c>
    </row>
    <row r="3528" spans="1:11" x14ac:dyDescent="0.25">
      <c r="A3528">
        <v>8189</v>
      </c>
      <c r="B3528" t="s">
        <v>427</v>
      </c>
      <c r="C3528" t="s">
        <v>436</v>
      </c>
      <c r="E3528">
        <v>2016</v>
      </c>
      <c r="F3528" s="10">
        <v>42735</v>
      </c>
      <c r="G3528" t="s">
        <v>489</v>
      </c>
      <c r="H3528" t="s">
        <v>474</v>
      </c>
      <c r="I3528" t="s">
        <v>463</v>
      </c>
      <c r="J3528">
        <v>206900000</v>
      </c>
      <c r="K3528">
        <v>206900000</v>
      </c>
    </row>
    <row r="3529" spans="1:11" x14ac:dyDescent="0.25">
      <c r="A3529">
        <v>8189</v>
      </c>
      <c r="B3529" t="s">
        <v>427</v>
      </c>
      <c r="C3529" t="s">
        <v>2336</v>
      </c>
      <c r="E3529">
        <v>2016</v>
      </c>
      <c r="F3529" s="10">
        <v>42735</v>
      </c>
      <c r="G3529" t="s">
        <v>489</v>
      </c>
      <c r="H3529" t="s">
        <v>474</v>
      </c>
      <c r="I3529" t="s">
        <v>463</v>
      </c>
      <c r="J3529">
        <v>1398400000</v>
      </c>
      <c r="K3529">
        <v>1398400000</v>
      </c>
    </row>
    <row r="3530" spans="1:11" x14ac:dyDescent="0.25">
      <c r="A3530">
        <v>8189</v>
      </c>
      <c r="B3530" t="s">
        <v>427</v>
      </c>
      <c r="C3530" t="s">
        <v>2337</v>
      </c>
      <c r="E3530">
        <v>2016</v>
      </c>
      <c r="F3530" s="10">
        <v>42735</v>
      </c>
      <c r="G3530" t="s">
        <v>489</v>
      </c>
      <c r="H3530" t="s">
        <v>474</v>
      </c>
      <c r="I3530" t="s">
        <v>463</v>
      </c>
      <c r="J3530">
        <v>84200000</v>
      </c>
      <c r="K3530">
        <v>84200000</v>
      </c>
    </row>
    <row r="3531" spans="1:11" x14ac:dyDescent="0.25">
      <c r="A3531">
        <v>8203</v>
      </c>
      <c r="B3531" t="s">
        <v>150</v>
      </c>
      <c r="C3531" t="s">
        <v>436</v>
      </c>
      <c r="E3531">
        <v>2016</v>
      </c>
      <c r="F3531" s="10">
        <v>42735</v>
      </c>
      <c r="G3531" t="s">
        <v>489</v>
      </c>
      <c r="H3531" t="s">
        <v>474</v>
      </c>
      <c r="I3531" t="s">
        <v>463</v>
      </c>
      <c r="J3531">
        <v>7151000</v>
      </c>
      <c r="K3531">
        <v>7151000</v>
      </c>
    </row>
    <row r="3532" spans="1:11" x14ac:dyDescent="0.25">
      <c r="A3532">
        <v>8203</v>
      </c>
      <c r="B3532" t="s">
        <v>150</v>
      </c>
      <c r="C3532" t="s">
        <v>2336</v>
      </c>
      <c r="E3532">
        <v>2016</v>
      </c>
      <c r="F3532" s="10">
        <v>42735</v>
      </c>
      <c r="G3532" t="s">
        <v>489</v>
      </c>
      <c r="H3532" t="s">
        <v>474</v>
      </c>
      <c r="I3532" t="s">
        <v>463</v>
      </c>
      <c r="J3532">
        <v>105590000</v>
      </c>
      <c r="K3532">
        <v>105590000</v>
      </c>
    </row>
    <row r="3533" spans="1:11" x14ac:dyDescent="0.25">
      <c r="A3533">
        <v>8203</v>
      </c>
      <c r="B3533" t="s">
        <v>150</v>
      </c>
      <c r="C3533" t="s">
        <v>2337</v>
      </c>
      <c r="E3533">
        <v>2016</v>
      </c>
      <c r="F3533" s="10">
        <v>42735</v>
      </c>
      <c r="G3533" t="s">
        <v>489</v>
      </c>
      <c r="H3533" t="s">
        <v>474</v>
      </c>
      <c r="I3533" t="s">
        <v>463</v>
      </c>
      <c r="J3533">
        <v>2411000</v>
      </c>
      <c r="K3533">
        <v>2411000</v>
      </c>
    </row>
    <row r="3534" spans="1:11" x14ac:dyDescent="0.25">
      <c r="A3534">
        <v>8327</v>
      </c>
      <c r="B3534" t="s">
        <v>381</v>
      </c>
      <c r="C3534" t="s">
        <v>436</v>
      </c>
      <c r="E3534">
        <v>2016</v>
      </c>
      <c r="F3534" s="10">
        <v>42735</v>
      </c>
      <c r="G3534" t="s">
        <v>489</v>
      </c>
      <c r="H3534" t="s">
        <v>474</v>
      </c>
      <c r="I3534" t="s">
        <v>463</v>
      </c>
      <c r="J3534">
        <v>8121000000</v>
      </c>
      <c r="K3534">
        <v>8121000000</v>
      </c>
    </row>
    <row r="3535" spans="1:11" x14ac:dyDescent="0.25">
      <c r="A3535">
        <v>8327</v>
      </c>
      <c r="B3535" t="s">
        <v>381</v>
      </c>
      <c r="C3535" t="s">
        <v>2336</v>
      </c>
      <c r="E3535">
        <v>2016</v>
      </c>
      <c r="F3535" s="10">
        <v>42735</v>
      </c>
      <c r="G3535" t="s">
        <v>489</v>
      </c>
      <c r="H3535" t="s">
        <v>474</v>
      </c>
      <c r="I3535" t="s">
        <v>463</v>
      </c>
      <c r="J3535">
        <v>39302000000</v>
      </c>
      <c r="K3535">
        <v>39302000000</v>
      </c>
    </row>
    <row r="3536" spans="1:11" x14ac:dyDescent="0.25">
      <c r="A3536">
        <v>8327</v>
      </c>
      <c r="B3536" t="s">
        <v>381</v>
      </c>
      <c r="C3536" t="s">
        <v>2337</v>
      </c>
      <c r="E3536">
        <v>2016</v>
      </c>
      <c r="F3536" s="10">
        <v>42735</v>
      </c>
      <c r="G3536" t="s">
        <v>489</v>
      </c>
      <c r="H3536" t="s">
        <v>474</v>
      </c>
      <c r="I3536" t="s">
        <v>463</v>
      </c>
      <c r="J3536">
        <v>4846000000</v>
      </c>
      <c r="K3536">
        <v>4846000000</v>
      </c>
    </row>
    <row r="3537" spans="1:11" x14ac:dyDescent="0.25">
      <c r="A3537">
        <v>8329</v>
      </c>
      <c r="B3537" t="s">
        <v>334</v>
      </c>
      <c r="C3537" t="s">
        <v>436</v>
      </c>
      <c r="E3537">
        <v>2016</v>
      </c>
      <c r="F3537" s="10">
        <v>42735</v>
      </c>
      <c r="G3537" t="s">
        <v>489</v>
      </c>
      <c r="H3537" t="s">
        <v>474</v>
      </c>
      <c r="I3537" t="s">
        <v>463</v>
      </c>
      <c r="J3537">
        <v>14558000</v>
      </c>
      <c r="K3537">
        <v>14558000</v>
      </c>
    </row>
    <row r="3538" spans="1:11" x14ac:dyDescent="0.25">
      <c r="A3538">
        <v>8329</v>
      </c>
      <c r="B3538" t="s">
        <v>334</v>
      </c>
      <c r="C3538" t="s">
        <v>2336</v>
      </c>
      <c r="E3538">
        <v>2016</v>
      </c>
      <c r="F3538" s="10">
        <v>42735</v>
      </c>
      <c r="G3538" t="s">
        <v>489</v>
      </c>
      <c r="H3538" t="s">
        <v>474</v>
      </c>
      <c r="I3538" t="s">
        <v>463</v>
      </c>
      <c r="J3538">
        <v>114100000</v>
      </c>
      <c r="K3538">
        <v>114100000</v>
      </c>
    </row>
    <row r="3539" spans="1:11" x14ac:dyDescent="0.25">
      <c r="A3539">
        <v>8329</v>
      </c>
      <c r="B3539" t="s">
        <v>334</v>
      </c>
      <c r="C3539" t="s">
        <v>2337</v>
      </c>
      <c r="E3539">
        <v>2016</v>
      </c>
      <c r="F3539" s="10">
        <v>42735</v>
      </c>
      <c r="G3539" t="s">
        <v>489</v>
      </c>
      <c r="H3539" t="s">
        <v>474</v>
      </c>
      <c r="I3539" t="s">
        <v>463</v>
      </c>
      <c r="J3539">
        <v>-20472000</v>
      </c>
      <c r="K3539">
        <v>-20472000</v>
      </c>
    </row>
    <row r="3540" spans="1:11" x14ac:dyDescent="0.25">
      <c r="A3540">
        <v>8342</v>
      </c>
      <c r="B3540" t="s">
        <v>415</v>
      </c>
      <c r="C3540" t="s">
        <v>2336</v>
      </c>
      <c r="E3540">
        <v>2016</v>
      </c>
      <c r="F3540" s="10">
        <v>42735</v>
      </c>
      <c r="G3540" t="s">
        <v>489</v>
      </c>
      <c r="H3540" t="s">
        <v>474</v>
      </c>
      <c r="I3540" t="s">
        <v>463</v>
      </c>
      <c r="J3540">
        <v>55861000</v>
      </c>
      <c r="K3540">
        <v>55861000</v>
      </c>
    </row>
    <row r="3541" spans="1:11" x14ac:dyDescent="0.25">
      <c r="A3541">
        <v>8342</v>
      </c>
      <c r="B3541" t="s">
        <v>415</v>
      </c>
      <c r="C3541" t="s">
        <v>2337</v>
      </c>
      <c r="E3541">
        <v>2016</v>
      </c>
      <c r="F3541" s="10">
        <v>42735</v>
      </c>
      <c r="G3541" t="s">
        <v>489</v>
      </c>
      <c r="H3541" t="s">
        <v>474</v>
      </c>
      <c r="I3541" t="s">
        <v>463</v>
      </c>
      <c r="J3541">
        <v>-3653000</v>
      </c>
      <c r="K3541">
        <v>-3653000</v>
      </c>
    </row>
    <row r="3542" spans="1:11" x14ac:dyDescent="0.25">
      <c r="A3542">
        <v>8429</v>
      </c>
      <c r="B3542" t="s">
        <v>414</v>
      </c>
      <c r="C3542" t="s">
        <v>436</v>
      </c>
      <c r="E3542">
        <v>2016</v>
      </c>
      <c r="F3542" s="10">
        <v>42735</v>
      </c>
      <c r="G3542" t="s">
        <v>489</v>
      </c>
      <c r="H3542" t="s">
        <v>474</v>
      </c>
      <c r="I3542" t="s">
        <v>463</v>
      </c>
      <c r="J3542">
        <v>-201237000</v>
      </c>
      <c r="K3542">
        <v>-201237000</v>
      </c>
    </row>
    <row r="3543" spans="1:11" x14ac:dyDescent="0.25">
      <c r="A3543">
        <v>8429</v>
      </c>
      <c r="B3543" t="s">
        <v>414</v>
      </c>
      <c r="C3543" t="s">
        <v>2336</v>
      </c>
      <c r="E3543">
        <v>2016</v>
      </c>
      <c r="F3543" s="10">
        <v>42735</v>
      </c>
      <c r="G3543" t="s">
        <v>489</v>
      </c>
      <c r="H3543" t="s">
        <v>474</v>
      </c>
      <c r="I3543" t="s">
        <v>463</v>
      </c>
      <c r="J3543">
        <v>302399000</v>
      </c>
      <c r="K3543">
        <v>302399000</v>
      </c>
    </row>
    <row r="3544" spans="1:11" x14ac:dyDescent="0.25">
      <c r="A3544">
        <v>8429</v>
      </c>
      <c r="B3544" t="s">
        <v>414</v>
      </c>
      <c r="C3544" t="s">
        <v>2337</v>
      </c>
      <c r="E3544">
        <v>2016</v>
      </c>
      <c r="F3544" s="10">
        <v>42735</v>
      </c>
      <c r="G3544" t="s">
        <v>489</v>
      </c>
      <c r="H3544" t="s">
        <v>474</v>
      </c>
      <c r="I3544" t="s">
        <v>463</v>
      </c>
      <c r="J3544">
        <v>-313948000</v>
      </c>
      <c r="K3544">
        <v>-313948000</v>
      </c>
    </row>
    <row r="3545" spans="1:11" x14ac:dyDescent="0.25">
      <c r="A3545">
        <v>8429</v>
      </c>
      <c r="B3545" t="s">
        <v>414</v>
      </c>
      <c r="C3545" t="s">
        <v>490</v>
      </c>
      <c r="E3545">
        <v>2016</v>
      </c>
      <c r="F3545" s="10">
        <v>42735</v>
      </c>
      <c r="G3545" t="s">
        <v>489</v>
      </c>
      <c r="H3545" t="s">
        <v>474</v>
      </c>
      <c r="I3545" t="s">
        <v>463</v>
      </c>
      <c r="J3545">
        <v>16128000</v>
      </c>
      <c r="K3545">
        <v>16128000</v>
      </c>
    </row>
    <row r="3546" spans="1:11" x14ac:dyDescent="0.25">
      <c r="A3546">
        <v>8429</v>
      </c>
      <c r="B3546" t="s">
        <v>414</v>
      </c>
      <c r="C3546" t="s">
        <v>434</v>
      </c>
      <c r="E3546">
        <v>2016</v>
      </c>
      <c r="F3546" s="10">
        <v>42735</v>
      </c>
      <c r="G3546" t="s">
        <v>489</v>
      </c>
      <c r="H3546" t="s">
        <v>474</v>
      </c>
      <c r="I3546" t="s">
        <v>463</v>
      </c>
      <c r="J3546">
        <v>100542000</v>
      </c>
      <c r="K3546">
        <v>100542000</v>
      </c>
    </row>
    <row r="3547" spans="1:11" x14ac:dyDescent="0.25">
      <c r="A3547">
        <v>8429</v>
      </c>
      <c r="B3547" t="s">
        <v>414</v>
      </c>
      <c r="C3547" t="s">
        <v>491</v>
      </c>
      <c r="E3547">
        <v>2016</v>
      </c>
      <c r="F3547" s="10">
        <v>42735</v>
      </c>
      <c r="G3547" t="s">
        <v>489</v>
      </c>
      <c r="H3547" t="s">
        <v>474</v>
      </c>
      <c r="I3547" t="s">
        <v>463</v>
      </c>
      <c r="J3547">
        <v>524000</v>
      </c>
      <c r="K3547">
        <v>524000</v>
      </c>
    </row>
    <row r="3548" spans="1:11" x14ac:dyDescent="0.25">
      <c r="A3548">
        <v>8430</v>
      </c>
      <c r="B3548" t="s">
        <v>339</v>
      </c>
      <c r="C3548" t="s">
        <v>436</v>
      </c>
      <c r="E3548">
        <v>2016</v>
      </c>
      <c r="F3548" s="10">
        <v>42735</v>
      </c>
      <c r="G3548" t="s">
        <v>489</v>
      </c>
      <c r="H3548" t="s">
        <v>474</v>
      </c>
      <c r="I3548" t="s">
        <v>463</v>
      </c>
      <c r="J3548">
        <v>-55484000</v>
      </c>
      <c r="K3548">
        <v>-55484000</v>
      </c>
    </row>
    <row r="3549" spans="1:11" x14ac:dyDescent="0.25">
      <c r="A3549">
        <v>8430</v>
      </c>
      <c r="B3549" t="s">
        <v>339</v>
      </c>
      <c r="C3549" t="s">
        <v>2336</v>
      </c>
      <c r="E3549">
        <v>2016</v>
      </c>
      <c r="F3549" s="10">
        <v>42735</v>
      </c>
      <c r="G3549" t="s">
        <v>489</v>
      </c>
      <c r="H3549" t="s">
        <v>474</v>
      </c>
      <c r="I3549" t="s">
        <v>463</v>
      </c>
      <c r="J3549">
        <v>547497000</v>
      </c>
      <c r="K3549">
        <v>547497000</v>
      </c>
    </row>
    <row r="3550" spans="1:11" x14ac:dyDescent="0.25">
      <c r="A3550">
        <v>8430</v>
      </c>
      <c r="B3550" t="s">
        <v>339</v>
      </c>
      <c r="C3550" t="s">
        <v>2337</v>
      </c>
      <c r="E3550">
        <v>2016</v>
      </c>
      <c r="F3550" s="10">
        <v>42735</v>
      </c>
      <c r="G3550" t="s">
        <v>489</v>
      </c>
      <c r="H3550" t="s">
        <v>474</v>
      </c>
      <c r="I3550" t="s">
        <v>463</v>
      </c>
      <c r="J3550">
        <v>-123373000</v>
      </c>
      <c r="K3550">
        <v>-123373000</v>
      </c>
    </row>
    <row r="3551" spans="1:11" x14ac:dyDescent="0.25">
      <c r="A3551">
        <v>13290</v>
      </c>
      <c r="B3551" t="s">
        <v>152</v>
      </c>
      <c r="C3551" t="s">
        <v>436</v>
      </c>
      <c r="E3551">
        <v>2016</v>
      </c>
      <c r="F3551" s="10">
        <v>42735</v>
      </c>
      <c r="G3551" t="s">
        <v>489</v>
      </c>
      <c r="H3551" t="s">
        <v>474</v>
      </c>
      <c r="I3551" t="s">
        <v>463</v>
      </c>
      <c r="J3551">
        <v>26150000</v>
      </c>
      <c r="K3551">
        <v>26150000</v>
      </c>
    </row>
    <row r="3552" spans="1:11" x14ac:dyDescent="0.25">
      <c r="A3552">
        <v>13290</v>
      </c>
      <c r="B3552" t="s">
        <v>152</v>
      </c>
      <c r="C3552" t="s">
        <v>2336</v>
      </c>
      <c r="E3552">
        <v>2016</v>
      </c>
      <c r="F3552" s="10">
        <v>42735</v>
      </c>
      <c r="G3552" t="s">
        <v>489</v>
      </c>
      <c r="H3552" t="s">
        <v>474</v>
      </c>
      <c r="I3552" t="s">
        <v>463</v>
      </c>
      <c r="J3552">
        <v>161020000</v>
      </c>
      <c r="K3552">
        <v>161020000</v>
      </c>
    </row>
    <row r="3553" spans="1:11" x14ac:dyDescent="0.25">
      <c r="A3553">
        <v>13290</v>
      </c>
      <c r="B3553" t="s">
        <v>152</v>
      </c>
      <c r="C3553" t="s">
        <v>2337</v>
      </c>
      <c r="E3553">
        <v>2016</v>
      </c>
      <c r="F3553" s="10">
        <v>42735</v>
      </c>
      <c r="G3553" t="s">
        <v>489</v>
      </c>
      <c r="H3553" t="s">
        <v>474</v>
      </c>
      <c r="I3553" t="s">
        <v>463</v>
      </c>
      <c r="J3553">
        <v>17101000</v>
      </c>
      <c r="K3553">
        <v>17101000</v>
      </c>
    </row>
    <row r="3554" spans="1:11" x14ac:dyDescent="0.25">
      <c r="A3554">
        <v>13480</v>
      </c>
      <c r="B3554" t="s">
        <v>153</v>
      </c>
      <c r="C3554" t="s">
        <v>436</v>
      </c>
      <c r="E3554">
        <v>2016</v>
      </c>
      <c r="F3554" s="10">
        <v>42735</v>
      </c>
      <c r="G3554" t="s">
        <v>489</v>
      </c>
      <c r="H3554" t="s">
        <v>474</v>
      </c>
      <c r="I3554" t="s">
        <v>463</v>
      </c>
      <c r="J3554">
        <v>-8833910</v>
      </c>
      <c r="K3554">
        <v>-8833910</v>
      </c>
    </row>
    <row r="3555" spans="1:11" x14ac:dyDescent="0.25">
      <c r="A3555">
        <v>13480</v>
      </c>
      <c r="B3555" t="s">
        <v>153</v>
      </c>
      <c r="C3555" t="s">
        <v>2336</v>
      </c>
      <c r="E3555">
        <v>2016</v>
      </c>
      <c r="F3555" s="10">
        <v>42735</v>
      </c>
      <c r="G3555" t="s">
        <v>489</v>
      </c>
      <c r="H3555" t="s">
        <v>474</v>
      </c>
      <c r="I3555" t="s">
        <v>463</v>
      </c>
      <c r="J3555">
        <v>811660</v>
      </c>
      <c r="K3555">
        <v>811660</v>
      </c>
    </row>
    <row r="3556" spans="1:11" x14ac:dyDescent="0.25">
      <c r="A3556">
        <v>13480</v>
      </c>
      <c r="B3556" t="s">
        <v>153</v>
      </c>
      <c r="C3556" t="s">
        <v>2337</v>
      </c>
      <c r="E3556">
        <v>2016</v>
      </c>
      <c r="F3556" s="10">
        <v>42735</v>
      </c>
      <c r="G3556" t="s">
        <v>489</v>
      </c>
      <c r="H3556" t="s">
        <v>474</v>
      </c>
      <c r="I3556" t="s">
        <v>463</v>
      </c>
      <c r="J3556">
        <v>-9064910</v>
      </c>
      <c r="K3556">
        <v>-9064910</v>
      </c>
    </row>
    <row r="3557" spans="1:11" x14ac:dyDescent="0.25">
      <c r="A3557">
        <v>223482</v>
      </c>
      <c r="B3557" t="s">
        <v>318</v>
      </c>
      <c r="C3557" t="s">
        <v>436</v>
      </c>
      <c r="E3557">
        <v>2016</v>
      </c>
      <c r="F3557" s="10">
        <v>42735</v>
      </c>
      <c r="G3557" t="s">
        <v>489</v>
      </c>
      <c r="H3557" t="s">
        <v>474</v>
      </c>
      <c r="I3557" t="s">
        <v>463</v>
      </c>
      <c r="J3557">
        <v>534900000</v>
      </c>
      <c r="K3557">
        <v>534900000</v>
      </c>
    </row>
    <row r="3558" spans="1:11" x14ac:dyDescent="0.25">
      <c r="A3558">
        <v>223482</v>
      </c>
      <c r="B3558" t="s">
        <v>318</v>
      </c>
      <c r="C3558" t="s">
        <v>2336</v>
      </c>
      <c r="E3558">
        <v>2016</v>
      </c>
      <c r="F3558" s="10">
        <v>42735</v>
      </c>
      <c r="G3558" t="s">
        <v>489</v>
      </c>
      <c r="H3558" t="s">
        <v>474</v>
      </c>
      <c r="I3558" t="s">
        <v>463</v>
      </c>
      <c r="J3558">
        <v>2685900000</v>
      </c>
      <c r="K3558">
        <v>2685900000</v>
      </c>
    </row>
    <row r="3559" spans="1:11" x14ac:dyDescent="0.25">
      <c r="A3559">
        <v>223482</v>
      </c>
      <c r="B3559" t="s">
        <v>318</v>
      </c>
      <c r="C3559" t="s">
        <v>2337</v>
      </c>
      <c r="E3559">
        <v>2016</v>
      </c>
      <c r="F3559" s="10">
        <v>42735</v>
      </c>
      <c r="G3559" t="s">
        <v>489</v>
      </c>
      <c r="H3559" t="s">
        <v>474</v>
      </c>
      <c r="I3559" t="s">
        <v>463</v>
      </c>
      <c r="J3559">
        <v>326500000</v>
      </c>
      <c r="K3559">
        <v>326500000</v>
      </c>
    </row>
    <row r="3560" spans="1:11" x14ac:dyDescent="0.25">
      <c r="A3560">
        <v>483482</v>
      </c>
      <c r="B3560" t="s">
        <v>396</v>
      </c>
      <c r="C3560" t="s">
        <v>436</v>
      </c>
      <c r="E3560">
        <v>2016</v>
      </c>
      <c r="F3560" s="10">
        <v>42735</v>
      </c>
      <c r="G3560" t="s">
        <v>489</v>
      </c>
      <c r="H3560" t="s">
        <v>474</v>
      </c>
      <c r="I3560" t="s">
        <v>463</v>
      </c>
      <c r="J3560">
        <v>619849000</v>
      </c>
      <c r="K3560">
        <v>619849000</v>
      </c>
    </row>
    <row r="3561" spans="1:11" x14ac:dyDescent="0.25">
      <c r="A3561">
        <v>483482</v>
      </c>
      <c r="B3561" t="s">
        <v>396</v>
      </c>
      <c r="C3561" t="s">
        <v>2336</v>
      </c>
      <c r="E3561">
        <v>2016</v>
      </c>
      <c r="F3561" s="10">
        <v>42735</v>
      </c>
      <c r="G3561" t="s">
        <v>489</v>
      </c>
      <c r="H3561" t="s">
        <v>474</v>
      </c>
      <c r="I3561" t="s">
        <v>463</v>
      </c>
      <c r="J3561">
        <v>2508257000</v>
      </c>
      <c r="K3561">
        <v>2508257000</v>
      </c>
    </row>
    <row r="3562" spans="1:11" x14ac:dyDescent="0.25">
      <c r="A3562">
        <v>483482</v>
      </c>
      <c r="B3562" t="s">
        <v>396</v>
      </c>
      <c r="C3562" t="s">
        <v>2337</v>
      </c>
      <c r="E3562">
        <v>2016</v>
      </c>
      <c r="F3562" s="10">
        <v>42735</v>
      </c>
      <c r="G3562" t="s">
        <v>489</v>
      </c>
      <c r="H3562" t="s">
        <v>474</v>
      </c>
      <c r="I3562" t="s">
        <v>463</v>
      </c>
      <c r="J3562">
        <v>384370000</v>
      </c>
      <c r="K3562">
        <v>384370000</v>
      </c>
    </row>
    <row r="3563" spans="1:11" x14ac:dyDescent="0.25">
      <c r="A3563">
        <v>5753483</v>
      </c>
      <c r="B3563" t="s">
        <v>371</v>
      </c>
      <c r="C3563" t="s">
        <v>436</v>
      </c>
      <c r="E3563">
        <v>2016</v>
      </c>
      <c r="F3563" s="10">
        <v>42735</v>
      </c>
      <c r="G3563" t="s">
        <v>489</v>
      </c>
      <c r="H3563" t="s">
        <v>474</v>
      </c>
      <c r="I3563" t="s">
        <v>463</v>
      </c>
      <c r="J3563">
        <v>174531000</v>
      </c>
      <c r="K3563">
        <v>174531000</v>
      </c>
    </row>
    <row r="3564" spans="1:11" x14ac:dyDescent="0.25">
      <c r="A3564">
        <v>5753483</v>
      </c>
      <c r="B3564" t="s">
        <v>371</v>
      </c>
      <c r="C3564" t="s">
        <v>2336</v>
      </c>
      <c r="E3564">
        <v>2016</v>
      </c>
      <c r="F3564" s="10">
        <v>42735</v>
      </c>
      <c r="G3564" t="s">
        <v>489</v>
      </c>
      <c r="H3564" t="s">
        <v>474</v>
      </c>
      <c r="I3564" t="s">
        <v>463</v>
      </c>
      <c r="J3564">
        <v>1363962000</v>
      </c>
      <c r="K3564">
        <v>1363962000</v>
      </c>
    </row>
    <row r="3565" spans="1:11" x14ac:dyDescent="0.25">
      <c r="A3565">
        <v>5753483</v>
      </c>
      <c r="B3565" t="s">
        <v>371</v>
      </c>
      <c r="C3565" t="s">
        <v>2337</v>
      </c>
      <c r="E3565">
        <v>2016</v>
      </c>
      <c r="F3565" s="10">
        <v>42735</v>
      </c>
      <c r="G3565" t="s">
        <v>489</v>
      </c>
      <c r="H3565" t="s">
        <v>474</v>
      </c>
      <c r="I3565" t="s">
        <v>463</v>
      </c>
      <c r="J3565">
        <v>-11090000</v>
      </c>
      <c r="K3565">
        <v>-11090000</v>
      </c>
    </row>
    <row r="3566" spans="1:11" x14ac:dyDescent="0.25">
      <c r="A3566">
        <v>1441</v>
      </c>
      <c r="B3566" t="s">
        <v>392</v>
      </c>
      <c r="C3566" t="s">
        <v>436</v>
      </c>
      <c r="E3566">
        <v>2017</v>
      </c>
      <c r="F3566" s="10">
        <v>42766</v>
      </c>
      <c r="G3566" t="s">
        <v>489</v>
      </c>
      <c r="H3566" t="s">
        <v>474</v>
      </c>
      <c r="I3566" t="s">
        <v>463</v>
      </c>
      <c r="J3566">
        <v>2720000</v>
      </c>
      <c r="K3566">
        <v>2720000</v>
      </c>
    </row>
    <row r="3567" spans="1:11" x14ac:dyDescent="0.25">
      <c r="A3567">
        <v>1441</v>
      </c>
      <c r="B3567" t="s">
        <v>392</v>
      </c>
      <c r="C3567" t="s">
        <v>2336</v>
      </c>
      <c r="E3567">
        <v>2017</v>
      </c>
      <c r="F3567" s="10">
        <v>42766</v>
      </c>
      <c r="G3567" t="s">
        <v>489</v>
      </c>
      <c r="H3567" t="s">
        <v>474</v>
      </c>
      <c r="I3567" t="s">
        <v>463</v>
      </c>
      <c r="J3567">
        <v>601972000</v>
      </c>
      <c r="K3567">
        <v>601972000</v>
      </c>
    </row>
    <row r="3568" spans="1:11" x14ac:dyDescent="0.25">
      <c r="A3568">
        <v>1441</v>
      </c>
      <c r="B3568" t="s">
        <v>392</v>
      </c>
      <c r="C3568" t="s">
        <v>2337</v>
      </c>
      <c r="E3568">
        <v>2017</v>
      </c>
      <c r="F3568" s="10">
        <v>42766</v>
      </c>
      <c r="G3568" t="s">
        <v>489</v>
      </c>
      <c r="H3568" t="s">
        <v>474</v>
      </c>
      <c r="I3568" t="s">
        <v>463</v>
      </c>
      <c r="J3568">
        <v>-52236000</v>
      </c>
      <c r="K3568">
        <v>-52236000</v>
      </c>
    </row>
    <row r="3569" spans="1:11" x14ac:dyDescent="0.25">
      <c r="A3569">
        <v>1441</v>
      </c>
      <c r="B3569" t="s">
        <v>392</v>
      </c>
      <c r="C3569" t="s">
        <v>490</v>
      </c>
      <c r="E3569">
        <v>2017</v>
      </c>
      <c r="F3569" s="10">
        <v>42766</v>
      </c>
      <c r="G3569" t="s">
        <v>489</v>
      </c>
      <c r="H3569" t="s">
        <v>474</v>
      </c>
      <c r="I3569" t="s">
        <v>463</v>
      </c>
      <c r="J3569">
        <v>16796000</v>
      </c>
      <c r="K3569">
        <v>16796000</v>
      </c>
    </row>
    <row r="3570" spans="1:11" x14ac:dyDescent="0.25">
      <c r="A3570">
        <v>1441</v>
      </c>
      <c r="B3570" t="s">
        <v>392</v>
      </c>
      <c r="C3570" t="s">
        <v>434</v>
      </c>
      <c r="E3570">
        <v>2017</v>
      </c>
      <c r="F3570" s="10">
        <v>42766</v>
      </c>
      <c r="G3570" t="s">
        <v>489</v>
      </c>
      <c r="H3570" t="s">
        <v>474</v>
      </c>
      <c r="I3570" t="s">
        <v>463</v>
      </c>
      <c r="J3570">
        <v>26911000</v>
      </c>
      <c r="K3570">
        <v>26911000</v>
      </c>
    </row>
    <row r="3571" spans="1:11" x14ac:dyDescent="0.25">
      <c r="A3571">
        <v>1441</v>
      </c>
      <c r="B3571" t="s">
        <v>392</v>
      </c>
      <c r="C3571" t="s">
        <v>491</v>
      </c>
      <c r="E3571">
        <v>2017</v>
      </c>
      <c r="F3571" s="10">
        <v>42766</v>
      </c>
      <c r="G3571" t="s">
        <v>489</v>
      </c>
      <c r="H3571" t="s">
        <v>474</v>
      </c>
      <c r="I3571" t="s">
        <v>463</v>
      </c>
      <c r="J3571">
        <v>1420000</v>
      </c>
      <c r="K3571">
        <v>1420000</v>
      </c>
    </row>
    <row r="3572" spans="1:11" x14ac:dyDescent="0.25">
      <c r="A3572">
        <v>8073</v>
      </c>
      <c r="B3572" t="s">
        <v>354</v>
      </c>
      <c r="C3572" t="s">
        <v>436</v>
      </c>
      <c r="E3572">
        <v>2016</v>
      </c>
      <c r="F3572" s="10">
        <v>42764</v>
      </c>
      <c r="G3572" t="s">
        <v>489</v>
      </c>
      <c r="H3572" t="s">
        <v>474</v>
      </c>
      <c r="I3572" t="s">
        <v>463</v>
      </c>
      <c r="J3572">
        <v>234000000</v>
      </c>
      <c r="K3572">
        <v>234000000</v>
      </c>
    </row>
    <row r="3573" spans="1:11" x14ac:dyDescent="0.25">
      <c r="A3573">
        <v>8073</v>
      </c>
      <c r="B3573" t="s">
        <v>354</v>
      </c>
      <c r="C3573" t="s">
        <v>2336</v>
      </c>
      <c r="E3573">
        <v>2016</v>
      </c>
      <c r="F3573" s="10">
        <v>42764</v>
      </c>
      <c r="G3573" t="s">
        <v>489</v>
      </c>
      <c r="H3573" t="s">
        <v>474</v>
      </c>
      <c r="I3573" t="s">
        <v>463</v>
      </c>
      <c r="J3573">
        <v>2622000000</v>
      </c>
      <c r="K3573">
        <v>2622000000</v>
      </c>
    </row>
    <row r="3574" spans="1:11" x14ac:dyDescent="0.25">
      <c r="A3574">
        <v>5763483</v>
      </c>
      <c r="B3574" t="s">
        <v>377</v>
      </c>
      <c r="C3574" t="s">
        <v>436</v>
      </c>
      <c r="E3574">
        <v>2017</v>
      </c>
      <c r="F3574" s="10">
        <v>42763</v>
      </c>
      <c r="G3574" t="s">
        <v>489</v>
      </c>
      <c r="H3574" t="s">
        <v>474</v>
      </c>
      <c r="I3574" t="s">
        <v>463</v>
      </c>
      <c r="J3574">
        <v>731000000</v>
      </c>
      <c r="K3574">
        <v>731000000</v>
      </c>
    </row>
    <row r="3575" spans="1:11" x14ac:dyDescent="0.25">
      <c r="A3575">
        <v>5763483</v>
      </c>
      <c r="B3575" t="s">
        <v>377</v>
      </c>
      <c r="C3575" t="s">
        <v>2336</v>
      </c>
      <c r="E3575">
        <v>2017</v>
      </c>
      <c r="F3575" s="10">
        <v>42763</v>
      </c>
      <c r="G3575" t="s">
        <v>489</v>
      </c>
      <c r="H3575" t="s">
        <v>474</v>
      </c>
      <c r="I3575" t="s">
        <v>463</v>
      </c>
      <c r="J3575">
        <v>5121000000</v>
      </c>
      <c r="K3575">
        <v>5121000000</v>
      </c>
    </row>
    <row r="3576" spans="1:11" x14ac:dyDescent="0.25">
      <c r="A3576">
        <v>5763483</v>
      </c>
      <c r="B3576" t="s">
        <v>377</v>
      </c>
      <c r="C3576" t="s">
        <v>2337</v>
      </c>
      <c r="E3576">
        <v>2017</v>
      </c>
      <c r="F3576" s="10">
        <v>42763</v>
      </c>
      <c r="G3576" t="s">
        <v>489</v>
      </c>
      <c r="H3576" t="s">
        <v>474</v>
      </c>
      <c r="I3576" t="s">
        <v>463</v>
      </c>
      <c r="J3576">
        <v>970000000</v>
      </c>
      <c r="K3576">
        <v>970000000</v>
      </c>
    </row>
    <row r="3577" spans="1:11" x14ac:dyDescent="0.25">
      <c r="A3577">
        <v>5763483</v>
      </c>
      <c r="B3577" t="s">
        <v>377</v>
      </c>
      <c r="C3577" t="s">
        <v>490</v>
      </c>
      <c r="E3577">
        <v>2017</v>
      </c>
      <c r="F3577" s="10">
        <v>42763</v>
      </c>
      <c r="G3577" t="s">
        <v>489</v>
      </c>
      <c r="H3577" t="s">
        <v>474</v>
      </c>
      <c r="I3577" t="s">
        <v>463</v>
      </c>
      <c r="J3577">
        <v>164000000</v>
      </c>
      <c r="K3577">
        <v>164000000</v>
      </c>
    </row>
    <row r="3578" spans="1:11" x14ac:dyDescent="0.25">
      <c r="A3578">
        <v>5763483</v>
      </c>
      <c r="B3578" t="s">
        <v>377</v>
      </c>
      <c r="C3578" t="s">
        <v>434</v>
      </c>
      <c r="E3578">
        <v>2017</v>
      </c>
      <c r="F3578" s="10">
        <v>42763</v>
      </c>
      <c r="G3578" t="s">
        <v>489</v>
      </c>
      <c r="H3578" t="s">
        <v>474</v>
      </c>
      <c r="I3578" t="s">
        <v>463</v>
      </c>
      <c r="J3578">
        <v>97000000</v>
      </c>
      <c r="K3578">
        <v>97000000</v>
      </c>
    </row>
    <row r="3579" spans="1:11" x14ac:dyDescent="0.25">
      <c r="A3579">
        <v>5763483</v>
      </c>
      <c r="B3579" t="s">
        <v>377</v>
      </c>
      <c r="C3579" t="s">
        <v>491</v>
      </c>
      <c r="E3579">
        <v>2017</v>
      </c>
      <c r="F3579" s="10">
        <v>42763</v>
      </c>
      <c r="G3579" t="s">
        <v>489</v>
      </c>
      <c r="H3579" t="s">
        <v>474</v>
      </c>
      <c r="I3579" t="s">
        <v>463</v>
      </c>
      <c r="J3579">
        <v>193000000</v>
      </c>
      <c r="K3579">
        <v>193000000</v>
      </c>
    </row>
    <row r="3580" spans="1:11" x14ac:dyDescent="0.25">
      <c r="A3580">
        <v>8090</v>
      </c>
      <c r="B3580" t="s">
        <v>410</v>
      </c>
      <c r="C3580" t="s">
        <v>436</v>
      </c>
      <c r="E3580">
        <v>2017</v>
      </c>
      <c r="F3580" s="10">
        <v>42825</v>
      </c>
      <c r="G3580" t="s">
        <v>489</v>
      </c>
      <c r="H3580" t="s">
        <v>474</v>
      </c>
      <c r="I3580" t="s">
        <v>463</v>
      </c>
      <c r="J3580">
        <v>320700000</v>
      </c>
      <c r="K3580">
        <v>320700000</v>
      </c>
    </row>
    <row r="3581" spans="1:11" x14ac:dyDescent="0.25">
      <c r="A3581">
        <v>8090</v>
      </c>
      <c r="B3581" t="s">
        <v>410</v>
      </c>
      <c r="C3581" t="s">
        <v>2336</v>
      </c>
      <c r="E3581">
        <v>2017</v>
      </c>
      <c r="F3581" s="10">
        <v>42825</v>
      </c>
      <c r="G3581" t="s">
        <v>489</v>
      </c>
      <c r="H3581" t="s">
        <v>474</v>
      </c>
      <c r="I3581" t="s">
        <v>463</v>
      </c>
      <c r="J3581">
        <v>1918200000</v>
      </c>
      <c r="K3581">
        <v>1918200000</v>
      </c>
    </row>
    <row r="3582" spans="1:11" x14ac:dyDescent="0.25">
      <c r="A3582">
        <v>8090</v>
      </c>
      <c r="B3582" t="s">
        <v>410</v>
      </c>
      <c r="C3582" t="s">
        <v>2337</v>
      </c>
      <c r="E3582">
        <v>2017</v>
      </c>
      <c r="F3582" s="10">
        <v>42825</v>
      </c>
      <c r="G3582" t="s">
        <v>489</v>
      </c>
      <c r="H3582" t="s">
        <v>474</v>
      </c>
      <c r="I3582" t="s">
        <v>463</v>
      </c>
      <c r="J3582">
        <v>74100000</v>
      </c>
      <c r="K3582">
        <v>74100000</v>
      </c>
    </row>
    <row r="3583" spans="1:11" x14ac:dyDescent="0.25">
      <c r="A3583">
        <v>8114</v>
      </c>
      <c r="B3583" t="s">
        <v>320</v>
      </c>
      <c r="C3583" t="s">
        <v>436</v>
      </c>
      <c r="E3583">
        <v>2017</v>
      </c>
      <c r="F3583" s="10">
        <v>42825</v>
      </c>
      <c r="G3583" t="s">
        <v>489</v>
      </c>
      <c r="H3583" t="s">
        <v>474</v>
      </c>
      <c r="I3583" t="s">
        <v>463</v>
      </c>
      <c r="J3583">
        <v>157192000</v>
      </c>
      <c r="K3583">
        <v>157192000</v>
      </c>
    </row>
    <row r="3584" spans="1:11" x14ac:dyDescent="0.25">
      <c r="A3584">
        <v>8114</v>
      </c>
      <c r="B3584" t="s">
        <v>320</v>
      </c>
      <c r="C3584" t="s">
        <v>2336</v>
      </c>
      <c r="E3584">
        <v>2017</v>
      </c>
      <c r="F3584" s="10">
        <v>42825</v>
      </c>
      <c r="G3584" t="s">
        <v>489</v>
      </c>
      <c r="H3584" t="s">
        <v>474</v>
      </c>
      <c r="I3584" t="s">
        <v>463</v>
      </c>
      <c r="J3584">
        <v>1257261000</v>
      </c>
      <c r="K3584">
        <v>1257261000</v>
      </c>
    </row>
    <row r="3585" spans="1:11" x14ac:dyDescent="0.25">
      <c r="A3585">
        <v>8114</v>
      </c>
      <c r="B3585" t="s">
        <v>320</v>
      </c>
      <c r="C3585" t="s">
        <v>2337</v>
      </c>
      <c r="E3585">
        <v>2017</v>
      </c>
      <c r="F3585" s="10">
        <v>42825</v>
      </c>
      <c r="G3585" t="s">
        <v>489</v>
      </c>
      <c r="H3585" t="s">
        <v>474</v>
      </c>
      <c r="I3585" t="s">
        <v>463</v>
      </c>
      <c r="J3585">
        <v>35908000</v>
      </c>
      <c r="K3585">
        <v>35908000</v>
      </c>
    </row>
    <row r="3586" spans="1:11" x14ac:dyDescent="0.25">
      <c r="A3586">
        <v>8067</v>
      </c>
      <c r="B3586" t="s">
        <v>356</v>
      </c>
      <c r="C3586" t="s">
        <v>2336</v>
      </c>
      <c r="E3586">
        <v>2017</v>
      </c>
      <c r="F3586" s="10">
        <v>42886</v>
      </c>
      <c r="G3586" t="s">
        <v>489</v>
      </c>
      <c r="H3586" t="s">
        <v>474</v>
      </c>
      <c r="I3586" t="s">
        <v>463</v>
      </c>
      <c r="J3586">
        <v>475000000</v>
      </c>
      <c r="K3586">
        <v>475000000</v>
      </c>
    </row>
    <row r="3587" spans="1:11" x14ac:dyDescent="0.25">
      <c r="A3587">
        <v>11472</v>
      </c>
      <c r="B3587" t="s">
        <v>3472</v>
      </c>
      <c r="C3587" t="s">
        <v>436</v>
      </c>
      <c r="E3587">
        <v>2017</v>
      </c>
      <c r="F3587" s="10">
        <v>42916</v>
      </c>
      <c r="G3587" t="s">
        <v>489</v>
      </c>
      <c r="H3587" t="s">
        <v>474</v>
      </c>
      <c r="I3587" t="s">
        <v>463</v>
      </c>
      <c r="J3587">
        <v>1845874000</v>
      </c>
      <c r="K3587">
        <v>1845874000</v>
      </c>
    </row>
    <row r="3588" spans="1:11" x14ac:dyDescent="0.25">
      <c r="A3588">
        <v>11472</v>
      </c>
      <c r="B3588" t="s">
        <v>3472</v>
      </c>
      <c r="C3588" t="s">
        <v>2336</v>
      </c>
      <c r="E3588">
        <v>2017</v>
      </c>
      <c r="F3588" s="10">
        <v>42916</v>
      </c>
      <c r="G3588" t="s">
        <v>489</v>
      </c>
      <c r="H3588" t="s">
        <v>474</v>
      </c>
      <c r="I3588" t="s">
        <v>463</v>
      </c>
      <c r="J3588">
        <v>12029312000</v>
      </c>
      <c r="K3588">
        <v>12029312000</v>
      </c>
    </row>
    <row r="3589" spans="1:11" x14ac:dyDescent="0.25">
      <c r="A3589">
        <v>11472</v>
      </c>
      <c r="B3589" t="s">
        <v>3472</v>
      </c>
      <c r="C3589" t="s">
        <v>2337</v>
      </c>
      <c r="E3589">
        <v>2017</v>
      </c>
      <c r="F3589" s="10">
        <v>42916</v>
      </c>
      <c r="G3589" t="s">
        <v>489</v>
      </c>
      <c r="H3589" t="s">
        <v>474</v>
      </c>
      <c r="I3589" t="s">
        <v>463</v>
      </c>
      <c r="J3589">
        <v>983412000</v>
      </c>
      <c r="K3589">
        <v>983412000</v>
      </c>
    </row>
    <row r="3590" spans="1:11" x14ac:dyDescent="0.25">
      <c r="A3590">
        <v>11472</v>
      </c>
      <c r="B3590" t="s">
        <v>3472</v>
      </c>
      <c r="C3590" t="s">
        <v>490</v>
      </c>
      <c r="E3590">
        <v>2017</v>
      </c>
      <c r="F3590" s="10">
        <v>42916</v>
      </c>
      <c r="G3590" t="s">
        <v>489</v>
      </c>
      <c r="H3590" t="s">
        <v>474</v>
      </c>
      <c r="I3590" t="s">
        <v>463</v>
      </c>
      <c r="J3590">
        <v>162436000</v>
      </c>
      <c r="K3590">
        <v>162436000</v>
      </c>
    </row>
    <row r="3591" spans="1:11" x14ac:dyDescent="0.25">
      <c r="A3591">
        <v>11472</v>
      </c>
      <c r="B3591" t="s">
        <v>3472</v>
      </c>
      <c r="C3591" t="s">
        <v>434</v>
      </c>
      <c r="E3591">
        <v>2017</v>
      </c>
      <c r="F3591" s="10">
        <v>42916</v>
      </c>
      <c r="G3591" t="s">
        <v>489</v>
      </c>
      <c r="H3591" t="s">
        <v>474</v>
      </c>
      <c r="I3591" t="s">
        <v>463</v>
      </c>
      <c r="J3591">
        <v>355229000</v>
      </c>
      <c r="K3591">
        <v>355229000</v>
      </c>
    </row>
    <row r="3592" spans="1:11" x14ac:dyDescent="0.25">
      <c r="A3592">
        <v>11472</v>
      </c>
      <c r="B3592" t="s">
        <v>3472</v>
      </c>
      <c r="C3592" t="s">
        <v>491</v>
      </c>
      <c r="E3592">
        <v>2017</v>
      </c>
      <c r="F3592" s="10">
        <v>42916</v>
      </c>
      <c r="G3592" t="s">
        <v>489</v>
      </c>
      <c r="H3592" t="s">
        <v>474</v>
      </c>
      <c r="I3592" t="s">
        <v>463</v>
      </c>
      <c r="J3592">
        <v>344797000</v>
      </c>
      <c r="K3592">
        <v>344797000</v>
      </c>
    </row>
    <row r="3593" spans="1:11" x14ac:dyDescent="0.25">
      <c r="A3593">
        <v>11110</v>
      </c>
      <c r="B3593" t="s">
        <v>3458</v>
      </c>
      <c r="C3593" t="s">
        <v>436</v>
      </c>
      <c r="E3593">
        <v>2017</v>
      </c>
      <c r="F3593" s="10">
        <v>42978</v>
      </c>
      <c r="G3593" t="s">
        <v>489</v>
      </c>
      <c r="H3593" t="s">
        <v>474</v>
      </c>
      <c r="I3593" t="s">
        <v>463</v>
      </c>
      <c r="J3593">
        <v>55972000</v>
      </c>
      <c r="K3593">
        <v>55972000</v>
      </c>
    </row>
    <row r="3594" spans="1:11" x14ac:dyDescent="0.25">
      <c r="A3594">
        <v>11110</v>
      </c>
      <c r="B3594" t="s">
        <v>3458</v>
      </c>
      <c r="C3594" t="s">
        <v>2336</v>
      </c>
      <c r="E3594">
        <v>2017</v>
      </c>
      <c r="F3594" s="10">
        <v>42978</v>
      </c>
      <c r="G3594" t="s">
        <v>489</v>
      </c>
      <c r="H3594" t="s">
        <v>474</v>
      </c>
      <c r="I3594" t="s">
        <v>463</v>
      </c>
      <c r="J3594">
        <v>517985000</v>
      </c>
      <c r="K3594">
        <v>517985000</v>
      </c>
    </row>
    <row r="3595" spans="1:11" x14ac:dyDescent="0.25">
      <c r="A3595">
        <v>11110</v>
      </c>
      <c r="B3595" t="s">
        <v>3458</v>
      </c>
      <c r="C3595" t="s">
        <v>2337</v>
      </c>
      <c r="E3595">
        <v>2017</v>
      </c>
      <c r="F3595" s="10">
        <v>42978</v>
      </c>
      <c r="G3595" t="s">
        <v>489</v>
      </c>
      <c r="H3595" t="s">
        <v>474</v>
      </c>
      <c r="I3595" t="s">
        <v>463</v>
      </c>
      <c r="J3595">
        <v>23179000</v>
      </c>
      <c r="K3595">
        <v>23179000</v>
      </c>
    </row>
    <row r="3596" spans="1:11" x14ac:dyDescent="0.25">
      <c r="A3596">
        <v>11110</v>
      </c>
      <c r="B3596" t="s">
        <v>3458</v>
      </c>
      <c r="C3596" t="s">
        <v>490</v>
      </c>
      <c r="E3596">
        <v>2017</v>
      </c>
      <c r="F3596" s="10">
        <v>42978</v>
      </c>
      <c r="G3596" t="s">
        <v>489</v>
      </c>
      <c r="H3596" t="s">
        <v>474</v>
      </c>
      <c r="I3596" t="s">
        <v>463</v>
      </c>
      <c r="J3596">
        <v>3579000</v>
      </c>
      <c r="K3596">
        <v>3579000</v>
      </c>
    </row>
    <row r="3597" spans="1:11" x14ac:dyDescent="0.25">
      <c r="A3597">
        <v>11110</v>
      </c>
      <c r="B3597" t="s">
        <v>3458</v>
      </c>
      <c r="C3597" t="s">
        <v>434</v>
      </c>
      <c r="E3597">
        <v>2017</v>
      </c>
      <c r="F3597" s="10">
        <v>42978</v>
      </c>
      <c r="G3597" t="s">
        <v>489</v>
      </c>
      <c r="H3597" t="s">
        <v>474</v>
      </c>
      <c r="I3597" t="s">
        <v>463</v>
      </c>
      <c r="J3597">
        <v>16678000</v>
      </c>
      <c r="K3597">
        <v>16678000</v>
      </c>
    </row>
    <row r="3598" spans="1:11" x14ac:dyDescent="0.25">
      <c r="A3598">
        <v>11110</v>
      </c>
      <c r="B3598" t="s">
        <v>3458</v>
      </c>
      <c r="C3598" t="s">
        <v>491</v>
      </c>
      <c r="E3598">
        <v>2017</v>
      </c>
      <c r="F3598" s="10">
        <v>42978</v>
      </c>
      <c r="G3598" t="s">
        <v>489</v>
      </c>
      <c r="H3598" t="s">
        <v>474</v>
      </c>
      <c r="I3598" t="s">
        <v>463</v>
      </c>
      <c r="J3598">
        <v>12536000</v>
      </c>
      <c r="K3598">
        <v>12536000</v>
      </c>
    </row>
    <row r="3599" spans="1:11" x14ac:dyDescent="0.25">
      <c r="A3599">
        <v>962</v>
      </c>
      <c r="B3599" t="s">
        <v>322</v>
      </c>
      <c r="C3599" t="s">
        <v>436</v>
      </c>
      <c r="E3599">
        <v>2017</v>
      </c>
      <c r="F3599" s="10">
        <v>43008</v>
      </c>
      <c r="G3599" t="s">
        <v>489</v>
      </c>
      <c r="H3599" t="s">
        <v>474</v>
      </c>
      <c r="I3599" t="s">
        <v>463</v>
      </c>
      <c r="J3599">
        <v>829042000</v>
      </c>
      <c r="K3599">
        <v>829042000</v>
      </c>
    </row>
    <row r="3600" spans="1:11" x14ac:dyDescent="0.25">
      <c r="A3600">
        <v>962</v>
      </c>
      <c r="B3600" t="s">
        <v>322</v>
      </c>
      <c r="C3600" t="s">
        <v>2336</v>
      </c>
      <c r="E3600">
        <v>2017</v>
      </c>
      <c r="F3600" s="10">
        <v>43008</v>
      </c>
      <c r="G3600" t="s">
        <v>489</v>
      </c>
      <c r="H3600" t="s">
        <v>474</v>
      </c>
      <c r="I3600" t="s">
        <v>463</v>
      </c>
      <c r="J3600">
        <v>18203402000</v>
      </c>
      <c r="K3600">
        <v>18203402000</v>
      </c>
    </row>
    <row r="3601" spans="1:11" x14ac:dyDescent="0.25">
      <c r="A3601">
        <v>962</v>
      </c>
      <c r="B3601" t="s">
        <v>322</v>
      </c>
      <c r="C3601" t="s">
        <v>2337</v>
      </c>
      <c r="E3601">
        <v>2017</v>
      </c>
      <c r="F3601" s="10">
        <v>43008</v>
      </c>
      <c r="G3601" t="s">
        <v>489</v>
      </c>
      <c r="H3601" t="s">
        <v>474</v>
      </c>
      <c r="I3601" t="s">
        <v>463</v>
      </c>
      <c r="J3601">
        <v>421476000</v>
      </c>
      <c r="K3601">
        <v>421476000</v>
      </c>
    </row>
    <row r="3602" spans="1:11" x14ac:dyDescent="0.25">
      <c r="A3602">
        <v>1246</v>
      </c>
      <c r="B3602" t="s">
        <v>365</v>
      </c>
      <c r="C3602" t="s">
        <v>436</v>
      </c>
      <c r="E3602">
        <v>2017</v>
      </c>
      <c r="F3602" s="10">
        <v>43008</v>
      </c>
      <c r="G3602" t="s">
        <v>489</v>
      </c>
      <c r="H3602" t="s">
        <v>474</v>
      </c>
      <c r="I3602" t="s">
        <v>463</v>
      </c>
      <c r="J3602">
        <v>271600000</v>
      </c>
      <c r="K3602">
        <v>271600000</v>
      </c>
    </row>
    <row r="3603" spans="1:11" x14ac:dyDescent="0.25">
      <c r="A3603">
        <v>1246</v>
      </c>
      <c r="B3603" t="s">
        <v>365</v>
      </c>
      <c r="C3603" t="s">
        <v>2336</v>
      </c>
      <c r="E3603">
        <v>2017</v>
      </c>
      <c r="F3603" s="10">
        <v>43008</v>
      </c>
      <c r="G3603" t="s">
        <v>489</v>
      </c>
      <c r="H3603" t="s">
        <v>474</v>
      </c>
      <c r="I3603" t="s">
        <v>463</v>
      </c>
      <c r="J3603">
        <v>1247400000</v>
      </c>
      <c r="K3603">
        <v>1247400000</v>
      </c>
    </row>
    <row r="3604" spans="1:11" x14ac:dyDescent="0.25">
      <c r="A3604">
        <v>1246</v>
      </c>
      <c r="B3604" t="s">
        <v>365</v>
      </c>
      <c r="C3604" t="s">
        <v>2337</v>
      </c>
      <c r="E3604">
        <v>2017</v>
      </c>
      <c r="F3604" s="10">
        <v>43008</v>
      </c>
      <c r="G3604" t="s">
        <v>489</v>
      </c>
      <c r="H3604" t="s">
        <v>474</v>
      </c>
      <c r="I3604" t="s">
        <v>463</v>
      </c>
      <c r="J3604">
        <v>6400000</v>
      </c>
      <c r="K3604">
        <v>6400000</v>
      </c>
    </row>
    <row r="3605" spans="1:11" x14ac:dyDescent="0.25">
      <c r="A3605">
        <v>1395</v>
      </c>
      <c r="B3605" t="s">
        <v>386</v>
      </c>
      <c r="C3605" t="s">
        <v>436</v>
      </c>
      <c r="E3605">
        <v>2017</v>
      </c>
      <c r="F3605" s="10">
        <v>43007</v>
      </c>
      <c r="G3605" t="s">
        <v>489</v>
      </c>
      <c r="H3605" t="s">
        <v>474</v>
      </c>
      <c r="I3605" t="s">
        <v>463</v>
      </c>
      <c r="J3605">
        <v>613470000</v>
      </c>
      <c r="K3605">
        <v>613470000</v>
      </c>
    </row>
    <row r="3606" spans="1:11" x14ac:dyDescent="0.25">
      <c r="A3606">
        <v>1395</v>
      </c>
      <c r="B3606" t="s">
        <v>386</v>
      </c>
      <c r="C3606" t="s">
        <v>2336</v>
      </c>
      <c r="E3606">
        <v>2017</v>
      </c>
      <c r="F3606" s="10">
        <v>43007</v>
      </c>
      <c r="G3606" t="s">
        <v>489</v>
      </c>
      <c r="H3606" t="s">
        <v>474</v>
      </c>
      <c r="I3606" t="s">
        <v>463</v>
      </c>
      <c r="J3606">
        <v>10022788000</v>
      </c>
      <c r="K3606">
        <v>10022788000</v>
      </c>
    </row>
    <row r="3607" spans="1:11" x14ac:dyDescent="0.25">
      <c r="A3607">
        <v>1395</v>
      </c>
      <c r="B3607" t="s">
        <v>386</v>
      </c>
      <c r="C3607" t="s">
        <v>2337</v>
      </c>
      <c r="E3607">
        <v>2017</v>
      </c>
      <c r="F3607" s="10">
        <v>43007</v>
      </c>
      <c r="G3607" t="s">
        <v>489</v>
      </c>
      <c r="H3607" t="s">
        <v>474</v>
      </c>
      <c r="I3607" t="s">
        <v>463</v>
      </c>
      <c r="J3607">
        <v>287375000</v>
      </c>
      <c r="K3607">
        <v>287375000</v>
      </c>
    </row>
    <row r="3608" spans="1:11" x14ac:dyDescent="0.25">
      <c r="A3608">
        <v>1788</v>
      </c>
      <c r="B3608" t="s">
        <v>422</v>
      </c>
      <c r="C3608" t="s">
        <v>436</v>
      </c>
      <c r="E3608">
        <v>2017</v>
      </c>
      <c r="F3608" s="10">
        <v>43009</v>
      </c>
      <c r="G3608" t="s">
        <v>489</v>
      </c>
      <c r="H3608" t="s">
        <v>474</v>
      </c>
      <c r="I3608" t="s">
        <v>463</v>
      </c>
      <c r="J3608">
        <v>229098000</v>
      </c>
      <c r="K3608">
        <v>229098000</v>
      </c>
    </row>
    <row r="3609" spans="1:11" x14ac:dyDescent="0.25">
      <c r="A3609">
        <v>1788</v>
      </c>
      <c r="B3609" t="s">
        <v>422</v>
      </c>
      <c r="C3609" t="s">
        <v>2336</v>
      </c>
      <c r="E3609">
        <v>2017</v>
      </c>
      <c r="F3609" s="10">
        <v>43009</v>
      </c>
      <c r="G3609" t="s">
        <v>489</v>
      </c>
      <c r="H3609" t="s">
        <v>474</v>
      </c>
      <c r="I3609" t="s">
        <v>463</v>
      </c>
      <c r="J3609">
        <v>2753360000</v>
      </c>
      <c r="K3609">
        <v>2753360000</v>
      </c>
    </row>
    <row r="3610" spans="1:11" x14ac:dyDescent="0.25">
      <c r="A3610">
        <v>1788</v>
      </c>
      <c r="B3610" t="s">
        <v>422</v>
      </c>
      <c r="C3610" t="s">
        <v>2337</v>
      </c>
      <c r="E3610">
        <v>2017</v>
      </c>
      <c r="F3610" s="10">
        <v>43009</v>
      </c>
      <c r="G3610" t="s">
        <v>489</v>
      </c>
      <c r="H3610" t="s">
        <v>474</v>
      </c>
      <c r="I3610" t="s">
        <v>463</v>
      </c>
      <c r="J3610">
        <v>117917000</v>
      </c>
      <c r="K3610">
        <v>117917000</v>
      </c>
    </row>
    <row r="3611" spans="1:11" x14ac:dyDescent="0.25">
      <c r="A3611">
        <v>8079</v>
      </c>
      <c r="B3611" t="s">
        <v>400</v>
      </c>
      <c r="C3611" t="s">
        <v>436</v>
      </c>
      <c r="E3611">
        <v>2017</v>
      </c>
      <c r="F3611" s="10">
        <v>43008</v>
      </c>
      <c r="G3611" t="s">
        <v>489</v>
      </c>
      <c r="H3611" t="s">
        <v>474</v>
      </c>
      <c r="I3611" t="s">
        <v>463</v>
      </c>
      <c r="J3611">
        <v>153000000</v>
      </c>
      <c r="K3611">
        <v>153000000</v>
      </c>
    </row>
    <row r="3612" spans="1:11" x14ac:dyDescent="0.25">
      <c r="A3612">
        <v>8079</v>
      </c>
      <c r="B3612" t="s">
        <v>400</v>
      </c>
      <c r="C3612" t="s">
        <v>2336</v>
      </c>
      <c r="E3612">
        <v>2017</v>
      </c>
      <c r="F3612" s="10">
        <v>43008</v>
      </c>
      <c r="G3612" t="s">
        <v>489</v>
      </c>
      <c r="H3612" t="s">
        <v>474</v>
      </c>
      <c r="I3612" t="s">
        <v>463</v>
      </c>
      <c r="J3612">
        <v>826000000</v>
      </c>
      <c r="K3612">
        <v>826000000</v>
      </c>
    </row>
    <row r="3613" spans="1:11" x14ac:dyDescent="0.25">
      <c r="A3613">
        <v>8079</v>
      </c>
      <c r="B3613" t="s">
        <v>400</v>
      </c>
      <c r="C3613" t="s">
        <v>2337</v>
      </c>
      <c r="E3613">
        <v>2017</v>
      </c>
      <c r="F3613" s="10">
        <v>43008</v>
      </c>
      <c r="G3613" t="s">
        <v>489</v>
      </c>
      <c r="H3613" t="s">
        <v>474</v>
      </c>
      <c r="I3613" t="s">
        <v>463</v>
      </c>
      <c r="J3613">
        <v>54300000</v>
      </c>
      <c r="K3613">
        <v>54300000</v>
      </c>
    </row>
    <row r="3614" spans="1:11" x14ac:dyDescent="0.25">
      <c r="A3614">
        <v>974</v>
      </c>
      <c r="B3614" t="s">
        <v>324</v>
      </c>
      <c r="C3614" t="s">
        <v>436</v>
      </c>
      <c r="E3614">
        <v>2017</v>
      </c>
      <c r="F3614" s="10">
        <v>43100</v>
      </c>
      <c r="G3614" t="s">
        <v>489</v>
      </c>
      <c r="H3614" t="s">
        <v>474</v>
      </c>
      <c r="I3614" t="s">
        <v>463</v>
      </c>
      <c r="J3614">
        <v>-955000</v>
      </c>
      <c r="K3614">
        <v>-955000</v>
      </c>
    </row>
    <row r="3615" spans="1:11" x14ac:dyDescent="0.25">
      <c r="A3615">
        <v>974</v>
      </c>
      <c r="B3615" t="s">
        <v>324</v>
      </c>
      <c r="C3615" t="s">
        <v>2336</v>
      </c>
      <c r="E3615">
        <v>2017</v>
      </c>
      <c r="F3615" s="10">
        <v>43100</v>
      </c>
      <c r="G3615" t="s">
        <v>489</v>
      </c>
      <c r="H3615" t="s">
        <v>474</v>
      </c>
      <c r="I3615" t="s">
        <v>463</v>
      </c>
      <c r="J3615">
        <v>1359019000</v>
      </c>
      <c r="K3615">
        <v>1359019000</v>
      </c>
    </row>
    <row r="3616" spans="1:11" x14ac:dyDescent="0.25">
      <c r="A3616">
        <v>974</v>
      </c>
      <c r="B3616" t="s">
        <v>324</v>
      </c>
      <c r="C3616" t="s">
        <v>2337</v>
      </c>
      <c r="E3616">
        <v>2017</v>
      </c>
      <c r="F3616" s="10">
        <v>43100</v>
      </c>
      <c r="G3616" t="s">
        <v>489</v>
      </c>
      <c r="H3616" t="s">
        <v>474</v>
      </c>
      <c r="I3616" t="s">
        <v>463</v>
      </c>
      <c r="J3616">
        <v>-66235000</v>
      </c>
      <c r="K3616">
        <v>-66235000</v>
      </c>
    </row>
    <row r="3617" spans="1:11" x14ac:dyDescent="0.25">
      <c r="A3617">
        <v>974</v>
      </c>
      <c r="B3617" t="s">
        <v>324</v>
      </c>
      <c r="C3617" t="s">
        <v>490</v>
      </c>
      <c r="E3617">
        <v>2017</v>
      </c>
      <c r="F3617" s="10">
        <v>43100</v>
      </c>
      <c r="G3617" t="s">
        <v>489</v>
      </c>
      <c r="H3617" t="s">
        <v>474</v>
      </c>
      <c r="I3617" t="s">
        <v>463</v>
      </c>
      <c r="J3617">
        <v>15856000</v>
      </c>
      <c r="K3617">
        <v>15856000</v>
      </c>
    </row>
    <row r="3618" spans="1:11" x14ac:dyDescent="0.25">
      <c r="A3618">
        <v>974</v>
      </c>
      <c r="B3618" t="s">
        <v>324</v>
      </c>
      <c r="C3618" t="s">
        <v>434</v>
      </c>
      <c r="E3618">
        <v>2017</v>
      </c>
      <c r="F3618" s="10">
        <v>43100</v>
      </c>
      <c r="G3618" t="s">
        <v>489</v>
      </c>
      <c r="H3618" t="s">
        <v>474</v>
      </c>
      <c r="I3618" t="s">
        <v>463</v>
      </c>
      <c r="J3618">
        <v>44419000</v>
      </c>
      <c r="K3618">
        <v>44419000</v>
      </c>
    </row>
    <row r="3619" spans="1:11" x14ac:dyDescent="0.25">
      <c r="A3619">
        <v>974</v>
      </c>
      <c r="B3619" t="s">
        <v>324</v>
      </c>
      <c r="C3619" t="s">
        <v>491</v>
      </c>
      <c r="E3619">
        <v>2017</v>
      </c>
      <c r="F3619" s="10">
        <v>43100</v>
      </c>
      <c r="G3619" t="s">
        <v>489</v>
      </c>
      <c r="H3619" t="s">
        <v>474</v>
      </c>
      <c r="I3619" t="s">
        <v>463</v>
      </c>
      <c r="J3619">
        <v>5005000</v>
      </c>
      <c r="K3619">
        <v>5005000</v>
      </c>
    </row>
    <row r="3620" spans="1:11" x14ac:dyDescent="0.25">
      <c r="A3620">
        <v>1080</v>
      </c>
      <c r="B3620" t="s">
        <v>341</v>
      </c>
      <c r="C3620" t="s">
        <v>2336</v>
      </c>
      <c r="E3620">
        <v>2017</v>
      </c>
      <c r="F3620" s="10">
        <v>43100</v>
      </c>
      <c r="G3620" t="s">
        <v>489</v>
      </c>
      <c r="H3620" t="s">
        <v>474</v>
      </c>
      <c r="I3620" t="s">
        <v>463</v>
      </c>
      <c r="J3620">
        <v>3226100000</v>
      </c>
      <c r="K3620">
        <v>3226100000</v>
      </c>
    </row>
    <row r="3621" spans="1:11" x14ac:dyDescent="0.25">
      <c r="A3621">
        <v>1094</v>
      </c>
      <c r="B3621" t="s">
        <v>342</v>
      </c>
      <c r="C3621" t="s">
        <v>2336</v>
      </c>
      <c r="E3621">
        <v>2017</v>
      </c>
      <c r="F3621" s="10">
        <v>43100</v>
      </c>
      <c r="G3621" t="s">
        <v>489</v>
      </c>
      <c r="H3621" t="s">
        <v>474</v>
      </c>
      <c r="I3621" t="s">
        <v>463</v>
      </c>
      <c r="J3621">
        <v>363000000</v>
      </c>
      <c r="K3621">
        <v>363000000</v>
      </c>
    </row>
    <row r="3622" spans="1:11" x14ac:dyDescent="0.25">
      <c r="A3622">
        <v>1102</v>
      </c>
      <c r="B3622" t="s">
        <v>349</v>
      </c>
      <c r="C3622" t="s">
        <v>2336</v>
      </c>
      <c r="E3622">
        <v>2017</v>
      </c>
      <c r="F3622" s="10">
        <v>43100</v>
      </c>
      <c r="G3622" t="s">
        <v>489</v>
      </c>
      <c r="H3622" t="s">
        <v>474</v>
      </c>
      <c r="I3622" t="s">
        <v>463</v>
      </c>
      <c r="J3622">
        <v>271800000</v>
      </c>
      <c r="K3622">
        <v>271800000</v>
      </c>
    </row>
    <row r="3623" spans="1:11" x14ac:dyDescent="0.25">
      <c r="A3623">
        <v>1106</v>
      </c>
      <c r="B3623" t="s">
        <v>350</v>
      </c>
      <c r="C3623" t="s">
        <v>2336</v>
      </c>
      <c r="E3623">
        <v>2017</v>
      </c>
      <c r="F3623" s="10">
        <v>43100</v>
      </c>
      <c r="G3623" t="s">
        <v>489</v>
      </c>
      <c r="H3623" t="s">
        <v>474</v>
      </c>
      <c r="I3623" t="s">
        <v>463</v>
      </c>
      <c r="J3623">
        <v>1173142857</v>
      </c>
      <c r="K3623">
        <v>1173142857</v>
      </c>
    </row>
    <row r="3624" spans="1:11" x14ac:dyDescent="0.25">
      <c r="A3624">
        <v>1158</v>
      </c>
      <c r="B3624" t="s">
        <v>53</v>
      </c>
      <c r="C3624" t="s">
        <v>436</v>
      </c>
      <c r="E3624">
        <v>2017</v>
      </c>
      <c r="F3624" s="10">
        <v>43100</v>
      </c>
      <c r="G3624" t="s">
        <v>489</v>
      </c>
      <c r="H3624" t="s">
        <v>474</v>
      </c>
      <c r="I3624" t="s">
        <v>463</v>
      </c>
      <c r="J3624">
        <v>13720134</v>
      </c>
      <c r="K3624">
        <v>13720134</v>
      </c>
    </row>
    <row r="3625" spans="1:11" x14ac:dyDescent="0.25">
      <c r="A3625">
        <v>1158</v>
      </c>
      <c r="B3625" t="s">
        <v>53</v>
      </c>
      <c r="C3625" t="s">
        <v>2336</v>
      </c>
      <c r="E3625">
        <v>2017</v>
      </c>
      <c r="F3625" s="10">
        <v>43100</v>
      </c>
      <c r="G3625" t="s">
        <v>489</v>
      </c>
      <c r="H3625" t="s">
        <v>474</v>
      </c>
      <c r="I3625" t="s">
        <v>463</v>
      </c>
      <c r="J3625">
        <v>62306665</v>
      </c>
      <c r="K3625">
        <v>62306665</v>
      </c>
    </row>
    <row r="3626" spans="1:11" x14ac:dyDescent="0.25">
      <c r="A3626">
        <v>1158</v>
      </c>
      <c r="B3626" t="s">
        <v>53</v>
      </c>
      <c r="C3626" t="s">
        <v>2337</v>
      </c>
      <c r="E3626">
        <v>2017</v>
      </c>
      <c r="F3626" s="10">
        <v>43100</v>
      </c>
      <c r="G3626" t="s">
        <v>489</v>
      </c>
      <c r="H3626" t="s">
        <v>474</v>
      </c>
      <c r="I3626" t="s">
        <v>463</v>
      </c>
      <c r="J3626">
        <v>5732573</v>
      </c>
      <c r="K3626">
        <v>5732573</v>
      </c>
    </row>
    <row r="3627" spans="1:11" x14ac:dyDescent="0.25">
      <c r="A3627">
        <v>1158</v>
      </c>
      <c r="B3627" t="s">
        <v>53</v>
      </c>
      <c r="C3627" t="s">
        <v>490</v>
      </c>
      <c r="E3627">
        <v>2017</v>
      </c>
      <c r="F3627" s="10">
        <v>43100</v>
      </c>
      <c r="G3627" t="s">
        <v>489</v>
      </c>
      <c r="H3627" t="s">
        <v>474</v>
      </c>
      <c r="I3627" t="s">
        <v>463</v>
      </c>
      <c r="J3627">
        <v>-373757</v>
      </c>
      <c r="K3627">
        <v>-373757</v>
      </c>
    </row>
    <row r="3628" spans="1:11" x14ac:dyDescent="0.25">
      <c r="A3628">
        <v>1158</v>
      </c>
      <c r="B3628" t="s">
        <v>53</v>
      </c>
      <c r="C3628" t="s">
        <v>434</v>
      </c>
      <c r="E3628">
        <v>2017</v>
      </c>
      <c r="F3628" s="10">
        <v>43100</v>
      </c>
      <c r="G3628" t="s">
        <v>489</v>
      </c>
      <c r="H3628" t="s">
        <v>474</v>
      </c>
      <c r="I3628" t="s">
        <v>463</v>
      </c>
      <c r="J3628">
        <v>7472341</v>
      </c>
      <c r="K3628">
        <v>7472341</v>
      </c>
    </row>
    <row r="3629" spans="1:11" x14ac:dyDescent="0.25">
      <c r="A3629">
        <v>1158</v>
      </c>
      <c r="B3629" t="s">
        <v>53</v>
      </c>
      <c r="C3629" t="s">
        <v>491</v>
      </c>
      <c r="E3629">
        <v>2017</v>
      </c>
      <c r="F3629" s="10">
        <v>43100</v>
      </c>
      <c r="G3629" t="s">
        <v>489</v>
      </c>
      <c r="H3629" t="s">
        <v>474</v>
      </c>
      <c r="I3629" t="s">
        <v>463</v>
      </c>
      <c r="J3629">
        <v>888977</v>
      </c>
      <c r="K3629">
        <v>888977</v>
      </c>
    </row>
    <row r="3630" spans="1:11" x14ac:dyDescent="0.25">
      <c r="A3630">
        <v>1174</v>
      </c>
      <c r="B3630" t="s">
        <v>358</v>
      </c>
      <c r="C3630" t="s">
        <v>436</v>
      </c>
      <c r="E3630">
        <v>2017</v>
      </c>
      <c r="F3630" s="10">
        <v>43100</v>
      </c>
      <c r="G3630" t="s">
        <v>489</v>
      </c>
      <c r="H3630" t="s">
        <v>474</v>
      </c>
      <c r="I3630" t="s">
        <v>463</v>
      </c>
      <c r="J3630">
        <v>4362100000</v>
      </c>
      <c r="K3630">
        <v>4362100000</v>
      </c>
    </row>
    <row r="3631" spans="1:11" x14ac:dyDescent="0.25">
      <c r="A3631">
        <v>1174</v>
      </c>
      <c r="B3631" t="s">
        <v>358</v>
      </c>
      <c r="C3631" t="s">
        <v>2336</v>
      </c>
      <c r="E3631">
        <v>2017</v>
      </c>
      <c r="F3631" s="10">
        <v>43100</v>
      </c>
      <c r="G3631" t="s">
        <v>489</v>
      </c>
      <c r="H3631" t="s">
        <v>474</v>
      </c>
      <c r="I3631" t="s">
        <v>463</v>
      </c>
      <c r="J3631">
        <v>18329700000</v>
      </c>
      <c r="K3631">
        <v>18329700000</v>
      </c>
    </row>
    <row r="3632" spans="1:11" x14ac:dyDescent="0.25">
      <c r="A3632">
        <v>1174</v>
      </c>
      <c r="B3632" t="s">
        <v>358</v>
      </c>
      <c r="C3632" t="s">
        <v>2337</v>
      </c>
      <c r="E3632">
        <v>2017</v>
      </c>
      <c r="F3632" s="10">
        <v>43100</v>
      </c>
      <c r="G3632" t="s">
        <v>489</v>
      </c>
      <c r="H3632" t="s">
        <v>474</v>
      </c>
      <c r="I3632" t="s">
        <v>463</v>
      </c>
      <c r="J3632">
        <v>2492100000</v>
      </c>
      <c r="K3632">
        <v>2492100000</v>
      </c>
    </row>
    <row r="3633" spans="1:11" x14ac:dyDescent="0.25">
      <c r="A3633">
        <v>1174</v>
      </c>
      <c r="B3633" t="s">
        <v>358</v>
      </c>
      <c r="C3633" t="s">
        <v>490</v>
      </c>
      <c r="E3633">
        <v>2017</v>
      </c>
      <c r="F3633" s="10">
        <v>43100</v>
      </c>
      <c r="G3633" t="s">
        <v>489</v>
      </c>
      <c r="H3633" t="s">
        <v>474</v>
      </c>
      <c r="I3633" t="s">
        <v>463</v>
      </c>
      <c r="J3633">
        <v>162700000</v>
      </c>
      <c r="K3633">
        <v>162700000</v>
      </c>
    </row>
    <row r="3634" spans="1:11" x14ac:dyDescent="0.25">
      <c r="A3634">
        <v>1174</v>
      </c>
      <c r="B3634" t="s">
        <v>358</v>
      </c>
      <c r="C3634" t="s">
        <v>434</v>
      </c>
      <c r="E3634">
        <v>2017</v>
      </c>
      <c r="F3634" s="10">
        <v>43100</v>
      </c>
      <c r="G3634" t="s">
        <v>489</v>
      </c>
      <c r="H3634" t="s">
        <v>474</v>
      </c>
      <c r="I3634" t="s">
        <v>463</v>
      </c>
      <c r="J3634">
        <v>1238300000</v>
      </c>
      <c r="K3634">
        <v>1238300000</v>
      </c>
    </row>
    <row r="3635" spans="1:11" x14ac:dyDescent="0.25">
      <c r="A3635">
        <v>1174</v>
      </c>
      <c r="B3635" t="s">
        <v>358</v>
      </c>
      <c r="C3635" t="s">
        <v>491</v>
      </c>
      <c r="E3635">
        <v>2017</v>
      </c>
      <c r="F3635" s="10">
        <v>43100</v>
      </c>
      <c r="G3635" t="s">
        <v>489</v>
      </c>
      <c r="H3635" t="s">
        <v>474</v>
      </c>
      <c r="I3635" t="s">
        <v>463</v>
      </c>
      <c r="J3635">
        <v>469000000</v>
      </c>
      <c r="K3635">
        <v>469000000</v>
      </c>
    </row>
    <row r="3636" spans="1:11" x14ac:dyDescent="0.25">
      <c r="A3636">
        <v>1269</v>
      </c>
      <c r="B3636" t="s">
        <v>369</v>
      </c>
      <c r="C3636" t="s">
        <v>436</v>
      </c>
      <c r="E3636">
        <v>2017</v>
      </c>
      <c r="F3636" s="10">
        <v>43100</v>
      </c>
      <c r="G3636" t="s">
        <v>489</v>
      </c>
      <c r="H3636" t="s">
        <v>474</v>
      </c>
      <c r="I3636" t="s">
        <v>463</v>
      </c>
      <c r="J3636">
        <v>651572000</v>
      </c>
      <c r="K3636">
        <v>651572000</v>
      </c>
    </row>
    <row r="3637" spans="1:11" x14ac:dyDescent="0.25">
      <c r="A3637">
        <v>1269</v>
      </c>
      <c r="B3637" t="s">
        <v>369</v>
      </c>
      <c r="C3637" t="s">
        <v>2336</v>
      </c>
      <c r="E3637">
        <v>2017</v>
      </c>
      <c r="F3637" s="10">
        <v>43100</v>
      </c>
      <c r="G3637" t="s">
        <v>489</v>
      </c>
      <c r="H3637" t="s">
        <v>474</v>
      </c>
      <c r="I3637" t="s">
        <v>463</v>
      </c>
      <c r="J3637">
        <v>19520970000</v>
      </c>
      <c r="K3637">
        <v>19520970000</v>
      </c>
    </row>
    <row r="3638" spans="1:11" x14ac:dyDescent="0.25">
      <c r="A3638">
        <v>1269</v>
      </c>
      <c r="B3638" t="s">
        <v>369</v>
      </c>
      <c r="C3638" t="s">
        <v>2337</v>
      </c>
      <c r="E3638">
        <v>2017</v>
      </c>
      <c r="F3638" s="10">
        <v>43100</v>
      </c>
      <c r="G3638" t="s">
        <v>489</v>
      </c>
      <c r="H3638" t="s">
        <v>474</v>
      </c>
      <c r="I3638" t="s">
        <v>463</v>
      </c>
      <c r="J3638">
        <v>264469000</v>
      </c>
      <c r="K3638">
        <v>264469000</v>
      </c>
    </row>
    <row r="3639" spans="1:11" x14ac:dyDescent="0.25">
      <c r="A3639">
        <v>1269</v>
      </c>
      <c r="B3639" t="s">
        <v>369</v>
      </c>
      <c r="C3639" t="s">
        <v>490</v>
      </c>
      <c r="E3639">
        <v>2017</v>
      </c>
      <c r="F3639" s="10">
        <v>43100</v>
      </c>
      <c r="G3639" t="s">
        <v>489</v>
      </c>
      <c r="H3639" t="s">
        <v>474</v>
      </c>
      <c r="I3639" t="s">
        <v>463</v>
      </c>
      <c r="J3639">
        <v>39862000</v>
      </c>
      <c r="K3639">
        <v>39862000</v>
      </c>
    </row>
    <row r="3640" spans="1:11" x14ac:dyDescent="0.25">
      <c r="A3640">
        <v>1269</v>
      </c>
      <c r="B3640" t="s">
        <v>369</v>
      </c>
      <c r="C3640" t="s">
        <v>434</v>
      </c>
      <c r="E3640">
        <v>2017</v>
      </c>
      <c r="F3640" s="10">
        <v>43100</v>
      </c>
      <c r="G3640" t="s">
        <v>489</v>
      </c>
      <c r="H3640" t="s">
        <v>474</v>
      </c>
      <c r="I3640" t="s">
        <v>463</v>
      </c>
      <c r="J3640">
        <v>225269000</v>
      </c>
      <c r="K3640">
        <v>225269000</v>
      </c>
    </row>
    <row r="3641" spans="1:11" x14ac:dyDescent="0.25">
      <c r="A3641">
        <v>1269</v>
      </c>
      <c r="B3641" t="s">
        <v>369</v>
      </c>
      <c r="C3641" t="s">
        <v>491</v>
      </c>
      <c r="E3641">
        <v>2017</v>
      </c>
      <c r="F3641" s="10">
        <v>43100</v>
      </c>
      <c r="G3641" t="s">
        <v>489</v>
      </c>
      <c r="H3641" t="s">
        <v>474</v>
      </c>
      <c r="I3641" t="s">
        <v>463</v>
      </c>
      <c r="J3641">
        <v>121972000</v>
      </c>
      <c r="K3641">
        <v>121972000</v>
      </c>
    </row>
    <row r="3642" spans="1:11" x14ac:dyDescent="0.25">
      <c r="A3642">
        <v>1279</v>
      </c>
      <c r="B3642" t="s">
        <v>372</v>
      </c>
      <c r="C3642" t="s">
        <v>2336</v>
      </c>
      <c r="E3642">
        <v>2017</v>
      </c>
      <c r="F3642" s="10">
        <v>43100</v>
      </c>
      <c r="G3642" t="s">
        <v>489</v>
      </c>
      <c r="H3642" t="s">
        <v>474</v>
      </c>
      <c r="I3642" t="s">
        <v>463</v>
      </c>
      <c r="J3642">
        <v>841000000</v>
      </c>
      <c r="K3642">
        <v>841000000</v>
      </c>
    </row>
    <row r="3643" spans="1:11" x14ac:dyDescent="0.25">
      <c r="A3643">
        <v>1299</v>
      </c>
      <c r="B3643" t="s">
        <v>420</v>
      </c>
      <c r="C3643" t="s">
        <v>2336</v>
      </c>
      <c r="E3643">
        <v>2017</v>
      </c>
      <c r="F3643" s="10">
        <v>43100</v>
      </c>
      <c r="G3643" t="s">
        <v>489</v>
      </c>
      <c r="H3643" t="s">
        <v>474</v>
      </c>
      <c r="I3643" t="s">
        <v>463</v>
      </c>
      <c r="J3643">
        <v>1014000000</v>
      </c>
      <c r="K3643">
        <v>1014000000</v>
      </c>
    </row>
    <row r="3644" spans="1:11" x14ac:dyDescent="0.25">
      <c r="A3644">
        <v>1319</v>
      </c>
      <c r="B3644" t="s">
        <v>2284</v>
      </c>
      <c r="C3644" t="s">
        <v>436</v>
      </c>
      <c r="E3644">
        <v>2017</v>
      </c>
      <c r="F3644" s="10">
        <v>43100</v>
      </c>
      <c r="G3644" t="s">
        <v>489</v>
      </c>
      <c r="H3644" t="s">
        <v>474</v>
      </c>
      <c r="I3644" t="s">
        <v>463</v>
      </c>
      <c r="J3644">
        <v>176866000</v>
      </c>
      <c r="K3644">
        <v>176866000</v>
      </c>
    </row>
    <row r="3645" spans="1:11" x14ac:dyDescent="0.25">
      <c r="A3645">
        <v>1319</v>
      </c>
      <c r="B3645" t="s">
        <v>2284</v>
      </c>
      <c r="C3645" t="s">
        <v>2336</v>
      </c>
      <c r="E3645">
        <v>2017</v>
      </c>
      <c r="F3645" s="10">
        <v>43100</v>
      </c>
      <c r="G3645" t="s">
        <v>489</v>
      </c>
      <c r="H3645" t="s">
        <v>474</v>
      </c>
      <c r="I3645" t="s">
        <v>463</v>
      </c>
      <c r="J3645">
        <v>2989713000</v>
      </c>
      <c r="K3645">
        <v>2989713000</v>
      </c>
    </row>
    <row r="3646" spans="1:11" x14ac:dyDescent="0.25">
      <c r="A3646">
        <v>1319</v>
      </c>
      <c r="B3646" t="s">
        <v>2284</v>
      </c>
      <c r="C3646" t="s">
        <v>2337</v>
      </c>
      <c r="E3646">
        <v>2017</v>
      </c>
      <c r="F3646" s="10">
        <v>43100</v>
      </c>
      <c r="G3646" t="s">
        <v>489</v>
      </c>
      <c r="H3646" t="s">
        <v>474</v>
      </c>
      <c r="I3646" t="s">
        <v>463</v>
      </c>
      <c r="J3646">
        <v>75801000</v>
      </c>
      <c r="K3646">
        <v>75801000</v>
      </c>
    </row>
    <row r="3647" spans="1:11" x14ac:dyDescent="0.25">
      <c r="A3647">
        <v>1319</v>
      </c>
      <c r="B3647" t="s">
        <v>2284</v>
      </c>
      <c r="C3647" t="s">
        <v>490</v>
      </c>
      <c r="E3647">
        <v>2017</v>
      </c>
      <c r="F3647" s="10">
        <v>43100</v>
      </c>
      <c r="G3647" t="s">
        <v>489</v>
      </c>
      <c r="H3647" t="s">
        <v>474</v>
      </c>
      <c r="I3647" t="s">
        <v>463</v>
      </c>
      <c r="J3647">
        <v>6058000</v>
      </c>
      <c r="K3647">
        <v>6058000</v>
      </c>
    </row>
    <row r="3648" spans="1:11" x14ac:dyDescent="0.25">
      <c r="A3648">
        <v>1319</v>
      </c>
      <c r="B3648" t="s">
        <v>2284</v>
      </c>
      <c r="C3648" t="s">
        <v>434</v>
      </c>
      <c r="E3648">
        <v>2017</v>
      </c>
      <c r="F3648" s="10">
        <v>43100</v>
      </c>
      <c r="G3648" t="s">
        <v>489</v>
      </c>
      <c r="H3648" t="s">
        <v>474</v>
      </c>
      <c r="I3648" t="s">
        <v>463</v>
      </c>
      <c r="J3648">
        <v>66345000</v>
      </c>
      <c r="K3648">
        <v>66345000</v>
      </c>
    </row>
    <row r="3649" spans="1:11" x14ac:dyDescent="0.25">
      <c r="A3649">
        <v>1319</v>
      </c>
      <c r="B3649" t="s">
        <v>2284</v>
      </c>
      <c r="C3649" t="s">
        <v>491</v>
      </c>
      <c r="E3649">
        <v>2017</v>
      </c>
      <c r="F3649" s="10">
        <v>43100</v>
      </c>
      <c r="G3649" t="s">
        <v>489</v>
      </c>
      <c r="H3649" t="s">
        <v>474</v>
      </c>
      <c r="I3649" t="s">
        <v>463</v>
      </c>
      <c r="J3649">
        <v>28662000</v>
      </c>
      <c r="K3649">
        <v>28662000</v>
      </c>
    </row>
    <row r="3650" spans="1:11" x14ac:dyDescent="0.25">
      <c r="A3650">
        <v>1352</v>
      </c>
      <c r="B3650" t="s">
        <v>375</v>
      </c>
      <c r="C3650" t="s">
        <v>2336</v>
      </c>
      <c r="E3650">
        <v>2017</v>
      </c>
      <c r="F3650" s="10">
        <v>43100</v>
      </c>
      <c r="G3650" t="s">
        <v>489</v>
      </c>
      <c r="H3650" t="s">
        <v>474</v>
      </c>
      <c r="I3650" t="s">
        <v>463</v>
      </c>
      <c r="J3650">
        <v>244000000</v>
      </c>
      <c r="K3650">
        <v>244000000</v>
      </c>
    </row>
    <row r="3651" spans="1:11" x14ac:dyDescent="0.25">
      <c r="A3651">
        <v>1354</v>
      </c>
      <c r="B3651" t="s">
        <v>378</v>
      </c>
      <c r="C3651" t="s">
        <v>2336</v>
      </c>
      <c r="E3651">
        <v>2017</v>
      </c>
      <c r="F3651" s="10">
        <v>43100</v>
      </c>
      <c r="G3651" t="s">
        <v>489</v>
      </c>
      <c r="H3651" t="s">
        <v>474</v>
      </c>
      <c r="I3651" t="s">
        <v>463</v>
      </c>
      <c r="J3651">
        <v>2362222222</v>
      </c>
      <c r="K3651">
        <v>2362222222</v>
      </c>
    </row>
    <row r="3652" spans="1:11" x14ac:dyDescent="0.25">
      <c r="A3652">
        <v>1374</v>
      </c>
      <c r="B3652" t="s">
        <v>154</v>
      </c>
      <c r="C3652" t="s">
        <v>2336</v>
      </c>
      <c r="E3652">
        <v>2017</v>
      </c>
      <c r="F3652" s="10">
        <v>43100</v>
      </c>
      <c r="G3652" t="s">
        <v>489</v>
      </c>
      <c r="H3652" t="s">
        <v>474</v>
      </c>
      <c r="I3652" t="s">
        <v>463</v>
      </c>
      <c r="J3652">
        <v>147000000</v>
      </c>
      <c r="K3652">
        <v>147000000</v>
      </c>
    </row>
    <row r="3653" spans="1:11" x14ac:dyDescent="0.25">
      <c r="A3653">
        <v>1374</v>
      </c>
      <c r="B3653" t="s">
        <v>154</v>
      </c>
      <c r="C3653" t="s">
        <v>2337</v>
      </c>
      <c r="E3653">
        <v>2017</v>
      </c>
      <c r="F3653" s="10">
        <v>43100</v>
      </c>
      <c r="G3653" t="s">
        <v>489</v>
      </c>
      <c r="H3653" t="s">
        <v>474</v>
      </c>
      <c r="I3653" t="s">
        <v>463</v>
      </c>
      <c r="J3653">
        <v>4000000</v>
      </c>
      <c r="K3653">
        <v>4000000</v>
      </c>
    </row>
    <row r="3654" spans="1:11" x14ac:dyDescent="0.25">
      <c r="A3654">
        <v>1422</v>
      </c>
      <c r="B3654" t="s">
        <v>2287</v>
      </c>
      <c r="C3654" t="s">
        <v>436</v>
      </c>
      <c r="E3654">
        <v>2017</v>
      </c>
      <c r="F3654" s="10">
        <v>43100</v>
      </c>
      <c r="G3654" t="s">
        <v>489</v>
      </c>
      <c r="H3654" t="s">
        <v>474</v>
      </c>
      <c r="I3654" t="s">
        <v>463</v>
      </c>
      <c r="J3654">
        <v>700000000</v>
      </c>
      <c r="K3654">
        <v>700000000</v>
      </c>
    </row>
    <row r="3655" spans="1:11" x14ac:dyDescent="0.25">
      <c r="A3655">
        <v>1422</v>
      </c>
      <c r="B3655" t="s">
        <v>2287</v>
      </c>
      <c r="C3655" t="s">
        <v>2336</v>
      </c>
      <c r="E3655">
        <v>2017</v>
      </c>
      <c r="F3655" s="10">
        <v>43100</v>
      </c>
      <c r="G3655" t="s">
        <v>489</v>
      </c>
      <c r="H3655" t="s">
        <v>474</v>
      </c>
      <c r="I3655" t="s">
        <v>463</v>
      </c>
      <c r="J3655">
        <v>4171000000</v>
      </c>
      <c r="K3655">
        <v>4171000000</v>
      </c>
    </row>
    <row r="3656" spans="1:11" x14ac:dyDescent="0.25">
      <c r="A3656">
        <v>1422</v>
      </c>
      <c r="B3656" t="s">
        <v>2287</v>
      </c>
      <c r="C3656" t="s">
        <v>2337</v>
      </c>
      <c r="E3656">
        <v>2017</v>
      </c>
      <c r="F3656" s="10">
        <v>43100</v>
      </c>
      <c r="G3656" t="s">
        <v>489</v>
      </c>
      <c r="H3656" t="s">
        <v>474</v>
      </c>
      <c r="I3656" t="s">
        <v>463</v>
      </c>
      <c r="J3656">
        <v>442000000</v>
      </c>
      <c r="K3656">
        <v>442000000</v>
      </c>
    </row>
    <row r="3657" spans="1:11" x14ac:dyDescent="0.25">
      <c r="A3657">
        <v>1422</v>
      </c>
      <c r="B3657" t="s">
        <v>2287</v>
      </c>
      <c r="C3657" t="s">
        <v>490</v>
      </c>
      <c r="E3657">
        <v>2017</v>
      </c>
      <c r="F3657" s="10">
        <v>43100</v>
      </c>
      <c r="G3657" t="s">
        <v>489</v>
      </c>
      <c r="H3657" t="s">
        <v>474</v>
      </c>
      <c r="I3657" t="s">
        <v>463</v>
      </c>
      <c r="J3657">
        <v>17000000</v>
      </c>
      <c r="K3657">
        <v>17000000</v>
      </c>
    </row>
    <row r="3658" spans="1:11" x14ac:dyDescent="0.25">
      <c r="A3658">
        <v>1422</v>
      </c>
      <c r="B3658" t="s">
        <v>2287</v>
      </c>
      <c r="C3658" t="s">
        <v>434</v>
      </c>
      <c r="E3658">
        <v>2017</v>
      </c>
      <c r="F3658" s="10">
        <v>43100</v>
      </c>
      <c r="G3658" t="s">
        <v>489</v>
      </c>
      <c r="H3658" t="s">
        <v>474</v>
      </c>
      <c r="I3658" t="s">
        <v>463</v>
      </c>
      <c r="J3658">
        <v>48000000</v>
      </c>
      <c r="K3658">
        <v>48000000</v>
      </c>
    </row>
    <row r="3659" spans="1:11" x14ac:dyDescent="0.25">
      <c r="A3659">
        <v>1422</v>
      </c>
      <c r="B3659" t="s">
        <v>2287</v>
      </c>
      <c r="C3659" t="s">
        <v>491</v>
      </c>
      <c r="E3659">
        <v>2017</v>
      </c>
      <c r="F3659" s="10">
        <v>43100</v>
      </c>
      <c r="G3659" t="s">
        <v>489</v>
      </c>
      <c r="H3659" t="s">
        <v>474</v>
      </c>
      <c r="I3659" t="s">
        <v>463</v>
      </c>
      <c r="J3659">
        <v>193000000</v>
      </c>
      <c r="K3659">
        <v>193000000</v>
      </c>
    </row>
    <row r="3660" spans="1:11" x14ac:dyDescent="0.25">
      <c r="A3660">
        <v>1427</v>
      </c>
      <c r="B3660" t="s">
        <v>389</v>
      </c>
      <c r="C3660" t="s">
        <v>2336</v>
      </c>
      <c r="E3660">
        <v>2017</v>
      </c>
      <c r="F3660" s="10">
        <v>43100</v>
      </c>
      <c r="G3660" t="s">
        <v>489</v>
      </c>
      <c r="H3660" t="s">
        <v>474</v>
      </c>
      <c r="I3660" t="s">
        <v>463</v>
      </c>
      <c r="J3660">
        <v>8700000000</v>
      </c>
      <c r="K3660">
        <v>8700000000</v>
      </c>
    </row>
    <row r="3661" spans="1:11" x14ac:dyDescent="0.25">
      <c r="A3661">
        <v>1567</v>
      </c>
      <c r="B3661" t="s">
        <v>2280</v>
      </c>
      <c r="C3661" t="s">
        <v>2336</v>
      </c>
      <c r="E3661">
        <v>2017</v>
      </c>
      <c r="F3661" s="10">
        <v>43100</v>
      </c>
      <c r="G3661" t="s">
        <v>489</v>
      </c>
      <c r="H3661" t="s">
        <v>474</v>
      </c>
      <c r="I3661" t="s">
        <v>463</v>
      </c>
      <c r="J3661">
        <v>3016000000</v>
      </c>
      <c r="K3661">
        <v>3016000000</v>
      </c>
    </row>
    <row r="3662" spans="1:11" x14ac:dyDescent="0.25">
      <c r="A3662">
        <v>1573</v>
      </c>
      <c r="B3662" t="s">
        <v>407</v>
      </c>
      <c r="C3662" t="s">
        <v>436</v>
      </c>
      <c r="E3662">
        <v>2017</v>
      </c>
      <c r="F3662" s="10">
        <v>43100</v>
      </c>
      <c r="G3662" t="s">
        <v>489</v>
      </c>
      <c r="H3662" t="s">
        <v>474</v>
      </c>
      <c r="I3662" t="s">
        <v>463</v>
      </c>
      <c r="J3662">
        <v>945900000</v>
      </c>
      <c r="K3662">
        <v>945900000</v>
      </c>
    </row>
    <row r="3663" spans="1:11" x14ac:dyDescent="0.25">
      <c r="A3663">
        <v>1573</v>
      </c>
      <c r="B3663" t="s">
        <v>407</v>
      </c>
      <c r="C3663" t="s">
        <v>2336</v>
      </c>
      <c r="E3663">
        <v>2017</v>
      </c>
      <c r="F3663" s="10">
        <v>43100</v>
      </c>
      <c r="G3663" t="s">
        <v>489</v>
      </c>
      <c r="H3663" t="s">
        <v>474</v>
      </c>
      <c r="I3663" t="s">
        <v>463</v>
      </c>
      <c r="J3663">
        <v>4936500000</v>
      </c>
      <c r="K3663">
        <v>4936500000</v>
      </c>
    </row>
    <row r="3664" spans="1:11" x14ac:dyDescent="0.25">
      <c r="A3664">
        <v>1573</v>
      </c>
      <c r="B3664" t="s">
        <v>407</v>
      </c>
      <c r="C3664" t="s">
        <v>2337</v>
      </c>
      <c r="E3664">
        <v>2017</v>
      </c>
      <c r="F3664" s="10">
        <v>43100</v>
      </c>
      <c r="G3664" t="s">
        <v>489</v>
      </c>
      <c r="H3664" t="s">
        <v>474</v>
      </c>
      <c r="I3664" t="s">
        <v>463</v>
      </c>
      <c r="J3664">
        <v>666500000</v>
      </c>
      <c r="K3664">
        <v>666500000</v>
      </c>
    </row>
    <row r="3665" spans="1:11" x14ac:dyDescent="0.25">
      <c r="A3665">
        <v>1573</v>
      </c>
      <c r="B3665" t="s">
        <v>407</v>
      </c>
      <c r="C3665" t="s">
        <v>490</v>
      </c>
      <c r="E3665">
        <v>2017</v>
      </c>
      <c r="F3665" s="10">
        <v>43100</v>
      </c>
      <c r="G3665" t="s">
        <v>489</v>
      </c>
      <c r="H3665" t="s">
        <v>474</v>
      </c>
      <c r="I3665" t="s">
        <v>463</v>
      </c>
      <c r="J3665">
        <v>87300000</v>
      </c>
      <c r="K3665">
        <v>87300000</v>
      </c>
    </row>
    <row r="3666" spans="1:11" x14ac:dyDescent="0.25">
      <c r="A3666">
        <v>1573</v>
      </c>
      <c r="B3666" t="s">
        <v>407</v>
      </c>
      <c r="C3666" t="s">
        <v>434</v>
      </c>
      <c r="E3666">
        <v>2017</v>
      </c>
      <c r="F3666" s="10">
        <v>43100</v>
      </c>
      <c r="G3666" t="s">
        <v>489</v>
      </c>
      <c r="H3666" t="s">
        <v>474</v>
      </c>
      <c r="I3666" t="s">
        <v>463</v>
      </c>
      <c r="J3666">
        <v>182900000</v>
      </c>
      <c r="K3666">
        <v>182900000</v>
      </c>
    </row>
    <row r="3667" spans="1:11" x14ac:dyDescent="0.25">
      <c r="A3667">
        <v>1573</v>
      </c>
      <c r="B3667" t="s">
        <v>407</v>
      </c>
      <c r="C3667" t="s">
        <v>491</v>
      </c>
      <c r="E3667">
        <v>2017</v>
      </c>
      <c r="F3667" s="10">
        <v>43100</v>
      </c>
      <c r="G3667" t="s">
        <v>489</v>
      </c>
      <c r="H3667" t="s">
        <v>474</v>
      </c>
      <c r="I3667" t="s">
        <v>463</v>
      </c>
      <c r="J3667">
        <v>9200000</v>
      </c>
      <c r="K3667">
        <v>9200000</v>
      </c>
    </row>
    <row r="3668" spans="1:11" x14ac:dyDescent="0.25">
      <c r="A3668">
        <v>1920</v>
      </c>
      <c r="B3668" t="s">
        <v>348</v>
      </c>
      <c r="C3668" t="s">
        <v>436</v>
      </c>
      <c r="E3668">
        <v>2017</v>
      </c>
      <c r="F3668" s="10">
        <v>43100</v>
      </c>
      <c r="G3668" t="s">
        <v>489</v>
      </c>
      <c r="H3668" t="s">
        <v>474</v>
      </c>
      <c r="I3668" t="s">
        <v>463</v>
      </c>
      <c r="J3668">
        <v>206820000</v>
      </c>
      <c r="K3668">
        <v>206820000</v>
      </c>
    </row>
    <row r="3669" spans="1:11" x14ac:dyDescent="0.25">
      <c r="A3669">
        <v>1920</v>
      </c>
      <c r="B3669" t="s">
        <v>348</v>
      </c>
      <c r="C3669" t="s">
        <v>2336</v>
      </c>
      <c r="E3669">
        <v>2017</v>
      </c>
      <c r="F3669" s="10">
        <v>43100</v>
      </c>
      <c r="G3669" t="s">
        <v>489</v>
      </c>
      <c r="H3669" t="s">
        <v>474</v>
      </c>
      <c r="I3669" t="s">
        <v>463</v>
      </c>
      <c r="J3669">
        <v>666890000</v>
      </c>
      <c r="K3669">
        <v>666890000</v>
      </c>
    </row>
    <row r="3670" spans="1:11" x14ac:dyDescent="0.25">
      <c r="A3670">
        <v>1920</v>
      </c>
      <c r="B3670" t="s">
        <v>348</v>
      </c>
      <c r="C3670" t="s">
        <v>2337</v>
      </c>
      <c r="E3670">
        <v>2017</v>
      </c>
      <c r="F3670" s="10">
        <v>43100</v>
      </c>
      <c r="G3670" t="s">
        <v>489</v>
      </c>
      <c r="H3670" t="s">
        <v>474</v>
      </c>
      <c r="I3670" t="s">
        <v>463</v>
      </c>
      <c r="J3670">
        <v>67181000</v>
      </c>
      <c r="K3670">
        <v>67181000</v>
      </c>
    </row>
    <row r="3671" spans="1:11" x14ac:dyDescent="0.25">
      <c r="A3671">
        <v>1920</v>
      </c>
      <c r="B3671" t="s">
        <v>348</v>
      </c>
      <c r="C3671" t="s">
        <v>490</v>
      </c>
      <c r="E3671">
        <v>2017</v>
      </c>
      <c r="F3671" s="10">
        <v>43100</v>
      </c>
      <c r="G3671" t="s">
        <v>489</v>
      </c>
      <c r="H3671" t="s">
        <v>474</v>
      </c>
      <c r="I3671" t="s">
        <v>463</v>
      </c>
      <c r="J3671">
        <v>33928000</v>
      </c>
      <c r="K3671">
        <v>33928000</v>
      </c>
    </row>
    <row r="3672" spans="1:11" x14ac:dyDescent="0.25">
      <c r="A3672">
        <v>1920</v>
      </c>
      <c r="B3672" t="s">
        <v>348</v>
      </c>
      <c r="C3672" t="s">
        <v>434</v>
      </c>
      <c r="E3672">
        <v>2017</v>
      </c>
      <c r="F3672" s="10">
        <v>43100</v>
      </c>
      <c r="G3672" t="s">
        <v>489</v>
      </c>
      <c r="H3672" t="s">
        <v>474</v>
      </c>
      <c r="I3672" t="s">
        <v>463</v>
      </c>
      <c r="J3672">
        <v>76783000</v>
      </c>
      <c r="K3672">
        <v>76783000</v>
      </c>
    </row>
    <row r="3673" spans="1:11" x14ac:dyDescent="0.25">
      <c r="A3673">
        <v>1920</v>
      </c>
      <c r="B3673" t="s">
        <v>348</v>
      </c>
      <c r="C3673" t="s">
        <v>491</v>
      </c>
      <c r="E3673">
        <v>2017</v>
      </c>
      <c r="F3673" s="10">
        <v>43100</v>
      </c>
      <c r="G3673" t="s">
        <v>489</v>
      </c>
      <c r="H3673" t="s">
        <v>474</v>
      </c>
      <c r="I3673" t="s">
        <v>463</v>
      </c>
      <c r="J3673">
        <v>28928000</v>
      </c>
      <c r="K3673">
        <v>28928000</v>
      </c>
    </row>
    <row r="3674" spans="1:11" x14ac:dyDescent="0.25">
      <c r="A3674">
        <v>1933</v>
      </c>
      <c r="B3674" t="s">
        <v>326</v>
      </c>
      <c r="C3674" t="s">
        <v>436</v>
      </c>
      <c r="E3674">
        <v>2017</v>
      </c>
      <c r="F3674" s="10">
        <v>43100</v>
      </c>
      <c r="G3674" t="s">
        <v>489</v>
      </c>
      <c r="H3674" t="s">
        <v>474</v>
      </c>
      <c r="I3674" t="s">
        <v>463</v>
      </c>
      <c r="J3674">
        <v>168164000</v>
      </c>
      <c r="K3674">
        <v>168164000</v>
      </c>
    </row>
    <row r="3675" spans="1:11" x14ac:dyDescent="0.25">
      <c r="A3675">
        <v>1933</v>
      </c>
      <c r="B3675" t="s">
        <v>326</v>
      </c>
      <c r="C3675" t="s">
        <v>2336</v>
      </c>
      <c r="E3675">
        <v>2017</v>
      </c>
      <c r="F3675" s="10">
        <v>43100</v>
      </c>
      <c r="G3675" t="s">
        <v>489</v>
      </c>
      <c r="H3675" t="s">
        <v>474</v>
      </c>
      <c r="I3675" t="s">
        <v>463</v>
      </c>
      <c r="J3675">
        <v>440603000</v>
      </c>
      <c r="K3675">
        <v>440603000</v>
      </c>
    </row>
    <row r="3676" spans="1:11" x14ac:dyDescent="0.25">
      <c r="A3676">
        <v>1933</v>
      </c>
      <c r="B3676" t="s">
        <v>326</v>
      </c>
      <c r="C3676" t="s">
        <v>2337</v>
      </c>
      <c r="E3676">
        <v>2017</v>
      </c>
      <c r="F3676" s="10">
        <v>43100</v>
      </c>
      <c r="G3676" t="s">
        <v>489</v>
      </c>
      <c r="H3676" t="s">
        <v>474</v>
      </c>
      <c r="I3676" t="s">
        <v>463</v>
      </c>
      <c r="J3676">
        <v>69367000</v>
      </c>
      <c r="K3676">
        <v>69367000</v>
      </c>
    </row>
    <row r="3677" spans="1:11" x14ac:dyDescent="0.25">
      <c r="A3677">
        <v>1933</v>
      </c>
      <c r="B3677" t="s">
        <v>326</v>
      </c>
      <c r="C3677" t="s">
        <v>490</v>
      </c>
      <c r="E3677">
        <v>2017</v>
      </c>
      <c r="F3677" s="10">
        <v>43100</v>
      </c>
      <c r="G3677" t="s">
        <v>489</v>
      </c>
      <c r="H3677" t="s">
        <v>474</v>
      </c>
      <c r="I3677" t="s">
        <v>463</v>
      </c>
      <c r="J3677">
        <v>20792000</v>
      </c>
      <c r="K3677">
        <v>20792000</v>
      </c>
    </row>
    <row r="3678" spans="1:11" x14ac:dyDescent="0.25">
      <c r="A3678">
        <v>1933</v>
      </c>
      <c r="B3678" t="s">
        <v>326</v>
      </c>
      <c r="C3678" t="s">
        <v>434</v>
      </c>
      <c r="E3678">
        <v>2017</v>
      </c>
      <c r="F3678" s="10">
        <v>43100</v>
      </c>
      <c r="G3678" t="s">
        <v>489</v>
      </c>
      <c r="H3678" t="s">
        <v>474</v>
      </c>
      <c r="I3678" t="s">
        <v>463</v>
      </c>
      <c r="J3678">
        <v>39031000</v>
      </c>
      <c r="K3678">
        <v>39031000</v>
      </c>
    </row>
    <row r="3679" spans="1:11" x14ac:dyDescent="0.25">
      <c r="A3679">
        <v>1933</v>
      </c>
      <c r="B3679" t="s">
        <v>326</v>
      </c>
      <c r="C3679" t="s">
        <v>491</v>
      </c>
      <c r="E3679">
        <v>2017</v>
      </c>
      <c r="F3679" s="10">
        <v>43100</v>
      </c>
      <c r="G3679" t="s">
        <v>489</v>
      </c>
      <c r="H3679" t="s">
        <v>474</v>
      </c>
      <c r="I3679" t="s">
        <v>463</v>
      </c>
      <c r="J3679">
        <v>38974000</v>
      </c>
      <c r="K3679">
        <v>38974000</v>
      </c>
    </row>
    <row r="3680" spans="1:11" x14ac:dyDescent="0.25">
      <c r="A3680">
        <v>1935</v>
      </c>
      <c r="B3680" t="s">
        <v>398</v>
      </c>
      <c r="C3680" t="s">
        <v>436</v>
      </c>
      <c r="E3680">
        <v>2017</v>
      </c>
      <c r="F3680" s="10">
        <v>43100</v>
      </c>
      <c r="G3680" t="s">
        <v>489</v>
      </c>
      <c r="H3680" t="s">
        <v>474</v>
      </c>
      <c r="I3680" t="s">
        <v>463</v>
      </c>
      <c r="J3680">
        <v>54261000</v>
      </c>
      <c r="K3680">
        <v>54261000</v>
      </c>
    </row>
    <row r="3681" spans="1:11" x14ac:dyDescent="0.25">
      <c r="A3681">
        <v>1935</v>
      </c>
      <c r="B3681" t="s">
        <v>398</v>
      </c>
      <c r="C3681" t="s">
        <v>2336</v>
      </c>
      <c r="E3681">
        <v>2017</v>
      </c>
      <c r="F3681" s="10">
        <v>43100</v>
      </c>
      <c r="G3681" t="s">
        <v>489</v>
      </c>
      <c r="H3681" t="s">
        <v>474</v>
      </c>
      <c r="I3681" t="s">
        <v>463</v>
      </c>
      <c r="J3681">
        <v>130775000</v>
      </c>
      <c r="K3681">
        <v>130775000</v>
      </c>
    </row>
    <row r="3682" spans="1:11" x14ac:dyDescent="0.25">
      <c r="A3682">
        <v>1935</v>
      </c>
      <c r="B3682" t="s">
        <v>398</v>
      </c>
      <c r="C3682" t="s">
        <v>2337</v>
      </c>
      <c r="E3682">
        <v>2017</v>
      </c>
      <c r="F3682" s="10">
        <v>43100</v>
      </c>
      <c r="G3682" t="s">
        <v>489</v>
      </c>
      <c r="H3682" t="s">
        <v>474</v>
      </c>
      <c r="I3682" t="s">
        <v>463</v>
      </c>
      <c r="J3682">
        <v>22809000</v>
      </c>
      <c r="K3682">
        <v>22809000</v>
      </c>
    </row>
    <row r="3683" spans="1:11" x14ac:dyDescent="0.25">
      <c r="A3683">
        <v>1935</v>
      </c>
      <c r="B3683" t="s">
        <v>398</v>
      </c>
      <c r="C3683" t="s">
        <v>490</v>
      </c>
      <c r="E3683">
        <v>2017</v>
      </c>
      <c r="F3683" s="10">
        <v>43100</v>
      </c>
      <c r="G3683" t="s">
        <v>489</v>
      </c>
      <c r="H3683" t="s">
        <v>474</v>
      </c>
      <c r="I3683" t="s">
        <v>463</v>
      </c>
      <c r="J3683">
        <v>5506000</v>
      </c>
      <c r="K3683">
        <v>5506000</v>
      </c>
    </row>
    <row r="3684" spans="1:11" x14ac:dyDescent="0.25">
      <c r="A3684">
        <v>1935</v>
      </c>
      <c r="B3684" t="s">
        <v>398</v>
      </c>
      <c r="C3684" t="s">
        <v>434</v>
      </c>
      <c r="E3684">
        <v>2017</v>
      </c>
      <c r="F3684" s="10">
        <v>43100</v>
      </c>
      <c r="G3684" t="s">
        <v>489</v>
      </c>
      <c r="H3684" t="s">
        <v>474</v>
      </c>
      <c r="I3684" t="s">
        <v>463</v>
      </c>
      <c r="J3684">
        <v>14846000</v>
      </c>
      <c r="K3684">
        <v>14846000</v>
      </c>
    </row>
    <row r="3685" spans="1:11" x14ac:dyDescent="0.25">
      <c r="A3685">
        <v>1935</v>
      </c>
      <c r="B3685" t="s">
        <v>398</v>
      </c>
      <c r="C3685" t="s">
        <v>491</v>
      </c>
      <c r="E3685">
        <v>2017</v>
      </c>
      <c r="F3685" s="10">
        <v>43100</v>
      </c>
      <c r="G3685" t="s">
        <v>489</v>
      </c>
      <c r="H3685" t="s">
        <v>474</v>
      </c>
      <c r="I3685" t="s">
        <v>463</v>
      </c>
      <c r="J3685">
        <v>11100000</v>
      </c>
      <c r="K3685">
        <v>11100000</v>
      </c>
    </row>
    <row r="3686" spans="1:11" x14ac:dyDescent="0.25">
      <c r="A3686">
        <v>2043</v>
      </c>
      <c r="B3686" t="s">
        <v>432</v>
      </c>
      <c r="C3686" t="s">
        <v>436</v>
      </c>
      <c r="E3686">
        <v>2017</v>
      </c>
      <c r="F3686" s="10">
        <v>43100</v>
      </c>
      <c r="G3686" t="s">
        <v>489</v>
      </c>
      <c r="H3686" t="s">
        <v>474</v>
      </c>
      <c r="I3686" t="s">
        <v>463</v>
      </c>
      <c r="J3686">
        <v>28770000</v>
      </c>
      <c r="K3686">
        <v>28770000</v>
      </c>
    </row>
    <row r="3687" spans="1:11" x14ac:dyDescent="0.25">
      <c r="A3687">
        <v>2043</v>
      </c>
      <c r="B3687" t="s">
        <v>432</v>
      </c>
      <c r="C3687" t="s">
        <v>2336</v>
      </c>
      <c r="E3687">
        <v>2017</v>
      </c>
      <c r="F3687" s="10">
        <v>43100</v>
      </c>
      <c r="G3687" t="s">
        <v>489</v>
      </c>
      <c r="H3687" t="s">
        <v>474</v>
      </c>
      <c r="I3687" t="s">
        <v>463</v>
      </c>
      <c r="J3687">
        <v>48589000</v>
      </c>
      <c r="K3687">
        <v>48589000</v>
      </c>
    </row>
    <row r="3688" spans="1:11" x14ac:dyDescent="0.25">
      <c r="A3688">
        <v>2043</v>
      </c>
      <c r="B3688" t="s">
        <v>432</v>
      </c>
      <c r="C3688" t="s">
        <v>2337</v>
      </c>
      <c r="E3688">
        <v>2017</v>
      </c>
      <c r="F3688" s="10">
        <v>43100</v>
      </c>
      <c r="G3688" t="s">
        <v>489</v>
      </c>
      <c r="H3688" t="s">
        <v>474</v>
      </c>
      <c r="I3688" t="s">
        <v>463</v>
      </c>
      <c r="J3688">
        <v>12974000</v>
      </c>
      <c r="K3688">
        <v>12974000</v>
      </c>
    </row>
    <row r="3689" spans="1:11" x14ac:dyDescent="0.25">
      <c r="A3689">
        <v>2043</v>
      </c>
      <c r="B3689" t="s">
        <v>432</v>
      </c>
      <c r="C3689" t="s">
        <v>490</v>
      </c>
      <c r="E3689">
        <v>2017</v>
      </c>
      <c r="F3689" s="10">
        <v>43100</v>
      </c>
      <c r="G3689" t="s">
        <v>489</v>
      </c>
      <c r="H3689" t="s">
        <v>474</v>
      </c>
      <c r="I3689" t="s">
        <v>463</v>
      </c>
      <c r="J3689">
        <v>4484000</v>
      </c>
      <c r="K3689">
        <v>4484000</v>
      </c>
    </row>
    <row r="3690" spans="1:11" x14ac:dyDescent="0.25">
      <c r="A3690">
        <v>2043</v>
      </c>
      <c r="B3690" t="s">
        <v>432</v>
      </c>
      <c r="C3690" t="s">
        <v>434</v>
      </c>
      <c r="E3690">
        <v>2017</v>
      </c>
      <c r="F3690" s="10">
        <v>43100</v>
      </c>
      <c r="G3690" t="s">
        <v>489</v>
      </c>
      <c r="H3690" t="s">
        <v>474</v>
      </c>
      <c r="I3690" t="s">
        <v>463</v>
      </c>
      <c r="J3690">
        <v>6769000</v>
      </c>
      <c r="K3690">
        <v>6769000</v>
      </c>
    </row>
    <row r="3691" spans="1:11" x14ac:dyDescent="0.25">
      <c r="A3691">
        <v>2043</v>
      </c>
      <c r="B3691" t="s">
        <v>432</v>
      </c>
      <c r="C3691" t="s">
        <v>491</v>
      </c>
      <c r="E3691">
        <v>2017</v>
      </c>
      <c r="F3691" s="10">
        <v>43100</v>
      </c>
      <c r="G3691" t="s">
        <v>489</v>
      </c>
      <c r="H3691" t="s">
        <v>474</v>
      </c>
      <c r="I3691" t="s">
        <v>463</v>
      </c>
      <c r="J3691">
        <v>4543000</v>
      </c>
      <c r="K3691">
        <v>4543000</v>
      </c>
    </row>
    <row r="3692" spans="1:11" x14ac:dyDescent="0.25">
      <c r="A3692">
        <v>2044</v>
      </c>
      <c r="B3692" t="s">
        <v>412</v>
      </c>
      <c r="C3692" t="s">
        <v>2336</v>
      </c>
      <c r="E3692">
        <v>2017</v>
      </c>
      <c r="F3692" s="10">
        <v>43100</v>
      </c>
      <c r="G3692" t="s">
        <v>489</v>
      </c>
      <c r="H3692" t="s">
        <v>474</v>
      </c>
      <c r="I3692" t="s">
        <v>463</v>
      </c>
      <c r="J3692">
        <v>389225000</v>
      </c>
      <c r="K3692">
        <v>389225000</v>
      </c>
    </row>
    <row r="3693" spans="1:11" x14ac:dyDescent="0.25">
      <c r="A3693">
        <v>2044</v>
      </c>
      <c r="B3693" t="s">
        <v>412</v>
      </c>
      <c r="C3693" t="s">
        <v>2337</v>
      </c>
      <c r="E3693">
        <v>2017</v>
      </c>
      <c r="F3693" s="10">
        <v>43100</v>
      </c>
      <c r="G3693" t="s">
        <v>489</v>
      </c>
      <c r="H3693" t="s">
        <v>474</v>
      </c>
      <c r="I3693" t="s">
        <v>463</v>
      </c>
      <c r="J3693">
        <v>59204000</v>
      </c>
      <c r="K3693">
        <v>59204000</v>
      </c>
    </row>
    <row r="3694" spans="1:11" x14ac:dyDescent="0.25">
      <c r="A3694">
        <v>2044</v>
      </c>
      <c r="B3694" t="s">
        <v>412</v>
      </c>
      <c r="C3694" t="s">
        <v>434</v>
      </c>
      <c r="E3694">
        <v>2017</v>
      </c>
      <c r="F3694" s="10">
        <v>43100</v>
      </c>
      <c r="G3694" t="s">
        <v>489</v>
      </c>
      <c r="H3694" t="s">
        <v>474</v>
      </c>
      <c r="I3694" t="s">
        <v>463</v>
      </c>
      <c r="J3694">
        <v>50501000</v>
      </c>
      <c r="K3694">
        <v>50501000</v>
      </c>
    </row>
    <row r="3695" spans="1:11" x14ac:dyDescent="0.25">
      <c r="A3695">
        <v>2044</v>
      </c>
      <c r="B3695" t="s">
        <v>412</v>
      </c>
      <c r="C3695" t="s">
        <v>491</v>
      </c>
      <c r="E3695">
        <v>2017</v>
      </c>
      <c r="F3695" s="10">
        <v>43100</v>
      </c>
      <c r="G3695" t="s">
        <v>489</v>
      </c>
      <c r="H3695" t="s">
        <v>474</v>
      </c>
      <c r="I3695" t="s">
        <v>463</v>
      </c>
      <c r="J3695">
        <v>35393000</v>
      </c>
      <c r="K3695">
        <v>35393000</v>
      </c>
    </row>
    <row r="3696" spans="1:11" x14ac:dyDescent="0.25">
      <c r="A3696">
        <v>5288</v>
      </c>
      <c r="B3696" t="s">
        <v>353</v>
      </c>
      <c r="C3696" t="s">
        <v>436</v>
      </c>
      <c r="E3696">
        <v>2017</v>
      </c>
      <c r="F3696" s="10">
        <v>43100</v>
      </c>
      <c r="G3696" t="s">
        <v>489</v>
      </c>
      <c r="H3696" t="s">
        <v>474</v>
      </c>
      <c r="I3696" t="s">
        <v>463</v>
      </c>
      <c r="J3696">
        <v>50748000</v>
      </c>
      <c r="K3696">
        <v>50748000</v>
      </c>
    </row>
    <row r="3697" spans="1:11" x14ac:dyDescent="0.25">
      <c r="A3697">
        <v>5288</v>
      </c>
      <c r="B3697" t="s">
        <v>353</v>
      </c>
      <c r="C3697" t="s">
        <v>2336</v>
      </c>
      <c r="E3697">
        <v>2017</v>
      </c>
      <c r="F3697" s="10">
        <v>43100</v>
      </c>
      <c r="G3697" t="s">
        <v>489</v>
      </c>
      <c r="H3697" t="s">
        <v>474</v>
      </c>
      <c r="I3697" t="s">
        <v>463</v>
      </c>
      <c r="J3697">
        <v>113849000</v>
      </c>
      <c r="K3697">
        <v>113849000</v>
      </c>
    </row>
    <row r="3698" spans="1:11" x14ac:dyDescent="0.25">
      <c r="A3698">
        <v>5288</v>
      </c>
      <c r="B3698" t="s">
        <v>353</v>
      </c>
      <c r="C3698" t="s">
        <v>2337</v>
      </c>
      <c r="E3698">
        <v>2017</v>
      </c>
      <c r="F3698" s="10">
        <v>43100</v>
      </c>
      <c r="G3698" t="s">
        <v>489</v>
      </c>
      <c r="H3698" t="s">
        <v>474</v>
      </c>
      <c r="I3698" t="s">
        <v>463</v>
      </c>
      <c r="J3698">
        <v>25054000</v>
      </c>
      <c r="K3698">
        <v>25054000</v>
      </c>
    </row>
    <row r="3699" spans="1:11" x14ac:dyDescent="0.25">
      <c r="A3699">
        <v>5288</v>
      </c>
      <c r="B3699" t="s">
        <v>353</v>
      </c>
      <c r="C3699" t="s">
        <v>490</v>
      </c>
      <c r="E3699">
        <v>2017</v>
      </c>
      <c r="F3699" s="10">
        <v>43100</v>
      </c>
      <c r="G3699" t="s">
        <v>489</v>
      </c>
      <c r="H3699" t="s">
        <v>474</v>
      </c>
      <c r="I3699" t="s">
        <v>463</v>
      </c>
      <c r="J3699">
        <v>8067000</v>
      </c>
      <c r="K3699">
        <v>8067000</v>
      </c>
    </row>
    <row r="3700" spans="1:11" x14ac:dyDescent="0.25">
      <c r="A3700">
        <v>5288</v>
      </c>
      <c r="B3700" t="s">
        <v>353</v>
      </c>
      <c r="C3700" t="s">
        <v>434</v>
      </c>
      <c r="E3700">
        <v>2017</v>
      </c>
      <c r="F3700" s="10">
        <v>43100</v>
      </c>
      <c r="G3700" t="s">
        <v>489</v>
      </c>
      <c r="H3700" t="s">
        <v>474</v>
      </c>
      <c r="I3700" t="s">
        <v>463</v>
      </c>
      <c r="J3700">
        <v>17459000</v>
      </c>
      <c r="K3700">
        <v>17459000</v>
      </c>
    </row>
    <row r="3701" spans="1:11" x14ac:dyDescent="0.25">
      <c r="A3701">
        <v>5288</v>
      </c>
      <c r="B3701" t="s">
        <v>353</v>
      </c>
      <c r="C3701" t="s">
        <v>491</v>
      </c>
      <c r="E3701">
        <v>2017</v>
      </c>
      <c r="F3701" s="10">
        <v>43100</v>
      </c>
      <c r="G3701" t="s">
        <v>489</v>
      </c>
      <c r="H3701" t="s">
        <v>474</v>
      </c>
      <c r="I3701" t="s">
        <v>463</v>
      </c>
      <c r="J3701">
        <v>168000</v>
      </c>
      <c r="K3701">
        <v>168000</v>
      </c>
    </row>
    <row r="3702" spans="1:11" x14ac:dyDescent="0.25">
      <c r="A3702">
        <v>8058</v>
      </c>
      <c r="B3702" t="s">
        <v>328</v>
      </c>
      <c r="C3702" t="s">
        <v>436</v>
      </c>
      <c r="E3702">
        <v>2017</v>
      </c>
      <c r="F3702" s="10">
        <v>43100</v>
      </c>
      <c r="G3702" t="s">
        <v>489</v>
      </c>
      <c r="H3702" t="s">
        <v>474</v>
      </c>
      <c r="I3702" t="s">
        <v>463</v>
      </c>
      <c r="J3702">
        <v>1746000000</v>
      </c>
      <c r="K3702">
        <v>1746000000</v>
      </c>
    </row>
    <row r="3703" spans="1:11" x14ac:dyDescent="0.25">
      <c r="A3703">
        <v>8058</v>
      </c>
      <c r="B3703" t="s">
        <v>328</v>
      </c>
      <c r="C3703" t="s">
        <v>2336</v>
      </c>
      <c r="E3703">
        <v>2017</v>
      </c>
      <c r="F3703" s="10">
        <v>43100</v>
      </c>
      <c r="G3703" t="s">
        <v>489</v>
      </c>
      <c r="H3703" t="s">
        <v>474</v>
      </c>
      <c r="I3703" t="s">
        <v>463</v>
      </c>
      <c r="J3703">
        <v>3357000000</v>
      </c>
      <c r="K3703">
        <v>3357000000</v>
      </c>
    </row>
    <row r="3704" spans="1:11" x14ac:dyDescent="0.25">
      <c r="A3704">
        <v>8058</v>
      </c>
      <c r="B3704" t="s">
        <v>328</v>
      </c>
      <c r="C3704" t="s">
        <v>2337</v>
      </c>
      <c r="E3704">
        <v>2017</v>
      </c>
      <c r="F3704" s="10">
        <v>43100</v>
      </c>
      <c r="G3704" t="s">
        <v>489</v>
      </c>
      <c r="H3704" t="s">
        <v>474</v>
      </c>
      <c r="I3704" t="s">
        <v>463</v>
      </c>
      <c r="J3704">
        <v>426000000</v>
      </c>
      <c r="K3704">
        <v>426000000</v>
      </c>
    </row>
    <row r="3705" spans="1:11" x14ac:dyDescent="0.25">
      <c r="A3705">
        <v>8058</v>
      </c>
      <c r="B3705" t="s">
        <v>328</v>
      </c>
      <c r="C3705" t="s">
        <v>490</v>
      </c>
      <c r="E3705">
        <v>2017</v>
      </c>
      <c r="F3705" s="10">
        <v>43100</v>
      </c>
      <c r="G3705" t="s">
        <v>489</v>
      </c>
      <c r="H3705" t="s">
        <v>474</v>
      </c>
      <c r="I3705" t="s">
        <v>463</v>
      </c>
      <c r="J3705">
        <v>342000000</v>
      </c>
      <c r="K3705">
        <v>342000000</v>
      </c>
    </row>
    <row r="3706" spans="1:11" x14ac:dyDescent="0.25">
      <c r="A3706">
        <v>8058</v>
      </c>
      <c r="B3706" t="s">
        <v>328</v>
      </c>
      <c r="C3706" t="s">
        <v>434</v>
      </c>
      <c r="E3706">
        <v>2017</v>
      </c>
      <c r="F3706" s="10">
        <v>43100</v>
      </c>
      <c r="G3706" t="s">
        <v>489</v>
      </c>
      <c r="H3706" t="s">
        <v>474</v>
      </c>
      <c r="I3706" t="s">
        <v>463</v>
      </c>
      <c r="J3706">
        <v>492000000</v>
      </c>
      <c r="K3706">
        <v>492000000</v>
      </c>
    </row>
    <row r="3707" spans="1:11" x14ac:dyDescent="0.25">
      <c r="A3707">
        <v>8058</v>
      </c>
      <c r="B3707" t="s">
        <v>328</v>
      </c>
      <c r="C3707" t="s">
        <v>491</v>
      </c>
      <c r="E3707">
        <v>2017</v>
      </c>
      <c r="F3707" s="10">
        <v>43100</v>
      </c>
      <c r="G3707" t="s">
        <v>489</v>
      </c>
      <c r="H3707" t="s">
        <v>474</v>
      </c>
      <c r="I3707" t="s">
        <v>463</v>
      </c>
      <c r="J3707">
        <v>486000000</v>
      </c>
      <c r="K3707">
        <v>486000000</v>
      </c>
    </row>
    <row r="3708" spans="1:11" x14ac:dyDescent="0.25">
      <c r="A3708">
        <v>8060</v>
      </c>
      <c r="B3708" t="s">
        <v>330</v>
      </c>
      <c r="C3708" t="s">
        <v>436</v>
      </c>
      <c r="E3708">
        <v>2017</v>
      </c>
      <c r="F3708" s="10">
        <v>43100</v>
      </c>
      <c r="G3708" t="s">
        <v>489</v>
      </c>
      <c r="H3708" t="s">
        <v>474</v>
      </c>
      <c r="I3708" t="s">
        <v>463</v>
      </c>
      <c r="J3708">
        <v>465691000</v>
      </c>
      <c r="K3708">
        <v>465691000</v>
      </c>
    </row>
    <row r="3709" spans="1:11" x14ac:dyDescent="0.25">
      <c r="A3709">
        <v>8060</v>
      </c>
      <c r="B3709" t="s">
        <v>330</v>
      </c>
      <c r="C3709" t="s">
        <v>2336</v>
      </c>
      <c r="E3709">
        <v>2017</v>
      </c>
      <c r="F3709" s="10">
        <v>43100</v>
      </c>
      <c r="G3709" t="s">
        <v>489</v>
      </c>
      <c r="H3709" t="s">
        <v>474</v>
      </c>
      <c r="I3709" t="s">
        <v>463</v>
      </c>
      <c r="J3709">
        <v>809525000</v>
      </c>
      <c r="K3709">
        <v>809525000</v>
      </c>
    </row>
    <row r="3710" spans="1:11" x14ac:dyDescent="0.25">
      <c r="A3710">
        <v>8060</v>
      </c>
      <c r="B3710" t="s">
        <v>330</v>
      </c>
      <c r="C3710" t="s">
        <v>2337</v>
      </c>
      <c r="E3710">
        <v>2017</v>
      </c>
      <c r="F3710" s="10">
        <v>43100</v>
      </c>
      <c r="G3710" t="s">
        <v>489</v>
      </c>
      <c r="H3710" t="s">
        <v>474</v>
      </c>
      <c r="I3710" t="s">
        <v>463</v>
      </c>
      <c r="J3710">
        <v>239738000</v>
      </c>
      <c r="K3710">
        <v>239738000</v>
      </c>
    </row>
    <row r="3711" spans="1:11" x14ac:dyDescent="0.25">
      <c r="A3711">
        <v>8060</v>
      </c>
      <c r="B3711" t="s">
        <v>330</v>
      </c>
      <c r="C3711" t="s">
        <v>490</v>
      </c>
      <c r="E3711">
        <v>2017</v>
      </c>
      <c r="F3711" s="10">
        <v>43100</v>
      </c>
      <c r="G3711" t="s">
        <v>489</v>
      </c>
      <c r="H3711" t="s">
        <v>474</v>
      </c>
      <c r="I3711" t="s">
        <v>463</v>
      </c>
      <c r="J3711">
        <v>88341000</v>
      </c>
      <c r="K3711">
        <v>88341000</v>
      </c>
    </row>
    <row r="3712" spans="1:11" x14ac:dyDescent="0.25">
      <c r="A3712">
        <v>8060</v>
      </c>
      <c r="B3712" t="s">
        <v>330</v>
      </c>
      <c r="C3712" t="s">
        <v>434</v>
      </c>
      <c r="E3712">
        <v>2017</v>
      </c>
      <c r="F3712" s="10">
        <v>43100</v>
      </c>
      <c r="G3712" t="s">
        <v>489</v>
      </c>
      <c r="H3712" t="s">
        <v>474</v>
      </c>
      <c r="I3712" t="s">
        <v>463</v>
      </c>
      <c r="J3712">
        <v>136724000</v>
      </c>
      <c r="K3712">
        <v>136724000</v>
      </c>
    </row>
    <row r="3713" spans="1:11" x14ac:dyDescent="0.25">
      <c r="A3713">
        <v>8060</v>
      </c>
      <c r="B3713" t="s">
        <v>330</v>
      </c>
      <c r="C3713" t="s">
        <v>491</v>
      </c>
      <c r="E3713">
        <v>2017</v>
      </c>
      <c r="F3713" s="10">
        <v>43100</v>
      </c>
      <c r="G3713" t="s">
        <v>489</v>
      </c>
      <c r="H3713" t="s">
        <v>474</v>
      </c>
      <c r="I3713" t="s">
        <v>463</v>
      </c>
      <c r="J3713">
        <v>16914000</v>
      </c>
      <c r="K3713">
        <v>16914000</v>
      </c>
    </row>
    <row r="3714" spans="1:11" x14ac:dyDescent="0.25">
      <c r="A3714">
        <v>8064</v>
      </c>
      <c r="B3714" t="s">
        <v>346</v>
      </c>
      <c r="C3714" t="s">
        <v>436</v>
      </c>
      <c r="E3714">
        <v>2017</v>
      </c>
      <c r="F3714" s="10">
        <v>43100</v>
      </c>
      <c r="G3714" t="s">
        <v>489</v>
      </c>
      <c r="H3714" t="s">
        <v>474</v>
      </c>
      <c r="I3714" t="s">
        <v>463</v>
      </c>
      <c r="J3714">
        <v>88023000</v>
      </c>
      <c r="K3714">
        <v>88023000</v>
      </c>
    </row>
    <row r="3715" spans="1:11" x14ac:dyDescent="0.25">
      <c r="A3715">
        <v>8064</v>
      </c>
      <c r="B3715" t="s">
        <v>346</v>
      </c>
      <c r="C3715" t="s">
        <v>2336</v>
      </c>
      <c r="E3715">
        <v>2017</v>
      </c>
      <c r="F3715" s="10">
        <v>43100</v>
      </c>
      <c r="G3715" t="s">
        <v>489</v>
      </c>
      <c r="H3715" t="s">
        <v>474</v>
      </c>
      <c r="I3715" t="s">
        <v>463</v>
      </c>
      <c r="J3715">
        <v>619811000</v>
      </c>
      <c r="K3715">
        <v>619811000</v>
      </c>
    </row>
    <row r="3716" spans="1:11" x14ac:dyDescent="0.25">
      <c r="A3716">
        <v>8064</v>
      </c>
      <c r="B3716" t="s">
        <v>346</v>
      </c>
      <c r="C3716" t="s">
        <v>2337</v>
      </c>
      <c r="E3716">
        <v>2017</v>
      </c>
      <c r="F3716" s="10">
        <v>43100</v>
      </c>
      <c r="G3716" t="s">
        <v>489</v>
      </c>
      <c r="H3716" t="s">
        <v>474</v>
      </c>
      <c r="I3716" t="s">
        <v>463</v>
      </c>
      <c r="J3716">
        <v>21101000</v>
      </c>
      <c r="K3716">
        <v>21101000</v>
      </c>
    </row>
    <row r="3717" spans="1:11" x14ac:dyDescent="0.25">
      <c r="A3717">
        <v>8064</v>
      </c>
      <c r="B3717" t="s">
        <v>346</v>
      </c>
      <c r="C3717" t="s">
        <v>490</v>
      </c>
      <c r="E3717">
        <v>2017</v>
      </c>
      <c r="F3717" s="10">
        <v>43100</v>
      </c>
      <c r="G3717" t="s">
        <v>489</v>
      </c>
      <c r="H3717" t="s">
        <v>474</v>
      </c>
      <c r="I3717" t="s">
        <v>463</v>
      </c>
      <c r="J3717">
        <v>7793000</v>
      </c>
      <c r="K3717">
        <v>7793000</v>
      </c>
    </row>
    <row r="3718" spans="1:11" x14ac:dyDescent="0.25">
      <c r="A3718">
        <v>8064</v>
      </c>
      <c r="B3718" t="s">
        <v>346</v>
      </c>
      <c r="C3718" t="s">
        <v>434</v>
      </c>
      <c r="E3718">
        <v>2017</v>
      </c>
      <c r="F3718" s="10">
        <v>43100</v>
      </c>
      <c r="G3718" t="s">
        <v>489</v>
      </c>
      <c r="H3718" t="s">
        <v>474</v>
      </c>
      <c r="I3718" t="s">
        <v>463</v>
      </c>
      <c r="J3718">
        <v>46667000</v>
      </c>
      <c r="K3718">
        <v>46667000</v>
      </c>
    </row>
    <row r="3719" spans="1:11" x14ac:dyDescent="0.25">
      <c r="A3719">
        <v>8064</v>
      </c>
      <c r="B3719" t="s">
        <v>346</v>
      </c>
      <c r="C3719" t="s">
        <v>491</v>
      </c>
      <c r="E3719">
        <v>2017</v>
      </c>
      <c r="F3719" s="10">
        <v>43100</v>
      </c>
      <c r="G3719" t="s">
        <v>489</v>
      </c>
      <c r="H3719" t="s">
        <v>474</v>
      </c>
      <c r="I3719" t="s">
        <v>463</v>
      </c>
      <c r="J3719">
        <v>12462000</v>
      </c>
      <c r="K3719">
        <v>12462000</v>
      </c>
    </row>
    <row r="3720" spans="1:11" x14ac:dyDescent="0.25">
      <c r="A3720">
        <v>8070</v>
      </c>
      <c r="B3720" t="s">
        <v>361</v>
      </c>
      <c r="C3720" t="s">
        <v>436</v>
      </c>
      <c r="E3720">
        <v>2017</v>
      </c>
      <c r="F3720" s="10">
        <v>43100</v>
      </c>
      <c r="G3720" t="s">
        <v>489</v>
      </c>
      <c r="H3720" t="s">
        <v>474</v>
      </c>
      <c r="I3720" t="s">
        <v>463</v>
      </c>
      <c r="J3720">
        <v>2913100000</v>
      </c>
      <c r="K3720">
        <v>2913100000</v>
      </c>
    </row>
    <row r="3721" spans="1:11" x14ac:dyDescent="0.25">
      <c r="A3721">
        <v>8070</v>
      </c>
      <c r="B3721" t="s">
        <v>361</v>
      </c>
      <c r="C3721" t="s">
        <v>2336</v>
      </c>
      <c r="E3721">
        <v>2017</v>
      </c>
      <c r="F3721" s="10">
        <v>43100</v>
      </c>
      <c r="G3721" t="s">
        <v>489</v>
      </c>
      <c r="H3721" t="s">
        <v>474</v>
      </c>
      <c r="I3721" t="s">
        <v>463</v>
      </c>
      <c r="J3721">
        <v>13838300000</v>
      </c>
      <c r="K3721">
        <v>13838300000</v>
      </c>
    </row>
    <row r="3722" spans="1:11" x14ac:dyDescent="0.25">
      <c r="A3722">
        <v>8070</v>
      </c>
      <c r="B3722" t="s">
        <v>361</v>
      </c>
      <c r="C3722" t="s">
        <v>2337</v>
      </c>
      <c r="E3722">
        <v>2017</v>
      </c>
      <c r="F3722" s="10">
        <v>43100</v>
      </c>
      <c r="G3722" t="s">
        <v>489</v>
      </c>
      <c r="H3722" t="s">
        <v>474</v>
      </c>
      <c r="I3722" t="s">
        <v>463</v>
      </c>
      <c r="J3722">
        <v>1508400000</v>
      </c>
      <c r="K3722">
        <v>1508400000</v>
      </c>
    </row>
    <row r="3723" spans="1:11" x14ac:dyDescent="0.25">
      <c r="A3723">
        <v>8071</v>
      </c>
      <c r="B3723" t="s">
        <v>367</v>
      </c>
      <c r="C3723" t="s">
        <v>436</v>
      </c>
      <c r="E3723">
        <v>2017</v>
      </c>
      <c r="F3723" s="10">
        <v>43100</v>
      </c>
      <c r="G3723" t="s">
        <v>489</v>
      </c>
      <c r="H3723" t="s">
        <v>474</v>
      </c>
      <c r="I3723" t="s">
        <v>463</v>
      </c>
      <c r="J3723">
        <v>436086000</v>
      </c>
      <c r="K3723">
        <v>436086000</v>
      </c>
    </row>
    <row r="3724" spans="1:11" x14ac:dyDescent="0.25">
      <c r="A3724">
        <v>8071</v>
      </c>
      <c r="B3724" t="s">
        <v>367</v>
      </c>
      <c r="C3724" t="s">
        <v>2336</v>
      </c>
      <c r="E3724">
        <v>2017</v>
      </c>
      <c r="F3724" s="10">
        <v>43100</v>
      </c>
      <c r="G3724" t="s">
        <v>489</v>
      </c>
      <c r="H3724" t="s">
        <v>474</v>
      </c>
      <c r="I3724" t="s">
        <v>463</v>
      </c>
      <c r="J3724">
        <v>3660831000</v>
      </c>
      <c r="K3724">
        <v>3660831000</v>
      </c>
    </row>
    <row r="3725" spans="1:11" x14ac:dyDescent="0.25">
      <c r="A3725">
        <v>8071</v>
      </c>
      <c r="B3725" t="s">
        <v>367</v>
      </c>
      <c r="C3725" t="s">
        <v>2337</v>
      </c>
      <c r="E3725">
        <v>2017</v>
      </c>
      <c r="F3725" s="10">
        <v>43100</v>
      </c>
      <c r="G3725" t="s">
        <v>489</v>
      </c>
      <c r="H3725" t="s">
        <v>474</v>
      </c>
      <c r="I3725" t="s">
        <v>463</v>
      </c>
      <c r="J3725">
        <v>2652000</v>
      </c>
      <c r="K3725">
        <v>2652000</v>
      </c>
    </row>
    <row r="3726" spans="1:11" x14ac:dyDescent="0.25">
      <c r="A3726">
        <v>8071</v>
      </c>
      <c r="B3726" t="s">
        <v>367</v>
      </c>
      <c r="C3726" t="s">
        <v>490</v>
      </c>
      <c r="E3726">
        <v>2017</v>
      </c>
      <c r="F3726" s="10">
        <v>43100</v>
      </c>
      <c r="G3726" t="s">
        <v>489</v>
      </c>
      <c r="H3726" t="s">
        <v>474</v>
      </c>
      <c r="I3726" t="s">
        <v>463</v>
      </c>
      <c r="J3726">
        <v>56301000</v>
      </c>
      <c r="K3726">
        <v>56301000</v>
      </c>
    </row>
    <row r="3727" spans="1:11" x14ac:dyDescent="0.25">
      <c r="A3727">
        <v>8071</v>
      </c>
      <c r="B3727" t="s">
        <v>367</v>
      </c>
      <c r="C3727" t="s">
        <v>434</v>
      </c>
      <c r="E3727">
        <v>2017</v>
      </c>
      <c r="F3727" s="10">
        <v>43100</v>
      </c>
      <c r="G3727" t="s">
        <v>489</v>
      </c>
      <c r="H3727" t="s">
        <v>474</v>
      </c>
      <c r="I3727" t="s">
        <v>463</v>
      </c>
      <c r="J3727">
        <v>118454000</v>
      </c>
      <c r="K3727">
        <v>118454000</v>
      </c>
    </row>
    <row r="3728" spans="1:11" x14ac:dyDescent="0.25">
      <c r="A3728">
        <v>8071</v>
      </c>
      <c r="B3728" t="s">
        <v>367</v>
      </c>
      <c r="C3728" t="s">
        <v>491</v>
      </c>
      <c r="E3728">
        <v>2017</v>
      </c>
      <c r="F3728" s="10">
        <v>43100</v>
      </c>
      <c r="G3728" t="s">
        <v>489</v>
      </c>
      <c r="H3728" t="s">
        <v>474</v>
      </c>
      <c r="I3728" t="s">
        <v>463</v>
      </c>
      <c r="J3728">
        <v>258679000</v>
      </c>
      <c r="K3728">
        <v>258679000</v>
      </c>
    </row>
    <row r="3729" spans="1:11" x14ac:dyDescent="0.25">
      <c r="A3729">
        <v>8074</v>
      </c>
      <c r="B3729" t="s">
        <v>384</v>
      </c>
      <c r="C3729" t="s">
        <v>436</v>
      </c>
      <c r="E3729">
        <v>2017</v>
      </c>
      <c r="F3729" s="10">
        <v>43100</v>
      </c>
      <c r="G3729" t="s">
        <v>489</v>
      </c>
      <c r="H3729" t="s">
        <v>474</v>
      </c>
      <c r="I3729" t="s">
        <v>463</v>
      </c>
      <c r="J3729">
        <v>227851000</v>
      </c>
      <c r="K3729">
        <v>227851000</v>
      </c>
    </row>
    <row r="3730" spans="1:11" x14ac:dyDescent="0.25">
      <c r="A3730">
        <v>8074</v>
      </c>
      <c r="B3730" t="s">
        <v>384</v>
      </c>
      <c r="C3730" t="s">
        <v>2336</v>
      </c>
      <c r="E3730">
        <v>2017</v>
      </c>
      <c r="F3730" s="10">
        <v>43100</v>
      </c>
      <c r="G3730" t="s">
        <v>489</v>
      </c>
      <c r="H3730" t="s">
        <v>474</v>
      </c>
      <c r="I3730" t="s">
        <v>463</v>
      </c>
      <c r="J3730">
        <v>2018197000</v>
      </c>
      <c r="K3730">
        <v>2018197000</v>
      </c>
    </row>
    <row r="3731" spans="1:11" x14ac:dyDescent="0.25">
      <c r="A3731">
        <v>8074</v>
      </c>
      <c r="B3731" t="s">
        <v>384</v>
      </c>
      <c r="C3731" t="s">
        <v>2337</v>
      </c>
      <c r="E3731">
        <v>2017</v>
      </c>
      <c r="F3731" s="10">
        <v>43100</v>
      </c>
      <c r="G3731" t="s">
        <v>489</v>
      </c>
      <c r="H3731" t="s">
        <v>474</v>
      </c>
      <c r="I3731" t="s">
        <v>463</v>
      </c>
      <c r="J3731">
        <v>57298000</v>
      </c>
      <c r="K3731">
        <v>57298000</v>
      </c>
    </row>
    <row r="3732" spans="1:11" x14ac:dyDescent="0.25">
      <c r="A3732">
        <v>8074</v>
      </c>
      <c r="B3732" t="s">
        <v>384</v>
      </c>
      <c r="C3732" t="s">
        <v>490</v>
      </c>
      <c r="E3732">
        <v>2017</v>
      </c>
      <c r="F3732" s="10">
        <v>43100</v>
      </c>
      <c r="G3732" t="s">
        <v>489</v>
      </c>
      <c r="H3732" t="s">
        <v>474</v>
      </c>
      <c r="I3732" t="s">
        <v>463</v>
      </c>
      <c r="J3732">
        <v>9455000</v>
      </c>
      <c r="K3732">
        <v>9455000</v>
      </c>
    </row>
    <row r="3733" spans="1:11" x14ac:dyDescent="0.25">
      <c r="A3733">
        <v>8074</v>
      </c>
      <c r="B3733" t="s">
        <v>384</v>
      </c>
      <c r="C3733" t="s">
        <v>434</v>
      </c>
      <c r="E3733">
        <v>2017</v>
      </c>
      <c r="F3733" s="10">
        <v>43100</v>
      </c>
      <c r="G3733" t="s">
        <v>489</v>
      </c>
      <c r="H3733" t="s">
        <v>474</v>
      </c>
      <c r="I3733" t="s">
        <v>463</v>
      </c>
      <c r="J3733">
        <v>64282000</v>
      </c>
      <c r="K3733">
        <v>64282000</v>
      </c>
    </row>
    <row r="3734" spans="1:11" x14ac:dyDescent="0.25">
      <c r="A3734">
        <v>8074</v>
      </c>
      <c r="B3734" t="s">
        <v>384</v>
      </c>
      <c r="C3734" t="s">
        <v>491</v>
      </c>
      <c r="E3734">
        <v>2017</v>
      </c>
      <c r="F3734" s="10">
        <v>43100</v>
      </c>
      <c r="G3734" t="s">
        <v>489</v>
      </c>
      <c r="H3734" t="s">
        <v>474</v>
      </c>
      <c r="I3734" t="s">
        <v>463</v>
      </c>
      <c r="J3734">
        <v>74326000</v>
      </c>
      <c r="K3734">
        <v>74326000</v>
      </c>
    </row>
    <row r="3735" spans="1:11" x14ac:dyDescent="0.25">
      <c r="A3735">
        <v>8080</v>
      </c>
      <c r="B3735" t="s">
        <v>405</v>
      </c>
      <c r="C3735" t="s">
        <v>436</v>
      </c>
      <c r="E3735">
        <v>2017</v>
      </c>
      <c r="F3735" s="10">
        <v>43100</v>
      </c>
      <c r="G3735" t="s">
        <v>489</v>
      </c>
      <c r="H3735" t="s">
        <v>474</v>
      </c>
      <c r="I3735" t="s">
        <v>463</v>
      </c>
      <c r="J3735">
        <v>216031000</v>
      </c>
      <c r="K3735">
        <v>216031000</v>
      </c>
    </row>
    <row r="3736" spans="1:11" x14ac:dyDescent="0.25">
      <c r="A3736">
        <v>8080</v>
      </c>
      <c r="B3736" t="s">
        <v>405</v>
      </c>
      <c r="C3736" t="s">
        <v>2336</v>
      </c>
      <c r="E3736">
        <v>2017</v>
      </c>
      <c r="F3736" s="10">
        <v>43100</v>
      </c>
      <c r="G3736" t="s">
        <v>489</v>
      </c>
      <c r="H3736" t="s">
        <v>474</v>
      </c>
      <c r="I3736" t="s">
        <v>463</v>
      </c>
      <c r="J3736">
        <v>176071000</v>
      </c>
      <c r="K3736">
        <v>176071000</v>
      </c>
    </row>
    <row r="3737" spans="1:11" x14ac:dyDescent="0.25">
      <c r="A3737">
        <v>8080</v>
      </c>
      <c r="B3737" t="s">
        <v>405</v>
      </c>
      <c r="C3737" t="s">
        <v>2337</v>
      </c>
      <c r="E3737">
        <v>2017</v>
      </c>
      <c r="F3737" s="10">
        <v>43100</v>
      </c>
      <c r="G3737" t="s">
        <v>489</v>
      </c>
      <c r="H3737" t="s">
        <v>474</v>
      </c>
      <c r="I3737" t="s">
        <v>463</v>
      </c>
      <c r="J3737">
        <v>120716000</v>
      </c>
      <c r="K3737">
        <v>120716000</v>
      </c>
    </row>
    <row r="3738" spans="1:11" x14ac:dyDescent="0.25">
      <c r="A3738">
        <v>8080</v>
      </c>
      <c r="B3738" t="s">
        <v>405</v>
      </c>
      <c r="C3738" t="s">
        <v>490</v>
      </c>
      <c r="E3738">
        <v>2017</v>
      </c>
      <c r="F3738" s="10">
        <v>43100</v>
      </c>
      <c r="G3738" t="s">
        <v>489</v>
      </c>
      <c r="H3738" t="s">
        <v>474</v>
      </c>
      <c r="I3738" t="s">
        <v>463</v>
      </c>
      <c r="J3738">
        <v>24979000</v>
      </c>
      <c r="K3738">
        <v>24979000</v>
      </c>
    </row>
    <row r="3739" spans="1:11" x14ac:dyDescent="0.25">
      <c r="A3739">
        <v>8080</v>
      </c>
      <c r="B3739" t="s">
        <v>405</v>
      </c>
      <c r="C3739" t="s">
        <v>434</v>
      </c>
      <c r="E3739">
        <v>2017</v>
      </c>
      <c r="F3739" s="10">
        <v>43100</v>
      </c>
      <c r="G3739" t="s">
        <v>489</v>
      </c>
      <c r="H3739" t="s">
        <v>474</v>
      </c>
      <c r="I3739" t="s">
        <v>463</v>
      </c>
      <c r="J3739">
        <v>69667000</v>
      </c>
      <c r="K3739">
        <v>69667000</v>
      </c>
    </row>
    <row r="3740" spans="1:11" x14ac:dyDescent="0.25">
      <c r="A3740">
        <v>8080</v>
      </c>
      <c r="B3740" t="s">
        <v>405</v>
      </c>
      <c r="C3740" t="s">
        <v>491</v>
      </c>
      <c r="E3740">
        <v>2017</v>
      </c>
      <c r="F3740" s="10">
        <v>43100</v>
      </c>
      <c r="G3740" t="s">
        <v>489</v>
      </c>
      <c r="H3740" t="s">
        <v>474</v>
      </c>
      <c r="I3740" t="s">
        <v>463</v>
      </c>
      <c r="J3740">
        <v>-669000</v>
      </c>
      <c r="K3740">
        <v>-669000</v>
      </c>
    </row>
    <row r="3741" spans="1:11" x14ac:dyDescent="0.25">
      <c r="A3741">
        <v>8087</v>
      </c>
      <c r="B3741" t="s">
        <v>430</v>
      </c>
      <c r="C3741" t="s">
        <v>436</v>
      </c>
      <c r="E3741">
        <v>2017</v>
      </c>
      <c r="F3741" s="10">
        <v>43100</v>
      </c>
      <c r="G3741" t="s">
        <v>489</v>
      </c>
      <c r="H3741" t="s">
        <v>474</v>
      </c>
      <c r="I3741" t="s">
        <v>463</v>
      </c>
      <c r="J3741">
        <v>779000000</v>
      </c>
      <c r="K3741">
        <v>779000000</v>
      </c>
    </row>
    <row r="3742" spans="1:11" x14ac:dyDescent="0.25">
      <c r="A3742">
        <v>8087</v>
      </c>
      <c r="B3742" t="s">
        <v>430</v>
      </c>
      <c r="C3742" t="s">
        <v>2336</v>
      </c>
      <c r="E3742">
        <v>2017</v>
      </c>
      <c r="F3742" s="10">
        <v>43100</v>
      </c>
      <c r="G3742" t="s">
        <v>489</v>
      </c>
      <c r="H3742" t="s">
        <v>474</v>
      </c>
      <c r="I3742" t="s">
        <v>463</v>
      </c>
      <c r="J3742">
        <v>4707000000</v>
      </c>
      <c r="K3742">
        <v>4707000000</v>
      </c>
    </row>
    <row r="3743" spans="1:11" x14ac:dyDescent="0.25">
      <c r="A3743">
        <v>8087</v>
      </c>
      <c r="B3743" t="s">
        <v>430</v>
      </c>
      <c r="C3743" t="s">
        <v>2337</v>
      </c>
      <c r="E3743">
        <v>2017</v>
      </c>
      <c r="F3743" s="10">
        <v>43100</v>
      </c>
      <c r="G3743" t="s">
        <v>489</v>
      </c>
      <c r="H3743" t="s">
        <v>474</v>
      </c>
      <c r="I3743" t="s">
        <v>463</v>
      </c>
      <c r="J3743">
        <v>331000000</v>
      </c>
      <c r="K3743">
        <v>331000000</v>
      </c>
    </row>
    <row r="3744" spans="1:11" x14ac:dyDescent="0.25">
      <c r="A3744">
        <v>8113</v>
      </c>
      <c r="B3744" t="s">
        <v>363</v>
      </c>
      <c r="C3744" t="s">
        <v>436</v>
      </c>
      <c r="E3744">
        <v>2017</v>
      </c>
      <c r="F3744" s="10">
        <v>43100</v>
      </c>
      <c r="G3744" t="s">
        <v>489</v>
      </c>
      <c r="H3744" t="s">
        <v>474</v>
      </c>
      <c r="I3744" t="s">
        <v>463</v>
      </c>
      <c r="J3744">
        <v>23542000</v>
      </c>
      <c r="K3744">
        <v>23542000</v>
      </c>
    </row>
    <row r="3745" spans="1:11" x14ac:dyDescent="0.25">
      <c r="A3745">
        <v>8113</v>
      </c>
      <c r="B3745" t="s">
        <v>363</v>
      </c>
      <c r="C3745" t="s">
        <v>2336</v>
      </c>
      <c r="E3745">
        <v>2017</v>
      </c>
      <c r="F3745" s="10">
        <v>43100</v>
      </c>
      <c r="G3745" t="s">
        <v>489</v>
      </c>
      <c r="H3745" t="s">
        <v>474</v>
      </c>
      <c r="I3745" t="s">
        <v>463</v>
      </c>
      <c r="J3745">
        <v>58156000</v>
      </c>
      <c r="K3745">
        <v>58156000</v>
      </c>
    </row>
    <row r="3746" spans="1:11" x14ac:dyDescent="0.25">
      <c r="A3746">
        <v>8113</v>
      </c>
      <c r="B3746" t="s">
        <v>363</v>
      </c>
      <c r="C3746" t="s">
        <v>2337</v>
      </c>
      <c r="E3746">
        <v>2017</v>
      </c>
      <c r="F3746" s="10">
        <v>43100</v>
      </c>
      <c r="G3746" t="s">
        <v>489</v>
      </c>
      <c r="H3746" t="s">
        <v>474</v>
      </c>
      <c r="I3746" t="s">
        <v>463</v>
      </c>
      <c r="J3746">
        <v>12350000</v>
      </c>
      <c r="K3746">
        <v>12350000</v>
      </c>
    </row>
    <row r="3747" spans="1:11" x14ac:dyDescent="0.25">
      <c r="A3747">
        <v>8113</v>
      </c>
      <c r="B3747" t="s">
        <v>363</v>
      </c>
      <c r="C3747" t="s">
        <v>490</v>
      </c>
      <c r="E3747">
        <v>2017</v>
      </c>
      <c r="F3747" s="10">
        <v>43100</v>
      </c>
      <c r="G3747" t="s">
        <v>489</v>
      </c>
      <c r="H3747" t="s">
        <v>474</v>
      </c>
      <c r="I3747" t="s">
        <v>463</v>
      </c>
      <c r="J3747">
        <v>-868000</v>
      </c>
      <c r="K3747">
        <v>-868000</v>
      </c>
    </row>
    <row r="3748" spans="1:11" x14ac:dyDescent="0.25">
      <c r="A3748">
        <v>8113</v>
      </c>
      <c r="B3748" t="s">
        <v>363</v>
      </c>
      <c r="C3748" t="s">
        <v>434</v>
      </c>
      <c r="E3748">
        <v>2017</v>
      </c>
      <c r="F3748" s="10">
        <v>43100</v>
      </c>
      <c r="G3748" t="s">
        <v>489</v>
      </c>
      <c r="H3748" t="s">
        <v>474</v>
      </c>
      <c r="I3748" t="s">
        <v>463</v>
      </c>
      <c r="J3748">
        <v>3666000</v>
      </c>
      <c r="K3748">
        <v>3666000</v>
      </c>
    </row>
    <row r="3749" spans="1:11" x14ac:dyDescent="0.25">
      <c r="A3749">
        <v>8113</v>
      </c>
      <c r="B3749" t="s">
        <v>363</v>
      </c>
      <c r="C3749" t="s">
        <v>491</v>
      </c>
      <c r="E3749">
        <v>2017</v>
      </c>
      <c r="F3749" s="10">
        <v>43100</v>
      </c>
      <c r="G3749" t="s">
        <v>489</v>
      </c>
      <c r="H3749" t="s">
        <v>474</v>
      </c>
      <c r="I3749" t="s">
        <v>463</v>
      </c>
      <c r="J3749">
        <v>8394000</v>
      </c>
      <c r="K3749">
        <v>8394000</v>
      </c>
    </row>
    <row r="3750" spans="1:11" x14ac:dyDescent="0.25">
      <c r="A3750">
        <v>8116</v>
      </c>
      <c r="B3750" t="s">
        <v>336</v>
      </c>
      <c r="C3750" t="s">
        <v>436</v>
      </c>
      <c r="E3750">
        <v>2017</v>
      </c>
      <c r="F3750" s="10">
        <v>43100</v>
      </c>
      <c r="G3750" t="s">
        <v>489</v>
      </c>
      <c r="H3750" t="s">
        <v>474</v>
      </c>
      <c r="I3750" t="s">
        <v>463</v>
      </c>
      <c r="J3750">
        <v>38868000</v>
      </c>
      <c r="K3750">
        <v>38868000</v>
      </c>
    </row>
    <row r="3751" spans="1:11" x14ac:dyDescent="0.25">
      <c r="A3751">
        <v>8116</v>
      </c>
      <c r="B3751" t="s">
        <v>336</v>
      </c>
      <c r="C3751" t="s">
        <v>2336</v>
      </c>
      <c r="E3751">
        <v>2017</v>
      </c>
      <c r="F3751" s="10">
        <v>43100</v>
      </c>
      <c r="G3751" t="s">
        <v>489</v>
      </c>
      <c r="H3751" t="s">
        <v>474</v>
      </c>
      <c r="I3751" t="s">
        <v>463</v>
      </c>
      <c r="J3751">
        <v>82235000</v>
      </c>
      <c r="K3751">
        <v>82235000</v>
      </c>
    </row>
    <row r="3752" spans="1:11" x14ac:dyDescent="0.25">
      <c r="A3752">
        <v>8116</v>
      </c>
      <c r="B3752" t="s">
        <v>336</v>
      </c>
      <c r="C3752" t="s">
        <v>2337</v>
      </c>
      <c r="E3752">
        <v>2017</v>
      </c>
      <c r="F3752" s="10">
        <v>43100</v>
      </c>
      <c r="G3752" t="s">
        <v>489</v>
      </c>
      <c r="H3752" t="s">
        <v>474</v>
      </c>
      <c r="I3752" t="s">
        <v>463</v>
      </c>
      <c r="J3752">
        <v>13983000</v>
      </c>
      <c r="K3752">
        <v>13983000</v>
      </c>
    </row>
    <row r="3753" spans="1:11" x14ac:dyDescent="0.25">
      <c r="A3753">
        <v>8116</v>
      </c>
      <c r="B3753" t="s">
        <v>336</v>
      </c>
      <c r="C3753" t="s">
        <v>490</v>
      </c>
      <c r="E3753">
        <v>2017</v>
      </c>
      <c r="F3753" s="10">
        <v>43100</v>
      </c>
      <c r="G3753" t="s">
        <v>489</v>
      </c>
      <c r="H3753" t="s">
        <v>474</v>
      </c>
      <c r="I3753" t="s">
        <v>463</v>
      </c>
      <c r="J3753">
        <v>6177000</v>
      </c>
      <c r="K3753">
        <v>6177000</v>
      </c>
    </row>
    <row r="3754" spans="1:11" x14ac:dyDescent="0.25">
      <c r="A3754">
        <v>8116</v>
      </c>
      <c r="B3754" t="s">
        <v>336</v>
      </c>
      <c r="C3754" t="s">
        <v>434</v>
      </c>
      <c r="E3754">
        <v>2017</v>
      </c>
      <c r="F3754" s="10">
        <v>43100</v>
      </c>
      <c r="G3754" t="s">
        <v>489</v>
      </c>
      <c r="H3754" t="s">
        <v>474</v>
      </c>
      <c r="I3754" t="s">
        <v>463</v>
      </c>
      <c r="J3754">
        <v>9555000</v>
      </c>
      <c r="K3754">
        <v>9555000</v>
      </c>
    </row>
    <row r="3755" spans="1:11" x14ac:dyDescent="0.25">
      <c r="A3755">
        <v>8116</v>
      </c>
      <c r="B3755" t="s">
        <v>336</v>
      </c>
      <c r="C3755" t="s">
        <v>491</v>
      </c>
      <c r="E3755">
        <v>2017</v>
      </c>
      <c r="F3755" s="10">
        <v>43100</v>
      </c>
      <c r="G3755" t="s">
        <v>489</v>
      </c>
      <c r="H3755" t="s">
        <v>474</v>
      </c>
      <c r="I3755" t="s">
        <v>463</v>
      </c>
      <c r="J3755">
        <v>9153000</v>
      </c>
      <c r="K3755">
        <v>9153000</v>
      </c>
    </row>
    <row r="3756" spans="1:11" x14ac:dyDescent="0.25">
      <c r="A3756">
        <v>8118</v>
      </c>
      <c r="B3756" t="s">
        <v>344</v>
      </c>
      <c r="C3756" t="s">
        <v>436</v>
      </c>
      <c r="E3756">
        <v>2017</v>
      </c>
      <c r="F3756" s="10">
        <v>43100</v>
      </c>
      <c r="G3756" t="s">
        <v>489</v>
      </c>
      <c r="H3756" t="s">
        <v>474</v>
      </c>
      <c r="I3756" t="s">
        <v>463</v>
      </c>
      <c r="J3756">
        <v>-12030000</v>
      </c>
      <c r="K3756">
        <v>-12030000</v>
      </c>
    </row>
    <row r="3757" spans="1:11" x14ac:dyDescent="0.25">
      <c r="A3757">
        <v>8118</v>
      </c>
      <c r="B3757" t="s">
        <v>344</v>
      </c>
      <c r="C3757" t="s">
        <v>2336</v>
      </c>
      <c r="E3757">
        <v>2017</v>
      </c>
      <c r="F3757" s="10">
        <v>43100</v>
      </c>
      <c r="G3757" t="s">
        <v>489</v>
      </c>
      <c r="H3757" t="s">
        <v>474</v>
      </c>
      <c r="I3757" t="s">
        <v>463</v>
      </c>
      <c r="J3757">
        <v>437000</v>
      </c>
      <c r="K3757">
        <v>437000</v>
      </c>
    </row>
    <row r="3758" spans="1:11" x14ac:dyDescent="0.25">
      <c r="A3758">
        <v>8118</v>
      </c>
      <c r="B3758" t="s">
        <v>344</v>
      </c>
      <c r="C3758" t="s">
        <v>2337</v>
      </c>
      <c r="E3758">
        <v>2017</v>
      </c>
      <c r="F3758" s="10">
        <v>43100</v>
      </c>
      <c r="G3758" t="s">
        <v>489</v>
      </c>
      <c r="H3758" t="s">
        <v>474</v>
      </c>
      <c r="I3758" t="s">
        <v>463</v>
      </c>
      <c r="J3758">
        <v>-33864000</v>
      </c>
      <c r="K3758">
        <v>-33864000</v>
      </c>
    </row>
    <row r="3759" spans="1:11" x14ac:dyDescent="0.25">
      <c r="A3759">
        <v>8118</v>
      </c>
      <c r="B3759" t="s">
        <v>344</v>
      </c>
      <c r="C3759" t="s">
        <v>490</v>
      </c>
      <c r="E3759">
        <v>2017</v>
      </c>
      <c r="F3759" s="10">
        <v>43100</v>
      </c>
      <c r="G3759" t="s">
        <v>489</v>
      </c>
      <c r="H3759" t="s">
        <v>474</v>
      </c>
      <c r="I3759" t="s">
        <v>463</v>
      </c>
      <c r="J3759">
        <v>17719000</v>
      </c>
      <c r="K3759">
        <v>17719000</v>
      </c>
    </row>
    <row r="3760" spans="1:11" x14ac:dyDescent="0.25">
      <c r="A3760">
        <v>8118</v>
      </c>
      <c r="B3760" t="s">
        <v>344</v>
      </c>
      <c r="C3760" t="s">
        <v>434</v>
      </c>
      <c r="E3760">
        <v>2017</v>
      </c>
      <c r="F3760" s="10">
        <v>43100</v>
      </c>
      <c r="G3760" t="s">
        <v>489</v>
      </c>
      <c r="H3760" t="s">
        <v>474</v>
      </c>
      <c r="I3760" t="s">
        <v>463</v>
      </c>
      <c r="J3760">
        <v>4111000</v>
      </c>
      <c r="K3760">
        <v>4111000</v>
      </c>
    </row>
    <row r="3761" spans="1:11" x14ac:dyDescent="0.25">
      <c r="A3761">
        <v>8118</v>
      </c>
      <c r="B3761" t="s">
        <v>344</v>
      </c>
      <c r="C3761" t="s">
        <v>491</v>
      </c>
      <c r="E3761">
        <v>2017</v>
      </c>
      <c r="F3761" s="10">
        <v>43100</v>
      </c>
      <c r="G3761" t="s">
        <v>489</v>
      </c>
      <c r="H3761" t="s">
        <v>474</v>
      </c>
      <c r="I3761" t="s">
        <v>463</v>
      </c>
      <c r="J3761">
        <v>4000</v>
      </c>
      <c r="K3761">
        <v>4000</v>
      </c>
    </row>
    <row r="3762" spans="1:11" x14ac:dyDescent="0.25">
      <c r="A3762">
        <v>8119</v>
      </c>
      <c r="B3762" t="s">
        <v>374</v>
      </c>
      <c r="C3762" t="s">
        <v>436</v>
      </c>
      <c r="E3762">
        <v>2017</v>
      </c>
      <c r="F3762" s="10">
        <v>43100</v>
      </c>
      <c r="G3762" t="s">
        <v>489</v>
      </c>
      <c r="H3762" t="s">
        <v>474</v>
      </c>
      <c r="I3762" t="s">
        <v>463</v>
      </c>
      <c r="J3762">
        <v>17210000</v>
      </c>
      <c r="K3762">
        <v>17210000</v>
      </c>
    </row>
    <row r="3763" spans="1:11" x14ac:dyDescent="0.25">
      <c r="A3763">
        <v>8119</v>
      </c>
      <c r="B3763" t="s">
        <v>374</v>
      </c>
      <c r="C3763" t="s">
        <v>2336</v>
      </c>
      <c r="E3763">
        <v>2017</v>
      </c>
      <c r="F3763" s="10">
        <v>43100</v>
      </c>
      <c r="G3763" t="s">
        <v>489</v>
      </c>
      <c r="H3763" t="s">
        <v>474</v>
      </c>
      <c r="I3763" t="s">
        <v>463</v>
      </c>
      <c r="J3763">
        <v>31208000</v>
      </c>
      <c r="K3763">
        <v>31208000</v>
      </c>
    </row>
    <row r="3764" spans="1:11" x14ac:dyDescent="0.25">
      <c r="A3764">
        <v>8119</v>
      </c>
      <c r="B3764" t="s">
        <v>374</v>
      </c>
      <c r="C3764" t="s">
        <v>2337</v>
      </c>
      <c r="E3764">
        <v>2017</v>
      </c>
      <c r="F3764" s="10">
        <v>43100</v>
      </c>
      <c r="G3764" t="s">
        <v>489</v>
      </c>
      <c r="H3764" t="s">
        <v>474</v>
      </c>
      <c r="I3764" t="s">
        <v>463</v>
      </c>
      <c r="J3764">
        <v>4551000</v>
      </c>
      <c r="K3764">
        <v>4551000</v>
      </c>
    </row>
    <row r="3765" spans="1:11" x14ac:dyDescent="0.25">
      <c r="A3765">
        <v>8119</v>
      </c>
      <c r="B3765" t="s">
        <v>374</v>
      </c>
      <c r="C3765" t="s">
        <v>490</v>
      </c>
      <c r="E3765">
        <v>2017</v>
      </c>
      <c r="F3765" s="10">
        <v>43100</v>
      </c>
      <c r="G3765" t="s">
        <v>489</v>
      </c>
      <c r="H3765" t="s">
        <v>474</v>
      </c>
      <c r="I3765" t="s">
        <v>463</v>
      </c>
      <c r="J3765">
        <v>5106000</v>
      </c>
      <c r="K3765">
        <v>5106000</v>
      </c>
    </row>
    <row r="3766" spans="1:11" x14ac:dyDescent="0.25">
      <c r="A3766">
        <v>8119</v>
      </c>
      <c r="B3766" t="s">
        <v>374</v>
      </c>
      <c r="C3766" t="s">
        <v>434</v>
      </c>
      <c r="E3766">
        <v>2017</v>
      </c>
      <c r="F3766" s="10">
        <v>43100</v>
      </c>
      <c r="G3766" t="s">
        <v>489</v>
      </c>
      <c r="H3766" t="s">
        <v>474</v>
      </c>
      <c r="I3766" t="s">
        <v>463</v>
      </c>
      <c r="J3766">
        <v>6952000</v>
      </c>
      <c r="K3766">
        <v>6952000</v>
      </c>
    </row>
    <row r="3767" spans="1:11" x14ac:dyDescent="0.25">
      <c r="A3767">
        <v>8119</v>
      </c>
      <c r="B3767" t="s">
        <v>374</v>
      </c>
      <c r="C3767" t="s">
        <v>491</v>
      </c>
      <c r="E3767">
        <v>2017</v>
      </c>
      <c r="F3767" s="10">
        <v>43100</v>
      </c>
      <c r="G3767" t="s">
        <v>489</v>
      </c>
      <c r="H3767" t="s">
        <v>474</v>
      </c>
      <c r="I3767" t="s">
        <v>463</v>
      </c>
      <c r="J3767">
        <v>601000</v>
      </c>
      <c r="K3767">
        <v>601000</v>
      </c>
    </row>
    <row r="3768" spans="1:11" x14ac:dyDescent="0.25">
      <c r="A3768">
        <v>8122</v>
      </c>
      <c r="B3768" t="s">
        <v>232</v>
      </c>
      <c r="C3768" t="s">
        <v>436</v>
      </c>
      <c r="E3768">
        <v>2017</v>
      </c>
      <c r="F3768" s="10">
        <v>43100</v>
      </c>
      <c r="G3768" t="s">
        <v>489</v>
      </c>
      <c r="H3768" t="s">
        <v>474</v>
      </c>
      <c r="I3768" t="s">
        <v>463</v>
      </c>
      <c r="J3768">
        <v>3228000000</v>
      </c>
      <c r="K3768">
        <v>3228000000</v>
      </c>
    </row>
    <row r="3769" spans="1:11" x14ac:dyDescent="0.25">
      <c r="A3769">
        <v>8122</v>
      </c>
      <c r="B3769" t="s">
        <v>232</v>
      </c>
      <c r="C3769" t="s">
        <v>2336</v>
      </c>
      <c r="E3769">
        <v>2017</v>
      </c>
      <c r="F3769" s="10">
        <v>43100</v>
      </c>
      <c r="G3769" t="s">
        <v>489</v>
      </c>
      <c r="H3769" t="s">
        <v>474</v>
      </c>
      <c r="I3769" t="s">
        <v>463</v>
      </c>
      <c r="J3769">
        <v>30440000000</v>
      </c>
      <c r="K3769">
        <v>30440000000</v>
      </c>
    </row>
    <row r="3770" spans="1:11" x14ac:dyDescent="0.25">
      <c r="A3770">
        <v>8122</v>
      </c>
      <c r="B3770" t="s">
        <v>232</v>
      </c>
      <c r="C3770" t="s">
        <v>2337</v>
      </c>
      <c r="E3770">
        <v>2017</v>
      </c>
      <c r="F3770" s="10">
        <v>43100</v>
      </c>
      <c r="G3770" t="s">
        <v>489</v>
      </c>
      <c r="H3770" t="s">
        <v>474</v>
      </c>
      <c r="I3770" t="s">
        <v>463</v>
      </c>
      <c r="J3770">
        <v>-1505000000</v>
      </c>
      <c r="K3770">
        <v>-1505000000</v>
      </c>
    </row>
    <row r="3771" spans="1:11" x14ac:dyDescent="0.25">
      <c r="A3771">
        <v>8122</v>
      </c>
      <c r="B3771" t="s">
        <v>232</v>
      </c>
      <c r="C3771" t="s">
        <v>490</v>
      </c>
      <c r="E3771">
        <v>2017</v>
      </c>
      <c r="F3771" s="10">
        <v>43100</v>
      </c>
      <c r="G3771" t="s">
        <v>489</v>
      </c>
      <c r="H3771" t="s">
        <v>474</v>
      </c>
      <c r="I3771" t="s">
        <v>463</v>
      </c>
      <c r="J3771">
        <v>566000000</v>
      </c>
      <c r="K3771">
        <v>566000000</v>
      </c>
    </row>
    <row r="3772" spans="1:11" x14ac:dyDescent="0.25">
      <c r="A3772">
        <v>8122</v>
      </c>
      <c r="B3772" t="s">
        <v>232</v>
      </c>
      <c r="C3772" t="s">
        <v>434</v>
      </c>
      <c r="E3772">
        <v>2017</v>
      </c>
      <c r="F3772" s="10">
        <v>43100</v>
      </c>
      <c r="G3772" t="s">
        <v>489</v>
      </c>
      <c r="H3772" t="s">
        <v>474</v>
      </c>
      <c r="I3772" t="s">
        <v>463</v>
      </c>
      <c r="J3772">
        <v>3837000000</v>
      </c>
      <c r="K3772">
        <v>3837000000</v>
      </c>
    </row>
    <row r="3773" spans="1:11" x14ac:dyDescent="0.25">
      <c r="A3773">
        <v>8122</v>
      </c>
      <c r="B3773" t="s">
        <v>232</v>
      </c>
      <c r="C3773" t="s">
        <v>491</v>
      </c>
      <c r="E3773">
        <v>2017</v>
      </c>
      <c r="F3773" s="10">
        <v>43100</v>
      </c>
      <c r="G3773" t="s">
        <v>489</v>
      </c>
      <c r="H3773" t="s">
        <v>474</v>
      </c>
      <c r="I3773" t="s">
        <v>463</v>
      </c>
      <c r="J3773">
        <v>330000000</v>
      </c>
      <c r="K3773">
        <v>330000000</v>
      </c>
    </row>
    <row r="3774" spans="1:11" x14ac:dyDescent="0.25">
      <c r="A3774">
        <v>8129</v>
      </c>
      <c r="B3774" t="s">
        <v>402</v>
      </c>
      <c r="C3774" t="s">
        <v>436</v>
      </c>
      <c r="E3774">
        <v>2017</v>
      </c>
      <c r="F3774" s="10">
        <v>43100</v>
      </c>
      <c r="G3774" t="s">
        <v>489</v>
      </c>
      <c r="H3774" t="s">
        <v>474</v>
      </c>
      <c r="I3774" t="s">
        <v>463</v>
      </c>
      <c r="J3774">
        <v>611000000</v>
      </c>
      <c r="K3774">
        <v>611000000</v>
      </c>
    </row>
    <row r="3775" spans="1:11" x14ac:dyDescent="0.25">
      <c r="A3775">
        <v>8129</v>
      </c>
      <c r="B3775" t="s">
        <v>402</v>
      </c>
      <c r="C3775" t="s">
        <v>2336</v>
      </c>
      <c r="E3775">
        <v>2017</v>
      </c>
      <c r="F3775" s="10">
        <v>43100</v>
      </c>
      <c r="G3775" t="s">
        <v>489</v>
      </c>
      <c r="H3775" t="s">
        <v>474</v>
      </c>
      <c r="I3775" t="s">
        <v>463</v>
      </c>
      <c r="J3775">
        <v>7304000000</v>
      </c>
      <c r="K3775">
        <v>7304000000</v>
      </c>
    </row>
    <row r="3776" spans="1:11" x14ac:dyDescent="0.25">
      <c r="A3776">
        <v>8129</v>
      </c>
      <c r="B3776" t="s">
        <v>402</v>
      </c>
      <c r="C3776" t="s">
        <v>2337</v>
      </c>
      <c r="E3776">
        <v>2017</v>
      </c>
      <c r="F3776" s="10">
        <v>43100</v>
      </c>
      <c r="G3776" t="s">
        <v>489</v>
      </c>
      <c r="H3776" t="s">
        <v>474</v>
      </c>
      <c r="I3776" t="s">
        <v>463</v>
      </c>
      <c r="J3776">
        <v>-236000000</v>
      </c>
      <c r="K3776">
        <v>-236000000</v>
      </c>
    </row>
    <row r="3777" spans="1:11" x14ac:dyDescent="0.25">
      <c r="A3777">
        <v>8163</v>
      </c>
      <c r="B3777" t="s">
        <v>388</v>
      </c>
      <c r="C3777" t="s">
        <v>436</v>
      </c>
      <c r="E3777">
        <v>2017</v>
      </c>
      <c r="F3777" s="10">
        <v>43100</v>
      </c>
      <c r="G3777" t="s">
        <v>489</v>
      </c>
      <c r="H3777" t="s">
        <v>474</v>
      </c>
      <c r="I3777" t="s">
        <v>463</v>
      </c>
      <c r="J3777">
        <v>80084000</v>
      </c>
      <c r="K3777">
        <v>80084000</v>
      </c>
    </row>
    <row r="3778" spans="1:11" x14ac:dyDescent="0.25">
      <c r="A3778">
        <v>8163</v>
      </c>
      <c r="B3778" t="s">
        <v>388</v>
      </c>
      <c r="C3778" t="s">
        <v>2336</v>
      </c>
      <c r="E3778">
        <v>2017</v>
      </c>
      <c r="F3778" s="10">
        <v>43100</v>
      </c>
      <c r="G3778" t="s">
        <v>489</v>
      </c>
      <c r="H3778" t="s">
        <v>474</v>
      </c>
      <c r="I3778" t="s">
        <v>463</v>
      </c>
      <c r="J3778">
        <v>515033000</v>
      </c>
      <c r="K3778">
        <v>515033000</v>
      </c>
    </row>
    <row r="3779" spans="1:11" x14ac:dyDescent="0.25">
      <c r="A3779">
        <v>8163</v>
      </c>
      <c r="B3779" t="s">
        <v>388</v>
      </c>
      <c r="C3779" t="s">
        <v>2337</v>
      </c>
      <c r="E3779">
        <v>2017</v>
      </c>
      <c r="F3779" s="10">
        <v>43100</v>
      </c>
      <c r="G3779" t="s">
        <v>489</v>
      </c>
      <c r="H3779" t="s">
        <v>474</v>
      </c>
      <c r="I3779" t="s">
        <v>463</v>
      </c>
      <c r="J3779">
        <v>31092000</v>
      </c>
      <c r="K3779">
        <v>31092000</v>
      </c>
    </row>
    <row r="3780" spans="1:11" x14ac:dyDescent="0.25">
      <c r="A3780">
        <v>8163</v>
      </c>
      <c r="B3780" t="s">
        <v>388</v>
      </c>
      <c r="C3780" t="s">
        <v>490</v>
      </c>
      <c r="E3780">
        <v>2017</v>
      </c>
      <c r="F3780" s="10">
        <v>43100</v>
      </c>
      <c r="G3780" t="s">
        <v>489</v>
      </c>
      <c r="H3780" t="s">
        <v>474</v>
      </c>
      <c r="I3780" t="s">
        <v>463</v>
      </c>
      <c r="J3780">
        <v>3547000</v>
      </c>
      <c r="K3780">
        <v>3547000</v>
      </c>
    </row>
    <row r="3781" spans="1:11" x14ac:dyDescent="0.25">
      <c r="A3781">
        <v>8163</v>
      </c>
      <c r="B3781" t="s">
        <v>388</v>
      </c>
      <c r="C3781" t="s">
        <v>434</v>
      </c>
      <c r="E3781">
        <v>2017</v>
      </c>
      <c r="F3781" s="10">
        <v>43100</v>
      </c>
      <c r="G3781" t="s">
        <v>489</v>
      </c>
      <c r="H3781" t="s">
        <v>474</v>
      </c>
      <c r="I3781" t="s">
        <v>463</v>
      </c>
      <c r="J3781">
        <v>19375000</v>
      </c>
      <c r="K3781">
        <v>19375000</v>
      </c>
    </row>
    <row r="3782" spans="1:11" x14ac:dyDescent="0.25">
      <c r="A3782">
        <v>8163</v>
      </c>
      <c r="B3782" t="s">
        <v>388</v>
      </c>
      <c r="C3782" t="s">
        <v>491</v>
      </c>
      <c r="E3782">
        <v>2017</v>
      </c>
      <c r="F3782" s="10">
        <v>43100</v>
      </c>
      <c r="G3782" t="s">
        <v>489</v>
      </c>
      <c r="H3782" t="s">
        <v>474</v>
      </c>
      <c r="I3782" t="s">
        <v>463</v>
      </c>
      <c r="J3782">
        <v>26070000</v>
      </c>
      <c r="K3782">
        <v>26070000</v>
      </c>
    </row>
    <row r="3783" spans="1:11" x14ac:dyDescent="0.25">
      <c r="A3783">
        <v>8174</v>
      </c>
      <c r="B3783" t="s">
        <v>419</v>
      </c>
      <c r="C3783" t="s">
        <v>436</v>
      </c>
      <c r="E3783">
        <v>2017</v>
      </c>
      <c r="F3783" s="10">
        <v>43100</v>
      </c>
      <c r="G3783" t="s">
        <v>489</v>
      </c>
      <c r="H3783" t="s">
        <v>474</v>
      </c>
      <c r="I3783" t="s">
        <v>463</v>
      </c>
      <c r="J3783">
        <v>181600000</v>
      </c>
      <c r="K3783">
        <v>181600000</v>
      </c>
    </row>
    <row r="3784" spans="1:11" x14ac:dyDescent="0.25">
      <c r="A3784">
        <v>8174</v>
      </c>
      <c r="B3784" t="s">
        <v>419</v>
      </c>
      <c r="C3784" t="s">
        <v>2336</v>
      </c>
      <c r="E3784">
        <v>2017</v>
      </c>
      <c r="F3784" s="10">
        <v>43100</v>
      </c>
      <c r="G3784" t="s">
        <v>489</v>
      </c>
      <c r="H3784" t="s">
        <v>474</v>
      </c>
      <c r="I3784" t="s">
        <v>463</v>
      </c>
      <c r="J3784">
        <v>1951500000</v>
      </c>
      <c r="K3784">
        <v>1951500000</v>
      </c>
    </row>
    <row r="3785" spans="1:11" x14ac:dyDescent="0.25">
      <c r="A3785">
        <v>8174</v>
      </c>
      <c r="B3785" t="s">
        <v>419</v>
      </c>
      <c r="C3785" t="s">
        <v>2337</v>
      </c>
      <c r="E3785">
        <v>2017</v>
      </c>
      <c r="F3785" s="10">
        <v>43100</v>
      </c>
      <c r="G3785" t="s">
        <v>489</v>
      </c>
      <c r="H3785" t="s">
        <v>474</v>
      </c>
      <c r="I3785" t="s">
        <v>463</v>
      </c>
      <c r="J3785">
        <v>46800000</v>
      </c>
      <c r="K3785">
        <v>46800000</v>
      </c>
    </row>
    <row r="3786" spans="1:11" x14ac:dyDescent="0.25">
      <c r="A3786">
        <v>8174</v>
      </c>
      <c r="B3786" t="s">
        <v>419</v>
      </c>
      <c r="C3786" t="s">
        <v>490</v>
      </c>
      <c r="E3786">
        <v>2017</v>
      </c>
      <c r="F3786" s="10">
        <v>43100</v>
      </c>
      <c r="G3786" t="s">
        <v>489</v>
      </c>
      <c r="H3786" t="s">
        <v>474</v>
      </c>
      <c r="I3786" t="s">
        <v>463</v>
      </c>
      <c r="J3786">
        <v>62500000</v>
      </c>
      <c r="K3786">
        <v>62500000</v>
      </c>
    </row>
    <row r="3787" spans="1:11" x14ac:dyDescent="0.25">
      <c r="A3787">
        <v>8174</v>
      </c>
      <c r="B3787" t="s">
        <v>419</v>
      </c>
      <c r="C3787" t="s">
        <v>434</v>
      </c>
      <c r="E3787">
        <v>2017</v>
      </c>
      <c r="F3787" s="10">
        <v>43100</v>
      </c>
      <c r="G3787" t="s">
        <v>489</v>
      </c>
      <c r="H3787" t="s">
        <v>474</v>
      </c>
      <c r="I3787" t="s">
        <v>463</v>
      </c>
      <c r="J3787">
        <v>61200000</v>
      </c>
      <c r="K3787">
        <v>61200000</v>
      </c>
    </row>
    <row r="3788" spans="1:11" x14ac:dyDescent="0.25">
      <c r="A3788">
        <v>8174</v>
      </c>
      <c r="B3788" t="s">
        <v>419</v>
      </c>
      <c r="C3788" t="s">
        <v>491</v>
      </c>
      <c r="E3788">
        <v>2017</v>
      </c>
      <c r="F3788" s="10">
        <v>43100</v>
      </c>
      <c r="G3788" t="s">
        <v>489</v>
      </c>
      <c r="H3788" t="s">
        <v>474</v>
      </c>
      <c r="I3788" t="s">
        <v>463</v>
      </c>
      <c r="J3788">
        <v>11100000</v>
      </c>
      <c r="K3788">
        <v>11100000</v>
      </c>
    </row>
    <row r="3789" spans="1:11" x14ac:dyDescent="0.25">
      <c r="A3789">
        <v>8189</v>
      </c>
      <c r="B3789" t="s">
        <v>427</v>
      </c>
      <c r="C3789" t="s">
        <v>436</v>
      </c>
      <c r="E3789">
        <v>2017</v>
      </c>
      <c r="F3789" s="10">
        <v>43100</v>
      </c>
      <c r="G3789" t="s">
        <v>489</v>
      </c>
      <c r="H3789" t="s">
        <v>474</v>
      </c>
      <c r="I3789" t="s">
        <v>463</v>
      </c>
      <c r="J3789">
        <v>214400000</v>
      </c>
      <c r="K3789">
        <v>214400000</v>
      </c>
    </row>
    <row r="3790" spans="1:11" x14ac:dyDescent="0.25">
      <c r="A3790">
        <v>8189</v>
      </c>
      <c r="B3790" t="s">
        <v>427</v>
      </c>
      <c r="C3790" t="s">
        <v>2336</v>
      </c>
      <c r="E3790">
        <v>2017</v>
      </c>
      <c r="F3790" s="10">
        <v>43100</v>
      </c>
      <c r="G3790" t="s">
        <v>489</v>
      </c>
      <c r="H3790" t="s">
        <v>474</v>
      </c>
      <c r="I3790" t="s">
        <v>463</v>
      </c>
      <c r="J3790">
        <v>1456700000</v>
      </c>
      <c r="K3790">
        <v>1456700000</v>
      </c>
    </row>
    <row r="3791" spans="1:11" x14ac:dyDescent="0.25">
      <c r="A3791">
        <v>8189</v>
      </c>
      <c r="B3791" t="s">
        <v>427</v>
      </c>
      <c r="C3791" t="s">
        <v>2337</v>
      </c>
      <c r="E3791">
        <v>2017</v>
      </c>
      <c r="F3791" s="10">
        <v>43100</v>
      </c>
      <c r="G3791" t="s">
        <v>489</v>
      </c>
      <c r="H3791" t="s">
        <v>474</v>
      </c>
      <c r="I3791" t="s">
        <v>463</v>
      </c>
      <c r="J3791">
        <v>73100000</v>
      </c>
      <c r="K3791">
        <v>73100000</v>
      </c>
    </row>
    <row r="3792" spans="1:11" x14ac:dyDescent="0.25">
      <c r="A3792">
        <v>8189</v>
      </c>
      <c r="B3792" t="s">
        <v>427</v>
      </c>
      <c r="C3792" t="s">
        <v>490</v>
      </c>
      <c r="E3792">
        <v>2017</v>
      </c>
      <c r="F3792" s="10">
        <v>43100</v>
      </c>
      <c r="G3792" t="s">
        <v>489</v>
      </c>
      <c r="H3792" t="s">
        <v>474</v>
      </c>
      <c r="I3792" t="s">
        <v>463</v>
      </c>
      <c r="J3792">
        <v>19100000</v>
      </c>
      <c r="K3792">
        <v>19100000</v>
      </c>
    </row>
    <row r="3793" spans="1:11" x14ac:dyDescent="0.25">
      <c r="A3793">
        <v>8189</v>
      </c>
      <c r="B3793" t="s">
        <v>427</v>
      </c>
      <c r="C3793" t="s">
        <v>434</v>
      </c>
      <c r="E3793">
        <v>2017</v>
      </c>
      <c r="F3793" s="10">
        <v>43100</v>
      </c>
      <c r="G3793" t="s">
        <v>489</v>
      </c>
      <c r="H3793" t="s">
        <v>474</v>
      </c>
      <c r="I3793" t="s">
        <v>463</v>
      </c>
      <c r="J3793">
        <v>52200000</v>
      </c>
      <c r="K3793">
        <v>52200000</v>
      </c>
    </row>
    <row r="3794" spans="1:11" x14ac:dyDescent="0.25">
      <c r="A3794">
        <v>8189</v>
      </c>
      <c r="B3794" t="s">
        <v>427</v>
      </c>
      <c r="C3794" t="s">
        <v>491</v>
      </c>
      <c r="E3794">
        <v>2017</v>
      </c>
      <c r="F3794" s="10">
        <v>43100</v>
      </c>
      <c r="G3794" t="s">
        <v>489</v>
      </c>
      <c r="H3794" t="s">
        <v>474</v>
      </c>
      <c r="I3794" t="s">
        <v>463</v>
      </c>
      <c r="J3794">
        <v>70000000</v>
      </c>
      <c r="K3794">
        <v>70000000</v>
      </c>
    </row>
    <row r="3795" spans="1:11" x14ac:dyDescent="0.25">
      <c r="A3795">
        <v>8190</v>
      </c>
      <c r="B3795" t="s">
        <v>416</v>
      </c>
      <c r="C3795" t="s">
        <v>2336</v>
      </c>
      <c r="E3795">
        <v>2017</v>
      </c>
      <c r="F3795" s="10">
        <v>43100</v>
      </c>
      <c r="G3795" t="s">
        <v>489</v>
      </c>
      <c r="H3795" t="s">
        <v>474</v>
      </c>
      <c r="I3795" t="s">
        <v>463</v>
      </c>
      <c r="J3795">
        <v>1800000000</v>
      </c>
      <c r="K3795">
        <v>1800000000</v>
      </c>
    </row>
    <row r="3796" spans="1:11" x14ac:dyDescent="0.25">
      <c r="A3796">
        <v>8203</v>
      </c>
      <c r="B3796" t="s">
        <v>150</v>
      </c>
      <c r="C3796" t="s">
        <v>436</v>
      </c>
      <c r="E3796">
        <v>2017</v>
      </c>
      <c r="F3796" s="10">
        <v>43100</v>
      </c>
      <c r="G3796" t="s">
        <v>489</v>
      </c>
      <c r="H3796" t="s">
        <v>474</v>
      </c>
      <c r="I3796" t="s">
        <v>463</v>
      </c>
      <c r="J3796">
        <v>9060000</v>
      </c>
      <c r="K3796">
        <v>9060000</v>
      </c>
    </row>
    <row r="3797" spans="1:11" x14ac:dyDescent="0.25">
      <c r="A3797">
        <v>8203</v>
      </c>
      <c r="B3797" t="s">
        <v>150</v>
      </c>
      <c r="C3797" t="s">
        <v>2336</v>
      </c>
      <c r="E3797">
        <v>2017</v>
      </c>
      <c r="F3797" s="10">
        <v>43100</v>
      </c>
      <c r="G3797" t="s">
        <v>489</v>
      </c>
      <c r="H3797" t="s">
        <v>474</v>
      </c>
      <c r="I3797" t="s">
        <v>463</v>
      </c>
      <c r="J3797">
        <v>112269000</v>
      </c>
      <c r="K3797">
        <v>112269000</v>
      </c>
    </row>
    <row r="3798" spans="1:11" x14ac:dyDescent="0.25">
      <c r="A3798">
        <v>8203</v>
      </c>
      <c r="B3798" t="s">
        <v>150</v>
      </c>
      <c r="C3798" t="s">
        <v>2337</v>
      </c>
      <c r="E3798">
        <v>2017</v>
      </c>
      <c r="F3798" s="10">
        <v>43100</v>
      </c>
      <c r="G3798" t="s">
        <v>489</v>
      </c>
      <c r="H3798" t="s">
        <v>474</v>
      </c>
      <c r="I3798" t="s">
        <v>463</v>
      </c>
      <c r="J3798">
        <v>4148000</v>
      </c>
      <c r="K3798">
        <v>4148000</v>
      </c>
    </row>
    <row r="3799" spans="1:11" x14ac:dyDescent="0.25">
      <c r="A3799">
        <v>8203</v>
      </c>
      <c r="B3799" t="s">
        <v>150</v>
      </c>
      <c r="C3799" t="s">
        <v>490</v>
      </c>
      <c r="E3799">
        <v>2017</v>
      </c>
      <c r="F3799" s="10">
        <v>43100</v>
      </c>
      <c r="G3799" t="s">
        <v>489</v>
      </c>
      <c r="H3799" t="s">
        <v>474</v>
      </c>
      <c r="I3799" t="s">
        <v>463</v>
      </c>
      <c r="J3799">
        <v>520000</v>
      </c>
      <c r="K3799">
        <v>520000</v>
      </c>
    </row>
    <row r="3800" spans="1:11" x14ac:dyDescent="0.25">
      <c r="A3800">
        <v>8203</v>
      </c>
      <c r="B3800" t="s">
        <v>150</v>
      </c>
      <c r="C3800" t="s">
        <v>434</v>
      </c>
      <c r="E3800">
        <v>2017</v>
      </c>
      <c r="F3800" s="10">
        <v>43100</v>
      </c>
      <c r="G3800" t="s">
        <v>489</v>
      </c>
      <c r="H3800" t="s">
        <v>474</v>
      </c>
      <c r="I3800" t="s">
        <v>463</v>
      </c>
      <c r="J3800">
        <v>3460000</v>
      </c>
      <c r="K3800">
        <v>3460000</v>
      </c>
    </row>
    <row r="3801" spans="1:11" x14ac:dyDescent="0.25">
      <c r="A3801">
        <v>8203</v>
      </c>
      <c r="B3801" t="s">
        <v>150</v>
      </c>
      <c r="C3801" t="s">
        <v>491</v>
      </c>
      <c r="E3801">
        <v>2017</v>
      </c>
      <c r="F3801" s="10">
        <v>43100</v>
      </c>
      <c r="G3801" t="s">
        <v>489</v>
      </c>
      <c r="H3801" t="s">
        <v>474</v>
      </c>
      <c r="I3801" t="s">
        <v>463</v>
      </c>
      <c r="J3801">
        <v>932000</v>
      </c>
      <c r="K3801">
        <v>932000</v>
      </c>
    </row>
    <row r="3802" spans="1:11" x14ac:dyDescent="0.25">
      <c r="A3802">
        <v>8235</v>
      </c>
      <c r="B3802" t="s">
        <v>3640</v>
      </c>
      <c r="C3802" t="s">
        <v>436</v>
      </c>
      <c r="E3802">
        <v>2017</v>
      </c>
      <c r="F3802" s="10">
        <v>43100</v>
      </c>
      <c r="G3802" t="s">
        <v>489</v>
      </c>
      <c r="H3802" t="s">
        <v>474</v>
      </c>
      <c r="I3802" t="s">
        <v>463</v>
      </c>
      <c r="J3802">
        <v>4528000000</v>
      </c>
      <c r="K3802">
        <v>4528000000</v>
      </c>
    </row>
    <row r="3803" spans="1:11" x14ac:dyDescent="0.25">
      <c r="A3803">
        <v>8235</v>
      </c>
      <c r="B3803" t="s">
        <v>3640</v>
      </c>
      <c r="C3803" t="s">
        <v>2336</v>
      </c>
      <c r="E3803">
        <v>2017</v>
      </c>
      <c r="F3803" s="10">
        <v>43100</v>
      </c>
      <c r="G3803" t="s">
        <v>489</v>
      </c>
      <c r="H3803" t="s">
        <v>474</v>
      </c>
      <c r="I3803" t="s">
        <v>463</v>
      </c>
      <c r="J3803">
        <v>20404000000</v>
      </c>
      <c r="K3803">
        <v>20404000000</v>
      </c>
    </row>
    <row r="3804" spans="1:11" x14ac:dyDescent="0.25">
      <c r="A3804">
        <v>8235</v>
      </c>
      <c r="B3804" t="s">
        <v>3640</v>
      </c>
      <c r="C3804" t="s">
        <v>2337</v>
      </c>
      <c r="E3804">
        <v>2017</v>
      </c>
      <c r="F3804" s="10">
        <v>43100</v>
      </c>
      <c r="G3804" t="s">
        <v>489</v>
      </c>
      <c r="H3804" t="s">
        <v>474</v>
      </c>
      <c r="I3804" t="s">
        <v>463</v>
      </c>
      <c r="J3804">
        <v>2986000000</v>
      </c>
      <c r="K3804">
        <v>2986000000</v>
      </c>
    </row>
    <row r="3805" spans="1:11" x14ac:dyDescent="0.25">
      <c r="A3805">
        <v>8235</v>
      </c>
      <c r="B3805" t="s">
        <v>3640</v>
      </c>
      <c r="C3805" t="s">
        <v>490</v>
      </c>
      <c r="E3805">
        <v>2017</v>
      </c>
      <c r="F3805" s="10">
        <v>43100</v>
      </c>
      <c r="G3805" t="s">
        <v>489</v>
      </c>
      <c r="H3805" t="s">
        <v>474</v>
      </c>
      <c r="I3805" t="s">
        <v>463</v>
      </c>
      <c r="J3805">
        <v>246000000</v>
      </c>
      <c r="K3805">
        <v>246000000</v>
      </c>
    </row>
    <row r="3806" spans="1:11" x14ac:dyDescent="0.25">
      <c r="A3806">
        <v>8235</v>
      </c>
      <c r="B3806" t="s">
        <v>3640</v>
      </c>
      <c r="C3806" t="s">
        <v>434</v>
      </c>
      <c r="E3806">
        <v>2017</v>
      </c>
      <c r="F3806" s="10">
        <v>43100</v>
      </c>
      <c r="G3806" t="s">
        <v>489</v>
      </c>
      <c r="H3806" t="s">
        <v>474</v>
      </c>
      <c r="I3806" t="s">
        <v>463</v>
      </c>
      <c r="J3806">
        <v>914000000</v>
      </c>
      <c r="K3806">
        <v>914000000</v>
      </c>
    </row>
    <row r="3807" spans="1:11" x14ac:dyDescent="0.25">
      <c r="A3807">
        <v>8235</v>
      </c>
      <c r="B3807" t="s">
        <v>3640</v>
      </c>
      <c r="C3807" t="s">
        <v>491</v>
      </c>
      <c r="E3807">
        <v>2017</v>
      </c>
      <c r="F3807" s="10">
        <v>43100</v>
      </c>
      <c r="G3807" t="s">
        <v>489</v>
      </c>
      <c r="H3807" t="s">
        <v>474</v>
      </c>
      <c r="I3807" t="s">
        <v>463</v>
      </c>
      <c r="J3807">
        <v>382000000</v>
      </c>
      <c r="K3807">
        <v>382000000</v>
      </c>
    </row>
    <row r="3808" spans="1:11" x14ac:dyDescent="0.25">
      <c r="A3808">
        <v>8327</v>
      </c>
      <c r="B3808" t="s">
        <v>381</v>
      </c>
      <c r="C3808" t="s">
        <v>436</v>
      </c>
      <c r="E3808">
        <v>2017</v>
      </c>
      <c r="F3808" s="10">
        <v>43100</v>
      </c>
      <c r="G3808" t="s">
        <v>489</v>
      </c>
      <c r="H3808" t="s">
        <v>474</v>
      </c>
      <c r="I3808" t="s">
        <v>463</v>
      </c>
      <c r="J3808">
        <v>8290000000</v>
      </c>
      <c r="K3808">
        <v>8290000000</v>
      </c>
    </row>
    <row r="3809" spans="1:11" x14ac:dyDescent="0.25">
      <c r="A3809">
        <v>8327</v>
      </c>
      <c r="B3809" t="s">
        <v>381</v>
      </c>
      <c r="C3809" t="s">
        <v>2336</v>
      </c>
      <c r="E3809">
        <v>2017</v>
      </c>
      <c r="F3809" s="10">
        <v>43100</v>
      </c>
      <c r="G3809" t="s">
        <v>489</v>
      </c>
      <c r="H3809" t="s">
        <v>474</v>
      </c>
      <c r="I3809" t="s">
        <v>463</v>
      </c>
      <c r="J3809">
        <v>40534000000</v>
      </c>
      <c r="K3809">
        <v>40534000000</v>
      </c>
    </row>
    <row r="3810" spans="1:11" x14ac:dyDescent="0.25">
      <c r="A3810">
        <v>8327</v>
      </c>
      <c r="B3810" t="s">
        <v>381</v>
      </c>
      <c r="C3810" t="s">
        <v>2337</v>
      </c>
      <c r="E3810">
        <v>2017</v>
      </c>
      <c r="F3810" s="10">
        <v>43100</v>
      </c>
      <c r="G3810" t="s">
        <v>489</v>
      </c>
      <c r="H3810" t="s">
        <v>474</v>
      </c>
      <c r="I3810" t="s">
        <v>463</v>
      </c>
      <c r="J3810">
        <v>1655000000</v>
      </c>
      <c r="K3810">
        <v>1655000000</v>
      </c>
    </row>
    <row r="3811" spans="1:11" x14ac:dyDescent="0.25">
      <c r="A3811">
        <v>8327</v>
      </c>
      <c r="B3811" t="s">
        <v>381</v>
      </c>
      <c r="C3811" t="s">
        <v>490</v>
      </c>
      <c r="E3811">
        <v>2017</v>
      </c>
      <c r="F3811" s="10">
        <v>43100</v>
      </c>
      <c r="G3811" t="s">
        <v>489</v>
      </c>
      <c r="H3811" t="s">
        <v>474</v>
      </c>
      <c r="I3811" t="s">
        <v>463</v>
      </c>
      <c r="J3811">
        <v>316000000</v>
      </c>
      <c r="K3811">
        <v>316000000</v>
      </c>
    </row>
    <row r="3812" spans="1:11" x14ac:dyDescent="0.25">
      <c r="A3812">
        <v>8327</v>
      </c>
      <c r="B3812" t="s">
        <v>381</v>
      </c>
      <c r="C3812" t="s">
        <v>434</v>
      </c>
      <c r="E3812">
        <v>2017</v>
      </c>
      <c r="F3812" s="10">
        <v>43100</v>
      </c>
      <c r="G3812" t="s">
        <v>489</v>
      </c>
      <c r="H3812" t="s">
        <v>474</v>
      </c>
      <c r="I3812" t="s">
        <v>463</v>
      </c>
      <c r="J3812">
        <v>1115000000</v>
      </c>
      <c r="K3812">
        <v>1115000000</v>
      </c>
    </row>
    <row r="3813" spans="1:11" x14ac:dyDescent="0.25">
      <c r="A3813">
        <v>8327</v>
      </c>
      <c r="B3813" t="s">
        <v>381</v>
      </c>
      <c r="C3813" t="s">
        <v>491</v>
      </c>
      <c r="E3813">
        <v>2017</v>
      </c>
      <c r="F3813" s="10">
        <v>43100</v>
      </c>
      <c r="G3813" t="s">
        <v>489</v>
      </c>
      <c r="H3813" t="s">
        <v>474</v>
      </c>
      <c r="I3813" t="s">
        <v>463</v>
      </c>
      <c r="J3813">
        <v>5204000000</v>
      </c>
      <c r="K3813">
        <v>5204000000</v>
      </c>
    </row>
    <row r="3814" spans="1:11" x14ac:dyDescent="0.25">
      <c r="A3814">
        <v>8329</v>
      </c>
      <c r="B3814" t="s">
        <v>334</v>
      </c>
      <c r="C3814" t="s">
        <v>436</v>
      </c>
      <c r="E3814">
        <v>2017</v>
      </c>
      <c r="F3814" s="10">
        <v>43100</v>
      </c>
      <c r="G3814" t="s">
        <v>489</v>
      </c>
      <c r="H3814" t="s">
        <v>474</v>
      </c>
      <c r="I3814" t="s">
        <v>463</v>
      </c>
      <c r="J3814">
        <v>18168000</v>
      </c>
      <c r="K3814">
        <v>18168000</v>
      </c>
    </row>
    <row r="3815" spans="1:11" x14ac:dyDescent="0.25">
      <c r="A3815">
        <v>8329</v>
      </c>
      <c r="B3815" t="s">
        <v>334</v>
      </c>
      <c r="C3815" t="s">
        <v>2336</v>
      </c>
      <c r="E3815">
        <v>2017</v>
      </c>
      <c r="F3815" s="10">
        <v>43100</v>
      </c>
      <c r="G3815" t="s">
        <v>489</v>
      </c>
      <c r="H3815" t="s">
        <v>474</v>
      </c>
      <c r="I3815" t="s">
        <v>463</v>
      </c>
      <c r="J3815">
        <v>121151000</v>
      </c>
      <c r="K3815">
        <v>121151000</v>
      </c>
    </row>
    <row r="3816" spans="1:11" x14ac:dyDescent="0.25">
      <c r="A3816">
        <v>8329</v>
      </c>
      <c r="B3816" t="s">
        <v>334</v>
      </c>
      <c r="C3816" t="s">
        <v>2337</v>
      </c>
      <c r="E3816">
        <v>2017</v>
      </c>
      <c r="F3816" s="10">
        <v>43100</v>
      </c>
      <c r="G3816" t="s">
        <v>489</v>
      </c>
      <c r="H3816" t="s">
        <v>474</v>
      </c>
      <c r="I3816" t="s">
        <v>463</v>
      </c>
      <c r="J3816">
        <v>-25794000</v>
      </c>
      <c r="K3816">
        <v>-25794000</v>
      </c>
    </row>
    <row r="3817" spans="1:11" x14ac:dyDescent="0.25">
      <c r="A3817">
        <v>8329</v>
      </c>
      <c r="B3817" t="s">
        <v>334</v>
      </c>
      <c r="C3817" t="s">
        <v>490</v>
      </c>
      <c r="E3817">
        <v>2017</v>
      </c>
      <c r="F3817" s="10">
        <v>43100</v>
      </c>
      <c r="G3817" t="s">
        <v>489</v>
      </c>
      <c r="H3817" t="s">
        <v>474</v>
      </c>
      <c r="I3817" t="s">
        <v>463</v>
      </c>
      <c r="J3817">
        <v>7945000</v>
      </c>
      <c r="K3817">
        <v>7945000</v>
      </c>
    </row>
    <row r="3818" spans="1:11" x14ac:dyDescent="0.25">
      <c r="A3818">
        <v>8329</v>
      </c>
      <c r="B3818" t="s">
        <v>334</v>
      </c>
      <c r="C3818" t="s">
        <v>434</v>
      </c>
      <c r="E3818">
        <v>2017</v>
      </c>
      <c r="F3818" s="10">
        <v>43100</v>
      </c>
      <c r="G3818" t="s">
        <v>489</v>
      </c>
      <c r="H3818" t="s">
        <v>474</v>
      </c>
      <c r="I3818" t="s">
        <v>463</v>
      </c>
      <c r="J3818">
        <v>32395000</v>
      </c>
      <c r="K3818">
        <v>32395000</v>
      </c>
    </row>
    <row r="3819" spans="1:11" x14ac:dyDescent="0.25">
      <c r="A3819">
        <v>8329</v>
      </c>
      <c r="B3819" t="s">
        <v>334</v>
      </c>
      <c r="C3819" t="s">
        <v>491</v>
      </c>
      <c r="E3819">
        <v>2017</v>
      </c>
      <c r="F3819" s="10">
        <v>43100</v>
      </c>
      <c r="G3819" t="s">
        <v>489</v>
      </c>
      <c r="H3819" t="s">
        <v>474</v>
      </c>
      <c r="I3819" t="s">
        <v>463</v>
      </c>
      <c r="J3819">
        <v>3622000</v>
      </c>
      <c r="K3819">
        <v>3622000</v>
      </c>
    </row>
    <row r="3820" spans="1:11" x14ac:dyDescent="0.25">
      <c r="A3820">
        <v>8342</v>
      </c>
      <c r="B3820" t="s">
        <v>415</v>
      </c>
      <c r="C3820" t="s">
        <v>2336</v>
      </c>
      <c r="E3820">
        <v>2017</v>
      </c>
      <c r="F3820" s="10">
        <v>43100</v>
      </c>
      <c r="G3820" t="s">
        <v>489</v>
      </c>
      <c r="H3820" t="s">
        <v>474</v>
      </c>
      <c r="I3820" t="s">
        <v>463</v>
      </c>
      <c r="J3820">
        <v>58358000</v>
      </c>
      <c r="K3820">
        <v>58358000</v>
      </c>
    </row>
    <row r="3821" spans="1:11" x14ac:dyDescent="0.25">
      <c r="A3821">
        <v>8342</v>
      </c>
      <c r="B3821" t="s">
        <v>415</v>
      </c>
      <c r="C3821" t="s">
        <v>490</v>
      </c>
      <c r="E3821">
        <v>2017</v>
      </c>
      <c r="F3821" s="10">
        <v>43100</v>
      </c>
      <c r="G3821" t="s">
        <v>489</v>
      </c>
      <c r="H3821" t="s">
        <v>474</v>
      </c>
      <c r="I3821" t="s">
        <v>463</v>
      </c>
      <c r="J3821">
        <v>7945000</v>
      </c>
      <c r="K3821">
        <v>7945000</v>
      </c>
    </row>
    <row r="3822" spans="1:11" x14ac:dyDescent="0.25">
      <c r="A3822">
        <v>8401</v>
      </c>
      <c r="B3822" t="s">
        <v>3638</v>
      </c>
      <c r="C3822" t="s">
        <v>436</v>
      </c>
      <c r="E3822">
        <v>2017</v>
      </c>
      <c r="F3822" s="10">
        <v>43100</v>
      </c>
      <c r="G3822" t="s">
        <v>489</v>
      </c>
      <c r="H3822" t="s">
        <v>474</v>
      </c>
      <c r="I3822" t="s">
        <v>463</v>
      </c>
      <c r="J3822">
        <v>500000</v>
      </c>
      <c r="K3822">
        <v>500000</v>
      </c>
    </row>
    <row r="3823" spans="1:11" x14ac:dyDescent="0.25">
      <c r="A3823">
        <v>8401</v>
      </c>
      <c r="B3823" t="s">
        <v>3638</v>
      </c>
      <c r="C3823" t="s">
        <v>2336</v>
      </c>
      <c r="E3823">
        <v>2017</v>
      </c>
      <c r="F3823" s="10">
        <v>43100</v>
      </c>
      <c r="G3823" t="s">
        <v>489</v>
      </c>
      <c r="H3823" t="s">
        <v>474</v>
      </c>
      <c r="I3823" t="s">
        <v>463</v>
      </c>
      <c r="J3823">
        <v>13751000</v>
      </c>
      <c r="K3823">
        <v>13751000</v>
      </c>
    </row>
    <row r="3824" spans="1:11" x14ac:dyDescent="0.25">
      <c r="A3824">
        <v>8401</v>
      </c>
      <c r="B3824" t="s">
        <v>3638</v>
      </c>
      <c r="C3824" t="s">
        <v>2337</v>
      </c>
      <c r="E3824">
        <v>2017</v>
      </c>
      <c r="F3824" s="10">
        <v>43100</v>
      </c>
      <c r="G3824" t="s">
        <v>489</v>
      </c>
      <c r="H3824" t="s">
        <v>474</v>
      </c>
      <c r="I3824" t="s">
        <v>463</v>
      </c>
      <c r="J3824">
        <v>-1158000</v>
      </c>
      <c r="K3824">
        <v>-1158000</v>
      </c>
    </row>
    <row r="3825" spans="1:11" x14ac:dyDescent="0.25">
      <c r="A3825">
        <v>8401</v>
      </c>
      <c r="B3825" t="s">
        <v>3638</v>
      </c>
      <c r="C3825" t="s">
        <v>490</v>
      </c>
      <c r="E3825">
        <v>2017</v>
      </c>
      <c r="F3825" s="10">
        <v>43100</v>
      </c>
      <c r="G3825" t="s">
        <v>489</v>
      </c>
      <c r="H3825" t="s">
        <v>474</v>
      </c>
      <c r="I3825" t="s">
        <v>463</v>
      </c>
      <c r="J3825">
        <v>89000</v>
      </c>
      <c r="K3825">
        <v>89000</v>
      </c>
    </row>
    <row r="3826" spans="1:11" x14ac:dyDescent="0.25">
      <c r="A3826">
        <v>8401</v>
      </c>
      <c r="B3826" t="s">
        <v>3638</v>
      </c>
      <c r="C3826" t="s">
        <v>434</v>
      </c>
      <c r="E3826">
        <v>2017</v>
      </c>
      <c r="F3826" s="10">
        <v>43100</v>
      </c>
      <c r="G3826" t="s">
        <v>489</v>
      </c>
      <c r="H3826" t="s">
        <v>474</v>
      </c>
      <c r="I3826" t="s">
        <v>463</v>
      </c>
      <c r="J3826">
        <v>422000</v>
      </c>
      <c r="K3826">
        <v>422000</v>
      </c>
    </row>
    <row r="3827" spans="1:11" x14ac:dyDescent="0.25">
      <c r="A3827">
        <v>8401</v>
      </c>
      <c r="B3827" t="s">
        <v>3638</v>
      </c>
      <c r="C3827" t="s">
        <v>491</v>
      </c>
      <c r="E3827">
        <v>2017</v>
      </c>
      <c r="F3827" s="10">
        <v>43100</v>
      </c>
      <c r="G3827" t="s">
        <v>489</v>
      </c>
      <c r="H3827" t="s">
        <v>474</v>
      </c>
      <c r="I3827" t="s">
        <v>463</v>
      </c>
      <c r="J3827">
        <v>327000</v>
      </c>
      <c r="K3827">
        <v>327000</v>
      </c>
    </row>
    <row r="3828" spans="1:11" x14ac:dyDescent="0.25">
      <c r="A3828">
        <v>8429</v>
      </c>
      <c r="B3828" t="s">
        <v>414</v>
      </c>
      <c r="C3828" t="s">
        <v>436</v>
      </c>
      <c r="E3828">
        <v>2017</v>
      </c>
      <c r="F3828" s="10">
        <v>43100</v>
      </c>
      <c r="G3828" t="s">
        <v>489</v>
      </c>
      <c r="H3828" t="s">
        <v>474</v>
      </c>
      <c r="I3828" t="s">
        <v>463</v>
      </c>
      <c r="J3828">
        <v>74100000</v>
      </c>
      <c r="K3828">
        <v>74100000</v>
      </c>
    </row>
    <row r="3829" spans="1:11" x14ac:dyDescent="0.25">
      <c r="A3829">
        <v>8429</v>
      </c>
      <c r="B3829" t="s">
        <v>414</v>
      </c>
      <c r="C3829" t="s">
        <v>2336</v>
      </c>
      <c r="E3829">
        <v>2017</v>
      </c>
      <c r="F3829" s="10">
        <v>43100</v>
      </c>
      <c r="G3829" t="s">
        <v>489</v>
      </c>
      <c r="H3829" t="s">
        <v>474</v>
      </c>
      <c r="I3829" t="s">
        <v>463</v>
      </c>
      <c r="J3829">
        <v>692491000</v>
      </c>
      <c r="K3829">
        <v>692491000</v>
      </c>
    </row>
    <row r="3830" spans="1:11" x14ac:dyDescent="0.25">
      <c r="A3830">
        <v>8429</v>
      </c>
      <c r="B3830" t="s">
        <v>414</v>
      </c>
      <c r="C3830" t="s">
        <v>2337</v>
      </c>
      <c r="E3830">
        <v>2017</v>
      </c>
      <c r="F3830" s="10">
        <v>43100</v>
      </c>
      <c r="G3830" t="s">
        <v>489</v>
      </c>
      <c r="H3830" t="s">
        <v>474</v>
      </c>
      <c r="I3830" t="s">
        <v>463</v>
      </c>
      <c r="J3830">
        <v>-35127000</v>
      </c>
      <c r="K3830">
        <v>-35127000</v>
      </c>
    </row>
    <row r="3831" spans="1:11" x14ac:dyDescent="0.25">
      <c r="A3831">
        <v>8429</v>
      </c>
      <c r="B3831" t="s">
        <v>414</v>
      </c>
      <c r="C3831" t="s">
        <v>490</v>
      </c>
      <c r="E3831">
        <v>2017</v>
      </c>
      <c r="F3831" s="10">
        <v>43100</v>
      </c>
      <c r="G3831" t="s">
        <v>489</v>
      </c>
      <c r="H3831" t="s">
        <v>474</v>
      </c>
      <c r="I3831" t="s">
        <v>463</v>
      </c>
      <c r="J3831">
        <v>6629000</v>
      </c>
      <c r="K3831">
        <v>6629000</v>
      </c>
    </row>
    <row r="3832" spans="1:11" x14ac:dyDescent="0.25">
      <c r="A3832">
        <v>8429</v>
      </c>
      <c r="B3832" t="s">
        <v>414</v>
      </c>
      <c r="C3832" t="s">
        <v>434</v>
      </c>
      <c r="E3832">
        <v>2017</v>
      </c>
      <c r="F3832" s="10">
        <v>43100</v>
      </c>
      <c r="G3832" t="s">
        <v>489</v>
      </c>
      <c r="H3832" t="s">
        <v>474</v>
      </c>
      <c r="I3832" t="s">
        <v>463</v>
      </c>
      <c r="J3832">
        <v>103449000</v>
      </c>
      <c r="K3832">
        <v>103449000</v>
      </c>
    </row>
    <row r="3833" spans="1:11" x14ac:dyDescent="0.25">
      <c r="A3833">
        <v>8429</v>
      </c>
      <c r="B3833" t="s">
        <v>414</v>
      </c>
      <c r="C3833" t="s">
        <v>491</v>
      </c>
      <c r="E3833">
        <v>2017</v>
      </c>
      <c r="F3833" s="10">
        <v>43100</v>
      </c>
      <c r="G3833" t="s">
        <v>489</v>
      </c>
      <c r="H3833" t="s">
        <v>474</v>
      </c>
      <c r="I3833" t="s">
        <v>463</v>
      </c>
      <c r="J3833">
        <v>851000</v>
      </c>
      <c r="K3833">
        <v>851000</v>
      </c>
    </row>
    <row r="3834" spans="1:11" x14ac:dyDescent="0.25">
      <c r="A3834">
        <v>8430</v>
      </c>
      <c r="B3834" t="s">
        <v>339</v>
      </c>
      <c r="C3834" t="s">
        <v>436</v>
      </c>
      <c r="E3834">
        <v>2017</v>
      </c>
      <c r="F3834" s="10">
        <v>43100</v>
      </c>
      <c r="G3834" t="s">
        <v>489</v>
      </c>
      <c r="H3834" t="s">
        <v>474</v>
      </c>
      <c r="I3834" t="s">
        <v>463</v>
      </c>
      <c r="J3834">
        <v>54634000</v>
      </c>
      <c r="K3834">
        <v>54634000</v>
      </c>
    </row>
    <row r="3835" spans="1:11" x14ac:dyDescent="0.25">
      <c r="A3835">
        <v>8430</v>
      </c>
      <c r="B3835" t="s">
        <v>339</v>
      </c>
      <c r="C3835" t="s">
        <v>2336</v>
      </c>
      <c r="E3835">
        <v>2017</v>
      </c>
      <c r="F3835" s="10">
        <v>43100</v>
      </c>
      <c r="G3835" t="s">
        <v>489</v>
      </c>
      <c r="H3835" t="s">
        <v>474</v>
      </c>
      <c r="I3835" t="s">
        <v>463</v>
      </c>
      <c r="J3835">
        <v>864041000</v>
      </c>
      <c r="K3835">
        <v>864041000</v>
      </c>
    </row>
    <row r="3836" spans="1:11" x14ac:dyDescent="0.25">
      <c r="A3836">
        <v>8430</v>
      </c>
      <c r="B3836" t="s">
        <v>339</v>
      </c>
      <c r="C3836" t="s">
        <v>2337</v>
      </c>
      <c r="E3836">
        <v>2017</v>
      </c>
      <c r="F3836" s="10">
        <v>43100</v>
      </c>
      <c r="G3836" t="s">
        <v>489</v>
      </c>
      <c r="H3836" t="s">
        <v>474</v>
      </c>
      <c r="I3836" t="s">
        <v>463</v>
      </c>
      <c r="J3836">
        <v>-96674000</v>
      </c>
      <c r="K3836">
        <v>-96674000</v>
      </c>
    </row>
    <row r="3837" spans="1:11" x14ac:dyDescent="0.25">
      <c r="A3837">
        <v>8430</v>
      </c>
      <c r="B3837" t="s">
        <v>339</v>
      </c>
      <c r="C3837" t="s">
        <v>490</v>
      </c>
      <c r="E3837">
        <v>2017</v>
      </c>
      <c r="F3837" s="10">
        <v>43100</v>
      </c>
      <c r="G3837" t="s">
        <v>489</v>
      </c>
      <c r="H3837" t="s">
        <v>474</v>
      </c>
      <c r="I3837" t="s">
        <v>463</v>
      </c>
      <c r="J3837">
        <v>37421000</v>
      </c>
      <c r="K3837">
        <v>37421000</v>
      </c>
    </row>
    <row r="3838" spans="1:11" x14ac:dyDescent="0.25">
      <c r="A3838">
        <v>8430</v>
      </c>
      <c r="B3838" t="s">
        <v>339</v>
      </c>
      <c r="C3838" t="s">
        <v>434</v>
      </c>
      <c r="E3838">
        <v>2017</v>
      </c>
      <c r="F3838" s="10">
        <v>43100</v>
      </c>
      <c r="G3838" t="s">
        <v>489</v>
      </c>
      <c r="H3838" t="s">
        <v>474</v>
      </c>
      <c r="I3838" t="s">
        <v>463</v>
      </c>
      <c r="J3838">
        <v>112209000</v>
      </c>
      <c r="K3838">
        <v>112209000</v>
      </c>
    </row>
    <row r="3839" spans="1:11" x14ac:dyDescent="0.25">
      <c r="A3839">
        <v>8430</v>
      </c>
      <c r="B3839" t="s">
        <v>339</v>
      </c>
      <c r="C3839" t="s">
        <v>491</v>
      </c>
      <c r="E3839">
        <v>2017</v>
      </c>
      <c r="F3839" s="10">
        <v>43100</v>
      </c>
      <c r="G3839" t="s">
        <v>489</v>
      </c>
      <c r="H3839" t="s">
        <v>474</v>
      </c>
      <c r="I3839" t="s">
        <v>463</v>
      </c>
      <c r="J3839">
        <v>1678000</v>
      </c>
      <c r="K3839">
        <v>1678000</v>
      </c>
    </row>
    <row r="3840" spans="1:11" x14ac:dyDescent="0.25">
      <c r="A3840">
        <v>10262</v>
      </c>
      <c r="B3840" t="s">
        <v>3461</v>
      </c>
      <c r="C3840" t="s">
        <v>436</v>
      </c>
      <c r="E3840">
        <v>2017</v>
      </c>
      <c r="F3840" s="10">
        <v>43100</v>
      </c>
      <c r="G3840" t="s">
        <v>489</v>
      </c>
      <c r="H3840" t="s">
        <v>474</v>
      </c>
      <c r="I3840" t="s">
        <v>463</v>
      </c>
      <c r="J3840">
        <v>473100000</v>
      </c>
      <c r="K3840">
        <v>473100000</v>
      </c>
    </row>
    <row r="3841" spans="1:11" x14ac:dyDescent="0.25">
      <c r="A3841">
        <v>10262</v>
      </c>
      <c r="B3841" t="s">
        <v>3461</v>
      </c>
      <c r="C3841" t="s">
        <v>2336</v>
      </c>
      <c r="E3841">
        <v>2017</v>
      </c>
      <c r="F3841" s="10">
        <v>43100</v>
      </c>
      <c r="G3841" t="s">
        <v>489</v>
      </c>
      <c r="H3841" t="s">
        <v>474</v>
      </c>
      <c r="I3841" t="s">
        <v>463</v>
      </c>
      <c r="J3841">
        <v>2786000000</v>
      </c>
      <c r="K3841">
        <v>2786000000</v>
      </c>
    </row>
    <row r="3842" spans="1:11" x14ac:dyDescent="0.25">
      <c r="A3842">
        <v>10262</v>
      </c>
      <c r="B3842" t="s">
        <v>3461</v>
      </c>
      <c r="C3842" t="s">
        <v>2337</v>
      </c>
      <c r="E3842">
        <v>2017</v>
      </c>
      <c r="F3842" s="10">
        <v>43100</v>
      </c>
      <c r="G3842" t="s">
        <v>489</v>
      </c>
      <c r="H3842" t="s">
        <v>474</v>
      </c>
      <c r="I3842" t="s">
        <v>463</v>
      </c>
      <c r="J3842">
        <v>171800000</v>
      </c>
      <c r="K3842">
        <v>171800000</v>
      </c>
    </row>
    <row r="3843" spans="1:11" x14ac:dyDescent="0.25">
      <c r="A3843">
        <v>10262</v>
      </c>
      <c r="B3843" t="s">
        <v>3461</v>
      </c>
      <c r="C3843" t="s">
        <v>490</v>
      </c>
      <c r="E3843">
        <v>2017</v>
      </c>
      <c r="F3843" s="10">
        <v>43100</v>
      </c>
      <c r="G3843" t="s">
        <v>489</v>
      </c>
      <c r="H3843" t="s">
        <v>474</v>
      </c>
      <c r="I3843" t="s">
        <v>463</v>
      </c>
      <c r="J3843">
        <v>33600000</v>
      </c>
      <c r="K3843">
        <v>33600000</v>
      </c>
    </row>
    <row r="3844" spans="1:11" x14ac:dyDescent="0.25">
      <c r="A3844">
        <v>10262</v>
      </c>
      <c r="B3844" t="s">
        <v>3461</v>
      </c>
      <c r="C3844" t="s">
        <v>434</v>
      </c>
      <c r="E3844">
        <v>2017</v>
      </c>
      <c r="F3844" s="10">
        <v>43100</v>
      </c>
      <c r="G3844" t="s">
        <v>489</v>
      </c>
      <c r="H3844" t="s">
        <v>474</v>
      </c>
      <c r="I3844" t="s">
        <v>463</v>
      </c>
      <c r="J3844">
        <v>72700000</v>
      </c>
      <c r="K3844">
        <v>72700000</v>
      </c>
    </row>
    <row r="3845" spans="1:11" x14ac:dyDescent="0.25">
      <c r="A3845">
        <v>10262</v>
      </c>
      <c r="B3845" t="s">
        <v>3461</v>
      </c>
      <c r="C3845" t="s">
        <v>491</v>
      </c>
      <c r="E3845">
        <v>2017</v>
      </c>
      <c r="F3845" s="10">
        <v>43100</v>
      </c>
      <c r="G3845" t="s">
        <v>489</v>
      </c>
      <c r="H3845" t="s">
        <v>474</v>
      </c>
      <c r="I3845" t="s">
        <v>463</v>
      </c>
      <c r="J3845">
        <v>195000000</v>
      </c>
      <c r="K3845">
        <v>195000000</v>
      </c>
    </row>
    <row r="3846" spans="1:11" x14ac:dyDescent="0.25">
      <c r="A3846">
        <v>10870</v>
      </c>
      <c r="B3846" t="s">
        <v>3384</v>
      </c>
      <c r="C3846" t="s">
        <v>436</v>
      </c>
      <c r="E3846">
        <v>2017</v>
      </c>
      <c r="F3846" s="10">
        <v>43100</v>
      </c>
      <c r="G3846" t="s">
        <v>489</v>
      </c>
      <c r="H3846" t="s">
        <v>474</v>
      </c>
      <c r="I3846" t="s">
        <v>463</v>
      </c>
      <c r="J3846">
        <v>584378000</v>
      </c>
      <c r="K3846">
        <v>584378000</v>
      </c>
    </row>
    <row r="3847" spans="1:11" x14ac:dyDescent="0.25">
      <c r="A3847">
        <v>10870</v>
      </c>
      <c r="B3847" t="s">
        <v>3384</v>
      </c>
      <c r="C3847" t="s">
        <v>2336</v>
      </c>
      <c r="E3847">
        <v>2017</v>
      </c>
      <c r="F3847" s="10">
        <v>43100</v>
      </c>
      <c r="G3847" t="s">
        <v>489</v>
      </c>
      <c r="H3847" t="s">
        <v>474</v>
      </c>
      <c r="I3847" t="s">
        <v>463</v>
      </c>
      <c r="J3847">
        <v>2287312000</v>
      </c>
      <c r="K3847">
        <v>2287312000</v>
      </c>
    </row>
    <row r="3848" spans="1:11" x14ac:dyDescent="0.25">
      <c r="A3848">
        <v>10870</v>
      </c>
      <c r="B3848" t="s">
        <v>3384</v>
      </c>
      <c r="C3848" t="s">
        <v>2337</v>
      </c>
      <c r="E3848">
        <v>2017</v>
      </c>
      <c r="F3848" s="10">
        <v>43100</v>
      </c>
      <c r="G3848" t="s">
        <v>489</v>
      </c>
      <c r="H3848" t="s">
        <v>474</v>
      </c>
      <c r="I3848" t="s">
        <v>463</v>
      </c>
      <c r="J3848">
        <v>337257000</v>
      </c>
      <c r="K3848">
        <v>337257000</v>
      </c>
    </row>
    <row r="3849" spans="1:11" x14ac:dyDescent="0.25">
      <c r="A3849">
        <v>10870</v>
      </c>
      <c r="B3849" t="s">
        <v>3384</v>
      </c>
      <c r="C3849" t="s">
        <v>490</v>
      </c>
      <c r="E3849">
        <v>2017</v>
      </c>
      <c r="F3849" s="10">
        <v>43100</v>
      </c>
      <c r="G3849" t="s">
        <v>489</v>
      </c>
      <c r="H3849" t="s">
        <v>474</v>
      </c>
      <c r="I3849" t="s">
        <v>463</v>
      </c>
      <c r="J3849">
        <v>44889000</v>
      </c>
      <c r="K3849">
        <v>44889000</v>
      </c>
    </row>
    <row r="3850" spans="1:11" x14ac:dyDescent="0.25">
      <c r="A3850">
        <v>10870</v>
      </c>
      <c r="B3850" t="s">
        <v>3384</v>
      </c>
      <c r="C3850" t="s">
        <v>434</v>
      </c>
      <c r="E3850">
        <v>2017</v>
      </c>
      <c r="F3850" s="10">
        <v>43100</v>
      </c>
      <c r="G3850" t="s">
        <v>489</v>
      </c>
      <c r="H3850" t="s">
        <v>474</v>
      </c>
      <c r="I3850" t="s">
        <v>463</v>
      </c>
      <c r="J3850">
        <v>84216000</v>
      </c>
      <c r="K3850">
        <v>84216000</v>
      </c>
    </row>
    <row r="3851" spans="1:11" x14ac:dyDescent="0.25">
      <c r="A3851">
        <v>10870</v>
      </c>
      <c r="B3851" t="s">
        <v>3384</v>
      </c>
      <c r="C3851" t="s">
        <v>491</v>
      </c>
      <c r="E3851">
        <v>2017</v>
      </c>
      <c r="F3851" s="10">
        <v>43100</v>
      </c>
      <c r="G3851" t="s">
        <v>489</v>
      </c>
      <c r="H3851" t="s">
        <v>474</v>
      </c>
      <c r="I3851" t="s">
        <v>463</v>
      </c>
      <c r="J3851">
        <v>118016000</v>
      </c>
      <c r="K3851">
        <v>118016000</v>
      </c>
    </row>
    <row r="3852" spans="1:11" x14ac:dyDescent="0.25">
      <c r="A3852">
        <v>11396</v>
      </c>
      <c r="B3852" t="s">
        <v>3635</v>
      </c>
      <c r="C3852" t="s">
        <v>436</v>
      </c>
      <c r="E3852">
        <v>2017</v>
      </c>
      <c r="F3852" s="10">
        <v>43100</v>
      </c>
      <c r="G3852" t="s">
        <v>489</v>
      </c>
      <c r="H3852" t="s">
        <v>474</v>
      </c>
      <c r="I3852" t="s">
        <v>463</v>
      </c>
      <c r="J3852">
        <v>-4452894</v>
      </c>
      <c r="K3852">
        <v>-4452894</v>
      </c>
    </row>
    <row r="3853" spans="1:11" x14ac:dyDescent="0.25">
      <c r="A3853">
        <v>11396</v>
      </c>
      <c r="B3853" t="s">
        <v>3635</v>
      </c>
      <c r="C3853" t="s">
        <v>2336</v>
      </c>
      <c r="E3853">
        <v>2017</v>
      </c>
      <c r="F3853" s="10">
        <v>43100</v>
      </c>
      <c r="G3853" t="s">
        <v>489</v>
      </c>
      <c r="H3853" t="s">
        <v>474</v>
      </c>
      <c r="I3853" t="s">
        <v>463</v>
      </c>
      <c r="J3853">
        <v>3355632</v>
      </c>
      <c r="K3853">
        <v>3355632</v>
      </c>
    </row>
    <row r="3854" spans="1:11" x14ac:dyDescent="0.25">
      <c r="A3854">
        <v>11396</v>
      </c>
      <c r="B3854" t="s">
        <v>3635</v>
      </c>
      <c r="C3854" t="s">
        <v>2337</v>
      </c>
      <c r="E3854">
        <v>2017</v>
      </c>
      <c r="F3854" s="10">
        <v>43100</v>
      </c>
      <c r="G3854" t="s">
        <v>489</v>
      </c>
      <c r="H3854" t="s">
        <v>474</v>
      </c>
      <c r="I3854" t="s">
        <v>463</v>
      </c>
      <c r="J3854">
        <v>-5231805</v>
      </c>
      <c r="K3854">
        <v>-5231805</v>
      </c>
    </row>
    <row r="3855" spans="1:11" x14ac:dyDescent="0.25">
      <c r="A3855">
        <v>11396</v>
      </c>
      <c r="B3855" t="s">
        <v>3635</v>
      </c>
      <c r="C3855" t="s">
        <v>490</v>
      </c>
      <c r="E3855">
        <v>2017</v>
      </c>
      <c r="F3855" s="10">
        <v>43100</v>
      </c>
      <c r="G3855" t="s">
        <v>489</v>
      </c>
      <c r="H3855" t="s">
        <v>474</v>
      </c>
      <c r="I3855" t="s">
        <v>463</v>
      </c>
      <c r="J3855">
        <v>726356</v>
      </c>
      <c r="K3855">
        <v>726356</v>
      </c>
    </row>
    <row r="3856" spans="1:11" x14ac:dyDescent="0.25">
      <c r="A3856">
        <v>11396</v>
      </c>
      <c r="B3856" t="s">
        <v>3635</v>
      </c>
      <c r="C3856" t="s">
        <v>434</v>
      </c>
      <c r="E3856">
        <v>2017</v>
      </c>
      <c r="F3856" s="10">
        <v>43100</v>
      </c>
      <c r="G3856" t="s">
        <v>489</v>
      </c>
      <c r="H3856" t="s">
        <v>474</v>
      </c>
      <c r="I3856" t="s">
        <v>463</v>
      </c>
      <c r="J3856">
        <v>52555</v>
      </c>
      <c r="K3856">
        <v>52555</v>
      </c>
    </row>
    <row r="3857" spans="1:11" x14ac:dyDescent="0.25">
      <c r="A3857">
        <v>11396</v>
      </c>
      <c r="B3857" t="s">
        <v>3635</v>
      </c>
      <c r="C3857" t="s">
        <v>491</v>
      </c>
      <c r="E3857">
        <v>2017</v>
      </c>
      <c r="F3857" s="10">
        <v>43100</v>
      </c>
      <c r="G3857" t="s">
        <v>489</v>
      </c>
      <c r="H3857" t="s">
        <v>474</v>
      </c>
      <c r="I3857" t="s">
        <v>463</v>
      </c>
      <c r="J3857">
        <v>0</v>
      </c>
      <c r="K3857">
        <v>0</v>
      </c>
    </row>
    <row r="3858" spans="1:11" x14ac:dyDescent="0.25">
      <c r="A3858">
        <v>11654</v>
      </c>
      <c r="B3858" t="s">
        <v>2923</v>
      </c>
      <c r="C3858" t="s">
        <v>436</v>
      </c>
      <c r="E3858">
        <v>2017</v>
      </c>
      <c r="F3858" s="10">
        <v>43100</v>
      </c>
      <c r="G3858" t="s">
        <v>489</v>
      </c>
      <c r="H3858" t="s">
        <v>474</v>
      </c>
      <c r="I3858" t="s">
        <v>463</v>
      </c>
      <c r="J3858">
        <v>1567481000</v>
      </c>
      <c r="K3858">
        <v>1567481000</v>
      </c>
    </row>
    <row r="3859" spans="1:11" x14ac:dyDescent="0.25">
      <c r="A3859">
        <v>11654</v>
      </c>
      <c r="B3859" t="s">
        <v>2923</v>
      </c>
      <c r="C3859" t="s">
        <v>2336</v>
      </c>
      <c r="E3859">
        <v>2017</v>
      </c>
      <c r="F3859" s="10">
        <v>43100</v>
      </c>
      <c r="G3859" t="s">
        <v>489</v>
      </c>
      <c r="H3859" t="s">
        <v>474</v>
      </c>
      <c r="I3859" t="s">
        <v>463</v>
      </c>
      <c r="J3859">
        <v>4607471000</v>
      </c>
      <c r="K3859">
        <v>4607471000</v>
      </c>
    </row>
    <row r="3860" spans="1:11" x14ac:dyDescent="0.25">
      <c r="A3860">
        <v>11654</v>
      </c>
      <c r="B3860" t="s">
        <v>2923</v>
      </c>
      <c r="C3860" t="s">
        <v>2337</v>
      </c>
      <c r="E3860">
        <v>2017</v>
      </c>
      <c r="F3860" s="10">
        <v>43100</v>
      </c>
      <c r="G3860" t="s">
        <v>489</v>
      </c>
      <c r="H3860" t="s">
        <v>474</v>
      </c>
      <c r="I3860" t="s">
        <v>463</v>
      </c>
      <c r="J3860">
        <v>971772000</v>
      </c>
      <c r="K3860">
        <v>971772000</v>
      </c>
    </row>
    <row r="3861" spans="1:11" x14ac:dyDescent="0.25">
      <c r="A3861">
        <v>12052</v>
      </c>
      <c r="B3861" t="s">
        <v>3564</v>
      </c>
      <c r="C3861" t="s">
        <v>436</v>
      </c>
      <c r="E3861">
        <v>2017</v>
      </c>
      <c r="F3861" s="10">
        <v>43100</v>
      </c>
      <c r="G3861" t="s">
        <v>489</v>
      </c>
      <c r="H3861" t="s">
        <v>474</v>
      </c>
      <c r="I3861" t="s">
        <v>463</v>
      </c>
      <c r="J3861">
        <v>467500000</v>
      </c>
      <c r="K3861">
        <v>467500000</v>
      </c>
    </row>
    <row r="3862" spans="1:11" x14ac:dyDescent="0.25">
      <c r="A3862">
        <v>12052</v>
      </c>
      <c r="B3862" t="s">
        <v>3564</v>
      </c>
      <c r="C3862" t="s">
        <v>2336</v>
      </c>
      <c r="E3862">
        <v>2017</v>
      </c>
      <c r="F3862" s="10">
        <v>43100</v>
      </c>
      <c r="G3862" t="s">
        <v>489</v>
      </c>
      <c r="H3862" t="s">
        <v>474</v>
      </c>
      <c r="I3862" t="s">
        <v>463</v>
      </c>
      <c r="J3862">
        <v>2654200000</v>
      </c>
      <c r="K3862">
        <v>2654200000</v>
      </c>
    </row>
    <row r="3863" spans="1:11" x14ac:dyDescent="0.25">
      <c r="A3863">
        <v>12052</v>
      </c>
      <c r="B3863" t="s">
        <v>3564</v>
      </c>
      <c r="C3863" t="s">
        <v>2337</v>
      </c>
      <c r="E3863">
        <v>2017</v>
      </c>
      <c r="F3863" s="10">
        <v>43100</v>
      </c>
      <c r="G3863" t="s">
        <v>489</v>
      </c>
      <c r="H3863" t="s">
        <v>474</v>
      </c>
      <c r="I3863" t="s">
        <v>463</v>
      </c>
      <c r="J3863">
        <v>121200000</v>
      </c>
      <c r="K3863">
        <v>121200000</v>
      </c>
    </row>
    <row r="3864" spans="1:11" x14ac:dyDescent="0.25">
      <c r="A3864">
        <v>12052</v>
      </c>
      <c r="B3864" t="s">
        <v>3564</v>
      </c>
      <c r="C3864" t="s">
        <v>490</v>
      </c>
      <c r="E3864">
        <v>2017</v>
      </c>
      <c r="F3864" s="10">
        <v>43100</v>
      </c>
      <c r="G3864" t="s">
        <v>489</v>
      </c>
      <c r="H3864" t="s">
        <v>474</v>
      </c>
      <c r="I3864" t="s">
        <v>463</v>
      </c>
      <c r="J3864">
        <v>25000000</v>
      </c>
      <c r="K3864">
        <v>25000000</v>
      </c>
    </row>
    <row r="3865" spans="1:11" x14ac:dyDescent="0.25">
      <c r="A3865">
        <v>12052</v>
      </c>
      <c r="B3865" t="s">
        <v>3564</v>
      </c>
      <c r="C3865" t="s">
        <v>434</v>
      </c>
      <c r="E3865">
        <v>2017</v>
      </c>
      <c r="F3865" s="10">
        <v>43100</v>
      </c>
      <c r="G3865" t="s">
        <v>489</v>
      </c>
      <c r="H3865" t="s">
        <v>474</v>
      </c>
      <c r="I3865" t="s">
        <v>463</v>
      </c>
      <c r="J3865">
        <v>183400000</v>
      </c>
      <c r="K3865">
        <v>183400000</v>
      </c>
    </row>
    <row r="3866" spans="1:11" x14ac:dyDescent="0.25">
      <c r="A3866">
        <v>12052</v>
      </c>
      <c r="B3866" t="s">
        <v>3564</v>
      </c>
      <c r="C3866" t="s">
        <v>491</v>
      </c>
      <c r="E3866">
        <v>2017</v>
      </c>
      <c r="F3866" s="10">
        <v>43100</v>
      </c>
      <c r="G3866" t="s">
        <v>489</v>
      </c>
      <c r="H3866" t="s">
        <v>474</v>
      </c>
      <c r="I3866" t="s">
        <v>463</v>
      </c>
      <c r="J3866">
        <v>137900000</v>
      </c>
      <c r="K3866">
        <v>137900000</v>
      </c>
    </row>
    <row r="3867" spans="1:11" x14ac:dyDescent="0.25">
      <c r="A3867">
        <v>12062</v>
      </c>
      <c r="B3867" t="s">
        <v>423</v>
      </c>
      <c r="C3867" t="s">
        <v>436</v>
      </c>
      <c r="E3867">
        <v>2017</v>
      </c>
      <c r="F3867" s="10">
        <v>43100</v>
      </c>
      <c r="G3867" t="s">
        <v>489</v>
      </c>
      <c r="H3867" t="s">
        <v>474</v>
      </c>
      <c r="I3867" t="s">
        <v>463</v>
      </c>
      <c r="J3867">
        <v>27200000</v>
      </c>
      <c r="K3867">
        <v>27200000</v>
      </c>
    </row>
    <row r="3868" spans="1:11" x14ac:dyDescent="0.25">
      <c r="A3868">
        <v>12062</v>
      </c>
      <c r="B3868" t="s">
        <v>423</v>
      </c>
      <c r="C3868" t="s">
        <v>2336</v>
      </c>
      <c r="E3868">
        <v>2017</v>
      </c>
      <c r="F3868" s="10">
        <v>43100</v>
      </c>
      <c r="G3868" t="s">
        <v>489</v>
      </c>
      <c r="H3868" t="s">
        <v>474</v>
      </c>
      <c r="I3868" t="s">
        <v>463</v>
      </c>
      <c r="J3868">
        <v>179900000</v>
      </c>
      <c r="K3868">
        <v>179900000</v>
      </c>
    </row>
    <row r="3869" spans="1:11" x14ac:dyDescent="0.25">
      <c r="A3869">
        <v>12134</v>
      </c>
      <c r="B3869" t="s">
        <v>3369</v>
      </c>
      <c r="C3869" t="s">
        <v>436</v>
      </c>
      <c r="E3869">
        <v>2017</v>
      </c>
      <c r="F3869" s="10">
        <v>43099</v>
      </c>
      <c r="G3869" t="s">
        <v>489</v>
      </c>
      <c r="H3869" t="s">
        <v>474</v>
      </c>
      <c r="I3869" t="s">
        <v>463</v>
      </c>
      <c r="J3869">
        <v>351987000</v>
      </c>
      <c r="K3869">
        <v>351987000</v>
      </c>
    </row>
    <row r="3870" spans="1:11" x14ac:dyDescent="0.25">
      <c r="A3870">
        <v>12134</v>
      </c>
      <c r="B3870" t="s">
        <v>3369</v>
      </c>
      <c r="C3870" t="s">
        <v>2336</v>
      </c>
      <c r="E3870">
        <v>2017</v>
      </c>
      <c r="F3870" s="10">
        <v>43099</v>
      </c>
      <c r="G3870" t="s">
        <v>489</v>
      </c>
      <c r="H3870" t="s">
        <v>474</v>
      </c>
      <c r="I3870" t="s">
        <v>463</v>
      </c>
      <c r="J3870">
        <v>2745967000</v>
      </c>
      <c r="K3870">
        <v>2745967000</v>
      </c>
    </row>
    <row r="3871" spans="1:11" x14ac:dyDescent="0.25">
      <c r="A3871">
        <v>12134</v>
      </c>
      <c r="B3871" t="s">
        <v>3369</v>
      </c>
      <c r="C3871" t="s">
        <v>2337</v>
      </c>
      <c r="E3871">
        <v>2017</v>
      </c>
      <c r="F3871" s="10">
        <v>43099</v>
      </c>
      <c r="G3871" t="s">
        <v>489</v>
      </c>
      <c r="H3871" t="s">
        <v>474</v>
      </c>
      <c r="I3871" t="s">
        <v>463</v>
      </c>
      <c r="J3871">
        <v>122319000</v>
      </c>
      <c r="K3871">
        <v>122319000</v>
      </c>
    </row>
    <row r="3872" spans="1:11" x14ac:dyDescent="0.25">
      <c r="A3872">
        <v>12134</v>
      </c>
      <c r="B3872" t="s">
        <v>3369</v>
      </c>
      <c r="C3872" t="s">
        <v>490</v>
      </c>
      <c r="E3872">
        <v>2017</v>
      </c>
      <c r="F3872" s="10">
        <v>43099</v>
      </c>
      <c r="G3872" t="s">
        <v>489</v>
      </c>
      <c r="H3872" t="s">
        <v>474</v>
      </c>
      <c r="I3872" t="s">
        <v>463</v>
      </c>
      <c r="J3872">
        <v>39908000</v>
      </c>
      <c r="K3872">
        <v>39908000</v>
      </c>
    </row>
    <row r="3873" spans="1:11" x14ac:dyDescent="0.25">
      <c r="A3873">
        <v>12134</v>
      </c>
      <c r="B3873" t="s">
        <v>3369</v>
      </c>
      <c r="C3873" t="s">
        <v>434</v>
      </c>
      <c r="E3873">
        <v>2017</v>
      </c>
      <c r="F3873" s="10">
        <v>43099</v>
      </c>
      <c r="G3873" t="s">
        <v>489</v>
      </c>
      <c r="H3873" t="s">
        <v>474</v>
      </c>
      <c r="I3873" t="s">
        <v>463</v>
      </c>
      <c r="J3873">
        <v>84957000</v>
      </c>
      <c r="K3873">
        <v>84957000</v>
      </c>
    </row>
    <row r="3874" spans="1:11" x14ac:dyDescent="0.25">
      <c r="A3874">
        <v>12134</v>
      </c>
      <c r="B3874" t="s">
        <v>3369</v>
      </c>
      <c r="C3874" t="s">
        <v>491</v>
      </c>
      <c r="E3874">
        <v>2017</v>
      </c>
      <c r="F3874" s="10">
        <v>43099</v>
      </c>
      <c r="G3874" t="s">
        <v>489</v>
      </c>
      <c r="H3874" t="s">
        <v>474</v>
      </c>
      <c r="I3874" t="s">
        <v>463</v>
      </c>
      <c r="J3874">
        <v>106145000</v>
      </c>
      <c r="K3874">
        <v>106145000</v>
      </c>
    </row>
    <row r="3875" spans="1:11" x14ac:dyDescent="0.25">
      <c r="A3875">
        <v>13290</v>
      </c>
      <c r="B3875" t="s">
        <v>152</v>
      </c>
      <c r="C3875" t="s">
        <v>2336</v>
      </c>
      <c r="E3875">
        <v>2017</v>
      </c>
      <c r="F3875" s="10">
        <v>43100</v>
      </c>
      <c r="G3875" t="s">
        <v>489</v>
      </c>
      <c r="H3875" t="s">
        <v>474</v>
      </c>
      <c r="I3875" t="s">
        <v>463</v>
      </c>
      <c r="J3875">
        <v>160456140</v>
      </c>
      <c r="K3875">
        <v>160456140</v>
      </c>
    </row>
    <row r="3876" spans="1:11" x14ac:dyDescent="0.25">
      <c r="A3876">
        <v>13290</v>
      </c>
      <c r="B3876" t="s">
        <v>152</v>
      </c>
      <c r="C3876" t="s">
        <v>2337</v>
      </c>
      <c r="E3876">
        <v>2017</v>
      </c>
      <c r="F3876" s="10">
        <v>43100</v>
      </c>
      <c r="G3876" t="s">
        <v>489</v>
      </c>
      <c r="H3876" t="s">
        <v>474</v>
      </c>
      <c r="I3876" t="s">
        <v>463</v>
      </c>
      <c r="J3876">
        <v>7327800.0000000009</v>
      </c>
      <c r="K3876">
        <v>7327800.0000000009</v>
      </c>
    </row>
    <row r="3877" spans="1:11" x14ac:dyDescent="0.25">
      <c r="A3877">
        <v>13290</v>
      </c>
      <c r="B3877" t="s">
        <v>152</v>
      </c>
      <c r="C3877" t="s">
        <v>491</v>
      </c>
      <c r="E3877">
        <v>2017</v>
      </c>
      <c r="F3877" s="10">
        <v>43100</v>
      </c>
      <c r="G3877" t="s">
        <v>489</v>
      </c>
      <c r="H3877" t="s">
        <v>474</v>
      </c>
      <c r="I3877" t="s">
        <v>463</v>
      </c>
      <c r="J3877">
        <v>2781000</v>
      </c>
      <c r="K3877">
        <v>2781000</v>
      </c>
    </row>
    <row r="3878" spans="1:11" x14ac:dyDescent="0.25">
      <c r="A3878">
        <v>13443</v>
      </c>
      <c r="B3878" t="s">
        <v>2929</v>
      </c>
      <c r="C3878" t="s">
        <v>436</v>
      </c>
      <c r="E3878">
        <v>2017</v>
      </c>
      <c r="F3878" s="10">
        <v>43100</v>
      </c>
      <c r="G3878" t="s">
        <v>489</v>
      </c>
      <c r="H3878" t="s">
        <v>474</v>
      </c>
      <c r="I3878" t="s">
        <v>463</v>
      </c>
      <c r="J3878">
        <v>153002000</v>
      </c>
      <c r="K3878">
        <v>153002000</v>
      </c>
    </row>
    <row r="3879" spans="1:11" x14ac:dyDescent="0.25">
      <c r="A3879">
        <v>13443</v>
      </c>
      <c r="B3879" t="s">
        <v>2929</v>
      </c>
      <c r="C3879" t="s">
        <v>2336</v>
      </c>
      <c r="E3879">
        <v>2017</v>
      </c>
      <c r="F3879" s="10">
        <v>43100</v>
      </c>
      <c r="G3879" t="s">
        <v>489</v>
      </c>
      <c r="H3879" t="s">
        <v>474</v>
      </c>
      <c r="I3879" t="s">
        <v>463</v>
      </c>
      <c r="J3879">
        <v>1124909000</v>
      </c>
      <c r="K3879">
        <v>1124909000</v>
      </c>
    </row>
    <row r="3880" spans="1:11" x14ac:dyDescent="0.25">
      <c r="A3880">
        <v>13443</v>
      </c>
      <c r="B3880" t="s">
        <v>2929</v>
      </c>
      <c r="C3880" t="s">
        <v>2337</v>
      </c>
      <c r="E3880">
        <v>2017</v>
      </c>
      <c r="F3880" s="10">
        <v>43100</v>
      </c>
      <c r="G3880" t="s">
        <v>489</v>
      </c>
      <c r="H3880" t="s">
        <v>474</v>
      </c>
      <c r="I3880" t="s">
        <v>463</v>
      </c>
      <c r="J3880">
        <v>78180000</v>
      </c>
      <c r="K3880">
        <v>78180000</v>
      </c>
    </row>
    <row r="3881" spans="1:11" x14ac:dyDescent="0.25">
      <c r="A3881">
        <v>13480</v>
      </c>
      <c r="B3881" t="s">
        <v>153</v>
      </c>
      <c r="C3881" t="s">
        <v>436</v>
      </c>
      <c r="E3881">
        <v>2017</v>
      </c>
      <c r="F3881" s="10">
        <v>43100</v>
      </c>
      <c r="G3881" t="s">
        <v>489</v>
      </c>
      <c r="H3881" t="s">
        <v>474</v>
      </c>
      <c r="I3881" t="s">
        <v>463</v>
      </c>
      <c r="J3881">
        <v>-24772000</v>
      </c>
      <c r="K3881">
        <v>-24772000</v>
      </c>
    </row>
    <row r="3882" spans="1:11" x14ac:dyDescent="0.25">
      <c r="A3882">
        <v>13480</v>
      </c>
      <c r="B3882" t="s">
        <v>153</v>
      </c>
      <c r="C3882" t="s">
        <v>2336</v>
      </c>
      <c r="E3882">
        <v>2017</v>
      </c>
      <c r="F3882" s="10">
        <v>43100</v>
      </c>
      <c r="G3882" t="s">
        <v>489</v>
      </c>
      <c r="H3882" t="s">
        <v>474</v>
      </c>
      <c r="I3882" t="s">
        <v>463</v>
      </c>
      <c r="J3882">
        <v>33188000</v>
      </c>
      <c r="K3882">
        <v>33188000</v>
      </c>
    </row>
    <row r="3883" spans="1:11" x14ac:dyDescent="0.25">
      <c r="A3883">
        <v>13480</v>
      </c>
      <c r="B3883" t="s">
        <v>153</v>
      </c>
      <c r="C3883" t="s">
        <v>2337</v>
      </c>
      <c r="E3883">
        <v>2017</v>
      </c>
      <c r="F3883" s="10">
        <v>43100</v>
      </c>
      <c r="G3883" t="s">
        <v>489</v>
      </c>
      <c r="H3883" t="s">
        <v>474</v>
      </c>
      <c r="I3883" t="s">
        <v>463</v>
      </c>
      <c r="J3883">
        <v>-23568000</v>
      </c>
      <c r="K3883">
        <v>-23568000</v>
      </c>
    </row>
    <row r="3884" spans="1:11" x14ac:dyDescent="0.25">
      <c r="A3884">
        <v>13480</v>
      </c>
      <c r="B3884" t="s">
        <v>153</v>
      </c>
      <c r="C3884" t="s">
        <v>490</v>
      </c>
      <c r="E3884">
        <v>2017</v>
      </c>
      <c r="F3884" s="10">
        <v>43100</v>
      </c>
      <c r="G3884" t="s">
        <v>489</v>
      </c>
      <c r="H3884" t="s">
        <v>474</v>
      </c>
      <c r="I3884" t="s">
        <v>463</v>
      </c>
      <c r="J3884">
        <v>-2561000</v>
      </c>
      <c r="K3884">
        <v>-2561000</v>
      </c>
    </row>
    <row r="3885" spans="1:11" x14ac:dyDescent="0.25">
      <c r="A3885">
        <v>13480</v>
      </c>
      <c r="B3885" t="s">
        <v>153</v>
      </c>
      <c r="C3885" t="s">
        <v>434</v>
      </c>
      <c r="E3885">
        <v>2017</v>
      </c>
      <c r="F3885" s="10">
        <v>43100</v>
      </c>
      <c r="G3885" t="s">
        <v>489</v>
      </c>
      <c r="H3885" t="s">
        <v>474</v>
      </c>
      <c r="I3885" t="s">
        <v>463</v>
      </c>
      <c r="J3885">
        <v>670000</v>
      </c>
      <c r="K3885">
        <v>670000</v>
      </c>
    </row>
    <row r="3886" spans="1:11" x14ac:dyDescent="0.25">
      <c r="A3886">
        <v>13480</v>
      </c>
      <c r="B3886" t="s">
        <v>153</v>
      </c>
      <c r="C3886" t="s">
        <v>491</v>
      </c>
      <c r="E3886">
        <v>2017</v>
      </c>
      <c r="F3886" s="10">
        <v>43100</v>
      </c>
      <c r="G3886" t="s">
        <v>489</v>
      </c>
      <c r="H3886" t="s">
        <v>474</v>
      </c>
      <c r="I3886" t="s">
        <v>463</v>
      </c>
      <c r="J3886">
        <v>687000</v>
      </c>
      <c r="K3886">
        <v>687000</v>
      </c>
    </row>
    <row r="3887" spans="1:11" x14ac:dyDescent="0.25">
      <c r="A3887">
        <v>223482</v>
      </c>
      <c r="B3887" t="s">
        <v>318</v>
      </c>
      <c r="C3887" t="s">
        <v>436</v>
      </c>
      <c r="E3887">
        <v>2017</v>
      </c>
      <c r="F3887" s="10">
        <v>43100</v>
      </c>
      <c r="G3887" t="s">
        <v>489</v>
      </c>
      <c r="H3887" t="s">
        <v>474</v>
      </c>
      <c r="I3887" t="s">
        <v>463</v>
      </c>
      <c r="J3887">
        <v>601000000</v>
      </c>
      <c r="K3887">
        <v>601000000</v>
      </c>
    </row>
    <row r="3888" spans="1:11" x14ac:dyDescent="0.25">
      <c r="A3888">
        <v>223482</v>
      </c>
      <c r="B3888" t="s">
        <v>318</v>
      </c>
      <c r="C3888" t="s">
        <v>2336</v>
      </c>
      <c r="E3888">
        <v>2017</v>
      </c>
      <c r="F3888" s="10">
        <v>43100</v>
      </c>
      <c r="G3888" t="s">
        <v>489</v>
      </c>
      <c r="H3888" t="s">
        <v>474</v>
      </c>
      <c r="I3888" t="s">
        <v>463</v>
      </c>
      <c r="J3888">
        <v>2996700000</v>
      </c>
      <c r="K3888">
        <v>2996700000</v>
      </c>
    </row>
    <row r="3889" spans="1:11" x14ac:dyDescent="0.25">
      <c r="A3889">
        <v>223482</v>
      </c>
      <c r="B3889" t="s">
        <v>318</v>
      </c>
      <c r="C3889" t="s">
        <v>2337</v>
      </c>
      <c r="E3889">
        <v>2017</v>
      </c>
      <c r="F3889" s="10">
        <v>43100</v>
      </c>
      <c r="G3889" t="s">
        <v>489</v>
      </c>
      <c r="H3889" t="s">
        <v>474</v>
      </c>
      <c r="I3889" t="s">
        <v>463</v>
      </c>
      <c r="J3889">
        <v>296500000</v>
      </c>
      <c r="K3889">
        <v>296500000</v>
      </c>
    </row>
    <row r="3890" spans="1:11" x14ac:dyDescent="0.25">
      <c r="A3890">
        <v>223482</v>
      </c>
      <c r="B3890" t="s">
        <v>318</v>
      </c>
      <c r="C3890" t="s">
        <v>490</v>
      </c>
      <c r="E3890">
        <v>2017</v>
      </c>
      <c r="F3890" s="10">
        <v>43100</v>
      </c>
      <c r="G3890" t="s">
        <v>489</v>
      </c>
      <c r="H3890" t="s">
        <v>474</v>
      </c>
      <c r="I3890" t="s">
        <v>463</v>
      </c>
      <c r="J3890">
        <v>10100000</v>
      </c>
      <c r="K3890">
        <v>10100000</v>
      </c>
    </row>
    <row r="3891" spans="1:11" x14ac:dyDescent="0.25">
      <c r="A3891">
        <v>223482</v>
      </c>
      <c r="B3891" t="s">
        <v>318</v>
      </c>
      <c r="C3891" t="s">
        <v>434</v>
      </c>
      <c r="E3891">
        <v>2017</v>
      </c>
      <c r="F3891" s="10">
        <v>43100</v>
      </c>
      <c r="G3891" t="s">
        <v>489</v>
      </c>
      <c r="H3891" t="s">
        <v>474</v>
      </c>
      <c r="I3891" t="s">
        <v>463</v>
      </c>
      <c r="J3891">
        <v>70100000</v>
      </c>
      <c r="K3891">
        <v>70100000</v>
      </c>
    </row>
    <row r="3892" spans="1:11" x14ac:dyDescent="0.25">
      <c r="A3892">
        <v>223482</v>
      </c>
      <c r="B3892" t="s">
        <v>318</v>
      </c>
      <c r="C3892" t="s">
        <v>491</v>
      </c>
      <c r="E3892">
        <v>2017</v>
      </c>
      <c r="F3892" s="10">
        <v>43100</v>
      </c>
      <c r="G3892" t="s">
        <v>489</v>
      </c>
      <c r="H3892" t="s">
        <v>474</v>
      </c>
      <c r="I3892" t="s">
        <v>463</v>
      </c>
      <c r="J3892">
        <v>224300000</v>
      </c>
      <c r="K3892">
        <v>224300000</v>
      </c>
    </row>
    <row r="3893" spans="1:11" x14ac:dyDescent="0.25">
      <c r="A3893">
        <v>483482</v>
      </c>
      <c r="B3893" t="s">
        <v>396</v>
      </c>
      <c r="C3893" t="s">
        <v>436</v>
      </c>
      <c r="E3893">
        <v>2017</v>
      </c>
      <c r="F3893" s="10">
        <v>43100</v>
      </c>
      <c r="G3893" t="s">
        <v>489</v>
      </c>
      <c r="H3893" t="s">
        <v>474</v>
      </c>
      <c r="I3893" t="s">
        <v>463</v>
      </c>
      <c r="J3893">
        <v>649678000</v>
      </c>
      <c r="K3893">
        <v>649678000</v>
      </c>
    </row>
    <row r="3894" spans="1:11" x14ac:dyDescent="0.25">
      <c r="A3894">
        <v>483482</v>
      </c>
      <c r="B3894" t="s">
        <v>396</v>
      </c>
      <c r="C3894" t="s">
        <v>2336</v>
      </c>
      <c r="E3894">
        <v>2017</v>
      </c>
      <c r="F3894" s="10">
        <v>43100</v>
      </c>
      <c r="G3894" t="s">
        <v>489</v>
      </c>
      <c r="H3894" t="s">
        <v>474</v>
      </c>
      <c r="I3894" t="s">
        <v>463</v>
      </c>
      <c r="J3894">
        <v>2725053000</v>
      </c>
      <c r="K3894">
        <v>2725053000</v>
      </c>
    </row>
    <row r="3895" spans="1:11" x14ac:dyDescent="0.25">
      <c r="A3895">
        <v>483482</v>
      </c>
      <c r="B3895" t="s">
        <v>396</v>
      </c>
      <c r="C3895" t="s">
        <v>2337</v>
      </c>
      <c r="E3895">
        <v>2017</v>
      </c>
      <c r="F3895" s="10">
        <v>43100</v>
      </c>
      <c r="G3895" t="s">
        <v>489</v>
      </c>
      <c r="H3895" t="s">
        <v>474</v>
      </c>
      <c r="I3895" t="s">
        <v>463</v>
      </c>
      <c r="J3895">
        <v>375972000</v>
      </c>
      <c r="K3895">
        <v>375972000</v>
      </c>
    </row>
    <row r="3896" spans="1:11" x14ac:dyDescent="0.25">
      <c r="A3896">
        <v>483482</v>
      </c>
      <c r="B3896" t="s">
        <v>396</v>
      </c>
      <c r="C3896" t="s">
        <v>490</v>
      </c>
      <c r="E3896">
        <v>2017</v>
      </c>
      <c r="F3896" s="10">
        <v>43100</v>
      </c>
      <c r="G3896" t="s">
        <v>489</v>
      </c>
      <c r="H3896" t="s">
        <v>474</v>
      </c>
      <c r="I3896" t="s">
        <v>463</v>
      </c>
      <c r="J3896">
        <v>32785000</v>
      </c>
      <c r="K3896">
        <v>32785000</v>
      </c>
    </row>
    <row r="3897" spans="1:11" x14ac:dyDescent="0.25">
      <c r="A3897">
        <v>483482</v>
      </c>
      <c r="B3897" t="s">
        <v>396</v>
      </c>
      <c r="C3897" t="s">
        <v>434</v>
      </c>
      <c r="E3897">
        <v>2017</v>
      </c>
      <c r="F3897" s="10">
        <v>43100</v>
      </c>
      <c r="G3897" t="s">
        <v>489</v>
      </c>
      <c r="H3897" t="s">
        <v>474</v>
      </c>
      <c r="I3897" t="s">
        <v>463</v>
      </c>
      <c r="J3897">
        <v>42671000</v>
      </c>
      <c r="K3897">
        <v>42671000</v>
      </c>
    </row>
    <row r="3898" spans="1:11" x14ac:dyDescent="0.25">
      <c r="A3898">
        <v>483482</v>
      </c>
      <c r="B3898" t="s">
        <v>396</v>
      </c>
      <c r="C3898" t="s">
        <v>491</v>
      </c>
      <c r="E3898">
        <v>2017</v>
      </c>
      <c r="F3898" s="10">
        <v>43100</v>
      </c>
      <c r="G3898" t="s">
        <v>489</v>
      </c>
      <c r="H3898" t="s">
        <v>474</v>
      </c>
      <c r="I3898" t="s">
        <v>463</v>
      </c>
      <c r="J3898">
        <v>198250000</v>
      </c>
      <c r="K3898">
        <v>198250000</v>
      </c>
    </row>
    <row r="3899" spans="1:11" x14ac:dyDescent="0.25">
      <c r="A3899">
        <v>5753483</v>
      </c>
      <c r="B3899" t="s">
        <v>371</v>
      </c>
      <c r="C3899" t="s">
        <v>436</v>
      </c>
      <c r="E3899">
        <v>2017</v>
      </c>
      <c r="F3899" s="10">
        <v>43100</v>
      </c>
      <c r="G3899" t="s">
        <v>489</v>
      </c>
      <c r="H3899" t="s">
        <v>474</v>
      </c>
      <c r="I3899" t="s">
        <v>463</v>
      </c>
      <c r="J3899">
        <v>132335000</v>
      </c>
      <c r="K3899">
        <v>132335000</v>
      </c>
    </row>
    <row r="3900" spans="1:11" x14ac:dyDescent="0.25">
      <c r="A3900">
        <v>5753483</v>
      </c>
      <c r="B3900" t="s">
        <v>371</v>
      </c>
      <c r="C3900" t="s">
        <v>2336</v>
      </c>
      <c r="E3900">
        <v>2017</v>
      </c>
      <c r="F3900" s="10">
        <v>43100</v>
      </c>
      <c r="G3900" t="s">
        <v>489</v>
      </c>
      <c r="H3900" t="s">
        <v>474</v>
      </c>
      <c r="I3900" t="s">
        <v>463</v>
      </c>
      <c r="J3900">
        <v>1580413000</v>
      </c>
      <c r="K3900">
        <v>1580413000</v>
      </c>
    </row>
    <row r="3901" spans="1:11" x14ac:dyDescent="0.25">
      <c r="A3901">
        <v>5753483</v>
      </c>
      <c r="B3901" t="s">
        <v>371</v>
      </c>
      <c r="C3901" t="s">
        <v>2337</v>
      </c>
      <c r="E3901">
        <v>2017</v>
      </c>
      <c r="F3901" s="10">
        <v>43100</v>
      </c>
      <c r="G3901" t="s">
        <v>489</v>
      </c>
      <c r="H3901" t="s">
        <v>474</v>
      </c>
      <c r="I3901" t="s">
        <v>463</v>
      </c>
      <c r="J3901">
        <v>-2060000</v>
      </c>
      <c r="K3901">
        <v>-2060000</v>
      </c>
    </row>
    <row r="3902" spans="1:11" x14ac:dyDescent="0.25">
      <c r="A3902">
        <v>5753483</v>
      </c>
      <c r="B3902" t="s">
        <v>371</v>
      </c>
      <c r="C3902" t="s">
        <v>490</v>
      </c>
      <c r="E3902">
        <v>2017</v>
      </c>
      <c r="F3902" s="10">
        <v>43100</v>
      </c>
      <c r="G3902" t="s">
        <v>489</v>
      </c>
      <c r="H3902" t="s">
        <v>474</v>
      </c>
      <c r="I3902" t="s">
        <v>463</v>
      </c>
      <c r="J3902">
        <v>59408000</v>
      </c>
      <c r="K3902">
        <v>59408000</v>
      </c>
    </row>
    <row r="3903" spans="1:11" x14ac:dyDescent="0.25">
      <c r="A3903">
        <v>5753483</v>
      </c>
      <c r="B3903" t="s">
        <v>371</v>
      </c>
      <c r="C3903" t="s">
        <v>434</v>
      </c>
      <c r="E3903">
        <v>2017</v>
      </c>
      <c r="F3903" s="10">
        <v>43100</v>
      </c>
      <c r="G3903" t="s">
        <v>489</v>
      </c>
      <c r="H3903" t="s">
        <v>474</v>
      </c>
      <c r="I3903" t="s">
        <v>463</v>
      </c>
      <c r="J3903">
        <v>115659000</v>
      </c>
      <c r="K3903">
        <v>115659000</v>
      </c>
    </row>
    <row r="3904" spans="1:11" x14ac:dyDescent="0.25">
      <c r="A3904">
        <v>5753483</v>
      </c>
      <c r="B3904" t="s">
        <v>371</v>
      </c>
      <c r="C3904" t="s">
        <v>491</v>
      </c>
      <c r="E3904">
        <v>2017</v>
      </c>
      <c r="F3904" s="10">
        <v>43100</v>
      </c>
      <c r="G3904" t="s">
        <v>489</v>
      </c>
      <c r="H3904" t="s">
        <v>474</v>
      </c>
      <c r="I3904" t="s">
        <v>463</v>
      </c>
      <c r="J3904">
        <v>40672000</v>
      </c>
      <c r="K3904">
        <v>40672000</v>
      </c>
    </row>
    <row r="3905" spans="1:11" x14ac:dyDescent="0.25">
      <c r="A3905">
        <v>6740698</v>
      </c>
      <c r="B3905" t="s">
        <v>3377</v>
      </c>
      <c r="C3905" t="s">
        <v>436</v>
      </c>
      <c r="E3905">
        <v>2017</v>
      </c>
      <c r="F3905" s="10">
        <v>43100</v>
      </c>
      <c r="G3905" t="s">
        <v>489</v>
      </c>
      <c r="H3905" t="s">
        <v>474</v>
      </c>
      <c r="I3905" t="s">
        <v>463</v>
      </c>
      <c r="J3905">
        <v>496168000</v>
      </c>
      <c r="K3905">
        <v>496168000</v>
      </c>
    </row>
    <row r="3906" spans="1:11" x14ac:dyDescent="0.25">
      <c r="A3906">
        <v>6740698</v>
      </c>
      <c r="B3906" t="s">
        <v>3377</v>
      </c>
      <c r="C3906" t="s">
        <v>2336</v>
      </c>
      <c r="E3906">
        <v>2017</v>
      </c>
      <c r="F3906" s="10">
        <v>43100</v>
      </c>
      <c r="G3906" t="s">
        <v>489</v>
      </c>
      <c r="H3906" t="s">
        <v>474</v>
      </c>
      <c r="I3906" t="s">
        <v>463</v>
      </c>
      <c r="J3906">
        <v>1969058000</v>
      </c>
      <c r="K3906">
        <v>1969058000</v>
      </c>
    </row>
    <row r="3907" spans="1:11" x14ac:dyDescent="0.25">
      <c r="A3907">
        <v>6740698</v>
      </c>
      <c r="B3907" t="s">
        <v>3377</v>
      </c>
      <c r="C3907" t="s">
        <v>2337</v>
      </c>
      <c r="E3907">
        <v>2017</v>
      </c>
      <c r="F3907" s="10">
        <v>43100</v>
      </c>
      <c r="G3907" t="s">
        <v>489</v>
      </c>
      <c r="H3907" t="s">
        <v>474</v>
      </c>
      <c r="I3907" t="s">
        <v>463</v>
      </c>
      <c r="J3907">
        <v>263269000</v>
      </c>
      <c r="K3907">
        <v>263269000</v>
      </c>
    </row>
    <row r="3908" spans="1:11" x14ac:dyDescent="0.25">
      <c r="A3908">
        <v>6740698</v>
      </c>
      <c r="B3908" t="s">
        <v>3377</v>
      </c>
      <c r="C3908" t="s">
        <v>490</v>
      </c>
      <c r="E3908">
        <v>2017</v>
      </c>
      <c r="F3908" s="10">
        <v>43100</v>
      </c>
      <c r="G3908" t="s">
        <v>489</v>
      </c>
      <c r="H3908" t="s">
        <v>474</v>
      </c>
      <c r="I3908" t="s">
        <v>463</v>
      </c>
      <c r="J3908">
        <v>31971000</v>
      </c>
      <c r="K3908">
        <v>31971000</v>
      </c>
    </row>
    <row r="3909" spans="1:11" x14ac:dyDescent="0.25">
      <c r="A3909">
        <v>6740698</v>
      </c>
      <c r="B3909" t="s">
        <v>3377</v>
      </c>
      <c r="C3909" t="s">
        <v>434</v>
      </c>
      <c r="E3909">
        <v>2017</v>
      </c>
      <c r="F3909" s="10">
        <v>43100</v>
      </c>
      <c r="G3909" t="s">
        <v>489</v>
      </c>
      <c r="H3909" t="s">
        <v>474</v>
      </c>
      <c r="I3909" t="s">
        <v>463</v>
      </c>
      <c r="J3909">
        <v>83140000</v>
      </c>
      <c r="K3909">
        <v>83140000</v>
      </c>
    </row>
    <row r="3910" spans="1:11" x14ac:dyDescent="0.25">
      <c r="A3910">
        <v>6740698</v>
      </c>
      <c r="B3910" t="s">
        <v>3377</v>
      </c>
      <c r="C3910" t="s">
        <v>491</v>
      </c>
      <c r="E3910">
        <v>2017</v>
      </c>
      <c r="F3910" s="10">
        <v>43100</v>
      </c>
      <c r="G3910" t="s">
        <v>489</v>
      </c>
      <c r="H3910" t="s">
        <v>474</v>
      </c>
      <c r="I3910" t="s">
        <v>463</v>
      </c>
      <c r="J3910">
        <v>117788000</v>
      </c>
      <c r="K3910">
        <v>117788000</v>
      </c>
    </row>
    <row r="3911" spans="1:11" x14ac:dyDescent="0.25">
      <c r="A3911">
        <v>6741098</v>
      </c>
      <c r="B3911" t="s">
        <v>3448</v>
      </c>
      <c r="C3911" t="s">
        <v>436</v>
      </c>
      <c r="E3911">
        <v>2017</v>
      </c>
      <c r="F3911" s="10">
        <v>43100</v>
      </c>
      <c r="G3911" t="s">
        <v>489</v>
      </c>
      <c r="H3911" t="s">
        <v>474</v>
      </c>
      <c r="I3911" t="s">
        <v>463</v>
      </c>
      <c r="J3911">
        <v>767860000</v>
      </c>
      <c r="K3911">
        <v>767860000</v>
      </c>
    </row>
    <row r="3912" spans="1:11" x14ac:dyDescent="0.25">
      <c r="A3912">
        <v>6741098</v>
      </c>
      <c r="B3912" t="s">
        <v>3448</v>
      </c>
      <c r="C3912" t="s">
        <v>2336</v>
      </c>
      <c r="E3912">
        <v>2017</v>
      </c>
      <c r="F3912" s="10">
        <v>43100</v>
      </c>
      <c r="G3912" t="s">
        <v>489</v>
      </c>
      <c r="H3912" t="s">
        <v>474</v>
      </c>
      <c r="I3912" t="s">
        <v>463</v>
      </c>
      <c r="J3912">
        <v>2309078000</v>
      </c>
      <c r="K3912">
        <v>2309078000</v>
      </c>
    </row>
    <row r="3913" spans="1:11" x14ac:dyDescent="0.25">
      <c r="A3913">
        <v>6741098</v>
      </c>
      <c r="B3913" t="s">
        <v>3448</v>
      </c>
      <c r="C3913" t="s">
        <v>2337</v>
      </c>
      <c r="E3913">
        <v>2017</v>
      </c>
      <c r="F3913" s="10">
        <v>43100</v>
      </c>
      <c r="G3913" t="s">
        <v>489</v>
      </c>
      <c r="H3913" t="s">
        <v>474</v>
      </c>
      <c r="I3913" t="s">
        <v>463</v>
      </c>
      <c r="J3913">
        <v>20311000</v>
      </c>
      <c r="K3913">
        <v>20311000</v>
      </c>
    </row>
    <row r="3914" spans="1:11" x14ac:dyDescent="0.25">
      <c r="A3914">
        <v>6741098</v>
      </c>
      <c r="B3914" t="s">
        <v>3448</v>
      </c>
      <c r="C3914" t="s">
        <v>490</v>
      </c>
      <c r="E3914">
        <v>2017</v>
      </c>
      <c r="F3914" s="10">
        <v>43100</v>
      </c>
      <c r="G3914" t="s">
        <v>489</v>
      </c>
      <c r="H3914" t="s">
        <v>474</v>
      </c>
      <c r="I3914" t="s">
        <v>463</v>
      </c>
      <c r="J3914">
        <v>20761000</v>
      </c>
      <c r="K3914">
        <v>20761000</v>
      </c>
    </row>
    <row r="3915" spans="1:11" x14ac:dyDescent="0.25">
      <c r="A3915">
        <v>6741098</v>
      </c>
      <c r="B3915" t="s">
        <v>3448</v>
      </c>
      <c r="C3915" t="s">
        <v>434</v>
      </c>
      <c r="E3915">
        <v>2017</v>
      </c>
      <c r="F3915" s="10">
        <v>43100</v>
      </c>
      <c r="G3915" t="s">
        <v>489</v>
      </c>
      <c r="H3915" t="s">
        <v>474</v>
      </c>
      <c r="I3915" t="s">
        <v>463</v>
      </c>
      <c r="J3915">
        <v>106002000</v>
      </c>
      <c r="K3915">
        <v>106002000</v>
      </c>
    </row>
    <row r="3916" spans="1:11" x14ac:dyDescent="0.25">
      <c r="A3916">
        <v>6741098</v>
      </c>
      <c r="B3916" t="s">
        <v>3448</v>
      </c>
      <c r="C3916" t="s">
        <v>491</v>
      </c>
      <c r="E3916">
        <v>2017</v>
      </c>
      <c r="F3916" s="10">
        <v>43100</v>
      </c>
      <c r="G3916" t="s">
        <v>489</v>
      </c>
      <c r="H3916" t="s">
        <v>474</v>
      </c>
      <c r="I3916" t="s">
        <v>463</v>
      </c>
      <c r="J3916">
        <v>620786000</v>
      </c>
      <c r="K3916">
        <v>620786000</v>
      </c>
    </row>
    <row r="3917" spans="1:11" x14ac:dyDescent="0.25">
      <c r="A3917">
        <v>6765099</v>
      </c>
      <c r="B3917" t="s">
        <v>3585</v>
      </c>
      <c r="C3917" t="s">
        <v>2336</v>
      </c>
      <c r="E3917">
        <v>2017</v>
      </c>
      <c r="F3917" s="10">
        <v>43100</v>
      </c>
      <c r="G3917" t="s">
        <v>489</v>
      </c>
      <c r="H3917" t="s">
        <v>474</v>
      </c>
      <c r="I3917" t="s">
        <v>463</v>
      </c>
      <c r="J3917">
        <v>1362902000</v>
      </c>
      <c r="K3917">
        <v>1362902000</v>
      </c>
    </row>
    <row r="3918" spans="1:11" x14ac:dyDescent="0.25">
      <c r="A3918">
        <v>6772699</v>
      </c>
      <c r="B3918" t="s">
        <v>3572</v>
      </c>
      <c r="C3918" t="s">
        <v>436</v>
      </c>
      <c r="E3918">
        <v>2017</v>
      </c>
      <c r="F3918" s="10">
        <v>43100</v>
      </c>
      <c r="G3918" t="s">
        <v>489</v>
      </c>
      <c r="H3918" t="s">
        <v>474</v>
      </c>
      <c r="I3918" t="s">
        <v>463</v>
      </c>
      <c r="J3918">
        <v>10650000</v>
      </c>
      <c r="K3918">
        <v>10650000</v>
      </c>
    </row>
    <row r="3919" spans="1:11" x14ac:dyDescent="0.25">
      <c r="A3919">
        <v>6772699</v>
      </c>
      <c r="B3919" t="s">
        <v>3572</v>
      </c>
      <c r="C3919" t="s">
        <v>2336</v>
      </c>
      <c r="E3919">
        <v>2017</v>
      </c>
      <c r="F3919" s="10">
        <v>43100</v>
      </c>
      <c r="G3919" t="s">
        <v>489</v>
      </c>
      <c r="H3919" t="s">
        <v>474</v>
      </c>
      <c r="I3919" t="s">
        <v>463</v>
      </c>
      <c r="J3919">
        <v>36276000</v>
      </c>
      <c r="K3919">
        <v>36276000</v>
      </c>
    </row>
    <row r="3920" spans="1:11" x14ac:dyDescent="0.25">
      <c r="A3920">
        <v>6772699</v>
      </c>
      <c r="B3920" t="s">
        <v>3572</v>
      </c>
      <c r="C3920" t="s">
        <v>2337</v>
      </c>
      <c r="E3920">
        <v>2017</v>
      </c>
      <c r="F3920" s="10">
        <v>43100</v>
      </c>
      <c r="G3920" t="s">
        <v>489</v>
      </c>
      <c r="H3920" t="s">
        <v>474</v>
      </c>
      <c r="I3920" t="s">
        <v>463</v>
      </c>
      <c r="J3920">
        <v>1614000</v>
      </c>
      <c r="K3920">
        <v>1614000</v>
      </c>
    </row>
    <row r="3921" spans="1:11" x14ac:dyDescent="0.25">
      <c r="A3921">
        <v>6772699</v>
      </c>
      <c r="B3921" t="s">
        <v>3572</v>
      </c>
      <c r="C3921" t="s">
        <v>434</v>
      </c>
      <c r="E3921">
        <v>2017</v>
      </c>
      <c r="F3921" s="10">
        <v>43100</v>
      </c>
      <c r="G3921" t="s">
        <v>489</v>
      </c>
      <c r="H3921" t="s">
        <v>474</v>
      </c>
      <c r="I3921" t="s">
        <v>463</v>
      </c>
      <c r="J3921">
        <v>305000</v>
      </c>
      <c r="K3921">
        <v>305000</v>
      </c>
    </row>
    <row r="3922" spans="1:11" x14ac:dyDescent="0.25">
      <c r="A3922">
        <v>6772699</v>
      </c>
      <c r="B3922" t="s">
        <v>3572</v>
      </c>
      <c r="C3922" t="s">
        <v>491</v>
      </c>
      <c r="E3922">
        <v>2017</v>
      </c>
      <c r="F3922" s="10">
        <v>43100</v>
      </c>
      <c r="G3922" t="s">
        <v>489</v>
      </c>
      <c r="H3922" t="s">
        <v>474</v>
      </c>
      <c r="I3922" t="s">
        <v>463</v>
      </c>
      <c r="J3922">
        <v>3082000</v>
      </c>
      <c r="K3922">
        <v>3082000</v>
      </c>
    </row>
    <row r="3923" spans="1:11" x14ac:dyDescent="0.25">
      <c r="A3923">
        <v>6783700</v>
      </c>
      <c r="B3923" t="s">
        <v>3629</v>
      </c>
      <c r="C3923" t="s">
        <v>436</v>
      </c>
      <c r="E3923">
        <v>2017</v>
      </c>
      <c r="F3923" s="10">
        <v>43100</v>
      </c>
      <c r="G3923" t="s">
        <v>489</v>
      </c>
      <c r="H3923" t="s">
        <v>474</v>
      </c>
      <c r="I3923" t="s">
        <v>463</v>
      </c>
      <c r="J3923">
        <v>3679000000</v>
      </c>
      <c r="K3923">
        <v>3679000000</v>
      </c>
    </row>
    <row r="3924" spans="1:11" x14ac:dyDescent="0.25">
      <c r="A3924">
        <v>6783700</v>
      </c>
      <c r="B3924" t="s">
        <v>3629</v>
      </c>
      <c r="C3924" t="s">
        <v>2336</v>
      </c>
      <c r="E3924">
        <v>2017</v>
      </c>
      <c r="F3924" s="10">
        <v>43100</v>
      </c>
      <c r="G3924" t="s">
        <v>489</v>
      </c>
      <c r="H3924" t="s">
        <v>474</v>
      </c>
      <c r="I3924" t="s">
        <v>463</v>
      </c>
      <c r="J3924">
        <v>11437000000</v>
      </c>
      <c r="K3924">
        <v>11437000000</v>
      </c>
    </row>
    <row r="3925" spans="1:11" x14ac:dyDescent="0.25">
      <c r="A3925">
        <v>6783700</v>
      </c>
      <c r="B3925" t="s">
        <v>3629</v>
      </c>
      <c r="C3925" t="s">
        <v>2337</v>
      </c>
      <c r="E3925">
        <v>2017</v>
      </c>
      <c r="F3925" s="10">
        <v>43100</v>
      </c>
      <c r="G3925" t="s">
        <v>489</v>
      </c>
      <c r="H3925" t="s">
        <v>474</v>
      </c>
      <c r="I3925" t="s">
        <v>463</v>
      </c>
      <c r="J3925">
        <v>1247000000</v>
      </c>
      <c r="K3925">
        <v>1247000000</v>
      </c>
    </row>
    <row r="3926" spans="1:11" x14ac:dyDescent="0.25">
      <c r="A3926">
        <v>8090</v>
      </c>
      <c r="B3926" t="s">
        <v>410</v>
      </c>
      <c r="C3926" t="s">
        <v>436</v>
      </c>
      <c r="E3926">
        <v>2018</v>
      </c>
      <c r="F3926" s="10">
        <v>43190</v>
      </c>
      <c r="G3926" t="s">
        <v>489</v>
      </c>
      <c r="H3926" t="s">
        <v>474</v>
      </c>
      <c r="I3926" t="s">
        <v>463</v>
      </c>
      <c r="J3926">
        <v>221700000</v>
      </c>
      <c r="K3926">
        <v>221700000</v>
      </c>
    </row>
    <row r="3927" spans="1:11" x14ac:dyDescent="0.25">
      <c r="A3927">
        <v>8090</v>
      </c>
      <c r="B3927" t="s">
        <v>410</v>
      </c>
      <c r="C3927" t="s">
        <v>2336</v>
      </c>
      <c r="E3927">
        <v>2018</v>
      </c>
      <c r="F3927" s="10">
        <v>43190</v>
      </c>
      <c r="G3927" t="s">
        <v>489</v>
      </c>
      <c r="H3927" t="s">
        <v>474</v>
      </c>
      <c r="I3927" t="s">
        <v>463</v>
      </c>
      <c r="J3927">
        <v>2066000000</v>
      </c>
      <c r="K3927">
        <v>2066000000</v>
      </c>
    </row>
    <row r="3928" spans="1:11" x14ac:dyDescent="0.25">
      <c r="A3928">
        <v>8090</v>
      </c>
      <c r="B3928" t="s">
        <v>410</v>
      </c>
      <c r="C3928" t="s">
        <v>2337</v>
      </c>
      <c r="E3928">
        <v>2018</v>
      </c>
      <c r="F3928" s="10">
        <v>43190</v>
      </c>
      <c r="G3928" t="s">
        <v>489</v>
      </c>
      <c r="H3928" t="s">
        <v>474</v>
      </c>
      <c r="I3928" t="s">
        <v>463</v>
      </c>
      <c r="J3928">
        <v>76000000</v>
      </c>
      <c r="K3928">
        <v>76000000</v>
      </c>
    </row>
    <row r="3929" spans="1:11" x14ac:dyDescent="0.25">
      <c r="A3929">
        <v>8090</v>
      </c>
      <c r="B3929" t="s">
        <v>410</v>
      </c>
      <c r="C3929" t="s">
        <v>490</v>
      </c>
      <c r="E3929">
        <v>2018</v>
      </c>
      <c r="F3929" s="10">
        <v>43190</v>
      </c>
      <c r="G3929" t="s">
        <v>489</v>
      </c>
      <c r="H3929" t="s">
        <v>474</v>
      </c>
      <c r="I3929" t="s">
        <v>463</v>
      </c>
      <c r="J3929">
        <v>75600000</v>
      </c>
      <c r="K3929">
        <v>75600000</v>
      </c>
    </row>
    <row r="3930" spans="1:11" x14ac:dyDescent="0.25">
      <c r="A3930">
        <v>8090</v>
      </c>
      <c r="B3930" t="s">
        <v>410</v>
      </c>
      <c r="C3930" t="s">
        <v>434</v>
      </c>
      <c r="E3930">
        <v>2018</v>
      </c>
      <c r="F3930" s="10">
        <v>43190</v>
      </c>
      <c r="G3930" t="s">
        <v>489</v>
      </c>
      <c r="H3930" t="s">
        <v>474</v>
      </c>
      <c r="I3930" t="s">
        <v>463</v>
      </c>
      <c r="J3930">
        <v>91600000.000000015</v>
      </c>
      <c r="K3930">
        <v>91600000.000000015</v>
      </c>
    </row>
    <row r="3931" spans="1:11" x14ac:dyDescent="0.25">
      <c r="A3931">
        <v>8090</v>
      </c>
      <c r="B3931" t="s">
        <v>410</v>
      </c>
      <c r="C3931" t="s">
        <v>491</v>
      </c>
      <c r="E3931">
        <v>2018</v>
      </c>
      <c r="F3931" s="10">
        <v>43190</v>
      </c>
      <c r="G3931" t="s">
        <v>489</v>
      </c>
      <c r="H3931" t="s">
        <v>474</v>
      </c>
      <c r="I3931" t="s">
        <v>463</v>
      </c>
      <c r="J3931">
        <v>19500000</v>
      </c>
      <c r="K3931">
        <v>19500000</v>
      </c>
    </row>
    <row r="3932" spans="1:11" x14ac:dyDescent="0.25">
      <c r="A3932">
        <v>8114</v>
      </c>
      <c r="B3932" t="s">
        <v>320</v>
      </c>
      <c r="C3932" t="s">
        <v>436</v>
      </c>
      <c r="E3932">
        <v>2018</v>
      </c>
      <c r="F3932" s="10">
        <v>43190</v>
      </c>
      <c r="G3932" t="s">
        <v>489</v>
      </c>
      <c r="H3932" t="s">
        <v>474</v>
      </c>
      <c r="I3932" t="s">
        <v>463</v>
      </c>
      <c r="J3932">
        <v>166468000</v>
      </c>
      <c r="K3932">
        <v>166468000</v>
      </c>
    </row>
    <row r="3933" spans="1:11" x14ac:dyDescent="0.25">
      <c r="A3933">
        <v>8114</v>
      </c>
      <c r="B3933" t="s">
        <v>320</v>
      </c>
      <c r="C3933" t="s">
        <v>2336</v>
      </c>
      <c r="E3933">
        <v>2018</v>
      </c>
      <c r="F3933" s="10">
        <v>43190</v>
      </c>
      <c r="G3933" t="s">
        <v>489</v>
      </c>
      <c r="H3933" t="s">
        <v>474</v>
      </c>
      <c r="I3933" t="s">
        <v>463</v>
      </c>
      <c r="J3933">
        <v>1330354000</v>
      </c>
      <c r="K3933">
        <v>1330354000</v>
      </c>
    </row>
    <row r="3934" spans="1:11" x14ac:dyDescent="0.25">
      <c r="A3934">
        <v>8114</v>
      </c>
      <c r="B3934" t="s">
        <v>320</v>
      </c>
      <c r="C3934" t="s">
        <v>2337</v>
      </c>
      <c r="E3934">
        <v>2018</v>
      </c>
      <c r="F3934" s="10">
        <v>43190</v>
      </c>
      <c r="G3934" t="s">
        <v>489</v>
      </c>
      <c r="H3934" t="s">
        <v>474</v>
      </c>
      <c r="I3934" t="s">
        <v>463</v>
      </c>
      <c r="J3934">
        <v>64792000</v>
      </c>
      <c r="K3934">
        <v>64792000</v>
      </c>
    </row>
    <row r="3935" spans="1:11" x14ac:dyDescent="0.25">
      <c r="A3935">
        <v>8114</v>
      </c>
      <c r="B3935" t="s">
        <v>320</v>
      </c>
      <c r="C3935" t="s">
        <v>490</v>
      </c>
      <c r="E3935">
        <v>2018</v>
      </c>
      <c r="F3935" s="10">
        <v>43190</v>
      </c>
      <c r="G3935" t="s">
        <v>489</v>
      </c>
      <c r="H3935" t="s">
        <v>474</v>
      </c>
      <c r="I3935" t="s">
        <v>463</v>
      </c>
      <c r="J3935">
        <v>15262000</v>
      </c>
      <c r="K3935">
        <v>15262000</v>
      </c>
    </row>
    <row r="3936" spans="1:11" x14ac:dyDescent="0.25">
      <c r="A3936">
        <v>8114</v>
      </c>
      <c r="B3936" t="s">
        <v>320</v>
      </c>
      <c r="C3936" t="s">
        <v>434</v>
      </c>
      <c r="E3936">
        <v>2018</v>
      </c>
      <c r="F3936" s="10">
        <v>43190</v>
      </c>
      <c r="G3936" t="s">
        <v>489</v>
      </c>
      <c r="H3936" t="s">
        <v>474</v>
      </c>
      <c r="I3936" t="s">
        <v>463</v>
      </c>
      <c r="J3936">
        <v>75003000</v>
      </c>
      <c r="K3936">
        <v>75003000</v>
      </c>
    </row>
    <row r="3937" spans="1:11" x14ac:dyDescent="0.25">
      <c r="A3937">
        <v>8114</v>
      </c>
      <c r="B3937" t="s">
        <v>320</v>
      </c>
      <c r="C3937" t="s">
        <v>491</v>
      </c>
      <c r="E3937">
        <v>2018</v>
      </c>
      <c r="F3937" s="10">
        <v>43190</v>
      </c>
      <c r="G3937" t="s">
        <v>489</v>
      </c>
      <c r="H3937" t="s">
        <v>474</v>
      </c>
      <c r="I3937" t="s">
        <v>463</v>
      </c>
      <c r="J3937">
        <v>11411000</v>
      </c>
      <c r="K3937">
        <v>11411000</v>
      </c>
    </row>
    <row r="3938" spans="1:11" x14ac:dyDescent="0.25">
      <c r="A3938">
        <v>11472</v>
      </c>
      <c r="B3938" t="s">
        <v>3472</v>
      </c>
      <c r="C3938" t="s">
        <v>436</v>
      </c>
      <c r="E3938">
        <v>2018</v>
      </c>
      <c r="F3938" s="10">
        <v>43281</v>
      </c>
      <c r="G3938" t="s">
        <v>489</v>
      </c>
      <c r="H3938" t="s">
        <v>474</v>
      </c>
      <c r="I3938" t="s">
        <v>463</v>
      </c>
      <c r="J3938">
        <v>2381721000</v>
      </c>
      <c r="K3938">
        <v>2381721000</v>
      </c>
    </row>
    <row r="3939" spans="1:11" x14ac:dyDescent="0.25">
      <c r="A3939">
        <v>11472</v>
      </c>
      <c r="B3939" t="s">
        <v>3472</v>
      </c>
      <c r="C3939" t="s">
        <v>2336</v>
      </c>
      <c r="E3939">
        <v>2018</v>
      </c>
      <c r="F3939" s="10">
        <v>43281</v>
      </c>
      <c r="G3939" t="s">
        <v>489</v>
      </c>
      <c r="H3939" t="s">
        <v>474</v>
      </c>
      <c r="I3939" t="s">
        <v>463</v>
      </c>
      <c r="J3939">
        <v>14302392000</v>
      </c>
      <c r="K3939">
        <v>14302392000</v>
      </c>
    </row>
    <row r="3940" spans="1:11" x14ac:dyDescent="0.25">
      <c r="A3940">
        <v>11472</v>
      </c>
      <c r="B3940" t="s">
        <v>3472</v>
      </c>
      <c r="C3940" t="s">
        <v>2337</v>
      </c>
      <c r="E3940">
        <v>2018</v>
      </c>
      <c r="F3940" s="10">
        <v>43281</v>
      </c>
      <c r="G3940" t="s">
        <v>489</v>
      </c>
      <c r="H3940" t="s">
        <v>474</v>
      </c>
      <c r="I3940" t="s">
        <v>463</v>
      </c>
      <c r="J3940">
        <v>1060801000</v>
      </c>
      <c r="K3940">
        <v>1060801000</v>
      </c>
    </row>
    <row r="3941" spans="1:11" x14ac:dyDescent="0.25">
      <c r="A3941">
        <v>11472</v>
      </c>
      <c r="B3941" t="s">
        <v>3472</v>
      </c>
      <c r="C3941" t="s">
        <v>490</v>
      </c>
      <c r="E3941">
        <v>2018</v>
      </c>
      <c r="F3941" s="10">
        <v>43281</v>
      </c>
      <c r="G3941" t="s">
        <v>489</v>
      </c>
      <c r="H3941" t="s">
        <v>474</v>
      </c>
      <c r="I3941" t="s">
        <v>463</v>
      </c>
      <c r="J3941">
        <v>213873000</v>
      </c>
      <c r="K3941">
        <v>213873000</v>
      </c>
    </row>
    <row r="3942" spans="1:11" x14ac:dyDescent="0.25">
      <c r="A3942">
        <v>11472</v>
      </c>
      <c r="B3942" t="s">
        <v>3472</v>
      </c>
      <c r="C3942" t="s">
        <v>434</v>
      </c>
      <c r="E3942">
        <v>2018</v>
      </c>
      <c r="F3942" s="10">
        <v>43281</v>
      </c>
      <c r="G3942" t="s">
        <v>489</v>
      </c>
      <c r="H3942" t="s">
        <v>474</v>
      </c>
      <c r="I3942" t="s">
        <v>463</v>
      </c>
      <c r="J3942">
        <v>466085000</v>
      </c>
      <c r="K3942">
        <v>466085000</v>
      </c>
    </row>
    <row r="3943" spans="1:11" x14ac:dyDescent="0.25">
      <c r="A3943">
        <v>11472</v>
      </c>
      <c r="B3943" t="s">
        <v>3472</v>
      </c>
      <c r="C3943" t="s">
        <v>491</v>
      </c>
      <c r="E3943">
        <v>2018</v>
      </c>
      <c r="F3943" s="10">
        <v>43281</v>
      </c>
      <c r="G3943" t="s">
        <v>489</v>
      </c>
      <c r="H3943" t="s">
        <v>474</v>
      </c>
      <c r="I3943" t="s">
        <v>463</v>
      </c>
      <c r="J3943">
        <v>640962000</v>
      </c>
      <c r="K3943">
        <v>640962000</v>
      </c>
    </row>
    <row r="3944" spans="1:11" x14ac:dyDescent="0.25">
      <c r="A3944">
        <v>11110</v>
      </c>
      <c r="B3944" t="s">
        <v>3458</v>
      </c>
      <c r="C3944" t="s">
        <v>436</v>
      </c>
      <c r="E3944">
        <v>2018</v>
      </c>
      <c r="F3944" s="10">
        <v>43343</v>
      </c>
      <c r="G3944" t="s">
        <v>489</v>
      </c>
      <c r="H3944" t="s">
        <v>474</v>
      </c>
      <c r="I3944" t="s">
        <v>463</v>
      </c>
      <c r="J3944">
        <v>53414000</v>
      </c>
      <c r="K3944">
        <v>53414000</v>
      </c>
    </row>
    <row r="3945" spans="1:11" x14ac:dyDescent="0.25">
      <c r="A3945">
        <v>11110</v>
      </c>
      <c r="B3945" t="s">
        <v>3458</v>
      </c>
      <c r="C3945" t="s">
        <v>2336</v>
      </c>
      <c r="E3945">
        <v>2018</v>
      </c>
      <c r="F3945" s="10">
        <v>43343</v>
      </c>
      <c r="G3945" t="s">
        <v>489</v>
      </c>
      <c r="H3945" t="s">
        <v>474</v>
      </c>
      <c r="I3945" t="s">
        <v>463</v>
      </c>
      <c r="J3945">
        <v>547705000</v>
      </c>
      <c r="K3945">
        <v>547705000</v>
      </c>
    </row>
    <row r="3946" spans="1:11" x14ac:dyDescent="0.25">
      <c r="A3946">
        <v>11110</v>
      </c>
      <c r="B3946" t="s">
        <v>3458</v>
      </c>
      <c r="C3946" t="s">
        <v>2337</v>
      </c>
      <c r="E3946">
        <v>2018</v>
      </c>
      <c r="F3946" s="10">
        <v>43343</v>
      </c>
      <c r="G3946" t="s">
        <v>489</v>
      </c>
      <c r="H3946" t="s">
        <v>474</v>
      </c>
      <c r="I3946" t="s">
        <v>463</v>
      </c>
      <c r="J3946">
        <v>20277000</v>
      </c>
      <c r="K3946">
        <v>20277000</v>
      </c>
    </row>
    <row r="3947" spans="1:11" x14ac:dyDescent="0.25">
      <c r="A3947">
        <v>11110</v>
      </c>
      <c r="B3947" t="s">
        <v>3458</v>
      </c>
      <c r="C3947" t="s">
        <v>490</v>
      </c>
      <c r="E3947">
        <v>2018</v>
      </c>
      <c r="F3947" s="10">
        <v>43343</v>
      </c>
      <c r="G3947" t="s">
        <v>489</v>
      </c>
      <c r="H3947" t="s">
        <v>474</v>
      </c>
      <c r="I3947" t="s">
        <v>463</v>
      </c>
      <c r="J3947">
        <v>3047000</v>
      </c>
      <c r="K3947">
        <v>3047000</v>
      </c>
    </row>
    <row r="3948" spans="1:11" x14ac:dyDescent="0.25">
      <c r="A3948">
        <v>11110</v>
      </c>
      <c r="B3948" t="s">
        <v>3458</v>
      </c>
      <c r="C3948" t="s">
        <v>434</v>
      </c>
      <c r="E3948">
        <v>2018</v>
      </c>
      <c r="F3948" s="10">
        <v>43343</v>
      </c>
      <c r="G3948" t="s">
        <v>489</v>
      </c>
      <c r="H3948" t="s">
        <v>474</v>
      </c>
      <c r="I3948" t="s">
        <v>463</v>
      </c>
      <c r="J3948">
        <v>16514000</v>
      </c>
      <c r="K3948">
        <v>16514000</v>
      </c>
    </row>
    <row r="3949" spans="1:11" x14ac:dyDescent="0.25">
      <c r="A3949">
        <v>11110</v>
      </c>
      <c r="B3949" t="s">
        <v>3458</v>
      </c>
      <c r="C3949" t="s">
        <v>491</v>
      </c>
      <c r="E3949">
        <v>2018</v>
      </c>
      <c r="F3949" s="10">
        <v>43343</v>
      </c>
      <c r="G3949" t="s">
        <v>489</v>
      </c>
      <c r="H3949" t="s">
        <v>474</v>
      </c>
      <c r="I3949" t="s">
        <v>463</v>
      </c>
      <c r="J3949">
        <v>13576000</v>
      </c>
      <c r="K3949">
        <v>13576000</v>
      </c>
    </row>
    <row r="3950" spans="1:11" x14ac:dyDescent="0.25">
      <c r="A3950">
        <v>962</v>
      </c>
      <c r="B3950" t="s">
        <v>322</v>
      </c>
      <c r="C3950" t="s">
        <v>436</v>
      </c>
      <c r="E3950">
        <v>2018</v>
      </c>
      <c r="F3950" s="10">
        <v>43373</v>
      </c>
      <c r="G3950" t="s">
        <v>489</v>
      </c>
      <c r="H3950" t="s">
        <v>474</v>
      </c>
      <c r="I3950" t="s">
        <v>463</v>
      </c>
      <c r="J3950">
        <v>637700000</v>
      </c>
      <c r="K3950">
        <v>637700000</v>
      </c>
    </row>
    <row r="3951" spans="1:11" x14ac:dyDescent="0.25">
      <c r="A3951">
        <v>962</v>
      </c>
      <c r="B3951" t="s">
        <v>322</v>
      </c>
      <c r="C3951" t="s">
        <v>2336</v>
      </c>
      <c r="E3951">
        <v>2018</v>
      </c>
      <c r="F3951" s="10">
        <v>43373</v>
      </c>
      <c r="G3951" t="s">
        <v>489</v>
      </c>
      <c r="H3951" t="s">
        <v>474</v>
      </c>
      <c r="I3951" t="s">
        <v>463</v>
      </c>
      <c r="J3951">
        <v>20155512000</v>
      </c>
      <c r="K3951">
        <v>20155512000</v>
      </c>
    </row>
    <row r="3952" spans="1:11" x14ac:dyDescent="0.25">
      <c r="A3952">
        <v>962</v>
      </c>
      <c r="B3952" t="s">
        <v>322</v>
      </c>
      <c r="C3952" t="s">
        <v>2337</v>
      </c>
      <c r="E3952">
        <v>2018</v>
      </c>
      <c r="F3952" s="10">
        <v>43373</v>
      </c>
      <c r="G3952" t="s">
        <v>489</v>
      </c>
      <c r="H3952" t="s">
        <v>474</v>
      </c>
      <c r="I3952" t="s">
        <v>463</v>
      </c>
      <c r="J3952">
        <v>197127000</v>
      </c>
      <c r="K3952">
        <v>197127000</v>
      </c>
    </row>
    <row r="3953" spans="1:11" x14ac:dyDescent="0.25">
      <c r="A3953">
        <v>962</v>
      </c>
      <c r="B3953" t="s">
        <v>322</v>
      </c>
      <c r="C3953" t="s">
        <v>490</v>
      </c>
      <c r="E3953">
        <v>2018</v>
      </c>
      <c r="F3953" s="10">
        <v>43373</v>
      </c>
      <c r="G3953" t="s">
        <v>489</v>
      </c>
      <c r="H3953" t="s">
        <v>474</v>
      </c>
      <c r="I3953" t="s">
        <v>463</v>
      </c>
      <c r="J3953">
        <v>267519000</v>
      </c>
      <c r="K3953">
        <v>267519000</v>
      </c>
    </row>
    <row r="3954" spans="1:11" x14ac:dyDescent="0.25">
      <c r="A3954">
        <v>962</v>
      </c>
      <c r="B3954" t="s">
        <v>322</v>
      </c>
      <c r="C3954" t="s">
        <v>434</v>
      </c>
      <c r="E3954">
        <v>2018</v>
      </c>
      <c r="F3954" s="10">
        <v>43373</v>
      </c>
      <c r="G3954" t="s">
        <v>489</v>
      </c>
      <c r="H3954" t="s">
        <v>474</v>
      </c>
      <c r="I3954" t="s">
        <v>463</v>
      </c>
      <c r="J3954">
        <v>267570000</v>
      </c>
      <c r="K3954">
        <v>267570000</v>
      </c>
    </row>
    <row r="3955" spans="1:11" x14ac:dyDescent="0.25">
      <c r="A3955">
        <v>962</v>
      </c>
      <c r="B3955" t="s">
        <v>322</v>
      </c>
      <c r="C3955" t="s">
        <v>491</v>
      </c>
      <c r="E3955">
        <v>2018</v>
      </c>
      <c r="F3955" s="10">
        <v>43373</v>
      </c>
      <c r="G3955" t="s">
        <v>489</v>
      </c>
      <c r="H3955" t="s">
        <v>474</v>
      </c>
      <c r="I3955" t="s">
        <v>463</v>
      </c>
      <c r="J3955">
        <v>-19643000</v>
      </c>
      <c r="K3955">
        <v>-19643000</v>
      </c>
    </row>
    <row r="3956" spans="1:11" x14ac:dyDescent="0.25">
      <c r="A3956">
        <v>1246</v>
      </c>
      <c r="B3956" t="s">
        <v>365</v>
      </c>
      <c r="C3956" t="s">
        <v>436</v>
      </c>
      <c r="E3956">
        <v>2018</v>
      </c>
      <c r="F3956" s="10">
        <v>43373</v>
      </c>
      <c r="G3956" t="s">
        <v>489</v>
      </c>
      <c r="H3956" t="s">
        <v>474</v>
      </c>
      <c r="I3956" t="s">
        <v>463</v>
      </c>
      <c r="J3956">
        <v>152700000</v>
      </c>
      <c r="K3956">
        <v>152700000</v>
      </c>
    </row>
    <row r="3957" spans="1:11" x14ac:dyDescent="0.25">
      <c r="A3957">
        <v>1246</v>
      </c>
      <c r="B3957" t="s">
        <v>365</v>
      </c>
      <c r="C3957" t="s">
        <v>2336</v>
      </c>
      <c r="E3957">
        <v>2018</v>
      </c>
      <c r="F3957" s="10">
        <v>43373</v>
      </c>
      <c r="G3957" t="s">
        <v>489</v>
      </c>
      <c r="H3957" t="s">
        <v>474</v>
      </c>
      <c r="I3957" t="s">
        <v>463</v>
      </c>
      <c r="J3957">
        <v>1339541000</v>
      </c>
      <c r="K3957">
        <v>1339541000</v>
      </c>
    </row>
    <row r="3958" spans="1:11" x14ac:dyDescent="0.25">
      <c r="A3958">
        <v>1246</v>
      </c>
      <c r="B3958" t="s">
        <v>365</v>
      </c>
      <c r="C3958" t="s">
        <v>2337</v>
      </c>
      <c r="E3958">
        <v>2018</v>
      </c>
      <c r="F3958" s="10">
        <v>43373</v>
      </c>
      <c r="G3958" t="s">
        <v>489</v>
      </c>
      <c r="H3958" t="s">
        <v>474</v>
      </c>
      <c r="I3958" t="s">
        <v>463</v>
      </c>
      <c r="J3958">
        <v>7884000</v>
      </c>
      <c r="K3958">
        <v>7884000</v>
      </c>
    </row>
    <row r="3959" spans="1:11" x14ac:dyDescent="0.25">
      <c r="A3959">
        <v>1246</v>
      </c>
      <c r="B3959" t="s">
        <v>365</v>
      </c>
      <c r="C3959" t="s">
        <v>490</v>
      </c>
      <c r="E3959">
        <v>2018</v>
      </c>
      <c r="F3959" s="10">
        <v>43373</v>
      </c>
      <c r="G3959" t="s">
        <v>489</v>
      </c>
      <c r="H3959" t="s">
        <v>474</v>
      </c>
      <c r="I3959" t="s">
        <v>463</v>
      </c>
      <c r="J3959">
        <v>57580000</v>
      </c>
      <c r="K3959">
        <v>57580000</v>
      </c>
    </row>
    <row r="3960" spans="1:11" x14ac:dyDescent="0.25">
      <c r="A3960">
        <v>1246</v>
      </c>
      <c r="B3960" t="s">
        <v>365</v>
      </c>
      <c r="C3960" t="s">
        <v>434</v>
      </c>
      <c r="E3960">
        <v>2018</v>
      </c>
      <c r="F3960" s="10">
        <v>43373</v>
      </c>
      <c r="G3960" t="s">
        <v>489</v>
      </c>
      <c r="H3960" t="s">
        <v>474</v>
      </c>
      <c r="I3960" t="s">
        <v>463</v>
      </c>
      <c r="J3960">
        <v>93933000</v>
      </c>
      <c r="K3960">
        <v>93933000</v>
      </c>
    </row>
    <row r="3961" spans="1:11" x14ac:dyDescent="0.25">
      <c r="A3961">
        <v>1246</v>
      </c>
      <c r="B3961" t="s">
        <v>365</v>
      </c>
      <c r="C3961" t="s">
        <v>491</v>
      </c>
      <c r="E3961">
        <v>2018</v>
      </c>
      <c r="F3961" s="10">
        <v>43373</v>
      </c>
      <c r="G3961" t="s">
        <v>489</v>
      </c>
      <c r="H3961" t="s">
        <v>474</v>
      </c>
      <c r="I3961" t="s">
        <v>463</v>
      </c>
      <c r="J3961">
        <v>1382000</v>
      </c>
      <c r="K3961">
        <v>1382000</v>
      </c>
    </row>
    <row r="3962" spans="1:11" x14ac:dyDescent="0.25">
      <c r="A3962">
        <v>1395</v>
      </c>
      <c r="B3962" t="s">
        <v>386</v>
      </c>
      <c r="C3962" t="s">
        <v>436</v>
      </c>
      <c r="E3962">
        <v>2018</v>
      </c>
      <c r="F3962" s="10">
        <v>43371</v>
      </c>
      <c r="G3962" t="s">
        <v>489</v>
      </c>
      <c r="H3962" t="s">
        <v>474</v>
      </c>
      <c r="I3962" t="s">
        <v>463</v>
      </c>
      <c r="J3962">
        <v>821068000</v>
      </c>
      <c r="K3962">
        <v>821068000</v>
      </c>
    </row>
    <row r="3963" spans="1:11" x14ac:dyDescent="0.25">
      <c r="A3963">
        <v>1395</v>
      </c>
      <c r="B3963" t="s">
        <v>386</v>
      </c>
      <c r="C3963" t="s">
        <v>2336</v>
      </c>
      <c r="E3963">
        <v>2018</v>
      </c>
      <c r="F3963" s="10">
        <v>43371</v>
      </c>
      <c r="G3963" t="s">
        <v>489</v>
      </c>
      <c r="H3963" t="s">
        <v>474</v>
      </c>
      <c r="I3963" t="s">
        <v>463</v>
      </c>
      <c r="J3963">
        <v>14984646000</v>
      </c>
      <c r="K3963">
        <v>14984646000</v>
      </c>
    </row>
    <row r="3964" spans="1:11" x14ac:dyDescent="0.25">
      <c r="A3964">
        <v>1395</v>
      </c>
      <c r="B3964" t="s">
        <v>386</v>
      </c>
      <c r="C3964" t="s">
        <v>2337</v>
      </c>
      <c r="E3964">
        <v>2018</v>
      </c>
      <c r="F3964" s="10">
        <v>43371</v>
      </c>
      <c r="G3964" t="s">
        <v>489</v>
      </c>
      <c r="H3964" t="s">
        <v>474</v>
      </c>
      <c r="I3964" t="s">
        <v>463</v>
      </c>
      <c r="J3964">
        <v>188142000</v>
      </c>
      <c r="K3964">
        <v>188142000</v>
      </c>
    </row>
    <row r="3965" spans="1:11" x14ac:dyDescent="0.25">
      <c r="A3965">
        <v>1395</v>
      </c>
      <c r="B3965" t="s">
        <v>386</v>
      </c>
      <c r="C3965" t="s">
        <v>490</v>
      </c>
      <c r="E3965">
        <v>2018</v>
      </c>
      <c r="F3965" s="10">
        <v>43371</v>
      </c>
      <c r="G3965" t="s">
        <v>489</v>
      </c>
      <c r="H3965" t="s">
        <v>474</v>
      </c>
      <c r="I3965" t="s">
        <v>463</v>
      </c>
      <c r="J3965">
        <v>67776000</v>
      </c>
      <c r="K3965">
        <v>67776000</v>
      </c>
    </row>
    <row r="3966" spans="1:11" x14ac:dyDescent="0.25">
      <c r="A3966">
        <v>1395</v>
      </c>
      <c r="B3966" t="s">
        <v>386</v>
      </c>
      <c r="C3966" t="s">
        <v>434</v>
      </c>
      <c r="E3966">
        <v>2018</v>
      </c>
      <c r="F3966" s="10">
        <v>43371</v>
      </c>
      <c r="G3966" t="s">
        <v>489</v>
      </c>
      <c r="H3966" t="s">
        <v>474</v>
      </c>
      <c r="I3966" t="s">
        <v>463</v>
      </c>
      <c r="J3966">
        <v>198587000</v>
      </c>
      <c r="K3966">
        <v>198587000</v>
      </c>
    </row>
    <row r="3967" spans="1:11" x14ac:dyDescent="0.25">
      <c r="A3967">
        <v>1395</v>
      </c>
      <c r="B3967" t="s">
        <v>386</v>
      </c>
      <c r="C3967" t="s">
        <v>491</v>
      </c>
      <c r="E3967">
        <v>2018</v>
      </c>
      <c r="F3967" s="10">
        <v>43371</v>
      </c>
      <c r="G3967" t="s">
        <v>489</v>
      </c>
      <c r="H3967" t="s">
        <v>474</v>
      </c>
      <c r="I3967" t="s">
        <v>463</v>
      </c>
      <c r="J3967">
        <v>366563000</v>
      </c>
      <c r="K3967">
        <v>366563000</v>
      </c>
    </row>
    <row r="3968" spans="1:11" x14ac:dyDescent="0.25">
      <c r="A3968">
        <v>1788</v>
      </c>
      <c r="B3968" t="s">
        <v>422</v>
      </c>
      <c r="C3968" t="s">
        <v>436</v>
      </c>
      <c r="E3968">
        <v>2018</v>
      </c>
      <c r="F3968" s="10">
        <v>43373</v>
      </c>
      <c r="G3968" t="s">
        <v>489</v>
      </c>
      <c r="H3968" t="s">
        <v>474</v>
      </c>
      <c r="I3968" t="s">
        <v>463</v>
      </c>
      <c r="J3968">
        <v>253876000</v>
      </c>
      <c r="K3968">
        <v>253876000</v>
      </c>
    </row>
    <row r="3969" spans="1:11" x14ac:dyDescent="0.25">
      <c r="A3969">
        <v>1788</v>
      </c>
      <c r="B3969" t="s">
        <v>422</v>
      </c>
      <c r="C3969" t="s">
        <v>2336</v>
      </c>
      <c r="E3969">
        <v>2018</v>
      </c>
      <c r="F3969" s="10">
        <v>43373</v>
      </c>
      <c r="G3969" t="s">
        <v>489</v>
      </c>
      <c r="H3969" t="s">
        <v>474</v>
      </c>
      <c r="I3969" t="s">
        <v>463</v>
      </c>
      <c r="J3969">
        <v>2964148000</v>
      </c>
      <c r="K3969">
        <v>2964148000</v>
      </c>
    </row>
    <row r="3970" spans="1:11" x14ac:dyDescent="0.25">
      <c r="A3970">
        <v>1788</v>
      </c>
      <c r="B3970" t="s">
        <v>422</v>
      </c>
      <c r="C3970" t="s">
        <v>2337</v>
      </c>
      <c r="E3970">
        <v>2018</v>
      </c>
      <c r="F3970" s="10">
        <v>43373</v>
      </c>
      <c r="G3970" t="s">
        <v>489</v>
      </c>
      <c r="H3970" t="s">
        <v>474</v>
      </c>
      <c r="I3970" t="s">
        <v>463</v>
      </c>
      <c r="J3970">
        <v>136957000</v>
      </c>
      <c r="K3970">
        <v>136957000</v>
      </c>
    </row>
    <row r="3971" spans="1:11" x14ac:dyDescent="0.25">
      <c r="A3971">
        <v>1788</v>
      </c>
      <c r="B3971" t="s">
        <v>422</v>
      </c>
      <c r="C3971" t="s">
        <v>490</v>
      </c>
      <c r="E3971">
        <v>2018</v>
      </c>
      <c r="F3971" s="10">
        <v>43373</v>
      </c>
      <c r="G3971" t="s">
        <v>489</v>
      </c>
      <c r="H3971" t="s">
        <v>474</v>
      </c>
      <c r="I3971" t="s">
        <v>463</v>
      </c>
      <c r="J3971">
        <v>15524000</v>
      </c>
      <c r="K3971">
        <v>15524000</v>
      </c>
    </row>
    <row r="3972" spans="1:11" x14ac:dyDescent="0.25">
      <c r="A3972">
        <v>1788</v>
      </c>
      <c r="B3972" t="s">
        <v>422</v>
      </c>
      <c r="C3972" t="s">
        <v>434</v>
      </c>
      <c r="E3972">
        <v>2018</v>
      </c>
      <c r="F3972" s="10">
        <v>43373</v>
      </c>
      <c r="G3972" t="s">
        <v>489</v>
      </c>
      <c r="H3972" t="s">
        <v>474</v>
      </c>
      <c r="I3972" t="s">
        <v>463</v>
      </c>
      <c r="J3972">
        <v>38636000</v>
      </c>
      <c r="K3972">
        <v>38636000</v>
      </c>
    </row>
    <row r="3973" spans="1:11" x14ac:dyDescent="0.25">
      <c r="A3973">
        <v>1788</v>
      </c>
      <c r="B3973" t="s">
        <v>422</v>
      </c>
      <c r="C3973" t="s">
        <v>491</v>
      </c>
      <c r="E3973">
        <v>2018</v>
      </c>
      <c r="F3973" s="10">
        <v>43373</v>
      </c>
      <c r="G3973" t="s">
        <v>489</v>
      </c>
      <c r="H3973" t="s">
        <v>474</v>
      </c>
      <c r="I3973" t="s">
        <v>463</v>
      </c>
      <c r="J3973">
        <v>37605000</v>
      </c>
      <c r="K3973">
        <v>37605000</v>
      </c>
    </row>
    <row r="3974" spans="1:11" x14ac:dyDescent="0.25">
      <c r="A3974">
        <v>8079</v>
      </c>
      <c r="B3974" t="s">
        <v>400</v>
      </c>
      <c r="C3974" t="s">
        <v>436</v>
      </c>
      <c r="E3974">
        <v>2018</v>
      </c>
      <c r="F3974" s="10">
        <v>43373</v>
      </c>
      <c r="G3974" t="s">
        <v>489</v>
      </c>
      <c r="H3974" t="s">
        <v>474</v>
      </c>
      <c r="I3974" t="s">
        <v>463</v>
      </c>
      <c r="J3974">
        <v>195300000</v>
      </c>
      <c r="K3974">
        <v>195300000</v>
      </c>
    </row>
    <row r="3975" spans="1:11" x14ac:dyDescent="0.25">
      <c r="A3975">
        <v>8079</v>
      </c>
      <c r="B3975" t="s">
        <v>400</v>
      </c>
      <c r="C3975" t="s">
        <v>2336</v>
      </c>
      <c r="E3975">
        <v>2018</v>
      </c>
      <c r="F3975" s="10">
        <v>43373</v>
      </c>
      <c r="G3975" t="s">
        <v>489</v>
      </c>
      <c r="H3975" t="s">
        <v>474</v>
      </c>
      <c r="I3975" t="s">
        <v>463</v>
      </c>
      <c r="J3975">
        <v>916000000</v>
      </c>
      <c r="K3975">
        <v>916000000</v>
      </c>
    </row>
    <row r="3976" spans="1:11" x14ac:dyDescent="0.25">
      <c r="A3976">
        <v>8079</v>
      </c>
      <c r="B3976" t="s">
        <v>400</v>
      </c>
      <c r="C3976" t="s">
        <v>2337</v>
      </c>
      <c r="E3976">
        <v>2018</v>
      </c>
      <c r="F3976" s="10">
        <v>43373</v>
      </c>
      <c r="G3976" t="s">
        <v>489</v>
      </c>
      <c r="H3976" t="s">
        <v>474</v>
      </c>
      <c r="I3976" t="s">
        <v>463</v>
      </c>
      <c r="J3976">
        <v>105600000</v>
      </c>
      <c r="K3976">
        <v>105600000</v>
      </c>
    </row>
    <row r="3977" spans="1:11" x14ac:dyDescent="0.25">
      <c r="A3977">
        <v>8079</v>
      </c>
      <c r="B3977" t="s">
        <v>400</v>
      </c>
      <c r="C3977" t="s">
        <v>490</v>
      </c>
      <c r="E3977">
        <v>2018</v>
      </c>
      <c r="F3977" s="10">
        <v>43373</v>
      </c>
      <c r="G3977" t="s">
        <v>489</v>
      </c>
      <c r="H3977" t="s">
        <v>474</v>
      </c>
      <c r="I3977" t="s">
        <v>463</v>
      </c>
      <c r="J3977">
        <v>20900000</v>
      </c>
      <c r="K3977">
        <v>20900000</v>
      </c>
    </row>
    <row r="3978" spans="1:11" x14ac:dyDescent="0.25">
      <c r="A3978">
        <v>8079</v>
      </c>
      <c r="B3978" t="s">
        <v>400</v>
      </c>
      <c r="C3978" t="s">
        <v>434</v>
      </c>
      <c r="E3978">
        <v>2018</v>
      </c>
      <c r="F3978" s="10">
        <v>43373</v>
      </c>
      <c r="G3978" t="s">
        <v>489</v>
      </c>
      <c r="H3978" t="s">
        <v>474</v>
      </c>
      <c r="I3978" t="s">
        <v>463</v>
      </c>
      <c r="J3978">
        <v>43700000</v>
      </c>
      <c r="K3978">
        <v>43700000</v>
      </c>
    </row>
    <row r="3979" spans="1:11" x14ac:dyDescent="0.25">
      <c r="A3979">
        <v>8079</v>
      </c>
      <c r="B3979" t="s">
        <v>400</v>
      </c>
      <c r="C3979" t="s">
        <v>491</v>
      </c>
      <c r="E3979">
        <v>2018</v>
      </c>
      <c r="F3979" s="10">
        <v>43373</v>
      </c>
      <c r="G3979" t="s">
        <v>489</v>
      </c>
      <c r="H3979" t="s">
        <v>474</v>
      </c>
      <c r="I3979" t="s">
        <v>463</v>
      </c>
      <c r="J3979">
        <v>25100000</v>
      </c>
      <c r="K3979">
        <v>25100000</v>
      </c>
    </row>
    <row r="3980" spans="1:11" x14ac:dyDescent="0.25">
      <c r="A3980">
        <v>8122</v>
      </c>
      <c r="B3980" t="s">
        <v>232</v>
      </c>
      <c r="C3980" t="s">
        <v>436</v>
      </c>
      <c r="E3980">
        <v>2018</v>
      </c>
      <c r="F3980" s="10">
        <v>43465</v>
      </c>
      <c r="G3980" t="s">
        <v>489</v>
      </c>
      <c r="H3980" t="s">
        <v>474</v>
      </c>
      <c r="I3980" t="s">
        <v>463</v>
      </c>
      <c r="J3980">
        <v>6567000000</v>
      </c>
      <c r="K3980">
        <v>6567000000</v>
      </c>
    </row>
    <row r="3981" spans="1:11" x14ac:dyDescent="0.25">
      <c r="A3981">
        <v>8122</v>
      </c>
      <c r="B3981" t="s">
        <v>232</v>
      </c>
      <c r="C3981" t="s">
        <v>2336</v>
      </c>
      <c r="E3981">
        <v>2018</v>
      </c>
      <c r="F3981" s="10">
        <v>43465</v>
      </c>
      <c r="G3981" t="s">
        <v>489</v>
      </c>
      <c r="H3981" t="s">
        <v>474</v>
      </c>
      <c r="I3981" t="s">
        <v>463</v>
      </c>
      <c r="J3981">
        <v>32815000000</v>
      </c>
      <c r="K3981">
        <v>32815000000</v>
      </c>
    </row>
    <row r="3982" spans="1:11" x14ac:dyDescent="0.25">
      <c r="A3982">
        <v>8122</v>
      </c>
      <c r="B3982" t="s">
        <v>232</v>
      </c>
      <c r="C3982" t="s">
        <v>2337</v>
      </c>
      <c r="E3982">
        <v>2018</v>
      </c>
      <c r="F3982" s="10">
        <v>43465</v>
      </c>
      <c r="G3982" t="s">
        <v>489</v>
      </c>
      <c r="H3982" t="s">
        <v>474</v>
      </c>
      <c r="I3982" t="s">
        <v>463</v>
      </c>
      <c r="J3982">
        <v>2138000000</v>
      </c>
      <c r="K3982">
        <v>2138000000</v>
      </c>
    </row>
    <row r="3983" spans="1:11" x14ac:dyDescent="0.25">
      <c r="A3983">
        <v>711</v>
      </c>
      <c r="B3983" t="s">
        <v>24</v>
      </c>
      <c r="C3983" t="s">
        <v>2336</v>
      </c>
      <c r="E3983">
        <v>2016</v>
      </c>
      <c r="F3983" s="10">
        <v>42735</v>
      </c>
      <c r="G3983" t="s">
        <v>489</v>
      </c>
      <c r="H3983" t="s">
        <v>474</v>
      </c>
      <c r="I3983" t="s">
        <v>463</v>
      </c>
      <c r="J3983">
        <v>120000000</v>
      </c>
    </row>
    <row r="3984" spans="1:11" x14ac:dyDescent="0.25">
      <c r="A3984">
        <v>1265</v>
      </c>
      <c r="B3984" t="s">
        <v>116</v>
      </c>
      <c r="C3984" t="s">
        <v>2336</v>
      </c>
      <c r="E3984">
        <v>2015</v>
      </c>
      <c r="F3984" s="10">
        <v>42369</v>
      </c>
      <c r="G3984" t="s">
        <v>489</v>
      </c>
      <c r="H3984" t="s">
        <v>474</v>
      </c>
      <c r="I3984" t="s">
        <v>545</v>
      </c>
      <c r="J3984">
        <v>306153846.15384614</v>
      </c>
    </row>
    <row r="3985" spans="1:11" x14ac:dyDescent="0.25">
      <c r="A3985">
        <v>1265</v>
      </c>
      <c r="B3985" t="s">
        <v>116</v>
      </c>
      <c r="C3985" t="s">
        <v>2336</v>
      </c>
      <c r="E3985">
        <v>2016</v>
      </c>
      <c r="F3985" s="10">
        <v>42735</v>
      </c>
      <c r="G3985" t="s">
        <v>489</v>
      </c>
      <c r="H3985" t="s">
        <v>474</v>
      </c>
      <c r="I3985" t="s">
        <v>545</v>
      </c>
      <c r="J3985">
        <v>300000000</v>
      </c>
    </row>
    <row r="3986" spans="1:11" x14ac:dyDescent="0.25">
      <c r="A3986">
        <v>8983</v>
      </c>
      <c r="B3986" t="s">
        <v>3282</v>
      </c>
      <c r="C3986" t="s">
        <v>436</v>
      </c>
      <c r="E3986">
        <v>2017</v>
      </c>
      <c r="F3986" s="10">
        <v>43100</v>
      </c>
      <c r="G3986" t="s">
        <v>489</v>
      </c>
      <c r="H3986" t="s">
        <v>474</v>
      </c>
      <c r="I3986" t="s">
        <v>463</v>
      </c>
      <c r="J3986">
        <v>1106000000</v>
      </c>
    </row>
    <row r="3987" spans="1:11" x14ac:dyDescent="0.25">
      <c r="A3987">
        <v>8983</v>
      </c>
      <c r="B3987" t="s">
        <v>3282</v>
      </c>
      <c r="C3987" t="s">
        <v>2336</v>
      </c>
      <c r="E3987">
        <v>2017</v>
      </c>
      <c r="F3987" s="10">
        <v>43100</v>
      </c>
      <c r="G3987" t="s">
        <v>489</v>
      </c>
      <c r="H3987" t="s">
        <v>474</v>
      </c>
      <c r="I3987" t="s">
        <v>463</v>
      </c>
      <c r="J3987">
        <v>5828333000</v>
      </c>
    </row>
    <row r="3988" spans="1:11" x14ac:dyDescent="0.25">
      <c r="A3988">
        <v>8983</v>
      </c>
      <c r="B3988" t="s">
        <v>3282</v>
      </c>
      <c r="C3988" t="s">
        <v>2337</v>
      </c>
      <c r="E3988">
        <v>2017</v>
      </c>
      <c r="F3988" s="10">
        <v>43100</v>
      </c>
      <c r="G3988" t="s">
        <v>489</v>
      </c>
      <c r="H3988" t="s">
        <v>474</v>
      </c>
      <c r="I3988" t="s">
        <v>463</v>
      </c>
      <c r="J3988">
        <v>213938000</v>
      </c>
    </row>
    <row r="3989" spans="1:11" x14ac:dyDescent="0.25">
      <c r="A3989">
        <v>8983</v>
      </c>
      <c r="B3989" t="s">
        <v>3282</v>
      </c>
      <c r="C3989" t="s">
        <v>490</v>
      </c>
      <c r="E3989">
        <v>2017</v>
      </c>
      <c r="F3989" s="10">
        <v>43100</v>
      </c>
      <c r="G3989" t="s">
        <v>489</v>
      </c>
      <c r="H3989" t="s">
        <v>474</v>
      </c>
      <c r="I3989" t="s">
        <v>463</v>
      </c>
      <c r="J3989">
        <v>176651000</v>
      </c>
    </row>
    <row r="3990" spans="1:11" x14ac:dyDescent="0.25">
      <c r="A3990">
        <v>8983</v>
      </c>
      <c r="B3990" t="s">
        <v>3282</v>
      </c>
      <c r="C3990" t="s">
        <v>434</v>
      </c>
      <c r="E3990">
        <v>2017</v>
      </c>
      <c r="F3990" s="10">
        <v>43100</v>
      </c>
      <c r="G3990" t="s">
        <v>489</v>
      </c>
      <c r="H3990" t="s">
        <v>474</v>
      </c>
      <c r="I3990" t="s">
        <v>463</v>
      </c>
      <c r="J3990">
        <v>397812000</v>
      </c>
    </row>
    <row r="3991" spans="1:11" x14ac:dyDescent="0.25">
      <c r="A3991">
        <v>8983</v>
      </c>
      <c r="B3991" t="s">
        <v>3282</v>
      </c>
      <c r="C3991" t="s">
        <v>491</v>
      </c>
      <c r="E3991">
        <v>2017</v>
      </c>
      <c r="F3991" s="10">
        <v>43100</v>
      </c>
      <c r="G3991" t="s">
        <v>489</v>
      </c>
      <c r="H3991" t="s">
        <v>474</v>
      </c>
      <c r="I3991" t="s">
        <v>463</v>
      </c>
      <c r="J3991">
        <v>177691000</v>
      </c>
    </row>
    <row r="3992" spans="1:11" x14ac:dyDescent="0.25">
      <c r="A3992">
        <v>2343483</v>
      </c>
      <c r="B3992" t="s">
        <v>300</v>
      </c>
      <c r="C3992" t="s">
        <v>436</v>
      </c>
      <c r="E3992">
        <v>2017</v>
      </c>
      <c r="F3992" s="10">
        <v>43100</v>
      </c>
      <c r="G3992" t="s">
        <v>489</v>
      </c>
      <c r="H3992" t="s">
        <v>474</v>
      </c>
      <c r="I3992" t="s">
        <v>463</v>
      </c>
      <c r="J3992">
        <v>423100000</v>
      </c>
    </row>
    <row r="3993" spans="1:11" x14ac:dyDescent="0.25">
      <c r="A3993">
        <v>2343483</v>
      </c>
      <c r="B3993" t="s">
        <v>300</v>
      </c>
      <c r="C3993" t="s">
        <v>2336</v>
      </c>
      <c r="E3993">
        <v>2017</v>
      </c>
      <c r="F3993" s="10">
        <v>43100</v>
      </c>
      <c r="G3993" t="s">
        <v>489</v>
      </c>
      <c r="H3993" t="s">
        <v>474</v>
      </c>
      <c r="I3993" t="s">
        <v>463</v>
      </c>
      <c r="J3993">
        <v>6169000000</v>
      </c>
    </row>
    <row r="3994" spans="1:11" x14ac:dyDescent="0.25">
      <c r="A3994">
        <v>2343483</v>
      </c>
      <c r="B3994" t="s">
        <v>300</v>
      </c>
      <c r="C3994" t="s">
        <v>2337</v>
      </c>
      <c r="E3994">
        <v>2017</v>
      </c>
      <c r="F3994" s="10">
        <v>43100</v>
      </c>
      <c r="G3994" t="s">
        <v>489</v>
      </c>
      <c r="H3994" t="s">
        <v>474</v>
      </c>
      <c r="I3994" t="s">
        <v>463</v>
      </c>
      <c r="J3994">
        <v>-30000000</v>
      </c>
    </row>
    <row r="3995" spans="1:11" x14ac:dyDescent="0.25">
      <c r="A3995">
        <v>2343483</v>
      </c>
      <c r="B3995" t="s">
        <v>300</v>
      </c>
      <c r="C3995" t="s">
        <v>490</v>
      </c>
      <c r="E3995">
        <v>2017</v>
      </c>
      <c r="F3995" s="10">
        <v>43100</v>
      </c>
      <c r="G3995" t="s">
        <v>489</v>
      </c>
      <c r="H3995" t="s">
        <v>474</v>
      </c>
      <c r="I3995" t="s">
        <v>463</v>
      </c>
      <c r="J3995">
        <v>58000000</v>
      </c>
    </row>
    <row r="3996" spans="1:11" x14ac:dyDescent="0.25">
      <c r="A3996">
        <v>2343483</v>
      </c>
      <c r="B3996" t="s">
        <v>300</v>
      </c>
      <c r="C3996" t="s">
        <v>434</v>
      </c>
      <c r="E3996">
        <v>2017</v>
      </c>
      <c r="F3996" s="10">
        <v>43100</v>
      </c>
      <c r="G3996" t="s">
        <v>489</v>
      </c>
      <c r="H3996" t="s">
        <v>474</v>
      </c>
      <c r="I3996" t="s">
        <v>463</v>
      </c>
      <c r="J3996">
        <v>181200000</v>
      </c>
    </row>
    <row r="3997" spans="1:11" x14ac:dyDescent="0.25">
      <c r="A3997">
        <v>2343483</v>
      </c>
      <c r="B3997" t="s">
        <v>300</v>
      </c>
      <c r="C3997" t="s">
        <v>491</v>
      </c>
      <c r="E3997">
        <v>2017</v>
      </c>
      <c r="F3997" s="10">
        <v>43100</v>
      </c>
      <c r="G3997" t="s">
        <v>489</v>
      </c>
      <c r="H3997" t="s">
        <v>474</v>
      </c>
      <c r="I3997" t="s">
        <v>463</v>
      </c>
      <c r="J3997">
        <v>8400000</v>
      </c>
    </row>
    <row r="3998" spans="1:11" x14ac:dyDescent="0.25">
      <c r="A3998">
        <v>1198</v>
      </c>
      <c r="B3998" t="s">
        <v>2296</v>
      </c>
      <c r="C3998" t="s">
        <v>492</v>
      </c>
      <c r="D3998" t="s">
        <v>643</v>
      </c>
      <c r="E3998">
        <v>2016</v>
      </c>
      <c r="F3998" s="10">
        <v>42735</v>
      </c>
      <c r="G3998" t="s">
        <v>489</v>
      </c>
      <c r="H3998" t="s">
        <v>474</v>
      </c>
      <c r="I3998" t="s">
        <v>537</v>
      </c>
      <c r="J3998">
        <v>1249994000</v>
      </c>
      <c r="K3998">
        <v>340365963.24029952</v>
      </c>
    </row>
    <row r="3999" spans="1:11" x14ac:dyDescent="0.25">
      <c r="A3999">
        <v>1198</v>
      </c>
      <c r="B3999" t="s">
        <v>2296</v>
      </c>
      <c r="C3999" t="s">
        <v>492</v>
      </c>
      <c r="D3999" t="s">
        <v>243</v>
      </c>
      <c r="E3999">
        <v>2016</v>
      </c>
      <c r="F3999" s="10">
        <v>42735</v>
      </c>
      <c r="G3999" t="s">
        <v>489</v>
      </c>
      <c r="H3999" t="s">
        <v>474</v>
      </c>
      <c r="I3999" t="s">
        <v>537</v>
      </c>
      <c r="J3999">
        <v>667510000</v>
      </c>
      <c r="K3999">
        <v>181759019.74132064</v>
      </c>
    </row>
    <row r="4000" spans="1:11" x14ac:dyDescent="0.25">
      <c r="A4000">
        <v>1198</v>
      </c>
      <c r="B4000" t="s">
        <v>2296</v>
      </c>
      <c r="C4000" t="s">
        <v>492</v>
      </c>
      <c r="D4000" t="s">
        <v>2028</v>
      </c>
      <c r="E4000">
        <v>2016</v>
      </c>
      <c r="F4000" s="10">
        <v>42735</v>
      </c>
      <c r="G4000" t="s">
        <v>489</v>
      </c>
      <c r="H4000" t="s">
        <v>474</v>
      </c>
      <c r="I4000" t="s">
        <v>537</v>
      </c>
      <c r="J4000">
        <v>1341458000</v>
      </c>
      <c r="K4000">
        <v>365271068.75425458</v>
      </c>
    </row>
    <row r="4001" spans="1:11" x14ac:dyDescent="0.25">
      <c r="A4001">
        <v>1198</v>
      </c>
      <c r="B4001" t="s">
        <v>2296</v>
      </c>
      <c r="C4001" t="s">
        <v>493</v>
      </c>
      <c r="D4001" t="s">
        <v>2312</v>
      </c>
      <c r="E4001">
        <v>2016</v>
      </c>
      <c r="F4001" s="10">
        <v>42735</v>
      </c>
      <c r="G4001" t="s">
        <v>489</v>
      </c>
      <c r="H4001" t="s">
        <v>474</v>
      </c>
      <c r="I4001" t="s">
        <v>537</v>
      </c>
      <c r="J4001">
        <v>961795000</v>
      </c>
      <c r="K4001">
        <v>261891082.36895847</v>
      </c>
    </row>
    <row r="4002" spans="1:11" x14ac:dyDescent="0.25">
      <c r="A4002">
        <v>1198</v>
      </c>
      <c r="B4002" t="s">
        <v>2296</v>
      </c>
      <c r="C4002" t="s">
        <v>493</v>
      </c>
      <c r="D4002" t="s">
        <v>663</v>
      </c>
      <c r="E4002">
        <v>2016</v>
      </c>
      <c r="F4002" s="10">
        <v>42735</v>
      </c>
      <c r="G4002" t="s">
        <v>489</v>
      </c>
      <c r="H4002" t="s">
        <v>474</v>
      </c>
      <c r="I4002" t="s">
        <v>537</v>
      </c>
      <c r="J4002">
        <v>2371152000</v>
      </c>
      <c r="K4002">
        <v>645650646.69843435</v>
      </c>
    </row>
    <row r="4003" spans="1:11" x14ac:dyDescent="0.25">
      <c r="A4003">
        <v>1198</v>
      </c>
      <c r="B4003" t="s">
        <v>2296</v>
      </c>
      <c r="C4003" t="s">
        <v>493</v>
      </c>
      <c r="D4003" t="s">
        <v>2313</v>
      </c>
      <c r="E4003">
        <v>2016</v>
      </c>
      <c r="F4003" s="10">
        <v>42735</v>
      </c>
      <c r="G4003" t="s">
        <v>489</v>
      </c>
      <c r="H4003" t="s">
        <v>474</v>
      </c>
      <c r="I4003" t="s">
        <v>537</v>
      </c>
      <c r="J4003">
        <v>-268104000</v>
      </c>
      <c r="K4003">
        <v>-73003131.381892443</v>
      </c>
    </row>
    <row r="4004" spans="1:11" x14ac:dyDescent="0.25">
      <c r="A4004">
        <v>1198</v>
      </c>
      <c r="B4004" t="s">
        <v>2296</v>
      </c>
      <c r="C4004" t="s">
        <v>493</v>
      </c>
      <c r="D4004" t="s">
        <v>458</v>
      </c>
      <c r="E4004">
        <v>2016</v>
      </c>
      <c r="F4004" s="10">
        <v>42735</v>
      </c>
      <c r="G4004" t="s">
        <v>489</v>
      </c>
      <c r="H4004" t="s">
        <v>474</v>
      </c>
      <c r="I4004" t="s">
        <v>537</v>
      </c>
      <c r="J4004">
        <v>194119000</v>
      </c>
      <c r="K4004">
        <v>52857454.050374404</v>
      </c>
    </row>
    <row r="4005" spans="1:11" x14ac:dyDescent="0.25">
      <c r="A4005">
        <v>1198</v>
      </c>
      <c r="B4005" t="s">
        <v>2296</v>
      </c>
      <c r="C4005" t="s">
        <v>492</v>
      </c>
      <c r="D4005" t="s">
        <v>643</v>
      </c>
      <c r="E4005">
        <v>2017</v>
      </c>
      <c r="F4005" s="10">
        <v>42916</v>
      </c>
      <c r="G4005" t="s">
        <v>489</v>
      </c>
      <c r="H4005" t="s">
        <v>474</v>
      </c>
      <c r="I4005" t="s">
        <v>537</v>
      </c>
      <c r="J4005">
        <v>1140473000</v>
      </c>
      <c r="K4005">
        <v>310544043.56705242</v>
      </c>
    </row>
    <row r="4006" spans="1:11" x14ac:dyDescent="0.25">
      <c r="A4006">
        <v>1198</v>
      </c>
      <c r="B4006" t="s">
        <v>2296</v>
      </c>
      <c r="C4006" t="s">
        <v>492</v>
      </c>
      <c r="D4006" t="s">
        <v>243</v>
      </c>
      <c r="E4006">
        <v>2017</v>
      </c>
      <c r="F4006" s="10">
        <v>42916</v>
      </c>
      <c r="G4006" t="s">
        <v>489</v>
      </c>
      <c r="H4006" t="s">
        <v>474</v>
      </c>
      <c r="I4006" t="s">
        <v>537</v>
      </c>
      <c r="J4006">
        <v>434019000</v>
      </c>
      <c r="K4006">
        <v>118180803.26752894</v>
      </c>
    </row>
    <row r="4007" spans="1:11" x14ac:dyDescent="0.25">
      <c r="A4007">
        <v>1198</v>
      </c>
      <c r="B4007" t="s">
        <v>2296</v>
      </c>
      <c r="C4007" t="s">
        <v>492</v>
      </c>
      <c r="D4007" t="s">
        <v>2028</v>
      </c>
      <c r="E4007">
        <v>2017</v>
      </c>
      <c r="F4007" s="10">
        <v>42916</v>
      </c>
      <c r="G4007" t="s">
        <v>489</v>
      </c>
      <c r="H4007" t="s">
        <v>474</v>
      </c>
      <c r="I4007" t="s">
        <v>537</v>
      </c>
      <c r="J4007">
        <v>1172319000</v>
      </c>
      <c r="K4007">
        <v>319215520.76242346</v>
      </c>
    </row>
    <row r="4008" spans="1:11" x14ac:dyDescent="0.25">
      <c r="A4008">
        <v>1198</v>
      </c>
      <c r="B4008" t="s">
        <v>2296</v>
      </c>
      <c r="C4008" t="s">
        <v>493</v>
      </c>
      <c r="D4008" t="s">
        <v>2312</v>
      </c>
      <c r="E4008">
        <v>2017</v>
      </c>
      <c r="F4008" s="10">
        <v>42916</v>
      </c>
      <c r="G4008" t="s">
        <v>489</v>
      </c>
      <c r="H4008" t="s">
        <v>474</v>
      </c>
      <c r="I4008" t="s">
        <v>537</v>
      </c>
      <c r="J4008">
        <v>757291000</v>
      </c>
      <c r="K4008">
        <v>206205854.32266849</v>
      </c>
    </row>
    <row r="4009" spans="1:11" x14ac:dyDescent="0.25">
      <c r="A4009">
        <v>1198</v>
      </c>
      <c r="B4009" t="s">
        <v>2296</v>
      </c>
      <c r="C4009" t="s">
        <v>493</v>
      </c>
      <c r="D4009" t="s">
        <v>663</v>
      </c>
      <c r="E4009">
        <v>2017</v>
      </c>
      <c r="F4009" s="10">
        <v>42916</v>
      </c>
      <c r="G4009" t="s">
        <v>489</v>
      </c>
      <c r="H4009" t="s">
        <v>474</v>
      </c>
      <c r="I4009" t="s">
        <v>537</v>
      </c>
      <c r="J4009">
        <v>1833998000</v>
      </c>
      <c r="K4009">
        <v>499386793.73723626</v>
      </c>
    </row>
    <row r="4010" spans="1:11" x14ac:dyDescent="0.25">
      <c r="A4010">
        <v>1198</v>
      </c>
      <c r="B4010" t="s">
        <v>2296</v>
      </c>
      <c r="C4010" t="s">
        <v>493</v>
      </c>
      <c r="D4010" t="s">
        <v>2313</v>
      </c>
      <c r="E4010">
        <v>2017</v>
      </c>
      <c r="F4010" s="10">
        <v>42916</v>
      </c>
      <c r="G4010" t="s">
        <v>489</v>
      </c>
      <c r="H4010" t="s">
        <v>474</v>
      </c>
      <c r="I4010" t="s">
        <v>537</v>
      </c>
      <c r="J4010">
        <v>-105455000</v>
      </c>
      <c r="K4010">
        <v>-28714771.953710008</v>
      </c>
    </row>
    <row r="4011" spans="1:11" x14ac:dyDescent="0.25">
      <c r="A4011">
        <v>1198</v>
      </c>
      <c r="B4011" t="s">
        <v>2296</v>
      </c>
      <c r="C4011" t="s">
        <v>493</v>
      </c>
      <c r="D4011" t="s">
        <v>458</v>
      </c>
      <c r="E4011">
        <v>2017</v>
      </c>
      <c r="F4011" s="10">
        <v>42916</v>
      </c>
      <c r="G4011" t="s">
        <v>489</v>
      </c>
      <c r="H4011" t="s">
        <v>474</v>
      </c>
      <c r="I4011" t="s">
        <v>537</v>
      </c>
      <c r="J4011">
        <v>260977000</v>
      </c>
      <c r="K4011">
        <v>71062491.490810081</v>
      </c>
    </row>
    <row r="4012" spans="1:11" x14ac:dyDescent="0.25">
      <c r="A4012">
        <v>8112</v>
      </c>
      <c r="B4012" t="s">
        <v>286</v>
      </c>
      <c r="C4012" t="s">
        <v>492</v>
      </c>
      <c r="D4012" t="s">
        <v>620</v>
      </c>
      <c r="E4012">
        <v>2017</v>
      </c>
      <c r="F4012" s="10">
        <v>43100</v>
      </c>
      <c r="G4012" t="s">
        <v>489</v>
      </c>
      <c r="H4012" t="s">
        <v>474</v>
      </c>
      <c r="I4012" t="s">
        <v>537</v>
      </c>
      <c r="J4012">
        <v>3098000000</v>
      </c>
      <c r="K4012">
        <v>843567052.41661</v>
      </c>
    </row>
    <row r="4013" spans="1:11" x14ac:dyDescent="0.25">
      <c r="A4013">
        <v>8112</v>
      </c>
      <c r="B4013" t="s">
        <v>286</v>
      </c>
      <c r="C4013" t="s">
        <v>492</v>
      </c>
      <c r="D4013" t="s">
        <v>569</v>
      </c>
      <c r="E4013">
        <v>2017</v>
      </c>
      <c r="F4013" s="10">
        <v>43100</v>
      </c>
      <c r="G4013" t="s">
        <v>489</v>
      </c>
      <c r="H4013" t="s">
        <v>474</v>
      </c>
      <c r="I4013" t="s">
        <v>537</v>
      </c>
      <c r="J4013">
        <v>3506000000</v>
      </c>
      <c r="K4013">
        <v>954663036.07896531</v>
      </c>
    </row>
    <row r="4014" spans="1:11" x14ac:dyDescent="0.25">
      <c r="A4014">
        <v>8112</v>
      </c>
      <c r="B4014" t="s">
        <v>286</v>
      </c>
      <c r="C4014" t="s">
        <v>492</v>
      </c>
      <c r="D4014" t="s">
        <v>834</v>
      </c>
      <c r="E4014">
        <v>2017</v>
      </c>
      <c r="F4014" s="10">
        <v>43100</v>
      </c>
      <c r="G4014" t="s">
        <v>489</v>
      </c>
      <c r="H4014" t="s">
        <v>474</v>
      </c>
      <c r="I4014" t="s">
        <v>537</v>
      </c>
      <c r="J4014">
        <v>2514000000</v>
      </c>
      <c r="K4014">
        <v>684547311.09598374</v>
      </c>
    </row>
    <row r="4015" spans="1:11" x14ac:dyDescent="0.25">
      <c r="A4015">
        <v>8112</v>
      </c>
      <c r="B4015" t="s">
        <v>286</v>
      </c>
      <c r="C4015" t="s">
        <v>492</v>
      </c>
      <c r="D4015" t="s">
        <v>643</v>
      </c>
      <c r="E4015">
        <v>2017</v>
      </c>
      <c r="F4015" s="10">
        <v>43100</v>
      </c>
      <c r="G4015" t="s">
        <v>489</v>
      </c>
      <c r="H4015" t="s">
        <v>474</v>
      </c>
      <c r="I4015" t="s">
        <v>537</v>
      </c>
      <c r="J4015">
        <v>441000000</v>
      </c>
      <c r="K4015">
        <v>120081688.22328115</v>
      </c>
    </row>
    <row r="4016" spans="1:11" x14ac:dyDescent="0.25">
      <c r="A4016">
        <v>8112</v>
      </c>
      <c r="B4016" t="s">
        <v>286</v>
      </c>
      <c r="C4016" t="s">
        <v>492</v>
      </c>
      <c r="D4016" t="s">
        <v>2028</v>
      </c>
      <c r="E4016">
        <v>2017</v>
      </c>
      <c r="F4016" s="10">
        <v>43100</v>
      </c>
      <c r="G4016" t="s">
        <v>489</v>
      </c>
      <c r="H4016" t="s">
        <v>474</v>
      </c>
      <c r="I4016" t="s">
        <v>537</v>
      </c>
      <c r="J4016">
        <v>7121000000</v>
      </c>
      <c r="K4016">
        <v>1939006126.6167462</v>
      </c>
    </row>
    <row r="4017" spans="1:11" x14ac:dyDescent="0.25">
      <c r="A4017">
        <v>8112</v>
      </c>
      <c r="B4017" t="s">
        <v>286</v>
      </c>
      <c r="C4017" t="s">
        <v>493</v>
      </c>
      <c r="D4017" t="s">
        <v>2027</v>
      </c>
      <c r="E4017">
        <v>2017</v>
      </c>
      <c r="F4017" s="10">
        <v>43100</v>
      </c>
      <c r="G4017" t="s">
        <v>489</v>
      </c>
      <c r="H4017" t="s">
        <v>474</v>
      </c>
      <c r="I4017" t="s">
        <v>537</v>
      </c>
      <c r="J4017">
        <v>0</v>
      </c>
      <c r="K4017">
        <v>0</v>
      </c>
    </row>
    <row r="4018" spans="1:11" x14ac:dyDescent="0.25">
      <c r="A4018">
        <v>8112</v>
      </c>
      <c r="B4018" t="s">
        <v>286</v>
      </c>
      <c r="C4018" t="s">
        <v>493</v>
      </c>
      <c r="D4018" t="s">
        <v>2026</v>
      </c>
      <c r="E4018">
        <v>2017</v>
      </c>
      <c r="F4018" s="10">
        <v>43100</v>
      </c>
      <c r="G4018" t="s">
        <v>489</v>
      </c>
      <c r="H4018" t="s">
        <v>474</v>
      </c>
      <c r="I4018" t="s">
        <v>537</v>
      </c>
      <c r="J4018">
        <v>106000000</v>
      </c>
      <c r="K4018">
        <v>28863172.226004086</v>
      </c>
    </row>
    <row r="4019" spans="1:11" x14ac:dyDescent="0.25">
      <c r="A4019">
        <v>8112</v>
      </c>
      <c r="B4019" t="s">
        <v>286</v>
      </c>
      <c r="C4019" t="s">
        <v>493</v>
      </c>
      <c r="D4019" t="s">
        <v>2025</v>
      </c>
      <c r="E4019">
        <v>2017</v>
      </c>
      <c r="F4019" s="10">
        <v>43100</v>
      </c>
      <c r="G4019" t="s">
        <v>489</v>
      </c>
      <c r="H4019" t="s">
        <v>474</v>
      </c>
      <c r="I4019" t="s">
        <v>537</v>
      </c>
      <c r="J4019">
        <v>3506000000</v>
      </c>
      <c r="K4019">
        <v>954663036.07896531</v>
      </c>
    </row>
    <row r="4020" spans="1:11" x14ac:dyDescent="0.25">
      <c r="A4020">
        <v>8112</v>
      </c>
      <c r="B4020" t="s">
        <v>286</v>
      </c>
      <c r="C4020" t="s">
        <v>493</v>
      </c>
      <c r="D4020" t="s">
        <v>2024</v>
      </c>
      <c r="E4020">
        <v>2017</v>
      </c>
      <c r="F4020" s="10">
        <v>43100</v>
      </c>
      <c r="G4020" t="s">
        <v>489</v>
      </c>
      <c r="H4020" t="s">
        <v>474</v>
      </c>
      <c r="I4020" t="s">
        <v>537</v>
      </c>
      <c r="J4020">
        <v>1853000000</v>
      </c>
      <c r="K4020">
        <v>504560925.79986387</v>
      </c>
    </row>
    <row r="4021" spans="1:11" x14ac:dyDescent="0.25">
      <c r="A4021">
        <v>8112</v>
      </c>
      <c r="B4021" t="s">
        <v>286</v>
      </c>
      <c r="C4021" t="s">
        <v>493</v>
      </c>
      <c r="D4021" t="s">
        <v>2023</v>
      </c>
      <c r="E4021">
        <v>2017</v>
      </c>
      <c r="F4021" s="10">
        <v>43100</v>
      </c>
      <c r="G4021" t="s">
        <v>489</v>
      </c>
      <c r="H4021" t="s">
        <v>474</v>
      </c>
      <c r="I4021" t="s">
        <v>537</v>
      </c>
      <c r="J4021">
        <v>7121000000</v>
      </c>
      <c r="K4021">
        <v>1939006126.6167462</v>
      </c>
    </row>
    <row r="4022" spans="1:11" x14ac:dyDescent="0.25">
      <c r="A4022">
        <v>8112</v>
      </c>
      <c r="B4022" t="s">
        <v>286</v>
      </c>
      <c r="C4022" t="s">
        <v>493</v>
      </c>
      <c r="D4022" t="s">
        <v>2058</v>
      </c>
      <c r="E4022">
        <v>2017</v>
      </c>
      <c r="F4022" s="10">
        <v>43100</v>
      </c>
      <c r="G4022" t="s">
        <v>489</v>
      </c>
      <c r="H4022" t="s">
        <v>474</v>
      </c>
      <c r="I4022" t="s">
        <v>537</v>
      </c>
      <c r="J4022">
        <v>4094000000</v>
      </c>
      <c r="K4022">
        <v>1114771953.710007</v>
      </c>
    </row>
    <row r="4023" spans="1:11" x14ac:dyDescent="0.25">
      <c r="A4023">
        <v>1303</v>
      </c>
      <c r="B4023" t="s">
        <v>20</v>
      </c>
      <c r="C4023" t="s">
        <v>493</v>
      </c>
      <c r="D4023" t="s">
        <v>2173</v>
      </c>
      <c r="E4023">
        <v>2017</v>
      </c>
      <c r="F4023" s="10">
        <v>42916</v>
      </c>
      <c r="G4023" t="s">
        <v>489</v>
      </c>
      <c r="H4023" t="s">
        <v>474</v>
      </c>
      <c r="I4023" t="s">
        <v>538</v>
      </c>
      <c r="J4023">
        <v>238000000.00000003</v>
      </c>
      <c r="K4023">
        <v>182887142.49597919</v>
      </c>
    </row>
    <row r="4024" spans="1:11" x14ac:dyDescent="0.25">
      <c r="A4024">
        <v>1303</v>
      </c>
      <c r="B4024" t="s">
        <v>20</v>
      </c>
      <c r="C4024" t="s">
        <v>493</v>
      </c>
      <c r="D4024" t="s">
        <v>600</v>
      </c>
      <c r="E4024">
        <v>2017</v>
      </c>
      <c r="F4024" s="10">
        <v>42916</v>
      </c>
      <c r="G4024" t="s">
        <v>489</v>
      </c>
      <c r="H4024" t="s">
        <v>474</v>
      </c>
      <c r="I4024" t="s">
        <v>538</v>
      </c>
      <c r="J4024">
        <v>510000000</v>
      </c>
      <c r="K4024">
        <v>391901019.63424104</v>
      </c>
    </row>
    <row r="4025" spans="1:11" x14ac:dyDescent="0.25">
      <c r="A4025">
        <v>1303</v>
      </c>
      <c r="B4025" t="s">
        <v>20</v>
      </c>
      <c r="C4025" t="s">
        <v>493</v>
      </c>
      <c r="D4025" t="s">
        <v>2172</v>
      </c>
      <c r="E4025">
        <v>2017</v>
      </c>
      <c r="F4025" s="10">
        <v>42916</v>
      </c>
      <c r="G4025" t="s">
        <v>489</v>
      </c>
      <c r="H4025" t="s">
        <v>474</v>
      </c>
      <c r="I4025" t="s">
        <v>538</v>
      </c>
      <c r="J4025">
        <v>289000000</v>
      </c>
      <c r="K4025">
        <v>222077244.45940328</v>
      </c>
    </row>
    <row r="4026" spans="1:11" x14ac:dyDescent="0.25">
      <c r="A4026">
        <v>1303</v>
      </c>
      <c r="B4026" t="s">
        <v>20</v>
      </c>
      <c r="C4026" t="s">
        <v>493</v>
      </c>
      <c r="D4026" t="s">
        <v>2174</v>
      </c>
      <c r="E4026">
        <v>2017</v>
      </c>
      <c r="F4026" s="10">
        <v>42916</v>
      </c>
      <c r="G4026" t="s">
        <v>489</v>
      </c>
      <c r="H4026" t="s">
        <v>474</v>
      </c>
      <c r="I4026" t="s">
        <v>538</v>
      </c>
      <c r="J4026">
        <v>374000000</v>
      </c>
      <c r="K4026">
        <v>287394081.06511009</v>
      </c>
    </row>
    <row r="4027" spans="1:11" x14ac:dyDescent="0.25">
      <c r="A4027">
        <v>1303</v>
      </c>
      <c r="B4027" t="s">
        <v>20</v>
      </c>
      <c r="C4027" t="s">
        <v>493</v>
      </c>
      <c r="D4027" t="s">
        <v>456</v>
      </c>
      <c r="E4027">
        <v>2017</v>
      </c>
      <c r="F4027" s="10">
        <v>42916</v>
      </c>
      <c r="G4027" t="s">
        <v>489</v>
      </c>
      <c r="H4027" t="s">
        <v>474</v>
      </c>
      <c r="I4027" t="s">
        <v>538</v>
      </c>
      <c r="J4027">
        <v>289000000</v>
      </c>
      <c r="K4027">
        <v>222077244.45940328</v>
      </c>
    </row>
    <row r="4028" spans="1:11" x14ac:dyDescent="0.25">
      <c r="A4028">
        <v>10059</v>
      </c>
      <c r="B4028" t="s">
        <v>297</v>
      </c>
      <c r="C4028" t="s">
        <v>492</v>
      </c>
      <c r="D4028" t="s">
        <v>620</v>
      </c>
      <c r="E4028">
        <v>2017</v>
      </c>
      <c r="F4028" s="10">
        <v>42916</v>
      </c>
      <c r="G4028" t="s">
        <v>489</v>
      </c>
      <c r="H4028" t="s">
        <v>474</v>
      </c>
      <c r="I4028" t="s">
        <v>538</v>
      </c>
      <c r="J4028">
        <v>23921000</v>
      </c>
      <c r="K4028">
        <v>18381694.687589571</v>
      </c>
    </row>
    <row r="4029" spans="1:11" x14ac:dyDescent="0.25">
      <c r="A4029">
        <v>10059</v>
      </c>
      <c r="B4029" t="s">
        <v>297</v>
      </c>
      <c r="C4029" t="s">
        <v>492</v>
      </c>
      <c r="D4029" t="s">
        <v>618</v>
      </c>
      <c r="E4029">
        <v>2017</v>
      </c>
      <c r="F4029" s="10">
        <v>42916</v>
      </c>
      <c r="G4029" t="s">
        <v>489</v>
      </c>
      <c r="H4029" t="s">
        <v>474</v>
      </c>
      <c r="I4029" t="s">
        <v>538</v>
      </c>
      <c r="J4029">
        <v>510507000</v>
      </c>
      <c r="K4029">
        <v>392290615.35375983</v>
      </c>
    </row>
    <row r="4030" spans="1:11" x14ac:dyDescent="0.25">
      <c r="A4030">
        <v>10059</v>
      </c>
      <c r="B4030" t="s">
        <v>297</v>
      </c>
      <c r="C4030" t="s">
        <v>492</v>
      </c>
      <c r="D4030" t="s">
        <v>622</v>
      </c>
      <c r="E4030">
        <v>2017</v>
      </c>
      <c r="F4030" s="10">
        <v>42916</v>
      </c>
      <c r="G4030" t="s">
        <v>489</v>
      </c>
      <c r="H4030" t="s">
        <v>474</v>
      </c>
      <c r="I4030" t="s">
        <v>538</v>
      </c>
      <c r="J4030">
        <v>523261000</v>
      </c>
      <c r="K4030">
        <v>402091214.57810318</v>
      </c>
    </row>
    <row r="4031" spans="1:11" x14ac:dyDescent="0.25">
      <c r="A4031">
        <v>10059</v>
      </c>
      <c r="B4031" t="s">
        <v>297</v>
      </c>
      <c r="C4031" t="s">
        <v>492</v>
      </c>
      <c r="D4031" t="s">
        <v>44</v>
      </c>
      <c r="E4031">
        <v>2017</v>
      </c>
      <c r="F4031" s="10">
        <v>42916</v>
      </c>
      <c r="G4031" t="s">
        <v>489</v>
      </c>
      <c r="H4031" t="s">
        <v>474</v>
      </c>
      <c r="I4031" t="s">
        <v>538</v>
      </c>
      <c r="J4031">
        <v>7363000</v>
      </c>
      <c r="K4031">
        <v>5657974.9167978764</v>
      </c>
    </row>
    <row r="4032" spans="1:11" x14ac:dyDescent="0.25">
      <c r="A4032">
        <v>10059</v>
      </c>
      <c r="B4032" t="s">
        <v>297</v>
      </c>
      <c r="C4032" t="s">
        <v>492</v>
      </c>
      <c r="D4032" t="s">
        <v>465</v>
      </c>
      <c r="E4032">
        <v>2017</v>
      </c>
      <c r="F4032" s="10">
        <v>42916</v>
      </c>
      <c r="G4032" t="s">
        <v>489</v>
      </c>
      <c r="H4032" t="s">
        <v>474</v>
      </c>
      <c r="I4032" t="s">
        <v>538</v>
      </c>
      <c r="J4032">
        <v>51000000</v>
      </c>
      <c r="K4032">
        <v>39190101.963424109</v>
      </c>
    </row>
    <row r="4033" spans="1:11" x14ac:dyDescent="0.25">
      <c r="A4033">
        <v>10059</v>
      </c>
      <c r="B4033" t="s">
        <v>297</v>
      </c>
      <c r="C4033" t="s">
        <v>492</v>
      </c>
      <c r="D4033" t="s">
        <v>619</v>
      </c>
      <c r="E4033">
        <v>2017</v>
      </c>
      <c r="F4033" s="10">
        <v>42916</v>
      </c>
      <c r="G4033" t="s">
        <v>489</v>
      </c>
      <c r="H4033" t="s">
        <v>474</v>
      </c>
      <c r="I4033" t="s">
        <v>538</v>
      </c>
      <c r="J4033">
        <v>25251000</v>
      </c>
      <c r="K4033">
        <v>19403711.072125923</v>
      </c>
    </row>
    <row r="4034" spans="1:11" x14ac:dyDescent="0.25">
      <c r="A4034">
        <v>10059</v>
      </c>
      <c r="B4034" t="s">
        <v>297</v>
      </c>
      <c r="C4034" t="s">
        <v>492</v>
      </c>
      <c r="D4034" t="s">
        <v>621</v>
      </c>
      <c r="E4034">
        <v>2017</v>
      </c>
      <c r="F4034" s="10">
        <v>42916</v>
      </c>
      <c r="G4034" t="s">
        <v>489</v>
      </c>
      <c r="H4034" t="s">
        <v>474</v>
      </c>
      <c r="I4034" t="s">
        <v>538</v>
      </c>
      <c r="J4034">
        <v>6446000</v>
      </c>
      <c r="K4034">
        <v>4953321.5148280738</v>
      </c>
    </row>
    <row r="4035" spans="1:11" x14ac:dyDescent="0.25">
      <c r="A4035">
        <v>10059</v>
      </c>
      <c r="B4035" t="s">
        <v>297</v>
      </c>
      <c r="C4035" t="s">
        <v>492</v>
      </c>
      <c r="D4035" t="s">
        <v>249</v>
      </c>
      <c r="E4035">
        <v>2017</v>
      </c>
      <c r="F4035" s="10">
        <v>42916</v>
      </c>
      <c r="G4035" t="s">
        <v>489</v>
      </c>
      <c r="H4035" t="s">
        <v>474</v>
      </c>
      <c r="I4035" t="s">
        <v>538</v>
      </c>
      <c r="J4035">
        <v>6924000</v>
      </c>
      <c r="K4035">
        <v>5320632.6665636962</v>
      </c>
    </row>
    <row r="4036" spans="1:11" x14ac:dyDescent="0.25">
      <c r="A4036">
        <v>10059</v>
      </c>
      <c r="B4036" t="s">
        <v>297</v>
      </c>
      <c r="C4036" t="s">
        <v>492</v>
      </c>
      <c r="D4036" t="s">
        <v>290</v>
      </c>
      <c r="E4036">
        <v>2017</v>
      </c>
      <c r="F4036" s="10">
        <v>42916</v>
      </c>
      <c r="G4036" t="s">
        <v>489</v>
      </c>
      <c r="H4036" t="s">
        <v>474</v>
      </c>
      <c r="I4036" t="s">
        <v>538</v>
      </c>
      <c r="J4036">
        <v>27357000</v>
      </c>
      <c r="K4036">
        <v>21022031.753203791</v>
      </c>
    </row>
    <row r="4037" spans="1:11" x14ac:dyDescent="0.25">
      <c r="A4037">
        <v>10059</v>
      </c>
      <c r="B4037" t="s">
        <v>297</v>
      </c>
      <c r="C4037" t="s">
        <v>493</v>
      </c>
      <c r="D4037" t="s">
        <v>617</v>
      </c>
      <c r="E4037">
        <v>2017</v>
      </c>
      <c r="F4037" s="10">
        <v>42916</v>
      </c>
      <c r="G4037" t="s">
        <v>489</v>
      </c>
      <c r="H4037" t="s">
        <v>474</v>
      </c>
      <c r="I4037" t="s">
        <v>538</v>
      </c>
      <c r="J4037">
        <v>410957000</v>
      </c>
      <c r="K4037">
        <v>315793073.18789959</v>
      </c>
    </row>
    <row r="4038" spans="1:11" x14ac:dyDescent="0.25">
      <c r="A4038">
        <v>10059</v>
      </c>
      <c r="B4038" t="s">
        <v>297</v>
      </c>
      <c r="C4038" t="s">
        <v>493</v>
      </c>
      <c r="D4038" t="s">
        <v>616</v>
      </c>
      <c r="E4038">
        <v>2017</v>
      </c>
      <c r="F4038" s="10">
        <v>42916</v>
      </c>
      <c r="G4038" t="s">
        <v>489</v>
      </c>
      <c r="H4038" t="s">
        <v>474</v>
      </c>
      <c r="I4038" t="s">
        <v>538</v>
      </c>
      <c r="J4038">
        <v>275944000</v>
      </c>
      <c r="K4038">
        <v>212044578.3567667</v>
      </c>
    </row>
    <row r="4039" spans="1:11" x14ac:dyDescent="0.25">
      <c r="A4039">
        <v>10059</v>
      </c>
      <c r="B4039" t="s">
        <v>297</v>
      </c>
      <c r="C4039" t="s">
        <v>493</v>
      </c>
      <c r="D4039" t="s">
        <v>589</v>
      </c>
      <c r="E4039">
        <v>2017</v>
      </c>
      <c r="F4039" s="10">
        <v>42916</v>
      </c>
      <c r="G4039" t="s">
        <v>489</v>
      </c>
      <c r="H4039" t="s">
        <v>474</v>
      </c>
      <c r="I4039" t="s">
        <v>538</v>
      </c>
      <c r="J4039">
        <v>-6850000</v>
      </c>
      <c r="K4039">
        <v>-5263768.5970481401</v>
      </c>
    </row>
    <row r="4040" spans="1:11" x14ac:dyDescent="0.25">
      <c r="A4040">
        <v>10059</v>
      </c>
      <c r="B4040" t="s">
        <v>297</v>
      </c>
      <c r="C4040" t="s">
        <v>493</v>
      </c>
      <c r="D4040" t="s">
        <v>2070</v>
      </c>
      <c r="E4040">
        <v>2017</v>
      </c>
      <c r="F4040" s="10">
        <v>42916</v>
      </c>
      <c r="G4040" t="s">
        <v>489</v>
      </c>
      <c r="H4040" t="s">
        <v>474</v>
      </c>
      <c r="I4040" t="s">
        <v>538</v>
      </c>
      <c r="J4040">
        <v>329967000</v>
      </c>
      <c r="K4040">
        <v>253557654.40323848</v>
      </c>
    </row>
    <row r="4041" spans="1:11" x14ac:dyDescent="0.25">
      <c r="A4041">
        <v>10059</v>
      </c>
      <c r="B4041" t="s">
        <v>297</v>
      </c>
      <c r="C4041" t="s">
        <v>493</v>
      </c>
      <c r="D4041" t="s">
        <v>458</v>
      </c>
      <c r="E4041">
        <v>2017</v>
      </c>
      <c r="F4041" s="10">
        <v>42916</v>
      </c>
      <c r="G4041" t="s">
        <v>489</v>
      </c>
      <c r="H4041" t="s">
        <v>474</v>
      </c>
      <c r="I4041" t="s">
        <v>538</v>
      </c>
      <c r="J4041">
        <v>172012000</v>
      </c>
      <c r="K4041">
        <v>132179761.15553936</v>
      </c>
    </row>
    <row r="4042" spans="1:11" x14ac:dyDescent="0.25">
      <c r="A4042">
        <v>1303</v>
      </c>
      <c r="B4042" t="s">
        <v>20</v>
      </c>
      <c r="C4042" t="s">
        <v>493</v>
      </c>
      <c r="D4042" t="s">
        <v>2173</v>
      </c>
      <c r="E4042">
        <v>2018</v>
      </c>
      <c r="F4042" s="10">
        <v>43281</v>
      </c>
      <c r="G4042" t="s">
        <v>489</v>
      </c>
      <c r="H4042" t="s">
        <v>474</v>
      </c>
      <c r="I4042" t="s">
        <v>538</v>
      </c>
      <c r="J4042">
        <v>305120000</v>
      </c>
      <c r="K4042">
        <v>225317665.26827735</v>
      </c>
    </row>
    <row r="4043" spans="1:11" x14ac:dyDescent="0.25">
      <c r="A4043">
        <v>1303</v>
      </c>
      <c r="B4043" t="s">
        <v>20</v>
      </c>
      <c r="C4043" t="s">
        <v>493</v>
      </c>
      <c r="D4043" t="s">
        <v>600</v>
      </c>
      <c r="E4043">
        <v>2018</v>
      </c>
      <c r="F4043" s="10">
        <v>43281</v>
      </c>
      <c r="G4043" t="s">
        <v>489</v>
      </c>
      <c r="H4043" t="s">
        <v>474</v>
      </c>
      <c r="I4043" t="s">
        <v>538</v>
      </c>
      <c r="J4043">
        <v>514890000.00000006</v>
      </c>
      <c r="K4043">
        <v>380223560.14021808</v>
      </c>
    </row>
    <row r="4044" spans="1:11" x14ac:dyDescent="0.25">
      <c r="A4044">
        <v>1303</v>
      </c>
      <c r="B4044" t="s">
        <v>20</v>
      </c>
      <c r="C4044" t="s">
        <v>493</v>
      </c>
      <c r="D4044" t="s">
        <v>2172</v>
      </c>
      <c r="E4044">
        <v>2018</v>
      </c>
      <c r="F4044" s="10">
        <v>43281</v>
      </c>
      <c r="G4044" t="s">
        <v>489</v>
      </c>
      <c r="H4044" t="s">
        <v>474</v>
      </c>
      <c r="I4044" t="s">
        <v>538</v>
      </c>
      <c r="J4044">
        <v>324190000</v>
      </c>
      <c r="K4044">
        <v>239400019.34754467</v>
      </c>
    </row>
    <row r="4045" spans="1:11" x14ac:dyDescent="0.25">
      <c r="A4045">
        <v>1303</v>
      </c>
      <c r="B4045" t="s">
        <v>20</v>
      </c>
      <c r="C4045" t="s">
        <v>493</v>
      </c>
      <c r="D4045" t="s">
        <v>2174</v>
      </c>
      <c r="E4045">
        <v>2018</v>
      </c>
      <c r="F4045" s="10">
        <v>43281</v>
      </c>
      <c r="G4045" t="s">
        <v>489</v>
      </c>
      <c r="H4045" t="s">
        <v>474</v>
      </c>
      <c r="I4045" t="s">
        <v>538</v>
      </c>
      <c r="J4045">
        <v>419540000</v>
      </c>
      <c r="K4045">
        <v>309811789.74388134</v>
      </c>
    </row>
    <row r="4046" spans="1:11" x14ac:dyDescent="0.25">
      <c r="A4046">
        <v>1303</v>
      </c>
      <c r="B4046" t="s">
        <v>20</v>
      </c>
      <c r="C4046" t="s">
        <v>493</v>
      </c>
      <c r="D4046" t="s">
        <v>456</v>
      </c>
      <c r="E4046">
        <v>2018</v>
      </c>
      <c r="F4046" s="10">
        <v>43281</v>
      </c>
      <c r="G4046" t="s">
        <v>489</v>
      </c>
      <c r="H4046" t="s">
        <v>474</v>
      </c>
      <c r="I4046" t="s">
        <v>538</v>
      </c>
      <c r="J4046">
        <v>343260000</v>
      </c>
      <c r="K4046">
        <v>253482373.42681202</v>
      </c>
    </row>
    <row r="4047" spans="1:11" x14ac:dyDescent="0.25">
      <c r="A4047">
        <v>8374</v>
      </c>
      <c r="B4047" t="s">
        <v>3622</v>
      </c>
      <c r="C4047" t="s">
        <v>493</v>
      </c>
      <c r="D4047" t="s">
        <v>589</v>
      </c>
      <c r="E4047">
        <v>2018</v>
      </c>
      <c r="F4047" s="10">
        <v>43281</v>
      </c>
      <c r="G4047" t="s">
        <v>489</v>
      </c>
      <c r="H4047" t="s">
        <v>474</v>
      </c>
      <c r="I4047" t="s">
        <v>538</v>
      </c>
      <c r="J4047">
        <v>1757000</v>
      </c>
      <c r="K4047">
        <v>1297467.0224054905</v>
      </c>
    </row>
    <row r="4048" spans="1:11" x14ac:dyDescent="0.25">
      <c r="A4048">
        <v>8374</v>
      </c>
      <c r="B4048" t="s">
        <v>3622</v>
      </c>
      <c r="C4048" t="s">
        <v>493</v>
      </c>
      <c r="D4048" t="s">
        <v>934</v>
      </c>
      <c r="E4048">
        <v>2018</v>
      </c>
      <c r="F4048" s="10">
        <v>43281</v>
      </c>
      <c r="G4048" t="s">
        <v>489</v>
      </c>
      <c r="H4048" t="s">
        <v>474</v>
      </c>
      <c r="I4048" t="s">
        <v>538</v>
      </c>
      <c r="J4048">
        <v>47000</v>
      </c>
      <c r="K4048">
        <v>34707.42746332274</v>
      </c>
    </row>
    <row r="4049" spans="1:11" x14ac:dyDescent="0.25">
      <c r="A4049">
        <v>8374</v>
      </c>
      <c r="B4049" t="s">
        <v>3622</v>
      </c>
      <c r="C4049" t="s">
        <v>493</v>
      </c>
      <c r="D4049" t="s">
        <v>456</v>
      </c>
      <c r="E4049">
        <v>2018</v>
      </c>
      <c r="F4049" s="10">
        <v>43281</v>
      </c>
      <c r="G4049" t="s">
        <v>489</v>
      </c>
      <c r="H4049" t="s">
        <v>474</v>
      </c>
      <c r="I4049" t="s">
        <v>538</v>
      </c>
      <c r="J4049">
        <v>4162000</v>
      </c>
      <c r="K4049">
        <v>3073453.4702627501</v>
      </c>
    </row>
    <row r="4050" spans="1:11" x14ac:dyDescent="0.25">
      <c r="A4050">
        <v>6788700</v>
      </c>
      <c r="B4050" t="s">
        <v>3617</v>
      </c>
      <c r="C4050" t="s">
        <v>492</v>
      </c>
      <c r="D4050" t="s">
        <v>3619</v>
      </c>
      <c r="E4050">
        <v>2018</v>
      </c>
      <c r="F4050" s="10">
        <v>43281</v>
      </c>
      <c r="G4050" t="s">
        <v>489</v>
      </c>
      <c r="H4050" t="s">
        <v>474</v>
      </c>
      <c r="I4050" t="s">
        <v>538</v>
      </c>
      <c r="J4050">
        <v>2678911</v>
      </c>
      <c r="K4050">
        <v>1978257.642833987</v>
      </c>
    </row>
    <row r="4051" spans="1:11" x14ac:dyDescent="0.25">
      <c r="A4051">
        <v>6788700</v>
      </c>
      <c r="B4051" t="s">
        <v>3617</v>
      </c>
      <c r="C4051" t="s">
        <v>492</v>
      </c>
      <c r="D4051" t="s">
        <v>59</v>
      </c>
      <c r="E4051">
        <v>2018</v>
      </c>
      <c r="F4051" s="10">
        <v>43281</v>
      </c>
      <c r="G4051" t="s">
        <v>489</v>
      </c>
      <c r="H4051" t="s">
        <v>474</v>
      </c>
      <c r="I4051" t="s">
        <v>538</v>
      </c>
      <c r="J4051">
        <v>13554377</v>
      </c>
      <c r="K4051">
        <v>10009309.71357511</v>
      </c>
    </row>
    <row r="4052" spans="1:11" x14ac:dyDescent="0.25">
      <c r="A4052">
        <v>6788700</v>
      </c>
      <c r="B4052" t="s">
        <v>3617</v>
      </c>
      <c r="C4052" t="s">
        <v>492</v>
      </c>
      <c r="D4052" t="s">
        <v>589</v>
      </c>
      <c r="E4052">
        <v>2018</v>
      </c>
      <c r="F4052" s="10">
        <v>43281</v>
      </c>
      <c r="G4052" t="s">
        <v>489</v>
      </c>
      <c r="H4052" t="s">
        <v>474</v>
      </c>
      <c r="I4052" t="s">
        <v>538</v>
      </c>
      <c r="J4052">
        <v>-4185203</v>
      </c>
      <c r="K4052">
        <v>-3090587.8625910794</v>
      </c>
    </row>
    <row r="4053" spans="1:11" x14ac:dyDescent="0.25">
      <c r="A4053">
        <v>6788700</v>
      </c>
      <c r="B4053" t="s">
        <v>3617</v>
      </c>
      <c r="C4053" t="s">
        <v>492</v>
      </c>
      <c r="D4053" t="s">
        <v>3620</v>
      </c>
      <c r="E4053">
        <v>2018</v>
      </c>
      <c r="F4053" s="10">
        <v>43281</v>
      </c>
      <c r="G4053" t="s">
        <v>489</v>
      </c>
      <c r="H4053" t="s">
        <v>474</v>
      </c>
      <c r="I4053" t="s">
        <v>538</v>
      </c>
      <c r="J4053">
        <v>1768297</v>
      </c>
      <c r="K4053">
        <v>1305809.3587470471</v>
      </c>
    </row>
    <row r="4054" spans="1:11" x14ac:dyDescent="0.25">
      <c r="A4054">
        <v>6788700</v>
      </c>
      <c r="B4054" t="s">
        <v>3617</v>
      </c>
      <c r="C4054" t="s">
        <v>492</v>
      </c>
      <c r="D4054" t="s">
        <v>3621</v>
      </c>
      <c r="E4054">
        <v>2018</v>
      </c>
      <c r="F4054" s="10">
        <v>43281</v>
      </c>
      <c r="G4054" t="s">
        <v>489</v>
      </c>
      <c r="H4054" t="s">
        <v>474</v>
      </c>
      <c r="I4054" t="s">
        <v>538</v>
      </c>
      <c r="J4054">
        <v>2438117</v>
      </c>
      <c r="K4054">
        <v>1800441.8920126394</v>
      </c>
    </row>
    <row r="4055" spans="1:11" x14ac:dyDescent="0.25">
      <c r="A4055">
        <v>8063</v>
      </c>
      <c r="B4055" t="s">
        <v>27</v>
      </c>
      <c r="C4055" t="s">
        <v>492</v>
      </c>
      <c r="D4055" t="s">
        <v>2069</v>
      </c>
      <c r="E4055">
        <v>2014</v>
      </c>
      <c r="F4055" s="10">
        <v>42004</v>
      </c>
      <c r="G4055" t="s">
        <v>489</v>
      </c>
      <c r="H4055" t="s">
        <v>474</v>
      </c>
      <c r="I4055" t="s">
        <v>545</v>
      </c>
      <c r="J4055">
        <v>53986000</v>
      </c>
      <c r="K4055">
        <v>65544433.045389146</v>
      </c>
    </row>
    <row r="4056" spans="1:11" x14ac:dyDescent="0.25">
      <c r="A4056">
        <v>8063</v>
      </c>
      <c r="B4056" t="s">
        <v>27</v>
      </c>
      <c r="C4056" t="s">
        <v>492</v>
      </c>
      <c r="D4056" t="s">
        <v>589</v>
      </c>
      <c r="E4056">
        <v>2014</v>
      </c>
      <c r="F4056" s="10">
        <v>42004</v>
      </c>
      <c r="G4056" t="s">
        <v>489</v>
      </c>
      <c r="H4056" t="s">
        <v>474</v>
      </c>
      <c r="I4056" t="s">
        <v>545</v>
      </c>
      <c r="J4056">
        <v>0</v>
      </c>
      <c r="K4056">
        <v>0</v>
      </c>
    </row>
    <row r="4057" spans="1:11" x14ac:dyDescent="0.25">
      <c r="A4057">
        <v>8063</v>
      </c>
      <c r="B4057" t="s">
        <v>27</v>
      </c>
      <c r="C4057" t="s">
        <v>492</v>
      </c>
      <c r="D4057" t="s">
        <v>105</v>
      </c>
      <c r="E4057">
        <v>2014</v>
      </c>
      <c r="F4057" s="10">
        <v>42004</v>
      </c>
      <c r="G4057" t="s">
        <v>489</v>
      </c>
      <c r="H4057" t="s">
        <v>474</v>
      </c>
      <c r="I4057" t="s">
        <v>545</v>
      </c>
      <c r="J4057">
        <v>91790000</v>
      </c>
      <c r="K4057">
        <v>111442290.76494406</v>
      </c>
    </row>
    <row r="4058" spans="1:11" x14ac:dyDescent="0.25">
      <c r="A4058">
        <v>8063</v>
      </c>
      <c r="B4058" t="s">
        <v>27</v>
      </c>
      <c r="C4058" t="s">
        <v>492</v>
      </c>
      <c r="D4058" t="s">
        <v>113</v>
      </c>
      <c r="E4058">
        <v>2014</v>
      </c>
      <c r="F4058" s="10">
        <v>42004</v>
      </c>
      <c r="G4058" t="s">
        <v>489</v>
      </c>
      <c r="H4058" t="s">
        <v>474</v>
      </c>
      <c r="I4058" t="s">
        <v>545</v>
      </c>
      <c r="J4058">
        <v>118418000</v>
      </c>
      <c r="K4058">
        <v>143771360.58179697</v>
      </c>
    </row>
    <row r="4059" spans="1:11" x14ac:dyDescent="0.25">
      <c r="A4059">
        <v>8063</v>
      </c>
      <c r="B4059" t="s">
        <v>27</v>
      </c>
      <c r="C4059" t="s">
        <v>492</v>
      </c>
      <c r="D4059" t="s">
        <v>458</v>
      </c>
      <c r="E4059">
        <v>2014</v>
      </c>
      <c r="F4059" s="10">
        <v>42004</v>
      </c>
      <c r="G4059" t="s">
        <v>489</v>
      </c>
      <c r="H4059" t="s">
        <v>474</v>
      </c>
      <c r="I4059" t="s">
        <v>545</v>
      </c>
      <c r="J4059">
        <v>241125000</v>
      </c>
      <c r="K4059">
        <v>292749998.48237431</v>
      </c>
    </row>
    <row r="4060" spans="1:11" x14ac:dyDescent="0.25">
      <c r="A4060">
        <v>8063</v>
      </c>
      <c r="B4060" t="s">
        <v>27</v>
      </c>
      <c r="C4060" t="s">
        <v>493</v>
      </c>
      <c r="D4060" t="s">
        <v>927</v>
      </c>
      <c r="E4060">
        <v>2014</v>
      </c>
      <c r="F4060" s="10">
        <v>42004</v>
      </c>
      <c r="G4060" t="s">
        <v>489</v>
      </c>
      <c r="H4060" t="s">
        <v>474</v>
      </c>
      <c r="I4060" t="s">
        <v>545</v>
      </c>
      <c r="J4060">
        <v>221199000</v>
      </c>
      <c r="K4060">
        <v>268557830.64511234</v>
      </c>
    </row>
    <row r="4061" spans="1:11" x14ac:dyDescent="0.25">
      <c r="A4061">
        <v>8063</v>
      </c>
      <c r="B4061" t="s">
        <v>27</v>
      </c>
      <c r="C4061" t="s">
        <v>493</v>
      </c>
      <c r="D4061" t="s">
        <v>605</v>
      </c>
      <c r="E4061">
        <v>2014</v>
      </c>
      <c r="F4061" s="10">
        <v>42004</v>
      </c>
      <c r="G4061" t="s">
        <v>489</v>
      </c>
      <c r="H4061" t="s">
        <v>474</v>
      </c>
      <c r="I4061" t="s">
        <v>545</v>
      </c>
      <c r="J4061">
        <v>-38949000</v>
      </c>
      <c r="K4061">
        <v>-47288002.865277328</v>
      </c>
    </row>
    <row r="4062" spans="1:11" x14ac:dyDescent="0.25">
      <c r="A4062">
        <v>8063</v>
      </c>
      <c r="B4062" t="s">
        <v>27</v>
      </c>
      <c r="C4062" t="s">
        <v>493</v>
      </c>
      <c r="D4062" t="s">
        <v>928</v>
      </c>
      <c r="E4062">
        <v>2014</v>
      </c>
      <c r="F4062" s="10">
        <v>42004</v>
      </c>
      <c r="G4062" t="s">
        <v>489</v>
      </c>
      <c r="H4062" t="s">
        <v>474</v>
      </c>
      <c r="I4062" t="s">
        <v>545</v>
      </c>
      <c r="J4062">
        <v>132883000</v>
      </c>
      <c r="K4062">
        <v>161333325.23932958</v>
      </c>
    </row>
    <row r="4063" spans="1:11" x14ac:dyDescent="0.25">
      <c r="A4063">
        <v>8063</v>
      </c>
      <c r="B4063" t="s">
        <v>27</v>
      </c>
      <c r="C4063" t="s">
        <v>493</v>
      </c>
      <c r="D4063" t="s">
        <v>930</v>
      </c>
      <c r="E4063">
        <v>2014</v>
      </c>
      <c r="F4063" s="10">
        <v>42004</v>
      </c>
      <c r="G4063" t="s">
        <v>489</v>
      </c>
      <c r="H4063" t="s">
        <v>474</v>
      </c>
      <c r="I4063" t="s">
        <v>545</v>
      </c>
      <c r="J4063">
        <v>31347000</v>
      </c>
      <c r="K4063">
        <v>38058410.378131621</v>
      </c>
    </row>
    <row r="4064" spans="1:11" x14ac:dyDescent="0.25">
      <c r="A4064">
        <v>8063</v>
      </c>
      <c r="B4064" t="s">
        <v>27</v>
      </c>
      <c r="C4064" t="s">
        <v>493</v>
      </c>
      <c r="D4064" t="s">
        <v>929</v>
      </c>
      <c r="E4064">
        <v>2014</v>
      </c>
      <c r="F4064" s="10">
        <v>42004</v>
      </c>
      <c r="G4064" t="s">
        <v>489</v>
      </c>
      <c r="H4064" t="s">
        <v>474</v>
      </c>
      <c r="I4064" t="s">
        <v>545</v>
      </c>
      <c r="J4064">
        <v>56138000</v>
      </c>
      <c r="K4064">
        <v>68157177.459008932</v>
      </c>
    </row>
    <row r="4065" spans="1:11" x14ac:dyDescent="0.25">
      <c r="A4065">
        <v>8063</v>
      </c>
      <c r="B4065" t="s">
        <v>27</v>
      </c>
      <c r="C4065" t="s">
        <v>493</v>
      </c>
      <c r="D4065" t="s">
        <v>931</v>
      </c>
      <c r="E4065">
        <v>2014</v>
      </c>
      <c r="F4065" s="10">
        <v>42004</v>
      </c>
      <c r="G4065" t="s">
        <v>489</v>
      </c>
      <c r="H4065" t="s">
        <v>474</v>
      </c>
      <c r="I4065" t="s">
        <v>545</v>
      </c>
      <c r="J4065">
        <v>102698000</v>
      </c>
      <c r="K4065">
        <v>124685699.71650751</v>
      </c>
    </row>
    <row r="4066" spans="1:11" x14ac:dyDescent="0.25">
      <c r="A4066">
        <v>8354</v>
      </c>
      <c r="B4066" t="s">
        <v>25</v>
      </c>
      <c r="C4066" t="s">
        <v>492</v>
      </c>
      <c r="D4066" t="s">
        <v>570</v>
      </c>
      <c r="E4066">
        <v>2014</v>
      </c>
      <c r="F4066" s="10">
        <v>42004</v>
      </c>
      <c r="G4066" t="s">
        <v>489</v>
      </c>
      <c r="H4066" t="s">
        <v>474</v>
      </c>
      <c r="I4066" t="s">
        <v>545</v>
      </c>
      <c r="J4066">
        <v>1396829000</v>
      </c>
      <c r="K4066">
        <v>1695890876.6413121</v>
      </c>
    </row>
    <row r="4067" spans="1:11" x14ac:dyDescent="0.25">
      <c r="A4067">
        <v>8354</v>
      </c>
      <c r="B4067" t="s">
        <v>25</v>
      </c>
      <c r="C4067" t="s">
        <v>492</v>
      </c>
      <c r="D4067" t="s">
        <v>569</v>
      </c>
      <c r="E4067">
        <v>2014</v>
      </c>
      <c r="F4067" s="10">
        <v>42004</v>
      </c>
      <c r="G4067" t="s">
        <v>489</v>
      </c>
      <c r="H4067" t="s">
        <v>474</v>
      </c>
      <c r="I4067" t="s">
        <v>545</v>
      </c>
      <c r="J4067">
        <v>2404794000</v>
      </c>
      <c r="K4067">
        <v>2919661751.5828834</v>
      </c>
    </row>
    <row r="4068" spans="1:11" x14ac:dyDescent="0.25">
      <c r="A4068">
        <v>8354</v>
      </c>
      <c r="B4068" t="s">
        <v>25</v>
      </c>
      <c r="C4068" t="s">
        <v>492</v>
      </c>
      <c r="D4068" t="s">
        <v>834</v>
      </c>
      <c r="E4068">
        <v>2014</v>
      </c>
      <c r="F4068" s="10">
        <v>42004</v>
      </c>
      <c r="G4068" t="s">
        <v>489</v>
      </c>
      <c r="H4068" t="s">
        <v>474</v>
      </c>
      <c r="I4068" t="s">
        <v>545</v>
      </c>
      <c r="J4068">
        <v>209462000</v>
      </c>
      <c r="K4068">
        <v>254307932.32603455</v>
      </c>
    </row>
    <row r="4069" spans="1:11" x14ac:dyDescent="0.25">
      <c r="A4069">
        <v>8354</v>
      </c>
      <c r="B4069" t="s">
        <v>25</v>
      </c>
      <c r="C4069" t="s">
        <v>492</v>
      </c>
      <c r="D4069" t="s">
        <v>803</v>
      </c>
      <c r="E4069">
        <v>2014</v>
      </c>
      <c r="F4069" s="10">
        <v>42004</v>
      </c>
      <c r="G4069" t="s">
        <v>489</v>
      </c>
      <c r="H4069" t="s">
        <v>474</v>
      </c>
      <c r="I4069" t="s">
        <v>545</v>
      </c>
      <c r="J4069">
        <v>890748000</v>
      </c>
      <c r="K4069">
        <v>1081457649.137078</v>
      </c>
    </row>
    <row r="4070" spans="1:11" x14ac:dyDescent="0.25">
      <c r="A4070">
        <v>8354</v>
      </c>
      <c r="B4070" t="s">
        <v>25</v>
      </c>
      <c r="C4070" t="s">
        <v>493</v>
      </c>
      <c r="D4070" t="s">
        <v>932</v>
      </c>
      <c r="E4070">
        <v>2014</v>
      </c>
      <c r="F4070" s="10">
        <v>42004</v>
      </c>
      <c r="G4070" t="s">
        <v>489</v>
      </c>
      <c r="H4070" t="s">
        <v>474</v>
      </c>
      <c r="I4070" t="s">
        <v>545</v>
      </c>
      <c r="J4070">
        <v>1752317000</v>
      </c>
      <c r="K4070">
        <v>2127489057.9186673</v>
      </c>
    </row>
    <row r="4071" spans="1:11" x14ac:dyDescent="0.25">
      <c r="A4071">
        <v>8354</v>
      </c>
      <c r="B4071" t="s">
        <v>25</v>
      </c>
      <c r="C4071" t="s">
        <v>493</v>
      </c>
      <c r="D4071" t="s">
        <v>934</v>
      </c>
      <c r="E4071">
        <v>2014</v>
      </c>
      <c r="F4071" s="10">
        <v>42004</v>
      </c>
      <c r="G4071" t="s">
        <v>489</v>
      </c>
      <c r="H4071" t="s">
        <v>474</v>
      </c>
      <c r="I4071" t="s">
        <v>545</v>
      </c>
      <c r="J4071">
        <v>1550395000</v>
      </c>
      <c r="K4071">
        <v>1882335443.8448136</v>
      </c>
    </row>
    <row r="4072" spans="1:11" x14ac:dyDescent="0.25">
      <c r="A4072">
        <v>8354</v>
      </c>
      <c r="B4072" t="s">
        <v>25</v>
      </c>
      <c r="C4072" t="s">
        <v>493</v>
      </c>
      <c r="D4072" t="s">
        <v>933</v>
      </c>
      <c r="E4072">
        <v>2014</v>
      </c>
      <c r="F4072" s="10">
        <v>42004</v>
      </c>
      <c r="G4072" t="s">
        <v>489</v>
      </c>
      <c r="H4072" t="s">
        <v>474</v>
      </c>
      <c r="I4072" t="s">
        <v>545</v>
      </c>
      <c r="J4072">
        <v>1969262000</v>
      </c>
      <c r="K4072">
        <v>2390882104.7647376</v>
      </c>
    </row>
    <row r="4073" spans="1:11" x14ac:dyDescent="0.25">
      <c r="A4073">
        <v>8354</v>
      </c>
      <c r="B4073" t="s">
        <v>25</v>
      </c>
      <c r="C4073" t="s">
        <v>493</v>
      </c>
      <c r="D4073" t="s">
        <v>935</v>
      </c>
      <c r="E4073">
        <v>2014</v>
      </c>
      <c r="F4073" s="10">
        <v>42004</v>
      </c>
      <c r="G4073" t="s">
        <v>489</v>
      </c>
      <c r="H4073" t="s">
        <v>474</v>
      </c>
      <c r="I4073" t="s">
        <v>545</v>
      </c>
      <c r="J4073">
        <v>587295000</v>
      </c>
      <c r="K4073">
        <v>713035190.70484602</v>
      </c>
    </row>
    <row r="4074" spans="1:11" x14ac:dyDescent="0.25">
      <c r="A4074">
        <v>8063</v>
      </c>
      <c r="B4074" t="s">
        <v>27</v>
      </c>
      <c r="C4074" t="s">
        <v>492</v>
      </c>
      <c r="D4074" t="s">
        <v>2069</v>
      </c>
      <c r="E4074">
        <v>2015</v>
      </c>
      <c r="F4074" s="10">
        <v>42369</v>
      </c>
      <c r="G4074" t="s">
        <v>489</v>
      </c>
      <c r="H4074" t="s">
        <v>474</v>
      </c>
      <c r="I4074" t="s">
        <v>545</v>
      </c>
      <c r="J4074">
        <v>53389000</v>
      </c>
      <c r="K4074">
        <v>58124584.252830893</v>
      </c>
    </row>
    <row r="4075" spans="1:11" x14ac:dyDescent="0.25">
      <c r="A4075">
        <v>8063</v>
      </c>
      <c r="B4075" t="s">
        <v>27</v>
      </c>
      <c r="C4075" t="s">
        <v>492</v>
      </c>
      <c r="D4075" t="s">
        <v>589</v>
      </c>
      <c r="E4075">
        <v>2015</v>
      </c>
      <c r="F4075" s="10">
        <v>42369</v>
      </c>
      <c r="G4075" t="s">
        <v>489</v>
      </c>
      <c r="H4075" t="s">
        <v>474</v>
      </c>
      <c r="I4075" t="s">
        <v>545</v>
      </c>
      <c r="J4075">
        <v>0</v>
      </c>
      <c r="K4075">
        <v>0</v>
      </c>
    </row>
    <row r="4076" spans="1:11" x14ac:dyDescent="0.25">
      <c r="A4076">
        <v>8063</v>
      </c>
      <c r="B4076" t="s">
        <v>27</v>
      </c>
      <c r="C4076" t="s">
        <v>492</v>
      </c>
      <c r="D4076" t="s">
        <v>105</v>
      </c>
      <c r="E4076">
        <v>2015</v>
      </c>
      <c r="F4076" s="10">
        <v>42369</v>
      </c>
      <c r="G4076" t="s">
        <v>489</v>
      </c>
      <c r="H4076" t="s">
        <v>474</v>
      </c>
      <c r="I4076" t="s">
        <v>545</v>
      </c>
      <c r="J4076">
        <v>91828000</v>
      </c>
      <c r="K4076">
        <v>99973109.119274661</v>
      </c>
    </row>
    <row r="4077" spans="1:11" x14ac:dyDescent="0.25">
      <c r="A4077">
        <v>8063</v>
      </c>
      <c r="B4077" t="s">
        <v>27</v>
      </c>
      <c r="C4077" t="s">
        <v>492</v>
      </c>
      <c r="D4077" t="s">
        <v>113</v>
      </c>
      <c r="E4077">
        <v>2015</v>
      </c>
      <c r="F4077" s="10">
        <v>42369</v>
      </c>
      <c r="G4077" t="s">
        <v>489</v>
      </c>
      <c r="H4077" t="s">
        <v>474</v>
      </c>
      <c r="I4077" t="s">
        <v>545</v>
      </c>
      <c r="J4077">
        <v>122816000</v>
      </c>
      <c r="K4077">
        <v>133709733.08351307</v>
      </c>
    </row>
    <row r="4078" spans="1:11" x14ac:dyDescent="0.25">
      <c r="A4078">
        <v>8063</v>
      </c>
      <c r="B4078" t="s">
        <v>27</v>
      </c>
      <c r="C4078" t="s">
        <v>492</v>
      </c>
      <c r="D4078" t="s">
        <v>458</v>
      </c>
      <c r="E4078">
        <v>2015</v>
      </c>
      <c r="F4078" s="10">
        <v>42369</v>
      </c>
      <c r="G4078" t="s">
        <v>489</v>
      </c>
      <c r="H4078" t="s">
        <v>474</v>
      </c>
      <c r="I4078" t="s">
        <v>545</v>
      </c>
      <c r="J4078">
        <v>201841000</v>
      </c>
      <c r="K4078">
        <v>219744220.91021821</v>
      </c>
    </row>
    <row r="4079" spans="1:11" x14ac:dyDescent="0.25">
      <c r="A4079">
        <v>8063</v>
      </c>
      <c r="B4079" t="s">
        <v>27</v>
      </c>
      <c r="C4079" t="s">
        <v>492</v>
      </c>
      <c r="D4079" t="s">
        <v>279</v>
      </c>
      <c r="E4079">
        <v>2015</v>
      </c>
      <c r="F4079" s="10">
        <v>42369</v>
      </c>
      <c r="G4079" t="s">
        <v>489</v>
      </c>
      <c r="H4079" t="s">
        <v>474</v>
      </c>
      <c r="I4079" t="s">
        <v>545</v>
      </c>
      <c r="J4079">
        <v>65433000</v>
      </c>
      <c r="K4079">
        <v>71236882.530399218</v>
      </c>
    </row>
    <row r="4080" spans="1:11" x14ac:dyDescent="0.25">
      <c r="A4080">
        <v>8063</v>
      </c>
      <c r="B4080" t="s">
        <v>27</v>
      </c>
      <c r="C4080" t="s">
        <v>493</v>
      </c>
      <c r="D4080" t="s">
        <v>927</v>
      </c>
      <c r="E4080">
        <v>2015</v>
      </c>
      <c r="F4080" s="10">
        <v>42369</v>
      </c>
      <c r="G4080" t="s">
        <v>489</v>
      </c>
      <c r="H4080" t="s">
        <v>474</v>
      </c>
      <c r="I4080" t="s">
        <v>545</v>
      </c>
      <c r="J4080">
        <v>230853000</v>
      </c>
      <c r="K4080">
        <v>251329574.41642979</v>
      </c>
    </row>
    <row r="4081" spans="1:11" x14ac:dyDescent="0.25">
      <c r="A4081">
        <v>8063</v>
      </c>
      <c r="B4081" t="s">
        <v>27</v>
      </c>
      <c r="C4081" t="s">
        <v>493</v>
      </c>
      <c r="D4081" t="s">
        <v>605</v>
      </c>
      <c r="E4081">
        <v>2015</v>
      </c>
      <c r="F4081" s="10">
        <v>42369</v>
      </c>
      <c r="G4081" t="s">
        <v>489</v>
      </c>
      <c r="H4081" t="s">
        <v>474</v>
      </c>
      <c r="I4081" t="s">
        <v>545</v>
      </c>
      <c r="J4081">
        <v>-38762000</v>
      </c>
      <c r="K4081">
        <v>-42200174.845159695</v>
      </c>
    </row>
    <row r="4082" spans="1:11" x14ac:dyDescent="0.25">
      <c r="A4082">
        <v>8063</v>
      </c>
      <c r="B4082" t="s">
        <v>27</v>
      </c>
      <c r="C4082" t="s">
        <v>493</v>
      </c>
      <c r="D4082" t="s">
        <v>928</v>
      </c>
      <c r="E4082">
        <v>2015</v>
      </c>
      <c r="F4082" s="10">
        <v>42369</v>
      </c>
      <c r="G4082" t="s">
        <v>489</v>
      </c>
      <c r="H4082" t="s">
        <v>474</v>
      </c>
      <c r="I4082" t="s">
        <v>545</v>
      </c>
      <c r="J4082">
        <v>135880000</v>
      </c>
      <c r="K4082">
        <v>147932504.97807905</v>
      </c>
    </row>
    <row r="4083" spans="1:11" x14ac:dyDescent="0.25">
      <c r="A4083">
        <v>8063</v>
      </c>
      <c r="B4083" t="s">
        <v>27</v>
      </c>
      <c r="C4083" t="s">
        <v>493</v>
      </c>
      <c r="D4083" t="s">
        <v>930</v>
      </c>
      <c r="E4083">
        <v>2015</v>
      </c>
      <c r="F4083" s="10">
        <v>42369</v>
      </c>
      <c r="G4083" t="s">
        <v>489</v>
      </c>
      <c r="H4083" t="s">
        <v>474</v>
      </c>
      <c r="I4083" t="s">
        <v>545</v>
      </c>
      <c r="J4083">
        <v>33250000</v>
      </c>
      <c r="K4083">
        <v>36199262.514874361</v>
      </c>
    </row>
    <row r="4084" spans="1:11" x14ac:dyDescent="0.25">
      <c r="A4084">
        <v>8063</v>
      </c>
      <c r="B4084" t="s">
        <v>27</v>
      </c>
      <c r="C4084" t="s">
        <v>493</v>
      </c>
      <c r="D4084" t="s">
        <v>929</v>
      </c>
      <c r="E4084">
        <v>2015</v>
      </c>
      <c r="F4084" s="10">
        <v>42369</v>
      </c>
      <c r="G4084" t="s">
        <v>489</v>
      </c>
      <c r="H4084" t="s">
        <v>474</v>
      </c>
      <c r="I4084" t="s">
        <v>545</v>
      </c>
      <c r="J4084">
        <v>60446000</v>
      </c>
      <c r="K4084">
        <v>65807537.502980314</v>
      </c>
    </row>
    <row r="4085" spans="1:11" x14ac:dyDescent="0.25">
      <c r="A4085">
        <v>8063</v>
      </c>
      <c r="B4085" t="s">
        <v>27</v>
      </c>
      <c r="C4085" t="s">
        <v>493</v>
      </c>
      <c r="D4085" t="s">
        <v>931</v>
      </c>
      <c r="E4085">
        <v>2015</v>
      </c>
      <c r="F4085" s="10">
        <v>42369</v>
      </c>
      <c r="G4085" t="s">
        <v>489</v>
      </c>
      <c r="H4085" t="s">
        <v>474</v>
      </c>
      <c r="I4085" t="s">
        <v>545</v>
      </c>
      <c r="J4085">
        <v>113641000</v>
      </c>
      <c r="K4085">
        <v>123720914.02865675</v>
      </c>
    </row>
    <row r="4086" spans="1:11" x14ac:dyDescent="0.25">
      <c r="A4086">
        <v>8354</v>
      </c>
      <c r="B4086" t="s">
        <v>25</v>
      </c>
      <c r="C4086" t="s">
        <v>492</v>
      </c>
      <c r="D4086" t="s">
        <v>2065</v>
      </c>
      <c r="E4086">
        <v>2015</v>
      </c>
      <c r="F4086" s="10">
        <v>42369</v>
      </c>
      <c r="G4086" t="s">
        <v>489</v>
      </c>
      <c r="H4086" t="s">
        <v>474</v>
      </c>
      <c r="I4086" t="s">
        <v>545</v>
      </c>
      <c r="J4086">
        <v>805975000</v>
      </c>
      <c r="K4086">
        <v>877464679.86243188</v>
      </c>
    </row>
    <row r="4087" spans="1:11" x14ac:dyDescent="0.25">
      <c r="A4087">
        <v>8354</v>
      </c>
      <c r="B4087" t="s">
        <v>25</v>
      </c>
      <c r="C4087" t="s">
        <v>492</v>
      </c>
      <c r="D4087" t="s">
        <v>26</v>
      </c>
      <c r="E4087">
        <v>2015</v>
      </c>
      <c r="F4087" s="10">
        <v>42369</v>
      </c>
      <c r="G4087" t="s">
        <v>489</v>
      </c>
      <c r="H4087" t="s">
        <v>474</v>
      </c>
      <c r="I4087" t="s">
        <v>545</v>
      </c>
      <c r="J4087">
        <v>228398000</v>
      </c>
      <c r="K4087">
        <v>248656816.83826387</v>
      </c>
    </row>
    <row r="4088" spans="1:11" x14ac:dyDescent="0.25">
      <c r="A4088">
        <v>8354</v>
      </c>
      <c r="B4088" t="s">
        <v>25</v>
      </c>
      <c r="C4088" t="s">
        <v>492</v>
      </c>
      <c r="D4088" t="s">
        <v>59</v>
      </c>
      <c r="E4088">
        <v>2015</v>
      </c>
      <c r="F4088" s="10">
        <v>42369</v>
      </c>
      <c r="G4088" t="s">
        <v>489</v>
      </c>
      <c r="H4088" t="s">
        <v>474</v>
      </c>
      <c r="I4088" t="s">
        <v>545</v>
      </c>
      <c r="J4088">
        <v>762284000</v>
      </c>
      <c r="K4088">
        <v>829898304.56807482</v>
      </c>
    </row>
    <row r="4089" spans="1:11" x14ac:dyDescent="0.25">
      <c r="A4089">
        <v>8354</v>
      </c>
      <c r="B4089" t="s">
        <v>25</v>
      </c>
      <c r="C4089" t="s">
        <v>492</v>
      </c>
      <c r="D4089" t="s">
        <v>834</v>
      </c>
      <c r="E4089">
        <v>2015</v>
      </c>
      <c r="F4089" s="10">
        <v>42369</v>
      </c>
      <c r="G4089" t="s">
        <v>489</v>
      </c>
      <c r="H4089" t="s">
        <v>474</v>
      </c>
      <c r="I4089" t="s">
        <v>545</v>
      </c>
      <c r="J4089">
        <v>285557000</v>
      </c>
      <c r="K4089">
        <v>310885798.67548805</v>
      </c>
    </row>
    <row r="4090" spans="1:11" x14ac:dyDescent="0.25">
      <c r="A4090">
        <v>8354</v>
      </c>
      <c r="B4090" t="s">
        <v>25</v>
      </c>
      <c r="C4090" t="s">
        <v>492</v>
      </c>
      <c r="D4090" t="s">
        <v>938</v>
      </c>
      <c r="E4090">
        <v>2015</v>
      </c>
      <c r="F4090" s="10">
        <v>42369</v>
      </c>
      <c r="G4090" t="s">
        <v>489</v>
      </c>
      <c r="H4090" t="s">
        <v>474</v>
      </c>
      <c r="I4090" t="s">
        <v>545</v>
      </c>
      <c r="J4090">
        <v>2244384000</v>
      </c>
      <c r="K4090">
        <v>2443460018.0506396</v>
      </c>
    </row>
    <row r="4091" spans="1:11" x14ac:dyDescent="0.25">
      <c r="A4091">
        <v>8354</v>
      </c>
      <c r="B4091" t="s">
        <v>25</v>
      </c>
      <c r="C4091" t="s">
        <v>492</v>
      </c>
      <c r="D4091" t="s">
        <v>803</v>
      </c>
      <c r="E4091">
        <v>2015</v>
      </c>
      <c r="F4091" s="10">
        <v>42369</v>
      </c>
      <c r="G4091" t="s">
        <v>489</v>
      </c>
      <c r="H4091" t="s">
        <v>474</v>
      </c>
      <c r="I4091" t="s">
        <v>545</v>
      </c>
      <c r="J4091">
        <v>864587000</v>
      </c>
      <c r="K4091">
        <v>941275542.25406551</v>
      </c>
    </row>
    <row r="4092" spans="1:11" x14ac:dyDescent="0.25">
      <c r="A4092">
        <v>8354</v>
      </c>
      <c r="B4092" t="s">
        <v>25</v>
      </c>
      <c r="C4092" t="s">
        <v>493</v>
      </c>
      <c r="D4092" t="s">
        <v>932</v>
      </c>
      <c r="E4092">
        <v>2015</v>
      </c>
      <c r="F4092" s="10">
        <v>42369</v>
      </c>
      <c r="G4092" t="s">
        <v>489</v>
      </c>
      <c r="H4092" t="s">
        <v>474</v>
      </c>
      <c r="I4092" t="s">
        <v>545</v>
      </c>
      <c r="J4092">
        <v>1834817000</v>
      </c>
      <c r="K4092">
        <v>1997564578.9399767</v>
      </c>
    </row>
    <row r="4093" spans="1:11" x14ac:dyDescent="0.25">
      <c r="A4093">
        <v>8354</v>
      </c>
      <c r="B4093" t="s">
        <v>25</v>
      </c>
      <c r="C4093" t="s">
        <v>493</v>
      </c>
      <c r="D4093" t="s">
        <v>934</v>
      </c>
      <c r="E4093">
        <v>2015</v>
      </c>
      <c r="F4093" s="10">
        <v>42369</v>
      </c>
      <c r="G4093" t="s">
        <v>489</v>
      </c>
      <c r="H4093" t="s">
        <v>474</v>
      </c>
      <c r="I4093" t="s">
        <v>545</v>
      </c>
      <c r="J4093">
        <v>1718089000</v>
      </c>
      <c r="K4093">
        <v>1870482849.1704655</v>
      </c>
    </row>
    <row r="4094" spans="1:11" x14ac:dyDescent="0.25">
      <c r="A4094">
        <v>8354</v>
      </c>
      <c r="B4094" t="s">
        <v>25</v>
      </c>
      <c r="C4094" t="s">
        <v>493</v>
      </c>
      <c r="D4094" t="s">
        <v>933</v>
      </c>
      <c r="E4094">
        <v>2015</v>
      </c>
      <c r="F4094" s="10">
        <v>42369</v>
      </c>
      <c r="G4094" t="s">
        <v>489</v>
      </c>
      <c r="H4094" t="s">
        <v>474</v>
      </c>
      <c r="I4094" t="s">
        <v>545</v>
      </c>
      <c r="J4094">
        <v>2196325000</v>
      </c>
      <c r="K4094">
        <v>2391138202.7964339</v>
      </c>
    </row>
    <row r="4095" spans="1:11" x14ac:dyDescent="0.25">
      <c r="A4095">
        <v>8354</v>
      </c>
      <c r="B4095" t="s">
        <v>25</v>
      </c>
      <c r="C4095" t="s">
        <v>493</v>
      </c>
      <c r="D4095" t="s">
        <v>935</v>
      </c>
      <c r="E4095">
        <v>2015</v>
      </c>
      <c r="F4095" s="10">
        <v>42369</v>
      </c>
      <c r="G4095" t="s">
        <v>489</v>
      </c>
      <c r="H4095" t="s">
        <v>474</v>
      </c>
      <c r="I4095" t="s">
        <v>545</v>
      </c>
      <c r="J4095">
        <v>627989000</v>
      </c>
      <c r="K4095">
        <v>683691388.49484015</v>
      </c>
    </row>
    <row r="4096" spans="1:11" x14ac:dyDescent="0.25">
      <c r="A4096">
        <v>8063</v>
      </c>
      <c r="B4096" t="s">
        <v>27</v>
      </c>
      <c r="C4096" t="s">
        <v>492</v>
      </c>
      <c r="D4096" t="s">
        <v>2069</v>
      </c>
      <c r="E4096">
        <v>2016</v>
      </c>
      <c r="F4096" s="10">
        <v>42735</v>
      </c>
      <c r="G4096" t="s">
        <v>489</v>
      </c>
      <c r="H4096" t="s">
        <v>474</v>
      </c>
      <c r="I4096" t="s">
        <v>545</v>
      </c>
      <c r="J4096">
        <v>54625000</v>
      </c>
      <c r="K4096">
        <v>57580187.988113977</v>
      </c>
    </row>
    <row r="4097" spans="1:11" x14ac:dyDescent="0.25">
      <c r="A4097">
        <v>8063</v>
      </c>
      <c r="B4097" t="s">
        <v>27</v>
      </c>
      <c r="C4097" t="s">
        <v>492</v>
      </c>
      <c r="D4097" t="s">
        <v>105</v>
      </c>
      <c r="E4097">
        <v>2016</v>
      </c>
      <c r="F4097" s="10">
        <v>42735</v>
      </c>
      <c r="G4097" t="s">
        <v>489</v>
      </c>
      <c r="H4097" t="s">
        <v>474</v>
      </c>
      <c r="I4097" t="s">
        <v>545</v>
      </c>
      <c r="J4097">
        <v>95603000</v>
      </c>
      <c r="K4097">
        <v>100775079.4000487</v>
      </c>
    </row>
    <row r="4098" spans="1:11" x14ac:dyDescent="0.25">
      <c r="A4098">
        <v>8063</v>
      </c>
      <c r="B4098" t="s">
        <v>27</v>
      </c>
      <c r="C4098" t="s">
        <v>492</v>
      </c>
      <c r="D4098" t="s">
        <v>113</v>
      </c>
      <c r="E4098">
        <v>2016</v>
      </c>
      <c r="F4098" s="10">
        <v>42735</v>
      </c>
      <c r="G4098" t="s">
        <v>489</v>
      </c>
      <c r="H4098" t="s">
        <v>474</v>
      </c>
      <c r="I4098" t="s">
        <v>545</v>
      </c>
      <c r="J4098">
        <v>135759000</v>
      </c>
      <c r="K4098">
        <v>143103500.98083964</v>
      </c>
    </row>
    <row r="4099" spans="1:11" x14ac:dyDescent="0.25">
      <c r="A4099">
        <v>8063</v>
      </c>
      <c r="B4099" t="s">
        <v>27</v>
      </c>
      <c r="C4099" t="s">
        <v>492</v>
      </c>
      <c r="D4099" t="s">
        <v>458</v>
      </c>
      <c r="E4099">
        <v>2016</v>
      </c>
      <c r="F4099" s="10">
        <v>42735</v>
      </c>
      <c r="G4099" t="s">
        <v>489</v>
      </c>
      <c r="H4099" t="s">
        <v>474</v>
      </c>
      <c r="I4099" t="s">
        <v>545</v>
      </c>
      <c r="J4099">
        <v>256085000</v>
      </c>
      <c r="K4099">
        <v>269939083.58693212</v>
      </c>
    </row>
    <row r="4100" spans="1:11" x14ac:dyDescent="0.25">
      <c r="A4100">
        <v>8063</v>
      </c>
      <c r="B4100" t="s">
        <v>27</v>
      </c>
      <c r="C4100" t="s">
        <v>492</v>
      </c>
      <c r="D4100" t="s">
        <v>279</v>
      </c>
      <c r="E4100">
        <v>2016</v>
      </c>
      <c r="F4100" s="10">
        <v>42735</v>
      </c>
      <c r="G4100" t="s">
        <v>489</v>
      </c>
      <c r="H4100" t="s">
        <v>474</v>
      </c>
      <c r="I4100" t="s">
        <v>545</v>
      </c>
      <c r="J4100">
        <v>68286000</v>
      </c>
      <c r="K4100">
        <v>71980241.958011001</v>
      </c>
    </row>
    <row r="4101" spans="1:11" x14ac:dyDescent="0.25">
      <c r="A4101">
        <v>8063</v>
      </c>
      <c r="B4101" t="s">
        <v>27</v>
      </c>
      <c r="C4101" t="s">
        <v>493</v>
      </c>
      <c r="D4101" t="s">
        <v>927</v>
      </c>
      <c r="E4101">
        <v>2016</v>
      </c>
      <c r="F4101" s="10">
        <v>42735</v>
      </c>
      <c r="G4101" t="s">
        <v>489</v>
      </c>
      <c r="H4101" t="s">
        <v>474</v>
      </c>
      <c r="I4101" t="s">
        <v>545</v>
      </c>
      <c r="J4101">
        <v>254391000</v>
      </c>
      <c r="K4101">
        <v>268153438.94708103</v>
      </c>
    </row>
    <row r="4102" spans="1:11" x14ac:dyDescent="0.25">
      <c r="A4102">
        <v>8063</v>
      </c>
      <c r="B4102" t="s">
        <v>27</v>
      </c>
      <c r="C4102" t="s">
        <v>493</v>
      </c>
      <c r="D4102" t="s">
        <v>605</v>
      </c>
      <c r="E4102">
        <v>2016</v>
      </c>
      <c r="F4102" s="10">
        <v>42735</v>
      </c>
      <c r="G4102" t="s">
        <v>489</v>
      </c>
      <c r="H4102" t="s">
        <v>474</v>
      </c>
      <c r="I4102" t="s">
        <v>545</v>
      </c>
      <c r="J4102">
        <v>-50624000</v>
      </c>
      <c r="K4102">
        <v>-53362735.683483422</v>
      </c>
    </row>
    <row r="4103" spans="1:11" x14ac:dyDescent="0.25">
      <c r="A4103">
        <v>8063</v>
      </c>
      <c r="B4103" t="s">
        <v>27</v>
      </c>
      <c r="C4103" t="s">
        <v>493</v>
      </c>
      <c r="D4103" t="s">
        <v>928</v>
      </c>
      <c r="E4103">
        <v>2016</v>
      </c>
      <c r="F4103" s="10">
        <v>42735</v>
      </c>
      <c r="G4103" t="s">
        <v>489</v>
      </c>
      <c r="H4103" t="s">
        <v>474</v>
      </c>
      <c r="I4103" t="s">
        <v>545</v>
      </c>
      <c r="J4103">
        <v>141170000</v>
      </c>
      <c r="K4103">
        <v>148807233.65276062</v>
      </c>
    </row>
    <row r="4104" spans="1:11" x14ac:dyDescent="0.25">
      <c r="A4104">
        <v>8063</v>
      </c>
      <c r="B4104" t="s">
        <v>27</v>
      </c>
      <c r="C4104" t="s">
        <v>493</v>
      </c>
      <c r="D4104" t="s">
        <v>930</v>
      </c>
      <c r="E4104">
        <v>2016</v>
      </c>
      <c r="F4104" s="10">
        <v>42735</v>
      </c>
      <c r="G4104" t="s">
        <v>489</v>
      </c>
      <c r="H4104" t="s">
        <v>474</v>
      </c>
      <c r="I4104" t="s">
        <v>545</v>
      </c>
      <c r="J4104">
        <v>38336000</v>
      </c>
      <c r="K4104">
        <v>40409960.397479862</v>
      </c>
    </row>
    <row r="4105" spans="1:11" x14ac:dyDescent="0.25">
      <c r="A4105">
        <v>8063</v>
      </c>
      <c r="B4105" t="s">
        <v>27</v>
      </c>
      <c r="C4105" t="s">
        <v>493</v>
      </c>
      <c r="D4105" t="s">
        <v>929</v>
      </c>
      <c r="E4105">
        <v>2016</v>
      </c>
      <c r="F4105" s="10">
        <v>42735</v>
      </c>
      <c r="G4105" t="s">
        <v>489</v>
      </c>
      <c r="H4105" t="s">
        <v>474</v>
      </c>
      <c r="I4105" t="s">
        <v>545</v>
      </c>
      <c r="J4105">
        <v>66829000</v>
      </c>
      <c r="K4105">
        <v>70444418.911810875</v>
      </c>
    </row>
    <row r="4106" spans="1:11" x14ac:dyDescent="0.25">
      <c r="A4106">
        <v>8063</v>
      </c>
      <c r="B4106" t="s">
        <v>27</v>
      </c>
      <c r="C4106" t="s">
        <v>493</v>
      </c>
      <c r="D4106" t="s">
        <v>931</v>
      </c>
      <c r="E4106">
        <v>2016</v>
      </c>
      <c r="F4106" s="10">
        <v>42735</v>
      </c>
      <c r="G4106" t="s">
        <v>489</v>
      </c>
      <c r="H4106" t="s">
        <v>474</v>
      </c>
      <c r="I4106" t="s">
        <v>545</v>
      </c>
      <c r="J4106">
        <v>160256000</v>
      </c>
      <c r="K4106">
        <v>168925777.68829644</v>
      </c>
    </row>
    <row r="4107" spans="1:11" x14ac:dyDescent="0.25">
      <c r="A4107">
        <v>8354</v>
      </c>
      <c r="B4107" t="s">
        <v>25</v>
      </c>
      <c r="C4107" t="s">
        <v>492</v>
      </c>
      <c r="D4107" t="s">
        <v>2065</v>
      </c>
      <c r="E4107">
        <v>2016</v>
      </c>
      <c r="F4107" s="10">
        <v>42735</v>
      </c>
      <c r="G4107" t="s">
        <v>489</v>
      </c>
      <c r="H4107" t="s">
        <v>474</v>
      </c>
      <c r="I4107" t="s">
        <v>545</v>
      </c>
      <c r="J4107">
        <v>708274000</v>
      </c>
      <c r="K4107">
        <v>746591305.57608128</v>
      </c>
    </row>
    <row r="4108" spans="1:11" x14ac:dyDescent="0.25">
      <c r="A4108">
        <v>8354</v>
      </c>
      <c r="B4108" t="s">
        <v>25</v>
      </c>
      <c r="C4108" t="s">
        <v>492</v>
      </c>
      <c r="D4108" t="s">
        <v>26</v>
      </c>
      <c r="E4108">
        <v>2016</v>
      </c>
      <c r="F4108" s="10">
        <v>42735</v>
      </c>
      <c r="G4108" t="s">
        <v>489</v>
      </c>
      <c r="H4108" t="s">
        <v>474</v>
      </c>
      <c r="I4108" t="s">
        <v>545</v>
      </c>
      <c r="J4108">
        <v>167273000</v>
      </c>
      <c r="K4108">
        <v>176322394.23955676</v>
      </c>
    </row>
    <row r="4109" spans="1:11" x14ac:dyDescent="0.25">
      <c r="A4109">
        <v>8354</v>
      </c>
      <c r="B4109" t="s">
        <v>25</v>
      </c>
      <c r="C4109" t="s">
        <v>492</v>
      </c>
      <c r="D4109" t="s">
        <v>59</v>
      </c>
      <c r="E4109">
        <v>2016</v>
      </c>
      <c r="F4109" s="10">
        <v>42735</v>
      </c>
      <c r="G4109" t="s">
        <v>489</v>
      </c>
      <c r="H4109" t="s">
        <v>474</v>
      </c>
      <c r="I4109" t="s">
        <v>545</v>
      </c>
      <c r="J4109">
        <v>717137000</v>
      </c>
      <c r="K4109">
        <v>755933789.89898562</v>
      </c>
    </row>
    <row r="4110" spans="1:11" x14ac:dyDescent="0.25">
      <c r="A4110">
        <v>8354</v>
      </c>
      <c r="B4110" t="s">
        <v>25</v>
      </c>
      <c r="C4110" t="s">
        <v>492</v>
      </c>
      <c r="D4110" t="s">
        <v>834</v>
      </c>
      <c r="E4110">
        <v>2016</v>
      </c>
      <c r="F4110" s="10">
        <v>42735</v>
      </c>
      <c r="G4110" t="s">
        <v>489</v>
      </c>
      <c r="H4110" t="s">
        <v>474</v>
      </c>
      <c r="I4110" t="s">
        <v>545</v>
      </c>
      <c r="J4110">
        <v>1258942000</v>
      </c>
      <c r="K4110">
        <v>1327050197.2747309</v>
      </c>
    </row>
    <row r="4111" spans="1:11" x14ac:dyDescent="0.25">
      <c r="A4111">
        <v>8354</v>
      </c>
      <c r="B4111" t="s">
        <v>25</v>
      </c>
      <c r="C4111" t="s">
        <v>492</v>
      </c>
      <c r="D4111" t="s">
        <v>938</v>
      </c>
      <c r="E4111">
        <v>2016</v>
      </c>
      <c r="F4111" s="10">
        <v>42735</v>
      </c>
      <c r="G4111" t="s">
        <v>489</v>
      </c>
      <c r="H4111" t="s">
        <v>474</v>
      </c>
      <c r="I4111" t="s">
        <v>545</v>
      </c>
      <c r="J4111">
        <v>1990861000</v>
      </c>
      <c r="K4111">
        <v>2098565686.7405872</v>
      </c>
    </row>
    <row r="4112" spans="1:11" x14ac:dyDescent="0.25">
      <c r="A4112">
        <v>8354</v>
      </c>
      <c r="B4112" t="s">
        <v>25</v>
      </c>
      <c r="C4112" t="s">
        <v>492</v>
      </c>
      <c r="D4112" t="s">
        <v>803</v>
      </c>
      <c r="E4112">
        <v>2016</v>
      </c>
      <c r="F4112" s="10">
        <v>42735</v>
      </c>
      <c r="G4112" t="s">
        <v>489</v>
      </c>
      <c r="H4112" t="s">
        <v>474</v>
      </c>
      <c r="I4112" t="s">
        <v>545</v>
      </c>
      <c r="J4112">
        <v>918700000</v>
      </c>
      <c r="K4112">
        <v>968401257.75158453</v>
      </c>
    </row>
    <row r="4113" spans="1:11" x14ac:dyDescent="0.25">
      <c r="A4113">
        <v>8354</v>
      </c>
      <c r="B4113" t="s">
        <v>25</v>
      </c>
      <c r="C4113" t="s">
        <v>493</v>
      </c>
      <c r="D4113" t="s">
        <v>932</v>
      </c>
      <c r="E4113">
        <v>2016</v>
      </c>
      <c r="F4113" s="10">
        <v>42735</v>
      </c>
      <c r="G4113" t="s">
        <v>489</v>
      </c>
      <c r="H4113" t="s">
        <v>474</v>
      </c>
      <c r="I4113" t="s">
        <v>545</v>
      </c>
      <c r="J4113">
        <v>1752458000</v>
      </c>
      <c r="K4113">
        <v>1847265191.419208</v>
      </c>
    </row>
    <row r="4114" spans="1:11" x14ac:dyDescent="0.25">
      <c r="A4114">
        <v>8354</v>
      </c>
      <c r="B4114" t="s">
        <v>25</v>
      </c>
      <c r="C4114" t="s">
        <v>493</v>
      </c>
      <c r="D4114" t="s">
        <v>934</v>
      </c>
      <c r="E4114">
        <v>2016</v>
      </c>
      <c r="F4114" s="10">
        <v>42735</v>
      </c>
      <c r="G4114" t="s">
        <v>489</v>
      </c>
      <c r="H4114" t="s">
        <v>474</v>
      </c>
      <c r="I4114" t="s">
        <v>545</v>
      </c>
      <c r="J4114">
        <v>1598393000</v>
      </c>
      <c r="K4114">
        <v>1684865344.0528231</v>
      </c>
    </row>
    <row r="4115" spans="1:11" x14ac:dyDescent="0.25">
      <c r="A4115">
        <v>8354</v>
      </c>
      <c r="B4115" t="s">
        <v>25</v>
      </c>
      <c r="C4115" t="s">
        <v>493</v>
      </c>
      <c r="D4115" t="s">
        <v>933</v>
      </c>
      <c r="E4115">
        <v>2016</v>
      </c>
      <c r="F4115" s="10">
        <v>42735</v>
      </c>
      <c r="G4115" t="s">
        <v>489</v>
      </c>
      <c r="H4115" t="s">
        <v>474</v>
      </c>
      <c r="I4115" t="s">
        <v>545</v>
      </c>
      <c r="J4115">
        <v>2094371000</v>
      </c>
      <c r="K4115">
        <v>2207675531.2925262</v>
      </c>
    </row>
    <row r="4116" spans="1:11" x14ac:dyDescent="0.25">
      <c r="A4116">
        <v>8354</v>
      </c>
      <c r="B4116" t="s">
        <v>25</v>
      </c>
      <c r="C4116" t="s">
        <v>493</v>
      </c>
      <c r="D4116" t="s">
        <v>935</v>
      </c>
      <c r="E4116">
        <v>2016</v>
      </c>
      <c r="F4116" s="10">
        <v>42735</v>
      </c>
      <c r="G4116" t="s">
        <v>489</v>
      </c>
      <c r="H4116" t="s">
        <v>474</v>
      </c>
      <c r="I4116" t="s">
        <v>545</v>
      </c>
      <c r="J4116">
        <v>593752000</v>
      </c>
      <c r="K4116">
        <v>625873716.76555872</v>
      </c>
    </row>
    <row r="4117" spans="1:11" x14ac:dyDescent="0.25">
      <c r="A4117">
        <v>8354</v>
      </c>
      <c r="B4117" t="s">
        <v>25</v>
      </c>
      <c r="C4117" t="s">
        <v>492</v>
      </c>
      <c r="D4117" t="s">
        <v>2065</v>
      </c>
      <c r="E4117">
        <v>2017</v>
      </c>
      <c r="F4117" s="10">
        <v>43100</v>
      </c>
      <c r="G4117" t="s">
        <v>489</v>
      </c>
      <c r="H4117" t="s">
        <v>474</v>
      </c>
      <c r="I4117" t="s">
        <v>545</v>
      </c>
      <c r="J4117">
        <v>779983000</v>
      </c>
      <c r="K4117">
        <v>935433306.94874191</v>
      </c>
    </row>
    <row r="4118" spans="1:11" x14ac:dyDescent="0.25">
      <c r="A4118">
        <v>8354</v>
      </c>
      <c r="B4118" t="s">
        <v>25</v>
      </c>
      <c r="C4118" t="s">
        <v>492</v>
      </c>
      <c r="D4118" t="s">
        <v>59</v>
      </c>
      <c r="E4118">
        <v>2017</v>
      </c>
      <c r="F4118" s="10">
        <v>43100</v>
      </c>
      <c r="G4118" t="s">
        <v>489</v>
      </c>
      <c r="H4118" t="s">
        <v>474</v>
      </c>
      <c r="I4118" t="s">
        <v>545</v>
      </c>
      <c r="J4118">
        <v>882008000</v>
      </c>
      <c r="K4118">
        <v>1057791849.559857</v>
      </c>
    </row>
    <row r="4119" spans="1:11" x14ac:dyDescent="0.25">
      <c r="A4119">
        <v>8354</v>
      </c>
      <c r="B4119" t="s">
        <v>25</v>
      </c>
      <c r="C4119" t="s">
        <v>492</v>
      </c>
      <c r="D4119" t="s">
        <v>569</v>
      </c>
      <c r="E4119">
        <v>2017</v>
      </c>
      <c r="F4119" s="10">
        <v>43100</v>
      </c>
      <c r="G4119" t="s">
        <v>489</v>
      </c>
      <c r="H4119" t="s">
        <v>474</v>
      </c>
      <c r="I4119" t="s">
        <v>545</v>
      </c>
      <c r="J4119">
        <v>2192225000</v>
      </c>
      <c r="K4119">
        <v>2629134585.4021254</v>
      </c>
    </row>
    <row r="4120" spans="1:11" x14ac:dyDescent="0.25">
      <c r="A4120">
        <v>8354</v>
      </c>
      <c r="B4120" t="s">
        <v>25</v>
      </c>
      <c r="C4120" t="s">
        <v>492</v>
      </c>
      <c r="D4120" t="s">
        <v>834</v>
      </c>
      <c r="E4120">
        <v>2017</v>
      </c>
      <c r="F4120" s="10">
        <v>43100</v>
      </c>
      <c r="G4120" t="s">
        <v>489</v>
      </c>
      <c r="H4120" t="s">
        <v>474</v>
      </c>
      <c r="I4120" t="s">
        <v>545</v>
      </c>
      <c r="J4120">
        <v>1223914000</v>
      </c>
      <c r="K4120">
        <v>1467839581.6842964</v>
      </c>
    </row>
    <row r="4121" spans="1:11" x14ac:dyDescent="0.25">
      <c r="A4121">
        <v>8354</v>
      </c>
      <c r="B4121" t="s">
        <v>25</v>
      </c>
      <c r="C4121" t="s">
        <v>492</v>
      </c>
      <c r="D4121" t="s">
        <v>1653</v>
      </c>
      <c r="E4121">
        <v>2017</v>
      </c>
      <c r="F4121" s="10">
        <v>43100</v>
      </c>
      <c r="G4121" t="s">
        <v>489</v>
      </c>
      <c r="H4121" t="s">
        <v>474</v>
      </c>
      <c r="I4121" t="s">
        <v>545</v>
      </c>
      <c r="J4121">
        <v>244246000</v>
      </c>
      <c r="K4121">
        <v>292924132.30673289</v>
      </c>
    </row>
    <row r="4122" spans="1:11" x14ac:dyDescent="0.25">
      <c r="A4122">
        <v>8354</v>
      </c>
      <c r="B4122" t="s">
        <v>25</v>
      </c>
      <c r="C4122" t="s">
        <v>492</v>
      </c>
      <c r="D4122" t="s">
        <v>803</v>
      </c>
      <c r="E4122">
        <v>2017</v>
      </c>
      <c r="F4122" s="10">
        <v>43100</v>
      </c>
      <c r="G4122" t="s">
        <v>489</v>
      </c>
      <c r="H4122" t="s">
        <v>474</v>
      </c>
      <c r="I4122" t="s">
        <v>545</v>
      </c>
      <c r="J4122">
        <v>566671000</v>
      </c>
      <c r="K4122">
        <v>679608308.74769139</v>
      </c>
    </row>
    <row r="4123" spans="1:11" x14ac:dyDescent="0.25">
      <c r="A4123">
        <v>8354</v>
      </c>
      <c r="B4123" t="s">
        <v>25</v>
      </c>
      <c r="C4123" t="s">
        <v>493</v>
      </c>
      <c r="D4123" t="s">
        <v>932</v>
      </c>
      <c r="E4123">
        <v>2017</v>
      </c>
      <c r="F4123" s="10">
        <v>43100</v>
      </c>
      <c r="G4123" t="s">
        <v>489</v>
      </c>
      <c r="H4123" t="s">
        <v>474</v>
      </c>
      <c r="I4123" t="s">
        <v>545</v>
      </c>
      <c r="J4123">
        <v>1583073000</v>
      </c>
      <c r="K4123">
        <v>1898578829.9633014</v>
      </c>
    </row>
    <row r="4124" spans="1:11" x14ac:dyDescent="0.25">
      <c r="A4124">
        <v>8354</v>
      </c>
      <c r="B4124" t="s">
        <v>25</v>
      </c>
      <c r="C4124" t="s">
        <v>493</v>
      </c>
      <c r="D4124" t="s">
        <v>934</v>
      </c>
      <c r="E4124">
        <v>2017</v>
      </c>
      <c r="F4124" s="10">
        <v>43100</v>
      </c>
      <c r="G4124" t="s">
        <v>489</v>
      </c>
      <c r="H4124" t="s">
        <v>474</v>
      </c>
      <c r="I4124" t="s">
        <v>545</v>
      </c>
      <c r="J4124">
        <v>1643535000</v>
      </c>
      <c r="K4124">
        <v>1971090882.9243722</v>
      </c>
    </row>
    <row r="4125" spans="1:11" x14ac:dyDescent="0.25">
      <c r="A4125">
        <v>8354</v>
      </c>
      <c r="B4125" t="s">
        <v>25</v>
      </c>
      <c r="C4125" t="s">
        <v>493</v>
      </c>
      <c r="D4125" t="s">
        <v>933</v>
      </c>
      <c r="E4125">
        <v>2017</v>
      </c>
      <c r="F4125" s="10">
        <v>43100</v>
      </c>
      <c r="G4125" t="s">
        <v>489</v>
      </c>
      <c r="H4125" t="s">
        <v>474</v>
      </c>
      <c r="I4125" t="s">
        <v>545</v>
      </c>
      <c r="J4125">
        <v>2059678000</v>
      </c>
      <c r="K4125">
        <v>2470171020.1242476</v>
      </c>
    </row>
    <row r="4126" spans="1:11" x14ac:dyDescent="0.25">
      <c r="A4126">
        <v>8354</v>
      </c>
      <c r="B4126" t="s">
        <v>25</v>
      </c>
      <c r="C4126" t="s">
        <v>493</v>
      </c>
      <c r="D4126" t="s">
        <v>935</v>
      </c>
      <c r="E4126">
        <v>2017</v>
      </c>
      <c r="F4126" s="10">
        <v>43100</v>
      </c>
      <c r="G4126" t="s">
        <v>489</v>
      </c>
      <c r="H4126" t="s">
        <v>474</v>
      </c>
      <c r="I4126" t="s">
        <v>545</v>
      </c>
      <c r="J4126">
        <v>602761000</v>
      </c>
      <c r="K4126">
        <v>722891031.63752365</v>
      </c>
    </row>
    <row r="4127" spans="1:11" x14ac:dyDescent="0.25">
      <c r="A4127">
        <v>10059</v>
      </c>
      <c r="B4127" t="s">
        <v>297</v>
      </c>
      <c r="C4127" t="s">
        <v>492</v>
      </c>
      <c r="D4127" t="s">
        <v>618</v>
      </c>
      <c r="E4127">
        <v>2014</v>
      </c>
      <c r="F4127" s="10">
        <v>41820</v>
      </c>
      <c r="G4127" t="s">
        <v>489</v>
      </c>
      <c r="H4127" t="s">
        <v>474</v>
      </c>
      <c r="I4127" t="s">
        <v>538</v>
      </c>
      <c r="J4127">
        <v>721295000</v>
      </c>
      <c r="K4127">
        <v>677680817.9202863</v>
      </c>
    </row>
    <row r="4128" spans="1:11" x14ac:dyDescent="0.25">
      <c r="A4128">
        <v>10059</v>
      </c>
      <c r="B4128" t="s">
        <v>297</v>
      </c>
      <c r="C4128" t="s">
        <v>492</v>
      </c>
      <c r="D4128" t="s">
        <v>578</v>
      </c>
      <c r="E4128">
        <v>2014</v>
      </c>
      <c r="F4128" s="10">
        <v>41820</v>
      </c>
      <c r="G4128" t="s">
        <v>489</v>
      </c>
      <c r="H4128" t="s">
        <v>474</v>
      </c>
      <c r="I4128" t="s">
        <v>538</v>
      </c>
      <c r="J4128">
        <v>77528000</v>
      </c>
      <c r="K4128">
        <v>72840153.407030344</v>
      </c>
    </row>
    <row r="4129" spans="1:11" x14ac:dyDescent="0.25">
      <c r="A4129">
        <v>10059</v>
      </c>
      <c r="B4129" t="s">
        <v>297</v>
      </c>
      <c r="C4129" t="s">
        <v>492</v>
      </c>
      <c r="D4129" t="s">
        <v>21</v>
      </c>
      <c r="E4129">
        <v>2014</v>
      </c>
      <c r="F4129" s="10">
        <v>41820</v>
      </c>
      <c r="G4129" t="s">
        <v>489</v>
      </c>
      <c r="H4129" t="s">
        <v>474</v>
      </c>
      <c r="I4129" t="s">
        <v>538</v>
      </c>
      <c r="J4129">
        <v>466268000</v>
      </c>
      <c r="K4129">
        <v>438074407.29528975</v>
      </c>
    </row>
    <row r="4130" spans="1:11" x14ac:dyDescent="0.25">
      <c r="A4130">
        <v>10059</v>
      </c>
      <c r="B4130" t="s">
        <v>297</v>
      </c>
      <c r="C4130" t="s">
        <v>492</v>
      </c>
      <c r="D4130" t="s">
        <v>1285</v>
      </c>
      <c r="E4130">
        <v>2014</v>
      </c>
      <c r="F4130" s="10">
        <v>41820</v>
      </c>
      <c r="G4130" t="s">
        <v>489</v>
      </c>
      <c r="H4130" t="s">
        <v>474</v>
      </c>
      <c r="I4130" t="s">
        <v>538</v>
      </c>
      <c r="J4130">
        <v>0</v>
      </c>
      <c r="K4130">
        <v>0</v>
      </c>
    </row>
    <row r="4131" spans="1:11" x14ac:dyDescent="0.25">
      <c r="A4131">
        <v>10059</v>
      </c>
      <c r="B4131" t="s">
        <v>297</v>
      </c>
      <c r="C4131" t="s">
        <v>492</v>
      </c>
      <c r="D4131" t="s">
        <v>1284</v>
      </c>
      <c r="E4131">
        <v>2014</v>
      </c>
      <c r="F4131" s="10">
        <v>41820</v>
      </c>
      <c r="G4131" t="s">
        <v>489</v>
      </c>
      <c r="H4131" t="s">
        <v>474</v>
      </c>
      <c r="I4131" t="s">
        <v>538</v>
      </c>
      <c r="J4131">
        <v>43528000</v>
      </c>
      <c r="K4131">
        <v>40896014.310974315</v>
      </c>
    </row>
    <row r="4132" spans="1:11" x14ac:dyDescent="0.25">
      <c r="A4132">
        <v>10059</v>
      </c>
      <c r="B4132" t="s">
        <v>297</v>
      </c>
      <c r="C4132" t="s">
        <v>493</v>
      </c>
      <c r="D4132" t="s">
        <v>589</v>
      </c>
      <c r="E4132">
        <v>2014</v>
      </c>
      <c r="F4132" s="10">
        <v>41820</v>
      </c>
      <c r="G4132" t="s">
        <v>489</v>
      </c>
      <c r="H4132" t="s">
        <v>474</v>
      </c>
      <c r="I4132" t="s">
        <v>538</v>
      </c>
      <c r="J4132">
        <v>-14270000</v>
      </c>
      <c r="K4132">
        <v>-13407143.08531528</v>
      </c>
    </row>
    <row r="4133" spans="1:11" x14ac:dyDescent="0.25">
      <c r="A4133">
        <v>10059</v>
      </c>
      <c r="B4133" t="s">
        <v>297</v>
      </c>
      <c r="C4133" t="s">
        <v>493</v>
      </c>
      <c r="D4133" t="s">
        <v>1237</v>
      </c>
      <c r="E4133">
        <v>2014</v>
      </c>
      <c r="F4133" s="10">
        <v>41820</v>
      </c>
      <c r="G4133" t="s">
        <v>489</v>
      </c>
      <c r="H4133" t="s">
        <v>474</v>
      </c>
      <c r="I4133" t="s">
        <v>538</v>
      </c>
      <c r="J4133">
        <v>780546000</v>
      </c>
      <c r="K4133">
        <v>733349117.49618089</v>
      </c>
    </row>
    <row r="4134" spans="1:11" x14ac:dyDescent="0.25">
      <c r="A4134">
        <v>10059</v>
      </c>
      <c r="B4134" t="s">
        <v>297</v>
      </c>
      <c r="C4134" t="s">
        <v>493</v>
      </c>
      <c r="D4134" t="s">
        <v>1236</v>
      </c>
      <c r="E4134">
        <v>2014</v>
      </c>
      <c r="F4134" s="10">
        <v>41820</v>
      </c>
      <c r="G4134" t="s">
        <v>489</v>
      </c>
      <c r="H4134" t="s">
        <v>474</v>
      </c>
      <c r="I4134" t="s">
        <v>538</v>
      </c>
      <c r="J4134">
        <v>542343000</v>
      </c>
      <c r="K4134">
        <v>509549418.52271515</v>
      </c>
    </row>
    <row r="4135" spans="1:11" x14ac:dyDescent="0.25">
      <c r="A4135">
        <v>10059</v>
      </c>
      <c r="B4135" t="s">
        <v>297</v>
      </c>
      <c r="C4135" t="s">
        <v>493</v>
      </c>
      <c r="D4135" t="s">
        <v>654</v>
      </c>
      <c r="E4135">
        <v>2014</v>
      </c>
      <c r="F4135" s="10">
        <v>41820</v>
      </c>
      <c r="G4135" t="s">
        <v>489</v>
      </c>
      <c r="H4135" t="s">
        <v>474</v>
      </c>
      <c r="I4135" t="s">
        <v>538</v>
      </c>
      <c r="J4135">
        <v>978000</v>
      </c>
      <c r="K4135">
        <v>918863.7657630234</v>
      </c>
    </row>
    <row r="4136" spans="1:11" x14ac:dyDescent="0.25">
      <c r="A4136">
        <v>10059</v>
      </c>
      <c r="B4136" t="s">
        <v>297</v>
      </c>
      <c r="C4136" t="s">
        <v>492</v>
      </c>
      <c r="D4136" t="s">
        <v>620</v>
      </c>
      <c r="E4136">
        <v>2015</v>
      </c>
      <c r="F4136" s="10">
        <v>42185</v>
      </c>
      <c r="G4136" t="s">
        <v>489</v>
      </c>
      <c r="H4136" t="s">
        <v>474</v>
      </c>
      <c r="I4136" t="s">
        <v>538</v>
      </c>
      <c r="J4136">
        <v>52646000</v>
      </c>
      <c r="K4136">
        <v>40484964.441272736</v>
      </c>
    </row>
    <row r="4137" spans="1:11" x14ac:dyDescent="0.25">
      <c r="A4137">
        <v>10059</v>
      </c>
      <c r="B4137" t="s">
        <v>297</v>
      </c>
      <c r="C4137" t="s">
        <v>492</v>
      </c>
      <c r="D4137" t="s">
        <v>618</v>
      </c>
      <c r="E4137">
        <v>2015</v>
      </c>
      <c r="F4137" s="10">
        <v>42185</v>
      </c>
      <c r="G4137" t="s">
        <v>489</v>
      </c>
      <c r="H4137" t="s">
        <v>474</v>
      </c>
      <c r="I4137" t="s">
        <v>538</v>
      </c>
      <c r="J4137">
        <v>527895000</v>
      </c>
      <c r="K4137">
        <v>405953164.60368627</v>
      </c>
    </row>
    <row r="4138" spans="1:11" x14ac:dyDescent="0.25">
      <c r="A4138">
        <v>10059</v>
      </c>
      <c r="B4138" t="s">
        <v>297</v>
      </c>
      <c r="C4138" t="s">
        <v>492</v>
      </c>
      <c r="D4138" t="s">
        <v>622</v>
      </c>
      <c r="E4138">
        <v>2015</v>
      </c>
      <c r="F4138" s="10">
        <v>42185</v>
      </c>
      <c r="G4138" t="s">
        <v>489</v>
      </c>
      <c r="H4138" t="s">
        <v>474</v>
      </c>
      <c r="I4138" t="s">
        <v>538</v>
      </c>
      <c r="J4138">
        <v>425177000</v>
      </c>
      <c r="K4138">
        <v>326962651.03231049</v>
      </c>
    </row>
    <row r="4139" spans="1:11" x14ac:dyDescent="0.25">
      <c r="A4139">
        <v>10059</v>
      </c>
      <c r="B4139" t="s">
        <v>297</v>
      </c>
      <c r="C4139" t="s">
        <v>492</v>
      </c>
      <c r="D4139" t="s">
        <v>465</v>
      </c>
      <c r="E4139">
        <v>2015</v>
      </c>
      <c r="F4139" s="10">
        <v>42185</v>
      </c>
      <c r="G4139" t="s">
        <v>489</v>
      </c>
      <c r="H4139" t="s">
        <v>474</v>
      </c>
      <c r="I4139" t="s">
        <v>538</v>
      </c>
      <c r="J4139">
        <v>85084000</v>
      </c>
      <c r="K4139">
        <v>65429903.782267392</v>
      </c>
    </row>
    <row r="4140" spans="1:11" x14ac:dyDescent="0.25">
      <c r="A4140">
        <v>10059</v>
      </c>
      <c r="B4140" t="s">
        <v>297</v>
      </c>
      <c r="C4140" t="s">
        <v>492</v>
      </c>
      <c r="D4140" t="s">
        <v>619</v>
      </c>
      <c r="E4140">
        <v>2015</v>
      </c>
      <c r="F4140" s="10">
        <v>42185</v>
      </c>
      <c r="G4140" t="s">
        <v>489</v>
      </c>
      <c r="H4140" t="s">
        <v>474</v>
      </c>
      <c r="I4140" t="s">
        <v>538</v>
      </c>
      <c r="J4140">
        <v>22377000</v>
      </c>
      <c r="K4140">
        <v>17207993.946403526</v>
      </c>
    </row>
    <row r="4141" spans="1:11" x14ac:dyDescent="0.25">
      <c r="A4141">
        <v>10059</v>
      </c>
      <c r="B4141" t="s">
        <v>297</v>
      </c>
      <c r="C4141" t="s">
        <v>492</v>
      </c>
      <c r="D4141" t="s">
        <v>621</v>
      </c>
      <c r="E4141">
        <v>2015</v>
      </c>
      <c r="F4141" s="10">
        <v>42185</v>
      </c>
      <c r="G4141" t="s">
        <v>489</v>
      </c>
      <c r="H4141" t="s">
        <v>474</v>
      </c>
      <c r="I4141" t="s">
        <v>538</v>
      </c>
      <c r="J4141">
        <v>9564000</v>
      </c>
      <c r="K4141">
        <v>7354750.596746807</v>
      </c>
    </row>
    <row r="4142" spans="1:11" x14ac:dyDescent="0.25">
      <c r="A4142">
        <v>10059</v>
      </c>
      <c r="B4142" t="s">
        <v>297</v>
      </c>
      <c r="C4142" t="s">
        <v>492</v>
      </c>
      <c r="D4142" t="s">
        <v>249</v>
      </c>
      <c r="E4142">
        <v>2015</v>
      </c>
      <c r="F4142" s="10">
        <v>42185</v>
      </c>
      <c r="G4142" t="s">
        <v>489</v>
      </c>
      <c r="H4142" t="s">
        <v>474</v>
      </c>
      <c r="I4142" t="s">
        <v>538</v>
      </c>
      <c r="J4142">
        <v>35444000</v>
      </c>
      <c r="K4142">
        <v>27256564.214878067</v>
      </c>
    </row>
    <row r="4143" spans="1:11" x14ac:dyDescent="0.25">
      <c r="A4143">
        <v>10059</v>
      </c>
      <c r="B4143" t="s">
        <v>297</v>
      </c>
      <c r="C4143" t="s">
        <v>492</v>
      </c>
      <c r="D4143" t="s">
        <v>290</v>
      </c>
      <c r="E4143">
        <v>2015</v>
      </c>
      <c r="F4143" s="10">
        <v>42185</v>
      </c>
      <c r="G4143" t="s">
        <v>489</v>
      </c>
      <c r="H4143" t="s">
        <v>474</v>
      </c>
      <c r="I4143" t="s">
        <v>538</v>
      </c>
      <c r="J4143">
        <v>27762000</v>
      </c>
      <c r="K4143">
        <v>21349078.426064916</v>
      </c>
    </row>
    <row r="4144" spans="1:11" x14ac:dyDescent="0.25">
      <c r="A4144">
        <v>10059</v>
      </c>
      <c r="B4144" t="s">
        <v>297</v>
      </c>
      <c r="C4144" t="s">
        <v>493</v>
      </c>
      <c r="D4144" t="s">
        <v>589</v>
      </c>
      <c r="E4144">
        <v>2015</v>
      </c>
      <c r="F4144" s="10">
        <v>42185</v>
      </c>
      <c r="G4144" t="s">
        <v>489</v>
      </c>
      <c r="H4144" t="s">
        <v>474</v>
      </c>
      <c r="I4144" t="s">
        <v>538</v>
      </c>
      <c r="J4144">
        <v>-81670000</v>
      </c>
      <c r="K4144">
        <v>-62804525.432487637</v>
      </c>
    </row>
    <row r="4145" spans="1:11" x14ac:dyDescent="0.25">
      <c r="A4145">
        <v>10059</v>
      </c>
      <c r="B4145" t="s">
        <v>297</v>
      </c>
      <c r="C4145" t="s">
        <v>493</v>
      </c>
      <c r="D4145" t="s">
        <v>1237</v>
      </c>
      <c r="E4145">
        <v>2015</v>
      </c>
      <c r="F4145" s="10">
        <v>42185</v>
      </c>
      <c r="G4145" t="s">
        <v>489</v>
      </c>
      <c r="H4145" t="s">
        <v>474</v>
      </c>
      <c r="I4145" t="s">
        <v>538</v>
      </c>
      <c r="J4145">
        <v>763735000</v>
      </c>
      <c r="K4145">
        <v>587314977.72965527</v>
      </c>
    </row>
    <row r="4146" spans="1:11" x14ac:dyDescent="0.25">
      <c r="A4146">
        <v>10059</v>
      </c>
      <c r="B4146" t="s">
        <v>297</v>
      </c>
      <c r="C4146" t="s">
        <v>493</v>
      </c>
      <c r="D4146" t="s">
        <v>1236</v>
      </c>
      <c r="E4146">
        <v>2015</v>
      </c>
      <c r="F4146" s="10">
        <v>42185</v>
      </c>
      <c r="G4146" t="s">
        <v>489</v>
      </c>
      <c r="H4146" t="s">
        <v>474</v>
      </c>
      <c r="I4146" t="s">
        <v>538</v>
      </c>
      <c r="J4146">
        <v>503884000</v>
      </c>
      <c r="K4146">
        <v>387488618.74646258</v>
      </c>
    </row>
    <row r="4147" spans="1:11" x14ac:dyDescent="0.25">
      <c r="A4147">
        <v>10059</v>
      </c>
      <c r="B4147" t="s">
        <v>297</v>
      </c>
      <c r="C4147" t="s">
        <v>493</v>
      </c>
      <c r="D4147" t="s">
        <v>654</v>
      </c>
      <c r="E4147">
        <v>2015</v>
      </c>
      <c r="F4147" s="10">
        <v>42185</v>
      </c>
      <c r="G4147" t="s">
        <v>489</v>
      </c>
      <c r="H4147" t="s">
        <v>474</v>
      </c>
      <c r="I4147" t="s">
        <v>538</v>
      </c>
      <c r="J4147">
        <v>0</v>
      </c>
      <c r="K4147">
        <v>0</v>
      </c>
    </row>
    <row r="4148" spans="1:11" x14ac:dyDescent="0.25">
      <c r="A4148">
        <v>10059</v>
      </c>
      <c r="B4148" t="s">
        <v>297</v>
      </c>
      <c r="C4148" t="s">
        <v>492</v>
      </c>
      <c r="D4148" t="s">
        <v>620</v>
      </c>
      <c r="E4148">
        <v>2016</v>
      </c>
      <c r="F4148" s="10">
        <v>42551</v>
      </c>
      <c r="G4148" t="s">
        <v>489</v>
      </c>
      <c r="H4148" t="s">
        <v>474</v>
      </c>
      <c r="I4148" t="s">
        <v>538</v>
      </c>
      <c r="J4148">
        <v>43000</v>
      </c>
      <c r="K4148">
        <v>31977.083585865534</v>
      </c>
    </row>
    <row r="4149" spans="1:11" x14ac:dyDescent="0.25">
      <c r="A4149">
        <v>10059</v>
      </c>
      <c r="B4149" t="s">
        <v>297</v>
      </c>
      <c r="C4149" t="s">
        <v>492</v>
      </c>
      <c r="D4149" t="s">
        <v>618</v>
      </c>
      <c r="E4149">
        <v>2016</v>
      </c>
      <c r="F4149" s="10">
        <v>42551</v>
      </c>
      <c r="G4149" t="s">
        <v>489</v>
      </c>
      <c r="H4149" t="s">
        <v>474</v>
      </c>
      <c r="I4149" t="s">
        <v>538</v>
      </c>
      <c r="J4149">
        <v>205504000</v>
      </c>
      <c r="K4149">
        <v>152823688.02859792</v>
      </c>
    </row>
    <row r="4150" spans="1:11" x14ac:dyDescent="0.25">
      <c r="A4150">
        <v>10059</v>
      </c>
      <c r="B4150" t="s">
        <v>297</v>
      </c>
      <c r="C4150" t="s">
        <v>492</v>
      </c>
      <c r="D4150" t="s">
        <v>622</v>
      </c>
      <c r="E4150">
        <v>2016</v>
      </c>
      <c r="F4150" s="10">
        <v>42551</v>
      </c>
      <c r="G4150" t="s">
        <v>489</v>
      </c>
      <c r="H4150" t="s">
        <v>474</v>
      </c>
      <c r="I4150" t="s">
        <v>538</v>
      </c>
      <c r="J4150">
        <v>260100000</v>
      </c>
      <c r="K4150">
        <v>193424173.03915408</v>
      </c>
    </row>
    <row r="4151" spans="1:11" x14ac:dyDescent="0.25">
      <c r="A4151">
        <v>10059</v>
      </c>
      <c r="B4151" t="s">
        <v>297</v>
      </c>
      <c r="C4151" t="s">
        <v>492</v>
      </c>
      <c r="D4151" t="s">
        <v>44</v>
      </c>
      <c r="E4151">
        <v>2016</v>
      </c>
      <c r="F4151" s="10">
        <v>42551</v>
      </c>
      <c r="G4151" t="s">
        <v>489</v>
      </c>
      <c r="H4151" t="s">
        <v>474</v>
      </c>
      <c r="I4151" t="s">
        <v>538</v>
      </c>
      <c r="J4151">
        <v>2304000</v>
      </c>
      <c r="K4151">
        <v>1713376.7577170741</v>
      </c>
    </row>
    <row r="4152" spans="1:11" x14ac:dyDescent="0.25">
      <c r="A4152">
        <v>10059</v>
      </c>
      <c r="B4152" t="s">
        <v>297</v>
      </c>
      <c r="C4152" t="s">
        <v>492</v>
      </c>
      <c r="D4152" t="s">
        <v>465</v>
      </c>
      <c r="E4152">
        <v>2016</v>
      </c>
      <c r="F4152" s="10">
        <v>42551</v>
      </c>
      <c r="G4152" t="s">
        <v>489</v>
      </c>
      <c r="H4152" t="s">
        <v>474</v>
      </c>
      <c r="I4152" t="s">
        <v>538</v>
      </c>
      <c r="J4152">
        <v>328000</v>
      </c>
      <c r="K4152">
        <v>243918.21898055568</v>
      </c>
    </row>
    <row r="4153" spans="1:11" x14ac:dyDescent="0.25">
      <c r="A4153">
        <v>10059</v>
      </c>
      <c r="B4153" t="s">
        <v>297</v>
      </c>
      <c r="C4153" t="s">
        <v>492</v>
      </c>
      <c r="D4153" t="s">
        <v>619</v>
      </c>
      <c r="E4153">
        <v>2016</v>
      </c>
      <c r="F4153" s="10">
        <v>42551</v>
      </c>
      <c r="G4153" t="s">
        <v>489</v>
      </c>
      <c r="H4153" t="s">
        <v>474</v>
      </c>
      <c r="I4153" t="s">
        <v>538</v>
      </c>
      <c r="J4153">
        <v>3356000</v>
      </c>
      <c r="K4153">
        <v>2495699.8259108076</v>
      </c>
    </row>
    <row r="4154" spans="1:11" x14ac:dyDescent="0.25">
      <c r="A4154">
        <v>10059</v>
      </c>
      <c r="B4154" t="s">
        <v>297</v>
      </c>
      <c r="C4154" t="s">
        <v>492</v>
      </c>
      <c r="D4154" t="s">
        <v>621</v>
      </c>
      <c r="E4154">
        <v>2016</v>
      </c>
      <c r="F4154" s="10">
        <v>42551</v>
      </c>
      <c r="G4154" t="s">
        <v>489</v>
      </c>
      <c r="H4154" t="s">
        <v>474</v>
      </c>
      <c r="I4154" t="s">
        <v>538</v>
      </c>
      <c r="J4154">
        <v>157000</v>
      </c>
      <c r="K4154">
        <v>116753.5377437416</v>
      </c>
    </row>
    <row r="4155" spans="1:11" x14ac:dyDescent="0.25">
      <c r="A4155">
        <v>10059</v>
      </c>
      <c r="B4155" t="s">
        <v>297</v>
      </c>
      <c r="C4155" t="s">
        <v>492</v>
      </c>
      <c r="D4155" t="s">
        <v>249</v>
      </c>
      <c r="E4155">
        <v>2016</v>
      </c>
      <c r="F4155" s="10">
        <v>42551</v>
      </c>
      <c r="G4155" t="s">
        <v>489</v>
      </c>
      <c r="H4155" t="s">
        <v>474</v>
      </c>
      <c r="I4155" t="s">
        <v>538</v>
      </c>
      <c r="J4155">
        <v>0</v>
      </c>
      <c r="K4155">
        <v>0</v>
      </c>
    </row>
    <row r="4156" spans="1:11" x14ac:dyDescent="0.25">
      <c r="A4156">
        <v>10059</v>
      </c>
      <c r="B4156" t="s">
        <v>297</v>
      </c>
      <c r="C4156" t="s">
        <v>492</v>
      </c>
      <c r="D4156" t="s">
        <v>290</v>
      </c>
      <c r="E4156">
        <v>2016</v>
      </c>
      <c r="F4156" s="10">
        <v>42551</v>
      </c>
      <c r="G4156" t="s">
        <v>489</v>
      </c>
      <c r="H4156" t="s">
        <v>474</v>
      </c>
      <c r="I4156" t="s">
        <v>538</v>
      </c>
      <c r="J4156">
        <v>3124000</v>
      </c>
      <c r="K4156">
        <v>2323172.3051684634</v>
      </c>
    </row>
    <row r="4157" spans="1:11" x14ac:dyDescent="0.25">
      <c r="A4157">
        <v>10059</v>
      </c>
      <c r="B4157" t="s">
        <v>297</v>
      </c>
      <c r="C4157" t="s">
        <v>493</v>
      </c>
      <c r="D4157" t="s">
        <v>617</v>
      </c>
      <c r="E4157">
        <v>2016</v>
      </c>
      <c r="F4157" s="10">
        <v>42551</v>
      </c>
      <c r="G4157" t="s">
        <v>489</v>
      </c>
      <c r="H4157" t="s">
        <v>474</v>
      </c>
      <c r="I4157" t="s">
        <v>538</v>
      </c>
      <c r="J4157">
        <v>431224000</v>
      </c>
      <c r="K4157">
        <v>320681067.2611925</v>
      </c>
    </row>
    <row r="4158" spans="1:11" x14ac:dyDescent="0.25">
      <c r="A4158">
        <v>10059</v>
      </c>
      <c r="B4158" t="s">
        <v>297</v>
      </c>
      <c r="C4158" t="s">
        <v>493</v>
      </c>
      <c r="D4158" t="s">
        <v>616</v>
      </c>
      <c r="E4158">
        <v>2016</v>
      </c>
      <c r="F4158" s="10">
        <v>42551</v>
      </c>
      <c r="G4158" t="s">
        <v>489</v>
      </c>
      <c r="H4158" t="s">
        <v>474</v>
      </c>
      <c r="I4158" t="s">
        <v>538</v>
      </c>
      <c r="J4158">
        <v>265548000</v>
      </c>
      <c r="K4158">
        <v>197475595.16417256</v>
      </c>
    </row>
    <row r="4159" spans="1:11" x14ac:dyDescent="0.25">
      <c r="A4159">
        <v>10059</v>
      </c>
      <c r="B4159" t="s">
        <v>297</v>
      </c>
      <c r="C4159" t="s">
        <v>493</v>
      </c>
      <c r="D4159" t="s">
        <v>589</v>
      </c>
      <c r="E4159">
        <v>2016</v>
      </c>
      <c r="F4159" s="10">
        <v>42551</v>
      </c>
      <c r="G4159" t="s">
        <v>489</v>
      </c>
      <c r="H4159" t="s">
        <v>474</v>
      </c>
      <c r="I4159" t="s">
        <v>538</v>
      </c>
      <c r="J4159">
        <v>-26693000</v>
      </c>
      <c r="K4159">
        <v>-19850332.375756014</v>
      </c>
    </row>
    <row r="4160" spans="1:11" x14ac:dyDescent="0.25">
      <c r="A4160">
        <v>10059</v>
      </c>
      <c r="B4160" t="s">
        <v>297</v>
      </c>
      <c r="C4160" t="s">
        <v>493</v>
      </c>
      <c r="D4160" t="s">
        <v>2070</v>
      </c>
      <c r="E4160">
        <v>2016</v>
      </c>
      <c r="F4160" s="10">
        <v>42551</v>
      </c>
      <c r="G4160" t="s">
        <v>489</v>
      </c>
      <c r="H4160" t="s">
        <v>474</v>
      </c>
      <c r="I4160" t="s">
        <v>538</v>
      </c>
      <c r="J4160">
        <v>289510000</v>
      </c>
      <c r="K4160">
        <v>215295010.90567279</v>
      </c>
    </row>
    <row r="4161" spans="1:11" x14ac:dyDescent="0.25">
      <c r="A4161">
        <v>10059</v>
      </c>
      <c r="B4161" t="s">
        <v>297</v>
      </c>
      <c r="C4161" t="s">
        <v>493</v>
      </c>
      <c r="D4161" t="s">
        <v>458</v>
      </c>
      <c r="E4161">
        <v>2016</v>
      </c>
      <c r="F4161" s="10">
        <v>42551</v>
      </c>
      <c r="G4161" t="s">
        <v>489</v>
      </c>
      <c r="H4161" t="s">
        <v>474</v>
      </c>
      <c r="I4161" t="s">
        <v>538</v>
      </c>
      <c r="J4161">
        <v>205024000</v>
      </c>
      <c r="K4161">
        <v>152466734.53740686</v>
      </c>
    </row>
    <row r="4162" spans="1:11" x14ac:dyDescent="0.25">
      <c r="A4162">
        <v>526</v>
      </c>
      <c r="B4162" t="s">
        <v>37</v>
      </c>
      <c r="C4162" t="s">
        <v>493</v>
      </c>
      <c r="D4162" t="s">
        <v>588</v>
      </c>
      <c r="E4162">
        <v>2014</v>
      </c>
      <c r="F4162" s="10">
        <v>42004</v>
      </c>
      <c r="G4162" t="s">
        <v>489</v>
      </c>
      <c r="H4162" t="s">
        <v>474</v>
      </c>
      <c r="I4162" t="s">
        <v>539</v>
      </c>
      <c r="J4162">
        <v>2918036000</v>
      </c>
      <c r="K4162">
        <v>1100005435.9611392</v>
      </c>
    </row>
    <row r="4163" spans="1:11" x14ac:dyDescent="0.25">
      <c r="A4163">
        <v>526</v>
      </c>
      <c r="B4163" t="s">
        <v>37</v>
      </c>
      <c r="C4163" t="s">
        <v>493</v>
      </c>
      <c r="D4163" t="s">
        <v>852</v>
      </c>
      <c r="E4163">
        <v>2014</v>
      </c>
      <c r="F4163" s="10">
        <v>42004</v>
      </c>
      <c r="G4163" t="s">
        <v>489</v>
      </c>
      <c r="H4163" t="s">
        <v>474</v>
      </c>
      <c r="I4163" t="s">
        <v>539</v>
      </c>
      <c r="J4163">
        <v>3734021000</v>
      </c>
      <c r="K4163">
        <v>1407605457.229811</v>
      </c>
    </row>
    <row r="4164" spans="1:11" x14ac:dyDescent="0.25">
      <c r="A4164">
        <v>526</v>
      </c>
      <c r="B4164" t="s">
        <v>37</v>
      </c>
      <c r="C4164" t="s">
        <v>493</v>
      </c>
      <c r="D4164" t="s">
        <v>759</v>
      </c>
      <c r="E4164">
        <v>2014</v>
      </c>
      <c r="F4164" s="10">
        <v>42004</v>
      </c>
      <c r="G4164" t="s">
        <v>489</v>
      </c>
      <c r="H4164" t="s">
        <v>474</v>
      </c>
      <c r="I4164" t="s">
        <v>539</v>
      </c>
      <c r="J4164">
        <v>4561159000</v>
      </c>
      <c r="K4164">
        <v>1719409799.7019479</v>
      </c>
    </row>
    <row r="4165" spans="1:11" x14ac:dyDescent="0.25">
      <c r="A4165">
        <v>533</v>
      </c>
      <c r="B4165" t="s">
        <v>1156</v>
      </c>
      <c r="C4165" t="s">
        <v>493</v>
      </c>
      <c r="D4165" t="s">
        <v>918</v>
      </c>
      <c r="E4165">
        <v>2014</v>
      </c>
      <c r="F4165" s="10">
        <v>42004</v>
      </c>
      <c r="G4165" t="s">
        <v>489</v>
      </c>
      <c r="H4165" t="s">
        <v>474</v>
      </c>
      <c r="I4165" t="s">
        <v>539</v>
      </c>
      <c r="J4165">
        <v>978302000</v>
      </c>
      <c r="K4165">
        <v>368788293.91126579</v>
      </c>
    </row>
    <row r="4166" spans="1:11" x14ac:dyDescent="0.25">
      <c r="A4166">
        <v>533</v>
      </c>
      <c r="B4166" t="s">
        <v>1156</v>
      </c>
      <c r="C4166" t="s">
        <v>493</v>
      </c>
      <c r="D4166" t="s">
        <v>919</v>
      </c>
      <c r="E4166">
        <v>2014</v>
      </c>
      <c r="F4166" s="10">
        <v>42004</v>
      </c>
      <c r="G4166" t="s">
        <v>489</v>
      </c>
      <c r="H4166" t="s">
        <v>474</v>
      </c>
      <c r="I4166" t="s">
        <v>539</v>
      </c>
      <c r="J4166">
        <v>-323776000</v>
      </c>
      <c r="K4166">
        <v>-122053106.96432593</v>
      </c>
    </row>
    <row r="4167" spans="1:11" x14ac:dyDescent="0.25">
      <c r="A4167">
        <v>533</v>
      </c>
      <c r="B4167" t="s">
        <v>1156</v>
      </c>
      <c r="C4167" t="s">
        <v>493</v>
      </c>
      <c r="D4167" t="s">
        <v>917</v>
      </c>
      <c r="E4167">
        <v>2014</v>
      </c>
      <c r="F4167" s="10">
        <v>42004</v>
      </c>
      <c r="G4167" t="s">
        <v>489</v>
      </c>
      <c r="H4167" t="s">
        <v>474</v>
      </c>
      <c r="I4167" t="s">
        <v>539</v>
      </c>
      <c r="J4167">
        <v>3521000</v>
      </c>
      <c r="K4167">
        <v>1327303.4123016889</v>
      </c>
    </row>
    <row r="4168" spans="1:11" x14ac:dyDescent="0.25">
      <c r="A4168">
        <v>533</v>
      </c>
      <c r="B4168" t="s">
        <v>1156</v>
      </c>
      <c r="C4168" t="s">
        <v>493</v>
      </c>
      <c r="D4168" t="s">
        <v>759</v>
      </c>
      <c r="E4168">
        <v>2014</v>
      </c>
      <c r="F4168" s="10">
        <v>42004</v>
      </c>
      <c r="G4168" t="s">
        <v>489</v>
      </c>
      <c r="H4168" t="s">
        <v>474</v>
      </c>
      <c r="I4168" t="s">
        <v>539</v>
      </c>
      <c r="J4168">
        <v>3473385000</v>
      </c>
      <c r="K4168">
        <v>1309354093.3648117</v>
      </c>
    </row>
    <row r="4169" spans="1:11" x14ac:dyDescent="0.25">
      <c r="A4169">
        <v>2042</v>
      </c>
      <c r="B4169" t="s">
        <v>39</v>
      </c>
      <c r="C4169" t="s">
        <v>493</v>
      </c>
      <c r="D4169" t="s">
        <v>1087</v>
      </c>
      <c r="E4169">
        <v>2014</v>
      </c>
      <c r="F4169" s="10">
        <v>42004</v>
      </c>
      <c r="G4169" t="s">
        <v>489</v>
      </c>
      <c r="H4169" t="s">
        <v>474</v>
      </c>
      <c r="I4169" t="s">
        <v>539</v>
      </c>
      <c r="J4169">
        <v>1845262000</v>
      </c>
      <c r="K4169">
        <v>695604245.72298753</v>
      </c>
    </row>
    <row r="4170" spans="1:11" x14ac:dyDescent="0.25">
      <c r="A4170">
        <v>2042</v>
      </c>
      <c r="B4170" t="s">
        <v>39</v>
      </c>
      <c r="C4170" t="s">
        <v>493</v>
      </c>
      <c r="D4170" t="s">
        <v>456</v>
      </c>
      <c r="E4170">
        <v>2014</v>
      </c>
      <c r="F4170" s="10">
        <v>42004</v>
      </c>
      <c r="G4170" t="s">
        <v>489</v>
      </c>
      <c r="H4170" t="s">
        <v>474</v>
      </c>
      <c r="I4170" t="s">
        <v>539</v>
      </c>
      <c r="J4170">
        <v>3586463000</v>
      </c>
      <c r="K4170">
        <v>1351980851.4608781</v>
      </c>
    </row>
    <row r="4171" spans="1:11" x14ac:dyDescent="0.25">
      <c r="A4171">
        <v>526</v>
      </c>
      <c r="B4171" t="s">
        <v>37</v>
      </c>
      <c r="C4171" t="s">
        <v>493</v>
      </c>
      <c r="D4171" t="s">
        <v>588</v>
      </c>
      <c r="E4171">
        <v>2015</v>
      </c>
      <c r="F4171" s="10">
        <v>42369</v>
      </c>
      <c r="G4171" t="s">
        <v>489</v>
      </c>
      <c r="H4171" t="s">
        <v>474</v>
      </c>
      <c r="I4171" t="s">
        <v>539</v>
      </c>
      <c r="J4171">
        <v>3336716000</v>
      </c>
      <c r="K4171">
        <v>842517501.03206992</v>
      </c>
    </row>
    <row r="4172" spans="1:11" x14ac:dyDescent="0.25">
      <c r="A4172">
        <v>526</v>
      </c>
      <c r="B4172" t="s">
        <v>37</v>
      </c>
      <c r="C4172" t="s">
        <v>493</v>
      </c>
      <c r="D4172" t="s">
        <v>852</v>
      </c>
      <c r="E4172">
        <v>2015</v>
      </c>
      <c r="F4172" s="10">
        <v>42369</v>
      </c>
      <c r="G4172" t="s">
        <v>489</v>
      </c>
      <c r="H4172" t="s">
        <v>474</v>
      </c>
      <c r="I4172" t="s">
        <v>539</v>
      </c>
      <c r="J4172">
        <v>8374853000</v>
      </c>
      <c r="K4172">
        <v>2114642127.490303</v>
      </c>
    </row>
    <row r="4173" spans="1:11" x14ac:dyDescent="0.25">
      <c r="A4173">
        <v>533</v>
      </c>
      <c r="B4173" t="s">
        <v>1156</v>
      </c>
      <c r="C4173" t="s">
        <v>493</v>
      </c>
      <c r="D4173" t="s">
        <v>918</v>
      </c>
      <c r="E4173">
        <v>2015</v>
      </c>
      <c r="F4173" s="10">
        <v>42369</v>
      </c>
      <c r="G4173" t="s">
        <v>489</v>
      </c>
      <c r="H4173" t="s">
        <v>474</v>
      </c>
      <c r="I4173" t="s">
        <v>539</v>
      </c>
      <c r="J4173">
        <v>666532000</v>
      </c>
      <c r="K4173">
        <v>168298673.00600579</v>
      </c>
    </row>
    <row r="4174" spans="1:11" x14ac:dyDescent="0.25">
      <c r="A4174">
        <v>533</v>
      </c>
      <c r="B4174" t="s">
        <v>1156</v>
      </c>
      <c r="C4174" t="s">
        <v>493</v>
      </c>
      <c r="D4174" t="s">
        <v>919</v>
      </c>
      <c r="E4174">
        <v>2015</v>
      </c>
      <c r="F4174" s="10">
        <v>42369</v>
      </c>
      <c r="G4174" t="s">
        <v>489</v>
      </c>
      <c r="H4174" t="s">
        <v>474</v>
      </c>
      <c r="I4174" t="s">
        <v>539</v>
      </c>
      <c r="J4174">
        <v>-323451000</v>
      </c>
      <c r="K4174">
        <v>-81671058.67755124</v>
      </c>
    </row>
    <row r="4175" spans="1:11" x14ac:dyDescent="0.25">
      <c r="A4175">
        <v>533</v>
      </c>
      <c r="B4175" t="s">
        <v>1156</v>
      </c>
      <c r="C4175" t="s">
        <v>493</v>
      </c>
      <c r="D4175" t="s">
        <v>917</v>
      </c>
      <c r="E4175">
        <v>2015</v>
      </c>
      <c r="F4175" s="10">
        <v>42369</v>
      </c>
      <c r="G4175" t="s">
        <v>489</v>
      </c>
      <c r="H4175" t="s">
        <v>474</v>
      </c>
      <c r="I4175" t="s">
        <v>539</v>
      </c>
      <c r="J4175">
        <v>3703000</v>
      </c>
      <c r="K4175">
        <v>935003.84998955706</v>
      </c>
    </row>
    <row r="4176" spans="1:11" x14ac:dyDescent="0.25">
      <c r="A4176">
        <v>533</v>
      </c>
      <c r="B4176" t="s">
        <v>1156</v>
      </c>
      <c r="C4176" t="s">
        <v>493</v>
      </c>
      <c r="D4176" t="s">
        <v>759</v>
      </c>
      <c r="E4176">
        <v>2015</v>
      </c>
      <c r="F4176" s="10">
        <v>42369</v>
      </c>
      <c r="G4176" t="s">
        <v>489</v>
      </c>
      <c r="H4176" t="s">
        <v>474</v>
      </c>
      <c r="I4176" t="s">
        <v>539</v>
      </c>
      <c r="J4176">
        <v>3487685000</v>
      </c>
      <c r="K4176">
        <v>880637024.7234211</v>
      </c>
    </row>
    <row r="4177" spans="1:11" x14ac:dyDescent="0.25">
      <c r="A4177">
        <v>2042</v>
      </c>
      <c r="B4177" t="s">
        <v>39</v>
      </c>
      <c r="C4177" t="s">
        <v>493</v>
      </c>
      <c r="D4177" t="s">
        <v>1087</v>
      </c>
      <c r="E4177">
        <v>2015</v>
      </c>
      <c r="F4177" s="10">
        <v>42369</v>
      </c>
      <c r="G4177" t="s">
        <v>489</v>
      </c>
      <c r="H4177" t="s">
        <v>474</v>
      </c>
      <c r="I4177" t="s">
        <v>539</v>
      </c>
      <c r="J4177">
        <v>2130695000</v>
      </c>
      <c r="K4177">
        <v>537998387.29503083</v>
      </c>
    </row>
    <row r="4178" spans="1:11" x14ac:dyDescent="0.25">
      <c r="A4178">
        <v>2042</v>
      </c>
      <c r="B4178" t="s">
        <v>39</v>
      </c>
      <c r="C4178" t="s">
        <v>493</v>
      </c>
      <c r="D4178" t="s">
        <v>456</v>
      </c>
      <c r="E4178">
        <v>2015</v>
      </c>
      <c r="F4178" s="10">
        <v>42369</v>
      </c>
      <c r="G4178" t="s">
        <v>489</v>
      </c>
      <c r="H4178" t="s">
        <v>474</v>
      </c>
      <c r="I4178" t="s">
        <v>539</v>
      </c>
      <c r="J4178">
        <v>4023842000</v>
      </c>
      <c r="K4178">
        <v>1016016138.7387738</v>
      </c>
    </row>
    <row r="4179" spans="1:11" x14ac:dyDescent="0.25">
      <c r="A4179">
        <v>526</v>
      </c>
      <c r="B4179" t="s">
        <v>37</v>
      </c>
      <c r="C4179" t="s">
        <v>493</v>
      </c>
      <c r="D4179" t="s">
        <v>588</v>
      </c>
      <c r="E4179">
        <v>2016</v>
      </c>
      <c r="F4179" s="10">
        <v>42735</v>
      </c>
      <c r="G4179" t="s">
        <v>489</v>
      </c>
      <c r="H4179" t="s">
        <v>474</v>
      </c>
      <c r="I4179" t="s">
        <v>539</v>
      </c>
      <c r="J4179">
        <v>3732877000</v>
      </c>
      <c r="K4179">
        <v>1147012285.5851893</v>
      </c>
    </row>
    <row r="4180" spans="1:11" x14ac:dyDescent="0.25">
      <c r="A4180">
        <v>526</v>
      </c>
      <c r="B4180" t="s">
        <v>37</v>
      </c>
      <c r="C4180" t="s">
        <v>493</v>
      </c>
      <c r="D4180" t="s">
        <v>852</v>
      </c>
      <c r="E4180">
        <v>2016</v>
      </c>
      <c r="F4180" s="10">
        <v>42735</v>
      </c>
      <c r="G4180" t="s">
        <v>489</v>
      </c>
      <c r="H4180" t="s">
        <v>474</v>
      </c>
      <c r="I4180" t="s">
        <v>539</v>
      </c>
      <c r="J4180">
        <v>10365331000</v>
      </c>
      <c r="K4180">
        <v>3184986272.2926626</v>
      </c>
    </row>
    <row r="4181" spans="1:11" x14ac:dyDescent="0.25">
      <c r="A4181">
        <v>533</v>
      </c>
      <c r="B4181" t="s">
        <v>1156</v>
      </c>
      <c r="C4181" t="s">
        <v>493</v>
      </c>
      <c r="D4181" t="s">
        <v>918</v>
      </c>
      <c r="E4181">
        <v>2016</v>
      </c>
      <c r="F4181" s="10">
        <v>42735</v>
      </c>
      <c r="G4181" t="s">
        <v>489</v>
      </c>
      <c r="H4181" t="s">
        <v>474</v>
      </c>
      <c r="I4181" t="s">
        <v>539</v>
      </c>
      <c r="J4181">
        <v>364668000</v>
      </c>
      <c r="K4181">
        <v>112052627.5470046</v>
      </c>
    </row>
    <row r="4182" spans="1:11" x14ac:dyDescent="0.25">
      <c r="A4182">
        <v>533</v>
      </c>
      <c r="B4182" t="s">
        <v>1156</v>
      </c>
      <c r="C4182" t="s">
        <v>493</v>
      </c>
      <c r="D4182" t="s">
        <v>919</v>
      </c>
      <c r="E4182">
        <v>2016</v>
      </c>
      <c r="F4182" s="10">
        <v>42735</v>
      </c>
      <c r="G4182" t="s">
        <v>489</v>
      </c>
      <c r="H4182" t="s">
        <v>474</v>
      </c>
      <c r="I4182" t="s">
        <v>539</v>
      </c>
      <c r="J4182">
        <v>-373958000</v>
      </c>
      <c r="K4182">
        <v>-114907193.64524099</v>
      </c>
    </row>
    <row r="4183" spans="1:11" x14ac:dyDescent="0.25">
      <c r="A4183">
        <v>533</v>
      </c>
      <c r="B4183" t="s">
        <v>1156</v>
      </c>
      <c r="C4183" t="s">
        <v>493</v>
      </c>
      <c r="D4183" t="s">
        <v>917</v>
      </c>
      <c r="E4183">
        <v>2016</v>
      </c>
      <c r="F4183" s="10">
        <v>42735</v>
      </c>
      <c r="G4183" t="s">
        <v>489</v>
      </c>
      <c r="H4183" t="s">
        <v>474</v>
      </c>
      <c r="I4183" t="s">
        <v>539</v>
      </c>
      <c r="J4183">
        <v>1056000</v>
      </c>
      <c r="K4183">
        <v>324480.27984258789</v>
      </c>
    </row>
    <row r="4184" spans="1:11" x14ac:dyDescent="0.25">
      <c r="A4184">
        <v>533</v>
      </c>
      <c r="B4184" t="s">
        <v>1156</v>
      </c>
      <c r="C4184" t="s">
        <v>493</v>
      </c>
      <c r="D4184" t="s">
        <v>759</v>
      </c>
      <c r="E4184">
        <v>2016</v>
      </c>
      <c r="F4184" s="10">
        <v>42735</v>
      </c>
      <c r="G4184" t="s">
        <v>489</v>
      </c>
      <c r="H4184" t="s">
        <v>474</v>
      </c>
      <c r="I4184" t="s">
        <v>539</v>
      </c>
      <c r="J4184">
        <v>4041109000</v>
      </c>
      <c r="K4184">
        <v>1241723654.5401521</v>
      </c>
    </row>
    <row r="4185" spans="1:11" x14ac:dyDescent="0.25">
      <c r="A4185">
        <v>889</v>
      </c>
      <c r="B4185" t="s">
        <v>41</v>
      </c>
      <c r="C4185" t="s">
        <v>493</v>
      </c>
      <c r="D4185" t="s">
        <v>2030</v>
      </c>
      <c r="E4185">
        <v>2016</v>
      </c>
      <c r="F4185" s="10">
        <v>42735</v>
      </c>
      <c r="G4185" t="s">
        <v>489</v>
      </c>
      <c r="H4185" t="s">
        <v>474</v>
      </c>
      <c r="I4185" t="s">
        <v>539</v>
      </c>
      <c r="J4185">
        <v>257406000</v>
      </c>
      <c r="K4185">
        <v>79093911.84958446</v>
      </c>
    </row>
    <row r="4186" spans="1:11" x14ac:dyDescent="0.25">
      <c r="A4186">
        <v>889</v>
      </c>
      <c r="B4186" t="s">
        <v>41</v>
      </c>
      <c r="C4186" t="s">
        <v>493</v>
      </c>
      <c r="D4186" t="s">
        <v>2029</v>
      </c>
      <c r="E4186">
        <v>2016</v>
      </c>
      <c r="F4186" s="10">
        <v>42735</v>
      </c>
      <c r="G4186" t="s">
        <v>489</v>
      </c>
      <c r="H4186" t="s">
        <v>474</v>
      </c>
      <c r="I4186" t="s">
        <v>539</v>
      </c>
      <c r="J4186">
        <v>201368000</v>
      </c>
      <c r="K4186">
        <v>61874947.90846803</v>
      </c>
    </row>
    <row r="4187" spans="1:11" x14ac:dyDescent="0.25">
      <c r="A4187">
        <v>889</v>
      </c>
      <c r="B4187" t="s">
        <v>41</v>
      </c>
      <c r="C4187" t="s">
        <v>493</v>
      </c>
      <c r="D4187" t="s">
        <v>589</v>
      </c>
      <c r="E4187">
        <v>2016</v>
      </c>
      <c r="F4187" s="10">
        <v>42735</v>
      </c>
      <c r="G4187" t="s">
        <v>489</v>
      </c>
      <c r="H4187" t="s">
        <v>474</v>
      </c>
      <c r="I4187" t="s">
        <v>539</v>
      </c>
      <c r="J4187">
        <v>-16161000</v>
      </c>
      <c r="K4187">
        <v>-4965838.8281591507</v>
      </c>
    </row>
    <row r="4188" spans="1:11" x14ac:dyDescent="0.25">
      <c r="A4188">
        <v>889</v>
      </c>
      <c r="B4188" t="s">
        <v>41</v>
      </c>
      <c r="C4188" t="s">
        <v>493</v>
      </c>
      <c r="D4188" t="s">
        <v>643</v>
      </c>
      <c r="E4188">
        <v>2016</v>
      </c>
      <c r="F4188" s="10">
        <v>42735</v>
      </c>
      <c r="G4188" t="s">
        <v>489</v>
      </c>
      <c r="H4188" t="s">
        <v>474</v>
      </c>
      <c r="I4188" t="s">
        <v>539</v>
      </c>
      <c r="J4188">
        <v>19900000</v>
      </c>
      <c r="K4188">
        <v>6114732.5462760413</v>
      </c>
    </row>
    <row r="4189" spans="1:11" x14ac:dyDescent="0.25">
      <c r="A4189">
        <v>889</v>
      </c>
      <c r="B4189" t="s">
        <v>41</v>
      </c>
      <c r="C4189" t="s">
        <v>493</v>
      </c>
      <c r="D4189" t="s">
        <v>2031</v>
      </c>
      <c r="E4189">
        <v>2016</v>
      </c>
      <c r="F4189" s="10">
        <v>42735</v>
      </c>
      <c r="G4189" t="s">
        <v>489</v>
      </c>
      <c r="H4189" t="s">
        <v>474</v>
      </c>
      <c r="I4189" t="s">
        <v>539</v>
      </c>
      <c r="J4189">
        <v>71366000</v>
      </c>
      <c r="K4189">
        <v>21928844.36671035</v>
      </c>
    </row>
    <row r="4190" spans="1:11" x14ac:dyDescent="0.25">
      <c r="A4190">
        <v>2042</v>
      </c>
      <c r="B4190" t="s">
        <v>39</v>
      </c>
      <c r="C4190" t="s">
        <v>493</v>
      </c>
      <c r="D4190" t="s">
        <v>1543</v>
      </c>
      <c r="E4190">
        <v>2016</v>
      </c>
      <c r="F4190" s="10">
        <v>42735</v>
      </c>
      <c r="G4190" t="s">
        <v>489</v>
      </c>
      <c r="H4190" t="s">
        <v>474</v>
      </c>
      <c r="I4190" t="s">
        <v>539</v>
      </c>
      <c r="J4190">
        <v>14525000</v>
      </c>
      <c r="K4190">
        <v>4463140.21279696</v>
      </c>
    </row>
    <row r="4191" spans="1:11" x14ac:dyDescent="0.25">
      <c r="A4191">
        <v>2042</v>
      </c>
      <c r="B4191" t="s">
        <v>39</v>
      </c>
      <c r="C4191" t="s">
        <v>493</v>
      </c>
      <c r="D4191" t="s">
        <v>1544</v>
      </c>
      <c r="E4191">
        <v>2016</v>
      </c>
      <c r="F4191" s="10">
        <v>42735</v>
      </c>
      <c r="G4191" t="s">
        <v>489</v>
      </c>
      <c r="H4191" t="s">
        <v>474</v>
      </c>
      <c r="I4191" t="s">
        <v>539</v>
      </c>
      <c r="J4191">
        <v>4778000</v>
      </c>
      <c r="K4191">
        <v>1468150.3570908003</v>
      </c>
    </row>
    <row r="4192" spans="1:11" x14ac:dyDescent="0.25">
      <c r="A4192">
        <v>2042</v>
      </c>
      <c r="B4192" t="s">
        <v>39</v>
      </c>
      <c r="C4192" t="s">
        <v>493</v>
      </c>
      <c r="D4192" t="s">
        <v>1540</v>
      </c>
      <c r="E4192">
        <v>2016</v>
      </c>
      <c r="F4192" s="10">
        <v>42735</v>
      </c>
      <c r="G4192" t="s">
        <v>489</v>
      </c>
      <c r="H4192" t="s">
        <v>474</v>
      </c>
      <c r="I4192" t="s">
        <v>539</v>
      </c>
      <c r="J4192">
        <v>125877000</v>
      </c>
      <c r="K4192">
        <v>38678602.448622577</v>
      </c>
    </row>
    <row r="4193" spans="1:11" x14ac:dyDescent="0.25">
      <c r="A4193">
        <v>2042</v>
      </c>
      <c r="B4193" t="s">
        <v>39</v>
      </c>
      <c r="C4193" t="s">
        <v>493</v>
      </c>
      <c r="D4193" t="s">
        <v>1542</v>
      </c>
      <c r="E4193">
        <v>2016</v>
      </c>
      <c r="F4193" s="10">
        <v>42735</v>
      </c>
      <c r="G4193" t="s">
        <v>489</v>
      </c>
      <c r="H4193" t="s">
        <v>474</v>
      </c>
      <c r="I4193" t="s">
        <v>539</v>
      </c>
      <c r="J4193">
        <v>7870000</v>
      </c>
      <c r="K4193">
        <v>2418238.4492056505</v>
      </c>
    </row>
    <row r="4194" spans="1:11" x14ac:dyDescent="0.25">
      <c r="A4194">
        <v>2042</v>
      </c>
      <c r="B4194" t="s">
        <v>39</v>
      </c>
      <c r="C4194" t="s">
        <v>493</v>
      </c>
      <c r="D4194" t="s">
        <v>1539</v>
      </c>
      <c r="E4194">
        <v>2016</v>
      </c>
      <c r="F4194" s="10">
        <v>42735</v>
      </c>
      <c r="G4194" t="s">
        <v>489</v>
      </c>
      <c r="H4194" t="s">
        <v>474</v>
      </c>
      <c r="I4194" t="s">
        <v>539</v>
      </c>
      <c r="J4194">
        <v>1270631000</v>
      </c>
      <c r="K4194">
        <v>390430589.44760162</v>
      </c>
    </row>
    <row r="4195" spans="1:11" x14ac:dyDescent="0.25">
      <c r="A4195">
        <v>2042</v>
      </c>
      <c r="B4195" t="s">
        <v>39</v>
      </c>
      <c r="C4195" t="s">
        <v>493</v>
      </c>
      <c r="D4195" t="s">
        <v>1541</v>
      </c>
      <c r="E4195">
        <v>2016</v>
      </c>
      <c r="F4195" s="10">
        <v>42735</v>
      </c>
      <c r="G4195" t="s">
        <v>489</v>
      </c>
      <c r="H4195" t="s">
        <v>474</v>
      </c>
      <c r="I4195" t="s">
        <v>539</v>
      </c>
      <c r="J4195">
        <v>7867000</v>
      </c>
      <c r="K4195">
        <v>2417316.6302288249</v>
      </c>
    </row>
    <row r="4196" spans="1:11" x14ac:dyDescent="0.25">
      <c r="A4196">
        <v>2042</v>
      </c>
      <c r="B4196" t="s">
        <v>39</v>
      </c>
      <c r="C4196" t="s">
        <v>493</v>
      </c>
      <c r="D4196" t="s">
        <v>1538</v>
      </c>
      <c r="E4196">
        <v>2016</v>
      </c>
      <c r="F4196" s="10">
        <v>42735</v>
      </c>
      <c r="G4196" t="s">
        <v>489</v>
      </c>
      <c r="H4196" t="s">
        <v>474</v>
      </c>
      <c r="I4196" t="s">
        <v>539</v>
      </c>
      <c r="J4196">
        <v>2309458000</v>
      </c>
      <c r="K4196">
        <v>709634070.19384789</v>
      </c>
    </row>
    <row r="4197" spans="1:11" x14ac:dyDescent="0.25">
      <c r="A4197">
        <v>526</v>
      </c>
      <c r="B4197" t="s">
        <v>37</v>
      </c>
      <c r="C4197" t="s">
        <v>493</v>
      </c>
      <c r="D4197" t="s">
        <v>588</v>
      </c>
      <c r="E4197">
        <v>2017</v>
      </c>
      <c r="F4197" s="10">
        <v>43100</v>
      </c>
      <c r="G4197" t="s">
        <v>489</v>
      </c>
      <c r="H4197" t="s">
        <v>474</v>
      </c>
      <c r="I4197" t="s">
        <v>539</v>
      </c>
      <c r="J4197">
        <v>3150877000</v>
      </c>
      <c r="K4197">
        <v>951155776.91360056</v>
      </c>
    </row>
    <row r="4198" spans="1:11" x14ac:dyDescent="0.25">
      <c r="A4198">
        <v>526</v>
      </c>
      <c r="B4198" t="s">
        <v>37</v>
      </c>
      <c r="C4198" t="s">
        <v>493</v>
      </c>
      <c r="D4198" t="s">
        <v>2122</v>
      </c>
      <c r="E4198">
        <v>2017</v>
      </c>
      <c r="F4198" s="10">
        <v>43100</v>
      </c>
      <c r="G4198" t="s">
        <v>489</v>
      </c>
      <c r="H4198" t="s">
        <v>474</v>
      </c>
      <c r="I4198" t="s">
        <v>539</v>
      </c>
      <c r="J4198">
        <v>-766390000</v>
      </c>
      <c r="K4198">
        <v>-231350279.89630011</v>
      </c>
    </row>
    <row r="4199" spans="1:11" x14ac:dyDescent="0.25">
      <c r="A4199">
        <v>526</v>
      </c>
      <c r="B4199" t="s">
        <v>37</v>
      </c>
      <c r="C4199" t="s">
        <v>493</v>
      </c>
      <c r="D4199" t="s">
        <v>852</v>
      </c>
      <c r="E4199">
        <v>2017</v>
      </c>
      <c r="F4199" s="10">
        <v>43100</v>
      </c>
      <c r="G4199" t="s">
        <v>489</v>
      </c>
      <c r="H4199" t="s">
        <v>474</v>
      </c>
      <c r="I4199" t="s">
        <v>539</v>
      </c>
      <c r="J4199">
        <v>12223746000</v>
      </c>
      <c r="K4199">
        <v>3689984288.0012512</v>
      </c>
    </row>
    <row r="4200" spans="1:11" x14ac:dyDescent="0.25">
      <c r="A4200">
        <v>533</v>
      </c>
      <c r="B4200" t="s">
        <v>1156</v>
      </c>
      <c r="C4200" t="s">
        <v>493</v>
      </c>
      <c r="D4200" t="s">
        <v>588</v>
      </c>
      <c r="E4200">
        <v>2017</v>
      </c>
      <c r="F4200" s="10">
        <v>43100</v>
      </c>
      <c r="G4200" t="s">
        <v>489</v>
      </c>
      <c r="H4200" t="s">
        <v>474</v>
      </c>
      <c r="I4200" t="s">
        <v>539</v>
      </c>
      <c r="J4200">
        <v>302663000</v>
      </c>
      <c r="K4200">
        <v>91364931.385135338</v>
      </c>
    </row>
    <row r="4201" spans="1:11" x14ac:dyDescent="0.25">
      <c r="A4201">
        <v>533</v>
      </c>
      <c r="B4201" t="s">
        <v>1156</v>
      </c>
      <c r="C4201" t="s">
        <v>493</v>
      </c>
      <c r="D4201" t="s">
        <v>1817</v>
      </c>
      <c r="E4201">
        <v>2017</v>
      </c>
      <c r="F4201" s="10">
        <v>43100</v>
      </c>
      <c r="G4201" t="s">
        <v>489</v>
      </c>
      <c r="H4201" t="s">
        <v>474</v>
      </c>
      <c r="I4201" t="s">
        <v>539</v>
      </c>
      <c r="J4201">
        <v>1560290000</v>
      </c>
      <c r="K4201">
        <v>471005008.18042785</v>
      </c>
    </row>
    <row r="4202" spans="1:11" x14ac:dyDescent="0.25">
      <c r="A4202">
        <v>533</v>
      </c>
      <c r="B4202" t="s">
        <v>1156</v>
      </c>
      <c r="C4202" t="s">
        <v>493</v>
      </c>
      <c r="D4202" t="s">
        <v>1818</v>
      </c>
      <c r="E4202">
        <v>2017</v>
      </c>
      <c r="F4202" s="10">
        <v>43100</v>
      </c>
      <c r="G4202" t="s">
        <v>489</v>
      </c>
      <c r="H4202" t="s">
        <v>474</v>
      </c>
      <c r="I4202" t="s">
        <v>539</v>
      </c>
      <c r="J4202">
        <v>399000</v>
      </c>
      <c r="K4202">
        <v>120446.19799139307</v>
      </c>
    </row>
    <row r="4203" spans="1:11" x14ac:dyDescent="0.25">
      <c r="A4203">
        <v>533</v>
      </c>
      <c r="B4203" t="s">
        <v>1156</v>
      </c>
      <c r="C4203" t="s">
        <v>493</v>
      </c>
      <c r="D4203" t="s">
        <v>1816</v>
      </c>
      <c r="E4203">
        <v>2017</v>
      </c>
      <c r="F4203" s="10">
        <v>43100</v>
      </c>
      <c r="G4203" t="s">
        <v>489</v>
      </c>
      <c r="H4203" t="s">
        <v>474</v>
      </c>
      <c r="I4203" t="s">
        <v>539</v>
      </c>
      <c r="J4203">
        <v>2873182000</v>
      </c>
      <c r="K4203">
        <v>867327939.94312465</v>
      </c>
    </row>
    <row r="4204" spans="1:11" x14ac:dyDescent="0.25">
      <c r="A4204">
        <v>889</v>
      </c>
      <c r="B4204" t="s">
        <v>41</v>
      </c>
      <c r="C4204" t="s">
        <v>493</v>
      </c>
      <c r="D4204" t="s">
        <v>2030</v>
      </c>
      <c r="E4204">
        <v>2017</v>
      </c>
      <c r="F4204" s="10">
        <v>43100</v>
      </c>
      <c r="G4204" t="s">
        <v>489</v>
      </c>
      <c r="H4204" t="s">
        <v>474</v>
      </c>
      <c r="I4204" t="s">
        <v>539</v>
      </c>
      <c r="J4204">
        <v>285390000</v>
      </c>
      <c r="K4204">
        <v>86150727.931738526</v>
      </c>
    </row>
    <row r="4205" spans="1:11" x14ac:dyDescent="0.25">
      <c r="A4205">
        <v>889</v>
      </c>
      <c r="B4205" t="s">
        <v>41</v>
      </c>
      <c r="C4205" t="s">
        <v>493</v>
      </c>
      <c r="D4205" t="s">
        <v>2029</v>
      </c>
      <c r="E4205">
        <v>2017</v>
      </c>
      <c r="F4205" s="10">
        <v>43100</v>
      </c>
      <c r="G4205" t="s">
        <v>489</v>
      </c>
      <c r="H4205" t="s">
        <v>474</v>
      </c>
      <c r="I4205" t="s">
        <v>539</v>
      </c>
      <c r="J4205">
        <v>269210000</v>
      </c>
      <c r="K4205">
        <v>81266468.574593812</v>
      </c>
    </row>
    <row r="4206" spans="1:11" x14ac:dyDescent="0.25">
      <c r="A4206">
        <v>889</v>
      </c>
      <c r="B4206" t="s">
        <v>41</v>
      </c>
      <c r="C4206" t="s">
        <v>493</v>
      </c>
      <c r="D4206" t="s">
        <v>589</v>
      </c>
      <c r="E4206">
        <v>2017</v>
      </c>
      <c r="F4206" s="10">
        <v>43100</v>
      </c>
      <c r="G4206" t="s">
        <v>489</v>
      </c>
      <c r="H4206" t="s">
        <v>474</v>
      </c>
      <c r="I4206" t="s">
        <v>539</v>
      </c>
      <c r="J4206">
        <v>-15716000</v>
      </c>
      <c r="K4206">
        <v>-4744191.5980770262</v>
      </c>
    </row>
    <row r="4207" spans="1:11" x14ac:dyDescent="0.25">
      <c r="A4207">
        <v>889</v>
      </c>
      <c r="B4207" t="s">
        <v>41</v>
      </c>
      <c r="C4207" t="s">
        <v>493</v>
      </c>
      <c r="D4207" t="s">
        <v>643</v>
      </c>
      <c r="E4207">
        <v>2017</v>
      </c>
      <c r="F4207" s="10">
        <v>43100</v>
      </c>
      <c r="G4207" t="s">
        <v>489</v>
      </c>
      <c r="H4207" t="s">
        <v>474</v>
      </c>
      <c r="I4207" t="s">
        <v>539</v>
      </c>
      <c r="J4207">
        <v>17314000</v>
      </c>
      <c r="K4207">
        <v>5226580.1303834077</v>
      </c>
    </row>
    <row r="4208" spans="1:11" x14ac:dyDescent="0.25">
      <c r="A4208">
        <v>889</v>
      </c>
      <c r="B4208" t="s">
        <v>41</v>
      </c>
      <c r="C4208" t="s">
        <v>493</v>
      </c>
      <c r="D4208" t="s">
        <v>2031</v>
      </c>
      <c r="E4208">
        <v>2017</v>
      </c>
      <c r="F4208" s="10">
        <v>43100</v>
      </c>
      <c r="G4208" t="s">
        <v>489</v>
      </c>
      <c r="H4208" t="s">
        <v>474</v>
      </c>
      <c r="I4208" t="s">
        <v>539</v>
      </c>
      <c r="J4208">
        <v>75612000</v>
      </c>
      <c r="K4208">
        <v>22825007.324624594</v>
      </c>
    </row>
    <row r="4209" spans="1:11" x14ac:dyDescent="0.25">
      <c r="A4209">
        <v>2042</v>
      </c>
      <c r="B4209" t="s">
        <v>39</v>
      </c>
      <c r="C4209" t="s">
        <v>493</v>
      </c>
      <c r="D4209" t="s">
        <v>1543</v>
      </c>
      <c r="E4209">
        <v>2017</v>
      </c>
      <c r="F4209" s="10">
        <v>43100</v>
      </c>
      <c r="G4209" t="s">
        <v>489</v>
      </c>
      <c r="H4209" t="s">
        <v>474</v>
      </c>
      <c r="I4209" t="s">
        <v>539</v>
      </c>
      <c r="J4209">
        <v>21898000</v>
      </c>
      <c r="K4209">
        <v>6610352.9915176081</v>
      </c>
    </row>
    <row r="4210" spans="1:11" x14ac:dyDescent="0.25">
      <c r="A4210">
        <v>2042</v>
      </c>
      <c r="B4210" t="s">
        <v>39</v>
      </c>
      <c r="C4210" t="s">
        <v>493</v>
      </c>
      <c r="D4210" t="s">
        <v>1544</v>
      </c>
      <c r="E4210">
        <v>2017</v>
      </c>
      <c r="F4210" s="10">
        <v>43100</v>
      </c>
      <c r="G4210" t="s">
        <v>489</v>
      </c>
      <c r="H4210" t="s">
        <v>474</v>
      </c>
      <c r="I4210" t="s">
        <v>539</v>
      </c>
      <c r="J4210">
        <v>6507000</v>
      </c>
      <c r="K4210">
        <v>1964269.198822042</v>
      </c>
    </row>
    <row r="4211" spans="1:11" x14ac:dyDescent="0.25">
      <c r="A4211">
        <v>2042</v>
      </c>
      <c r="B4211" t="s">
        <v>39</v>
      </c>
      <c r="C4211" t="s">
        <v>493</v>
      </c>
      <c r="D4211" t="s">
        <v>1540</v>
      </c>
      <c r="E4211">
        <v>2017</v>
      </c>
      <c r="F4211" s="10">
        <v>43100</v>
      </c>
      <c r="G4211" t="s">
        <v>489</v>
      </c>
      <c r="H4211" t="s">
        <v>474</v>
      </c>
      <c r="I4211" t="s">
        <v>539</v>
      </c>
      <c r="J4211">
        <v>131699000</v>
      </c>
      <c r="K4211">
        <v>39755999.572101444</v>
      </c>
    </row>
    <row r="4212" spans="1:11" x14ac:dyDescent="0.25">
      <c r="A4212">
        <v>2042</v>
      </c>
      <c r="B4212" t="s">
        <v>39</v>
      </c>
      <c r="C4212" t="s">
        <v>493</v>
      </c>
      <c r="D4212" t="s">
        <v>1542</v>
      </c>
      <c r="E4212">
        <v>2017</v>
      </c>
      <c r="F4212" s="10">
        <v>43100</v>
      </c>
      <c r="G4212" t="s">
        <v>489</v>
      </c>
      <c r="H4212" t="s">
        <v>474</v>
      </c>
      <c r="I4212" t="s">
        <v>539</v>
      </c>
      <c r="J4212">
        <v>14133000</v>
      </c>
      <c r="K4212">
        <v>4266331.1183267124</v>
      </c>
    </row>
    <row r="4213" spans="1:11" x14ac:dyDescent="0.25">
      <c r="A4213">
        <v>2042</v>
      </c>
      <c r="B4213" t="s">
        <v>39</v>
      </c>
      <c r="C4213" t="s">
        <v>493</v>
      </c>
      <c r="D4213" t="s">
        <v>1539</v>
      </c>
      <c r="E4213">
        <v>2017</v>
      </c>
      <c r="F4213" s="10">
        <v>43100</v>
      </c>
      <c r="G4213" t="s">
        <v>489</v>
      </c>
      <c r="H4213" t="s">
        <v>474</v>
      </c>
      <c r="I4213" t="s">
        <v>539</v>
      </c>
      <c r="J4213">
        <v>1444407000</v>
      </c>
      <c r="K4213">
        <v>436023387.22344387</v>
      </c>
    </row>
    <row r="4214" spans="1:11" x14ac:dyDescent="0.25">
      <c r="A4214">
        <v>2042</v>
      </c>
      <c r="B4214" t="s">
        <v>39</v>
      </c>
      <c r="C4214" t="s">
        <v>493</v>
      </c>
      <c r="D4214" t="s">
        <v>1541</v>
      </c>
      <c r="E4214">
        <v>2017</v>
      </c>
      <c r="F4214" s="10">
        <v>43100</v>
      </c>
      <c r="G4214" t="s">
        <v>489</v>
      </c>
      <c r="H4214" t="s">
        <v>474</v>
      </c>
      <c r="I4214" t="s">
        <v>539</v>
      </c>
      <c r="J4214">
        <v>8564000</v>
      </c>
      <c r="K4214">
        <v>2585216.1393440859</v>
      </c>
    </row>
    <row r="4215" spans="1:11" x14ac:dyDescent="0.25">
      <c r="A4215">
        <v>2042</v>
      </c>
      <c r="B4215" t="s">
        <v>39</v>
      </c>
      <c r="C4215" t="s">
        <v>493</v>
      </c>
      <c r="D4215" t="s">
        <v>1538</v>
      </c>
      <c r="E4215">
        <v>2017</v>
      </c>
      <c r="F4215" s="10">
        <v>43100</v>
      </c>
      <c r="G4215" t="s">
        <v>489</v>
      </c>
      <c r="H4215" t="s">
        <v>474</v>
      </c>
      <c r="I4215" t="s">
        <v>539</v>
      </c>
      <c r="J4215">
        <v>2539747000</v>
      </c>
      <c r="K4215">
        <v>766673859.67430222</v>
      </c>
    </row>
    <row r="4216" spans="1:11" x14ac:dyDescent="0.25">
      <c r="A4216">
        <v>8528</v>
      </c>
      <c r="B4216" t="s">
        <v>34</v>
      </c>
      <c r="C4216" t="s">
        <v>493</v>
      </c>
      <c r="D4216" t="s">
        <v>567</v>
      </c>
      <c r="E4216">
        <v>2017</v>
      </c>
      <c r="F4216" s="10">
        <v>43100</v>
      </c>
      <c r="G4216" t="s">
        <v>489</v>
      </c>
      <c r="H4216" t="s">
        <v>474</v>
      </c>
      <c r="I4216" t="s">
        <v>539</v>
      </c>
      <c r="J4216">
        <v>361903000</v>
      </c>
      <c r="K4216">
        <v>109247720.27989757</v>
      </c>
    </row>
    <row r="4217" spans="1:11" x14ac:dyDescent="0.25">
      <c r="A4217">
        <v>8528</v>
      </c>
      <c r="B4217" t="s">
        <v>34</v>
      </c>
      <c r="C4217" t="s">
        <v>493</v>
      </c>
      <c r="D4217" t="s">
        <v>1285</v>
      </c>
      <c r="E4217">
        <v>2017</v>
      </c>
      <c r="F4217" s="10">
        <v>43100</v>
      </c>
      <c r="G4217" t="s">
        <v>489</v>
      </c>
      <c r="H4217" t="s">
        <v>474</v>
      </c>
      <c r="I4217" t="s">
        <v>539</v>
      </c>
      <c r="J4217">
        <v>15449000</v>
      </c>
      <c r="K4217">
        <v>4663592.2625790266</v>
      </c>
    </row>
    <row r="4218" spans="1:11" x14ac:dyDescent="0.25">
      <c r="A4218">
        <v>8528</v>
      </c>
      <c r="B4218" t="s">
        <v>34</v>
      </c>
      <c r="C4218" t="s">
        <v>493</v>
      </c>
      <c r="D4218" t="s">
        <v>2733</v>
      </c>
      <c r="E4218">
        <v>2017</v>
      </c>
      <c r="F4218" s="10">
        <v>43100</v>
      </c>
      <c r="G4218" t="s">
        <v>489</v>
      </c>
      <c r="H4218" t="s">
        <v>474</v>
      </c>
      <c r="I4218" t="s">
        <v>539</v>
      </c>
      <c r="J4218">
        <v>1727699000</v>
      </c>
      <c r="K4218">
        <v>521540791.53767377</v>
      </c>
    </row>
    <row r="4219" spans="1:11" x14ac:dyDescent="0.25">
      <c r="A4219">
        <v>1560</v>
      </c>
      <c r="B4219" t="s">
        <v>47</v>
      </c>
      <c r="C4219" t="s">
        <v>492</v>
      </c>
      <c r="D4219" t="s">
        <v>2011</v>
      </c>
      <c r="E4219">
        <v>2014</v>
      </c>
      <c r="F4219" s="10">
        <v>41729</v>
      </c>
      <c r="G4219" t="s">
        <v>489</v>
      </c>
      <c r="H4219" t="s">
        <v>474</v>
      </c>
      <c r="I4219" t="s">
        <v>540</v>
      </c>
      <c r="J4219">
        <v>90831000</v>
      </c>
      <c r="K4219">
        <v>82257990.021924973</v>
      </c>
    </row>
    <row r="4220" spans="1:11" x14ac:dyDescent="0.25">
      <c r="A4220">
        <v>1560</v>
      </c>
      <c r="B4220" t="s">
        <v>47</v>
      </c>
      <c r="C4220" t="s">
        <v>492</v>
      </c>
      <c r="D4220" t="s">
        <v>834</v>
      </c>
      <c r="E4220">
        <v>2014</v>
      </c>
      <c r="F4220" s="10">
        <v>41729</v>
      </c>
      <c r="G4220" t="s">
        <v>489</v>
      </c>
      <c r="H4220" t="s">
        <v>474</v>
      </c>
      <c r="I4220" t="s">
        <v>540</v>
      </c>
      <c r="J4220">
        <v>176552000</v>
      </c>
      <c r="K4220">
        <v>159888283.23315716</v>
      </c>
    </row>
    <row r="4221" spans="1:11" x14ac:dyDescent="0.25">
      <c r="A4221">
        <v>1560</v>
      </c>
      <c r="B4221" t="s">
        <v>47</v>
      </c>
      <c r="C4221" t="s">
        <v>492</v>
      </c>
      <c r="D4221" t="s">
        <v>643</v>
      </c>
      <c r="E4221">
        <v>2014</v>
      </c>
      <c r="F4221" s="10">
        <v>41729</v>
      </c>
      <c r="G4221" t="s">
        <v>489</v>
      </c>
      <c r="H4221" t="s">
        <v>474</v>
      </c>
      <c r="I4221" t="s">
        <v>540</v>
      </c>
      <c r="J4221">
        <v>52779000</v>
      </c>
      <c r="K4221">
        <v>47797497.059012651</v>
      </c>
    </row>
    <row r="4222" spans="1:11" x14ac:dyDescent="0.25">
      <c r="A4222">
        <v>1560</v>
      </c>
      <c r="B4222" t="s">
        <v>47</v>
      </c>
      <c r="C4222" t="s">
        <v>493</v>
      </c>
      <c r="D4222" t="s">
        <v>643</v>
      </c>
      <c r="E4222">
        <v>2014</v>
      </c>
      <c r="F4222" s="10">
        <v>41729</v>
      </c>
      <c r="G4222" t="s">
        <v>489</v>
      </c>
      <c r="H4222" t="s">
        <v>474</v>
      </c>
      <c r="I4222" t="s">
        <v>540</v>
      </c>
      <c r="J4222">
        <v>35598000</v>
      </c>
      <c r="K4222">
        <v>32238111.754802711</v>
      </c>
    </row>
    <row r="4223" spans="1:11" x14ac:dyDescent="0.25">
      <c r="A4223">
        <v>1560</v>
      </c>
      <c r="B4223" t="s">
        <v>47</v>
      </c>
      <c r="C4223" t="s">
        <v>493</v>
      </c>
      <c r="D4223" t="s">
        <v>1286</v>
      </c>
      <c r="E4223">
        <v>2014</v>
      </c>
      <c r="F4223" s="10">
        <v>41729</v>
      </c>
      <c r="G4223" t="s">
        <v>489</v>
      </c>
      <c r="H4223" t="s">
        <v>474</v>
      </c>
      <c r="I4223" t="s">
        <v>540</v>
      </c>
      <c r="J4223">
        <v>388951000</v>
      </c>
      <c r="K4223">
        <v>352240176.55885917</v>
      </c>
    </row>
    <row r="4224" spans="1:11" x14ac:dyDescent="0.25">
      <c r="A4224">
        <v>1560</v>
      </c>
      <c r="B4224" t="s">
        <v>47</v>
      </c>
      <c r="C4224" t="s">
        <v>493</v>
      </c>
      <c r="D4224" t="s">
        <v>1287</v>
      </c>
      <c r="E4224">
        <v>2014</v>
      </c>
      <c r="F4224" s="10">
        <v>41729</v>
      </c>
      <c r="G4224" t="s">
        <v>489</v>
      </c>
      <c r="H4224" t="s">
        <v>474</v>
      </c>
      <c r="I4224" t="s">
        <v>540</v>
      </c>
      <c r="J4224">
        <v>210576000</v>
      </c>
      <c r="K4224">
        <v>190700955.69636878</v>
      </c>
    </row>
    <row r="4225" spans="1:11" x14ac:dyDescent="0.25">
      <c r="A4225">
        <v>1345</v>
      </c>
      <c r="B4225" t="s">
        <v>45</v>
      </c>
      <c r="C4225" t="s">
        <v>492</v>
      </c>
      <c r="D4225" t="s">
        <v>44</v>
      </c>
      <c r="E4225">
        <v>2014</v>
      </c>
      <c r="F4225" s="10">
        <v>41820</v>
      </c>
      <c r="G4225" t="s">
        <v>489</v>
      </c>
      <c r="H4225" t="s">
        <v>474</v>
      </c>
      <c r="I4225" t="s">
        <v>540</v>
      </c>
      <c r="J4225">
        <v>12418000</v>
      </c>
      <c r="K4225">
        <v>11625544.742619352</v>
      </c>
    </row>
    <row r="4226" spans="1:11" x14ac:dyDescent="0.25">
      <c r="A4226">
        <v>1345</v>
      </c>
      <c r="B4226" t="s">
        <v>45</v>
      </c>
      <c r="C4226" t="s">
        <v>492</v>
      </c>
      <c r="D4226" t="s">
        <v>59</v>
      </c>
      <c r="E4226">
        <v>2014</v>
      </c>
      <c r="F4226" s="10">
        <v>41820</v>
      </c>
      <c r="G4226" t="s">
        <v>489</v>
      </c>
      <c r="H4226" t="s">
        <v>474</v>
      </c>
      <c r="I4226" t="s">
        <v>540</v>
      </c>
      <c r="J4226">
        <v>1422000</v>
      </c>
      <c r="K4226">
        <v>1331255.002738341</v>
      </c>
    </row>
    <row r="4227" spans="1:11" x14ac:dyDescent="0.25">
      <c r="A4227">
        <v>1345</v>
      </c>
      <c r="B4227" t="s">
        <v>45</v>
      </c>
      <c r="C4227" t="s">
        <v>492</v>
      </c>
      <c r="D4227" t="s">
        <v>98</v>
      </c>
      <c r="E4227">
        <v>2014</v>
      </c>
      <c r="F4227" s="10">
        <v>41820</v>
      </c>
      <c r="G4227" t="s">
        <v>489</v>
      </c>
      <c r="H4227" t="s">
        <v>474</v>
      </c>
      <c r="I4227" t="s">
        <v>540</v>
      </c>
      <c r="J4227">
        <v>0</v>
      </c>
      <c r="K4227">
        <v>0</v>
      </c>
    </row>
    <row r="4228" spans="1:11" x14ac:dyDescent="0.25">
      <c r="A4228">
        <v>1345</v>
      </c>
      <c r="B4228" t="s">
        <v>45</v>
      </c>
      <c r="C4228" t="s">
        <v>492</v>
      </c>
      <c r="D4228" t="s">
        <v>1283</v>
      </c>
      <c r="E4228">
        <v>2014</v>
      </c>
      <c r="F4228" s="10">
        <v>41820</v>
      </c>
      <c r="G4228" t="s">
        <v>489</v>
      </c>
      <c r="H4228" t="s">
        <v>474</v>
      </c>
      <c r="I4228" t="s">
        <v>540</v>
      </c>
      <c r="J4228">
        <v>172000</v>
      </c>
      <c r="K4228">
        <v>161023.81186427191</v>
      </c>
    </row>
    <row r="4229" spans="1:11" x14ac:dyDescent="0.25">
      <c r="A4229">
        <v>1345</v>
      </c>
      <c r="B4229" t="s">
        <v>45</v>
      </c>
      <c r="C4229" t="s">
        <v>492</v>
      </c>
      <c r="D4229" t="s">
        <v>225</v>
      </c>
      <c r="E4229">
        <v>2014</v>
      </c>
      <c r="F4229" s="10">
        <v>41820</v>
      </c>
      <c r="G4229" t="s">
        <v>489</v>
      </c>
      <c r="H4229" t="s">
        <v>474</v>
      </c>
      <c r="I4229" t="s">
        <v>540</v>
      </c>
      <c r="J4229">
        <v>194000</v>
      </c>
      <c r="K4229">
        <v>181619.88082365552</v>
      </c>
    </row>
    <row r="4230" spans="1:11" x14ac:dyDescent="0.25">
      <c r="A4230">
        <v>1345</v>
      </c>
      <c r="B4230" t="s">
        <v>45</v>
      </c>
      <c r="C4230" t="s">
        <v>492</v>
      </c>
      <c r="D4230" t="s">
        <v>1282</v>
      </c>
      <c r="E4230">
        <v>2014</v>
      </c>
      <c r="F4230" s="10">
        <v>41820</v>
      </c>
      <c r="G4230" t="s">
        <v>489</v>
      </c>
      <c r="H4230" t="s">
        <v>474</v>
      </c>
      <c r="I4230" t="s">
        <v>540</v>
      </c>
      <c r="J4230">
        <v>246000</v>
      </c>
      <c r="K4230">
        <v>230301.49836401679</v>
      </c>
    </row>
    <row r="4231" spans="1:11" x14ac:dyDescent="0.25">
      <c r="A4231">
        <v>1345</v>
      </c>
      <c r="B4231" t="s">
        <v>45</v>
      </c>
      <c r="C4231" t="s">
        <v>492</v>
      </c>
      <c r="D4231" t="s">
        <v>458</v>
      </c>
      <c r="E4231">
        <v>2014</v>
      </c>
      <c r="F4231" s="10">
        <v>41820</v>
      </c>
      <c r="G4231" t="s">
        <v>489</v>
      </c>
      <c r="H4231" t="s">
        <v>474</v>
      </c>
      <c r="I4231" t="s">
        <v>540</v>
      </c>
      <c r="J4231">
        <v>1103000</v>
      </c>
      <c r="K4231">
        <v>1032612.0028272786</v>
      </c>
    </row>
    <row r="4232" spans="1:11" x14ac:dyDescent="0.25">
      <c r="A4232">
        <v>1345</v>
      </c>
      <c r="B4232" t="s">
        <v>45</v>
      </c>
      <c r="C4232" t="s">
        <v>492</v>
      </c>
      <c r="D4232" t="s">
        <v>279</v>
      </c>
      <c r="E4232">
        <v>2014</v>
      </c>
      <c r="F4232" s="10">
        <v>41820</v>
      </c>
      <c r="G4232" t="s">
        <v>489</v>
      </c>
      <c r="H4232" t="s">
        <v>474</v>
      </c>
      <c r="I4232" t="s">
        <v>540</v>
      </c>
      <c r="J4232">
        <v>212000</v>
      </c>
      <c r="K4232">
        <v>198471.2099722421</v>
      </c>
    </row>
    <row r="4233" spans="1:11" x14ac:dyDescent="0.25">
      <c r="A4233">
        <v>1345</v>
      </c>
      <c r="B4233" t="s">
        <v>45</v>
      </c>
      <c r="C4233" t="s">
        <v>492</v>
      </c>
      <c r="D4233" t="s">
        <v>1234</v>
      </c>
      <c r="E4233">
        <v>2014</v>
      </c>
      <c r="F4233" s="10">
        <v>41820</v>
      </c>
      <c r="G4233" t="s">
        <v>489</v>
      </c>
      <c r="H4233" t="s">
        <v>474</v>
      </c>
      <c r="I4233" t="s">
        <v>540</v>
      </c>
      <c r="J4233">
        <v>209000</v>
      </c>
      <c r="K4233">
        <v>195662.65511414435</v>
      </c>
    </row>
    <row r="4234" spans="1:11" x14ac:dyDescent="0.25">
      <c r="A4234">
        <v>1345</v>
      </c>
      <c r="B4234" t="s">
        <v>45</v>
      </c>
      <c r="C4234" t="s">
        <v>492</v>
      </c>
      <c r="D4234" t="s">
        <v>287</v>
      </c>
      <c r="E4234">
        <v>2014</v>
      </c>
      <c r="F4234" s="10">
        <v>41820</v>
      </c>
      <c r="G4234" t="s">
        <v>489</v>
      </c>
      <c r="H4234" t="s">
        <v>474</v>
      </c>
      <c r="I4234" t="s">
        <v>540</v>
      </c>
      <c r="J4234">
        <v>927000</v>
      </c>
      <c r="K4234">
        <v>867843.45115220966</v>
      </c>
    </row>
    <row r="4235" spans="1:11" x14ac:dyDescent="0.25">
      <c r="A4235">
        <v>1345</v>
      </c>
      <c r="B4235" t="s">
        <v>45</v>
      </c>
      <c r="C4235" t="s">
        <v>492</v>
      </c>
      <c r="D4235" t="s">
        <v>316</v>
      </c>
      <c r="E4235">
        <v>2014</v>
      </c>
      <c r="F4235" s="10">
        <v>41820</v>
      </c>
      <c r="G4235" t="s">
        <v>489</v>
      </c>
      <c r="H4235" t="s">
        <v>474</v>
      </c>
      <c r="I4235" t="s">
        <v>540</v>
      </c>
      <c r="J4235">
        <v>17928000</v>
      </c>
      <c r="K4235">
        <v>16783923.831992246</v>
      </c>
    </row>
    <row r="4236" spans="1:11" x14ac:dyDescent="0.25">
      <c r="A4236">
        <v>1345</v>
      </c>
      <c r="B4236" t="s">
        <v>45</v>
      </c>
      <c r="C4236" t="s">
        <v>493</v>
      </c>
      <c r="D4236" t="s">
        <v>1233</v>
      </c>
      <c r="E4236">
        <v>2014</v>
      </c>
      <c r="F4236" s="10">
        <v>41820</v>
      </c>
      <c r="G4236" t="s">
        <v>489</v>
      </c>
      <c r="H4236" t="s">
        <v>474</v>
      </c>
      <c r="I4236" t="s">
        <v>540</v>
      </c>
      <c r="J4236">
        <v>17647000</v>
      </c>
      <c r="K4236">
        <v>16520855.860283757</v>
      </c>
    </row>
    <row r="4237" spans="1:11" x14ac:dyDescent="0.25">
      <c r="A4237">
        <v>1345</v>
      </c>
      <c r="B4237" t="s">
        <v>45</v>
      </c>
      <c r="C4237" t="s">
        <v>493</v>
      </c>
      <c r="D4237" t="s">
        <v>1232</v>
      </c>
      <c r="E4237">
        <v>2014</v>
      </c>
      <c r="F4237" s="10">
        <v>41820</v>
      </c>
      <c r="G4237" t="s">
        <v>489</v>
      </c>
      <c r="H4237" t="s">
        <v>474</v>
      </c>
      <c r="I4237" t="s">
        <v>540</v>
      </c>
      <c r="J4237">
        <v>17185000</v>
      </c>
      <c r="K4237">
        <v>16088338.412136702</v>
      </c>
    </row>
    <row r="4238" spans="1:11" x14ac:dyDescent="0.25">
      <c r="A4238">
        <v>1716</v>
      </c>
      <c r="B4238" t="s">
        <v>49</v>
      </c>
      <c r="C4238" t="s">
        <v>492</v>
      </c>
      <c r="D4238" t="s">
        <v>620</v>
      </c>
      <c r="E4238">
        <v>2014</v>
      </c>
      <c r="F4238" s="10">
        <v>42004</v>
      </c>
      <c r="G4238" t="s">
        <v>489</v>
      </c>
      <c r="H4238" t="s">
        <v>474</v>
      </c>
      <c r="I4238" t="s">
        <v>540</v>
      </c>
      <c r="J4238">
        <v>470319000</v>
      </c>
      <c r="K4238">
        <v>406040022.20482135</v>
      </c>
    </row>
    <row r="4239" spans="1:11" x14ac:dyDescent="0.25">
      <c r="A4239">
        <v>1716</v>
      </c>
      <c r="B4239" t="s">
        <v>49</v>
      </c>
      <c r="C4239" t="s">
        <v>492</v>
      </c>
      <c r="D4239" t="s">
        <v>21</v>
      </c>
      <c r="E4239">
        <v>2014</v>
      </c>
      <c r="F4239" s="10">
        <v>42004</v>
      </c>
      <c r="G4239" t="s">
        <v>489</v>
      </c>
      <c r="H4239" t="s">
        <v>474</v>
      </c>
      <c r="I4239" t="s">
        <v>540</v>
      </c>
      <c r="J4239">
        <v>411378000</v>
      </c>
      <c r="K4239">
        <v>355154548.83722538</v>
      </c>
    </row>
    <row r="4240" spans="1:11" x14ac:dyDescent="0.25">
      <c r="A4240">
        <v>1716</v>
      </c>
      <c r="B4240" t="s">
        <v>49</v>
      </c>
      <c r="C4240" t="s">
        <v>492</v>
      </c>
      <c r="D4240" t="s">
        <v>44</v>
      </c>
      <c r="E4240">
        <v>2014</v>
      </c>
      <c r="F4240" s="10">
        <v>42004</v>
      </c>
      <c r="G4240" t="s">
        <v>489</v>
      </c>
      <c r="H4240" t="s">
        <v>474</v>
      </c>
      <c r="I4240" t="s">
        <v>540</v>
      </c>
      <c r="J4240">
        <v>4914059000</v>
      </c>
      <c r="K4240">
        <v>4242449540.579484</v>
      </c>
    </row>
    <row r="4241" spans="1:11" x14ac:dyDescent="0.25">
      <c r="A4241">
        <v>1716</v>
      </c>
      <c r="B4241" t="s">
        <v>49</v>
      </c>
      <c r="C4241" t="s">
        <v>492</v>
      </c>
      <c r="D4241" t="s">
        <v>619</v>
      </c>
      <c r="E4241">
        <v>2014</v>
      </c>
      <c r="F4241" s="10">
        <v>42004</v>
      </c>
      <c r="G4241" t="s">
        <v>489</v>
      </c>
      <c r="H4241" t="s">
        <v>474</v>
      </c>
      <c r="I4241" t="s">
        <v>540</v>
      </c>
      <c r="J4241">
        <v>609178000</v>
      </c>
      <c r="K4241">
        <v>525921020.93831772</v>
      </c>
    </row>
    <row r="4242" spans="1:11" x14ac:dyDescent="0.25">
      <c r="A4242">
        <v>1716</v>
      </c>
      <c r="B4242" t="s">
        <v>49</v>
      </c>
      <c r="C4242" t="s">
        <v>492</v>
      </c>
      <c r="D4242" t="s">
        <v>2166</v>
      </c>
      <c r="E4242">
        <v>2014</v>
      </c>
      <c r="F4242" s="10">
        <v>42004</v>
      </c>
      <c r="G4242" t="s">
        <v>489</v>
      </c>
      <c r="H4242" t="s">
        <v>474</v>
      </c>
      <c r="I4242" t="s">
        <v>540</v>
      </c>
      <c r="J4242">
        <v>120271000</v>
      </c>
      <c r="K4242">
        <v>103833439.66668595</v>
      </c>
    </row>
    <row r="4243" spans="1:11" x14ac:dyDescent="0.25">
      <c r="A4243">
        <v>1716</v>
      </c>
      <c r="B4243" t="s">
        <v>49</v>
      </c>
      <c r="C4243" t="s">
        <v>492</v>
      </c>
      <c r="D4243" t="s">
        <v>2167</v>
      </c>
      <c r="E4243">
        <v>2014</v>
      </c>
      <c r="F4243" s="10">
        <v>42004</v>
      </c>
      <c r="G4243" t="s">
        <v>489</v>
      </c>
      <c r="H4243" t="s">
        <v>474</v>
      </c>
      <c r="I4243" t="s">
        <v>540</v>
      </c>
      <c r="J4243">
        <v>595801000</v>
      </c>
      <c r="K4243">
        <v>514372269.18252242</v>
      </c>
    </row>
    <row r="4244" spans="1:11" x14ac:dyDescent="0.25">
      <c r="A4244">
        <v>1716</v>
      </c>
      <c r="B4244" t="s">
        <v>49</v>
      </c>
      <c r="C4244" t="s">
        <v>492</v>
      </c>
      <c r="D4244" t="s">
        <v>1672</v>
      </c>
      <c r="E4244">
        <v>2014</v>
      </c>
      <c r="F4244" s="10">
        <v>42004</v>
      </c>
      <c r="G4244" t="s">
        <v>489</v>
      </c>
      <c r="H4244" t="s">
        <v>474</v>
      </c>
      <c r="I4244" t="s">
        <v>540</v>
      </c>
      <c r="J4244">
        <v>567717000</v>
      </c>
      <c r="K4244">
        <v>490126538.12849271</v>
      </c>
    </row>
    <row r="4245" spans="1:11" x14ac:dyDescent="0.25">
      <c r="A4245">
        <v>1716</v>
      </c>
      <c r="B4245" t="s">
        <v>49</v>
      </c>
      <c r="C4245" t="s">
        <v>492</v>
      </c>
      <c r="D4245" t="s">
        <v>316</v>
      </c>
      <c r="E4245">
        <v>2014</v>
      </c>
      <c r="F4245" s="10">
        <v>42004</v>
      </c>
      <c r="G4245" t="s">
        <v>489</v>
      </c>
      <c r="H4245" t="s">
        <v>474</v>
      </c>
      <c r="I4245" t="s">
        <v>540</v>
      </c>
      <c r="J4245">
        <v>550039000</v>
      </c>
      <c r="K4245">
        <v>474864608.43282479</v>
      </c>
    </row>
    <row r="4246" spans="1:11" x14ac:dyDescent="0.25">
      <c r="A4246">
        <v>1716</v>
      </c>
      <c r="B4246" t="s">
        <v>49</v>
      </c>
      <c r="C4246" t="s">
        <v>493</v>
      </c>
      <c r="D4246" t="s">
        <v>941</v>
      </c>
      <c r="E4246">
        <v>2014</v>
      </c>
      <c r="F4246" s="10">
        <v>42004</v>
      </c>
      <c r="G4246" t="s">
        <v>489</v>
      </c>
      <c r="H4246" t="s">
        <v>474</v>
      </c>
      <c r="I4246" t="s">
        <v>540</v>
      </c>
      <c r="J4246">
        <v>904086000</v>
      </c>
      <c r="K4246">
        <v>780523643.55909097</v>
      </c>
    </row>
    <row r="4247" spans="1:11" x14ac:dyDescent="0.25">
      <c r="A4247">
        <v>1716</v>
      </c>
      <c r="B4247" t="s">
        <v>49</v>
      </c>
      <c r="C4247" t="s">
        <v>493</v>
      </c>
      <c r="D4247" t="s">
        <v>593</v>
      </c>
      <c r="E4247">
        <v>2014</v>
      </c>
      <c r="F4247" s="10">
        <v>42004</v>
      </c>
      <c r="G4247" t="s">
        <v>489</v>
      </c>
      <c r="H4247" t="s">
        <v>474</v>
      </c>
      <c r="I4247" t="s">
        <v>540</v>
      </c>
      <c r="J4247">
        <v>3282508000</v>
      </c>
      <c r="K4247">
        <v>2833884281.1102757</v>
      </c>
    </row>
    <row r="4248" spans="1:11" x14ac:dyDescent="0.25">
      <c r="A4248">
        <v>1716</v>
      </c>
      <c r="B4248" t="s">
        <v>49</v>
      </c>
      <c r="C4248" t="s">
        <v>493</v>
      </c>
      <c r="D4248" t="s">
        <v>940</v>
      </c>
      <c r="E4248">
        <v>2014</v>
      </c>
      <c r="F4248" s="10">
        <v>42004</v>
      </c>
      <c r="G4248" t="s">
        <v>489</v>
      </c>
      <c r="H4248" t="s">
        <v>474</v>
      </c>
      <c r="I4248" t="s">
        <v>540</v>
      </c>
      <c r="J4248">
        <v>971781000</v>
      </c>
      <c r="K4248">
        <v>838966698.8112824</v>
      </c>
    </row>
    <row r="4249" spans="1:11" x14ac:dyDescent="0.25">
      <c r="A4249">
        <v>1716</v>
      </c>
      <c r="B4249" t="s">
        <v>49</v>
      </c>
      <c r="C4249" t="s">
        <v>493</v>
      </c>
      <c r="D4249" t="s">
        <v>939</v>
      </c>
      <c r="E4249">
        <v>2014</v>
      </c>
      <c r="F4249" s="10">
        <v>42004</v>
      </c>
      <c r="G4249" t="s">
        <v>489</v>
      </c>
      <c r="H4249" t="s">
        <v>474</v>
      </c>
      <c r="I4249" t="s">
        <v>540</v>
      </c>
      <c r="J4249">
        <v>1730075000</v>
      </c>
      <c r="K4249">
        <v>1493623883.8235459</v>
      </c>
    </row>
    <row r="4250" spans="1:11" x14ac:dyDescent="0.25">
      <c r="A4250">
        <v>1716</v>
      </c>
      <c r="B4250" t="s">
        <v>49</v>
      </c>
      <c r="C4250" t="s">
        <v>493</v>
      </c>
      <c r="D4250" t="s">
        <v>647</v>
      </c>
      <c r="E4250">
        <v>2014</v>
      </c>
      <c r="F4250" s="10">
        <v>42004</v>
      </c>
      <c r="G4250" t="s">
        <v>489</v>
      </c>
      <c r="H4250" t="s">
        <v>474</v>
      </c>
      <c r="I4250" t="s">
        <v>540</v>
      </c>
      <c r="J4250">
        <v>1350312000</v>
      </c>
      <c r="K4250">
        <v>1165763480.6661792</v>
      </c>
    </row>
    <row r="4251" spans="1:11" x14ac:dyDescent="0.25">
      <c r="A4251">
        <v>1733</v>
      </c>
      <c r="B4251" t="s">
        <v>50</v>
      </c>
      <c r="C4251" t="s">
        <v>492</v>
      </c>
      <c r="D4251" t="s">
        <v>44</v>
      </c>
      <c r="E4251">
        <v>2014</v>
      </c>
      <c r="F4251" s="10">
        <v>42004</v>
      </c>
      <c r="G4251" t="s">
        <v>489</v>
      </c>
      <c r="H4251" t="s">
        <v>474</v>
      </c>
      <c r="I4251" t="s">
        <v>540</v>
      </c>
      <c r="J4251">
        <v>1346628000</v>
      </c>
      <c r="K4251">
        <v>1162582976.7065208</v>
      </c>
    </row>
    <row r="4252" spans="1:11" x14ac:dyDescent="0.25">
      <c r="A4252">
        <v>1733</v>
      </c>
      <c r="B4252" t="s">
        <v>50</v>
      </c>
      <c r="C4252" t="s">
        <v>492</v>
      </c>
      <c r="D4252" t="s">
        <v>656</v>
      </c>
      <c r="E4252">
        <v>2014</v>
      </c>
      <c r="F4252" s="10">
        <v>42004</v>
      </c>
      <c r="G4252" t="s">
        <v>489</v>
      </c>
      <c r="H4252" t="s">
        <v>474</v>
      </c>
      <c r="I4252" t="s">
        <v>540</v>
      </c>
      <c r="J4252">
        <v>92747000</v>
      </c>
      <c r="K4252">
        <v>80071172.841051638</v>
      </c>
    </row>
    <row r="4253" spans="1:11" x14ac:dyDescent="0.25">
      <c r="A4253">
        <v>1733</v>
      </c>
      <c r="B4253" t="s">
        <v>50</v>
      </c>
      <c r="C4253" t="s">
        <v>492</v>
      </c>
      <c r="D4253" t="s">
        <v>316</v>
      </c>
      <c r="E4253">
        <v>2014</v>
      </c>
      <c r="F4253" s="10">
        <v>42004</v>
      </c>
      <c r="G4253" t="s">
        <v>489</v>
      </c>
      <c r="H4253" t="s">
        <v>474</v>
      </c>
      <c r="I4253" t="s">
        <v>540</v>
      </c>
      <c r="J4253">
        <v>1090543000</v>
      </c>
      <c r="K4253">
        <v>941497375.04823852</v>
      </c>
    </row>
    <row r="4254" spans="1:11" x14ac:dyDescent="0.25">
      <c r="A4254">
        <v>1733</v>
      </c>
      <c r="B4254" t="s">
        <v>50</v>
      </c>
      <c r="C4254" t="s">
        <v>493</v>
      </c>
      <c r="D4254" t="s">
        <v>1010</v>
      </c>
      <c r="E4254">
        <v>2014</v>
      </c>
      <c r="F4254" s="10">
        <v>42004</v>
      </c>
      <c r="G4254" t="s">
        <v>489</v>
      </c>
      <c r="H4254" t="s">
        <v>474</v>
      </c>
      <c r="I4254" t="s">
        <v>540</v>
      </c>
      <c r="J4254">
        <v>547701000</v>
      </c>
      <c r="K4254">
        <v>472846145.27927399</v>
      </c>
    </row>
    <row r="4255" spans="1:11" x14ac:dyDescent="0.25">
      <c r="A4255">
        <v>1733</v>
      </c>
      <c r="B4255" t="s">
        <v>50</v>
      </c>
      <c r="C4255" t="s">
        <v>493</v>
      </c>
      <c r="D4255" t="s">
        <v>1011</v>
      </c>
      <c r="E4255">
        <v>2014</v>
      </c>
      <c r="F4255" s="10">
        <v>42004</v>
      </c>
      <c r="G4255" t="s">
        <v>489</v>
      </c>
      <c r="H4255" t="s">
        <v>474</v>
      </c>
      <c r="I4255" t="s">
        <v>540</v>
      </c>
      <c r="J4255">
        <v>1103940000</v>
      </c>
      <c r="K4255">
        <v>953063393.38361943</v>
      </c>
    </row>
    <row r="4256" spans="1:11" x14ac:dyDescent="0.25">
      <c r="A4256">
        <v>1733</v>
      </c>
      <c r="B4256" t="s">
        <v>50</v>
      </c>
      <c r="C4256" t="s">
        <v>493</v>
      </c>
      <c r="D4256" t="s">
        <v>593</v>
      </c>
      <c r="E4256">
        <v>2014</v>
      </c>
      <c r="F4256" s="10">
        <v>42004</v>
      </c>
      <c r="G4256" t="s">
        <v>489</v>
      </c>
      <c r="H4256" t="s">
        <v>474</v>
      </c>
      <c r="I4256" t="s">
        <v>540</v>
      </c>
      <c r="J4256">
        <v>878277000</v>
      </c>
      <c r="K4256">
        <v>758241985.93291759</v>
      </c>
    </row>
    <row r="4257" spans="1:11" x14ac:dyDescent="0.25">
      <c r="A4257">
        <v>1875</v>
      </c>
      <c r="B4257" t="s">
        <v>51</v>
      </c>
      <c r="C4257" t="s">
        <v>492</v>
      </c>
      <c r="D4257" t="s">
        <v>1266</v>
      </c>
      <c r="E4257">
        <v>2014</v>
      </c>
      <c r="F4257" s="10">
        <v>42004</v>
      </c>
      <c r="G4257" t="s">
        <v>489</v>
      </c>
      <c r="H4257" t="s">
        <v>474</v>
      </c>
      <c r="I4257" t="s">
        <v>540</v>
      </c>
      <c r="J4257">
        <v>505500000</v>
      </c>
      <c r="K4257">
        <v>436412799.02478361</v>
      </c>
    </row>
    <row r="4258" spans="1:11" x14ac:dyDescent="0.25">
      <c r="A4258">
        <v>1875</v>
      </c>
      <c r="B4258" t="s">
        <v>51</v>
      </c>
      <c r="C4258" t="s">
        <v>492</v>
      </c>
      <c r="D4258" t="s">
        <v>643</v>
      </c>
      <c r="E4258">
        <v>2014</v>
      </c>
      <c r="F4258" s="10">
        <v>42004</v>
      </c>
      <c r="G4258" t="s">
        <v>489</v>
      </c>
      <c r="H4258" t="s">
        <v>474</v>
      </c>
      <c r="I4258" t="s">
        <v>540</v>
      </c>
      <c r="J4258">
        <v>406300000</v>
      </c>
      <c r="K4258">
        <v>350770564.28045416</v>
      </c>
    </row>
    <row r="4259" spans="1:11" x14ac:dyDescent="0.25">
      <c r="A4259">
        <v>1875</v>
      </c>
      <c r="B4259" t="s">
        <v>51</v>
      </c>
      <c r="C4259" t="s">
        <v>492</v>
      </c>
      <c r="D4259" t="s">
        <v>290</v>
      </c>
      <c r="E4259">
        <v>2014</v>
      </c>
      <c r="F4259" s="10">
        <v>42004</v>
      </c>
      <c r="G4259" t="s">
        <v>489</v>
      </c>
      <c r="H4259" t="s">
        <v>474</v>
      </c>
      <c r="I4259" t="s">
        <v>540</v>
      </c>
      <c r="J4259">
        <v>401000000</v>
      </c>
      <c r="K4259">
        <v>346194920.6902833</v>
      </c>
    </row>
    <row r="4260" spans="1:11" x14ac:dyDescent="0.25">
      <c r="A4260">
        <v>1875</v>
      </c>
      <c r="B4260" t="s">
        <v>51</v>
      </c>
      <c r="C4260" t="s">
        <v>492</v>
      </c>
      <c r="D4260" t="s">
        <v>2171</v>
      </c>
      <c r="E4260">
        <v>2014</v>
      </c>
      <c r="F4260" s="10">
        <v>42004</v>
      </c>
      <c r="G4260" t="s">
        <v>489</v>
      </c>
      <c r="H4260" t="s">
        <v>474</v>
      </c>
      <c r="I4260" t="s">
        <v>540</v>
      </c>
      <c r="J4260">
        <v>348000000</v>
      </c>
      <c r="K4260">
        <v>300438484.78857505</v>
      </c>
    </row>
    <row r="4261" spans="1:11" x14ac:dyDescent="0.25">
      <c r="A4261">
        <v>1875</v>
      </c>
      <c r="B4261" t="s">
        <v>51</v>
      </c>
      <c r="C4261" t="s">
        <v>493</v>
      </c>
      <c r="D4261" t="s">
        <v>44</v>
      </c>
      <c r="E4261">
        <v>2014</v>
      </c>
      <c r="F4261" s="10">
        <v>42004</v>
      </c>
      <c r="G4261" t="s">
        <v>489</v>
      </c>
      <c r="H4261" t="s">
        <v>474</v>
      </c>
      <c r="I4261" t="s">
        <v>540</v>
      </c>
      <c r="J4261">
        <v>689100000</v>
      </c>
      <c r="K4261">
        <v>594919999.62013531</v>
      </c>
    </row>
    <row r="4262" spans="1:11" x14ac:dyDescent="0.25">
      <c r="A4262">
        <v>8115</v>
      </c>
      <c r="B4262" t="s">
        <v>48</v>
      </c>
      <c r="C4262" t="s">
        <v>492</v>
      </c>
      <c r="D4262" t="s">
        <v>726</v>
      </c>
      <c r="E4262">
        <v>2014</v>
      </c>
      <c r="F4262" s="10">
        <v>42004</v>
      </c>
      <c r="G4262" t="s">
        <v>489</v>
      </c>
      <c r="H4262" t="s">
        <v>474</v>
      </c>
      <c r="I4262" t="s">
        <v>540</v>
      </c>
      <c r="J4262">
        <v>62022000</v>
      </c>
      <c r="K4262">
        <v>53545389.952750005</v>
      </c>
    </row>
    <row r="4263" spans="1:11" x14ac:dyDescent="0.25">
      <c r="A4263">
        <v>8115</v>
      </c>
      <c r="B4263" t="s">
        <v>48</v>
      </c>
      <c r="C4263" t="s">
        <v>492</v>
      </c>
      <c r="D4263" t="s">
        <v>656</v>
      </c>
      <c r="E4263">
        <v>2014</v>
      </c>
      <c r="F4263" s="10">
        <v>42004</v>
      </c>
      <c r="G4263" t="s">
        <v>489</v>
      </c>
      <c r="H4263" t="s">
        <v>474</v>
      </c>
      <c r="I4263" t="s">
        <v>540</v>
      </c>
      <c r="J4263">
        <v>12738000</v>
      </c>
      <c r="K4263">
        <v>10997084.53803698</v>
      </c>
    </row>
    <row r="4264" spans="1:11" x14ac:dyDescent="0.25">
      <c r="A4264">
        <v>8115</v>
      </c>
      <c r="B4264" t="s">
        <v>48</v>
      </c>
      <c r="C4264" t="s">
        <v>492</v>
      </c>
      <c r="D4264" t="s">
        <v>921</v>
      </c>
      <c r="E4264">
        <v>2014</v>
      </c>
      <c r="F4264" s="10">
        <v>42004</v>
      </c>
      <c r="G4264" t="s">
        <v>489</v>
      </c>
      <c r="H4264" t="s">
        <v>474</v>
      </c>
      <c r="I4264" t="s">
        <v>540</v>
      </c>
      <c r="J4264">
        <v>3046000</v>
      </c>
      <c r="K4264">
        <v>2629700.0708793094</v>
      </c>
    </row>
    <row r="4265" spans="1:11" x14ac:dyDescent="0.25">
      <c r="A4265">
        <v>1560</v>
      </c>
      <c r="B4265" t="s">
        <v>47</v>
      </c>
      <c r="C4265" t="s">
        <v>492</v>
      </c>
      <c r="D4265" t="s">
        <v>570</v>
      </c>
      <c r="E4265">
        <v>2015</v>
      </c>
      <c r="F4265" s="10">
        <v>42094</v>
      </c>
      <c r="G4265" t="s">
        <v>489</v>
      </c>
      <c r="H4265" t="s">
        <v>474</v>
      </c>
      <c r="I4265" t="s">
        <v>540</v>
      </c>
      <c r="J4265">
        <v>34581000</v>
      </c>
      <c r="K4265">
        <v>27082334.808800176</v>
      </c>
    </row>
    <row r="4266" spans="1:11" x14ac:dyDescent="0.25">
      <c r="A4266">
        <v>1560</v>
      </c>
      <c r="B4266" t="s">
        <v>47</v>
      </c>
      <c r="C4266" t="s">
        <v>492</v>
      </c>
      <c r="D4266" t="s">
        <v>2011</v>
      </c>
      <c r="E4266">
        <v>2015</v>
      </c>
      <c r="F4266" s="10">
        <v>42094</v>
      </c>
      <c r="G4266" t="s">
        <v>489</v>
      </c>
      <c r="H4266" t="s">
        <v>474</v>
      </c>
      <c r="I4266" t="s">
        <v>540</v>
      </c>
      <c r="J4266">
        <v>82322000</v>
      </c>
      <c r="K4266">
        <v>64471009.112809002</v>
      </c>
    </row>
    <row r="4267" spans="1:11" x14ac:dyDescent="0.25">
      <c r="A4267">
        <v>1560</v>
      </c>
      <c r="B4267" t="s">
        <v>47</v>
      </c>
      <c r="C4267" t="s">
        <v>492</v>
      </c>
      <c r="D4267" t="s">
        <v>834</v>
      </c>
      <c r="E4267">
        <v>2015</v>
      </c>
      <c r="F4267" s="10">
        <v>42094</v>
      </c>
      <c r="G4267" t="s">
        <v>489</v>
      </c>
      <c r="H4267" t="s">
        <v>474</v>
      </c>
      <c r="I4267" t="s">
        <v>540</v>
      </c>
      <c r="J4267">
        <v>194169000</v>
      </c>
      <c r="K4267">
        <v>152064713.78762677</v>
      </c>
    </row>
    <row r="4268" spans="1:11" x14ac:dyDescent="0.25">
      <c r="A4268">
        <v>1560</v>
      </c>
      <c r="B4268" t="s">
        <v>47</v>
      </c>
      <c r="C4268" t="s">
        <v>492</v>
      </c>
      <c r="D4268" t="s">
        <v>643</v>
      </c>
      <c r="E4268">
        <v>2015</v>
      </c>
      <c r="F4268" s="10">
        <v>42094</v>
      </c>
      <c r="G4268" t="s">
        <v>489</v>
      </c>
      <c r="H4268" t="s">
        <v>474</v>
      </c>
      <c r="I4268" t="s">
        <v>540</v>
      </c>
      <c r="J4268">
        <v>7597000</v>
      </c>
      <c r="K4268">
        <v>5949639.9046428651</v>
      </c>
    </row>
    <row r="4269" spans="1:11" x14ac:dyDescent="0.25">
      <c r="A4269">
        <v>1560</v>
      </c>
      <c r="B4269" t="s">
        <v>47</v>
      </c>
      <c r="C4269" t="s">
        <v>493</v>
      </c>
      <c r="D4269" t="s">
        <v>2164</v>
      </c>
      <c r="E4269">
        <v>2015</v>
      </c>
      <c r="F4269" s="10">
        <v>42094</v>
      </c>
      <c r="G4269" t="s">
        <v>489</v>
      </c>
      <c r="H4269" t="s">
        <v>474</v>
      </c>
      <c r="I4269" t="s">
        <v>540</v>
      </c>
      <c r="J4269">
        <v>235135000</v>
      </c>
      <c r="K4269">
        <v>184147502.82719496</v>
      </c>
    </row>
    <row r="4270" spans="1:11" x14ac:dyDescent="0.25">
      <c r="A4270">
        <v>1560</v>
      </c>
      <c r="B4270" t="s">
        <v>47</v>
      </c>
      <c r="C4270" t="s">
        <v>493</v>
      </c>
      <c r="D4270" t="s">
        <v>2165</v>
      </c>
      <c r="E4270">
        <v>2015</v>
      </c>
      <c r="F4270" s="10">
        <v>42094</v>
      </c>
      <c r="G4270" t="s">
        <v>489</v>
      </c>
      <c r="H4270" t="s">
        <v>474</v>
      </c>
      <c r="I4270" t="s">
        <v>540</v>
      </c>
      <c r="J4270">
        <v>83534000</v>
      </c>
      <c r="K4270">
        <v>65420194.786683835</v>
      </c>
    </row>
    <row r="4271" spans="1:11" x14ac:dyDescent="0.25">
      <c r="A4271">
        <v>1345</v>
      </c>
      <c r="B4271" t="s">
        <v>45</v>
      </c>
      <c r="C4271" t="s">
        <v>492</v>
      </c>
      <c r="D4271" t="s">
        <v>44</v>
      </c>
      <c r="E4271">
        <v>2015</v>
      </c>
      <c r="F4271" s="10">
        <v>42185</v>
      </c>
      <c r="G4271" t="s">
        <v>489</v>
      </c>
      <c r="H4271" t="s">
        <v>474</v>
      </c>
      <c r="I4271" t="s">
        <v>540</v>
      </c>
      <c r="J4271">
        <v>17274000</v>
      </c>
      <c r="K4271">
        <v>13966236.538274959</v>
      </c>
    </row>
    <row r="4272" spans="1:11" x14ac:dyDescent="0.25">
      <c r="A4272">
        <v>1345</v>
      </c>
      <c r="B4272" t="s">
        <v>45</v>
      </c>
      <c r="C4272" t="s">
        <v>492</v>
      </c>
      <c r="D4272" t="s">
        <v>59</v>
      </c>
      <c r="E4272">
        <v>2015</v>
      </c>
      <c r="F4272" s="10">
        <v>42185</v>
      </c>
      <c r="G4272" t="s">
        <v>489</v>
      </c>
      <c r="H4272" t="s">
        <v>474</v>
      </c>
      <c r="I4272" t="s">
        <v>540</v>
      </c>
      <c r="J4272">
        <v>2375000</v>
      </c>
      <c r="K4272">
        <v>1920216.0344102713</v>
      </c>
    </row>
    <row r="4273" spans="1:11" x14ac:dyDescent="0.25">
      <c r="A4273">
        <v>1345</v>
      </c>
      <c r="B4273" t="s">
        <v>45</v>
      </c>
      <c r="C4273" t="s">
        <v>492</v>
      </c>
      <c r="D4273" t="s">
        <v>98</v>
      </c>
      <c r="E4273">
        <v>2015</v>
      </c>
      <c r="F4273" s="10">
        <v>42185</v>
      </c>
      <c r="G4273" t="s">
        <v>489</v>
      </c>
      <c r="H4273" t="s">
        <v>474</v>
      </c>
      <c r="I4273" t="s">
        <v>540</v>
      </c>
      <c r="J4273">
        <v>294000</v>
      </c>
      <c r="K4273">
        <v>237702.5322596294</v>
      </c>
    </row>
    <row r="4274" spans="1:11" x14ac:dyDescent="0.25">
      <c r="A4274">
        <v>1345</v>
      </c>
      <c r="B4274" t="s">
        <v>45</v>
      </c>
      <c r="C4274" t="s">
        <v>492</v>
      </c>
      <c r="D4274" t="s">
        <v>105</v>
      </c>
      <c r="E4274">
        <v>2015</v>
      </c>
      <c r="F4274" s="10">
        <v>42185</v>
      </c>
      <c r="G4274" t="s">
        <v>489</v>
      </c>
      <c r="H4274" t="s">
        <v>474</v>
      </c>
      <c r="I4274" t="s">
        <v>540</v>
      </c>
      <c r="J4274">
        <v>300000</v>
      </c>
      <c r="K4274">
        <v>242553.60434656061</v>
      </c>
    </row>
    <row r="4275" spans="1:11" x14ac:dyDescent="0.25">
      <c r="A4275">
        <v>1345</v>
      </c>
      <c r="B4275" t="s">
        <v>45</v>
      </c>
      <c r="C4275" t="s">
        <v>492</v>
      </c>
      <c r="D4275" t="s">
        <v>1235</v>
      </c>
      <c r="E4275">
        <v>2015</v>
      </c>
      <c r="F4275" s="10">
        <v>42185</v>
      </c>
      <c r="G4275" t="s">
        <v>489</v>
      </c>
      <c r="H4275" t="s">
        <v>474</v>
      </c>
      <c r="I4275" t="s">
        <v>540</v>
      </c>
      <c r="J4275">
        <v>363000</v>
      </c>
      <c r="K4275">
        <v>293489.86125933833</v>
      </c>
    </row>
    <row r="4276" spans="1:11" x14ac:dyDescent="0.25">
      <c r="A4276">
        <v>1345</v>
      </c>
      <c r="B4276" t="s">
        <v>45</v>
      </c>
      <c r="C4276" t="s">
        <v>492</v>
      </c>
      <c r="D4276" t="s">
        <v>465</v>
      </c>
      <c r="E4276">
        <v>2015</v>
      </c>
      <c r="F4276" s="10">
        <v>42185</v>
      </c>
      <c r="G4276" t="s">
        <v>489</v>
      </c>
      <c r="H4276" t="s">
        <v>474</v>
      </c>
      <c r="I4276" t="s">
        <v>540</v>
      </c>
      <c r="J4276">
        <v>368000</v>
      </c>
      <c r="K4276">
        <v>297532.42133178102</v>
      </c>
    </row>
    <row r="4277" spans="1:11" x14ac:dyDescent="0.25">
      <c r="A4277">
        <v>1345</v>
      </c>
      <c r="B4277" t="s">
        <v>45</v>
      </c>
      <c r="C4277" t="s">
        <v>492</v>
      </c>
      <c r="D4277" t="s">
        <v>225</v>
      </c>
      <c r="E4277">
        <v>2015</v>
      </c>
      <c r="F4277" s="10">
        <v>42185</v>
      </c>
      <c r="G4277" t="s">
        <v>489</v>
      </c>
      <c r="H4277" t="s">
        <v>474</v>
      </c>
      <c r="I4277" t="s">
        <v>540</v>
      </c>
      <c r="J4277">
        <v>252000</v>
      </c>
      <c r="K4277">
        <v>203745.0276511109</v>
      </c>
    </row>
    <row r="4278" spans="1:11" x14ac:dyDescent="0.25">
      <c r="A4278">
        <v>1345</v>
      </c>
      <c r="B4278" t="s">
        <v>45</v>
      </c>
      <c r="C4278" t="s">
        <v>492</v>
      </c>
      <c r="D4278" t="s">
        <v>458</v>
      </c>
      <c r="E4278">
        <v>2015</v>
      </c>
      <c r="F4278" s="10">
        <v>42185</v>
      </c>
      <c r="G4278" t="s">
        <v>489</v>
      </c>
      <c r="H4278" t="s">
        <v>474</v>
      </c>
      <c r="I4278" t="s">
        <v>540</v>
      </c>
      <c r="J4278">
        <v>1304000</v>
      </c>
      <c r="K4278">
        <v>1054299.6668930501</v>
      </c>
    </row>
    <row r="4279" spans="1:11" x14ac:dyDescent="0.25">
      <c r="A4279">
        <v>1345</v>
      </c>
      <c r="B4279" t="s">
        <v>45</v>
      </c>
      <c r="C4279" t="s">
        <v>492</v>
      </c>
      <c r="D4279" t="s">
        <v>256</v>
      </c>
      <c r="E4279">
        <v>2015</v>
      </c>
      <c r="F4279" s="10">
        <v>42185</v>
      </c>
      <c r="G4279" t="s">
        <v>489</v>
      </c>
      <c r="H4279" t="s">
        <v>474</v>
      </c>
      <c r="I4279" t="s">
        <v>540</v>
      </c>
      <c r="J4279">
        <v>597000</v>
      </c>
      <c r="K4279">
        <v>482681.67264965561</v>
      </c>
    </row>
    <row r="4280" spans="1:11" x14ac:dyDescent="0.25">
      <c r="A4280">
        <v>1345</v>
      </c>
      <c r="B4280" t="s">
        <v>45</v>
      </c>
      <c r="C4280" t="s">
        <v>492</v>
      </c>
      <c r="D4280" t="s">
        <v>1234</v>
      </c>
      <c r="E4280">
        <v>2015</v>
      </c>
      <c r="F4280" s="10">
        <v>42185</v>
      </c>
      <c r="G4280" t="s">
        <v>489</v>
      </c>
      <c r="H4280" t="s">
        <v>474</v>
      </c>
      <c r="I4280" t="s">
        <v>540</v>
      </c>
      <c r="J4280">
        <v>402000</v>
      </c>
      <c r="K4280">
        <v>325021.82982439123</v>
      </c>
    </row>
    <row r="4281" spans="1:11" x14ac:dyDescent="0.25">
      <c r="A4281">
        <v>1345</v>
      </c>
      <c r="B4281" t="s">
        <v>45</v>
      </c>
      <c r="C4281" t="s">
        <v>492</v>
      </c>
      <c r="D4281" t="s">
        <v>287</v>
      </c>
      <c r="E4281">
        <v>2015</v>
      </c>
      <c r="F4281" s="10">
        <v>42185</v>
      </c>
      <c r="G4281" t="s">
        <v>489</v>
      </c>
      <c r="H4281" t="s">
        <v>474</v>
      </c>
      <c r="I4281" t="s">
        <v>540</v>
      </c>
      <c r="J4281">
        <v>143000</v>
      </c>
      <c r="K4281">
        <v>115617.21807186055</v>
      </c>
    </row>
    <row r="4282" spans="1:11" x14ac:dyDescent="0.25">
      <c r="A4282">
        <v>1345</v>
      </c>
      <c r="B4282" t="s">
        <v>45</v>
      </c>
      <c r="C4282" t="s">
        <v>492</v>
      </c>
      <c r="D4282" t="s">
        <v>316</v>
      </c>
      <c r="E4282">
        <v>2015</v>
      </c>
      <c r="F4282" s="10">
        <v>42185</v>
      </c>
      <c r="G4282" t="s">
        <v>489</v>
      </c>
      <c r="H4282" t="s">
        <v>474</v>
      </c>
      <c r="I4282" t="s">
        <v>540</v>
      </c>
      <c r="J4282">
        <v>25029000</v>
      </c>
      <c r="K4282">
        <v>20236247.21063355</v>
      </c>
    </row>
    <row r="4283" spans="1:11" x14ac:dyDescent="0.25">
      <c r="A4283">
        <v>1345</v>
      </c>
      <c r="B4283" t="s">
        <v>45</v>
      </c>
      <c r="C4283" t="s">
        <v>493</v>
      </c>
      <c r="D4283" t="s">
        <v>1233</v>
      </c>
      <c r="E4283">
        <v>2015</v>
      </c>
      <c r="F4283" s="10">
        <v>42185</v>
      </c>
      <c r="G4283" t="s">
        <v>489</v>
      </c>
      <c r="H4283" t="s">
        <v>474</v>
      </c>
      <c r="I4283" t="s">
        <v>540</v>
      </c>
      <c r="J4283">
        <v>28458000</v>
      </c>
      <c r="K4283">
        <v>23008634.908314738</v>
      </c>
    </row>
    <row r="4284" spans="1:11" x14ac:dyDescent="0.25">
      <c r="A4284">
        <v>1345</v>
      </c>
      <c r="B4284" t="s">
        <v>45</v>
      </c>
      <c r="C4284" t="s">
        <v>493</v>
      </c>
      <c r="D4284" t="s">
        <v>1232</v>
      </c>
      <c r="E4284">
        <v>2015</v>
      </c>
      <c r="F4284" s="10">
        <v>42185</v>
      </c>
      <c r="G4284" t="s">
        <v>489</v>
      </c>
      <c r="H4284" t="s">
        <v>474</v>
      </c>
      <c r="I4284" t="s">
        <v>540</v>
      </c>
      <c r="J4284">
        <v>20242000</v>
      </c>
      <c r="K4284">
        <v>16365900.197276933</v>
      </c>
    </row>
    <row r="4285" spans="1:11" x14ac:dyDescent="0.25">
      <c r="A4285">
        <v>1716</v>
      </c>
      <c r="B4285" t="s">
        <v>49</v>
      </c>
      <c r="C4285" t="s">
        <v>492</v>
      </c>
      <c r="D4285" t="s">
        <v>620</v>
      </c>
      <c r="E4285">
        <v>2015</v>
      </c>
      <c r="F4285" s="10">
        <v>42369</v>
      </c>
      <c r="G4285" t="s">
        <v>489</v>
      </c>
      <c r="H4285" t="s">
        <v>474</v>
      </c>
      <c r="I4285" t="s">
        <v>540</v>
      </c>
      <c r="J4285">
        <v>669680000</v>
      </c>
      <c r="K4285">
        <v>482323750.67071438</v>
      </c>
    </row>
    <row r="4286" spans="1:11" x14ac:dyDescent="0.25">
      <c r="A4286">
        <v>1716</v>
      </c>
      <c r="B4286" t="s">
        <v>49</v>
      </c>
      <c r="C4286" t="s">
        <v>492</v>
      </c>
      <c r="D4286" t="s">
        <v>21</v>
      </c>
      <c r="E4286">
        <v>2015</v>
      </c>
      <c r="F4286" s="10">
        <v>42369</v>
      </c>
      <c r="G4286" t="s">
        <v>489</v>
      </c>
      <c r="H4286" t="s">
        <v>474</v>
      </c>
      <c r="I4286" t="s">
        <v>540</v>
      </c>
      <c r="J4286">
        <v>1391286000</v>
      </c>
      <c r="K4286">
        <v>1002046173.9571967</v>
      </c>
    </row>
    <row r="4287" spans="1:11" x14ac:dyDescent="0.25">
      <c r="A4287">
        <v>1716</v>
      </c>
      <c r="B4287" t="s">
        <v>49</v>
      </c>
      <c r="C4287" t="s">
        <v>492</v>
      </c>
      <c r="D4287" t="s">
        <v>44</v>
      </c>
      <c r="E4287">
        <v>2015</v>
      </c>
      <c r="F4287" s="10">
        <v>42369</v>
      </c>
      <c r="G4287" t="s">
        <v>489</v>
      </c>
      <c r="H4287" t="s">
        <v>474</v>
      </c>
      <c r="I4287" t="s">
        <v>540</v>
      </c>
      <c r="J4287">
        <v>4213648000</v>
      </c>
      <c r="K4287">
        <v>3034796480.9553137</v>
      </c>
    </row>
    <row r="4288" spans="1:11" x14ac:dyDescent="0.25">
      <c r="A4288">
        <v>1716</v>
      </c>
      <c r="B4288" t="s">
        <v>49</v>
      </c>
      <c r="C4288" t="s">
        <v>492</v>
      </c>
      <c r="D4288" t="s">
        <v>619</v>
      </c>
      <c r="E4288">
        <v>2015</v>
      </c>
      <c r="F4288" s="10">
        <v>42369</v>
      </c>
      <c r="G4288" t="s">
        <v>489</v>
      </c>
      <c r="H4288" t="s">
        <v>474</v>
      </c>
      <c r="I4288" t="s">
        <v>540</v>
      </c>
      <c r="J4288">
        <v>559886000</v>
      </c>
      <c r="K4288">
        <v>403246797.67653745</v>
      </c>
    </row>
    <row r="4289" spans="1:11" x14ac:dyDescent="0.25">
      <c r="A4289">
        <v>1716</v>
      </c>
      <c r="B4289" t="s">
        <v>49</v>
      </c>
      <c r="C4289" t="s">
        <v>492</v>
      </c>
      <c r="D4289" t="s">
        <v>2166</v>
      </c>
      <c r="E4289">
        <v>2015</v>
      </c>
      <c r="F4289" s="10">
        <v>42369</v>
      </c>
      <c r="G4289" t="s">
        <v>489</v>
      </c>
      <c r="H4289" t="s">
        <v>474</v>
      </c>
      <c r="I4289" t="s">
        <v>540</v>
      </c>
      <c r="J4289">
        <v>68563000</v>
      </c>
      <c r="K4289">
        <v>49381142.213051297</v>
      </c>
    </row>
    <row r="4290" spans="1:11" x14ac:dyDescent="0.25">
      <c r="A4290">
        <v>1716</v>
      </c>
      <c r="B4290" t="s">
        <v>49</v>
      </c>
      <c r="C4290" t="s">
        <v>492</v>
      </c>
      <c r="D4290" t="s">
        <v>2167</v>
      </c>
      <c r="E4290">
        <v>2015</v>
      </c>
      <c r="F4290" s="10">
        <v>42369</v>
      </c>
      <c r="G4290" t="s">
        <v>489</v>
      </c>
      <c r="H4290" t="s">
        <v>474</v>
      </c>
      <c r="I4290" t="s">
        <v>540</v>
      </c>
      <c r="J4290">
        <v>522350000</v>
      </c>
      <c r="K4290">
        <v>376212237.43108296</v>
      </c>
    </row>
    <row r="4291" spans="1:11" x14ac:dyDescent="0.25">
      <c r="A4291">
        <v>1716</v>
      </c>
      <c r="B4291" t="s">
        <v>49</v>
      </c>
      <c r="C4291" t="s">
        <v>492</v>
      </c>
      <c r="D4291" t="s">
        <v>1672</v>
      </c>
      <c r="E4291">
        <v>2015</v>
      </c>
      <c r="F4291" s="10">
        <v>42369</v>
      </c>
      <c r="G4291" t="s">
        <v>489</v>
      </c>
      <c r="H4291" t="s">
        <v>474</v>
      </c>
      <c r="I4291" t="s">
        <v>540</v>
      </c>
      <c r="J4291">
        <v>1393103000</v>
      </c>
      <c r="K4291">
        <v>1003354832.2043725</v>
      </c>
    </row>
    <row r="4292" spans="1:11" x14ac:dyDescent="0.25">
      <c r="A4292">
        <v>1716</v>
      </c>
      <c r="B4292" t="s">
        <v>49</v>
      </c>
      <c r="C4292" t="s">
        <v>492</v>
      </c>
      <c r="D4292" t="s">
        <v>316</v>
      </c>
      <c r="E4292">
        <v>2015</v>
      </c>
      <c r="F4292" s="10">
        <v>42369</v>
      </c>
      <c r="G4292" t="s">
        <v>489</v>
      </c>
      <c r="H4292" t="s">
        <v>474</v>
      </c>
      <c r="I4292" t="s">
        <v>540</v>
      </c>
      <c r="J4292">
        <v>768438000</v>
      </c>
      <c r="K4292">
        <v>553452243.33697057</v>
      </c>
    </row>
    <row r="4293" spans="1:11" x14ac:dyDescent="0.25">
      <c r="A4293">
        <v>1716</v>
      </c>
      <c r="B4293" t="s">
        <v>49</v>
      </c>
      <c r="C4293" t="s">
        <v>493</v>
      </c>
      <c r="D4293" t="s">
        <v>941</v>
      </c>
      <c r="E4293">
        <v>2015</v>
      </c>
      <c r="F4293" s="10">
        <v>42369</v>
      </c>
      <c r="G4293" t="s">
        <v>489</v>
      </c>
      <c r="H4293" t="s">
        <v>474</v>
      </c>
      <c r="I4293" t="s">
        <v>540</v>
      </c>
      <c r="J4293">
        <v>223446000</v>
      </c>
      <c r="K4293">
        <v>160932554.04427257</v>
      </c>
    </row>
    <row r="4294" spans="1:11" x14ac:dyDescent="0.25">
      <c r="A4294">
        <v>1716</v>
      </c>
      <c r="B4294" t="s">
        <v>49</v>
      </c>
      <c r="C4294" t="s">
        <v>493</v>
      </c>
      <c r="D4294" t="s">
        <v>593</v>
      </c>
      <c r="E4294">
        <v>2015</v>
      </c>
      <c r="F4294" s="10">
        <v>42369</v>
      </c>
      <c r="G4294" t="s">
        <v>489</v>
      </c>
      <c r="H4294" t="s">
        <v>474</v>
      </c>
      <c r="I4294" t="s">
        <v>540</v>
      </c>
      <c r="J4294">
        <v>2883157000</v>
      </c>
      <c r="K4294">
        <v>2076536701.1296811</v>
      </c>
    </row>
    <row r="4295" spans="1:11" x14ac:dyDescent="0.25">
      <c r="A4295">
        <v>1716</v>
      </c>
      <c r="B4295" t="s">
        <v>49</v>
      </c>
      <c r="C4295" t="s">
        <v>493</v>
      </c>
      <c r="D4295" t="s">
        <v>940</v>
      </c>
      <c r="E4295">
        <v>2015</v>
      </c>
      <c r="F4295" s="10">
        <v>42369</v>
      </c>
      <c r="G4295" t="s">
        <v>489</v>
      </c>
      <c r="H4295" t="s">
        <v>474</v>
      </c>
      <c r="I4295" t="s">
        <v>540</v>
      </c>
      <c r="J4295">
        <v>780886000</v>
      </c>
      <c r="K4295">
        <v>562417668.68691242</v>
      </c>
    </row>
    <row r="4296" spans="1:11" x14ac:dyDescent="0.25">
      <c r="A4296">
        <v>1716</v>
      </c>
      <c r="B4296" t="s">
        <v>49</v>
      </c>
      <c r="C4296" t="s">
        <v>493</v>
      </c>
      <c r="D4296" t="s">
        <v>939</v>
      </c>
      <c r="E4296">
        <v>2015</v>
      </c>
      <c r="F4296" s="10">
        <v>42369</v>
      </c>
      <c r="G4296" t="s">
        <v>489</v>
      </c>
      <c r="H4296" t="s">
        <v>474</v>
      </c>
      <c r="I4296" t="s">
        <v>540</v>
      </c>
      <c r="J4296">
        <v>3914644000</v>
      </c>
      <c r="K4296">
        <v>2819444774.5499463</v>
      </c>
    </row>
    <row r="4297" spans="1:11" x14ac:dyDescent="0.25">
      <c r="A4297">
        <v>1716</v>
      </c>
      <c r="B4297" t="s">
        <v>49</v>
      </c>
      <c r="C4297" t="s">
        <v>493</v>
      </c>
      <c r="D4297" t="s">
        <v>647</v>
      </c>
      <c r="E4297">
        <v>2015</v>
      </c>
      <c r="F4297" s="10">
        <v>42369</v>
      </c>
      <c r="G4297" t="s">
        <v>489</v>
      </c>
      <c r="H4297" t="s">
        <v>474</v>
      </c>
      <c r="I4297" t="s">
        <v>540</v>
      </c>
      <c r="J4297">
        <v>1784821000</v>
      </c>
      <c r="K4297">
        <v>1285481960.0344272</v>
      </c>
    </row>
    <row r="4298" spans="1:11" x14ac:dyDescent="0.25">
      <c r="A4298">
        <v>1733</v>
      </c>
      <c r="B4298" t="s">
        <v>50</v>
      </c>
      <c r="C4298" t="s">
        <v>492</v>
      </c>
      <c r="D4298" t="s">
        <v>44</v>
      </c>
      <c r="E4298">
        <v>2015</v>
      </c>
      <c r="F4298" s="10">
        <v>42369</v>
      </c>
      <c r="G4298" t="s">
        <v>489</v>
      </c>
      <c r="H4298" t="s">
        <v>474</v>
      </c>
      <c r="I4298" t="s">
        <v>540</v>
      </c>
      <c r="J4298">
        <v>1317022000</v>
      </c>
      <c r="K4298">
        <v>948558999.45622623</v>
      </c>
    </row>
    <row r="4299" spans="1:11" x14ac:dyDescent="0.25">
      <c r="A4299">
        <v>1733</v>
      </c>
      <c r="B4299" t="s">
        <v>50</v>
      </c>
      <c r="C4299" t="s">
        <v>492</v>
      </c>
      <c r="D4299" t="s">
        <v>656</v>
      </c>
      <c r="E4299">
        <v>2015</v>
      </c>
      <c r="F4299" s="10">
        <v>42369</v>
      </c>
      <c r="G4299" t="s">
        <v>489</v>
      </c>
      <c r="H4299" t="s">
        <v>474</v>
      </c>
      <c r="I4299" t="s">
        <v>540</v>
      </c>
      <c r="J4299">
        <v>99248000</v>
      </c>
      <c r="K4299">
        <v>71481405.457184121</v>
      </c>
    </row>
    <row r="4300" spans="1:11" x14ac:dyDescent="0.25">
      <c r="A4300">
        <v>1733</v>
      </c>
      <c r="B4300" t="s">
        <v>50</v>
      </c>
      <c r="C4300" t="s">
        <v>492</v>
      </c>
      <c r="D4300" t="s">
        <v>316</v>
      </c>
      <c r="E4300">
        <v>2015</v>
      </c>
      <c r="F4300" s="10">
        <v>42369</v>
      </c>
      <c r="G4300" t="s">
        <v>489</v>
      </c>
      <c r="H4300" t="s">
        <v>474</v>
      </c>
      <c r="I4300" t="s">
        <v>540</v>
      </c>
      <c r="J4300">
        <v>1460975000</v>
      </c>
      <c r="K4300">
        <v>1052238295.3591969</v>
      </c>
    </row>
    <row r="4301" spans="1:11" x14ac:dyDescent="0.25">
      <c r="A4301">
        <v>1733</v>
      </c>
      <c r="B4301" t="s">
        <v>50</v>
      </c>
      <c r="C4301" t="s">
        <v>493</v>
      </c>
      <c r="D4301" t="s">
        <v>1010</v>
      </c>
      <c r="E4301">
        <v>2015</v>
      </c>
      <c r="F4301" s="10">
        <v>42369</v>
      </c>
      <c r="G4301" t="s">
        <v>489</v>
      </c>
      <c r="H4301" t="s">
        <v>474</v>
      </c>
      <c r="I4301" t="s">
        <v>540</v>
      </c>
      <c r="J4301">
        <v>763678000</v>
      </c>
      <c r="K4301">
        <v>550023947.65367019</v>
      </c>
    </row>
    <row r="4302" spans="1:11" x14ac:dyDescent="0.25">
      <c r="A4302">
        <v>1733</v>
      </c>
      <c r="B4302" t="s">
        <v>50</v>
      </c>
      <c r="C4302" t="s">
        <v>493</v>
      </c>
      <c r="D4302" t="s">
        <v>1011</v>
      </c>
      <c r="E4302">
        <v>2015</v>
      </c>
      <c r="F4302" s="10">
        <v>42369</v>
      </c>
      <c r="G4302" t="s">
        <v>489</v>
      </c>
      <c r="H4302" t="s">
        <v>474</v>
      </c>
      <c r="I4302" t="s">
        <v>540</v>
      </c>
      <c r="J4302">
        <v>1000585000</v>
      </c>
      <c r="K4302">
        <v>720651520.22586417</v>
      </c>
    </row>
    <row r="4303" spans="1:11" x14ac:dyDescent="0.25">
      <c r="A4303">
        <v>1733</v>
      </c>
      <c r="B4303" t="s">
        <v>50</v>
      </c>
      <c r="C4303" t="s">
        <v>493</v>
      </c>
      <c r="D4303" t="s">
        <v>593</v>
      </c>
      <c r="E4303">
        <v>2015</v>
      </c>
      <c r="F4303" s="10">
        <v>42369</v>
      </c>
      <c r="G4303" t="s">
        <v>489</v>
      </c>
      <c r="H4303" t="s">
        <v>474</v>
      </c>
      <c r="I4303" t="s">
        <v>540</v>
      </c>
      <c r="J4303">
        <v>1112982000</v>
      </c>
      <c r="K4303">
        <v>801603232.39307284</v>
      </c>
    </row>
    <row r="4304" spans="1:11" x14ac:dyDescent="0.25">
      <c r="A4304">
        <v>1875</v>
      </c>
      <c r="B4304" t="s">
        <v>51</v>
      </c>
      <c r="C4304" t="s">
        <v>493</v>
      </c>
      <c r="D4304" t="s">
        <v>966</v>
      </c>
      <c r="E4304">
        <v>2015</v>
      </c>
      <c r="F4304" s="10">
        <v>42369</v>
      </c>
      <c r="G4304" t="s">
        <v>489</v>
      </c>
      <c r="H4304" t="s">
        <v>474</v>
      </c>
      <c r="I4304" t="s">
        <v>540</v>
      </c>
      <c r="J4304">
        <v>744800000</v>
      </c>
      <c r="K4304">
        <v>536427442.21053052</v>
      </c>
    </row>
    <row r="4305" spans="1:11" x14ac:dyDescent="0.25">
      <c r="A4305">
        <v>1875</v>
      </c>
      <c r="B4305" t="s">
        <v>51</v>
      </c>
      <c r="C4305" t="s">
        <v>493</v>
      </c>
      <c r="D4305" t="s">
        <v>2170</v>
      </c>
      <c r="E4305">
        <v>2015</v>
      </c>
      <c r="F4305" s="10">
        <v>42369</v>
      </c>
      <c r="G4305" t="s">
        <v>489</v>
      </c>
      <c r="H4305" t="s">
        <v>474</v>
      </c>
      <c r="I4305" t="s">
        <v>540</v>
      </c>
      <c r="J4305">
        <v>2260600000</v>
      </c>
      <c r="K4305">
        <v>1628152357.4934549</v>
      </c>
    </row>
    <row r="4306" spans="1:11" x14ac:dyDescent="0.25">
      <c r="A4306">
        <v>1875</v>
      </c>
      <c r="B4306" t="s">
        <v>51</v>
      </c>
      <c r="C4306" t="s">
        <v>493</v>
      </c>
      <c r="D4306" t="s">
        <v>44</v>
      </c>
      <c r="E4306">
        <v>2015</v>
      </c>
      <c r="F4306" s="10">
        <v>42369</v>
      </c>
      <c r="G4306" t="s">
        <v>489</v>
      </c>
      <c r="H4306" t="s">
        <v>474</v>
      </c>
      <c r="I4306" t="s">
        <v>540</v>
      </c>
      <c r="J4306">
        <v>976000000</v>
      </c>
      <c r="K4306">
        <v>702944661.11369193</v>
      </c>
    </row>
    <row r="4307" spans="1:11" x14ac:dyDescent="0.25">
      <c r="A4307">
        <v>1875</v>
      </c>
      <c r="B4307" t="s">
        <v>51</v>
      </c>
      <c r="C4307" t="s">
        <v>493</v>
      </c>
      <c r="D4307" t="s">
        <v>965</v>
      </c>
      <c r="E4307">
        <v>2015</v>
      </c>
      <c r="F4307" s="10">
        <v>42369</v>
      </c>
      <c r="G4307" t="s">
        <v>489</v>
      </c>
      <c r="H4307" t="s">
        <v>474</v>
      </c>
      <c r="I4307" t="s">
        <v>540</v>
      </c>
      <c r="J4307">
        <v>2082600000</v>
      </c>
      <c r="K4307">
        <v>1499951384.4624743</v>
      </c>
    </row>
    <row r="4308" spans="1:11" x14ac:dyDescent="0.25">
      <c r="A4308">
        <v>8115</v>
      </c>
      <c r="B4308" t="s">
        <v>48</v>
      </c>
      <c r="C4308" t="s">
        <v>492</v>
      </c>
      <c r="D4308" t="s">
        <v>726</v>
      </c>
      <c r="E4308">
        <v>2015</v>
      </c>
      <c r="F4308" s="10">
        <v>42369</v>
      </c>
      <c r="G4308" t="s">
        <v>489</v>
      </c>
      <c r="H4308" t="s">
        <v>474</v>
      </c>
      <c r="I4308" t="s">
        <v>540</v>
      </c>
      <c r="J4308">
        <v>74992000</v>
      </c>
      <c r="K4308">
        <v>54011502.076063514</v>
      </c>
    </row>
    <row r="4309" spans="1:11" x14ac:dyDescent="0.25">
      <c r="A4309">
        <v>8115</v>
      </c>
      <c r="B4309" t="s">
        <v>48</v>
      </c>
      <c r="C4309" t="s">
        <v>492</v>
      </c>
      <c r="D4309" t="s">
        <v>656</v>
      </c>
      <c r="E4309">
        <v>2015</v>
      </c>
      <c r="F4309" s="10">
        <v>42369</v>
      </c>
      <c r="G4309" t="s">
        <v>489</v>
      </c>
      <c r="H4309" t="s">
        <v>474</v>
      </c>
      <c r="I4309" t="s">
        <v>540</v>
      </c>
      <c r="J4309">
        <v>13961000</v>
      </c>
      <c r="K4309">
        <v>10055133.620705178</v>
      </c>
    </row>
    <row r="4310" spans="1:11" x14ac:dyDescent="0.25">
      <c r="A4310">
        <v>8115</v>
      </c>
      <c r="B4310" t="s">
        <v>48</v>
      </c>
      <c r="C4310" t="s">
        <v>492</v>
      </c>
      <c r="D4310" t="s">
        <v>921</v>
      </c>
      <c r="E4310">
        <v>2015</v>
      </c>
      <c r="F4310" s="10">
        <v>42369</v>
      </c>
      <c r="G4310" t="s">
        <v>489</v>
      </c>
      <c r="H4310" t="s">
        <v>474</v>
      </c>
      <c r="I4310" t="s">
        <v>540</v>
      </c>
      <c r="J4310">
        <v>15470000</v>
      </c>
      <c r="K4310">
        <v>11141960.970726244</v>
      </c>
    </row>
    <row r="4311" spans="1:11" x14ac:dyDescent="0.25">
      <c r="A4311">
        <v>1560</v>
      </c>
      <c r="B4311" t="s">
        <v>47</v>
      </c>
      <c r="C4311" t="s">
        <v>492</v>
      </c>
      <c r="D4311" t="s">
        <v>570</v>
      </c>
      <c r="E4311">
        <v>2016</v>
      </c>
      <c r="F4311" s="10">
        <v>42460</v>
      </c>
      <c r="G4311" t="s">
        <v>489</v>
      </c>
      <c r="H4311" t="s">
        <v>474</v>
      </c>
      <c r="I4311" t="s">
        <v>540</v>
      </c>
      <c r="J4311">
        <v>55070000</v>
      </c>
      <c r="K4311">
        <v>42541193.192791089</v>
      </c>
    </row>
    <row r="4312" spans="1:11" x14ac:dyDescent="0.25">
      <c r="A4312">
        <v>1560</v>
      </c>
      <c r="B4312" t="s">
        <v>47</v>
      </c>
      <c r="C4312" t="s">
        <v>492</v>
      </c>
      <c r="D4312" t="s">
        <v>2011</v>
      </c>
      <c r="E4312">
        <v>2016</v>
      </c>
      <c r="F4312" s="10">
        <v>42460</v>
      </c>
      <c r="G4312" t="s">
        <v>489</v>
      </c>
      <c r="H4312" t="s">
        <v>474</v>
      </c>
      <c r="I4312" t="s">
        <v>540</v>
      </c>
      <c r="J4312">
        <v>97197000</v>
      </c>
      <c r="K4312">
        <v>75084008.621022627</v>
      </c>
    </row>
    <row r="4313" spans="1:11" x14ac:dyDescent="0.25">
      <c r="A4313">
        <v>1560</v>
      </c>
      <c r="B4313" t="s">
        <v>47</v>
      </c>
      <c r="C4313" t="s">
        <v>492</v>
      </c>
      <c r="D4313" t="s">
        <v>834</v>
      </c>
      <c r="E4313">
        <v>2016</v>
      </c>
      <c r="F4313" s="10">
        <v>42460</v>
      </c>
      <c r="G4313" t="s">
        <v>489</v>
      </c>
      <c r="H4313" t="s">
        <v>474</v>
      </c>
      <c r="I4313" t="s">
        <v>540</v>
      </c>
      <c r="J4313">
        <v>170285000</v>
      </c>
      <c r="K4313">
        <v>131543981.89276251</v>
      </c>
    </row>
    <row r="4314" spans="1:11" x14ac:dyDescent="0.25">
      <c r="A4314">
        <v>1560</v>
      </c>
      <c r="B4314" t="s">
        <v>47</v>
      </c>
      <c r="C4314" t="s">
        <v>492</v>
      </c>
      <c r="D4314" t="s">
        <v>643</v>
      </c>
      <c r="E4314">
        <v>2016</v>
      </c>
      <c r="F4314" s="10">
        <v>42460</v>
      </c>
      <c r="G4314" t="s">
        <v>489</v>
      </c>
      <c r="H4314" t="s">
        <v>474</v>
      </c>
      <c r="I4314" t="s">
        <v>540</v>
      </c>
      <c r="J4314">
        <v>7495000</v>
      </c>
      <c r="K4314">
        <v>5789835.5362260621</v>
      </c>
    </row>
    <row r="4315" spans="1:11" x14ac:dyDescent="0.25">
      <c r="A4315">
        <v>1560</v>
      </c>
      <c r="B4315" t="s">
        <v>47</v>
      </c>
      <c r="C4315" t="s">
        <v>493</v>
      </c>
      <c r="D4315" t="s">
        <v>2164</v>
      </c>
      <c r="E4315">
        <v>2016</v>
      </c>
      <c r="F4315" s="10">
        <v>42460</v>
      </c>
      <c r="G4315" t="s">
        <v>489</v>
      </c>
      <c r="H4315" t="s">
        <v>474</v>
      </c>
      <c r="I4315" t="s">
        <v>540</v>
      </c>
      <c r="J4315">
        <v>236905000</v>
      </c>
      <c r="K4315">
        <v>183007470.00795668</v>
      </c>
    </row>
    <row r="4316" spans="1:11" x14ac:dyDescent="0.25">
      <c r="A4316">
        <v>1560</v>
      </c>
      <c r="B4316" t="s">
        <v>47</v>
      </c>
      <c r="C4316" t="s">
        <v>493</v>
      </c>
      <c r="D4316" t="s">
        <v>2165</v>
      </c>
      <c r="E4316">
        <v>2016</v>
      </c>
      <c r="F4316" s="10">
        <v>42460</v>
      </c>
      <c r="G4316" t="s">
        <v>489</v>
      </c>
      <c r="H4316" t="s">
        <v>474</v>
      </c>
      <c r="I4316" t="s">
        <v>540</v>
      </c>
      <c r="J4316">
        <v>93142000</v>
      </c>
      <c r="K4316">
        <v>71951549.234845608</v>
      </c>
    </row>
    <row r="4317" spans="1:11" x14ac:dyDescent="0.25">
      <c r="A4317">
        <v>1345</v>
      </c>
      <c r="B4317" t="s">
        <v>45</v>
      </c>
      <c r="C4317" t="s">
        <v>492</v>
      </c>
      <c r="D4317" t="s">
        <v>44</v>
      </c>
      <c r="E4317">
        <v>2016</v>
      </c>
      <c r="F4317" s="10">
        <v>42551</v>
      </c>
      <c r="G4317" t="s">
        <v>489</v>
      </c>
      <c r="H4317" t="s">
        <v>474</v>
      </c>
      <c r="I4317" t="s">
        <v>540</v>
      </c>
      <c r="J4317">
        <v>12609000</v>
      </c>
      <c r="K4317">
        <v>9732005.1681740507</v>
      </c>
    </row>
    <row r="4318" spans="1:11" x14ac:dyDescent="0.25">
      <c r="A4318">
        <v>1345</v>
      </c>
      <c r="B4318" t="s">
        <v>45</v>
      </c>
      <c r="C4318" t="s">
        <v>492</v>
      </c>
      <c r="D4318" t="s">
        <v>59</v>
      </c>
      <c r="E4318">
        <v>2016</v>
      </c>
      <c r="F4318" s="10">
        <v>42551</v>
      </c>
      <c r="G4318" t="s">
        <v>489</v>
      </c>
      <c r="H4318" t="s">
        <v>474</v>
      </c>
      <c r="I4318" t="s">
        <v>540</v>
      </c>
      <c r="J4318">
        <v>2185000</v>
      </c>
      <c r="K4318">
        <v>1686448.6709858277</v>
      </c>
    </row>
    <row r="4319" spans="1:11" x14ac:dyDescent="0.25">
      <c r="A4319">
        <v>1345</v>
      </c>
      <c r="B4319" t="s">
        <v>45</v>
      </c>
      <c r="C4319" t="s">
        <v>492</v>
      </c>
      <c r="D4319" t="s">
        <v>98</v>
      </c>
      <c r="E4319">
        <v>2016</v>
      </c>
      <c r="F4319" s="10">
        <v>42551</v>
      </c>
      <c r="G4319" t="s">
        <v>489</v>
      </c>
      <c r="H4319" t="s">
        <v>474</v>
      </c>
      <c r="I4319" t="s">
        <v>540</v>
      </c>
      <c r="J4319">
        <v>923000</v>
      </c>
      <c r="K4319">
        <v>712399.14110751438</v>
      </c>
    </row>
    <row r="4320" spans="1:11" x14ac:dyDescent="0.25">
      <c r="A4320">
        <v>1345</v>
      </c>
      <c r="B4320" t="s">
        <v>45</v>
      </c>
      <c r="C4320" t="s">
        <v>492</v>
      </c>
      <c r="D4320" t="s">
        <v>105</v>
      </c>
      <c r="E4320">
        <v>2016</v>
      </c>
      <c r="F4320" s="10">
        <v>42551</v>
      </c>
      <c r="G4320" t="s">
        <v>489</v>
      </c>
      <c r="H4320" t="s">
        <v>474</v>
      </c>
      <c r="I4320" t="s">
        <v>540</v>
      </c>
      <c r="J4320">
        <v>248000</v>
      </c>
      <c r="K4320">
        <v>191413.85373202985</v>
      </c>
    </row>
    <row r="4321" spans="1:11" x14ac:dyDescent="0.25">
      <c r="A4321">
        <v>1345</v>
      </c>
      <c r="B4321" t="s">
        <v>45</v>
      </c>
      <c r="C4321" t="s">
        <v>492</v>
      </c>
      <c r="D4321" t="s">
        <v>138</v>
      </c>
      <c r="E4321">
        <v>2016</v>
      </c>
      <c r="F4321" s="10">
        <v>42551</v>
      </c>
      <c r="G4321" t="s">
        <v>489</v>
      </c>
      <c r="H4321" t="s">
        <v>474</v>
      </c>
      <c r="I4321" t="s">
        <v>540</v>
      </c>
      <c r="J4321">
        <v>226000</v>
      </c>
      <c r="K4321">
        <v>174433.59251386591</v>
      </c>
    </row>
    <row r="4322" spans="1:11" x14ac:dyDescent="0.25">
      <c r="A4322">
        <v>1345</v>
      </c>
      <c r="B4322" t="s">
        <v>45</v>
      </c>
      <c r="C4322" t="s">
        <v>492</v>
      </c>
      <c r="D4322" t="s">
        <v>225</v>
      </c>
      <c r="E4322">
        <v>2016</v>
      </c>
      <c r="F4322" s="10">
        <v>42551</v>
      </c>
      <c r="G4322" t="s">
        <v>489</v>
      </c>
      <c r="H4322" t="s">
        <v>474</v>
      </c>
      <c r="I4322" t="s">
        <v>540</v>
      </c>
      <c r="J4322">
        <v>367000</v>
      </c>
      <c r="K4322">
        <v>283261.63032118935</v>
      </c>
    </row>
    <row r="4323" spans="1:11" x14ac:dyDescent="0.25">
      <c r="A4323">
        <v>1345</v>
      </c>
      <c r="B4323" t="s">
        <v>45</v>
      </c>
      <c r="C4323" t="s">
        <v>492</v>
      </c>
      <c r="D4323" t="s">
        <v>458</v>
      </c>
      <c r="E4323">
        <v>2016</v>
      </c>
      <c r="F4323" s="10">
        <v>42551</v>
      </c>
      <c r="G4323" t="s">
        <v>489</v>
      </c>
      <c r="H4323" t="s">
        <v>474</v>
      </c>
      <c r="I4323" t="s">
        <v>540</v>
      </c>
      <c r="J4323">
        <v>1607000</v>
      </c>
      <c r="K4323">
        <v>1240330.8989813386</v>
      </c>
    </row>
    <row r="4324" spans="1:11" x14ac:dyDescent="0.25">
      <c r="A4324">
        <v>1345</v>
      </c>
      <c r="B4324" t="s">
        <v>45</v>
      </c>
      <c r="C4324" t="s">
        <v>492</v>
      </c>
      <c r="D4324" t="s">
        <v>249</v>
      </c>
      <c r="E4324">
        <v>2016</v>
      </c>
      <c r="F4324" s="10">
        <v>42551</v>
      </c>
      <c r="G4324" t="s">
        <v>489</v>
      </c>
      <c r="H4324" t="s">
        <v>474</v>
      </c>
      <c r="I4324" t="s">
        <v>540</v>
      </c>
      <c r="J4324">
        <v>478000</v>
      </c>
      <c r="K4324">
        <v>368934.7664673801</v>
      </c>
    </row>
    <row r="4325" spans="1:11" x14ac:dyDescent="0.25">
      <c r="A4325">
        <v>1345</v>
      </c>
      <c r="B4325" t="s">
        <v>45</v>
      </c>
      <c r="C4325" t="s">
        <v>492</v>
      </c>
      <c r="D4325" t="s">
        <v>256</v>
      </c>
      <c r="E4325">
        <v>2016</v>
      </c>
      <c r="F4325" s="10">
        <v>42551</v>
      </c>
      <c r="G4325" t="s">
        <v>489</v>
      </c>
      <c r="H4325" t="s">
        <v>474</v>
      </c>
      <c r="I4325" t="s">
        <v>540</v>
      </c>
      <c r="J4325">
        <v>413000</v>
      </c>
      <c r="K4325">
        <v>318765.81286825938</v>
      </c>
    </row>
    <row r="4326" spans="1:11" x14ac:dyDescent="0.25">
      <c r="A4326">
        <v>1345</v>
      </c>
      <c r="B4326" t="s">
        <v>45</v>
      </c>
      <c r="C4326" t="s">
        <v>492</v>
      </c>
      <c r="D4326" t="s">
        <v>267</v>
      </c>
      <c r="E4326">
        <v>2016</v>
      </c>
      <c r="F4326" s="10">
        <v>42551</v>
      </c>
      <c r="G4326" t="s">
        <v>489</v>
      </c>
      <c r="H4326" t="s">
        <v>474</v>
      </c>
      <c r="I4326" t="s">
        <v>540</v>
      </c>
      <c r="J4326">
        <v>1261000</v>
      </c>
      <c r="K4326">
        <v>973277.69982294214</v>
      </c>
    </row>
    <row r="4327" spans="1:11" x14ac:dyDescent="0.25">
      <c r="A4327">
        <v>1345</v>
      </c>
      <c r="B4327" t="s">
        <v>45</v>
      </c>
      <c r="C4327" t="s">
        <v>492</v>
      </c>
      <c r="D4327" t="s">
        <v>287</v>
      </c>
      <c r="E4327">
        <v>2016</v>
      </c>
      <c r="F4327" s="10">
        <v>42551</v>
      </c>
      <c r="G4327" t="s">
        <v>489</v>
      </c>
      <c r="H4327" t="s">
        <v>474</v>
      </c>
      <c r="I4327" t="s">
        <v>540</v>
      </c>
      <c r="J4327">
        <v>886000</v>
      </c>
      <c r="K4327">
        <v>683841.42905878404</v>
      </c>
    </row>
    <row r="4328" spans="1:11" x14ac:dyDescent="0.25">
      <c r="A4328">
        <v>1345</v>
      </c>
      <c r="B4328" t="s">
        <v>45</v>
      </c>
      <c r="C4328" t="s">
        <v>492</v>
      </c>
      <c r="D4328" t="s">
        <v>316</v>
      </c>
      <c r="E4328">
        <v>2016</v>
      </c>
      <c r="F4328" s="10">
        <v>42551</v>
      </c>
      <c r="G4328" t="s">
        <v>489</v>
      </c>
      <c r="H4328" t="s">
        <v>474</v>
      </c>
      <c r="I4328" t="s">
        <v>540</v>
      </c>
      <c r="J4328">
        <v>29465000</v>
      </c>
      <c r="K4328">
        <v>22741972.581509113</v>
      </c>
    </row>
    <row r="4329" spans="1:11" x14ac:dyDescent="0.25">
      <c r="A4329">
        <v>1345</v>
      </c>
      <c r="B4329" t="s">
        <v>45</v>
      </c>
      <c r="C4329" t="s">
        <v>493</v>
      </c>
      <c r="D4329" t="s">
        <v>598</v>
      </c>
      <c r="E4329">
        <v>2016</v>
      </c>
      <c r="F4329" s="10">
        <v>42551</v>
      </c>
      <c r="G4329" t="s">
        <v>489</v>
      </c>
      <c r="H4329" t="s">
        <v>474</v>
      </c>
      <c r="I4329" t="s">
        <v>540</v>
      </c>
      <c r="J4329">
        <v>27702000</v>
      </c>
      <c r="K4329">
        <v>21381236.193889882</v>
      </c>
    </row>
    <row r="4330" spans="1:11" x14ac:dyDescent="0.25">
      <c r="A4330">
        <v>1345</v>
      </c>
      <c r="B4330" t="s">
        <v>45</v>
      </c>
      <c r="C4330" t="s">
        <v>493</v>
      </c>
      <c r="D4330" t="s">
        <v>596</v>
      </c>
      <c r="E4330">
        <v>2016</v>
      </c>
      <c r="F4330" s="10">
        <v>42551</v>
      </c>
      <c r="G4330" t="s">
        <v>489</v>
      </c>
      <c r="H4330" t="s">
        <v>474</v>
      </c>
      <c r="I4330" t="s">
        <v>540</v>
      </c>
      <c r="J4330">
        <v>22966000</v>
      </c>
      <c r="K4330">
        <v>17725849.051652409</v>
      </c>
    </row>
    <row r="4331" spans="1:11" x14ac:dyDescent="0.25">
      <c r="A4331">
        <v>1716</v>
      </c>
      <c r="B4331" t="s">
        <v>49</v>
      </c>
      <c r="C4331" t="s">
        <v>492</v>
      </c>
      <c r="D4331" t="s">
        <v>620</v>
      </c>
      <c r="E4331">
        <v>2016</v>
      </c>
      <c r="F4331" s="10">
        <v>42735</v>
      </c>
      <c r="G4331" t="s">
        <v>489</v>
      </c>
      <c r="H4331" t="s">
        <v>474</v>
      </c>
      <c r="I4331" t="s">
        <v>540</v>
      </c>
      <c r="J4331">
        <v>128288000</v>
      </c>
      <c r="K4331">
        <v>95311824.378037751</v>
      </c>
    </row>
    <row r="4332" spans="1:11" x14ac:dyDescent="0.25">
      <c r="A4332">
        <v>1716</v>
      </c>
      <c r="B4332" t="s">
        <v>49</v>
      </c>
      <c r="C4332" t="s">
        <v>492</v>
      </c>
      <c r="D4332" t="s">
        <v>21</v>
      </c>
      <c r="E4332">
        <v>2016</v>
      </c>
      <c r="F4332" s="10">
        <v>42735</v>
      </c>
      <c r="G4332" t="s">
        <v>489</v>
      </c>
      <c r="H4332" t="s">
        <v>474</v>
      </c>
      <c r="I4332" t="s">
        <v>540</v>
      </c>
      <c r="J4332">
        <v>1597101000</v>
      </c>
      <c r="K4332">
        <v>1186569359.7685556</v>
      </c>
    </row>
    <row r="4333" spans="1:11" x14ac:dyDescent="0.25">
      <c r="A4333">
        <v>1716</v>
      </c>
      <c r="B4333" t="s">
        <v>49</v>
      </c>
      <c r="C4333" t="s">
        <v>492</v>
      </c>
      <c r="D4333" t="s">
        <v>44</v>
      </c>
      <c r="E4333">
        <v>2016</v>
      </c>
      <c r="F4333" s="10">
        <v>42735</v>
      </c>
      <c r="G4333" t="s">
        <v>489</v>
      </c>
      <c r="H4333" t="s">
        <v>474</v>
      </c>
      <c r="I4333" t="s">
        <v>540</v>
      </c>
      <c r="J4333">
        <v>3494171000</v>
      </c>
      <c r="K4333">
        <v>2596001283.8210316</v>
      </c>
    </row>
    <row r="4334" spans="1:11" x14ac:dyDescent="0.25">
      <c r="A4334">
        <v>1716</v>
      </c>
      <c r="B4334" t="s">
        <v>49</v>
      </c>
      <c r="C4334" t="s">
        <v>492</v>
      </c>
      <c r="D4334" t="s">
        <v>619</v>
      </c>
      <c r="E4334">
        <v>2016</v>
      </c>
      <c r="F4334" s="10">
        <v>42735</v>
      </c>
      <c r="G4334" t="s">
        <v>489</v>
      </c>
      <c r="H4334" t="s">
        <v>474</v>
      </c>
      <c r="I4334" t="s">
        <v>540</v>
      </c>
      <c r="J4334">
        <v>393529000</v>
      </c>
      <c r="K4334">
        <v>292373152.09267288</v>
      </c>
    </row>
    <row r="4335" spans="1:11" x14ac:dyDescent="0.25">
      <c r="A4335">
        <v>1716</v>
      </c>
      <c r="B4335" t="s">
        <v>49</v>
      </c>
      <c r="C4335" t="s">
        <v>492</v>
      </c>
      <c r="D4335" t="s">
        <v>2166</v>
      </c>
      <c r="E4335">
        <v>2016</v>
      </c>
      <c r="F4335" s="10">
        <v>42735</v>
      </c>
      <c r="G4335" t="s">
        <v>489</v>
      </c>
      <c r="H4335" t="s">
        <v>474</v>
      </c>
      <c r="I4335" t="s">
        <v>540</v>
      </c>
      <c r="J4335">
        <v>43703000</v>
      </c>
      <c r="K4335">
        <v>32469230.643500432</v>
      </c>
    </row>
    <row r="4336" spans="1:11" x14ac:dyDescent="0.25">
      <c r="A4336">
        <v>1716</v>
      </c>
      <c r="B4336" t="s">
        <v>49</v>
      </c>
      <c r="C4336" t="s">
        <v>492</v>
      </c>
      <c r="D4336" t="s">
        <v>2167</v>
      </c>
      <c r="E4336">
        <v>2016</v>
      </c>
      <c r="F4336" s="10">
        <v>42735</v>
      </c>
      <c r="G4336" t="s">
        <v>489</v>
      </c>
      <c r="H4336" t="s">
        <v>474</v>
      </c>
      <c r="I4336" t="s">
        <v>540</v>
      </c>
      <c r="J4336">
        <v>443775000</v>
      </c>
      <c r="K4336">
        <v>329703517.58047283</v>
      </c>
    </row>
    <row r="4337" spans="1:11" x14ac:dyDescent="0.25">
      <c r="A4337">
        <v>1716</v>
      </c>
      <c r="B4337" t="s">
        <v>49</v>
      </c>
      <c r="C4337" t="s">
        <v>492</v>
      </c>
      <c r="D4337" t="s">
        <v>1672</v>
      </c>
      <c r="E4337">
        <v>2016</v>
      </c>
      <c r="F4337" s="10">
        <v>42735</v>
      </c>
      <c r="G4337" t="s">
        <v>489</v>
      </c>
      <c r="H4337" t="s">
        <v>474</v>
      </c>
      <c r="I4337" t="s">
        <v>540</v>
      </c>
      <c r="J4337">
        <v>1469714000</v>
      </c>
      <c r="K4337">
        <v>1091926935.1298902</v>
      </c>
    </row>
    <row r="4338" spans="1:11" x14ac:dyDescent="0.25">
      <c r="A4338">
        <v>1716</v>
      </c>
      <c r="B4338" t="s">
        <v>49</v>
      </c>
      <c r="C4338" t="s">
        <v>492</v>
      </c>
      <c r="D4338" t="s">
        <v>316</v>
      </c>
      <c r="E4338">
        <v>2016</v>
      </c>
      <c r="F4338" s="10">
        <v>42735</v>
      </c>
      <c r="G4338" t="s">
        <v>489</v>
      </c>
      <c r="H4338" t="s">
        <v>474</v>
      </c>
      <c r="I4338" t="s">
        <v>540</v>
      </c>
      <c r="J4338">
        <v>900552000</v>
      </c>
      <c r="K4338">
        <v>669066896.88272202</v>
      </c>
    </row>
    <row r="4339" spans="1:11" x14ac:dyDescent="0.25">
      <c r="A4339">
        <v>1716</v>
      </c>
      <c r="B4339" t="s">
        <v>49</v>
      </c>
      <c r="C4339" t="s">
        <v>493</v>
      </c>
      <c r="D4339" t="s">
        <v>941</v>
      </c>
      <c r="E4339">
        <v>2016</v>
      </c>
      <c r="F4339" s="10">
        <v>42735</v>
      </c>
      <c r="G4339" t="s">
        <v>489</v>
      </c>
      <c r="H4339" t="s">
        <v>474</v>
      </c>
      <c r="I4339" t="s">
        <v>540</v>
      </c>
      <c r="J4339">
        <v>247748000</v>
      </c>
      <c r="K4339">
        <v>184064868.62380031</v>
      </c>
    </row>
    <row r="4340" spans="1:11" x14ac:dyDescent="0.25">
      <c r="A4340">
        <v>1716</v>
      </c>
      <c r="B4340" t="s">
        <v>49</v>
      </c>
      <c r="C4340" t="s">
        <v>493</v>
      </c>
      <c r="D4340" t="s">
        <v>593</v>
      </c>
      <c r="E4340">
        <v>2016</v>
      </c>
      <c r="F4340" s="10">
        <v>42735</v>
      </c>
      <c r="G4340" t="s">
        <v>489</v>
      </c>
      <c r="H4340" t="s">
        <v>474</v>
      </c>
      <c r="I4340" t="s">
        <v>540</v>
      </c>
      <c r="J4340">
        <v>2507651000</v>
      </c>
      <c r="K4340">
        <v>1863064290.6071553</v>
      </c>
    </row>
    <row r="4341" spans="1:11" x14ac:dyDescent="0.25">
      <c r="A4341">
        <v>1716</v>
      </c>
      <c r="B4341" t="s">
        <v>49</v>
      </c>
      <c r="C4341" t="s">
        <v>493</v>
      </c>
      <c r="D4341" t="s">
        <v>940</v>
      </c>
      <c r="E4341">
        <v>2016</v>
      </c>
      <c r="F4341" s="10">
        <v>42735</v>
      </c>
      <c r="G4341" t="s">
        <v>489</v>
      </c>
      <c r="H4341" t="s">
        <v>474</v>
      </c>
      <c r="I4341" t="s">
        <v>540</v>
      </c>
      <c r="J4341">
        <v>355944000</v>
      </c>
      <c r="K4341">
        <v>264449301.69942838</v>
      </c>
    </row>
    <row r="4342" spans="1:11" x14ac:dyDescent="0.25">
      <c r="A4342">
        <v>1716</v>
      </c>
      <c r="B4342" t="s">
        <v>49</v>
      </c>
      <c r="C4342" t="s">
        <v>493</v>
      </c>
      <c r="D4342" t="s">
        <v>939</v>
      </c>
      <c r="E4342">
        <v>2016</v>
      </c>
      <c r="F4342" s="10">
        <v>42735</v>
      </c>
      <c r="G4342" t="s">
        <v>489</v>
      </c>
      <c r="H4342" t="s">
        <v>474</v>
      </c>
      <c r="I4342" t="s">
        <v>540</v>
      </c>
      <c r="J4342">
        <v>3735456000</v>
      </c>
      <c r="K4342">
        <v>2775264453.7594113</v>
      </c>
    </row>
    <row r="4343" spans="1:11" x14ac:dyDescent="0.25">
      <c r="A4343">
        <v>1716</v>
      </c>
      <c r="B4343" t="s">
        <v>49</v>
      </c>
      <c r="C4343" t="s">
        <v>493</v>
      </c>
      <c r="D4343" t="s">
        <v>647</v>
      </c>
      <c r="E4343">
        <v>2016</v>
      </c>
      <c r="F4343" s="10">
        <v>42735</v>
      </c>
      <c r="G4343" t="s">
        <v>489</v>
      </c>
      <c r="H4343" t="s">
        <v>474</v>
      </c>
      <c r="I4343" t="s">
        <v>540</v>
      </c>
      <c r="J4343">
        <v>1624034000</v>
      </c>
      <c r="K4343">
        <v>1206579285.6070883</v>
      </c>
    </row>
    <row r="4344" spans="1:11" x14ac:dyDescent="0.25">
      <c r="A4344">
        <v>1733</v>
      </c>
      <c r="B4344" t="s">
        <v>50</v>
      </c>
      <c r="C4344" t="s">
        <v>492</v>
      </c>
      <c r="D4344" t="s">
        <v>44</v>
      </c>
      <c r="E4344">
        <v>2016</v>
      </c>
      <c r="F4344" s="10">
        <v>42735</v>
      </c>
      <c r="G4344" t="s">
        <v>489</v>
      </c>
      <c r="H4344" t="s">
        <v>474</v>
      </c>
      <c r="I4344" t="s">
        <v>540</v>
      </c>
      <c r="J4344">
        <v>1168861000</v>
      </c>
      <c r="K4344">
        <v>868407601.29035902</v>
      </c>
    </row>
    <row r="4345" spans="1:11" x14ac:dyDescent="0.25">
      <c r="A4345">
        <v>1733</v>
      </c>
      <c r="B4345" t="s">
        <v>50</v>
      </c>
      <c r="C4345" t="s">
        <v>492</v>
      </c>
      <c r="D4345" t="s">
        <v>656</v>
      </c>
      <c r="E4345">
        <v>2016</v>
      </c>
      <c r="F4345" s="10">
        <v>42735</v>
      </c>
      <c r="G4345" t="s">
        <v>489</v>
      </c>
      <c r="H4345" t="s">
        <v>474</v>
      </c>
      <c r="I4345" t="s">
        <v>540</v>
      </c>
      <c r="J4345">
        <v>655704000</v>
      </c>
      <c r="K4345">
        <v>487156589.01827812</v>
      </c>
    </row>
    <row r="4346" spans="1:11" x14ac:dyDescent="0.25">
      <c r="A4346">
        <v>1733</v>
      </c>
      <c r="B4346" t="s">
        <v>50</v>
      </c>
      <c r="C4346" t="s">
        <v>492</v>
      </c>
      <c r="D4346" t="s">
        <v>316</v>
      </c>
      <c r="E4346">
        <v>2016</v>
      </c>
      <c r="F4346" s="10">
        <v>42735</v>
      </c>
      <c r="G4346" t="s">
        <v>489</v>
      </c>
      <c r="H4346" t="s">
        <v>474</v>
      </c>
      <c r="I4346" t="s">
        <v>540</v>
      </c>
      <c r="J4346">
        <v>2475565000</v>
      </c>
      <c r="K4346">
        <v>1839225933.1848419</v>
      </c>
    </row>
    <row r="4347" spans="1:11" x14ac:dyDescent="0.25">
      <c r="A4347">
        <v>1733</v>
      </c>
      <c r="B4347" t="s">
        <v>50</v>
      </c>
      <c r="C4347" t="s">
        <v>493</v>
      </c>
      <c r="D4347" t="s">
        <v>1010</v>
      </c>
      <c r="E4347">
        <v>2016</v>
      </c>
      <c r="F4347" s="10">
        <v>42735</v>
      </c>
      <c r="G4347" t="s">
        <v>489</v>
      </c>
      <c r="H4347" t="s">
        <v>474</v>
      </c>
      <c r="I4347" t="s">
        <v>540</v>
      </c>
      <c r="J4347">
        <v>816248000</v>
      </c>
      <c r="K4347">
        <v>606433072.65624654</v>
      </c>
    </row>
    <row r="4348" spans="1:11" x14ac:dyDescent="0.25">
      <c r="A4348">
        <v>1733</v>
      </c>
      <c r="B4348" t="s">
        <v>50</v>
      </c>
      <c r="C4348" t="s">
        <v>493</v>
      </c>
      <c r="D4348" t="s">
        <v>575</v>
      </c>
      <c r="E4348">
        <v>2016</v>
      </c>
      <c r="F4348" s="10">
        <v>42735</v>
      </c>
      <c r="G4348" t="s">
        <v>489</v>
      </c>
      <c r="H4348" t="s">
        <v>474</v>
      </c>
      <c r="I4348" t="s">
        <v>540</v>
      </c>
      <c r="J4348">
        <v>645193000</v>
      </c>
      <c r="K4348">
        <v>479347420.69359022</v>
      </c>
    </row>
    <row r="4349" spans="1:11" x14ac:dyDescent="0.25">
      <c r="A4349">
        <v>1733</v>
      </c>
      <c r="B4349" t="s">
        <v>50</v>
      </c>
      <c r="C4349" t="s">
        <v>493</v>
      </c>
      <c r="D4349" t="s">
        <v>1011</v>
      </c>
      <c r="E4349">
        <v>2016</v>
      </c>
      <c r="F4349" s="10">
        <v>42735</v>
      </c>
      <c r="G4349" t="s">
        <v>489</v>
      </c>
      <c r="H4349" t="s">
        <v>474</v>
      </c>
      <c r="I4349" t="s">
        <v>540</v>
      </c>
      <c r="J4349">
        <v>428620000</v>
      </c>
      <c r="K4349">
        <v>318444080.23287088</v>
      </c>
    </row>
    <row r="4350" spans="1:11" x14ac:dyDescent="0.25">
      <c r="A4350">
        <v>1733</v>
      </c>
      <c r="B4350" t="s">
        <v>50</v>
      </c>
      <c r="C4350" t="s">
        <v>493</v>
      </c>
      <c r="D4350" t="s">
        <v>876</v>
      </c>
      <c r="E4350">
        <v>2016</v>
      </c>
      <c r="F4350" s="10">
        <v>42735</v>
      </c>
      <c r="G4350" t="s">
        <v>489</v>
      </c>
      <c r="H4350" t="s">
        <v>474</v>
      </c>
      <c r="I4350" t="s">
        <v>540</v>
      </c>
      <c r="J4350">
        <v>636511000</v>
      </c>
      <c r="K4350">
        <v>472897111.55126888</v>
      </c>
    </row>
    <row r="4351" spans="1:11" x14ac:dyDescent="0.25">
      <c r="A4351">
        <v>1733</v>
      </c>
      <c r="B4351" t="s">
        <v>50</v>
      </c>
      <c r="C4351" t="s">
        <v>493</v>
      </c>
      <c r="D4351" t="s">
        <v>593</v>
      </c>
      <c r="E4351">
        <v>2016</v>
      </c>
      <c r="F4351" s="10">
        <v>42735</v>
      </c>
      <c r="G4351" t="s">
        <v>489</v>
      </c>
      <c r="H4351" t="s">
        <v>474</v>
      </c>
      <c r="I4351" t="s">
        <v>540</v>
      </c>
      <c r="J4351">
        <v>1773558000</v>
      </c>
      <c r="K4351">
        <v>1317668438.3595026</v>
      </c>
    </row>
    <row r="4352" spans="1:11" x14ac:dyDescent="0.25">
      <c r="A4352">
        <v>1875</v>
      </c>
      <c r="B4352" t="s">
        <v>51</v>
      </c>
      <c r="C4352" t="s">
        <v>493</v>
      </c>
      <c r="D4352" t="s">
        <v>966</v>
      </c>
      <c r="E4352">
        <v>2016</v>
      </c>
      <c r="F4352" s="10">
        <v>42735</v>
      </c>
      <c r="G4352" t="s">
        <v>489</v>
      </c>
      <c r="H4352" t="s">
        <v>474</v>
      </c>
      <c r="I4352" t="s">
        <v>540</v>
      </c>
      <c r="J4352">
        <v>785000000</v>
      </c>
      <c r="K4352">
        <v>583217308.99818873</v>
      </c>
    </row>
    <row r="4353" spans="1:11" x14ac:dyDescent="0.25">
      <c r="A4353">
        <v>1875</v>
      </c>
      <c r="B4353" t="s">
        <v>51</v>
      </c>
      <c r="C4353" t="s">
        <v>493</v>
      </c>
      <c r="D4353" t="s">
        <v>2170</v>
      </c>
      <c r="E4353">
        <v>2016</v>
      </c>
      <c r="F4353" s="10">
        <v>42735</v>
      </c>
      <c r="G4353" t="s">
        <v>489</v>
      </c>
      <c r="H4353" t="s">
        <v>474</v>
      </c>
      <c r="I4353" t="s">
        <v>540</v>
      </c>
      <c r="J4353">
        <v>2302100000</v>
      </c>
      <c r="K4353">
        <v>1710349766.935962</v>
      </c>
    </row>
    <row r="4354" spans="1:11" x14ac:dyDescent="0.25">
      <c r="A4354">
        <v>1875</v>
      </c>
      <c r="B4354" t="s">
        <v>51</v>
      </c>
      <c r="C4354" t="s">
        <v>493</v>
      </c>
      <c r="D4354" t="s">
        <v>44</v>
      </c>
      <c r="E4354">
        <v>2016</v>
      </c>
      <c r="F4354" s="10">
        <v>42735</v>
      </c>
      <c r="G4354" t="s">
        <v>489</v>
      </c>
      <c r="H4354" t="s">
        <v>474</v>
      </c>
      <c r="I4354" t="s">
        <v>540</v>
      </c>
      <c r="J4354">
        <v>1145500000</v>
      </c>
      <c r="K4354">
        <v>851051499.94576454</v>
      </c>
    </row>
    <row r="4355" spans="1:11" x14ac:dyDescent="0.25">
      <c r="A4355">
        <v>1875</v>
      </c>
      <c r="B4355" t="s">
        <v>51</v>
      </c>
      <c r="C4355" t="s">
        <v>493</v>
      </c>
      <c r="D4355" t="s">
        <v>965</v>
      </c>
      <c r="E4355">
        <v>2016</v>
      </c>
      <c r="F4355" s="10">
        <v>42735</v>
      </c>
      <c r="G4355" t="s">
        <v>489</v>
      </c>
      <c r="H4355" t="s">
        <v>474</v>
      </c>
      <c r="I4355" t="s">
        <v>540</v>
      </c>
      <c r="J4355">
        <v>2147000000</v>
      </c>
      <c r="K4355">
        <v>1595117913.9096956</v>
      </c>
    </row>
    <row r="4356" spans="1:11" x14ac:dyDescent="0.25">
      <c r="A4356">
        <v>8115</v>
      </c>
      <c r="B4356" t="s">
        <v>48</v>
      </c>
      <c r="C4356" t="s">
        <v>492</v>
      </c>
      <c r="D4356" t="s">
        <v>726</v>
      </c>
      <c r="E4356">
        <v>2016</v>
      </c>
      <c r="F4356" s="10">
        <v>42735</v>
      </c>
      <c r="G4356" t="s">
        <v>489</v>
      </c>
      <c r="H4356" t="s">
        <v>474</v>
      </c>
      <c r="I4356" t="s">
        <v>540</v>
      </c>
      <c r="J4356">
        <v>61845000</v>
      </c>
      <c r="K4356">
        <v>45947865.573239461</v>
      </c>
    </row>
    <row r="4357" spans="1:11" x14ac:dyDescent="0.25">
      <c r="A4357">
        <v>8115</v>
      </c>
      <c r="B4357" t="s">
        <v>48</v>
      </c>
      <c r="C4357" t="s">
        <v>492</v>
      </c>
      <c r="D4357" t="s">
        <v>577</v>
      </c>
      <c r="E4357">
        <v>2016</v>
      </c>
      <c r="F4357" s="10">
        <v>42735</v>
      </c>
      <c r="G4357" t="s">
        <v>489</v>
      </c>
      <c r="H4357" t="s">
        <v>474</v>
      </c>
      <c r="I4357" t="s">
        <v>540</v>
      </c>
      <c r="J4357">
        <v>0</v>
      </c>
      <c r="K4357">
        <v>0</v>
      </c>
    </row>
    <row r="4358" spans="1:11" x14ac:dyDescent="0.25">
      <c r="A4358">
        <v>8115</v>
      </c>
      <c r="B4358" t="s">
        <v>48</v>
      </c>
      <c r="C4358" t="s">
        <v>492</v>
      </c>
      <c r="D4358" t="s">
        <v>656</v>
      </c>
      <c r="E4358">
        <v>2016</v>
      </c>
      <c r="F4358" s="10">
        <v>42735</v>
      </c>
      <c r="G4358" t="s">
        <v>489</v>
      </c>
      <c r="H4358" t="s">
        <v>474</v>
      </c>
      <c r="I4358" t="s">
        <v>540</v>
      </c>
      <c r="J4358">
        <v>11625000</v>
      </c>
      <c r="K4358">
        <v>8636816.8370750863</v>
      </c>
    </row>
    <row r="4359" spans="1:11" x14ac:dyDescent="0.25">
      <c r="A4359">
        <v>8115</v>
      </c>
      <c r="B4359" t="s">
        <v>48</v>
      </c>
      <c r="C4359" t="s">
        <v>492</v>
      </c>
      <c r="D4359" t="s">
        <v>921</v>
      </c>
      <c r="E4359">
        <v>2016</v>
      </c>
      <c r="F4359" s="10">
        <v>42735</v>
      </c>
      <c r="G4359" t="s">
        <v>489</v>
      </c>
      <c r="H4359" t="s">
        <v>474</v>
      </c>
      <c r="I4359" t="s">
        <v>540</v>
      </c>
      <c r="J4359">
        <v>21889000</v>
      </c>
      <c r="K4359">
        <v>16262476.021224651</v>
      </c>
    </row>
    <row r="4360" spans="1:11" x14ac:dyDescent="0.25">
      <c r="A4360">
        <v>8115</v>
      </c>
      <c r="B4360" t="s">
        <v>48</v>
      </c>
      <c r="C4360" t="s">
        <v>492</v>
      </c>
      <c r="D4360" t="s">
        <v>925</v>
      </c>
      <c r="E4360">
        <v>2016</v>
      </c>
      <c r="F4360" s="10">
        <v>42735</v>
      </c>
      <c r="G4360" t="s">
        <v>489</v>
      </c>
      <c r="H4360" t="s">
        <v>474</v>
      </c>
      <c r="I4360" t="s">
        <v>540</v>
      </c>
      <c r="J4360">
        <v>19715000</v>
      </c>
      <c r="K4360">
        <v>14647298.403693363</v>
      </c>
    </row>
    <row r="4361" spans="1:11" x14ac:dyDescent="0.25">
      <c r="A4361">
        <v>8115</v>
      </c>
      <c r="B4361" t="s">
        <v>48</v>
      </c>
      <c r="C4361" t="s">
        <v>493</v>
      </c>
      <c r="D4361" t="s">
        <v>909</v>
      </c>
      <c r="E4361">
        <v>2016</v>
      </c>
      <c r="F4361" s="10">
        <v>42735</v>
      </c>
      <c r="G4361" t="s">
        <v>489</v>
      </c>
      <c r="H4361" t="s">
        <v>474</v>
      </c>
      <c r="I4361" t="s">
        <v>540</v>
      </c>
      <c r="J4361">
        <v>0</v>
      </c>
      <c r="K4361">
        <v>0</v>
      </c>
    </row>
    <row r="4362" spans="1:11" x14ac:dyDescent="0.25">
      <c r="A4362">
        <v>8115</v>
      </c>
      <c r="B4362" t="s">
        <v>48</v>
      </c>
      <c r="C4362" t="s">
        <v>493</v>
      </c>
      <c r="D4362" t="s">
        <v>921</v>
      </c>
      <c r="E4362">
        <v>2016</v>
      </c>
      <c r="F4362" s="10">
        <v>42735</v>
      </c>
      <c r="G4362" t="s">
        <v>489</v>
      </c>
      <c r="H4362" t="s">
        <v>474</v>
      </c>
      <c r="I4362" t="s">
        <v>540</v>
      </c>
      <c r="J4362">
        <v>21889000</v>
      </c>
      <c r="K4362">
        <v>16262476.021224651</v>
      </c>
    </row>
    <row r="4363" spans="1:11" x14ac:dyDescent="0.25">
      <c r="A4363">
        <v>8115</v>
      </c>
      <c r="B4363" t="s">
        <v>48</v>
      </c>
      <c r="C4363" t="s">
        <v>493</v>
      </c>
      <c r="D4363" t="s">
        <v>920</v>
      </c>
      <c r="E4363">
        <v>2016</v>
      </c>
      <c r="F4363" s="10">
        <v>42735</v>
      </c>
      <c r="G4363" t="s">
        <v>489</v>
      </c>
      <c r="H4363" t="s">
        <v>474</v>
      </c>
      <c r="I4363" t="s">
        <v>540</v>
      </c>
      <c r="J4363">
        <v>93185000</v>
      </c>
      <c r="K4363">
        <v>69231980.814007908</v>
      </c>
    </row>
    <row r="4364" spans="1:11" x14ac:dyDescent="0.25">
      <c r="A4364">
        <v>10111</v>
      </c>
      <c r="B4364" t="s">
        <v>3357</v>
      </c>
      <c r="C4364" t="s">
        <v>493</v>
      </c>
      <c r="D4364" t="s">
        <v>3365</v>
      </c>
      <c r="E4364">
        <v>2016</v>
      </c>
      <c r="F4364" s="10">
        <v>42735</v>
      </c>
      <c r="G4364" t="s">
        <v>489</v>
      </c>
      <c r="H4364" t="s">
        <v>474</v>
      </c>
      <c r="I4364" t="s">
        <v>540</v>
      </c>
      <c r="J4364">
        <v>0</v>
      </c>
      <c r="K4364">
        <v>0</v>
      </c>
    </row>
    <row r="4365" spans="1:11" x14ac:dyDescent="0.25">
      <c r="A4365">
        <v>10111</v>
      </c>
      <c r="B4365" t="s">
        <v>3357</v>
      </c>
      <c r="C4365" t="s">
        <v>493</v>
      </c>
      <c r="D4365" t="s">
        <v>3364</v>
      </c>
      <c r="E4365">
        <v>2016</v>
      </c>
      <c r="F4365" s="10">
        <v>42735</v>
      </c>
      <c r="G4365" t="s">
        <v>489</v>
      </c>
      <c r="H4365" t="s">
        <v>474</v>
      </c>
      <c r="I4365" t="s">
        <v>540</v>
      </c>
      <c r="J4365">
        <v>48966000</v>
      </c>
      <c r="K4365">
        <v>36379386.945739247</v>
      </c>
    </row>
    <row r="4366" spans="1:11" x14ac:dyDescent="0.25">
      <c r="A4366">
        <v>10111</v>
      </c>
      <c r="B4366" t="s">
        <v>3357</v>
      </c>
      <c r="C4366" t="s">
        <v>493</v>
      </c>
      <c r="D4366" t="s">
        <v>3362</v>
      </c>
      <c r="E4366">
        <v>2016</v>
      </c>
      <c r="F4366" s="10">
        <v>42735</v>
      </c>
      <c r="G4366" t="s">
        <v>489</v>
      </c>
      <c r="H4366" t="s">
        <v>474</v>
      </c>
      <c r="I4366" t="s">
        <v>540</v>
      </c>
      <c r="J4366">
        <v>592507000</v>
      </c>
      <c r="K4366">
        <v>440204252.35998696</v>
      </c>
    </row>
    <row r="4367" spans="1:11" x14ac:dyDescent="0.25">
      <c r="A4367">
        <v>10111</v>
      </c>
      <c r="B4367" t="s">
        <v>3357</v>
      </c>
      <c r="C4367" t="s">
        <v>493</v>
      </c>
      <c r="D4367" t="s">
        <v>3363</v>
      </c>
      <c r="E4367">
        <v>2016</v>
      </c>
      <c r="F4367" s="10">
        <v>42735</v>
      </c>
      <c r="G4367" t="s">
        <v>489</v>
      </c>
      <c r="H4367" t="s">
        <v>474</v>
      </c>
      <c r="I4367" t="s">
        <v>540</v>
      </c>
      <c r="J4367">
        <v>425783000</v>
      </c>
      <c r="K4367">
        <v>316336325.44863153</v>
      </c>
    </row>
    <row r="4368" spans="1:11" x14ac:dyDescent="0.25">
      <c r="A4368">
        <v>1345</v>
      </c>
      <c r="B4368" t="s">
        <v>45</v>
      </c>
      <c r="C4368" t="s">
        <v>492</v>
      </c>
      <c r="D4368" t="s">
        <v>44</v>
      </c>
      <c r="E4368">
        <v>2017</v>
      </c>
      <c r="F4368" s="10">
        <v>42916</v>
      </c>
      <c r="G4368" t="s">
        <v>489</v>
      </c>
      <c r="H4368" t="s">
        <v>474</v>
      </c>
      <c r="I4368" t="s">
        <v>540</v>
      </c>
      <c r="J4368">
        <v>20156723</v>
      </c>
      <c r="K4368">
        <v>15558237.094829597</v>
      </c>
    </row>
    <row r="4369" spans="1:11" x14ac:dyDescent="0.25">
      <c r="A4369">
        <v>1345</v>
      </c>
      <c r="B4369" t="s">
        <v>45</v>
      </c>
      <c r="C4369" t="s">
        <v>492</v>
      </c>
      <c r="D4369" t="s">
        <v>59</v>
      </c>
      <c r="E4369">
        <v>2017</v>
      </c>
      <c r="F4369" s="10">
        <v>42916</v>
      </c>
      <c r="G4369" t="s">
        <v>489</v>
      </c>
      <c r="H4369" t="s">
        <v>474</v>
      </c>
      <c r="I4369" t="s">
        <v>540</v>
      </c>
      <c r="J4369">
        <v>2385707</v>
      </c>
      <c r="K4369">
        <v>1841439.9575166376</v>
      </c>
    </row>
    <row r="4370" spans="1:11" x14ac:dyDescent="0.25">
      <c r="A4370">
        <v>1345</v>
      </c>
      <c r="B4370" t="s">
        <v>45</v>
      </c>
      <c r="C4370" t="s">
        <v>492</v>
      </c>
      <c r="D4370" t="s">
        <v>98</v>
      </c>
      <c r="E4370">
        <v>2017</v>
      </c>
      <c r="F4370" s="10">
        <v>42916</v>
      </c>
      <c r="G4370" t="s">
        <v>489</v>
      </c>
      <c r="H4370" t="s">
        <v>474</v>
      </c>
      <c r="I4370" t="s">
        <v>540</v>
      </c>
      <c r="J4370">
        <v>228092</v>
      </c>
      <c r="K4370">
        <v>176055.8705615924</v>
      </c>
    </row>
    <row r="4371" spans="1:11" x14ac:dyDescent="0.25">
      <c r="A4371">
        <v>1345</v>
      </c>
      <c r="B4371" t="s">
        <v>45</v>
      </c>
      <c r="C4371" t="s">
        <v>492</v>
      </c>
      <c r="D4371" t="s">
        <v>105</v>
      </c>
      <c r="E4371">
        <v>2017</v>
      </c>
      <c r="F4371" s="10">
        <v>42916</v>
      </c>
      <c r="G4371" t="s">
        <v>489</v>
      </c>
      <c r="H4371" t="s">
        <v>474</v>
      </c>
      <c r="I4371" t="s">
        <v>540</v>
      </c>
      <c r="J4371">
        <v>424045</v>
      </c>
      <c r="K4371">
        <v>327304.82275700348</v>
      </c>
    </row>
    <row r="4372" spans="1:11" x14ac:dyDescent="0.25">
      <c r="A4372">
        <v>1345</v>
      </c>
      <c r="B4372" t="s">
        <v>45</v>
      </c>
      <c r="C4372" t="s">
        <v>492</v>
      </c>
      <c r="D4372" t="s">
        <v>225</v>
      </c>
      <c r="E4372">
        <v>2017</v>
      </c>
      <c r="F4372" s="10">
        <v>42916</v>
      </c>
      <c r="G4372" t="s">
        <v>489</v>
      </c>
      <c r="H4372" t="s">
        <v>474</v>
      </c>
      <c r="I4372" t="s">
        <v>540</v>
      </c>
      <c r="J4372">
        <v>756526</v>
      </c>
      <c r="K4372">
        <v>583934.74357925414</v>
      </c>
    </row>
    <row r="4373" spans="1:11" x14ac:dyDescent="0.25">
      <c r="A4373">
        <v>1345</v>
      </c>
      <c r="B4373" t="s">
        <v>45</v>
      </c>
      <c r="C4373" t="s">
        <v>492</v>
      </c>
      <c r="D4373" t="s">
        <v>458</v>
      </c>
      <c r="E4373">
        <v>2017</v>
      </c>
      <c r="F4373" s="10">
        <v>42916</v>
      </c>
      <c r="G4373" t="s">
        <v>489</v>
      </c>
      <c r="H4373" t="s">
        <v>474</v>
      </c>
      <c r="I4373" t="s">
        <v>540</v>
      </c>
      <c r="J4373">
        <v>2534113</v>
      </c>
      <c r="K4373">
        <v>1955989.1198132709</v>
      </c>
    </row>
    <row r="4374" spans="1:11" x14ac:dyDescent="0.25">
      <c r="A4374">
        <v>1345</v>
      </c>
      <c r="B4374" t="s">
        <v>45</v>
      </c>
      <c r="C4374" t="s">
        <v>492</v>
      </c>
      <c r="D4374" t="s">
        <v>267</v>
      </c>
      <c r="E4374">
        <v>2017</v>
      </c>
      <c r="F4374" s="10">
        <v>42916</v>
      </c>
      <c r="G4374" t="s">
        <v>489</v>
      </c>
      <c r="H4374" t="s">
        <v>474</v>
      </c>
      <c r="I4374" t="s">
        <v>540</v>
      </c>
      <c r="J4374">
        <v>344119</v>
      </c>
      <c r="K4374">
        <v>265612.86727191048</v>
      </c>
    </row>
    <row r="4375" spans="1:11" x14ac:dyDescent="0.25">
      <c r="A4375">
        <v>1345</v>
      </c>
      <c r="B4375" t="s">
        <v>45</v>
      </c>
      <c r="C4375" t="s">
        <v>492</v>
      </c>
      <c r="D4375" t="s">
        <v>287</v>
      </c>
      <c r="E4375">
        <v>2017</v>
      </c>
      <c r="F4375" s="10">
        <v>42916</v>
      </c>
      <c r="G4375" t="s">
        <v>489</v>
      </c>
      <c r="H4375" t="s">
        <v>474</v>
      </c>
      <c r="I4375" t="s">
        <v>540</v>
      </c>
      <c r="J4375">
        <v>503299</v>
      </c>
      <c r="K4375">
        <v>388478.08602572157</v>
      </c>
    </row>
    <row r="4376" spans="1:11" x14ac:dyDescent="0.25">
      <c r="A4376">
        <v>1345</v>
      </c>
      <c r="B4376" t="s">
        <v>45</v>
      </c>
      <c r="C4376" t="s">
        <v>492</v>
      </c>
      <c r="D4376" t="s">
        <v>316</v>
      </c>
      <c r="E4376">
        <v>2017</v>
      </c>
      <c r="F4376" s="10">
        <v>42916</v>
      </c>
      <c r="G4376" t="s">
        <v>489</v>
      </c>
      <c r="H4376" t="s">
        <v>474</v>
      </c>
      <c r="I4376" t="s">
        <v>540</v>
      </c>
      <c r="J4376">
        <v>55431884</v>
      </c>
      <c r="K4376">
        <v>42785843.407437369</v>
      </c>
    </row>
    <row r="4377" spans="1:11" x14ac:dyDescent="0.25">
      <c r="A4377">
        <v>1345</v>
      </c>
      <c r="B4377" t="s">
        <v>45</v>
      </c>
      <c r="C4377" t="s">
        <v>493</v>
      </c>
      <c r="D4377" t="s">
        <v>598</v>
      </c>
      <c r="E4377">
        <v>2017</v>
      </c>
      <c r="F4377" s="10">
        <v>42916</v>
      </c>
      <c r="G4377" t="s">
        <v>489</v>
      </c>
      <c r="H4377" t="s">
        <v>474</v>
      </c>
      <c r="I4377" t="s">
        <v>540</v>
      </c>
      <c r="J4377">
        <v>33228000</v>
      </c>
      <c r="K4377">
        <v>25647477.627538852</v>
      </c>
    </row>
    <row r="4378" spans="1:11" x14ac:dyDescent="0.25">
      <c r="A4378">
        <v>1345</v>
      </c>
      <c r="B4378" t="s">
        <v>45</v>
      </c>
      <c r="C4378" t="s">
        <v>493</v>
      </c>
      <c r="D4378" t="s">
        <v>596</v>
      </c>
      <c r="E4378">
        <v>2017</v>
      </c>
      <c r="F4378" s="10">
        <v>42916</v>
      </c>
      <c r="G4378" t="s">
        <v>489</v>
      </c>
      <c r="H4378" t="s">
        <v>474</v>
      </c>
      <c r="I4378" t="s">
        <v>540</v>
      </c>
      <c r="J4378">
        <v>20049000</v>
      </c>
      <c r="K4378">
        <v>15475089.651935911</v>
      </c>
    </row>
    <row r="4379" spans="1:11" x14ac:dyDescent="0.25">
      <c r="A4379">
        <v>1345</v>
      </c>
      <c r="B4379" t="s">
        <v>45</v>
      </c>
      <c r="C4379" t="s">
        <v>493</v>
      </c>
      <c r="D4379" t="s">
        <v>597</v>
      </c>
      <c r="E4379">
        <v>2017</v>
      </c>
      <c r="F4379" s="10">
        <v>42916</v>
      </c>
      <c r="G4379" t="s">
        <v>489</v>
      </c>
      <c r="H4379" t="s">
        <v>474</v>
      </c>
      <c r="I4379" t="s">
        <v>540</v>
      </c>
      <c r="J4379">
        <v>29488000</v>
      </c>
      <c r="K4379">
        <v>22760708.447118867</v>
      </c>
    </row>
    <row r="4380" spans="1:11" x14ac:dyDescent="0.25">
      <c r="A4380">
        <v>544</v>
      </c>
      <c r="B4380" t="s">
        <v>43</v>
      </c>
      <c r="C4380" t="s">
        <v>493</v>
      </c>
      <c r="D4380" t="s">
        <v>1664</v>
      </c>
      <c r="E4380">
        <v>2017</v>
      </c>
      <c r="F4380" s="10">
        <v>43100</v>
      </c>
      <c r="G4380" t="s">
        <v>489</v>
      </c>
      <c r="H4380" t="s">
        <v>474</v>
      </c>
      <c r="I4380" t="s">
        <v>540</v>
      </c>
      <c r="J4380">
        <v>703000000</v>
      </c>
      <c r="K4380">
        <v>560614554.76598132</v>
      </c>
    </row>
    <row r="4381" spans="1:11" x14ac:dyDescent="0.25">
      <c r="A4381">
        <v>544</v>
      </c>
      <c r="B4381" t="s">
        <v>43</v>
      </c>
      <c r="C4381" t="s">
        <v>493</v>
      </c>
      <c r="D4381" t="s">
        <v>964</v>
      </c>
      <c r="E4381">
        <v>2017</v>
      </c>
      <c r="F4381" s="10">
        <v>43100</v>
      </c>
      <c r="G4381" t="s">
        <v>489</v>
      </c>
      <c r="H4381" t="s">
        <v>474</v>
      </c>
      <c r="I4381" t="s">
        <v>540</v>
      </c>
      <c r="J4381">
        <v>849000000</v>
      </c>
      <c r="K4381">
        <v>677043751.06161892</v>
      </c>
    </row>
    <row r="4382" spans="1:11" x14ac:dyDescent="0.25">
      <c r="A4382">
        <v>544</v>
      </c>
      <c r="B4382" t="s">
        <v>43</v>
      </c>
      <c r="C4382" t="s">
        <v>493</v>
      </c>
      <c r="D4382" t="s">
        <v>1665</v>
      </c>
      <c r="E4382">
        <v>2017</v>
      </c>
      <c r="F4382" s="10">
        <v>43100</v>
      </c>
      <c r="G4382" t="s">
        <v>489</v>
      </c>
      <c r="H4382" t="s">
        <v>474</v>
      </c>
      <c r="I4382" t="s">
        <v>540</v>
      </c>
      <c r="J4382">
        <v>-214000000</v>
      </c>
      <c r="K4382">
        <v>-170656493.20045519</v>
      </c>
    </row>
    <row r="4383" spans="1:11" x14ac:dyDescent="0.25">
      <c r="A4383">
        <v>544</v>
      </c>
      <c r="B4383" t="s">
        <v>43</v>
      </c>
      <c r="C4383" t="s">
        <v>493</v>
      </c>
      <c r="D4383" t="s">
        <v>458</v>
      </c>
      <c r="E4383">
        <v>2017</v>
      </c>
      <c r="F4383" s="10">
        <v>43100</v>
      </c>
      <c r="G4383" t="s">
        <v>489</v>
      </c>
      <c r="H4383" t="s">
        <v>474</v>
      </c>
      <c r="I4383" t="s">
        <v>540</v>
      </c>
      <c r="J4383">
        <v>16000000</v>
      </c>
      <c r="K4383">
        <v>12759363.977604127</v>
      </c>
    </row>
    <row r="4384" spans="1:11" x14ac:dyDescent="0.25">
      <c r="A4384">
        <v>544</v>
      </c>
      <c r="B4384" t="s">
        <v>43</v>
      </c>
      <c r="C4384" t="s">
        <v>493</v>
      </c>
      <c r="D4384" t="s">
        <v>1097</v>
      </c>
      <c r="E4384">
        <v>2017</v>
      </c>
      <c r="F4384" s="10">
        <v>43100</v>
      </c>
      <c r="G4384" t="s">
        <v>489</v>
      </c>
      <c r="H4384" t="s">
        <v>474</v>
      </c>
      <c r="I4384" t="s">
        <v>540</v>
      </c>
      <c r="J4384">
        <v>225000000</v>
      </c>
      <c r="K4384">
        <v>179428555.93505803</v>
      </c>
    </row>
    <row r="4385" spans="1:11" x14ac:dyDescent="0.25">
      <c r="A4385">
        <v>544</v>
      </c>
      <c r="B4385" t="s">
        <v>43</v>
      </c>
      <c r="C4385" t="s">
        <v>493</v>
      </c>
      <c r="D4385" t="s">
        <v>875</v>
      </c>
      <c r="E4385">
        <v>2017</v>
      </c>
      <c r="F4385" s="10">
        <v>43100</v>
      </c>
      <c r="G4385" t="s">
        <v>489</v>
      </c>
      <c r="H4385" t="s">
        <v>474</v>
      </c>
      <c r="I4385" t="s">
        <v>540</v>
      </c>
      <c r="J4385">
        <v>468000000</v>
      </c>
      <c r="K4385">
        <v>373211396.34492069</v>
      </c>
    </row>
    <row r="4386" spans="1:11" x14ac:dyDescent="0.25">
      <c r="A4386">
        <v>1716</v>
      </c>
      <c r="B4386" t="s">
        <v>49</v>
      </c>
      <c r="C4386" t="s">
        <v>492</v>
      </c>
      <c r="D4386" t="s">
        <v>620</v>
      </c>
      <c r="E4386">
        <v>2017</v>
      </c>
      <c r="F4386" s="10">
        <v>43100</v>
      </c>
      <c r="G4386" t="s">
        <v>489</v>
      </c>
      <c r="H4386" t="s">
        <v>474</v>
      </c>
      <c r="I4386" t="s">
        <v>540</v>
      </c>
      <c r="J4386">
        <v>453455000</v>
      </c>
      <c r="K4386">
        <v>361612337.02902997</v>
      </c>
    </row>
    <row r="4387" spans="1:11" x14ac:dyDescent="0.25">
      <c r="A4387">
        <v>1716</v>
      </c>
      <c r="B4387" t="s">
        <v>49</v>
      </c>
      <c r="C4387" t="s">
        <v>492</v>
      </c>
      <c r="D4387" t="s">
        <v>21</v>
      </c>
      <c r="E4387">
        <v>2017</v>
      </c>
      <c r="F4387" s="10">
        <v>43100</v>
      </c>
      <c r="G4387" t="s">
        <v>489</v>
      </c>
      <c r="H4387" t="s">
        <v>474</v>
      </c>
      <c r="I4387" t="s">
        <v>540</v>
      </c>
      <c r="J4387">
        <v>1173529000</v>
      </c>
      <c r="K4387">
        <v>935842728.07961202</v>
      </c>
    </row>
    <row r="4388" spans="1:11" x14ac:dyDescent="0.25">
      <c r="A4388">
        <v>1716</v>
      </c>
      <c r="B4388" t="s">
        <v>49</v>
      </c>
      <c r="C4388" t="s">
        <v>492</v>
      </c>
      <c r="D4388" t="s">
        <v>44</v>
      </c>
      <c r="E4388">
        <v>2017</v>
      </c>
      <c r="F4388" s="10">
        <v>43100</v>
      </c>
      <c r="G4388" t="s">
        <v>489</v>
      </c>
      <c r="H4388" t="s">
        <v>474</v>
      </c>
      <c r="I4388" t="s">
        <v>540</v>
      </c>
      <c r="J4388">
        <v>2938705000</v>
      </c>
      <c r="K4388">
        <v>2343500419.8628211</v>
      </c>
    </row>
    <row r="4389" spans="1:11" x14ac:dyDescent="0.25">
      <c r="A4389">
        <v>1716</v>
      </c>
      <c r="B4389" t="s">
        <v>49</v>
      </c>
      <c r="C4389" t="s">
        <v>492</v>
      </c>
      <c r="D4389" t="s">
        <v>619</v>
      </c>
      <c r="E4389">
        <v>2017</v>
      </c>
      <c r="F4389" s="10">
        <v>43100</v>
      </c>
      <c r="G4389" t="s">
        <v>489</v>
      </c>
      <c r="H4389" t="s">
        <v>474</v>
      </c>
      <c r="I4389" t="s">
        <v>540</v>
      </c>
      <c r="J4389">
        <v>341586000</v>
      </c>
      <c r="K4389">
        <v>272401256.47836769</v>
      </c>
    </row>
    <row r="4390" spans="1:11" x14ac:dyDescent="0.25">
      <c r="A4390">
        <v>1716</v>
      </c>
      <c r="B4390" t="s">
        <v>49</v>
      </c>
      <c r="C4390" t="s">
        <v>492</v>
      </c>
      <c r="D4390" t="s">
        <v>2166</v>
      </c>
      <c r="E4390">
        <v>2017</v>
      </c>
      <c r="F4390" s="10">
        <v>43100</v>
      </c>
      <c r="G4390" t="s">
        <v>489</v>
      </c>
      <c r="H4390" t="s">
        <v>474</v>
      </c>
      <c r="I4390" t="s">
        <v>540</v>
      </c>
      <c r="J4390">
        <v>152385000</v>
      </c>
      <c r="K4390">
        <v>121520979.9829503</v>
      </c>
    </row>
    <row r="4391" spans="1:11" x14ac:dyDescent="0.25">
      <c r="A4391">
        <v>1716</v>
      </c>
      <c r="B4391" t="s">
        <v>49</v>
      </c>
      <c r="C4391" t="s">
        <v>492</v>
      </c>
      <c r="D4391" t="s">
        <v>2167</v>
      </c>
      <c r="E4391">
        <v>2017</v>
      </c>
      <c r="F4391" s="10">
        <v>43100</v>
      </c>
      <c r="G4391" t="s">
        <v>489</v>
      </c>
      <c r="H4391" t="s">
        <v>474</v>
      </c>
      <c r="I4391" t="s">
        <v>540</v>
      </c>
      <c r="J4391">
        <v>204808000</v>
      </c>
      <c r="K4391">
        <v>163326238.59532163</v>
      </c>
    </row>
    <row r="4392" spans="1:11" x14ac:dyDescent="0.25">
      <c r="A4392">
        <v>1716</v>
      </c>
      <c r="B4392" t="s">
        <v>49</v>
      </c>
      <c r="C4392" t="s">
        <v>492</v>
      </c>
      <c r="D4392" t="s">
        <v>1672</v>
      </c>
      <c r="E4392">
        <v>2017</v>
      </c>
      <c r="F4392" s="10">
        <v>43100</v>
      </c>
      <c r="G4392" t="s">
        <v>489</v>
      </c>
      <c r="H4392" t="s">
        <v>474</v>
      </c>
      <c r="I4392" t="s">
        <v>540</v>
      </c>
      <c r="J4392">
        <v>638827000</v>
      </c>
      <c r="K4392">
        <v>509439138.23255694</v>
      </c>
    </row>
    <row r="4393" spans="1:11" x14ac:dyDescent="0.25">
      <c r="A4393">
        <v>1716</v>
      </c>
      <c r="B4393" t="s">
        <v>49</v>
      </c>
      <c r="C4393" t="s">
        <v>492</v>
      </c>
      <c r="D4393" t="s">
        <v>243</v>
      </c>
      <c r="E4393">
        <v>2017</v>
      </c>
      <c r="F4393" s="10">
        <v>43100</v>
      </c>
      <c r="G4393" t="s">
        <v>489</v>
      </c>
      <c r="H4393" t="s">
        <v>474</v>
      </c>
      <c r="I4393" t="s">
        <v>540</v>
      </c>
      <c r="J4393">
        <v>992933000</v>
      </c>
      <c r="K4393">
        <v>791824597.02339983</v>
      </c>
    </row>
    <row r="4394" spans="1:11" x14ac:dyDescent="0.25">
      <c r="A4394">
        <v>1716</v>
      </c>
      <c r="B4394" t="s">
        <v>49</v>
      </c>
      <c r="C4394" t="s">
        <v>492</v>
      </c>
      <c r="D4394" t="s">
        <v>290</v>
      </c>
      <c r="E4394">
        <v>2017</v>
      </c>
      <c r="F4394" s="10">
        <v>43100</v>
      </c>
      <c r="G4394" t="s">
        <v>489</v>
      </c>
      <c r="H4394" t="s">
        <v>474</v>
      </c>
      <c r="I4394" t="s">
        <v>540</v>
      </c>
      <c r="J4394">
        <v>885106000</v>
      </c>
      <c r="K4394">
        <v>705836850.79757988</v>
      </c>
    </row>
    <row r="4395" spans="1:11" x14ac:dyDescent="0.25">
      <c r="A4395">
        <v>1716</v>
      </c>
      <c r="B4395" t="s">
        <v>49</v>
      </c>
      <c r="C4395" t="s">
        <v>492</v>
      </c>
      <c r="D4395" t="s">
        <v>316</v>
      </c>
      <c r="E4395">
        <v>2017</v>
      </c>
      <c r="F4395" s="10">
        <v>43100</v>
      </c>
      <c r="G4395" t="s">
        <v>489</v>
      </c>
      <c r="H4395" t="s">
        <v>474</v>
      </c>
      <c r="I4395" t="s">
        <v>540</v>
      </c>
      <c r="J4395">
        <v>1553384000</v>
      </c>
      <c r="K4395">
        <v>1238761990.8116629</v>
      </c>
    </row>
    <row r="4396" spans="1:11" x14ac:dyDescent="0.25">
      <c r="A4396">
        <v>1716</v>
      </c>
      <c r="B4396" t="s">
        <v>49</v>
      </c>
      <c r="C4396" t="s">
        <v>493</v>
      </c>
      <c r="D4396" t="s">
        <v>1669</v>
      </c>
      <c r="E4396">
        <v>2017</v>
      </c>
      <c r="F4396" s="10">
        <v>43100</v>
      </c>
      <c r="G4396" t="s">
        <v>489</v>
      </c>
      <c r="H4396" t="s">
        <v>474</v>
      </c>
      <c r="I4396" t="s">
        <v>540</v>
      </c>
      <c r="J4396">
        <v>1798600000</v>
      </c>
      <c r="K4396">
        <v>1434312003.1324239</v>
      </c>
    </row>
    <row r="4397" spans="1:11" x14ac:dyDescent="0.25">
      <c r="A4397">
        <v>1716</v>
      </c>
      <c r="B4397" t="s">
        <v>49</v>
      </c>
      <c r="C4397" t="s">
        <v>493</v>
      </c>
      <c r="D4397" t="s">
        <v>1670</v>
      </c>
      <c r="E4397">
        <v>2017</v>
      </c>
      <c r="F4397" s="10">
        <v>43100</v>
      </c>
      <c r="G4397" t="s">
        <v>489</v>
      </c>
      <c r="H4397" t="s">
        <v>474</v>
      </c>
      <c r="I4397" t="s">
        <v>540</v>
      </c>
      <c r="J4397">
        <v>238003000</v>
      </c>
      <c r="K4397">
        <v>189797931.54760718</v>
      </c>
    </row>
    <row r="4398" spans="1:11" x14ac:dyDescent="0.25">
      <c r="A4398">
        <v>1716</v>
      </c>
      <c r="B4398" t="s">
        <v>49</v>
      </c>
      <c r="C4398" t="s">
        <v>493</v>
      </c>
      <c r="D4398" t="s">
        <v>593</v>
      </c>
      <c r="E4398">
        <v>2017</v>
      </c>
      <c r="F4398" s="10">
        <v>43100</v>
      </c>
      <c r="G4398" t="s">
        <v>489</v>
      </c>
      <c r="H4398" t="s">
        <v>474</v>
      </c>
      <c r="I4398" t="s">
        <v>540</v>
      </c>
      <c r="J4398">
        <v>2137805000</v>
      </c>
      <c r="K4398">
        <v>1704814506.7588744</v>
      </c>
    </row>
    <row r="4399" spans="1:11" x14ac:dyDescent="0.25">
      <c r="A4399">
        <v>1716</v>
      </c>
      <c r="B4399" t="s">
        <v>49</v>
      </c>
      <c r="C4399" t="s">
        <v>493</v>
      </c>
      <c r="D4399" t="s">
        <v>940</v>
      </c>
      <c r="E4399">
        <v>2017</v>
      </c>
      <c r="F4399" s="10">
        <v>43100</v>
      </c>
      <c r="G4399" t="s">
        <v>489</v>
      </c>
      <c r="H4399" t="s">
        <v>474</v>
      </c>
      <c r="I4399" t="s">
        <v>540</v>
      </c>
      <c r="J4399">
        <v>432804000</v>
      </c>
      <c r="K4399">
        <v>345143985.43518603</v>
      </c>
    </row>
    <row r="4400" spans="1:11" x14ac:dyDescent="0.25">
      <c r="A4400">
        <v>1716</v>
      </c>
      <c r="B4400" t="s">
        <v>49</v>
      </c>
      <c r="C4400" t="s">
        <v>493</v>
      </c>
      <c r="D4400" t="s">
        <v>939</v>
      </c>
      <c r="E4400">
        <v>2017</v>
      </c>
      <c r="F4400" s="10">
        <v>43100</v>
      </c>
      <c r="G4400" t="s">
        <v>489</v>
      </c>
      <c r="H4400" t="s">
        <v>474</v>
      </c>
      <c r="I4400" t="s">
        <v>540</v>
      </c>
      <c r="J4400">
        <v>3392952000</v>
      </c>
      <c r="K4400">
        <v>2705744345.4087424</v>
      </c>
    </row>
    <row r="4401" spans="1:11" x14ac:dyDescent="0.25">
      <c r="A4401">
        <v>1716</v>
      </c>
      <c r="B4401" t="s">
        <v>49</v>
      </c>
      <c r="C4401" t="s">
        <v>493</v>
      </c>
      <c r="D4401" t="s">
        <v>647</v>
      </c>
      <c r="E4401">
        <v>2017</v>
      </c>
      <c r="F4401" s="10">
        <v>43100</v>
      </c>
      <c r="G4401" t="s">
        <v>489</v>
      </c>
      <c r="H4401" t="s">
        <v>474</v>
      </c>
      <c r="I4401" t="s">
        <v>540</v>
      </c>
      <c r="J4401">
        <v>1334554000</v>
      </c>
      <c r="K4401">
        <v>1064253764.6104686</v>
      </c>
    </row>
    <row r="4402" spans="1:11" x14ac:dyDescent="0.25">
      <c r="A4402">
        <v>1733</v>
      </c>
      <c r="B4402" t="s">
        <v>50</v>
      </c>
      <c r="C4402" t="s">
        <v>492</v>
      </c>
      <c r="D4402" t="s">
        <v>44</v>
      </c>
      <c r="E4402">
        <v>2017</v>
      </c>
      <c r="F4402" s="10">
        <v>43100</v>
      </c>
      <c r="G4402" t="s">
        <v>489</v>
      </c>
      <c r="H4402" t="s">
        <v>474</v>
      </c>
      <c r="I4402" t="s">
        <v>540</v>
      </c>
      <c r="J4402">
        <v>1191700000</v>
      </c>
      <c r="K4402">
        <v>950333378.25692737</v>
      </c>
    </row>
    <row r="4403" spans="1:11" x14ac:dyDescent="0.25">
      <c r="A4403">
        <v>1733</v>
      </c>
      <c r="B4403" t="s">
        <v>50</v>
      </c>
      <c r="C4403" t="s">
        <v>492</v>
      </c>
      <c r="D4403" t="s">
        <v>656</v>
      </c>
      <c r="E4403">
        <v>2017</v>
      </c>
      <c r="F4403" s="10">
        <v>43100</v>
      </c>
      <c r="G4403" t="s">
        <v>489</v>
      </c>
      <c r="H4403" t="s">
        <v>474</v>
      </c>
      <c r="I4403" t="s">
        <v>540</v>
      </c>
      <c r="J4403">
        <v>1025200000</v>
      </c>
      <c r="K4403">
        <v>817556246.86498439</v>
      </c>
    </row>
    <row r="4404" spans="1:11" x14ac:dyDescent="0.25">
      <c r="A4404">
        <v>1733</v>
      </c>
      <c r="B4404" t="s">
        <v>50</v>
      </c>
      <c r="C4404" t="s">
        <v>492</v>
      </c>
      <c r="D4404" t="s">
        <v>316</v>
      </c>
      <c r="E4404">
        <v>2017</v>
      </c>
      <c r="F4404" s="10">
        <v>43100</v>
      </c>
      <c r="G4404" t="s">
        <v>489</v>
      </c>
      <c r="H4404" t="s">
        <v>474</v>
      </c>
      <c r="I4404" t="s">
        <v>540</v>
      </c>
      <c r="J4404">
        <v>2923200000</v>
      </c>
      <c r="K4404">
        <v>2331135798.7082739</v>
      </c>
    </row>
    <row r="4405" spans="1:11" x14ac:dyDescent="0.25">
      <c r="A4405">
        <v>1733</v>
      </c>
      <c r="B4405" t="s">
        <v>50</v>
      </c>
      <c r="C4405" t="s">
        <v>493</v>
      </c>
      <c r="D4405" t="s">
        <v>1010</v>
      </c>
      <c r="E4405">
        <v>2017</v>
      </c>
      <c r="F4405" s="10">
        <v>43100</v>
      </c>
      <c r="G4405" t="s">
        <v>489</v>
      </c>
      <c r="H4405" t="s">
        <v>474</v>
      </c>
      <c r="I4405" t="s">
        <v>540</v>
      </c>
      <c r="J4405">
        <v>898100000</v>
      </c>
      <c r="K4405">
        <v>716199049.26789165</v>
      </c>
    </row>
    <row r="4406" spans="1:11" x14ac:dyDescent="0.25">
      <c r="A4406">
        <v>1733</v>
      </c>
      <c r="B4406" t="s">
        <v>50</v>
      </c>
      <c r="C4406" t="s">
        <v>493</v>
      </c>
      <c r="D4406" t="s">
        <v>575</v>
      </c>
      <c r="E4406">
        <v>2017</v>
      </c>
      <c r="F4406" s="10">
        <v>43100</v>
      </c>
      <c r="G4406" t="s">
        <v>489</v>
      </c>
      <c r="H4406" t="s">
        <v>474</v>
      </c>
      <c r="I4406" t="s">
        <v>540</v>
      </c>
      <c r="J4406">
        <v>1111400000</v>
      </c>
      <c r="K4406">
        <v>886297320.29432666</v>
      </c>
    </row>
    <row r="4407" spans="1:11" x14ac:dyDescent="0.25">
      <c r="A4407">
        <v>1733</v>
      </c>
      <c r="B4407" t="s">
        <v>50</v>
      </c>
      <c r="C4407" t="s">
        <v>493</v>
      </c>
      <c r="D4407" t="s">
        <v>1011</v>
      </c>
      <c r="E4407">
        <v>2017</v>
      </c>
      <c r="F4407" s="10">
        <v>43100</v>
      </c>
      <c r="G4407" t="s">
        <v>489</v>
      </c>
      <c r="H4407" t="s">
        <v>474</v>
      </c>
      <c r="I4407" t="s">
        <v>540</v>
      </c>
      <c r="J4407">
        <v>479200000</v>
      </c>
      <c r="K4407">
        <v>382142951.12924355</v>
      </c>
    </row>
    <row r="4408" spans="1:11" x14ac:dyDescent="0.25">
      <c r="A4408">
        <v>1733</v>
      </c>
      <c r="B4408" t="s">
        <v>50</v>
      </c>
      <c r="C4408" t="s">
        <v>493</v>
      </c>
      <c r="D4408" t="s">
        <v>876</v>
      </c>
      <c r="E4408">
        <v>2017</v>
      </c>
      <c r="F4408" s="10">
        <v>43100</v>
      </c>
      <c r="G4408" t="s">
        <v>489</v>
      </c>
      <c r="H4408" t="s">
        <v>474</v>
      </c>
      <c r="I4408" t="s">
        <v>540</v>
      </c>
      <c r="J4408">
        <v>683800000</v>
      </c>
      <c r="K4408">
        <v>545303317.99285638</v>
      </c>
    </row>
    <row r="4409" spans="1:11" x14ac:dyDescent="0.25">
      <c r="A4409">
        <v>1733</v>
      </c>
      <c r="B4409" t="s">
        <v>50</v>
      </c>
      <c r="C4409" t="s">
        <v>493</v>
      </c>
      <c r="D4409" t="s">
        <v>593</v>
      </c>
      <c r="E4409">
        <v>2017</v>
      </c>
      <c r="F4409" s="10">
        <v>43100</v>
      </c>
      <c r="G4409" t="s">
        <v>489</v>
      </c>
      <c r="H4409" t="s">
        <v>474</v>
      </c>
      <c r="I4409" t="s">
        <v>540</v>
      </c>
      <c r="J4409">
        <v>1090400000</v>
      </c>
      <c r="K4409">
        <v>869550655.07372117</v>
      </c>
    </row>
    <row r="4410" spans="1:11" x14ac:dyDescent="0.25">
      <c r="A4410">
        <v>1733</v>
      </c>
      <c r="B4410" t="s">
        <v>50</v>
      </c>
      <c r="C4410" t="s">
        <v>493</v>
      </c>
      <c r="D4410" t="s">
        <v>456</v>
      </c>
      <c r="E4410">
        <v>2017</v>
      </c>
      <c r="F4410" s="10">
        <v>43100</v>
      </c>
      <c r="G4410" t="s">
        <v>489</v>
      </c>
      <c r="H4410" t="s">
        <v>474</v>
      </c>
      <c r="I4410" t="s">
        <v>540</v>
      </c>
      <c r="J4410">
        <v>877200000</v>
      </c>
      <c r="K4410">
        <v>699532130.07214618</v>
      </c>
    </row>
    <row r="4411" spans="1:11" x14ac:dyDescent="0.25">
      <c r="A4411">
        <v>1875</v>
      </c>
      <c r="B4411" t="s">
        <v>51</v>
      </c>
      <c r="C4411" t="s">
        <v>492</v>
      </c>
      <c r="D4411" t="s">
        <v>44</v>
      </c>
      <c r="E4411">
        <v>2017</v>
      </c>
      <c r="F4411" s="10">
        <v>43100</v>
      </c>
      <c r="G4411" t="s">
        <v>489</v>
      </c>
      <c r="H4411" t="s">
        <v>474</v>
      </c>
      <c r="I4411" t="s">
        <v>540</v>
      </c>
      <c r="J4411">
        <v>1180400000</v>
      </c>
      <c r="K4411">
        <v>941322077.44774437</v>
      </c>
    </row>
    <row r="4412" spans="1:11" x14ac:dyDescent="0.25">
      <c r="A4412">
        <v>1875</v>
      </c>
      <c r="B4412" t="s">
        <v>51</v>
      </c>
      <c r="C4412" t="s">
        <v>492</v>
      </c>
      <c r="D4412" t="s">
        <v>643</v>
      </c>
      <c r="E4412">
        <v>2017</v>
      </c>
      <c r="F4412" s="10">
        <v>43100</v>
      </c>
      <c r="G4412" t="s">
        <v>489</v>
      </c>
      <c r="H4412" t="s">
        <v>474</v>
      </c>
      <c r="I4412" t="s">
        <v>540</v>
      </c>
      <c r="J4412">
        <v>1620700000</v>
      </c>
      <c r="K4412">
        <v>1292443824.9064379</v>
      </c>
    </row>
    <row r="4413" spans="1:11" x14ac:dyDescent="0.25">
      <c r="A4413">
        <v>1875</v>
      </c>
      <c r="B4413" t="s">
        <v>51</v>
      </c>
      <c r="C4413" t="s">
        <v>492</v>
      </c>
      <c r="D4413" t="s">
        <v>275</v>
      </c>
      <c r="E4413">
        <v>2017</v>
      </c>
      <c r="F4413" s="10">
        <v>43100</v>
      </c>
      <c r="G4413" t="s">
        <v>489</v>
      </c>
      <c r="H4413" t="s">
        <v>474</v>
      </c>
      <c r="I4413" t="s">
        <v>540</v>
      </c>
      <c r="J4413">
        <v>680700000</v>
      </c>
      <c r="K4413">
        <v>542831191.22219551</v>
      </c>
    </row>
    <row r="4414" spans="1:11" x14ac:dyDescent="0.25">
      <c r="A4414">
        <v>1875</v>
      </c>
      <c r="B4414" t="s">
        <v>51</v>
      </c>
      <c r="C4414" t="s">
        <v>492</v>
      </c>
      <c r="D4414" t="s">
        <v>290</v>
      </c>
      <c r="E4414">
        <v>2017</v>
      </c>
      <c r="F4414" s="10">
        <v>43100</v>
      </c>
      <c r="G4414" t="s">
        <v>489</v>
      </c>
      <c r="H4414" t="s">
        <v>474</v>
      </c>
      <c r="I4414" t="s">
        <v>540</v>
      </c>
      <c r="J4414">
        <v>1004200000</v>
      </c>
      <c r="K4414">
        <v>800809581.64437902</v>
      </c>
    </row>
    <row r="4415" spans="1:11" x14ac:dyDescent="0.25">
      <c r="A4415">
        <v>1875</v>
      </c>
      <c r="B4415" t="s">
        <v>51</v>
      </c>
      <c r="C4415" t="s">
        <v>492</v>
      </c>
      <c r="D4415" t="s">
        <v>2171</v>
      </c>
      <c r="E4415">
        <v>2017</v>
      </c>
      <c r="F4415" s="10">
        <v>43100</v>
      </c>
      <c r="G4415" t="s">
        <v>489</v>
      </c>
      <c r="H4415" t="s">
        <v>474</v>
      </c>
      <c r="I4415" t="s">
        <v>540</v>
      </c>
      <c r="J4415">
        <v>2456200000</v>
      </c>
      <c r="K4415">
        <v>1958721862.6119535</v>
      </c>
    </row>
    <row r="4416" spans="1:11" x14ac:dyDescent="0.25">
      <c r="A4416">
        <v>1875</v>
      </c>
      <c r="B4416" t="s">
        <v>51</v>
      </c>
      <c r="C4416" t="s">
        <v>493</v>
      </c>
      <c r="D4416" t="s">
        <v>966</v>
      </c>
      <c r="E4416">
        <v>2017</v>
      </c>
      <c r="F4416" s="10">
        <v>43100</v>
      </c>
      <c r="G4416" t="s">
        <v>489</v>
      </c>
      <c r="H4416" t="s">
        <v>474</v>
      </c>
      <c r="I4416" t="s">
        <v>540</v>
      </c>
      <c r="J4416">
        <v>859800000</v>
      </c>
      <c r="K4416">
        <v>685656321.74650168</v>
      </c>
    </row>
    <row r="4417" spans="1:11" x14ac:dyDescent="0.25">
      <c r="A4417">
        <v>1875</v>
      </c>
      <c r="B4417" t="s">
        <v>51</v>
      </c>
      <c r="C4417" t="s">
        <v>493</v>
      </c>
      <c r="D4417" t="s">
        <v>2170</v>
      </c>
      <c r="E4417">
        <v>2017</v>
      </c>
      <c r="F4417" s="10">
        <v>43100</v>
      </c>
      <c r="G4417" t="s">
        <v>489</v>
      </c>
      <c r="H4417" t="s">
        <v>474</v>
      </c>
      <c r="I4417" t="s">
        <v>540</v>
      </c>
      <c r="J4417">
        <v>2528500000</v>
      </c>
      <c r="K4417">
        <v>2016378238.585752</v>
      </c>
    </row>
    <row r="4418" spans="1:11" x14ac:dyDescent="0.25">
      <c r="A4418">
        <v>1875</v>
      </c>
      <c r="B4418" t="s">
        <v>51</v>
      </c>
      <c r="C4418" t="s">
        <v>493</v>
      </c>
      <c r="D4418" t="s">
        <v>44</v>
      </c>
      <c r="E4418">
        <v>2017</v>
      </c>
      <c r="F4418" s="10">
        <v>43100</v>
      </c>
      <c r="G4418" t="s">
        <v>489</v>
      </c>
      <c r="H4418" t="s">
        <v>474</v>
      </c>
      <c r="I4418" t="s">
        <v>540</v>
      </c>
      <c r="J4418">
        <v>1180400000</v>
      </c>
      <c r="K4418">
        <v>941322077.44774437</v>
      </c>
    </row>
    <row r="4419" spans="1:11" x14ac:dyDescent="0.25">
      <c r="A4419">
        <v>1875</v>
      </c>
      <c r="B4419" t="s">
        <v>51</v>
      </c>
      <c r="C4419" t="s">
        <v>493</v>
      </c>
      <c r="D4419" t="s">
        <v>965</v>
      </c>
      <c r="E4419">
        <v>2017</v>
      </c>
      <c r="F4419" s="10">
        <v>43100</v>
      </c>
      <c r="G4419" t="s">
        <v>489</v>
      </c>
      <c r="H4419" t="s">
        <v>474</v>
      </c>
      <c r="I4419" t="s">
        <v>540</v>
      </c>
      <c r="J4419">
        <v>2373500000</v>
      </c>
      <c r="K4419">
        <v>1892771900.0527122</v>
      </c>
    </row>
    <row r="4420" spans="1:11" x14ac:dyDescent="0.25">
      <c r="A4420">
        <v>10111</v>
      </c>
      <c r="B4420" t="s">
        <v>3357</v>
      </c>
      <c r="C4420" t="s">
        <v>492</v>
      </c>
      <c r="D4420" t="s">
        <v>44</v>
      </c>
      <c r="E4420">
        <v>2017</v>
      </c>
      <c r="F4420" s="10">
        <v>43100</v>
      </c>
      <c r="G4420" t="s">
        <v>489</v>
      </c>
      <c r="H4420" t="s">
        <v>474</v>
      </c>
      <c r="I4420" t="s">
        <v>540</v>
      </c>
      <c r="J4420">
        <v>439618000</v>
      </c>
      <c r="K4420">
        <v>350577879.56914818</v>
      </c>
    </row>
    <row r="4421" spans="1:11" x14ac:dyDescent="0.25">
      <c r="A4421">
        <v>10111</v>
      </c>
      <c r="B4421" t="s">
        <v>3357</v>
      </c>
      <c r="C4421" t="s">
        <v>492</v>
      </c>
      <c r="D4421" t="s">
        <v>803</v>
      </c>
      <c r="E4421">
        <v>2017</v>
      </c>
      <c r="F4421" s="10">
        <v>43100</v>
      </c>
      <c r="G4421" t="s">
        <v>489</v>
      </c>
      <c r="H4421" t="s">
        <v>474</v>
      </c>
      <c r="I4421" t="s">
        <v>540</v>
      </c>
      <c r="J4421">
        <v>78961000</v>
      </c>
      <c r="K4421">
        <v>62968258.689724967</v>
      </c>
    </row>
    <row r="4422" spans="1:11" x14ac:dyDescent="0.25">
      <c r="A4422">
        <v>10111</v>
      </c>
      <c r="B4422" t="s">
        <v>3357</v>
      </c>
      <c r="C4422" t="s">
        <v>492</v>
      </c>
      <c r="D4422" t="s">
        <v>316</v>
      </c>
      <c r="E4422">
        <v>2017</v>
      </c>
      <c r="F4422" s="10">
        <v>43100</v>
      </c>
      <c r="G4422" t="s">
        <v>489</v>
      </c>
      <c r="H4422" t="s">
        <v>474</v>
      </c>
      <c r="I4422" t="s">
        <v>540</v>
      </c>
      <c r="J4422">
        <v>950559000</v>
      </c>
      <c r="K4422">
        <v>758033016.44921255</v>
      </c>
    </row>
    <row r="4423" spans="1:11" x14ac:dyDescent="0.25">
      <c r="A4423">
        <v>10111</v>
      </c>
      <c r="B4423" t="s">
        <v>3357</v>
      </c>
      <c r="C4423" t="s">
        <v>493</v>
      </c>
      <c r="D4423" t="s">
        <v>3365</v>
      </c>
      <c r="E4423">
        <v>2017</v>
      </c>
      <c r="F4423" s="10">
        <v>43100</v>
      </c>
      <c r="G4423" t="s">
        <v>489</v>
      </c>
      <c r="H4423" t="s">
        <v>474</v>
      </c>
      <c r="I4423" t="s">
        <v>540</v>
      </c>
      <c r="J4423">
        <v>0</v>
      </c>
      <c r="K4423">
        <v>0</v>
      </c>
    </row>
    <row r="4424" spans="1:11" x14ac:dyDescent="0.25">
      <c r="A4424">
        <v>10111</v>
      </c>
      <c r="B4424" t="s">
        <v>3357</v>
      </c>
      <c r="C4424" t="s">
        <v>493</v>
      </c>
      <c r="D4424" t="s">
        <v>3364</v>
      </c>
      <c r="E4424">
        <v>2017</v>
      </c>
      <c r="F4424" s="10">
        <v>43100</v>
      </c>
      <c r="G4424" t="s">
        <v>489</v>
      </c>
      <c r="H4424" t="s">
        <v>474</v>
      </c>
      <c r="I4424" t="s">
        <v>540</v>
      </c>
      <c r="J4424">
        <v>547830000</v>
      </c>
      <c r="K4424">
        <v>436872647.99067926</v>
      </c>
    </row>
    <row r="4425" spans="1:11" x14ac:dyDescent="0.25">
      <c r="A4425">
        <v>10111</v>
      </c>
      <c r="B4425" t="s">
        <v>3357</v>
      </c>
      <c r="C4425" t="s">
        <v>493</v>
      </c>
      <c r="D4425" t="s">
        <v>3362</v>
      </c>
      <c r="E4425">
        <v>2017</v>
      </c>
      <c r="F4425" s="10">
        <v>43100</v>
      </c>
      <c r="G4425" t="s">
        <v>489</v>
      </c>
      <c r="H4425" t="s">
        <v>474</v>
      </c>
      <c r="I4425" t="s">
        <v>540</v>
      </c>
      <c r="J4425">
        <v>500435000</v>
      </c>
      <c r="K4425">
        <v>399077019.50827008</v>
      </c>
    </row>
    <row r="4426" spans="1:11" x14ac:dyDescent="0.25">
      <c r="A4426">
        <v>10111</v>
      </c>
      <c r="B4426" t="s">
        <v>3357</v>
      </c>
      <c r="C4426" t="s">
        <v>493</v>
      </c>
      <c r="D4426" t="s">
        <v>3363</v>
      </c>
      <c r="E4426">
        <v>2017</v>
      </c>
      <c r="F4426" s="10">
        <v>43100</v>
      </c>
      <c r="G4426" t="s">
        <v>489</v>
      </c>
      <c r="H4426" t="s">
        <v>474</v>
      </c>
      <c r="I4426" t="s">
        <v>540</v>
      </c>
      <c r="J4426">
        <v>420873000</v>
      </c>
      <c r="K4426">
        <v>335629487.20913637</v>
      </c>
    </row>
    <row r="4427" spans="1:11" x14ac:dyDescent="0.25">
      <c r="A4427">
        <v>1345</v>
      </c>
      <c r="B4427" t="s">
        <v>45</v>
      </c>
      <c r="C4427" t="s">
        <v>492</v>
      </c>
      <c r="D4427" t="s">
        <v>44</v>
      </c>
      <c r="E4427">
        <v>2018</v>
      </c>
      <c r="F4427" s="10">
        <v>43281</v>
      </c>
      <c r="G4427" t="s">
        <v>489</v>
      </c>
      <c r="H4427" t="s">
        <v>474</v>
      </c>
      <c r="I4427" t="s">
        <v>540</v>
      </c>
      <c r="J4427">
        <v>20710390</v>
      </c>
      <c r="K4427">
        <v>15635391.941922897</v>
      </c>
    </row>
    <row r="4428" spans="1:11" x14ac:dyDescent="0.25">
      <c r="A4428">
        <v>1345</v>
      </c>
      <c r="B4428" t="s">
        <v>45</v>
      </c>
      <c r="C4428" t="s">
        <v>492</v>
      </c>
      <c r="D4428" t="s">
        <v>59</v>
      </c>
      <c r="E4428">
        <v>2018</v>
      </c>
      <c r="F4428" s="10">
        <v>43281</v>
      </c>
      <c r="G4428" t="s">
        <v>489</v>
      </c>
      <c r="H4428" t="s">
        <v>474</v>
      </c>
      <c r="I4428" t="s">
        <v>540</v>
      </c>
      <c r="J4428">
        <v>2444234</v>
      </c>
      <c r="K4428">
        <v>1845284.2552831683</v>
      </c>
    </row>
    <row r="4429" spans="1:11" x14ac:dyDescent="0.25">
      <c r="A4429">
        <v>1345</v>
      </c>
      <c r="B4429" t="s">
        <v>45</v>
      </c>
      <c r="C4429" t="s">
        <v>492</v>
      </c>
      <c r="D4429" t="s">
        <v>225</v>
      </c>
      <c r="E4429">
        <v>2018</v>
      </c>
      <c r="F4429" s="10">
        <v>43281</v>
      </c>
      <c r="G4429" t="s">
        <v>489</v>
      </c>
      <c r="H4429" t="s">
        <v>474</v>
      </c>
      <c r="I4429" t="s">
        <v>540</v>
      </c>
      <c r="J4429">
        <v>234824</v>
      </c>
      <c r="K4429">
        <v>177281.32002198425</v>
      </c>
    </row>
    <row r="4430" spans="1:11" x14ac:dyDescent="0.25">
      <c r="A4430">
        <v>1345</v>
      </c>
      <c r="B4430" t="s">
        <v>45</v>
      </c>
      <c r="C4430" t="s">
        <v>492</v>
      </c>
      <c r="D4430" t="s">
        <v>458</v>
      </c>
      <c r="E4430">
        <v>2018</v>
      </c>
      <c r="F4430" s="10">
        <v>43281</v>
      </c>
      <c r="G4430" t="s">
        <v>489</v>
      </c>
      <c r="H4430" t="s">
        <v>474</v>
      </c>
      <c r="I4430" t="s">
        <v>540</v>
      </c>
      <c r="J4430">
        <v>2411171</v>
      </c>
      <c r="K4430">
        <v>1820323.2109099913</v>
      </c>
    </row>
    <row r="4431" spans="1:11" x14ac:dyDescent="0.25">
      <c r="A4431">
        <v>1345</v>
      </c>
      <c r="B4431" t="s">
        <v>45</v>
      </c>
      <c r="C4431" t="s">
        <v>492</v>
      </c>
      <c r="D4431" t="s">
        <v>256</v>
      </c>
      <c r="E4431">
        <v>2018</v>
      </c>
      <c r="F4431" s="10">
        <v>43281</v>
      </c>
      <c r="G4431" t="s">
        <v>489</v>
      </c>
      <c r="H4431" t="s">
        <v>474</v>
      </c>
      <c r="I4431" t="s">
        <v>540</v>
      </c>
      <c r="J4431">
        <v>1576569</v>
      </c>
      <c r="K4431">
        <v>1190237.0857567356</v>
      </c>
    </row>
    <row r="4432" spans="1:11" x14ac:dyDescent="0.25">
      <c r="A4432">
        <v>1345</v>
      </c>
      <c r="B4432" t="s">
        <v>45</v>
      </c>
      <c r="C4432" t="s">
        <v>492</v>
      </c>
      <c r="D4432" t="s">
        <v>267</v>
      </c>
      <c r="E4432">
        <v>2018</v>
      </c>
      <c r="F4432" s="10">
        <v>43281</v>
      </c>
      <c r="G4432" t="s">
        <v>489</v>
      </c>
      <c r="H4432" t="s">
        <v>474</v>
      </c>
      <c r="I4432" t="s">
        <v>540</v>
      </c>
      <c r="J4432">
        <v>1742216</v>
      </c>
      <c r="K4432">
        <v>1315292.9523533427</v>
      </c>
    </row>
    <row r="4433" spans="1:11" x14ac:dyDescent="0.25">
      <c r="A4433">
        <v>1345</v>
      </c>
      <c r="B4433" t="s">
        <v>45</v>
      </c>
      <c r="C4433" t="s">
        <v>492</v>
      </c>
      <c r="D4433" t="s">
        <v>287</v>
      </c>
      <c r="E4433">
        <v>2018</v>
      </c>
      <c r="F4433" s="10">
        <v>43281</v>
      </c>
      <c r="G4433" t="s">
        <v>489</v>
      </c>
      <c r="H4433" t="s">
        <v>474</v>
      </c>
      <c r="I4433" t="s">
        <v>540</v>
      </c>
      <c r="J4433">
        <v>281196</v>
      </c>
      <c r="K4433">
        <v>212290.04729031908</v>
      </c>
    </row>
    <row r="4434" spans="1:11" x14ac:dyDescent="0.25">
      <c r="A4434">
        <v>1345</v>
      </c>
      <c r="B4434" t="s">
        <v>45</v>
      </c>
      <c r="C4434" t="s">
        <v>492</v>
      </c>
      <c r="D4434" t="s">
        <v>316</v>
      </c>
      <c r="E4434">
        <v>2018</v>
      </c>
      <c r="F4434" s="10">
        <v>43281</v>
      </c>
      <c r="G4434" t="s">
        <v>489</v>
      </c>
      <c r="H4434" t="s">
        <v>474</v>
      </c>
      <c r="I4434" t="s">
        <v>540</v>
      </c>
      <c r="J4434">
        <v>70267525</v>
      </c>
      <c r="K4434">
        <v>53048749.64517162</v>
      </c>
    </row>
    <row r="4435" spans="1:11" x14ac:dyDescent="0.25">
      <c r="A4435">
        <v>1345</v>
      </c>
      <c r="B4435" t="s">
        <v>45</v>
      </c>
      <c r="C4435" t="s">
        <v>493</v>
      </c>
      <c r="D4435" t="s">
        <v>1233</v>
      </c>
      <c r="E4435">
        <v>2018</v>
      </c>
      <c r="F4435" s="10">
        <v>43281</v>
      </c>
      <c r="G4435" t="s">
        <v>489</v>
      </c>
      <c r="H4435" t="s">
        <v>474</v>
      </c>
      <c r="I4435" t="s">
        <v>540</v>
      </c>
    </row>
    <row r="4436" spans="1:11" x14ac:dyDescent="0.25">
      <c r="A4436">
        <v>1345</v>
      </c>
      <c r="B4436" t="s">
        <v>45</v>
      </c>
      <c r="C4436" t="s">
        <v>493</v>
      </c>
      <c r="D4436" t="s">
        <v>598</v>
      </c>
      <c r="E4436">
        <v>2018</v>
      </c>
      <c r="F4436" s="10">
        <v>43281</v>
      </c>
      <c r="G4436" t="s">
        <v>489</v>
      </c>
      <c r="H4436" t="s">
        <v>474</v>
      </c>
      <c r="I4436" t="s">
        <v>540</v>
      </c>
      <c r="J4436">
        <v>35907528</v>
      </c>
      <c r="K4436">
        <v>27108532.188219093</v>
      </c>
    </row>
    <row r="4437" spans="1:11" x14ac:dyDescent="0.25">
      <c r="A4437">
        <v>1345</v>
      </c>
      <c r="B4437" t="s">
        <v>45</v>
      </c>
      <c r="C4437" t="s">
        <v>493</v>
      </c>
      <c r="D4437" t="s">
        <v>596</v>
      </c>
      <c r="E4437">
        <v>2018</v>
      </c>
      <c r="F4437" s="10">
        <v>43281</v>
      </c>
      <c r="G4437" t="s">
        <v>489</v>
      </c>
      <c r="H4437" t="s">
        <v>474</v>
      </c>
      <c r="I4437" t="s">
        <v>540</v>
      </c>
      <c r="J4437">
        <v>29828139</v>
      </c>
      <c r="K4437">
        <v>22518873.095251039</v>
      </c>
    </row>
    <row r="4438" spans="1:11" x14ac:dyDescent="0.25">
      <c r="A4438">
        <v>1345</v>
      </c>
      <c r="B4438" t="s">
        <v>45</v>
      </c>
      <c r="C4438" t="s">
        <v>493</v>
      </c>
      <c r="D4438" t="s">
        <v>597</v>
      </c>
      <c r="E4438">
        <v>2018</v>
      </c>
      <c r="F4438" s="10">
        <v>43281</v>
      </c>
      <c r="G4438" t="s">
        <v>489</v>
      </c>
      <c r="H4438" t="s">
        <v>474</v>
      </c>
      <c r="I4438" t="s">
        <v>540</v>
      </c>
    </row>
    <row r="4439" spans="1:11" x14ac:dyDescent="0.25">
      <c r="A4439">
        <v>1345</v>
      </c>
      <c r="B4439" t="s">
        <v>45</v>
      </c>
      <c r="C4439" t="s">
        <v>493</v>
      </c>
      <c r="D4439" t="s">
        <v>3429</v>
      </c>
      <c r="E4439">
        <v>2018</v>
      </c>
      <c r="F4439" s="10">
        <v>43281</v>
      </c>
      <c r="G4439" t="s">
        <v>489</v>
      </c>
      <c r="H4439" t="s">
        <v>474</v>
      </c>
      <c r="I4439" t="s">
        <v>540</v>
      </c>
      <c r="J4439">
        <v>33932458</v>
      </c>
      <c r="K4439">
        <v>25617445.175239924</v>
      </c>
    </row>
    <row r="4440" spans="1:11" x14ac:dyDescent="0.25">
      <c r="A4440">
        <v>1345</v>
      </c>
      <c r="B4440" t="s">
        <v>45</v>
      </c>
      <c r="C4440" t="s">
        <v>493</v>
      </c>
      <c r="D4440" t="s">
        <v>1232</v>
      </c>
      <c r="E4440">
        <v>2018</v>
      </c>
      <c r="F4440" s="10">
        <v>43281</v>
      </c>
      <c r="G4440" t="s">
        <v>489</v>
      </c>
      <c r="H4440" t="s">
        <v>474</v>
      </c>
      <c r="I4440" t="s">
        <v>540</v>
      </c>
    </row>
    <row r="4441" spans="1:11" x14ac:dyDescent="0.25">
      <c r="A4441">
        <v>8083</v>
      </c>
      <c r="B4441" t="s">
        <v>282</v>
      </c>
      <c r="C4441" t="s">
        <v>492</v>
      </c>
      <c r="D4441" t="s">
        <v>33</v>
      </c>
      <c r="E4441">
        <v>2014</v>
      </c>
      <c r="F4441" s="10">
        <v>42004</v>
      </c>
      <c r="G4441" t="s">
        <v>489</v>
      </c>
      <c r="H4441" t="s">
        <v>474</v>
      </c>
      <c r="I4441" t="s">
        <v>541</v>
      </c>
      <c r="J4441">
        <v>148500000</v>
      </c>
      <c r="K4441">
        <v>149945020.15927494</v>
      </c>
    </row>
    <row r="4442" spans="1:11" x14ac:dyDescent="0.25">
      <c r="A4442">
        <v>8083</v>
      </c>
      <c r="B4442" t="s">
        <v>282</v>
      </c>
      <c r="C4442" t="s">
        <v>492</v>
      </c>
      <c r="D4442" t="s">
        <v>59</v>
      </c>
      <c r="E4442">
        <v>2014</v>
      </c>
      <c r="F4442" s="10">
        <v>42004</v>
      </c>
      <c r="G4442" t="s">
        <v>489</v>
      </c>
      <c r="H4442" t="s">
        <v>474</v>
      </c>
      <c r="I4442" t="s">
        <v>541</v>
      </c>
      <c r="J4442">
        <v>319700000</v>
      </c>
      <c r="K4442">
        <v>322810928.92202151</v>
      </c>
    </row>
    <row r="4443" spans="1:11" x14ac:dyDescent="0.25">
      <c r="A4443">
        <v>8083</v>
      </c>
      <c r="B4443" t="s">
        <v>282</v>
      </c>
      <c r="C4443" t="s">
        <v>492</v>
      </c>
      <c r="D4443" t="s">
        <v>113</v>
      </c>
      <c r="E4443">
        <v>2014</v>
      </c>
      <c r="F4443" s="10">
        <v>42004</v>
      </c>
      <c r="G4443" t="s">
        <v>489</v>
      </c>
      <c r="H4443" t="s">
        <v>474</v>
      </c>
      <c r="I4443" t="s">
        <v>541</v>
      </c>
      <c r="J4443">
        <v>159200000</v>
      </c>
      <c r="K4443">
        <v>160749139.45694658</v>
      </c>
    </row>
    <row r="4444" spans="1:11" x14ac:dyDescent="0.25">
      <c r="A4444">
        <v>8083</v>
      </c>
      <c r="B4444" t="s">
        <v>282</v>
      </c>
      <c r="C4444" t="s">
        <v>492</v>
      </c>
      <c r="D4444" t="s">
        <v>968</v>
      </c>
      <c r="E4444">
        <v>2014</v>
      </c>
      <c r="F4444" s="10">
        <v>42004</v>
      </c>
      <c r="G4444" t="s">
        <v>489</v>
      </c>
      <c r="H4444" t="s">
        <v>474</v>
      </c>
      <c r="I4444" t="s">
        <v>541</v>
      </c>
      <c r="J4444">
        <v>215800000</v>
      </c>
      <c r="K4444">
        <v>217899901.34930325</v>
      </c>
    </row>
    <row r="4445" spans="1:11" x14ac:dyDescent="0.25">
      <c r="A4445">
        <v>8083</v>
      </c>
      <c r="B4445" t="s">
        <v>282</v>
      </c>
      <c r="C4445" t="s">
        <v>492</v>
      </c>
      <c r="D4445" t="s">
        <v>138</v>
      </c>
      <c r="E4445">
        <v>2014</v>
      </c>
      <c r="F4445" s="10">
        <v>42004</v>
      </c>
      <c r="G4445" t="s">
        <v>489</v>
      </c>
      <c r="H4445" t="s">
        <v>474</v>
      </c>
      <c r="I4445" t="s">
        <v>541</v>
      </c>
      <c r="J4445">
        <v>70000000</v>
      </c>
      <c r="K4445">
        <v>70681154.283833295</v>
      </c>
    </row>
    <row r="4446" spans="1:11" x14ac:dyDescent="0.25">
      <c r="A4446">
        <v>8083</v>
      </c>
      <c r="B4446" t="s">
        <v>282</v>
      </c>
      <c r="C4446" t="s">
        <v>492</v>
      </c>
      <c r="D4446" t="s">
        <v>279</v>
      </c>
      <c r="E4446">
        <v>2014</v>
      </c>
      <c r="F4446" s="10">
        <v>42004</v>
      </c>
      <c r="G4446" t="s">
        <v>489</v>
      </c>
      <c r="H4446" t="s">
        <v>474</v>
      </c>
      <c r="I4446" t="s">
        <v>541</v>
      </c>
      <c r="J4446">
        <v>26100000</v>
      </c>
      <c r="K4446">
        <v>26353973.240114987</v>
      </c>
    </row>
    <row r="4447" spans="1:11" x14ac:dyDescent="0.25">
      <c r="A4447">
        <v>8083</v>
      </c>
      <c r="B4447" t="s">
        <v>282</v>
      </c>
      <c r="C4447" t="s">
        <v>492</v>
      </c>
      <c r="D4447" t="s">
        <v>967</v>
      </c>
      <c r="E4447">
        <v>2014</v>
      </c>
      <c r="F4447" s="10">
        <v>42004</v>
      </c>
      <c r="G4447" t="s">
        <v>489</v>
      </c>
      <c r="H4447" t="s">
        <v>474</v>
      </c>
      <c r="I4447" t="s">
        <v>541</v>
      </c>
      <c r="J4447">
        <v>746400000</v>
      </c>
      <c r="K4447">
        <v>753663050.82075965</v>
      </c>
    </row>
    <row r="4448" spans="1:11" x14ac:dyDescent="0.25">
      <c r="A4448">
        <v>8083</v>
      </c>
      <c r="B4448" t="s">
        <v>282</v>
      </c>
      <c r="C4448" t="s">
        <v>493</v>
      </c>
      <c r="D4448" t="s">
        <v>945</v>
      </c>
      <c r="E4448">
        <v>2014</v>
      </c>
      <c r="F4448" s="10">
        <v>42004</v>
      </c>
      <c r="G4448" t="s">
        <v>489</v>
      </c>
      <c r="H4448" t="s">
        <v>474</v>
      </c>
      <c r="I4448" t="s">
        <v>541</v>
      </c>
      <c r="J4448">
        <v>-8900000</v>
      </c>
      <c r="K4448">
        <v>-8986603.9018016625</v>
      </c>
    </row>
    <row r="4449" spans="1:11" x14ac:dyDescent="0.25">
      <c r="A4449">
        <v>8083</v>
      </c>
      <c r="B4449" t="s">
        <v>282</v>
      </c>
      <c r="C4449" t="s">
        <v>493</v>
      </c>
      <c r="D4449" t="s">
        <v>943</v>
      </c>
      <c r="E4449">
        <v>2014</v>
      </c>
      <c r="F4449" s="10">
        <v>42004</v>
      </c>
      <c r="G4449" t="s">
        <v>489</v>
      </c>
      <c r="H4449" t="s">
        <v>474</v>
      </c>
      <c r="I4449" t="s">
        <v>541</v>
      </c>
      <c r="J4449">
        <v>741500000</v>
      </c>
      <c r="K4449">
        <v>748715370.02089131</v>
      </c>
    </row>
    <row r="4450" spans="1:11" x14ac:dyDescent="0.25">
      <c r="A4450">
        <v>8083</v>
      </c>
      <c r="B4450" t="s">
        <v>282</v>
      </c>
      <c r="C4450" t="s">
        <v>493</v>
      </c>
      <c r="D4450" t="s">
        <v>942</v>
      </c>
      <c r="E4450">
        <v>2014</v>
      </c>
      <c r="F4450" s="10">
        <v>42004</v>
      </c>
      <c r="G4450" t="s">
        <v>489</v>
      </c>
      <c r="H4450" t="s">
        <v>474</v>
      </c>
      <c r="I4450" t="s">
        <v>541</v>
      </c>
      <c r="J4450">
        <v>1754900000</v>
      </c>
      <c r="K4450">
        <v>1771976537.8957009</v>
      </c>
    </row>
    <row r="4451" spans="1:11" x14ac:dyDescent="0.25">
      <c r="A4451">
        <v>8083</v>
      </c>
      <c r="B4451" t="s">
        <v>282</v>
      </c>
      <c r="C4451" t="s">
        <v>493</v>
      </c>
      <c r="D4451" t="s">
        <v>944</v>
      </c>
      <c r="E4451">
        <v>2014</v>
      </c>
      <c r="F4451" s="10">
        <v>42004</v>
      </c>
      <c r="G4451" t="s">
        <v>489</v>
      </c>
      <c r="H4451" t="s">
        <v>474</v>
      </c>
      <c r="I4451" t="s">
        <v>541</v>
      </c>
      <c r="J4451">
        <v>724600000</v>
      </c>
      <c r="K4451">
        <v>731650919.915223</v>
      </c>
    </row>
    <row r="4452" spans="1:11" x14ac:dyDescent="0.25">
      <c r="A4452">
        <v>8083</v>
      </c>
      <c r="B4452" t="s">
        <v>282</v>
      </c>
      <c r="C4452" t="s">
        <v>492</v>
      </c>
      <c r="D4452" t="s">
        <v>33</v>
      </c>
      <c r="E4452">
        <v>2015</v>
      </c>
      <c r="F4452" s="10">
        <v>42369</v>
      </c>
      <c r="G4452" t="s">
        <v>489</v>
      </c>
      <c r="H4452" t="s">
        <v>474</v>
      </c>
      <c r="I4452" t="s">
        <v>541</v>
      </c>
      <c r="J4452">
        <v>89900000</v>
      </c>
      <c r="K4452">
        <v>90331422.875654131</v>
      </c>
    </row>
    <row r="4453" spans="1:11" x14ac:dyDescent="0.25">
      <c r="A4453">
        <v>8083</v>
      </c>
      <c r="B4453" t="s">
        <v>282</v>
      </c>
      <c r="C4453" t="s">
        <v>492</v>
      </c>
      <c r="D4453" t="s">
        <v>59</v>
      </c>
      <c r="E4453">
        <v>2015</v>
      </c>
      <c r="F4453" s="10">
        <v>42369</v>
      </c>
      <c r="G4453" t="s">
        <v>489</v>
      </c>
      <c r="H4453" t="s">
        <v>474</v>
      </c>
      <c r="I4453" t="s">
        <v>541</v>
      </c>
      <c r="J4453">
        <v>236200000</v>
      </c>
      <c r="K4453">
        <v>237333504.81901562</v>
      </c>
    </row>
    <row r="4454" spans="1:11" x14ac:dyDescent="0.25">
      <c r="A4454">
        <v>8083</v>
      </c>
      <c r="B4454" t="s">
        <v>282</v>
      </c>
      <c r="C4454" t="s">
        <v>492</v>
      </c>
      <c r="D4454" t="s">
        <v>113</v>
      </c>
      <c r="E4454">
        <v>2015</v>
      </c>
      <c r="F4454" s="10">
        <v>42369</v>
      </c>
      <c r="G4454" t="s">
        <v>489</v>
      </c>
      <c r="H4454" t="s">
        <v>474</v>
      </c>
      <c r="I4454" t="s">
        <v>541</v>
      </c>
      <c r="J4454">
        <v>160700000</v>
      </c>
      <c r="K4454">
        <v>161471186.3861804</v>
      </c>
    </row>
    <row r="4455" spans="1:11" x14ac:dyDescent="0.25">
      <c r="A4455">
        <v>8083</v>
      </c>
      <c r="B4455" t="s">
        <v>282</v>
      </c>
      <c r="C4455" t="s">
        <v>492</v>
      </c>
      <c r="D4455" t="s">
        <v>968</v>
      </c>
      <c r="E4455">
        <v>2015</v>
      </c>
      <c r="F4455" s="10">
        <v>42369</v>
      </c>
      <c r="G4455" t="s">
        <v>489</v>
      </c>
      <c r="H4455" t="s">
        <v>474</v>
      </c>
      <c r="I4455" t="s">
        <v>541</v>
      </c>
      <c r="J4455">
        <v>191200000</v>
      </c>
      <c r="K4455">
        <v>192117553.43520653</v>
      </c>
    </row>
    <row r="4456" spans="1:11" x14ac:dyDescent="0.25">
      <c r="A4456">
        <v>8083</v>
      </c>
      <c r="B4456" t="s">
        <v>282</v>
      </c>
      <c r="C4456" t="s">
        <v>492</v>
      </c>
      <c r="D4456" t="s">
        <v>138</v>
      </c>
      <c r="E4456">
        <v>2015</v>
      </c>
      <c r="F4456" s="10">
        <v>42369</v>
      </c>
      <c r="G4456" t="s">
        <v>489</v>
      </c>
      <c r="H4456" t="s">
        <v>474</v>
      </c>
      <c r="I4456" t="s">
        <v>541</v>
      </c>
      <c r="J4456">
        <v>51600000</v>
      </c>
      <c r="K4456">
        <v>51847624.253434405</v>
      </c>
    </row>
    <row r="4457" spans="1:11" x14ac:dyDescent="0.25">
      <c r="A4457">
        <v>8083</v>
      </c>
      <c r="B4457" t="s">
        <v>282</v>
      </c>
      <c r="C4457" t="s">
        <v>492</v>
      </c>
      <c r="D4457" t="s">
        <v>279</v>
      </c>
      <c r="E4457">
        <v>2015</v>
      </c>
      <c r="F4457" s="10">
        <v>42369</v>
      </c>
      <c r="G4457" t="s">
        <v>489</v>
      </c>
      <c r="H4457" t="s">
        <v>474</v>
      </c>
      <c r="I4457" t="s">
        <v>541</v>
      </c>
      <c r="J4457">
        <v>19400000</v>
      </c>
      <c r="K4457">
        <v>19493099.041019913</v>
      </c>
    </row>
    <row r="4458" spans="1:11" x14ac:dyDescent="0.25">
      <c r="A4458">
        <v>8083</v>
      </c>
      <c r="B4458" t="s">
        <v>282</v>
      </c>
      <c r="C4458" t="s">
        <v>492</v>
      </c>
      <c r="D4458" t="s">
        <v>967</v>
      </c>
      <c r="E4458">
        <v>2015</v>
      </c>
      <c r="F4458" s="10">
        <v>42369</v>
      </c>
      <c r="G4458" t="s">
        <v>489</v>
      </c>
      <c r="H4458" t="s">
        <v>474</v>
      </c>
      <c r="I4458" t="s">
        <v>541</v>
      </c>
      <c r="J4458">
        <v>778000000</v>
      </c>
      <c r="K4458">
        <v>781733559.48007679</v>
      </c>
    </row>
    <row r="4459" spans="1:11" x14ac:dyDescent="0.25">
      <c r="A4459">
        <v>8083</v>
      </c>
      <c r="B4459" t="s">
        <v>282</v>
      </c>
      <c r="C4459" t="s">
        <v>493</v>
      </c>
      <c r="D4459" t="s">
        <v>945</v>
      </c>
      <c r="E4459">
        <v>2015</v>
      </c>
      <c r="F4459" s="10">
        <v>42369</v>
      </c>
      <c r="G4459" t="s">
        <v>489</v>
      </c>
      <c r="H4459" t="s">
        <v>474</v>
      </c>
      <c r="I4459" t="s">
        <v>541</v>
      </c>
      <c r="J4459">
        <v>-12800000</v>
      </c>
      <c r="K4459">
        <v>-12861426.171394581</v>
      </c>
    </row>
    <row r="4460" spans="1:11" x14ac:dyDescent="0.25">
      <c r="A4460">
        <v>8083</v>
      </c>
      <c r="B4460" t="s">
        <v>282</v>
      </c>
      <c r="C4460" t="s">
        <v>493</v>
      </c>
      <c r="D4460" t="s">
        <v>943</v>
      </c>
      <c r="E4460">
        <v>2015</v>
      </c>
      <c r="F4460" s="10">
        <v>42369</v>
      </c>
      <c r="G4460" t="s">
        <v>489</v>
      </c>
      <c r="H4460" t="s">
        <v>474</v>
      </c>
      <c r="I4460" t="s">
        <v>541</v>
      </c>
      <c r="J4460">
        <v>669600000</v>
      </c>
      <c r="K4460">
        <v>672813356.591079</v>
      </c>
    </row>
    <row r="4461" spans="1:11" x14ac:dyDescent="0.25">
      <c r="A4461">
        <v>8083</v>
      </c>
      <c r="B4461" t="s">
        <v>282</v>
      </c>
      <c r="C4461" t="s">
        <v>493</v>
      </c>
      <c r="D4461" t="s">
        <v>942</v>
      </c>
      <c r="E4461">
        <v>2015</v>
      </c>
      <c r="F4461" s="10">
        <v>42369</v>
      </c>
      <c r="G4461" t="s">
        <v>489</v>
      </c>
      <c r="H4461" t="s">
        <v>474</v>
      </c>
      <c r="I4461" t="s">
        <v>541</v>
      </c>
      <c r="J4461">
        <v>1621000000</v>
      </c>
      <c r="K4461">
        <v>1628779048.7367668</v>
      </c>
    </row>
    <row r="4462" spans="1:11" x14ac:dyDescent="0.25">
      <c r="A4462">
        <v>8083</v>
      </c>
      <c r="B4462" t="s">
        <v>282</v>
      </c>
      <c r="C4462" t="s">
        <v>493</v>
      </c>
      <c r="D4462" t="s">
        <v>944</v>
      </c>
      <c r="E4462">
        <v>2015</v>
      </c>
      <c r="F4462" s="10">
        <v>42369</v>
      </c>
      <c r="G4462" t="s">
        <v>489</v>
      </c>
      <c r="H4462" t="s">
        <v>474</v>
      </c>
      <c r="I4462" t="s">
        <v>541</v>
      </c>
      <c r="J4462">
        <v>693200000</v>
      </c>
      <c r="K4462">
        <v>696526611.0945878</v>
      </c>
    </row>
    <row r="4463" spans="1:11" x14ac:dyDescent="0.25">
      <c r="A4463">
        <v>8083</v>
      </c>
      <c r="B4463" t="s">
        <v>282</v>
      </c>
      <c r="C4463" t="s">
        <v>492</v>
      </c>
      <c r="D4463" t="s">
        <v>33</v>
      </c>
      <c r="E4463">
        <v>2016</v>
      </c>
      <c r="F4463" s="10">
        <v>42735</v>
      </c>
      <c r="G4463" t="s">
        <v>489</v>
      </c>
      <c r="H4463" t="s">
        <v>474</v>
      </c>
      <c r="I4463" t="s">
        <v>541</v>
      </c>
      <c r="J4463">
        <v>101300000</v>
      </c>
      <c r="K4463">
        <v>99432264.346515074</v>
      </c>
    </row>
    <row r="4464" spans="1:11" x14ac:dyDescent="0.25">
      <c r="A4464">
        <v>8083</v>
      </c>
      <c r="B4464" t="s">
        <v>282</v>
      </c>
      <c r="C4464" t="s">
        <v>492</v>
      </c>
      <c r="D4464" t="s">
        <v>59</v>
      </c>
      <c r="E4464">
        <v>2016</v>
      </c>
      <c r="F4464" s="10">
        <v>42735</v>
      </c>
      <c r="G4464" t="s">
        <v>489</v>
      </c>
      <c r="H4464" t="s">
        <v>474</v>
      </c>
      <c r="I4464" t="s">
        <v>541</v>
      </c>
      <c r="J4464">
        <v>206400000</v>
      </c>
      <c r="K4464">
        <v>202594465.55894086</v>
      </c>
    </row>
    <row r="4465" spans="1:11" x14ac:dyDescent="0.25">
      <c r="A4465">
        <v>8083</v>
      </c>
      <c r="B4465" t="s">
        <v>282</v>
      </c>
      <c r="C4465" t="s">
        <v>492</v>
      </c>
      <c r="D4465" t="s">
        <v>113</v>
      </c>
      <c r="E4465">
        <v>2016</v>
      </c>
      <c r="F4465" s="10">
        <v>42735</v>
      </c>
      <c r="G4465" t="s">
        <v>489</v>
      </c>
      <c r="H4465" t="s">
        <v>474</v>
      </c>
      <c r="I4465" t="s">
        <v>541</v>
      </c>
      <c r="J4465">
        <v>199100000</v>
      </c>
      <c r="K4465">
        <v>195429060.52705973</v>
      </c>
    </row>
    <row r="4466" spans="1:11" x14ac:dyDescent="0.25">
      <c r="A4466">
        <v>8083</v>
      </c>
      <c r="B4466" t="s">
        <v>282</v>
      </c>
      <c r="C4466" t="s">
        <v>492</v>
      </c>
      <c r="D4466" t="s">
        <v>968</v>
      </c>
      <c r="E4466">
        <v>2016</v>
      </c>
      <c r="F4466" s="10">
        <v>42735</v>
      </c>
      <c r="G4466" t="s">
        <v>489</v>
      </c>
      <c r="H4466" t="s">
        <v>474</v>
      </c>
      <c r="I4466" t="s">
        <v>541</v>
      </c>
      <c r="J4466">
        <v>143900000</v>
      </c>
      <c r="K4466">
        <v>141246819.73804066</v>
      </c>
    </row>
    <row r="4467" spans="1:11" x14ac:dyDescent="0.25">
      <c r="A4467">
        <v>8083</v>
      </c>
      <c r="B4467" t="s">
        <v>282</v>
      </c>
      <c r="C4467" t="s">
        <v>492</v>
      </c>
      <c r="D4467" t="s">
        <v>138</v>
      </c>
      <c r="E4467">
        <v>2016</v>
      </c>
      <c r="F4467" s="10">
        <v>42735</v>
      </c>
      <c r="G4467" t="s">
        <v>489</v>
      </c>
      <c r="H4467" t="s">
        <v>474</v>
      </c>
      <c r="I4467" t="s">
        <v>541</v>
      </c>
      <c r="J4467">
        <v>49900000</v>
      </c>
      <c r="K4467">
        <v>48979960.423406735</v>
      </c>
    </row>
    <row r="4468" spans="1:11" x14ac:dyDescent="0.25">
      <c r="A4468">
        <v>8083</v>
      </c>
      <c r="B4468" t="s">
        <v>282</v>
      </c>
      <c r="C4468" t="s">
        <v>492</v>
      </c>
      <c r="D4468" t="s">
        <v>279</v>
      </c>
      <c r="E4468">
        <v>2016</v>
      </c>
      <c r="F4468" s="10">
        <v>42735</v>
      </c>
      <c r="G4468" t="s">
        <v>489</v>
      </c>
      <c r="H4468" t="s">
        <v>474</v>
      </c>
      <c r="I4468" t="s">
        <v>541</v>
      </c>
      <c r="J4468">
        <v>22700000</v>
      </c>
      <c r="K4468">
        <v>22281464.962150957</v>
      </c>
    </row>
    <row r="4469" spans="1:11" x14ac:dyDescent="0.25">
      <c r="A4469">
        <v>8083</v>
      </c>
      <c r="B4469" t="s">
        <v>282</v>
      </c>
      <c r="C4469" t="s">
        <v>492</v>
      </c>
      <c r="D4469" t="s">
        <v>967</v>
      </c>
      <c r="E4469">
        <v>2016</v>
      </c>
      <c r="F4469" s="10">
        <v>42735</v>
      </c>
      <c r="G4469" t="s">
        <v>489</v>
      </c>
      <c r="H4469" t="s">
        <v>474</v>
      </c>
      <c r="I4469" t="s">
        <v>541</v>
      </c>
      <c r="J4469">
        <v>735900000</v>
      </c>
      <c r="K4469">
        <v>722331720.95360756</v>
      </c>
    </row>
    <row r="4470" spans="1:11" x14ac:dyDescent="0.25">
      <c r="A4470">
        <v>8083</v>
      </c>
      <c r="B4470" t="s">
        <v>282</v>
      </c>
      <c r="C4470" t="s">
        <v>493</v>
      </c>
      <c r="D4470" t="s">
        <v>945</v>
      </c>
      <c r="E4470">
        <v>2016</v>
      </c>
      <c r="F4470" s="10">
        <v>42735</v>
      </c>
      <c r="G4470" t="s">
        <v>489</v>
      </c>
      <c r="H4470" t="s">
        <v>474</v>
      </c>
      <c r="I4470" t="s">
        <v>541</v>
      </c>
      <c r="J4470">
        <v>-11700000</v>
      </c>
      <c r="K4470">
        <v>-11484279.297672519</v>
      </c>
    </row>
    <row r="4471" spans="1:11" x14ac:dyDescent="0.25">
      <c r="A4471">
        <v>8083</v>
      </c>
      <c r="B4471" t="s">
        <v>282</v>
      </c>
      <c r="C4471" t="s">
        <v>493</v>
      </c>
      <c r="D4471" t="s">
        <v>943</v>
      </c>
      <c r="E4471">
        <v>2016</v>
      </c>
      <c r="F4471" s="10">
        <v>42735</v>
      </c>
      <c r="G4471" t="s">
        <v>489</v>
      </c>
      <c r="H4471" t="s">
        <v>474</v>
      </c>
      <c r="I4471" t="s">
        <v>541</v>
      </c>
      <c r="J4471">
        <v>718100000</v>
      </c>
      <c r="K4471">
        <v>704859911.42381513</v>
      </c>
    </row>
    <row r="4472" spans="1:11" x14ac:dyDescent="0.25">
      <c r="A4472">
        <v>8083</v>
      </c>
      <c r="B4472" t="s">
        <v>282</v>
      </c>
      <c r="C4472" t="s">
        <v>493</v>
      </c>
      <c r="D4472" t="s">
        <v>942</v>
      </c>
      <c r="E4472">
        <v>2016</v>
      </c>
      <c r="F4472" s="10">
        <v>42735</v>
      </c>
      <c r="G4472" t="s">
        <v>489</v>
      </c>
      <c r="H4472" t="s">
        <v>474</v>
      </c>
      <c r="I4472" t="s">
        <v>541</v>
      </c>
      <c r="J4472">
        <v>1503500000</v>
      </c>
      <c r="K4472">
        <v>1475778967.8675756</v>
      </c>
    </row>
    <row r="4473" spans="1:11" x14ac:dyDescent="0.25">
      <c r="A4473">
        <v>8083</v>
      </c>
      <c r="B4473" t="s">
        <v>282</v>
      </c>
      <c r="C4473" t="s">
        <v>493</v>
      </c>
      <c r="D4473" t="s">
        <v>944</v>
      </c>
      <c r="E4473">
        <v>2016</v>
      </c>
      <c r="F4473" s="10">
        <v>42735</v>
      </c>
      <c r="G4473" t="s">
        <v>489</v>
      </c>
      <c r="H4473" t="s">
        <v>474</v>
      </c>
      <c r="I4473" t="s">
        <v>541</v>
      </c>
      <c r="J4473">
        <v>666800000</v>
      </c>
      <c r="K4473">
        <v>654505763.73402023</v>
      </c>
    </row>
    <row r="4474" spans="1:11" x14ac:dyDescent="0.25">
      <c r="A4474">
        <v>8083</v>
      </c>
      <c r="B4474" t="s">
        <v>282</v>
      </c>
      <c r="C4474" t="s">
        <v>492</v>
      </c>
      <c r="D4474" t="s">
        <v>1751</v>
      </c>
      <c r="E4474">
        <v>2017</v>
      </c>
      <c r="F4474" s="10">
        <v>43100</v>
      </c>
      <c r="G4474" t="s">
        <v>489</v>
      </c>
      <c r="H4474" t="s">
        <v>474</v>
      </c>
      <c r="I4474" t="s">
        <v>541</v>
      </c>
      <c r="J4474">
        <v>199500000</v>
      </c>
      <c r="K4474">
        <v>204461042.74106929</v>
      </c>
    </row>
    <row r="4475" spans="1:11" x14ac:dyDescent="0.25">
      <c r="A4475">
        <v>8083</v>
      </c>
      <c r="B4475" t="s">
        <v>282</v>
      </c>
      <c r="C4475" t="s">
        <v>492</v>
      </c>
      <c r="D4475" t="s">
        <v>1752</v>
      </c>
      <c r="E4475">
        <v>2017</v>
      </c>
      <c r="F4475" s="10">
        <v>43100</v>
      </c>
      <c r="G4475" t="s">
        <v>489</v>
      </c>
      <c r="H4475" t="s">
        <v>474</v>
      </c>
      <c r="I4475" t="s">
        <v>541</v>
      </c>
      <c r="J4475">
        <v>343800000</v>
      </c>
      <c r="K4475">
        <v>352349405.98686528</v>
      </c>
    </row>
    <row r="4476" spans="1:11" x14ac:dyDescent="0.25">
      <c r="A4476">
        <v>8083</v>
      </c>
      <c r="B4476" t="s">
        <v>282</v>
      </c>
      <c r="C4476" t="s">
        <v>492</v>
      </c>
      <c r="D4476" t="s">
        <v>33</v>
      </c>
      <c r="E4476">
        <v>2017</v>
      </c>
      <c r="F4476" s="10">
        <v>43100</v>
      </c>
      <c r="G4476" t="s">
        <v>489</v>
      </c>
      <c r="H4476" t="s">
        <v>474</v>
      </c>
      <c r="I4476" t="s">
        <v>541</v>
      </c>
      <c r="J4476">
        <v>90400000</v>
      </c>
      <c r="K4476">
        <v>92648011.347331658</v>
      </c>
    </row>
    <row r="4477" spans="1:11" x14ac:dyDescent="0.25">
      <c r="A4477">
        <v>8083</v>
      </c>
      <c r="B4477" t="s">
        <v>282</v>
      </c>
      <c r="C4477" t="s">
        <v>492</v>
      </c>
      <c r="D4477" t="s">
        <v>59</v>
      </c>
      <c r="E4477">
        <v>2017</v>
      </c>
      <c r="F4477" s="10">
        <v>43100</v>
      </c>
      <c r="G4477" t="s">
        <v>489</v>
      </c>
      <c r="H4477" t="s">
        <v>474</v>
      </c>
      <c r="I4477" t="s">
        <v>541</v>
      </c>
      <c r="J4477">
        <v>226100000</v>
      </c>
      <c r="K4477">
        <v>231722515.10654521</v>
      </c>
    </row>
    <row r="4478" spans="1:11" x14ac:dyDescent="0.25">
      <c r="A4478">
        <v>8083</v>
      </c>
      <c r="B4478" t="s">
        <v>282</v>
      </c>
      <c r="C4478" t="s">
        <v>492</v>
      </c>
      <c r="D4478" t="s">
        <v>1750</v>
      </c>
      <c r="E4478">
        <v>2017</v>
      </c>
      <c r="F4478" s="10">
        <v>43100</v>
      </c>
      <c r="G4478" t="s">
        <v>489</v>
      </c>
      <c r="H4478" t="s">
        <v>474</v>
      </c>
      <c r="I4478" t="s">
        <v>541</v>
      </c>
      <c r="J4478">
        <v>974000000</v>
      </c>
      <c r="K4478">
        <v>998220830.22456884</v>
      </c>
    </row>
    <row r="4479" spans="1:11" x14ac:dyDescent="0.25">
      <c r="A4479">
        <v>8083</v>
      </c>
      <c r="B4479" t="s">
        <v>282</v>
      </c>
      <c r="C4479" t="s">
        <v>492</v>
      </c>
      <c r="D4479" t="s">
        <v>113</v>
      </c>
      <c r="E4479">
        <v>2017</v>
      </c>
      <c r="F4479" s="10">
        <v>43100</v>
      </c>
      <c r="G4479" t="s">
        <v>489</v>
      </c>
      <c r="H4479" t="s">
        <v>474</v>
      </c>
      <c r="I4479" t="s">
        <v>541</v>
      </c>
      <c r="J4479">
        <v>204700000</v>
      </c>
      <c r="K4479">
        <v>209790353.1283052</v>
      </c>
    </row>
    <row r="4480" spans="1:11" x14ac:dyDescent="0.25">
      <c r="A4480">
        <v>8083</v>
      </c>
      <c r="B4480" t="s">
        <v>282</v>
      </c>
      <c r="C4480" t="s">
        <v>492</v>
      </c>
      <c r="D4480" t="s">
        <v>968</v>
      </c>
      <c r="E4480">
        <v>2017</v>
      </c>
      <c r="F4480" s="10">
        <v>43100</v>
      </c>
      <c r="G4480" t="s">
        <v>489</v>
      </c>
      <c r="H4480" t="s">
        <v>474</v>
      </c>
      <c r="I4480" t="s">
        <v>541</v>
      </c>
      <c r="J4480">
        <v>164300000</v>
      </c>
      <c r="K4480">
        <v>168385710.88901097</v>
      </c>
    </row>
    <row r="4481" spans="1:11" x14ac:dyDescent="0.25">
      <c r="A4481">
        <v>8083</v>
      </c>
      <c r="B4481" t="s">
        <v>282</v>
      </c>
      <c r="C4481" t="s">
        <v>492</v>
      </c>
      <c r="D4481" t="s">
        <v>138</v>
      </c>
      <c r="E4481">
        <v>2017</v>
      </c>
      <c r="F4481" s="10">
        <v>43100</v>
      </c>
      <c r="G4481" t="s">
        <v>489</v>
      </c>
      <c r="H4481" t="s">
        <v>474</v>
      </c>
      <c r="I4481" t="s">
        <v>541</v>
      </c>
      <c r="J4481">
        <v>64000000</v>
      </c>
      <c r="K4481">
        <v>65591512.458287895</v>
      </c>
    </row>
    <row r="4482" spans="1:11" x14ac:dyDescent="0.25">
      <c r="A4482">
        <v>8083</v>
      </c>
      <c r="B4482" t="s">
        <v>282</v>
      </c>
      <c r="C4482" t="s">
        <v>492</v>
      </c>
      <c r="D4482" t="s">
        <v>275</v>
      </c>
      <c r="E4482">
        <v>2017</v>
      </c>
      <c r="F4482" s="10">
        <v>43100</v>
      </c>
      <c r="G4482" t="s">
        <v>489</v>
      </c>
      <c r="H4482" t="s">
        <v>474</v>
      </c>
      <c r="I4482" t="s">
        <v>541</v>
      </c>
      <c r="J4482">
        <v>46300000</v>
      </c>
      <c r="K4482">
        <v>47451359.794042647</v>
      </c>
    </row>
    <row r="4483" spans="1:11" x14ac:dyDescent="0.25">
      <c r="A4483">
        <v>8083</v>
      </c>
      <c r="B4483" t="s">
        <v>282</v>
      </c>
      <c r="C4483" t="s">
        <v>492</v>
      </c>
      <c r="D4483" t="s">
        <v>279</v>
      </c>
      <c r="E4483">
        <v>2017</v>
      </c>
      <c r="F4483" s="10">
        <v>43100</v>
      </c>
      <c r="G4483" t="s">
        <v>489</v>
      </c>
      <c r="H4483" t="s">
        <v>474</v>
      </c>
      <c r="I4483" t="s">
        <v>541</v>
      </c>
      <c r="J4483">
        <v>22300000</v>
      </c>
      <c r="K4483">
        <v>22854542.622184686</v>
      </c>
    </row>
    <row r="4484" spans="1:11" x14ac:dyDescent="0.25">
      <c r="A4484">
        <v>8083</v>
      </c>
      <c r="B4484" t="s">
        <v>282</v>
      </c>
      <c r="C4484" t="s">
        <v>492</v>
      </c>
      <c r="D4484" t="s">
        <v>967</v>
      </c>
      <c r="E4484">
        <v>2017</v>
      </c>
      <c r="F4484" s="10">
        <v>43100</v>
      </c>
      <c r="G4484" t="s">
        <v>489</v>
      </c>
      <c r="H4484" t="s">
        <v>474</v>
      </c>
      <c r="I4484" t="s">
        <v>541</v>
      </c>
      <c r="J4484">
        <v>713600000</v>
      </c>
      <c r="K4484">
        <v>731345363.90990996</v>
      </c>
    </row>
    <row r="4485" spans="1:11" x14ac:dyDescent="0.25">
      <c r="A4485">
        <v>8083</v>
      </c>
      <c r="B4485" t="s">
        <v>282</v>
      </c>
      <c r="C4485" t="s">
        <v>493</v>
      </c>
      <c r="D4485" t="s">
        <v>1749</v>
      </c>
      <c r="E4485">
        <v>2017</v>
      </c>
      <c r="F4485" s="10">
        <v>43100</v>
      </c>
      <c r="G4485" t="s">
        <v>489</v>
      </c>
      <c r="H4485" t="s">
        <v>474</v>
      </c>
      <c r="I4485" t="s">
        <v>541</v>
      </c>
      <c r="J4485">
        <v>423500000</v>
      </c>
      <c r="K4485">
        <v>434031336.34507692</v>
      </c>
    </row>
    <row r="4486" spans="1:11" x14ac:dyDescent="0.25">
      <c r="A4486">
        <v>8083</v>
      </c>
      <c r="B4486" t="s">
        <v>282</v>
      </c>
      <c r="C4486" t="s">
        <v>493</v>
      </c>
      <c r="D4486" t="s">
        <v>943</v>
      </c>
      <c r="E4486">
        <v>2017</v>
      </c>
      <c r="F4486" s="10">
        <v>43100</v>
      </c>
      <c r="G4486" t="s">
        <v>489</v>
      </c>
      <c r="H4486" t="s">
        <v>474</v>
      </c>
      <c r="I4486" t="s">
        <v>541</v>
      </c>
      <c r="J4486">
        <v>478400000</v>
      </c>
      <c r="K4486">
        <v>490296555.62570202</v>
      </c>
    </row>
    <row r="4487" spans="1:11" x14ac:dyDescent="0.25">
      <c r="A4487">
        <v>8083</v>
      </c>
      <c r="B4487" t="s">
        <v>282</v>
      </c>
      <c r="C4487" t="s">
        <v>493</v>
      </c>
      <c r="D4487" t="s">
        <v>942</v>
      </c>
      <c r="E4487">
        <v>2017</v>
      </c>
      <c r="F4487" s="10">
        <v>43100</v>
      </c>
      <c r="G4487" t="s">
        <v>489</v>
      </c>
      <c r="H4487" t="s">
        <v>474</v>
      </c>
      <c r="I4487" t="s">
        <v>541</v>
      </c>
      <c r="J4487">
        <v>1122700000</v>
      </c>
      <c r="K4487">
        <v>1150618609.9518721</v>
      </c>
    </row>
    <row r="4488" spans="1:11" x14ac:dyDescent="0.25">
      <c r="A4488">
        <v>8083</v>
      </c>
      <c r="B4488" t="s">
        <v>282</v>
      </c>
      <c r="C4488" t="s">
        <v>493</v>
      </c>
      <c r="D4488" t="s">
        <v>944</v>
      </c>
      <c r="E4488">
        <v>2017</v>
      </c>
      <c r="F4488" s="10">
        <v>43100</v>
      </c>
      <c r="G4488" t="s">
        <v>489</v>
      </c>
      <c r="H4488" t="s">
        <v>474</v>
      </c>
      <c r="I4488" t="s">
        <v>541</v>
      </c>
      <c r="J4488">
        <v>1034500000</v>
      </c>
      <c r="K4488">
        <v>1060225306.8452941</v>
      </c>
    </row>
    <row r="4489" spans="1:11" x14ac:dyDescent="0.25">
      <c r="A4489">
        <v>546</v>
      </c>
      <c r="B4489" t="s">
        <v>1157</v>
      </c>
      <c r="C4489" t="s">
        <v>493</v>
      </c>
      <c r="D4489" t="s">
        <v>1104</v>
      </c>
      <c r="E4489">
        <v>2014</v>
      </c>
      <c r="F4489" s="10">
        <v>42004</v>
      </c>
      <c r="G4489" t="s">
        <v>489</v>
      </c>
      <c r="H4489" t="s">
        <v>474</v>
      </c>
      <c r="I4489" t="s">
        <v>542</v>
      </c>
      <c r="J4489">
        <v>27801758000</v>
      </c>
      <c r="K4489">
        <v>45773252.32967829</v>
      </c>
    </row>
    <row r="4490" spans="1:11" x14ac:dyDescent="0.25">
      <c r="A4490">
        <v>546</v>
      </c>
      <c r="B4490" t="s">
        <v>1157</v>
      </c>
      <c r="C4490" t="s">
        <v>493</v>
      </c>
      <c r="D4490" t="s">
        <v>456</v>
      </c>
      <c r="E4490">
        <v>2014</v>
      </c>
      <c r="F4490" s="10">
        <v>42004</v>
      </c>
      <c r="G4490" t="s">
        <v>489</v>
      </c>
      <c r="H4490" t="s">
        <v>474</v>
      </c>
      <c r="I4490" t="s">
        <v>542</v>
      </c>
      <c r="J4490">
        <v>417488402000</v>
      </c>
      <c r="K4490">
        <v>687359481.70832098</v>
      </c>
    </row>
    <row r="4491" spans="1:11" x14ac:dyDescent="0.25">
      <c r="A4491">
        <v>547</v>
      </c>
      <c r="B4491" t="s">
        <v>57</v>
      </c>
      <c r="C4491" t="s">
        <v>493</v>
      </c>
      <c r="D4491" t="s">
        <v>1263</v>
      </c>
      <c r="E4491">
        <v>2014</v>
      </c>
      <c r="F4491" s="10">
        <v>42004</v>
      </c>
      <c r="G4491" t="s">
        <v>489</v>
      </c>
      <c r="H4491" t="s">
        <v>474</v>
      </c>
      <c r="I4491" t="s">
        <v>542</v>
      </c>
      <c r="J4491">
        <v>6643835000</v>
      </c>
      <c r="K4491">
        <v>10938514.603707729</v>
      </c>
    </row>
    <row r="4492" spans="1:11" x14ac:dyDescent="0.25">
      <c r="A4492">
        <v>547</v>
      </c>
      <c r="B4492" t="s">
        <v>57</v>
      </c>
      <c r="C4492" t="s">
        <v>493</v>
      </c>
      <c r="D4492" t="s">
        <v>2124</v>
      </c>
      <c r="E4492">
        <v>2014</v>
      </c>
      <c r="F4492" s="10">
        <v>42004</v>
      </c>
      <c r="G4492" t="s">
        <v>489</v>
      </c>
      <c r="H4492" t="s">
        <v>474</v>
      </c>
      <c r="I4492" t="s">
        <v>542</v>
      </c>
      <c r="J4492">
        <v>128190052000</v>
      </c>
      <c r="K4492">
        <v>211054120.97862953</v>
      </c>
    </row>
    <row r="4493" spans="1:11" x14ac:dyDescent="0.25">
      <c r="A4493">
        <v>546</v>
      </c>
      <c r="B4493" t="s">
        <v>1157</v>
      </c>
      <c r="C4493" t="s">
        <v>493</v>
      </c>
      <c r="D4493" t="s">
        <v>1104</v>
      </c>
      <c r="E4493">
        <v>2015</v>
      </c>
      <c r="F4493" s="10">
        <v>42369</v>
      </c>
      <c r="G4493" t="s">
        <v>489</v>
      </c>
      <c r="H4493" t="s">
        <v>474</v>
      </c>
      <c r="I4493" t="s">
        <v>542</v>
      </c>
      <c r="J4493">
        <v>29584350000</v>
      </c>
      <c r="K4493">
        <v>41824794.299770974</v>
      </c>
    </row>
    <row r="4494" spans="1:11" x14ac:dyDescent="0.25">
      <c r="A4494">
        <v>546</v>
      </c>
      <c r="B4494" t="s">
        <v>1157</v>
      </c>
      <c r="C4494" t="s">
        <v>493</v>
      </c>
      <c r="D4494" t="s">
        <v>456</v>
      </c>
      <c r="E4494">
        <v>2015</v>
      </c>
      <c r="F4494" s="10">
        <v>42369</v>
      </c>
      <c r="G4494" t="s">
        <v>489</v>
      </c>
      <c r="H4494" t="s">
        <v>474</v>
      </c>
      <c r="I4494" t="s">
        <v>542</v>
      </c>
      <c r="J4494">
        <v>448808128000</v>
      </c>
      <c r="K4494">
        <v>634501269.5450561</v>
      </c>
    </row>
    <row r="4495" spans="1:11" x14ac:dyDescent="0.25">
      <c r="A4495">
        <v>546</v>
      </c>
      <c r="B4495" t="s">
        <v>1157</v>
      </c>
      <c r="C4495" t="s">
        <v>493</v>
      </c>
      <c r="D4495" t="s">
        <v>1103</v>
      </c>
      <c r="E4495">
        <v>2016</v>
      </c>
      <c r="F4495" s="10">
        <v>42735</v>
      </c>
      <c r="G4495" t="s">
        <v>489</v>
      </c>
      <c r="H4495" t="s">
        <v>474</v>
      </c>
      <c r="I4495" t="s">
        <v>542</v>
      </c>
      <c r="J4495">
        <v>-4857572000</v>
      </c>
      <c r="K4495">
        <v>-7279551.6192360148</v>
      </c>
    </row>
    <row r="4496" spans="1:11" x14ac:dyDescent="0.25">
      <c r="A4496">
        <v>546</v>
      </c>
      <c r="B4496" t="s">
        <v>1157</v>
      </c>
      <c r="C4496" t="s">
        <v>493</v>
      </c>
      <c r="D4496" t="s">
        <v>1104</v>
      </c>
      <c r="E4496">
        <v>2016</v>
      </c>
      <c r="F4496" s="10">
        <v>42735</v>
      </c>
      <c r="G4496" t="s">
        <v>489</v>
      </c>
      <c r="H4496" t="s">
        <v>474</v>
      </c>
      <c r="I4496" t="s">
        <v>542</v>
      </c>
      <c r="J4496">
        <v>26961508000</v>
      </c>
      <c r="K4496">
        <v>40404483.80763986</v>
      </c>
    </row>
    <row r="4497" spans="1:11" x14ac:dyDescent="0.25">
      <c r="A4497">
        <v>546</v>
      </c>
      <c r="B4497" t="s">
        <v>1157</v>
      </c>
      <c r="C4497" t="s">
        <v>493</v>
      </c>
      <c r="D4497" t="s">
        <v>456</v>
      </c>
      <c r="E4497">
        <v>2016</v>
      </c>
      <c r="F4497" s="10">
        <v>42735</v>
      </c>
      <c r="G4497" t="s">
        <v>489</v>
      </c>
      <c r="H4497" t="s">
        <v>474</v>
      </c>
      <c r="I4497" t="s">
        <v>542</v>
      </c>
      <c r="J4497">
        <v>469899044000</v>
      </c>
      <c r="K4497">
        <v>704190148.21142232</v>
      </c>
    </row>
    <row r="4498" spans="1:11" x14ac:dyDescent="0.25">
      <c r="A4498">
        <v>546</v>
      </c>
      <c r="B4498" t="s">
        <v>1157</v>
      </c>
      <c r="C4498" t="s">
        <v>493</v>
      </c>
      <c r="D4498" t="s">
        <v>1104</v>
      </c>
      <c r="E4498">
        <v>2017</v>
      </c>
      <c r="F4498" s="10">
        <v>43100</v>
      </c>
      <c r="G4498" t="s">
        <v>489</v>
      </c>
      <c r="H4498" t="s">
        <v>474</v>
      </c>
      <c r="I4498" t="s">
        <v>542</v>
      </c>
      <c r="J4498">
        <v>25239999000</v>
      </c>
      <c r="K4498">
        <v>41025972.822730079</v>
      </c>
    </row>
    <row r="4499" spans="1:11" x14ac:dyDescent="0.25">
      <c r="A4499">
        <v>546</v>
      </c>
      <c r="B4499" t="s">
        <v>1157</v>
      </c>
      <c r="C4499" t="s">
        <v>493</v>
      </c>
      <c r="D4499" t="s">
        <v>456</v>
      </c>
      <c r="E4499">
        <v>2017</v>
      </c>
      <c r="F4499" s="10">
        <v>43100</v>
      </c>
      <c r="G4499" t="s">
        <v>489</v>
      </c>
      <c r="H4499" t="s">
        <v>474</v>
      </c>
      <c r="I4499" t="s">
        <v>542</v>
      </c>
      <c r="J4499">
        <v>484300578000</v>
      </c>
      <c r="K4499">
        <v>787199014.98650885</v>
      </c>
    </row>
    <row r="4500" spans="1:11" x14ac:dyDescent="0.25">
      <c r="A4500">
        <v>547</v>
      </c>
      <c r="B4500" t="s">
        <v>57</v>
      </c>
      <c r="C4500" t="s">
        <v>493</v>
      </c>
      <c r="D4500" t="s">
        <v>1263</v>
      </c>
      <c r="E4500">
        <v>2017</v>
      </c>
      <c r="F4500" s="10">
        <v>43100</v>
      </c>
      <c r="G4500" t="s">
        <v>489</v>
      </c>
      <c r="H4500" t="s">
        <v>474</v>
      </c>
      <c r="I4500" t="s">
        <v>542</v>
      </c>
      <c r="J4500">
        <v>0</v>
      </c>
      <c r="K4500">
        <v>0</v>
      </c>
    </row>
    <row r="4501" spans="1:11" x14ac:dyDescent="0.25">
      <c r="A4501">
        <v>547</v>
      </c>
      <c r="B4501" t="s">
        <v>57</v>
      </c>
      <c r="C4501" t="s">
        <v>493</v>
      </c>
      <c r="D4501" t="s">
        <v>2124</v>
      </c>
      <c r="E4501">
        <v>2017</v>
      </c>
      <c r="F4501" s="10">
        <v>43100</v>
      </c>
      <c r="G4501" t="s">
        <v>489</v>
      </c>
      <c r="H4501" t="s">
        <v>474</v>
      </c>
      <c r="I4501" t="s">
        <v>542</v>
      </c>
      <c r="J4501">
        <v>149563789000</v>
      </c>
      <c r="K4501">
        <v>243106188.03029808</v>
      </c>
    </row>
    <row r="4502" spans="1:11" x14ac:dyDescent="0.25">
      <c r="A4502">
        <v>547</v>
      </c>
      <c r="B4502" t="s">
        <v>57</v>
      </c>
      <c r="C4502" t="s">
        <v>493</v>
      </c>
      <c r="D4502" t="s">
        <v>458</v>
      </c>
      <c r="E4502">
        <v>2017</v>
      </c>
      <c r="F4502" s="10">
        <v>43100</v>
      </c>
      <c r="G4502" t="s">
        <v>489</v>
      </c>
      <c r="H4502" t="s">
        <v>474</v>
      </c>
      <c r="I4502" t="s">
        <v>542</v>
      </c>
      <c r="J4502">
        <v>5122561000</v>
      </c>
      <c r="K4502">
        <v>8326388.9340398554</v>
      </c>
    </row>
    <row r="4503" spans="1:11" x14ac:dyDescent="0.25">
      <c r="A4503">
        <v>717</v>
      </c>
      <c r="B4503" t="s">
        <v>69</v>
      </c>
      <c r="C4503" t="s">
        <v>493</v>
      </c>
      <c r="D4503" t="s">
        <v>815</v>
      </c>
      <c r="E4503">
        <v>2014</v>
      </c>
      <c r="F4503" s="10">
        <v>42004</v>
      </c>
      <c r="G4503" t="s">
        <v>489</v>
      </c>
      <c r="H4503" t="s">
        <v>474</v>
      </c>
      <c r="I4503" t="s">
        <v>543</v>
      </c>
      <c r="J4503">
        <v>-181851000</v>
      </c>
      <c r="K4503">
        <v>-29298190.94936572</v>
      </c>
    </row>
    <row r="4504" spans="1:11" x14ac:dyDescent="0.25">
      <c r="A4504">
        <v>717</v>
      </c>
      <c r="B4504" t="s">
        <v>69</v>
      </c>
      <c r="C4504" t="s">
        <v>493</v>
      </c>
      <c r="D4504" t="s">
        <v>813</v>
      </c>
      <c r="E4504">
        <v>2014</v>
      </c>
      <c r="F4504" s="10">
        <v>42004</v>
      </c>
      <c r="G4504" t="s">
        <v>489</v>
      </c>
      <c r="H4504" t="s">
        <v>474</v>
      </c>
      <c r="I4504" t="s">
        <v>543</v>
      </c>
      <c r="J4504">
        <v>577813000</v>
      </c>
      <c r="K4504">
        <v>93092012.73034437</v>
      </c>
    </row>
    <row r="4505" spans="1:11" x14ac:dyDescent="0.25">
      <c r="A4505">
        <v>717</v>
      </c>
      <c r="B4505" t="s">
        <v>69</v>
      </c>
      <c r="C4505" t="s">
        <v>493</v>
      </c>
      <c r="D4505" t="s">
        <v>812</v>
      </c>
      <c r="E4505">
        <v>2014</v>
      </c>
      <c r="F4505" s="10">
        <v>42004</v>
      </c>
      <c r="G4505" t="s">
        <v>489</v>
      </c>
      <c r="H4505" t="s">
        <v>474</v>
      </c>
      <c r="I4505" t="s">
        <v>543</v>
      </c>
      <c r="J4505">
        <v>1561273000</v>
      </c>
      <c r="K4505">
        <v>251538206.98312941</v>
      </c>
    </row>
    <row r="4506" spans="1:11" x14ac:dyDescent="0.25">
      <c r="A4506">
        <v>717</v>
      </c>
      <c r="B4506" t="s">
        <v>69</v>
      </c>
      <c r="C4506" t="s">
        <v>493</v>
      </c>
      <c r="D4506" t="s">
        <v>811</v>
      </c>
      <c r="E4506">
        <v>2014</v>
      </c>
      <c r="F4506" s="10">
        <v>42004</v>
      </c>
      <c r="G4506" t="s">
        <v>489</v>
      </c>
      <c r="H4506" t="s">
        <v>474</v>
      </c>
      <c r="I4506" t="s">
        <v>543</v>
      </c>
      <c r="J4506">
        <v>2179347000</v>
      </c>
      <c r="K4506">
        <v>351116708.46422255</v>
      </c>
    </row>
    <row r="4507" spans="1:11" x14ac:dyDescent="0.25">
      <c r="A4507">
        <v>771</v>
      </c>
      <c r="B4507" t="s">
        <v>83</v>
      </c>
      <c r="C4507" t="s">
        <v>492</v>
      </c>
      <c r="D4507" t="s">
        <v>700</v>
      </c>
      <c r="E4507">
        <v>2014</v>
      </c>
      <c r="F4507" s="10">
        <v>42004</v>
      </c>
      <c r="G4507" t="s">
        <v>489</v>
      </c>
      <c r="H4507" t="s">
        <v>474</v>
      </c>
      <c r="I4507" t="s">
        <v>543</v>
      </c>
      <c r="J4507">
        <v>4667157000</v>
      </c>
      <c r="K4507">
        <v>751930189.97238874</v>
      </c>
    </row>
    <row r="4508" spans="1:11" x14ac:dyDescent="0.25">
      <c r="A4508">
        <v>771</v>
      </c>
      <c r="B4508" t="s">
        <v>83</v>
      </c>
      <c r="C4508" t="s">
        <v>493</v>
      </c>
      <c r="D4508" t="s">
        <v>946</v>
      </c>
      <c r="E4508">
        <v>2014</v>
      </c>
      <c r="F4508" s="10">
        <v>42004</v>
      </c>
      <c r="G4508" t="s">
        <v>489</v>
      </c>
      <c r="H4508" t="s">
        <v>474</v>
      </c>
      <c r="I4508" t="s">
        <v>543</v>
      </c>
      <c r="J4508">
        <v>1149072000</v>
      </c>
      <c r="K4508">
        <v>185128104.16533077</v>
      </c>
    </row>
    <row r="4509" spans="1:11" x14ac:dyDescent="0.25">
      <c r="A4509">
        <v>771</v>
      </c>
      <c r="B4509" t="s">
        <v>83</v>
      </c>
      <c r="C4509" t="s">
        <v>493</v>
      </c>
      <c r="D4509" t="s">
        <v>458</v>
      </c>
      <c r="E4509">
        <v>2014</v>
      </c>
      <c r="F4509" s="10">
        <v>42004</v>
      </c>
      <c r="G4509" t="s">
        <v>489</v>
      </c>
      <c r="H4509" t="s">
        <v>474</v>
      </c>
      <c r="I4509" t="s">
        <v>543</v>
      </c>
      <c r="J4509">
        <v>263581000</v>
      </c>
      <c r="K4509">
        <v>42465790.50225056</v>
      </c>
    </row>
    <row r="4510" spans="1:11" x14ac:dyDescent="0.25">
      <c r="A4510">
        <v>771</v>
      </c>
      <c r="B4510" t="s">
        <v>83</v>
      </c>
      <c r="C4510" t="s">
        <v>493</v>
      </c>
      <c r="D4510" t="s">
        <v>1262</v>
      </c>
      <c r="E4510">
        <v>2014</v>
      </c>
      <c r="F4510" s="10">
        <v>42004</v>
      </c>
      <c r="G4510" t="s">
        <v>489</v>
      </c>
      <c r="H4510" t="s">
        <v>474</v>
      </c>
      <c r="I4510" t="s">
        <v>543</v>
      </c>
      <c r="J4510">
        <v>0</v>
      </c>
      <c r="K4510">
        <v>0</v>
      </c>
    </row>
    <row r="4511" spans="1:11" x14ac:dyDescent="0.25">
      <c r="A4511">
        <v>771</v>
      </c>
      <c r="B4511" t="s">
        <v>83</v>
      </c>
      <c r="C4511" t="s">
        <v>493</v>
      </c>
      <c r="D4511" t="s">
        <v>740</v>
      </c>
      <c r="E4511">
        <v>2014</v>
      </c>
      <c r="F4511" s="10">
        <v>42004</v>
      </c>
      <c r="G4511" t="s">
        <v>489</v>
      </c>
      <c r="H4511" t="s">
        <v>474</v>
      </c>
      <c r="I4511" t="s">
        <v>543</v>
      </c>
      <c r="J4511">
        <v>3518085000</v>
      </c>
      <c r="K4511">
        <v>566802085.80705798</v>
      </c>
    </row>
    <row r="4512" spans="1:11" x14ac:dyDescent="0.25">
      <c r="A4512">
        <v>716</v>
      </c>
      <c r="B4512" t="s">
        <v>87</v>
      </c>
      <c r="C4512" t="s">
        <v>493</v>
      </c>
      <c r="D4512" t="s">
        <v>840</v>
      </c>
      <c r="E4512">
        <v>2014</v>
      </c>
      <c r="F4512" s="10">
        <v>42004</v>
      </c>
      <c r="G4512" t="s">
        <v>489</v>
      </c>
      <c r="H4512" t="s">
        <v>474</v>
      </c>
      <c r="I4512" t="s">
        <v>543</v>
      </c>
      <c r="J4512">
        <v>67570000</v>
      </c>
      <c r="K4512">
        <v>10886268.22205345</v>
      </c>
    </row>
    <row r="4513" spans="1:11" x14ac:dyDescent="0.25">
      <c r="A4513">
        <v>716</v>
      </c>
      <c r="B4513" t="s">
        <v>87</v>
      </c>
      <c r="C4513" t="s">
        <v>493</v>
      </c>
      <c r="D4513" t="s">
        <v>843</v>
      </c>
      <c r="E4513">
        <v>2014</v>
      </c>
      <c r="F4513" s="10">
        <v>42004</v>
      </c>
      <c r="G4513" t="s">
        <v>489</v>
      </c>
      <c r="H4513" t="s">
        <v>474</v>
      </c>
      <c r="I4513" t="s">
        <v>543</v>
      </c>
      <c r="J4513">
        <v>208750000</v>
      </c>
      <c r="K4513">
        <v>33631914.923096895</v>
      </c>
    </row>
    <row r="4514" spans="1:11" x14ac:dyDescent="0.25">
      <c r="A4514">
        <v>716</v>
      </c>
      <c r="B4514" t="s">
        <v>87</v>
      </c>
      <c r="C4514" t="s">
        <v>493</v>
      </c>
      <c r="D4514" t="s">
        <v>838</v>
      </c>
      <c r="E4514">
        <v>2014</v>
      </c>
      <c r="F4514" s="10">
        <v>42004</v>
      </c>
      <c r="G4514" t="s">
        <v>489</v>
      </c>
      <c r="H4514" t="s">
        <v>474</v>
      </c>
      <c r="I4514" t="s">
        <v>543</v>
      </c>
      <c r="J4514">
        <v>1325510000</v>
      </c>
      <c r="K4514">
        <v>213554201.4357565</v>
      </c>
    </row>
    <row r="4515" spans="1:11" x14ac:dyDescent="0.25">
      <c r="A4515">
        <v>716</v>
      </c>
      <c r="B4515" t="s">
        <v>87</v>
      </c>
      <c r="C4515" t="s">
        <v>493</v>
      </c>
      <c r="D4515" t="s">
        <v>841</v>
      </c>
      <c r="E4515">
        <v>2014</v>
      </c>
      <c r="F4515" s="10">
        <v>42004</v>
      </c>
      <c r="G4515" t="s">
        <v>489</v>
      </c>
      <c r="H4515" t="s">
        <v>474</v>
      </c>
      <c r="I4515" t="s">
        <v>543</v>
      </c>
      <c r="J4515">
        <v>61515000</v>
      </c>
      <c r="K4515">
        <v>9910741.3005715236</v>
      </c>
    </row>
    <row r="4516" spans="1:11" x14ac:dyDescent="0.25">
      <c r="A4516">
        <v>716</v>
      </c>
      <c r="B4516" t="s">
        <v>87</v>
      </c>
      <c r="C4516" t="s">
        <v>493</v>
      </c>
      <c r="D4516" t="s">
        <v>839</v>
      </c>
      <c r="E4516">
        <v>2014</v>
      </c>
      <c r="F4516" s="10">
        <v>42004</v>
      </c>
      <c r="G4516" t="s">
        <v>489</v>
      </c>
      <c r="H4516" t="s">
        <v>474</v>
      </c>
      <c r="I4516" t="s">
        <v>543</v>
      </c>
      <c r="J4516">
        <v>164734000</v>
      </c>
      <c r="K4516">
        <v>26540454.481156621</v>
      </c>
    </row>
    <row r="4517" spans="1:11" x14ac:dyDescent="0.25">
      <c r="A4517">
        <v>1003</v>
      </c>
      <c r="B4517" t="s">
        <v>58</v>
      </c>
      <c r="C4517" t="s">
        <v>493</v>
      </c>
      <c r="D4517" t="s">
        <v>458</v>
      </c>
      <c r="E4517">
        <v>2014</v>
      </c>
      <c r="F4517" s="10">
        <v>42004</v>
      </c>
      <c r="G4517" t="s">
        <v>489</v>
      </c>
      <c r="H4517" t="s">
        <v>474</v>
      </c>
      <c r="I4517" t="s">
        <v>543</v>
      </c>
      <c r="J4517">
        <v>2187000</v>
      </c>
      <c r="K4517">
        <v>352349.69071527146</v>
      </c>
    </row>
    <row r="4518" spans="1:11" x14ac:dyDescent="0.25">
      <c r="A4518">
        <v>1003</v>
      </c>
      <c r="B4518" t="s">
        <v>58</v>
      </c>
      <c r="C4518" t="s">
        <v>493</v>
      </c>
      <c r="D4518" t="s">
        <v>1208</v>
      </c>
      <c r="E4518">
        <v>2014</v>
      </c>
      <c r="F4518" s="10">
        <v>42004</v>
      </c>
      <c r="G4518" t="s">
        <v>489</v>
      </c>
      <c r="H4518" t="s">
        <v>474</v>
      </c>
      <c r="I4518" t="s">
        <v>543</v>
      </c>
      <c r="J4518">
        <v>1020485000</v>
      </c>
      <c r="K4518">
        <v>164411327.90561217</v>
      </c>
    </row>
    <row r="4519" spans="1:11" x14ac:dyDescent="0.25">
      <c r="A4519">
        <v>1057</v>
      </c>
      <c r="B4519" t="s">
        <v>60</v>
      </c>
      <c r="C4519" t="s">
        <v>492</v>
      </c>
      <c r="D4519" t="s">
        <v>758</v>
      </c>
      <c r="E4519">
        <v>2014</v>
      </c>
      <c r="F4519" s="10">
        <v>42004</v>
      </c>
      <c r="G4519" t="s">
        <v>489</v>
      </c>
      <c r="H4519" t="s">
        <v>474</v>
      </c>
      <c r="I4519" t="s">
        <v>543</v>
      </c>
      <c r="J4519">
        <v>5503713000</v>
      </c>
      <c r="K4519">
        <v>886708538.33361626</v>
      </c>
    </row>
    <row r="4520" spans="1:11" x14ac:dyDescent="0.25">
      <c r="A4520">
        <v>1057</v>
      </c>
      <c r="B4520" t="s">
        <v>60</v>
      </c>
      <c r="C4520" t="s">
        <v>493</v>
      </c>
      <c r="D4520" t="s">
        <v>1259</v>
      </c>
      <c r="E4520">
        <v>2014</v>
      </c>
      <c r="F4520" s="10">
        <v>42004</v>
      </c>
      <c r="G4520" t="s">
        <v>489</v>
      </c>
      <c r="H4520" t="s">
        <v>474</v>
      </c>
      <c r="I4520" t="s">
        <v>543</v>
      </c>
      <c r="J4520">
        <v>131368000</v>
      </c>
      <c r="K4520">
        <v>21164825.866430625</v>
      </c>
    </row>
    <row r="4521" spans="1:11" x14ac:dyDescent="0.25">
      <c r="A4521">
        <v>1057</v>
      </c>
      <c r="B4521" t="s">
        <v>60</v>
      </c>
      <c r="C4521" t="s">
        <v>493</v>
      </c>
      <c r="D4521" t="s">
        <v>589</v>
      </c>
      <c r="E4521">
        <v>2014</v>
      </c>
      <c r="F4521" s="10">
        <v>42004</v>
      </c>
      <c r="G4521" t="s">
        <v>489</v>
      </c>
      <c r="H4521" t="s">
        <v>474</v>
      </c>
      <c r="I4521" t="s">
        <v>543</v>
      </c>
      <c r="J4521">
        <v>-22345000</v>
      </c>
      <c r="K4521">
        <v>-3600024.6177561688</v>
      </c>
    </row>
    <row r="4522" spans="1:11" x14ac:dyDescent="0.25">
      <c r="A4522">
        <v>1057</v>
      </c>
      <c r="B4522" t="s">
        <v>60</v>
      </c>
      <c r="C4522" t="s">
        <v>493</v>
      </c>
      <c r="D4522" t="s">
        <v>853</v>
      </c>
      <c r="E4522">
        <v>2014</v>
      </c>
      <c r="F4522" s="10">
        <v>42004</v>
      </c>
      <c r="G4522" t="s">
        <v>489</v>
      </c>
      <c r="H4522" t="s">
        <v>474</v>
      </c>
      <c r="I4522" t="s">
        <v>543</v>
      </c>
      <c r="J4522">
        <v>378586000</v>
      </c>
      <c r="K4522">
        <v>60994357.571619458</v>
      </c>
    </row>
    <row r="4523" spans="1:11" x14ac:dyDescent="0.25">
      <c r="A4523">
        <v>1057</v>
      </c>
      <c r="B4523" t="s">
        <v>60</v>
      </c>
      <c r="C4523" t="s">
        <v>493</v>
      </c>
      <c r="D4523" t="s">
        <v>854</v>
      </c>
      <c r="E4523">
        <v>2014</v>
      </c>
      <c r="F4523" s="10">
        <v>42004</v>
      </c>
      <c r="G4523" t="s">
        <v>489</v>
      </c>
      <c r="H4523" t="s">
        <v>474</v>
      </c>
      <c r="I4523" t="s">
        <v>543</v>
      </c>
      <c r="J4523">
        <v>73310000</v>
      </c>
      <c r="K4523">
        <v>11811045.188082557</v>
      </c>
    </row>
    <row r="4524" spans="1:11" x14ac:dyDescent="0.25">
      <c r="A4524">
        <v>1057</v>
      </c>
      <c r="B4524" t="s">
        <v>60</v>
      </c>
      <c r="C4524" t="s">
        <v>493</v>
      </c>
      <c r="D4524" t="s">
        <v>855</v>
      </c>
      <c r="E4524">
        <v>2014</v>
      </c>
      <c r="F4524" s="10">
        <v>42004</v>
      </c>
      <c r="G4524" t="s">
        <v>489</v>
      </c>
      <c r="H4524" t="s">
        <v>474</v>
      </c>
      <c r="I4524" t="s">
        <v>543</v>
      </c>
      <c r="J4524">
        <v>1619691000</v>
      </c>
      <c r="K4524">
        <v>260949987.61056641</v>
      </c>
    </row>
    <row r="4525" spans="1:11" x14ac:dyDescent="0.25">
      <c r="A4525">
        <v>1057</v>
      </c>
      <c r="B4525" t="s">
        <v>60</v>
      </c>
      <c r="C4525" t="s">
        <v>493</v>
      </c>
      <c r="D4525" t="s">
        <v>858</v>
      </c>
      <c r="E4525">
        <v>2014</v>
      </c>
      <c r="F4525" s="10">
        <v>42004</v>
      </c>
      <c r="G4525" t="s">
        <v>489</v>
      </c>
      <c r="H4525" t="s">
        <v>474</v>
      </c>
      <c r="I4525" t="s">
        <v>543</v>
      </c>
      <c r="J4525">
        <v>59519000</v>
      </c>
      <c r="K4525">
        <v>9589163.8050673269</v>
      </c>
    </row>
    <row r="4526" spans="1:11" x14ac:dyDescent="0.25">
      <c r="A4526">
        <v>1057</v>
      </c>
      <c r="B4526" t="s">
        <v>60</v>
      </c>
      <c r="C4526" t="s">
        <v>493</v>
      </c>
      <c r="D4526" t="s">
        <v>857</v>
      </c>
      <c r="E4526">
        <v>2014</v>
      </c>
      <c r="F4526" s="10">
        <v>42004</v>
      </c>
      <c r="G4526" t="s">
        <v>489</v>
      </c>
      <c r="H4526" t="s">
        <v>474</v>
      </c>
      <c r="I4526" t="s">
        <v>543</v>
      </c>
      <c r="J4526">
        <v>3349255000</v>
      </c>
      <c r="K4526">
        <v>539601720.79404509</v>
      </c>
    </row>
    <row r="4527" spans="1:11" x14ac:dyDescent="0.25">
      <c r="A4527">
        <v>1061</v>
      </c>
      <c r="B4527" t="s">
        <v>64</v>
      </c>
      <c r="C4527" t="s">
        <v>492</v>
      </c>
      <c r="D4527" t="s">
        <v>758</v>
      </c>
      <c r="E4527">
        <v>2014</v>
      </c>
      <c r="F4527" s="10">
        <v>42004</v>
      </c>
      <c r="G4527" t="s">
        <v>489</v>
      </c>
      <c r="H4527" t="s">
        <v>474</v>
      </c>
      <c r="I4527" t="s">
        <v>543</v>
      </c>
      <c r="J4527">
        <v>1029153000</v>
      </c>
      <c r="K4527">
        <v>165807837.79089794</v>
      </c>
    </row>
    <row r="4528" spans="1:11" x14ac:dyDescent="0.25">
      <c r="A4528">
        <v>1061</v>
      </c>
      <c r="B4528" t="s">
        <v>64</v>
      </c>
      <c r="C4528" t="s">
        <v>493</v>
      </c>
      <c r="D4528" t="s">
        <v>780</v>
      </c>
      <c r="E4528">
        <v>2014</v>
      </c>
      <c r="F4528" s="10">
        <v>42004</v>
      </c>
      <c r="G4528" t="s">
        <v>489</v>
      </c>
      <c r="H4528" t="s">
        <v>474</v>
      </c>
      <c r="I4528" t="s">
        <v>543</v>
      </c>
      <c r="J4528">
        <v>800392000</v>
      </c>
      <c r="K4528">
        <v>128951931.25330478</v>
      </c>
    </row>
    <row r="4529" spans="1:11" x14ac:dyDescent="0.25">
      <c r="A4529">
        <v>1061</v>
      </c>
      <c r="B4529" t="s">
        <v>64</v>
      </c>
      <c r="C4529" t="s">
        <v>493</v>
      </c>
      <c r="D4529" t="s">
        <v>782</v>
      </c>
      <c r="E4529">
        <v>2014</v>
      </c>
      <c r="F4529" s="10">
        <v>42004</v>
      </c>
      <c r="G4529" t="s">
        <v>489</v>
      </c>
      <c r="H4529" t="s">
        <v>474</v>
      </c>
      <c r="I4529" t="s">
        <v>543</v>
      </c>
      <c r="J4529">
        <v>19823000</v>
      </c>
      <c r="K4529">
        <v>3193702.7521942505</v>
      </c>
    </row>
    <row r="4530" spans="1:11" x14ac:dyDescent="0.25">
      <c r="A4530">
        <v>1061</v>
      </c>
      <c r="B4530" t="s">
        <v>64</v>
      </c>
      <c r="C4530" t="s">
        <v>493</v>
      </c>
      <c r="D4530" t="s">
        <v>781</v>
      </c>
      <c r="E4530">
        <v>2014</v>
      </c>
      <c r="F4530" s="10">
        <v>42004</v>
      </c>
      <c r="G4530" t="s">
        <v>489</v>
      </c>
      <c r="H4530" t="s">
        <v>474</v>
      </c>
      <c r="I4530" t="s">
        <v>543</v>
      </c>
      <c r="J4530">
        <v>208938000</v>
      </c>
      <c r="K4530">
        <v>33662203.785398901</v>
      </c>
    </row>
    <row r="4531" spans="1:11" x14ac:dyDescent="0.25">
      <c r="A4531">
        <v>1129</v>
      </c>
      <c r="B4531" t="s">
        <v>66</v>
      </c>
      <c r="C4531" t="s">
        <v>492</v>
      </c>
      <c r="D4531" t="s">
        <v>59</v>
      </c>
      <c r="E4531">
        <v>2014</v>
      </c>
      <c r="F4531" s="10">
        <v>42004</v>
      </c>
      <c r="G4531" t="s">
        <v>489</v>
      </c>
      <c r="H4531" t="s">
        <v>474</v>
      </c>
      <c r="I4531" t="s">
        <v>543</v>
      </c>
      <c r="J4531">
        <v>2696842000</v>
      </c>
      <c r="K4531">
        <v>434490829.72471613</v>
      </c>
    </row>
    <row r="4532" spans="1:11" x14ac:dyDescent="0.25">
      <c r="A4532">
        <v>1129</v>
      </c>
      <c r="B4532" t="s">
        <v>66</v>
      </c>
      <c r="C4532" t="s">
        <v>493</v>
      </c>
      <c r="D4532" t="s">
        <v>864</v>
      </c>
      <c r="E4532">
        <v>2014</v>
      </c>
      <c r="F4532" s="10">
        <v>42004</v>
      </c>
      <c r="G4532" t="s">
        <v>489</v>
      </c>
      <c r="H4532" t="s">
        <v>474</v>
      </c>
      <c r="I4532" t="s">
        <v>543</v>
      </c>
      <c r="J4532">
        <v>-190388000</v>
      </c>
      <c r="K4532">
        <v>-30673595.297621902</v>
      </c>
    </row>
    <row r="4533" spans="1:11" x14ac:dyDescent="0.25">
      <c r="A4533">
        <v>1129</v>
      </c>
      <c r="B4533" t="s">
        <v>66</v>
      </c>
      <c r="C4533" t="s">
        <v>493</v>
      </c>
      <c r="D4533" t="s">
        <v>862</v>
      </c>
      <c r="E4533">
        <v>2014</v>
      </c>
      <c r="F4533" s="10">
        <v>42004</v>
      </c>
      <c r="G4533" t="s">
        <v>489</v>
      </c>
      <c r="H4533" t="s">
        <v>474</v>
      </c>
      <c r="I4533" t="s">
        <v>543</v>
      </c>
      <c r="J4533">
        <v>100376000</v>
      </c>
      <c r="K4533">
        <v>16171674.693752212</v>
      </c>
    </row>
    <row r="4534" spans="1:11" x14ac:dyDescent="0.25">
      <c r="A4534">
        <v>1129</v>
      </c>
      <c r="B4534" t="s">
        <v>66</v>
      </c>
      <c r="C4534" t="s">
        <v>493</v>
      </c>
      <c r="D4534" t="s">
        <v>666</v>
      </c>
      <c r="E4534">
        <v>2014</v>
      </c>
      <c r="F4534" s="10">
        <v>42004</v>
      </c>
      <c r="G4534" t="s">
        <v>489</v>
      </c>
      <c r="H4534" t="s">
        <v>474</v>
      </c>
      <c r="I4534" t="s">
        <v>543</v>
      </c>
      <c r="J4534">
        <v>153729000</v>
      </c>
      <c r="K4534">
        <v>24767428.259701859</v>
      </c>
    </row>
    <row r="4535" spans="1:11" x14ac:dyDescent="0.25">
      <c r="A4535">
        <v>1129</v>
      </c>
      <c r="B4535" t="s">
        <v>66</v>
      </c>
      <c r="C4535" t="s">
        <v>493</v>
      </c>
      <c r="D4535" t="s">
        <v>861</v>
      </c>
      <c r="E4535">
        <v>2014</v>
      </c>
      <c r="F4535" s="10">
        <v>42004</v>
      </c>
      <c r="G4535" t="s">
        <v>489</v>
      </c>
      <c r="H4535" t="s">
        <v>474</v>
      </c>
      <c r="I4535" t="s">
        <v>543</v>
      </c>
      <c r="J4535">
        <v>475677000</v>
      </c>
      <c r="K4535">
        <v>76636782.729935154</v>
      </c>
    </row>
    <row r="4536" spans="1:11" x14ac:dyDescent="0.25">
      <c r="A4536">
        <v>1129</v>
      </c>
      <c r="B4536" t="s">
        <v>66</v>
      </c>
      <c r="C4536" t="s">
        <v>493</v>
      </c>
      <c r="D4536" t="s">
        <v>859</v>
      </c>
      <c r="E4536">
        <v>2014</v>
      </c>
      <c r="F4536" s="10">
        <v>42004</v>
      </c>
      <c r="G4536" t="s">
        <v>489</v>
      </c>
      <c r="H4536" t="s">
        <v>474</v>
      </c>
      <c r="I4536" t="s">
        <v>543</v>
      </c>
      <c r="J4536">
        <v>821263000</v>
      </c>
      <c r="K4536">
        <v>132314478.3017357</v>
      </c>
    </row>
    <row r="4537" spans="1:11" x14ac:dyDescent="0.25">
      <c r="A4537">
        <v>1129</v>
      </c>
      <c r="B4537" t="s">
        <v>66</v>
      </c>
      <c r="C4537" t="s">
        <v>493</v>
      </c>
      <c r="D4537" t="s">
        <v>860</v>
      </c>
      <c r="E4537">
        <v>2014</v>
      </c>
      <c r="F4537" s="10">
        <v>42004</v>
      </c>
      <c r="G4537" t="s">
        <v>489</v>
      </c>
      <c r="H4537" t="s">
        <v>474</v>
      </c>
      <c r="I4537" t="s">
        <v>543</v>
      </c>
      <c r="J4537">
        <v>1363599000</v>
      </c>
      <c r="K4537">
        <v>219690757.16033536</v>
      </c>
    </row>
    <row r="4538" spans="1:11" x14ac:dyDescent="0.25">
      <c r="A4538">
        <v>1137</v>
      </c>
      <c r="B4538" t="s">
        <v>82</v>
      </c>
      <c r="C4538" t="s">
        <v>492</v>
      </c>
      <c r="D4538" t="s">
        <v>700</v>
      </c>
      <c r="E4538">
        <v>2014</v>
      </c>
      <c r="F4538" s="10">
        <v>42004</v>
      </c>
      <c r="G4538" t="s">
        <v>489</v>
      </c>
      <c r="H4538" t="s">
        <v>474</v>
      </c>
      <c r="I4538" t="s">
        <v>543</v>
      </c>
      <c r="J4538">
        <v>802980000</v>
      </c>
      <c r="K4538">
        <v>129368886.44286634</v>
      </c>
    </row>
    <row r="4539" spans="1:11" x14ac:dyDescent="0.25">
      <c r="A4539">
        <v>1137</v>
      </c>
      <c r="B4539" t="s">
        <v>82</v>
      </c>
      <c r="C4539" t="s">
        <v>493</v>
      </c>
      <c r="D4539" t="s">
        <v>836</v>
      </c>
      <c r="E4539">
        <v>2014</v>
      </c>
      <c r="F4539" s="10">
        <v>42004</v>
      </c>
      <c r="G4539" t="s">
        <v>489</v>
      </c>
      <c r="H4539" t="s">
        <v>474</v>
      </c>
      <c r="I4539" t="s">
        <v>543</v>
      </c>
      <c r="J4539">
        <v>712373000</v>
      </c>
      <c r="K4539">
        <v>114771104.81203021</v>
      </c>
    </row>
    <row r="4540" spans="1:11" x14ac:dyDescent="0.25">
      <c r="A4540">
        <v>1137</v>
      </c>
      <c r="B4540" t="s">
        <v>82</v>
      </c>
      <c r="C4540" t="s">
        <v>493</v>
      </c>
      <c r="D4540" t="s">
        <v>837</v>
      </c>
      <c r="E4540">
        <v>2014</v>
      </c>
      <c r="F4540" s="10">
        <v>42004</v>
      </c>
      <c r="G4540" t="s">
        <v>489</v>
      </c>
      <c r="H4540" t="s">
        <v>474</v>
      </c>
      <c r="I4540" t="s">
        <v>543</v>
      </c>
      <c r="J4540">
        <v>22902000</v>
      </c>
      <c r="K4540">
        <v>3689763.4278743244</v>
      </c>
    </row>
    <row r="4541" spans="1:11" x14ac:dyDescent="0.25">
      <c r="A4541">
        <v>1171</v>
      </c>
      <c r="B4541" t="s">
        <v>71</v>
      </c>
      <c r="C4541" t="s">
        <v>493</v>
      </c>
      <c r="D4541" t="s">
        <v>807</v>
      </c>
      <c r="E4541">
        <v>2014</v>
      </c>
      <c r="F4541" s="10">
        <v>42004</v>
      </c>
      <c r="G4541" t="s">
        <v>489</v>
      </c>
      <c r="H4541" t="s">
        <v>474</v>
      </c>
      <c r="I4541" t="s">
        <v>543</v>
      </c>
      <c r="J4541">
        <v>67717725</v>
      </c>
      <c r="K4541">
        <v>10910068.340051124</v>
      </c>
    </row>
    <row r="4542" spans="1:11" x14ac:dyDescent="0.25">
      <c r="A4542">
        <v>1171</v>
      </c>
      <c r="B4542" t="s">
        <v>71</v>
      </c>
      <c r="C4542" t="s">
        <v>493</v>
      </c>
      <c r="D4542" t="s">
        <v>805</v>
      </c>
      <c r="E4542">
        <v>2014</v>
      </c>
      <c r="F4542" s="10">
        <v>42004</v>
      </c>
      <c r="G4542" t="s">
        <v>489</v>
      </c>
      <c r="H4542" t="s">
        <v>474</v>
      </c>
      <c r="I4542" t="s">
        <v>543</v>
      </c>
      <c r="J4542">
        <v>355997777</v>
      </c>
      <c r="K4542">
        <v>57355147.060482018</v>
      </c>
    </row>
    <row r="4543" spans="1:11" x14ac:dyDescent="0.25">
      <c r="A4543">
        <v>1171</v>
      </c>
      <c r="B4543" t="s">
        <v>71</v>
      </c>
      <c r="C4543" t="s">
        <v>493</v>
      </c>
      <c r="D4543" t="s">
        <v>808</v>
      </c>
      <c r="E4543">
        <v>2014</v>
      </c>
      <c r="F4543" s="10">
        <v>42004</v>
      </c>
      <c r="G4543" t="s">
        <v>489</v>
      </c>
      <c r="H4543" t="s">
        <v>474</v>
      </c>
      <c r="I4543" t="s">
        <v>543</v>
      </c>
      <c r="J4543">
        <v>245582980</v>
      </c>
      <c r="K4543">
        <v>39566112.047523864</v>
      </c>
    </row>
    <row r="4544" spans="1:11" x14ac:dyDescent="0.25">
      <c r="A4544">
        <v>1171</v>
      </c>
      <c r="B4544" t="s">
        <v>71</v>
      </c>
      <c r="C4544" t="s">
        <v>493</v>
      </c>
      <c r="D4544" t="s">
        <v>804</v>
      </c>
      <c r="E4544">
        <v>2014</v>
      </c>
      <c r="F4544" s="10">
        <v>42004</v>
      </c>
      <c r="G4544" t="s">
        <v>489</v>
      </c>
      <c r="H4544" t="s">
        <v>474</v>
      </c>
      <c r="I4544" t="s">
        <v>543</v>
      </c>
      <c r="J4544">
        <v>41880868</v>
      </c>
      <c r="K4544">
        <v>6747467.2550009647</v>
      </c>
    </row>
    <row r="4545" spans="1:11" x14ac:dyDescent="0.25">
      <c r="A4545">
        <v>1171</v>
      </c>
      <c r="B4545" t="s">
        <v>71</v>
      </c>
      <c r="C4545" t="s">
        <v>493</v>
      </c>
      <c r="D4545" t="s">
        <v>806</v>
      </c>
      <c r="E4545">
        <v>2014</v>
      </c>
      <c r="F4545" s="10">
        <v>42004</v>
      </c>
      <c r="G4545" t="s">
        <v>489</v>
      </c>
      <c r="H4545" t="s">
        <v>474</v>
      </c>
      <c r="I4545" t="s">
        <v>543</v>
      </c>
      <c r="J4545">
        <v>115062358</v>
      </c>
      <c r="K4545">
        <v>18537808.072368469</v>
      </c>
    </row>
    <row r="4546" spans="1:11" x14ac:dyDescent="0.25">
      <c r="A4546">
        <v>1243</v>
      </c>
      <c r="B4546" t="s">
        <v>76</v>
      </c>
      <c r="C4546" t="s">
        <v>493</v>
      </c>
      <c r="D4546" t="s">
        <v>923</v>
      </c>
      <c r="E4546">
        <v>2014</v>
      </c>
      <c r="F4546" s="10">
        <v>42004</v>
      </c>
      <c r="G4546" t="s">
        <v>489</v>
      </c>
      <c r="H4546" t="s">
        <v>474</v>
      </c>
      <c r="I4546" t="s">
        <v>543</v>
      </c>
      <c r="J4546">
        <v>402529000</v>
      </c>
      <c r="K4546">
        <v>64851837.518942617</v>
      </c>
    </row>
    <row r="4547" spans="1:11" x14ac:dyDescent="0.25">
      <c r="A4547">
        <v>1243</v>
      </c>
      <c r="B4547" t="s">
        <v>76</v>
      </c>
      <c r="C4547" t="s">
        <v>493</v>
      </c>
      <c r="D4547" t="s">
        <v>1260</v>
      </c>
      <c r="E4547">
        <v>2014</v>
      </c>
      <c r="F4547" s="10">
        <v>42004</v>
      </c>
      <c r="G4547" t="s">
        <v>489</v>
      </c>
      <c r="H4547" t="s">
        <v>474</v>
      </c>
      <c r="I4547" t="s">
        <v>543</v>
      </c>
      <c r="J4547">
        <v>7807000</v>
      </c>
      <c r="K4547">
        <v>1257793.3403814011</v>
      </c>
    </row>
    <row r="4548" spans="1:11" x14ac:dyDescent="0.25">
      <c r="A4548">
        <v>1243</v>
      </c>
      <c r="B4548" t="s">
        <v>76</v>
      </c>
      <c r="C4548" t="s">
        <v>493</v>
      </c>
      <c r="D4548" t="s">
        <v>838</v>
      </c>
      <c r="E4548">
        <v>2014</v>
      </c>
      <c r="F4548" s="10">
        <v>42004</v>
      </c>
      <c r="G4548" t="s">
        <v>489</v>
      </c>
      <c r="H4548" t="s">
        <v>474</v>
      </c>
      <c r="I4548" t="s">
        <v>543</v>
      </c>
      <c r="J4548">
        <v>235434000</v>
      </c>
      <c r="K4548">
        <v>37931000.038344406</v>
      </c>
    </row>
    <row r="4549" spans="1:11" x14ac:dyDescent="0.25">
      <c r="A4549">
        <v>1243</v>
      </c>
      <c r="B4549" t="s">
        <v>76</v>
      </c>
      <c r="C4549" t="s">
        <v>493</v>
      </c>
      <c r="D4549" t="s">
        <v>922</v>
      </c>
      <c r="E4549">
        <v>2014</v>
      </c>
      <c r="F4549" s="10">
        <v>42004</v>
      </c>
      <c r="G4549" t="s">
        <v>489</v>
      </c>
      <c r="H4549" t="s">
        <v>474</v>
      </c>
      <c r="I4549" t="s">
        <v>543</v>
      </c>
      <c r="J4549">
        <v>74157000</v>
      </c>
      <c r="K4549">
        <v>11947506.179411242</v>
      </c>
    </row>
    <row r="4550" spans="1:11" x14ac:dyDescent="0.25">
      <c r="A4550">
        <v>1318</v>
      </c>
      <c r="B4550" t="s">
        <v>74</v>
      </c>
      <c r="C4550" t="s">
        <v>492</v>
      </c>
      <c r="D4550" t="s">
        <v>59</v>
      </c>
      <c r="E4550">
        <v>2014</v>
      </c>
      <c r="F4550" s="10">
        <v>42004</v>
      </c>
      <c r="G4550" t="s">
        <v>489</v>
      </c>
      <c r="H4550" t="s">
        <v>474</v>
      </c>
      <c r="I4550" t="s">
        <v>543</v>
      </c>
      <c r="J4550">
        <v>2374111000</v>
      </c>
      <c r="K4550">
        <v>382495325.36521441</v>
      </c>
    </row>
    <row r="4551" spans="1:11" x14ac:dyDescent="0.25">
      <c r="A4551">
        <v>1318</v>
      </c>
      <c r="B4551" t="s">
        <v>74</v>
      </c>
      <c r="C4551" t="s">
        <v>493</v>
      </c>
      <c r="D4551" t="s">
        <v>903</v>
      </c>
      <c r="E4551">
        <v>2014</v>
      </c>
      <c r="F4551" s="10">
        <v>42004</v>
      </c>
      <c r="G4551" t="s">
        <v>489</v>
      </c>
      <c r="H4551" t="s">
        <v>474</v>
      </c>
      <c r="I4551" t="s">
        <v>543</v>
      </c>
      <c r="J4551">
        <v>956231000</v>
      </c>
      <c r="K4551">
        <v>154059303.65905568</v>
      </c>
    </row>
    <row r="4552" spans="1:11" x14ac:dyDescent="0.25">
      <c r="A4552">
        <v>1318</v>
      </c>
      <c r="B4552" t="s">
        <v>74</v>
      </c>
      <c r="C4552" t="s">
        <v>493</v>
      </c>
      <c r="D4552" t="s">
        <v>643</v>
      </c>
      <c r="E4552">
        <v>2014</v>
      </c>
      <c r="F4552" s="10">
        <v>42004</v>
      </c>
      <c r="G4552" t="s">
        <v>489</v>
      </c>
      <c r="H4552" t="s">
        <v>474</v>
      </c>
      <c r="I4552" t="s">
        <v>543</v>
      </c>
      <c r="J4552">
        <v>28211000</v>
      </c>
      <c r="K4552">
        <v>4545101.5659664031</v>
      </c>
    </row>
    <row r="4553" spans="1:11" x14ac:dyDescent="0.25">
      <c r="A4553">
        <v>1318</v>
      </c>
      <c r="B4553" t="s">
        <v>74</v>
      </c>
      <c r="C4553" t="s">
        <v>493</v>
      </c>
      <c r="D4553" t="s">
        <v>838</v>
      </c>
      <c r="E4553">
        <v>2014</v>
      </c>
      <c r="F4553" s="10">
        <v>42004</v>
      </c>
      <c r="G4553" t="s">
        <v>489</v>
      </c>
      <c r="H4553" t="s">
        <v>474</v>
      </c>
      <c r="I4553" t="s">
        <v>543</v>
      </c>
      <c r="J4553">
        <v>112106000</v>
      </c>
      <c r="K4553">
        <v>18061506.368233297</v>
      </c>
    </row>
    <row r="4554" spans="1:11" x14ac:dyDescent="0.25">
      <c r="A4554">
        <v>1318</v>
      </c>
      <c r="B4554" t="s">
        <v>74</v>
      </c>
      <c r="C4554" t="s">
        <v>493</v>
      </c>
      <c r="D4554" t="s">
        <v>902</v>
      </c>
      <c r="E4554">
        <v>2014</v>
      </c>
      <c r="F4554" s="10">
        <v>42004</v>
      </c>
      <c r="G4554" t="s">
        <v>489</v>
      </c>
      <c r="H4554" t="s">
        <v>474</v>
      </c>
      <c r="I4554" t="s">
        <v>543</v>
      </c>
      <c r="J4554">
        <v>237450000</v>
      </c>
      <c r="K4554">
        <v>38255799.753242433</v>
      </c>
    </row>
    <row r="4555" spans="1:11" x14ac:dyDescent="0.25">
      <c r="A4555">
        <v>1318</v>
      </c>
      <c r="B4555" t="s">
        <v>74</v>
      </c>
      <c r="C4555" t="s">
        <v>493</v>
      </c>
      <c r="D4555" t="s">
        <v>1264</v>
      </c>
      <c r="E4555">
        <v>2014</v>
      </c>
      <c r="F4555" s="10">
        <v>42004</v>
      </c>
      <c r="G4555" t="s">
        <v>489</v>
      </c>
      <c r="H4555" t="s">
        <v>474</v>
      </c>
      <c r="I4555" t="s">
        <v>543</v>
      </c>
      <c r="J4555">
        <v>343660000</v>
      </c>
      <c r="K4555">
        <v>55367395.844174758</v>
      </c>
    </row>
    <row r="4556" spans="1:11" x14ac:dyDescent="0.25">
      <c r="A4556">
        <v>1407</v>
      </c>
      <c r="B4556" t="s">
        <v>77</v>
      </c>
      <c r="C4556" t="s">
        <v>493</v>
      </c>
      <c r="D4556" t="s">
        <v>761</v>
      </c>
      <c r="E4556">
        <v>2014</v>
      </c>
      <c r="F4556" s="10">
        <v>42004</v>
      </c>
      <c r="G4556" t="s">
        <v>489</v>
      </c>
      <c r="H4556" t="s">
        <v>474</v>
      </c>
      <c r="I4556" t="s">
        <v>543</v>
      </c>
      <c r="J4556">
        <v>16827000</v>
      </c>
      <c r="K4556">
        <v>2711014.28699857</v>
      </c>
    </row>
    <row r="4557" spans="1:11" x14ac:dyDescent="0.25">
      <c r="A4557">
        <v>1407</v>
      </c>
      <c r="B4557" t="s">
        <v>77</v>
      </c>
      <c r="C4557" t="s">
        <v>493</v>
      </c>
      <c r="D4557" t="s">
        <v>759</v>
      </c>
      <c r="E4557">
        <v>2014</v>
      </c>
      <c r="F4557" s="10">
        <v>42004</v>
      </c>
      <c r="G4557" t="s">
        <v>489</v>
      </c>
      <c r="H4557" t="s">
        <v>474</v>
      </c>
      <c r="I4557" t="s">
        <v>543</v>
      </c>
      <c r="J4557">
        <v>1431651000</v>
      </c>
      <c r="K4557">
        <v>230654680.86978012</v>
      </c>
    </row>
    <row r="4558" spans="1:11" x14ac:dyDescent="0.25">
      <c r="A4558">
        <v>1421</v>
      </c>
      <c r="B4558" t="s">
        <v>78</v>
      </c>
      <c r="C4558" t="s">
        <v>492</v>
      </c>
      <c r="D4558" t="s">
        <v>607</v>
      </c>
      <c r="E4558">
        <v>2014</v>
      </c>
      <c r="F4558" s="10">
        <v>42004</v>
      </c>
      <c r="G4558" t="s">
        <v>489</v>
      </c>
      <c r="H4558" t="s">
        <v>474</v>
      </c>
      <c r="I4558" t="s">
        <v>543</v>
      </c>
      <c r="J4558">
        <v>1812781000</v>
      </c>
      <c r="K4558">
        <v>292058904.74829471</v>
      </c>
    </row>
    <row r="4559" spans="1:11" x14ac:dyDescent="0.25">
      <c r="A4559">
        <v>1421</v>
      </c>
      <c r="B4559" t="s">
        <v>78</v>
      </c>
      <c r="C4559" t="s">
        <v>493</v>
      </c>
      <c r="D4559" t="s">
        <v>1213</v>
      </c>
      <c r="E4559">
        <v>2014</v>
      </c>
      <c r="F4559" s="10">
        <v>42004</v>
      </c>
      <c r="G4559" t="s">
        <v>489</v>
      </c>
      <c r="H4559" t="s">
        <v>474</v>
      </c>
      <c r="I4559" t="s">
        <v>543</v>
      </c>
      <c r="J4559">
        <v>167535000</v>
      </c>
      <c r="K4559">
        <v>26991726.307262462</v>
      </c>
    </row>
    <row r="4560" spans="1:11" x14ac:dyDescent="0.25">
      <c r="A4560">
        <v>1421</v>
      </c>
      <c r="B4560" t="s">
        <v>78</v>
      </c>
      <c r="C4560" t="s">
        <v>493</v>
      </c>
      <c r="D4560" t="s">
        <v>643</v>
      </c>
      <c r="E4560">
        <v>2014</v>
      </c>
      <c r="F4560" s="10">
        <v>42004</v>
      </c>
      <c r="G4560" t="s">
        <v>489</v>
      </c>
      <c r="H4560" t="s">
        <v>474</v>
      </c>
      <c r="I4560" t="s">
        <v>543</v>
      </c>
      <c r="J4560">
        <v>145668000</v>
      </c>
      <c r="K4560">
        <v>23468712.733018823</v>
      </c>
    </row>
    <row r="4561" spans="1:11" x14ac:dyDescent="0.25">
      <c r="A4561">
        <v>1421</v>
      </c>
      <c r="B4561" t="s">
        <v>78</v>
      </c>
      <c r="C4561" t="s">
        <v>493</v>
      </c>
      <c r="D4561" t="s">
        <v>1212</v>
      </c>
      <c r="E4561">
        <v>2014</v>
      </c>
      <c r="F4561" s="10">
        <v>42004</v>
      </c>
      <c r="G4561" t="s">
        <v>489</v>
      </c>
      <c r="H4561" t="s">
        <v>474</v>
      </c>
      <c r="I4561" t="s">
        <v>543</v>
      </c>
      <c r="J4561">
        <v>1499578000</v>
      </c>
      <c r="K4561">
        <v>241598465.70801342</v>
      </c>
    </row>
    <row r="4562" spans="1:11" x14ac:dyDescent="0.25">
      <c r="A4562">
        <v>1582</v>
      </c>
      <c r="B4562" t="s">
        <v>81</v>
      </c>
      <c r="C4562" t="s">
        <v>492</v>
      </c>
      <c r="D4562" t="s">
        <v>2066</v>
      </c>
      <c r="E4562">
        <v>2014</v>
      </c>
      <c r="F4562" s="10">
        <v>42004</v>
      </c>
      <c r="G4562" t="s">
        <v>489</v>
      </c>
      <c r="H4562" t="s">
        <v>474</v>
      </c>
      <c r="I4562" t="s">
        <v>543</v>
      </c>
      <c r="J4562">
        <v>254632000</v>
      </c>
      <c r="K4562">
        <v>41024008.434481479</v>
      </c>
    </row>
    <row r="4563" spans="1:11" x14ac:dyDescent="0.25">
      <c r="A4563">
        <v>1582</v>
      </c>
      <c r="B4563" t="s">
        <v>81</v>
      </c>
      <c r="C4563" t="s">
        <v>492</v>
      </c>
      <c r="D4563" t="s">
        <v>2060</v>
      </c>
      <c r="E4563">
        <v>2014</v>
      </c>
      <c r="F4563" s="10">
        <v>42004</v>
      </c>
      <c r="G4563" t="s">
        <v>489</v>
      </c>
      <c r="H4563" t="s">
        <v>474</v>
      </c>
      <c r="I4563" t="s">
        <v>543</v>
      </c>
      <c r="J4563">
        <v>43251000</v>
      </c>
      <c r="K4563">
        <v>6968210.5501262946</v>
      </c>
    </row>
    <row r="4564" spans="1:11" x14ac:dyDescent="0.25">
      <c r="A4564">
        <v>1582</v>
      </c>
      <c r="B4564" t="s">
        <v>81</v>
      </c>
      <c r="C4564" t="s">
        <v>493</v>
      </c>
      <c r="D4564" t="s">
        <v>1138</v>
      </c>
      <c r="E4564">
        <v>2014</v>
      </c>
      <c r="F4564" s="10">
        <v>42004</v>
      </c>
      <c r="G4564" t="s">
        <v>489</v>
      </c>
      <c r="H4564" t="s">
        <v>474</v>
      </c>
      <c r="I4564" t="s">
        <v>543</v>
      </c>
      <c r="J4564">
        <v>297883000</v>
      </c>
      <c r="K4564">
        <v>47992218.984607778</v>
      </c>
    </row>
    <row r="4565" spans="1:11" x14ac:dyDescent="0.25">
      <c r="A4565">
        <v>1582</v>
      </c>
      <c r="B4565" t="s">
        <v>81</v>
      </c>
      <c r="C4565" t="s">
        <v>493</v>
      </c>
      <c r="D4565" t="s">
        <v>643</v>
      </c>
      <c r="E4565">
        <v>2014</v>
      </c>
      <c r="F4565" s="10">
        <v>42004</v>
      </c>
      <c r="G4565" t="s">
        <v>489</v>
      </c>
      <c r="H4565" t="s">
        <v>474</v>
      </c>
      <c r="I4565" t="s">
        <v>543</v>
      </c>
      <c r="J4565">
        <v>2220000</v>
      </c>
      <c r="K4565">
        <v>357666.35271509038</v>
      </c>
    </row>
    <row r="4566" spans="1:11" x14ac:dyDescent="0.25">
      <c r="A4566">
        <v>1698</v>
      </c>
      <c r="B4566" t="s">
        <v>254</v>
      </c>
      <c r="C4566" t="s">
        <v>492</v>
      </c>
      <c r="D4566" t="s">
        <v>59</v>
      </c>
      <c r="E4566">
        <v>2014</v>
      </c>
      <c r="F4566" s="10">
        <v>42004</v>
      </c>
      <c r="G4566" t="s">
        <v>489</v>
      </c>
      <c r="H4566" t="s">
        <v>474</v>
      </c>
      <c r="I4566" t="s">
        <v>543</v>
      </c>
      <c r="J4566">
        <v>1504434000</v>
      </c>
      <c r="K4566">
        <v>242380820.57683524</v>
      </c>
    </row>
    <row r="4567" spans="1:11" x14ac:dyDescent="0.25">
      <c r="A4567">
        <v>1698</v>
      </c>
      <c r="B4567" t="s">
        <v>254</v>
      </c>
      <c r="C4567" t="s">
        <v>492</v>
      </c>
      <c r="D4567" t="s">
        <v>249</v>
      </c>
      <c r="E4567">
        <v>2014</v>
      </c>
      <c r="F4567" s="10">
        <v>42004</v>
      </c>
      <c r="G4567" t="s">
        <v>489</v>
      </c>
      <c r="H4567" t="s">
        <v>474</v>
      </c>
      <c r="I4567" t="s">
        <v>543</v>
      </c>
      <c r="J4567">
        <v>0</v>
      </c>
      <c r="K4567">
        <v>0</v>
      </c>
    </row>
    <row r="4568" spans="1:11" x14ac:dyDescent="0.25">
      <c r="A4568">
        <v>1698</v>
      </c>
      <c r="B4568" t="s">
        <v>254</v>
      </c>
      <c r="C4568" t="s">
        <v>493</v>
      </c>
      <c r="D4568" t="s">
        <v>971</v>
      </c>
      <c r="E4568">
        <v>2014</v>
      </c>
      <c r="F4568" s="10">
        <v>42004</v>
      </c>
      <c r="G4568" t="s">
        <v>489</v>
      </c>
      <c r="H4568" t="s">
        <v>474</v>
      </c>
      <c r="I4568" t="s">
        <v>543</v>
      </c>
      <c r="J4568">
        <v>209704000</v>
      </c>
      <c r="K4568">
        <v>33785614.788182572</v>
      </c>
    </row>
    <row r="4569" spans="1:11" x14ac:dyDescent="0.25">
      <c r="A4569">
        <v>1698</v>
      </c>
      <c r="B4569" t="s">
        <v>254</v>
      </c>
      <c r="C4569" t="s">
        <v>493</v>
      </c>
      <c r="D4569" t="s">
        <v>643</v>
      </c>
      <c r="E4569">
        <v>2014</v>
      </c>
      <c r="F4569" s="10">
        <v>42004</v>
      </c>
      <c r="G4569" t="s">
        <v>489</v>
      </c>
      <c r="H4569" t="s">
        <v>474</v>
      </c>
      <c r="I4569" t="s">
        <v>543</v>
      </c>
      <c r="J4569">
        <v>32598000</v>
      </c>
      <c r="K4569">
        <v>5251895.3900029352</v>
      </c>
    </row>
    <row r="4570" spans="1:11" x14ac:dyDescent="0.25">
      <c r="A4570">
        <v>1698</v>
      </c>
      <c r="B4570" t="s">
        <v>254</v>
      </c>
      <c r="C4570" t="s">
        <v>493</v>
      </c>
      <c r="D4570" t="s">
        <v>1044</v>
      </c>
      <c r="E4570">
        <v>2014</v>
      </c>
      <c r="F4570" s="10">
        <v>42004</v>
      </c>
      <c r="G4570" t="s">
        <v>489</v>
      </c>
      <c r="H4570" t="s">
        <v>474</v>
      </c>
      <c r="I4570" t="s">
        <v>543</v>
      </c>
      <c r="J4570">
        <v>45358000</v>
      </c>
      <c r="K4570">
        <v>7307671.3632662473</v>
      </c>
    </row>
    <row r="4571" spans="1:11" x14ac:dyDescent="0.25">
      <c r="A4571">
        <v>1698</v>
      </c>
      <c r="B4571" t="s">
        <v>254</v>
      </c>
      <c r="C4571" t="s">
        <v>493</v>
      </c>
      <c r="D4571" t="s">
        <v>1043</v>
      </c>
      <c r="E4571">
        <v>2014</v>
      </c>
      <c r="F4571" s="10">
        <v>42004</v>
      </c>
      <c r="G4571" t="s">
        <v>489</v>
      </c>
      <c r="H4571" t="s">
        <v>474</v>
      </c>
      <c r="I4571" t="s">
        <v>543</v>
      </c>
      <c r="J4571">
        <v>1216774000</v>
      </c>
      <c r="K4571">
        <v>196035639.03538349</v>
      </c>
    </row>
    <row r="4572" spans="1:11" x14ac:dyDescent="0.25">
      <c r="A4572">
        <v>1700</v>
      </c>
      <c r="B4572" t="s">
        <v>84</v>
      </c>
      <c r="C4572" t="s">
        <v>492</v>
      </c>
      <c r="D4572" t="s">
        <v>59</v>
      </c>
      <c r="E4572">
        <v>2014</v>
      </c>
      <c r="F4572" s="10">
        <v>42004</v>
      </c>
      <c r="G4572" t="s">
        <v>489</v>
      </c>
      <c r="H4572" t="s">
        <v>474</v>
      </c>
      <c r="I4572" t="s">
        <v>543</v>
      </c>
      <c r="J4572">
        <v>350685000</v>
      </c>
      <c r="K4572">
        <v>56499200.406257421</v>
      </c>
    </row>
    <row r="4573" spans="1:11" x14ac:dyDescent="0.25">
      <c r="A4573">
        <v>1700</v>
      </c>
      <c r="B4573" t="s">
        <v>84</v>
      </c>
      <c r="C4573" t="s">
        <v>492</v>
      </c>
      <c r="D4573" t="s">
        <v>679</v>
      </c>
      <c r="E4573">
        <v>2014</v>
      </c>
      <c r="F4573" s="10">
        <v>42004</v>
      </c>
      <c r="G4573" t="s">
        <v>489</v>
      </c>
      <c r="H4573" t="s">
        <v>474</v>
      </c>
      <c r="I4573" t="s">
        <v>543</v>
      </c>
      <c r="J4573">
        <v>33000</v>
      </c>
      <c r="K4573">
        <v>5316.6619998189108</v>
      </c>
    </row>
    <row r="4574" spans="1:11" x14ac:dyDescent="0.25">
      <c r="A4574">
        <v>1700</v>
      </c>
      <c r="B4574" t="s">
        <v>84</v>
      </c>
      <c r="C4574" t="s">
        <v>493</v>
      </c>
      <c r="D4574" t="s">
        <v>762</v>
      </c>
      <c r="E4574">
        <v>2014</v>
      </c>
      <c r="F4574" s="10">
        <v>42004</v>
      </c>
      <c r="G4574" t="s">
        <v>489</v>
      </c>
      <c r="H4574" t="s">
        <v>474</v>
      </c>
      <c r="I4574" t="s">
        <v>543</v>
      </c>
      <c r="J4574">
        <v>323482000</v>
      </c>
      <c r="K4574">
        <v>52116498.697740026</v>
      </c>
    </row>
    <row r="4575" spans="1:11" x14ac:dyDescent="0.25">
      <c r="A4575">
        <v>1700</v>
      </c>
      <c r="B4575" t="s">
        <v>84</v>
      </c>
      <c r="C4575" t="s">
        <v>493</v>
      </c>
      <c r="D4575" t="s">
        <v>1216</v>
      </c>
      <c r="E4575">
        <v>2014</v>
      </c>
      <c r="F4575" s="10">
        <v>42004</v>
      </c>
      <c r="G4575" t="s">
        <v>489</v>
      </c>
      <c r="H4575" t="s">
        <v>474</v>
      </c>
      <c r="I4575" t="s">
        <v>543</v>
      </c>
      <c r="J4575">
        <v>27236000</v>
      </c>
      <c r="K4575">
        <v>4388018.3705172082</v>
      </c>
    </row>
    <row r="4576" spans="1:11" x14ac:dyDescent="0.25">
      <c r="A4576">
        <v>1723</v>
      </c>
      <c r="B4576" t="s">
        <v>86</v>
      </c>
      <c r="C4576" t="s">
        <v>492</v>
      </c>
      <c r="D4576" t="s">
        <v>1231</v>
      </c>
      <c r="E4576">
        <v>2014</v>
      </c>
      <c r="F4576" s="10">
        <v>42004</v>
      </c>
      <c r="G4576" t="s">
        <v>489</v>
      </c>
      <c r="H4576" t="s">
        <v>474</v>
      </c>
      <c r="I4576" t="s">
        <v>543</v>
      </c>
      <c r="J4576">
        <v>30079000</v>
      </c>
      <c r="K4576">
        <v>4846056.8573500914</v>
      </c>
    </row>
    <row r="4577" spans="1:11" x14ac:dyDescent="0.25">
      <c r="A4577">
        <v>1723</v>
      </c>
      <c r="B4577" t="s">
        <v>86</v>
      </c>
      <c r="C4577" t="s">
        <v>492</v>
      </c>
      <c r="D4577" t="s">
        <v>243</v>
      </c>
      <c r="E4577">
        <v>2014</v>
      </c>
      <c r="F4577" s="10">
        <v>42004</v>
      </c>
      <c r="G4577" t="s">
        <v>489</v>
      </c>
      <c r="H4577" t="s">
        <v>474</v>
      </c>
      <c r="I4577" t="s">
        <v>543</v>
      </c>
      <c r="J4577">
        <v>0</v>
      </c>
      <c r="K4577">
        <v>0</v>
      </c>
    </row>
    <row r="4578" spans="1:11" x14ac:dyDescent="0.25">
      <c r="A4578">
        <v>1723</v>
      </c>
      <c r="B4578" t="s">
        <v>86</v>
      </c>
      <c r="C4578" t="s">
        <v>492</v>
      </c>
      <c r="D4578" t="s">
        <v>1230</v>
      </c>
      <c r="E4578">
        <v>2014</v>
      </c>
      <c r="F4578" s="10">
        <v>42004</v>
      </c>
      <c r="G4578" t="s">
        <v>489</v>
      </c>
      <c r="H4578" t="s">
        <v>474</v>
      </c>
      <c r="I4578" t="s">
        <v>543</v>
      </c>
      <c r="J4578">
        <v>3527582000</v>
      </c>
      <c r="K4578">
        <v>568332156.68621802</v>
      </c>
    </row>
    <row r="4579" spans="1:11" x14ac:dyDescent="0.25">
      <c r="A4579">
        <v>1723</v>
      </c>
      <c r="B4579" t="s">
        <v>86</v>
      </c>
      <c r="C4579" t="s">
        <v>493</v>
      </c>
      <c r="D4579" t="s">
        <v>589</v>
      </c>
      <c r="E4579">
        <v>2014</v>
      </c>
      <c r="F4579" s="10">
        <v>42004</v>
      </c>
      <c r="G4579" t="s">
        <v>489</v>
      </c>
      <c r="H4579" t="s">
        <v>474</v>
      </c>
      <c r="I4579" t="s">
        <v>543</v>
      </c>
      <c r="J4579">
        <v>-189156000</v>
      </c>
      <c r="K4579">
        <v>-30475106.582961999</v>
      </c>
    </row>
    <row r="4580" spans="1:11" x14ac:dyDescent="0.25">
      <c r="A4580">
        <v>1723</v>
      </c>
      <c r="B4580" t="s">
        <v>86</v>
      </c>
      <c r="C4580" t="s">
        <v>493</v>
      </c>
      <c r="D4580" t="s">
        <v>1228</v>
      </c>
      <c r="E4580">
        <v>2014</v>
      </c>
      <c r="F4580" s="10">
        <v>42004</v>
      </c>
      <c r="G4580" t="s">
        <v>489</v>
      </c>
      <c r="H4580" t="s">
        <v>474</v>
      </c>
      <c r="I4580" t="s">
        <v>543</v>
      </c>
      <c r="J4580">
        <v>226209000</v>
      </c>
      <c r="K4580">
        <v>36444751.342940487</v>
      </c>
    </row>
    <row r="4581" spans="1:11" x14ac:dyDescent="0.25">
      <c r="A4581">
        <v>1723</v>
      </c>
      <c r="B4581" t="s">
        <v>86</v>
      </c>
      <c r="C4581" t="s">
        <v>493</v>
      </c>
      <c r="D4581" t="s">
        <v>1229</v>
      </c>
      <c r="E4581">
        <v>2014</v>
      </c>
      <c r="F4581" s="10">
        <v>42004</v>
      </c>
      <c r="G4581" t="s">
        <v>489</v>
      </c>
      <c r="H4581" t="s">
        <v>474</v>
      </c>
      <c r="I4581" t="s">
        <v>543</v>
      </c>
      <c r="J4581">
        <v>310640000</v>
      </c>
      <c r="K4581">
        <v>50047511.624962017</v>
      </c>
    </row>
    <row r="4582" spans="1:11" x14ac:dyDescent="0.25">
      <c r="A4582">
        <v>1723</v>
      </c>
      <c r="B4582" t="s">
        <v>86</v>
      </c>
      <c r="C4582" t="s">
        <v>493</v>
      </c>
      <c r="D4582" t="s">
        <v>1227</v>
      </c>
      <c r="E4582">
        <v>2014</v>
      </c>
      <c r="F4582" s="10">
        <v>42004</v>
      </c>
      <c r="G4582" t="s">
        <v>489</v>
      </c>
      <c r="H4582" t="s">
        <v>474</v>
      </c>
      <c r="I4582" t="s">
        <v>543</v>
      </c>
      <c r="J4582">
        <v>3209968000</v>
      </c>
      <c r="K4582">
        <v>517161057.15862757</v>
      </c>
    </row>
    <row r="4583" spans="1:11" x14ac:dyDescent="0.25">
      <c r="A4583">
        <v>1793</v>
      </c>
      <c r="B4583" t="s">
        <v>88</v>
      </c>
      <c r="C4583" t="s">
        <v>492</v>
      </c>
      <c r="D4583" t="s">
        <v>59</v>
      </c>
      <c r="E4583">
        <v>2014</v>
      </c>
      <c r="F4583" s="10">
        <v>42004</v>
      </c>
      <c r="G4583" t="s">
        <v>489</v>
      </c>
      <c r="H4583" t="s">
        <v>474</v>
      </c>
      <c r="I4583" t="s">
        <v>543</v>
      </c>
      <c r="J4583">
        <v>515242000</v>
      </c>
      <c r="K4583">
        <v>83011138.24577865</v>
      </c>
    </row>
    <row r="4584" spans="1:11" x14ac:dyDescent="0.25">
      <c r="A4584">
        <v>1793</v>
      </c>
      <c r="B4584" t="s">
        <v>88</v>
      </c>
      <c r="C4584" t="s">
        <v>492</v>
      </c>
      <c r="D4584" t="s">
        <v>679</v>
      </c>
      <c r="E4584">
        <v>2014</v>
      </c>
      <c r="F4584" s="10">
        <v>42004</v>
      </c>
      <c r="G4584" t="s">
        <v>489</v>
      </c>
      <c r="H4584" t="s">
        <v>474</v>
      </c>
      <c r="I4584" t="s">
        <v>543</v>
      </c>
      <c r="J4584">
        <v>8347000</v>
      </c>
      <c r="K4584">
        <v>1344793.2640148015</v>
      </c>
    </row>
    <row r="4585" spans="1:11" x14ac:dyDescent="0.25">
      <c r="A4585">
        <v>1793</v>
      </c>
      <c r="B4585" t="s">
        <v>88</v>
      </c>
      <c r="C4585" t="s">
        <v>493</v>
      </c>
      <c r="D4585" t="s">
        <v>1099</v>
      </c>
      <c r="E4585">
        <v>2014</v>
      </c>
      <c r="F4585" s="10">
        <v>42004</v>
      </c>
      <c r="G4585" t="s">
        <v>489</v>
      </c>
      <c r="H4585" t="s">
        <v>474</v>
      </c>
      <c r="I4585" t="s">
        <v>543</v>
      </c>
      <c r="J4585">
        <v>907000</v>
      </c>
      <c r="K4585">
        <v>146127.64951017432</v>
      </c>
    </row>
    <row r="4586" spans="1:11" x14ac:dyDescent="0.25">
      <c r="A4586">
        <v>1793</v>
      </c>
      <c r="B4586" t="s">
        <v>88</v>
      </c>
      <c r="C4586" t="s">
        <v>493</v>
      </c>
      <c r="D4586" t="s">
        <v>905</v>
      </c>
      <c r="E4586">
        <v>2014</v>
      </c>
      <c r="F4586" s="10">
        <v>42004</v>
      </c>
      <c r="G4586" t="s">
        <v>489</v>
      </c>
      <c r="H4586" t="s">
        <v>474</v>
      </c>
      <c r="I4586" t="s">
        <v>543</v>
      </c>
      <c r="J4586">
        <v>523589000</v>
      </c>
      <c r="K4586">
        <v>84355931.509793445</v>
      </c>
    </row>
    <row r="4587" spans="1:11" x14ac:dyDescent="0.25">
      <c r="A4587">
        <v>1882</v>
      </c>
      <c r="B4587" t="s">
        <v>90</v>
      </c>
      <c r="C4587" t="s">
        <v>493</v>
      </c>
      <c r="D4587" t="s">
        <v>1033</v>
      </c>
      <c r="E4587">
        <v>2014</v>
      </c>
      <c r="F4587" s="10">
        <v>42004</v>
      </c>
      <c r="G4587" t="s">
        <v>489</v>
      </c>
      <c r="H4587" t="s">
        <v>474</v>
      </c>
      <c r="I4587" t="s">
        <v>543</v>
      </c>
      <c r="J4587">
        <v>-8562000</v>
      </c>
      <c r="K4587">
        <v>-1379432.1224984701</v>
      </c>
    </row>
    <row r="4588" spans="1:11" x14ac:dyDescent="0.25">
      <c r="A4588">
        <v>1882</v>
      </c>
      <c r="B4588" t="s">
        <v>90</v>
      </c>
      <c r="C4588" t="s">
        <v>493</v>
      </c>
      <c r="D4588" t="s">
        <v>1032</v>
      </c>
      <c r="E4588">
        <v>2014</v>
      </c>
      <c r="F4588" s="10">
        <v>42004</v>
      </c>
      <c r="G4588" t="s">
        <v>489</v>
      </c>
      <c r="H4588" t="s">
        <v>474</v>
      </c>
      <c r="I4588" t="s">
        <v>543</v>
      </c>
      <c r="J4588">
        <v>4980000</v>
      </c>
      <c r="K4588">
        <v>802332.62906358112</v>
      </c>
    </row>
    <row r="4589" spans="1:11" x14ac:dyDescent="0.25">
      <c r="A4589">
        <v>1882</v>
      </c>
      <c r="B4589" t="s">
        <v>90</v>
      </c>
      <c r="C4589" t="s">
        <v>493</v>
      </c>
      <c r="D4589" t="s">
        <v>1030</v>
      </c>
      <c r="E4589">
        <v>2014</v>
      </c>
      <c r="F4589" s="10">
        <v>42004</v>
      </c>
      <c r="G4589" t="s">
        <v>489</v>
      </c>
      <c r="H4589" t="s">
        <v>474</v>
      </c>
      <c r="I4589" t="s">
        <v>543</v>
      </c>
      <c r="J4589">
        <v>2638000</v>
      </c>
      <c r="K4589">
        <v>425010.73804612993</v>
      </c>
    </row>
    <row r="4590" spans="1:11" x14ac:dyDescent="0.25">
      <c r="A4590">
        <v>1882</v>
      </c>
      <c r="B4590" t="s">
        <v>90</v>
      </c>
      <c r="C4590" t="s">
        <v>493</v>
      </c>
      <c r="D4590" t="s">
        <v>1029</v>
      </c>
      <c r="E4590">
        <v>2014</v>
      </c>
      <c r="F4590" s="10">
        <v>42004</v>
      </c>
      <c r="G4590" t="s">
        <v>489</v>
      </c>
      <c r="H4590" t="s">
        <v>474</v>
      </c>
      <c r="I4590" t="s">
        <v>543</v>
      </c>
      <c r="J4590">
        <v>944000</v>
      </c>
      <c r="K4590">
        <v>152088.75538875916</v>
      </c>
    </row>
    <row r="4591" spans="1:11" x14ac:dyDescent="0.25">
      <c r="A4591">
        <v>1883</v>
      </c>
      <c r="B4591" t="s">
        <v>91</v>
      </c>
      <c r="C4591" t="s">
        <v>493</v>
      </c>
      <c r="D4591" t="s">
        <v>821</v>
      </c>
      <c r="E4591">
        <v>2014</v>
      </c>
      <c r="F4591" s="10">
        <v>42004</v>
      </c>
      <c r="G4591" t="s">
        <v>489</v>
      </c>
      <c r="H4591" t="s">
        <v>474</v>
      </c>
      <c r="I4591" t="s">
        <v>543</v>
      </c>
      <c r="J4591">
        <v>470076000</v>
      </c>
      <c r="K4591">
        <v>75734400.188693166</v>
      </c>
    </row>
    <row r="4592" spans="1:11" x14ac:dyDescent="0.25">
      <c r="A4592">
        <v>1883</v>
      </c>
      <c r="B4592" t="s">
        <v>91</v>
      </c>
      <c r="C4592" t="s">
        <v>493</v>
      </c>
      <c r="D4592" t="s">
        <v>643</v>
      </c>
      <c r="E4592">
        <v>2014</v>
      </c>
      <c r="F4592" s="10">
        <v>42004</v>
      </c>
      <c r="G4592" t="s">
        <v>489</v>
      </c>
      <c r="H4592" t="s">
        <v>474</v>
      </c>
      <c r="I4592" t="s">
        <v>543</v>
      </c>
      <c r="J4592">
        <v>31034000</v>
      </c>
      <c r="K4592">
        <v>4999917.8334054574</v>
      </c>
    </row>
    <row r="4593" spans="1:11" x14ac:dyDescent="0.25">
      <c r="A4593">
        <v>1883</v>
      </c>
      <c r="B4593" t="s">
        <v>91</v>
      </c>
      <c r="C4593" t="s">
        <v>493</v>
      </c>
      <c r="D4593" t="s">
        <v>654</v>
      </c>
      <c r="E4593">
        <v>2014</v>
      </c>
      <c r="F4593" s="10">
        <v>42004</v>
      </c>
      <c r="G4593" t="s">
        <v>489</v>
      </c>
      <c r="H4593" t="s">
        <v>474</v>
      </c>
      <c r="I4593" t="s">
        <v>543</v>
      </c>
      <c r="J4593">
        <v>0</v>
      </c>
      <c r="K4593">
        <v>0</v>
      </c>
    </row>
    <row r="4594" spans="1:11" x14ac:dyDescent="0.25">
      <c r="A4594">
        <v>1883</v>
      </c>
      <c r="B4594" t="s">
        <v>91</v>
      </c>
      <c r="C4594" t="s">
        <v>493</v>
      </c>
      <c r="D4594" t="s">
        <v>819</v>
      </c>
      <c r="E4594">
        <v>2014</v>
      </c>
      <c r="F4594" s="10">
        <v>42004</v>
      </c>
      <c r="G4594" t="s">
        <v>489</v>
      </c>
      <c r="H4594" t="s">
        <v>474</v>
      </c>
      <c r="I4594" t="s">
        <v>543</v>
      </c>
      <c r="J4594">
        <v>383608000</v>
      </c>
      <c r="K4594">
        <v>61803456.861410081</v>
      </c>
    </row>
    <row r="4595" spans="1:11" x14ac:dyDescent="0.25">
      <c r="A4595">
        <v>1883</v>
      </c>
      <c r="B4595" t="s">
        <v>91</v>
      </c>
      <c r="C4595" t="s">
        <v>493</v>
      </c>
      <c r="D4595" t="s">
        <v>820</v>
      </c>
      <c r="E4595">
        <v>2014</v>
      </c>
      <c r="F4595" s="10">
        <v>42004</v>
      </c>
      <c r="G4595" t="s">
        <v>489</v>
      </c>
      <c r="H4595" t="s">
        <v>474</v>
      </c>
      <c r="I4595" t="s">
        <v>543</v>
      </c>
      <c r="J4595">
        <v>216043000</v>
      </c>
      <c r="K4595">
        <v>34806897.225056879</v>
      </c>
    </row>
    <row r="4596" spans="1:11" x14ac:dyDescent="0.25">
      <c r="A4596">
        <v>1885</v>
      </c>
      <c r="B4596" t="s">
        <v>92</v>
      </c>
      <c r="C4596" t="s">
        <v>493</v>
      </c>
      <c r="D4596" t="s">
        <v>777</v>
      </c>
      <c r="E4596">
        <v>2014</v>
      </c>
      <c r="F4596" s="10">
        <v>42004</v>
      </c>
      <c r="G4596" t="s">
        <v>489</v>
      </c>
      <c r="H4596" t="s">
        <v>474</v>
      </c>
      <c r="I4596" t="s">
        <v>543</v>
      </c>
      <c r="J4596">
        <v>166859000</v>
      </c>
      <c r="K4596">
        <v>26882815.29175102</v>
      </c>
    </row>
    <row r="4597" spans="1:11" x14ac:dyDescent="0.25">
      <c r="A4597">
        <v>1885</v>
      </c>
      <c r="B4597" t="s">
        <v>92</v>
      </c>
      <c r="C4597" t="s">
        <v>493</v>
      </c>
      <c r="D4597" t="s">
        <v>776</v>
      </c>
      <c r="E4597">
        <v>2014</v>
      </c>
      <c r="F4597" s="10">
        <v>42004</v>
      </c>
      <c r="G4597" t="s">
        <v>489</v>
      </c>
      <c r="H4597" t="s">
        <v>474</v>
      </c>
      <c r="I4597" t="s">
        <v>543</v>
      </c>
      <c r="J4597">
        <v>180435000</v>
      </c>
      <c r="K4597">
        <v>29070057.816282582</v>
      </c>
    </row>
    <row r="4598" spans="1:11" x14ac:dyDescent="0.25">
      <c r="A4598">
        <v>1885</v>
      </c>
      <c r="B4598" t="s">
        <v>92</v>
      </c>
      <c r="C4598" t="s">
        <v>493</v>
      </c>
      <c r="D4598" t="s">
        <v>775</v>
      </c>
      <c r="E4598">
        <v>2014</v>
      </c>
      <c r="F4598" s="10">
        <v>42004</v>
      </c>
      <c r="G4598" t="s">
        <v>489</v>
      </c>
      <c r="H4598" t="s">
        <v>474</v>
      </c>
      <c r="I4598" t="s">
        <v>543</v>
      </c>
      <c r="J4598">
        <v>712990000</v>
      </c>
      <c r="K4598">
        <v>114870510.28032985</v>
      </c>
    </row>
    <row r="4599" spans="1:11" x14ac:dyDescent="0.25">
      <c r="A4599">
        <v>8876</v>
      </c>
      <c r="B4599" t="s">
        <v>89</v>
      </c>
      <c r="C4599" t="s">
        <v>493</v>
      </c>
      <c r="D4599" t="s">
        <v>787</v>
      </c>
      <c r="E4599">
        <v>2014</v>
      </c>
      <c r="F4599" s="10">
        <v>42004</v>
      </c>
      <c r="G4599" t="s">
        <v>489</v>
      </c>
      <c r="H4599" t="s">
        <v>474</v>
      </c>
      <c r="I4599" t="s">
        <v>543</v>
      </c>
      <c r="J4599">
        <v>459214000</v>
      </c>
      <c r="K4599">
        <v>73984412.835904285</v>
      </c>
    </row>
    <row r="4600" spans="1:11" x14ac:dyDescent="0.25">
      <c r="A4600">
        <v>8876</v>
      </c>
      <c r="B4600" t="s">
        <v>89</v>
      </c>
      <c r="C4600" t="s">
        <v>493</v>
      </c>
      <c r="D4600" t="s">
        <v>790</v>
      </c>
      <c r="E4600">
        <v>2014</v>
      </c>
      <c r="F4600" s="10">
        <v>42004</v>
      </c>
      <c r="G4600" t="s">
        <v>489</v>
      </c>
      <c r="H4600" t="s">
        <v>474</v>
      </c>
      <c r="I4600" t="s">
        <v>543</v>
      </c>
      <c r="J4600">
        <v>3107259000</v>
      </c>
      <c r="K4600">
        <v>500613510.57258511</v>
      </c>
    </row>
    <row r="4601" spans="1:11" x14ac:dyDescent="0.25">
      <c r="A4601">
        <v>8876</v>
      </c>
      <c r="B4601" t="s">
        <v>89</v>
      </c>
      <c r="C4601" t="s">
        <v>493</v>
      </c>
      <c r="D4601" t="s">
        <v>666</v>
      </c>
      <c r="E4601">
        <v>2014</v>
      </c>
      <c r="F4601" s="10">
        <v>42004</v>
      </c>
      <c r="G4601" t="s">
        <v>489</v>
      </c>
      <c r="H4601" t="s">
        <v>474</v>
      </c>
      <c r="I4601" t="s">
        <v>543</v>
      </c>
      <c r="J4601">
        <v>7287000</v>
      </c>
      <c r="K4601">
        <v>1174015.6361418304</v>
      </c>
    </row>
    <row r="4602" spans="1:11" x14ac:dyDescent="0.25">
      <c r="A4602">
        <v>8876</v>
      </c>
      <c r="B4602" t="s">
        <v>89</v>
      </c>
      <c r="C4602" t="s">
        <v>493</v>
      </c>
      <c r="D4602" t="s">
        <v>789</v>
      </c>
      <c r="E4602">
        <v>2014</v>
      </c>
      <c r="F4602" s="10">
        <v>42004</v>
      </c>
      <c r="G4602" t="s">
        <v>489</v>
      </c>
      <c r="H4602" t="s">
        <v>474</v>
      </c>
      <c r="I4602" t="s">
        <v>543</v>
      </c>
      <c r="J4602">
        <v>55413000</v>
      </c>
      <c r="K4602">
        <v>8927642.1635141</v>
      </c>
    </row>
    <row r="4603" spans="1:11" x14ac:dyDescent="0.25">
      <c r="A4603">
        <v>8876</v>
      </c>
      <c r="B4603" t="s">
        <v>89</v>
      </c>
      <c r="C4603" t="s">
        <v>493</v>
      </c>
      <c r="D4603" t="s">
        <v>788</v>
      </c>
      <c r="E4603">
        <v>2014</v>
      </c>
      <c r="F4603" s="10">
        <v>42004</v>
      </c>
      <c r="G4603" t="s">
        <v>489</v>
      </c>
      <c r="H4603" t="s">
        <v>474</v>
      </c>
      <c r="I4603" t="s">
        <v>543</v>
      </c>
      <c r="J4603">
        <v>404339000</v>
      </c>
      <c r="K4603">
        <v>65143448.374084204</v>
      </c>
    </row>
    <row r="4604" spans="1:11" x14ac:dyDescent="0.25">
      <c r="A4604">
        <v>8876</v>
      </c>
      <c r="B4604" t="s">
        <v>89</v>
      </c>
      <c r="C4604" t="s">
        <v>493</v>
      </c>
      <c r="D4604" t="s">
        <v>786</v>
      </c>
      <c r="E4604">
        <v>2014</v>
      </c>
      <c r="F4604" s="10">
        <v>42004</v>
      </c>
      <c r="G4604" t="s">
        <v>489</v>
      </c>
      <c r="H4604" t="s">
        <v>474</v>
      </c>
      <c r="I4604" t="s">
        <v>543</v>
      </c>
      <c r="J4604">
        <v>115289000</v>
      </c>
      <c r="K4604">
        <v>18574322.584761284</v>
      </c>
    </row>
    <row r="4605" spans="1:11" x14ac:dyDescent="0.25">
      <c r="A4605">
        <v>8876</v>
      </c>
      <c r="B4605" t="s">
        <v>89</v>
      </c>
      <c r="C4605" t="s">
        <v>493</v>
      </c>
      <c r="D4605" t="s">
        <v>785</v>
      </c>
      <c r="E4605">
        <v>2014</v>
      </c>
      <c r="F4605" s="10">
        <v>42004</v>
      </c>
      <c r="G4605" t="s">
        <v>489</v>
      </c>
      <c r="H4605" t="s">
        <v>474</v>
      </c>
      <c r="I4605" t="s">
        <v>543</v>
      </c>
      <c r="J4605">
        <v>225496000</v>
      </c>
      <c r="K4605">
        <v>36329879.221550457</v>
      </c>
    </row>
    <row r="4606" spans="1:11" x14ac:dyDescent="0.25">
      <c r="A4606">
        <v>10113</v>
      </c>
      <c r="B4606" t="s">
        <v>65</v>
      </c>
      <c r="C4606" t="s">
        <v>492</v>
      </c>
      <c r="D4606" t="s">
        <v>2066</v>
      </c>
      <c r="E4606">
        <v>2014</v>
      </c>
      <c r="F4606" s="10">
        <v>42004</v>
      </c>
      <c r="G4606" t="s">
        <v>489</v>
      </c>
      <c r="H4606" t="s">
        <v>474</v>
      </c>
      <c r="I4606" t="s">
        <v>543</v>
      </c>
      <c r="J4606">
        <v>337632000</v>
      </c>
      <c r="K4606">
        <v>54396218.918874502</v>
      </c>
    </row>
    <row r="4607" spans="1:11" x14ac:dyDescent="0.25">
      <c r="A4607">
        <v>10113</v>
      </c>
      <c r="B4607" t="s">
        <v>65</v>
      </c>
      <c r="C4607" t="s">
        <v>492</v>
      </c>
      <c r="D4607" t="s">
        <v>794</v>
      </c>
      <c r="E4607">
        <v>2014</v>
      </c>
      <c r="F4607" s="10">
        <v>42004</v>
      </c>
      <c r="G4607" t="s">
        <v>489</v>
      </c>
      <c r="H4607" t="s">
        <v>474</v>
      </c>
      <c r="I4607" t="s">
        <v>543</v>
      </c>
      <c r="J4607">
        <v>51898000</v>
      </c>
      <c r="K4607">
        <v>8361337.105048541</v>
      </c>
    </row>
    <row r="4608" spans="1:11" x14ac:dyDescent="0.25">
      <c r="A4608">
        <v>10113</v>
      </c>
      <c r="B4608" t="s">
        <v>65</v>
      </c>
      <c r="C4608" t="s">
        <v>493</v>
      </c>
      <c r="D4608" t="s">
        <v>793</v>
      </c>
      <c r="E4608">
        <v>2014</v>
      </c>
      <c r="F4608" s="10">
        <v>42004</v>
      </c>
      <c r="G4608" t="s">
        <v>489</v>
      </c>
      <c r="H4608" t="s">
        <v>474</v>
      </c>
      <c r="I4608" t="s">
        <v>543</v>
      </c>
      <c r="J4608">
        <v>389530000</v>
      </c>
      <c r="K4608">
        <v>62757556.023923039</v>
      </c>
    </row>
    <row r="4609" spans="1:11" x14ac:dyDescent="0.25">
      <c r="A4609">
        <v>10113</v>
      </c>
      <c r="B4609" t="s">
        <v>65</v>
      </c>
      <c r="C4609" t="s">
        <v>493</v>
      </c>
      <c r="D4609" t="s">
        <v>643</v>
      </c>
      <c r="E4609">
        <v>2014</v>
      </c>
      <c r="F4609" s="10">
        <v>42004</v>
      </c>
      <c r="G4609" t="s">
        <v>489</v>
      </c>
      <c r="H4609" t="s">
        <v>474</v>
      </c>
      <c r="I4609" t="s">
        <v>543</v>
      </c>
      <c r="J4609">
        <v>9794000</v>
      </c>
      <c r="K4609">
        <v>1577920.8371583761</v>
      </c>
    </row>
    <row r="4610" spans="1:11" x14ac:dyDescent="0.25">
      <c r="A4610">
        <v>13357</v>
      </c>
      <c r="B4610" t="s">
        <v>70</v>
      </c>
      <c r="C4610" t="s">
        <v>492</v>
      </c>
      <c r="D4610" t="s">
        <v>758</v>
      </c>
      <c r="E4610">
        <v>2014</v>
      </c>
      <c r="F4610" s="10">
        <v>42004</v>
      </c>
      <c r="G4610" t="s">
        <v>489</v>
      </c>
      <c r="H4610" t="s">
        <v>474</v>
      </c>
      <c r="I4610" t="s">
        <v>543</v>
      </c>
      <c r="J4610">
        <v>341590000</v>
      </c>
      <c r="K4610">
        <v>55033896.136913389</v>
      </c>
    </row>
    <row r="4611" spans="1:11" x14ac:dyDescent="0.25">
      <c r="A4611">
        <v>717</v>
      </c>
      <c r="B4611" t="s">
        <v>69</v>
      </c>
      <c r="C4611" t="s">
        <v>492</v>
      </c>
      <c r="D4611" t="s">
        <v>700</v>
      </c>
      <c r="E4611">
        <v>2015</v>
      </c>
      <c r="F4611" s="10">
        <v>42369</v>
      </c>
      <c r="G4611" t="s">
        <v>489</v>
      </c>
      <c r="H4611" t="s">
        <v>474</v>
      </c>
      <c r="I4611" t="s">
        <v>543</v>
      </c>
      <c r="J4611">
        <v>3830400000</v>
      </c>
      <c r="K4611">
        <v>590606816.74119925</v>
      </c>
    </row>
    <row r="4612" spans="1:11" x14ac:dyDescent="0.25">
      <c r="A4612">
        <v>717</v>
      </c>
      <c r="B4612" t="s">
        <v>69</v>
      </c>
      <c r="C4612" t="s">
        <v>493</v>
      </c>
      <c r="D4612" t="s">
        <v>814</v>
      </c>
      <c r="E4612">
        <v>2015</v>
      </c>
      <c r="F4612" s="10">
        <v>42369</v>
      </c>
      <c r="G4612" t="s">
        <v>489</v>
      </c>
      <c r="H4612" t="s">
        <v>474</v>
      </c>
      <c r="I4612" t="s">
        <v>543</v>
      </c>
      <c r="J4612">
        <v>4711000</v>
      </c>
      <c r="K4612">
        <v>726385.94237358752</v>
      </c>
    </row>
    <row r="4613" spans="1:11" x14ac:dyDescent="0.25">
      <c r="A4613">
        <v>717</v>
      </c>
      <c r="B4613" t="s">
        <v>69</v>
      </c>
      <c r="C4613" t="s">
        <v>493</v>
      </c>
      <c r="D4613" t="s">
        <v>815</v>
      </c>
      <c r="E4613">
        <v>2015</v>
      </c>
      <c r="F4613" s="10">
        <v>42369</v>
      </c>
      <c r="G4613" t="s">
        <v>489</v>
      </c>
      <c r="H4613" t="s">
        <v>474</v>
      </c>
      <c r="I4613" t="s">
        <v>543</v>
      </c>
      <c r="J4613">
        <v>-179109000</v>
      </c>
      <c r="K4613">
        <v>-27616697.039395221</v>
      </c>
    </row>
    <row r="4614" spans="1:11" x14ac:dyDescent="0.25">
      <c r="A4614">
        <v>717</v>
      </c>
      <c r="B4614" t="s">
        <v>69</v>
      </c>
      <c r="C4614" t="s">
        <v>493</v>
      </c>
      <c r="D4614" t="s">
        <v>813</v>
      </c>
      <c r="E4614">
        <v>2015</v>
      </c>
      <c r="F4614" s="10">
        <v>42369</v>
      </c>
      <c r="G4614" t="s">
        <v>489</v>
      </c>
      <c r="H4614" t="s">
        <v>474</v>
      </c>
      <c r="I4614" t="s">
        <v>543</v>
      </c>
      <c r="J4614">
        <v>613787000</v>
      </c>
      <c r="K4614">
        <v>94639407.431894958</v>
      </c>
    </row>
    <row r="4615" spans="1:11" x14ac:dyDescent="0.25">
      <c r="A4615">
        <v>717</v>
      </c>
      <c r="B4615" t="s">
        <v>69</v>
      </c>
      <c r="C4615" t="s">
        <v>493</v>
      </c>
      <c r="D4615" t="s">
        <v>812</v>
      </c>
      <c r="E4615">
        <v>2015</v>
      </c>
      <c r="F4615" s="10">
        <v>42369</v>
      </c>
      <c r="G4615" t="s">
        <v>489</v>
      </c>
      <c r="H4615" t="s">
        <v>474</v>
      </c>
      <c r="I4615" t="s">
        <v>543</v>
      </c>
      <c r="J4615">
        <v>2284339000</v>
      </c>
      <c r="K4615">
        <v>352220704.14258933</v>
      </c>
    </row>
    <row r="4616" spans="1:11" x14ac:dyDescent="0.25">
      <c r="A4616">
        <v>717</v>
      </c>
      <c r="B4616" t="s">
        <v>69</v>
      </c>
      <c r="C4616" t="s">
        <v>493</v>
      </c>
      <c r="D4616" t="s">
        <v>811</v>
      </c>
      <c r="E4616">
        <v>2015</v>
      </c>
      <c r="F4616" s="10">
        <v>42369</v>
      </c>
      <c r="G4616" t="s">
        <v>489</v>
      </c>
      <c r="H4616" t="s">
        <v>474</v>
      </c>
      <c r="I4616" t="s">
        <v>543</v>
      </c>
      <c r="J4616">
        <v>1764370000</v>
      </c>
      <c r="K4616">
        <v>272047031.44676006</v>
      </c>
    </row>
    <row r="4617" spans="1:11" x14ac:dyDescent="0.25">
      <c r="A4617">
        <v>771</v>
      </c>
      <c r="B4617" t="s">
        <v>83</v>
      </c>
      <c r="C4617" t="s">
        <v>492</v>
      </c>
      <c r="D4617" t="s">
        <v>700</v>
      </c>
      <c r="E4617">
        <v>2015</v>
      </c>
      <c r="F4617" s="10">
        <v>42369</v>
      </c>
      <c r="G4617" t="s">
        <v>489</v>
      </c>
      <c r="H4617" t="s">
        <v>474</v>
      </c>
      <c r="I4617" t="s">
        <v>543</v>
      </c>
      <c r="J4617">
        <v>7758702000</v>
      </c>
      <c r="K4617">
        <v>1196309077.449764</v>
      </c>
    </row>
    <row r="4618" spans="1:11" x14ac:dyDescent="0.25">
      <c r="A4618">
        <v>771</v>
      </c>
      <c r="B4618" t="s">
        <v>83</v>
      </c>
      <c r="C4618" t="s">
        <v>493</v>
      </c>
      <c r="D4618" t="s">
        <v>589</v>
      </c>
      <c r="E4618">
        <v>2015</v>
      </c>
      <c r="F4618" s="10">
        <v>42369</v>
      </c>
      <c r="G4618" t="s">
        <v>489</v>
      </c>
      <c r="H4618" t="s">
        <v>474</v>
      </c>
      <c r="I4618" t="s">
        <v>543</v>
      </c>
      <c r="J4618">
        <v>-6677000</v>
      </c>
      <c r="K4618">
        <v>-1029522.1688024716</v>
      </c>
    </row>
    <row r="4619" spans="1:11" x14ac:dyDescent="0.25">
      <c r="A4619">
        <v>771</v>
      </c>
      <c r="B4619" t="s">
        <v>83</v>
      </c>
      <c r="C4619" t="s">
        <v>493</v>
      </c>
      <c r="D4619" t="s">
        <v>946</v>
      </c>
      <c r="E4619">
        <v>2015</v>
      </c>
      <c r="F4619" s="10">
        <v>42369</v>
      </c>
      <c r="G4619" t="s">
        <v>489</v>
      </c>
      <c r="H4619" t="s">
        <v>474</v>
      </c>
      <c r="I4619" t="s">
        <v>543</v>
      </c>
      <c r="J4619">
        <v>1649654000</v>
      </c>
      <c r="K4619">
        <v>254359048.05356783</v>
      </c>
    </row>
    <row r="4620" spans="1:11" x14ac:dyDescent="0.25">
      <c r="A4620">
        <v>771</v>
      </c>
      <c r="B4620" t="s">
        <v>83</v>
      </c>
      <c r="C4620" t="s">
        <v>493</v>
      </c>
      <c r="D4620" t="s">
        <v>947</v>
      </c>
      <c r="E4620">
        <v>2015</v>
      </c>
      <c r="F4620" s="10">
        <v>42369</v>
      </c>
      <c r="G4620" t="s">
        <v>489</v>
      </c>
      <c r="H4620" t="s">
        <v>474</v>
      </c>
      <c r="I4620" t="s">
        <v>543</v>
      </c>
      <c r="J4620">
        <v>1667000</v>
      </c>
      <c r="K4620">
        <v>257033.6162039419</v>
      </c>
    </row>
    <row r="4621" spans="1:11" x14ac:dyDescent="0.25">
      <c r="A4621">
        <v>771</v>
      </c>
      <c r="B4621" t="s">
        <v>83</v>
      </c>
      <c r="C4621" t="s">
        <v>493</v>
      </c>
      <c r="D4621" t="s">
        <v>740</v>
      </c>
      <c r="E4621">
        <v>2015</v>
      </c>
      <c r="F4621" s="10">
        <v>42369</v>
      </c>
      <c r="G4621" t="s">
        <v>489</v>
      </c>
      <c r="H4621" t="s">
        <v>474</v>
      </c>
      <c r="I4621" t="s">
        <v>543</v>
      </c>
      <c r="J4621">
        <v>6332301000</v>
      </c>
      <c r="K4621">
        <v>976373260.30104232</v>
      </c>
    </row>
    <row r="4622" spans="1:11" x14ac:dyDescent="0.25">
      <c r="A4622">
        <v>716</v>
      </c>
      <c r="B4622" t="s">
        <v>87</v>
      </c>
      <c r="C4622" t="s">
        <v>493</v>
      </c>
      <c r="D4622" t="s">
        <v>842</v>
      </c>
      <c r="E4622">
        <v>2015</v>
      </c>
      <c r="F4622" s="10">
        <v>42369</v>
      </c>
      <c r="G4622" t="s">
        <v>489</v>
      </c>
      <c r="H4622" t="s">
        <v>474</v>
      </c>
      <c r="I4622" t="s">
        <v>543</v>
      </c>
      <c r="J4622">
        <v>46733000</v>
      </c>
      <c r="K4622">
        <v>7205730.0456261653</v>
      </c>
    </row>
    <row r="4623" spans="1:11" x14ac:dyDescent="0.25">
      <c r="A4623">
        <v>716</v>
      </c>
      <c r="B4623" t="s">
        <v>87</v>
      </c>
      <c r="C4623" t="s">
        <v>493</v>
      </c>
      <c r="D4623" t="s">
        <v>840</v>
      </c>
      <c r="E4623">
        <v>2015</v>
      </c>
      <c r="F4623" s="10">
        <v>42369</v>
      </c>
      <c r="G4623" t="s">
        <v>489</v>
      </c>
      <c r="H4623" t="s">
        <v>474</v>
      </c>
      <c r="I4623" t="s">
        <v>543</v>
      </c>
      <c r="J4623">
        <v>69793000</v>
      </c>
      <c r="K4623">
        <v>10761336.038225384</v>
      </c>
    </row>
    <row r="4624" spans="1:11" x14ac:dyDescent="0.25">
      <c r="A4624">
        <v>716</v>
      </c>
      <c r="B4624" t="s">
        <v>87</v>
      </c>
      <c r="C4624" t="s">
        <v>493</v>
      </c>
      <c r="D4624" t="s">
        <v>843</v>
      </c>
      <c r="E4624">
        <v>2015</v>
      </c>
      <c r="F4624" s="10">
        <v>42369</v>
      </c>
      <c r="G4624" t="s">
        <v>489</v>
      </c>
      <c r="H4624" t="s">
        <v>474</v>
      </c>
      <c r="I4624" t="s">
        <v>543</v>
      </c>
      <c r="J4624">
        <v>276548000</v>
      </c>
      <c r="K4624">
        <v>42640751.346111409</v>
      </c>
    </row>
    <row r="4625" spans="1:11" x14ac:dyDescent="0.25">
      <c r="A4625">
        <v>716</v>
      </c>
      <c r="B4625" t="s">
        <v>87</v>
      </c>
      <c r="C4625" t="s">
        <v>493</v>
      </c>
      <c r="D4625" t="s">
        <v>838</v>
      </c>
      <c r="E4625">
        <v>2015</v>
      </c>
      <c r="F4625" s="10">
        <v>42369</v>
      </c>
      <c r="G4625" t="s">
        <v>489</v>
      </c>
      <c r="H4625" t="s">
        <v>474</v>
      </c>
      <c r="I4625" t="s">
        <v>543</v>
      </c>
      <c r="J4625">
        <v>1292019000</v>
      </c>
      <c r="K4625">
        <v>199215546.35524943</v>
      </c>
    </row>
    <row r="4626" spans="1:11" x14ac:dyDescent="0.25">
      <c r="A4626">
        <v>716</v>
      </c>
      <c r="B4626" t="s">
        <v>87</v>
      </c>
      <c r="C4626" t="s">
        <v>493</v>
      </c>
      <c r="D4626" t="s">
        <v>841</v>
      </c>
      <c r="E4626">
        <v>2015</v>
      </c>
      <c r="F4626" s="10">
        <v>42369</v>
      </c>
      <c r="G4626" t="s">
        <v>489</v>
      </c>
      <c r="H4626" t="s">
        <v>474</v>
      </c>
      <c r="I4626" t="s">
        <v>543</v>
      </c>
      <c r="J4626">
        <v>63712000</v>
      </c>
      <c r="K4626">
        <v>9823710.7112090867</v>
      </c>
    </row>
    <row r="4627" spans="1:11" x14ac:dyDescent="0.25">
      <c r="A4627">
        <v>716</v>
      </c>
      <c r="B4627" t="s">
        <v>87</v>
      </c>
      <c r="C4627" t="s">
        <v>493</v>
      </c>
      <c r="D4627" t="s">
        <v>839</v>
      </c>
      <c r="E4627">
        <v>2015</v>
      </c>
      <c r="F4627" s="10">
        <v>42369</v>
      </c>
      <c r="G4627" t="s">
        <v>489</v>
      </c>
      <c r="H4627" t="s">
        <v>474</v>
      </c>
      <c r="I4627" t="s">
        <v>543</v>
      </c>
      <c r="J4627">
        <v>185401000</v>
      </c>
      <c r="K4627">
        <v>28586856.315433133</v>
      </c>
    </row>
    <row r="4628" spans="1:11" x14ac:dyDescent="0.25">
      <c r="A4628">
        <v>1003</v>
      </c>
      <c r="B4628" t="s">
        <v>58</v>
      </c>
      <c r="C4628" t="s">
        <v>492</v>
      </c>
      <c r="D4628" t="s">
        <v>2066</v>
      </c>
      <c r="E4628">
        <v>2015</v>
      </c>
      <c r="F4628" s="10">
        <v>42369</v>
      </c>
      <c r="G4628" t="s">
        <v>489</v>
      </c>
      <c r="H4628" t="s">
        <v>474</v>
      </c>
      <c r="I4628" t="s">
        <v>543</v>
      </c>
      <c r="J4628">
        <v>1034299000</v>
      </c>
      <c r="K4628">
        <v>159477871.74932268</v>
      </c>
    </row>
    <row r="4629" spans="1:11" x14ac:dyDescent="0.25">
      <c r="A4629">
        <v>1003</v>
      </c>
      <c r="B4629" t="s">
        <v>58</v>
      </c>
      <c r="C4629" t="s">
        <v>492</v>
      </c>
      <c r="D4629" t="s">
        <v>595</v>
      </c>
      <c r="E4629">
        <v>2015</v>
      </c>
      <c r="F4629" s="10">
        <v>42369</v>
      </c>
      <c r="G4629" t="s">
        <v>489</v>
      </c>
      <c r="H4629" t="s">
        <v>474</v>
      </c>
      <c r="I4629" t="s">
        <v>543</v>
      </c>
      <c r="J4629">
        <v>11999000</v>
      </c>
      <c r="K4629">
        <v>1850117.7929400713</v>
      </c>
    </row>
    <row r="4630" spans="1:11" x14ac:dyDescent="0.25">
      <c r="A4630">
        <v>1003</v>
      </c>
      <c r="B4630" t="s">
        <v>58</v>
      </c>
      <c r="C4630" t="s">
        <v>493</v>
      </c>
      <c r="D4630" t="s">
        <v>1209</v>
      </c>
      <c r="E4630">
        <v>2015</v>
      </c>
      <c r="F4630" s="10">
        <v>42369</v>
      </c>
      <c r="G4630" t="s">
        <v>489</v>
      </c>
      <c r="H4630" t="s">
        <v>474</v>
      </c>
      <c r="I4630" t="s">
        <v>543</v>
      </c>
      <c r="J4630">
        <v>573987000</v>
      </c>
      <c r="K4630">
        <v>88502672.024026394</v>
      </c>
    </row>
    <row r="4631" spans="1:11" x14ac:dyDescent="0.25">
      <c r="A4631">
        <v>1003</v>
      </c>
      <c r="B4631" t="s">
        <v>58</v>
      </c>
      <c r="C4631" t="s">
        <v>493</v>
      </c>
      <c r="D4631" t="s">
        <v>589</v>
      </c>
      <c r="E4631">
        <v>2015</v>
      </c>
      <c r="F4631" s="10">
        <v>42369</v>
      </c>
      <c r="G4631" t="s">
        <v>489</v>
      </c>
      <c r="H4631" t="s">
        <v>474</v>
      </c>
      <c r="I4631" t="s">
        <v>543</v>
      </c>
      <c r="J4631">
        <v>-38288000</v>
      </c>
      <c r="K4631">
        <v>-5903601.1381022958</v>
      </c>
    </row>
    <row r="4632" spans="1:11" x14ac:dyDescent="0.25">
      <c r="A4632">
        <v>1003</v>
      </c>
      <c r="B4632" t="s">
        <v>58</v>
      </c>
      <c r="C4632" t="s">
        <v>493</v>
      </c>
      <c r="D4632" t="s">
        <v>1210</v>
      </c>
      <c r="E4632">
        <v>2015</v>
      </c>
      <c r="F4632" s="10">
        <v>42369</v>
      </c>
      <c r="G4632" t="s">
        <v>489</v>
      </c>
      <c r="H4632" t="s">
        <v>474</v>
      </c>
      <c r="I4632" t="s">
        <v>543</v>
      </c>
      <c r="J4632">
        <v>63466000</v>
      </c>
      <c r="K4632">
        <v>9785780.1355725117</v>
      </c>
    </row>
    <row r="4633" spans="1:11" x14ac:dyDescent="0.25">
      <c r="A4633">
        <v>1003</v>
      </c>
      <c r="B4633" t="s">
        <v>58</v>
      </c>
      <c r="C4633" t="s">
        <v>493</v>
      </c>
      <c r="D4633" t="s">
        <v>458</v>
      </c>
      <c r="E4633">
        <v>2015</v>
      </c>
      <c r="F4633" s="10">
        <v>42369</v>
      </c>
      <c r="G4633" t="s">
        <v>489</v>
      </c>
      <c r="H4633" t="s">
        <v>474</v>
      </c>
      <c r="I4633" t="s">
        <v>543</v>
      </c>
      <c r="J4633">
        <v>1959000</v>
      </c>
      <c r="K4633">
        <v>302056.90110589215</v>
      </c>
    </row>
    <row r="4634" spans="1:11" x14ac:dyDescent="0.25">
      <c r="A4634">
        <v>1003</v>
      </c>
      <c r="B4634" t="s">
        <v>58</v>
      </c>
      <c r="C4634" t="s">
        <v>493</v>
      </c>
      <c r="D4634" t="s">
        <v>1208</v>
      </c>
      <c r="E4634">
        <v>2015</v>
      </c>
      <c r="F4634" s="10">
        <v>42369</v>
      </c>
      <c r="G4634" t="s">
        <v>489</v>
      </c>
      <c r="H4634" t="s">
        <v>474</v>
      </c>
      <c r="I4634" t="s">
        <v>543</v>
      </c>
      <c r="J4634">
        <v>445173000</v>
      </c>
      <c r="K4634">
        <v>68640927.430328399</v>
      </c>
    </row>
    <row r="4635" spans="1:11" x14ac:dyDescent="0.25">
      <c r="A4635">
        <v>1057</v>
      </c>
      <c r="B4635" t="s">
        <v>60</v>
      </c>
      <c r="C4635" t="s">
        <v>492</v>
      </c>
      <c r="D4635" t="s">
        <v>59</v>
      </c>
      <c r="E4635">
        <v>2015</v>
      </c>
      <c r="F4635" s="10">
        <v>42369</v>
      </c>
      <c r="G4635" t="s">
        <v>489</v>
      </c>
      <c r="H4635" t="s">
        <v>474</v>
      </c>
      <c r="I4635" t="s">
        <v>543</v>
      </c>
      <c r="J4635">
        <v>4934189000</v>
      </c>
      <c r="K4635">
        <v>760799305.16119492</v>
      </c>
    </row>
    <row r="4636" spans="1:11" x14ac:dyDescent="0.25">
      <c r="A4636">
        <v>1057</v>
      </c>
      <c r="B4636" t="s">
        <v>60</v>
      </c>
      <c r="C4636" t="s">
        <v>492</v>
      </c>
      <c r="D4636" t="s">
        <v>595</v>
      </c>
      <c r="E4636">
        <v>2015</v>
      </c>
      <c r="F4636" s="10">
        <v>42369</v>
      </c>
      <c r="G4636" t="s">
        <v>489</v>
      </c>
      <c r="H4636" t="s">
        <v>474</v>
      </c>
      <c r="I4636" t="s">
        <v>543</v>
      </c>
      <c r="J4636">
        <v>2069936000</v>
      </c>
      <c r="K4636">
        <v>319162048.82466871</v>
      </c>
    </row>
    <row r="4637" spans="1:11" x14ac:dyDescent="0.25">
      <c r="A4637">
        <v>1057</v>
      </c>
      <c r="B4637" t="s">
        <v>60</v>
      </c>
      <c r="C4637" t="s">
        <v>493</v>
      </c>
      <c r="D4637" t="s">
        <v>589</v>
      </c>
      <c r="E4637">
        <v>2015</v>
      </c>
      <c r="F4637" s="10">
        <v>42369</v>
      </c>
      <c r="G4637" t="s">
        <v>489</v>
      </c>
      <c r="H4637" t="s">
        <v>474</v>
      </c>
      <c r="I4637" t="s">
        <v>543</v>
      </c>
      <c r="J4637">
        <v>-50453000</v>
      </c>
      <c r="K4637">
        <v>-7779314.3601304628</v>
      </c>
    </row>
    <row r="4638" spans="1:11" x14ac:dyDescent="0.25">
      <c r="A4638">
        <v>1057</v>
      </c>
      <c r="B4638" t="s">
        <v>60</v>
      </c>
      <c r="C4638" t="s">
        <v>493</v>
      </c>
      <c r="D4638" t="s">
        <v>856</v>
      </c>
      <c r="E4638">
        <v>2015</v>
      </c>
      <c r="F4638" s="10">
        <v>42369</v>
      </c>
      <c r="G4638" t="s">
        <v>489</v>
      </c>
      <c r="H4638" t="s">
        <v>474</v>
      </c>
      <c r="I4638" t="s">
        <v>543</v>
      </c>
      <c r="J4638">
        <v>691706000</v>
      </c>
      <c r="K4638">
        <v>106653685.98078215</v>
      </c>
    </row>
    <row r="4639" spans="1:11" x14ac:dyDescent="0.25">
      <c r="A4639">
        <v>1057</v>
      </c>
      <c r="B4639" t="s">
        <v>60</v>
      </c>
      <c r="C4639" t="s">
        <v>493</v>
      </c>
      <c r="D4639" t="s">
        <v>853</v>
      </c>
      <c r="E4639">
        <v>2015</v>
      </c>
      <c r="F4639" s="10">
        <v>42369</v>
      </c>
      <c r="G4639" t="s">
        <v>489</v>
      </c>
      <c r="H4639" t="s">
        <v>474</v>
      </c>
      <c r="I4639" t="s">
        <v>543</v>
      </c>
      <c r="J4639">
        <v>396707000</v>
      </c>
      <c r="K4639">
        <v>61167987.272595786</v>
      </c>
    </row>
    <row r="4640" spans="1:11" x14ac:dyDescent="0.25">
      <c r="A4640">
        <v>1057</v>
      </c>
      <c r="B4640" t="s">
        <v>60</v>
      </c>
      <c r="C4640" t="s">
        <v>493</v>
      </c>
      <c r="D4640" t="s">
        <v>854</v>
      </c>
      <c r="E4640">
        <v>2015</v>
      </c>
      <c r="F4640" s="10">
        <v>42369</v>
      </c>
      <c r="G4640" t="s">
        <v>489</v>
      </c>
      <c r="H4640" t="s">
        <v>474</v>
      </c>
      <c r="I4640" t="s">
        <v>543</v>
      </c>
      <c r="J4640">
        <v>66325000</v>
      </c>
      <c r="K4640">
        <v>10226607.435348798</v>
      </c>
    </row>
    <row r="4641" spans="1:11" x14ac:dyDescent="0.25">
      <c r="A4641">
        <v>1057</v>
      </c>
      <c r="B4641" t="s">
        <v>60</v>
      </c>
      <c r="C4641" t="s">
        <v>493</v>
      </c>
      <c r="D4641" t="s">
        <v>855</v>
      </c>
      <c r="E4641">
        <v>2015</v>
      </c>
      <c r="F4641" s="10">
        <v>42369</v>
      </c>
      <c r="G4641" t="s">
        <v>489</v>
      </c>
      <c r="H4641" t="s">
        <v>474</v>
      </c>
      <c r="I4641" t="s">
        <v>543</v>
      </c>
      <c r="J4641">
        <v>621111000</v>
      </c>
      <c r="K4641">
        <v>95768690.098408252</v>
      </c>
    </row>
    <row r="4642" spans="1:11" x14ac:dyDescent="0.25">
      <c r="A4642">
        <v>1057</v>
      </c>
      <c r="B4642" t="s">
        <v>60</v>
      </c>
      <c r="C4642" t="s">
        <v>493</v>
      </c>
      <c r="D4642" t="s">
        <v>858</v>
      </c>
      <c r="E4642">
        <v>2015</v>
      </c>
      <c r="F4642" s="10">
        <v>42369</v>
      </c>
      <c r="G4642" t="s">
        <v>489</v>
      </c>
      <c r="H4642" t="s">
        <v>474</v>
      </c>
      <c r="I4642" t="s">
        <v>543</v>
      </c>
      <c r="J4642">
        <v>40635000</v>
      </c>
      <c r="K4642">
        <v>6265483.4999683136</v>
      </c>
    </row>
    <row r="4643" spans="1:11" x14ac:dyDescent="0.25">
      <c r="A4643">
        <v>1057</v>
      </c>
      <c r="B4643" t="s">
        <v>60</v>
      </c>
      <c r="C4643" t="s">
        <v>493</v>
      </c>
      <c r="D4643" t="s">
        <v>857</v>
      </c>
      <c r="E4643">
        <v>2015</v>
      </c>
      <c r="F4643" s="10">
        <v>42369</v>
      </c>
      <c r="G4643" t="s">
        <v>489</v>
      </c>
      <c r="H4643" t="s">
        <v>474</v>
      </c>
      <c r="I4643" t="s">
        <v>543</v>
      </c>
      <c r="J4643">
        <v>5295463000</v>
      </c>
      <c r="K4643">
        <v>816503901.83813727</v>
      </c>
    </row>
    <row r="4644" spans="1:11" x14ac:dyDescent="0.25">
      <c r="A4644">
        <v>1060</v>
      </c>
      <c r="B4644" t="s">
        <v>63</v>
      </c>
      <c r="C4644" t="s">
        <v>492</v>
      </c>
      <c r="D4644" t="s">
        <v>59</v>
      </c>
      <c r="E4644">
        <v>2015</v>
      </c>
      <c r="F4644" s="10">
        <v>42369</v>
      </c>
      <c r="G4644" t="s">
        <v>489</v>
      </c>
      <c r="H4644" t="s">
        <v>474</v>
      </c>
      <c r="I4644" t="s">
        <v>543</v>
      </c>
      <c r="J4644">
        <v>5214260000</v>
      </c>
      <c r="K4644">
        <v>803983265.523435</v>
      </c>
    </row>
    <row r="4645" spans="1:11" x14ac:dyDescent="0.25">
      <c r="A4645">
        <v>1060</v>
      </c>
      <c r="B4645" t="s">
        <v>63</v>
      </c>
      <c r="C4645" t="s">
        <v>493</v>
      </c>
      <c r="D4645" t="s">
        <v>795</v>
      </c>
      <c r="E4645">
        <v>2015</v>
      </c>
      <c r="F4645" s="10">
        <v>42369</v>
      </c>
      <c r="G4645" t="s">
        <v>489</v>
      </c>
      <c r="H4645" t="s">
        <v>474</v>
      </c>
      <c r="I4645" t="s">
        <v>543</v>
      </c>
      <c r="J4645">
        <v>4005222000</v>
      </c>
      <c r="K4645">
        <v>617562504.11492777</v>
      </c>
    </row>
    <row r="4646" spans="1:11" x14ac:dyDescent="0.25">
      <c r="A4646">
        <v>1060</v>
      </c>
      <c r="B4646" t="s">
        <v>63</v>
      </c>
      <c r="C4646" t="s">
        <v>493</v>
      </c>
      <c r="D4646" t="s">
        <v>796</v>
      </c>
      <c r="E4646">
        <v>2015</v>
      </c>
      <c r="F4646" s="10">
        <v>42369</v>
      </c>
      <c r="G4646" t="s">
        <v>489</v>
      </c>
      <c r="H4646" t="s">
        <v>474</v>
      </c>
      <c r="I4646" t="s">
        <v>543</v>
      </c>
      <c r="J4646">
        <v>1209039000</v>
      </c>
      <c r="K4646">
        <v>186420915.59783906</v>
      </c>
    </row>
    <row r="4647" spans="1:11" x14ac:dyDescent="0.25">
      <c r="A4647">
        <v>1061</v>
      </c>
      <c r="B4647" t="s">
        <v>64</v>
      </c>
      <c r="C4647" t="s">
        <v>492</v>
      </c>
      <c r="D4647" t="s">
        <v>758</v>
      </c>
      <c r="E4647">
        <v>2015</v>
      </c>
      <c r="F4647" s="10">
        <v>42369</v>
      </c>
      <c r="G4647" t="s">
        <v>489</v>
      </c>
      <c r="H4647" t="s">
        <v>474</v>
      </c>
      <c r="I4647" t="s">
        <v>543</v>
      </c>
      <c r="J4647">
        <v>1971283000</v>
      </c>
      <c r="K4647">
        <v>303950808.6690793</v>
      </c>
    </row>
    <row r="4648" spans="1:11" x14ac:dyDescent="0.25">
      <c r="A4648">
        <v>1061</v>
      </c>
      <c r="B4648" t="s">
        <v>64</v>
      </c>
      <c r="C4648" t="s">
        <v>493</v>
      </c>
      <c r="D4648" t="s">
        <v>783</v>
      </c>
      <c r="E4648">
        <v>2015</v>
      </c>
      <c r="F4648" s="10">
        <v>42369</v>
      </c>
      <c r="G4648" t="s">
        <v>489</v>
      </c>
      <c r="H4648" t="s">
        <v>474</v>
      </c>
      <c r="I4648" t="s">
        <v>543</v>
      </c>
      <c r="J4648">
        <v>48756000</v>
      </c>
      <c r="K4648">
        <v>7517655.0639708405</v>
      </c>
    </row>
    <row r="4649" spans="1:11" x14ac:dyDescent="0.25">
      <c r="A4649">
        <v>1061</v>
      </c>
      <c r="B4649" t="s">
        <v>64</v>
      </c>
      <c r="C4649" t="s">
        <v>493</v>
      </c>
      <c r="D4649" t="s">
        <v>780</v>
      </c>
      <c r="E4649">
        <v>2015</v>
      </c>
      <c r="F4649" s="10">
        <v>42369</v>
      </c>
      <c r="G4649" t="s">
        <v>489</v>
      </c>
      <c r="H4649" t="s">
        <v>474</v>
      </c>
      <c r="I4649" t="s">
        <v>543</v>
      </c>
      <c r="J4649">
        <v>1255588000</v>
      </c>
      <c r="K4649">
        <v>193598274.80640373</v>
      </c>
    </row>
    <row r="4650" spans="1:11" x14ac:dyDescent="0.25">
      <c r="A4650">
        <v>1061</v>
      </c>
      <c r="B4650" t="s">
        <v>64</v>
      </c>
      <c r="C4650" t="s">
        <v>493</v>
      </c>
      <c r="D4650" t="s">
        <v>782</v>
      </c>
      <c r="E4650">
        <v>2015</v>
      </c>
      <c r="F4650" s="10">
        <v>42369</v>
      </c>
      <c r="G4650" t="s">
        <v>489</v>
      </c>
      <c r="H4650" t="s">
        <v>474</v>
      </c>
      <c r="I4650" t="s">
        <v>543</v>
      </c>
      <c r="J4650">
        <v>30541000</v>
      </c>
      <c r="K4650">
        <v>4709096.3842139114</v>
      </c>
    </row>
    <row r="4651" spans="1:11" x14ac:dyDescent="0.25">
      <c r="A4651">
        <v>1061</v>
      </c>
      <c r="B4651" t="s">
        <v>64</v>
      </c>
      <c r="C4651" t="s">
        <v>493</v>
      </c>
      <c r="D4651" t="s">
        <v>781</v>
      </c>
      <c r="E4651">
        <v>2015</v>
      </c>
      <c r="F4651" s="10">
        <v>42369</v>
      </c>
      <c r="G4651" t="s">
        <v>489</v>
      </c>
      <c r="H4651" t="s">
        <v>474</v>
      </c>
      <c r="I4651" t="s">
        <v>543</v>
      </c>
      <c r="J4651">
        <v>636399000</v>
      </c>
      <c r="K4651">
        <v>98125936.603822693</v>
      </c>
    </row>
    <row r="4652" spans="1:11" x14ac:dyDescent="0.25">
      <c r="A4652">
        <v>1129</v>
      </c>
      <c r="B4652" t="s">
        <v>66</v>
      </c>
      <c r="C4652" t="s">
        <v>492</v>
      </c>
      <c r="D4652" t="s">
        <v>59</v>
      </c>
      <c r="E4652">
        <v>2015</v>
      </c>
      <c r="F4652" s="10">
        <v>42369</v>
      </c>
      <c r="G4652" t="s">
        <v>489</v>
      </c>
      <c r="H4652" t="s">
        <v>474</v>
      </c>
      <c r="I4652" t="s">
        <v>543</v>
      </c>
      <c r="J4652">
        <v>3062487000</v>
      </c>
      <c r="K4652">
        <v>472202824.34766734</v>
      </c>
    </row>
    <row r="4653" spans="1:11" x14ac:dyDescent="0.25">
      <c r="A4653">
        <v>1129</v>
      </c>
      <c r="B4653" t="s">
        <v>66</v>
      </c>
      <c r="C4653" t="s">
        <v>493</v>
      </c>
      <c r="D4653" t="s">
        <v>864</v>
      </c>
      <c r="E4653">
        <v>2015</v>
      </c>
      <c r="F4653" s="10">
        <v>42369</v>
      </c>
      <c r="G4653" t="s">
        <v>489</v>
      </c>
      <c r="H4653" t="s">
        <v>474</v>
      </c>
      <c r="I4653" t="s">
        <v>543</v>
      </c>
      <c r="J4653">
        <v>-152864000</v>
      </c>
      <c r="K4653">
        <v>-23569998.024834659</v>
      </c>
    </row>
    <row r="4654" spans="1:11" x14ac:dyDescent="0.25">
      <c r="A4654">
        <v>1129</v>
      </c>
      <c r="B4654" t="s">
        <v>66</v>
      </c>
      <c r="C4654" t="s">
        <v>493</v>
      </c>
      <c r="D4654" t="s">
        <v>862</v>
      </c>
      <c r="E4654">
        <v>2015</v>
      </c>
      <c r="F4654" s="10">
        <v>42369</v>
      </c>
      <c r="G4654" t="s">
        <v>489</v>
      </c>
      <c r="H4654" t="s">
        <v>474</v>
      </c>
      <c r="I4654" t="s">
        <v>543</v>
      </c>
      <c r="J4654">
        <v>85033000</v>
      </c>
      <c r="K4654">
        <v>13111181.455710733</v>
      </c>
    </row>
    <row r="4655" spans="1:11" x14ac:dyDescent="0.25">
      <c r="A4655">
        <v>1129</v>
      </c>
      <c r="B4655" t="s">
        <v>66</v>
      </c>
      <c r="C4655" t="s">
        <v>493</v>
      </c>
      <c r="D4655" t="s">
        <v>666</v>
      </c>
      <c r="E4655">
        <v>2015</v>
      </c>
      <c r="F4655" s="10">
        <v>42369</v>
      </c>
      <c r="G4655" t="s">
        <v>489</v>
      </c>
      <c r="H4655" t="s">
        <v>474</v>
      </c>
      <c r="I4655" t="s">
        <v>543</v>
      </c>
      <c r="J4655">
        <v>82453000</v>
      </c>
      <c r="K4655">
        <v>12713372.979522269</v>
      </c>
    </row>
    <row r="4656" spans="1:11" x14ac:dyDescent="0.25">
      <c r="A4656">
        <v>1129</v>
      </c>
      <c r="B4656" t="s">
        <v>66</v>
      </c>
      <c r="C4656" t="s">
        <v>493</v>
      </c>
      <c r="D4656" t="s">
        <v>861</v>
      </c>
      <c r="E4656">
        <v>2015</v>
      </c>
      <c r="F4656" s="10">
        <v>42369</v>
      </c>
      <c r="G4656" t="s">
        <v>489</v>
      </c>
      <c r="H4656" t="s">
        <v>474</v>
      </c>
      <c r="I4656" t="s">
        <v>543</v>
      </c>
      <c r="J4656">
        <v>622333000</v>
      </c>
      <c r="K4656">
        <v>95957109.46193628</v>
      </c>
    </row>
    <row r="4657" spans="1:11" x14ac:dyDescent="0.25">
      <c r="A4657">
        <v>1129</v>
      </c>
      <c r="B4657" t="s">
        <v>66</v>
      </c>
      <c r="C4657" t="s">
        <v>493</v>
      </c>
      <c r="D4657" t="s">
        <v>859</v>
      </c>
      <c r="E4657">
        <v>2015</v>
      </c>
      <c r="F4657" s="10">
        <v>42369</v>
      </c>
      <c r="G4657" t="s">
        <v>489</v>
      </c>
      <c r="H4657" t="s">
        <v>474</v>
      </c>
      <c r="I4657" t="s">
        <v>543</v>
      </c>
      <c r="J4657">
        <v>901375000</v>
      </c>
      <c r="K4657">
        <v>138982409.00169653</v>
      </c>
    </row>
    <row r="4658" spans="1:11" x14ac:dyDescent="0.25">
      <c r="A4658">
        <v>1129</v>
      </c>
      <c r="B4658" t="s">
        <v>66</v>
      </c>
      <c r="C4658" t="s">
        <v>493</v>
      </c>
      <c r="D4658" t="s">
        <v>863</v>
      </c>
      <c r="E4658">
        <v>2015</v>
      </c>
      <c r="F4658" s="10">
        <v>42369</v>
      </c>
      <c r="G4658" t="s">
        <v>489</v>
      </c>
      <c r="H4658" t="s">
        <v>474</v>
      </c>
      <c r="I4658" t="s">
        <v>543</v>
      </c>
      <c r="J4658">
        <v>69642000</v>
      </c>
      <c r="K4658">
        <v>10738053.449115131</v>
      </c>
    </row>
    <row r="4659" spans="1:11" x14ac:dyDescent="0.25">
      <c r="A4659">
        <v>1129</v>
      </c>
      <c r="B4659" t="s">
        <v>66</v>
      </c>
      <c r="C4659" t="s">
        <v>493</v>
      </c>
      <c r="D4659" t="s">
        <v>860</v>
      </c>
      <c r="E4659">
        <v>2015</v>
      </c>
      <c r="F4659" s="10">
        <v>42369</v>
      </c>
      <c r="G4659" t="s">
        <v>489</v>
      </c>
      <c r="H4659" t="s">
        <v>474</v>
      </c>
      <c r="I4659" t="s">
        <v>543</v>
      </c>
      <c r="J4659">
        <v>1454516000</v>
      </c>
      <c r="K4659">
        <v>224270850.21385288</v>
      </c>
    </row>
    <row r="4660" spans="1:11" x14ac:dyDescent="0.25">
      <c r="A4660">
        <v>1137</v>
      </c>
      <c r="B4660" t="s">
        <v>82</v>
      </c>
      <c r="C4660" t="s">
        <v>492</v>
      </c>
      <c r="D4660" t="s">
        <v>700</v>
      </c>
      <c r="E4660">
        <v>2015</v>
      </c>
      <c r="F4660" s="10">
        <v>42369</v>
      </c>
      <c r="G4660" t="s">
        <v>489</v>
      </c>
      <c r="H4660" t="s">
        <v>474</v>
      </c>
      <c r="I4660" t="s">
        <v>543</v>
      </c>
      <c r="J4660">
        <v>736111000</v>
      </c>
      <c r="K4660">
        <v>113500463.26184756</v>
      </c>
    </row>
    <row r="4661" spans="1:11" x14ac:dyDescent="0.25">
      <c r="A4661">
        <v>1137</v>
      </c>
      <c r="B4661" t="s">
        <v>82</v>
      </c>
      <c r="C4661" t="s">
        <v>493</v>
      </c>
      <c r="D4661" t="s">
        <v>836</v>
      </c>
      <c r="E4661">
        <v>2015</v>
      </c>
      <c r="F4661" s="10">
        <v>42369</v>
      </c>
      <c r="G4661" t="s">
        <v>489</v>
      </c>
      <c r="H4661" t="s">
        <v>474</v>
      </c>
      <c r="I4661" t="s">
        <v>543</v>
      </c>
      <c r="J4661">
        <v>736030000</v>
      </c>
      <c r="K4661">
        <v>113487973.92596722</v>
      </c>
    </row>
    <row r="4662" spans="1:11" x14ac:dyDescent="0.25">
      <c r="A4662">
        <v>1137</v>
      </c>
      <c r="B4662" t="s">
        <v>82</v>
      </c>
      <c r="C4662" t="s">
        <v>493</v>
      </c>
      <c r="D4662" t="s">
        <v>837</v>
      </c>
      <c r="E4662">
        <v>2015</v>
      </c>
      <c r="F4662" s="10">
        <v>42369</v>
      </c>
      <c r="G4662" t="s">
        <v>489</v>
      </c>
      <c r="H4662" t="s">
        <v>474</v>
      </c>
      <c r="I4662" t="s">
        <v>543</v>
      </c>
      <c r="J4662">
        <v>81000</v>
      </c>
      <c r="K4662">
        <v>12489.33588033551</v>
      </c>
    </row>
    <row r="4663" spans="1:11" x14ac:dyDescent="0.25">
      <c r="A4663">
        <v>1171</v>
      </c>
      <c r="B4663" t="s">
        <v>71</v>
      </c>
      <c r="C4663" t="s">
        <v>493</v>
      </c>
      <c r="D4663" t="s">
        <v>807</v>
      </c>
      <c r="E4663">
        <v>2015</v>
      </c>
      <c r="F4663" s="10">
        <v>42369</v>
      </c>
      <c r="G4663" t="s">
        <v>489</v>
      </c>
      <c r="H4663" t="s">
        <v>474</v>
      </c>
      <c r="I4663" t="s">
        <v>543</v>
      </c>
      <c r="J4663">
        <v>65518000</v>
      </c>
      <c r="K4663">
        <v>10102176.64454101</v>
      </c>
    </row>
    <row r="4664" spans="1:11" x14ac:dyDescent="0.25">
      <c r="A4664">
        <v>1171</v>
      </c>
      <c r="B4664" t="s">
        <v>71</v>
      </c>
      <c r="C4664" t="s">
        <v>493</v>
      </c>
      <c r="D4664" t="s">
        <v>805</v>
      </c>
      <c r="E4664">
        <v>2015</v>
      </c>
      <c r="F4664" s="10">
        <v>42369</v>
      </c>
      <c r="G4664" t="s">
        <v>489</v>
      </c>
      <c r="H4664" t="s">
        <v>474</v>
      </c>
      <c r="I4664" t="s">
        <v>543</v>
      </c>
      <c r="J4664">
        <v>353077000</v>
      </c>
      <c r="K4664">
        <v>54440706.72371877</v>
      </c>
    </row>
    <row r="4665" spans="1:11" x14ac:dyDescent="0.25">
      <c r="A4665">
        <v>1171</v>
      </c>
      <c r="B4665" t="s">
        <v>71</v>
      </c>
      <c r="C4665" t="s">
        <v>493</v>
      </c>
      <c r="D4665" t="s">
        <v>809</v>
      </c>
      <c r="E4665">
        <v>2015</v>
      </c>
      <c r="F4665" s="10">
        <v>42369</v>
      </c>
      <c r="G4665" t="s">
        <v>489</v>
      </c>
      <c r="H4665" t="s">
        <v>474</v>
      </c>
      <c r="I4665" t="s">
        <v>543</v>
      </c>
      <c r="J4665">
        <v>131356000</v>
      </c>
      <c r="K4665">
        <v>20253693.87527594</v>
      </c>
    </row>
    <row r="4666" spans="1:11" x14ac:dyDescent="0.25">
      <c r="A4666">
        <v>1171</v>
      </c>
      <c r="B4666" t="s">
        <v>71</v>
      </c>
      <c r="C4666" t="s">
        <v>493</v>
      </c>
      <c r="D4666" t="s">
        <v>810</v>
      </c>
      <c r="E4666">
        <v>2015</v>
      </c>
      <c r="F4666" s="10">
        <v>42369</v>
      </c>
      <c r="G4666" t="s">
        <v>489</v>
      </c>
      <c r="H4666" t="s">
        <v>474</v>
      </c>
      <c r="I4666" t="s">
        <v>543</v>
      </c>
      <c r="J4666">
        <v>164603000</v>
      </c>
      <c r="K4666">
        <v>25380026.591492172</v>
      </c>
    </row>
    <row r="4667" spans="1:11" x14ac:dyDescent="0.25">
      <c r="A4667">
        <v>1171</v>
      </c>
      <c r="B4667" t="s">
        <v>71</v>
      </c>
      <c r="C4667" t="s">
        <v>493</v>
      </c>
      <c r="D4667" t="s">
        <v>808</v>
      </c>
      <c r="E4667">
        <v>2015</v>
      </c>
      <c r="F4667" s="10">
        <v>42369</v>
      </c>
      <c r="G4667" t="s">
        <v>489</v>
      </c>
      <c r="H4667" t="s">
        <v>474</v>
      </c>
      <c r="I4667" t="s">
        <v>543</v>
      </c>
      <c r="J4667">
        <v>361332000</v>
      </c>
      <c r="K4667">
        <v>55713539.658190005</v>
      </c>
    </row>
    <row r="4668" spans="1:11" x14ac:dyDescent="0.25">
      <c r="A4668">
        <v>1171</v>
      </c>
      <c r="B4668" t="s">
        <v>71</v>
      </c>
      <c r="C4668" t="s">
        <v>493</v>
      </c>
      <c r="D4668" t="s">
        <v>804</v>
      </c>
      <c r="E4668">
        <v>2015</v>
      </c>
      <c r="F4668" s="10">
        <v>42369</v>
      </c>
      <c r="G4668" t="s">
        <v>489</v>
      </c>
      <c r="H4668" t="s">
        <v>474</v>
      </c>
      <c r="I4668" t="s">
        <v>543</v>
      </c>
      <c r="J4668">
        <v>40204000</v>
      </c>
      <c r="K4668">
        <v>6199027.8979383809</v>
      </c>
    </row>
    <row r="4669" spans="1:11" x14ac:dyDescent="0.25">
      <c r="A4669">
        <v>1171</v>
      </c>
      <c r="B4669" t="s">
        <v>71</v>
      </c>
      <c r="C4669" t="s">
        <v>493</v>
      </c>
      <c r="D4669" t="s">
        <v>806</v>
      </c>
      <c r="E4669">
        <v>2015</v>
      </c>
      <c r="F4669" s="10">
        <v>42369</v>
      </c>
      <c r="G4669" t="s">
        <v>489</v>
      </c>
      <c r="H4669" t="s">
        <v>474</v>
      </c>
      <c r="I4669" t="s">
        <v>543</v>
      </c>
      <c r="J4669">
        <v>318869000</v>
      </c>
      <c r="K4669">
        <v>49166198.059588932</v>
      </c>
    </row>
    <row r="4670" spans="1:11" x14ac:dyDescent="0.25">
      <c r="A4670">
        <v>1243</v>
      </c>
      <c r="B4670" t="s">
        <v>76</v>
      </c>
      <c r="C4670" t="s">
        <v>493</v>
      </c>
      <c r="D4670" t="s">
        <v>923</v>
      </c>
      <c r="E4670">
        <v>2015</v>
      </c>
      <c r="F4670" s="10">
        <v>42369</v>
      </c>
      <c r="G4670" t="s">
        <v>489</v>
      </c>
      <c r="H4670" t="s">
        <v>474</v>
      </c>
      <c r="I4670" t="s">
        <v>543</v>
      </c>
      <c r="J4670">
        <v>79252000</v>
      </c>
      <c r="K4670">
        <v>12219812.928251231</v>
      </c>
    </row>
    <row r="4671" spans="1:11" x14ac:dyDescent="0.25">
      <c r="A4671">
        <v>1243</v>
      </c>
      <c r="B4671" t="s">
        <v>76</v>
      </c>
      <c r="C4671" t="s">
        <v>493</v>
      </c>
      <c r="D4671" t="s">
        <v>924</v>
      </c>
      <c r="E4671">
        <v>2015</v>
      </c>
      <c r="F4671" s="10">
        <v>42369</v>
      </c>
      <c r="G4671" t="s">
        <v>489</v>
      </c>
      <c r="H4671" t="s">
        <v>474</v>
      </c>
      <c r="I4671" t="s">
        <v>543</v>
      </c>
      <c r="J4671">
        <v>47352000</v>
      </c>
      <c r="K4671">
        <v>7301173.2420450253</v>
      </c>
    </row>
    <row r="4672" spans="1:11" x14ac:dyDescent="0.25">
      <c r="A4672">
        <v>1243</v>
      </c>
      <c r="B4672" t="s">
        <v>76</v>
      </c>
      <c r="C4672" t="s">
        <v>493</v>
      </c>
      <c r="D4672" t="s">
        <v>838</v>
      </c>
      <c r="E4672">
        <v>2015</v>
      </c>
      <c r="F4672" s="10">
        <v>42369</v>
      </c>
      <c r="G4672" t="s">
        <v>489</v>
      </c>
      <c r="H4672" t="s">
        <v>474</v>
      </c>
      <c r="I4672" t="s">
        <v>543</v>
      </c>
      <c r="J4672">
        <v>233144000</v>
      </c>
      <c r="K4672">
        <v>35948317.586233854</v>
      </c>
    </row>
    <row r="4673" spans="1:11" x14ac:dyDescent="0.25">
      <c r="A4673">
        <v>1243</v>
      </c>
      <c r="B4673" t="s">
        <v>76</v>
      </c>
      <c r="C4673" t="s">
        <v>493</v>
      </c>
      <c r="D4673" t="s">
        <v>922</v>
      </c>
      <c r="E4673">
        <v>2015</v>
      </c>
      <c r="F4673" s="10">
        <v>42369</v>
      </c>
      <c r="G4673" t="s">
        <v>489</v>
      </c>
      <c r="H4673" t="s">
        <v>474</v>
      </c>
      <c r="I4673" t="s">
        <v>543</v>
      </c>
      <c r="J4673">
        <v>88287000</v>
      </c>
      <c r="K4673">
        <v>13612913.541570138</v>
      </c>
    </row>
    <row r="4674" spans="1:11" x14ac:dyDescent="0.25">
      <c r="A4674">
        <v>1318</v>
      </c>
      <c r="B4674" t="s">
        <v>74</v>
      </c>
      <c r="C4674" t="s">
        <v>492</v>
      </c>
      <c r="D4674" t="s">
        <v>59</v>
      </c>
      <c r="E4674">
        <v>2015</v>
      </c>
      <c r="F4674" s="10">
        <v>42369</v>
      </c>
      <c r="G4674" t="s">
        <v>489</v>
      </c>
      <c r="H4674" t="s">
        <v>474</v>
      </c>
      <c r="I4674" t="s">
        <v>543</v>
      </c>
      <c r="J4674">
        <v>3214884000</v>
      </c>
      <c r="K4674">
        <v>495700815.95452523</v>
      </c>
    </row>
    <row r="4675" spans="1:11" x14ac:dyDescent="0.25">
      <c r="A4675">
        <v>1318</v>
      </c>
      <c r="B4675" t="s">
        <v>74</v>
      </c>
      <c r="C4675" t="s">
        <v>493</v>
      </c>
      <c r="D4675" t="s">
        <v>903</v>
      </c>
      <c r="E4675">
        <v>2015</v>
      </c>
      <c r="F4675" s="10">
        <v>42369</v>
      </c>
      <c r="G4675" t="s">
        <v>489</v>
      </c>
      <c r="H4675" t="s">
        <v>474</v>
      </c>
      <c r="I4675" t="s">
        <v>543</v>
      </c>
      <c r="J4675">
        <v>1369160000</v>
      </c>
      <c r="K4675">
        <v>211109865.60395268</v>
      </c>
    </row>
    <row r="4676" spans="1:11" x14ac:dyDescent="0.25">
      <c r="A4676">
        <v>1318</v>
      </c>
      <c r="B4676" t="s">
        <v>74</v>
      </c>
      <c r="C4676" t="s">
        <v>493</v>
      </c>
      <c r="D4676" t="s">
        <v>902</v>
      </c>
      <c r="E4676">
        <v>2015</v>
      </c>
      <c r="F4676" s="10">
        <v>42369</v>
      </c>
      <c r="G4676" t="s">
        <v>489</v>
      </c>
      <c r="H4676" t="s">
        <v>474</v>
      </c>
      <c r="I4676" t="s">
        <v>543</v>
      </c>
      <c r="J4676">
        <v>1006967000</v>
      </c>
      <c r="K4676">
        <v>155263568.93103465</v>
      </c>
    </row>
    <row r="4677" spans="1:11" x14ac:dyDescent="0.25">
      <c r="A4677">
        <v>1318</v>
      </c>
      <c r="B4677" t="s">
        <v>74</v>
      </c>
      <c r="C4677" t="s">
        <v>493</v>
      </c>
      <c r="D4677" t="s">
        <v>904</v>
      </c>
      <c r="E4677">
        <v>2015</v>
      </c>
      <c r="F4677" s="10">
        <v>42369</v>
      </c>
      <c r="G4677" t="s">
        <v>489</v>
      </c>
      <c r="H4677" t="s">
        <v>474</v>
      </c>
      <c r="I4677" t="s">
        <v>543</v>
      </c>
      <c r="J4677">
        <v>980841000</v>
      </c>
      <c r="K4677">
        <v>151235218.44696495</v>
      </c>
    </row>
    <row r="4678" spans="1:11" x14ac:dyDescent="0.25">
      <c r="A4678">
        <v>1407</v>
      </c>
      <c r="B4678" t="s">
        <v>77</v>
      </c>
      <c r="C4678" t="s">
        <v>492</v>
      </c>
      <c r="D4678" t="s">
        <v>59</v>
      </c>
      <c r="E4678">
        <v>2015</v>
      </c>
      <c r="F4678" s="10">
        <v>42369</v>
      </c>
      <c r="G4678" t="s">
        <v>489</v>
      </c>
      <c r="H4678" t="s">
        <v>474</v>
      </c>
      <c r="I4678" t="s">
        <v>543</v>
      </c>
      <c r="J4678">
        <v>1596788000</v>
      </c>
      <c r="K4678">
        <v>246207674.83566886</v>
      </c>
    </row>
    <row r="4679" spans="1:11" x14ac:dyDescent="0.25">
      <c r="A4679">
        <v>1407</v>
      </c>
      <c r="B4679" t="s">
        <v>77</v>
      </c>
      <c r="C4679" t="s">
        <v>493</v>
      </c>
      <c r="D4679" t="s">
        <v>761</v>
      </c>
      <c r="E4679">
        <v>2015</v>
      </c>
      <c r="F4679" s="10">
        <v>42369</v>
      </c>
      <c r="G4679" t="s">
        <v>489</v>
      </c>
      <c r="H4679" t="s">
        <v>474</v>
      </c>
      <c r="I4679" t="s">
        <v>543</v>
      </c>
      <c r="J4679">
        <v>7455000</v>
      </c>
      <c r="K4679">
        <v>1149481.4689864349</v>
      </c>
    </row>
    <row r="4680" spans="1:11" x14ac:dyDescent="0.25">
      <c r="A4680">
        <v>1407</v>
      </c>
      <c r="B4680" t="s">
        <v>77</v>
      </c>
      <c r="C4680" t="s">
        <v>493</v>
      </c>
      <c r="D4680" t="s">
        <v>759</v>
      </c>
      <c r="E4680">
        <v>2015</v>
      </c>
      <c r="F4680" s="10">
        <v>42369</v>
      </c>
      <c r="G4680" t="s">
        <v>489</v>
      </c>
      <c r="H4680" t="s">
        <v>474</v>
      </c>
      <c r="I4680" t="s">
        <v>543</v>
      </c>
      <c r="J4680">
        <v>1103254000</v>
      </c>
      <c r="K4680">
        <v>170109997.12745273</v>
      </c>
    </row>
    <row r="4681" spans="1:11" x14ac:dyDescent="0.25">
      <c r="A4681">
        <v>1421</v>
      </c>
      <c r="B4681" t="s">
        <v>78</v>
      </c>
      <c r="C4681" t="s">
        <v>492</v>
      </c>
      <c r="D4681" t="s">
        <v>607</v>
      </c>
      <c r="E4681">
        <v>2015</v>
      </c>
      <c r="F4681" s="10">
        <v>42369</v>
      </c>
      <c r="G4681" t="s">
        <v>489</v>
      </c>
      <c r="H4681" t="s">
        <v>474</v>
      </c>
      <c r="I4681" t="s">
        <v>543</v>
      </c>
      <c r="J4681">
        <v>1836478000</v>
      </c>
      <c r="K4681">
        <v>283165315.78823203</v>
      </c>
    </row>
    <row r="4682" spans="1:11" x14ac:dyDescent="0.25">
      <c r="A4682">
        <v>1421</v>
      </c>
      <c r="B4682" t="s">
        <v>78</v>
      </c>
      <c r="C4682" t="s">
        <v>493</v>
      </c>
      <c r="D4682" t="s">
        <v>1213</v>
      </c>
      <c r="E4682">
        <v>2015</v>
      </c>
      <c r="F4682" s="10">
        <v>42369</v>
      </c>
      <c r="G4682" t="s">
        <v>489</v>
      </c>
      <c r="H4682" t="s">
        <v>474</v>
      </c>
      <c r="I4682" t="s">
        <v>543</v>
      </c>
      <c r="J4682">
        <v>260959000</v>
      </c>
      <c r="K4682">
        <v>40237093.851808324</v>
      </c>
    </row>
    <row r="4683" spans="1:11" x14ac:dyDescent="0.25">
      <c r="A4683">
        <v>1421</v>
      </c>
      <c r="B4683" t="s">
        <v>78</v>
      </c>
      <c r="C4683" t="s">
        <v>493</v>
      </c>
      <c r="D4683" t="s">
        <v>643</v>
      </c>
      <c r="E4683">
        <v>2015</v>
      </c>
      <c r="F4683" s="10">
        <v>42369</v>
      </c>
      <c r="G4683" t="s">
        <v>489</v>
      </c>
      <c r="H4683" t="s">
        <v>474</v>
      </c>
      <c r="I4683" t="s">
        <v>543</v>
      </c>
      <c r="J4683">
        <v>56783000</v>
      </c>
      <c r="K4683">
        <v>8755332.8307789043</v>
      </c>
    </row>
    <row r="4684" spans="1:11" x14ac:dyDescent="0.25">
      <c r="A4684">
        <v>1421</v>
      </c>
      <c r="B4684" t="s">
        <v>78</v>
      </c>
      <c r="C4684" t="s">
        <v>493</v>
      </c>
      <c r="D4684" t="s">
        <v>1212</v>
      </c>
      <c r="E4684">
        <v>2015</v>
      </c>
      <c r="F4684" s="10">
        <v>42369</v>
      </c>
      <c r="G4684" t="s">
        <v>489</v>
      </c>
      <c r="H4684" t="s">
        <v>474</v>
      </c>
      <c r="I4684" t="s">
        <v>543</v>
      </c>
      <c r="J4684">
        <v>1518736000</v>
      </c>
      <c r="K4684">
        <v>234172889.10564482</v>
      </c>
    </row>
    <row r="4685" spans="1:11" x14ac:dyDescent="0.25">
      <c r="A4685">
        <v>1582</v>
      </c>
      <c r="B4685" t="s">
        <v>81</v>
      </c>
      <c r="C4685" t="s">
        <v>492</v>
      </c>
      <c r="D4685" t="s">
        <v>2066</v>
      </c>
      <c r="E4685">
        <v>2015</v>
      </c>
      <c r="F4685" s="10">
        <v>42369</v>
      </c>
      <c r="G4685" t="s">
        <v>489</v>
      </c>
      <c r="H4685" t="s">
        <v>474</v>
      </c>
      <c r="I4685" t="s">
        <v>543</v>
      </c>
      <c r="J4685">
        <v>204627000</v>
      </c>
      <c r="K4685">
        <v>31551300.409696471</v>
      </c>
    </row>
    <row r="4686" spans="1:11" x14ac:dyDescent="0.25">
      <c r="A4686">
        <v>1582</v>
      </c>
      <c r="B4686" t="s">
        <v>81</v>
      </c>
      <c r="C4686" t="s">
        <v>492</v>
      </c>
      <c r="D4686" t="s">
        <v>2060</v>
      </c>
      <c r="E4686">
        <v>2015</v>
      </c>
      <c r="F4686" s="10">
        <v>42369</v>
      </c>
      <c r="G4686" t="s">
        <v>489</v>
      </c>
      <c r="H4686" t="s">
        <v>474</v>
      </c>
      <c r="I4686" t="s">
        <v>543</v>
      </c>
      <c r="J4686">
        <v>38068000</v>
      </c>
      <c r="K4686">
        <v>5869679.4850939773</v>
      </c>
    </row>
    <row r="4687" spans="1:11" x14ac:dyDescent="0.25">
      <c r="A4687">
        <v>1582</v>
      </c>
      <c r="B4687" t="s">
        <v>81</v>
      </c>
      <c r="C4687" t="s">
        <v>493</v>
      </c>
      <c r="D4687" t="s">
        <v>1138</v>
      </c>
      <c r="E4687">
        <v>2015</v>
      </c>
      <c r="F4687" s="10">
        <v>42369</v>
      </c>
      <c r="G4687" t="s">
        <v>489</v>
      </c>
      <c r="H4687" t="s">
        <v>474</v>
      </c>
      <c r="I4687" t="s">
        <v>543</v>
      </c>
      <c r="J4687">
        <v>242696000</v>
      </c>
      <c r="K4687">
        <v>37421134.084122308</v>
      </c>
    </row>
    <row r="4688" spans="1:11" x14ac:dyDescent="0.25">
      <c r="A4688">
        <v>1582</v>
      </c>
      <c r="B4688" t="s">
        <v>81</v>
      </c>
      <c r="C4688" t="s">
        <v>493</v>
      </c>
      <c r="D4688" t="s">
        <v>643</v>
      </c>
      <c r="E4688">
        <v>2015</v>
      </c>
      <c r="F4688" s="10">
        <v>42369</v>
      </c>
      <c r="G4688" t="s">
        <v>489</v>
      </c>
      <c r="H4688" t="s">
        <v>474</v>
      </c>
      <c r="I4688" t="s">
        <v>543</v>
      </c>
      <c r="J4688">
        <v>2097000</v>
      </c>
      <c r="K4688">
        <v>323335.02890201932</v>
      </c>
    </row>
    <row r="4689" spans="1:11" x14ac:dyDescent="0.25">
      <c r="A4689">
        <v>1698</v>
      </c>
      <c r="B4689" t="s">
        <v>254</v>
      </c>
      <c r="C4689" t="s">
        <v>492</v>
      </c>
      <c r="D4689" t="s">
        <v>59</v>
      </c>
      <c r="E4689">
        <v>2015</v>
      </c>
      <c r="F4689" s="10">
        <v>42369</v>
      </c>
      <c r="G4689" t="s">
        <v>489</v>
      </c>
      <c r="H4689" t="s">
        <v>474</v>
      </c>
      <c r="I4689" t="s">
        <v>543</v>
      </c>
      <c r="J4689">
        <v>1803796000</v>
      </c>
      <c r="K4689">
        <v>278126100.04451448</v>
      </c>
    </row>
    <row r="4690" spans="1:11" x14ac:dyDescent="0.25">
      <c r="A4690">
        <v>1698</v>
      </c>
      <c r="B4690" t="s">
        <v>254</v>
      </c>
      <c r="C4690" t="s">
        <v>492</v>
      </c>
      <c r="D4690" t="s">
        <v>249</v>
      </c>
      <c r="E4690">
        <v>2015</v>
      </c>
      <c r="F4690" s="10">
        <v>42369</v>
      </c>
      <c r="G4690" t="s">
        <v>489</v>
      </c>
      <c r="H4690" t="s">
        <v>474</v>
      </c>
      <c r="I4690" t="s">
        <v>543</v>
      </c>
      <c r="J4690">
        <v>0</v>
      </c>
      <c r="K4690">
        <v>0</v>
      </c>
    </row>
    <row r="4691" spans="1:11" x14ac:dyDescent="0.25">
      <c r="A4691">
        <v>1698</v>
      </c>
      <c r="B4691" t="s">
        <v>254</v>
      </c>
      <c r="C4691" t="s">
        <v>493</v>
      </c>
      <c r="D4691" t="s">
        <v>971</v>
      </c>
      <c r="E4691">
        <v>2015</v>
      </c>
      <c r="F4691" s="10">
        <v>42369</v>
      </c>
      <c r="G4691" t="s">
        <v>489</v>
      </c>
      <c r="H4691" t="s">
        <v>474</v>
      </c>
      <c r="I4691" t="s">
        <v>543</v>
      </c>
      <c r="J4691">
        <v>50639000</v>
      </c>
      <c r="K4691">
        <v>7807993.575855677</v>
      </c>
    </row>
    <row r="4692" spans="1:11" x14ac:dyDescent="0.25">
      <c r="A4692">
        <v>1698</v>
      </c>
      <c r="B4692" t="s">
        <v>254</v>
      </c>
      <c r="C4692" t="s">
        <v>493</v>
      </c>
      <c r="D4692" t="s">
        <v>643</v>
      </c>
      <c r="E4692">
        <v>2015</v>
      </c>
      <c r="F4692" s="10">
        <v>42369</v>
      </c>
      <c r="G4692" t="s">
        <v>489</v>
      </c>
      <c r="H4692" t="s">
        <v>474</v>
      </c>
      <c r="I4692" t="s">
        <v>543</v>
      </c>
      <c r="J4692">
        <v>75094000</v>
      </c>
      <c r="K4692">
        <v>11578693.68639401</v>
      </c>
    </row>
    <row r="4693" spans="1:11" x14ac:dyDescent="0.25">
      <c r="A4693">
        <v>1698</v>
      </c>
      <c r="B4693" t="s">
        <v>254</v>
      </c>
      <c r="C4693" t="s">
        <v>493</v>
      </c>
      <c r="D4693" t="s">
        <v>1044</v>
      </c>
      <c r="E4693">
        <v>2015</v>
      </c>
      <c r="F4693" s="10">
        <v>42369</v>
      </c>
      <c r="G4693" t="s">
        <v>489</v>
      </c>
      <c r="H4693" t="s">
        <v>474</v>
      </c>
      <c r="I4693" t="s">
        <v>543</v>
      </c>
      <c r="J4693">
        <v>44017000</v>
      </c>
      <c r="K4693">
        <v>6786951.820305285</v>
      </c>
    </row>
    <row r="4694" spans="1:11" x14ac:dyDescent="0.25">
      <c r="A4694">
        <v>1698</v>
      </c>
      <c r="B4694" t="s">
        <v>254</v>
      </c>
      <c r="C4694" t="s">
        <v>493</v>
      </c>
      <c r="D4694" t="s">
        <v>1043</v>
      </c>
      <c r="E4694">
        <v>2015</v>
      </c>
      <c r="F4694" s="10">
        <v>42369</v>
      </c>
      <c r="G4694" t="s">
        <v>489</v>
      </c>
      <c r="H4694" t="s">
        <v>474</v>
      </c>
      <c r="I4694" t="s">
        <v>543</v>
      </c>
      <c r="J4694">
        <v>1634046000</v>
      </c>
      <c r="K4694">
        <v>251952460.96195948</v>
      </c>
    </row>
    <row r="4695" spans="1:11" x14ac:dyDescent="0.25">
      <c r="A4695">
        <v>1700</v>
      </c>
      <c r="B4695" t="s">
        <v>84</v>
      </c>
      <c r="C4695" t="s">
        <v>492</v>
      </c>
      <c r="D4695" t="s">
        <v>59</v>
      </c>
      <c r="E4695">
        <v>2015</v>
      </c>
      <c r="F4695" s="10">
        <v>42369</v>
      </c>
      <c r="G4695" t="s">
        <v>489</v>
      </c>
      <c r="H4695" t="s">
        <v>474</v>
      </c>
      <c r="I4695" t="s">
        <v>543</v>
      </c>
      <c r="J4695">
        <v>679267000</v>
      </c>
      <c r="K4695">
        <v>104735724.88182543</v>
      </c>
    </row>
    <row r="4696" spans="1:11" x14ac:dyDescent="0.25">
      <c r="A4696">
        <v>1700</v>
      </c>
      <c r="B4696" t="s">
        <v>84</v>
      </c>
      <c r="C4696" t="s">
        <v>493</v>
      </c>
      <c r="D4696" t="s">
        <v>762</v>
      </c>
      <c r="E4696">
        <v>2015</v>
      </c>
      <c r="F4696" s="10">
        <v>42369</v>
      </c>
      <c r="G4696" t="s">
        <v>489</v>
      </c>
      <c r="H4696" t="s">
        <v>474</v>
      </c>
      <c r="I4696" t="s">
        <v>543</v>
      </c>
      <c r="J4696">
        <v>679116000</v>
      </c>
      <c r="K4696">
        <v>104712442.29271518</v>
      </c>
    </row>
    <row r="4697" spans="1:11" x14ac:dyDescent="0.25">
      <c r="A4697">
        <v>1700</v>
      </c>
      <c r="B4697" t="s">
        <v>84</v>
      </c>
      <c r="C4697" t="s">
        <v>493</v>
      </c>
      <c r="D4697" t="s">
        <v>1216</v>
      </c>
      <c r="E4697">
        <v>2015</v>
      </c>
      <c r="F4697" s="10">
        <v>42369</v>
      </c>
      <c r="G4697" t="s">
        <v>489</v>
      </c>
      <c r="H4697" t="s">
        <v>474</v>
      </c>
      <c r="I4697" t="s">
        <v>543</v>
      </c>
      <c r="J4697">
        <v>152000</v>
      </c>
      <c r="K4697">
        <v>23436.778442111081</v>
      </c>
    </row>
    <row r="4698" spans="1:11" x14ac:dyDescent="0.25">
      <c r="A4698">
        <v>1793</v>
      </c>
      <c r="B4698" t="s">
        <v>88</v>
      </c>
      <c r="C4698" t="s">
        <v>492</v>
      </c>
      <c r="D4698" t="s">
        <v>59</v>
      </c>
      <c r="E4698">
        <v>2015</v>
      </c>
      <c r="F4698" s="10">
        <v>42369</v>
      </c>
      <c r="G4698" t="s">
        <v>489</v>
      </c>
      <c r="H4698" t="s">
        <v>474</v>
      </c>
      <c r="I4698" t="s">
        <v>543</v>
      </c>
      <c r="J4698">
        <v>601565000</v>
      </c>
      <c r="K4698">
        <v>92754905.417951003</v>
      </c>
    </row>
    <row r="4699" spans="1:11" x14ac:dyDescent="0.25">
      <c r="A4699">
        <v>1793</v>
      </c>
      <c r="B4699" t="s">
        <v>88</v>
      </c>
      <c r="C4699" t="s">
        <v>492</v>
      </c>
      <c r="D4699" t="s">
        <v>784</v>
      </c>
      <c r="E4699">
        <v>2015</v>
      </c>
      <c r="F4699" s="10">
        <v>42369</v>
      </c>
      <c r="G4699" t="s">
        <v>489</v>
      </c>
      <c r="H4699" t="s">
        <v>474</v>
      </c>
      <c r="I4699" t="s">
        <v>543</v>
      </c>
      <c r="J4699">
        <v>3055000</v>
      </c>
      <c r="K4699">
        <v>471048.40882006148</v>
      </c>
    </row>
    <row r="4700" spans="1:11" x14ac:dyDescent="0.25">
      <c r="A4700">
        <v>1793</v>
      </c>
      <c r="B4700" t="s">
        <v>88</v>
      </c>
      <c r="C4700" t="s">
        <v>493</v>
      </c>
      <c r="D4700" t="s">
        <v>905</v>
      </c>
      <c r="E4700">
        <v>2015</v>
      </c>
      <c r="F4700" s="10">
        <v>42369</v>
      </c>
      <c r="G4700" t="s">
        <v>489</v>
      </c>
      <c r="H4700" t="s">
        <v>474</v>
      </c>
      <c r="I4700" t="s">
        <v>543</v>
      </c>
      <c r="J4700">
        <v>604620000</v>
      </c>
      <c r="K4700">
        <v>93225953.826771051</v>
      </c>
    </row>
    <row r="4701" spans="1:11" x14ac:dyDescent="0.25">
      <c r="A4701">
        <v>1882</v>
      </c>
      <c r="B4701" t="s">
        <v>90</v>
      </c>
      <c r="C4701" t="s">
        <v>492</v>
      </c>
      <c r="D4701" t="s">
        <v>700</v>
      </c>
      <c r="E4701">
        <v>2015</v>
      </c>
      <c r="F4701" s="10">
        <v>42369</v>
      </c>
      <c r="G4701" t="s">
        <v>489</v>
      </c>
      <c r="H4701" t="s">
        <v>474</v>
      </c>
      <c r="I4701" t="s">
        <v>543</v>
      </c>
      <c r="J4701">
        <v>1191086000</v>
      </c>
      <c r="K4701">
        <v>183652754.5230284</v>
      </c>
    </row>
    <row r="4702" spans="1:11" x14ac:dyDescent="0.25">
      <c r="A4702">
        <v>1882</v>
      </c>
      <c r="B4702" t="s">
        <v>90</v>
      </c>
      <c r="C4702" t="s">
        <v>493</v>
      </c>
      <c r="D4702" t="s">
        <v>1033</v>
      </c>
      <c r="E4702">
        <v>2015</v>
      </c>
      <c r="F4702" s="10">
        <v>42369</v>
      </c>
      <c r="G4702" t="s">
        <v>489</v>
      </c>
      <c r="H4702" t="s">
        <v>474</v>
      </c>
      <c r="I4702" t="s">
        <v>543</v>
      </c>
      <c r="J4702">
        <v>-34349000</v>
      </c>
      <c r="K4702">
        <v>-5296249.3599215364</v>
      </c>
    </row>
    <row r="4703" spans="1:11" x14ac:dyDescent="0.25">
      <c r="A4703">
        <v>1882</v>
      </c>
      <c r="B4703" t="s">
        <v>90</v>
      </c>
      <c r="C4703" t="s">
        <v>493</v>
      </c>
      <c r="D4703" t="s">
        <v>1032</v>
      </c>
      <c r="E4703">
        <v>2015</v>
      </c>
      <c r="F4703" s="10">
        <v>42369</v>
      </c>
      <c r="G4703" t="s">
        <v>489</v>
      </c>
      <c r="H4703" t="s">
        <v>474</v>
      </c>
      <c r="I4703" t="s">
        <v>543</v>
      </c>
      <c r="J4703">
        <v>68314000</v>
      </c>
      <c r="K4703">
        <v>10533290.016410369</v>
      </c>
    </row>
    <row r="4704" spans="1:11" x14ac:dyDescent="0.25">
      <c r="A4704">
        <v>1882</v>
      </c>
      <c r="B4704" t="s">
        <v>90</v>
      </c>
      <c r="C4704" t="s">
        <v>493</v>
      </c>
      <c r="D4704" t="s">
        <v>1030</v>
      </c>
      <c r="E4704">
        <v>2015</v>
      </c>
      <c r="F4704" s="10">
        <v>42369</v>
      </c>
      <c r="G4704" t="s">
        <v>489</v>
      </c>
      <c r="H4704" t="s">
        <v>474</v>
      </c>
      <c r="I4704" t="s">
        <v>543</v>
      </c>
      <c r="J4704">
        <v>34995000</v>
      </c>
      <c r="K4704">
        <v>5395855.6683005076</v>
      </c>
    </row>
    <row r="4705" spans="1:11" x14ac:dyDescent="0.25">
      <c r="A4705">
        <v>1882</v>
      </c>
      <c r="B4705" t="s">
        <v>90</v>
      </c>
      <c r="C4705" t="s">
        <v>493</v>
      </c>
      <c r="D4705" t="s">
        <v>1031</v>
      </c>
      <c r="E4705">
        <v>2015</v>
      </c>
      <c r="F4705" s="10">
        <v>42369</v>
      </c>
      <c r="G4705" t="s">
        <v>489</v>
      </c>
      <c r="H4705" t="s">
        <v>474</v>
      </c>
      <c r="I4705" t="s">
        <v>543</v>
      </c>
      <c r="J4705">
        <v>276000</v>
      </c>
      <c r="K4705">
        <v>42556.255592254325</v>
      </c>
    </row>
    <row r="4706" spans="1:11" x14ac:dyDescent="0.25">
      <c r="A4706">
        <v>1882</v>
      </c>
      <c r="B4706" t="s">
        <v>90</v>
      </c>
      <c r="C4706" t="s">
        <v>493</v>
      </c>
      <c r="D4706" t="s">
        <v>1029</v>
      </c>
      <c r="E4706">
        <v>2015</v>
      </c>
      <c r="F4706" s="10">
        <v>42369</v>
      </c>
      <c r="G4706" t="s">
        <v>489</v>
      </c>
      <c r="H4706" t="s">
        <v>474</v>
      </c>
      <c r="I4706" t="s">
        <v>543</v>
      </c>
      <c r="J4706">
        <v>957403000</v>
      </c>
      <c r="K4706">
        <v>147621328.88692418</v>
      </c>
    </row>
    <row r="4707" spans="1:11" x14ac:dyDescent="0.25">
      <c r="A4707">
        <v>1882</v>
      </c>
      <c r="B4707" t="s">
        <v>90</v>
      </c>
      <c r="C4707" t="s">
        <v>493</v>
      </c>
      <c r="D4707" t="s">
        <v>1028</v>
      </c>
      <c r="E4707">
        <v>2015</v>
      </c>
      <c r="F4707" s="10">
        <v>42369</v>
      </c>
      <c r="G4707" t="s">
        <v>489</v>
      </c>
      <c r="H4707" t="s">
        <v>474</v>
      </c>
      <c r="I4707" t="s">
        <v>543</v>
      </c>
      <c r="J4707">
        <v>172034000</v>
      </c>
      <c r="K4707">
        <v>26525807.516514063</v>
      </c>
    </row>
    <row r="4708" spans="1:11" x14ac:dyDescent="0.25">
      <c r="A4708">
        <v>1883</v>
      </c>
      <c r="B4708" t="s">
        <v>91</v>
      </c>
      <c r="C4708" t="s">
        <v>493</v>
      </c>
      <c r="D4708" t="s">
        <v>821</v>
      </c>
      <c r="E4708">
        <v>2015</v>
      </c>
      <c r="F4708" s="10">
        <v>42369</v>
      </c>
      <c r="G4708" t="s">
        <v>489</v>
      </c>
      <c r="H4708" t="s">
        <v>474</v>
      </c>
      <c r="I4708" t="s">
        <v>543</v>
      </c>
      <c r="J4708">
        <v>596994000</v>
      </c>
      <c r="K4708">
        <v>92050105.982037246</v>
      </c>
    </row>
    <row r="4709" spans="1:11" x14ac:dyDescent="0.25">
      <c r="A4709">
        <v>1883</v>
      </c>
      <c r="B4709" t="s">
        <v>91</v>
      </c>
      <c r="C4709" t="s">
        <v>493</v>
      </c>
      <c r="D4709" t="s">
        <v>643</v>
      </c>
      <c r="E4709">
        <v>2015</v>
      </c>
      <c r="F4709" s="10">
        <v>42369</v>
      </c>
      <c r="G4709" t="s">
        <v>489</v>
      </c>
      <c r="H4709" t="s">
        <v>474</v>
      </c>
      <c r="I4709" t="s">
        <v>543</v>
      </c>
      <c r="J4709">
        <v>78594000</v>
      </c>
      <c r="K4709">
        <v>12118356.347889988</v>
      </c>
    </row>
    <row r="4710" spans="1:11" x14ac:dyDescent="0.25">
      <c r="A4710">
        <v>1883</v>
      </c>
      <c r="B4710" t="s">
        <v>91</v>
      </c>
      <c r="C4710" t="s">
        <v>493</v>
      </c>
      <c r="D4710" t="s">
        <v>822</v>
      </c>
      <c r="E4710">
        <v>2015</v>
      </c>
      <c r="F4710" s="10">
        <v>42369</v>
      </c>
      <c r="G4710" t="s">
        <v>489</v>
      </c>
      <c r="H4710" t="s">
        <v>474</v>
      </c>
      <c r="I4710" t="s">
        <v>543</v>
      </c>
      <c r="J4710">
        <v>8220000</v>
      </c>
      <c r="K4710">
        <v>1267436.3078562701</v>
      </c>
    </row>
    <row r="4711" spans="1:11" x14ac:dyDescent="0.25">
      <c r="A4711">
        <v>1883</v>
      </c>
      <c r="B4711" t="s">
        <v>91</v>
      </c>
      <c r="C4711" t="s">
        <v>493</v>
      </c>
      <c r="D4711" t="s">
        <v>819</v>
      </c>
      <c r="E4711">
        <v>2015</v>
      </c>
      <c r="F4711" s="10">
        <v>42369</v>
      </c>
      <c r="G4711" t="s">
        <v>489</v>
      </c>
      <c r="H4711" t="s">
        <v>474</v>
      </c>
      <c r="I4711" t="s">
        <v>543</v>
      </c>
      <c r="J4711">
        <v>420009000</v>
      </c>
      <c r="K4711">
        <v>64760907.083504163</v>
      </c>
    </row>
    <row r="4712" spans="1:11" x14ac:dyDescent="0.25">
      <c r="A4712">
        <v>1883</v>
      </c>
      <c r="B4712" t="s">
        <v>91</v>
      </c>
      <c r="C4712" t="s">
        <v>493</v>
      </c>
      <c r="D4712" t="s">
        <v>820</v>
      </c>
      <c r="E4712">
        <v>2015</v>
      </c>
      <c r="F4712" s="10">
        <v>42369</v>
      </c>
      <c r="G4712" t="s">
        <v>489</v>
      </c>
      <c r="H4712" t="s">
        <v>474</v>
      </c>
      <c r="I4712" t="s">
        <v>543</v>
      </c>
      <c r="J4712">
        <v>454577000</v>
      </c>
      <c r="K4712">
        <v>70090923.907102153</v>
      </c>
    </row>
    <row r="4713" spans="1:11" x14ac:dyDescent="0.25">
      <c r="A4713">
        <v>1885</v>
      </c>
      <c r="B4713" t="s">
        <v>92</v>
      </c>
      <c r="C4713" t="s">
        <v>492</v>
      </c>
      <c r="D4713" t="s">
        <v>700</v>
      </c>
      <c r="E4713">
        <v>2015</v>
      </c>
      <c r="F4713" s="10">
        <v>42369</v>
      </c>
      <c r="G4713" t="s">
        <v>489</v>
      </c>
      <c r="H4713" t="s">
        <v>474</v>
      </c>
      <c r="I4713" t="s">
        <v>543</v>
      </c>
      <c r="J4713">
        <v>1230272000</v>
      </c>
      <c r="K4713">
        <v>189694817.68113738</v>
      </c>
    </row>
    <row r="4714" spans="1:11" x14ac:dyDescent="0.25">
      <c r="A4714">
        <v>1885</v>
      </c>
      <c r="B4714" t="s">
        <v>92</v>
      </c>
      <c r="C4714" t="s">
        <v>493</v>
      </c>
      <c r="D4714" t="s">
        <v>777</v>
      </c>
      <c r="E4714">
        <v>2015</v>
      </c>
      <c r="F4714" s="10">
        <v>42369</v>
      </c>
      <c r="G4714" t="s">
        <v>489</v>
      </c>
      <c r="H4714" t="s">
        <v>474</v>
      </c>
      <c r="I4714" t="s">
        <v>543</v>
      </c>
      <c r="J4714">
        <v>212212000</v>
      </c>
      <c r="K4714">
        <v>32720826.491824187</v>
      </c>
    </row>
    <row r="4715" spans="1:11" x14ac:dyDescent="0.25">
      <c r="A4715">
        <v>1885</v>
      </c>
      <c r="B4715" t="s">
        <v>92</v>
      </c>
      <c r="C4715" t="s">
        <v>493</v>
      </c>
      <c r="D4715" t="s">
        <v>776</v>
      </c>
      <c r="E4715">
        <v>2015</v>
      </c>
      <c r="F4715" s="10">
        <v>42369</v>
      </c>
      <c r="G4715" t="s">
        <v>489</v>
      </c>
      <c r="H4715" t="s">
        <v>474</v>
      </c>
      <c r="I4715" t="s">
        <v>543</v>
      </c>
      <c r="J4715">
        <v>194197000</v>
      </c>
      <c r="K4715">
        <v>29943105.678438455</v>
      </c>
    </row>
    <row r="4716" spans="1:11" x14ac:dyDescent="0.25">
      <c r="A4716">
        <v>1885</v>
      </c>
      <c r="B4716" t="s">
        <v>92</v>
      </c>
      <c r="C4716" t="s">
        <v>493</v>
      </c>
      <c r="D4716" t="s">
        <v>775</v>
      </c>
      <c r="E4716">
        <v>2015</v>
      </c>
      <c r="F4716" s="10">
        <v>42369</v>
      </c>
      <c r="G4716" t="s">
        <v>489</v>
      </c>
      <c r="H4716" t="s">
        <v>474</v>
      </c>
      <c r="I4716" t="s">
        <v>543</v>
      </c>
      <c r="J4716">
        <v>731677000</v>
      </c>
      <c r="K4716">
        <v>112816787.76439808</v>
      </c>
    </row>
    <row r="4717" spans="1:11" x14ac:dyDescent="0.25">
      <c r="A4717">
        <v>8876</v>
      </c>
      <c r="B4717" t="s">
        <v>89</v>
      </c>
      <c r="C4717" t="s">
        <v>492</v>
      </c>
      <c r="D4717" t="s">
        <v>59</v>
      </c>
      <c r="E4717">
        <v>2015</v>
      </c>
      <c r="F4717" s="10">
        <v>42369</v>
      </c>
      <c r="G4717" t="s">
        <v>489</v>
      </c>
      <c r="H4717" t="s">
        <v>474</v>
      </c>
      <c r="I4717" t="s">
        <v>543</v>
      </c>
      <c r="J4717">
        <v>6340587000</v>
      </c>
      <c r="K4717">
        <v>977650873.10480106</v>
      </c>
    </row>
    <row r="4718" spans="1:11" x14ac:dyDescent="0.25">
      <c r="A4718">
        <v>8876</v>
      </c>
      <c r="B4718" t="s">
        <v>89</v>
      </c>
      <c r="C4718" t="s">
        <v>492</v>
      </c>
      <c r="D4718" t="s">
        <v>792</v>
      </c>
      <c r="E4718">
        <v>2015</v>
      </c>
      <c r="F4718" s="10">
        <v>42369</v>
      </c>
      <c r="G4718" t="s">
        <v>489</v>
      </c>
      <c r="H4718" t="s">
        <v>474</v>
      </c>
      <c r="I4718" t="s">
        <v>543</v>
      </c>
      <c r="J4718">
        <v>0</v>
      </c>
      <c r="K4718">
        <v>0</v>
      </c>
    </row>
    <row r="4719" spans="1:11" x14ac:dyDescent="0.25">
      <c r="A4719">
        <v>8876</v>
      </c>
      <c r="B4719" t="s">
        <v>89</v>
      </c>
      <c r="C4719" t="s">
        <v>493</v>
      </c>
      <c r="D4719" t="s">
        <v>787</v>
      </c>
      <c r="E4719">
        <v>2015</v>
      </c>
      <c r="F4719" s="10">
        <v>42369</v>
      </c>
      <c r="G4719" t="s">
        <v>489</v>
      </c>
      <c r="H4719" t="s">
        <v>474</v>
      </c>
      <c r="I4719" t="s">
        <v>543</v>
      </c>
      <c r="J4719">
        <v>816840000</v>
      </c>
      <c r="K4719">
        <v>125948013.83325009</v>
      </c>
    </row>
    <row r="4720" spans="1:11" x14ac:dyDescent="0.25">
      <c r="A4720">
        <v>8876</v>
      </c>
      <c r="B4720" t="s">
        <v>89</v>
      </c>
      <c r="C4720" t="s">
        <v>493</v>
      </c>
      <c r="D4720" t="s">
        <v>790</v>
      </c>
      <c r="E4720">
        <v>2015</v>
      </c>
      <c r="F4720" s="10">
        <v>42369</v>
      </c>
      <c r="G4720" t="s">
        <v>489</v>
      </c>
      <c r="H4720" t="s">
        <v>474</v>
      </c>
      <c r="I4720" t="s">
        <v>543</v>
      </c>
      <c r="J4720">
        <v>3768718000</v>
      </c>
      <c r="K4720">
        <v>581096110.37365782</v>
      </c>
    </row>
    <row r="4721" spans="1:11" x14ac:dyDescent="0.25">
      <c r="A4721">
        <v>8876</v>
      </c>
      <c r="B4721" t="s">
        <v>89</v>
      </c>
      <c r="C4721" t="s">
        <v>493</v>
      </c>
      <c r="D4721" t="s">
        <v>666</v>
      </c>
      <c r="E4721">
        <v>2015</v>
      </c>
      <c r="F4721" s="10">
        <v>42369</v>
      </c>
      <c r="G4721" t="s">
        <v>489</v>
      </c>
      <c r="H4721" t="s">
        <v>474</v>
      </c>
      <c r="I4721" t="s">
        <v>543</v>
      </c>
      <c r="J4721">
        <v>9186000</v>
      </c>
      <c r="K4721">
        <v>1416383.2024291605</v>
      </c>
    </row>
    <row r="4722" spans="1:11" x14ac:dyDescent="0.25">
      <c r="A4722">
        <v>8876</v>
      </c>
      <c r="B4722" t="s">
        <v>89</v>
      </c>
      <c r="C4722" t="s">
        <v>493</v>
      </c>
      <c r="D4722" t="s">
        <v>789</v>
      </c>
      <c r="E4722">
        <v>2015</v>
      </c>
      <c r="F4722" s="10">
        <v>42369</v>
      </c>
      <c r="G4722" t="s">
        <v>489</v>
      </c>
      <c r="H4722" t="s">
        <v>474</v>
      </c>
      <c r="I4722" t="s">
        <v>543</v>
      </c>
      <c r="J4722">
        <v>296261000</v>
      </c>
      <c r="K4722">
        <v>45680285.644988619</v>
      </c>
    </row>
    <row r="4723" spans="1:11" x14ac:dyDescent="0.25">
      <c r="A4723">
        <v>8876</v>
      </c>
      <c r="B4723" t="s">
        <v>89</v>
      </c>
      <c r="C4723" t="s">
        <v>493</v>
      </c>
      <c r="D4723" t="s">
        <v>788</v>
      </c>
      <c r="E4723">
        <v>2015</v>
      </c>
      <c r="F4723" s="10">
        <v>42369</v>
      </c>
      <c r="G4723" t="s">
        <v>489</v>
      </c>
      <c r="H4723" t="s">
        <v>474</v>
      </c>
      <c r="I4723" t="s">
        <v>543</v>
      </c>
      <c r="J4723">
        <v>1091285000</v>
      </c>
      <c r="K4723">
        <v>168264505.01446834</v>
      </c>
    </row>
    <row r="4724" spans="1:11" x14ac:dyDescent="0.25">
      <c r="A4724">
        <v>8876</v>
      </c>
      <c r="B4724" t="s">
        <v>89</v>
      </c>
      <c r="C4724" t="s">
        <v>493</v>
      </c>
      <c r="D4724" t="s">
        <v>786</v>
      </c>
      <c r="E4724">
        <v>2015</v>
      </c>
      <c r="F4724" s="10">
        <v>42369</v>
      </c>
      <c r="G4724" t="s">
        <v>489</v>
      </c>
      <c r="H4724" t="s">
        <v>474</v>
      </c>
      <c r="I4724" t="s">
        <v>543</v>
      </c>
      <c r="J4724">
        <v>129690000</v>
      </c>
      <c r="K4724">
        <v>19996814.448403854</v>
      </c>
    </row>
    <row r="4725" spans="1:11" x14ac:dyDescent="0.25">
      <c r="A4725">
        <v>8876</v>
      </c>
      <c r="B4725" t="s">
        <v>89</v>
      </c>
      <c r="C4725" t="s">
        <v>493</v>
      </c>
      <c r="D4725" t="s">
        <v>785</v>
      </c>
      <c r="E4725">
        <v>2015</v>
      </c>
      <c r="F4725" s="10">
        <v>42369</v>
      </c>
      <c r="G4725" t="s">
        <v>489</v>
      </c>
      <c r="H4725" t="s">
        <v>474</v>
      </c>
      <c r="I4725" t="s">
        <v>543</v>
      </c>
      <c r="J4725">
        <v>228608000</v>
      </c>
      <c r="K4725">
        <v>35248914.776935063</v>
      </c>
    </row>
    <row r="4726" spans="1:11" x14ac:dyDescent="0.25">
      <c r="A4726">
        <v>10113</v>
      </c>
      <c r="B4726" t="s">
        <v>65</v>
      </c>
      <c r="C4726" t="s">
        <v>492</v>
      </c>
      <c r="D4726" t="s">
        <v>2066</v>
      </c>
      <c r="E4726">
        <v>2015</v>
      </c>
      <c r="F4726" s="10">
        <v>42369</v>
      </c>
      <c r="G4726" t="s">
        <v>489</v>
      </c>
      <c r="H4726" t="s">
        <v>474</v>
      </c>
      <c r="I4726" t="s">
        <v>543</v>
      </c>
      <c r="J4726">
        <v>378528000</v>
      </c>
      <c r="K4726">
        <v>58364979.408785678</v>
      </c>
    </row>
    <row r="4727" spans="1:11" x14ac:dyDescent="0.25">
      <c r="A4727">
        <v>10113</v>
      </c>
      <c r="B4727" t="s">
        <v>65</v>
      </c>
      <c r="C4727" t="s">
        <v>492</v>
      </c>
      <c r="D4727" t="s">
        <v>794</v>
      </c>
      <c r="E4727">
        <v>2015</v>
      </c>
      <c r="F4727" s="10">
        <v>42369</v>
      </c>
      <c r="G4727" t="s">
        <v>489</v>
      </c>
      <c r="H4727" t="s">
        <v>474</v>
      </c>
      <c r="I4727" t="s">
        <v>543</v>
      </c>
      <c r="J4727">
        <v>115262000</v>
      </c>
      <c r="K4727">
        <v>17772170.768385574</v>
      </c>
    </row>
    <row r="4728" spans="1:11" x14ac:dyDescent="0.25">
      <c r="A4728">
        <v>10113</v>
      </c>
      <c r="B4728" t="s">
        <v>65</v>
      </c>
      <c r="C4728" t="s">
        <v>493</v>
      </c>
      <c r="D4728" t="s">
        <v>793</v>
      </c>
      <c r="E4728">
        <v>2015</v>
      </c>
      <c r="F4728" s="10">
        <v>42369</v>
      </c>
      <c r="G4728" t="s">
        <v>489</v>
      </c>
      <c r="H4728" t="s">
        <v>474</v>
      </c>
      <c r="I4728" t="s">
        <v>543</v>
      </c>
      <c r="J4728">
        <v>493790000</v>
      </c>
      <c r="K4728">
        <v>76137150.177171245</v>
      </c>
    </row>
    <row r="4729" spans="1:11" x14ac:dyDescent="0.25">
      <c r="A4729">
        <v>13357</v>
      </c>
      <c r="B4729" t="s">
        <v>70</v>
      </c>
      <c r="C4729" t="s">
        <v>492</v>
      </c>
      <c r="D4729" t="s">
        <v>758</v>
      </c>
      <c r="E4729">
        <v>2015</v>
      </c>
      <c r="F4729" s="10">
        <v>42369</v>
      </c>
      <c r="G4729" t="s">
        <v>489</v>
      </c>
      <c r="H4729" t="s">
        <v>474</v>
      </c>
      <c r="I4729" t="s">
        <v>543</v>
      </c>
      <c r="J4729">
        <v>329893000</v>
      </c>
      <c r="K4729">
        <v>50865981.253969409</v>
      </c>
    </row>
    <row r="4730" spans="1:11" x14ac:dyDescent="0.25">
      <c r="A4730">
        <v>717</v>
      </c>
      <c r="B4730" t="s">
        <v>69</v>
      </c>
      <c r="C4730" t="s">
        <v>492</v>
      </c>
      <c r="D4730" t="s">
        <v>700</v>
      </c>
      <c r="E4730">
        <v>2016</v>
      </c>
      <c r="F4730" s="10">
        <v>42735</v>
      </c>
      <c r="G4730" t="s">
        <v>489</v>
      </c>
      <c r="H4730" t="s">
        <v>474</v>
      </c>
      <c r="I4730" t="s">
        <v>543</v>
      </c>
      <c r="J4730">
        <v>3613980000</v>
      </c>
      <c r="K4730">
        <v>520408806.85180879</v>
      </c>
    </row>
    <row r="4731" spans="1:11" x14ac:dyDescent="0.25">
      <c r="A4731">
        <v>717</v>
      </c>
      <c r="B4731" t="s">
        <v>69</v>
      </c>
      <c r="C4731" t="s">
        <v>493</v>
      </c>
      <c r="D4731" t="s">
        <v>814</v>
      </c>
      <c r="E4731">
        <v>2016</v>
      </c>
      <c r="F4731" s="10">
        <v>42735</v>
      </c>
      <c r="G4731" t="s">
        <v>489</v>
      </c>
      <c r="H4731" t="s">
        <v>474</v>
      </c>
      <c r="I4731" t="s">
        <v>543</v>
      </c>
      <c r="J4731">
        <v>4435000</v>
      </c>
      <c r="K4731">
        <v>638634.70699554845</v>
      </c>
    </row>
    <row r="4732" spans="1:11" x14ac:dyDescent="0.25">
      <c r="A4732">
        <v>717</v>
      </c>
      <c r="B4732" t="s">
        <v>69</v>
      </c>
      <c r="C4732" t="s">
        <v>493</v>
      </c>
      <c r="D4732" t="s">
        <v>815</v>
      </c>
      <c r="E4732">
        <v>2016</v>
      </c>
      <c r="F4732" s="10">
        <v>42735</v>
      </c>
      <c r="G4732" t="s">
        <v>489</v>
      </c>
      <c r="H4732" t="s">
        <v>474</v>
      </c>
      <c r="I4732" t="s">
        <v>543</v>
      </c>
      <c r="J4732">
        <v>-139832000</v>
      </c>
      <c r="K4732">
        <v>-20135641.115806431</v>
      </c>
    </row>
    <row r="4733" spans="1:11" x14ac:dyDescent="0.25">
      <c r="A4733">
        <v>717</v>
      </c>
      <c r="B4733" t="s">
        <v>69</v>
      </c>
      <c r="C4733" t="s">
        <v>493</v>
      </c>
      <c r="D4733" t="s">
        <v>813</v>
      </c>
      <c r="E4733">
        <v>2016</v>
      </c>
      <c r="F4733" s="10">
        <v>42735</v>
      </c>
      <c r="G4733" t="s">
        <v>489</v>
      </c>
      <c r="H4733" t="s">
        <v>474</v>
      </c>
      <c r="I4733" t="s">
        <v>543</v>
      </c>
      <c r="J4733">
        <v>786913000</v>
      </c>
      <c r="K4733">
        <v>113314532.84915175</v>
      </c>
    </row>
    <row r="4734" spans="1:11" x14ac:dyDescent="0.25">
      <c r="A4734">
        <v>717</v>
      </c>
      <c r="B4734" t="s">
        <v>69</v>
      </c>
      <c r="C4734" t="s">
        <v>493</v>
      </c>
      <c r="D4734" t="s">
        <v>812</v>
      </c>
      <c r="E4734">
        <v>2016</v>
      </c>
      <c r="F4734" s="10">
        <v>42735</v>
      </c>
      <c r="G4734" t="s">
        <v>489</v>
      </c>
      <c r="H4734" t="s">
        <v>474</v>
      </c>
      <c r="I4734" t="s">
        <v>543</v>
      </c>
      <c r="J4734">
        <v>1883552000</v>
      </c>
      <c r="K4734">
        <v>271229240.05205846</v>
      </c>
    </row>
    <row r="4735" spans="1:11" x14ac:dyDescent="0.25">
      <c r="A4735">
        <v>717</v>
      </c>
      <c r="B4735" t="s">
        <v>69</v>
      </c>
      <c r="C4735" t="s">
        <v>493</v>
      </c>
      <c r="D4735" t="s">
        <v>811</v>
      </c>
      <c r="E4735">
        <v>2016</v>
      </c>
      <c r="F4735" s="10">
        <v>42735</v>
      </c>
      <c r="G4735" t="s">
        <v>489</v>
      </c>
      <c r="H4735" t="s">
        <v>474</v>
      </c>
      <c r="I4735" t="s">
        <v>543</v>
      </c>
      <c r="J4735">
        <v>1918592000</v>
      </c>
      <c r="K4735">
        <v>276274958.23314619</v>
      </c>
    </row>
    <row r="4736" spans="1:11" x14ac:dyDescent="0.25">
      <c r="A4736">
        <v>771</v>
      </c>
      <c r="B4736" t="s">
        <v>83</v>
      </c>
      <c r="C4736" t="s">
        <v>492</v>
      </c>
      <c r="D4736" t="s">
        <v>700</v>
      </c>
      <c r="E4736">
        <v>2016</v>
      </c>
      <c r="F4736" s="10">
        <v>42735</v>
      </c>
      <c r="G4736" t="s">
        <v>489</v>
      </c>
      <c r="H4736" t="s">
        <v>474</v>
      </c>
      <c r="I4736" t="s">
        <v>543</v>
      </c>
      <c r="J4736">
        <v>9366456000</v>
      </c>
      <c r="K4736">
        <v>1348758485.4896722</v>
      </c>
    </row>
    <row r="4737" spans="1:11" x14ac:dyDescent="0.25">
      <c r="A4737">
        <v>771</v>
      </c>
      <c r="B4737" t="s">
        <v>83</v>
      </c>
      <c r="C4737" t="s">
        <v>493</v>
      </c>
      <c r="D4737" t="s">
        <v>589</v>
      </c>
      <c r="E4737">
        <v>2016</v>
      </c>
      <c r="F4737" s="10">
        <v>42735</v>
      </c>
      <c r="G4737" t="s">
        <v>489</v>
      </c>
      <c r="H4737" t="s">
        <v>474</v>
      </c>
      <c r="I4737" t="s">
        <v>543</v>
      </c>
      <c r="J4737">
        <v>-7147000</v>
      </c>
      <c r="K4737">
        <v>-1029159.4703263099</v>
      </c>
    </row>
    <row r="4738" spans="1:11" x14ac:dyDescent="0.25">
      <c r="A4738">
        <v>771</v>
      </c>
      <c r="B4738" t="s">
        <v>83</v>
      </c>
      <c r="C4738" t="s">
        <v>493</v>
      </c>
      <c r="D4738" t="s">
        <v>946</v>
      </c>
      <c r="E4738">
        <v>2016</v>
      </c>
      <c r="F4738" s="10">
        <v>42735</v>
      </c>
      <c r="G4738" t="s">
        <v>489</v>
      </c>
      <c r="H4738" t="s">
        <v>474</v>
      </c>
      <c r="I4738" t="s">
        <v>543</v>
      </c>
      <c r="J4738">
        <v>2551078000</v>
      </c>
      <c r="K4738">
        <v>367352187.38507098</v>
      </c>
    </row>
    <row r="4739" spans="1:11" x14ac:dyDescent="0.25">
      <c r="A4739">
        <v>771</v>
      </c>
      <c r="B4739" t="s">
        <v>83</v>
      </c>
      <c r="C4739" t="s">
        <v>493</v>
      </c>
      <c r="D4739" t="s">
        <v>947</v>
      </c>
      <c r="E4739">
        <v>2016</v>
      </c>
      <c r="F4739" s="10">
        <v>42735</v>
      </c>
      <c r="G4739" t="s">
        <v>489</v>
      </c>
      <c r="H4739" t="s">
        <v>474</v>
      </c>
      <c r="I4739" t="s">
        <v>543</v>
      </c>
      <c r="J4739">
        <v>1686000</v>
      </c>
      <c r="K4739">
        <v>242781.98782288493</v>
      </c>
    </row>
    <row r="4740" spans="1:11" x14ac:dyDescent="0.25">
      <c r="A4740">
        <v>771</v>
      </c>
      <c r="B4740" t="s">
        <v>83</v>
      </c>
      <c r="C4740" t="s">
        <v>493</v>
      </c>
      <c r="D4740" t="s">
        <v>740</v>
      </c>
      <c r="E4740">
        <v>2016</v>
      </c>
      <c r="F4740" s="10">
        <v>42735</v>
      </c>
      <c r="G4740" t="s">
        <v>489</v>
      </c>
      <c r="H4740" t="s">
        <v>474</v>
      </c>
      <c r="I4740" t="s">
        <v>543</v>
      </c>
      <c r="J4740">
        <v>6930909000</v>
      </c>
      <c r="K4740">
        <v>998042624.2227304</v>
      </c>
    </row>
    <row r="4741" spans="1:11" x14ac:dyDescent="0.25">
      <c r="A4741">
        <v>716</v>
      </c>
      <c r="B4741" t="s">
        <v>87</v>
      </c>
      <c r="C4741" t="s">
        <v>493</v>
      </c>
      <c r="D4741" t="s">
        <v>842</v>
      </c>
      <c r="E4741">
        <v>2016</v>
      </c>
      <c r="F4741" s="10">
        <v>42735</v>
      </c>
      <c r="G4741" t="s">
        <v>489</v>
      </c>
      <c r="H4741" t="s">
        <v>474</v>
      </c>
      <c r="I4741" t="s">
        <v>543</v>
      </c>
      <c r="J4741">
        <v>15946000</v>
      </c>
      <c r="K4741">
        <v>2296204.9690532163</v>
      </c>
    </row>
    <row r="4742" spans="1:11" x14ac:dyDescent="0.25">
      <c r="A4742">
        <v>716</v>
      </c>
      <c r="B4742" t="s">
        <v>87</v>
      </c>
      <c r="C4742" t="s">
        <v>493</v>
      </c>
      <c r="D4742" t="s">
        <v>840</v>
      </c>
      <c r="E4742">
        <v>2016</v>
      </c>
      <c r="F4742" s="10">
        <v>42735</v>
      </c>
      <c r="G4742" t="s">
        <v>489</v>
      </c>
      <c r="H4742" t="s">
        <v>474</v>
      </c>
      <c r="I4742" t="s">
        <v>543</v>
      </c>
      <c r="J4742">
        <v>71707000</v>
      </c>
      <c r="K4742">
        <v>10325722.42041258</v>
      </c>
    </row>
    <row r="4743" spans="1:11" x14ac:dyDescent="0.25">
      <c r="A4743">
        <v>716</v>
      </c>
      <c r="B4743" t="s">
        <v>87</v>
      </c>
      <c r="C4743" t="s">
        <v>493</v>
      </c>
      <c r="D4743" t="s">
        <v>843</v>
      </c>
      <c r="E4743">
        <v>2016</v>
      </c>
      <c r="F4743" s="10">
        <v>42735</v>
      </c>
      <c r="G4743" t="s">
        <v>489</v>
      </c>
      <c r="H4743" t="s">
        <v>474</v>
      </c>
      <c r="I4743" t="s">
        <v>543</v>
      </c>
      <c r="J4743">
        <v>252664000</v>
      </c>
      <c r="K4743">
        <v>36383314.4550898</v>
      </c>
    </row>
    <row r="4744" spans="1:11" x14ac:dyDescent="0.25">
      <c r="A4744">
        <v>716</v>
      </c>
      <c r="B4744" t="s">
        <v>87</v>
      </c>
      <c r="C4744" t="s">
        <v>493</v>
      </c>
      <c r="D4744" t="s">
        <v>838</v>
      </c>
      <c r="E4744">
        <v>2016</v>
      </c>
      <c r="F4744" s="10">
        <v>42735</v>
      </c>
      <c r="G4744" t="s">
        <v>489</v>
      </c>
      <c r="H4744" t="s">
        <v>474</v>
      </c>
      <c r="I4744" t="s">
        <v>543</v>
      </c>
      <c r="J4744">
        <v>1362882000</v>
      </c>
      <c r="K4744">
        <v>196253381.45197454</v>
      </c>
    </row>
    <row r="4745" spans="1:11" x14ac:dyDescent="0.25">
      <c r="A4745">
        <v>716</v>
      </c>
      <c r="B4745" t="s">
        <v>87</v>
      </c>
      <c r="C4745" t="s">
        <v>493</v>
      </c>
      <c r="D4745" t="s">
        <v>841</v>
      </c>
      <c r="E4745">
        <v>2016</v>
      </c>
      <c r="F4745" s="10">
        <v>42735</v>
      </c>
      <c r="G4745" t="s">
        <v>489</v>
      </c>
      <c r="H4745" t="s">
        <v>474</v>
      </c>
      <c r="I4745" t="s">
        <v>543</v>
      </c>
      <c r="J4745">
        <v>66851000</v>
      </c>
      <c r="K4745">
        <v>9626464.2158645783</v>
      </c>
    </row>
    <row r="4746" spans="1:11" x14ac:dyDescent="0.25">
      <c r="A4746">
        <v>716</v>
      </c>
      <c r="B4746" t="s">
        <v>87</v>
      </c>
      <c r="C4746" t="s">
        <v>493</v>
      </c>
      <c r="D4746" t="s">
        <v>839</v>
      </c>
      <c r="E4746">
        <v>2016</v>
      </c>
      <c r="F4746" s="10">
        <v>42735</v>
      </c>
      <c r="G4746" t="s">
        <v>489</v>
      </c>
      <c r="H4746" t="s">
        <v>474</v>
      </c>
      <c r="I4746" t="s">
        <v>543</v>
      </c>
      <c r="J4746">
        <v>188616000</v>
      </c>
      <c r="K4746">
        <v>27160478.893950928</v>
      </c>
    </row>
    <row r="4747" spans="1:11" x14ac:dyDescent="0.25">
      <c r="A4747">
        <v>1003</v>
      </c>
      <c r="B4747" t="s">
        <v>58</v>
      </c>
      <c r="C4747" t="s">
        <v>492</v>
      </c>
      <c r="D4747" t="s">
        <v>2066</v>
      </c>
      <c r="E4747">
        <v>2016</v>
      </c>
      <c r="F4747" s="10">
        <v>42735</v>
      </c>
      <c r="G4747" t="s">
        <v>489</v>
      </c>
      <c r="H4747" t="s">
        <v>474</v>
      </c>
      <c r="I4747" t="s">
        <v>543</v>
      </c>
      <c r="J4747">
        <v>1199328000</v>
      </c>
      <c r="K4747">
        <v>172701800.64747623</v>
      </c>
    </row>
    <row r="4748" spans="1:11" x14ac:dyDescent="0.25">
      <c r="A4748">
        <v>1003</v>
      </c>
      <c r="B4748" t="s">
        <v>58</v>
      </c>
      <c r="C4748" t="s">
        <v>492</v>
      </c>
      <c r="D4748" t="s">
        <v>595</v>
      </c>
      <c r="E4748">
        <v>2016</v>
      </c>
      <c r="F4748" s="10">
        <v>42735</v>
      </c>
      <c r="G4748" t="s">
        <v>489</v>
      </c>
      <c r="H4748" t="s">
        <v>474</v>
      </c>
      <c r="I4748" t="s">
        <v>543</v>
      </c>
      <c r="J4748">
        <v>263365000</v>
      </c>
      <c r="K4748">
        <v>37924245.683851771</v>
      </c>
    </row>
    <row r="4749" spans="1:11" x14ac:dyDescent="0.25">
      <c r="A4749">
        <v>1003</v>
      </c>
      <c r="B4749" t="s">
        <v>58</v>
      </c>
      <c r="C4749" t="s">
        <v>493</v>
      </c>
      <c r="D4749" t="s">
        <v>589</v>
      </c>
      <c r="E4749">
        <v>2016</v>
      </c>
      <c r="F4749" s="10">
        <v>42735</v>
      </c>
      <c r="G4749" t="s">
        <v>489</v>
      </c>
      <c r="H4749" t="s">
        <v>474</v>
      </c>
      <c r="I4749" t="s">
        <v>543</v>
      </c>
      <c r="J4749">
        <v>-65298000</v>
      </c>
      <c r="K4749">
        <v>-9402834.0693112332</v>
      </c>
    </row>
    <row r="4750" spans="1:11" x14ac:dyDescent="0.25">
      <c r="A4750">
        <v>1003</v>
      </c>
      <c r="B4750" t="s">
        <v>58</v>
      </c>
      <c r="C4750" t="s">
        <v>493</v>
      </c>
      <c r="D4750" t="s">
        <v>778</v>
      </c>
      <c r="E4750">
        <v>2016</v>
      </c>
      <c r="F4750" s="10">
        <v>42735</v>
      </c>
      <c r="G4750" t="s">
        <v>489</v>
      </c>
      <c r="H4750" t="s">
        <v>474</v>
      </c>
      <c r="I4750" t="s">
        <v>543</v>
      </c>
      <c r="J4750">
        <v>430366000</v>
      </c>
      <c r="K4750">
        <v>61972190.374486178</v>
      </c>
    </row>
    <row r="4751" spans="1:11" x14ac:dyDescent="0.25">
      <c r="A4751">
        <v>1003</v>
      </c>
      <c r="B4751" t="s">
        <v>58</v>
      </c>
      <c r="C4751" t="s">
        <v>493</v>
      </c>
      <c r="D4751" t="s">
        <v>779</v>
      </c>
      <c r="E4751">
        <v>2016</v>
      </c>
      <c r="F4751" s="10">
        <v>42735</v>
      </c>
      <c r="G4751" t="s">
        <v>489</v>
      </c>
      <c r="H4751" t="s">
        <v>474</v>
      </c>
      <c r="I4751" t="s">
        <v>543</v>
      </c>
      <c r="J4751">
        <v>171163000</v>
      </c>
      <c r="K4751">
        <v>24647267.72344511</v>
      </c>
    </row>
    <row r="4752" spans="1:11" x14ac:dyDescent="0.25">
      <c r="A4752">
        <v>1003</v>
      </c>
      <c r="B4752" t="s">
        <v>58</v>
      </c>
      <c r="C4752" t="s">
        <v>493</v>
      </c>
      <c r="D4752" t="s">
        <v>672</v>
      </c>
      <c r="E4752">
        <v>2016</v>
      </c>
      <c r="F4752" s="10">
        <v>42735</v>
      </c>
      <c r="G4752" t="s">
        <v>489</v>
      </c>
      <c r="H4752" t="s">
        <v>474</v>
      </c>
      <c r="I4752" t="s">
        <v>543</v>
      </c>
      <c r="J4752">
        <v>924732000</v>
      </c>
      <c r="K4752">
        <v>133160304.3673974</v>
      </c>
    </row>
    <row r="4753" spans="1:11" x14ac:dyDescent="0.25">
      <c r="A4753">
        <v>1057</v>
      </c>
      <c r="B4753" t="s">
        <v>60</v>
      </c>
      <c r="C4753" t="s">
        <v>492</v>
      </c>
      <c r="D4753" t="s">
        <v>59</v>
      </c>
      <c r="E4753">
        <v>2016</v>
      </c>
      <c r="F4753" s="10">
        <v>42735</v>
      </c>
      <c r="G4753" t="s">
        <v>489</v>
      </c>
      <c r="H4753" t="s">
        <v>474</v>
      </c>
      <c r="I4753" t="s">
        <v>543</v>
      </c>
      <c r="J4753">
        <v>5427925000</v>
      </c>
      <c r="K4753">
        <v>781614721.9771843</v>
      </c>
    </row>
    <row r="4754" spans="1:11" x14ac:dyDescent="0.25">
      <c r="A4754">
        <v>1057</v>
      </c>
      <c r="B4754" t="s">
        <v>60</v>
      </c>
      <c r="C4754" t="s">
        <v>492</v>
      </c>
      <c r="D4754" t="s">
        <v>595</v>
      </c>
      <c r="E4754">
        <v>2016</v>
      </c>
      <c r="F4754" s="10">
        <v>42735</v>
      </c>
      <c r="G4754" t="s">
        <v>489</v>
      </c>
      <c r="H4754" t="s">
        <v>474</v>
      </c>
      <c r="I4754" t="s">
        <v>543</v>
      </c>
      <c r="J4754">
        <v>2411971000</v>
      </c>
      <c r="K4754">
        <v>347320945.40400451</v>
      </c>
    </row>
    <row r="4755" spans="1:11" x14ac:dyDescent="0.25">
      <c r="A4755">
        <v>1057</v>
      </c>
      <c r="B4755" t="s">
        <v>60</v>
      </c>
      <c r="C4755" t="s">
        <v>493</v>
      </c>
      <c r="D4755" t="s">
        <v>589</v>
      </c>
      <c r="E4755">
        <v>2016</v>
      </c>
      <c r="F4755" s="10">
        <v>42735</v>
      </c>
      <c r="G4755" t="s">
        <v>489</v>
      </c>
      <c r="H4755" t="s">
        <v>474</v>
      </c>
      <c r="I4755" t="s">
        <v>543</v>
      </c>
      <c r="J4755">
        <v>-26047000</v>
      </c>
      <c r="K4755">
        <v>-3750736.9138924577</v>
      </c>
    </row>
    <row r="4756" spans="1:11" x14ac:dyDescent="0.25">
      <c r="A4756">
        <v>1057</v>
      </c>
      <c r="B4756" t="s">
        <v>60</v>
      </c>
      <c r="C4756" t="s">
        <v>493</v>
      </c>
      <c r="D4756" t="s">
        <v>856</v>
      </c>
      <c r="E4756">
        <v>2016</v>
      </c>
      <c r="F4756" s="10">
        <v>42735</v>
      </c>
      <c r="G4756" t="s">
        <v>489</v>
      </c>
      <c r="H4756" t="s">
        <v>474</v>
      </c>
      <c r="I4756" t="s">
        <v>543</v>
      </c>
      <c r="J4756">
        <v>965598000</v>
      </c>
      <c r="K4756">
        <v>139044959.59537488</v>
      </c>
    </row>
    <row r="4757" spans="1:11" x14ac:dyDescent="0.25">
      <c r="A4757">
        <v>1057</v>
      </c>
      <c r="B4757" t="s">
        <v>60</v>
      </c>
      <c r="C4757" t="s">
        <v>493</v>
      </c>
      <c r="D4757" t="s">
        <v>853</v>
      </c>
      <c r="E4757">
        <v>2016</v>
      </c>
      <c r="F4757" s="10">
        <v>42735</v>
      </c>
      <c r="G4757" t="s">
        <v>489</v>
      </c>
      <c r="H4757" t="s">
        <v>474</v>
      </c>
      <c r="I4757" t="s">
        <v>543</v>
      </c>
      <c r="J4757">
        <v>396030000</v>
      </c>
      <c r="K4757">
        <v>57027847.353201136</v>
      </c>
    </row>
    <row r="4758" spans="1:11" x14ac:dyDescent="0.25">
      <c r="A4758">
        <v>1057</v>
      </c>
      <c r="B4758" t="s">
        <v>60</v>
      </c>
      <c r="C4758" t="s">
        <v>493</v>
      </c>
      <c r="D4758" t="s">
        <v>854</v>
      </c>
      <c r="E4758">
        <v>2016</v>
      </c>
      <c r="F4758" s="10">
        <v>42735</v>
      </c>
      <c r="G4758" t="s">
        <v>489</v>
      </c>
      <c r="H4758" t="s">
        <v>474</v>
      </c>
      <c r="I4758" t="s">
        <v>543</v>
      </c>
      <c r="J4758">
        <v>64649000</v>
      </c>
      <c r="K4758">
        <v>9309378.843868142</v>
      </c>
    </row>
    <row r="4759" spans="1:11" x14ac:dyDescent="0.25">
      <c r="A4759">
        <v>1057</v>
      </c>
      <c r="B4759" t="s">
        <v>60</v>
      </c>
      <c r="C4759" t="s">
        <v>493</v>
      </c>
      <c r="D4759" t="s">
        <v>855</v>
      </c>
      <c r="E4759">
        <v>2016</v>
      </c>
      <c r="F4759" s="10">
        <v>42735</v>
      </c>
      <c r="G4759" t="s">
        <v>489</v>
      </c>
      <c r="H4759" t="s">
        <v>474</v>
      </c>
      <c r="I4759" t="s">
        <v>543</v>
      </c>
      <c r="J4759">
        <v>538759000</v>
      </c>
      <c r="K4759">
        <v>77580653.011547834</v>
      </c>
    </row>
    <row r="4760" spans="1:11" x14ac:dyDescent="0.25">
      <c r="A4760">
        <v>1057</v>
      </c>
      <c r="B4760" t="s">
        <v>60</v>
      </c>
      <c r="C4760" t="s">
        <v>493</v>
      </c>
      <c r="D4760" t="s">
        <v>858</v>
      </c>
      <c r="E4760">
        <v>2016</v>
      </c>
      <c r="F4760" s="10">
        <v>42735</v>
      </c>
      <c r="G4760" t="s">
        <v>489</v>
      </c>
      <c r="H4760" t="s">
        <v>474</v>
      </c>
      <c r="I4760" t="s">
        <v>543</v>
      </c>
      <c r="J4760">
        <v>41598000</v>
      </c>
      <c r="K4760">
        <v>5990062.3543632068</v>
      </c>
    </row>
    <row r="4761" spans="1:11" x14ac:dyDescent="0.25">
      <c r="A4761">
        <v>1057</v>
      </c>
      <c r="B4761" t="s">
        <v>60</v>
      </c>
      <c r="C4761" t="s">
        <v>493</v>
      </c>
      <c r="D4761" t="s">
        <v>857</v>
      </c>
      <c r="E4761">
        <v>2016</v>
      </c>
      <c r="F4761" s="10">
        <v>42735</v>
      </c>
      <c r="G4761" t="s">
        <v>489</v>
      </c>
      <c r="H4761" t="s">
        <v>474</v>
      </c>
      <c r="I4761" t="s">
        <v>543</v>
      </c>
      <c r="J4761">
        <v>5931452000</v>
      </c>
      <c r="K4761">
        <v>854122009.03678906</v>
      </c>
    </row>
    <row r="4762" spans="1:11" x14ac:dyDescent="0.25">
      <c r="A4762">
        <v>1060</v>
      </c>
      <c r="B4762" t="s">
        <v>63</v>
      </c>
      <c r="C4762" t="s">
        <v>492</v>
      </c>
      <c r="D4762" t="s">
        <v>59</v>
      </c>
      <c r="E4762">
        <v>2016</v>
      </c>
      <c r="F4762" s="10">
        <v>42735</v>
      </c>
      <c r="G4762" t="s">
        <v>489</v>
      </c>
      <c r="H4762" t="s">
        <v>474</v>
      </c>
      <c r="I4762" t="s">
        <v>543</v>
      </c>
      <c r="J4762">
        <v>8892285000</v>
      </c>
      <c r="K4762">
        <v>1280478427.3947937</v>
      </c>
    </row>
    <row r="4763" spans="1:11" x14ac:dyDescent="0.25">
      <c r="A4763">
        <v>1060</v>
      </c>
      <c r="B4763" t="s">
        <v>63</v>
      </c>
      <c r="C4763" t="s">
        <v>493</v>
      </c>
      <c r="D4763" t="s">
        <v>795</v>
      </c>
      <c r="E4763">
        <v>2016</v>
      </c>
      <c r="F4763" s="10">
        <v>42735</v>
      </c>
      <c r="G4763" t="s">
        <v>489</v>
      </c>
      <c r="H4763" t="s">
        <v>474</v>
      </c>
      <c r="I4763" t="s">
        <v>543</v>
      </c>
      <c r="J4763">
        <v>7390744000</v>
      </c>
      <c r="K4763">
        <v>1064258315.4270817</v>
      </c>
    </row>
    <row r="4764" spans="1:11" x14ac:dyDescent="0.25">
      <c r="A4764">
        <v>1060</v>
      </c>
      <c r="B4764" t="s">
        <v>63</v>
      </c>
      <c r="C4764" t="s">
        <v>493</v>
      </c>
      <c r="D4764" t="s">
        <v>796</v>
      </c>
      <c r="E4764">
        <v>2016</v>
      </c>
      <c r="F4764" s="10">
        <v>42735</v>
      </c>
      <c r="G4764" t="s">
        <v>489</v>
      </c>
      <c r="H4764" t="s">
        <v>474</v>
      </c>
      <c r="I4764" t="s">
        <v>543</v>
      </c>
      <c r="J4764">
        <v>1501541000</v>
      </c>
      <c r="K4764">
        <v>216220111.96771201</v>
      </c>
    </row>
    <row r="4765" spans="1:11" x14ac:dyDescent="0.25">
      <c r="A4765">
        <v>1061</v>
      </c>
      <c r="B4765" t="s">
        <v>64</v>
      </c>
      <c r="C4765" t="s">
        <v>492</v>
      </c>
      <c r="D4765" t="s">
        <v>758</v>
      </c>
      <c r="E4765">
        <v>2016</v>
      </c>
      <c r="F4765" s="10">
        <v>42735</v>
      </c>
      <c r="G4765" t="s">
        <v>489</v>
      </c>
      <c r="H4765" t="s">
        <v>474</v>
      </c>
      <c r="I4765" t="s">
        <v>543</v>
      </c>
      <c r="J4765">
        <v>1684669000</v>
      </c>
      <c r="K4765">
        <v>242590325.411383</v>
      </c>
    </row>
    <row r="4766" spans="1:11" x14ac:dyDescent="0.25">
      <c r="A4766">
        <v>1061</v>
      </c>
      <c r="B4766" t="s">
        <v>64</v>
      </c>
      <c r="C4766" t="s">
        <v>493</v>
      </c>
      <c r="D4766" t="s">
        <v>589</v>
      </c>
      <c r="E4766">
        <v>2016</v>
      </c>
      <c r="F4766" s="10">
        <v>42735</v>
      </c>
      <c r="G4766" t="s">
        <v>489</v>
      </c>
      <c r="H4766" t="s">
        <v>474</v>
      </c>
      <c r="I4766" t="s">
        <v>543</v>
      </c>
      <c r="J4766">
        <v>-35202000</v>
      </c>
      <c r="K4766">
        <v>-5069045.9877468534</v>
      </c>
    </row>
    <row r="4767" spans="1:11" x14ac:dyDescent="0.25">
      <c r="A4767">
        <v>1061</v>
      </c>
      <c r="B4767" t="s">
        <v>64</v>
      </c>
      <c r="C4767" t="s">
        <v>493</v>
      </c>
      <c r="D4767" t="s">
        <v>783</v>
      </c>
      <c r="E4767">
        <v>2016</v>
      </c>
      <c r="F4767" s="10">
        <v>42735</v>
      </c>
      <c r="G4767" t="s">
        <v>489</v>
      </c>
      <c r="H4767" t="s">
        <v>474</v>
      </c>
      <c r="I4767" t="s">
        <v>543</v>
      </c>
      <c r="J4767">
        <v>80195000</v>
      </c>
      <c r="K4767">
        <v>11547984.290306201</v>
      </c>
    </row>
    <row r="4768" spans="1:11" x14ac:dyDescent="0.25">
      <c r="A4768">
        <v>1061</v>
      </c>
      <c r="B4768" t="s">
        <v>64</v>
      </c>
      <c r="C4768" t="s">
        <v>493</v>
      </c>
      <c r="D4768" t="s">
        <v>780</v>
      </c>
      <c r="E4768">
        <v>2016</v>
      </c>
      <c r="F4768" s="10">
        <v>42735</v>
      </c>
      <c r="G4768" t="s">
        <v>489</v>
      </c>
      <c r="H4768" t="s">
        <v>474</v>
      </c>
      <c r="I4768" t="s">
        <v>543</v>
      </c>
      <c r="J4768">
        <v>993904000</v>
      </c>
      <c r="K4768">
        <v>143120989.81323642</v>
      </c>
    </row>
    <row r="4769" spans="1:11" x14ac:dyDescent="0.25">
      <c r="A4769">
        <v>1061</v>
      </c>
      <c r="B4769" t="s">
        <v>64</v>
      </c>
      <c r="C4769" t="s">
        <v>493</v>
      </c>
      <c r="D4769" t="s">
        <v>782</v>
      </c>
      <c r="E4769">
        <v>2016</v>
      </c>
      <c r="F4769" s="10">
        <v>42735</v>
      </c>
      <c r="G4769" t="s">
        <v>489</v>
      </c>
      <c r="H4769" t="s">
        <v>474</v>
      </c>
      <c r="I4769" t="s">
        <v>543</v>
      </c>
      <c r="J4769">
        <v>80280000</v>
      </c>
      <c r="K4769">
        <v>11560224.188861923</v>
      </c>
    </row>
    <row r="4770" spans="1:11" x14ac:dyDescent="0.25">
      <c r="A4770">
        <v>1061</v>
      </c>
      <c r="B4770" t="s">
        <v>64</v>
      </c>
      <c r="C4770" t="s">
        <v>493</v>
      </c>
      <c r="D4770" t="s">
        <v>781</v>
      </c>
      <c r="E4770">
        <v>2016</v>
      </c>
      <c r="F4770" s="10">
        <v>42735</v>
      </c>
      <c r="G4770" t="s">
        <v>489</v>
      </c>
      <c r="H4770" t="s">
        <v>474</v>
      </c>
      <c r="I4770" t="s">
        <v>543</v>
      </c>
      <c r="J4770">
        <v>565492000</v>
      </c>
      <c r="K4770">
        <v>81430173.10672529</v>
      </c>
    </row>
    <row r="4771" spans="1:11" x14ac:dyDescent="0.25">
      <c r="A4771">
        <v>1129</v>
      </c>
      <c r="B4771" t="s">
        <v>66</v>
      </c>
      <c r="C4771" t="s">
        <v>492</v>
      </c>
      <c r="D4771" t="s">
        <v>59</v>
      </c>
      <c r="E4771">
        <v>2016</v>
      </c>
      <c r="F4771" s="10">
        <v>42735</v>
      </c>
      <c r="G4771" t="s">
        <v>489</v>
      </c>
      <c r="H4771" t="s">
        <v>474</v>
      </c>
      <c r="I4771" t="s">
        <v>543</v>
      </c>
      <c r="J4771">
        <v>3058336000</v>
      </c>
      <c r="K4771">
        <v>440396733.99186867</v>
      </c>
    </row>
    <row r="4772" spans="1:11" x14ac:dyDescent="0.25">
      <c r="A4772">
        <v>1129</v>
      </c>
      <c r="B4772" t="s">
        <v>66</v>
      </c>
      <c r="C4772" t="s">
        <v>493</v>
      </c>
      <c r="D4772" t="s">
        <v>864</v>
      </c>
      <c r="E4772">
        <v>2016</v>
      </c>
      <c r="F4772" s="10">
        <v>42735</v>
      </c>
      <c r="G4772" t="s">
        <v>489</v>
      </c>
      <c r="H4772" t="s">
        <v>474</v>
      </c>
      <c r="I4772" t="s">
        <v>543</v>
      </c>
      <c r="J4772">
        <v>-685080000</v>
      </c>
      <c r="K4772">
        <v>-98650702.382978648</v>
      </c>
    </row>
    <row r="4773" spans="1:11" x14ac:dyDescent="0.25">
      <c r="A4773">
        <v>1129</v>
      </c>
      <c r="B4773" t="s">
        <v>66</v>
      </c>
      <c r="C4773" t="s">
        <v>493</v>
      </c>
      <c r="D4773" t="s">
        <v>862</v>
      </c>
      <c r="E4773">
        <v>2016</v>
      </c>
      <c r="F4773" s="10">
        <v>42735</v>
      </c>
      <c r="G4773" t="s">
        <v>489</v>
      </c>
      <c r="H4773" t="s">
        <v>474</v>
      </c>
      <c r="I4773" t="s">
        <v>543</v>
      </c>
      <c r="J4773">
        <v>87337000</v>
      </c>
      <c r="K4773">
        <v>12576423.766599823</v>
      </c>
    </row>
    <row r="4774" spans="1:11" x14ac:dyDescent="0.25">
      <c r="A4774">
        <v>1129</v>
      </c>
      <c r="B4774" t="s">
        <v>66</v>
      </c>
      <c r="C4774" t="s">
        <v>493</v>
      </c>
      <c r="D4774" t="s">
        <v>666</v>
      </c>
      <c r="E4774">
        <v>2016</v>
      </c>
      <c r="F4774" s="10">
        <v>42735</v>
      </c>
      <c r="G4774" t="s">
        <v>489</v>
      </c>
      <c r="H4774" t="s">
        <v>474</v>
      </c>
      <c r="I4774" t="s">
        <v>543</v>
      </c>
      <c r="J4774">
        <v>596533000</v>
      </c>
      <c r="K4774">
        <v>85900040.060467973</v>
      </c>
    </row>
    <row r="4775" spans="1:11" x14ac:dyDescent="0.25">
      <c r="A4775">
        <v>1129</v>
      </c>
      <c r="B4775" t="s">
        <v>66</v>
      </c>
      <c r="C4775" t="s">
        <v>493</v>
      </c>
      <c r="D4775" t="s">
        <v>861</v>
      </c>
      <c r="E4775">
        <v>2016</v>
      </c>
      <c r="F4775" s="10">
        <v>42735</v>
      </c>
      <c r="G4775" t="s">
        <v>489</v>
      </c>
      <c r="H4775" t="s">
        <v>474</v>
      </c>
      <c r="I4775" t="s">
        <v>543</v>
      </c>
      <c r="J4775">
        <v>467172000</v>
      </c>
      <c r="K4775">
        <v>67272210.447919801</v>
      </c>
    </row>
    <row r="4776" spans="1:11" x14ac:dyDescent="0.25">
      <c r="A4776">
        <v>1129</v>
      </c>
      <c r="B4776" t="s">
        <v>66</v>
      </c>
      <c r="C4776" t="s">
        <v>493</v>
      </c>
      <c r="D4776" t="s">
        <v>859</v>
      </c>
      <c r="E4776">
        <v>2016</v>
      </c>
      <c r="F4776" s="10">
        <v>42735</v>
      </c>
      <c r="G4776" t="s">
        <v>489</v>
      </c>
      <c r="H4776" t="s">
        <v>474</v>
      </c>
      <c r="I4776" t="s">
        <v>543</v>
      </c>
      <c r="J4776">
        <v>915048000</v>
      </c>
      <c r="K4776">
        <v>131765819.92488447</v>
      </c>
    </row>
    <row r="4777" spans="1:11" x14ac:dyDescent="0.25">
      <c r="A4777">
        <v>1129</v>
      </c>
      <c r="B4777" t="s">
        <v>66</v>
      </c>
      <c r="C4777" t="s">
        <v>493</v>
      </c>
      <c r="D4777" t="s">
        <v>863</v>
      </c>
      <c r="E4777">
        <v>2016</v>
      </c>
      <c r="F4777" s="10">
        <v>42735</v>
      </c>
      <c r="G4777" t="s">
        <v>489</v>
      </c>
      <c r="H4777" t="s">
        <v>474</v>
      </c>
      <c r="I4777" t="s">
        <v>543</v>
      </c>
      <c r="J4777">
        <v>83316000</v>
      </c>
      <c r="K4777">
        <v>11997404.56551096</v>
      </c>
    </row>
    <row r="4778" spans="1:11" x14ac:dyDescent="0.25">
      <c r="A4778">
        <v>1129</v>
      </c>
      <c r="B4778" t="s">
        <v>66</v>
      </c>
      <c r="C4778" t="s">
        <v>493</v>
      </c>
      <c r="D4778" t="s">
        <v>860</v>
      </c>
      <c r="E4778">
        <v>2016</v>
      </c>
      <c r="F4778" s="10">
        <v>42735</v>
      </c>
      <c r="G4778" t="s">
        <v>489</v>
      </c>
      <c r="H4778" t="s">
        <v>474</v>
      </c>
      <c r="I4778" t="s">
        <v>543</v>
      </c>
      <c r="J4778">
        <v>1594008000</v>
      </c>
      <c r="K4778">
        <v>229535249.61185122</v>
      </c>
    </row>
    <row r="4779" spans="1:11" x14ac:dyDescent="0.25">
      <c r="A4779">
        <v>1137</v>
      </c>
      <c r="B4779" t="s">
        <v>82</v>
      </c>
      <c r="C4779" t="s">
        <v>492</v>
      </c>
      <c r="D4779" t="s">
        <v>700</v>
      </c>
      <c r="E4779">
        <v>2016</v>
      </c>
      <c r="F4779" s="10">
        <v>42735</v>
      </c>
      <c r="G4779" t="s">
        <v>489</v>
      </c>
      <c r="H4779" t="s">
        <v>474</v>
      </c>
      <c r="I4779" t="s">
        <v>543</v>
      </c>
      <c r="J4779">
        <v>757360000</v>
      </c>
      <c r="K4779">
        <v>109058936.11953744</v>
      </c>
    </row>
    <row r="4780" spans="1:11" x14ac:dyDescent="0.25">
      <c r="A4780">
        <v>1137</v>
      </c>
      <c r="B4780" t="s">
        <v>82</v>
      </c>
      <c r="C4780" t="s">
        <v>493</v>
      </c>
      <c r="D4780" t="s">
        <v>836</v>
      </c>
      <c r="E4780">
        <v>2016</v>
      </c>
      <c r="F4780" s="10">
        <v>42735</v>
      </c>
      <c r="G4780" t="s">
        <v>489</v>
      </c>
      <c r="H4780" t="s">
        <v>474</v>
      </c>
      <c r="I4780" t="s">
        <v>543</v>
      </c>
      <c r="J4780">
        <v>757297000</v>
      </c>
      <c r="K4780">
        <v>109049864.19472556</v>
      </c>
    </row>
    <row r="4781" spans="1:11" x14ac:dyDescent="0.25">
      <c r="A4781">
        <v>1137</v>
      </c>
      <c r="B4781" t="s">
        <v>82</v>
      </c>
      <c r="C4781" t="s">
        <v>493</v>
      </c>
      <c r="D4781" t="s">
        <v>837</v>
      </c>
      <c r="E4781">
        <v>2016</v>
      </c>
      <c r="F4781" s="10">
        <v>42735</v>
      </c>
      <c r="G4781" t="s">
        <v>489</v>
      </c>
      <c r="H4781" t="s">
        <v>474</v>
      </c>
      <c r="I4781" t="s">
        <v>543</v>
      </c>
      <c r="J4781">
        <v>63000</v>
      </c>
      <c r="K4781">
        <v>9071.9248118871583</v>
      </c>
    </row>
    <row r="4782" spans="1:11" x14ac:dyDescent="0.25">
      <c r="A4782">
        <v>1171</v>
      </c>
      <c r="B4782" t="s">
        <v>71</v>
      </c>
      <c r="C4782" t="s">
        <v>493</v>
      </c>
      <c r="D4782" t="s">
        <v>589</v>
      </c>
      <c r="E4782">
        <v>2016</v>
      </c>
      <c r="F4782" s="10">
        <v>42735</v>
      </c>
      <c r="G4782" t="s">
        <v>489</v>
      </c>
      <c r="H4782" t="s">
        <v>474</v>
      </c>
      <c r="I4782" t="s">
        <v>543</v>
      </c>
      <c r="J4782">
        <v>-174255000</v>
      </c>
      <c r="K4782">
        <v>-25092512.033260267</v>
      </c>
    </row>
    <row r="4783" spans="1:11" x14ac:dyDescent="0.25">
      <c r="A4783">
        <v>1171</v>
      </c>
      <c r="B4783" t="s">
        <v>71</v>
      </c>
      <c r="C4783" t="s">
        <v>493</v>
      </c>
      <c r="D4783" t="s">
        <v>807</v>
      </c>
      <c r="E4783">
        <v>2016</v>
      </c>
      <c r="F4783" s="10">
        <v>42735</v>
      </c>
      <c r="G4783" t="s">
        <v>489</v>
      </c>
      <c r="H4783" t="s">
        <v>474</v>
      </c>
      <c r="I4783" t="s">
        <v>543</v>
      </c>
      <c r="J4783">
        <v>120752000</v>
      </c>
      <c r="K4783">
        <v>17388143.887063462</v>
      </c>
    </row>
    <row r="4784" spans="1:11" x14ac:dyDescent="0.25">
      <c r="A4784">
        <v>1171</v>
      </c>
      <c r="B4784" t="s">
        <v>71</v>
      </c>
      <c r="C4784" t="s">
        <v>493</v>
      </c>
      <c r="D4784" t="s">
        <v>805</v>
      </c>
      <c r="E4784">
        <v>2016</v>
      </c>
      <c r="F4784" s="10">
        <v>42735</v>
      </c>
      <c r="G4784" t="s">
        <v>489</v>
      </c>
      <c r="H4784" t="s">
        <v>474</v>
      </c>
      <c r="I4784" t="s">
        <v>543</v>
      </c>
      <c r="J4784">
        <v>545033000</v>
      </c>
      <c r="K4784">
        <v>78484101.523766577</v>
      </c>
    </row>
    <row r="4785" spans="1:11" x14ac:dyDescent="0.25">
      <c r="A4785">
        <v>1171</v>
      </c>
      <c r="B4785" t="s">
        <v>71</v>
      </c>
      <c r="C4785" t="s">
        <v>493</v>
      </c>
      <c r="D4785" t="s">
        <v>809</v>
      </c>
      <c r="E4785">
        <v>2016</v>
      </c>
      <c r="F4785" s="10">
        <v>42735</v>
      </c>
      <c r="G4785" t="s">
        <v>489</v>
      </c>
      <c r="H4785" t="s">
        <v>474</v>
      </c>
      <c r="I4785" t="s">
        <v>543</v>
      </c>
      <c r="J4785">
        <v>8589000</v>
      </c>
      <c r="K4785">
        <v>1236805.7493539494</v>
      </c>
    </row>
    <row r="4786" spans="1:11" x14ac:dyDescent="0.25">
      <c r="A4786">
        <v>1171</v>
      </c>
      <c r="B4786" t="s">
        <v>71</v>
      </c>
      <c r="C4786" t="s">
        <v>493</v>
      </c>
      <c r="D4786" t="s">
        <v>810</v>
      </c>
      <c r="E4786">
        <v>2016</v>
      </c>
      <c r="F4786" s="10">
        <v>42735</v>
      </c>
      <c r="G4786" t="s">
        <v>489</v>
      </c>
      <c r="H4786" t="s">
        <v>474</v>
      </c>
      <c r="I4786" t="s">
        <v>543</v>
      </c>
      <c r="J4786">
        <v>445593000</v>
      </c>
      <c r="K4786">
        <v>64164860.201638646</v>
      </c>
    </row>
    <row r="4787" spans="1:11" x14ac:dyDescent="0.25">
      <c r="A4787">
        <v>1171</v>
      </c>
      <c r="B4787" t="s">
        <v>71</v>
      </c>
      <c r="C4787" t="s">
        <v>493</v>
      </c>
      <c r="D4787" t="s">
        <v>808</v>
      </c>
      <c r="E4787">
        <v>2016</v>
      </c>
      <c r="F4787" s="10">
        <v>42735</v>
      </c>
      <c r="G4787" t="s">
        <v>489</v>
      </c>
      <c r="H4787" t="s">
        <v>474</v>
      </c>
      <c r="I4787" t="s">
        <v>543</v>
      </c>
      <c r="J4787">
        <v>528999000</v>
      </c>
      <c r="K4787">
        <v>76175224.659738019</v>
      </c>
    </row>
    <row r="4788" spans="1:11" x14ac:dyDescent="0.25">
      <c r="A4788">
        <v>1171</v>
      </c>
      <c r="B4788" t="s">
        <v>71</v>
      </c>
      <c r="C4788" t="s">
        <v>493</v>
      </c>
      <c r="D4788" t="s">
        <v>804</v>
      </c>
      <c r="E4788">
        <v>2016</v>
      </c>
      <c r="F4788" s="10">
        <v>42735</v>
      </c>
      <c r="G4788" t="s">
        <v>489</v>
      </c>
      <c r="H4788" t="s">
        <v>474</v>
      </c>
      <c r="I4788" t="s">
        <v>543</v>
      </c>
      <c r="J4788">
        <v>57666000</v>
      </c>
      <c r="K4788">
        <v>8303835.1778140459</v>
      </c>
    </row>
    <row r="4789" spans="1:11" x14ac:dyDescent="0.25">
      <c r="A4789">
        <v>1171</v>
      </c>
      <c r="B4789" t="s">
        <v>71</v>
      </c>
      <c r="C4789" t="s">
        <v>493</v>
      </c>
      <c r="D4789" t="s">
        <v>806</v>
      </c>
      <c r="E4789">
        <v>2016</v>
      </c>
      <c r="F4789" s="10">
        <v>42735</v>
      </c>
      <c r="G4789" t="s">
        <v>489</v>
      </c>
      <c r="H4789" t="s">
        <v>474</v>
      </c>
      <c r="I4789" t="s">
        <v>543</v>
      </c>
      <c r="J4789">
        <v>333563000</v>
      </c>
      <c r="K4789">
        <v>48032673.905198671</v>
      </c>
    </row>
    <row r="4790" spans="1:11" x14ac:dyDescent="0.25">
      <c r="A4790">
        <v>1243</v>
      </c>
      <c r="B4790" t="s">
        <v>76</v>
      </c>
      <c r="C4790" t="s">
        <v>492</v>
      </c>
      <c r="D4790" t="s">
        <v>59</v>
      </c>
      <c r="E4790">
        <v>2016</v>
      </c>
      <c r="F4790" s="10">
        <v>42735</v>
      </c>
      <c r="G4790" t="s">
        <v>489</v>
      </c>
      <c r="H4790" t="s">
        <v>474</v>
      </c>
      <c r="I4790" t="s">
        <v>543</v>
      </c>
      <c r="J4790">
        <v>350264000</v>
      </c>
      <c r="K4790">
        <v>50437597.973187998</v>
      </c>
    </row>
    <row r="4791" spans="1:11" x14ac:dyDescent="0.25">
      <c r="A4791">
        <v>1243</v>
      </c>
      <c r="B4791" t="s">
        <v>76</v>
      </c>
      <c r="C4791" t="s">
        <v>493</v>
      </c>
      <c r="D4791" t="s">
        <v>923</v>
      </c>
      <c r="E4791">
        <v>2016</v>
      </c>
      <c r="F4791" s="10">
        <v>42735</v>
      </c>
      <c r="G4791" t="s">
        <v>489</v>
      </c>
      <c r="H4791" t="s">
        <v>474</v>
      </c>
      <c r="I4791" t="s">
        <v>543</v>
      </c>
      <c r="J4791">
        <v>11026000</v>
      </c>
      <c r="K4791">
        <v>1587730.8408867908</v>
      </c>
    </row>
    <row r="4792" spans="1:11" x14ac:dyDescent="0.25">
      <c r="A4792">
        <v>1243</v>
      </c>
      <c r="B4792" t="s">
        <v>76</v>
      </c>
      <c r="C4792" t="s">
        <v>493</v>
      </c>
      <c r="D4792" t="s">
        <v>924</v>
      </c>
      <c r="E4792">
        <v>2016</v>
      </c>
      <c r="F4792" s="10">
        <v>42735</v>
      </c>
      <c r="G4792" t="s">
        <v>489</v>
      </c>
      <c r="H4792" t="s">
        <v>474</v>
      </c>
      <c r="I4792" t="s">
        <v>543</v>
      </c>
      <c r="J4792">
        <v>10854000</v>
      </c>
      <c r="K4792">
        <v>1562963.0461622735</v>
      </c>
    </row>
    <row r="4793" spans="1:11" x14ac:dyDescent="0.25">
      <c r="A4793">
        <v>1243</v>
      </c>
      <c r="B4793" t="s">
        <v>76</v>
      </c>
      <c r="C4793" t="s">
        <v>493</v>
      </c>
      <c r="D4793" t="s">
        <v>838</v>
      </c>
      <c r="E4793">
        <v>2016</v>
      </c>
      <c r="F4793" s="10">
        <v>42735</v>
      </c>
      <c r="G4793" t="s">
        <v>489</v>
      </c>
      <c r="H4793" t="s">
        <v>474</v>
      </c>
      <c r="I4793" t="s">
        <v>543</v>
      </c>
      <c r="J4793">
        <v>141391000</v>
      </c>
      <c r="K4793">
        <v>20360135.255199004</v>
      </c>
    </row>
    <row r="4794" spans="1:11" x14ac:dyDescent="0.25">
      <c r="A4794">
        <v>1243</v>
      </c>
      <c r="B4794" t="s">
        <v>76</v>
      </c>
      <c r="C4794" t="s">
        <v>493</v>
      </c>
      <c r="D4794" t="s">
        <v>922</v>
      </c>
      <c r="E4794">
        <v>2016</v>
      </c>
      <c r="F4794" s="10">
        <v>42735</v>
      </c>
      <c r="G4794" t="s">
        <v>489</v>
      </c>
      <c r="H4794" t="s">
        <v>474</v>
      </c>
      <c r="I4794" t="s">
        <v>543</v>
      </c>
      <c r="J4794">
        <v>71645000</v>
      </c>
      <c r="K4794">
        <v>10316794.494407231</v>
      </c>
    </row>
    <row r="4795" spans="1:11" x14ac:dyDescent="0.25">
      <c r="A4795">
        <v>1318</v>
      </c>
      <c r="B4795" t="s">
        <v>74</v>
      </c>
      <c r="C4795" t="s">
        <v>492</v>
      </c>
      <c r="D4795" t="s">
        <v>59</v>
      </c>
      <c r="E4795">
        <v>2016</v>
      </c>
      <c r="F4795" s="10">
        <v>42735</v>
      </c>
      <c r="G4795" t="s">
        <v>489</v>
      </c>
      <c r="H4795" t="s">
        <v>474</v>
      </c>
      <c r="I4795" t="s">
        <v>543</v>
      </c>
      <c r="J4795">
        <v>3511010000</v>
      </c>
      <c r="K4795">
        <v>505581249.74260211</v>
      </c>
    </row>
    <row r="4796" spans="1:11" x14ac:dyDescent="0.25">
      <c r="A4796">
        <v>1318</v>
      </c>
      <c r="B4796" t="s">
        <v>74</v>
      </c>
      <c r="C4796" t="s">
        <v>493</v>
      </c>
      <c r="D4796" t="s">
        <v>903</v>
      </c>
      <c r="E4796">
        <v>2016</v>
      </c>
      <c r="F4796" s="10">
        <v>42735</v>
      </c>
      <c r="G4796" t="s">
        <v>489</v>
      </c>
      <c r="H4796" t="s">
        <v>474</v>
      </c>
      <c r="I4796" t="s">
        <v>543</v>
      </c>
      <c r="J4796">
        <v>1212699000</v>
      </c>
      <c r="K4796">
        <v>174627208.68969437</v>
      </c>
    </row>
    <row r="4797" spans="1:11" x14ac:dyDescent="0.25">
      <c r="A4797">
        <v>1318</v>
      </c>
      <c r="B4797" t="s">
        <v>74</v>
      </c>
      <c r="C4797" t="s">
        <v>493</v>
      </c>
      <c r="D4797" t="s">
        <v>902</v>
      </c>
      <c r="E4797">
        <v>2016</v>
      </c>
      <c r="F4797" s="10">
        <v>42735</v>
      </c>
      <c r="G4797" t="s">
        <v>489</v>
      </c>
      <c r="H4797" t="s">
        <v>474</v>
      </c>
      <c r="I4797" t="s">
        <v>543</v>
      </c>
      <c r="J4797">
        <v>1338609000</v>
      </c>
      <c r="K4797">
        <v>192758098.42088029</v>
      </c>
    </row>
    <row r="4798" spans="1:11" x14ac:dyDescent="0.25">
      <c r="A4798">
        <v>1318</v>
      </c>
      <c r="B4798" t="s">
        <v>74</v>
      </c>
      <c r="C4798" t="s">
        <v>493</v>
      </c>
      <c r="D4798" t="s">
        <v>904</v>
      </c>
      <c r="E4798">
        <v>2016</v>
      </c>
      <c r="F4798" s="10">
        <v>42735</v>
      </c>
      <c r="G4798" t="s">
        <v>489</v>
      </c>
      <c r="H4798" t="s">
        <v>474</v>
      </c>
      <c r="I4798" t="s">
        <v>543</v>
      </c>
      <c r="J4798">
        <v>1139037000</v>
      </c>
      <c r="K4798">
        <v>164019968.60250023</v>
      </c>
    </row>
    <row r="4799" spans="1:11" x14ac:dyDescent="0.25">
      <c r="A4799">
        <v>1407</v>
      </c>
      <c r="B4799" t="s">
        <v>77</v>
      </c>
      <c r="C4799" t="s">
        <v>492</v>
      </c>
      <c r="D4799" t="s">
        <v>59</v>
      </c>
      <c r="E4799">
        <v>2016</v>
      </c>
      <c r="F4799" s="10">
        <v>42735</v>
      </c>
      <c r="G4799" t="s">
        <v>489</v>
      </c>
      <c r="H4799" t="s">
        <v>474</v>
      </c>
      <c r="I4799" t="s">
        <v>543</v>
      </c>
      <c r="J4799">
        <v>3051849000</v>
      </c>
      <c r="K4799">
        <v>439462613.73385739</v>
      </c>
    </row>
    <row r="4800" spans="1:11" x14ac:dyDescent="0.25">
      <c r="A4800">
        <v>1407</v>
      </c>
      <c r="B4800" t="s">
        <v>77</v>
      </c>
      <c r="C4800" t="s">
        <v>493</v>
      </c>
      <c r="D4800" t="s">
        <v>761</v>
      </c>
      <c r="E4800">
        <v>2016</v>
      </c>
      <c r="F4800" s="10">
        <v>42735</v>
      </c>
      <c r="G4800" t="s">
        <v>489</v>
      </c>
      <c r="H4800" t="s">
        <v>474</v>
      </c>
      <c r="I4800" t="s">
        <v>543</v>
      </c>
      <c r="J4800">
        <v>39363000</v>
      </c>
      <c r="K4800">
        <v>5668225.0217510201</v>
      </c>
    </row>
    <row r="4801" spans="1:11" x14ac:dyDescent="0.25">
      <c r="A4801">
        <v>1407</v>
      </c>
      <c r="B4801" t="s">
        <v>77</v>
      </c>
      <c r="C4801" t="s">
        <v>493</v>
      </c>
      <c r="D4801" t="s">
        <v>760</v>
      </c>
      <c r="E4801">
        <v>2016</v>
      </c>
      <c r="F4801" s="10">
        <v>42735</v>
      </c>
      <c r="G4801" t="s">
        <v>489</v>
      </c>
      <c r="H4801" t="s">
        <v>474</v>
      </c>
      <c r="I4801" t="s">
        <v>543</v>
      </c>
      <c r="J4801">
        <v>1353262000</v>
      </c>
      <c r="K4801">
        <v>194868112.93308002</v>
      </c>
    </row>
    <row r="4802" spans="1:11" x14ac:dyDescent="0.25">
      <c r="A4802">
        <v>1407</v>
      </c>
      <c r="B4802" t="s">
        <v>77</v>
      </c>
      <c r="C4802" t="s">
        <v>493</v>
      </c>
      <c r="D4802" t="s">
        <v>759</v>
      </c>
      <c r="E4802">
        <v>2016</v>
      </c>
      <c r="F4802" s="10">
        <v>42735</v>
      </c>
      <c r="G4802" t="s">
        <v>489</v>
      </c>
      <c r="H4802" t="s">
        <v>474</v>
      </c>
      <c r="I4802" t="s">
        <v>543</v>
      </c>
      <c r="J4802">
        <v>1698587000</v>
      </c>
      <c r="K4802">
        <v>244594500.80077738</v>
      </c>
    </row>
    <row r="4803" spans="1:11" x14ac:dyDescent="0.25">
      <c r="A4803">
        <v>1421</v>
      </c>
      <c r="B4803" t="s">
        <v>78</v>
      </c>
      <c r="C4803" t="s">
        <v>492</v>
      </c>
      <c r="D4803" t="s">
        <v>607</v>
      </c>
      <c r="E4803">
        <v>2016</v>
      </c>
      <c r="F4803" s="10">
        <v>42735</v>
      </c>
      <c r="G4803" t="s">
        <v>489</v>
      </c>
      <c r="H4803" t="s">
        <v>474</v>
      </c>
      <c r="I4803" t="s">
        <v>543</v>
      </c>
      <c r="J4803">
        <v>1926502000</v>
      </c>
      <c r="K4803">
        <v>277413988.79286087</v>
      </c>
    </row>
    <row r="4804" spans="1:11" x14ac:dyDescent="0.25">
      <c r="A4804">
        <v>1421</v>
      </c>
      <c r="B4804" t="s">
        <v>78</v>
      </c>
      <c r="C4804" t="s">
        <v>493</v>
      </c>
      <c r="D4804" t="s">
        <v>818</v>
      </c>
      <c r="E4804">
        <v>2016</v>
      </c>
      <c r="F4804" s="10">
        <v>42735</v>
      </c>
      <c r="G4804" t="s">
        <v>489</v>
      </c>
      <c r="H4804" t="s">
        <v>474</v>
      </c>
      <c r="I4804" t="s">
        <v>543</v>
      </c>
      <c r="J4804">
        <v>115396000</v>
      </c>
      <c r="K4804">
        <v>16616886.279246518</v>
      </c>
    </row>
    <row r="4805" spans="1:11" x14ac:dyDescent="0.25">
      <c r="A4805">
        <v>1421</v>
      </c>
      <c r="B4805" t="s">
        <v>78</v>
      </c>
      <c r="C4805" t="s">
        <v>493</v>
      </c>
      <c r="D4805" t="s">
        <v>816</v>
      </c>
      <c r="E4805">
        <v>2016</v>
      </c>
      <c r="F4805" s="10">
        <v>42735</v>
      </c>
      <c r="G4805" t="s">
        <v>489</v>
      </c>
      <c r="H4805" t="s">
        <v>474</v>
      </c>
      <c r="I4805" t="s">
        <v>543</v>
      </c>
      <c r="J4805">
        <v>1666608000</v>
      </c>
      <c r="K4805">
        <v>239989562.96650213</v>
      </c>
    </row>
    <row r="4806" spans="1:11" x14ac:dyDescent="0.25">
      <c r="A4806">
        <v>1421</v>
      </c>
      <c r="B4806" t="s">
        <v>78</v>
      </c>
      <c r="C4806" t="s">
        <v>493</v>
      </c>
      <c r="D4806" t="s">
        <v>817</v>
      </c>
      <c r="E4806">
        <v>2016</v>
      </c>
      <c r="F4806" s="10">
        <v>42735</v>
      </c>
      <c r="G4806" t="s">
        <v>489</v>
      </c>
      <c r="H4806" t="s">
        <v>474</v>
      </c>
      <c r="I4806" t="s">
        <v>543</v>
      </c>
      <c r="J4806">
        <v>144498000</v>
      </c>
      <c r="K4806">
        <v>20807539.547112234</v>
      </c>
    </row>
    <row r="4807" spans="1:11" x14ac:dyDescent="0.25">
      <c r="A4807">
        <v>1582</v>
      </c>
      <c r="B4807" t="s">
        <v>81</v>
      </c>
      <c r="C4807" t="s">
        <v>492</v>
      </c>
      <c r="D4807" t="s">
        <v>2066</v>
      </c>
      <c r="E4807">
        <v>2016</v>
      </c>
      <c r="F4807" s="10">
        <v>42735</v>
      </c>
      <c r="G4807" t="s">
        <v>489</v>
      </c>
      <c r="H4807" t="s">
        <v>474</v>
      </c>
      <c r="I4807" t="s">
        <v>543</v>
      </c>
      <c r="J4807">
        <v>2500654000</v>
      </c>
      <c r="K4807">
        <v>360091191.56420434</v>
      </c>
    </row>
    <row r="4808" spans="1:11" x14ac:dyDescent="0.25">
      <c r="A4808">
        <v>1582</v>
      </c>
      <c r="B4808" t="s">
        <v>81</v>
      </c>
      <c r="C4808" t="s">
        <v>492</v>
      </c>
      <c r="D4808" t="s">
        <v>2060</v>
      </c>
      <c r="E4808">
        <v>2016</v>
      </c>
      <c r="F4808" s="10">
        <v>42735</v>
      </c>
      <c r="G4808" t="s">
        <v>489</v>
      </c>
      <c r="H4808" t="s">
        <v>474</v>
      </c>
      <c r="I4808" t="s">
        <v>543</v>
      </c>
      <c r="J4808">
        <v>18090000</v>
      </c>
      <c r="K4808">
        <v>2604938.4102704558</v>
      </c>
    </row>
    <row r="4809" spans="1:11" x14ac:dyDescent="0.25">
      <c r="A4809">
        <v>1582</v>
      </c>
      <c r="B4809" t="s">
        <v>81</v>
      </c>
      <c r="C4809" t="s">
        <v>493</v>
      </c>
      <c r="D4809" t="s">
        <v>755</v>
      </c>
      <c r="E4809">
        <v>2016</v>
      </c>
      <c r="F4809" s="10">
        <v>42735</v>
      </c>
      <c r="G4809" t="s">
        <v>489</v>
      </c>
      <c r="H4809" t="s">
        <v>474</v>
      </c>
      <c r="I4809" t="s">
        <v>543</v>
      </c>
      <c r="J4809">
        <v>1102180000</v>
      </c>
      <c r="K4809">
        <v>158712604.58993316</v>
      </c>
    </row>
    <row r="4810" spans="1:11" x14ac:dyDescent="0.25">
      <c r="A4810">
        <v>1582</v>
      </c>
      <c r="B4810" t="s">
        <v>81</v>
      </c>
      <c r="C4810" t="s">
        <v>493</v>
      </c>
      <c r="D4810" t="s">
        <v>643</v>
      </c>
      <c r="E4810">
        <v>2016</v>
      </c>
      <c r="F4810" s="10">
        <v>42735</v>
      </c>
      <c r="G4810" t="s">
        <v>489</v>
      </c>
      <c r="H4810" t="s">
        <v>474</v>
      </c>
      <c r="I4810" t="s">
        <v>543</v>
      </c>
      <c r="J4810">
        <v>101913000</v>
      </c>
      <c r="K4810">
        <v>14675350.370696127</v>
      </c>
    </row>
    <row r="4811" spans="1:11" x14ac:dyDescent="0.25">
      <c r="A4811">
        <v>1582</v>
      </c>
      <c r="B4811" t="s">
        <v>81</v>
      </c>
      <c r="C4811" t="s">
        <v>493</v>
      </c>
      <c r="D4811" t="s">
        <v>754</v>
      </c>
      <c r="E4811">
        <v>2016</v>
      </c>
      <c r="F4811" s="10">
        <v>42735</v>
      </c>
      <c r="G4811" t="s">
        <v>489</v>
      </c>
      <c r="H4811" t="s">
        <v>474</v>
      </c>
      <c r="I4811" t="s">
        <v>543</v>
      </c>
      <c r="J4811">
        <v>1314652000</v>
      </c>
      <c r="K4811">
        <v>189308319.01265201</v>
      </c>
    </row>
    <row r="4812" spans="1:11" x14ac:dyDescent="0.25">
      <c r="A4812">
        <v>1698</v>
      </c>
      <c r="B4812" t="s">
        <v>254</v>
      </c>
      <c r="C4812" t="s">
        <v>492</v>
      </c>
      <c r="D4812" t="s">
        <v>59</v>
      </c>
      <c r="E4812">
        <v>2016</v>
      </c>
      <c r="F4812" s="10">
        <v>42735</v>
      </c>
      <c r="G4812" t="s">
        <v>489</v>
      </c>
      <c r="H4812" t="s">
        <v>474</v>
      </c>
      <c r="I4812" t="s">
        <v>543</v>
      </c>
      <c r="J4812">
        <v>2648097000</v>
      </c>
      <c r="K4812">
        <v>381322807.59657067</v>
      </c>
    </row>
    <row r="4813" spans="1:11" x14ac:dyDescent="0.25">
      <c r="A4813">
        <v>1698</v>
      </c>
      <c r="B4813" t="s">
        <v>254</v>
      </c>
      <c r="C4813" t="s">
        <v>492</v>
      </c>
      <c r="D4813" t="s">
        <v>249</v>
      </c>
      <c r="E4813">
        <v>2016</v>
      </c>
      <c r="F4813" s="10">
        <v>42735</v>
      </c>
      <c r="G4813" t="s">
        <v>489</v>
      </c>
      <c r="H4813" t="s">
        <v>474</v>
      </c>
      <c r="I4813" t="s">
        <v>543</v>
      </c>
      <c r="J4813">
        <v>0</v>
      </c>
      <c r="K4813">
        <v>0</v>
      </c>
    </row>
    <row r="4814" spans="1:11" x14ac:dyDescent="0.25">
      <c r="A4814">
        <v>1698</v>
      </c>
      <c r="B4814" t="s">
        <v>254</v>
      </c>
      <c r="C4814" t="s">
        <v>493</v>
      </c>
      <c r="D4814" t="s">
        <v>971</v>
      </c>
      <c r="E4814">
        <v>2016</v>
      </c>
      <c r="F4814" s="10">
        <v>42735</v>
      </c>
      <c r="G4814" t="s">
        <v>489</v>
      </c>
      <c r="H4814" t="s">
        <v>474</v>
      </c>
      <c r="I4814" t="s">
        <v>543</v>
      </c>
      <c r="J4814">
        <v>17158000</v>
      </c>
      <c r="K4814">
        <v>2470731.5225771409</v>
      </c>
    </row>
    <row r="4815" spans="1:11" x14ac:dyDescent="0.25">
      <c r="A4815">
        <v>1698</v>
      </c>
      <c r="B4815" t="s">
        <v>254</v>
      </c>
      <c r="C4815" t="s">
        <v>493</v>
      </c>
      <c r="D4815" t="s">
        <v>643</v>
      </c>
      <c r="E4815">
        <v>2016</v>
      </c>
      <c r="F4815" s="10">
        <v>42735</v>
      </c>
      <c r="G4815" t="s">
        <v>489</v>
      </c>
      <c r="H4815" t="s">
        <v>474</v>
      </c>
      <c r="I4815" t="s">
        <v>543</v>
      </c>
      <c r="J4815">
        <v>150824000</v>
      </c>
      <c r="K4815">
        <v>21718475.997270934</v>
      </c>
    </row>
    <row r="4816" spans="1:11" x14ac:dyDescent="0.25">
      <c r="A4816">
        <v>1698</v>
      </c>
      <c r="B4816" t="s">
        <v>254</v>
      </c>
      <c r="C4816" t="s">
        <v>493</v>
      </c>
      <c r="D4816" t="s">
        <v>1044</v>
      </c>
      <c r="E4816">
        <v>2016</v>
      </c>
      <c r="F4816" s="10">
        <v>42735</v>
      </c>
      <c r="G4816" t="s">
        <v>489</v>
      </c>
      <c r="H4816" t="s">
        <v>474</v>
      </c>
      <c r="I4816" t="s">
        <v>543</v>
      </c>
      <c r="J4816">
        <v>49567000</v>
      </c>
      <c r="K4816">
        <v>7137588.8436636636</v>
      </c>
    </row>
    <row r="4817" spans="1:11" x14ac:dyDescent="0.25">
      <c r="A4817">
        <v>1698</v>
      </c>
      <c r="B4817" t="s">
        <v>254</v>
      </c>
      <c r="C4817" t="s">
        <v>493</v>
      </c>
      <c r="D4817" t="s">
        <v>1043</v>
      </c>
      <c r="E4817">
        <v>2016</v>
      </c>
      <c r="F4817" s="10">
        <v>42735</v>
      </c>
      <c r="G4817" t="s">
        <v>489</v>
      </c>
      <c r="H4817" t="s">
        <v>474</v>
      </c>
      <c r="I4817" t="s">
        <v>543</v>
      </c>
      <c r="J4817">
        <v>2430548000</v>
      </c>
      <c r="K4817">
        <v>349996011.23305893</v>
      </c>
    </row>
    <row r="4818" spans="1:11" x14ac:dyDescent="0.25">
      <c r="A4818">
        <v>1700</v>
      </c>
      <c r="B4818" t="s">
        <v>84</v>
      </c>
      <c r="C4818" t="s">
        <v>492</v>
      </c>
      <c r="D4818" t="s">
        <v>59</v>
      </c>
      <c r="E4818">
        <v>2016</v>
      </c>
      <c r="F4818" s="10">
        <v>42735</v>
      </c>
      <c r="G4818" t="s">
        <v>489</v>
      </c>
      <c r="H4818" t="s">
        <v>474</v>
      </c>
      <c r="I4818" t="s">
        <v>543</v>
      </c>
      <c r="J4818">
        <v>1030221000</v>
      </c>
      <c r="K4818">
        <v>148350594.47027302</v>
      </c>
    </row>
    <row r="4819" spans="1:11" x14ac:dyDescent="0.25">
      <c r="A4819">
        <v>1700</v>
      </c>
      <c r="B4819" t="s">
        <v>84</v>
      </c>
      <c r="C4819" t="s">
        <v>493</v>
      </c>
      <c r="D4819" t="s">
        <v>762</v>
      </c>
      <c r="E4819">
        <v>2016</v>
      </c>
      <c r="F4819" s="10">
        <v>42735</v>
      </c>
      <c r="G4819" t="s">
        <v>489</v>
      </c>
      <c r="H4819" t="s">
        <v>474</v>
      </c>
      <c r="I4819" t="s">
        <v>543</v>
      </c>
      <c r="J4819">
        <v>1030221000</v>
      </c>
      <c r="K4819">
        <v>148350594.47027302</v>
      </c>
    </row>
    <row r="4820" spans="1:11" x14ac:dyDescent="0.25">
      <c r="A4820">
        <v>1793</v>
      </c>
      <c r="B4820" t="s">
        <v>88</v>
      </c>
      <c r="C4820" t="s">
        <v>492</v>
      </c>
      <c r="D4820" t="s">
        <v>59</v>
      </c>
      <c r="E4820">
        <v>2016</v>
      </c>
      <c r="F4820" s="10">
        <v>42735</v>
      </c>
      <c r="G4820" t="s">
        <v>489</v>
      </c>
      <c r="H4820" t="s">
        <v>474</v>
      </c>
      <c r="I4820" t="s">
        <v>543</v>
      </c>
      <c r="J4820">
        <v>743835000</v>
      </c>
      <c r="K4820">
        <v>107111352.26111247</v>
      </c>
    </row>
    <row r="4821" spans="1:11" x14ac:dyDescent="0.25">
      <c r="A4821">
        <v>1793</v>
      </c>
      <c r="B4821" t="s">
        <v>88</v>
      </c>
      <c r="C4821" t="s">
        <v>492</v>
      </c>
      <c r="D4821" t="s">
        <v>784</v>
      </c>
      <c r="E4821">
        <v>2016</v>
      </c>
      <c r="F4821" s="10">
        <v>42735</v>
      </c>
      <c r="G4821" t="s">
        <v>489</v>
      </c>
      <c r="H4821" t="s">
        <v>474</v>
      </c>
      <c r="I4821" t="s">
        <v>543</v>
      </c>
      <c r="J4821">
        <v>5358000</v>
      </c>
      <c r="K4821">
        <v>771545.60543002223</v>
      </c>
    </row>
    <row r="4822" spans="1:11" x14ac:dyDescent="0.25">
      <c r="A4822">
        <v>1793</v>
      </c>
      <c r="B4822" t="s">
        <v>88</v>
      </c>
      <c r="C4822" t="s">
        <v>493</v>
      </c>
      <c r="D4822" t="s">
        <v>905</v>
      </c>
      <c r="E4822">
        <v>2016</v>
      </c>
      <c r="F4822" s="10">
        <v>42735</v>
      </c>
      <c r="G4822" t="s">
        <v>489</v>
      </c>
      <c r="H4822" t="s">
        <v>474</v>
      </c>
      <c r="I4822" t="s">
        <v>543</v>
      </c>
      <c r="J4822">
        <v>749192000</v>
      </c>
      <c r="K4822">
        <v>107882753.86773595</v>
      </c>
    </row>
    <row r="4823" spans="1:11" x14ac:dyDescent="0.25">
      <c r="A4823">
        <v>1882</v>
      </c>
      <c r="B4823" t="s">
        <v>90</v>
      </c>
      <c r="C4823" t="s">
        <v>492</v>
      </c>
      <c r="D4823" t="s">
        <v>700</v>
      </c>
      <c r="E4823">
        <v>2016</v>
      </c>
      <c r="F4823" s="10">
        <v>42735</v>
      </c>
      <c r="G4823" t="s">
        <v>489</v>
      </c>
      <c r="H4823" t="s">
        <v>474</v>
      </c>
      <c r="I4823" t="s">
        <v>543</v>
      </c>
      <c r="J4823">
        <v>1190695000</v>
      </c>
      <c r="K4823">
        <v>171458658.95063463</v>
      </c>
    </row>
    <row r="4824" spans="1:11" x14ac:dyDescent="0.25">
      <c r="A4824">
        <v>1882</v>
      </c>
      <c r="B4824" t="s">
        <v>90</v>
      </c>
      <c r="C4824" t="s">
        <v>493</v>
      </c>
      <c r="D4824" t="s">
        <v>1033</v>
      </c>
      <c r="E4824">
        <v>2016</v>
      </c>
      <c r="F4824" s="10">
        <v>42735</v>
      </c>
      <c r="G4824" t="s">
        <v>489</v>
      </c>
      <c r="H4824" t="s">
        <v>474</v>
      </c>
      <c r="I4824" t="s">
        <v>543</v>
      </c>
      <c r="J4824">
        <v>-37044000</v>
      </c>
      <c r="K4824">
        <v>-5334291.7893896494</v>
      </c>
    </row>
    <row r="4825" spans="1:11" x14ac:dyDescent="0.25">
      <c r="A4825">
        <v>1882</v>
      </c>
      <c r="B4825" t="s">
        <v>90</v>
      </c>
      <c r="C4825" t="s">
        <v>493</v>
      </c>
      <c r="D4825" t="s">
        <v>1032</v>
      </c>
      <c r="E4825">
        <v>2016</v>
      </c>
      <c r="F4825" s="10">
        <v>42735</v>
      </c>
      <c r="G4825" t="s">
        <v>489</v>
      </c>
      <c r="H4825" t="s">
        <v>474</v>
      </c>
      <c r="I4825" t="s">
        <v>543</v>
      </c>
      <c r="J4825">
        <v>45371000</v>
      </c>
      <c r="K4825">
        <v>6533369.8514306713</v>
      </c>
    </row>
    <row r="4826" spans="1:11" x14ac:dyDescent="0.25">
      <c r="A4826">
        <v>1882</v>
      </c>
      <c r="B4826" t="s">
        <v>90</v>
      </c>
      <c r="C4826" t="s">
        <v>493</v>
      </c>
      <c r="D4826" t="s">
        <v>1030</v>
      </c>
      <c r="E4826">
        <v>2016</v>
      </c>
      <c r="F4826" s="10">
        <v>42735</v>
      </c>
      <c r="G4826" t="s">
        <v>489</v>
      </c>
      <c r="H4826" t="s">
        <v>474</v>
      </c>
      <c r="I4826" t="s">
        <v>543</v>
      </c>
      <c r="J4826">
        <v>37229000</v>
      </c>
      <c r="K4826">
        <v>5360931.5685991598</v>
      </c>
    </row>
    <row r="4827" spans="1:11" x14ac:dyDescent="0.25">
      <c r="A4827">
        <v>1882</v>
      </c>
      <c r="B4827" t="s">
        <v>90</v>
      </c>
      <c r="C4827" t="s">
        <v>493</v>
      </c>
      <c r="D4827" t="s">
        <v>1031</v>
      </c>
      <c r="E4827">
        <v>2016</v>
      </c>
      <c r="F4827" s="10">
        <v>42735</v>
      </c>
      <c r="G4827" t="s">
        <v>489</v>
      </c>
      <c r="H4827" t="s">
        <v>474</v>
      </c>
      <c r="I4827" t="s">
        <v>543</v>
      </c>
      <c r="J4827">
        <v>322000</v>
      </c>
      <c r="K4827">
        <v>46367.615705201039</v>
      </c>
    </row>
    <row r="4828" spans="1:11" x14ac:dyDescent="0.25">
      <c r="A4828">
        <v>1882</v>
      </c>
      <c r="B4828" t="s">
        <v>90</v>
      </c>
      <c r="C4828" t="s">
        <v>493</v>
      </c>
      <c r="D4828" t="s">
        <v>1029</v>
      </c>
      <c r="E4828">
        <v>2016</v>
      </c>
      <c r="F4828" s="10">
        <v>42735</v>
      </c>
      <c r="G4828" t="s">
        <v>489</v>
      </c>
      <c r="H4828" t="s">
        <v>474</v>
      </c>
      <c r="I4828" t="s">
        <v>543</v>
      </c>
      <c r="J4828">
        <v>977632000</v>
      </c>
      <c r="K4828">
        <v>140777841.23325187</v>
      </c>
    </row>
    <row r="4829" spans="1:11" x14ac:dyDescent="0.25">
      <c r="A4829">
        <v>1882</v>
      </c>
      <c r="B4829" t="s">
        <v>90</v>
      </c>
      <c r="C4829" t="s">
        <v>493</v>
      </c>
      <c r="D4829" t="s">
        <v>1028</v>
      </c>
      <c r="E4829">
        <v>2016</v>
      </c>
      <c r="F4829" s="10">
        <v>42735</v>
      </c>
      <c r="G4829" t="s">
        <v>489</v>
      </c>
      <c r="H4829" t="s">
        <v>474</v>
      </c>
      <c r="I4829" t="s">
        <v>543</v>
      </c>
      <c r="J4829">
        <v>174594000</v>
      </c>
      <c r="K4829">
        <v>25141327.628676612</v>
      </c>
    </row>
    <row r="4830" spans="1:11" x14ac:dyDescent="0.25">
      <c r="A4830">
        <v>1883</v>
      </c>
      <c r="B4830" t="s">
        <v>91</v>
      </c>
      <c r="C4830" t="s">
        <v>493</v>
      </c>
      <c r="D4830" t="s">
        <v>821</v>
      </c>
      <c r="E4830">
        <v>2016</v>
      </c>
      <c r="F4830" s="10">
        <v>42735</v>
      </c>
      <c r="G4830" t="s">
        <v>489</v>
      </c>
      <c r="H4830" t="s">
        <v>474</v>
      </c>
      <c r="I4830" t="s">
        <v>543</v>
      </c>
      <c r="J4830">
        <v>1426132000</v>
      </c>
      <c r="K4830">
        <v>205361305.96549615</v>
      </c>
    </row>
    <row r="4831" spans="1:11" x14ac:dyDescent="0.25">
      <c r="A4831">
        <v>1883</v>
      </c>
      <c r="B4831" t="s">
        <v>91</v>
      </c>
      <c r="C4831" t="s">
        <v>493</v>
      </c>
      <c r="D4831" t="s">
        <v>643</v>
      </c>
      <c r="E4831">
        <v>2016</v>
      </c>
      <c r="F4831" s="10">
        <v>42735</v>
      </c>
      <c r="G4831" t="s">
        <v>489</v>
      </c>
      <c r="H4831" t="s">
        <v>474</v>
      </c>
      <c r="I4831" t="s">
        <v>543</v>
      </c>
      <c r="J4831">
        <v>63244000</v>
      </c>
      <c r="K4831">
        <v>9107060.5206824038</v>
      </c>
    </row>
    <row r="4832" spans="1:11" x14ac:dyDescent="0.25">
      <c r="A4832">
        <v>1883</v>
      </c>
      <c r="B4832" t="s">
        <v>91</v>
      </c>
      <c r="C4832" t="s">
        <v>493</v>
      </c>
      <c r="D4832" t="s">
        <v>822</v>
      </c>
      <c r="E4832">
        <v>2016</v>
      </c>
      <c r="F4832" s="10">
        <v>42735</v>
      </c>
      <c r="G4832" t="s">
        <v>489</v>
      </c>
      <c r="H4832" t="s">
        <v>474</v>
      </c>
      <c r="I4832" t="s">
        <v>543</v>
      </c>
      <c r="J4832">
        <v>425280000</v>
      </c>
      <c r="K4832">
        <v>61239812.444434464</v>
      </c>
    </row>
    <row r="4833" spans="1:11" x14ac:dyDescent="0.25">
      <c r="A4833">
        <v>1883</v>
      </c>
      <c r="B4833" t="s">
        <v>91</v>
      </c>
      <c r="C4833" t="s">
        <v>493</v>
      </c>
      <c r="D4833" t="s">
        <v>819</v>
      </c>
      <c r="E4833">
        <v>2016</v>
      </c>
      <c r="F4833" s="10">
        <v>42735</v>
      </c>
      <c r="G4833" t="s">
        <v>489</v>
      </c>
      <c r="H4833" t="s">
        <v>474</v>
      </c>
      <c r="I4833" t="s">
        <v>543</v>
      </c>
      <c r="J4833">
        <v>628365000</v>
      </c>
      <c r="K4833">
        <v>90483810.070182145</v>
      </c>
    </row>
    <row r="4834" spans="1:11" x14ac:dyDescent="0.25">
      <c r="A4834">
        <v>1883</v>
      </c>
      <c r="B4834" t="s">
        <v>91</v>
      </c>
      <c r="C4834" t="s">
        <v>493</v>
      </c>
      <c r="D4834" t="s">
        <v>820</v>
      </c>
      <c r="E4834">
        <v>2016</v>
      </c>
      <c r="F4834" s="10">
        <v>42735</v>
      </c>
      <c r="G4834" t="s">
        <v>489</v>
      </c>
      <c r="H4834" t="s">
        <v>474</v>
      </c>
      <c r="I4834" t="s">
        <v>543</v>
      </c>
      <c r="J4834">
        <v>639401000</v>
      </c>
      <c r="K4834">
        <v>92072980.899134308</v>
      </c>
    </row>
    <row r="4835" spans="1:11" x14ac:dyDescent="0.25">
      <c r="A4835">
        <v>1885</v>
      </c>
      <c r="B4835" t="s">
        <v>92</v>
      </c>
      <c r="C4835" t="s">
        <v>492</v>
      </c>
      <c r="D4835" t="s">
        <v>700</v>
      </c>
      <c r="E4835">
        <v>2016</v>
      </c>
      <c r="F4835" s="10">
        <v>42735</v>
      </c>
      <c r="G4835" t="s">
        <v>489</v>
      </c>
      <c r="H4835" t="s">
        <v>474</v>
      </c>
      <c r="I4835" t="s">
        <v>543</v>
      </c>
      <c r="J4835">
        <v>1462602000</v>
      </c>
      <c r="K4835">
        <v>210612942.43993306</v>
      </c>
    </row>
    <row r="4836" spans="1:11" x14ac:dyDescent="0.25">
      <c r="A4836">
        <v>1885</v>
      </c>
      <c r="B4836" t="s">
        <v>92</v>
      </c>
      <c r="C4836" t="s">
        <v>493</v>
      </c>
      <c r="D4836" t="s">
        <v>589</v>
      </c>
      <c r="E4836">
        <v>2016</v>
      </c>
      <c r="F4836" s="10">
        <v>42735</v>
      </c>
      <c r="G4836" t="s">
        <v>489</v>
      </c>
      <c r="H4836" t="s">
        <v>474</v>
      </c>
      <c r="I4836" t="s">
        <v>543</v>
      </c>
      <c r="J4836">
        <v>-11807000</v>
      </c>
      <c r="K4836">
        <v>-1700193.9087928839</v>
      </c>
    </row>
    <row r="4837" spans="1:11" x14ac:dyDescent="0.25">
      <c r="A4837">
        <v>1885</v>
      </c>
      <c r="B4837" t="s">
        <v>92</v>
      </c>
      <c r="C4837" t="s">
        <v>493</v>
      </c>
      <c r="D4837" t="s">
        <v>774</v>
      </c>
      <c r="E4837">
        <v>2016</v>
      </c>
      <c r="F4837" s="10">
        <v>42735</v>
      </c>
      <c r="G4837" t="s">
        <v>489</v>
      </c>
      <c r="H4837" t="s">
        <v>474</v>
      </c>
      <c r="I4837" t="s">
        <v>543</v>
      </c>
      <c r="J4837">
        <v>225686000</v>
      </c>
      <c r="K4837">
        <v>32498514.652310561</v>
      </c>
    </row>
    <row r="4838" spans="1:11" x14ac:dyDescent="0.25">
      <c r="A4838">
        <v>1885</v>
      </c>
      <c r="B4838" t="s">
        <v>92</v>
      </c>
      <c r="C4838" t="s">
        <v>493</v>
      </c>
      <c r="D4838" t="s">
        <v>777</v>
      </c>
      <c r="E4838">
        <v>2016</v>
      </c>
      <c r="F4838" s="10">
        <v>42735</v>
      </c>
      <c r="G4838" t="s">
        <v>489</v>
      </c>
      <c r="H4838" t="s">
        <v>474</v>
      </c>
      <c r="I4838" t="s">
        <v>543</v>
      </c>
      <c r="J4838">
        <v>277300000</v>
      </c>
      <c r="K4838">
        <v>39930869.052957289</v>
      </c>
    </row>
    <row r="4839" spans="1:11" x14ac:dyDescent="0.25">
      <c r="A4839">
        <v>1885</v>
      </c>
      <c r="B4839" t="s">
        <v>92</v>
      </c>
      <c r="C4839" t="s">
        <v>493</v>
      </c>
      <c r="D4839" t="s">
        <v>776</v>
      </c>
      <c r="E4839">
        <v>2016</v>
      </c>
      <c r="F4839" s="10">
        <v>42735</v>
      </c>
      <c r="G4839" t="s">
        <v>489</v>
      </c>
      <c r="H4839" t="s">
        <v>474</v>
      </c>
      <c r="I4839" t="s">
        <v>543</v>
      </c>
      <c r="J4839">
        <v>227762000</v>
      </c>
      <c r="K4839">
        <v>32797456.174683224</v>
      </c>
    </row>
    <row r="4840" spans="1:11" x14ac:dyDescent="0.25">
      <c r="A4840">
        <v>1885</v>
      </c>
      <c r="B4840" t="s">
        <v>92</v>
      </c>
      <c r="C4840" t="s">
        <v>493</v>
      </c>
      <c r="D4840" t="s">
        <v>775</v>
      </c>
      <c r="E4840">
        <v>2016</v>
      </c>
      <c r="F4840" s="10">
        <v>42735</v>
      </c>
      <c r="G4840" t="s">
        <v>489</v>
      </c>
      <c r="H4840" t="s">
        <v>474</v>
      </c>
      <c r="I4840" t="s">
        <v>543</v>
      </c>
      <c r="J4840">
        <v>743660000</v>
      </c>
      <c r="K4840">
        <v>107086152.46996833</v>
      </c>
    </row>
    <row r="4841" spans="1:11" x14ac:dyDescent="0.25">
      <c r="A4841">
        <v>8876</v>
      </c>
      <c r="B4841" t="s">
        <v>89</v>
      </c>
      <c r="C4841" t="s">
        <v>492</v>
      </c>
      <c r="D4841" t="s">
        <v>59</v>
      </c>
      <c r="E4841">
        <v>2016</v>
      </c>
      <c r="F4841" s="10">
        <v>42735</v>
      </c>
      <c r="G4841" t="s">
        <v>489</v>
      </c>
      <c r="H4841" t="s">
        <v>474</v>
      </c>
      <c r="I4841" t="s">
        <v>543</v>
      </c>
      <c r="J4841">
        <v>6916555000</v>
      </c>
      <c r="K4841">
        <v>995975665.3536855</v>
      </c>
    </row>
    <row r="4842" spans="1:11" x14ac:dyDescent="0.25">
      <c r="A4842">
        <v>8876</v>
      </c>
      <c r="B4842" t="s">
        <v>89</v>
      </c>
      <c r="C4842" t="s">
        <v>492</v>
      </c>
      <c r="D4842" t="s">
        <v>792</v>
      </c>
      <c r="E4842">
        <v>2016</v>
      </c>
      <c r="F4842" s="10">
        <v>42735</v>
      </c>
      <c r="G4842" t="s">
        <v>489</v>
      </c>
      <c r="H4842" t="s">
        <v>474</v>
      </c>
      <c r="I4842" t="s">
        <v>543</v>
      </c>
      <c r="J4842">
        <v>0</v>
      </c>
      <c r="K4842">
        <v>0</v>
      </c>
    </row>
    <row r="4843" spans="1:11" x14ac:dyDescent="0.25">
      <c r="A4843">
        <v>8876</v>
      </c>
      <c r="B4843" t="s">
        <v>89</v>
      </c>
      <c r="C4843" t="s">
        <v>493</v>
      </c>
      <c r="D4843" t="s">
        <v>787</v>
      </c>
      <c r="E4843">
        <v>2016</v>
      </c>
      <c r="F4843" s="10">
        <v>42735</v>
      </c>
      <c r="G4843" t="s">
        <v>489</v>
      </c>
      <c r="H4843" t="s">
        <v>474</v>
      </c>
      <c r="I4843" t="s">
        <v>543</v>
      </c>
      <c r="J4843">
        <v>2315239000</v>
      </c>
      <c r="K4843">
        <v>333391652.84998119</v>
      </c>
    </row>
    <row r="4844" spans="1:11" x14ac:dyDescent="0.25">
      <c r="A4844">
        <v>8876</v>
      </c>
      <c r="B4844" t="s">
        <v>89</v>
      </c>
      <c r="C4844" t="s">
        <v>493</v>
      </c>
      <c r="D4844" t="s">
        <v>790</v>
      </c>
      <c r="E4844">
        <v>2016</v>
      </c>
      <c r="F4844" s="10">
        <v>42735</v>
      </c>
      <c r="G4844" t="s">
        <v>489</v>
      </c>
      <c r="H4844" t="s">
        <v>474</v>
      </c>
      <c r="I4844" t="s">
        <v>543</v>
      </c>
      <c r="J4844">
        <v>793154000</v>
      </c>
      <c r="K4844">
        <v>114213229.40075472</v>
      </c>
    </row>
    <row r="4845" spans="1:11" x14ac:dyDescent="0.25">
      <c r="A4845">
        <v>8876</v>
      </c>
      <c r="B4845" t="s">
        <v>89</v>
      </c>
      <c r="C4845" t="s">
        <v>493</v>
      </c>
      <c r="D4845" t="s">
        <v>666</v>
      </c>
      <c r="E4845">
        <v>2016</v>
      </c>
      <c r="F4845" s="10">
        <v>42735</v>
      </c>
      <c r="G4845" t="s">
        <v>489</v>
      </c>
      <c r="H4845" t="s">
        <v>474</v>
      </c>
      <c r="I4845" t="s">
        <v>543</v>
      </c>
      <c r="J4845">
        <v>21548000</v>
      </c>
      <c r="K4845">
        <v>3102886.2832784844</v>
      </c>
    </row>
    <row r="4846" spans="1:11" x14ac:dyDescent="0.25">
      <c r="A4846">
        <v>8876</v>
      </c>
      <c r="B4846" t="s">
        <v>89</v>
      </c>
      <c r="C4846" t="s">
        <v>493</v>
      </c>
      <c r="D4846" t="s">
        <v>791</v>
      </c>
      <c r="E4846">
        <v>2016</v>
      </c>
      <c r="F4846" s="10">
        <v>42735</v>
      </c>
      <c r="G4846" t="s">
        <v>489</v>
      </c>
      <c r="H4846" t="s">
        <v>474</v>
      </c>
      <c r="I4846" t="s">
        <v>543</v>
      </c>
      <c r="J4846">
        <v>1431422000</v>
      </c>
      <c r="K4846">
        <v>206123059.65208161</v>
      </c>
    </row>
    <row r="4847" spans="1:11" x14ac:dyDescent="0.25">
      <c r="A4847">
        <v>8876</v>
      </c>
      <c r="B4847" t="s">
        <v>89</v>
      </c>
      <c r="C4847" t="s">
        <v>493</v>
      </c>
      <c r="D4847" t="s">
        <v>789</v>
      </c>
      <c r="E4847">
        <v>2016</v>
      </c>
      <c r="F4847" s="10">
        <v>42735</v>
      </c>
      <c r="G4847" t="s">
        <v>489</v>
      </c>
      <c r="H4847" t="s">
        <v>474</v>
      </c>
      <c r="I4847" t="s">
        <v>543</v>
      </c>
      <c r="J4847">
        <v>1817538000</v>
      </c>
      <c r="K4847">
        <v>261723302.83726609</v>
      </c>
    </row>
    <row r="4848" spans="1:11" x14ac:dyDescent="0.25">
      <c r="A4848">
        <v>8876</v>
      </c>
      <c r="B4848" t="s">
        <v>89</v>
      </c>
      <c r="C4848" t="s">
        <v>493</v>
      </c>
      <c r="D4848" t="s">
        <v>788</v>
      </c>
      <c r="E4848">
        <v>2016</v>
      </c>
      <c r="F4848" s="10">
        <v>42735</v>
      </c>
      <c r="G4848" t="s">
        <v>489</v>
      </c>
      <c r="H4848" t="s">
        <v>474</v>
      </c>
      <c r="I4848" t="s">
        <v>543</v>
      </c>
      <c r="J4848">
        <v>118660000</v>
      </c>
      <c r="K4848">
        <v>17086898.383786194</v>
      </c>
    </row>
    <row r="4849" spans="1:11" x14ac:dyDescent="0.25">
      <c r="A4849">
        <v>8876</v>
      </c>
      <c r="B4849" t="s">
        <v>89</v>
      </c>
      <c r="C4849" t="s">
        <v>493</v>
      </c>
      <c r="D4849" t="s">
        <v>786</v>
      </c>
      <c r="E4849">
        <v>2016</v>
      </c>
      <c r="F4849" s="10">
        <v>42735</v>
      </c>
      <c r="G4849" t="s">
        <v>489</v>
      </c>
      <c r="H4849" t="s">
        <v>474</v>
      </c>
      <c r="I4849" t="s">
        <v>543</v>
      </c>
      <c r="J4849">
        <v>137337000</v>
      </c>
      <c r="K4849">
        <v>19776364.093494393</v>
      </c>
    </row>
    <row r="4850" spans="1:11" x14ac:dyDescent="0.25">
      <c r="A4850">
        <v>8876</v>
      </c>
      <c r="B4850" t="s">
        <v>89</v>
      </c>
      <c r="C4850" t="s">
        <v>493</v>
      </c>
      <c r="D4850" t="s">
        <v>785</v>
      </c>
      <c r="E4850">
        <v>2016</v>
      </c>
      <c r="F4850" s="10">
        <v>42735</v>
      </c>
      <c r="G4850" t="s">
        <v>489</v>
      </c>
      <c r="H4850" t="s">
        <v>474</v>
      </c>
      <c r="I4850" t="s">
        <v>543</v>
      </c>
      <c r="J4850">
        <v>281656000</v>
      </c>
      <c r="K4850">
        <v>40558127.854236342</v>
      </c>
    </row>
    <row r="4851" spans="1:11" x14ac:dyDescent="0.25">
      <c r="A4851">
        <v>10113</v>
      </c>
      <c r="B4851" t="s">
        <v>65</v>
      </c>
      <c r="C4851" t="s">
        <v>492</v>
      </c>
      <c r="D4851" t="s">
        <v>2066</v>
      </c>
      <c r="E4851">
        <v>2016</v>
      </c>
      <c r="F4851" s="10">
        <v>42735</v>
      </c>
      <c r="G4851" t="s">
        <v>489</v>
      </c>
      <c r="H4851" t="s">
        <v>474</v>
      </c>
      <c r="I4851" t="s">
        <v>543</v>
      </c>
      <c r="J4851">
        <v>880562000</v>
      </c>
      <c r="K4851">
        <v>126799877.08261874</v>
      </c>
    </row>
    <row r="4852" spans="1:11" x14ac:dyDescent="0.25">
      <c r="A4852">
        <v>10113</v>
      </c>
      <c r="B4852" t="s">
        <v>65</v>
      </c>
      <c r="C4852" t="s">
        <v>492</v>
      </c>
      <c r="D4852" t="s">
        <v>794</v>
      </c>
      <c r="E4852">
        <v>2016</v>
      </c>
      <c r="F4852" s="10">
        <v>42735</v>
      </c>
      <c r="G4852" t="s">
        <v>489</v>
      </c>
      <c r="H4852" t="s">
        <v>474</v>
      </c>
      <c r="I4852" t="s">
        <v>543</v>
      </c>
      <c r="J4852">
        <v>193306000</v>
      </c>
      <c r="K4852">
        <v>27835833.296613637</v>
      </c>
    </row>
    <row r="4853" spans="1:11" x14ac:dyDescent="0.25">
      <c r="A4853">
        <v>10113</v>
      </c>
      <c r="B4853" t="s">
        <v>65</v>
      </c>
      <c r="C4853" t="s">
        <v>493</v>
      </c>
      <c r="D4853" t="s">
        <v>793</v>
      </c>
      <c r="E4853">
        <v>2016</v>
      </c>
      <c r="F4853" s="10">
        <v>42735</v>
      </c>
      <c r="G4853" t="s">
        <v>489</v>
      </c>
      <c r="H4853" t="s">
        <v>474</v>
      </c>
      <c r="I4853" t="s">
        <v>543</v>
      </c>
      <c r="J4853">
        <v>1073869000</v>
      </c>
      <c r="K4853">
        <v>154635854.37803891</v>
      </c>
    </row>
    <row r="4854" spans="1:11" x14ac:dyDescent="0.25">
      <c r="A4854">
        <v>13357</v>
      </c>
      <c r="B4854" t="s">
        <v>70</v>
      </c>
      <c r="C4854" t="s">
        <v>492</v>
      </c>
      <c r="D4854" t="s">
        <v>758</v>
      </c>
      <c r="E4854">
        <v>2016</v>
      </c>
      <c r="F4854" s="10">
        <v>42735</v>
      </c>
      <c r="G4854" t="s">
        <v>489</v>
      </c>
      <c r="H4854" t="s">
        <v>474</v>
      </c>
      <c r="I4854" t="s">
        <v>543</v>
      </c>
      <c r="J4854">
        <v>19141000</v>
      </c>
      <c r="K4854">
        <v>2756281.1559417797</v>
      </c>
    </row>
    <row r="4855" spans="1:11" x14ac:dyDescent="0.25">
      <c r="A4855">
        <v>717</v>
      </c>
      <c r="B4855" t="s">
        <v>69</v>
      </c>
      <c r="C4855" t="s">
        <v>493</v>
      </c>
      <c r="D4855" t="s">
        <v>1844</v>
      </c>
      <c r="E4855">
        <v>2017</v>
      </c>
      <c r="F4855" s="10">
        <v>43100</v>
      </c>
      <c r="G4855" t="s">
        <v>489</v>
      </c>
      <c r="H4855" t="s">
        <v>474</v>
      </c>
      <c r="I4855" t="s">
        <v>543</v>
      </c>
      <c r="J4855">
        <v>589466893.40999997</v>
      </c>
      <c r="K4855">
        <v>90583210.908767357</v>
      </c>
    </row>
    <row r="4856" spans="1:11" x14ac:dyDescent="0.25">
      <c r="A4856">
        <v>717</v>
      </c>
      <c r="B4856" t="s">
        <v>69</v>
      </c>
      <c r="C4856" t="s">
        <v>493</v>
      </c>
      <c r="D4856" t="s">
        <v>814</v>
      </c>
      <c r="E4856">
        <v>2017</v>
      </c>
      <c r="F4856" s="10">
        <v>43100</v>
      </c>
      <c r="G4856" t="s">
        <v>489</v>
      </c>
      <c r="H4856" t="s">
        <v>474</v>
      </c>
      <c r="I4856" t="s">
        <v>543</v>
      </c>
      <c r="J4856">
        <v>5385058.0800000001</v>
      </c>
      <c r="K4856">
        <v>827520.35316989117</v>
      </c>
    </row>
    <row r="4857" spans="1:11" x14ac:dyDescent="0.25">
      <c r="A4857">
        <v>717</v>
      </c>
      <c r="B4857" t="s">
        <v>69</v>
      </c>
      <c r="C4857" t="s">
        <v>493</v>
      </c>
      <c r="D4857" t="s">
        <v>1845</v>
      </c>
      <c r="E4857">
        <v>2017</v>
      </c>
      <c r="F4857" s="10">
        <v>43100</v>
      </c>
      <c r="G4857" t="s">
        <v>489</v>
      </c>
      <c r="H4857" t="s">
        <v>474</v>
      </c>
      <c r="I4857" t="s">
        <v>543</v>
      </c>
      <c r="J4857">
        <v>-346361318.98000002</v>
      </c>
      <c r="K4857">
        <v>-53225245.995251909</v>
      </c>
    </row>
    <row r="4858" spans="1:11" x14ac:dyDescent="0.25">
      <c r="A4858">
        <v>717</v>
      </c>
      <c r="B4858" t="s">
        <v>69</v>
      </c>
      <c r="C4858" t="s">
        <v>493</v>
      </c>
      <c r="D4858" t="s">
        <v>859</v>
      </c>
      <c r="E4858">
        <v>2017</v>
      </c>
      <c r="F4858" s="10">
        <v>43100</v>
      </c>
      <c r="G4858" t="s">
        <v>489</v>
      </c>
      <c r="H4858" t="s">
        <v>474</v>
      </c>
      <c r="I4858" t="s">
        <v>543</v>
      </c>
      <c r="J4858">
        <v>2200140035.8499999</v>
      </c>
      <c r="K4858">
        <v>338094897.48155308</v>
      </c>
    </row>
    <row r="4859" spans="1:11" x14ac:dyDescent="0.25">
      <c r="A4859">
        <v>717</v>
      </c>
      <c r="B4859" t="s">
        <v>69</v>
      </c>
      <c r="C4859" t="s">
        <v>493</v>
      </c>
      <c r="D4859" t="s">
        <v>820</v>
      </c>
      <c r="E4859">
        <v>2017</v>
      </c>
      <c r="F4859" s="10">
        <v>43100</v>
      </c>
      <c r="G4859" t="s">
        <v>489</v>
      </c>
      <c r="H4859" t="s">
        <v>474</v>
      </c>
      <c r="I4859" t="s">
        <v>543</v>
      </c>
      <c r="J4859">
        <v>2022924912.3099999</v>
      </c>
      <c r="K4859">
        <v>310862299.53362775</v>
      </c>
    </row>
    <row r="4860" spans="1:11" x14ac:dyDescent="0.25">
      <c r="A4860">
        <v>771</v>
      </c>
      <c r="B4860" t="s">
        <v>83</v>
      </c>
      <c r="C4860" t="s">
        <v>493</v>
      </c>
      <c r="D4860" t="s">
        <v>589</v>
      </c>
      <c r="E4860">
        <v>2017</v>
      </c>
      <c r="F4860" s="10">
        <v>43100</v>
      </c>
      <c r="G4860" t="s">
        <v>489</v>
      </c>
      <c r="H4860" t="s">
        <v>474</v>
      </c>
      <c r="I4860" t="s">
        <v>543</v>
      </c>
      <c r="J4860">
        <v>0</v>
      </c>
      <c r="K4860">
        <v>0</v>
      </c>
    </row>
    <row r="4861" spans="1:11" x14ac:dyDescent="0.25">
      <c r="A4861">
        <v>771</v>
      </c>
      <c r="B4861" t="s">
        <v>83</v>
      </c>
      <c r="C4861" t="s">
        <v>493</v>
      </c>
      <c r="D4861" t="s">
        <v>946</v>
      </c>
      <c r="E4861">
        <v>2017</v>
      </c>
      <c r="F4861" s="10">
        <v>43100</v>
      </c>
      <c r="G4861" t="s">
        <v>489</v>
      </c>
      <c r="H4861" t="s">
        <v>474</v>
      </c>
      <c r="I4861" t="s">
        <v>543</v>
      </c>
      <c r="J4861">
        <v>329424821.99000001</v>
      </c>
      <c r="K4861">
        <v>50622619.289575674</v>
      </c>
    </row>
    <row r="4862" spans="1:11" x14ac:dyDescent="0.25">
      <c r="A4862">
        <v>771</v>
      </c>
      <c r="B4862" t="s">
        <v>83</v>
      </c>
      <c r="C4862" t="s">
        <v>493</v>
      </c>
      <c r="D4862" t="s">
        <v>947</v>
      </c>
      <c r="E4862">
        <v>2017</v>
      </c>
      <c r="F4862" s="10">
        <v>43100</v>
      </c>
      <c r="G4862" t="s">
        <v>489</v>
      </c>
      <c r="H4862" t="s">
        <v>474</v>
      </c>
      <c r="I4862" t="s">
        <v>543</v>
      </c>
      <c r="J4862">
        <v>1685775.59</v>
      </c>
      <c r="K4862">
        <v>259052.65846306001</v>
      </c>
    </row>
    <row r="4863" spans="1:11" x14ac:dyDescent="0.25">
      <c r="A4863">
        <v>771</v>
      </c>
      <c r="B4863" t="s">
        <v>83</v>
      </c>
      <c r="C4863" t="s">
        <v>493</v>
      </c>
      <c r="D4863" t="s">
        <v>740</v>
      </c>
      <c r="E4863">
        <v>2017</v>
      </c>
      <c r="F4863" s="10">
        <v>43100</v>
      </c>
      <c r="G4863" t="s">
        <v>489</v>
      </c>
      <c r="H4863" t="s">
        <v>474</v>
      </c>
      <c r="I4863" t="s">
        <v>543</v>
      </c>
      <c r="J4863">
        <v>2884053537.02</v>
      </c>
      <c r="K4863">
        <v>443191691.91127169</v>
      </c>
    </row>
    <row r="4864" spans="1:11" x14ac:dyDescent="0.25">
      <c r="A4864">
        <v>716</v>
      </c>
      <c r="B4864" t="s">
        <v>87</v>
      </c>
      <c r="C4864" t="s">
        <v>493</v>
      </c>
      <c r="D4864" t="s">
        <v>640</v>
      </c>
      <c r="E4864">
        <v>2017</v>
      </c>
      <c r="F4864" s="10">
        <v>43100</v>
      </c>
      <c r="G4864" t="s">
        <v>489</v>
      </c>
      <c r="H4864" t="s">
        <v>474</v>
      </c>
      <c r="I4864" t="s">
        <v>543</v>
      </c>
      <c r="J4864">
        <v>280104000</v>
      </c>
      <c r="K4864">
        <v>43043502.513959736</v>
      </c>
    </row>
    <row r="4865" spans="1:11" x14ac:dyDescent="0.25">
      <c r="A4865">
        <v>716</v>
      </c>
      <c r="B4865" t="s">
        <v>87</v>
      </c>
      <c r="C4865" t="s">
        <v>493</v>
      </c>
      <c r="D4865" t="s">
        <v>842</v>
      </c>
      <c r="E4865">
        <v>2017</v>
      </c>
      <c r="F4865" s="10">
        <v>43100</v>
      </c>
      <c r="G4865" t="s">
        <v>489</v>
      </c>
      <c r="H4865" t="s">
        <v>474</v>
      </c>
      <c r="I4865" t="s">
        <v>543</v>
      </c>
      <c r="J4865">
        <v>16200000</v>
      </c>
      <c r="K4865">
        <v>2489449.4213797296</v>
      </c>
    </row>
    <row r="4866" spans="1:11" x14ac:dyDescent="0.25">
      <c r="A4866">
        <v>716</v>
      </c>
      <c r="B4866" t="s">
        <v>87</v>
      </c>
      <c r="C4866" t="s">
        <v>493</v>
      </c>
      <c r="D4866" t="s">
        <v>1801</v>
      </c>
      <c r="E4866">
        <v>2017</v>
      </c>
      <c r="F4866" s="10">
        <v>43100</v>
      </c>
      <c r="G4866" t="s">
        <v>489</v>
      </c>
      <c r="H4866" t="s">
        <v>474</v>
      </c>
      <c r="I4866" t="s">
        <v>543</v>
      </c>
      <c r="J4866">
        <v>252000000</v>
      </c>
      <c r="K4866">
        <v>38724768.777018018</v>
      </c>
    </row>
    <row r="4867" spans="1:11" x14ac:dyDescent="0.25">
      <c r="A4867">
        <v>716</v>
      </c>
      <c r="B4867" t="s">
        <v>87</v>
      </c>
      <c r="C4867" t="s">
        <v>493</v>
      </c>
      <c r="D4867" t="s">
        <v>840</v>
      </c>
      <c r="E4867">
        <v>2017</v>
      </c>
      <c r="F4867" s="10">
        <v>43100</v>
      </c>
      <c r="G4867" t="s">
        <v>489</v>
      </c>
      <c r="H4867" t="s">
        <v>474</v>
      </c>
      <c r="I4867" t="s">
        <v>543</v>
      </c>
      <c r="J4867">
        <v>71250000</v>
      </c>
      <c r="K4867">
        <v>10948967.362549737</v>
      </c>
    </row>
    <row r="4868" spans="1:11" x14ac:dyDescent="0.25">
      <c r="A4868">
        <v>716</v>
      </c>
      <c r="B4868" t="s">
        <v>87</v>
      </c>
      <c r="C4868" t="s">
        <v>493</v>
      </c>
      <c r="D4868" t="s">
        <v>643</v>
      </c>
      <c r="E4868">
        <v>2017</v>
      </c>
      <c r="F4868" s="10">
        <v>43100</v>
      </c>
      <c r="G4868" t="s">
        <v>489</v>
      </c>
      <c r="H4868" t="s">
        <v>474</v>
      </c>
      <c r="I4868" t="s">
        <v>543</v>
      </c>
      <c r="J4868">
        <v>361897000</v>
      </c>
      <c r="K4868">
        <v>55612609.706732094</v>
      </c>
    </row>
    <row r="4869" spans="1:11" x14ac:dyDescent="0.25">
      <c r="A4869">
        <v>716</v>
      </c>
      <c r="B4869" t="s">
        <v>87</v>
      </c>
      <c r="C4869" t="s">
        <v>493</v>
      </c>
      <c r="D4869" t="s">
        <v>841</v>
      </c>
      <c r="E4869">
        <v>2017</v>
      </c>
      <c r="F4869" s="10">
        <v>43100</v>
      </c>
      <c r="G4869" t="s">
        <v>489</v>
      </c>
      <c r="H4869" t="s">
        <v>474</v>
      </c>
      <c r="I4869" t="s">
        <v>543</v>
      </c>
      <c r="J4869">
        <v>67401000</v>
      </c>
      <c r="K4869">
        <v>10357492.620395998</v>
      </c>
    </row>
    <row r="4870" spans="1:11" x14ac:dyDescent="0.25">
      <c r="A4870">
        <v>716</v>
      </c>
      <c r="B4870" t="s">
        <v>87</v>
      </c>
      <c r="C4870" t="s">
        <v>493</v>
      </c>
      <c r="D4870" t="s">
        <v>1800</v>
      </c>
      <c r="E4870">
        <v>2017</v>
      </c>
      <c r="F4870" s="10">
        <v>43100</v>
      </c>
      <c r="G4870" t="s">
        <v>489</v>
      </c>
      <c r="H4870" t="s">
        <v>474</v>
      </c>
      <c r="I4870" t="s">
        <v>543</v>
      </c>
      <c r="J4870">
        <v>798592000</v>
      </c>
      <c r="K4870">
        <v>122719406.93323956</v>
      </c>
    </row>
    <row r="4871" spans="1:11" x14ac:dyDescent="0.25">
      <c r="A4871">
        <v>716</v>
      </c>
      <c r="B4871" t="s">
        <v>87</v>
      </c>
      <c r="C4871" t="s">
        <v>493</v>
      </c>
      <c r="D4871" t="s">
        <v>839</v>
      </c>
      <c r="E4871">
        <v>2017</v>
      </c>
      <c r="F4871" s="10">
        <v>43100</v>
      </c>
      <c r="G4871" t="s">
        <v>489</v>
      </c>
      <c r="H4871" t="s">
        <v>474</v>
      </c>
      <c r="I4871" t="s">
        <v>543</v>
      </c>
      <c r="J4871">
        <v>300897000</v>
      </c>
      <c r="K4871">
        <v>46238756.947215833</v>
      </c>
    </row>
    <row r="4872" spans="1:11" x14ac:dyDescent="0.25">
      <c r="A4872">
        <v>1057</v>
      </c>
      <c r="B4872" t="s">
        <v>60</v>
      </c>
      <c r="C4872" t="s">
        <v>493</v>
      </c>
      <c r="D4872" t="s">
        <v>856</v>
      </c>
      <c r="E4872">
        <v>2017</v>
      </c>
      <c r="F4872" s="10">
        <v>43100</v>
      </c>
      <c r="G4872" t="s">
        <v>489</v>
      </c>
      <c r="H4872" t="s">
        <v>474</v>
      </c>
      <c r="I4872" t="s">
        <v>543</v>
      </c>
      <c r="J4872">
        <v>2301348535.77</v>
      </c>
      <c r="K4872">
        <v>353647579.05961198</v>
      </c>
    </row>
    <row r="4873" spans="1:11" x14ac:dyDescent="0.25">
      <c r="A4873">
        <v>1057</v>
      </c>
      <c r="B4873" t="s">
        <v>60</v>
      </c>
      <c r="C4873" t="s">
        <v>493</v>
      </c>
      <c r="D4873" t="s">
        <v>853</v>
      </c>
      <c r="E4873">
        <v>2017</v>
      </c>
      <c r="F4873" s="10">
        <v>43100</v>
      </c>
      <c r="G4873" t="s">
        <v>489</v>
      </c>
      <c r="H4873" t="s">
        <v>474</v>
      </c>
      <c r="I4873" t="s">
        <v>543</v>
      </c>
      <c r="J4873">
        <v>337225015.70999998</v>
      </c>
      <c r="K4873">
        <v>51821272.853952445</v>
      </c>
    </row>
    <row r="4874" spans="1:11" x14ac:dyDescent="0.25">
      <c r="A4874">
        <v>1057</v>
      </c>
      <c r="B4874" t="s">
        <v>60</v>
      </c>
      <c r="C4874" t="s">
        <v>493</v>
      </c>
      <c r="D4874" t="s">
        <v>854</v>
      </c>
      <c r="E4874">
        <v>2017</v>
      </c>
      <c r="F4874" s="10">
        <v>43100</v>
      </c>
      <c r="G4874" t="s">
        <v>489</v>
      </c>
      <c r="H4874" t="s">
        <v>474</v>
      </c>
      <c r="I4874" t="s">
        <v>543</v>
      </c>
      <c r="J4874">
        <v>26093750.329999998</v>
      </c>
      <c r="K4874">
        <v>4009819.2383114584</v>
      </c>
    </row>
    <row r="4875" spans="1:11" x14ac:dyDescent="0.25">
      <c r="A4875">
        <v>1057</v>
      </c>
      <c r="B4875" t="s">
        <v>60</v>
      </c>
      <c r="C4875" t="s">
        <v>493</v>
      </c>
      <c r="D4875" t="s">
        <v>855</v>
      </c>
      <c r="E4875">
        <v>2017</v>
      </c>
      <c r="F4875" s="10">
        <v>43100</v>
      </c>
      <c r="G4875" t="s">
        <v>489</v>
      </c>
      <c r="H4875" t="s">
        <v>474</v>
      </c>
      <c r="I4875" t="s">
        <v>543</v>
      </c>
      <c r="J4875">
        <v>175331744.75999999</v>
      </c>
      <c r="K4875">
        <v>26943179.663103729</v>
      </c>
    </row>
    <row r="4876" spans="1:11" x14ac:dyDescent="0.25">
      <c r="A4876">
        <v>1057</v>
      </c>
      <c r="B4876" t="s">
        <v>60</v>
      </c>
      <c r="C4876" t="s">
        <v>493</v>
      </c>
      <c r="D4876" t="s">
        <v>858</v>
      </c>
      <c r="E4876">
        <v>2017</v>
      </c>
      <c r="F4876" s="10">
        <v>43100</v>
      </c>
      <c r="G4876" t="s">
        <v>489</v>
      </c>
      <c r="H4876" t="s">
        <v>474</v>
      </c>
      <c r="I4876" t="s">
        <v>543</v>
      </c>
      <c r="J4876">
        <v>9708471.5399999991</v>
      </c>
      <c r="K4876">
        <v>1491898.0776379365</v>
      </c>
    </row>
    <row r="4877" spans="1:11" x14ac:dyDescent="0.25">
      <c r="A4877">
        <v>1057</v>
      </c>
      <c r="B4877" t="s">
        <v>60</v>
      </c>
      <c r="C4877" t="s">
        <v>493</v>
      </c>
      <c r="D4877" t="s">
        <v>857</v>
      </c>
      <c r="E4877">
        <v>2017</v>
      </c>
      <c r="F4877" s="10">
        <v>43100</v>
      </c>
      <c r="G4877" t="s">
        <v>489</v>
      </c>
      <c r="H4877" t="s">
        <v>474</v>
      </c>
      <c r="I4877" t="s">
        <v>543</v>
      </c>
      <c r="J4877">
        <v>6435760929.8800001</v>
      </c>
      <c r="K4877">
        <v>988981563.14987874</v>
      </c>
    </row>
    <row r="4878" spans="1:11" x14ac:dyDescent="0.25">
      <c r="A4878">
        <v>1061</v>
      </c>
      <c r="B4878" t="s">
        <v>64</v>
      </c>
      <c r="C4878" t="s">
        <v>493</v>
      </c>
      <c r="D4878" t="s">
        <v>783</v>
      </c>
      <c r="E4878">
        <v>2017</v>
      </c>
      <c r="F4878" s="10">
        <v>43100</v>
      </c>
      <c r="G4878" t="s">
        <v>489</v>
      </c>
      <c r="H4878" t="s">
        <v>474</v>
      </c>
      <c r="I4878" t="s">
        <v>543</v>
      </c>
      <c r="J4878">
        <v>78432914.060000002</v>
      </c>
      <c r="K4878">
        <v>12052763.736036608</v>
      </c>
    </row>
    <row r="4879" spans="1:11" x14ac:dyDescent="0.25">
      <c r="A4879">
        <v>1061</v>
      </c>
      <c r="B4879" t="s">
        <v>64</v>
      </c>
      <c r="C4879" t="s">
        <v>493</v>
      </c>
      <c r="D4879" t="s">
        <v>780</v>
      </c>
      <c r="E4879">
        <v>2017</v>
      </c>
      <c r="F4879" s="10">
        <v>43100</v>
      </c>
      <c r="G4879" t="s">
        <v>489</v>
      </c>
      <c r="H4879" t="s">
        <v>474</v>
      </c>
      <c r="I4879" t="s">
        <v>543</v>
      </c>
      <c r="J4879">
        <v>1439616210</v>
      </c>
      <c r="K4879">
        <v>221225416.11070243</v>
      </c>
    </row>
    <row r="4880" spans="1:11" x14ac:dyDescent="0.25">
      <c r="A4880">
        <v>1061</v>
      </c>
      <c r="B4880" t="s">
        <v>64</v>
      </c>
      <c r="C4880" t="s">
        <v>493</v>
      </c>
      <c r="D4880" t="s">
        <v>782</v>
      </c>
      <c r="E4880">
        <v>2017</v>
      </c>
      <c r="F4880" s="10">
        <v>43100</v>
      </c>
      <c r="G4880" t="s">
        <v>489</v>
      </c>
      <c r="H4880" t="s">
        <v>474</v>
      </c>
      <c r="I4880" t="s">
        <v>543</v>
      </c>
      <c r="J4880">
        <v>187542159.41999999</v>
      </c>
      <c r="K4880">
        <v>28819550.632865675</v>
      </c>
    </row>
    <row r="4881" spans="1:11" x14ac:dyDescent="0.25">
      <c r="A4881">
        <v>1061</v>
      </c>
      <c r="B4881" t="s">
        <v>64</v>
      </c>
      <c r="C4881" t="s">
        <v>493</v>
      </c>
      <c r="D4881" t="s">
        <v>781</v>
      </c>
      <c r="E4881">
        <v>2017</v>
      </c>
      <c r="F4881" s="10">
        <v>43100</v>
      </c>
      <c r="G4881" t="s">
        <v>489</v>
      </c>
      <c r="H4881" t="s">
        <v>474</v>
      </c>
      <c r="I4881" t="s">
        <v>543</v>
      </c>
      <c r="J4881">
        <v>365655158.05000001</v>
      </c>
      <c r="K4881">
        <v>56190124.79210408</v>
      </c>
    </row>
    <row r="4882" spans="1:11" x14ac:dyDescent="0.25">
      <c r="A4882">
        <v>1129</v>
      </c>
      <c r="B4882" t="s">
        <v>66</v>
      </c>
      <c r="C4882" t="s">
        <v>493</v>
      </c>
      <c r="D4882" t="s">
        <v>1838</v>
      </c>
      <c r="E4882">
        <v>2017</v>
      </c>
      <c r="F4882" s="10">
        <v>43100</v>
      </c>
      <c r="G4882" t="s">
        <v>489</v>
      </c>
      <c r="H4882" t="s">
        <v>474</v>
      </c>
      <c r="I4882" t="s">
        <v>543</v>
      </c>
      <c r="J4882">
        <v>389561977.08999997</v>
      </c>
      <c r="K4882">
        <v>59863878.917175546</v>
      </c>
    </row>
    <row r="4883" spans="1:11" x14ac:dyDescent="0.25">
      <c r="A4883">
        <v>1129</v>
      </c>
      <c r="B4883" t="s">
        <v>66</v>
      </c>
      <c r="C4883" t="s">
        <v>493</v>
      </c>
      <c r="D4883" t="s">
        <v>458</v>
      </c>
      <c r="E4883">
        <v>2017</v>
      </c>
      <c r="F4883" s="10">
        <v>43100</v>
      </c>
      <c r="G4883" t="s">
        <v>489</v>
      </c>
      <c r="H4883" t="s">
        <v>474</v>
      </c>
      <c r="I4883" t="s">
        <v>543</v>
      </c>
      <c r="J4883">
        <v>61945626.700000003</v>
      </c>
      <c r="K4883">
        <v>9519166.9472419582</v>
      </c>
    </row>
    <row r="4884" spans="1:11" x14ac:dyDescent="0.25">
      <c r="A4884">
        <v>1129</v>
      </c>
      <c r="B4884" t="s">
        <v>66</v>
      </c>
      <c r="C4884" t="s">
        <v>493</v>
      </c>
      <c r="D4884" t="s">
        <v>1839</v>
      </c>
      <c r="E4884">
        <v>2017</v>
      </c>
      <c r="F4884" s="10">
        <v>43100</v>
      </c>
      <c r="G4884" t="s">
        <v>489</v>
      </c>
      <c r="H4884" t="s">
        <v>474</v>
      </c>
      <c r="I4884" t="s">
        <v>543</v>
      </c>
      <c r="J4884">
        <v>1091973852.9000001</v>
      </c>
      <c r="K4884">
        <v>167803313.34961104</v>
      </c>
    </row>
    <row r="4885" spans="1:11" x14ac:dyDescent="0.25">
      <c r="A4885">
        <v>1129</v>
      </c>
      <c r="B4885" t="s">
        <v>66</v>
      </c>
      <c r="C4885" t="s">
        <v>493</v>
      </c>
      <c r="D4885" t="s">
        <v>1837</v>
      </c>
      <c r="E4885">
        <v>2017</v>
      </c>
      <c r="F4885" s="10">
        <v>43100</v>
      </c>
      <c r="G4885" t="s">
        <v>489</v>
      </c>
      <c r="H4885" t="s">
        <v>474</v>
      </c>
      <c r="I4885" t="s">
        <v>543</v>
      </c>
      <c r="J4885">
        <v>2187857492.3899999</v>
      </c>
      <c r="K4885">
        <v>336207442.49948096</v>
      </c>
    </row>
    <row r="4886" spans="1:11" x14ac:dyDescent="0.25">
      <c r="A4886">
        <v>1171</v>
      </c>
      <c r="B4886" t="s">
        <v>71</v>
      </c>
      <c r="C4886" t="s">
        <v>493</v>
      </c>
      <c r="D4886" t="s">
        <v>1829</v>
      </c>
      <c r="E4886">
        <v>2017</v>
      </c>
      <c r="F4886" s="10">
        <v>43100</v>
      </c>
      <c r="G4886" t="s">
        <v>489</v>
      </c>
      <c r="H4886" t="s">
        <v>474</v>
      </c>
      <c r="I4886" t="s">
        <v>543</v>
      </c>
      <c r="J4886">
        <v>272872000</v>
      </c>
      <c r="K4886">
        <v>41932163.117946267</v>
      </c>
    </row>
    <row r="4887" spans="1:11" x14ac:dyDescent="0.25">
      <c r="A4887">
        <v>1171</v>
      </c>
      <c r="B4887" t="s">
        <v>71</v>
      </c>
      <c r="C4887" t="s">
        <v>493</v>
      </c>
      <c r="D4887" t="s">
        <v>1830</v>
      </c>
      <c r="E4887">
        <v>2017</v>
      </c>
      <c r="F4887" s="10">
        <v>43100</v>
      </c>
      <c r="G4887" t="s">
        <v>489</v>
      </c>
      <c r="H4887" t="s">
        <v>474</v>
      </c>
      <c r="I4887" t="s">
        <v>543</v>
      </c>
      <c r="J4887">
        <v>198097000</v>
      </c>
      <c r="K4887">
        <v>30441510.001670387</v>
      </c>
    </row>
    <row r="4888" spans="1:11" x14ac:dyDescent="0.25">
      <c r="A4888">
        <v>1171</v>
      </c>
      <c r="B4888" t="s">
        <v>71</v>
      </c>
      <c r="C4888" t="s">
        <v>493</v>
      </c>
      <c r="D4888" t="s">
        <v>805</v>
      </c>
      <c r="E4888">
        <v>2017</v>
      </c>
      <c r="F4888" s="10">
        <v>43100</v>
      </c>
      <c r="G4888" t="s">
        <v>489</v>
      </c>
      <c r="H4888" t="s">
        <v>474</v>
      </c>
      <c r="I4888" t="s">
        <v>543</v>
      </c>
      <c r="J4888">
        <v>652919000</v>
      </c>
      <c r="K4888">
        <v>100333878.19492787</v>
      </c>
    </row>
    <row r="4889" spans="1:11" x14ac:dyDescent="0.25">
      <c r="A4889">
        <v>1171</v>
      </c>
      <c r="B4889" t="s">
        <v>71</v>
      </c>
      <c r="C4889" t="s">
        <v>493</v>
      </c>
      <c r="D4889" t="s">
        <v>810</v>
      </c>
      <c r="E4889">
        <v>2017</v>
      </c>
      <c r="F4889" s="10">
        <v>43100</v>
      </c>
      <c r="G4889" t="s">
        <v>489</v>
      </c>
      <c r="H4889" t="s">
        <v>474</v>
      </c>
      <c r="I4889" t="s">
        <v>543</v>
      </c>
      <c r="J4889">
        <v>481558000</v>
      </c>
      <c r="K4889">
        <v>74000881.756838262</v>
      </c>
    </row>
    <row r="4890" spans="1:11" x14ac:dyDescent="0.25">
      <c r="A4890">
        <v>1171</v>
      </c>
      <c r="B4890" t="s">
        <v>71</v>
      </c>
      <c r="C4890" t="s">
        <v>493</v>
      </c>
      <c r="D4890" t="s">
        <v>808</v>
      </c>
      <c r="E4890">
        <v>2017</v>
      </c>
      <c r="F4890" s="10">
        <v>43100</v>
      </c>
      <c r="G4890" t="s">
        <v>489</v>
      </c>
      <c r="H4890" t="s">
        <v>474</v>
      </c>
      <c r="I4890" t="s">
        <v>543</v>
      </c>
      <c r="J4890">
        <v>584736000</v>
      </c>
      <c r="K4890">
        <v>89856215.855549231</v>
      </c>
    </row>
    <row r="4891" spans="1:11" x14ac:dyDescent="0.25">
      <c r="A4891">
        <v>1171</v>
      </c>
      <c r="B4891" t="s">
        <v>71</v>
      </c>
      <c r="C4891" t="s">
        <v>493</v>
      </c>
      <c r="D4891" t="s">
        <v>804</v>
      </c>
      <c r="E4891">
        <v>2017</v>
      </c>
      <c r="F4891" s="10">
        <v>43100</v>
      </c>
      <c r="G4891" t="s">
        <v>489</v>
      </c>
      <c r="H4891" t="s">
        <v>474</v>
      </c>
      <c r="I4891" t="s">
        <v>543</v>
      </c>
      <c r="J4891">
        <v>67479000</v>
      </c>
      <c r="K4891">
        <v>10369478.858350787</v>
      </c>
    </row>
    <row r="4892" spans="1:11" x14ac:dyDescent="0.25">
      <c r="A4892">
        <v>1243</v>
      </c>
      <c r="B4892" t="s">
        <v>76</v>
      </c>
      <c r="C4892" t="s">
        <v>493</v>
      </c>
      <c r="D4892" t="s">
        <v>903</v>
      </c>
      <c r="E4892">
        <v>2017</v>
      </c>
      <c r="F4892" s="10">
        <v>43100</v>
      </c>
      <c r="G4892" t="s">
        <v>489</v>
      </c>
      <c r="H4892" t="s">
        <v>474</v>
      </c>
      <c r="I4892" t="s">
        <v>543</v>
      </c>
      <c r="J4892">
        <v>1479438429.5999999</v>
      </c>
      <c r="K4892">
        <v>227344885.34164539</v>
      </c>
    </row>
    <row r="4893" spans="1:11" x14ac:dyDescent="0.25">
      <c r="A4893">
        <v>1243</v>
      </c>
      <c r="B4893" t="s">
        <v>76</v>
      </c>
      <c r="C4893" t="s">
        <v>493</v>
      </c>
      <c r="D4893" t="s">
        <v>1810</v>
      </c>
      <c r="E4893">
        <v>2017</v>
      </c>
      <c r="F4893" s="10">
        <v>43100</v>
      </c>
      <c r="G4893" t="s">
        <v>489</v>
      </c>
      <c r="H4893" t="s">
        <v>474</v>
      </c>
      <c r="I4893" t="s">
        <v>543</v>
      </c>
      <c r="J4893">
        <v>1427151314.1600001</v>
      </c>
      <c r="K4893">
        <v>219309939.08993411</v>
      </c>
    </row>
    <row r="4894" spans="1:11" x14ac:dyDescent="0.25">
      <c r="A4894">
        <v>1243</v>
      </c>
      <c r="B4894" t="s">
        <v>76</v>
      </c>
      <c r="C4894" t="s">
        <v>493</v>
      </c>
      <c r="D4894" t="s">
        <v>1809</v>
      </c>
      <c r="E4894">
        <v>2017</v>
      </c>
      <c r="F4894" s="10">
        <v>43100</v>
      </c>
      <c r="G4894" t="s">
        <v>489</v>
      </c>
      <c r="H4894" t="s">
        <v>474</v>
      </c>
      <c r="I4894" t="s">
        <v>543</v>
      </c>
      <c r="J4894">
        <v>1295490941.5</v>
      </c>
      <c r="K4894">
        <v>199077726.83455902</v>
      </c>
    </row>
    <row r="4895" spans="1:11" x14ac:dyDescent="0.25">
      <c r="A4895">
        <v>1318</v>
      </c>
      <c r="B4895" t="s">
        <v>74</v>
      </c>
      <c r="C4895" t="s">
        <v>493</v>
      </c>
      <c r="D4895" t="s">
        <v>903</v>
      </c>
      <c r="E4895">
        <v>2017</v>
      </c>
      <c r="F4895" s="10">
        <v>43100</v>
      </c>
      <c r="G4895" t="s">
        <v>489</v>
      </c>
      <c r="H4895" t="s">
        <v>474</v>
      </c>
      <c r="I4895" t="s">
        <v>543</v>
      </c>
      <c r="J4895">
        <v>1479438429.6099999</v>
      </c>
      <c r="K4895">
        <v>227344885.34318209</v>
      </c>
    </row>
    <row r="4896" spans="1:11" x14ac:dyDescent="0.25">
      <c r="A4896">
        <v>1318</v>
      </c>
      <c r="B4896" t="s">
        <v>74</v>
      </c>
      <c r="C4896" t="s">
        <v>493</v>
      </c>
      <c r="D4896" t="s">
        <v>902</v>
      </c>
      <c r="E4896">
        <v>2017</v>
      </c>
      <c r="F4896" s="10">
        <v>43100</v>
      </c>
      <c r="G4896" t="s">
        <v>489</v>
      </c>
      <c r="H4896" t="s">
        <v>474</v>
      </c>
      <c r="I4896" t="s">
        <v>543</v>
      </c>
      <c r="J4896">
        <v>1427151314.1600001</v>
      </c>
      <c r="K4896">
        <v>219309939.08993411</v>
      </c>
    </row>
    <row r="4897" spans="1:11" x14ac:dyDescent="0.25">
      <c r="A4897">
        <v>1318</v>
      </c>
      <c r="B4897" t="s">
        <v>74</v>
      </c>
      <c r="C4897" t="s">
        <v>493</v>
      </c>
      <c r="D4897" t="s">
        <v>904</v>
      </c>
      <c r="E4897">
        <v>2017</v>
      </c>
      <c r="F4897" s="10">
        <v>43100</v>
      </c>
      <c r="G4897" t="s">
        <v>489</v>
      </c>
      <c r="H4897" t="s">
        <v>474</v>
      </c>
      <c r="I4897" t="s">
        <v>543</v>
      </c>
      <c r="J4897">
        <v>1295490941.5</v>
      </c>
      <c r="K4897">
        <v>199077726.83455902</v>
      </c>
    </row>
    <row r="4898" spans="1:11" x14ac:dyDescent="0.25">
      <c r="A4898">
        <v>1421</v>
      </c>
      <c r="B4898" t="s">
        <v>78</v>
      </c>
      <c r="C4898" t="s">
        <v>492</v>
      </c>
      <c r="D4898" t="s">
        <v>607</v>
      </c>
      <c r="E4898">
        <v>2017</v>
      </c>
      <c r="F4898" s="10">
        <v>43100</v>
      </c>
      <c r="G4898" t="s">
        <v>489</v>
      </c>
      <c r="H4898" t="s">
        <v>474</v>
      </c>
      <c r="I4898" t="s">
        <v>543</v>
      </c>
      <c r="J4898">
        <v>2523940000</v>
      </c>
      <c r="K4898">
        <v>387853146.45661449</v>
      </c>
    </row>
    <row r="4899" spans="1:11" x14ac:dyDescent="0.25">
      <c r="A4899">
        <v>1421</v>
      </c>
      <c r="B4899" t="s">
        <v>78</v>
      </c>
      <c r="C4899" t="s">
        <v>493</v>
      </c>
      <c r="D4899" t="s">
        <v>818</v>
      </c>
      <c r="E4899">
        <v>2017</v>
      </c>
      <c r="F4899" s="10">
        <v>43100</v>
      </c>
      <c r="G4899" t="s">
        <v>489</v>
      </c>
      <c r="H4899" t="s">
        <v>474</v>
      </c>
      <c r="I4899" t="s">
        <v>543</v>
      </c>
      <c r="J4899">
        <v>68649000</v>
      </c>
      <c r="K4899">
        <v>10549272.427672658</v>
      </c>
    </row>
    <row r="4900" spans="1:11" x14ac:dyDescent="0.25">
      <c r="A4900">
        <v>1421</v>
      </c>
      <c r="B4900" t="s">
        <v>78</v>
      </c>
      <c r="C4900" t="s">
        <v>493</v>
      </c>
      <c r="D4900" t="s">
        <v>816</v>
      </c>
      <c r="E4900">
        <v>2017</v>
      </c>
      <c r="F4900" s="10">
        <v>43100</v>
      </c>
      <c r="G4900" t="s">
        <v>489</v>
      </c>
      <c r="H4900" t="s">
        <v>474</v>
      </c>
      <c r="I4900" t="s">
        <v>543</v>
      </c>
      <c r="J4900">
        <v>2064436000</v>
      </c>
      <c r="K4900">
        <v>317241296.64663476</v>
      </c>
    </row>
    <row r="4901" spans="1:11" x14ac:dyDescent="0.25">
      <c r="A4901">
        <v>1421</v>
      </c>
      <c r="B4901" t="s">
        <v>78</v>
      </c>
      <c r="C4901" t="s">
        <v>493</v>
      </c>
      <c r="D4901" t="s">
        <v>817</v>
      </c>
      <c r="E4901">
        <v>2017</v>
      </c>
      <c r="F4901" s="10">
        <v>43100</v>
      </c>
      <c r="G4901" t="s">
        <v>489</v>
      </c>
      <c r="H4901" t="s">
        <v>474</v>
      </c>
      <c r="I4901" t="s">
        <v>543</v>
      </c>
      <c r="J4901">
        <v>390855000</v>
      </c>
      <c r="K4901">
        <v>60062577.382307045</v>
      </c>
    </row>
    <row r="4902" spans="1:11" x14ac:dyDescent="0.25">
      <c r="A4902">
        <v>1582</v>
      </c>
      <c r="B4902" t="s">
        <v>81</v>
      </c>
      <c r="C4902" t="s">
        <v>492</v>
      </c>
      <c r="D4902" t="s">
        <v>2760</v>
      </c>
      <c r="E4902">
        <v>2017</v>
      </c>
      <c r="F4902" s="10">
        <v>43100</v>
      </c>
      <c r="G4902" t="s">
        <v>489</v>
      </c>
      <c r="H4902" t="s">
        <v>474</v>
      </c>
      <c r="I4902" t="s">
        <v>543</v>
      </c>
      <c r="J4902">
        <v>454319769.61000001</v>
      </c>
      <c r="K4902">
        <v>69815190.59117201</v>
      </c>
    </row>
    <row r="4903" spans="1:11" x14ac:dyDescent="0.25">
      <c r="A4903">
        <v>1582</v>
      </c>
      <c r="B4903" t="s">
        <v>81</v>
      </c>
      <c r="C4903" t="s">
        <v>492</v>
      </c>
      <c r="D4903" t="s">
        <v>2757</v>
      </c>
      <c r="E4903">
        <v>2017</v>
      </c>
      <c r="F4903" s="10">
        <v>43100</v>
      </c>
      <c r="G4903" t="s">
        <v>489</v>
      </c>
      <c r="H4903" t="s">
        <v>474</v>
      </c>
      <c r="I4903" t="s">
        <v>543</v>
      </c>
      <c r="J4903">
        <v>910735562.60000002</v>
      </c>
      <c r="K4903">
        <v>139952476.50274768</v>
      </c>
    </row>
    <row r="4904" spans="1:11" x14ac:dyDescent="0.25">
      <c r="A4904">
        <v>1582</v>
      </c>
      <c r="B4904" t="s">
        <v>81</v>
      </c>
      <c r="C4904" t="s">
        <v>492</v>
      </c>
      <c r="D4904" t="s">
        <v>2758</v>
      </c>
      <c r="E4904">
        <v>2017</v>
      </c>
      <c r="F4904" s="10">
        <v>43100</v>
      </c>
      <c r="G4904" t="s">
        <v>489</v>
      </c>
      <c r="H4904" t="s">
        <v>474</v>
      </c>
      <c r="I4904" t="s">
        <v>543</v>
      </c>
      <c r="J4904">
        <v>503327911.41000003</v>
      </c>
      <c r="K4904">
        <v>77346257.890363723</v>
      </c>
    </row>
    <row r="4905" spans="1:11" x14ac:dyDescent="0.25">
      <c r="A4905">
        <v>1582</v>
      </c>
      <c r="B4905" t="s">
        <v>81</v>
      </c>
      <c r="C4905" t="s">
        <v>492</v>
      </c>
      <c r="D4905" t="s">
        <v>2763</v>
      </c>
      <c r="E4905">
        <v>2017</v>
      </c>
      <c r="F4905" s="10">
        <v>43100</v>
      </c>
      <c r="G4905" t="s">
        <v>489</v>
      </c>
      <c r="H4905" t="s">
        <v>474</v>
      </c>
      <c r="I4905" t="s">
        <v>543</v>
      </c>
      <c r="J4905">
        <v>65001978.229999997</v>
      </c>
      <c r="K4905">
        <v>9988835.6230377331</v>
      </c>
    </row>
    <row r="4906" spans="1:11" x14ac:dyDescent="0.25">
      <c r="A4906">
        <v>1582</v>
      </c>
      <c r="B4906" t="s">
        <v>81</v>
      </c>
      <c r="C4906" t="s">
        <v>492</v>
      </c>
      <c r="D4906" t="s">
        <v>2761</v>
      </c>
      <c r="E4906">
        <v>2017</v>
      </c>
      <c r="F4906" s="10">
        <v>43100</v>
      </c>
      <c r="G4906" t="s">
        <v>489</v>
      </c>
      <c r="H4906" t="s">
        <v>474</v>
      </c>
      <c r="I4906" t="s">
        <v>543</v>
      </c>
      <c r="J4906">
        <v>431662025.63999999</v>
      </c>
      <c r="K4906">
        <v>66333381.479080245</v>
      </c>
    </row>
    <row r="4907" spans="1:11" x14ac:dyDescent="0.25">
      <c r="A4907">
        <v>1582</v>
      </c>
      <c r="B4907" t="s">
        <v>81</v>
      </c>
      <c r="C4907" t="s">
        <v>492</v>
      </c>
      <c r="D4907" t="s">
        <v>794</v>
      </c>
      <c r="E4907">
        <v>2017</v>
      </c>
      <c r="F4907" s="10">
        <v>43100</v>
      </c>
      <c r="G4907" t="s">
        <v>489</v>
      </c>
      <c r="H4907" t="s">
        <v>474</v>
      </c>
      <c r="I4907" t="s">
        <v>543</v>
      </c>
      <c r="J4907">
        <v>18762688.890000001</v>
      </c>
      <c r="K4907">
        <v>2883257.0988110113</v>
      </c>
    </row>
    <row r="4908" spans="1:11" x14ac:dyDescent="0.25">
      <c r="A4908">
        <v>1582</v>
      </c>
      <c r="B4908" t="s">
        <v>81</v>
      </c>
      <c r="C4908" t="s">
        <v>492</v>
      </c>
      <c r="D4908" t="s">
        <v>2759</v>
      </c>
      <c r="E4908">
        <v>2017</v>
      </c>
      <c r="F4908" s="10">
        <v>43100</v>
      </c>
      <c r="G4908" t="s">
        <v>489</v>
      </c>
      <c r="H4908" t="s">
        <v>474</v>
      </c>
      <c r="I4908" t="s">
        <v>543</v>
      </c>
      <c r="J4908">
        <v>460881657.42000002</v>
      </c>
      <c r="K4908">
        <v>70823554.036342576</v>
      </c>
    </row>
    <row r="4909" spans="1:11" x14ac:dyDescent="0.25">
      <c r="A4909">
        <v>1582</v>
      </c>
      <c r="B4909" t="s">
        <v>81</v>
      </c>
      <c r="C4909" t="s">
        <v>492</v>
      </c>
      <c r="D4909" t="s">
        <v>2762</v>
      </c>
      <c r="E4909">
        <v>2017</v>
      </c>
      <c r="F4909" s="10">
        <v>43100</v>
      </c>
      <c r="G4909" t="s">
        <v>489</v>
      </c>
      <c r="H4909" t="s">
        <v>474</v>
      </c>
      <c r="I4909" t="s">
        <v>543</v>
      </c>
      <c r="J4909">
        <v>201347242.05000001</v>
      </c>
      <c r="K4909">
        <v>30940973.778875116</v>
      </c>
    </row>
    <row r="4910" spans="1:11" x14ac:dyDescent="0.25">
      <c r="A4910">
        <v>1582</v>
      </c>
      <c r="B4910" t="s">
        <v>81</v>
      </c>
      <c r="C4910" t="s">
        <v>493</v>
      </c>
      <c r="D4910" t="s">
        <v>755</v>
      </c>
      <c r="E4910">
        <v>2017</v>
      </c>
      <c r="F4910" s="10">
        <v>43100</v>
      </c>
      <c r="G4910" t="s">
        <v>489</v>
      </c>
      <c r="H4910" t="s">
        <v>474</v>
      </c>
      <c r="I4910" t="s">
        <v>543</v>
      </c>
      <c r="J4910">
        <v>1191262865.72</v>
      </c>
      <c r="K4910">
        <v>183061027.8875193</v>
      </c>
    </row>
    <row r="4911" spans="1:11" x14ac:dyDescent="0.25">
      <c r="A4911">
        <v>1582</v>
      </c>
      <c r="B4911" t="s">
        <v>81</v>
      </c>
      <c r="C4911" t="s">
        <v>493</v>
      </c>
      <c r="D4911" t="s">
        <v>643</v>
      </c>
      <c r="E4911">
        <v>2017</v>
      </c>
      <c r="F4911" s="10">
        <v>43100</v>
      </c>
      <c r="G4911" t="s">
        <v>489</v>
      </c>
      <c r="H4911" t="s">
        <v>474</v>
      </c>
      <c r="I4911" t="s">
        <v>543</v>
      </c>
      <c r="J4911">
        <v>202399281.31999999</v>
      </c>
      <c r="K4911">
        <v>31102640.356157228</v>
      </c>
    </row>
    <row r="4912" spans="1:11" x14ac:dyDescent="0.25">
      <c r="A4912">
        <v>1582</v>
      </c>
      <c r="B4912" t="s">
        <v>81</v>
      </c>
      <c r="C4912" t="s">
        <v>493</v>
      </c>
      <c r="D4912" t="s">
        <v>754</v>
      </c>
      <c r="E4912">
        <v>2017</v>
      </c>
      <c r="F4912" s="10">
        <v>43100</v>
      </c>
      <c r="G4912" t="s">
        <v>489</v>
      </c>
      <c r="H4912" t="s">
        <v>474</v>
      </c>
      <c r="I4912" t="s">
        <v>543</v>
      </c>
      <c r="J4912">
        <v>1652376688.8099999</v>
      </c>
      <c r="K4912">
        <v>253920258.75675356</v>
      </c>
    </row>
    <row r="4913" spans="1:11" x14ac:dyDescent="0.25">
      <c r="A4913">
        <v>1698</v>
      </c>
      <c r="B4913" t="s">
        <v>254</v>
      </c>
      <c r="C4913" t="s">
        <v>492</v>
      </c>
      <c r="D4913" t="s">
        <v>59</v>
      </c>
      <c r="E4913">
        <v>2017</v>
      </c>
      <c r="F4913" s="10">
        <v>43100</v>
      </c>
      <c r="G4913" t="s">
        <v>489</v>
      </c>
      <c r="H4913" t="s">
        <v>474</v>
      </c>
      <c r="I4913" t="s">
        <v>543</v>
      </c>
      <c r="J4913">
        <v>4639274000</v>
      </c>
      <c r="K4913">
        <v>712915924.37790263</v>
      </c>
    </row>
    <row r="4914" spans="1:11" x14ac:dyDescent="0.25">
      <c r="A4914">
        <v>1698</v>
      </c>
      <c r="B4914" t="s">
        <v>254</v>
      </c>
      <c r="C4914" t="s">
        <v>492</v>
      </c>
      <c r="D4914" t="s">
        <v>249</v>
      </c>
      <c r="E4914">
        <v>2017</v>
      </c>
      <c r="F4914" s="10">
        <v>43100</v>
      </c>
      <c r="G4914" t="s">
        <v>489</v>
      </c>
      <c r="H4914" t="s">
        <v>474</v>
      </c>
      <c r="I4914" t="s">
        <v>543</v>
      </c>
      <c r="J4914">
        <v>0</v>
      </c>
      <c r="K4914">
        <v>0</v>
      </c>
    </row>
    <row r="4915" spans="1:11" x14ac:dyDescent="0.25">
      <c r="A4915">
        <v>1698</v>
      </c>
      <c r="B4915" t="s">
        <v>254</v>
      </c>
      <c r="C4915" t="s">
        <v>493</v>
      </c>
      <c r="D4915" t="s">
        <v>971</v>
      </c>
      <c r="E4915">
        <v>2017</v>
      </c>
      <c r="F4915" s="10">
        <v>43100</v>
      </c>
      <c r="G4915" t="s">
        <v>489</v>
      </c>
      <c r="H4915" t="s">
        <v>474</v>
      </c>
      <c r="I4915" t="s">
        <v>543</v>
      </c>
      <c r="J4915">
        <v>6553000</v>
      </c>
      <c r="K4915">
        <v>1006997.6579198375</v>
      </c>
    </row>
    <row r="4916" spans="1:11" x14ac:dyDescent="0.25">
      <c r="A4916">
        <v>1698</v>
      </c>
      <c r="B4916" t="s">
        <v>254</v>
      </c>
      <c r="C4916" t="s">
        <v>493</v>
      </c>
      <c r="D4916" t="s">
        <v>643</v>
      </c>
      <c r="E4916">
        <v>2017</v>
      </c>
      <c r="F4916" s="10">
        <v>43100</v>
      </c>
      <c r="G4916" t="s">
        <v>489</v>
      </c>
      <c r="H4916" t="s">
        <v>474</v>
      </c>
      <c r="I4916" t="s">
        <v>543</v>
      </c>
      <c r="J4916">
        <v>193482000</v>
      </c>
      <c r="K4916">
        <v>29732324.256011903</v>
      </c>
    </row>
    <row r="4917" spans="1:11" x14ac:dyDescent="0.25">
      <c r="A4917">
        <v>1698</v>
      </c>
      <c r="B4917" t="s">
        <v>254</v>
      </c>
      <c r="C4917" t="s">
        <v>493</v>
      </c>
      <c r="D4917" t="s">
        <v>1044</v>
      </c>
      <c r="E4917">
        <v>2017</v>
      </c>
      <c r="F4917" s="10">
        <v>43100</v>
      </c>
      <c r="G4917" t="s">
        <v>489</v>
      </c>
      <c r="H4917" t="s">
        <v>474</v>
      </c>
      <c r="I4917" t="s">
        <v>543</v>
      </c>
      <c r="J4917">
        <v>146359000</v>
      </c>
      <c r="K4917">
        <v>22490946.164426904</v>
      </c>
    </row>
    <row r="4918" spans="1:11" x14ac:dyDescent="0.25">
      <c r="A4918">
        <v>1698</v>
      </c>
      <c r="B4918" t="s">
        <v>254</v>
      </c>
      <c r="C4918" t="s">
        <v>493</v>
      </c>
      <c r="D4918" t="s">
        <v>759</v>
      </c>
      <c r="E4918">
        <v>2017</v>
      </c>
      <c r="F4918" s="10">
        <v>43100</v>
      </c>
      <c r="G4918" t="s">
        <v>489</v>
      </c>
      <c r="H4918" t="s">
        <v>474</v>
      </c>
      <c r="I4918" t="s">
        <v>543</v>
      </c>
      <c r="J4918">
        <v>605386000</v>
      </c>
      <c r="K4918">
        <v>93029495.519221544</v>
      </c>
    </row>
    <row r="4919" spans="1:11" x14ac:dyDescent="0.25">
      <c r="A4919">
        <v>1698</v>
      </c>
      <c r="B4919" t="s">
        <v>254</v>
      </c>
      <c r="C4919" t="s">
        <v>493</v>
      </c>
      <c r="D4919" t="s">
        <v>1581</v>
      </c>
      <c r="E4919">
        <v>2017</v>
      </c>
      <c r="F4919" s="10">
        <v>43100</v>
      </c>
      <c r="G4919" t="s">
        <v>489</v>
      </c>
      <c r="H4919" t="s">
        <v>474</v>
      </c>
      <c r="I4919" t="s">
        <v>543</v>
      </c>
      <c r="J4919">
        <v>3687494000</v>
      </c>
      <c r="K4919">
        <v>566656160.78032255</v>
      </c>
    </row>
    <row r="4920" spans="1:11" x14ac:dyDescent="0.25">
      <c r="A4920">
        <v>1723</v>
      </c>
      <c r="B4920" t="s">
        <v>86</v>
      </c>
      <c r="C4920" t="s">
        <v>492</v>
      </c>
      <c r="D4920" t="s">
        <v>1231</v>
      </c>
      <c r="E4920">
        <v>2017</v>
      </c>
      <c r="F4920" s="10">
        <v>43100</v>
      </c>
      <c r="G4920" t="s">
        <v>489</v>
      </c>
      <c r="H4920" t="s">
        <v>474</v>
      </c>
      <c r="I4920" t="s">
        <v>543</v>
      </c>
      <c r="J4920">
        <v>74850000</v>
      </c>
      <c r="K4920">
        <v>11502178.345078565</v>
      </c>
    </row>
    <row r="4921" spans="1:11" x14ac:dyDescent="0.25">
      <c r="A4921">
        <v>1723</v>
      </c>
      <c r="B4921" t="s">
        <v>86</v>
      </c>
      <c r="C4921" t="s">
        <v>492</v>
      </c>
      <c r="D4921" t="s">
        <v>1230</v>
      </c>
      <c r="E4921">
        <v>2017</v>
      </c>
      <c r="F4921" s="10">
        <v>43100</v>
      </c>
      <c r="G4921" t="s">
        <v>489</v>
      </c>
      <c r="H4921" t="s">
        <v>474</v>
      </c>
      <c r="I4921" t="s">
        <v>543</v>
      </c>
      <c r="J4921">
        <v>4045036000</v>
      </c>
      <c r="K4921">
        <v>621599538.86791205</v>
      </c>
    </row>
    <row r="4922" spans="1:11" x14ac:dyDescent="0.25">
      <c r="A4922">
        <v>1723</v>
      </c>
      <c r="B4922" t="s">
        <v>86</v>
      </c>
      <c r="C4922" t="s">
        <v>493</v>
      </c>
      <c r="D4922" t="s">
        <v>589</v>
      </c>
      <c r="E4922">
        <v>2017</v>
      </c>
      <c r="F4922" s="10">
        <v>43100</v>
      </c>
      <c r="G4922" t="s">
        <v>489</v>
      </c>
      <c r="H4922" t="s">
        <v>474</v>
      </c>
      <c r="I4922" t="s">
        <v>543</v>
      </c>
      <c r="J4922">
        <v>-192584000</v>
      </c>
      <c r="K4922">
        <v>-29594328.849814434</v>
      </c>
    </row>
    <row r="4923" spans="1:11" x14ac:dyDescent="0.25">
      <c r="A4923">
        <v>1723</v>
      </c>
      <c r="B4923" t="s">
        <v>86</v>
      </c>
      <c r="C4923" t="s">
        <v>493</v>
      </c>
      <c r="D4923" t="s">
        <v>1228</v>
      </c>
      <c r="E4923">
        <v>2017</v>
      </c>
      <c r="F4923" s="10">
        <v>43100</v>
      </c>
      <c r="G4923" t="s">
        <v>489</v>
      </c>
      <c r="H4923" t="s">
        <v>474</v>
      </c>
      <c r="I4923" t="s">
        <v>543</v>
      </c>
      <c r="J4923">
        <v>245511000</v>
      </c>
      <c r="K4923">
        <v>37727605.981009804</v>
      </c>
    </row>
    <row r="4924" spans="1:11" x14ac:dyDescent="0.25">
      <c r="A4924">
        <v>1723</v>
      </c>
      <c r="B4924" t="s">
        <v>86</v>
      </c>
      <c r="C4924" t="s">
        <v>493</v>
      </c>
      <c r="D4924" t="s">
        <v>1229</v>
      </c>
      <c r="E4924">
        <v>2017</v>
      </c>
      <c r="F4924" s="10">
        <v>43100</v>
      </c>
      <c r="G4924" t="s">
        <v>489</v>
      </c>
      <c r="H4924" t="s">
        <v>474</v>
      </c>
      <c r="I4924" t="s">
        <v>543</v>
      </c>
      <c r="J4924">
        <v>1030274000</v>
      </c>
      <c r="K4924">
        <v>158321914.39275181</v>
      </c>
    </row>
    <row r="4925" spans="1:11" x14ac:dyDescent="0.25">
      <c r="A4925">
        <v>1723</v>
      </c>
      <c r="B4925" t="s">
        <v>86</v>
      </c>
      <c r="C4925" t="s">
        <v>493</v>
      </c>
      <c r="D4925" t="s">
        <v>1227</v>
      </c>
      <c r="E4925">
        <v>2017</v>
      </c>
      <c r="F4925" s="10">
        <v>43100</v>
      </c>
      <c r="G4925" t="s">
        <v>489</v>
      </c>
      <c r="H4925" t="s">
        <v>474</v>
      </c>
      <c r="I4925" t="s">
        <v>543</v>
      </c>
      <c r="J4925">
        <v>3036685000</v>
      </c>
      <c r="K4925">
        <v>466646525.68904346</v>
      </c>
    </row>
    <row r="4926" spans="1:11" x14ac:dyDescent="0.25">
      <c r="A4926">
        <v>1793</v>
      </c>
      <c r="B4926" t="s">
        <v>88</v>
      </c>
      <c r="C4926" t="s">
        <v>492</v>
      </c>
      <c r="D4926" t="s">
        <v>59</v>
      </c>
      <c r="E4926">
        <v>2017</v>
      </c>
      <c r="F4926" s="10">
        <v>43100</v>
      </c>
      <c r="G4926" t="s">
        <v>489</v>
      </c>
      <c r="H4926" t="s">
        <v>474</v>
      </c>
      <c r="I4926" t="s">
        <v>543</v>
      </c>
      <c r="J4926">
        <v>630939241.22000003</v>
      </c>
      <c r="K4926">
        <v>96956254.875363871</v>
      </c>
    </row>
    <row r="4927" spans="1:11" x14ac:dyDescent="0.25">
      <c r="A4927">
        <v>1793</v>
      </c>
      <c r="B4927" t="s">
        <v>88</v>
      </c>
      <c r="C4927" t="s">
        <v>492</v>
      </c>
      <c r="D4927" t="s">
        <v>784</v>
      </c>
      <c r="E4927">
        <v>2017</v>
      </c>
      <c r="F4927" s="10">
        <v>43100</v>
      </c>
      <c r="G4927" t="s">
        <v>489</v>
      </c>
      <c r="H4927" t="s">
        <v>474</v>
      </c>
      <c r="I4927" t="s">
        <v>543</v>
      </c>
      <c r="J4927">
        <v>2178013.2000000002</v>
      </c>
      <c r="K4927">
        <v>334694.67287021072</v>
      </c>
    </row>
    <row r="4928" spans="1:11" x14ac:dyDescent="0.25">
      <c r="A4928">
        <v>1793</v>
      </c>
      <c r="B4928" t="s">
        <v>88</v>
      </c>
      <c r="C4928" t="s">
        <v>493</v>
      </c>
      <c r="D4928" t="s">
        <v>905</v>
      </c>
      <c r="E4928">
        <v>2017</v>
      </c>
      <c r="F4928" s="10">
        <v>43100</v>
      </c>
      <c r="G4928" t="s">
        <v>489</v>
      </c>
      <c r="H4928" t="s">
        <v>474</v>
      </c>
      <c r="I4928" t="s">
        <v>543</v>
      </c>
      <c r="J4928">
        <v>633117254.41999996</v>
      </c>
      <c r="K4928">
        <v>97290949.548234075</v>
      </c>
    </row>
    <row r="4929" spans="1:11" x14ac:dyDescent="0.25">
      <c r="A4929">
        <v>1882</v>
      </c>
      <c r="B4929" t="s">
        <v>90</v>
      </c>
      <c r="C4929" t="s">
        <v>492</v>
      </c>
      <c r="D4929" t="s">
        <v>700</v>
      </c>
      <c r="E4929">
        <v>2017</v>
      </c>
      <c r="F4929" s="10">
        <v>43100</v>
      </c>
      <c r="G4929" t="s">
        <v>489</v>
      </c>
      <c r="H4929" t="s">
        <v>474</v>
      </c>
      <c r="I4929" t="s">
        <v>543</v>
      </c>
      <c r="J4929">
        <v>1250931443.3</v>
      </c>
      <c r="K4929">
        <v>192230281.34005523</v>
      </c>
    </row>
    <row r="4930" spans="1:11" x14ac:dyDescent="0.25">
      <c r="A4930">
        <v>1882</v>
      </c>
      <c r="B4930" t="s">
        <v>90</v>
      </c>
      <c r="C4930" t="s">
        <v>493</v>
      </c>
      <c r="D4930" t="s">
        <v>1032</v>
      </c>
      <c r="E4930">
        <v>2017</v>
      </c>
      <c r="F4930" s="10">
        <v>43100</v>
      </c>
      <c r="G4930" t="s">
        <v>489</v>
      </c>
      <c r="H4930" t="s">
        <v>474</v>
      </c>
      <c r="I4930" t="s">
        <v>543</v>
      </c>
      <c r="J4930">
        <v>8781323.9499999993</v>
      </c>
      <c r="K4930">
        <v>1349423.5695231764</v>
      </c>
    </row>
    <row r="4931" spans="1:11" x14ac:dyDescent="0.25">
      <c r="A4931">
        <v>1882</v>
      </c>
      <c r="B4931" t="s">
        <v>90</v>
      </c>
      <c r="C4931" t="s">
        <v>493</v>
      </c>
      <c r="D4931" t="s">
        <v>1644</v>
      </c>
      <c r="E4931">
        <v>2017</v>
      </c>
      <c r="F4931" s="10">
        <v>43100</v>
      </c>
      <c r="G4931" t="s">
        <v>489</v>
      </c>
      <c r="H4931" t="s">
        <v>474</v>
      </c>
      <c r="I4931" t="s">
        <v>543</v>
      </c>
      <c r="J4931">
        <v>4103130.67</v>
      </c>
      <c r="K4931">
        <v>630526.93038746435</v>
      </c>
    </row>
    <row r="4932" spans="1:11" x14ac:dyDescent="0.25">
      <c r="A4932">
        <v>1882</v>
      </c>
      <c r="B4932" t="s">
        <v>90</v>
      </c>
      <c r="C4932" t="s">
        <v>493</v>
      </c>
      <c r="D4932" t="s">
        <v>1645</v>
      </c>
      <c r="E4932">
        <v>2017</v>
      </c>
      <c r="F4932" s="10">
        <v>43100</v>
      </c>
      <c r="G4932" t="s">
        <v>489</v>
      </c>
      <c r="H4932" t="s">
        <v>474</v>
      </c>
      <c r="I4932" t="s">
        <v>543</v>
      </c>
      <c r="J4932">
        <v>43615863.520000003</v>
      </c>
      <c r="K4932">
        <v>6702437.4199284725</v>
      </c>
    </row>
    <row r="4933" spans="1:11" x14ac:dyDescent="0.25">
      <c r="A4933">
        <v>1882</v>
      </c>
      <c r="B4933" t="s">
        <v>90</v>
      </c>
      <c r="C4933" t="s">
        <v>493</v>
      </c>
      <c r="D4933" t="s">
        <v>1029</v>
      </c>
      <c r="E4933">
        <v>2017</v>
      </c>
      <c r="F4933" s="10">
        <v>43100</v>
      </c>
      <c r="G4933" t="s">
        <v>489</v>
      </c>
      <c r="H4933" t="s">
        <v>474</v>
      </c>
      <c r="I4933" t="s">
        <v>543</v>
      </c>
      <c r="J4933">
        <v>1025317364.24</v>
      </c>
      <c r="K4933">
        <v>157560229.57641095</v>
      </c>
    </row>
    <row r="4934" spans="1:11" x14ac:dyDescent="0.25">
      <c r="A4934">
        <v>1882</v>
      </c>
      <c r="B4934" t="s">
        <v>90</v>
      </c>
      <c r="C4934" t="s">
        <v>493</v>
      </c>
      <c r="D4934" t="s">
        <v>1028</v>
      </c>
      <c r="E4934">
        <v>2017</v>
      </c>
      <c r="F4934" s="10">
        <v>43100</v>
      </c>
      <c r="G4934" t="s">
        <v>489</v>
      </c>
      <c r="H4934" t="s">
        <v>474</v>
      </c>
      <c r="I4934" t="s">
        <v>543</v>
      </c>
      <c r="J4934">
        <v>169103686.75999999</v>
      </c>
      <c r="K4934">
        <v>25986115.750485249</v>
      </c>
    </row>
    <row r="4935" spans="1:11" x14ac:dyDescent="0.25">
      <c r="A4935">
        <v>1883</v>
      </c>
      <c r="B4935" t="s">
        <v>91</v>
      </c>
      <c r="C4935" t="s">
        <v>493</v>
      </c>
      <c r="D4935" t="s">
        <v>821</v>
      </c>
      <c r="E4935">
        <v>2017</v>
      </c>
      <c r="F4935" s="10">
        <v>43100</v>
      </c>
      <c r="G4935" t="s">
        <v>489</v>
      </c>
      <c r="H4935" t="s">
        <v>474</v>
      </c>
      <c r="I4935" t="s">
        <v>543</v>
      </c>
      <c r="J4935">
        <v>1175766000</v>
      </c>
      <c r="K4935">
        <v>180679628.9122197</v>
      </c>
    </row>
    <row r="4936" spans="1:11" x14ac:dyDescent="0.25">
      <c r="A4936">
        <v>1883</v>
      </c>
      <c r="B4936" t="s">
        <v>91</v>
      </c>
      <c r="C4936" t="s">
        <v>493</v>
      </c>
      <c r="D4936" t="s">
        <v>643</v>
      </c>
      <c r="E4936">
        <v>2017</v>
      </c>
      <c r="F4936" s="10">
        <v>43100</v>
      </c>
      <c r="G4936" t="s">
        <v>489</v>
      </c>
      <c r="H4936" t="s">
        <v>474</v>
      </c>
      <c r="I4936" t="s">
        <v>543</v>
      </c>
      <c r="J4936">
        <v>573461000</v>
      </c>
      <c r="K4936">
        <v>88123589.792212412</v>
      </c>
    </row>
    <row r="4937" spans="1:11" x14ac:dyDescent="0.25">
      <c r="A4937">
        <v>1883</v>
      </c>
      <c r="B4937" t="s">
        <v>91</v>
      </c>
      <c r="C4937" t="s">
        <v>493</v>
      </c>
      <c r="D4937" t="s">
        <v>822</v>
      </c>
      <c r="E4937">
        <v>2017</v>
      </c>
      <c r="F4937" s="10">
        <v>43100</v>
      </c>
      <c r="G4937" t="s">
        <v>489</v>
      </c>
      <c r="H4937" t="s">
        <v>474</v>
      </c>
      <c r="I4937" t="s">
        <v>543</v>
      </c>
      <c r="J4937">
        <v>515254000</v>
      </c>
      <c r="K4937">
        <v>79178936.5533081</v>
      </c>
    </row>
    <row r="4938" spans="1:11" x14ac:dyDescent="0.25">
      <c r="A4938">
        <v>1883</v>
      </c>
      <c r="B4938" t="s">
        <v>91</v>
      </c>
      <c r="C4938" t="s">
        <v>493</v>
      </c>
      <c r="D4938" t="s">
        <v>654</v>
      </c>
      <c r="E4938">
        <v>2017</v>
      </c>
      <c r="F4938" s="10">
        <v>43100</v>
      </c>
      <c r="G4938" t="s">
        <v>489</v>
      </c>
      <c r="H4938" t="s">
        <v>474</v>
      </c>
      <c r="I4938" t="s">
        <v>543</v>
      </c>
      <c r="J4938">
        <v>0</v>
      </c>
      <c r="K4938">
        <v>0</v>
      </c>
    </row>
    <row r="4939" spans="1:11" x14ac:dyDescent="0.25">
      <c r="A4939">
        <v>1883</v>
      </c>
      <c r="B4939" t="s">
        <v>91</v>
      </c>
      <c r="C4939" t="s">
        <v>493</v>
      </c>
      <c r="D4939" t="s">
        <v>819</v>
      </c>
      <c r="E4939">
        <v>2017</v>
      </c>
      <c r="F4939" s="10">
        <v>43100</v>
      </c>
      <c r="G4939" t="s">
        <v>489</v>
      </c>
      <c r="H4939" t="s">
        <v>474</v>
      </c>
      <c r="I4939" t="s">
        <v>543</v>
      </c>
      <c r="J4939">
        <v>1683515000</v>
      </c>
      <c r="K4939">
        <v>258705274.23667255</v>
      </c>
    </row>
    <row r="4940" spans="1:11" x14ac:dyDescent="0.25">
      <c r="A4940">
        <v>1883</v>
      </c>
      <c r="B4940" t="s">
        <v>91</v>
      </c>
      <c r="C4940" t="s">
        <v>493</v>
      </c>
      <c r="D4940" t="s">
        <v>820</v>
      </c>
      <c r="E4940">
        <v>2017</v>
      </c>
      <c r="F4940" s="10">
        <v>43100</v>
      </c>
      <c r="G4940" t="s">
        <v>489</v>
      </c>
      <c r="H4940" t="s">
        <v>474</v>
      </c>
      <c r="I4940" t="s">
        <v>543</v>
      </c>
      <c r="J4940">
        <v>1194246000</v>
      </c>
      <c r="K4940">
        <v>183519445.28920102</v>
      </c>
    </row>
    <row r="4941" spans="1:11" x14ac:dyDescent="0.25">
      <c r="A4941">
        <v>13357</v>
      </c>
      <c r="B4941" t="s">
        <v>70</v>
      </c>
      <c r="C4941" t="s">
        <v>492</v>
      </c>
      <c r="D4941" t="s">
        <v>758</v>
      </c>
      <c r="E4941">
        <v>2017</v>
      </c>
      <c r="F4941" s="10">
        <v>43100</v>
      </c>
      <c r="G4941" t="s">
        <v>489</v>
      </c>
      <c r="H4941" t="s">
        <v>474</v>
      </c>
      <c r="I4941" t="s">
        <v>543</v>
      </c>
      <c r="J4941">
        <v>529293695.62</v>
      </c>
      <c r="K4941">
        <v>81336412.61118196</v>
      </c>
    </row>
    <row r="4942" spans="1:11" x14ac:dyDescent="0.25">
      <c r="A4942">
        <v>1703</v>
      </c>
      <c r="B4942" t="s">
        <v>125</v>
      </c>
      <c r="C4942" t="s">
        <v>492</v>
      </c>
      <c r="D4942" t="s">
        <v>592</v>
      </c>
      <c r="E4942">
        <v>2014</v>
      </c>
      <c r="F4942" s="10">
        <v>41912</v>
      </c>
      <c r="G4942" t="s">
        <v>489</v>
      </c>
      <c r="H4942" t="s">
        <v>474</v>
      </c>
      <c r="I4942" t="s">
        <v>545</v>
      </c>
      <c r="J4942">
        <v>11112000000</v>
      </c>
      <c r="K4942">
        <v>13982230286.527508</v>
      </c>
    </row>
    <row r="4943" spans="1:11" x14ac:dyDescent="0.25">
      <c r="A4943">
        <v>1703</v>
      </c>
      <c r="B4943" t="s">
        <v>125</v>
      </c>
      <c r="C4943" t="s">
        <v>492</v>
      </c>
      <c r="D4943" t="s">
        <v>591</v>
      </c>
      <c r="E4943">
        <v>2014</v>
      </c>
      <c r="F4943" s="10">
        <v>41912</v>
      </c>
      <c r="G4943" t="s">
        <v>489</v>
      </c>
      <c r="H4943" t="s">
        <v>474</v>
      </c>
      <c r="I4943" t="s">
        <v>545</v>
      </c>
      <c r="J4943">
        <v>23781000000</v>
      </c>
      <c r="K4943">
        <v>29923633769.25042</v>
      </c>
    </row>
    <row r="4944" spans="1:11" x14ac:dyDescent="0.25">
      <c r="A4944">
        <v>1703</v>
      </c>
      <c r="B4944" t="s">
        <v>125</v>
      </c>
      <c r="C4944" t="s">
        <v>492</v>
      </c>
      <c r="D4944" t="s">
        <v>113</v>
      </c>
      <c r="E4944">
        <v>2014</v>
      </c>
      <c r="F4944" s="10">
        <v>41912</v>
      </c>
      <c r="G4944" t="s">
        <v>489</v>
      </c>
      <c r="H4944" t="s">
        <v>474</v>
      </c>
      <c r="I4944" t="s">
        <v>545</v>
      </c>
      <c r="J4944">
        <v>18602000000</v>
      </c>
      <c r="K4944">
        <v>23406897749.278679</v>
      </c>
    </row>
    <row r="4945" spans="1:11" x14ac:dyDescent="0.25">
      <c r="A4945">
        <v>1703</v>
      </c>
      <c r="B4945" t="s">
        <v>125</v>
      </c>
      <c r="C4945" t="s">
        <v>492</v>
      </c>
      <c r="D4945" t="s">
        <v>590</v>
      </c>
      <c r="E4945">
        <v>2014</v>
      </c>
      <c r="F4945" s="10">
        <v>41912</v>
      </c>
      <c r="G4945" t="s">
        <v>489</v>
      </c>
      <c r="H4945" t="s">
        <v>474</v>
      </c>
      <c r="I4945" t="s">
        <v>545</v>
      </c>
      <c r="J4945">
        <v>4632000000</v>
      </c>
      <c r="K4945">
        <v>5828445886.176693</v>
      </c>
    </row>
    <row r="4946" spans="1:11" x14ac:dyDescent="0.25">
      <c r="A4946">
        <v>1703</v>
      </c>
      <c r="B4946" t="s">
        <v>125</v>
      </c>
      <c r="C4946" t="s">
        <v>492</v>
      </c>
      <c r="D4946" t="s">
        <v>316</v>
      </c>
      <c r="E4946">
        <v>2014</v>
      </c>
      <c r="F4946" s="10">
        <v>41912</v>
      </c>
      <c r="G4946" t="s">
        <v>489</v>
      </c>
      <c r="H4946" t="s">
        <v>474</v>
      </c>
      <c r="I4946" t="s">
        <v>545</v>
      </c>
      <c r="J4946">
        <v>13793000000</v>
      </c>
      <c r="K4946">
        <v>17355732752.166477</v>
      </c>
    </row>
    <row r="4947" spans="1:11" x14ac:dyDescent="0.25">
      <c r="A4947">
        <v>1703</v>
      </c>
      <c r="B4947" t="s">
        <v>125</v>
      </c>
      <c r="C4947" t="s">
        <v>493</v>
      </c>
      <c r="D4947" t="s">
        <v>1280</v>
      </c>
      <c r="E4947">
        <v>2014</v>
      </c>
      <c r="F4947" s="10">
        <v>41912</v>
      </c>
      <c r="G4947" t="s">
        <v>489</v>
      </c>
      <c r="H4947" t="s">
        <v>474</v>
      </c>
      <c r="I4947" t="s">
        <v>545</v>
      </c>
      <c r="J4947">
        <v>306000000</v>
      </c>
      <c r="K4947">
        <v>385039818.90545511</v>
      </c>
    </row>
    <row r="4948" spans="1:11" x14ac:dyDescent="0.25">
      <c r="A4948">
        <v>1703</v>
      </c>
      <c r="B4948" t="s">
        <v>125</v>
      </c>
      <c r="C4948" t="s">
        <v>493</v>
      </c>
      <c r="D4948" t="s">
        <v>1279</v>
      </c>
      <c r="E4948">
        <v>2014</v>
      </c>
      <c r="F4948" s="10">
        <v>41912</v>
      </c>
      <c r="G4948" t="s">
        <v>489</v>
      </c>
      <c r="H4948" t="s">
        <v>474</v>
      </c>
      <c r="I4948" t="s">
        <v>545</v>
      </c>
      <c r="J4948">
        <v>310000000</v>
      </c>
      <c r="K4948">
        <v>390073019.15258527</v>
      </c>
    </row>
    <row r="4949" spans="1:11" x14ac:dyDescent="0.25">
      <c r="A4949">
        <v>1703</v>
      </c>
      <c r="B4949" t="s">
        <v>125</v>
      </c>
      <c r="C4949" t="s">
        <v>493</v>
      </c>
      <c r="D4949" t="s">
        <v>1278</v>
      </c>
      <c r="E4949">
        <v>2014</v>
      </c>
      <c r="F4949" s="10">
        <v>41912</v>
      </c>
      <c r="G4949" t="s">
        <v>489</v>
      </c>
      <c r="H4949" t="s">
        <v>474</v>
      </c>
      <c r="I4949" t="s">
        <v>545</v>
      </c>
      <c r="J4949">
        <v>-5098000000</v>
      </c>
      <c r="K4949">
        <v>-6414813714.9673538</v>
      </c>
    </row>
    <row r="4950" spans="1:11" x14ac:dyDescent="0.25">
      <c r="A4950">
        <v>1703</v>
      </c>
      <c r="B4950" t="s">
        <v>125</v>
      </c>
      <c r="C4950" t="s">
        <v>493</v>
      </c>
      <c r="D4950" t="s">
        <v>579</v>
      </c>
      <c r="E4950">
        <v>2014</v>
      </c>
      <c r="F4950" s="10">
        <v>41912</v>
      </c>
      <c r="G4950" t="s">
        <v>489</v>
      </c>
      <c r="H4950" t="s">
        <v>474</v>
      </c>
      <c r="I4950" t="s">
        <v>545</v>
      </c>
      <c r="J4950">
        <v>24631000000</v>
      </c>
      <c r="K4950">
        <v>30993188821.765572</v>
      </c>
    </row>
    <row r="4951" spans="1:11" x14ac:dyDescent="0.25">
      <c r="A4951">
        <v>1703</v>
      </c>
      <c r="B4951" t="s">
        <v>125</v>
      </c>
      <c r="C4951" t="s">
        <v>493</v>
      </c>
      <c r="D4951" t="s">
        <v>1275</v>
      </c>
      <c r="E4951">
        <v>2014</v>
      </c>
      <c r="F4951" s="10">
        <v>41912</v>
      </c>
      <c r="G4951" t="s">
        <v>489</v>
      </c>
      <c r="H4951" t="s">
        <v>474</v>
      </c>
      <c r="I4951" t="s">
        <v>545</v>
      </c>
      <c r="J4951">
        <v>0</v>
      </c>
      <c r="K4951">
        <v>0</v>
      </c>
    </row>
    <row r="4952" spans="1:11" x14ac:dyDescent="0.25">
      <c r="A4952">
        <v>1703</v>
      </c>
      <c r="B4952" t="s">
        <v>125</v>
      </c>
      <c r="C4952" t="s">
        <v>493</v>
      </c>
      <c r="D4952" t="s">
        <v>581</v>
      </c>
      <c r="E4952">
        <v>2014</v>
      </c>
      <c r="F4952" s="10">
        <v>41912</v>
      </c>
      <c r="G4952" t="s">
        <v>489</v>
      </c>
      <c r="H4952" t="s">
        <v>474</v>
      </c>
      <c r="I4952" t="s">
        <v>545</v>
      </c>
      <c r="J4952">
        <v>937000000</v>
      </c>
      <c r="K4952">
        <v>1179027157.8902335</v>
      </c>
    </row>
    <row r="4953" spans="1:11" x14ac:dyDescent="0.25">
      <c r="A4953">
        <v>1703</v>
      </c>
      <c r="B4953" t="s">
        <v>125</v>
      </c>
      <c r="C4953" t="s">
        <v>493</v>
      </c>
      <c r="D4953" t="s">
        <v>580</v>
      </c>
      <c r="E4953">
        <v>2014</v>
      </c>
      <c r="F4953" s="10">
        <v>41912</v>
      </c>
      <c r="G4953" t="s">
        <v>489</v>
      </c>
      <c r="H4953" t="s">
        <v>474</v>
      </c>
      <c r="I4953" t="s">
        <v>545</v>
      </c>
      <c r="J4953">
        <v>12429000000</v>
      </c>
      <c r="K4953">
        <v>15639411467.895103</v>
      </c>
    </row>
    <row r="4954" spans="1:11" x14ac:dyDescent="0.25">
      <c r="A4954">
        <v>1703</v>
      </c>
      <c r="B4954" t="s">
        <v>125</v>
      </c>
      <c r="C4954" t="s">
        <v>493</v>
      </c>
      <c r="D4954" t="s">
        <v>1045</v>
      </c>
      <c r="E4954">
        <v>2014</v>
      </c>
      <c r="F4954" s="10">
        <v>41912</v>
      </c>
      <c r="G4954" t="s">
        <v>489</v>
      </c>
      <c r="H4954" t="s">
        <v>474</v>
      </c>
      <c r="I4954" t="s">
        <v>545</v>
      </c>
      <c r="J4954">
        <v>17065000000</v>
      </c>
      <c r="K4954">
        <v>21472890554.318928</v>
      </c>
    </row>
    <row r="4955" spans="1:11" x14ac:dyDescent="0.25">
      <c r="A4955">
        <v>1703</v>
      </c>
      <c r="B4955" t="s">
        <v>125</v>
      </c>
      <c r="C4955" t="s">
        <v>493</v>
      </c>
      <c r="D4955" t="s">
        <v>1277</v>
      </c>
      <c r="E4955">
        <v>2014</v>
      </c>
      <c r="F4955" s="10">
        <v>41912</v>
      </c>
      <c r="G4955" t="s">
        <v>489</v>
      </c>
      <c r="H4955" t="s">
        <v>474</v>
      </c>
      <c r="I4955" t="s">
        <v>545</v>
      </c>
      <c r="J4955">
        <v>18934000000</v>
      </c>
      <c r="K4955">
        <v>23824653369.790482</v>
      </c>
    </row>
    <row r="4956" spans="1:11" x14ac:dyDescent="0.25">
      <c r="A4956">
        <v>1703</v>
      </c>
      <c r="B4956" t="s">
        <v>125</v>
      </c>
      <c r="C4956" t="s">
        <v>493</v>
      </c>
      <c r="D4956" t="s">
        <v>1276</v>
      </c>
      <c r="E4956">
        <v>2014</v>
      </c>
      <c r="F4956" s="10">
        <v>41912</v>
      </c>
      <c r="G4956" t="s">
        <v>489</v>
      </c>
      <c r="H4956" t="s">
        <v>474</v>
      </c>
      <c r="I4956" t="s">
        <v>545</v>
      </c>
      <c r="J4956">
        <v>2406000000</v>
      </c>
      <c r="K4956">
        <v>3027469948.6487746</v>
      </c>
    </row>
    <row r="4957" spans="1:11" x14ac:dyDescent="0.25">
      <c r="A4957">
        <v>3557</v>
      </c>
      <c r="B4957" t="s">
        <v>122</v>
      </c>
      <c r="C4957" t="s">
        <v>492</v>
      </c>
      <c r="D4957" t="s">
        <v>113</v>
      </c>
      <c r="E4957">
        <v>2014</v>
      </c>
      <c r="F4957" s="10">
        <v>41912</v>
      </c>
      <c r="G4957" t="s">
        <v>489</v>
      </c>
      <c r="H4957" t="s">
        <v>474</v>
      </c>
      <c r="I4957" t="s">
        <v>545</v>
      </c>
      <c r="J4957">
        <v>3705905000</v>
      </c>
      <c r="K4957">
        <v>4663140490.4601984</v>
      </c>
    </row>
    <row r="4958" spans="1:11" x14ac:dyDescent="0.25">
      <c r="A4958">
        <v>3557</v>
      </c>
      <c r="B4958" t="s">
        <v>122</v>
      </c>
      <c r="C4958" t="s">
        <v>492</v>
      </c>
      <c r="D4958" t="s">
        <v>595</v>
      </c>
      <c r="E4958">
        <v>2014</v>
      </c>
      <c r="F4958" s="10">
        <v>41912</v>
      </c>
      <c r="G4958" t="s">
        <v>489</v>
      </c>
      <c r="H4958" t="s">
        <v>474</v>
      </c>
      <c r="I4958" t="s">
        <v>545</v>
      </c>
      <c r="J4958">
        <v>87242000</v>
      </c>
      <c r="K4958">
        <v>109776613.99003175</v>
      </c>
    </row>
    <row r="4959" spans="1:11" x14ac:dyDescent="0.25">
      <c r="A4959">
        <v>3557</v>
      </c>
      <c r="B4959" t="s">
        <v>122</v>
      </c>
      <c r="C4959" t="s">
        <v>493</v>
      </c>
      <c r="D4959" t="s">
        <v>563</v>
      </c>
      <c r="E4959">
        <v>2014</v>
      </c>
      <c r="F4959" s="10">
        <v>41912</v>
      </c>
      <c r="G4959" t="s">
        <v>489</v>
      </c>
      <c r="H4959" t="s">
        <v>474</v>
      </c>
      <c r="I4959" t="s">
        <v>545</v>
      </c>
      <c r="J4959">
        <v>-1896044000</v>
      </c>
      <c r="K4959">
        <v>-2385792282.342401</v>
      </c>
    </row>
    <row r="4960" spans="1:11" x14ac:dyDescent="0.25">
      <c r="A4960">
        <v>3557</v>
      </c>
      <c r="B4960" t="s">
        <v>122</v>
      </c>
      <c r="C4960" t="s">
        <v>493</v>
      </c>
      <c r="D4960" t="s">
        <v>559</v>
      </c>
      <c r="E4960">
        <v>2014</v>
      </c>
      <c r="F4960" s="10">
        <v>41912</v>
      </c>
      <c r="G4960" t="s">
        <v>489</v>
      </c>
      <c r="H4960" t="s">
        <v>474</v>
      </c>
      <c r="I4960" t="s">
        <v>545</v>
      </c>
      <c r="J4960">
        <v>1038265000</v>
      </c>
      <c r="K4960">
        <v>1306448913.6466417</v>
      </c>
    </row>
    <row r="4961" spans="1:11" x14ac:dyDescent="0.25">
      <c r="A4961">
        <v>3557</v>
      </c>
      <c r="B4961" t="s">
        <v>122</v>
      </c>
      <c r="C4961" t="s">
        <v>493</v>
      </c>
      <c r="D4961" t="s">
        <v>561</v>
      </c>
      <c r="E4961">
        <v>2014</v>
      </c>
      <c r="F4961" s="10">
        <v>41912</v>
      </c>
      <c r="G4961" t="s">
        <v>489</v>
      </c>
      <c r="H4961" t="s">
        <v>474</v>
      </c>
      <c r="I4961" t="s">
        <v>545</v>
      </c>
      <c r="J4961">
        <v>2613156000</v>
      </c>
      <c r="K4961">
        <v>3288134356.2473969</v>
      </c>
    </row>
    <row r="4962" spans="1:11" x14ac:dyDescent="0.25">
      <c r="A4962">
        <v>3557</v>
      </c>
      <c r="B4962" t="s">
        <v>122</v>
      </c>
      <c r="C4962" t="s">
        <v>493</v>
      </c>
      <c r="D4962" t="s">
        <v>560</v>
      </c>
      <c r="E4962">
        <v>2014</v>
      </c>
      <c r="F4962" s="10">
        <v>41912</v>
      </c>
      <c r="G4962" t="s">
        <v>489</v>
      </c>
      <c r="H4962" t="s">
        <v>474</v>
      </c>
      <c r="I4962" t="s">
        <v>545</v>
      </c>
      <c r="J4962">
        <v>202831000</v>
      </c>
      <c r="K4962">
        <v>255222259.83141297</v>
      </c>
    </row>
    <row r="4963" spans="1:11" x14ac:dyDescent="0.25">
      <c r="A4963">
        <v>3557</v>
      </c>
      <c r="B4963" t="s">
        <v>122</v>
      </c>
      <c r="C4963" t="s">
        <v>493</v>
      </c>
      <c r="D4963" t="s">
        <v>3628</v>
      </c>
      <c r="E4963">
        <v>2014</v>
      </c>
      <c r="F4963" s="10">
        <v>41912</v>
      </c>
      <c r="G4963" t="s">
        <v>489</v>
      </c>
      <c r="H4963" t="s">
        <v>474</v>
      </c>
      <c r="I4963" t="s">
        <v>545</v>
      </c>
      <c r="J4963">
        <v>895812000</v>
      </c>
      <c r="K4963">
        <v>1127200294.9455345</v>
      </c>
    </row>
    <row r="4964" spans="1:11" x14ac:dyDescent="0.25">
      <c r="A4964">
        <v>3557</v>
      </c>
      <c r="B4964" t="s">
        <v>122</v>
      </c>
      <c r="C4964" t="s">
        <v>493</v>
      </c>
      <c r="D4964" t="s">
        <v>2109</v>
      </c>
      <c r="E4964">
        <v>2014</v>
      </c>
      <c r="F4964" s="10">
        <v>41912</v>
      </c>
      <c r="G4964" t="s">
        <v>489</v>
      </c>
      <c r="H4964" t="s">
        <v>474</v>
      </c>
      <c r="I4964" t="s">
        <v>545</v>
      </c>
      <c r="J4964">
        <v>909837000</v>
      </c>
      <c r="K4964">
        <v>1144847953.3120346</v>
      </c>
    </row>
    <row r="4965" spans="1:11" x14ac:dyDescent="0.25">
      <c r="A4965">
        <v>1908</v>
      </c>
      <c r="B4965" t="s">
        <v>117</v>
      </c>
      <c r="C4965" t="s">
        <v>493</v>
      </c>
      <c r="D4965" t="s">
        <v>563</v>
      </c>
      <c r="E4965">
        <v>2014</v>
      </c>
      <c r="F4965" s="10">
        <v>42004</v>
      </c>
      <c r="G4965" t="s">
        <v>489</v>
      </c>
      <c r="H4965" t="s">
        <v>474</v>
      </c>
      <c r="I4965" t="s">
        <v>545</v>
      </c>
      <c r="J4965">
        <v>0</v>
      </c>
      <c r="K4965">
        <v>0</v>
      </c>
    </row>
    <row r="4966" spans="1:11" x14ac:dyDescent="0.25">
      <c r="A4966">
        <v>1908</v>
      </c>
      <c r="B4966" t="s">
        <v>117</v>
      </c>
      <c r="C4966" t="s">
        <v>493</v>
      </c>
      <c r="D4966" t="s">
        <v>724</v>
      </c>
      <c r="E4966">
        <v>2014</v>
      </c>
      <c r="F4966" s="10">
        <v>42004</v>
      </c>
      <c r="G4966" t="s">
        <v>489</v>
      </c>
      <c r="H4966" t="s">
        <v>474</v>
      </c>
      <c r="I4966" t="s">
        <v>545</v>
      </c>
      <c r="J4966">
        <v>601600000</v>
      </c>
      <c r="K4966">
        <v>730402899.2721467</v>
      </c>
    </row>
    <row r="4967" spans="1:11" x14ac:dyDescent="0.25">
      <c r="A4967">
        <v>1908</v>
      </c>
      <c r="B4967" t="s">
        <v>117</v>
      </c>
      <c r="C4967" t="s">
        <v>493</v>
      </c>
      <c r="D4967" t="s">
        <v>456</v>
      </c>
      <c r="E4967">
        <v>2014</v>
      </c>
      <c r="F4967" s="10">
        <v>42004</v>
      </c>
      <c r="G4967" t="s">
        <v>489</v>
      </c>
      <c r="H4967" t="s">
        <v>474</v>
      </c>
      <c r="I4967" t="s">
        <v>545</v>
      </c>
      <c r="J4967">
        <v>300400000</v>
      </c>
      <c r="K4967">
        <v>364715809.41049343</v>
      </c>
    </row>
    <row r="4968" spans="1:11" x14ac:dyDescent="0.25">
      <c r="A4968">
        <v>3393</v>
      </c>
      <c r="B4968" t="s">
        <v>121</v>
      </c>
      <c r="C4968" t="s">
        <v>493</v>
      </c>
      <c r="D4968" t="s">
        <v>768</v>
      </c>
      <c r="E4968">
        <v>2014</v>
      </c>
      <c r="F4968" s="10">
        <v>42004</v>
      </c>
      <c r="G4968" t="s">
        <v>489</v>
      </c>
      <c r="H4968" t="s">
        <v>474</v>
      </c>
      <c r="I4968" t="s">
        <v>545</v>
      </c>
      <c r="J4968">
        <v>1186501000</v>
      </c>
      <c r="K4968">
        <v>1440531533.2268972</v>
      </c>
    </row>
    <row r="4969" spans="1:11" x14ac:dyDescent="0.25">
      <c r="A4969">
        <v>3393</v>
      </c>
      <c r="B4969" t="s">
        <v>121</v>
      </c>
      <c r="C4969" t="s">
        <v>493</v>
      </c>
      <c r="D4969" t="s">
        <v>770</v>
      </c>
      <c r="E4969">
        <v>2014</v>
      </c>
      <c r="F4969" s="10">
        <v>42004</v>
      </c>
      <c r="G4969" t="s">
        <v>489</v>
      </c>
      <c r="H4969" t="s">
        <v>474</v>
      </c>
      <c r="I4969" t="s">
        <v>545</v>
      </c>
      <c r="J4969">
        <v>648518000</v>
      </c>
      <c r="K4969">
        <v>787366069.53153932</v>
      </c>
    </row>
    <row r="4970" spans="1:11" x14ac:dyDescent="0.25">
      <c r="A4970">
        <v>3393</v>
      </c>
      <c r="B4970" t="s">
        <v>121</v>
      </c>
      <c r="C4970" t="s">
        <v>493</v>
      </c>
      <c r="D4970" t="s">
        <v>767</v>
      </c>
      <c r="E4970">
        <v>2014</v>
      </c>
      <c r="F4970" s="10">
        <v>42004</v>
      </c>
      <c r="G4970" t="s">
        <v>489</v>
      </c>
      <c r="H4970" t="s">
        <v>474</v>
      </c>
      <c r="I4970" t="s">
        <v>545</v>
      </c>
      <c r="J4970">
        <v>235864000</v>
      </c>
      <c r="K4970">
        <v>286362615.41543484</v>
      </c>
    </row>
    <row r="4971" spans="1:11" x14ac:dyDescent="0.25">
      <c r="A4971">
        <v>3393</v>
      </c>
      <c r="B4971" t="s">
        <v>121</v>
      </c>
      <c r="C4971" t="s">
        <v>493</v>
      </c>
      <c r="D4971" t="s">
        <v>769</v>
      </c>
      <c r="E4971">
        <v>2014</v>
      </c>
      <c r="F4971" s="10">
        <v>42004</v>
      </c>
      <c r="G4971" t="s">
        <v>489</v>
      </c>
      <c r="H4971" t="s">
        <v>474</v>
      </c>
      <c r="I4971" t="s">
        <v>545</v>
      </c>
      <c r="J4971">
        <v>108595000</v>
      </c>
      <c r="K4971">
        <v>131845250.74211897</v>
      </c>
    </row>
    <row r="4972" spans="1:11" x14ac:dyDescent="0.25">
      <c r="A4972">
        <v>3393</v>
      </c>
      <c r="B4972" t="s">
        <v>121</v>
      </c>
      <c r="C4972" t="s">
        <v>493</v>
      </c>
      <c r="D4972" t="s">
        <v>772</v>
      </c>
      <c r="E4972">
        <v>2014</v>
      </c>
      <c r="F4972" s="10">
        <v>42004</v>
      </c>
      <c r="G4972" t="s">
        <v>489</v>
      </c>
      <c r="H4972" t="s">
        <v>474</v>
      </c>
      <c r="I4972" t="s">
        <v>545</v>
      </c>
      <c r="J4972">
        <v>3243000</v>
      </c>
      <c r="K4972">
        <v>3937328.1288889158</v>
      </c>
    </row>
    <row r="4973" spans="1:11" x14ac:dyDescent="0.25">
      <c r="A4973">
        <v>3393</v>
      </c>
      <c r="B4973" t="s">
        <v>121</v>
      </c>
      <c r="C4973" t="s">
        <v>493</v>
      </c>
      <c r="D4973" t="s">
        <v>773</v>
      </c>
      <c r="E4973">
        <v>2014</v>
      </c>
      <c r="F4973" s="10">
        <v>42004</v>
      </c>
      <c r="G4973" t="s">
        <v>489</v>
      </c>
      <c r="H4973" t="s">
        <v>474</v>
      </c>
      <c r="I4973" t="s">
        <v>545</v>
      </c>
      <c r="J4973">
        <v>-219010000</v>
      </c>
      <c r="K4973">
        <v>-265900164.51062641</v>
      </c>
    </row>
    <row r="4974" spans="1:11" x14ac:dyDescent="0.25">
      <c r="A4974">
        <v>3393</v>
      </c>
      <c r="B4974" t="s">
        <v>121</v>
      </c>
      <c r="C4974" t="s">
        <v>493</v>
      </c>
      <c r="D4974" t="s">
        <v>771</v>
      </c>
      <c r="E4974">
        <v>2014</v>
      </c>
      <c r="F4974" s="10">
        <v>42004</v>
      </c>
      <c r="G4974" t="s">
        <v>489</v>
      </c>
      <c r="H4974" t="s">
        <v>474</v>
      </c>
      <c r="I4974" t="s">
        <v>545</v>
      </c>
      <c r="J4974">
        <v>73035000</v>
      </c>
      <c r="K4974">
        <v>88671834.688067213</v>
      </c>
    </row>
    <row r="4975" spans="1:11" x14ac:dyDescent="0.25">
      <c r="A4975">
        <v>8077</v>
      </c>
      <c r="B4975" t="s">
        <v>119</v>
      </c>
      <c r="C4975" t="s">
        <v>492</v>
      </c>
      <c r="D4975" t="s">
        <v>105</v>
      </c>
      <c r="E4975">
        <v>2014</v>
      </c>
      <c r="F4975" s="10">
        <v>42004</v>
      </c>
      <c r="G4975" t="s">
        <v>489</v>
      </c>
      <c r="H4975" t="s">
        <v>474</v>
      </c>
      <c r="I4975" t="s">
        <v>545</v>
      </c>
      <c r="J4975">
        <v>251267000</v>
      </c>
      <c r="K4975">
        <v>305063406.40195227</v>
      </c>
    </row>
    <row r="4976" spans="1:11" x14ac:dyDescent="0.25">
      <c r="A4976">
        <v>8077</v>
      </c>
      <c r="B4976" t="s">
        <v>119</v>
      </c>
      <c r="C4976" t="s">
        <v>492</v>
      </c>
      <c r="D4976" t="s">
        <v>113</v>
      </c>
      <c r="E4976">
        <v>2014</v>
      </c>
      <c r="F4976" s="10">
        <v>42004</v>
      </c>
      <c r="G4976" t="s">
        <v>489</v>
      </c>
      <c r="H4976" t="s">
        <v>474</v>
      </c>
      <c r="I4976" t="s">
        <v>545</v>
      </c>
      <c r="J4976">
        <v>604449000</v>
      </c>
      <c r="K4976">
        <v>733861871.77883947</v>
      </c>
    </row>
    <row r="4977" spans="1:11" x14ac:dyDescent="0.25">
      <c r="A4977">
        <v>8077</v>
      </c>
      <c r="B4977" t="s">
        <v>119</v>
      </c>
      <c r="C4977" t="s">
        <v>492</v>
      </c>
      <c r="D4977" t="s">
        <v>458</v>
      </c>
      <c r="E4977">
        <v>2014</v>
      </c>
      <c r="F4977" s="10">
        <v>42004</v>
      </c>
      <c r="G4977" t="s">
        <v>489</v>
      </c>
      <c r="H4977" t="s">
        <v>474</v>
      </c>
      <c r="I4977" t="s">
        <v>545</v>
      </c>
      <c r="J4977">
        <v>1161279000</v>
      </c>
      <c r="K4977">
        <v>1409909488.8029575</v>
      </c>
    </row>
    <row r="4978" spans="1:11" x14ac:dyDescent="0.25">
      <c r="A4978">
        <v>8077</v>
      </c>
      <c r="B4978" t="s">
        <v>119</v>
      </c>
      <c r="C4978" t="s">
        <v>492</v>
      </c>
      <c r="D4978" t="s">
        <v>832</v>
      </c>
      <c r="E4978">
        <v>2014</v>
      </c>
      <c r="F4978" s="10">
        <v>42004</v>
      </c>
      <c r="G4978" t="s">
        <v>489</v>
      </c>
      <c r="H4978" t="s">
        <v>474</v>
      </c>
      <c r="I4978" t="s">
        <v>545</v>
      </c>
      <c r="J4978">
        <v>164744000</v>
      </c>
      <c r="K4978">
        <v>200015783.30733135</v>
      </c>
    </row>
    <row r="4979" spans="1:11" x14ac:dyDescent="0.25">
      <c r="A4979">
        <v>8077</v>
      </c>
      <c r="B4979" t="s">
        <v>119</v>
      </c>
      <c r="C4979" t="s">
        <v>493</v>
      </c>
      <c r="D4979" t="s">
        <v>823</v>
      </c>
      <c r="E4979">
        <v>2014</v>
      </c>
      <c r="F4979" s="10">
        <v>42004</v>
      </c>
      <c r="G4979" t="s">
        <v>489</v>
      </c>
      <c r="H4979" t="s">
        <v>474</v>
      </c>
      <c r="I4979" t="s">
        <v>545</v>
      </c>
      <c r="J4979">
        <v>1437920000</v>
      </c>
      <c r="K4979">
        <v>1745779482.9145699</v>
      </c>
    </row>
    <row r="4980" spans="1:11" x14ac:dyDescent="0.25">
      <c r="A4980">
        <v>8077</v>
      </c>
      <c r="B4980" t="s">
        <v>119</v>
      </c>
      <c r="C4980" t="s">
        <v>493</v>
      </c>
      <c r="D4980" t="s">
        <v>826</v>
      </c>
      <c r="E4980">
        <v>2014</v>
      </c>
      <c r="F4980" s="10">
        <v>42004</v>
      </c>
      <c r="G4980" t="s">
        <v>489</v>
      </c>
      <c r="H4980" t="s">
        <v>474</v>
      </c>
      <c r="I4980" t="s">
        <v>545</v>
      </c>
      <c r="J4980">
        <v>-8844000</v>
      </c>
      <c r="K4980">
        <v>-10737505.387571253</v>
      </c>
    </row>
    <row r="4981" spans="1:11" x14ac:dyDescent="0.25">
      <c r="A4981">
        <v>8077</v>
      </c>
      <c r="B4981" t="s">
        <v>119</v>
      </c>
      <c r="C4981" t="s">
        <v>493</v>
      </c>
      <c r="D4981" t="s">
        <v>825</v>
      </c>
      <c r="E4981">
        <v>2014</v>
      </c>
      <c r="F4981" s="10">
        <v>42004</v>
      </c>
      <c r="G4981" t="s">
        <v>489</v>
      </c>
      <c r="H4981" t="s">
        <v>474</v>
      </c>
      <c r="I4981" t="s">
        <v>545</v>
      </c>
      <c r="J4981">
        <v>373824000</v>
      </c>
      <c r="K4981">
        <v>453859929.21793711</v>
      </c>
    </row>
    <row r="4982" spans="1:11" x14ac:dyDescent="0.25">
      <c r="A4982">
        <v>8077</v>
      </c>
      <c r="B4982" t="s">
        <v>119</v>
      </c>
      <c r="C4982" t="s">
        <v>493</v>
      </c>
      <c r="D4982" t="s">
        <v>824</v>
      </c>
      <c r="E4982">
        <v>2014</v>
      </c>
      <c r="F4982" s="10">
        <v>42004</v>
      </c>
      <c r="G4982" t="s">
        <v>489</v>
      </c>
      <c r="H4982" t="s">
        <v>474</v>
      </c>
      <c r="I4982" t="s">
        <v>545</v>
      </c>
      <c r="J4982">
        <v>378839000</v>
      </c>
      <c r="K4982">
        <v>459948643.5461449</v>
      </c>
    </row>
    <row r="4983" spans="1:11" x14ac:dyDescent="0.25">
      <c r="A4983">
        <v>8104</v>
      </c>
      <c r="B4983" t="s">
        <v>120</v>
      </c>
      <c r="C4983" t="s">
        <v>492</v>
      </c>
      <c r="D4983" t="s">
        <v>894</v>
      </c>
      <c r="E4983">
        <v>2014</v>
      </c>
      <c r="F4983" s="10">
        <v>42004</v>
      </c>
      <c r="G4983" t="s">
        <v>489</v>
      </c>
      <c r="H4983" t="s">
        <v>474</v>
      </c>
      <c r="I4983" t="s">
        <v>545</v>
      </c>
      <c r="J4983">
        <v>2073000000</v>
      </c>
      <c r="K4983">
        <v>2516830469.0677528</v>
      </c>
    </row>
    <row r="4984" spans="1:11" x14ac:dyDescent="0.25">
      <c r="A4984">
        <v>8104</v>
      </c>
      <c r="B4984" t="s">
        <v>120</v>
      </c>
      <c r="C4984" t="s">
        <v>492</v>
      </c>
      <c r="D4984" t="s">
        <v>2093</v>
      </c>
      <c r="E4984">
        <v>2014</v>
      </c>
      <c r="F4984" s="10">
        <v>42004</v>
      </c>
      <c r="G4984" t="s">
        <v>489</v>
      </c>
      <c r="H4984" t="s">
        <v>474</v>
      </c>
      <c r="I4984" t="s">
        <v>545</v>
      </c>
      <c r="J4984">
        <v>2296000000</v>
      </c>
      <c r="K4984">
        <v>2787574894.8285384</v>
      </c>
    </row>
    <row r="4985" spans="1:11" x14ac:dyDescent="0.25">
      <c r="A4985">
        <v>8104</v>
      </c>
      <c r="B4985" t="s">
        <v>120</v>
      </c>
      <c r="C4985" t="s">
        <v>492</v>
      </c>
      <c r="D4985" t="s">
        <v>113</v>
      </c>
      <c r="E4985">
        <v>2014</v>
      </c>
      <c r="F4985" s="10">
        <v>42004</v>
      </c>
      <c r="G4985" t="s">
        <v>489</v>
      </c>
      <c r="H4985" t="s">
        <v>474</v>
      </c>
      <c r="I4985" t="s">
        <v>545</v>
      </c>
      <c r="J4985">
        <v>1440000000</v>
      </c>
      <c r="K4985">
        <v>1748304812.0875852</v>
      </c>
    </row>
    <row r="4986" spans="1:11" x14ac:dyDescent="0.25">
      <c r="A4986">
        <v>8104</v>
      </c>
      <c r="B4986" t="s">
        <v>120</v>
      </c>
      <c r="C4986" t="s">
        <v>492</v>
      </c>
      <c r="D4986" t="s">
        <v>619</v>
      </c>
      <c r="E4986">
        <v>2014</v>
      </c>
      <c r="F4986" s="10">
        <v>42004</v>
      </c>
      <c r="G4986" t="s">
        <v>489</v>
      </c>
      <c r="H4986" t="s">
        <v>474</v>
      </c>
      <c r="I4986" t="s">
        <v>545</v>
      </c>
      <c r="J4986">
        <v>859000000</v>
      </c>
      <c r="K4986">
        <v>1042912384.4328026</v>
      </c>
    </row>
    <row r="4987" spans="1:11" x14ac:dyDescent="0.25">
      <c r="A4987">
        <v>8104</v>
      </c>
      <c r="B4987" t="s">
        <v>120</v>
      </c>
      <c r="C4987" t="s">
        <v>492</v>
      </c>
      <c r="D4987" t="s">
        <v>834</v>
      </c>
      <c r="E4987">
        <v>2014</v>
      </c>
      <c r="F4987" s="10">
        <v>42004</v>
      </c>
      <c r="G4987" t="s">
        <v>489</v>
      </c>
      <c r="H4987" t="s">
        <v>474</v>
      </c>
      <c r="I4987" t="s">
        <v>545</v>
      </c>
      <c r="J4987">
        <v>1338000000</v>
      </c>
      <c r="K4987">
        <v>1624466554.5647144</v>
      </c>
    </row>
    <row r="4988" spans="1:11" x14ac:dyDescent="0.25">
      <c r="A4988">
        <v>8104</v>
      </c>
      <c r="B4988" t="s">
        <v>120</v>
      </c>
      <c r="C4988" t="s">
        <v>493</v>
      </c>
      <c r="D4988" t="s">
        <v>883</v>
      </c>
      <c r="E4988">
        <v>2014</v>
      </c>
      <c r="F4988" s="10">
        <v>42004</v>
      </c>
      <c r="G4988" t="s">
        <v>489</v>
      </c>
      <c r="H4988" t="s">
        <v>474</v>
      </c>
      <c r="I4988" t="s">
        <v>545</v>
      </c>
      <c r="J4988">
        <v>1893000000</v>
      </c>
      <c r="K4988">
        <v>2298292367.5568047</v>
      </c>
    </row>
    <row r="4989" spans="1:11" x14ac:dyDescent="0.25">
      <c r="A4989">
        <v>8104</v>
      </c>
      <c r="B4989" t="s">
        <v>120</v>
      </c>
      <c r="C4989" t="s">
        <v>493</v>
      </c>
      <c r="D4989" t="s">
        <v>884</v>
      </c>
      <c r="E4989">
        <v>2014</v>
      </c>
      <c r="F4989" s="10">
        <v>42004</v>
      </c>
      <c r="G4989" t="s">
        <v>489</v>
      </c>
      <c r="H4989" t="s">
        <v>474</v>
      </c>
      <c r="I4989" t="s">
        <v>545</v>
      </c>
      <c r="J4989">
        <v>1998000000</v>
      </c>
      <c r="K4989">
        <v>2425772926.7715244</v>
      </c>
    </row>
    <row r="4990" spans="1:11" x14ac:dyDescent="0.25">
      <c r="A4990">
        <v>8104</v>
      </c>
      <c r="B4990" t="s">
        <v>120</v>
      </c>
      <c r="C4990" t="s">
        <v>493</v>
      </c>
      <c r="D4990" t="s">
        <v>1265</v>
      </c>
      <c r="E4990">
        <v>2014</v>
      </c>
      <c r="F4990" s="10">
        <v>42004</v>
      </c>
      <c r="G4990" t="s">
        <v>489</v>
      </c>
      <c r="H4990" t="s">
        <v>474</v>
      </c>
      <c r="I4990" t="s">
        <v>545</v>
      </c>
      <c r="J4990">
        <v>4128000000</v>
      </c>
      <c r="K4990">
        <v>5011807127.9844112</v>
      </c>
    </row>
    <row r="4991" spans="1:11" x14ac:dyDescent="0.25">
      <c r="A4991">
        <v>8104</v>
      </c>
      <c r="B4991" t="s">
        <v>120</v>
      </c>
      <c r="C4991" t="s">
        <v>493</v>
      </c>
      <c r="D4991" t="s">
        <v>887</v>
      </c>
      <c r="E4991">
        <v>2014</v>
      </c>
      <c r="F4991" s="10">
        <v>42004</v>
      </c>
      <c r="G4991" t="s">
        <v>489</v>
      </c>
      <c r="H4991" t="s">
        <v>474</v>
      </c>
      <c r="I4991" t="s">
        <v>545</v>
      </c>
      <c r="J4991">
        <v>-13000000</v>
      </c>
      <c r="K4991">
        <v>-15783307.331346255</v>
      </c>
    </row>
    <row r="4992" spans="1:11" x14ac:dyDescent="0.25">
      <c r="A4992">
        <v>1703</v>
      </c>
      <c r="B4992" t="s">
        <v>125</v>
      </c>
      <c r="C4992" t="s">
        <v>492</v>
      </c>
      <c r="D4992" t="s">
        <v>592</v>
      </c>
      <c r="E4992">
        <v>2015</v>
      </c>
      <c r="F4992" s="10">
        <v>42277</v>
      </c>
      <c r="G4992" t="s">
        <v>489</v>
      </c>
      <c r="H4992" t="s">
        <v>474</v>
      </c>
      <c r="I4992" t="s">
        <v>545</v>
      </c>
      <c r="J4992">
        <v>11765000000</v>
      </c>
      <c r="K4992">
        <v>13180330219.64603</v>
      </c>
    </row>
    <row r="4993" spans="1:11" x14ac:dyDescent="0.25">
      <c r="A4993">
        <v>1703</v>
      </c>
      <c r="B4993" t="s">
        <v>125</v>
      </c>
      <c r="C4993" t="s">
        <v>492</v>
      </c>
      <c r="D4993" t="s">
        <v>591</v>
      </c>
      <c r="E4993">
        <v>2015</v>
      </c>
      <c r="F4993" s="10">
        <v>42277</v>
      </c>
      <c r="G4993" t="s">
        <v>489</v>
      </c>
      <c r="H4993" t="s">
        <v>474</v>
      </c>
      <c r="I4993" t="s">
        <v>545</v>
      </c>
      <c r="J4993">
        <v>23989000000</v>
      </c>
      <c r="K4993">
        <v>26874878167.368347</v>
      </c>
    </row>
    <row r="4994" spans="1:11" x14ac:dyDescent="0.25">
      <c r="A4994">
        <v>1703</v>
      </c>
      <c r="B4994" t="s">
        <v>125</v>
      </c>
      <c r="C4994" t="s">
        <v>492</v>
      </c>
      <c r="D4994" t="s">
        <v>113</v>
      </c>
      <c r="E4994">
        <v>2015</v>
      </c>
      <c r="F4994" s="10">
        <v>42277</v>
      </c>
      <c r="G4994" t="s">
        <v>489</v>
      </c>
      <c r="H4994" t="s">
        <v>474</v>
      </c>
      <c r="I4994" t="s">
        <v>545</v>
      </c>
      <c r="J4994">
        <v>18443000000</v>
      </c>
      <c r="K4994">
        <v>20661694028.128494</v>
      </c>
    </row>
    <row r="4995" spans="1:11" x14ac:dyDescent="0.25">
      <c r="A4995">
        <v>1703</v>
      </c>
      <c r="B4995" t="s">
        <v>125</v>
      </c>
      <c r="C4995" t="s">
        <v>492</v>
      </c>
      <c r="D4995" t="s">
        <v>590</v>
      </c>
      <c r="E4995">
        <v>2015</v>
      </c>
      <c r="F4995" s="10">
        <v>42277</v>
      </c>
      <c r="G4995" t="s">
        <v>489</v>
      </c>
      <c r="H4995" t="s">
        <v>474</v>
      </c>
      <c r="I4995" t="s">
        <v>545</v>
      </c>
      <c r="J4995">
        <v>4900000000</v>
      </c>
      <c r="K4995">
        <v>5489470299.7250786</v>
      </c>
    </row>
    <row r="4996" spans="1:11" x14ac:dyDescent="0.25">
      <c r="A4996">
        <v>1703</v>
      </c>
      <c r="B4996" t="s">
        <v>125</v>
      </c>
      <c r="C4996" t="s">
        <v>492</v>
      </c>
      <c r="D4996" t="s">
        <v>316</v>
      </c>
      <c r="E4996">
        <v>2015</v>
      </c>
      <c r="F4996" s="10">
        <v>42277</v>
      </c>
      <c r="G4996" t="s">
        <v>489</v>
      </c>
      <c r="H4996" t="s">
        <v>474</v>
      </c>
      <c r="I4996" t="s">
        <v>545</v>
      </c>
      <c r="J4996">
        <v>16540000000</v>
      </c>
      <c r="K4996">
        <v>18529763011.72506</v>
      </c>
    </row>
    <row r="4997" spans="1:11" x14ac:dyDescent="0.25">
      <c r="A4997">
        <v>1703</v>
      </c>
      <c r="B4997" t="s">
        <v>125</v>
      </c>
      <c r="C4997" t="s">
        <v>493</v>
      </c>
      <c r="D4997" t="s">
        <v>585</v>
      </c>
      <c r="E4997">
        <v>2015</v>
      </c>
      <c r="F4997" s="10">
        <v>42277</v>
      </c>
      <c r="G4997" t="s">
        <v>489</v>
      </c>
      <c r="H4997" t="s">
        <v>474</v>
      </c>
      <c r="I4997" t="s">
        <v>545</v>
      </c>
      <c r="J4997">
        <v>5999000000</v>
      </c>
      <c r="K4997">
        <v>6720680066.949131</v>
      </c>
    </row>
    <row r="4998" spans="1:11" x14ac:dyDescent="0.25">
      <c r="A4998">
        <v>1703</v>
      </c>
      <c r="B4998" t="s">
        <v>125</v>
      </c>
      <c r="C4998" t="s">
        <v>493</v>
      </c>
      <c r="D4998" t="s">
        <v>586</v>
      </c>
      <c r="E4998">
        <v>2015</v>
      </c>
      <c r="F4998" s="10">
        <v>42277</v>
      </c>
      <c r="G4998" t="s">
        <v>489</v>
      </c>
      <c r="H4998" t="s">
        <v>474</v>
      </c>
      <c r="I4998" t="s">
        <v>545</v>
      </c>
      <c r="J4998">
        <v>9987000000</v>
      </c>
      <c r="K4998">
        <v>11188436710.888643</v>
      </c>
    </row>
    <row r="4999" spans="1:11" x14ac:dyDescent="0.25">
      <c r="A4999">
        <v>1703</v>
      </c>
      <c r="B4999" t="s">
        <v>125</v>
      </c>
      <c r="C4999" t="s">
        <v>493</v>
      </c>
      <c r="D4999" t="s">
        <v>579</v>
      </c>
      <c r="E4999">
        <v>2015</v>
      </c>
      <c r="F4999" s="10">
        <v>42277</v>
      </c>
      <c r="G4999" t="s">
        <v>489</v>
      </c>
      <c r="H4999" t="s">
        <v>474</v>
      </c>
      <c r="I4999" t="s">
        <v>545</v>
      </c>
      <c r="J4999">
        <v>11922000000</v>
      </c>
      <c r="K4999">
        <v>13356217329.249466</v>
      </c>
    </row>
    <row r="5000" spans="1:11" x14ac:dyDescent="0.25">
      <c r="A5000">
        <v>1703</v>
      </c>
      <c r="B5000" t="s">
        <v>125</v>
      </c>
      <c r="C5000" t="s">
        <v>493</v>
      </c>
      <c r="D5000" t="s">
        <v>581</v>
      </c>
      <c r="E5000">
        <v>2015</v>
      </c>
      <c r="F5000" s="10">
        <v>42277</v>
      </c>
      <c r="G5000" t="s">
        <v>489</v>
      </c>
      <c r="H5000" t="s">
        <v>474</v>
      </c>
      <c r="I5000" t="s">
        <v>545</v>
      </c>
      <c r="J5000">
        <v>1048000000</v>
      </c>
      <c r="K5000">
        <v>1174074464.1044657</v>
      </c>
    </row>
    <row r="5001" spans="1:11" x14ac:dyDescent="0.25">
      <c r="A5001">
        <v>1703</v>
      </c>
      <c r="B5001" t="s">
        <v>125</v>
      </c>
      <c r="C5001" t="s">
        <v>493</v>
      </c>
      <c r="D5001" t="s">
        <v>580</v>
      </c>
      <c r="E5001">
        <v>2015</v>
      </c>
      <c r="F5001" s="10">
        <v>42277</v>
      </c>
      <c r="G5001" t="s">
        <v>489</v>
      </c>
      <c r="H5001" t="s">
        <v>474</v>
      </c>
      <c r="I5001" t="s">
        <v>545</v>
      </c>
      <c r="J5001">
        <v>12931000000</v>
      </c>
      <c r="K5001">
        <v>14486600090.968365</v>
      </c>
    </row>
    <row r="5002" spans="1:11" x14ac:dyDescent="0.25">
      <c r="A5002">
        <v>1703</v>
      </c>
      <c r="B5002" t="s">
        <v>125</v>
      </c>
      <c r="C5002" t="s">
        <v>493</v>
      </c>
      <c r="D5002" t="s">
        <v>583</v>
      </c>
      <c r="E5002">
        <v>2015</v>
      </c>
      <c r="F5002" s="10">
        <v>42277</v>
      </c>
      <c r="G5002" t="s">
        <v>489</v>
      </c>
      <c r="H5002" t="s">
        <v>474</v>
      </c>
      <c r="I5002" t="s">
        <v>545</v>
      </c>
      <c r="J5002">
        <v>7508000000</v>
      </c>
      <c r="K5002">
        <v>8411212859.2522221</v>
      </c>
    </row>
    <row r="5003" spans="1:11" x14ac:dyDescent="0.25">
      <c r="A5003">
        <v>1703</v>
      </c>
      <c r="B5003" t="s">
        <v>125</v>
      </c>
      <c r="C5003" t="s">
        <v>493</v>
      </c>
      <c r="D5003" t="s">
        <v>582</v>
      </c>
      <c r="E5003">
        <v>2015</v>
      </c>
      <c r="F5003" s="10">
        <v>42277</v>
      </c>
      <c r="G5003" t="s">
        <v>489</v>
      </c>
      <c r="H5003" t="s">
        <v>474</v>
      </c>
      <c r="I5003" t="s">
        <v>545</v>
      </c>
      <c r="J5003">
        <v>13418000000</v>
      </c>
      <c r="K5003">
        <v>15032186220.757368</v>
      </c>
    </row>
    <row r="5004" spans="1:11" x14ac:dyDescent="0.25">
      <c r="A5004">
        <v>1703</v>
      </c>
      <c r="B5004" t="s">
        <v>125</v>
      </c>
      <c r="C5004" t="s">
        <v>493</v>
      </c>
      <c r="D5004" t="s">
        <v>587</v>
      </c>
      <c r="E5004">
        <v>2015</v>
      </c>
      <c r="F5004" s="10">
        <v>42277</v>
      </c>
      <c r="G5004" t="s">
        <v>489</v>
      </c>
      <c r="H5004" t="s">
        <v>474</v>
      </c>
      <c r="I5004" t="s">
        <v>545</v>
      </c>
      <c r="J5004">
        <v>9554000000</v>
      </c>
      <c r="K5004">
        <v>10703346784.402735</v>
      </c>
    </row>
    <row r="5005" spans="1:11" x14ac:dyDescent="0.25">
      <c r="A5005">
        <v>1703</v>
      </c>
      <c r="B5005" t="s">
        <v>125</v>
      </c>
      <c r="C5005" t="s">
        <v>493</v>
      </c>
      <c r="D5005" t="s">
        <v>588</v>
      </c>
      <c r="E5005">
        <v>2015</v>
      </c>
      <c r="F5005" s="10">
        <v>42277</v>
      </c>
      <c r="G5005" t="s">
        <v>489</v>
      </c>
      <c r="H5005" t="s">
        <v>474</v>
      </c>
      <c r="I5005" t="s">
        <v>545</v>
      </c>
      <c r="J5005">
        <v>-2391000000</v>
      </c>
      <c r="K5005">
        <v>-2678637446.2536044</v>
      </c>
    </row>
    <row r="5006" spans="1:11" x14ac:dyDescent="0.25">
      <c r="A5006">
        <v>1703</v>
      </c>
      <c r="B5006" t="s">
        <v>125</v>
      </c>
      <c r="C5006" t="s">
        <v>493</v>
      </c>
      <c r="D5006" t="s">
        <v>584</v>
      </c>
      <c r="E5006">
        <v>2015</v>
      </c>
      <c r="F5006" s="10">
        <v>42277</v>
      </c>
      <c r="G5006" t="s">
        <v>489</v>
      </c>
      <c r="H5006" t="s">
        <v>474</v>
      </c>
      <c r="I5006" t="s">
        <v>545</v>
      </c>
      <c r="J5006">
        <v>5660000000</v>
      </c>
      <c r="K5006">
        <v>6340898346.2130499</v>
      </c>
    </row>
    <row r="5007" spans="1:11" x14ac:dyDescent="0.25">
      <c r="A5007">
        <v>3557</v>
      </c>
      <c r="B5007" t="s">
        <v>122</v>
      </c>
      <c r="C5007" t="s">
        <v>492</v>
      </c>
      <c r="D5007" t="s">
        <v>113</v>
      </c>
      <c r="E5007">
        <v>2015</v>
      </c>
      <c r="F5007" s="10">
        <v>42277</v>
      </c>
      <c r="G5007" t="s">
        <v>489</v>
      </c>
      <c r="H5007" t="s">
        <v>474</v>
      </c>
      <c r="I5007" t="s">
        <v>545</v>
      </c>
      <c r="J5007">
        <v>3325724000</v>
      </c>
      <c r="K5007">
        <v>3725808800.6291604</v>
      </c>
    </row>
    <row r="5008" spans="1:11" x14ac:dyDescent="0.25">
      <c r="A5008">
        <v>3557</v>
      </c>
      <c r="B5008" t="s">
        <v>122</v>
      </c>
      <c r="C5008" t="s">
        <v>492</v>
      </c>
      <c r="D5008" t="s">
        <v>595</v>
      </c>
      <c r="E5008">
        <v>2015</v>
      </c>
      <c r="F5008" s="10">
        <v>42277</v>
      </c>
      <c r="G5008" t="s">
        <v>489</v>
      </c>
      <c r="H5008" t="s">
        <v>474</v>
      </c>
      <c r="I5008" t="s">
        <v>545</v>
      </c>
      <c r="J5008">
        <v>95803000</v>
      </c>
      <c r="K5008">
        <v>107328106.76011463</v>
      </c>
    </row>
    <row r="5009" spans="1:11" x14ac:dyDescent="0.25">
      <c r="A5009">
        <v>3557</v>
      </c>
      <c r="B5009" t="s">
        <v>122</v>
      </c>
      <c r="C5009" t="s">
        <v>493</v>
      </c>
      <c r="D5009" t="s">
        <v>563</v>
      </c>
      <c r="E5009">
        <v>2015</v>
      </c>
      <c r="F5009" s="10">
        <v>42277</v>
      </c>
      <c r="G5009" t="s">
        <v>489</v>
      </c>
      <c r="H5009" t="s">
        <v>474</v>
      </c>
      <c r="I5009" t="s">
        <v>545</v>
      </c>
      <c r="J5009">
        <v>-1686860000</v>
      </c>
      <c r="K5009">
        <v>-1889789361.1824992</v>
      </c>
    </row>
    <row r="5010" spans="1:11" x14ac:dyDescent="0.25">
      <c r="A5010">
        <v>3557</v>
      </c>
      <c r="B5010" t="s">
        <v>122</v>
      </c>
      <c r="C5010" t="s">
        <v>493</v>
      </c>
      <c r="D5010" t="s">
        <v>559</v>
      </c>
      <c r="E5010">
        <v>2015</v>
      </c>
      <c r="F5010" s="10">
        <v>42277</v>
      </c>
      <c r="G5010" t="s">
        <v>489</v>
      </c>
      <c r="H5010" t="s">
        <v>474</v>
      </c>
      <c r="I5010" t="s">
        <v>545</v>
      </c>
      <c r="J5010">
        <v>1105563000</v>
      </c>
      <c r="K5010">
        <v>1238562296.5255013</v>
      </c>
    </row>
    <row r="5011" spans="1:11" x14ac:dyDescent="0.25">
      <c r="A5011">
        <v>3557</v>
      </c>
      <c r="B5011" t="s">
        <v>122</v>
      </c>
      <c r="C5011" t="s">
        <v>493</v>
      </c>
      <c r="D5011" t="s">
        <v>561</v>
      </c>
      <c r="E5011">
        <v>2015</v>
      </c>
      <c r="F5011" s="10">
        <v>42277</v>
      </c>
      <c r="G5011" t="s">
        <v>489</v>
      </c>
      <c r="H5011" t="s">
        <v>474</v>
      </c>
      <c r="I5011" t="s">
        <v>545</v>
      </c>
      <c r="J5011">
        <v>2414724000</v>
      </c>
      <c r="K5011">
        <v>2705215444.9047632</v>
      </c>
    </row>
    <row r="5012" spans="1:11" x14ac:dyDescent="0.25">
      <c r="A5012">
        <v>3557</v>
      </c>
      <c r="B5012" t="s">
        <v>122</v>
      </c>
      <c r="C5012" t="s">
        <v>493</v>
      </c>
      <c r="D5012" t="s">
        <v>560</v>
      </c>
      <c r="E5012">
        <v>2015</v>
      </c>
      <c r="F5012" s="10">
        <v>42277</v>
      </c>
      <c r="G5012" t="s">
        <v>489</v>
      </c>
      <c r="H5012" t="s">
        <v>474</v>
      </c>
      <c r="I5012" t="s">
        <v>545</v>
      </c>
      <c r="J5012">
        <v>100029000</v>
      </c>
      <c r="K5012">
        <v>112062494.81861222</v>
      </c>
    </row>
    <row r="5013" spans="1:11" x14ac:dyDescent="0.25">
      <c r="A5013">
        <v>3557</v>
      </c>
      <c r="B5013" t="s">
        <v>122</v>
      </c>
      <c r="C5013" t="s">
        <v>493</v>
      </c>
      <c r="D5013" t="s">
        <v>3628</v>
      </c>
      <c r="E5013">
        <v>2015</v>
      </c>
      <c r="F5013" s="10">
        <v>42277</v>
      </c>
      <c r="G5013" t="s">
        <v>489</v>
      </c>
      <c r="H5013" t="s">
        <v>474</v>
      </c>
      <c r="I5013" t="s">
        <v>545</v>
      </c>
      <c r="J5013">
        <v>727661000</v>
      </c>
      <c r="K5013">
        <v>815198662.809847</v>
      </c>
    </row>
    <row r="5014" spans="1:11" x14ac:dyDescent="0.25">
      <c r="A5014">
        <v>3557</v>
      </c>
      <c r="B5014" t="s">
        <v>122</v>
      </c>
      <c r="C5014" t="s">
        <v>493</v>
      </c>
      <c r="D5014" t="s">
        <v>2109</v>
      </c>
      <c r="E5014">
        <v>2015</v>
      </c>
      <c r="F5014" s="10">
        <v>42277</v>
      </c>
      <c r="G5014" t="s">
        <v>489</v>
      </c>
      <c r="H5014" t="s">
        <v>474</v>
      </c>
      <c r="I5014" t="s">
        <v>545</v>
      </c>
      <c r="J5014">
        <v>732815000</v>
      </c>
      <c r="K5014">
        <v>820972689.32510877</v>
      </c>
    </row>
    <row r="5015" spans="1:11" x14ac:dyDescent="0.25">
      <c r="A5015">
        <v>1908</v>
      </c>
      <c r="B5015" t="s">
        <v>117</v>
      </c>
      <c r="C5015" t="s">
        <v>493</v>
      </c>
      <c r="D5015" t="s">
        <v>563</v>
      </c>
      <c r="E5015">
        <v>2015</v>
      </c>
      <c r="F5015" s="10">
        <v>42369</v>
      </c>
      <c r="G5015" t="s">
        <v>489</v>
      </c>
      <c r="H5015" t="s">
        <v>474</v>
      </c>
      <c r="I5015" t="s">
        <v>545</v>
      </c>
      <c r="J5015">
        <v>0</v>
      </c>
      <c r="K5015">
        <v>0</v>
      </c>
    </row>
    <row r="5016" spans="1:11" x14ac:dyDescent="0.25">
      <c r="A5016">
        <v>1908</v>
      </c>
      <c r="B5016" t="s">
        <v>117</v>
      </c>
      <c r="C5016" t="s">
        <v>493</v>
      </c>
      <c r="D5016" t="s">
        <v>724</v>
      </c>
      <c r="E5016">
        <v>2015</v>
      </c>
      <c r="F5016" s="10">
        <v>42369</v>
      </c>
      <c r="G5016" t="s">
        <v>489</v>
      </c>
      <c r="H5016" t="s">
        <v>474</v>
      </c>
      <c r="I5016" t="s">
        <v>545</v>
      </c>
      <c r="J5016">
        <v>701800000</v>
      </c>
      <c r="K5016">
        <v>764049396.4793632</v>
      </c>
    </row>
    <row r="5017" spans="1:11" x14ac:dyDescent="0.25">
      <c r="A5017">
        <v>1908</v>
      </c>
      <c r="B5017" t="s">
        <v>117</v>
      </c>
      <c r="C5017" t="s">
        <v>493</v>
      </c>
      <c r="D5017" t="s">
        <v>456</v>
      </c>
      <c r="E5017">
        <v>2015</v>
      </c>
      <c r="F5017" s="10">
        <v>42369</v>
      </c>
      <c r="G5017" t="s">
        <v>489</v>
      </c>
      <c r="H5017" t="s">
        <v>474</v>
      </c>
      <c r="I5017" t="s">
        <v>545</v>
      </c>
      <c r="J5017">
        <v>294700000</v>
      </c>
      <c r="K5017">
        <v>320839779.34236014</v>
      </c>
    </row>
    <row r="5018" spans="1:11" x14ac:dyDescent="0.25">
      <c r="A5018">
        <v>3393</v>
      </c>
      <c r="B5018" t="s">
        <v>121</v>
      </c>
      <c r="C5018" t="s">
        <v>493</v>
      </c>
      <c r="D5018" t="s">
        <v>768</v>
      </c>
      <c r="E5018">
        <v>2015</v>
      </c>
      <c r="F5018" s="10">
        <v>42369</v>
      </c>
      <c r="G5018" t="s">
        <v>489</v>
      </c>
      <c r="H5018" t="s">
        <v>474</v>
      </c>
      <c r="I5018" t="s">
        <v>545</v>
      </c>
      <c r="J5018">
        <v>1022576000</v>
      </c>
      <c r="K5018">
        <v>1113278107.2303808</v>
      </c>
    </row>
    <row r="5019" spans="1:11" x14ac:dyDescent="0.25">
      <c r="A5019">
        <v>3393</v>
      </c>
      <c r="B5019" t="s">
        <v>121</v>
      </c>
      <c r="C5019" t="s">
        <v>493</v>
      </c>
      <c r="D5019" t="s">
        <v>770</v>
      </c>
      <c r="E5019">
        <v>2015</v>
      </c>
      <c r="F5019" s="10">
        <v>42369</v>
      </c>
      <c r="G5019" t="s">
        <v>489</v>
      </c>
      <c r="H5019" t="s">
        <v>474</v>
      </c>
      <c r="I5019" t="s">
        <v>545</v>
      </c>
      <c r="J5019">
        <v>590486000</v>
      </c>
      <c r="K5019">
        <v>642861886.47693539</v>
      </c>
    </row>
    <row r="5020" spans="1:11" x14ac:dyDescent="0.25">
      <c r="A5020">
        <v>3393</v>
      </c>
      <c r="B5020" t="s">
        <v>121</v>
      </c>
      <c r="C5020" t="s">
        <v>493</v>
      </c>
      <c r="D5020" t="s">
        <v>767</v>
      </c>
      <c r="E5020">
        <v>2015</v>
      </c>
      <c r="F5020" s="10">
        <v>42369</v>
      </c>
      <c r="G5020" t="s">
        <v>489</v>
      </c>
      <c r="H5020" t="s">
        <v>474</v>
      </c>
      <c r="I5020" t="s">
        <v>545</v>
      </c>
      <c r="J5020">
        <v>228269000</v>
      </c>
      <c r="K5020">
        <v>248516374.58670241</v>
      </c>
    </row>
    <row r="5021" spans="1:11" x14ac:dyDescent="0.25">
      <c r="A5021">
        <v>3393</v>
      </c>
      <c r="B5021" t="s">
        <v>121</v>
      </c>
      <c r="C5021" t="s">
        <v>493</v>
      </c>
      <c r="D5021" t="s">
        <v>769</v>
      </c>
      <c r="E5021">
        <v>2015</v>
      </c>
      <c r="F5021" s="10">
        <v>42369</v>
      </c>
      <c r="G5021" t="s">
        <v>489</v>
      </c>
      <c r="H5021" t="s">
        <v>474</v>
      </c>
      <c r="I5021" t="s">
        <v>545</v>
      </c>
      <c r="J5021">
        <v>135736000</v>
      </c>
      <c r="K5021">
        <v>147775732.23214996</v>
      </c>
    </row>
    <row r="5022" spans="1:11" x14ac:dyDescent="0.25">
      <c r="A5022">
        <v>3393</v>
      </c>
      <c r="B5022" t="s">
        <v>121</v>
      </c>
      <c r="C5022" t="s">
        <v>493</v>
      </c>
      <c r="D5022" t="s">
        <v>772</v>
      </c>
      <c r="E5022">
        <v>2015</v>
      </c>
      <c r="F5022" s="10">
        <v>42369</v>
      </c>
      <c r="G5022" t="s">
        <v>489</v>
      </c>
      <c r="H5022" t="s">
        <v>474</v>
      </c>
      <c r="I5022" t="s">
        <v>545</v>
      </c>
      <c r="J5022">
        <v>3262000</v>
      </c>
      <c r="K5022">
        <v>3551338.1751434635</v>
      </c>
    </row>
    <row r="5023" spans="1:11" x14ac:dyDescent="0.25">
      <c r="A5023">
        <v>3393</v>
      </c>
      <c r="B5023" t="s">
        <v>121</v>
      </c>
      <c r="C5023" t="s">
        <v>493</v>
      </c>
      <c r="D5023" t="s">
        <v>773</v>
      </c>
      <c r="E5023">
        <v>2015</v>
      </c>
      <c r="F5023" s="10">
        <v>42369</v>
      </c>
      <c r="G5023" t="s">
        <v>489</v>
      </c>
      <c r="H5023" t="s">
        <v>474</v>
      </c>
      <c r="I5023" t="s">
        <v>545</v>
      </c>
      <c r="J5023">
        <v>-100091000</v>
      </c>
      <c r="K5023">
        <v>-108969034.11658013</v>
      </c>
    </row>
    <row r="5024" spans="1:11" x14ac:dyDescent="0.25">
      <c r="A5024">
        <v>3393</v>
      </c>
      <c r="B5024" t="s">
        <v>121</v>
      </c>
      <c r="C5024" t="s">
        <v>493</v>
      </c>
      <c r="D5024" t="s">
        <v>771</v>
      </c>
      <c r="E5024">
        <v>2015</v>
      </c>
      <c r="F5024" s="10">
        <v>42369</v>
      </c>
      <c r="G5024" t="s">
        <v>489</v>
      </c>
      <c r="H5024" t="s">
        <v>474</v>
      </c>
      <c r="I5024" t="s">
        <v>545</v>
      </c>
      <c r="J5024">
        <v>76496000</v>
      </c>
      <c r="K5024">
        <v>83281166.476325691</v>
      </c>
    </row>
    <row r="5025" spans="1:11" x14ac:dyDescent="0.25">
      <c r="A5025">
        <v>8077</v>
      </c>
      <c r="B5025" t="s">
        <v>119</v>
      </c>
      <c r="C5025" t="s">
        <v>492</v>
      </c>
      <c r="D5025" t="s">
        <v>105</v>
      </c>
      <c r="E5025">
        <v>2015</v>
      </c>
      <c r="F5025" s="10">
        <v>42369</v>
      </c>
      <c r="G5025" t="s">
        <v>489</v>
      </c>
      <c r="H5025" t="s">
        <v>474</v>
      </c>
      <c r="I5025" t="s">
        <v>545</v>
      </c>
      <c r="J5025">
        <v>261769000</v>
      </c>
      <c r="K5025">
        <v>284987812.00770366</v>
      </c>
    </row>
    <row r="5026" spans="1:11" x14ac:dyDescent="0.25">
      <c r="A5026">
        <v>8077</v>
      </c>
      <c r="B5026" t="s">
        <v>119</v>
      </c>
      <c r="C5026" t="s">
        <v>492</v>
      </c>
      <c r="D5026" t="s">
        <v>113</v>
      </c>
      <c r="E5026">
        <v>2015</v>
      </c>
      <c r="F5026" s="10">
        <v>42369</v>
      </c>
      <c r="G5026" t="s">
        <v>489</v>
      </c>
      <c r="H5026" t="s">
        <v>474</v>
      </c>
      <c r="I5026" t="s">
        <v>545</v>
      </c>
      <c r="J5026">
        <v>620238000</v>
      </c>
      <c r="K5026">
        <v>675252877.70528245</v>
      </c>
    </row>
    <row r="5027" spans="1:11" x14ac:dyDescent="0.25">
      <c r="A5027">
        <v>8077</v>
      </c>
      <c r="B5027" t="s">
        <v>119</v>
      </c>
      <c r="C5027" t="s">
        <v>492</v>
      </c>
      <c r="D5027" t="s">
        <v>458</v>
      </c>
      <c r="E5027">
        <v>2015</v>
      </c>
      <c r="F5027" s="10">
        <v>42369</v>
      </c>
      <c r="G5027" t="s">
        <v>489</v>
      </c>
      <c r="H5027" t="s">
        <v>474</v>
      </c>
      <c r="I5027" t="s">
        <v>545</v>
      </c>
      <c r="J5027">
        <v>1242865000</v>
      </c>
      <c r="K5027">
        <v>1353106658.8135135</v>
      </c>
    </row>
    <row r="5028" spans="1:11" x14ac:dyDescent="0.25">
      <c r="A5028">
        <v>8077</v>
      </c>
      <c r="B5028" t="s">
        <v>119</v>
      </c>
      <c r="C5028" t="s">
        <v>492</v>
      </c>
      <c r="D5028" t="s">
        <v>832</v>
      </c>
      <c r="E5028">
        <v>2015</v>
      </c>
      <c r="F5028" s="10">
        <v>42369</v>
      </c>
      <c r="G5028" t="s">
        <v>489</v>
      </c>
      <c r="H5028" t="s">
        <v>474</v>
      </c>
      <c r="I5028" t="s">
        <v>545</v>
      </c>
      <c r="J5028">
        <v>209959000</v>
      </c>
      <c r="K5028">
        <v>228582284.46197009</v>
      </c>
    </row>
    <row r="5029" spans="1:11" x14ac:dyDescent="0.25">
      <c r="A5029">
        <v>8077</v>
      </c>
      <c r="B5029" t="s">
        <v>119</v>
      </c>
      <c r="C5029" t="s">
        <v>493</v>
      </c>
      <c r="D5029" t="s">
        <v>823</v>
      </c>
      <c r="E5029">
        <v>2015</v>
      </c>
      <c r="F5029" s="10">
        <v>42369</v>
      </c>
      <c r="G5029" t="s">
        <v>489</v>
      </c>
      <c r="H5029" t="s">
        <v>474</v>
      </c>
      <c r="I5029" t="s">
        <v>545</v>
      </c>
      <c r="J5029">
        <v>1513977000</v>
      </c>
      <c r="K5029">
        <v>1648266191.4129906</v>
      </c>
    </row>
    <row r="5030" spans="1:11" x14ac:dyDescent="0.25">
      <c r="A5030">
        <v>8077</v>
      </c>
      <c r="B5030" t="s">
        <v>119</v>
      </c>
      <c r="C5030" t="s">
        <v>493</v>
      </c>
      <c r="D5030" t="s">
        <v>826</v>
      </c>
      <c r="E5030">
        <v>2015</v>
      </c>
      <c r="F5030" s="10">
        <v>42369</v>
      </c>
      <c r="G5030" t="s">
        <v>489</v>
      </c>
      <c r="H5030" t="s">
        <v>474</v>
      </c>
      <c r="I5030" t="s">
        <v>545</v>
      </c>
      <c r="J5030">
        <v>22666000</v>
      </c>
      <c r="K5030">
        <v>24676465.689086985</v>
      </c>
    </row>
    <row r="5031" spans="1:11" x14ac:dyDescent="0.25">
      <c r="A5031">
        <v>8077</v>
      </c>
      <c r="B5031" t="s">
        <v>119</v>
      </c>
      <c r="C5031" t="s">
        <v>493</v>
      </c>
      <c r="D5031" t="s">
        <v>825</v>
      </c>
      <c r="E5031">
        <v>2015</v>
      </c>
      <c r="F5031" s="10">
        <v>42369</v>
      </c>
      <c r="G5031" t="s">
        <v>489</v>
      </c>
      <c r="H5031" t="s">
        <v>474</v>
      </c>
      <c r="I5031" t="s">
        <v>545</v>
      </c>
      <c r="J5031">
        <v>413618000</v>
      </c>
      <c r="K5031">
        <v>450305761.28954291</v>
      </c>
    </row>
    <row r="5032" spans="1:11" x14ac:dyDescent="0.25">
      <c r="A5032">
        <v>8077</v>
      </c>
      <c r="B5032" t="s">
        <v>119</v>
      </c>
      <c r="C5032" t="s">
        <v>493</v>
      </c>
      <c r="D5032" t="s">
        <v>824</v>
      </c>
      <c r="E5032">
        <v>2015</v>
      </c>
      <c r="F5032" s="10">
        <v>42369</v>
      </c>
      <c r="G5032" t="s">
        <v>489</v>
      </c>
      <c r="H5032" t="s">
        <v>474</v>
      </c>
      <c r="I5032" t="s">
        <v>545</v>
      </c>
      <c r="J5032">
        <v>384570000</v>
      </c>
      <c r="K5032">
        <v>418681214.59684908</v>
      </c>
    </row>
    <row r="5033" spans="1:11" x14ac:dyDescent="0.25">
      <c r="A5033">
        <v>8104</v>
      </c>
      <c r="B5033" t="s">
        <v>120</v>
      </c>
      <c r="C5033" t="s">
        <v>492</v>
      </c>
      <c r="D5033" t="s">
        <v>894</v>
      </c>
      <c r="E5033">
        <v>2015</v>
      </c>
      <c r="F5033" s="10">
        <v>42369</v>
      </c>
      <c r="G5033" t="s">
        <v>489</v>
      </c>
      <c r="H5033" t="s">
        <v>474</v>
      </c>
      <c r="I5033" t="s">
        <v>545</v>
      </c>
      <c r="J5033">
        <v>2014000000</v>
      </c>
      <c r="K5033">
        <v>2192641043.7581038</v>
      </c>
    </row>
    <row r="5034" spans="1:11" x14ac:dyDescent="0.25">
      <c r="A5034">
        <v>8104</v>
      </c>
      <c r="B5034" t="s">
        <v>120</v>
      </c>
      <c r="C5034" t="s">
        <v>492</v>
      </c>
      <c r="D5034" t="s">
        <v>2093</v>
      </c>
      <c r="E5034">
        <v>2015</v>
      </c>
      <c r="F5034" s="10">
        <v>42369</v>
      </c>
      <c r="G5034" t="s">
        <v>489</v>
      </c>
      <c r="H5034" t="s">
        <v>474</v>
      </c>
      <c r="I5034" t="s">
        <v>545</v>
      </c>
      <c r="J5034">
        <v>2325000000</v>
      </c>
      <c r="K5034">
        <v>2531226626.9799366</v>
      </c>
    </row>
    <row r="5035" spans="1:11" x14ac:dyDescent="0.25">
      <c r="A5035">
        <v>8104</v>
      </c>
      <c r="B5035" t="s">
        <v>120</v>
      </c>
      <c r="C5035" t="s">
        <v>492</v>
      </c>
      <c r="D5035" t="s">
        <v>113</v>
      </c>
      <c r="E5035">
        <v>2015</v>
      </c>
      <c r="F5035" s="10">
        <v>42369</v>
      </c>
      <c r="G5035" t="s">
        <v>489</v>
      </c>
      <c r="H5035" t="s">
        <v>474</v>
      </c>
      <c r="I5035" t="s">
        <v>545</v>
      </c>
      <c r="J5035">
        <v>1365000000</v>
      </c>
      <c r="K5035">
        <v>1486074987.4527369</v>
      </c>
    </row>
    <row r="5036" spans="1:11" x14ac:dyDescent="0.25">
      <c r="A5036">
        <v>8104</v>
      </c>
      <c r="B5036" t="s">
        <v>120</v>
      </c>
      <c r="C5036" t="s">
        <v>492</v>
      </c>
      <c r="D5036" t="s">
        <v>619</v>
      </c>
      <c r="E5036">
        <v>2015</v>
      </c>
      <c r="F5036" s="10">
        <v>42369</v>
      </c>
      <c r="G5036" t="s">
        <v>489</v>
      </c>
      <c r="H5036" t="s">
        <v>474</v>
      </c>
      <c r="I5036" t="s">
        <v>545</v>
      </c>
      <c r="J5036">
        <v>830000000</v>
      </c>
      <c r="K5036">
        <v>903620688.34122455</v>
      </c>
    </row>
    <row r="5037" spans="1:11" x14ac:dyDescent="0.25">
      <c r="A5037">
        <v>8104</v>
      </c>
      <c r="B5037" t="s">
        <v>120</v>
      </c>
      <c r="C5037" t="s">
        <v>492</v>
      </c>
      <c r="D5037" t="s">
        <v>834</v>
      </c>
      <c r="E5037">
        <v>2015</v>
      </c>
      <c r="F5037" s="10">
        <v>42369</v>
      </c>
      <c r="G5037" t="s">
        <v>489</v>
      </c>
      <c r="H5037" t="s">
        <v>474</v>
      </c>
      <c r="I5037" t="s">
        <v>545</v>
      </c>
      <c r="J5037">
        <v>1368000000</v>
      </c>
      <c r="K5037">
        <v>1489341086.3262594</v>
      </c>
    </row>
    <row r="5038" spans="1:11" x14ac:dyDescent="0.25">
      <c r="A5038">
        <v>8104</v>
      </c>
      <c r="B5038" t="s">
        <v>120</v>
      </c>
      <c r="C5038" t="s">
        <v>493</v>
      </c>
      <c r="D5038" t="s">
        <v>885</v>
      </c>
      <c r="E5038">
        <v>2015</v>
      </c>
      <c r="F5038" s="10">
        <v>42369</v>
      </c>
      <c r="G5038" t="s">
        <v>489</v>
      </c>
      <c r="H5038" t="s">
        <v>474</v>
      </c>
      <c r="I5038" t="s">
        <v>545</v>
      </c>
      <c r="J5038">
        <v>2859000000</v>
      </c>
      <c r="K5038">
        <v>3112592226.4669414</v>
      </c>
    </row>
    <row r="5039" spans="1:11" x14ac:dyDescent="0.25">
      <c r="A5039">
        <v>8104</v>
      </c>
      <c r="B5039" t="s">
        <v>120</v>
      </c>
      <c r="C5039" t="s">
        <v>493</v>
      </c>
      <c r="D5039" t="s">
        <v>883</v>
      </c>
      <c r="E5039">
        <v>2015</v>
      </c>
      <c r="F5039" s="10">
        <v>42369</v>
      </c>
      <c r="G5039" t="s">
        <v>489</v>
      </c>
      <c r="H5039" t="s">
        <v>474</v>
      </c>
      <c r="I5039" t="s">
        <v>545</v>
      </c>
      <c r="J5039">
        <v>1877000000</v>
      </c>
      <c r="K5039">
        <v>2043489195.2005765</v>
      </c>
    </row>
    <row r="5040" spans="1:11" x14ac:dyDescent="0.25">
      <c r="A5040">
        <v>8104</v>
      </c>
      <c r="B5040" t="s">
        <v>120</v>
      </c>
      <c r="C5040" t="s">
        <v>493</v>
      </c>
      <c r="D5040" t="s">
        <v>886</v>
      </c>
      <c r="E5040">
        <v>2015</v>
      </c>
      <c r="F5040" s="10">
        <v>42369</v>
      </c>
      <c r="G5040" t="s">
        <v>489</v>
      </c>
      <c r="H5040" t="s">
        <v>474</v>
      </c>
      <c r="I5040" t="s">
        <v>545</v>
      </c>
      <c r="J5040">
        <v>1087000000</v>
      </c>
      <c r="K5040">
        <v>1183416491.8396521</v>
      </c>
    </row>
    <row r="5041" spans="1:11" x14ac:dyDescent="0.25">
      <c r="A5041">
        <v>8104</v>
      </c>
      <c r="B5041" t="s">
        <v>120</v>
      </c>
      <c r="C5041" t="s">
        <v>493</v>
      </c>
      <c r="D5041" t="s">
        <v>884</v>
      </c>
      <c r="E5041">
        <v>2015</v>
      </c>
      <c r="F5041" s="10">
        <v>42369</v>
      </c>
      <c r="G5041" t="s">
        <v>489</v>
      </c>
      <c r="H5041" t="s">
        <v>474</v>
      </c>
      <c r="I5041" t="s">
        <v>545</v>
      </c>
      <c r="J5041">
        <v>2096000000</v>
      </c>
      <c r="K5041">
        <v>2281914412.9677191</v>
      </c>
    </row>
    <row r="5042" spans="1:11" x14ac:dyDescent="0.25">
      <c r="A5042">
        <v>8104</v>
      </c>
      <c r="B5042" t="s">
        <v>120</v>
      </c>
      <c r="C5042" t="s">
        <v>493</v>
      </c>
      <c r="D5042" t="s">
        <v>887</v>
      </c>
      <c r="E5042">
        <v>2015</v>
      </c>
      <c r="F5042" s="10">
        <v>42369</v>
      </c>
      <c r="G5042" t="s">
        <v>489</v>
      </c>
      <c r="H5042" t="s">
        <v>474</v>
      </c>
      <c r="I5042" t="s">
        <v>545</v>
      </c>
      <c r="J5042">
        <v>-17000000</v>
      </c>
      <c r="K5042">
        <v>-18507893.616627492</v>
      </c>
    </row>
    <row r="5043" spans="1:11" x14ac:dyDescent="0.25">
      <c r="A5043">
        <v>1703</v>
      </c>
      <c r="B5043" t="s">
        <v>125</v>
      </c>
      <c r="C5043" t="s">
        <v>492</v>
      </c>
      <c r="D5043" t="s">
        <v>592</v>
      </c>
      <c r="E5043">
        <v>2016</v>
      </c>
      <c r="F5043" s="10">
        <v>42643</v>
      </c>
      <c r="G5043" t="s">
        <v>489</v>
      </c>
      <c r="H5043" t="s">
        <v>474</v>
      </c>
      <c r="I5043" t="s">
        <v>545</v>
      </c>
      <c r="J5043">
        <v>11959000000</v>
      </c>
      <c r="K5043">
        <v>13347440838.32509</v>
      </c>
    </row>
    <row r="5044" spans="1:11" x14ac:dyDescent="0.25">
      <c r="A5044">
        <v>1703</v>
      </c>
      <c r="B5044" t="s">
        <v>125</v>
      </c>
      <c r="C5044" t="s">
        <v>492</v>
      </c>
      <c r="D5044" t="s">
        <v>591</v>
      </c>
      <c r="E5044">
        <v>2016</v>
      </c>
      <c r="F5044" s="10">
        <v>42643</v>
      </c>
      <c r="G5044" t="s">
        <v>489</v>
      </c>
      <c r="H5044" t="s">
        <v>474</v>
      </c>
      <c r="I5044" t="s">
        <v>545</v>
      </c>
      <c r="J5044">
        <v>26746000000</v>
      </c>
      <c r="K5044">
        <v>29851212698.540253</v>
      </c>
    </row>
    <row r="5045" spans="1:11" x14ac:dyDescent="0.25">
      <c r="A5045">
        <v>1703</v>
      </c>
      <c r="B5045" t="s">
        <v>125</v>
      </c>
      <c r="C5045" t="s">
        <v>492</v>
      </c>
      <c r="D5045" t="s">
        <v>113</v>
      </c>
      <c r="E5045">
        <v>2016</v>
      </c>
      <c r="F5045" s="10">
        <v>42643</v>
      </c>
      <c r="G5045" t="s">
        <v>489</v>
      </c>
      <c r="H5045" t="s">
        <v>474</v>
      </c>
      <c r="I5045" t="s">
        <v>545</v>
      </c>
      <c r="J5045">
        <v>18579000000</v>
      </c>
      <c r="K5045">
        <v>20736023357.742443</v>
      </c>
    </row>
    <row r="5046" spans="1:11" x14ac:dyDescent="0.25">
      <c r="A5046">
        <v>1703</v>
      </c>
      <c r="B5046" t="s">
        <v>125</v>
      </c>
      <c r="C5046" t="s">
        <v>492</v>
      </c>
      <c r="D5046" t="s">
        <v>590</v>
      </c>
      <c r="E5046">
        <v>2016</v>
      </c>
      <c r="F5046" s="10">
        <v>42643</v>
      </c>
      <c r="G5046" t="s">
        <v>489</v>
      </c>
      <c r="H5046" t="s">
        <v>474</v>
      </c>
      <c r="I5046" t="s">
        <v>545</v>
      </c>
      <c r="J5046">
        <v>4584000000</v>
      </c>
      <c r="K5046">
        <v>5116202759.669054</v>
      </c>
    </row>
    <row r="5047" spans="1:11" x14ac:dyDescent="0.25">
      <c r="A5047">
        <v>1703</v>
      </c>
      <c r="B5047" t="s">
        <v>125</v>
      </c>
      <c r="C5047" t="s">
        <v>492</v>
      </c>
      <c r="D5047" t="s">
        <v>316</v>
      </c>
      <c r="E5047">
        <v>2016</v>
      </c>
      <c r="F5047" s="10">
        <v>42643</v>
      </c>
      <c r="G5047" t="s">
        <v>489</v>
      </c>
      <c r="H5047" t="s">
        <v>474</v>
      </c>
      <c r="I5047" t="s">
        <v>545</v>
      </c>
      <c r="J5047">
        <v>17776000000</v>
      </c>
      <c r="K5047">
        <v>19839794994.737587</v>
      </c>
    </row>
    <row r="5048" spans="1:11" x14ac:dyDescent="0.25">
      <c r="A5048">
        <v>1703</v>
      </c>
      <c r="B5048" t="s">
        <v>125</v>
      </c>
      <c r="C5048" t="s">
        <v>493</v>
      </c>
      <c r="D5048" t="s">
        <v>585</v>
      </c>
      <c r="E5048">
        <v>2016</v>
      </c>
      <c r="F5048" s="10">
        <v>42643</v>
      </c>
      <c r="G5048" t="s">
        <v>489</v>
      </c>
      <c r="H5048" t="s">
        <v>474</v>
      </c>
      <c r="I5048" t="s">
        <v>545</v>
      </c>
      <c r="J5048">
        <v>6156000000</v>
      </c>
      <c r="K5048">
        <v>6870712083.0110588</v>
      </c>
    </row>
    <row r="5049" spans="1:11" x14ac:dyDescent="0.25">
      <c r="A5049">
        <v>1703</v>
      </c>
      <c r="B5049" t="s">
        <v>125</v>
      </c>
      <c r="C5049" t="s">
        <v>493</v>
      </c>
      <c r="D5049" t="s">
        <v>586</v>
      </c>
      <c r="E5049">
        <v>2016</v>
      </c>
      <c r="F5049" s="10">
        <v>42643</v>
      </c>
      <c r="G5049" t="s">
        <v>489</v>
      </c>
      <c r="H5049" t="s">
        <v>474</v>
      </c>
      <c r="I5049" t="s">
        <v>545</v>
      </c>
      <c r="J5049">
        <v>10171000000</v>
      </c>
      <c r="K5049">
        <v>11351853898.035328</v>
      </c>
    </row>
    <row r="5050" spans="1:11" x14ac:dyDescent="0.25">
      <c r="A5050">
        <v>1703</v>
      </c>
      <c r="B5050" t="s">
        <v>125</v>
      </c>
      <c r="C5050" t="s">
        <v>493</v>
      </c>
      <c r="D5050" t="s">
        <v>579</v>
      </c>
      <c r="E5050">
        <v>2016</v>
      </c>
      <c r="F5050" s="10">
        <v>42643</v>
      </c>
      <c r="G5050" t="s">
        <v>489</v>
      </c>
      <c r="H5050" t="s">
        <v>474</v>
      </c>
      <c r="I5050" t="s">
        <v>545</v>
      </c>
      <c r="J5050">
        <v>11940000000</v>
      </c>
      <c r="K5050">
        <v>13326234936.834316</v>
      </c>
    </row>
    <row r="5051" spans="1:11" x14ac:dyDescent="0.25">
      <c r="A5051">
        <v>1703</v>
      </c>
      <c r="B5051" t="s">
        <v>125</v>
      </c>
      <c r="C5051" t="s">
        <v>493</v>
      </c>
      <c r="D5051" t="s">
        <v>581</v>
      </c>
      <c r="E5051">
        <v>2016</v>
      </c>
      <c r="F5051" s="10">
        <v>42643</v>
      </c>
      <c r="G5051" t="s">
        <v>489</v>
      </c>
      <c r="H5051" t="s">
        <v>474</v>
      </c>
      <c r="I5051" t="s">
        <v>545</v>
      </c>
      <c r="J5051">
        <v>978000000</v>
      </c>
      <c r="K5051">
        <v>1091545876.7356751</v>
      </c>
    </row>
    <row r="5052" spans="1:11" x14ac:dyDescent="0.25">
      <c r="A5052">
        <v>1703</v>
      </c>
      <c r="B5052" t="s">
        <v>125</v>
      </c>
      <c r="C5052" t="s">
        <v>493</v>
      </c>
      <c r="D5052" t="s">
        <v>580</v>
      </c>
      <c r="E5052">
        <v>2016</v>
      </c>
      <c r="F5052" s="10">
        <v>42643</v>
      </c>
      <c r="G5052" t="s">
        <v>489</v>
      </c>
      <c r="H5052" t="s">
        <v>474</v>
      </c>
      <c r="I5052" t="s">
        <v>545</v>
      </c>
      <c r="J5052">
        <v>13535000000</v>
      </c>
      <c r="K5052">
        <v>15106414561.980944</v>
      </c>
    </row>
    <row r="5053" spans="1:11" x14ac:dyDescent="0.25">
      <c r="A5053">
        <v>1703</v>
      </c>
      <c r="B5053" t="s">
        <v>125</v>
      </c>
      <c r="C5053" t="s">
        <v>493</v>
      </c>
      <c r="D5053" t="s">
        <v>583</v>
      </c>
      <c r="E5053">
        <v>2016</v>
      </c>
      <c r="F5053" s="10">
        <v>42643</v>
      </c>
      <c r="G5053" t="s">
        <v>489</v>
      </c>
      <c r="H5053" t="s">
        <v>474</v>
      </c>
      <c r="I5053" t="s">
        <v>545</v>
      </c>
      <c r="J5053">
        <v>7825000000</v>
      </c>
      <c r="K5053">
        <v>8733483113.9638634</v>
      </c>
    </row>
    <row r="5054" spans="1:11" x14ac:dyDescent="0.25">
      <c r="A5054">
        <v>1703</v>
      </c>
      <c r="B5054" t="s">
        <v>125</v>
      </c>
      <c r="C5054" t="s">
        <v>493</v>
      </c>
      <c r="D5054" t="s">
        <v>582</v>
      </c>
      <c r="E5054">
        <v>2016</v>
      </c>
      <c r="F5054" s="10">
        <v>42643</v>
      </c>
      <c r="G5054" t="s">
        <v>489</v>
      </c>
      <c r="H5054" t="s">
        <v>474</v>
      </c>
      <c r="I5054" t="s">
        <v>545</v>
      </c>
      <c r="J5054">
        <v>16470000000</v>
      </c>
      <c r="K5054">
        <v>18382168292.26643</v>
      </c>
    </row>
    <row r="5055" spans="1:11" x14ac:dyDescent="0.25">
      <c r="A5055">
        <v>1703</v>
      </c>
      <c r="B5055" t="s">
        <v>125</v>
      </c>
      <c r="C5055" t="s">
        <v>493</v>
      </c>
      <c r="D5055" t="s">
        <v>587</v>
      </c>
      <c r="E5055">
        <v>2016</v>
      </c>
      <c r="F5055" s="10">
        <v>42643</v>
      </c>
      <c r="G5055" t="s">
        <v>489</v>
      </c>
      <c r="H5055" t="s">
        <v>474</v>
      </c>
      <c r="I5055" t="s">
        <v>545</v>
      </c>
      <c r="J5055">
        <v>9038000000</v>
      </c>
      <c r="K5055">
        <v>10087312509.138069</v>
      </c>
    </row>
    <row r="5056" spans="1:11" x14ac:dyDescent="0.25">
      <c r="A5056">
        <v>1703</v>
      </c>
      <c r="B5056" t="s">
        <v>125</v>
      </c>
      <c r="C5056" t="s">
        <v>493</v>
      </c>
      <c r="D5056" t="s">
        <v>588</v>
      </c>
      <c r="E5056">
        <v>2016</v>
      </c>
      <c r="F5056" s="10">
        <v>42643</v>
      </c>
      <c r="G5056" t="s">
        <v>489</v>
      </c>
      <c r="H5056" t="s">
        <v>474</v>
      </c>
      <c r="I5056" t="s">
        <v>545</v>
      </c>
      <c r="J5056">
        <v>-2447000000</v>
      </c>
      <c r="K5056">
        <v>-2731096891.9961114</v>
      </c>
    </row>
    <row r="5057" spans="1:11" x14ac:dyDescent="0.25">
      <c r="A5057">
        <v>1703</v>
      </c>
      <c r="B5057" t="s">
        <v>125</v>
      </c>
      <c r="C5057" t="s">
        <v>493</v>
      </c>
      <c r="D5057" t="s">
        <v>584</v>
      </c>
      <c r="E5057">
        <v>2016</v>
      </c>
      <c r="F5057" s="10">
        <v>42643</v>
      </c>
      <c r="G5057" t="s">
        <v>489</v>
      </c>
      <c r="H5057" t="s">
        <v>474</v>
      </c>
      <c r="I5057" t="s">
        <v>545</v>
      </c>
      <c r="J5057">
        <v>5976000000</v>
      </c>
      <c r="K5057">
        <v>6669814068.887929</v>
      </c>
    </row>
    <row r="5058" spans="1:11" x14ac:dyDescent="0.25">
      <c r="A5058">
        <v>3557</v>
      </c>
      <c r="B5058" t="s">
        <v>122</v>
      </c>
      <c r="C5058" t="s">
        <v>492</v>
      </c>
      <c r="D5058" t="s">
        <v>113</v>
      </c>
      <c r="E5058">
        <v>2016</v>
      </c>
      <c r="F5058" s="10">
        <v>42643</v>
      </c>
      <c r="G5058" t="s">
        <v>489</v>
      </c>
      <c r="H5058" t="s">
        <v>474</v>
      </c>
      <c r="I5058" t="s">
        <v>545</v>
      </c>
      <c r="J5058">
        <v>3627270000</v>
      </c>
      <c r="K5058">
        <v>4048396331.602262</v>
      </c>
    </row>
    <row r="5059" spans="1:11" x14ac:dyDescent="0.25">
      <c r="A5059">
        <v>3557</v>
      </c>
      <c r="B5059" t="s">
        <v>122</v>
      </c>
      <c r="C5059" t="s">
        <v>492</v>
      </c>
      <c r="D5059" t="s">
        <v>595</v>
      </c>
      <c r="E5059">
        <v>2016</v>
      </c>
      <c r="F5059" s="10">
        <v>42643</v>
      </c>
      <c r="G5059" t="s">
        <v>489</v>
      </c>
      <c r="H5059" t="s">
        <v>474</v>
      </c>
      <c r="I5059" t="s">
        <v>545</v>
      </c>
      <c r="J5059">
        <v>439176000</v>
      </c>
      <c r="K5059">
        <v>490164368.05855507</v>
      </c>
    </row>
    <row r="5060" spans="1:11" x14ac:dyDescent="0.25">
      <c r="A5060">
        <v>3557</v>
      </c>
      <c r="B5060" t="s">
        <v>122</v>
      </c>
      <c r="C5060" t="s">
        <v>493</v>
      </c>
      <c r="D5060" t="s">
        <v>563</v>
      </c>
      <c r="E5060">
        <v>2016</v>
      </c>
      <c r="F5060" s="10">
        <v>42643</v>
      </c>
      <c r="G5060" t="s">
        <v>489</v>
      </c>
      <c r="H5060" t="s">
        <v>474</v>
      </c>
      <c r="I5060" t="s">
        <v>545</v>
      </c>
      <c r="J5060">
        <v>-1571954000</v>
      </c>
      <c r="K5060">
        <v>-1754457982.7383962</v>
      </c>
    </row>
    <row r="5061" spans="1:11" x14ac:dyDescent="0.25">
      <c r="A5061">
        <v>3557</v>
      </c>
      <c r="B5061" t="s">
        <v>122</v>
      </c>
      <c r="C5061" t="s">
        <v>493</v>
      </c>
      <c r="D5061" t="s">
        <v>559</v>
      </c>
      <c r="E5061">
        <v>2016</v>
      </c>
      <c r="F5061" s="10">
        <v>42643</v>
      </c>
      <c r="G5061" t="s">
        <v>489</v>
      </c>
      <c r="H5061" t="s">
        <v>474</v>
      </c>
      <c r="I5061" t="s">
        <v>545</v>
      </c>
      <c r="J5061">
        <v>1746554000</v>
      </c>
      <c r="K5061">
        <v>1949329056.4378326</v>
      </c>
    </row>
    <row r="5062" spans="1:11" x14ac:dyDescent="0.25">
      <c r="A5062">
        <v>3557</v>
      </c>
      <c r="B5062" t="s">
        <v>122</v>
      </c>
      <c r="C5062" t="s">
        <v>493</v>
      </c>
      <c r="D5062" t="s">
        <v>561</v>
      </c>
      <c r="E5062">
        <v>2016</v>
      </c>
      <c r="F5062" s="10">
        <v>42643</v>
      </c>
      <c r="G5062" t="s">
        <v>489</v>
      </c>
      <c r="H5062" t="s">
        <v>474</v>
      </c>
      <c r="I5062" t="s">
        <v>545</v>
      </c>
      <c r="J5062">
        <v>2472216000</v>
      </c>
      <c r="K5062">
        <v>2759240471.574605</v>
      </c>
    </row>
    <row r="5063" spans="1:11" x14ac:dyDescent="0.25">
      <c r="A5063">
        <v>3557</v>
      </c>
      <c r="B5063" t="s">
        <v>122</v>
      </c>
      <c r="C5063" t="s">
        <v>493</v>
      </c>
      <c r="D5063" t="s">
        <v>560</v>
      </c>
      <c r="E5063">
        <v>2016</v>
      </c>
      <c r="F5063" s="10">
        <v>42643</v>
      </c>
      <c r="G5063" t="s">
        <v>489</v>
      </c>
      <c r="H5063" t="s">
        <v>474</v>
      </c>
      <c r="I5063" t="s">
        <v>545</v>
      </c>
      <c r="J5063">
        <v>103079000</v>
      </c>
      <c r="K5063">
        <v>115046479.98776755</v>
      </c>
    </row>
    <row r="5064" spans="1:11" x14ac:dyDescent="0.25">
      <c r="A5064">
        <v>3557</v>
      </c>
      <c r="B5064" t="s">
        <v>122</v>
      </c>
      <c r="C5064" t="s">
        <v>493</v>
      </c>
      <c r="D5064" t="s">
        <v>3628</v>
      </c>
      <c r="E5064">
        <v>2016</v>
      </c>
      <c r="F5064" s="10">
        <v>42643</v>
      </c>
      <c r="G5064" t="s">
        <v>489</v>
      </c>
      <c r="H5064" t="s">
        <v>474</v>
      </c>
      <c r="I5064" t="s">
        <v>545</v>
      </c>
      <c r="J5064">
        <v>643235000</v>
      </c>
      <c r="K5064">
        <v>717914633.96939874</v>
      </c>
    </row>
    <row r="5065" spans="1:11" x14ac:dyDescent="0.25">
      <c r="A5065">
        <v>3557</v>
      </c>
      <c r="B5065" t="s">
        <v>122</v>
      </c>
      <c r="C5065" t="s">
        <v>493</v>
      </c>
      <c r="D5065" t="s">
        <v>2109</v>
      </c>
      <c r="E5065">
        <v>2016</v>
      </c>
      <c r="F5065" s="10">
        <v>42643</v>
      </c>
      <c r="G5065" t="s">
        <v>489</v>
      </c>
      <c r="H5065" t="s">
        <v>474</v>
      </c>
      <c r="I5065" t="s">
        <v>545</v>
      </c>
      <c r="J5065">
        <v>645317000</v>
      </c>
      <c r="K5065">
        <v>720238354.33275628</v>
      </c>
    </row>
    <row r="5066" spans="1:11" x14ac:dyDescent="0.25">
      <c r="A5066">
        <v>1908</v>
      </c>
      <c r="B5066" t="s">
        <v>117</v>
      </c>
      <c r="C5066" t="s">
        <v>493</v>
      </c>
      <c r="D5066" t="s">
        <v>563</v>
      </c>
      <c r="E5066">
        <v>2016</v>
      </c>
      <c r="F5066" s="10">
        <v>42735</v>
      </c>
      <c r="G5066" t="s">
        <v>489</v>
      </c>
      <c r="H5066" t="s">
        <v>474</v>
      </c>
      <c r="I5066" t="s">
        <v>545</v>
      </c>
      <c r="J5066">
        <v>0</v>
      </c>
      <c r="K5066">
        <v>0</v>
      </c>
    </row>
    <row r="5067" spans="1:11" x14ac:dyDescent="0.25">
      <c r="A5067">
        <v>1908</v>
      </c>
      <c r="B5067" t="s">
        <v>117</v>
      </c>
      <c r="C5067" t="s">
        <v>493</v>
      </c>
      <c r="D5067" t="s">
        <v>724</v>
      </c>
      <c r="E5067">
        <v>2016</v>
      </c>
      <c r="F5067" s="10">
        <v>42735</v>
      </c>
      <c r="G5067" t="s">
        <v>489</v>
      </c>
      <c r="H5067" t="s">
        <v>474</v>
      </c>
      <c r="I5067" t="s">
        <v>545</v>
      </c>
      <c r="J5067">
        <v>774200000</v>
      </c>
      <c r="K5067">
        <v>816083872.59309542</v>
      </c>
    </row>
    <row r="5068" spans="1:11" x14ac:dyDescent="0.25">
      <c r="A5068">
        <v>1908</v>
      </c>
      <c r="B5068" t="s">
        <v>117</v>
      </c>
      <c r="C5068" t="s">
        <v>493</v>
      </c>
      <c r="D5068" t="s">
        <v>456</v>
      </c>
      <c r="E5068">
        <v>2016</v>
      </c>
      <c r="F5068" s="10">
        <v>42735</v>
      </c>
      <c r="G5068" t="s">
        <v>489</v>
      </c>
      <c r="H5068" t="s">
        <v>474</v>
      </c>
      <c r="I5068" t="s">
        <v>545</v>
      </c>
      <c r="J5068">
        <v>265900000</v>
      </c>
      <c r="K5068">
        <v>280285070.68264544</v>
      </c>
    </row>
    <row r="5069" spans="1:11" x14ac:dyDescent="0.25">
      <c r="A5069">
        <v>3393</v>
      </c>
      <c r="B5069" t="s">
        <v>121</v>
      </c>
      <c r="C5069" t="s">
        <v>493</v>
      </c>
      <c r="D5069" t="s">
        <v>768</v>
      </c>
      <c r="E5069">
        <v>2016</v>
      </c>
      <c r="F5069" s="10">
        <v>42735</v>
      </c>
      <c r="G5069" t="s">
        <v>489</v>
      </c>
      <c r="H5069" t="s">
        <v>474</v>
      </c>
      <c r="I5069" t="s">
        <v>545</v>
      </c>
      <c r="J5069">
        <v>1111982000</v>
      </c>
      <c r="K5069">
        <v>1172139727.220118</v>
      </c>
    </row>
    <row r="5070" spans="1:11" x14ac:dyDescent="0.25">
      <c r="A5070">
        <v>3393</v>
      </c>
      <c r="B5070" t="s">
        <v>121</v>
      </c>
      <c r="C5070" t="s">
        <v>493</v>
      </c>
      <c r="D5070" t="s">
        <v>770</v>
      </c>
      <c r="E5070">
        <v>2016</v>
      </c>
      <c r="F5070" s="10">
        <v>42735</v>
      </c>
      <c r="G5070" t="s">
        <v>489</v>
      </c>
      <c r="H5070" t="s">
        <v>474</v>
      </c>
      <c r="I5070" t="s">
        <v>545</v>
      </c>
      <c r="J5070">
        <v>602734000</v>
      </c>
      <c r="K5070">
        <v>635341638.93506432</v>
      </c>
    </row>
    <row r="5071" spans="1:11" x14ac:dyDescent="0.25">
      <c r="A5071">
        <v>3393</v>
      </c>
      <c r="B5071" t="s">
        <v>121</v>
      </c>
      <c r="C5071" t="s">
        <v>493</v>
      </c>
      <c r="D5071" t="s">
        <v>767</v>
      </c>
      <c r="E5071">
        <v>2016</v>
      </c>
      <c r="F5071" s="10">
        <v>42735</v>
      </c>
      <c r="G5071" t="s">
        <v>489</v>
      </c>
      <c r="H5071" t="s">
        <v>474</v>
      </c>
      <c r="I5071" t="s">
        <v>545</v>
      </c>
      <c r="J5071">
        <v>207368000</v>
      </c>
      <c r="K5071">
        <v>218586515.74772024</v>
      </c>
    </row>
    <row r="5072" spans="1:11" x14ac:dyDescent="0.25">
      <c r="A5072">
        <v>3393</v>
      </c>
      <c r="B5072" t="s">
        <v>121</v>
      </c>
      <c r="C5072" t="s">
        <v>493</v>
      </c>
      <c r="D5072" t="s">
        <v>769</v>
      </c>
      <c r="E5072">
        <v>2016</v>
      </c>
      <c r="F5072" s="10">
        <v>42735</v>
      </c>
      <c r="G5072" t="s">
        <v>489</v>
      </c>
      <c r="H5072" t="s">
        <v>474</v>
      </c>
      <c r="I5072" t="s">
        <v>545</v>
      </c>
      <c r="J5072">
        <v>138987000</v>
      </c>
      <c r="K5072">
        <v>146506134.3323386</v>
      </c>
    </row>
    <row r="5073" spans="1:11" x14ac:dyDescent="0.25">
      <c r="A5073">
        <v>3393</v>
      </c>
      <c r="B5073" t="s">
        <v>121</v>
      </c>
      <c r="C5073" t="s">
        <v>493</v>
      </c>
      <c r="D5073" t="s">
        <v>772</v>
      </c>
      <c r="E5073">
        <v>2016</v>
      </c>
      <c r="F5073" s="10">
        <v>42735</v>
      </c>
      <c r="G5073" t="s">
        <v>489</v>
      </c>
      <c r="H5073" t="s">
        <v>474</v>
      </c>
      <c r="I5073" t="s">
        <v>545</v>
      </c>
      <c r="J5073">
        <v>2976000</v>
      </c>
      <c r="K5073">
        <v>3137000.2645789874</v>
      </c>
    </row>
    <row r="5074" spans="1:11" x14ac:dyDescent="0.25">
      <c r="A5074">
        <v>3393</v>
      </c>
      <c r="B5074" t="s">
        <v>121</v>
      </c>
      <c r="C5074" t="s">
        <v>493</v>
      </c>
      <c r="D5074" t="s">
        <v>773</v>
      </c>
      <c r="E5074">
        <v>2016</v>
      </c>
      <c r="F5074" s="10">
        <v>42735</v>
      </c>
      <c r="G5074" t="s">
        <v>489</v>
      </c>
      <c r="H5074" t="s">
        <v>474</v>
      </c>
      <c r="I5074" t="s">
        <v>545</v>
      </c>
      <c r="J5074">
        <v>-185640000</v>
      </c>
      <c r="K5074">
        <v>-195683040.69772959</v>
      </c>
    </row>
    <row r="5075" spans="1:11" x14ac:dyDescent="0.25">
      <c r="A5075">
        <v>3393</v>
      </c>
      <c r="B5075" t="s">
        <v>121</v>
      </c>
      <c r="C5075" t="s">
        <v>493</v>
      </c>
      <c r="D5075" t="s">
        <v>771</v>
      </c>
      <c r="E5075">
        <v>2016</v>
      </c>
      <c r="F5075" s="10">
        <v>42735</v>
      </c>
      <c r="G5075" t="s">
        <v>489</v>
      </c>
      <c r="H5075" t="s">
        <v>474</v>
      </c>
      <c r="I5075" t="s">
        <v>545</v>
      </c>
      <c r="J5075">
        <v>92218000</v>
      </c>
      <c r="K5075">
        <v>97206952.419000357</v>
      </c>
    </row>
    <row r="5076" spans="1:11" x14ac:dyDescent="0.25">
      <c r="A5076">
        <v>8077</v>
      </c>
      <c r="B5076" t="s">
        <v>119</v>
      </c>
      <c r="C5076" t="s">
        <v>492</v>
      </c>
      <c r="D5076" t="s">
        <v>105</v>
      </c>
      <c r="E5076">
        <v>2016</v>
      </c>
      <c r="F5076" s="10">
        <v>42735</v>
      </c>
      <c r="G5076" t="s">
        <v>489</v>
      </c>
      <c r="H5076" t="s">
        <v>474</v>
      </c>
      <c r="I5076" t="s">
        <v>545</v>
      </c>
      <c r="J5076">
        <v>262601000</v>
      </c>
      <c r="K5076">
        <v>276807596.26300627</v>
      </c>
    </row>
    <row r="5077" spans="1:11" x14ac:dyDescent="0.25">
      <c r="A5077">
        <v>8077</v>
      </c>
      <c r="B5077" t="s">
        <v>119</v>
      </c>
      <c r="C5077" t="s">
        <v>492</v>
      </c>
      <c r="D5077" t="s">
        <v>113</v>
      </c>
      <c r="E5077">
        <v>2016</v>
      </c>
      <c r="F5077" s="10">
        <v>42735</v>
      </c>
      <c r="G5077" t="s">
        <v>489</v>
      </c>
      <c r="H5077" t="s">
        <v>474</v>
      </c>
      <c r="I5077" t="s">
        <v>545</v>
      </c>
      <c r="J5077">
        <v>552538000</v>
      </c>
      <c r="K5077">
        <v>582430057.85952437</v>
      </c>
    </row>
    <row r="5078" spans="1:11" x14ac:dyDescent="0.25">
      <c r="A5078">
        <v>8077</v>
      </c>
      <c r="B5078" t="s">
        <v>119</v>
      </c>
      <c r="C5078" t="s">
        <v>492</v>
      </c>
      <c r="D5078" t="s">
        <v>458</v>
      </c>
      <c r="E5078">
        <v>2016</v>
      </c>
      <c r="F5078" s="10">
        <v>42735</v>
      </c>
      <c r="G5078" t="s">
        <v>489</v>
      </c>
      <c r="H5078" t="s">
        <v>474</v>
      </c>
      <c r="I5078" t="s">
        <v>545</v>
      </c>
      <c r="J5078">
        <v>1149734000</v>
      </c>
      <c r="K5078">
        <v>1211934093.4796565</v>
      </c>
    </row>
    <row r="5079" spans="1:11" x14ac:dyDescent="0.25">
      <c r="A5079">
        <v>8077</v>
      </c>
      <c r="B5079" t="s">
        <v>119</v>
      </c>
      <c r="C5079" t="s">
        <v>492</v>
      </c>
      <c r="D5079" t="s">
        <v>832</v>
      </c>
      <c r="E5079">
        <v>2016</v>
      </c>
      <c r="F5079" s="10">
        <v>42735</v>
      </c>
      <c r="G5079" t="s">
        <v>489</v>
      </c>
      <c r="H5079" t="s">
        <v>474</v>
      </c>
      <c r="I5079" t="s">
        <v>545</v>
      </c>
      <c r="J5079">
        <v>200779000</v>
      </c>
      <c r="K5079">
        <v>211641053.80440339</v>
      </c>
    </row>
    <row r="5080" spans="1:11" x14ac:dyDescent="0.25">
      <c r="A5080">
        <v>8077</v>
      </c>
      <c r="B5080" t="s">
        <v>119</v>
      </c>
      <c r="C5080" t="s">
        <v>493</v>
      </c>
      <c r="D5080" t="s">
        <v>823</v>
      </c>
      <c r="E5080">
        <v>2016</v>
      </c>
      <c r="F5080" s="10">
        <v>42735</v>
      </c>
      <c r="G5080" t="s">
        <v>489</v>
      </c>
      <c r="H5080" t="s">
        <v>474</v>
      </c>
      <c r="I5080" t="s">
        <v>545</v>
      </c>
      <c r="J5080">
        <v>1428491000</v>
      </c>
      <c r="K5080">
        <v>1505771722.092978</v>
      </c>
    </row>
    <row r="5081" spans="1:11" x14ac:dyDescent="0.25">
      <c r="A5081">
        <v>8077</v>
      </c>
      <c r="B5081" t="s">
        <v>119</v>
      </c>
      <c r="C5081" t="s">
        <v>493</v>
      </c>
      <c r="D5081" t="s">
        <v>826</v>
      </c>
      <c r="E5081">
        <v>2016</v>
      </c>
      <c r="F5081" s="10">
        <v>42735</v>
      </c>
      <c r="G5081" t="s">
        <v>489</v>
      </c>
      <c r="H5081" t="s">
        <v>474</v>
      </c>
      <c r="I5081" t="s">
        <v>545</v>
      </c>
      <c r="J5081">
        <v>-40154000</v>
      </c>
      <c r="K5081">
        <v>-42326313.381688394</v>
      </c>
    </row>
    <row r="5082" spans="1:11" x14ac:dyDescent="0.25">
      <c r="A5082">
        <v>8077</v>
      </c>
      <c r="B5082" t="s">
        <v>119</v>
      </c>
      <c r="C5082" t="s">
        <v>493</v>
      </c>
      <c r="D5082" t="s">
        <v>825</v>
      </c>
      <c r="E5082">
        <v>2016</v>
      </c>
      <c r="F5082" s="10">
        <v>42735</v>
      </c>
      <c r="G5082" t="s">
        <v>489</v>
      </c>
      <c r="H5082" t="s">
        <v>474</v>
      </c>
      <c r="I5082" t="s">
        <v>545</v>
      </c>
      <c r="J5082">
        <v>416521000</v>
      </c>
      <c r="K5082">
        <v>439054599.19445711</v>
      </c>
    </row>
    <row r="5083" spans="1:11" x14ac:dyDescent="0.25">
      <c r="A5083">
        <v>8077</v>
      </c>
      <c r="B5083" t="s">
        <v>119</v>
      </c>
      <c r="C5083" t="s">
        <v>493</v>
      </c>
      <c r="D5083" t="s">
        <v>824</v>
      </c>
      <c r="E5083">
        <v>2016</v>
      </c>
      <c r="F5083" s="10">
        <v>42735</v>
      </c>
      <c r="G5083" t="s">
        <v>489</v>
      </c>
      <c r="H5083" t="s">
        <v>474</v>
      </c>
      <c r="I5083" t="s">
        <v>545</v>
      </c>
      <c r="J5083">
        <v>360794000</v>
      </c>
      <c r="K5083">
        <v>380312793.50084382</v>
      </c>
    </row>
    <row r="5084" spans="1:11" x14ac:dyDescent="0.25">
      <c r="A5084">
        <v>8086</v>
      </c>
      <c r="B5084" t="s">
        <v>127</v>
      </c>
      <c r="C5084" t="s">
        <v>492</v>
      </c>
      <c r="D5084" t="s">
        <v>2012</v>
      </c>
      <c r="E5084">
        <v>2016</v>
      </c>
      <c r="F5084" s="10">
        <v>42735</v>
      </c>
      <c r="G5084" t="s">
        <v>489</v>
      </c>
      <c r="H5084" t="s">
        <v>474</v>
      </c>
      <c r="I5084" t="s">
        <v>545</v>
      </c>
      <c r="J5084">
        <v>359556000</v>
      </c>
      <c r="K5084">
        <v>379007818.2563718</v>
      </c>
    </row>
    <row r="5085" spans="1:11" x14ac:dyDescent="0.25">
      <c r="A5085">
        <v>8086</v>
      </c>
      <c r="B5085" t="s">
        <v>127</v>
      </c>
      <c r="C5085" t="s">
        <v>492</v>
      </c>
      <c r="D5085" t="s">
        <v>2013</v>
      </c>
      <c r="E5085">
        <v>2016</v>
      </c>
      <c r="F5085" s="10">
        <v>42735</v>
      </c>
      <c r="G5085" t="s">
        <v>489</v>
      </c>
      <c r="H5085" t="s">
        <v>474</v>
      </c>
      <c r="I5085" t="s">
        <v>545</v>
      </c>
      <c r="J5085">
        <v>187821000</v>
      </c>
      <c r="K5085">
        <v>197982031.81904906</v>
      </c>
    </row>
    <row r="5086" spans="1:11" x14ac:dyDescent="0.25">
      <c r="A5086">
        <v>8086</v>
      </c>
      <c r="B5086" t="s">
        <v>127</v>
      </c>
      <c r="C5086" t="s">
        <v>492</v>
      </c>
      <c r="D5086" t="s">
        <v>2011</v>
      </c>
      <c r="E5086">
        <v>2016</v>
      </c>
      <c r="F5086" s="10">
        <v>42735</v>
      </c>
      <c r="G5086" t="s">
        <v>489</v>
      </c>
      <c r="H5086" t="s">
        <v>474</v>
      </c>
      <c r="I5086" t="s">
        <v>545</v>
      </c>
      <c r="J5086">
        <v>743981000</v>
      </c>
      <c r="K5086">
        <v>784230038.25327277</v>
      </c>
    </row>
    <row r="5087" spans="1:11" x14ac:dyDescent="0.25">
      <c r="A5087">
        <v>8086</v>
      </c>
      <c r="B5087" t="s">
        <v>127</v>
      </c>
      <c r="C5087" t="s">
        <v>492</v>
      </c>
      <c r="D5087" t="s">
        <v>643</v>
      </c>
      <c r="E5087">
        <v>2016</v>
      </c>
      <c r="F5087" s="10">
        <v>42735</v>
      </c>
      <c r="G5087" t="s">
        <v>489</v>
      </c>
      <c r="H5087" t="s">
        <v>474</v>
      </c>
      <c r="I5087" t="s">
        <v>545</v>
      </c>
      <c r="J5087">
        <v>35732000</v>
      </c>
      <c r="K5087">
        <v>37665085.165973246</v>
      </c>
    </row>
    <row r="5088" spans="1:11" x14ac:dyDescent="0.25">
      <c r="A5088">
        <v>8086</v>
      </c>
      <c r="B5088" t="s">
        <v>127</v>
      </c>
      <c r="C5088" t="s">
        <v>493</v>
      </c>
      <c r="D5088" t="s">
        <v>2014</v>
      </c>
      <c r="E5088">
        <v>2016</v>
      </c>
      <c r="F5088" s="10">
        <v>42735</v>
      </c>
      <c r="G5088" t="s">
        <v>489</v>
      </c>
      <c r="H5088" t="s">
        <v>474</v>
      </c>
      <c r="I5088" t="s">
        <v>545</v>
      </c>
      <c r="J5088">
        <v>1117470000</v>
      </c>
      <c r="K5088">
        <v>1177924625.557487</v>
      </c>
    </row>
    <row r="5089" spans="1:11" x14ac:dyDescent="0.25">
      <c r="A5089">
        <v>8086</v>
      </c>
      <c r="B5089" t="s">
        <v>127</v>
      </c>
      <c r="C5089" t="s">
        <v>493</v>
      </c>
      <c r="D5089" t="s">
        <v>2015</v>
      </c>
      <c r="E5089">
        <v>2016</v>
      </c>
      <c r="F5089" s="10">
        <v>42735</v>
      </c>
      <c r="G5089" t="s">
        <v>489</v>
      </c>
      <c r="H5089" t="s">
        <v>474</v>
      </c>
      <c r="I5089" t="s">
        <v>545</v>
      </c>
      <c r="J5089">
        <v>307308000</v>
      </c>
      <c r="K5089">
        <v>323933224.90162617</v>
      </c>
    </row>
    <row r="5090" spans="1:11" x14ac:dyDescent="0.25">
      <c r="A5090">
        <v>8104</v>
      </c>
      <c r="B5090" t="s">
        <v>120</v>
      </c>
      <c r="C5090" t="s">
        <v>492</v>
      </c>
      <c r="D5090" t="s">
        <v>894</v>
      </c>
      <c r="E5090">
        <v>2016</v>
      </c>
      <c r="F5090" s="10">
        <v>42735</v>
      </c>
      <c r="G5090" t="s">
        <v>489</v>
      </c>
      <c r="H5090" t="s">
        <v>474</v>
      </c>
      <c r="I5090" t="s">
        <v>545</v>
      </c>
      <c r="J5090">
        <v>2039000000</v>
      </c>
      <c r="K5090">
        <v>2149308985.039165</v>
      </c>
    </row>
    <row r="5091" spans="1:11" x14ac:dyDescent="0.25">
      <c r="A5091">
        <v>8104</v>
      </c>
      <c r="B5091" t="s">
        <v>120</v>
      </c>
      <c r="C5091" t="s">
        <v>492</v>
      </c>
      <c r="D5091" t="s">
        <v>2093</v>
      </c>
      <c r="E5091">
        <v>2016</v>
      </c>
      <c r="F5091" s="10">
        <v>42735</v>
      </c>
      <c r="G5091" t="s">
        <v>489</v>
      </c>
      <c r="H5091" t="s">
        <v>474</v>
      </c>
      <c r="I5091" t="s">
        <v>545</v>
      </c>
      <c r="J5091">
        <v>2254000000</v>
      </c>
      <c r="K5091">
        <v>2375940388.5621767</v>
      </c>
    </row>
    <row r="5092" spans="1:11" x14ac:dyDescent="0.25">
      <c r="A5092">
        <v>8104</v>
      </c>
      <c r="B5092" t="s">
        <v>120</v>
      </c>
      <c r="C5092" t="s">
        <v>492</v>
      </c>
      <c r="D5092" t="s">
        <v>113</v>
      </c>
      <c r="E5092">
        <v>2016</v>
      </c>
      <c r="F5092" s="10">
        <v>42735</v>
      </c>
      <c r="G5092" t="s">
        <v>489</v>
      </c>
      <c r="H5092" t="s">
        <v>474</v>
      </c>
      <c r="I5092" t="s">
        <v>545</v>
      </c>
      <c r="J5092">
        <v>1292000000</v>
      </c>
      <c r="K5092">
        <v>1361896620.2406087</v>
      </c>
    </row>
    <row r="5093" spans="1:11" x14ac:dyDescent="0.25">
      <c r="A5093">
        <v>8104</v>
      </c>
      <c r="B5093" t="s">
        <v>120</v>
      </c>
      <c r="C5093" t="s">
        <v>492</v>
      </c>
      <c r="D5093" t="s">
        <v>619</v>
      </c>
      <c r="E5093">
        <v>2016</v>
      </c>
      <c r="F5093" s="10">
        <v>42735</v>
      </c>
      <c r="G5093" t="s">
        <v>489</v>
      </c>
      <c r="H5093" t="s">
        <v>474</v>
      </c>
      <c r="I5093" t="s">
        <v>545</v>
      </c>
      <c r="J5093">
        <v>788000000</v>
      </c>
      <c r="K5093">
        <v>830630446.40061903</v>
      </c>
    </row>
    <row r="5094" spans="1:11" x14ac:dyDescent="0.25">
      <c r="A5094">
        <v>8104</v>
      </c>
      <c r="B5094" t="s">
        <v>120</v>
      </c>
      <c r="C5094" t="s">
        <v>492</v>
      </c>
      <c r="D5094" t="s">
        <v>834</v>
      </c>
      <c r="E5094">
        <v>2016</v>
      </c>
      <c r="F5094" s="10">
        <v>42735</v>
      </c>
      <c r="G5094" t="s">
        <v>489</v>
      </c>
      <c r="H5094" t="s">
        <v>474</v>
      </c>
      <c r="I5094" t="s">
        <v>545</v>
      </c>
      <c r="J5094">
        <v>1326000000</v>
      </c>
      <c r="K5094">
        <v>1397736004.9837828</v>
      </c>
    </row>
    <row r="5095" spans="1:11" x14ac:dyDescent="0.25">
      <c r="A5095">
        <v>8104</v>
      </c>
      <c r="B5095" t="s">
        <v>120</v>
      </c>
      <c r="C5095" t="s">
        <v>493</v>
      </c>
      <c r="D5095" t="s">
        <v>885</v>
      </c>
      <c r="E5095">
        <v>2016</v>
      </c>
      <c r="F5095" s="10">
        <v>42735</v>
      </c>
      <c r="G5095" t="s">
        <v>489</v>
      </c>
      <c r="H5095" t="s">
        <v>474</v>
      </c>
      <c r="I5095" t="s">
        <v>545</v>
      </c>
      <c r="J5095">
        <v>2710000000</v>
      </c>
      <c r="K5095">
        <v>2856609783.941215</v>
      </c>
    </row>
    <row r="5096" spans="1:11" x14ac:dyDescent="0.25">
      <c r="A5096">
        <v>8104</v>
      </c>
      <c r="B5096" t="s">
        <v>120</v>
      </c>
      <c r="C5096" t="s">
        <v>493</v>
      </c>
      <c r="D5096" t="s">
        <v>883</v>
      </c>
      <c r="E5096">
        <v>2016</v>
      </c>
      <c r="F5096" s="10">
        <v>42735</v>
      </c>
      <c r="G5096" t="s">
        <v>489</v>
      </c>
      <c r="H5096" t="s">
        <v>474</v>
      </c>
      <c r="I5096" t="s">
        <v>545</v>
      </c>
      <c r="J5096">
        <v>1799000000</v>
      </c>
      <c r="K5096">
        <v>1896325092.7344081</v>
      </c>
    </row>
    <row r="5097" spans="1:11" x14ac:dyDescent="0.25">
      <c r="A5097">
        <v>8104</v>
      </c>
      <c r="B5097" t="s">
        <v>120</v>
      </c>
      <c r="C5097" t="s">
        <v>493</v>
      </c>
      <c r="D5097" t="s">
        <v>886</v>
      </c>
      <c r="E5097">
        <v>2016</v>
      </c>
      <c r="F5097" s="10">
        <v>42735</v>
      </c>
      <c r="G5097" t="s">
        <v>489</v>
      </c>
      <c r="H5097" t="s">
        <v>474</v>
      </c>
      <c r="I5097" t="s">
        <v>545</v>
      </c>
      <c r="J5097">
        <v>1057000000</v>
      </c>
      <c r="K5097">
        <v>1114183225.6922009</v>
      </c>
    </row>
    <row r="5098" spans="1:11" x14ac:dyDescent="0.25">
      <c r="A5098">
        <v>8104</v>
      </c>
      <c r="B5098" t="s">
        <v>120</v>
      </c>
      <c r="C5098" t="s">
        <v>493</v>
      </c>
      <c r="D5098" t="s">
        <v>884</v>
      </c>
      <c r="E5098">
        <v>2016</v>
      </c>
      <c r="F5098" s="10">
        <v>42735</v>
      </c>
      <c r="G5098" t="s">
        <v>489</v>
      </c>
      <c r="H5098" t="s">
        <v>474</v>
      </c>
      <c r="I5098" t="s">
        <v>545</v>
      </c>
      <c r="J5098">
        <v>2152000000</v>
      </c>
      <c r="K5098">
        <v>2268422234.332655</v>
      </c>
    </row>
    <row r="5099" spans="1:11" x14ac:dyDescent="0.25">
      <c r="A5099">
        <v>8104</v>
      </c>
      <c r="B5099" t="s">
        <v>120</v>
      </c>
      <c r="C5099" t="s">
        <v>493</v>
      </c>
      <c r="D5099" t="s">
        <v>887</v>
      </c>
      <c r="E5099">
        <v>2016</v>
      </c>
      <c r="F5099" s="10">
        <v>42735</v>
      </c>
      <c r="G5099" t="s">
        <v>489</v>
      </c>
      <c r="H5099" t="s">
        <v>474</v>
      </c>
      <c r="I5099" t="s">
        <v>545</v>
      </c>
      <c r="J5099">
        <v>-19000000</v>
      </c>
      <c r="K5099">
        <v>-20027891.4741266</v>
      </c>
    </row>
    <row r="5100" spans="1:11" x14ac:dyDescent="0.25">
      <c r="A5100">
        <v>1703</v>
      </c>
      <c r="B5100" t="s">
        <v>125</v>
      </c>
      <c r="C5100" t="s">
        <v>492</v>
      </c>
      <c r="D5100" t="s">
        <v>592</v>
      </c>
      <c r="E5100">
        <v>2017</v>
      </c>
      <c r="F5100" s="10">
        <v>43008</v>
      </c>
      <c r="G5100" t="s">
        <v>489</v>
      </c>
      <c r="H5100" t="s">
        <v>474</v>
      </c>
      <c r="I5100" t="s">
        <v>545</v>
      </c>
      <c r="J5100">
        <v>13088000000</v>
      </c>
      <c r="K5100">
        <v>15451691622.581099</v>
      </c>
    </row>
    <row r="5101" spans="1:11" x14ac:dyDescent="0.25">
      <c r="A5101">
        <v>1703</v>
      </c>
      <c r="B5101" t="s">
        <v>125</v>
      </c>
      <c r="C5101" t="s">
        <v>492</v>
      </c>
      <c r="D5101" t="s">
        <v>591</v>
      </c>
      <c r="E5101">
        <v>2017</v>
      </c>
      <c r="F5101" s="10">
        <v>43008</v>
      </c>
      <c r="G5101" t="s">
        <v>489</v>
      </c>
      <c r="H5101" t="s">
        <v>474</v>
      </c>
      <c r="I5101" t="s">
        <v>545</v>
      </c>
      <c r="J5101">
        <v>27479000000</v>
      </c>
      <c r="K5101">
        <v>32441704927.942085</v>
      </c>
    </row>
    <row r="5102" spans="1:11" x14ac:dyDescent="0.25">
      <c r="A5102">
        <v>1703</v>
      </c>
      <c r="B5102" t="s">
        <v>125</v>
      </c>
      <c r="C5102" t="s">
        <v>492</v>
      </c>
      <c r="D5102" t="s">
        <v>113</v>
      </c>
      <c r="E5102">
        <v>2017</v>
      </c>
      <c r="F5102" s="10">
        <v>43008</v>
      </c>
      <c r="G5102" t="s">
        <v>489</v>
      </c>
      <c r="H5102" t="s">
        <v>474</v>
      </c>
      <c r="I5102" t="s">
        <v>545</v>
      </c>
      <c r="J5102">
        <v>19876000000</v>
      </c>
      <c r="K5102">
        <v>23465603811.92099</v>
      </c>
    </row>
    <row r="5103" spans="1:11" x14ac:dyDescent="0.25">
      <c r="A5103">
        <v>1703</v>
      </c>
      <c r="B5103" t="s">
        <v>125</v>
      </c>
      <c r="C5103" t="s">
        <v>492</v>
      </c>
      <c r="D5103" t="s">
        <v>590</v>
      </c>
      <c r="E5103">
        <v>2017</v>
      </c>
      <c r="F5103" s="10">
        <v>43008</v>
      </c>
      <c r="G5103" t="s">
        <v>489</v>
      </c>
      <c r="H5103" t="s">
        <v>474</v>
      </c>
      <c r="I5103" t="s">
        <v>545</v>
      </c>
      <c r="J5103">
        <v>4673000000</v>
      </c>
      <c r="K5103">
        <v>5516943379.6089144</v>
      </c>
    </row>
    <row r="5104" spans="1:11" x14ac:dyDescent="0.25">
      <c r="A5104">
        <v>1703</v>
      </c>
      <c r="B5104" t="s">
        <v>125</v>
      </c>
      <c r="C5104" t="s">
        <v>492</v>
      </c>
      <c r="D5104" t="s">
        <v>316</v>
      </c>
      <c r="E5104">
        <v>2017</v>
      </c>
      <c r="F5104" s="10">
        <v>43008</v>
      </c>
      <c r="G5104" t="s">
        <v>489</v>
      </c>
      <c r="H5104" t="s">
        <v>474</v>
      </c>
      <c r="I5104" t="s">
        <v>545</v>
      </c>
      <c r="J5104">
        <v>17934000000</v>
      </c>
      <c r="K5104">
        <v>21172878786.626637</v>
      </c>
    </row>
    <row r="5105" spans="1:11" x14ac:dyDescent="0.25">
      <c r="A5105">
        <v>1703</v>
      </c>
      <c r="B5105" t="s">
        <v>125</v>
      </c>
      <c r="C5105" t="s">
        <v>493</v>
      </c>
      <c r="D5105" t="s">
        <v>585</v>
      </c>
      <c r="E5105">
        <v>2017</v>
      </c>
      <c r="F5105" s="10">
        <v>43008</v>
      </c>
      <c r="G5105" t="s">
        <v>489</v>
      </c>
      <c r="H5105" t="s">
        <v>474</v>
      </c>
      <c r="I5105" t="s">
        <v>545</v>
      </c>
      <c r="J5105">
        <v>6522000000</v>
      </c>
      <c r="K5105">
        <v>7699872613.2697067</v>
      </c>
    </row>
    <row r="5106" spans="1:11" x14ac:dyDescent="0.25">
      <c r="A5106">
        <v>1703</v>
      </c>
      <c r="B5106" t="s">
        <v>125</v>
      </c>
      <c r="C5106" t="s">
        <v>493</v>
      </c>
      <c r="D5106" t="s">
        <v>586</v>
      </c>
      <c r="E5106">
        <v>2017</v>
      </c>
      <c r="F5106" s="10">
        <v>43008</v>
      </c>
      <c r="G5106" t="s">
        <v>489</v>
      </c>
      <c r="H5106" t="s">
        <v>474</v>
      </c>
      <c r="I5106" t="s">
        <v>545</v>
      </c>
      <c r="J5106">
        <v>11378000000</v>
      </c>
      <c r="K5106">
        <v>13432865776.415628</v>
      </c>
    </row>
    <row r="5107" spans="1:11" x14ac:dyDescent="0.25">
      <c r="A5107">
        <v>1703</v>
      </c>
      <c r="B5107" t="s">
        <v>125</v>
      </c>
      <c r="C5107" t="s">
        <v>493</v>
      </c>
      <c r="D5107" t="s">
        <v>579</v>
      </c>
      <c r="E5107">
        <v>2017</v>
      </c>
      <c r="F5107" s="10">
        <v>43008</v>
      </c>
      <c r="G5107" t="s">
        <v>489</v>
      </c>
      <c r="H5107" t="s">
        <v>474</v>
      </c>
      <c r="I5107" t="s">
        <v>545</v>
      </c>
      <c r="J5107">
        <v>12277000000</v>
      </c>
      <c r="K5107">
        <v>14494225095.540049</v>
      </c>
    </row>
    <row r="5108" spans="1:11" x14ac:dyDescent="0.25">
      <c r="A5108">
        <v>1703</v>
      </c>
      <c r="B5108" t="s">
        <v>125</v>
      </c>
      <c r="C5108" t="s">
        <v>493</v>
      </c>
      <c r="D5108" t="s">
        <v>581</v>
      </c>
      <c r="E5108">
        <v>2017</v>
      </c>
      <c r="F5108" s="10">
        <v>43008</v>
      </c>
      <c r="G5108" t="s">
        <v>489</v>
      </c>
      <c r="H5108" t="s">
        <v>474</v>
      </c>
      <c r="I5108" t="s">
        <v>545</v>
      </c>
      <c r="J5108">
        <v>921000000</v>
      </c>
      <c r="K5108">
        <v>1087332517.1452622</v>
      </c>
    </row>
    <row r="5109" spans="1:11" x14ac:dyDescent="0.25">
      <c r="A5109">
        <v>1703</v>
      </c>
      <c r="B5109" t="s">
        <v>125</v>
      </c>
      <c r="C5109" t="s">
        <v>493</v>
      </c>
      <c r="D5109" t="s">
        <v>580</v>
      </c>
      <c r="E5109">
        <v>2017</v>
      </c>
      <c r="F5109" s="10">
        <v>43008</v>
      </c>
      <c r="G5109" t="s">
        <v>489</v>
      </c>
      <c r="H5109" t="s">
        <v>474</v>
      </c>
      <c r="I5109" t="s">
        <v>545</v>
      </c>
      <c r="J5109">
        <v>13790000000</v>
      </c>
      <c r="K5109">
        <v>16280472759.427977</v>
      </c>
    </row>
    <row r="5110" spans="1:11" x14ac:dyDescent="0.25">
      <c r="A5110">
        <v>1703</v>
      </c>
      <c r="B5110" t="s">
        <v>125</v>
      </c>
      <c r="C5110" t="s">
        <v>493</v>
      </c>
      <c r="D5110" t="s">
        <v>583</v>
      </c>
      <c r="E5110">
        <v>2017</v>
      </c>
      <c r="F5110" s="10">
        <v>43008</v>
      </c>
      <c r="G5110" t="s">
        <v>489</v>
      </c>
      <c r="H5110" t="s">
        <v>474</v>
      </c>
      <c r="I5110" t="s">
        <v>545</v>
      </c>
      <c r="J5110">
        <v>8099000000</v>
      </c>
      <c r="K5110">
        <v>9561678671.4000854</v>
      </c>
    </row>
    <row r="5111" spans="1:11" x14ac:dyDescent="0.25">
      <c r="A5111">
        <v>1703</v>
      </c>
      <c r="B5111" t="s">
        <v>125</v>
      </c>
      <c r="C5111" t="s">
        <v>493</v>
      </c>
      <c r="D5111" t="s">
        <v>582</v>
      </c>
      <c r="E5111">
        <v>2017</v>
      </c>
      <c r="F5111" s="10">
        <v>43008</v>
      </c>
      <c r="G5111" t="s">
        <v>489</v>
      </c>
      <c r="H5111" t="s">
        <v>474</v>
      </c>
      <c r="I5111" t="s">
        <v>545</v>
      </c>
      <c r="J5111">
        <v>15466000000</v>
      </c>
      <c r="K5111">
        <v>18259158208.652145</v>
      </c>
    </row>
    <row r="5112" spans="1:11" x14ac:dyDescent="0.25">
      <c r="A5112">
        <v>1703</v>
      </c>
      <c r="B5112" t="s">
        <v>125</v>
      </c>
      <c r="C5112" t="s">
        <v>493</v>
      </c>
      <c r="D5112" t="s">
        <v>587</v>
      </c>
      <c r="E5112">
        <v>2017</v>
      </c>
      <c r="F5112" s="10">
        <v>43008</v>
      </c>
      <c r="G5112" t="s">
        <v>489</v>
      </c>
      <c r="H5112" t="s">
        <v>474</v>
      </c>
      <c r="I5112" t="s">
        <v>545</v>
      </c>
      <c r="J5112">
        <v>8876000000</v>
      </c>
      <c r="K5112">
        <v>10479004801.499834</v>
      </c>
    </row>
    <row r="5113" spans="1:11" x14ac:dyDescent="0.25">
      <c r="A5113">
        <v>1703</v>
      </c>
      <c r="B5113" t="s">
        <v>125</v>
      </c>
      <c r="C5113" t="s">
        <v>493</v>
      </c>
      <c r="D5113" t="s">
        <v>588</v>
      </c>
      <c r="E5113">
        <v>2017</v>
      </c>
      <c r="F5113" s="10">
        <v>43008</v>
      </c>
      <c r="G5113" t="s">
        <v>489</v>
      </c>
      <c r="H5113" t="s">
        <v>474</v>
      </c>
      <c r="I5113" t="s">
        <v>545</v>
      </c>
      <c r="J5113">
        <v>-2202000000</v>
      </c>
      <c r="K5113">
        <v>-2599681001.9043078</v>
      </c>
    </row>
    <row r="5114" spans="1:11" x14ac:dyDescent="0.25">
      <c r="A5114">
        <v>1703</v>
      </c>
      <c r="B5114" t="s">
        <v>125</v>
      </c>
      <c r="C5114" t="s">
        <v>493</v>
      </c>
      <c r="D5114" t="s">
        <v>584</v>
      </c>
      <c r="E5114">
        <v>2017</v>
      </c>
      <c r="F5114" s="10">
        <v>43008</v>
      </c>
      <c r="G5114" t="s">
        <v>489</v>
      </c>
      <c r="H5114" t="s">
        <v>474</v>
      </c>
      <c r="I5114" t="s">
        <v>545</v>
      </c>
      <c r="J5114">
        <v>7922000000</v>
      </c>
      <c r="K5114">
        <v>9352712487.3233089</v>
      </c>
    </row>
    <row r="5115" spans="1:11" x14ac:dyDescent="0.25">
      <c r="A5115">
        <v>3557</v>
      </c>
      <c r="B5115" t="s">
        <v>122</v>
      </c>
      <c r="C5115" t="s">
        <v>492</v>
      </c>
      <c r="D5115" t="s">
        <v>113</v>
      </c>
      <c r="E5115">
        <v>2017</v>
      </c>
      <c r="F5115" s="10">
        <v>43008</v>
      </c>
      <c r="G5115" t="s">
        <v>489</v>
      </c>
      <c r="H5115" t="s">
        <v>474</v>
      </c>
      <c r="I5115" t="s">
        <v>545</v>
      </c>
      <c r="J5115">
        <v>3780974000</v>
      </c>
      <c r="K5115">
        <v>4463817564.257102</v>
      </c>
    </row>
    <row r="5116" spans="1:11" x14ac:dyDescent="0.25">
      <c r="A5116">
        <v>3557</v>
      </c>
      <c r="B5116" t="s">
        <v>122</v>
      </c>
      <c r="C5116" t="s">
        <v>492</v>
      </c>
      <c r="D5116" t="s">
        <v>595</v>
      </c>
      <c r="E5116">
        <v>2017</v>
      </c>
      <c r="F5116" s="10">
        <v>43008</v>
      </c>
      <c r="G5116" t="s">
        <v>489</v>
      </c>
      <c r="H5116" t="s">
        <v>474</v>
      </c>
      <c r="I5116" t="s">
        <v>545</v>
      </c>
      <c r="J5116">
        <v>228542000</v>
      </c>
      <c r="K5116">
        <v>269816664.63997018</v>
      </c>
    </row>
    <row r="5117" spans="1:11" x14ac:dyDescent="0.25">
      <c r="A5117">
        <v>3557</v>
      </c>
      <c r="B5117" t="s">
        <v>122</v>
      </c>
      <c r="C5117" t="s">
        <v>493</v>
      </c>
      <c r="D5117" t="s">
        <v>559</v>
      </c>
      <c r="E5117">
        <v>2017</v>
      </c>
      <c r="F5117" s="10">
        <v>43008</v>
      </c>
      <c r="G5117" t="s">
        <v>489</v>
      </c>
      <c r="H5117" t="s">
        <v>474</v>
      </c>
      <c r="I5117" t="s">
        <v>545</v>
      </c>
      <c r="J5117">
        <v>922188680</v>
      </c>
      <c r="K5117">
        <v>1088735872.6463265</v>
      </c>
    </row>
    <row r="5118" spans="1:11" x14ac:dyDescent="0.25">
      <c r="A5118">
        <v>3557</v>
      </c>
      <c r="B5118" t="s">
        <v>122</v>
      </c>
      <c r="C5118" t="s">
        <v>493</v>
      </c>
      <c r="D5118" t="s">
        <v>561</v>
      </c>
      <c r="E5118">
        <v>2017</v>
      </c>
      <c r="F5118" s="10">
        <v>43008</v>
      </c>
      <c r="G5118" t="s">
        <v>489</v>
      </c>
      <c r="H5118" t="s">
        <v>474</v>
      </c>
      <c r="I5118" t="s">
        <v>545</v>
      </c>
      <c r="J5118">
        <v>2165138640</v>
      </c>
      <c r="K5118">
        <v>2556162483.6044188</v>
      </c>
    </row>
    <row r="5119" spans="1:11" x14ac:dyDescent="0.25">
      <c r="A5119">
        <v>3557</v>
      </c>
      <c r="B5119" t="s">
        <v>122</v>
      </c>
      <c r="C5119" t="s">
        <v>493</v>
      </c>
      <c r="D5119" t="s">
        <v>560</v>
      </c>
      <c r="E5119">
        <v>2017</v>
      </c>
      <c r="F5119" s="10">
        <v>43008</v>
      </c>
      <c r="G5119" t="s">
        <v>489</v>
      </c>
      <c r="H5119" t="s">
        <v>474</v>
      </c>
      <c r="I5119" t="s">
        <v>545</v>
      </c>
      <c r="J5119">
        <v>120285480</v>
      </c>
      <c r="K5119">
        <v>142009026.86691216</v>
      </c>
    </row>
    <row r="5120" spans="1:11" x14ac:dyDescent="0.25">
      <c r="A5120">
        <v>3557</v>
      </c>
      <c r="B5120" t="s">
        <v>122</v>
      </c>
      <c r="C5120" t="s">
        <v>493</v>
      </c>
      <c r="D5120" t="s">
        <v>2109</v>
      </c>
      <c r="E5120">
        <v>2017</v>
      </c>
      <c r="F5120" s="10">
        <v>43008</v>
      </c>
      <c r="G5120" t="s">
        <v>489</v>
      </c>
      <c r="H5120" t="s">
        <v>474</v>
      </c>
      <c r="I5120" t="s">
        <v>545</v>
      </c>
      <c r="J5120">
        <v>801903200</v>
      </c>
      <c r="K5120">
        <v>946726845.77941442</v>
      </c>
    </row>
    <row r="5121" spans="1:11" x14ac:dyDescent="0.25">
      <c r="A5121">
        <v>1908</v>
      </c>
      <c r="B5121" t="s">
        <v>117</v>
      </c>
      <c r="C5121" t="s">
        <v>493</v>
      </c>
      <c r="D5121" t="s">
        <v>563</v>
      </c>
      <c r="E5121">
        <v>2017</v>
      </c>
      <c r="F5121" s="10">
        <v>43100</v>
      </c>
      <c r="G5121" t="s">
        <v>489</v>
      </c>
      <c r="H5121" t="s">
        <v>474</v>
      </c>
      <c r="I5121" t="s">
        <v>545</v>
      </c>
      <c r="J5121">
        <v>0</v>
      </c>
      <c r="K5121">
        <v>0</v>
      </c>
    </row>
    <row r="5122" spans="1:11" x14ac:dyDescent="0.25">
      <c r="A5122">
        <v>1908</v>
      </c>
      <c r="B5122" t="s">
        <v>117</v>
      </c>
      <c r="C5122" t="s">
        <v>493</v>
      </c>
      <c r="D5122" t="s">
        <v>724</v>
      </c>
      <c r="E5122">
        <v>2017</v>
      </c>
      <c r="F5122" s="10">
        <v>43100</v>
      </c>
      <c r="G5122" t="s">
        <v>489</v>
      </c>
      <c r="H5122" t="s">
        <v>474</v>
      </c>
      <c r="I5122" t="s">
        <v>545</v>
      </c>
      <c r="J5122">
        <v>938300000</v>
      </c>
      <c r="K5122">
        <v>1125302823.1512797</v>
      </c>
    </row>
    <row r="5123" spans="1:11" x14ac:dyDescent="0.25">
      <c r="A5123">
        <v>1908</v>
      </c>
      <c r="B5123" t="s">
        <v>117</v>
      </c>
      <c r="C5123" t="s">
        <v>493</v>
      </c>
      <c r="D5123" t="s">
        <v>456</v>
      </c>
      <c r="E5123">
        <v>2017</v>
      </c>
      <c r="F5123" s="10">
        <v>43100</v>
      </c>
      <c r="G5123" t="s">
        <v>489</v>
      </c>
      <c r="H5123" t="s">
        <v>474</v>
      </c>
      <c r="I5123" t="s">
        <v>545</v>
      </c>
      <c r="J5123">
        <v>270900000</v>
      </c>
      <c r="K5123">
        <v>324890264.08577389</v>
      </c>
    </row>
    <row r="5124" spans="1:11" x14ac:dyDescent="0.25">
      <c r="A5124">
        <v>3393</v>
      </c>
      <c r="B5124" t="s">
        <v>121</v>
      </c>
      <c r="C5124" t="s">
        <v>493</v>
      </c>
      <c r="D5124" t="s">
        <v>768</v>
      </c>
      <c r="E5124">
        <v>2017</v>
      </c>
      <c r="F5124" s="10">
        <v>43100</v>
      </c>
      <c r="G5124" t="s">
        <v>489</v>
      </c>
      <c r="H5124" t="s">
        <v>474</v>
      </c>
      <c r="I5124" t="s">
        <v>545</v>
      </c>
      <c r="J5124">
        <v>1049395000</v>
      </c>
      <c r="K5124">
        <v>1258539013.2162817</v>
      </c>
    </row>
    <row r="5125" spans="1:11" x14ac:dyDescent="0.25">
      <c r="A5125">
        <v>3393</v>
      </c>
      <c r="B5125" t="s">
        <v>121</v>
      </c>
      <c r="C5125" t="s">
        <v>493</v>
      </c>
      <c r="D5125" t="s">
        <v>770</v>
      </c>
      <c r="E5125">
        <v>2017</v>
      </c>
      <c r="F5125" s="10">
        <v>43100</v>
      </c>
      <c r="G5125" t="s">
        <v>489</v>
      </c>
      <c r="H5125" t="s">
        <v>474</v>
      </c>
      <c r="I5125" t="s">
        <v>545</v>
      </c>
      <c r="J5125">
        <v>556583000</v>
      </c>
      <c r="K5125">
        <v>667509774.29181361</v>
      </c>
    </row>
    <row r="5126" spans="1:11" x14ac:dyDescent="0.25">
      <c r="A5126">
        <v>3393</v>
      </c>
      <c r="B5126" t="s">
        <v>121</v>
      </c>
      <c r="C5126" t="s">
        <v>493</v>
      </c>
      <c r="D5126" t="s">
        <v>767</v>
      </c>
      <c r="E5126">
        <v>2017</v>
      </c>
      <c r="F5126" s="10">
        <v>43100</v>
      </c>
      <c r="G5126" t="s">
        <v>489</v>
      </c>
      <c r="H5126" t="s">
        <v>474</v>
      </c>
      <c r="I5126" t="s">
        <v>545</v>
      </c>
      <c r="J5126">
        <v>135070000</v>
      </c>
      <c r="K5126">
        <v>161989398.1914562</v>
      </c>
    </row>
    <row r="5127" spans="1:11" x14ac:dyDescent="0.25">
      <c r="A5127">
        <v>3393</v>
      </c>
      <c r="B5127" t="s">
        <v>121</v>
      </c>
      <c r="C5127" t="s">
        <v>493</v>
      </c>
      <c r="D5127" t="s">
        <v>769</v>
      </c>
      <c r="E5127">
        <v>2017</v>
      </c>
      <c r="F5127" s="10">
        <v>43100</v>
      </c>
      <c r="G5127" t="s">
        <v>489</v>
      </c>
      <c r="H5127" t="s">
        <v>474</v>
      </c>
      <c r="I5127" t="s">
        <v>545</v>
      </c>
      <c r="J5127">
        <v>132529000</v>
      </c>
      <c r="K5127">
        <v>158941977.8849152</v>
      </c>
    </row>
    <row r="5128" spans="1:11" x14ac:dyDescent="0.25">
      <c r="A5128">
        <v>3393</v>
      </c>
      <c r="B5128" t="s">
        <v>121</v>
      </c>
      <c r="C5128" t="s">
        <v>493</v>
      </c>
      <c r="D5128" t="s">
        <v>772</v>
      </c>
      <c r="E5128">
        <v>2017</v>
      </c>
      <c r="F5128" s="10">
        <v>43100</v>
      </c>
      <c r="G5128" t="s">
        <v>489</v>
      </c>
      <c r="H5128" t="s">
        <v>474</v>
      </c>
      <c r="I5128" t="s">
        <v>545</v>
      </c>
      <c r="J5128">
        <v>225000</v>
      </c>
      <c r="K5128">
        <v>269842.41203137365</v>
      </c>
    </row>
    <row r="5129" spans="1:11" x14ac:dyDescent="0.25">
      <c r="A5129">
        <v>3393</v>
      </c>
      <c r="B5129" t="s">
        <v>121</v>
      </c>
      <c r="C5129" t="s">
        <v>493</v>
      </c>
      <c r="D5129" t="s">
        <v>773</v>
      </c>
      <c r="E5129">
        <v>2017</v>
      </c>
      <c r="F5129" s="10">
        <v>43100</v>
      </c>
      <c r="G5129" t="s">
        <v>489</v>
      </c>
      <c r="H5129" t="s">
        <v>474</v>
      </c>
      <c r="I5129" t="s">
        <v>545</v>
      </c>
      <c r="J5129">
        <v>42217000</v>
      </c>
      <c r="K5129">
        <v>50630831.5943489</v>
      </c>
    </row>
    <row r="5130" spans="1:11" x14ac:dyDescent="0.25">
      <c r="A5130">
        <v>3393</v>
      </c>
      <c r="B5130" t="s">
        <v>121</v>
      </c>
      <c r="C5130" t="s">
        <v>493</v>
      </c>
      <c r="D5130" t="s">
        <v>771</v>
      </c>
      <c r="E5130">
        <v>2017</v>
      </c>
      <c r="F5130" s="10">
        <v>43100</v>
      </c>
      <c r="G5130" t="s">
        <v>489</v>
      </c>
      <c r="H5130" t="s">
        <v>474</v>
      </c>
      <c r="I5130" t="s">
        <v>545</v>
      </c>
      <c r="J5130">
        <v>83635000</v>
      </c>
      <c r="K5130">
        <v>100303422.80108416</v>
      </c>
    </row>
    <row r="5131" spans="1:11" x14ac:dyDescent="0.25">
      <c r="A5131">
        <v>8077</v>
      </c>
      <c r="B5131" t="s">
        <v>119</v>
      </c>
      <c r="C5131" t="s">
        <v>493</v>
      </c>
      <c r="D5131" t="s">
        <v>823</v>
      </c>
      <c r="E5131">
        <v>2017</v>
      </c>
      <c r="F5131" s="10">
        <v>43100</v>
      </c>
      <c r="G5131" t="s">
        <v>489</v>
      </c>
      <c r="H5131" t="s">
        <v>474</v>
      </c>
      <c r="I5131" t="s">
        <v>545</v>
      </c>
      <c r="J5131">
        <v>1444392000</v>
      </c>
      <c r="K5131">
        <v>1732258760.8836439</v>
      </c>
    </row>
    <row r="5132" spans="1:11" x14ac:dyDescent="0.25">
      <c r="A5132">
        <v>8077</v>
      </c>
      <c r="B5132" t="s">
        <v>119</v>
      </c>
      <c r="C5132" t="s">
        <v>493</v>
      </c>
      <c r="D5132" t="s">
        <v>826</v>
      </c>
      <c r="E5132">
        <v>2017</v>
      </c>
      <c r="F5132" s="10">
        <v>43100</v>
      </c>
      <c r="G5132" t="s">
        <v>489</v>
      </c>
      <c r="H5132" t="s">
        <v>474</v>
      </c>
      <c r="I5132" t="s">
        <v>545</v>
      </c>
      <c r="J5132">
        <v>0</v>
      </c>
      <c r="K5132">
        <v>0</v>
      </c>
    </row>
    <row r="5133" spans="1:11" x14ac:dyDescent="0.25">
      <c r="A5133">
        <v>8077</v>
      </c>
      <c r="B5133" t="s">
        <v>119</v>
      </c>
      <c r="C5133" t="s">
        <v>493</v>
      </c>
      <c r="D5133" t="s">
        <v>825</v>
      </c>
      <c r="E5133">
        <v>2017</v>
      </c>
      <c r="F5133" s="10">
        <v>43100</v>
      </c>
      <c r="G5133" t="s">
        <v>489</v>
      </c>
      <c r="H5133" t="s">
        <v>474</v>
      </c>
      <c r="I5133" t="s">
        <v>545</v>
      </c>
      <c r="J5133">
        <v>421717000</v>
      </c>
      <c r="K5133">
        <v>505765033.22059917</v>
      </c>
    </row>
    <row r="5134" spans="1:11" x14ac:dyDescent="0.25">
      <c r="A5134">
        <v>8077</v>
      </c>
      <c r="B5134" t="s">
        <v>119</v>
      </c>
      <c r="C5134" t="s">
        <v>493</v>
      </c>
      <c r="D5134" t="s">
        <v>824</v>
      </c>
      <c r="E5134">
        <v>2017</v>
      </c>
      <c r="F5134" s="10">
        <v>43100</v>
      </c>
      <c r="G5134" t="s">
        <v>489</v>
      </c>
      <c r="H5134" t="s">
        <v>474</v>
      </c>
      <c r="I5134" t="s">
        <v>545</v>
      </c>
      <c r="J5134">
        <v>338849000</v>
      </c>
      <c r="K5134">
        <v>406381473.21963972</v>
      </c>
    </row>
    <row r="5135" spans="1:11" x14ac:dyDescent="0.25">
      <c r="A5135">
        <v>8086</v>
      </c>
      <c r="B5135" t="s">
        <v>127</v>
      </c>
      <c r="C5135" t="s">
        <v>492</v>
      </c>
      <c r="D5135" t="s">
        <v>2012</v>
      </c>
      <c r="E5135">
        <v>2017</v>
      </c>
      <c r="F5135" s="10">
        <v>43100</v>
      </c>
      <c r="G5135" t="s">
        <v>489</v>
      </c>
      <c r="H5135" t="s">
        <v>474</v>
      </c>
      <c r="I5135" t="s">
        <v>545</v>
      </c>
      <c r="J5135">
        <v>414368000</v>
      </c>
      <c r="K5135">
        <v>496951380.39384997</v>
      </c>
    </row>
    <row r="5136" spans="1:11" x14ac:dyDescent="0.25">
      <c r="A5136">
        <v>8086</v>
      </c>
      <c r="B5136" t="s">
        <v>127</v>
      </c>
      <c r="C5136" t="s">
        <v>492</v>
      </c>
      <c r="D5136" t="s">
        <v>2013</v>
      </c>
      <c r="E5136">
        <v>2017</v>
      </c>
      <c r="F5136" s="10">
        <v>43100</v>
      </c>
      <c r="G5136" t="s">
        <v>489</v>
      </c>
      <c r="H5136" t="s">
        <v>474</v>
      </c>
      <c r="I5136" t="s">
        <v>545</v>
      </c>
      <c r="J5136">
        <v>194398000</v>
      </c>
      <c r="K5136">
        <v>233141445.39588881</v>
      </c>
    </row>
    <row r="5137" spans="1:11" x14ac:dyDescent="0.25">
      <c r="A5137">
        <v>8086</v>
      </c>
      <c r="B5137" t="s">
        <v>127</v>
      </c>
      <c r="C5137" t="s">
        <v>492</v>
      </c>
      <c r="D5137" t="s">
        <v>2011</v>
      </c>
      <c r="E5137">
        <v>2017</v>
      </c>
      <c r="F5137" s="10">
        <v>43100</v>
      </c>
      <c r="G5137" t="s">
        <v>489</v>
      </c>
      <c r="H5137" t="s">
        <v>474</v>
      </c>
      <c r="I5137" t="s">
        <v>545</v>
      </c>
      <c r="J5137">
        <v>749626000</v>
      </c>
      <c r="K5137">
        <v>899026168.71746898</v>
      </c>
    </row>
    <row r="5138" spans="1:11" x14ac:dyDescent="0.25">
      <c r="A5138">
        <v>8086</v>
      </c>
      <c r="B5138" t="s">
        <v>127</v>
      </c>
      <c r="C5138" t="s">
        <v>492</v>
      </c>
      <c r="D5138" t="s">
        <v>643</v>
      </c>
      <c r="E5138">
        <v>2017</v>
      </c>
      <c r="F5138" s="10">
        <v>43100</v>
      </c>
      <c r="G5138" t="s">
        <v>489</v>
      </c>
      <c r="H5138" t="s">
        <v>474</v>
      </c>
      <c r="I5138" t="s">
        <v>545</v>
      </c>
      <c r="J5138">
        <v>66386000</v>
      </c>
      <c r="K5138">
        <v>79616703.84495455</v>
      </c>
    </row>
    <row r="5139" spans="1:11" x14ac:dyDescent="0.25">
      <c r="A5139">
        <v>8086</v>
      </c>
      <c r="B5139" t="s">
        <v>127</v>
      </c>
      <c r="C5139" t="s">
        <v>493</v>
      </c>
      <c r="D5139" t="s">
        <v>2014</v>
      </c>
      <c r="E5139">
        <v>2017</v>
      </c>
      <c r="F5139" s="10">
        <v>43100</v>
      </c>
      <c r="G5139" t="s">
        <v>489</v>
      </c>
      <c r="H5139" t="s">
        <v>474</v>
      </c>
      <c r="I5139" t="s">
        <v>545</v>
      </c>
      <c r="J5139">
        <v>1117500000</v>
      </c>
      <c r="K5139">
        <v>1340217313.0891559</v>
      </c>
    </row>
    <row r="5140" spans="1:11" x14ac:dyDescent="0.25">
      <c r="A5140">
        <v>8086</v>
      </c>
      <c r="B5140" t="s">
        <v>127</v>
      </c>
      <c r="C5140" t="s">
        <v>493</v>
      </c>
      <c r="D5140" t="s">
        <v>2015</v>
      </c>
      <c r="E5140">
        <v>2017</v>
      </c>
      <c r="F5140" s="10">
        <v>43100</v>
      </c>
      <c r="G5140" t="s">
        <v>489</v>
      </c>
      <c r="H5140" t="s">
        <v>474</v>
      </c>
      <c r="I5140" t="s">
        <v>545</v>
      </c>
      <c r="J5140">
        <v>307300000</v>
      </c>
      <c r="K5140">
        <v>368544769.85440505</v>
      </c>
    </row>
    <row r="5141" spans="1:11" x14ac:dyDescent="0.25">
      <c r="A5141">
        <v>8104</v>
      </c>
      <c r="B5141" t="s">
        <v>120</v>
      </c>
      <c r="C5141" t="s">
        <v>492</v>
      </c>
      <c r="D5141" t="s">
        <v>894</v>
      </c>
      <c r="E5141">
        <v>2017</v>
      </c>
      <c r="F5141" s="10">
        <v>43100</v>
      </c>
      <c r="G5141" t="s">
        <v>489</v>
      </c>
      <c r="H5141" t="s">
        <v>474</v>
      </c>
      <c r="I5141" t="s">
        <v>545</v>
      </c>
      <c r="J5141">
        <v>2698000000</v>
      </c>
      <c r="K5141">
        <v>3235710345.1584272</v>
      </c>
    </row>
    <row r="5142" spans="1:11" x14ac:dyDescent="0.25">
      <c r="A5142">
        <v>8104</v>
      </c>
      <c r="B5142" t="s">
        <v>120</v>
      </c>
      <c r="C5142" t="s">
        <v>492</v>
      </c>
      <c r="D5142" t="s">
        <v>2093</v>
      </c>
      <c r="E5142">
        <v>2017</v>
      </c>
      <c r="F5142" s="10">
        <v>43100</v>
      </c>
      <c r="G5142" t="s">
        <v>489</v>
      </c>
      <c r="H5142" t="s">
        <v>474</v>
      </c>
      <c r="I5142" t="s">
        <v>545</v>
      </c>
      <c r="J5142">
        <v>2720000000</v>
      </c>
      <c r="K5142">
        <v>3262094936.5570507</v>
      </c>
    </row>
    <row r="5143" spans="1:11" x14ac:dyDescent="0.25">
      <c r="A5143">
        <v>8104</v>
      </c>
      <c r="B5143" t="s">
        <v>120</v>
      </c>
      <c r="C5143" t="s">
        <v>492</v>
      </c>
      <c r="D5143" t="s">
        <v>113</v>
      </c>
      <c r="E5143">
        <v>2017</v>
      </c>
      <c r="F5143" s="10">
        <v>43100</v>
      </c>
      <c r="G5143" t="s">
        <v>489</v>
      </c>
      <c r="H5143" t="s">
        <v>474</v>
      </c>
      <c r="I5143" t="s">
        <v>545</v>
      </c>
      <c r="J5143">
        <v>1489000000</v>
      </c>
      <c r="K5143">
        <v>1785757117.8431795</v>
      </c>
    </row>
    <row r="5144" spans="1:11" x14ac:dyDescent="0.25">
      <c r="A5144">
        <v>8104</v>
      </c>
      <c r="B5144" t="s">
        <v>120</v>
      </c>
      <c r="C5144" t="s">
        <v>492</v>
      </c>
      <c r="D5144" t="s">
        <v>619</v>
      </c>
      <c r="E5144">
        <v>2017</v>
      </c>
      <c r="F5144" s="10">
        <v>43100</v>
      </c>
      <c r="G5144" t="s">
        <v>489</v>
      </c>
      <c r="H5144" t="s">
        <v>474</v>
      </c>
      <c r="I5144" t="s">
        <v>545</v>
      </c>
      <c r="J5144">
        <v>898000000</v>
      </c>
      <c r="K5144">
        <v>1076971048.907438</v>
      </c>
    </row>
    <row r="5145" spans="1:11" x14ac:dyDescent="0.25">
      <c r="A5145">
        <v>8104</v>
      </c>
      <c r="B5145" t="s">
        <v>120</v>
      </c>
      <c r="C5145" t="s">
        <v>492</v>
      </c>
      <c r="D5145" t="s">
        <v>834</v>
      </c>
      <c r="E5145">
        <v>2017</v>
      </c>
      <c r="F5145" s="10">
        <v>43100</v>
      </c>
      <c r="G5145" t="s">
        <v>489</v>
      </c>
      <c r="H5145" t="s">
        <v>474</v>
      </c>
      <c r="I5145" t="s">
        <v>545</v>
      </c>
      <c r="J5145">
        <v>1859000000</v>
      </c>
      <c r="K5145">
        <v>2229497973.1836605</v>
      </c>
    </row>
    <row r="5146" spans="1:11" x14ac:dyDescent="0.25">
      <c r="A5146">
        <v>8104</v>
      </c>
      <c r="B5146" t="s">
        <v>120</v>
      </c>
      <c r="C5146" t="s">
        <v>493</v>
      </c>
      <c r="D5146" t="s">
        <v>885</v>
      </c>
      <c r="E5146">
        <v>2017</v>
      </c>
      <c r="F5146" s="10">
        <v>43100</v>
      </c>
      <c r="G5146" t="s">
        <v>489</v>
      </c>
      <c r="H5146" t="s">
        <v>474</v>
      </c>
      <c r="I5146" t="s">
        <v>545</v>
      </c>
      <c r="J5146">
        <v>3230000000</v>
      </c>
      <c r="K5146">
        <v>3873737737.1614976</v>
      </c>
    </row>
    <row r="5147" spans="1:11" x14ac:dyDescent="0.25">
      <c r="A5147">
        <v>8104</v>
      </c>
      <c r="B5147" t="s">
        <v>120</v>
      </c>
      <c r="C5147" t="s">
        <v>493</v>
      </c>
      <c r="D5147" t="s">
        <v>883</v>
      </c>
      <c r="E5147">
        <v>2017</v>
      </c>
      <c r="F5147" s="10">
        <v>43100</v>
      </c>
      <c r="G5147" t="s">
        <v>489</v>
      </c>
      <c r="H5147" t="s">
        <v>474</v>
      </c>
      <c r="I5147" t="s">
        <v>545</v>
      </c>
      <c r="J5147">
        <v>1970000000</v>
      </c>
      <c r="K5147">
        <v>2362620229.7858052</v>
      </c>
    </row>
    <row r="5148" spans="1:11" x14ac:dyDescent="0.25">
      <c r="A5148">
        <v>8104</v>
      </c>
      <c r="B5148" t="s">
        <v>120</v>
      </c>
      <c r="C5148" t="s">
        <v>493</v>
      </c>
      <c r="D5148" t="s">
        <v>886</v>
      </c>
      <c r="E5148">
        <v>2017</v>
      </c>
      <c r="F5148" s="10">
        <v>43100</v>
      </c>
      <c r="G5148" t="s">
        <v>489</v>
      </c>
      <c r="H5148" t="s">
        <v>474</v>
      </c>
      <c r="I5148" t="s">
        <v>545</v>
      </c>
      <c r="J5148">
        <v>1366000000</v>
      </c>
      <c r="K5148">
        <v>1638243265.9326954</v>
      </c>
    </row>
    <row r="5149" spans="1:11" x14ac:dyDescent="0.25">
      <c r="A5149">
        <v>8104</v>
      </c>
      <c r="B5149" t="s">
        <v>120</v>
      </c>
      <c r="C5149" t="s">
        <v>493</v>
      </c>
      <c r="D5149" t="s">
        <v>884</v>
      </c>
      <c r="E5149">
        <v>2017</v>
      </c>
      <c r="F5149" s="10">
        <v>43100</v>
      </c>
      <c r="G5149" t="s">
        <v>489</v>
      </c>
      <c r="H5149" t="s">
        <v>474</v>
      </c>
      <c r="I5149" t="s">
        <v>545</v>
      </c>
      <c r="J5149">
        <v>1438000000</v>
      </c>
      <c r="K5149">
        <v>1724592837.7827349</v>
      </c>
    </row>
    <row r="5150" spans="1:11" x14ac:dyDescent="0.25">
      <c r="A5150">
        <v>8104</v>
      </c>
      <c r="B5150" t="s">
        <v>120</v>
      </c>
      <c r="C5150" t="s">
        <v>493</v>
      </c>
      <c r="D5150" t="s">
        <v>887</v>
      </c>
      <c r="E5150">
        <v>2017</v>
      </c>
      <c r="F5150" s="10">
        <v>43100</v>
      </c>
      <c r="G5150" t="s">
        <v>489</v>
      </c>
      <c r="H5150" t="s">
        <v>474</v>
      </c>
      <c r="I5150" t="s">
        <v>545</v>
      </c>
      <c r="J5150">
        <v>56000000</v>
      </c>
      <c r="K5150">
        <v>67160778.105586335</v>
      </c>
    </row>
    <row r="5151" spans="1:11" x14ac:dyDescent="0.25">
      <c r="A5151">
        <v>8104</v>
      </c>
      <c r="B5151" t="s">
        <v>120</v>
      </c>
      <c r="C5151" t="s">
        <v>493</v>
      </c>
      <c r="D5151" t="s">
        <v>1432</v>
      </c>
      <c r="E5151">
        <v>2017</v>
      </c>
      <c r="F5151" s="10">
        <v>43100</v>
      </c>
      <c r="G5151" t="s">
        <v>489</v>
      </c>
      <c r="H5151" t="s">
        <v>474</v>
      </c>
      <c r="I5151" t="s">
        <v>545</v>
      </c>
      <c r="J5151">
        <v>1604000000</v>
      </c>
      <c r="K5151">
        <v>1923676572.8814373</v>
      </c>
    </row>
    <row r="5152" spans="1:11" x14ac:dyDescent="0.25">
      <c r="A5152">
        <v>8390</v>
      </c>
      <c r="B5152" t="s">
        <v>3431</v>
      </c>
      <c r="C5152" t="s">
        <v>492</v>
      </c>
      <c r="D5152" t="s">
        <v>3437</v>
      </c>
      <c r="E5152">
        <v>2017</v>
      </c>
      <c r="F5152" s="10">
        <v>43100</v>
      </c>
      <c r="G5152" t="s">
        <v>489</v>
      </c>
      <c r="H5152" t="s">
        <v>474</v>
      </c>
      <c r="I5152" t="s">
        <v>545</v>
      </c>
      <c r="J5152">
        <v>521400000</v>
      </c>
      <c r="K5152">
        <v>625314816.14736998</v>
      </c>
    </row>
    <row r="5153" spans="1:11" x14ac:dyDescent="0.25">
      <c r="A5153">
        <v>8390</v>
      </c>
      <c r="B5153" t="s">
        <v>3431</v>
      </c>
      <c r="C5153" t="s">
        <v>492</v>
      </c>
      <c r="D5153" t="s">
        <v>578</v>
      </c>
      <c r="E5153">
        <v>2017</v>
      </c>
      <c r="F5153" s="10">
        <v>43100</v>
      </c>
      <c r="G5153" t="s">
        <v>489</v>
      </c>
      <c r="H5153" t="s">
        <v>474</v>
      </c>
      <c r="I5153" t="s">
        <v>545</v>
      </c>
      <c r="J5153">
        <v>1027100000</v>
      </c>
      <c r="K5153">
        <v>1231800628.4329951</v>
      </c>
    </row>
    <row r="5154" spans="1:11" x14ac:dyDescent="0.25">
      <c r="A5154">
        <v>8390</v>
      </c>
      <c r="B5154" t="s">
        <v>3431</v>
      </c>
      <c r="C5154" t="s">
        <v>492</v>
      </c>
      <c r="D5154" t="s">
        <v>113</v>
      </c>
      <c r="E5154">
        <v>2017</v>
      </c>
      <c r="F5154" s="10">
        <v>43100</v>
      </c>
      <c r="G5154" t="s">
        <v>489</v>
      </c>
      <c r="H5154" t="s">
        <v>474</v>
      </c>
      <c r="I5154" t="s">
        <v>545</v>
      </c>
      <c r="J5154">
        <v>422500000</v>
      </c>
      <c r="K5154">
        <v>506704084.81446832</v>
      </c>
    </row>
    <row r="5155" spans="1:11" x14ac:dyDescent="0.25">
      <c r="A5155">
        <v>8390</v>
      </c>
      <c r="B5155" t="s">
        <v>3431</v>
      </c>
      <c r="C5155" t="s">
        <v>492</v>
      </c>
      <c r="D5155" t="s">
        <v>3440</v>
      </c>
      <c r="E5155">
        <v>2017</v>
      </c>
      <c r="F5155" s="10">
        <v>43100</v>
      </c>
      <c r="G5155" t="s">
        <v>489</v>
      </c>
      <c r="H5155" t="s">
        <v>474</v>
      </c>
      <c r="I5155" t="s">
        <v>545</v>
      </c>
      <c r="J5155">
        <v>316500000</v>
      </c>
      <c r="K5155">
        <v>379578326.25746566</v>
      </c>
    </row>
    <row r="5156" spans="1:11" x14ac:dyDescent="0.25">
      <c r="A5156">
        <v>8390</v>
      </c>
      <c r="B5156" t="s">
        <v>3431</v>
      </c>
      <c r="C5156" t="s">
        <v>492</v>
      </c>
      <c r="D5156" t="s">
        <v>3441</v>
      </c>
      <c r="E5156">
        <v>2017</v>
      </c>
      <c r="F5156" s="10">
        <v>43100</v>
      </c>
      <c r="G5156" t="s">
        <v>489</v>
      </c>
      <c r="H5156" t="s">
        <v>474</v>
      </c>
      <c r="I5156" t="s">
        <v>545</v>
      </c>
      <c r="J5156">
        <v>845500000</v>
      </c>
      <c r="K5156">
        <v>1014007819.4334508</v>
      </c>
    </row>
    <row r="5157" spans="1:11" x14ac:dyDescent="0.25">
      <c r="A5157">
        <v>8390</v>
      </c>
      <c r="B5157" t="s">
        <v>3431</v>
      </c>
      <c r="C5157" t="s">
        <v>492</v>
      </c>
      <c r="D5157" t="s">
        <v>3439</v>
      </c>
      <c r="E5157">
        <v>2017</v>
      </c>
      <c r="F5157" s="10">
        <v>43100</v>
      </c>
      <c r="G5157" t="s">
        <v>489</v>
      </c>
      <c r="H5157" t="s">
        <v>474</v>
      </c>
      <c r="I5157" t="s">
        <v>545</v>
      </c>
      <c r="J5157">
        <v>582600000</v>
      </c>
      <c r="K5157">
        <v>698711952.21990359</v>
      </c>
    </row>
    <row r="5158" spans="1:11" x14ac:dyDescent="0.25">
      <c r="A5158">
        <v>8390</v>
      </c>
      <c r="B5158" t="s">
        <v>3431</v>
      </c>
      <c r="C5158" t="s">
        <v>492</v>
      </c>
      <c r="D5158" t="s">
        <v>3438</v>
      </c>
      <c r="E5158">
        <v>2017</v>
      </c>
      <c r="F5158" s="10">
        <v>43100</v>
      </c>
      <c r="G5158" t="s">
        <v>489</v>
      </c>
      <c r="H5158" t="s">
        <v>474</v>
      </c>
      <c r="I5158" t="s">
        <v>545</v>
      </c>
      <c r="J5158">
        <v>888800000</v>
      </c>
      <c r="K5158">
        <v>1065937492.5043775</v>
      </c>
    </row>
    <row r="5159" spans="1:11" x14ac:dyDescent="0.25">
      <c r="A5159">
        <v>8390</v>
      </c>
      <c r="B5159" t="s">
        <v>3431</v>
      </c>
      <c r="C5159" t="s">
        <v>493</v>
      </c>
      <c r="D5159" t="s">
        <v>3435</v>
      </c>
      <c r="E5159">
        <v>2017</v>
      </c>
      <c r="F5159" s="10">
        <v>43100</v>
      </c>
      <c r="G5159" t="s">
        <v>489</v>
      </c>
      <c r="H5159" t="s">
        <v>474</v>
      </c>
      <c r="I5159" t="s">
        <v>545</v>
      </c>
      <c r="J5159">
        <v>2371000000</v>
      </c>
      <c r="K5159">
        <v>2843539373.0061646</v>
      </c>
    </row>
    <row r="5160" spans="1:11" x14ac:dyDescent="0.25">
      <c r="A5160">
        <v>8390</v>
      </c>
      <c r="B5160" t="s">
        <v>3431</v>
      </c>
      <c r="C5160" t="s">
        <v>493</v>
      </c>
      <c r="D5160" t="s">
        <v>3436</v>
      </c>
      <c r="E5160">
        <v>2017</v>
      </c>
      <c r="F5160" s="10">
        <v>43100</v>
      </c>
      <c r="G5160" t="s">
        <v>489</v>
      </c>
      <c r="H5160" t="s">
        <v>474</v>
      </c>
      <c r="I5160" t="s">
        <v>545</v>
      </c>
      <c r="J5160">
        <v>2441600000</v>
      </c>
      <c r="K5160">
        <v>2928209925.4035645</v>
      </c>
    </row>
    <row r="5161" spans="1:11" x14ac:dyDescent="0.25">
      <c r="A5161">
        <v>8390</v>
      </c>
      <c r="B5161" t="s">
        <v>3431</v>
      </c>
      <c r="C5161" t="s">
        <v>493</v>
      </c>
      <c r="D5161" t="s">
        <v>563</v>
      </c>
      <c r="E5161">
        <v>2017</v>
      </c>
      <c r="F5161" s="10">
        <v>43100</v>
      </c>
      <c r="G5161" t="s">
        <v>489</v>
      </c>
      <c r="H5161" t="s">
        <v>474</v>
      </c>
      <c r="I5161" t="s">
        <v>545</v>
      </c>
      <c r="J5161">
        <v>-208100000</v>
      </c>
      <c r="K5161">
        <v>-249574248.63879493</v>
      </c>
    </row>
    <row r="5162" spans="1:11" x14ac:dyDescent="0.25">
      <c r="A5162">
        <v>8390</v>
      </c>
      <c r="B5162" t="s">
        <v>3431</v>
      </c>
      <c r="C5162" t="s">
        <v>493</v>
      </c>
      <c r="D5162" t="s">
        <v>643</v>
      </c>
      <c r="E5162">
        <v>2017</v>
      </c>
      <c r="F5162" s="10">
        <v>43100</v>
      </c>
      <c r="G5162" t="s">
        <v>489</v>
      </c>
      <c r="H5162" t="s">
        <v>474</v>
      </c>
      <c r="I5162" t="s">
        <v>545</v>
      </c>
      <c r="J5162">
        <v>0</v>
      </c>
      <c r="K5162">
        <v>0</v>
      </c>
    </row>
    <row r="5163" spans="1:11" x14ac:dyDescent="0.25">
      <c r="A5163">
        <v>13243</v>
      </c>
      <c r="B5163" t="s">
        <v>115</v>
      </c>
      <c r="C5163" t="s">
        <v>492</v>
      </c>
      <c r="D5163" t="s">
        <v>3322</v>
      </c>
      <c r="E5163">
        <v>2017</v>
      </c>
      <c r="F5163" s="10">
        <v>43100</v>
      </c>
      <c r="G5163" t="s">
        <v>489</v>
      </c>
      <c r="H5163" t="s">
        <v>474</v>
      </c>
      <c r="I5163" t="s">
        <v>545</v>
      </c>
      <c r="J5163">
        <v>107107548</v>
      </c>
      <c r="K5163">
        <v>128454040.44038281</v>
      </c>
    </row>
    <row r="5164" spans="1:11" x14ac:dyDescent="0.25">
      <c r="A5164">
        <v>13243</v>
      </c>
      <c r="B5164" t="s">
        <v>115</v>
      </c>
      <c r="C5164" t="s">
        <v>492</v>
      </c>
      <c r="D5164" t="s">
        <v>726</v>
      </c>
      <c r="E5164">
        <v>2017</v>
      </c>
      <c r="F5164" s="10">
        <v>43100</v>
      </c>
      <c r="G5164" t="s">
        <v>489</v>
      </c>
      <c r="H5164" t="s">
        <v>474</v>
      </c>
      <c r="I5164" t="s">
        <v>545</v>
      </c>
      <c r="J5164">
        <v>499075596</v>
      </c>
      <c r="K5164">
        <v>598541167.15837955</v>
      </c>
    </row>
    <row r="5165" spans="1:11" x14ac:dyDescent="0.25">
      <c r="A5165">
        <v>13243</v>
      </c>
      <c r="B5165" t="s">
        <v>115</v>
      </c>
      <c r="C5165" t="s">
        <v>492</v>
      </c>
      <c r="D5165" t="s">
        <v>894</v>
      </c>
      <c r="E5165">
        <v>2017</v>
      </c>
      <c r="F5165" s="10">
        <v>43100</v>
      </c>
      <c r="G5165" t="s">
        <v>489</v>
      </c>
      <c r="H5165" t="s">
        <v>474</v>
      </c>
      <c r="I5165" t="s">
        <v>545</v>
      </c>
      <c r="J5165">
        <v>606183144</v>
      </c>
      <c r="K5165">
        <v>726995207.59876227</v>
      </c>
    </row>
    <row r="5166" spans="1:11" x14ac:dyDescent="0.25">
      <c r="A5166">
        <v>13243</v>
      </c>
      <c r="B5166" t="s">
        <v>115</v>
      </c>
      <c r="C5166" t="s">
        <v>492</v>
      </c>
      <c r="D5166" t="s">
        <v>569</v>
      </c>
      <c r="E5166">
        <v>2017</v>
      </c>
      <c r="F5166" s="10">
        <v>43100</v>
      </c>
      <c r="G5166" t="s">
        <v>489</v>
      </c>
      <c r="H5166" t="s">
        <v>474</v>
      </c>
      <c r="I5166" t="s">
        <v>545</v>
      </c>
      <c r="J5166">
        <v>1066517712.0000001</v>
      </c>
      <c r="K5166">
        <v>1279074275.0233865</v>
      </c>
    </row>
    <row r="5167" spans="1:11" x14ac:dyDescent="0.25">
      <c r="A5167">
        <v>1703</v>
      </c>
      <c r="B5167" t="s">
        <v>125</v>
      </c>
      <c r="C5167" t="s">
        <v>492</v>
      </c>
      <c r="D5167" t="s">
        <v>592</v>
      </c>
      <c r="E5167">
        <v>2018</v>
      </c>
      <c r="F5167" s="10">
        <v>43373</v>
      </c>
      <c r="G5167" t="s">
        <v>489</v>
      </c>
      <c r="H5167" t="s">
        <v>474</v>
      </c>
      <c r="I5167" t="s">
        <v>545</v>
      </c>
      <c r="J5167">
        <v>10045000000</v>
      </c>
      <c r="K5167">
        <v>11628095423.311293</v>
      </c>
    </row>
    <row r="5168" spans="1:11" x14ac:dyDescent="0.25">
      <c r="A5168">
        <v>1703</v>
      </c>
      <c r="B5168" t="s">
        <v>125</v>
      </c>
      <c r="C5168" t="s">
        <v>492</v>
      </c>
      <c r="D5168" t="s">
        <v>59</v>
      </c>
      <c r="E5168">
        <v>2018</v>
      </c>
      <c r="F5168" s="10">
        <v>43373</v>
      </c>
      <c r="G5168" t="s">
        <v>489</v>
      </c>
      <c r="H5168" t="s">
        <v>474</v>
      </c>
      <c r="I5168" t="s">
        <v>545</v>
      </c>
      <c r="J5168">
        <v>8102000000</v>
      </c>
      <c r="K5168">
        <v>9378877961.1416721</v>
      </c>
    </row>
    <row r="5169" spans="1:11" x14ac:dyDescent="0.25">
      <c r="A5169">
        <v>1703</v>
      </c>
      <c r="B5169" t="s">
        <v>125</v>
      </c>
      <c r="C5169" t="s">
        <v>492</v>
      </c>
      <c r="D5169" t="s">
        <v>591</v>
      </c>
      <c r="E5169">
        <v>2018</v>
      </c>
      <c r="F5169" s="10">
        <v>43373</v>
      </c>
      <c r="G5169" t="s">
        <v>489</v>
      </c>
      <c r="H5169" t="s">
        <v>474</v>
      </c>
      <c r="I5169" t="s">
        <v>545</v>
      </c>
      <c r="J5169">
        <v>31053000000</v>
      </c>
      <c r="K5169">
        <v>35946963382.786018</v>
      </c>
    </row>
    <row r="5170" spans="1:11" x14ac:dyDescent="0.25">
      <c r="A5170">
        <v>1703</v>
      </c>
      <c r="B5170" t="s">
        <v>125</v>
      </c>
      <c r="C5170" t="s">
        <v>492</v>
      </c>
      <c r="D5170" t="s">
        <v>113</v>
      </c>
      <c r="E5170">
        <v>2018</v>
      </c>
      <c r="F5170" s="10">
        <v>43373</v>
      </c>
      <c r="G5170" t="s">
        <v>489</v>
      </c>
      <c r="H5170" t="s">
        <v>474</v>
      </c>
      <c r="I5170" t="s">
        <v>545</v>
      </c>
      <c r="J5170">
        <v>11729000000</v>
      </c>
      <c r="K5170">
        <v>13577494397.214352</v>
      </c>
    </row>
    <row r="5171" spans="1:11" x14ac:dyDescent="0.25">
      <c r="A5171">
        <v>1703</v>
      </c>
      <c r="B5171" t="s">
        <v>125</v>
      </c>
      <c r="C5171" t="s">
        <v>492</v>
      </c>
      <c r="D5171" t="s">
        <v>590</v>
      </c>
      <c r="E5171">
        <v>2018</v>
      </c>
      <c r="F5171" s="10">
        <v>43373</v>
      </c>
      <c r="G5171" t="s">
        <v>489</v>
      </c>
      <c r="H5171" t="s">
        <v>474</v>
      </c>
      <c r="I5171" t="s">
        <v>545</v>
      </c>
      <c r="J5171">
        <v>6103000000</v>
      </c>
      <c r="K5171">
        <v>7064834879.8873892</v>
      </c>
    </row>
    <row r="5172" spans="1:11" x14ac:dyDescent="0.25">
      <c r="A5172">
        <v>1703</v>
      </c>
      <c r="B5172" t="s">
        <v>125</v>
      </c>
      <c r="C5172" t="s">
        <v>492</v>
      </c>
      <c r="D5172" t="s">
        <v>316</v>
      </c>
      <c r="E5172">
        <v>2018</v>
      </c>
      <c r="F5172" s="10">
        <v>43373</v>
      </c>
      <c r="G5172" t="s">
        <v>489</v>
      </c>
      <c r="H5172" t="s">
        <v>474</v>
      </c>
      <c r="I5172" t="s">
        <v>545</v>
      </c>
      <c r="J5172">
        <v>16012000000</v>
      </c>
      <c r="K5172">
        <v>18535496656.850216</v>
      </c>
    </row>
    <row r="5173" spans="1:11" x14ac:dyDescent="0.25">
      <c r="A5173">
        <v>1703</v>
      </c>
      <c r="B5173" t="s">
        <v>125</v>
      </c>
      <c r="C5173" t="s">
        <v>493</v>
      </c>
      <c r="D5173" t="s">
        <v>585</v>
      </c>
      <c r="E5173">
        <v>2018</v>
      </c>
      <c r="F5173" s="10">
        <v>43373</v>
      </c>
      <c r="G5173" t="s">
        <v>489</v>
      </c>
      <c r="H5173" t="s">
        <v>474</v>
      </c>
      <c r="I5173" t="s">
        <v>545</v>
      </c>
      <c r="J5173">
        <v>6613000000</v>
      </c>
      <c r="K5173">
        <v>7655211053.6941347</v>
      </c>
    </row>
    <row r="5174" spans="1:11" x14ac:dyDescent="0.25">
      <c r="A5174">
        <v>1703</v>
      </c>
      <c r="B5174" t="s">
        <v>125</v>
      </c>
      <c r="C5174" t="s">
        <v>493</v>
      </c>
      <c r="D5174" t="s">
        <v>586</v>
      </c>
      <c r="E5174">
        <v>2018</v>
      </c>
      <c r="F5174" s="10">
        <v>43373</v>
      </c>
      <c r="G5174" t="s">
        <v>489</v>
      </c>
      <c r="H5174" t="s">
        <v>474</v>
      </c>
      <c r="I5174" t="s">
        <v>545</v>
      </c>
      <c r="J5174">
        <v>12932000000</v>
      </c>
      <c r="K5174">
        <v>14970087607.193792</v>
      </c>
    </row>
    <row r="5175" spans="1:11" x14ac:dyDescent="0.25">
      <c r="A5175">
        <v>1703</v>
      </c>
      <c r="B5175" t="s">
        <v>125</v>
      </c>
      <c r="C5175" t="s">
        <v>493</v>
      </c>
      <c r="D5175" t="s">
        <v>579</v>
      </c>
      <c r="E5175">
        <v>2018</v>
      </c>
      <c r="F5175" s="10">
        <v>43373</v>
      </c>
      <c r="G5175" t="s">
        <v>489</v>
      </c>
      <c r="H5175" t="s">
        <v>474</v>
      </c>
      <c r="I5175" t="s">
        <v>545</v>
      </c>
      <c r="J5175">
        <v>12266000000</v>
      </c>
      <c r="K5175">
        <v>14199125780.22263</v>
      </c>
    </row>
    <row r="5176" spans="1:11" x14ac:dyDescent="0.25">
      <c r="A5176">
        <v>1703</v>
      </c>
      <c r="B5176" t="s">
        <v>125</v>
      </c>
      <c r="C5176" t="s">
        <v>493</v>
      </c>
      <c r="D5176" t="s">
        <v>581</v>
      </c>
      <c r="E5176">
        <v>2018</v>
      </c>
      <c r="F5176" s="10">
        <v>43373</v>
      </c>
      <c r="G5176" t="s">
        <v>489</v>
      </c>
      <c r="H5176" t="s">
        <v>474</v>
      </c>
      <c r="I5176" t="s">
        <v>545</v>
      </c>
      <c r="J5176">
        <v>950000000</v>
      </c>
      <c r="K5176">
        <v>1099720323.7576632</v>
      </c>
    </row>
    <row r="5177" spans="1:11" x14ac:dyDescent="0.25">
      <c r="A5177">
        <v>1703</v>
      </c>
      <c r="B5177" t="s">
        <v>125</v>
      </c>
      <c r="C5177" t="s">
        <v>493</v>
      </c>
      <c r="D5177" t="s">
        <v>580</v>
      </c>
      <c r="E5177">
        <v>2018</v>
      </c>
      <c r="F5177" s="10">
        <v>43373</v>
      </c>
      <c r="G5177" t="s">
        <v>489</v>
      </c>
      <c r="H5177" t="s">
        <v>474</v>
      </c>
      <c r="I5177" t="s">
        <v>545</v>
      </c>
      <c r="J5177">
        <v>13425000000</v>
      </c>
      <c r="K5177">
        <v>15540784575.20698</v>
      </c>
    </row>
    <row r="5178" spans="1:11" x14ac:dyDescent="0.25">
      <c r="A5178">
        <v>1703</v>
      </c>
      <c r="B5178" t="s">
        <v>125</v>
      </c>
      <c r="C5178" t="s">
        <v>493</v>
      </c>
      <c r="D5178" t="s">
        <v>583</v>
      </c>
      <c r="E5178">
        <v>2018</v>
      </c>
      <c r="F5178" s="10">
        <v>43373</v>
      </c>
      <c r="G5178" t="s">
        <v>489</v>
      </c>
      <c r="H5178" t="s">
        <v>474</v>
      </c>
      <c r="I5178" t="s">
        <v>545</v>
      </c>
      <c r="J5178">
        <v>8758000000</v>
      </c>
      <c r="K5178">
        <v>10138263784.704859</v>
      </c>
    </row>
    <row r="5179" spans="1:11" x14ac:dyDescent="0.25">
      <c r="A5179">
        <v>1703</v>
      </c>
      <c r="B5179" t="s">
        <v>125</v>
      </c>
      <c r="C5179" t="s">
        <v>493</v>
      </c>
      <c r="D5179" t="s">
        <v>582</v>
      </c>
      <c r="E5179">
        <v>2018</v>
      </c>
      <c r="F5179" s="10">
        <v>43373</v>
      </c>
      <c r="G5179" t="s">
        <v>489</v>
      </c>
      <c r="H5179" t="s">
        <v>474</v>
      </c>
      <c r="I5179" t="s">
        <v>545</v>
      </c>
      <c r="J5179">
        <v>12441000000</v>
      </c>
      <c r="K5179">
        <v>14401705839.8622</v>
      </c>
    </row>
    <row r="5180" spans="1:11" x14ac:dyDescent="0.25">
      <c r="A5180">
        <v>1703</v>
      </c>
      <c r="B5180" t="s">
        <v>125</v>
      </c>
      <c r="C5180" t="s">
        <v>493</v>
      </c>
      <c r="D5180" t="s">
        <v>587</v>
      </c>
      <c r="E5180">
        <v>2018</v>
      </c>
      <c r="F5180" s="10">
        <v>43373</v>
      </c>
      <c r="G5180" t="s">
        <v>489</v>
      </c>
      <c r="H5180" t="s">
        <v>474</v>
      </c>
      <c r="I5180" t="s">
        <v>545</v>
      </c>
      <c r="J5180">
        <v>8840000000</v>
      </c>
      <c r="K5180">
        <v>10233187012.650257</v>
      </c>
    </row>
    <row r="5181" spans="1:11" x14ac:dyDescent="0.25">
      <c r="A5181">
        <v>1703</v>
      </c>
      <c r="B5181" t="s">
        <v>125</v>
      </c>
      <c r="C5181" t="s">
        <v>493</v>
      </c>
      <c r="D5181" t="s">
        <v>588</v>
      </c>
      <c r="E5181">
        <v>2018</v>
      </c>
      <c r="F5181" s="10">
        <v>43373</v>
      </c>
      <c r="G5181" t="s">
        <v>489</v>
      </c>
      <c r="H5181" t="s">
        <v>474</v>
      </c>
      <c r="I5181" t="s">
        <v>545</v>
      </c>
      <c r="J5181">
        <v>-2303000000</v>
      </c>
      <c r="K5181">
        <v>-2665953584.8567357</v>
      </c>
    </row>
    <row r="5182" spans="1:11" x14ac:dyDescent="0.25">
      <c r="A5182">
        <v>1703</v>
      </c>
      <c r="B5182" t="s">
        <v>125</v>
      </c>
      <c r="C5182" t="s">
        <v>493</v>
      </c>
      <c r="D5182" t="s">
        <v>3535</v>
      </c>
      <c r="E5182">
        <v>2018</v>
      </c>
      <c r="F5182" s="10">
        <v>43373</v>
      </c>
      <c r="G5182" t="s">
        <v>489</v>
      </c>
      <c r="H5182" t="s">
        <v>474</v>
      </c>
      <c r="I5182" t="s">
        <v>545</v>
      </c>
      <c r="J5182">
        <v>9122000000</v>
      </c>
      <c r="K5182">
        <v>10559630308.755163</v>
      </c>
    </row>
    <row r="5183" spans="1:11" x14ac:dyDescent="0.25">
      <c r="A5183">
        <v>1703</v>
      </c>
      <c r="B5183" t="s">
        <v>125</v>
      </c>
      <c r="C5183" t="s">
        <v>493</v>
      </c>
      <c r="D5183" t="s">
        <v>584</v>
      </c>
      <c r="E5183">
        <v>2018</v>
      </c>
      <c r="F5183" s="10">
        <v>43373</v>
      </c>
      <c r="G5183" t="s">
        <v>489</v>
      </c>
      <c r="H5183" t="s">
        <v>474</v>
      </c>
      <c r="I5183" t="s">
        <v>545</v>
      </c>
      <c r="J5183">
        <v>0</v>
      </c>
      <c r="K5183">
        <v>0</v>
      </c>
    </row>
    <row r="5184" spans="1:11" x14ac:dyDescent="0.25">
      <c r="A5184">
        <v>3557</v>
      </c>
      <c r="B5184" t="s">
        <v>122</v>
      </c>
      <c r="C5184" t="s">
        <v>492</v>
      </c>
      <c r="D5184" t="s">
        <v>113</v>
      </c>
      <c r="E5184">
        <v>2018</v>
      </c>
      <c r="F5184" s="10">
        <v>43373</v>
      </c>
      <c r="G5184" t="s">
        <v>489</v>
      </c>
      <c r="H5184" t="s">
        <v>474</v>
      </c>
      <c r="I5184" t="s">
        <v>545</v>
      </c>
      <c r="J5184">
        <v>3866187450</v>
      </c>
      <c r="K5184">
        <v>4475499909.7071733</v>
      </c>
    </row>
    <row r="5185" spans="1:11" x14ac:dyDescent="0.25">
      <c r="A5185">
        <v>3557</v>
      </c>
      <c r="B5185" t="s">
        <v>122</v>
      </c>
      <c r="C5185" t="s">
        <v>492</v>
      </c>
      <c r="D5185" t="s">
        <v>595</v>
      </c>
      <c r="E5185">
        <v>2018</v>
      </c>
      <c r="F5185" s="10">
        <v>43373</v>
      </c>
      <c r="G5185" t="s">
        <v>489</v>
      </c>
      <c r="H5185" t="s">
        <v>474</v>
      </c>
      <c r="I5185" t="s">
        <v>545</v>
      </c>
      <c r="J5185">
        <v>203483550</v>
      </c>
      <c r="K5185">
        <v>235552626.82669336</v>
      </c>
    </row>
    <row r="5186" spans="1:11" x14ac:dyDescent="0.25">
      <c r="A5186">
        <v>3557</v>
      </c>
      <c r="B5186" t="s">
        <v>122</v>
      </c>
      <c r="C5186" t="s">
        <v>493</v>
      </c>
      <c r="D5186" t="s">
        <v>559</v>
      </c>
      <c r="E5186">
        <v>2018</v>
      </c>
      <c r="F5186" s="10">
        <v>43373</v>
      </c>
      <c r="G5186" t="s">
        <v>489</v>
      </c>
      <c r="H5186" t="s">
        <v>474</v>
      </c>
      <c r="I5186" t="s">
        <v>545</v>
      </c>
      <c r="J5186">
        <v>937032000</v>
      </c>
      <c r="K5186">
        <v>1084708562.5382009</v>
      </c>
    </row>
    <row r="5187" spans="1:11" x14ac:dyDescent="0.25">
      <c r="A5187">
        <v>3557</v>
      </c>
      <c r="B5187" t="s">
        <v>122</v>
      </c>
      <c r="C5187" t="s">
        <v>493</v>
      </c>
      <c r="D5187" t="s">
        <v>562</v>
      </c>
      <c r="E5187">
        <v>2018</v>
      </c>
      <c r="F5187" s="10">
        <v>43373</v>
      </c>
      <c r="G5187" t="s">
        <v>489</v>
      </c>
      <c r="H5187" t="s">
        <v>474</v>
      </c>
      <c r="I5187" t="s">
        <v>545</v>
      </c>
      <c r="J5187">
        <v>3088000</v>
      </c>
      <c r="K5187">
        <v>3574669.8523828047</v>
      </c>
    </row>
    <row r="5188" spans="1:11" x14ac:dyDescent="0.25">
      <c r="A5188">
        <v>3557</v>
      </c>
      <c r="B5188" t="s">
        <v>122</v>
      </c>
      <c r="C5188" t="s">
        <v>493</v>
      </c>
      <c r="D5188" t="s">
        <v>561</v>
      </c>
      <c r="E5188">
        <v>2018</v>
      </c>
      <c r="F5188" s="10">
        <v>43373</v>
      </c>
      <c r="G5188" t="s">
        <v>489</v>
      </c>
      <c r="H5188" t="s">
        <v>474</v>
      </c>
      <c r="I5188" t="s">
        <v>545</v>
      </c>
      <c r="J5188">
        <v>2175306000</v>
      </c>
      <c r="K5188">
        <v>2518134966.9389343</v>
      </c>
    </row>
    <row r="5189" spans="1:11" x14ac:dyDescent="0.25">
      <c r="A5189">
        <v>3557</v>
      </c>
      <c r="B5189" t="s">
        <v>122</v>
      </c>
      <c r="C5189" t="s">
        <v>493</v>
      </c>
      <c r="D5189" t="s">
        <v>560</v>
      </c>
      <c r="E5189">
        <v>2018</v>
      </c>
      <c r="F5189" s="10">
        <v>43373</v>
      </c>
      <c r="G5189" t="s">
        <v>489</v>
      </c>
      <c r="H5189" t="s">
        <v>474</v>
      </c>
      <c r="I5189" t="s">
        <v>545</v>
      </c>
      <c r="J5189">
        <v>103937000</v>
      </c>
      <c r="K5189">
        <v>120317506.62147395</v>
      </c>
    </row>
    <row r="5190" spans="1:11" x14ac:dyDescent="0.25">
      <c r="A5190">
        <v>3557</v>
      </c>
      <c r="B5190" t="s">
        <v>122</v>
      </c>
      <c r="C5190" t="s">
        <v>493</v>
      </c>
      <c r="D5190" t="s">
        <v>3628</v>
      </c>
      <c r="E5190">
        <v>2018</v>
      </c>
      <c r="F5190" s="10">
        <v>43373</v>
      </c>
      <c r="G5190" t="s">
        <v>489</v>
      </c>
      <c r="H5190" t="s">
        <v>474</v>
      </c>
      <c r="I5190" t="s">
        <v>545</v>
      </c>
      <c r="J5190">
        <v>790153000</v>
      </c>
      <c r="K5190">
        <v>914681382.08219898</v>
      </c>
    </row>
    <row r="5191" spans="1:11" x14ac:dyDescent="0.25">
      <c r="A5191">
        <v>1169</v>
      </c>
      <c r="B5191" t="s">
        <v>95</v>
      </c>
      <c r="C5191" t="s">
        <v>492</v>
      </c>
      <c r="D5191" t="s">
        <v>1506</v>
      </c>
      <c r="E5191">
        <v>2016</v>
      </c>
      <c r="F5191" s="10">
        <v>42735</v>
      </c>
      <c r="G5191" t="s">
        <v>489</v>
      </c>
      <c r="H5191" t="s">
        <v>474</v>
      </c>
      <c r="I5191" t="s">
        <v>544</v>
      </c>
      <c r="J5191">
        <v>1472423000</v>
      </c>
      <c r="K5191">
        <v>208770196.29394737</v>
      </c>
    </row>
    <row r="5192" spans="1:11" x14ac:dyDescent="0.25">
      <c r="A5192">
        <v>1169</v>
      </c>
      <c r="B5192" t="s">
        <v>95</v>
      </c>
      <c r="C5192" t="s">
        <v>492</v>
      </c>
      <c r="D5192" t="s">
        <v>94</v>
      </c>
      <c r="E5192">
        <v>2016</v>
      </c>
      <c r="F5192" s="10">
        <v>42735</v>
      </c>
      <c r="G5192" t="s">
        <v>489</v>
      </c>
      <c r="H5192" t="s">
        <v>474</v>
      </c>
      <c r="I5192" t="s">
        <v>544</v>
      </c>
      <c r="J5192">
        <v>2459166000</v>
      </c>
      <c r="K5192">
        <v>348677362.7818917</v>
      </c>
    </row>
    <row r="5193" spans="1:11" x14ac:dyDescent="0.25">
      <c r="A5193">
        <v>1169</v>
      </c>
      <c r="B5193" t="s">
        <v>95</v>
      </c>
      <c r="C5193" t="s">
        <v>492</v>
      </c>
      <c r="D5193" t="s">
        <v>1071</v>
      </c>
      <c r="E5193">
        <v>2016</v>
      </c>
      <c r="F5193" s="10">
        <v>42735</v>
      </c>
      <c r="G5193" t="s">
        <v>489</v>
      </c>
      <c r="H5193" t="s">
        <v>474</v>
      </c>
      <c r="I5193" t="s">
        <v>544</v>
      </c>
      <c r="J5193">
        <v>1235510000</v>
      </c>
      <c r="K5193">
        <v>175179051.95934519</v>
      </c>
    </row>
    <row r="5194" spans="1:11" x14ac:dyDescent="0.25">
      <c r="A5194">
        <v>1169</v>
      </c>
      <c r="B5194" t="s">
        <v>95</v>
      </c>
      <c r="C5194" t="s">
        <v>492</v>
      </c>
      <c r="D5194" t="s">
        <v>1507</v>
      </c>
      <c r="E5194">
        <v>2016</v>
      </c>
      <c r="F5194" s="10">
        <v>42735</v>
      </c>
      <c r="G5194" t="s">
        <v>489</v>
      </c>
      <c r="H5194" t="s">
        <v>474</v>
      </c>
      <c r="I5194" t="s">
        <v>544</v>
      </c>
      <c r="J5194">
        <v>-145145000</v>
      </c>
      <c r="K5194">
        <v>-20579650.101285424</v>
      </c>
    </row>
    <row r="5195" spans="1:11" x14ac:dyDescent="0.25">
      <c r="A5195">
        <v>1169</v>
      </c>
      <c r="B5195" t="s">
        <v>95</v>
      </c>
      <c r="C5195" t="s">
        <v>492</v>
      </c>
      <c r="D5195" t="s">
        <v>275</v>
      </c>
      <c r="E5195">
        <v>2016</v>
      </c>
      <c r="F5195" s="10">
        <v>42735</v>
      </c>
      <c r="G5195" t="s">
        <v>489</v>
      </c>
      <c r="H5195" t="s">
        <v>474</v>
      </c>
      <c r="I5195" t="s">
        <v>544</v>
      </c>
      <c r="J5195">
        <v>916930000</v>
      </c>
      <c r="K5195">
        <v>130008602.20725237</v>
      </c>
    </row>
    <row r="5196" spans="1:11" x14ac:dyDescent="0.25">
      <c r="A5196">
        <v>1169</v>
      </c>
      <c r="B5196" t="s">
        <v>95</v>
      </c>
      <c r="C5196" t="s">
        <v>493</v>
      </c>
      <c r="D5196" t="s">
        <v>1010</v>
      </c>
      <c r="E5196">
        <v>2016</v>
      </c>
      <c r="F5196" s="10">
        <v>42735</v>
      </c>
      <c r="G5196" t="s">
        <v>489</v>
      </c>
      <c r="H5196" t="s">
        <v>474</v>
      </c>
      <c r="I5196" t="s">
        <v>544</v>
      </c>
      <c r="J5196">
        <v>1265857000</v>
      </c>
      <c r="K5196">
        <v>179481857.02754393</v>
      </c>
    </row>
    <row r="5197" spans="1:11" x14ac:dyDescent="0.25">
      <c r="A5197">
        <v>1169</v>
      </c>
      <c r="B5197" t="s">
        <v>95</v>
      </c>
      <c r="C5197" t="s">
        <v>493</v>
      </c>
      <c r="D5197" t="s">
        <v>1504</v>
      </c>
      <c r="E5197">
        <v>2016</v>
      </c>
      <c r="F5197" s="10">
        <v>42735</v>
      </c>
      <c r="G5197" t="s">
        <v>489</v>
      </c>
      <c r="H5197" t="s">
        <v>474</v>
      </c>
      <c r="I5197" t="s">
        <v>544</v>
      </c>
      <c r="J5197">
        <v>588795000</v>
      </c>
      <c r="K5197">
        <v>83483379.250999704</v>
      </c>
    </row>
    <row r="5198" spans="1:11" x14ac:dyDescent="0.25">
      <c r="A5198">
        <v>1169</v>
      </c>
      <c r="B5198" t="s">
        <v>95</v>
      </c>
      <c r="C5198" t="s">
        <v>493</v>
      </c>
      <c r="D5198" t="s">
        <v>1505</v>
      </c>
      <c r="E5198">
        <v>2016</v>
      </c>
      <c r="F5198" s="10">
        <v>42735</v>
      </c>
      <c r="G5198" t="s">
        <v>489</v>
      </c>
      <c r="H5198" t="s">
        <v>474</v>
      </c>
      <c r="I5198" t="s">
        <v>544</v>
      </c>
      <c r="J5198">
        <v>81977000</v>
      </c>
      <c r="K5198">
        <v>11623259.336202249</v>
      </c>
    </row>
    <row r="5199" spans="1:11" x14ac:dyDescent="0.25">
      <c r="A5199">
        <v>1169</v>
      </c>
      <c r="B5199" t="s">
        <v>95</v>
      </c>
      <c r="C5199" t="s">
        <v>493</v>
      </c>
      <c r="D5199" t="s">
        <v>1502</v>
      </c>
      <c r="E5199">
        <v>2016</v>
      </c>
      <c r="F5199" s="10">
        <v>42735</v>
      </c>
      <c r="G5199" t="s">
        <v>489</v>
      </c>
      <c r="H5199" t="s">
        <v>474</v>
      </c>
      <c r="I5199" t="s">
        <v>544</v>
      </c>
      <c r="J5199">
        <v>682327000</v>
      </c>
      <c r="K5199">
        <v>96744985.460469052</v>
      </c>
    </row>
    <row r="5200" spans="1:11" x14ac:dyDescent="0.25">
      <c r="A5200">
        <v>1169</v>
      </c>
      <c r="B5200" t="s">
        <v>95</v>
      </c>
      <c r="C5200" t="s">
        <v>493</v>
      </c>
      <c r="D5200" t="s">
        <v>720</v>
      </c>
      <c r="E5200">
        <v>2016</v>
      </c>
      <c r="F5200" s="10">
        <v>42735</v>
      </c>
      <c r="G5200" t="s">
        <v>489</v>
      </c>
      <c r="H5200" t="s">
        <v>474</v>
      </c>
      <c r="I5200" t="s">
        <v>544</v>
      </c>
      <c r="J5200">
        <v>2555446000</v>
      </c>
      <c r="K5200">
        <v>362328599.21271443</v>
      </c>
    </row>
    <row r="5201" spans="1:11" x14ac:dyDescent="0.25">
      <c r="A5201">
        <v>1169</v>
      </c>
      <c r="B5201" t="s">
        <v>95</v>
      </c>
      <c r="C5201" t="s">
        <v>493</v>
      </c>
      <c r="D5201" t="s">
        <v>1503</v>
      </c>
      <c r="E5201">
        <v>2016</v>
      </c>
      <c r="F5201" s="10">
        <v>42735</v>
      </c>
      <c r="G5201" t="s">
        <v>489</v>
      </c>
      <c r="H5201" t="s">
        <v>474</v>
      </c>
      <c r="I5201" t="s">
        <v>544</v>
      </c>
      <c r="J5201">
        <v>764482000</v>
      </c>
      <c r="K5201">
        <v>108393482.85322185</v>
      </c>
    </row>
    <row r="5202" spans="1:11" x14ac:dyDescent="0.25">
      <c r="A5202">
        <v>8061</v>
      </c>
      <c r="B5202" t="s">
        <v>93</v>
      </c>
      <c r="C5202" t="s">
        <v>492</v>
      </c>
      <c r="D5202" t="s">
        <v>1793</v>
      </c>
      <c r="E5202">
        <v>2017</v>
      </c>
      <c r="F5202" s="10">
        <v>43008</v>
      </c>
      <c r="G5202" t="s">
        <v>489</v>
      </c>
      <c r="H5202" t="s">
        <v>474</v>
      </c>
      <c r="I5202" t="s">
        <v>544</v>
      </c>
      <c r="J5202">
        <v>4547004000</v>
      </c>
      <c r="K5202">
        <v>721308271.52830446</v>
      </c>
    </row>
    <row r="5203" spans="1:11" x14ac:dyDescent="0.25">
      <c r="A5203">
        <v>8061</v>
      </c>
      <c r="B5203" t="s">
        <v>93</v>
      </c>
      <c r="C5203" t="s">
        <v>492</v>
      </c>
      <c r="D5203" t="s">
        <v>1792</v>
      </c>
      <c r="E5203">
        <v>2017</v>
      </c>
      <c r="F5203" s="10">
        <v>43008</v>
      </c>
      <c r="G5203" t="s">
        <v>489</v>
      </c>
      <c r="H5203" t="s">
        <v>474</v>
      </c>
      <c r="I5203" t="s">
        <v>544</v>
      </c>
      <c r="J5203">
        <v>220265000</v>
      </c>
      <c r="K5203">
        <v>34941461.768712312</v>
      </c>
    </row>
    <row r="5204" spans="1:11" x14ac:dyDescent="0.25">
      <c r="A5204">
        <v>1169</v>
      </c>
      <c r="B5204" t="s">
        <v>95</v>
      </c>
      <c r="C5204" t="s">
        <v>492</v>
      </c>
      <c r="D5204" t="s">
        <v>1506</v>
      </c>
      <c r="E5204">
        <v>2017</v>
      </c>
      <c r="F5204" s="10">
        <v>43100</v>
      </c>
      <c r="G5204" t="s">
        <v>489</v>
      </c>
      <c r="H5204" t="s">
        <v>474</v>
      </c>
      <c r="I5204" t="s">
        <v>544</v>
      </c>
      <c r="J5204">
        <v>1519463000</v>
      </c>
      <c r="K5204">
        <v>244770530.2959033</v>
      </c>
    </row>
    <row r="5205" spans="1:11" x14ac:dyDescent="0.25">
      <c r="A5205">
        <v>1169</v>
      </c>
      <c r="B5205" t="s">
        <v>95</v>
      </c>
      <c r="C5205" t="s">
        <v>492</v>
      </c>
      <c r="D5205" t="s">
        <v>94</v>
      </c>
      <c r="E5205">
        <v>2017</v>
      </c>
      <c r="F5205" s="10">
        <v>43100</v>
      </c>
      <c r="G5205" t="s">
        <v>489</v>
      </c>
      <c r="H5205" t="s">
        <v>474</v>
      </c>
      <c r="I5205" t="s">
        <v>544</v>
      </c>
      <c r="J5205">
        <v>2447074000</v>
      </c>
      <c r="K5205">
        <v>394199530.13223571</v>
      </c>
    </row>
    <row r="5206" spans="1:11" x14ac:dyDescent="0.25">
      <c r="A5206">
        <v>1169</v>
      </c>
      <c r="B5206" t="s">
        <v>95</v>
      </c>
      <c r="C5206" t="s">
        <v>492</v>
      </c>
      <c r="D5206" t="s">
        <v>1071</v>
      </c>
      <c r="E5206">
        <v>2017</v>
      </c>
      <c r="F5206" s="10">
        <v>43100</v>
      </c>
      <c r="G5206" t="s">
        <v>489</v>
      </c>
      <c r="H5206" t="s">
        <v>474</v>
      </c>
      <c r="I5206" t="s">
        <v>544</v>
      </c>
      <c r="J5206">
        <v>1265614000</v>
      </c>
      <c r="K5206">
        <v>203877955.5210751</v>
      </c>
    </row>
    <row r="5207" spans="1:11" x14ac:dyDescent="0.25">
      <c r="A5207">
        <v>1169</v>
      </c>
      <c r="B5207" t="s">
        <v>95</v>
      </c>
      <c r="C5207" t="s">
        <v>492</v>
      </c>
      <c r="D5207" t="s">
        <v>1507</v>
      </c>
      <c r="E5207">
        <v>2017</v>
      </c>
      <c r="F5207" s="10">
        <v>43100</v>
      </c>
      <c r="G5207" t="s">
        <v>489</v>
      </c>
      <c r="H5207" t="s">
        <v>474</v>
      </c>
      <c r="I5207" t="s">
        <v>544</v>
      </c>
      <c r="J5207">
        <v>-90235000</v>
      </c>
      <c r="K5207">
        <v>-14535970.142906299</v>
      </c>
    </row>
    <row r="5208" spans="1:11" x14ac:dyDescent="0.25">
      <c r="A5208">
        <v>1169</v>
      </c>
      <c r="B5208" t="s">
        <v>95</v>
      </c>
      <c r="C5208" t="s">
        <v>492</v>
      </c>
      <c r="D5208" t="s">
        <v>275</v>
      </c>
      <c r="E5208">
        <v>2017</v>
      </c>
      <c r="F5208" s="10">
        <v>43100</v>
      </c>
      <c r="G5208" t="s">
        <v>489</v>
      </c>
      <c r="H5208" t="s">
        <v>474</v>
      </c>
      <c r="I5208" t="s">
        <v>544</v>
      </c>
      <c r="J5208">
        <v>1009544000</v>
      </c>
      <c r="K5208">
        <v>162627599.51183242</v>
      </c>
    </row>
    <row r="5209" spans="1:11" x14ac:dyDescent="0.25">
      <c r="A5209">
        <v>1169</v>
      </c>
      <c r="B5209" t="s">
        <v>95</v>
      </c>
      <c r="C5209" t="s">
        <v>493</v>
      </c>
      <c r="D5209" t="s">
        <v>1010</v>
      </c>
      <c r="E5209">
        <v>2017</v>
      </c>
      <c r="F5209" s="10">
        <v>43100</v>
      </c>
      <c r="G5209" t="s">
        <v>489</v>
      </c>
      <c r="H5209" t="s">
        <v>474</v>
      </c>
      <c r="I5209" t="s">
        <v>544</v>
      </c>
      <c r="J5209">
        <v>1349604000</v>
      </c>
      <c r="K5209">
        <v>217407917.64555785</v>
      </c>
    </row>
    <row r="5210" spans="1:11" x14ac:dyDescent="0.25">
      <c r="A5210">
        <v>1169</v>
      </c>
      <c r="B5210" t="s">
        <v>95</v>
      </c>
      <c r="C5210" t="s">
        <v>493</v>
      </c>
      <c r="D5210" t="s">
        <v>1504</v>
      </c>
      <c r="E5210">
        <v>2017</v>
      </c>
      <c r="F5210" s="10">
        <v>43100</v>
      </c>
      <c r="G5210" t="s">
        <v>489</v>
      </c>
      <c r="H5210" t="s">
        <v>474</v>
      </c>
      <c r="I5210" t="s">
        <v>544</v>
      </c>
      <c r="J5210">
        <v>606720000</v>
      </c>
      <c r="K5210">
        <v>97736618.885178804</v>
      </c>
    </row>
    <row r="5211" spans="1:11" x14ac:dyDescent="0.25">
      <c r="A5211">
        <v>1169</v>
      </c>
      <c r="B5211" t="s">
        <v>95</v>
      </c>
      <c r="C5211" t="s">
        <v>493</v>
      </c>
      <c r="D5211" t="s">
        <v>1505</v>
      </c>
      <c r="E5211">
        <v>2017</v>
      </c>
      <c r="F5211" s="10">
        <v>43100</v>
      </c>
      <c r="G5211" t="s">
        <v>489</v>
      </c>
      <c r="H5211" t="s">
        <v>474</v>
      </c>
      <c r="I5211" t="s">
        <v>544</v>
      </c>
      <c r="J5211">
        <v>100840000</v>
      </c>
      <c r="K5211">
        <v>16244331.237443022</v>
      </c>
    </row>
    <row r="5212" spans="1:11" x14ac:dyDescent="0.25">
      <c r="A5212">
        <v>1169</v>
      </c>
      <c r="B5212" t="s">
        <v>95</v>
      </c>
      <c r="C5212" t="s">
        <v>493</v>
      </c>
      <c r="D5212" t="s">
        <v>1502</v>
      </c>
      <c r="E5212">
        <v>2017</v>
      </c>
      <c r="F5212" s="10">
        <v>43100</v>
      </c>
      <c r="G5212" t="s">
        <v>489</v>
      </c>
      <c r="H5212" t="s">
        <v>474</v>
      </c>
      <c r="I5212" t="s">
        <v>544</v>
      </c>
      <c r="J5212">
        <v>763564000</v>
      </c>
      <c r="K5212">
        <v>123002643.16726443</v>
      </c>
    </row>
    <row r="5213" spans="1:11" x14ac:dyDescent="0.25">
      <c r="A5213">
        <v>1169</v>
      </c>
      <c r="B5213" t="s">
        <v>95</v>
      </c>
      <c r="C5213" t="s">
        <v>493</v>
      </c>
      <c r="D5213" t="s">
        <v>720</v>
      </c>
      <c r="E5213">
        <v>2017</v>
      </c>
      <c r="F5213" s="10">
        <v>43100</v>
      </c>
      <c r="G5213" t="s">
        <v>489</v>
      </c>
      <c r="H5213" t="s">
        <v>474</v>
      </c>
      <c r="I5213" t="s">
        <v>544</v>
      </c>
      <c r="J5213">
        <v>2568407000</v>
      </c>
      <c r="K5213">
        <v>413745081.9175657</v>
      </c>
    </row>
    <row r="5214" spans="1:11" x14ac:dyDescent="0.25">
      <c r="A5214">
        <v>1169</v>
      </c>
      <c r="B5214" t="s">
        <v>95</v>
      </c>
      <c r="C5214" t="s">
        <v>493</v>
      </c>
      <c r="D5214" t="s">
        <v>1503</v>
      </c>
      <c r="E5214">
        <v>2017</v>
      </c>
      <c r="F5214" s="10">
        <v>43100</v>
      </c>
      <c r="G5214" t="s">
        <v>489</v>
      </c>
      <c r="H5214" t="s">
        <v>474</v>
      </c>
      <c r="I5214" t="s">
        <v>544</v>
      </c>
      <c r="J5214">
        <v>762325000</v>
      </c>
      <c r="K5214">
        <v>122803052.46513043</v>
      </c>
    </row>
    <row r="5215" spans="1:11" x14ac:dyDescent="0.25">
      <c r="A5215">
        <v>1969</v>
      </c>
      <c r="B5215" t="s">
        <v>99</v>
      </c>
      <c r="C5215" t="s">
        <v>493</v>
      </c>
      <c r="D5215" t="s">
        <v>1116</v>
      </c>
      <c r="E5215">
        <v>2014</v>
      </c>
      <c r="F5215" s="10">
        <v>42004</v>
      </c>
      <c r="G5215" t="s">
        <v>489</v>
      </c>
      <c r="H5215" t="s">
        <v>474</v>
      </c>
      <c r="I5215" t="s">
        <v>545</v>
      </c>
      <c r="J5215">
        <v>943000</v>
      </c>
      <c r="K5215">
        <v>1144896.8318045784</v>
      </c>
    </row>
    <row r="5216" spans="1:11" x14ac:dyDescent="0.25">
      <c r="A5216">
        <v>1969</v>
      </c>
      <c r="B5216" t="s">
        <v>99</v>
      </c>
      <c r="C5216" t="s">
        <v>493</v>
      </c>
      <c r="D5216" t="s">
        <v>1114</v>
      </c>
      <c r="E5216">
        <v>2014</v>
      </c>
      <c r="F5216" s="10">
        <v>42004</v>
      </c>
      <c r="G5216" t="s">
        <v>489</v>
      </c>
      <c r="H5216" t="s">
        <v>474</v>
      </c>
      <c r="I5216" t="s">
        <v>545</v>
      </c>
      <c r="J5216">
        <v>627000</v>
      </c>
      <c r="K5216">
        <v>761241.05359646934</v>
      </c>
    </row>
    <row r="5217" spans="1:11" x14ac:dyDescent="0.25">
      <c r="A5217">
        <v>1969</v>
      </c>
      <c r="B5217" t="s">
        <v>99</v>
      </c>
      <c r="C5217" t="s">
        <v>493</v>
      </c>
      <c r="D5217" t="s">
        <v>1115</v>
      </c>
      <c r="E5217">
        <v>2014</v>
      </c>
      <c r="F5217" s="10">
        <v>42004</v>
      </c>
      <c r="G5217" t="s">
        <v>489</v>
      </c>
      <c r="H5217" t="s">
        <v>474</v>
      </c>
      <c r="I5217" t="s">
        <v>545</v>
      </c>
      <c r="J5217">
        <v>839000</v>
      </c>
      <c r="K5217">
        <v>1018630.3731538083</v>
      </c>
    </row>
    <row r="5218" spans="1:11" x14ac:dyDescent="0.25">
      <c r="A5218">
        <v>1969</v>
      </c>
      <c r="B5218" t="s">
        <v>99</v>
      </c>
      <c r="C5218" t="s">
        <v>493</v>
      </c>
      <c r="D5218" t="s">
        <v>1113</v>
      </c>
      <c r="E5218">
        <v>2014</v>
      </c>
      <c r="F5218" s="10">
        <v>42004</v>
      </c>
      <c r="G5218" t="s">
        <v>489</v>
      </c>
      <c r="H5218" t="s">
        <v>474</v>
      </c>
      <c r="I5218" t="s">
        <v>545</v>
      </c>
      <c r="J5218">
        <v>3073000</v>
      </c>
      <c r="K5218">
        <v>3730931.0330174649</v>
      </c>
    </row>
    <row r="5219" spans="1:11" x14ac:dyDescent="0.25">
      <c r="A5219">
        <v>1969</v>
      </c>
      <c r="B5219" t="s">
        <v>99</v>
      </c>
      <c r="C5219" t="s">
        <v>493</v>
      </c>
      <c r="D5219" t="s">
        <v>1112</v>
      </c>
      <c r="E5219">
        <v>2014</v>
      </c>
      <c r="F5219" s="10">
        <v>42004</v>
      </c>
      <c r="G5219" t="s">
        <v>489</v>
      </c>
      <c r="H5219" t="s">
        <v>474</v>
      </c>
      <c r="I5219" t="s">
        <v>545</v>
      </c>
      <c r="J5219">
        <v>22639000</v>
      </c>
      <c r="K5219">
        <v>27486022.667257529</v>
      </c>
    </row>
    <row r="5220" spans="1:11" x14ac:dyDescent="0.25">
      <c r="A5220">
        <v>1969</v>
      </c>
      <c r="B5220" t="s">
        <v>99</v>
      </c>
      <c r="C5220" t="s">
        <v>493</v>
      </c>
      <c r="D5220" t="s">
        <v>759</v>
      </c>
      <c r="E5220">
        <v>2014</v>
      </c>
      <c r="F5220" s="10">
        <v>42004</v>
      </c>
      <c r="G5220" t="s">
        <v>489</v>
      </c>
      <c r="H5220" t="s">
        <v>474</v>
      </c>
      <c r="I5220" t="s">
        <v>545</v>
      </c>
      <c r="J5220">
        <v>25120000</v>
      </c>
      <c r="K5220">
        <v>30498206.166416764</v>
      </c>
    </row>
    <row r="5221" spans="1:11" x14ac:dyDescent="0.25">
      <c r="A5221">
        <v>1969</v>
      </c>
      <c r="B5221" t="s">
        <v>99</v>
      </c>
      <c r="C5221" t="s">
        <v>493</v>
      </c>
      <c r="D5221" t="s">
        <v>1116</v>
      </c>
      <c r="E5221">
        <v>2015</v>
      </c>
      <c r="F5221" s="10">
        <v>42369</v>
      </c>
      <c r="G5221" t="s">
        <v>489</v>
      </c>
      <c r="H5221" t="s">
        <v>474</v>
      </c>
      <c r="I5221" t="s">
        <v>545</v>
      </c>
      <c r="J5221">
        <v>2724000</v>
      </c>
      <c r="K5221">
        <v>2965617.7771584289</v>
      </c>
    </row>
    <row r="5222" spans="1:11" x14ac:dyDescent="0.25">
      <c r="A5222">
        <v>1969</v>
      </c>
      <c r="B5222" t="s">
        <v>99</v>
      </c>
      <c r="C5222" t="s">
        <v>493</v>
      </c>
      <c r="D5222" t="s">
        <v>1114</v>
      </c>
      <c r="E5222">
        <v>2015</v>
      </c>
      <c r="F5222" s="10">
        <v>42369</v>
      </c>
      <c r="G5222" t="s">
        <v>489</v>
      </c>
      <c r="H5222" t="s">
        <v>474</v>
      </c>
      <c r="I5222" t="s">
        <v>545</v>
      </c>
      <c r="J5222">
        <v>550000</v>
      </c>
      <c r="K5222">
        <v>598784.79347912478</v>
      </c>
    </row>
    <row r="5223" spans="1:11" x14ac:dyDescent="0.25">
      <c r="A5223">
        <v>1969</v>
      </c>
      <c r="B5223" t="s">
        <v>99</v>
      </c>
      <c r="C5223" t="s">
        <v>493</v>
      </c>
      <c r="D5223" t="s">
        <v>1115</v>
      </c>
      <c r="E5223">
        <v>2015</v>
      </c>
      <c r="F5223" s="10">
        <v>42369</v>
      </c>
      <c r="G5223" t="s">
        <v>489</v>
      </c>
      <c r="H5223" t="s">
        <v>474</v>
      </c>
      <c r="I5223" t="s">
        <v>545</v>
      </c>
      <c r="J5223">
        <v>766000</v>
      </c>
      <c r="K5223">
        <v>833943.91237274464</v>
      </c>
    </row>
    <row r="5224" spans="1:11" x14ac:dyDescent="0.25">
      <c r="A5224">
        <v>1969</v>
      </c>
      <c r="B5224" t="s">
        <v>99</v>
      </c>
      <c r="C5224" t="s">
        <v>493</v>
      </c>
      <c r="D5224" t="s">
        <v>1113</v>
      </c>
      <c r="E5224">
        <v>2015</v>
      </c>
      <c r="F5224" s="10">
        <v>42369</v>
      </c>
      <c r="G5224" t="s">
        <v>489</v>
      </c>
      <c r="H5224" t="s">
        <v>474</v>
      </c>
      <c r="I5224" t="s">
        <v>545</v>
      </c>
      <c r="J5224">
        <v>3357000</v>
      </c>
      <c r="K5224">
        <v>3654764.6394716757</v>
      </c>
    </row>
    <row r="5225" spans="1:11" x14ac:dyDescent="0.25">
      <c r="A5225">
        <v>1969</v>
      </c>
      <c r="B5225" t="s">
        <v>99</v>
      </c>
      <c r="C5225" t="s">
        <v>493</v>
      </c>
      <c r="D5225" t="s">
        <v>1112</v>
      </c>
      <c r="E5225">
        <v>2015</v>
      </c>
      <c r="F5225" s="10">
        <v>42369</v>
      </c>
      <c r="G5225" t="s">
        <v>489</v>
      </c>
      <c r="H5225" t="s">
        <v>474</v>
      </c>
      <c r="I5225" t="s">
        <v>545</v>
      </c>
      <c r="J5225">
        <v>23079000</v>
      </c>
      <c r="K5225">
        <v>25126098.634008583</v>
      </c>
    </row>
    <row r="5226" spans="1:11" x14ac:dyDescent="0.25">
      <c r="A5226">
        <v>1969</v>
      </c>
      <c r="B5226" t="s">
        <v>99</v>
      </c>
      <c r="C5226" t="s">
        <v>493</v>
      </c>
      <c r="D5226" t="s">
        <v>759</v>
      </c>
      <c r="E5226">
        <v>2015</v>
      </c>
      <c r="F5226" s="10">
        <v>42369</v>
      </c>
      <c r="G5226" t="s">
        <v>489</v>
      </c>
      <c r="H5226" t="s">
        <v>474</v>
      </c>
      <c r="I5226" t="s">
        <v>545</v>
      </c>
      <c r="J5226">
        <v>25452000</v>
      </c>
      <c r="K5226">
        <v>27709582.842964876</v>
      </c>
    </row>
    <row r="5227" spans="1:11" x14ac:dyDescent="0.25">
      <c r="A5227">
        <v>1969</v>
      </c>
      <c r="B5227" t="s">
        <v>99</v>
      </c>
      <c r="C5227" t="s">
        <v>493</v>
      </c>
      <c r="D5227" t="s">
        <v>1116</v>
      </c>
      <c r="E5227">
        <v>2016</v>
      </c>
      <c r="F5227" s="10">
        <v>42735</v>
      </c>
      <c r="G5227" t="s">
        <v>489</v>
      </c>
      <c r="H5227" t="s">
        <v>474</v>
      </c>
      <c r="I5227" t="s">
        <v>545</v>
      </c>
      <c r="J5227">
        <v>4511000</v>
      </c>
      <c r="K5227">
        <v>4755043.075778163</v>
      </c>
    </row>
    <row r="5228" spans="1:11" x14ac:dyDescent="0.25">
      <c r="A5228">
        <v>1969</v>
      </c>
      <c r="B5228" t="s">
        <v>99</v>
      </c>
      <c r="C5228" t="s">
        <v>493</v>
      </c>
      <c r="D5228" t="s">
        <v>1114</v>
      </c>
      <c r="E5228">
        <v>2016</v>
      </c>
      <c r="F5228" s="10">
        <v>42735</v>
      </c>
      <c r="G5228" t="s">
        <v>489</v>
      </c>
      <c r="H5228" t="s">
        <v>474</v>
      </c>
      <c r="I5228" t="s">
        <v>545</v>
      </c>
      <c r="J5228">
        <v>604000</v>
      </c>
      <c r="K5228">
        <v>636676.12896697188</v>
      </c>
    </row>
    <row r="5229" spans="1:11" x14ac:dyDescent="0.25">
      <c r="A5229">
        <v>1969</v>
      </c>
      <c r="B5229" t="s">
        <v>99</v>
      </c>
      <c r="C5229" t="s">
        <v>493</v>
      </c>
      <c r="D5229" t="s">
        <v>1115</v>
      </c>
      <c r="E5229">
        <v>2016</v>
      </c>
      <c r="F5229" s="10">
        <v>42735</v>
      </c>
      <c r="G5229" t="s">
        <v>489</v>
      </c>
      <c r="H5229" t="s">
        <v>474</v>
      </c>
      <c r="I5229" t="s">
        <v>545</v>
      </c>
      <c r="J5229">
        <v>778000</v>
      </c>
      <c r="K5229">
        <v>820089.4508879208</v>
      </c>
    </row>
    <row r="5230" spans="1:11" x14ac:dyDescent="0.25">
      <c r="A5230">
        <v>1969</v>
      </c>
      <c r="B5230" t="s">
        <v>99</v>
      </c>
      <c r="C5230" t="s">
        <v>493</v>
      </c>
      <c r="D5230" t="s">
        <v>1113</v>
      </c>
      <c r="E5230">
        <v>2016</v>
      </c>
      <c r="F5230" s="10">
        <v>42735</v>
      </c>
      <c r="G5230" t="s">
        <v>489</v>
      </c>
      <c r="H5230" t="s">
        <v>474</v>
      </c>
      <c r="I5230" t="s">
        <v>545</v>
      </c>
      <c r="J5230">
        <v>3671000</v>
      </c>
      <c r="K5230">
        <v>3869599.4527115128</v>
      </c>
    </row>
    <row r="5231" spans="1:11" x14ac:dyDescent="0.25">
      <c r="A5231">
        <v>1969</v>
      </c>
      <c r="B5231" t="s">
        <v>99</v>
      </c>
      <c r="C5231" t="s">
        <v>493</v>
      </c>
      <c r="D5231" t="s">
        <v>1112</v>
      </c>
      <c r="E5231">
        <v>2016</v>
      </c>
      <c r="F5231" s="10">
        <v>42735</v>
      </c>
      <c r="G5231" t="s">
        <v>489</v>
      </c>
      <c r="H5231" t="s">
        <v>474</v>
      </c>
      <c r="I5231" t="s">
        <v>545</v>
      </c>
      <c r="J5231">
        <v>23317000</v>
      </c>
      <c r="K5231">
        <v>24578439.236958418</v>
      </c>
    </row>
    <row r="5232" spans="1:11" x14ac:dyDescent="0.25">
      <c r="A5232">
        <v>1969</v>
      </c>
      <c r="B5232" t="s">
        <v>99</v>
      </c>
      <c r="C5232" t="s">
        <v>493</v>
      </c>
      <c r="D5232" t="s">
        <v>759</v>
      </c>
      <c r="E5232">
        <v>2016</v>
      </c>
      <c r="F5232" s="10">
        <v>42735</v>
      </c>
      <c r="G5232" t="s">
        <v>489</v>
      </c>
      <c r="H5232" t="s">
        <v>474</v>
      </c>
      <c r="I5232" t="s">
        <v>545</v>
      </c>
      <c r="J5232">
        <v>26101000</v>
      </c>
      <c r="K5232">
        <v>27513052.387693599</v>
      </c>
    </row>
    <row r="5233" spans="1:11" x14ac:dyDescent="0.25">
      <c r="A5233">
        <v>1969</v>
      </c>
      <c r="B5233" t="s">
        <v>99</v>
      </c>
      <c r="C5233" t="s">
        <v>493</v>
      </c>
      <c r="D5233" t="s">
        <v>1116</v>
      </c>
      <c r="E5233">
        <v>2017</v>
      </c>
      <c r="F5233" s="10">
        <v>42825</v>
      </c>
      <c r="G5233" t="s">
        <v>494</v>
      </c>
      <c r="H5233" t="s">
        <v>450</v>
      </c>
      <c r="I5233" t="s">
        <v>545</v>
      </c>
      <c r="J5233">
        <v>181000</v>
      </c>
      <c r="K5233">
        <v>193507.14052039522</v>
      </c>
    </row>
    <row r="5234" spans="1:11" x14ac:dyDescent="0.25">
      <c r="A5234">
        <v>1969</v>
      </c>
      <c r="B5234" t="s">
        <v>99</v>
      </c>
      <c r="C5234" t="s">
        <v>493</v>
      </c>
      <c r="D5234" t="s">
        <v>1114</v>
      </c>
      <c r="E5234">
        <v>2017</v>
      </c>
      <c r="F5234" s="10">
        <v>42825</v>
      </c>
      <c r="G5234" t="s">
        <v>494</v>
      </c>
      <c r="H5234" t="s">
        <v>450</v>
      </c>
      <c r="I5234" t="s">
        <v>545</v>
      </c>
      <c r="J5234">
        <v>131000</v>
      </c>
      <c r="K5234">
        <v>140052.12932691586</v>
      </c>
    </row>
    <row r="5235" spans="1:11" x14ac:dyDescent="0.25">
      <c r="A5235">
        <v>1969</v>
      </c>
      <c r="B5235" t="s">
        <v>99</v>
      </c>
      <c r="C5235" t="s">
        <v>493</v>
      </c>
      <c r="D5235" t="s">
        <v>1115</v>
      </c>
      <c r="E5235">
        <v>2017</v>
      </c>
      <c r="F5235" s="10">
        <v>42825</v>
      </c>
      <c r="G5235" t="s">
        <v>494</v>
      </c>
      <c r="H5235" t="s">
        <v>450</v>
      </c>
      <c r="I5235" t="s">
        <v>545</v>
      </c>
      <c r="J5235">
        <v>210000</v>
      </c>
      <c r="K5235">
        <v>224511.04701261324</v>
      </c>
    </row>
    <row r="5236" spans="1:11" x14ac:dyDescent="0.25">
      <c r="A5236">
        <v>1969</v>
      </c>
      <c r="B5236" t="s">
        <v>99</v>
      </c>
      <c r="C5236" t="s">
        <v>493</v>
      </c>
      <c r="D5236" t="s">
        <v>1113</v>
      </c>
      <c r="E5236">
        <v>2017</v>
      </c>
      <c r="F5236" s="10">
        <v>42825</v>
      </c>
      <c r="G5236" t="s">
        <v>494</v>
      </c>
      <c r="H5236" t="s">
        <v>450</v>
      </c>
      <c r="I5236" t="s">
        <v>545</v>
      </c>
      <c r="J5236">
        <v>837000</v>
      </c>
      <c r="K5236">
        <v>894836.8873788442</v>
      </c>
    </row>
    <row r="5237" spans="1:11" x14ac:dyDescent="0.25">
      <c r="A5237">
        <v>1969</v>
      </c>
      <c r="B5237" t="s">
        <v>99</v>
      </c>
      <c r="C5237" t="s">
        <v>493</v>
      </c>
      <c r="D5237" t="s">
        <v>1112</v>
      </c>
      <c r="E5237">
        <v>2017</v>
      </c>
      <c r="F5237" s="10">
        <v>42825</v>
      </c>
      <c r="G5237" t="s">
        <v>494</v>
      </c>
      <c r="H5237" t="s">
        <v>450</v>
      </c>
      <c r="I5237" t="s">
        <v>545</v>
      </c>
      <c r="J5237">
        <v>5833000</v>
      </c>
      <c r="K5237">
        <v>6236061.6058312999</v>
      </c>
    </row>
    <row r="5238" spans="1:11" x14ac:dyDescent="0.25">
      <c r="A5238">
        <v>1969</v>
      </c>
      <c r="B5238" t="s">
        <v>99</v>
      </c>
      <c r="C5238" t="s">
        <v>493</v>
      </c>
      <c r="D5238" t="s">
        <v>759</v>
      </c>
      <c r="E5238">
        <v>2017</v>
      </c>
      <c r="F5238" s="10">
        <v>42825</v>
      </c>
      <c r="G5238" t="s">
        <v>494</v>
      </c>
      <c r="H5238" t="s">
        <v>450</v>
      </c>
      <c r="I5238" t="s">
        <v>545</v>
      </c>
      <c r="J5238">
        <v>6589000</v>
      </c>
      <c r="K5238">
        <v>7044301.3750767075</v>
      </c>
    </row>
    <row r="5239" spans="1:11" x14ac:dyDescent="0.25">
      <c r="A5239">
        <v>1969</v>
      </c>
      <c r="B5239" t="s">
        <v>99</v>
      </c>
      <c r="C5239" t="s">
        <v>493</v>
      </c>
      <c r="D5239" t="s">
        <v>1116</v>
      </c>
      <c r="E5239">
        <v>2017</v>
      </c>
      <c r="F5239" s="10">
        <v>42916</v>
      </c>
      <c r="G5239" t="s">
        <v>494</v>
      </c>
      <c r="H5239" t="s">
        <v>471</v>
      </c>
      <c r="I5239" t="s">
        <v>545</v>
      </c>
      <c r="J5239">
        <v>864000</v>
      </c>
      <c r="K5239">
        <v>985996.34131450194</v>
      </c>
    </row>
    <row r="5240" spans="1:11" x14ac:dyDescent="0.25">
      <c r="A5240">
        <v>1969</v>
      </c>
      <c r="B5240" t="s">
        <v>99</v>
      </c>
      <c r="C5240" t="s">
        <v>493</v>
      </c>
      <c r="D5240" t="s">
        <v>1114</v>
      </c>
      <c r="E5240">
        <v>2017</v>
      </c>
      <c r="F5240" s="10">
        <v>42916</v>
      </c>
      <c r="G5240" t="s">
        <v>494</v>
      </c>
      <c r="H5240" t="s">
        <v>471</v>
      </c>
      <c r="I5240" t="s">
        <v>545</v>
      </c>
      <c r="J5240">
        <v>159000</v>
      </c>
      <c r="K5240">
        <v>181450.7155891271</v>
      </c>
    </row>
    <row r="5241" spans="1:11" x14ac:dyDescent="0.25">
      <c r="A5241">
        <v>1969</v>
      </c>
      <c r="B5241" t="s">
        <v>99</v>
      </c>
      <c r="C5241" t="s">
        <v>493</v>
      </c>
      <c r="D5241" t="s">
        <v>1115</v>
      </c>
      <c r="E5241">
        <v>2017</v>
      </c>
      <c r="F5241" s="10">
        <v>42916</v>
      </c>
      <c r="G5241" t="s">
        <v>494</v>
      </c>
      <c r="H5241" t="s">
        <v>471</v>
      </c>
      <c r="I5241" t="s">
        <v>545</v>
      </c>
      <c r="J5241">
        <v>258000</v>
      </c>
      <c r="K5241">
        <v>294429.46303141379</v>
      </c>
    </row>
    <row r="5242" spans="1:11" x14ac:dyDescent="0.25">
      <c r="A5242">
        <v>1969</v>
      </c>
      <c r="B5242" t="s">
        <v>99</v>
      </c>
      <c r="C5242" t="s">
        <v>493</v>
      </c>
      <c r="D5242" t="s">
        <v>1113</v>
      </c>
      <c r="E5242">
        <v>2017</v>
      </c>
      <c r="F5242" s="10">
        <v>42916</v>
      </c>
      <c r="G5242" t="s">
        <v>494</v>
      </c>
      <c r="H5242" t="s">
        <v>471</v>
      </c>
      <c r="I5242" t="s">
        <v>545</v>
      </c>
      <c r="J5242">
        <v>910000</v>
      </c>
      <c r="K5242">
        <v>1038491.5168937463</v>
      </c>
    </row>
    <row r="5243" spans="1:11" x14ac:dyDescent="0.25">
      <c r="A5243">
        <v>1969</v>
      </c>
      <c r="B5243" t="s">
        <v>99</v>
      </c>
      <c r="C5243" t="s">
        <v>493</v>
      </c>
      <c r="D5243" t="s">
        <v>1112</v>
      </c>
      <c r="E5243">
        <v>2017</v>
      </c>
      <c r="F5243" s="10">
        <v>42916</v>
      </c>
      <c r="G5243" t="s">
        <v>494</v>
      </c>
      <c r="H5243" t="s">
        <v>471</v>
      </c>
      <c r="I5243" t="s">
        <v>545</v>
      </c>
      <c r="J5243">
        <v>5851000</v>
      </c>
      <c r="K5243">
        <v>6677158.0937860543</v>
      </c>
    </row>
    <row r="5244" spans="1:11" x14ac:dyDescent="0.25">
      <c r="A5244">
        <v>1969</v>
      </c>
      <c r="B5244" t="s">
        <v>99</v>
      </c>
      <c r="C5244" t="s">
        <v>493</v>
      </c>
      <c r="D5244" t="s">
        <v>759</v>
      </c>
      <c r="E5244">
        <v>2017</v>
      </c>
      <c r="F5244" s="10">
        <v>42916</v>
      </c>
      <c r="G5244" t="s">
        <v>494</v>
      </c>
      <c r="H5244" t="s">
        <v>471</v>
      </c>
      <c r="I5244" t="s">
        <v>545</v>
      </c>
      <c r="J5244">
        <v>6686000</v>
      </c>
      <c r="K5244">
        <v>7630059.65049625</v>
      </c>
    </row>
    <row r="5245" spans="1:11" x14ac:dyDescent="0.25">
      <c r="A5245">
        <v>1969</v>
      </c>
      <c r="B5245" t="s">
        <v>99</v>
      </c>
      <c r="C5245" t="s">
        <v>493</v>
      </c>
      <c r="D5245" t="s">
        <v>1116</v>
      </c>
      <c r="E5245">
        <v>2017</v>
      </c>
      <c r="F5245" s="10">
        <v>43100</v>
      </c>
      <c r="G5245" t="s">
        <v>489</v>
      </c>
      <c r="H5245" t="s">
        <v>474</v>
      </c>
      <c r="I5245" t="s">
        <v>545</v>
      </c>
      <c r="J5245">
        <v>4287000</v>
      </c>
      <c r="K5245">
        <v>5141397.4239044394</v>
      </c>
    </row>
    <row r="5246" spans="1:11" x14ac:dyDescent="0.25">
      <c r="A5246">
        <v>1969</v>
      </c>
      <c r="B5246" t="s">
        <v>99</v>
      </c>
      <c r="C5246" t="s">
        <v>493</v>
      </c>
      <c r="D5246" t="s">
        <v>1116</v>
      </c>
      <c r="E5246">
        <v>2017</v>
      </c>
      <c r="F5246" s="10">
        <v>43100</v>
      </c>
      <c r="G5246" t="s">
        <v>494</v>
      </c>
      <c r="H5246" t="s">
        <v>473</v>
      </c>
      <c r="I5246" t="s">
        <v>545</v>
      </c>
      <c r="J5246">
        <v>1507000</v>
      </c>
      <c r="K5246">
        <v>1807344.5108056895</v>
      </c>
    </row>
    <row r="5247" spans="1:11" x14ac:dyDescent="0.25">
      <c r="A5247">
        <v>1969</v>
      </c>
      <c r="B5247" t="s">
        <v>99</v>
      </c>
      <c r="C5247" t="s">
        <v>493</v>
      </c>
      <c r="D5247" t="s">
        <v>1114</v>
      </c>
      <c r="E5247">
        <v>2017</v>
      </c>
      <c r="F5247" s="10">
        <v>43100</v>
      </c>
      <c r="G5247" t="s">
        <v>489</v>
      </c>
      <c r="H5247" t="s">
        <v>474</v>
      </c>
      <c r="I5247" t="s">
        <v>545</v>
      </c>
      <c r="J5247">
        <v>623000</v>
      </c>
      <c r="K5247">
        <v>747163.65642464801</v>
      </c>
    </row>
    <row r="5248" spans="1:11" x14ac:dyDescent="0.25">
      <c r="A5248">
        <v>1969</v>
      </c>
      <c r="B5248" t="s">
        <v>99</v>
      </c>
      <c r="C5248" t="s">
        <v>493</v>
      </c>
      <c r="D5248" t="s">
        <v>1114</v>
      </c>
      <c r="E5248">
        <v>2017</v>
      </c>
      <c r="F5248" s="10">
        <v>43100</v>
      </c>
      <c r="G5248" t="s">
        <v>494</v>
      </c>
      <c r="H5248" t="s">
        <v>473</v>
      </c>
      <c r="I5248" t="s">
        <v>545</v>
      </c>
      <c r="J5248">
        <v>169000</v>
      </c>
      <c r="K5248">
        <v>202681.63392578735</v>
      </c>
    </row>
    <row r="5249" spans="1:11" x14ac:dyDescent="0.25">
      <c r="A5249">
        <v>1969</v>
      </c>
      <c r="B5249" t="s">
        <v>99</v>
      </c>
      <c r="C5249" t="s">
        <v>493</v>
      </c>
      <c r="D5249" t="s">
        <v>1115</v>
      </c>
      <c r="E5249">
        <v>2017</v>
      </c>
      <c r="F5249" s="10">
        <v>43100</v>
      </c>
      <c r="G5249" t="s">
        <v>489</v>
      </c>
      <c r="H5249" t="s">
        <v>474</v>
      </c>
      <c r="I5249" t="s">
        <v>545</v>
      </c>
      <c r="J5249">
        <v>927000</v>
      </c>
      <c r="K5249">
        <v>1111750.7375692595</v>
      </c>
    </row>
    <row r="5250" spans="1:11" x14ac:dyDescent="0.25">
      <c r="A5250">
        <v>1969</v>
      </c>
      <c r="B5250" t="s">
        <v>99</v>
      </c>
      <c r="C5250" t="s">
        <v>493</v>
      </c>
      <c r="D5250" t="s">
        <v>1115</v>
      </c>
      <c r="E5250">
        <v>2017</v>
      </c>
      <c r="F5250" s="10">
        <v>43100</v>
      </c>
      <c r="G5250" t="s">
        <v>494</v>
      </c>
      <c r="H5250" t="s">
        <v>473</v>
      </c>
      <c r="I5250" t="s">
        <v>545</v>
      </c>
      <c r="J5250">
        <v>205000</v>
      </c>
      <c r="K5250">
        <v>245856.41985080711</v>
      </c>
    </row>
    <row r="5251" spans="1:11" x14ac:dyDescent="0.25">
      <c r="A5251">
        <v>1969</v>
      </c>
      <c r="B5251" t="s">
        <v>99</v>
      </c>
      <c r="C5251" t="s">
        <v>493</v>
      </c>
      <c r="D5251" t="s">
        <v>1113</v>
      </c>
      <c r="E5251">
        <v>2017</v>
      </c>
      <c r="F5251" s="10">
        <v>43100</v>
      </c>
      <c r="G5251" t="s">
        <v>489</v>
      </c>
      <c r="H5251" t="s">
        <v>474</v>
      </c>
      <c r="I5251" t="s">
        <v>545</v>
      </c>
      <c r="J5251">
        <v>4167000</v>
      </c>
      <c r="K5251">
        <v>4997481.4708210407</v>
      </c>
    </row>
    <row r="5252" spans="1:11" x14ac:dyDescent="0.25">
      <c r="A5252">
        <v>1969</v>
      </c>
      <c r="B5252" t="s">
        <v>99</v>
      </c>
      <c r="C5252" t="s">
        <v>493</v>
      </c>
      <c r="D5252" t="s">
        <v>1113</v>
      </c>
      <c r="E5252">
        <v>2017</v>
      </c>
      <c r="F5252" s="10">
        <v>43100</v>
      </c>
      <c r="G5252" t="s">
        <v>494</v>
      </c>
      <c r="H5252" t="s">
        <v>473</v>
      </c>
      <c r="I5252" t="s">
        <v>545</v>
      </c>
      <c r="J5252">
        <v>1432000</v>
      </c>
      <c r="K5252">
        <v>1717397.0401285649</v>
      </c>
    </row>
    <row r="5253" spans="1:11" x14ac:dyDescent="0.25">
      <c r="A5253">
        <v>1969</v>
      </c>
      <c r="B5253" t="s">
        <v>99</v>
      </c>
      <c r="C5253" t="s">
        <v>493</v>
      </c>
      <c r="D5253" t="s">
        <v>1112</v>
      </c>
      <c r="E5253">
        <v>2017</v>
      </c>
      <c r="F5253" s="10">
        <v>43100</v>
      </c>
      <c r="G5253" t="s">
        <v>489</v>
      </c>
      <c r="H5253" t="s">
        <v>474</v>
      </c>
      <c r="I5253" t="s">
        <v>545</v>
      </c>
      <c r="J5253">
        <v>23383000</v>
      </c>
      <c r="K5253">
        <v>28043222.75790938</v>
      </c>
    </row>
    <row r="5254" spans="1:11" x14ac:dyDescent="0.25">
      <c r="A5254">
        <v>1969</v>
      </c>
      <c r="B5254" t="s">
        <v>99</v>
      </c>
      <c r="C5254" t="s">
        <v>493</v>
      </c>
      <c r="D5254" t="s">
        <v>1112</v>
      </c>
      <c r="E5254">
        <v>2017</v>
      </c>
      <c r="F5254" s="10">
        <v>43100</v>
      </c>
      <c r="G5254" t="s">
        <v>494</v>
      </c>
      <c r="H5254" t="s">
        <v>473</v>
      </c>
      <c r="I5254" t="s">
        <v>545</v>
      </c>
      <c r="J5254">
        <v>6000000</v>
      </c>
      <c r="K5254">
        <v>7195797.6541699646</v>
      </c>
    </row>
    <row r="5255" spans="1:11" x14ac:dyDescent="0.25">
      <c r="A5255">
        <v>1969</v>
      </c>
      <c r="B5255" t="s">
        <v>99</v>
      </c>
      <c r="C5255" t="s">
        <v>493</v>
      </c>
      <c r="D5255" t="s">
        <v>759</v>
      </c>
      <c r="E5255">
        <v>2017</v>
      </c>
      <c r="F5255" s="10">
        <v>43100</v>
      </c>
      <c r="G5255" t="s">
        <v>489</v>
      </c>
      <c r="H5255" t="s">
        <v>474</v>
      </c>
      <c r="I5255" t="s">
        <v>545</v>
      </c>
      <c r="J5255">
        <v>26428000</v>
      </c>
      <c r="K5255">
        <v>31695090.067400638</v>
      </c>
    </row>
    <row r="5256" spans="1:11" x14ac:dyDescent="0.25">
      <c r="A5256">
        <v>1969</v>
      </c>
      <c r="B5256" t="s">
        <v>99</v>
      </c>
      <c r="C5256" t="s">
        <v>493</v>
      </c>
      <c r="D5256" t="s">
        <v>759</v>
      </c>
      <c r="E5256">
        <v>2017</v>
      </c>
      <c r="F5256" s="10">
        <v>43100</v>
      </c>
      <c r="G5256" t="s">
        <v>494</v>
      </c>
      <c r="H5256" t="s">
        <v>473</v>
      </c>
      <c r="I5256" t="s">
        <v>545</v>
      </c>
      <c r="J5256">
        <v>6661000</v>
      </c>
      <c r="K5256">
        <v>7988534.6957376888</v>
      </c>
    </row>
    <row r="5257" spans="1:11" x14ac:dyDescent="0.25">
      <c r="A5257">
        <v>855</v>
      </c>
      <c r="B5257" t="s">
        <v>269</v>
      </c>
      <c r="C5257" t="s">
        <v>492</v>
      </c>
      <c r="D5257" t="s">
        <v>21</v>
      </c>
      <c r="E5257">
        <v>2014</v>
      </c>
      <c r="F5257" s="10">
        <v>42004</v>
      </c>
      <c r="G5257" t="s">
        <v>489</v>
      </c>
      <c r="H5257" t="s">
        <v>474</v>
      </c>
      <c r="I5257" t="s">
        <v>545</v>
      </c>
      <c r="J5257">
        <v>8568374000</v>
      </c>
      <c r="K5257">
        <v>10402867705.532049</v>
      </c>
    </row>
    <row r="5258" spans="1:11" x14ac:dyDescent="0.25">
      <c r="A5258">
        <v>855</v>
      </c>
      <c r="B5258" t="s">
        <v>269</v>
      </c>
      <c r="C5258" t="s">
        <v>492</v>
      </c>
      <c r="D5258" t="s">
        <v>33</v>
      </c>
      <c r="E5258">
        <v>2014</v>
      </c>
      <c r="F5258" s="10">
        <v>42004</v>
      </c>
      <c r="G5258" t="s">
        <v>489</v>
      </c>
      <c r="H5258" t="s">
        <v>474</v>
      </c>
      <c r="I5258" t="s">
        <v>545</v>
      </c>
      <c r="J5258">
        <v>245432000</v>
      </c>
      <c r="K5258">
        <v>297979129.61130571</v>
      </c>
    </row>
    <row r="5259" spans="1:11" x14ac:dyDescent="0.25">
      <c r="A5259">
        <v>855</v>
      </c>
      <c r="B5259" t="s">
        <v>269</v>
      </c>
      <c r="C5259" t="s">
        <v>492</v>
      </c>
      <c r="D5259" t="s">
        <v>44</v>
      </c>
      <c r="E5259">
        <v>2014</v>
      </c>
      <c r="F5259" s="10">
        <v>42004</v>
      </c>
      <c r="G5259" t="s">
        <v>489</v>
      </c>
      <c r="H5259" t="s">
        <v>474</v>
      </c>
      <c r="I5259" t="s">
        <v>545</v>
      </c>
      <c r="J5259">
        <v>1050198000</v>
      </c>
      <c r="K5259">
        <v>1275045984.0588596</v>
      </c>
    </row>
    <row r="5260" spans="1:11" x14ac:dyDescent="0.25">
      <c r="A5260">
        <v>855</v>
      </c>
      <c r="B5260" t="s">
        <v>269</v>
      </c>
      <c r="C5260" t="s">
        <v>492</v>
      </c>
      <c r="D5260" t="s">
        <v>2138</v>
      </c>
      <c r="E5260">
        <v>2014</v>
      </c>
      <c r="F5260" s="10">
        <v>42004</v>
      </c>
      <c r="G5260" t="s">
        <v>489</v>
      </c>
      <c r="H5260" t="s">
        <v>474</v>
      </c>
      <c r="I5260" t="s">
        <v>545</v>
      </c>
      <c r="J5260">
        <v>1461110000</v>
      </c>
      <c r="K5260">
        <v>1773934474.9925635</v>
      </c>
    </row>
    <row r="5261" spans="1:11" x14ac:dyDescent="0.25">
      <c r="A5261">
        <v>855</v>
      </c>
      <c r="B5261" t="s">
        <v>269</v>
      </c>
      <c r="C5261" t="s">
        <v>492</v>
      </c>
      <c r="D5261" t="s">
        <v>113</v>
      </c>
      <c r="E5261">
        <v>2014</v>
      </c>
      <c r="F5261" s="10">
        <v>42004</v>
      </c>
      <c r="G5261" t="s">
        <v>489</v>
      </c>
      <c r="H5261" t="s">
        <v>474</v>
      </c>
      <c r="I5261" t="s">
        <v>545</v>
      </c>
      <c r="J5261">
        <v>1270010000</v>
      </c>
      <c r="K5261">
        <v>1541919857.2217736</v>
      </c>
    </row>
    <row r="5262" spans="1:11" x14ac:dyDescent="0.25">
      <c r="A5262">
        <v>855</v>
      </c>
      <c r="B5262" t="s">
        <v>269</v>
      </c>
      <c r="C5262" t="s">
        <v>492</v>
      </c>
      <c r="D5262" t="s">
        <v>2139</v>
      </c>
      <c r="E5262">
        <v>2014</v>
      </c>
      <c r="F5262" s="10">
        <v>42004</v>
      </c>
      <c r="G5262" t="s">
        <v>489</v>
      </c>
      <c r="H5262" t="s">
        <v>474</v>
      </c>
      <c r="I5262" t="s">
        <v>545</v>
      </c>
      <c r="J5262">
        <v>739630000</v>
      </c>
      <c r="K5262">
        <v>897985200.11412537</v>
      </c>
    </row>
    <row r="5263" spans="1:11" x14ac:dyDescent="0.25">
      <c r="A5263">
        <v>855</v>
      </c>
      <c r="B5263" t="s">
        <v>269</v>
      </c>
      <c r="C5263" t="s">
        <v>492</v>
      </c>
      <c r="D5263" t="s">
        <v>225</v>
      </c>
      <c r="E5263">
        <v>2014</v>
      </c>
      <c r="F5263" s="10">
        <v>42004</v>
      </c>
      <c r="G5263" t="s">
        <v>489</v>
      </c>
      <c r="H5263" t="s">
        <v>474</v>
      </c>
      <c r="I5263" t="s">
        <v>545</v>
      </c>
      <c r="J5263">
        <v>1571154000</v>
      </c>
      <c r="K5263">
        <v>1907538957.4518456</v>
      </c>
    </row>
    <row r="5264" spans="1:11" x14ac:dyDescent="0.25">
      <c r="A5264">
        <v>855</v>
      </c>
      <c r="B5264" t="s">
        <v>269</v>
      </c>
      <c r="C5264" t="s">
        <v>492</v>
      </c>
      <c r="D5264" t="s">
        <v>980</v>
      </c>
      <c r="E5264">
        <v>2014</v>
      </c>
      <c r="F5264" s="10">
        <v>42004</v>
      </c>
      <c r="G5264" t="s">
        <v>489</v>
      </c>
      <c r="H5264" t="s">
        <v>474</v>
      </c>
      <c r="I5264" t="s">
        <v>545</v>
      </c>
      <c r="J5264">
        <v>5581401000</v>
      </c>
      <c r="K5264">
        <v>6776382101.7294865</v>
      </c>
    </row>
    <row r="5265" spans="1:11" x14ac:dyDescent="0.25">
      <c r="A5265">
        <v>855</v>
      </c>
      <c r="B5265" t="s">
        <v>269</v>
      </c>
      <c r="C5265" t="s">
        <v>492</v>
      </c>
      <c r="D5265" t="s">
        <v>621</v>
      </c>
      <c r="E5265">
        <v>2014</v>
      </c>
      <c r="F5265" s="10">
        <v>42004</v>
      </c>
      <c r="G5265" t="s">
        <v>489</v>
      </c>
      <c r="H5265" t="s">
        <v>474</v>
      </c>
      <c r="I5265" t="s">
        <v>545</v>
      </c>
      <c r="J5265">
        <v>3741390000</v>
      </c>
      <c r="K5265">
        <v>4542423708.9558125</v>
      </c>
    </row>
    <row r="5266" spans="1:11" x14ac:dyDescent="0.25">
      <c r="A5266">
        <v>855</v>
      </c>
      <c r="B5266" t="s">
        <v>269</v>
      </c>
      <c r="C5266" t="s">
        <v>492</v>
      </c>
      <c r="D5266" t="s">
        <v>1075</v>
      </c>
      <c r="E5266">
        <v>2014</v>
      </c>
      <c r="F5266" s="10">
        <v>42004</v>
      </c>
      <c r="G5266" t="s">
        <v>489</v>
      </c>
      <c r="H5266" t="s">
        <v>474</v>
      </c>
      <c r="I5266" t="s">
        <v>545</v>
      </c>
      <c r="J5266">
        <v>620387000</v>
      </c>
      <c r="K5266">
        <v>753212206.56706989</v>
      </c>
    </row>
    <row r="5267" spans="1:11" x14ac:dyDescent="0.25">
      <c r="A5267">
        <v>855</v>
      </c>
      <c r="B5267" t="s">
        <v>269</v>
      </c>
      <c r="C5267" t="s">
        <v>492</v>
      </c>
      <c r="D5267" t="s">
        <v>997</v>
      </c>
      <c r="E5267">
        <v>2014</v>
      </c>
      <c r="F5267" s="10">
        <v>42004</v>
      </c>
      <c r="G5267" t="s">
        <v>489</v>
      </c>
      <c r="H5267" t="s">
        <v>474</v>
      </c>
      <c r="I5267" t="s">
        <v>545</v>
      </c>
      <c r="J5267">
        <v>220834000</v>
      </c>
      <c r="K5267">
        <v>268114683.93927068</v>
      </c>
    </row>
    <row r="5268" spans="1:11" x14ac:dyDescent="0.25">
      <c r="A5268">
        <v>855</v>
      </c>
      <c r="B5268" t="s">
        <v>269</v>
      </c>
      <c r="C5268" t="s">
        <v>492</v>
      </c>
      <c r="D5268" t="s">
        <v>287</v>
      </c>
      <c r="E5268">
        <v>2014</v>
      </c>
      <c r="F5268" s="10">
        <v>42004</v>
      </c>
      <c r="G5268" t="s">
        <v>489</v>
      </c>
      <c r="H5268" t="s">
        <v>474</v>
      </c>
      <c r="I5268" t="s">
        <v>545</v>
      </c>
      <c r="J5268">
        <v>24420000</v>
      </c>
      <c r="K5268">
        <v>29648335.771651965</v>
      </c>
    </row>
    <row r="5269" spans="1:11" x14ac:dyDescent="0.25">
      <c r="A5269">
        <v>855</v>
      </c>
      <c r="B5269" t="s">
        <v>269</v>
      </c>
      <c r="C5269" t="s">
        <v>492</v>
      </c>
      <c r="D5269" t="s">
        <v>2137</v>
      </c>
      <c r="E5269">
        <v>2014</v>
      </c>
      <c r="F5269" s="10">
        <v>42004</v>
      </c>
      <c r="G5269" t="s">
        <v>489</v>
      </c>
      <c r="H5269" t="s">
        <v>474</v>
      </c>
      <c r="I5269" t="s">
        <v>545</v>
      </c>
      <c r="J5269">
        <v>593990000</v>
      </c>
      <c r="K5269">
        <v>721163593.98048937</v>
      </c>
    </row>
    <row r="5270" spans="1:11" x14ac:dyDescent="0.25">
      <c r="A5270">
        <v>855</v>
      </c>
      <c r="B5270" t="s">
        <v>269</v>
      </c>
      <c r="C5270" t="s">
        <v>492</v>
      </c>
      <c r="D5270" t="s">
        <v>316</v>
      </c>
      <c r="E5270">
        <v>2014</v>
      </c>
      <c r="F5270" s="10">
        <v>42004</v>
      </c>
      <c r="G5270" t="s">
        <v>489</v>
      </c>
      <c r="H5270" t="s">
        <v>474</v>
      </c>
      <c r="I5270" t="s">
        <v>545</v>
      </c>
      <c r="J5270">
        <v>9192530000</v>
      </c>
      <c r="K5270">
        <v>11160655857.124645</v>
      </c>
    </row>
    <row r="5271" spans="1:11" x14ac:dyDescent="0.25">
      <c r="A5271">
        <v>855</v>
      </c>
      <c r="B5271" t="s">
        <v>269</v>
      </c>
      <c r="C5271" t="s">
        <v>493</v>
      </c>
      <c r="D5271" t="s">
        <v>971</v>
      </c>
      <c r="E5271">
        <v>2014</v>
      </c>
      <c r="F5271" s="10">
        <v>42004</v>
      </c>
      <c r="G5271" t="s">
        <v>489</v>
      </c>
      <c r="H5271" t="s">
        <v>474</v>
      </c>
      <c r="I5271" t="s">
        <v>545</v>
      </c>
      <c r="J5271">
        <v>25826455000</v>
      </c>
      <c r="K5271">
        <v>31355913580.321857</v>
      </c>
    </row>
    <row r="5272" spans="1:11" x14ac:dyDescent="0.25">
      <c r="A5272">
        <v>855</v>
      </c>
      <c r="B5272" t="s">
        <v>269</v>
      </c>
      <c r="C5272" t="s">
        <v>493</v>
      </c>
      <c r="D5272" t="s">
        <v>973</v>
      </c>
      <c r="E5272">
        <v>2014</v>
      </c>
      <c r="F5272" s="10">
        <v>42004</v>
      </c>
      <c r="G5272" t="s">
        <v>489</v>
      </c>
      <c r="H5272" t="s">
        <v>474</v>
      </c>
      <c r="I5272" t="s">
        <v>545</v>
      </c>
      <c r="J5272">
        <v>-53872000</v>
      </c>
      <c r="K5272">
        <v>-65406025.581098877</v>
      </c>
    </row>
    <row r="5273" spans="1:11" x14ac:dyDescent="0.25">
      <c r="A5273">
        <v>855</v>
      </c>
      <c r="B5273" t="s">
        <v>269</v>
      </c>
      <c r="C5273" t="s">
        <v>493</v>
      </c>
      <c r="D5273" t="s">
        <v>600</v>
      </c>
      <c r="E5273">
        <v>2014</v>
      </c>
      <c r="F5273" s="10">
        <v>42004</v>
      </c>
      <c r="G5273" t="s">
        <v>489</v>
      </c>
      <c r="H5273" t="s">
        <v>474</v>
      </c>
      <c r="I5273" t="s">
        <v>545</v>
      </c>
      <c r="J5273">
        <v>6752348000</v>
      </c>
      <c r="K5273">
        <v>8198029514.784709</v>
      </c>
    </row>
    <row r="5274" spans="1:11" x14ac:dyDescent="0.25">
      <c r="A5274">
        <v>855</v>
      </c>
      <c r="B5274" t="s">
        <v>269</v>
      </c>
      <c r="C5274" t="s">
        <v>493</v>
      </c>
      <c r="D5274" t="s">
        <v>972</v>
      </c>
      <c r="E5274">
        <v>2014</v>
      </c>
      <c r="F5274" s="10">
        <v>42004</v>
      </c>
      <c r="G5274" t="s">
        <v>489</v>
      </c>
      <c r="H5274" t="s">
        <v>474</v>
      </c>
      <c r="I5274" t="s">
        <v>545</v>
      </c>
      <c r="J5274">
        <v>2355929000</v>
      </c>
      <c r="K5274">
        <v>2860334727.5254807</v>
      </c>
    </row>
    <row r="5275" spans="1:11" x14ac:dyDescent="0.25">
      <c r="A5275">
        <v>928</v>
      </c>
      <c r="B5275" t="s">
        <v>266</v>
      </c>
      <c r="C5275" t="s">
        <v>492</v>
      </c>
      <c r="D5275" t="s">
        <v>33</v>
      </c>
      <c r="E5275">
        <v>2014</v>
      </c>
      <c r="F5275" s="10">
        <v>42004</v>
      </c>
      <c r="G5275" t="s">
        <v>489</v>
      </c>
      <c r="H5275" t="s">
        <v>474</v>
      </c>
      <c r="I5275" t="s">
        <v>545</v>
      </c>
      <c r="J5275">
        <v>874687000</v>
      </c>
      <c r="K5275">
        <v>1061957979.9794817</v>
      </c>
    </row>
    <row r="5276" spans="1:11" x14ac:dyDescent="0.25">
      <c r="A5276">
        <v>928</v>
      </c>
      <c r="B5276" t="s">
        <v>266</v>
      </c>
      <c r="C5276" t="s">
        <v>492</v>
      </c>
      <c r="D5276" t="s">
        <v>969</v>
      </c>
      <c r="E5276">
        <v>2014</v>
      </c>
      <c r="F5276" s="10">
        <v>42004</v>
      </c>
      <c r="G5276" t="s">
        <v>489</v>
      </c>
      <c r="H5276" t="s">
        <v>474</v>
      </c>
      <c r="I5276" t="s">
        <v>545</v>
      </c>
      <c r="J5276">
        <v>892872000</v>
      </c>
      <c r="K5276">
        <v>1084036398.7349072</v>
      </c>
    </row>
    <row r="5277" spans="1:11" x14ac:dyDescent="0.25">
      <c r="A5277">
        <v>928</v>
      </c>
      <c r="B5277" t="s">
        <v>266</v>
      </c>
      <c r="C5277" t="s">
        <v>492</v>
      </c>
      <c r="D5277" t="s">
        <v>970</v>
      </c>
      <c r="E5277">
        <v>2014</v>
      </c>
      <c r="F5277" s="10">
        <v>42004</v>
      </c>
      <c r="G5277" t="s">
        <v>489</v>
      </c>
      <c r="H5277" t="s">
        <v>474</v>
      </c>
      <c r="I5277" t="s">
        <v>545</v>
      </c>
      <c r="J5277">
        <v>1301816000</v>
      </c>
      <c r="K5277">
        <v>1580535539.7587581</v>
      </c>
    </row>
    <row r="5278" spans="1:11" x14ac:dyDescent="0.25">
      <c r="A5278">
        <v>928</v>
      </c>
      <c r="B5278" t="s">
        <v>266</v>
      </c>
      <c r="C5278" t="s">
        <v>492</v>
      </c>
      <c r="D5278" t="s">
        <v>834</v>
      </c>
      <c r="E5278">
        <v>2014</v>
      </c>
      <c r="F5278" s="10">
        <v>42004</v>
      </c>
      <c r="G5278" t="s">
        <v>489</v>
      </c>
      <c r="H5278" t="s">
        <v>474</v>
      </c>
      <c r="I5278" t="s">
        <v>545</v>
      </c>
      <c r="J5278">
        <v>2253624000</v>
      </c>
      <c r="K5278">
        <v>2736126169.3306055</v>
      </c>
    </row>
    <row r="5279" spans="1:11" x14ac:dyDescent="0.25">
      <c r="A5279">
        <v>928</v>
      </c>
      <c r="B5279" t="s">
        <v>266</v>
      </c>
      <c r="C5279" t="s">
        <v>492</v>
      </c>
      <c r="D5279" t="s">
        <v>621</v>
      </c>
      <c r="E5279">
        <v>2014</v>
      </c>
      <c r="F5279" s="10">
        <v>42004</v>
      </c>
      <c r="G5279" t="s">
        <v>489</v>
      </c>
      <c r="H5279" t="s">
        <v>474</v>
      </c>
      <c r="I5279" t="s">
        <v>545</v>
      </c>
      <c r="J5279">
        <v>938517000</v>
      </c>
      <c r="K5279">
        <v>1139454018.9763918</v>
      </c>
    </row>
    <row r="5280" spans="1:11" x14ac:dyDescent="0.25">
      <c r="A5280">
        <v>928</v>
      </c>
      <c r="B5280" t="s">
        <v>266</v>
      </c>
      <c r="C5280" t="s">
        <v>492</v>
      </c>
      <c r="D5280" t="s">
        <v>267</v>
      </c>
      <c r="E5280">
        <v>2014</v>
      </c>
      <c r="F5280" s="10">
        <v>42004</v>
      </c>
      <c r="G5280" t="s">
        <v>489</v>
      </c>
      <c r="H5280" t="s">
        <v>474</v>
      </c>
      <c r="I5280" t="s">
        <v>545</v>
      </c>
      <c r="J5280">
        <v>889051000</v>
      </c>
      <c r="K5280">
        <v>1079397320.4800553</v>
      </c>
    </row>
    <row r="5281" spans="1:11" x14ac:dyDescent="0.25">
      <c r="A5281">
        <v>928</v>
      </c>
      <c r="B5281" t="s">
        <v>266</v>
      </c>
      <c r="C5281" t="s">
        <v>493</v>
      </c>
      <c r="D5281" t="s">
        <v>1269</v>
      </c>
      <c r="E5281">
        <v>2014</v>
      </c>
      <c r="F5281" s="10">
        <v>42004</v>
      </c>
      <c r="G5281" t="s">
        <v>489</v>
      </c>
      <c r="H5281" t="s">
        <v>474</v>
      </c>
      <c r="I5281" t="s">
        <v>545</v>
      </c>
      <c r="J5281">
        <v>2136660000</v>
      </c>
      <c r="K5281">
        <v>2594120110.9687915</v>
      </c>
    </row>
    <row r="5282" spans="1:11" x14ac:dyDescent="0.25">
      <c r="A5282">
        <v>928</v>
      </c>
      <c r="B5282" t="s">
        <v>266</v>
      </c>
      <c r="C5282" t="s">
        <v>493</v>
      </c>
      <c r="D5282" t="s">
        <v>950</v>
      </c>
      <c r="E5282">
        <v>2014</v>
      </c>
      <c r="F5282" s="10">
        <v>42004</v>
      </c>
      <c r="G5282" t="s">
        <v>489</v>
      </c>
      <c r="H5282" t="s">
        <v>474</v>
      </c>
      <c r="I5282" t="s">
        <v>545</v>
      </c>
      <c r="J5282">
        <v>32036000</v>
      </c>
      <c r="K5282">
        <v>38894925.666692972</v>
      </c>
    </row>
    <row r="5283" spans="1:11" x14ac:dyDescent="0.25">
      <c r="A5283">
        <v>928</v>
      </c>
      <c r="B5283" t="s">
        <v>266</v>
      </c>
      <c r="C5283" t="s">
        <v>493</v>
      </c>
      <c r="D5283" t="s">
        <v>738</v>
      </c>
      <c r="E5283">
        <v>2014</v>
      </c>
      <c r="F5283" s="10">
        <v>42004</v>
      </c>
      <c r="G5283" t="s">
        <v>489</v>
      </c>
      <c r="H5283" t="s">
        <v>474</v>
      </c>
      <c r="I5283" t="s">
        <v>545</v>
      </c>
      <c r="J5283">
        <v>4514496000</v>
      </c>
      <c r="K5283">
        <v>5481052139.5487185</v>
      </c>
    </row>
    <row r="5284" spans="1:11" x14ac:dyDescent="0.25">
      <c r="A5284">
        <v>928</v>
      </c>
      <c r="B5284" t="s">
        <v>266</v>
      </c>
      <c r="C5284" t="s">
        <v>493</v>
      </c>
      <c r="D5284" t="s">
        <v>948</v>
      </c>
      <c r="E5284">
        <v>2014</v>
      </c>
      <c r="F5284" s="10">
        <v>42004</v>
      </c>
      <c r="G5284" t="s">
        <v>489</v>
      </c>
      <c r="H5284" t="s">
        <v>474</v>
      </c>
      <c r="I5284" t="s">
        <v>545</v>
      </c>
      <c r="J5284">
        <v>335188000</v>
      </c>
      <c r="K5284">
        <v>406951939.82917601</v>
      </c>
    </row>
    <row r="5285" spans="1:11" x14ac:dyDescent="0.25">
      <c r="A5285">
        <v>928</v>
      </c>
      <c r="B5285" t="s">
        <v>266</v>
      </c>
      <c r="C5285" t="s">
        <v>493</v>
      </c>
      <c r="D5285" t="s">
        <v>949</v>
      </c>
      <c r="E5285">
        <v>2014</v>
      </c>
      <c r="F5285" s="10">
        <v>42004</v>
      </c>
      <c r="G5285" t="s">
        <v>489</v>
      </c>
      <c r="H5285" t="s">
        <v>474</v>
      </c>
      <c r="I5285" t="s">
        <v>545</v>
      </c>
      <c r="J5285">
        <v>91347000</v>
      </c>
      <c r="K5285">
        <v>110904444.21511434</v>
      </c>
    </row>
    <row r="5286" spans="1:11" x14ac:dyDescent="0.25">
      <c r="A5286">
        <v>928</v>
      </c>
      <c r="B5286" t="s">
        <v>266</v>
      </c>
      <c r="C5286" t="s">
        <v>493</v>
      </c>
      <c r="D5286" t="s">
        <v>456</v>
      </c>
      <c r="E5286">
        <v>2014</v>
      </c>
      <c r="F5286" s="10">
        <v>42004</v>
      </c>
      <c r="G5286" t="s">
        <v>489</v>
      </c>
      <c r="H5286" t="s">
        <v>474</v>
      </c>
      <c r="I5286" t="s">
        <v>545</v>
      </c>
      <c r="J5286">
        <v>40840000</v>
      </c>
      <c r="K5286">
        <v>49583867.031706236</v>
      </c>
    </row>
    <row r="5287" spans="1:11" x14ac:dyDescent="0.25">
      <c r="A5287">
        <v>1643</v>
      </c>
      <c r="B5287" t="s">
        <v>273</v>
      </c>
      <c r="C5287" t="s">
        <v>492</v>
      </c>
      <c r="D5287" t="s">
        <v>18</v>
      </c>
      <c r="E5287">
        <v>2014</v>
      </c>
      <c r="F5287" s="10">
        <v>42004</v>
      </c>
      <c r="G5287" t="s">
        <v>489</v>
      </c>
      <c r="H5287" t="s">
        <v>474</v>
      </c>
      <c r="I5287" t="s">
        <v>545</v>
      </c>
      <c r="J5287">
        <v>21563000</v>
      </c>
      <c r="K5287">
        <v>26179650.460447639</v>
      </c>
    </row>
    <row r="5288" spans="1:11" x14ac:dyDescent="0.25">
      <c r="A5288">
        <v>1643</v>
      </c>
      <c r="B5288" t="s">
        <v>273</v>
      </c>
      <c r="C5288" t="s">
        <v>492</v>
      </c>
      <c r="D5288" t="s">
        <v>999</v>
      </c>
      <c r="E5288">
        <v>2014</v>
      </c>
      <c r="F5288" s="10">
        <v>42004</v>
      </c>
      <c r="G5288" t="s">
        <v>489</v>
      </c>
      <c r="H5288" t="s">
        <v>474</v>
      </c>
      <c r="I5288" t="s">
        <v>545</v>
      </c>
      <c r="J5288">
        <v>319690000</v>
      </c>
      <c r="K5288">
        <v>388135809.28908342</v>
      </c>
    </row>
    <row r="5289" spans="1:11" x14ac:dyDescent="0.25">
      <c r="A5289">
        <v>1643</v>
      </c>
      <c r="B5289" t="s">
        <v>273</v>
      </c>
      <c r="C5289" t="s">
        <v>492</v>
      </c>
      <c r="D5289" t="s">
        <v>21</v>
      </c>
      <c r="E5289">
        <v>2014</v>
      </c>
      <c r="F5289" s="10">
        <v>42004</v>
      </c>
      <c r="G5289" t="s">
        <v>489</v>
      </c>
      <c r="H5289" t="s">
        <v>474</v>
      </c>
      <c r="I5289" t="s">
        <v>545</v>
      </c>
      <c r="J5289">
        <v>12268000</v>
      </c>
      <c r="K5289">
        <v>14894585.718535066</v>
      </c>
    </row>
    <row r="5290" spans="1:11" x14ac:dyDescent="0.25">
      <c r="A5290">
        <v>1643</v>
      </c>
      <c r="B5290" t="s">
        <v>273</v>
      </c>
      <c r="C5290" t="s">
        <v>492</v>
      </c>
      <c r="D5290" t="s">
        <v>1003</v>
      </c>
      <c r="E5290">
        <v>2014</v>
      </c>
      <c r="F5290" s="10">
        <v>42004</v>
      </c>
      <c r="G5290" t="s">
        <v>489</v>
      </c>
      <c r="H5290" t="s">
        <v>474</v>
      </c>
      <c r="I5290" t="s">
        <v>545</v>
      </c>
      <c r="J5290">
        <v>10541000</v>
      </c>
      <c r="K5290">
        <v>12797834.044593913</v>
      </c>
    </row>
    <row r="5291" spans="1:11" x14ac:dyDescent="0.25">
      <c r="A5291">
        <v>1643</v>
      </c>
      <c r="B5291" t="s">
        <v>273</v>
      </c>
      <c r="C5291" t="s">
        <v>492</v>
      </c>
      <c r="D5291" t="s">
        <v>1004</v>
      </c>
      <c r="E5291">
        <v>2014</v>
      </c>
      <c r="F5291" s="10">
        <v>42004</v>
      </c>
      <c r="G5291" t="s">
        <v>489</v>
      </c>
      <c r="H5291" t="s">
        <v>474</v>
      </c>
      <c r="I5291" t="s">
        <v>545</v>
      </c>
      <c r="J5291">
        <v>30989000</v>
      </c>
      <c r="K5291">
        <v>37623762.376237623</v>
      </c>
    </row>
    <row r="5292" spans="1:11" x14ac:dyDescent="0.25">
      <c r="A5292">
        <v>1643</v>
      </c>
      <c r="B5292" t="s">
        <v>273</v>
      </c>
      <c r="C5292" t="s">
        <v>492</v>
      </c>
      <c r="D5292" t="s">
        <v>56</v>
      </c>
      <c r="E5292">
        <v>2014</v>
      </c>
      <c r="F5292" s="10">
        <v>42004</v>
      </c>
      <c r="G5292" t="s">
        <v>489</v>
      </c>
      <c r="H5292" t="s">
        <v>474</v>
      </c>
      <c r="I5292" t="s">
        <v>545</v>
      </c>
      <c r="J5292">
        <v>776188000</v>
      </c>
      <c r="K5292">
        <v>942370288.53099895</v>
      </c>
    </row>
    <row r="5293" spans="1:11" x14ac:dyDescent="0.25">
      <c r="A5293">
        <v>1643</v>
      </c>
      <c r="B5293" t="s">
        <v>273</v>
      </c>
      <c r="C5293" t="s">
        <v>492</v>
      </c>
      <c r="D5293" t="s">
        <v>1002</v>
      </c>
      <c r="E5293">
        <v>2014</v>
      </c>
      <c r="F5293" s="10">
        <v>42004</v>
      </c>
      <c r="G5293" t="s">
        <v>489</v>
      </c>
      <c r="H5293" t="s">
        <v>474</v>
      </c>
      <c r="I5293" t="s">
        <v>545</v>
      </c>
      <c r="J5293">
        <v>26544000</v>
      </c>
      <c r="K5293">
        <v>32227085.369481154</v>
      </c>
    </row>
    <row r="5294" spans="1:11" x14ac:dyDescent="0.25">
      <c r="A5294">
        <v>1643</v>
      </c>
      <c r="B5294" t="s">
        <v>273</v>
      </c>
      <c r="C5294" t="s">
        <v>492</v>
      </c>
      <c r="D5294" t="s">
        <v>998</v>
      </c>
      <c r="E5294">
        <v>2014</v>
      </c>
      <c r="F5294" s="10">
        <v>42004</v>
      </c>
      <c r="G5294" t="s">
        <v>489</v>
      </c>
      <c r="H5294" t="s">
        <v>474</v>
      </c>
      <c r="I5294" t="s">
        <v>545</v>
      </c>
      <c r="J5294">
        <v>3292000</v>
      </c>
      <c r="K5294">
        <v>3996819.0565224518</v>
      </c>
    </row>
    <row r="5295" spans="1:11" x14ac:dyDescent="0.25">
      <c r="A5295">
        <v>1643</v>
      </c>
      <c r="B5295" t="s">
        <v>273</v>
      </c>
      <c r="C5295" t="s">
        <v>492</v>
      </c>
      <c r="D5295" t="s">
        <v>156</v>
      </c>
      <c r="E5295">
        <v>2014</v>
      </c>
      <c r="F5295" s="10">
        <v>42004</v>
      </c>
      <c r="G5295" t="s">
        <v>489</v>
      </c>
      <c r="H5295" t="s">
        <v>474</v>
      </c>
      <c r="I5295" t="s">
        <v>545</v>
      </c>
      <c r="J5295">
        <v>118056000</v>
      </c>
      <c r="K5295">
        <v>143331856.1776472</v>
      </c>
    </row>
    <row r="5296" spans="1:11" x14ac:dyDescent="0.25">
      <c r="A5296">
        <v>1643</v>
      </c>
      <c r="B5296" t="s">
        <v>273</v>
      </c>
      <c r="C5296" t="s">
        <v>492</v>
      </c>
      <c r="D5296" t="s">
        <v>621</v>
      </c>
      <c r="E5296">
        <v>2014</v>
      </c>
      <c r="F5296" s="10">
        <v>42004</v>
      </c>
      <c r="G5296" t="s">
        <v>489</v>
      </c>
      <c r="H5296" t="s">
        <v>474</v>
      </c>
      <c r="I5296" t="s">
        <v>545</v>
      </c>
      <c r="J5296">
        <v>251000</v>
      </c>
      <c r="K5296">
        <v>304739.24155137769</v>
      </c>
    </row>
    <row r="5297" spans="1:11" x14ac:dyDescent="0.25">
      <c r="A5297">
        <v>1643</v>
      </c>
      <c r="B5297" t="s">
        <v>273</v>
      </c>
      <c r="C5297" t="s">
        <v>492</v>
      </c>
      <c r="D5297" t="s">
        <v>1000</v>
      </c>
      <c r="E5297">
        <v>2014</v>
      </c>
      <c r="F5297" s="10">
        <v>42004</v>
      </c>
      <c r="G5297" t="s">
        <v>489</v>
      </c>
      <c r="H5297" t="s">
        <v>474</v>
      </c>
      <c r="I5297" t="s">
        <v>545</v>
      </c>
      <c r="J5297">
        <v>30920000</v>
      </c>
      <c r="K5297">
        <v>37539989.43732509</v>
      </c>
    </row>
    <row r="5298" spans="1:11" x14ac:dyDescent="0.25">
      <c r="A5298">
        <v>1643</v>
      </c>
      <c r="B5298" t="s">
        <v>273</v>
      </c>
      <c r="C5298" t="s">
        <v>492</v>
      </c>
      <c r="D5298" t="s">
        <v>1759</v>
      </c>
      <c r="E5298">
        <v>2014</v>
      </c>
      <c r="F5298" s="10">
        <v>42004</v>
      </c>
      <c r="G5298" t="s">
        <v>489</v>
      </c>
      <c r="H5298" t="s">
        <v>474</v>
      </c>
      <c r="I5298" t="s">
        <v>545</v>
      </c>
      <c r="J5298">
        <v>94345000</v>
      </c>
      <c r="K5298">
        <v>114544317.70583557</v>
      </c>
    </row>
    <row r="5299" spans="1:11" x14ac:dyDescent="0.25">
      <c r="A5299">
        <v>1643</v>
      </c>
      <c r="B5299" t="s">
        <v>273</v>
      </c>
      <c r="C5299" t="s">
        <v>492</v>
      </c>
      <c r="D5299" t="s">
        <v>997</v>
      </c>
      <c r="E5299">
        <v>2014</v>
      </c>
      <c r="F5299" s="10">
        <v>42004</v>
      </c>
      <c r="G5299" t="s">
        <v>489</v>
      </c>
      <c r="H5299" t="s">
        <v>474</v>
      </c>
      <c r="I5299" t="s">
        <v>545</v>
      </c>
      <c r="J5299">
        <v>114802000</v>
      </c>
      <c r="K5299">
        <v>139381172.94255483</v>
      </c>
    </row>
    <row r="5300" spans="1:11" x14ac:dyDescent="0.25">
      <c r="A5300">
        <v>1643</v>
      </c>
      <c r="B5300" t="s">
        <v>273</v>
      </c>
      <c r="C5300" t="s">
        <v>492</v>
      </c>
      <c r="D5300" t="s">
        <v>239</v>
      </c>
      <c r="E5300">
        <v>2014</v>
      </c>
      <c r="F5300" s="10">
        <v>42004</v>
      </c>
      <c r="G5300" t="s">
        <v>489</v>
      </c>
      <c r="H5300" t="s">
        <v>474</v>
      </c>
      <c r="I5300" t="s">
        <v>545</v>
      </c>
      <c r="J5300">
        <v>28632000</v>
      </c>
      <c r="K5300">
        <v>34762127.347008154</v>
      </c>
    </row>
    <row r="5301" spans="1:11" x14ac:dyDescent="0.25">
      <c r="A5301">
        <v>1643</v>
      </c>
      <c r="B5301" t="s">
        <v>273</v>
      </c>
      <c r="C5301" t="s">
        <v>492</v>
      </c>
      <c r="D5301" t="s">
        <v>267</v>
      </c>
      <c r="E5301">
        <v>2014</v>
      </c>
      <c r="F5301" s="10">
        <v>42004</v>
      </c>
      <c r="G5301" t="s">
        <v>489</v>
      </c>
      <c r="H5301" t="s">
        <v>474</v>
      </c>
      <c r="I5301" t="s">
        <v>545</v>
      </c>
      <c r="J5301">
        <v>1326775000</v>
      </c>
      <c r="K5301">
        <v>1610838275.7343791</v>
      </c>
    </row>
    <row r="5302" spans="1:11" x14ac:dyDescent="0.25">
      <c r="A5302">
        <v>1643</v>
      </c>
      <c r="B5302" t="s">
        <v>273</v>
      </c>
      <c r="C5302" t="s">
        <v>492</v>
      </c>
      <c r="D5302" t="s">
        <v>1001</v>
      </c>
      <c r="E5302">
        <v>2014</v>
      </c>
      <c r="F5302" s="10">
        <v>42004</v>
      </c>
      <c r="G5302" t="s">
        <v>489</v>
      </c>
      <c r="H5302" t="s">
        <v>474</v>
      </c>
      <c r="I5302" t="s">
        <v>545</v>
      </c>
      <c r="J5302">
        <v>42433000</v>
      </c>
      <c r="K5302">
        <v>51517929.230078124</v>
      </c>
    </row>
    <row r="5303" spans="1:11" x14ac:dyDescent="0.25">
      <c r="A5303">
        <v>1643</v>
      </c>
      <c r="B5303" t="s">
        <v>273</v>
      </c>
      <c r="C5303" t="s">
        <v>492</v>
      </c>
      <c r="D5303" t="s">
        <v>290</v>
      </c>
      <c r="E5303">
        <v>2014</v>
      </c>
      <c r="F5303" s="10">
        <v>42004</v>
      </c>
      <c r="G5303" t="s">
        <v>489</v>
      </c>
      <c r="H5303" t="s">
        <v>474</v>
      </c>
      <c r="I5303" t="s">
        <v>545</v>
      </c>
      <c r="J5303">
        <v>3328000</v>
      </c>
      <c r="K5303">
        <v>4040526.6768246414</v>
      </c>
    </row>
    <row r="5304" spans="1:11" x14ac:dyDescent="0.25">
      <c r="A5304">
        <v>1643</v>
      </c>
      <c r="B5304" t="s">
        <v>273</v>
      </c>
      <c r="C5304" t="s">
        <v>493</v>
      </c>
      <c r="D5304" t="s">
        <v>974</v>
      </c>
      <c r="E5304">
        <v>2014</v>
      </c>
      <c r="F5304" s="10">
        <v>42004</v>
      </c>
      <c r="G5304" t="s">
        <v>489</v>
      </c>
      <c r="H5304" t="s">
        <v>474</v>
      </c>
      <c r="I5304" t="s">
        <v>545</v>
      </c>
      <c r="J5304">
        <v>419175000</v>
      </c>
      <c r="K5304">
        <v>508920603.89362049</v>
      </c>
    </row>
    <row r="5305" spans="1:11" x14ac:dyDescent="0.25">
      <c r="A5305">
        <v>1643</v>
      </c>
      <c r="B5305" t="s">
        <v>273</v>
      </c>
      <c r="C5305" t="s">
        <v>493</v>
      </c>
      <c r="D5305" t="s">
        <v>971</v>
      </c>
      <c r="E5305">
        <v>2014</v>
      </c>
      <c r="F5305" s="10">
        <v>42004</v>
      </c>
      <c r="G5305" t="s">
        <v>489</v>
      </c>
      <c r="H5305" t="s">
        <v>474</v>
      </c>
      <c r="I5305" t="s">
        <v>545</v>
      </c>
      <c r="J5305">
        <v>1697043000</v>
      </c>
      <c r="K5305">
        <v>2060380863.346911</v>
      </c>
    </row>
    <row r="5306" spans="1:11" x14ac:dyDescent="0.25">
      <c r="A5306">
        <v>1643</v>
      </c>
      <c r="B5306" t="s">
        <v>273</v>
      </c>
      <c r="C5306" t="s">
        <v>493</v>
      </c>
      <c r="D5306" t="s">
        <v>589</v>
      </c>
      <c r="E5306">
        <v>2014</v>
      </c>
      <c r="F5306" s="10">
        <v>42004</v>
      </c>
      <c r="G5306" t="s">
        <v>489</v>
      </c>
      <c r="H5306" t="s">
        <v>474</v>
      </c>
      <c r="I5306" t="s">
        <v>545</v>
      </c>
      <c r="J5306">
        <v>-1030286000</v>
      </c>
      <c r="K5306">
        <v>-1250870813.629493</v>
      </c>
    </row>
    <row r="5307" spans="1:11" x14ac:dyDescent="0.25">
      <c r="A5307">
        <v>1643</v>
      </c>
      <c r="B5307" t="s">
        <v>273</v>
      </c>
      <c r="C5307" t="s">
        <v>493</v>
      </c>
      <c r="D5307" t="s">
        <v>1220</v>
      </c>
      <c r="E5307">
        <v>2014</v>
      </c>
      <c r="F5307" s="10">
        <v>42004</v>
      </c>
      <c r="G5307" t="s">
        <v>489</v>
      </c>
      <c r="H5307" t="s">
        <v>474</v>
      </c>
      <c r="I5307" t="s">
        <v>545</v>
      </c>
      <c r="J5307">
        <v>187977000</v>
      </c>
      <c r="K5307">
        <v>228222981.709575</v>
      </c>
    </row>
    <row r="5308" spans="1:11" x14ac:dyDescent="0.25">
      <c r="A5308">
        <v>1643</v>
      </c>
      <c r="B5308" t="s">
        <v>273</v>
      </c>
      <c r="C5308" t="s">
        <v>493</v>
      </c>
      <c r="D5308" t="s">
        <v>988</v>
      </c>
      <c r="E5308">
        <v>2014</v>
      </c>
      <c r="F5308" s="10">
        <v>42004</v>
      </c>
      <c r="G5308" t="s">
        <v>489</v>
      </c>
      <c r="H5308" t="s">
        <v>474</v>
      </c>
      <c r="I5308" t="s">
        <v>545</v>
      </c>
      <c r="J5308">
        <v>32510000</v>
      </c>
      <c r="K5308">
        <v>39470409.334005132</v>
      </c>
    </row>
    <row r="5309" spans="1:11" x14ac:dyDescent="0.25">
      <c r="A5309">
        <v>1643</v>
      </c>
      <c r="B5309" t="s">
        <v>273</v>
      </c>
      <c r="C5309" t="s">
        <v>493</v>
      </c>
      <c r="D5309" t="s">
        <v>567</v>
      </c>
      <c r="E5309">
        <v>2014</v>
      </c>
      <c r="F5309" s="10">
        <v>42004</v>
      </c>
      <c r="G5309" t="s">
        <v>489</v>
      </c>
      <c r="H5309" t="s">
        <v>474</v>
      </c>
      <c r="I5309" t="s">
        <v>545</v>
      </c>
      <c r="J5309">
        <v>193530000</v>
      </c>
      <c r="K5309">
        <v>234964882.14118776</v>
      </c>
    </row>
    <row r="5310" spans="1:11" x14ac:dyDescent="0.25">
      <c r="A5310">
        <v>1643</v>
      </c>
      <c r="B5310" t="s">
        <v>273</v>
      </c>
      <c r="C5310" t="s">
        <v>493</v>
      </c>
      <c r="D5310" t="s">
        <v>986</v>
      </c>
      <c r="E5310">
        <v>2014</v>
      </c>
      <c r="F5310" s="10">
        <v>42004</v>
      </c>
      <c r="G5310" t="s">
        <v>489</v>
      </c>
      <c r="H5310" t="s">
        <v>474</v>
      </c>
      <c r="I5310" t="s">
        <v>545</v>
      </c>
      <c r="J5310">
        <v>485794000</v>
      </c>
      <c r="K5310">
        <v>589802769.36338639</v>
      </c>
    </row>
    <row r="5311" spans="1:11" x14ac:dyDescent="0.25">
      <c r="A5311">
        <v>1643</v>
      </c>
      <c r="B5311" t="s">
        <v>273</v>
      </c>
      <c r="C5311" t="s">
        <v>493</v>
      </c>
      <c r="D5311" t="s">
        <v>468</v>
      </c>
      <c r="E5311">
        <v>2014</v>
      </c>
      <c r="F5311" s="10">
        <v>42004</v>
      </c>
      <c r="G5311" t="s">
        <v>489</v>
      </c>
      <c r="H5311" t="s">
        <v>474</v>
      </c>
      <c r="I5311" t="s">
        <v>545</v>
      </c>
      <c r="J5311">
        <v>732323000</v>
      </c>
      <c r="K5311">
        <v>889113767.29334486</v>
      </c>
    </row>
    <row r="5312" spans="1:11" x14ac:dyDescent="0.25">
      <c r="A5312">
        <v>855</v>
      </c>
      <c r="B5312" t="s">
        <v>269</v>
      </c>
      <c r="C5312" t="s">
        <v>492</v>
      </c>
      <c r="D5312" t="s">
        <v>981</v>
      </c>
      <c r="E5312">
        <v>2015</v>
      </c>
      <c r="F5312" s="10">
        <v>42369</v>
      </c>
      <c r="G5312" t="s">
        <v>489</v>
      </c>
      <c r="H5312" t="s">
        <v>474</v>
      </c>
      <c r="I5312" t="s">
        <v>545</v>
      </c>
      <c r="J5312">
        <v>2679594000</v>
      </c>
      <c r="K5312">
        <v>2917272981.6325488</v>
      </c>
    </row>
    <row r="5313" spans="1:11" x14ac:dyDescent="0.25">
      <c r="A5313">
        <v>855</v>
      </c>
      <c r="B5313" t="s">
        <v>269</v>
      </c>
      <c r="C5313" t="s">
        <v>492</v>
      </c>
      <c r="D5313" t="s">
        <v>980</v>
      </c>
      <c r="E5313">
        <v>2015</v>
      </c>
      <c r="F5313" s="10">
        <v>42369</v>
      </c>
      <c r="G5313" t="s">
        <v>489</v>
      </c>
      <c r="H5313" t="s">
        <v>474</v>
      </c>
      <c r="I5313" t="s">
        <v>545</v>
      </c>
      <c r="J5313">
        <v>4924499000</v>
      </c>
      <c r="K5313">
        <v>5361300212.1875572</v>
      </c>
    </row>
    <row r="5314" spans="1:11" x14ac:dyDescent="0.25">
      <c r="A5314">
        <v>855</v>
      </c>
      <c r="B5314" t="s">
        <v>269</v>
      </c>
      <c r="C5314" t="s">
        <v>492</v>
      </c>
      <c r="D5314" t="s">
        <v>982</v>
      </c>
      <c r="E5314">
        <v>2015</v>
      </c>
      <c r="F5314" s="10">
        <v>42369</v>
      </c>
      <c r="G5314" t="s">
        <v>489</v>
      </c>
      <c r="H5314" t="s">
        <v>474</v>
      </c>
      <c r="I5314" t="s">
        <v>545</v>
      </c>
      <c r="J5314">
        <v>20374002000</v>
      </c>
      <c r="K5314">
        <v>22181168327.115044</v>
      </c>
    </row>
    <row r="5315" spans="1:11" x14ac:dyDescent="0.25">
      <c r="A5315">
        <v>855</v>
      </c>
      <c r="B5315" t="s">
        <v>269</v>
      </c>
      <c r="C5315" t="s">
        <v>492</v>
      </c>
      <c r="D5315" t="s">
        <v>621</v>
      </c>
      <c r="E5315">
        <v>2015</v>
      </c>
      <c r="F5315" s="10">
        <v>42369</v>
      </c>
      <c r="G5315" t="s">
        <v>489</v>
      </c>
      <c r="H5315" t="s">
        <v>474</v>
      </c>
      <c r="I5315" t="s">
        <v>545</v>
      </c>
      <c r="J5315">
        <v>5313214000</v>
      </c>
      <c r="K5315">
        <v>5784494086.7279892</v>
      </c>
    </row>
    <row r="5316" spans="1:11" x14ac:dyDescent="0.25">
      <c r="A5316">
        <v>855</v>
      </c>
      <c r="B5316" t="s">
        <v>269</v>
      </c>
      <c r="C5316" t="s">
        <v>493</v>
      </c>
      <c r="D5316" t="s">
        <v>971</v>
      </c>
      <c r="E5316">
        <v>2015</v>
      </c>
      <c r="F5316" s="10">
        <v>42369</v>
      </c>
      <c r="G5316" t="s">
        <v>489</v>
      </c>
      <c r="H5316" t="s">
        <v>474</v>
      </c>
      <c r="I5316" t="s">
        <v>545</v>
      </c>
      <c r="J5316">
        <v>25319489000</v>
      </c>
      <c r="K5316">
        <v>27565318167.021763</v>
      </c>
    </row>
    <row r="5317" spans="1:11" x14ac:dyDescent="0.25">
      <c r="A5317">
        <v>855</v>
      </c>
      <c r="B5317" t="s">
        <v>269</v>
      </c>
      <c r="C5317" t="s">
        <v>493</v>
      </c>
      <c r="D5317" t="s">
        <v>973</v>
      </c>
      <c r="E5317">
        <v>2015</v>
      </c>
      <c r="F5317" s="10">
        <v>42369</v>
      </c>
      <c r="G5317" t="s">
        <v>489</v>
      </c>
      <c r="H5317" t="s">
        <v>474</v>
      </c>
      <c r="I5317" t="s">
        <v>545</v>
      </c>
      <c r="J5317">
        <v>-34017000</v>
      </c>
      <c r="K5317">
        <v>-37034295.126871608</v>
      </c>
    </row>
    <row r="5318" spans="1:11" x14ac:dyDescent="0.25">
      <c r="A5318">
        <v>855</v>
      </c>
      <c r="B5318" t="s">
        <v>269</v>
      </c>
      <c r="C5318" t="s">
        <v>493</v>
      </c>
      <c r="D5318" t="s">
        <v>600</v>
      </c>
      <c r="E5318">
        <v>2015</v>
      </c>
      <c r="F5318" s="10">
        <v>42369</v>
      </c>
      <c r="G5318" t="s">
        <v>489</v>
      </c>
      <c r="H5318" t="s">
        <v>474</v>
      </c>
      <c r="I5318" t="s">
        <v>545</v>
      </c>
      <c r="J5318">
        <v>6500724000</v>
      </c>
      <c r="K5318">
        <v>7077335777.82689</v>
      </c>
    </row>
    <row r="5319" spans="1:11" x14ac:dyDescent="0.25">
      <c r="A5319">
        <v>855</v>
      </c>
      <c r="B5319" t="s">
        <v>269</v>
      </c>
      <c r="C5319" t="s">
        <v>493</v>
      </c>
      <c r="D5319" t="s">
        <v>972</v>
      </c>
      <c r="E5319">
        <v>2015</v>
      </c>
      <c r="F5319" s="10">
        <v>42369</v>
      </c>
      <c r="G5319" t="s">
        <v>489</v>
      </c>
      <c r="H5319" t="s">
        <v>474</v>
      </c>
      <c r="I5319" t="s">
        <v>545</v>
      </c>
      <c r="J5319">
        <v>1505113000</v>
      </c>
      <c r="K5319">
        <v>1638615957.9413562</v>
      </c>
    </row>
    <row r="5320" spans="1:11" x14ac:dyDescent="0.25">
      <c r="A5320">
        <v>928</v>
      </c>
      <c r="B5320" t="s">
        <v>266</v>
      </c>
      <c r="C5320" t="s">
        <v>492</v>
      </c>
      <c r="D5320" t="s">
        <v>33</v>
      </c>
      <c r="E5320">
        <v>2015</v>
      </c>
      <c r="F5320" s="10">
        <v>42369</v>
      </c>
      <c r="G5320" t="s">
        <v>489</v>
      </c>
      <c r="H5320" t="s">
        <v>474</v>
      </c>
      <c r="I5320" t="s">
        <v>545</v>
      </c>
      <c r="J5320">
        <v>521697000</v>
      </c>
      <c r="K5320">
        <v>567971328.00668895</v>
      </c>
    </row>
    <row r="5321" spans="1:11" x14ac:dyDescent="0.25">
      <c r="A5321">
        <v>928</v>
      </c>
      <c r="B5321" t="s">
        <v>266</v>
      </c>
      <c r="C5321" t="s">
        <v>492</v>
      </c>
      <c r="D5321" t="s">
        <v>969</v>
      </c>
      <c r="E5321">
        <v>2015</v>
      </c>
      <c r="F5321" s="10">
        <v>42369</v>
      </c>
      <c r="G5321" t="s">
        <v>489</v>
      </c>
      <c r="H5321" t="s">
        <v>474</v>
      </c>
      <c r="I5321" t="s">
        <v>545</v>
      </c>
      <c r="J5321">
        <v>24495000</v>
      </c>
      <c r="K5321">
        <v>26667697.302311201</v>
      </c>
    </row>
    <row r="5322" spans="1:11" x14ac:dyDescent="0.25">
      <c r="A5322">
        <v>928</v>
      </c>
      <c r="B5322" t="s">
        <v>266</v>
      </c>
      <c r="C5322" t="s">
        <v>492</v>
      </c>
      <c r="D5322" t="s">
        <v>970</v>
      </c>
      <c r="E5322">
        <v>2015</v>
      </c>
      <c r="F5322" s="10">
        <v>42369</v>
      </c>
      <c r="G5322" t="s">
        <v>489</v>
      </c>
      <c r="H5322" t="s">
        <v>474</v>
      </c>
      <c r="I5322" t="s">
        <v>545</v>
      </c>
      <c r="J5322">
        <v>1296815000</v>
      </c>
      <c r="K5322">
        <v>1411842003.5556929</v>
      </c>
    </row>
    <row r="5323" spans="1:11" x14ac:dyDescent="0.25">
      <c r="A5323">
        <v>928</v>
      </c>
      <c r="B5323" t="s">
        <v>266</v>
      </c>
      <c r="C5323" t="s">
        <v>492</v>
      </c>
      <c r="D5323" t="s">
        <v>834</v>
      </c>
      <c r="E5323">
        <v>2015</v>
      </c>
      <c r="F5323" s="10">
        <v>42369</v>
      </c>
      <c r="G5323" t="s">
        <v>489</v>
      </c>
      <c r="H5323" t="s">
        <v>474</v>
      </c>
      <c r="I5323" t="s">
        <v>545</v>
      </c>
      <c r="J5323">
        <v>722487000</v>
      </c>
      <c r="K5323">
        <v>786571325.61154985</v>
      </c>
    </row>
    <row r="5324" spans="1:11" x14ac:dyDescent="0.25">
      <c r="A5324">
        <v>928</v>
      </c>
      <c r="B5324" t="s">
        <v>266</v>
      </c>
      <c r="C5324" t="s">
        <v>492</v>
      </c>
      <c r="D5324" t="s">
        <v>621</v>
      </c>
      <c r="E5324">
        <v>2015</v>
      </c>
      <c r="F5324" s="10">
        <v>42369</v>
      </c>
      <c r="G5324" t="s">
        <v>489</v>
      </c>
      <c r="H5324" t="s">
        <v>474</v>
      </c>
      <c r="I5324" t="s">
        <v>545</v>
      </c>
      <c r="J5324">
        <v>644839000</v>
      </c>
      <c r="K5324">
        <v>702035977.16779149</v>
      </c>
    </row>
    <row r="5325" spans="1:11" x14ac:dyDescent="0.25">
      <c r="A5325">
        <v>928</v>
      </c>
      <c r="B5325" t="s">
        <v>266</v>
      </c>
      <c r="C5325" t="s">
        <v>492</v>
      </c>
      <c r="D5325" t="s">
        <v>267</v>
      </c>
      <c r="E5325">
        <v>2015</v>
      </c>
      <c r="F5325" s="10">
        <v>42369</v>
      </c>
      <c r="G5325" t="s">
        <v>489</v>
      </c>
      <c r="H5325" t="s">
        <v>474</v>
      </c>
      <c r="I5325" t="s">
        <v>545</v>
      </c>
      <c r="J5325">
        <v>436432000</v>
      </c>
      <c r="K5325">
        <v>475143354.52305704</v>
      </c>
    </row>
    <row r="5326" spans="1:11" x14ac:dyDescent="0.25">
      <c r="A5326">
        <v>928</v>
      </c>
      <c r="B5326" t="s">
        <v>266</v>
      </c>
      <c r="C5326" t="s">
        <v>493</v>
      </c>
      <c r="D5326" t="s">
        <v>950</v>
      </c>
      <c r="E5326">
        <v>2015</v>
      </c>
      <c r="F5326" s="10">
        <v>42369</v>
      </c>
      <c r="G5326" t="s">
        <v>489</v>
      </c>
      <c r="H5326" t="s">
        <v>474</v>
      </c>
      <c r="I5326" t="s">
        <v>545</v>
      </c>
      <c r="J5326">
        <v>43832000</v>
      </c>
      <c r="K5326">
        <v>47719881.941412717</v>
      </c>
    </row>
    <row r="5327" spans="1:11" x14ac:dyDescent="0.25">
      <c r="A5327">
        <v>928</v>
      </c>
      <c r="B5327" t="s">
        <v>266</v>
      </c>
      <c r="C5327" t="s">
        <v>493</v>
      </c>
      <c r="D5327" t="s">
        <v>738</v>
      </c>
      <c r="E5327">
        <v>2015</v>
      </c>
      <c r="F5327" s="10">
        <v>42369</v>
      </c>
      <c r="G5327" t="s">
        <v>489</v>
      </c>
      <c r="H5327" t="s">
        <v>474</v>
      </c>
      <c r="I5327" t="s">
        <v>545</v>
      </c>
      <c r="J5327">
        <v>3381778000</v>
      </c>
      <c r="K5327">
        <v>3681740438.7677226</v>
      </c>
    </row>
    <row r="5328" spans="1:11" x14ac:dyDescent="0.25">
      <c r="A5328">
        <v>928</v>
      </c>
      <c r="B5328" t="s">
        <v>266</v>
      </c>
      <c r="C5328" t="s">
        <v>493</v>
      </c>
      <c r="D5328" t="s">
        <v>948</v>
      </c>
      <c r="E5328">
        <v>2015</v>
      </c>
      <c r="F5328" s="10">
        <v>42369</v>
      </c>
      <c r="G5328" t="s">
        <v>489</v>
      </c>
      <c r="H5328" t="s">
        <v>474</v>
      </c>
      <c r="I5328" t="s">
        <v>545</v>
      </c>
      <c r="J5328">
        <v>166534000</v>
      </c>
      <c r="K5328">
        <v>181305503.26773193</v>
      </c>
    </row>
    <row r="5329" spans="1:11" x14ac:dyDescent="0.25">
      <c r="A5329">
        <v>928</v>
      </c>
      <c r="B5329" t="s">
        <v>266</v>
      </c>
      <c r="C5329" t="s">
        <v>493</v>
      </c>
      <c r="D5329" t="s">
        <v>949</v>
      </c>
      <c r="E5329">
        <v>2015</v>
      </c>
      <c r="F5329" s="10">
        <v>42369</v>
      </c>
      <c r="G5329" t="s">
        <v>489</v>
      </c>
      <c r="H5329" t="s">
        <v>474</v>
      </c>
      <c r="I5329" t="s">
        <v>545</v>
      </c>
      <c r="J5329">
        <v>1643000</v>
      </c>
      <c r="K5329">
        <v>1788733.4830658217</v>
      </c>
    </row>
    <row r="5330" spans="1:11" x14ac:dyDescent="0.25">
      <c r="A5330">
        <v>928</v>
      </c>
      <c r="B5330" t="s">
        <v>266</v>
      </c>
      <c r="C5330" t="s">
        <v>493</v>
      </c>
      <c r="D5330" t="s">
        <v>456</v>
      </c>
      <c r="E5330">
        <v>2015</v>
      </c>
      <c r="F5330" s="10">
        <v>42369</v>
      </c>
      <c r="G5330" t="s">
        <v>489</v>
      </c>
      <c r="H5330" t="s">
        <v>474</v>
      </c>
      <c r="I5330" t="s">
        <v>545</v>
      </c>
      <c r="J5330">
        <v>52978000</v>
      </c>
      <c r="K5330">
        <v>57677128.707158312</v>
      </c>
    </row>
    <row r="5331" spans="1:11" x14ac:dyDescent="0.25">
      <c r="A5331">
        <v>1643</v>
      </c>
      <c r="B5331" t="s">
        <v>273</v>
      </c>
      <c r="C5331" t="s">
        <v>492</v>
      </c>
      <c r="D5331" t="s">
        <v>18</v>
      </c>
      <c r="E5331">
        <v>2015</v>
      </c>
      <c r="F5331" s="10">
        <v>42369</v>
      </c>
      <c r="G5331" t="s">
        <v>489</v>
      </c>
      <c r="H5331" t="s">
        <v>474</v>
      </c>
      <c r="I5331" t="s">
        <v>545</v>
      </c>
      <c r="J5331">
        <v>70742000</v>
      </c>
      <c r="K5331">
        <v>77016788.836909533</v>
      </c>
    </row>
    <row r="5332" spans="1:11" x14ac:dyDescent="0.25">
      <c r="A5332">
        <v>1643</v>
      </c>
      <c r="B5332" t="s">
        <v>273</v>
      </c>
      <c r="C5332" t="s">
        <v>492</v>
      </c>
      <c r="D5332" t="s">
        <v>999</v>
      </c>
      <c r="E5332">
        <v>2015</v>
      </c>
      <c r="F5332" s="10">
        <v>42369</v>
      </c>
      <c r="G5332" t="s">
        <v>489</v>
      </c>
      <c r="H5332" t="s">
        <v>474</v>
      </c>
      <c r="I5332" t="s">
        <v>545</v>
      </c>
      <c r="J5332">
        <v>139964000</v>
      </c>
      <c r="K5332">
        <v>152378754.24456766</v>
      </c>
    </row>
    <row r="5333" spans="1:11" x14ac:dyDescent="0.25">
      <c r="A5333">
        <v>1643</v>
      </c>
      <c r="B5333" t="s">
        <v>273</v>
      </c>
      <c r="C5333" t="s">
        <v>492</v>
      </c>
      <c r="D5333" t="s">
        <v>21</v>
      </c>
      <c r="E5333">
        <v>2015</v>
      </c>
      <c r="F5333" s="10">
        <v>42369</v>
      </c>
      <c r="G5333" t="s">
        <v>489</v>
      </c>
      <c r="H5333" t="s">
        <v>474</v>
      </c>
      <c r="I5333" t="s">
        <v>545</v>
      </c>
      <c r="J5333">
        <v>19433000</v>
      </c>
      <c r="K5333">
        <v>21156699.80305424</v>
      </c>
    </row>
    <row r="5334" spans="1:11" x14ac:dyDescent="0.25">
      <c r="A5334">
        <v>1643</v>
      </c>
      <c r="B5334" t="s">
        <v>273</v>
      </c>
      <c r="C5334" t="s">
        <v>492</v>
      </c>
      <c r="D5334" t="s">
        <v>1003</v>
      </c>
      <c r="E5334">
        <v>2015</v>
      </c>
      <c r="F5334" s="10">
        <v>42369</v>
      </c>
      <c r="G5334" t="s">
        <v>489</v>
      </c>
      <c r="H5334" t="s">
        <v>474</v>
      </c>
      <c r="I5334" t="s">
        <v>545</v>
      </c>
      <c r="J5334">
        <v>8201000</v>
      </c>
      <c r="K5334">
        <v>8928425.6205860041</v>
      </c>
    </row>
    <row r="5335" spans="1:11" x14ac:dyDescent="0.25">
      <c r="A5335">
        <v>1643</v>
      </c>
      <c r="B5335" t="s">
        <v>273</v>
      </c>
      <c r="C5335" t="s">
        <v>492</v>
      </c>
      <c r="D5335" t="s">
        <v>1004</v>
      </c>
      <c r="E5335">
        <v>2015</v>
      </c>
      <c r="F5335" s="10">
        <v>42369</v>
      </c>
      <c r="G5335" t="s">
        <v>489</v>
      </c>
      <c r="H5335" t="s">
        <v>474</v>
      </c>
      <c r="I5335" t="s">
        <v>545</v>
      </c>
      <c r="J5335">
        <v>67056000</v>
      </c>
      <c r="K5335">
        <v>73003842.020974889</v>
      </c>
    </row>
    <row r="5336" spans="1:11" x14ac:dyDescent="0.25">
      <c r="A5336">
        <v>1643</v>
      </c>
      <c r="B5336" t="s">
        <v>273</v>
      </c>
      <c r="C5336" t="s">
        <v>492</v>
      </c>
      <c r="D5336" t="s">
        <v>56</v>
      </c>
      <c r="E5336">
        <v>2015</v>
      </c>
      <c r="F5336" s="10">
        <v>42369</v>
      </c>
      <c r="G5336" t="s">
        <v>489</v>
      </c>
      <c r="H5336" t="s">
        <v>474</v>
      </c>
      <c r="I5336" t="s">
        <v>545</v>
      </c>
      <c r="J5336">
        <v>740068000</v>
      </c>
      <c r="K5336">
        <v>805711753.71001613</v>
      </c>
    </row>
    <row r="5337" spans="1:11" x14ac:dyDescent="0.25">
      <c r="A5337">
        <v>1643</v>
      </c>
      <c r="B5337" t="s">
        <v>273</v>
      </c>
      <c r="C5337" t="s">
        <v>492</v>
      </c>
      <c r="D5337" t="s">
        <v>1002</v>
      </c>
      <c r="E5337">
        <v>2015</v>
      </c>
      <c r="F5337" s="10">
        <v>42369</v>
      </c>
      <c r="G5337" t="s">
        <v>489</v>
      </c>
      <c r="H5337" t="s">
        <v>474</v>
      </c>
      <c r="I5337" t="s">
        <v>545</v>
      </c>
      <c r="J5337">
        <v>61921000</v>
      </c>
      <c r="K5337">
        <v>67413369.449128881</v>
      </c>
    </row>
    <row r="5338" spans="1:11" x14ac:dyDescent="0.25">
      <c r="A5338">
        <v>1643</v>
      </c>
      <c r="B5338" t="s">
        <v>273</v>
      </c>
      <c r="C5338" t="s">
        <v>492</v>
      </c>
      <c r="D5338" t="s">
        <v>1221</v>
      </c>
      <c r="E5338">
        <v>2015</v>
      </c>
      <c r="F5338" s="10">
        <v>42369</v>
      </c>
      <c r="G5338" t="s">
        <v>489</v>
      </c>
      <c r="H5338" t="s">
        <v>474</v>
      </c>
      <c r="I5338" t="s">
        <v>545</v>
      </c>
      <c r="J5338">
        <v>-3914000</v>
      </c>
      <c r="K5338">
        <v>-4261170.3303223532</v>
      </c>
    </row>
    <row r="5339" spans="1:11" x14ac:dyDescent="0.25">
      <c r="A5339">
        <v>1643</v>
      </c>
      <c r="B5339" t="s">
        <v>273</v>
      </c>
      <c r="C5339" t="s">
        <v>492</v>
      </c>
      <c r="D5339" t="s">
        <v>998</v>
      </c>
      <c r="E5339">
        <v>2015</v>
      </c>
      <c r="F5339" s="10">
        <v>42369</v>
      </c>
      <c r="G5339" t="s">
        <v>489</v>
      </c>
      <c r="H5339" t="s">
        <v>474</v>
      </c>
      <c r="I5339" t="s">
        <v>545</v>
      </c>
      <c r="J5339">
        <v>8819000</v>
      </c>
      <c r="K5339">
        <v>9601241.9885316379</v>
      </c>
    </row>
    <row r="5340" spans="1:11" x14ac:dyDescent="0.25">
      <c r="A5340">
        <v>1643</v>
      </c>
      <c r="B5340" t="s">
        <v>273</v>
      </c>
      <c r="C5340" t="s">
        <v>492</v>
      </c>
      <c r="D5340" t="s">
        <v>156</v>
      </c>
      <c r="E5340">
        <v>2015</v>
      </c>
      <c r="F5340" s="10">
        <v>42369</v>
      </c>
      <c r="G5340" t="s">
        <v>489</v>
      </c>
      <c r="H5340" t="s">
        <v>474</v>
      </c>
      <c r="I5340" t="s">
        <v>545</v>
      </c>
      <c r="J5340">
        <v>143076000</v>
      </c>
      <c r="K5340">
        <v>155766787.476035</v>
      </c>
    </row>
    <row r="5341" spans="1:11" x14ac:dyDescent="0.25">
      <c r="A5341">
        <v>1643</v>
      </c>
      <c r="B5341" t="s">
        <v>273</v>
      </c>
      <c r="C5341" t="s">
        <v>492</v>
      </c>
      <c r="D5341" t="s">
        <v>1000</v>
      </c>
      <c r="E5341">
        <v>2015</v>
      </c>
      <c r="F5341" s="10">
        <v>42369</v>
      </c>
      <c r="G5341" t="s">
        <v>489</v>
      </c>
      <c r="H5341" t="s">
        <v>474</v>
      </c>
      <c r="I5341" t="s">
        <v>545</v>
      </c>
      <c r="J5341">
        <v>37492000</v>
      </c>
      <c r="K5341">
        <v>40817526.322035171</v>
      </c>
    </row>
    <row r="5342" spans="1:11" x14ac:dyDescent="0.25">
      <c r="A5342">
        <v>1643</v>
      </c>
      <c r="B5342" t="s">
        <v>273</v>
      </c>
      <c r="C5342" t="s">
        <v>492</v>
      </c>
      <c r="D5342" t="s">
        <v>1759</v>
      </c>
      <c r="E5342">
        <v>2015</v>
      </c>
      <c r="F5342" s="10">
        <v>42369</v>
      </c>
      <c r="G5342" t="s">
        <v>489</v>
      </c>
      <c r="H5342" t="s">
        <v>474</v>
      </c>
      <c r="I5342" t="s">
        <v>545</v>
      </c>
      <c r="J5342">
        <v>245692000</v>
      </c>
      <c r="K5342">
        <v>267484788.14449656</v>
      </c>
    </row>
    <row r="5343" spans="1:11" x14ac:dyDescent="0.25">
      <c r="A5343">
        <v>1643</v>
      </c>
      <c r="B5343" t="s">
        <v>273</v>
      </c>
      <c r="C5343" t="s">
        <v>492</v>
      </c>
      <c r="D5343" t="s">
        <v>997</v>
      </c>
      <c r="E5343">
        <v>2015</v>
      </c>
      <c r="F5343" s="10">
        <v>42369</v>
      </c>
      <c r="G5343" t="s">
        <v>489</v>
      </c>
      <c r="H5343" t="s">
        <v>474</v>
      </c>
      <c r="I5343" t="s">
        <v>545</v>
      </c>
      <c r="J5343">
        <v>172502000</v>
      </c>
      <c r="K5343">
        <v>187802862.62679267</v>
      </c>
    </row>
    <row r="5344" spans="1:11" x14ac:dyDescent="0.25">
      <c r="A5344">
        <v>1643</v>
      </c>
      <c r="B5344" t="s">
        <v>273</v>
      </c>
      <c r="C5344" t="s">
        <v>492</v>
      </c>
      <c r="D5344" t="s">
        <v>239</v>
      </c>
      <c r="E5344">
        <v>2015</v>
      </c>
      <c r="F5344" s="10">
        <v>42369</v>
      </c>
      <c r="G5344" t="s">
        <v>489</v>
      </c>
      <c r="H5344" t="s">
        <v>474</v>
      </c>
      <c r="I5344" t="s">
        <v>545</v>
      </c>
      <c r="J5344">
        <v>39847000</v>
      </c>
      <c r="K5344">
        <v>43381413.937750332</v>
      </c>
    </row>
    <row r="5345" spans="1:11" x14ac:dyDescent="0.25">
      <c r="A5345">
        <v>1643</v>
      </c>
      <c r="B5345" t="s">
        <v>273</v>
      </c>
      <c r="C5345" t="s">
        <v>492</v>
      </c>
      <c r="D5345" t="s">
        <v>267</v>
      </c>
      <c r="E5345">
        <v>2015</v>
      </c>
      <c r="F5345" s="10">
        <v>42369</v>
      </c>
      <c r="G5345" t="s">
        <v>489</v>
      </c>
      <c r="H5345" t="s">
        <v>474</v>
      </c>
      <c r="I5345" t="s">
        <v>545</v>
      </c>
      <c r="J5345">
        <v>1442691000</v>
      </c>
      <c r="K5345">
        <v>1570657149.9803491</v>
      </c>
    </row>
    <row r="5346" spans="1:11" x14ac:dyDescent="0.25">
      <c r="A5346">
        <v>1643</v>
      </c>
      <c r="B5346" t="s">
        <v>273</v>
      </c>
      <c r="C5346" t="s">
        <v>492</v>
      </c>
      <c r="D5346" t="s">
        <v>1001</v>
      </c>
      <c r="E5346">
        <v>2015</v>
      </c>
      <c r="F5346" s="10">
        <v>42369</v>
      </c>
      <c r="G5346" t="s">
        <v>489</v>
      </c>
      <c r="H5346" t="s">
        <v>474</v>
      </c>
      <c r="I5346" t="s">
        <v>545</v>
      </c>
      <c r="J5346">
        <v>5644000</v>
      </c>
      <c r="K5346">
        <v>6144620.6807203274</v>
      </c>
    </row>
    <row r="5347" spans="1:11" x14ac:dyDescent="0.25">
      <c r="A5347">
        <v>1643</v>
      </c>
      <c r="B5347" t="s">
        <v>273</v>
      </c>
      <c r="C5347" t="s">
        <v>492</v>
      </c>
      <c r="D5347" t="s">
        <v>290</v>
      </c>
      <c r="E5347">
        <v>2015</v>
      </c>
      <c r="F5347" s="10">
        <v>42369</v>
      </c>
      <c r="G5347" t="s">
        <v>489</v>
      </c>
      <c r="H5347" t="s">
        <v>474</v>
      </c>
      <c r="I5347" t="s">
        <v>545</v>
      </c>
      <c r="J5347">
        <v>17563000</v>
      </c>
      <c r="K5347">
        <v>19120831.505225215</v>
      </c>
    </row>
    <row r="5348" spans="1:11" x14ac:dyDescent="0.25">
      <c r="A5348">
        <v>1643</v>
      </c>
      <c r="B5348" t="s">
        <v>273</v>
      </c>
      <c r="C5348" t="s">
        <v>493</v>
      </c>
      <c r="D5348" t="s">
        <v>974</v>
      </c>
      <c r="E5348">
        <v>2015</v>
      </c>
      <c r="F5348" s="10">
        <v>42369</v>
      </c>
      <c r="G5348" t="s">
        <v>489</v>
      </c>
      <c r="H5348" t="s">
        <v>474</v>
      </c>
      <c r="I5348" t="s">
        <v>545</v>
      </c>
      <c r="J5348">
        <v>563752000</v>
      </c>
      <c r="K5348">
        <v>613756590.71535182</v>
      </c>
    </row>
    <row r="5349" spans="1:11" x14ac:dyDescent="0.25">
      <c r="A5349">
        <v>1643</v>
      </c>
      <c r="B5349" t="s">
        <v>273</v>
      </c>
      <c r="C5349" t="s">
        <v>493</v>
      </c>
      <c r="D5349" t="s">
        <v>971</v>
      </c>
      <c r="E5349">
        <v>2015</v>
      </c>
      <c r="F5349" s="10">
        <v>42369</v>
      </c>
      <c r="G5349" t="s">
        <v>489</v>
      </c>
      <c r="H5349" t="s">
        <v>474</v>
      </c>
      <c r="I5349" t="s">
        <v>545</v>
      </c>
      <c r="J5349">
        <v>1665641000</v>
      </c>
      <c r="K5349">
        <v>1813382731.2642961</v>
      </c>
    </row>
    <row r="5350" spans="1:11" x14ac:dyDescent="0.25">
      <c r="A5350">
        <v>1643</v>
      </c>
      <c r="B5350" t="s">
        <v>273</v>
      </c>
      <c r="C5350" t="s">
        <v>493</v>
      </c>
      <c r="D5350" t="s">
        <v>589</v>
      </c>
      <c r="E5350">
        <v>2015</v>
      </c>
      <c r="F5350" s="10">
        <v>42369</v>
      </c>
      <c r="G5350" t="s">
        <v>489</v>
      </c>
      <c r="H5350" t="s">
        <v>474</v>
      </c>
      <c r="I5350" t="s">
        <v>545</v>
      </c>
      <c r="J5350">
        <v>-495192000</v>
      </c>
      <c r="K5350">
        <v>-539115344.45911765</v>
      </c>
    </row>
    <row r="5351" spans="1:11" x14ac:dyDescent="0.25">
      <c r="A5351">
        <v>1643</v>
      </c>
      <c r="B5351" t="s">
        <v>273</v>
      </c>
      <c r="C5351" t="s">
        <v>493</v>
      </c>
      <c r="D5351" t="s">
        <v>1220</v>
      </c>
      <c r="E5351">
        <v>2015</v>
      </c>
      <c r="F5351" s="10">
        <v>42369</v>
      </c>
      <c r="G5351" t="s">
        <v>489</v>
      </c>
      <c r="H5351" t="s">
        <v>474</v>
      </c>
      <c r="I5351" t="s">
        <v>545</v>
      </c>
      <c r="J5351">
        <v>92143000</v>
      </c>
      <c r="K5351">
        <v>100316049.50099453</v>
      </c>
    </row>
    <row r="5352" spans="1:11" x14ac:dyDescent="0.25">
      <c r="A5352">
        <v>1643</v>
      </c>
      <c r="B5352" t="s">
        <v>273</v>
      </c>
      <c r="C5352" t="s">
        <v>493</v>
      </c>
      <c r="D5352" t="s">
        <v>988</v>
      </c>
      <c r="E5352">
        <v>2015</v>
      </c>
      <c r="F5352" s="10">
        <v>42369</v>
      </c>
      <c r="G5352" t="s">
        <v>489</v>
      </c>
      <c r="H5352" t="s">
        <v>474</v>
      </c>
      <c r="I5352" t="s">
        <v>545</v>
      </c>
      <c r="J5352">
        <v>28818000</v>
      </c>
      <c r="K5352">
        <v>31374145.779057123</v>
      </c>
    </row>
    <row r="5353" spans="1:11" x14ac:dyDescent="0.25">
      <c r="A5353">
        <v>1643</v>
      </c>
      <c r="B5353" t="s">
        <v>273</v>
      </c>
      <c r="C5353" t="s">
        <v>493</v>
      </c>
      <c r="D5353" t="s">
        <v>567</v>
      </c>
      <c r="E5353">
        <v>2015</v>
      </c>
      <c r="F5353" s="10">
        <v>42369</v>
      </c>
      <c r="G5353" t="s">
        <v>489</v>
      </c>
      <c r="H5353" t="s">
        <v>474</v>
      </c>
      <c r="I5353" t="s">
        <v>545</v>
      </c>
      <c r="J5353">
        <v>289969000</v>
      </c>
      <c r="K5353">
        <v>315689141.41881514</v>
      </c>
    </row>
    <row r="5354" spans="1:11" x14ac:dyDescent="0.25">
      <c r="A5354">
        <v>1643</v>
      </c>
      <c r="B5354" t="s">
        <v>273</v>
      </c>
      <c r="C5354" t="s">
        <v>493</v>
      </c>
      <c r="D5354" t="s">
        <v>986</v>
      </c>
      <c r="E5354">
        <v>2015</v>
      </c>
      <c r="F5354" s="10">
        <v>42369</v>
      </c>
      <c r="G5354" t="s">
        <v>489</v>
      </c>
      <c r="H5354" t="s">
        <v>474</v>
      </c>
      <c r="I5354" t="s">
        <v>545</v>
      </c>
      <c r="J5354">
        <v>40695000</v>
      </c>
      <c r="K5354">
        <v>44304631.219332695</v>
      </c>
    </row>
    <row r="5355" spans="1:11" x14ac:dyDescent="0.25">
      <c r="A5355">
        <v>1643</v>
      </c>
      <c r="B5355" t="s">
        <v>273</v>
      </c>
      <c r="C5355" t="s">
        <v>493</v>
      </c>
      <c r="D5355" t="s">
        <v>987</v>
      </c>
      <c r="E5355">
        <v>2015</v>
      </c>
      <c r="F5355" s="10">
        <v>42369</v>
      </c>
      <c r="G5355" t="s">
        <v>489</v>
      </c>
      <c r="H5355" t="s">
        <v>474</v>
      </c>
      <c r="I5355" t="s">
        <v>545</v>
      </c>
      <c r="J5355">
        <v>0</v>
      </c>
      <c r="K5355">
        <v>0</v>
      </c>
    </row>
    <row r="5356" spans="1:11" x14ac:dyDescent="0.25">
      <c r="A5356">
        <v>1643</v>
      </c>
      <c r="B5356" t="s">
        <v>273</v>
      </c>
      <c r="C5356" t="s">
        <v>493</v>
      </c>
      <c r="D5356" t="s">
        <v>468</v>
      </c>
      <c r="E5356">
        <v>2015</v>
      </c>
      <c r="F5356" s="10">
        <v>42369</v>
      </c>
      <c r="G5356" t="s">
        <v>489</v>
      </c>
      <c r="H5356" t="s">
        <v>474</v>
      </c>
      <c r="I5356" t="s">
        <v>545</v>
      </c>
      <c r="J5356">
        <v>763088000</v>
      </c>
      <c r="K5356">
        <v>830773619.0661788</v>
      </c>
    </row>
    <row r="5357" spans="1:11" x14ac:dyDescent="0.25">
      <c r="A5357">
        <v>855</v>
      </c>
      <c r="B5357" t="s">
        <v>269</v>
      </c>
      <c r="C5357" t="s">
        <v>492</v>
      </c>
      <c r="D5357" t="s">
        <v>21</v>
      </c>
      <c r="E5357">
        <v>2016</v>
      </c>
      <c r="F5357" s="10">
        <v>42735</v>
      </c>
      <c r="G5357" t="s">
        <v>489</v>
      </c>
      <c r="H5357" t="s">
        <v>474</v>
      </c>
      <c r="I5357" t="s">
        <v>545</v>
      </c>
      <c r="J5357">
        <v>5078964000</v>
      </c>
      <c r="K5357">
        <v>5353733673.3155756</v>
      </c>
    </row>
    <row r="5358" spans="1:11" x14ac:dyDescent="0.25">
      <c r="A5358">
        <v>855</v>
      </c>
      <c r="B5358" t="s">
        <v>269</v>
      </c>
      <c r="C5358" t="s">
        <v>492</v>
      </c>
      <c r="D5358" t="s">
        <v>33</v>
      </c>
      <c r="E5358">
        <v>2016</v>
      </c>
      <c r="F5358" s="10">
        <v>42735</v>
      </c>
      <c r="G5358" t="s">
        <v>489</v>
      </c>
      <c r="H5358" t="s">
        <v>474</v>
      </c>
      <c r="I5358" t="s">
        <v>545</v>
      </c>
      <c r="J5358">
        <v>371963000</v>
      </c>
      <c r="K5358">
        <v>392086031.38897645</v>
      </c>
    </row>
    <row r="5359" spans="1:11" x14ac:dyDescent="0.25">
      <c r="A5359">
        <v>855</v>
      </c>
      <c r="B5359" t="s">
        <v>269</v>
      </c>
      <c r="C5359" t="s">
        <v>492</v>
      </c>
      <c r="D5359" t="s">
        <v>44</v>
      </c>
      <c r="E5359">
        <v>2016</v>
      </c>
      <c r="F5359" s="10">
        <v>42735</v>
      </c>
      <c r="G5359" t="s">
        <v>489</v>
      </c>
      <c r="H5359" t="s">
        <v>474</v>
      </c>
      <c r="I5359" t="s">
        <v>545</v>
      </c>
      <c r="J5359">
        <v>1049931000</v>
      </c>
      <c r="K5359">
        <v>1106731795.9642744</v>
      </c>
    </row>
    <row r="5360" spans="1:11" x14ac:dyDescent="0.25">
      <c r="A5360">
        <v>855</v>
      </c>
      <c r="B5360" t="s">
        <v>269</v>
      </c>
      <c r="C5360" t="s">
        <v>492</v>
      </c>
      <c r="D5360" t="s">
        <v>56</v>
      </c>
      <c r="E5360">
        <v>2016</v>
      </c>
      <c r="F5360" s="10">
        <v>42735</v>
      </c>
      <c r="G5360" t="s">
        <v>489</v>
      </c>
      <c r="H5360" t="s">
        <v>474</v>
      </c>
      <c r="I5360" t="s">
        <v>545</v>
      </c>
      <c r="J5360">
        <v>363571000</v>
      </c>
      <c r="K5360">
        <v>383240027.95472008</v>
      </c>
    </row>
    <row r="5361" spans="1:11" x14ac:dyDescent="0.25">
      <c r="A5361">
        <v>855</v>
      </c>
      <c r="B5361" t="s">
        <v>269</v>
      </c>
      <c r="C5361" t="s">
        <v>492</v>
      </c>
      <c r="D5361" t="s">
        <v>1073</v>
      </c>
      <c r="E5361">
        <v>2016</v>
      </c>
      <c r="F5361" s="10">
        <v>42735</v>
      </c>
      <c r="G5361" t="s">
        <v>489</v>
      </c>
      <c r="H5361" t="s">
        <v>474</v>
      </c>
      <c r="I5361" t="s">
        <v>545</v>
      </c>
      <c r="J5361">
        <v>175967000</v>
      </c>
      <c r="K5361">
        <v>185486735.7382966</v>
      </c>
    </row>
    <row r="5362" spans="1:11" x14ac:dyDescent="0.25">
      <c r="A5362">
        <v>855</v>
      </c>
      <c r="B5362" t="s">
        <v>269</v>
      </c>
      <c r="C5362" t="s">
        <v>492</v>
      </c>
      <c r="D5362" t="s">
        <v>113</v>
      </c>
      <c r="E5362">
        <v>2016</v>
      </c>
      <c r="F5362" s="10">
        <v>42735</v>
      </c>
      <c r="G5362" t="s">
        <v>489</v>
      </c>
      <c r="H5362" t="s">
        <v>474</v>
      </c>
      <c r="I5362" t="s">
        <v>545</v>
      </c>
      <c r="J5362">
        <v>940669000</v>
      </c>
      <c r="K5362">
        <v>991558770.79343128</v>
      </c>
    </row>
    <row r="5363" spans="1:11" x14ac:dyDescent="0.25">
      <c r="A5363">
        <v>855</v>
      </c>
      <c r="B5363" t="s">
        <v>269</v>
      </c>
      <c r="C5363" t="s">
        <v>492</v>
      </c>
      <c r="D5363" t="s">
        <v>606</v>
      </c>
      <c r="E5363">
        <v>2016</v>
      </c>
      <c r="F5363" s="10">
        <v>42735</v>
      </c>
      <c r="G5363" t="s">
        <v>489</v>
      </c>
      <c r="H5363" t="s">
        <v>474</v>
      </c>
      <c r="I5363" t="s">
        <v>545</v>
      </c>
      <c r="J5363">
        <v>1601934000</v>
      </c>
      <c r="K5363">
        <v>1688597910.5638695</v>
      </c>
    </row>
    <row r="5364" spans="1:11" x14ac:dyDescent="0.25">
      <c r="A5364">
        <v>855</v>
      </c>
      <c r="B5364" t="s">
        <v>269</v>
      </c>
      <c r="C5364" t="s">
        <v>492</v>
      </c>
      <c r="D5364" t="s">
        <v>2139</v>
      </c>
      <c r="E5364">
        <v>2016</v>
      </c>
      <c r="F5364" s="10">
        <v>42735</v>
      </c>
      <c r="G5364" t="s">
        <v>489</v>
      </c>
      <c r="H5364" t="s">
        <v>474</v>
      </c>
      <c r="I5364" t="s">
        <v>545</v>
      </c>
      <c r="J5364">
        <v>396635000</v>
      </c>
      <c r="K5364">
        <v>418092775.51790547</v>
      </c>
    </row>
    <row r="5365" spans="1:11" x14ac:dyDescent="0.25">
      <c r="A5365">
        <v>855</v>
      </c>
      <c r="B5365" t="s">
        <v>269</v>
      </c>
      <c r="C5365" t="s">
        <v>492</v>
      </c>
      <c r="D5365" t="s">
        <v>163</v>
      </c>
      <c r="E5365">
        <v>2016</v>
      </c>
      <c r="F5365" s="10">
        <v>42735</v>
      </c>
      <c r="G5365" t="s">
        <v>489</v>
      </c>
      <c r="H5365" t="s">
        <v>474</v>
      </c>
      <c r="I5365" t="s">
        <v>545</v>
      </c>
      <c r="J5365">
        <v>79836000</v>
      </c>
      <c r="K5365">
        <v>84155091.775177434</v>
      </c>
    </row>
    <row r="5366" spans="1:11" x14ac:dyDescent="0.25">
      <c r="A5366">
        <v>855</v>
      </c>
      <c r="B5366" t="s">
        <v>269</v>
      </c>
      <c r="C5366" t="s">
        <v>492</v>
      </c>
      <c r="D5366" t="s">
        <v>225</v>
      </c>
      <c r="E5366">
        <v>2016</v>
      </c>
      <c r="F5366" s="10">
        <v>42735</v>
      </c>
      <c r="G5366" t="s">
        <v>489</v>
      </c>
      <c r="H5366" t="s">
        <v>474</v>
      </c>
      <c r="I5366" t="s">
        <v>545</v>
      </c>
      <c r="J5366">
        <v>1393873000</v>
      </c>
      <c r="K5366">
        <v>1469280903.8271194</v>
      </c>
    </row>
    <row r="5367" spans="1:11" x14ac:dyDescent="0.25">
      <c r="A5367">
        <v>855</v>
      </c>
      <c r="B5367" t="s">
        <v>269</v>
      </c>
      <c r="C5367" t="s">
        <v>492</v>
      </c>
      <c r="D5367" t="s">
        <v>621</v>
      </c>
      <c r="E5367">
        <v>2016</v>
      </c>
      <c r="F5367" s="10">
        <v>42735</v>
      </c>
      <c r="G5367" t="s">
        <v>489</v>
      </c>
      <c r="H5367" t="s">
        <v>474</v>
      </c>
      <c r="I5367" t="s">
        <v>545</v>
      </c>
      <c r="J5367">
        <v>1776161000</v>
      </c>
      <c r="K5367">
        <v>1872250513.0829566</v>
      </c>
    </row>
    <row r="5368" spans="1:11" x14ac:dyDescent="0.25">
      <c r="A5368">
        <v>855</v>
      </c>
      <c r="B5368" t="s">
        <v>269</v>
      </c>
      <c r="C5368" t="s">
        <v>492</v>
      </c>
      <c r="D5368" t="s">
        <v>1759</v>
      </c>
      <c r="E5368">
        <v>2016</v>
      </c>
      <c r="F5368" s="10">
        <v>42735</v>
      </c>
      <c r="G5368" t="s">
        <v>489</v>
      </c>
      <c r="H5368" t="s">
        <v>474</v>
      </c>
      <c r="I5368" t="s">
        <v>545</v>
      </c>
      <c r="J5368">
        <v>322285000</v>
      </c>
      <c r="K5368">
        <v>339720473.88099426</v>
      </c>
    </row>
    <row r="5369" spans="1:11" x14ac:dyDescent="0.25">
      <c r="A5369">
        <v>855</v>
      </c>
      <c r="B5369" t="s">
        <v>269</v>
      </c>
      <c r="C5369" t="s">
        <v>492</v>
      </c>
      <c r="D5369" t="s">
        <v>1075</v>
      </c>
      <c r="E5369">
        <v>2016</v>
      </c>
      <c r="F5369" s="10">
        <v>42735</v>
      </c>
      <c r="G5369" t="s">
        <v>489</v>
      </c>
      <c r="H5369" t="s">
        <v>474</v>
      </c>
      <c r="I5369" t="s">
        <v>545</v>
      </c>
      <c r="J5369">
        <v>492015000</v>
      </c>
      <c r="K5369">
        <v>518632790.71802098</v>
      </c>
    </row>
    <row r="5370" spans="1:11" x14ac:dyDescent="0.25">
      <c r="A5370">
        <v>855</v>
      </c>
      <c r="B5370" t="s">
        <v>269</v>
      </c>
      <c r="C5370" t="s">
        <v>492</v>
      </c>
      <c r="D5370" t="s">
        <v>997</v>
      </c>
      <c r="E5370">
        <v>2016</v>
      </c>
      <c r="F5370" s="10">
        <v>42735</v>
      </c>
      <c r="G5370" t="s">
        <v>489</v>
      </c>
      <c r="H5370" t="s">
        <v>474</v>
      </c>
      <c r="I5370" t="s">
        <v>545</v>
      </c>
      <c r="J5370">
        <v>252549000</v>
      </c>
      <c r="K5370">
        <v>266211787.57364205</v>
      </c>
    </row>
    <row r="5371" spans="1:11" x14ac:dyDescent="0.25">
      <c r="A5371">
        <v>855</v>
      </c>
      <c r="B5371" t="s">
        <v>269</v>
      </c>
      <c r="C5371" t="s">
        <v>492</v>
      </c>
      <c r="D5371" t="s">
        <v>243</v>
      </c>
      <c r="E5371">
        <v>2016</v>
      </c>
      <c r="F5371" s="10">
        <v>42735</v>
      </c>
      <c r="G5371" t="s">
        <v>489</v>
      </c>
      <c r="H5371" t="s">
        <v>474</v>
      </c>
      <c r="I5371" t="s">
        <v>545</v>
      </c>
      <c r="J5371">
        <v>648619000</v>
      </c>
      <c r="K5371">
        <v>683708996.84508002</v>
      </c>
    </row>
    <row r="5372" spans="1:11" x14ac:dyDescent="0.25">
      <c r="A5372">
        <v>855</v>
      </c>
      <c r="B5372" t="s">
        <v>269</v>
      </c>
      <c r="C5372" t="s">
        <v>492</v>
      </c>
      <c r="D5372" t="s">
        <v>2140</v>
      </c>
      <c r="E5372">
        <v>2016</v>
      </c>
      <c r="F5372" s="10">
        <v>42735</v>
      </c>
      <c r="G5372" t="s">
        <v>489</v>
      </c>
      <c r="H5372" t="s">
        <v>474</v>
      </c>
      <c r="I5372" t="s">
        <v>545</v>
      </c>
      <c r="J5372">
        <v>150635000</v>
      </c>
      <c r="K5372">
        <v>158784285.9055295</v>
      </c>
    </row>
    <row r="5373" spans="1:11" x14ac:dyDescent="0.25">
      <c r="A5373">
        <v>855</v>
      </c>
      <c r="B5373" t="s">
        <v>269</v>
      </c>
      <c r="C5373" t="s">
        <v>492</v>
      </c>
      <c r="D5373" t="s">
        <v>267</v>
      </c>
      <c r="E5373">
        <v>2016</v>
      </c>
      <c r="F5373" s="10">
        <v>42735</v>
      </c>
      <c r="G5373" t="s">
        <v>489</v>
      </c>
      <c r="H5373" t="s">
        <v>474</v>
      </c>
      <c r="I5373" t="s">
        <v>545</v>
      </c>
      <c r="J5373">
        <v>4293089000</v>
      </c>
      <c r="K5373">
        <v>4525343188.4614048</v>
      </c>
    </row>
    <row r="5374" spans="1:11" x14ac:dyDescent="0.25">
      <c r="A5374">
        <v>855</v>
      </c>
      <c r="B5374" t="s">
        <v>269</v>
      </c>
      <c r="C5374" t="s">
        <v>492</v>
      </c>
      <c r="D5374" t="s">
        <v>2137</v>
      </c>
      <c r="E5374">
        <v>2016</v>
      </c>
      <c r="F5374" s="10">
        <v>42735</v>
      </c>
      <c r="G5374" t="s">
        <v>489</v>
      </c>
      <c r="H5374" t="s">
        <v>474</v>
      </c>
      <c r="I5374" t="s">
        <v>545</v>
      </c>
      <c r="J5374">
        <v>361600000</v>
      </c>
      <c r="K5374">
        <v>381162397.73916727</v>
      </c>
    </row>
    <row r="5375" spans="1:11" x14ac:dyDescent="0.25">
      <c r="A5375">
        <v>855</v>
      </c>
      <c r="B5375" t="s">
        <v>269</v>
      </c>
      <c r="C5375" t="s">
        <v>492</v>
      </c>
      <c r="D5375" t="s">
        <v>316</v>
      </c>
      <c r="E5375">
        <v>2016</v>
      </c>
      <c r="F5375" s="10">
        <v>42735</v>
      </c>
      <c r="G5375" t="s">
        <v>489</v>
      </c>
      <c r="H5375" t="s">
        <v>474</v>
      </c>
      <c r="I5375" t="s">
        <v>545</v>
      </c>
      <c r="J5375">
        <v>12224916000</v>
      </c>
      <c r="K5375">
        <v>12886278469.911255</v>
      </c>
    </row>
    <row r="5376" spans="1:11" x14ac:dyDescent="0.25">
      <c r="A5376">
        <v>855</v>
      </c>
      <c r="B5376" t="s">
        <v>269</v>
      </c>
      <c r="C5376" t="s">
        <v>493</v>
      </c>
      <c r="D5376" t="s">
        <v>971</v>
      </c>
      <c r="E5376">
        <v>2016</v>
      </c>
      <c r="F5376" s="10">
        <v>42735</v>
      </c>
      <c r="G5376" t="s">
        <v>489</v>
      </c>
      <c r="H5376" t="s">
        <v>474</v>
      </c>
      <c r="I5376" t="s">
        <v>545</v>
      </c>
      <c r="J5376">
        <v>24216562000</v>
      </c>
      <c r="K5376">
        <v>25526667137.497799</v>
      </c>
    </row>
    <row r="5377" spans="1:11" x14ac:dyDescent="0.25">
      <c r="A5377">
        <v>855</v>
      </c>
      <c r="B5377" t="s">
        <v>269</v>
      </c>
      <c r="C5377" t="s">
        <v>493</v>
      </c>
      <c r="D5377" t="s">
        <v>973</v>
      </c>
      <c r="E5377">
        <v>2016</v>
      </c>
      <c r="F5377" s="10">
        <v>42735</v>
      </c>
      <c r="G5377" t="s">
        <v>489</v>
      </c>
      <c r="H5377" t="s">
        <v>474</v>
      </c>
      <c r="I5377" t="s">
        <v>545</v>
      </c>
      <c r="J5377">
        <v>-35396000</v>
      </c>
      <c r="K5377">
        <v>-37310907.716746584</v>
      </c>
    </row>
    <row r="5378" spans="1:11" x14ac:dyDescent="0.25">
      <c r="A5378">
        <v>855</v>
      </c>
      <c r="B5378" t="s">
        <v>269</v>
      </c>
      <c r="C5378" t="s">
        <v>493</v>
      </c>
      <c r="D5378" t="s">
        <v>600</v>
      </c>
      <c r="E5378">
        <v>2016</v>
      </c>
      <c r="F5378" s="10">
        <v>42735</v>
      </c>
      <c r="G5378" t="s">
        <v>489</v>
      </c>
      <c r="H5378" t="s">
        <v>474</v>
      </c>
      <c r="I5378" t="s">
        <v>545</v>
      </c>
      <c r="J5378">
        <v>6256304000</v>
      </c>
      <c r="K5378">
        <v>6594767239.0075865</v>
      </c>
    </row>
    <row r="5379" spans="1:11" x14ac:dyDescent="0.25">
      <c r="A5379">
        <v>855</v>
      </c>
      <c r="B5379" t="s">
        <v>269</v>
      </c>
      <c r="C5379" t="s">
        <v>493</v>
      </c>
      <c r="D5379" t="s">
        <v>972</v>
      </c>
      <c r="E5379">
        <v>2016</v>
      </c>
      <c r="F5379" s="10">
        <v>42735</v>
      </c>
      <c r="G5379" t="s">
        <v>489</v>
      </c>
      <c r="H5379" t="s">
        <v>474</v>
      </c>
      <c r="I5379" t="s">
        <v>545</v>
      </c>
      <c r="J5379">
        <v>1537742000</v>
      </c>
      <c r="K5379">
        <v>1620933152.1687572</v>
      </c>
    </row>
    <row r="5380" spans="1:11" x14ac:dyDescent="0.25">
      <c r="A5380">
        <v>928</v>
      </c>
      <c r="B5380" t="s">
        <v>266</v>
      </c>
      <c r="C5380" t="s">
        <v>492</v>
      </c>
      <c r="D5380" t="s">
        <v>33</v>
      </c>
      <c r="E5380">
        <v>2016</v>
      </c>
      <c r="F5380" s="10">
        <v>42735</v>
      </c>
      <c r="G5380" t="s">
        <v>489</v>
      </c>
      <c r="H5380" t="s">
        <v>474</v>
      </c>
      <c r="I5380" t="s">
        <v>545</v>
      </c>
      <c r="J5380">
        <v>98843000</v>
      </c>
      <c r="K5380">
        <v>104190361.94616292</v>
      </c>
    </row>
    <row r="5381" spans="1:11" x14ac:dyDescent="0.25">
      <c r="A5381">
        <v>928</v>
      </c>
      <c r="B5381" t="s">
        <v>266</v>
      </c>
      <c r="C5381" t="s">
        <v>492</v>
      </c>
      <c r="D5381" t="s">
        <v>969</v>
      </c>
      <c r="E5381">
        <v>2016</v>
      </c>
      <c r="F5381" s="10">
        <v>42735</v>
      </c>
      <c r="G5381" t="s">
        <v>489</v>
      </c>
      <c r="H5381" t="s">
        <v>474</v>
      </c>
      <c r="I5381" t="s">
        <v>545</v>
      </c>
      <c r="J5381">
        <v>160384000</v>
      </c>
      <c r="K5381">
        <v>169060702.43085897</v>
      </c>
    </row>
    <row r="5382" spans="1:11" x14ac:dyDescent="0.25">
      <c r="A5382">
        <v>928</v>
      </c>
      <c r="B5382" t="s">
        <v>266</v>
      </c>
      <c r="C5382" t="s">
        <v>492</v>
      </c>
      <c r="D5382" t="s">
        <v>970</v>
      </c>
      <c r="E5382">
        <v>2016</v>
      </c>
      <c r="F5382" s="10">
        <v>42735</v>
      </c>
      <c r="G5382" t="s">
        <v>489</v>
      </c>
      <c r="H5382" t="s">
        <v>474</v>
      </c>
      <c r="I5382" t="s">
        <v>545</v>
      </c>
      <c r="J5382">
        <v>238520000</v>
      </c>
      <c r="K5382">
        <v>251423824.9688777</v>
      </c>
    </row>
    <row r="5383" spans="1:11" x14ac:dyDescent="0.25">
      <c r="A5383">
        <v>928</v>
      </c>
      <c r="B5383" t="s">
        <v>266</v>
      </c>
      <c r="C5383" t="s">
        <v>492</v>
      </c>
      <c r="D5383" t="s">
        <v>834</v>
      </c>
      <c r="E5383">
        <v>2016</v>
      </c>
      <c r="F5383" s="10">
        <v>42735</v>
      </c>
      <c r="G5383" t="s">
        <v>489</v>
      </c>
      <c r="H5383" t="s">
        <v>474</v>
      </c>
      <c r="I5383" t="s">
        <v>545</v>
      </c>
      <c r="J5383">
        <v>359090000</v>
      </c>
      <c r="K5383">
        <v>378516607.86548001</v>
      </c>
    </row>
    <row r="5384" spans="1:11" x14ac:dyDescent="0.25">
      <c r="A5384">
        <v>928</v>
      </c>
      <c r="B5384" t="s">
        <v>266</v>
      </c>
      <c r="C5384" t="s">
        <v>492</v>
      </c>
      <c r="D5384" t="s">
        <v>621</v>
      </c>
      <c r="E5384">
        <v>2016</v>
      </c>
      <c r="F5384" s="10">
        <v>42735</v>
      </c>
      <c r="G5384" t="s">
        <v>489</v>
      </c>
      <c r="H5384" t="s">
        <v>474</v>
      </c>
      <c r="I5384" t="s">
        <v>545</v>
      </c>
      <c r="J5384">
        <v>440429000</v>
      </c>
      <c r="K5384">
        <v>464256011.26621598</v>
      </c>
    </row>
    <row r="5385" spans="1:11" x14ac:dyDescent="0.25">
      <c r="A5385">
        <v>928</v>
      </c>
      <c r="B5385" t="s">
        <v>266</v>
      </c>
      <c r="C5385" t="s">
        <v>492</v>
      </c>
      <c r="D5385" t="s">
        <v>267</v>
      </c>
      <c r="E5385">
        <v>2016</v>
      </c>
      <c r="F5385" s="10">
        <v>42735</v>
      </c>
      <c r="G5385" t="s">
        <v>489</v>
      </c>
      <c r="H5385" t="s">
        <v>474</v>
      </c>
      <c r="I5385" t="s">
        <v>545</v>
      </c>
      <c r="J5385">
        <v>212787000</v>
      </c>
      <c r="K5385">
        <v>224298681.2160514</v>
      </c>
    </row>
    <row r="5386" spans="1:11" x14ac:dyDescent="0.25">
      <c r="A5386">
        <v>928</v>
      </c>
      <c r="B5386" t="s">
        <v>266</v>
      </c>
      <c r="C5386" t="s">
        <v>493</v>
      </c>
      <c r="D5386" t="s">
        <v>950</v>
      </c>
      <c r="E5386">
        <v>2016</v>
      </c>
      <c r="F5386" s="10">
        <v>42735</v>
      </c>
      <c r="G5386" t="s">
        <v>489</v>
      </c>
      <c r="H5386" t="s">
        <v>474</v>
      </c>
      <c r="I5386" t="s">
        <v>545</v>
      </c>
      <c r="J5386">
        <v>45255000</v>
      </c>
      <c r="K5386">
        <v>47703275.192715749</v>
      </c>
    </row>
    <row r="5387" spans="1:11" x14ac:dyDescent="0.25">
      <c r="A5387">
        <v>928</v>
      </c>
      <c r="B5387" t="s">
        <v>266</v>
      </c>
      <c r="C5387" t="s">
        <v>493</v>
      </c>
      <c r="D5387" t="s">
        <v>738</v>
      </c>
      <c r="E5387">
        <v>2016</v>
      </c>
      <c r="F5387" s="10">
        <v>42735</v>
      </c>
      <c r="G5387" t="s">
        <v>489</v>
      </c>
      <c r="H5387" t="s">
        <v>474</v>
      </c>
      <c r="I5387" t="s">
        <v>545</v>
      </c>
      <c r="J5387">
        <v>1367278000</v>
      </c>
      <c r="K5387">
        <v>1441247126.2610984</v>
      </c>
    </row>
    <row r="5388" spans="1:11" x14ac:dyDescent="0.25">
      <c r="A5388">
        <v>928</v>
      </c>
      <c r="B5388" t="s">
        <v>266</v>
      </c>
      <c r="C5388" t="s">
        <v>493</v>
      </c>
      <c r="D5388" t="s">
        <v>948</v>
      </c>
      <c r="E5388">
        <v>2016</v>
      </c>
      <c r="F5388" s="10">
        <v>42735</v>
      </c>
      <c r="G5388" t="s">
        <v>489</v>
      </c>
      <c r="H5388" t="s">
        <v>474</v>
      </c>
      <c r="I5388" t="s">
        <v>545</v>
      </c>
      <c r="J5388">
        <v>37141000</v>
      </c>
      <c r="K5388">
        <v>39150311.433712423</v>
      </c>
    </row>
    <row r="5389" spans="1:11" x14ac:dyDescent="0.25">
      <c r="A5389">
        <v>928</v>
      </c>
      <c r="B5389" t="s">
        <v>266</v>
      </c>
      <c r="C5389" t="s">
        <v>493</v>
      </c>
      <c r="D5389" t="s">
        <v>949</v>
      </c>
      <c r="E5389">
        <v>2016</v>
      </c>
      <c r="F5389" s="10">
        <v>42735</v>
      </c>
      <c r="G5389" t="s">
        <v>489</v>
      </c>
      <c r="H5389" t="s">
        <v>474</v>
      </c>
      <c r="I5389" t="s">
        <v>545</v>
      </c>
      <c r="J5389">
        <v>1447000</v>
      </c>
      <c r="K5389">
        <v>1525282.0506874311</v>
      </c>
    </row>
    <row r="5390" spans="1:11" x14ac:dyDescent="0.25">
      <c r="A5390">
        <v>928</v>
      </c>
      <c r="B5390" t="s">
        <v>266</v>
      </c>
      <c r="C5390" t="s">
        <v>493</v>
      </c>
      <c r="D5390" t="s">
        <v>456</v>
      </c>
      <c r="E5390">
        <v>2016</v>
      </c>
      <c r="F5390" s="10">
        <v>42735</v>
      </c>
      <c r="G5390" t="s">
        <v>489</v>
      </c>
      <c r="H5390" t="s">
        <v>474</v>
      </c>
      <c r="I5390" t="s">
        <v>545</v>
      </c>
      <c r="J5390">
        <v>58932000</v>
      </c>
      <c r="K5390">
        <v>62120194.75543309</v>
      </c>
    </row>
    <row r="5391" spans="1:11" x14ac:dyDescent="0.25">
      <c r="A5391">
        <v>1643</v>
      </c>
      <c r="B5391" t="s">
        <v>273</v>
      </c>
      <c r="C5391" t="s">
        <v>492</v>
      </c>
      <c r="D5391" t="s">
        <v>18</v>
      </c>
      <c r="E5391">
        <v>2016</v>
      </c>
      <c r="F5391" s="10">
        <v>42735</v>
      </c>
      <c r="G5391" t="s">
        <v>489</v>
      </c>
      <c r="H5391" t="s">
        <v>474</v>
      </c>
      <c r="I5391" t="s">
        <v>545</v>
      </c>
      <c r="J5391">
        <v>79835000</v>
      </c>
      <c r="K5391">
        <v>84154037.675626159</v>
      </c>
    </row>
    <row r="5392" spans="1:11" x14ac:dyDescent="0.25">
      <c r="A5392">
        <v>1643</v>
      </c>
      <c r="B5392" t="s">
        <v>273</v>
      </c>
      <c r="C5392" t="s">
        <v>492</v>
      </c>
      <c r="D5392" t="s">
        <v>999</v>
      </c>
      <c r="E5392">
        <v>2016</v>
      </c>
      <c r="F5392" s="10">
        <v>42735</v>
      </c>
      <c r="G5392" t="s">
        <v>489</v>
      </c>
      <c r="H5392" t="s">
        <v>474</v>
      </c>
      <c r="I5392" t="s">
        <v>545</v>
      </c>
      <c r="J5392">
        <v>91597000</v>
      </c>
      <c r="K5392">
        <v>96552356.597661793</v>
      </c>
    </row>
    <row r="5393" spans="1:11" x14ac:dyDescent="0.25">
      <c r="A5393">
        <v>1643</v>
      </c>
      <c r="B5393" t="s">
        <v>273</v>
      </c>
      <c r="C5393" t="s">
        <v>492</v>
      </c>
      <c r="D5393" t="s">
        <v>21</v>
      </c>
      <c r="E5393">
        <v>2016</v>
      </c>
      <c r="F5393" s="10">
        <v>42735</v>
      </c>
      <c r="G5393" t="s">
        <v>489</v>
      </c>
      <c r="H5393" t="s">
        <v>474</v>
      </c>
      <c r="I5393" t="s">
        <v>545</v>
      </c>
      <c r="J5393">
        <v>14792000</v>
      </c>
      <c r="K5393">
        <v>15592240.562383194</v>
      </c>
    </row>
    <row r="5394" spans="1:11" x14ac:dyDescent="0.25">
      <c r="A5394">
        <v>1643</v>
      </c>
      <c r="B5394" t="s">
        <v>273</v>
      </c>
      <c r="C5394" t="s">
        <v>492</v>
      </c>
      <c r="D5394" t="s">
        <v>1003</v>
      </c>
      <c r="E5394">
        <v>2016</v>
      </c>
      <c r="F5394" s="10">
        <v>42735</v>
      </c>
      <c r="G5394" t="s">
        <v>489</v>
      </c>
      <c r="H5394" t="s">
        <v>474</v>
      </c>
      <c r="I5394" t="s">
        <v>545</v>
      </c>
      <c r="J5394">
        <v>27781000</v>
      </c>
      <c r="K5394">
        <v>29283939.633826897</v>
      </c>
    </row>
    <row r="5395" spans="1:11" x14ac:dyDescent="0.25">
      <c r="A5395">
        <v>1643</v>
      </c>
      <c r="B5395" t="s">
        <v>273</v>
      </c>
      <c r="C5395" t="s">
        <v>492</v>
      </c>
      <c r="D5395" t="s">
        <v>1004</v>
      </c>
      <c r="E5395">
        <v>2016</v>
      </c>
      <c r="F5395" s="10">
        <v>42735</v>
      </c>
      <c r="G5395" t="s">
        <v>489</v>
      </c>
      <c r="H5395" t="s">
        <v>474</v>
      </c>
      <c r="I5395" t="s">
        <v>545</v>
      </c>
      <c r="J5395">
        <v>21640000</v>
      </c>
      <c r="K5395">
        <v>22810714.289478928</v>
      </c>
    </row>
    <row r="5396" spans="1:11" x14ac:dyDescent="0.25">
      <c r="A5396">
        <v>1643</v>
      </c>
      <c r="B5396" t="s">
        <v>273</v>
      </c>
      <c r="C5396" t="s">
        <v>492</v>
      </c>
      <c r="D5396" t="s">
        <v>56</v>
      </c>
      <c r="E5396">
        <v>2016</v>
      </c>
      <c r="F5396" s="10">
        <v>42735</v>
      </c>
      <c r="G5396" t="s">
        <v>489</v>
      </c>
      <c r="H5396" t="s">
        <v>474</v>
      </c>
      <c r="I5396" t="s">
        <v>545</v>
      </c>
      <c r="J5396">
        <v>618560000</v>
      </c>
      <c r="K5396">
        <v>652023818.43346047</v>
      </c>
    </row>
    <row r="5397" spans="1:11" x14ac:dyDescent="0.25">
      <c r="A5397">
        <v>1643</v>
      </c>
      <c r="B5397" t="s">
        <v>273</v>
      </c>
      <c r="C5397" t="s">
        <v>492</v>
      </c>
      <c r="D5397" t="s">
        <v>1002</v>
      </c>
      <c r="E5397">
        <v>2016</v>
      </c>
      <c r="F5397" s="10">
        <v>42735</v>
      </c>
      <c r="G5397" t="s">
        <v>489</v>
      </c>
      <c r="H5397" t="s">
        <v>474</v>
      </c>
      <c r="I5397" t="s">
        <v>545</v>
      </c>
      <c r="J5397">
        <v>198358000</v>
      </c>
      <c r="K5397">
        <v>209089078.79077917</v>
      </c>
    </row>
    <row r="5398" spans="1:11" x14ac:dyDescent="0.25">
      <c r="A5398">
        <v>1643</v>
      </c>
      <c r="B5398" t="s">
        <v>273</v>
      </c>
      <c r="C5398" t="s">
        <v>492</v>
      </c>
      <c r="D5398" t="s">
        <v>998</v>
      </c>
      <c r="E5398">
        <v>2016</v>
      </c>
      <c r="F5398" s="10">
        <v>42735</v>
      </c>
      <c r="G5398" t="s">
        <v>489</v>
      </c>
      <c r="H5398" t="s">
        <v>474</v>
      </c>
      <c r="I5398" t="s">
        <v>545</v>
      </c>
      <c r="J5398">
        <v>3505000</v>
      </c>
      <c r="K5398">
        <v>3694618.9272007225</v>
      </c>
    </row>
    <row r="5399" spans="1:11" x14ac:dyDescent="0.25">
      <c r="A5399">
        <v>1643</v>
      </c>
      <c r="B5399" t="s">
        <v>273</v>
      </c>
      <c r="C5399" t="s">
        <v>492</v>
      </c>
      <c r="D5399" t="s">
        <v>156</v>
      </c>
      <c r="E5399">
        <v>2016</v>
      </c>
      <c r="F5399" s="10">
        <v>42735</v>
      </c>
      <c r="G5399" t="s">
        <v>489</v>
      </c>
      <c r="H5399" t="s">
        <v>474</v>
      </c>
      <c r="I5399" t="s">
        <v>545</v>
      </c>
      <c r="J5399">
        <v>131750000</v>
      </c>
      <c r="K5399">
        <v>138877615.87979892</v>
      </c>
    </row>
    <row r="5400" spans="1:11" x14ac:dyDescent="0.25">
      <c r="A5400">
        <v>1643</v>
      </c>
      <c r="B5400" t="s">
        <v>273</v>
      </c>
      <c r="C5400" t="s">
        <v>492</v>
      </c>
      <c r="D5400" t="s">
        <v>621</v>
      </c>
      <c r="E5400">
        <v>2016</v>
      </c>
      <c r="F5400" s="10">
        <v>42735</v>
      </c>
      <c r="G5400" t="s">
        <v>489</v>
      </c>
      <c r="H5400" t="s">
        <v>474</v>
      </c>
      <c r="I5400" t="s">
        <v>545</v>
      </c>
      <c r="J5400">
        <v>41400000</v>
      </c>
      <c r="K5400">
        <v>43639721.422570594</v>
      </c>
    </row>
    <row r="5401" spans="1:11" x14ac:dyDescent="0.25">
      <c r="A5401">
        <v>1643</v>
      </c>
      <c r="B5401" t="s">
        <v>273</v>
      </c>
      <c r="C5401" t="s">
        <v>492</v>
      </c>
      <c r="D5401" t="s">
        <v>1000</v>
      </c>
      <c r="E5401">
        <v>2016</v>
      </c>
      <c r="F5401" s="10">
        <v>42735</v>
      </c>
      <c r="G5401" t="s">
        <v>489</v>
      </c>
      <c r="H5401" t="s">
        <v>474</v>
      </c>
      <c r="I5401" t="s">
        <v>545</v>
      </c>
      <c r="J5401">
        <v>12514000</v>
      </c>
      <c r="K5401">
        <v>13191001.78459054</v>
      </c>
    </row>
    <row r="5402" spans="1:11" x14ac:dyDescent="0.25">
      <c r="A5402">
        <v>1643</v>
      </c>
      <c r="B5402" t="s">
        <v>273</v>
      </c>
      <c r="C5402" t="s">
        <v>492</v>
      </c>
      <c r="D5402" t="s">
        <v>1759</v>
      </c>
      <c r="E5402">
        <v>2016</v>
      </c>
      <c r="F5402" s="10">
        <v>42735</v>
      </c>
      <c r="G5402" t="s">
        <v>489</v>
      </c>
      <c r="H5402" t="s">
        <v>474</v>
      </c>
      <c r="I5402" t="s">
        <v>545</v>
      </c>
      <c r="J5402">
        <v>164126000</v>
      </c>
      <c r="K5402">
        <v>173005142.95171064</v>
      </c>
    </row>
    <row r="5403" spans="1:11" x14ac:dyDescent="0.25">
      <c r="A5403">
        <v>1643</v>
      </c>
      <c r="B5403" t="s">
        <v>273</v>
      </c>
      <c r="C5403" t="s">
        <v>492</v>
      </c>
      <c r="D5403" t="s">
        <v>997</v>
      </c>
      <c r="E5403">
        <v>2016</v>
      </c>
      <c r="F5403" s="10">
        <v>42735</v>
      </c>
      <c r="G5403" t="s">
        <v>489</v>
      </c>
      <c r="H5403" t="s">
        <v>474</v>
      </c>
      <c r="I5403" t="s">
        <v>545</v>
      </c>
      <c r="J5403">
        <v>132551000</v>
      </c>
      <c r="K5403">
        <v>139721949.62036604</v>
      </c>
    </row>
    <row r="5404" spans="1:11" x14ac:dyDescent="0.25">
      <c r="A5404">
        <v>1643</v>
      </c>
      <c r="B5404" t="s">
        <v>273</v>
      </c>
      <c r="C5404" t="s">
        <v>492</v>
      </c>
      <c r="D5404" t="s">
        <v>239</v>
      </c>
      <c r="E5404">
        <v>2016</v>
      </c>
      <c r="F5404" s="10">
        <v>42735</v>
      </c>
      <c r="G5404" t="s">
        <v>489</v>
      </c>
      <c r="H5404" t="s">
        <v>474</v>
      </c>
      <c r="I5404" t="s">
        <v>545</v>
      </c>
      <c r="J5404">
        <v>33195000</v>
      </c>
      <c r="K5404">
        <v>34990834.604401708</v>
      </c>
    </row>
    <row r="5405" spans="1:11" x14ac:dyDescent="0.25">
      <c r="A5405">
        <v>1643</v>
      </c>
      <c r="B5405" t="s">
        <v>273</v>
      </c>
      <c r="C5405" t="s">
        <v>492</v>
      </c>
      <c r="D5405" t="s">
        <v>267</v>
      </c>
      <c r="E5405">
        <v>2016</v>
      </c>
      <c r="F5405" s="10">
        <v>42735</v>
      </c>
      <c r="G5405" t="s">
        <v>489</v>
      </c>
      <c r="H5405" t="s">
        <v>474</v>
      </c>
      <c r="I5405" t="s">
        <v>545</v>
      </c>
      <c r="J5405">
        <v>1471430000</v>
      </c>
      <c r="K5405">
        <v>1551033702.7249527</v>
      </c>
    </row>
    <row r="5406" spans="1:11" x14ac:dyDescent="0.25">
      <c r="A5406">
        <v>1643</v>
      </c>
      <c r="B5406" t="s">
        <v>273</v>
      </c>
      <c r="C5406" t="s">
        <v>492</v>
      </c>
      <c r="D5406" t="s">
        <v>1001</v>
      </c>
      <c r="E5406">
        <v>2016</v>
      </c>
      <c r="F5406" s="10">
        <v>42735</v>
      </c>
      <c r="G5406" t="s">
        <v>489</v>
      </c>
      <c r="H5406" t="s">
        <v>474</v>
      </c>
      <c r="I5406" t="s">
        <v>545</v>
      </c>
      <c r="J5406">
        <v>660000</v>
      </c>
      <c r="K5406">
        <v>695705.70383808191</v>
      </c>
    </row>
    <row r="5407" spans="1:11" x14ac:dyDescent="0.25">
      <c r="A5407">
        <v>1643</v>
      </c>
      <c r="B5407" t="s">
        <v>273</v>
      </c>
      <c r="C5407" t="s">
        <v>492</v>
      </c>
      <c r="D5407" t="s">
        <v>290</v>
      </c>
      <c r="E5407">
        <v>2016</v>
      </c>
      <c r="F5407" s="10">
        <v>42735</v>
      </c>
      <c r="G5407" t="s">
        <v>489</v>
      </c>
      <c r="H5407" t="s">
        <v>474</v>
      </c>
      <c r="I5407" t="s">
        <v>545</v>
      </c>
      <c r="J5407">
        <v>37968000</v>
      </c>
      <c r="K5407">
        <v>40022051.762612566</v>
      </c>
    </row>
    <row r="5408" spans="1:11" x14ac:dyDescent="0.25">
      <c r="A5408">
        <v>1643</v>
      </c>
      <c r="B5408" t="s">
        <v>273</v>
      </c>
      <c r="C5408" t="s">
        <v>493</v>
      </c>
      <c r="D5408" t="s">
        <v>974</v>
      </c>
      <c r="E5408">
        <v>2016</v>
      </c>
      <c r="F5408" s="10">
        <v>42735</v>
      </c>
      <c r="G5408" t="s">
        <v>489</v>
      </c>
      <c r="H5408" t="s">
        <v>474</v>
      </c>
      <c r="I5408" t="s">
        <v>545</v>
      </c>
      <c r="J5408">
        <v>552438000</v>
      </c>
      <c r="K5408">
        <v>582324647.90439737</v>
      </c>
    </row>
    <row r="5409" spans="1:11" x14ac:dyDescent="0.25">
      <c r="A5409">
        <v>1643</v>
      </c>
      <c r="B5409" t="s">
        <v>273</v>
      </c>
      <c r="C5409" t="s">
        <v>493</v>
      </c>
      <c r="D5409" t="s">
        <v>971</v>
      </c>
      <c r="E5409">
        <v>2016</v>
      </c>
      <c r="F5409" s="10">
        <v>42735</v>
      </c>
      <c r="G5409" t="s">
        <v>489</v>
      </c>
      <c r="H5409" t="s">
        <v>474</v>
      </c>
      <c r="I5409" t="s">
        <v>545</v>
      </c>
      <c r="J5409">
        <v>1249922000</v>
      </c>
      <c r="K5409">
        <v>1317542219.3222773</v>
      </c>
    </row>
    <row r="5410" spans="1:11" x14ac:dyDescent="0.25">
      <c r="A5410">
        <v>1643</v>
      </c>
      <c r="B5410" t="s">
        <v>273</v>
      </c>
      <c r="C5410" t="s">
        <v>493</v>
      </c>
      <c r="D5410" t="s">
        <v>589</v>
      </c>
      <c r="E5410">
        <v>2016</v>
      </c>
      <c r="F5410" s="10">
        <v>42735</v>
      </c>
      <c r="G5410" t="s">
        <v>489</v>
      </c>
      <c r="H5410" t="s">
        <v>474</v>
      </c>
      <c r="I5410" t="s">
        <v>545</v>
      </c>
      <c r="J5410">
        <v>-286807000</v>
      </c>
      <c r="K5410">
        <v>-302323130.00104356</v>
      </c>
    </row>
    <row r="5411" spans="1:11" x14ac:dyDescent="0.25">
      <c r="A5411">
        <v>1643</v>
      </c>
      <c r="B5411" t="s">
        <v>273</v>
      </c>
      <c r="C5411" t="s">
        <v>493</v>
      </c>
      <c r="D5411" t="s">
        <v>988</v>
      </c>
      <c r="E5411">
        <v>2016</v>
      </c>
      <c r="F5411" s="10">
        <v>42735</v>
      </c>
      <c r="G5411" t="s">
        <v>489</v>
      </c>
      <c r="H5411" t="s">
        <v>474</v>
      </c>
      <c r="I5411" t="s">
        <v>545</v>
      </c>
      <c r="J5411">
        <v>33774000</v>
      </c>
      <c r="K5411">
        <v>35601158.244586937</v>
      </c>
    </row>
    <row r="5412" spans="1:11" x14ac:dyDescent="0.25">
      <c r="A5412">
        <v>1643</v>
      </c>
      <c r="B5412" t="s">
        <v>273</v>
      </c>
      <c r="C5412" t="s">
        <v>493</v>
      </c>
      <c r="D5412" t="s">
        <v>567</v>
      </c>
      <c r="E5412">
        <v>2016</v>
      </c>
      <c r="F5412" s="10">
        <v>42735</v>
      </c>
      <c r="G5412" t="s">
        <v>489</v>
      </c>
      <c r="H5412" t="s">
        <v>474</v>
      </c>
      <c r="I5412" t="s">
        <v>545</v>
      </c>
      <c r="J5412">
        <v>400579000</v>
      </c>
      <c r="K5412">
        <v>422250144.14811367</v>
      </c>
    </row>
    <row r="5413" spans="1:11" x14ac:dyDescent="0.25">
      <c r="A5413">
        <v>1643</v>
      </c>
      <c r="B5413" t="s">
        <v>273</v>
      </c>
      <c r="C5413" t="s">
        <v>493</v>
      </c>
      <c r="D5413" t="s">
        <v>986</v>
      </c>
      <c r="E5413">
        <v>2016</v>
      </c>
      <c r="F5413" s="10">
        <v>42735</v>
      </c>
      <c r="G5413" t="s">
        <v>489</v>
      </c>
      <c r="H5413" t="s">
        <v>474</v>
      </c>
      <c r="I5413" t="s">
        <v>545</v>
      </c>
      <c r="J5413">
        <v>2320000</v>
      </c>
      <c r="K5413">
        <v>2445510.958945985</v>
      </c>
    </row>
    <row r="5414" spans="1:11" x14ac:dyDescent="0.25">
      <c r="A5414">
        <v>1643</v>
      </c>
      <c r="B5414" t="s">
        <v>273</v>
      </c>
      <c r="C5414" t="s">
        <v>493</v>
      </c>
      <c r="D5414" t="s">
        <v>987</v>
      </c>
      <c r="E5414">
        <v>2016</v>
      </c>
      <c r="F5414" s="10">
        <v>42735</v>
      </c>
      <c r="G5414" t="s">
        <v>489</v>
      </c>
      <c r="H5414" t="s">
        <v>474</v>
      </c>
      <c r="I5414" t="s">
        <v>545</v>
      </c>
      <c r="J5414">
        <v>0</v>
      </c>
      <c r="K5414">
        <v>0</v>
      </c>
    </row>
    <row r="5415" spans="1:11" x14ac:dyDescent="0.25">
      <c r="A5415">
        <v>1643</v>
      </c>
      <c r="B5415" t="s">
        <v>273</v>
      </c>
      <c r="C5415" t="s">
        <v>493</v>
      </c>
      <c r="D5415" t="s">
        <v>468</v>
      </c>
      <c r="E5415">
        <v>2016</v>
      </c>
      <c r="F5415" s="10">
        <v>42735</v>
      </c>
      <c r="G5415" t="s">
        <v>489</v>
      </c>
      <c r="H5415" t="s">
        <v>474</v>
      </c>
      <c r="I5415" t="s">
        <v>545</v>
      </c>
      <c r="J5415">
        <v>908249000</v>
      </c>
      <c r="K5415">
        <v>957384863.34126365</v>
      </c>
    </row>
    <row r="5416" spans="1:11" x14ac:dyDescent="0.25">
      <c r="A5416">
        <v>1163483</v>
      </c>
      <c r="B5416" t="s">
        <v>272</v>
      </c>
      <c r="C5416" t="s">
        <v>492</v>
      </c>
      <c r="D5416" t="s">
        <v>651</v>
      </c>
      <c r="E5416">
        <v>2016</v>
      </c>
      <c r="F5416" s="10">
        <v>42735</v>
      </c>
      <c r="G5416" t="s">
        <v>489</v>
      </c>
      <c r="H5416" t="s">
        <v>474</v>
      </c>
      <c r="I5416" t="s">
        <v>545</v>
      </c>
      <c r="J5416">
        <v>164340000</v>
      </c>
      <c r="K5416">
        <v>173230720.25568238</v>
      </c>
    </row>
    <row r="5417" spans="1:11" x14ac:dyDescent="0.25">
      <c r="A5417">
        <v>1163483</v>
      </c>
      <c r="B5417" t="s">
        <v>272</v>
      </c>
      <c r="C5417" t="s">
        <v>492</v>
      </c>
      <c r="D5417" t="s">
        <v>656</v>
      </c>
      <c r="E5417">
        <v>2016</v>
      </c>
      <c r="F5417" s="10">
        <v>42735</v>
      </c>
      <c r="G5417" t="s">
        <v>489</v>
      </c>
      <c r="H5417" t="s">
        <v>474</v>
      </c>
      <c r="I5417" t="s">
        <v>545</v>
      </c>
      <c r="J5417">
        <v>212350000</v>
      </c>
      <c r="K5417">
        <v>223838039.71214649</v>
      </c>
    </row>
    <row r="5418" spans="1:11" x14ac:dyDescent="0.25">
      <c r="A5418">
        <v>1163483</v>
      </c>
      <c r="B5418" t="s">
        <v>272</v>
      </c>
      <c r="C5418" t="s">
        <v>493</v>
      </c>
      <c r="D5418" t="s">
        <v>3342</v>
      </c>
      <c r="E5418">
        <v>2016</v>
      </c>
      <c r="F5418" s="10">
        <v>42735</v>
      </c>
      <c r="G5418" t="s">
        <v>489</v>
      </c>
      <c r="H5418" t="s">
        <v>474</v>
      </c>
      <c r="I5418" t="s">
        <v>545</v>
      </c>
      <c r="J5418">
        <v>33030000</v>
      </c>
      <c r="K5418">
        <v>34816908.178442188</v>
      </c>
    </row>
    <row r="5419" spans="1:11" x14ac:dyDescent="0.25">
      <c r="A5419">
        <v>1163483</v>
      </c>
      <c r="B5419" t="s">
        <v>272</v>
      </c>
      <c r="C5419" t="s">
        <v>493</v>
      </c>
      <c r="D5419" t="s">
        <v>3340</v>
      </c>
      <c r="E5419">
        <v>2016</v>
      </c>
      <c r="F5419" s="10">
        <v>42735</v>
      </c>
      <c r="G5419" t="s">
        <v>489</v>
      </c>
      <c r="H5419" t="s">
        <v>474</v>
      </c>
      <c r="I5419" t="s">
        <v>545</v>
      </c>
      <c r="J5419">
        <v>113340000</v>
      </c>
      <c r="K5419">
        <v>119471643.14092152</v>
      </c>
    </row>
    <row r="5420" spans="1:11" x14ac:dyDescent="0.25">
      <c r="A5420">
        <v>1163483</v>
      </c>
      <c r="B5420" t="s">
        <v>272</v>
      </c>
      <c r="C5420" t="s">
        <v>493</v>
      </c>
      <c r="D5420" t="s">
        <v>3341</v>
      </c>
      <c r="E5420">
        <v>2016</v>
      </c>
      <c r="F5420" s="10">
        <v>42735</v>
      </c>
      <c r="G5420" t="s">
        <v>489</v>
      </c>
      <c r="H5420" t="s">
        <v>474</v>
      </c>
      <c r="I5420" t="s">
        <v>545</v>
      </c>
      <c r="J5420">
        <v>106970000</v>
      </c>
      <c r="K5420">
        <v>112757028.99933276</v>
      </c>
    </row>
    <row r="5421" spans="1:11" x14ac:dyDescent="0.25">
      <c r="A5421">
        <v>1163483</v>
      </c>
      <c r="B5421" t="s">
        <v>272</v>
      </c>
      <c r="C5421" t="s">
        <v>493</v>
      </c>
      <c r="D5421" t="s">
        <v>3339</v>
      </c>
      <c r="E5421">
        <v>2016</v>
      </c>
      <c r="F5421" s="10">
        <v>42735</v>
      </c>
      <c r="G5421" t="s">
        <v>489</v>
      </c>
      <c r="H5421" t="s">
        <v>474</v>
      </c>
      <c r="I5421" t="s">
        <v>545</v>
      </c>
      <c r="J5421">
        <v>123350000</v>
      </c>
      <c r="K5421">
        <v>130023179.64913243</v>
      </c>
    </row>
    <row r="5422" spans="1:11" x14ac:dyDescent="0.25">
      <c r="A5422">
        <v>855</v>
      </c>
      <c r="B5422" t="s">
        <v>269</v>
      </c>
      <c r="C5422" t="s">
        <v>492</v>
      </c>
      <c r="D5422" t="s">
        <v>21</v>
      </c>
      <c r="E5422">
        <v>2017</v>
      </c>
      <c r="F5422" s="10">
        <v>43100</v>
      </c>
      <c r="G5422" t="s">
        <v>489</v>
      </c>
      <c r="H5422" t="s">
        <v>474</v>
      </c>
      <c r="I5422" t="s">
        <v>545</v>
      </c>
      <c r="J5422">
        <v>7013067000</v>
      </c>
      <c r="K5422">
        <v>8410768511.1894655</v>
      </c>
    </row>
    <row r="5423" spans="1:11" x14ac:dyDescent="0.25">
      <c r="A5423">
        <v>855</v>
      </c>
      <c r="B5423" t="s">
        <v>269</v>
      </c>
      <c r="C5423" t="s">
        <v>492</v>
      </c>
      <c r="D5423" t="s">
        <v>33</v>
      </c>
      <c r="E5423">
        <v>2017</v>
      </c>
      <c r="F5423" s="10">
        <v>43100</v>
      </c>
      <c r="G5423" t="s">
        <v>489</v>
      </c>
      <c r="H5423" t="s">
        <v>474</v>
      </c>
      <c r="I5423" t="s">
        <v>545</v>
      </c>
      <c r="J5423">
        <v>444600000</v>
      </c>
      <c r="K5423">
        <v>533208606.17399436</v>
      </c>
    </row>
    <row r="5424" spans="1:11" x14ac:dyDescent="0.25">
      <c r="A5424">
        <v>855</v>
      </c>
      <c r="B5424" t="s">
        <v>269</v>
      </c>
      <c r="C5424" t="s">
        <v>492</v>
      </c>
      <c r="D5424" t="s">
        <v>44</v>
      </c>
      <c r="E5424">
        <v>2017</v>
      </c>
      <c r="F5424" s="10">
        <v>43100</v>
      </c>
      <c r="G5424" t="s">
        <v>489</v>
      </c>
      <c r="H5424" t="s">
        <v>474</v>
      </c>
      <c r="I5424" t="s">
        <v>545</v>
      </c>
      <c r="J5424">
        <v>1206035000</v>
      </c>
      <c r="K5424">
        <v>1446397303.974479</v>
      </c>
    </row>
    <row r="5425" spans="1:11" x14ac:dyDescent="0.25">
      <c r="A5425">
        <v>855</v>
      </c>
      <c r="B5425" t="s">
        <v>269</v>
      </c>
      <c r="C5425" t="s">
        <v>492</v>
      </c>
      <c r="D5425" t="s">
        <v>56</v>
      </c>
      <c r="E5425">
        <v>2017</v>
      </c>
      <c r="F5425" s="10">
        <v>43100</v>
      </c>
      <c r="G5425" t="s">
        <v>489</v>
      </c>
      <c r="H5425" t="s">
        <v>474</v>
      </c>
      <c r="I5425" t="s">
        <v>545</v>
      </c>
      <c r="J5425">
        <v>402688000</v>
      </c>
      <c r="K5425">
        <v>482943560.96039915</v>
      </c>
    </row>
    <row r="5426" spans="1:11" x14ac:dyDescent="0.25">
      <c r="A5426">
        <v>855</v>
      </c>
      <c r="B5426" t="s">
        <v>269</v>
      </c>
      <c r="C5426" t="s">
        <v>492</v>
      </c>
      <c r="D5426" t="s">
        <v>1073</v>
      </c>
      <c r="E5426">
        <v>2017</v>
      </c>
      <c r="F5426" s="10">
        <v>43100</v>
      </c>
      <c r="G5426" t="s">
        <v>489</v>
      </c>
      <c r="H5426" t="s">
        <v>474</v>
      </c>
      <c r="I5426" t="s">
        <v>545</v>
      </c>
      <c r="J5426">
        <v>213765000</v>
      </c>
      <c r="K5426">
        <v>256368280.92394042</v>
      </c>
    </row>
    <row r="5427" spans="1:11" x14ac:dyDescent="0.25">
      <c r="A5427">
        <v>855</v>
      </c>
      <c r="B5427" t="s">
        <v>269</v>
      </c>
      <c r="C5427" t="s">
        <v>492</v>
      </c>
      <c r="D5427" t="s">
        <v>113</v>
      </c>
      <c r="E5427">
        <v>2017</v>
      </c>
      <c r="F5427" s="10">
        <v>43100</v>
      </c>
      <c r="G5427" t="s">
        <v>489</v>
      </c>
      <c r="H5427" t="s">
        <v>474</v>
      </c>
      <c r="I5427" t="s">
        <v>545</v>
      </c>
      <c r="J5427">
        <v>922654000</v>
      </c>
      <c r="K5427">
        <v>1106538581.4684224</v>
      </c>
    </row>
    <row r="5428" spans="1:11" x14ac:dyDescent="0.25">
      <c r="A5428">
        <v>855</v>
      </c>
      <c r="B5428" t="s">
        <v>269</v>
      </c>
      <c r="C5428" t="s">
        <v>492</v>
      </c>
      <c r="D5428" t="s">
        <v>606</v>
      </c>
      <c r="E5428">
        <v>2017</v>
      </c>
      <c r="F5428" s="10">
        <v>43100</v>
      </c>
      <c r="G5428" t="s">
        <v>489</v>
      </c>
      <c r="H5428" t="s">
        <v>474</v>
      </c>
      <c r="I5428" t="s">
        <v>545</v>
      </c>
      <c r="J5428">
        <v>1419681000</v>
      </c>
      <c r="K5428">
        <v>1702622868.244945</v>
      </c>
    </row>
    <row r="5429" spans="1:11" x14ac:dyDescent="0.25">
      <c r="A5429">
        <v>855</v>
      </c>
      <c r="B5429" t="s">
        <v>269</v>
      </c>
      <c r="C5429" t="s">
        <v>492</v>
      </c>
      <c r="D5429" t="s">
        <v>2139</v>
      </c>
      <c r="E5429">
        <v>2017</v>
      </c>
      <c r="F5429" s="10">
        <v>43100</v>
      </c>
      <c r="G5429" t="s">
        <v>489</v>
      </c>
      <c r="H5429" t="s">
        <v>474</v>
      </c>
      <c r="I5429" t="s">
        <v>545</v>
      </c>
      <c r="J5429">
        <v>481341000</v>
      </c>
      <c r="K5429">
        <v>577272073.10930419</v>
      </c>
    </row>
    <row r="5430" spans="1:11" x14ac:dyDescent="0.25">
      <c r="A5430">
        <v>855</v>
      </c>
      <c r="B5430" t="s">
        <v>269</v>
      </c>
      <c r="C5430" t="s">
        <v>492</v>
      </c>
      <c r="D5430" t="s">
        <v>163</v>
      </c>
      <c r="E5430">
        <v>2017</v>
      </c>
      <c r="F5430" s="10">
        <v>43100</v>
      </c>
      <c r="G5430" t="s">
        <v>489</v>
      </c>
      <c r="H5430" t="s">
        <v>474</v>
      </c>
      <c r="I5430" t="s">
        <v>545</v>
      </c>
      <c r="J5430">
        <v>210915000</v>
      </c>
      <c r="K5430">
        <v>252950277.03820968</v>
      </c>
    </row>
    <row r="5431" spans="1:11" x14ac:dyDescent="0.25">
      <c r="A5431">
        <v>855</v>
      </c>
      <c r="B5431" t="s">
        <v>269</v>
      </c>
      <c r="C5431" t="s">
        <v>492</v>
      </c>
      <c r="D5431" t="s">
        <v>225</v>
      </c>
      <c r="E5431">
        <v>2017</v>
      </c>
      <c r="F5431" s="10">
        <v>43100</v>
      </c>
      <c r="G5431" t="s">
        <v>489</v>
      </c>
      <c r="H5431" t="s">
        <v>474</v>
      </c>
      <c r="I5431" t="s">
        <v>545</v>
      </c>
      <c r="J5431">
        <v>945864000</v>
      </c>
      <c r="K5431">
        <v>1134374325.39397</v>
      </c>
    </row>
    <row r="5432" spans="1:11" x14ac:dyDescent="0.25">
      <c r="A5432">
        <v>855</v>
      </c>
      <c r="B5432" t="s">
        <v>269</v>
      </c>
      <c r="C5432" t="s">
        <v>492</v>
      </c>
      <c r="D5432" t="s">
        <v>621</v>
      </c>
      <c r="E5432">
        <v>2017</v>
      </c>
      <c r="F5432" s="10">
        <v>43100</v>
      </c>
      <c r="G5432" t="s">
        <v>489</v>
      </c>
      <c r="H5432" t="s">
        <v>474</v>
      </c>
      <c r="I5432" t="s">
        <v>545</v>
      </c>
      <c r="J5432">
        <v>1651196000</v>
      </c>
      <c r="K5432">
        <v>1980278717.2291381</v>
      </c>
    </row>
    <row r="5433" spans="1:11" x14ac:dyDescent="0.25">
      <c r="A5433">
        <v>855</v>
      </c>
      <c r="B5433" t="s">
        <v>269</v>
      </c>
      <c r="C5433" t="s">
        <v>492</v>
      </c>
      <c r="D5433" t="s">
        <v>1759</v>
      </c>
      <c r="E5433">
        <v>2017</v>
      </c>
      <c r="F5433" s="10">
        <v>43100</v>
      </c>
      <c r="G5433" t="s">
        <v>489</v>
      </c>
      <c r="H5433" t="s">
        <v>474</v>
      </c>
      <c r="I5433" t="s">
        <v>545</v>
      </c>
      <c r="J5433">
        <v>334227000</v>
      </c>
      <c r="K5433">
        <v>400838310.42671078</v>
      </c>
    </row>
    <row r="5434" spans="1:11" x14ac:dyDescent="0.25">
      <c r="A5434">
        <v>855</v>
      </c>
      <c r="B5434" t="s">
        <v>269</v>
      </c>
      <c r="C5434" t="s">
        <v>492</v>
      </c>
      <c r="D5434" t="s">
        <v>1075</v>
      </c>
      <c r="E5434">
        <v>2017</v>
      </c>
      <c r="F5434" s="10">
        <v>43100</v>
      </c>
      <c r="G5434" t="s">
        <v>489</v>
      </c>
      <c r="H5434" t="s">
        <v>474</v>
      </c>
      <c r="I5434" t="s">
        <v>545</v>
      </c>
      <c r="J5434">
        <v>492803000</v>
      </c>
      <c r="K5434">
        <v>591018445.22798681</v>
      </c>
    </row>
    <row r="5435" spans="1:11" x14ac:dyDescent="0.25">
      <c r="A5435">
        <v>855</v>
      </c>
      <c r="B5435" t="s">
        <v>269</v>
      </c>
      <c r="C5435" t="s">
        <v>492</v>
      </c>
      <c r="D5435" t="s">
        <v>997</v>
      </c>
      <c r="E5435">
        <v>2017</v>
      </c>
      <c r="F5435" s="10">
        <v>43100</v>
      </c>
      <c r="G5435" t="s">
        <v>489</v>
      </c>
      <c r="H5435" t="s">
        <v>474</v>
      </c>
      <c r="I5435" t="s">
        <v>545</v>
      </c>
      <c r="J5435">
        <v>177438000</v>
      </c>
      <c r="K5435">
        <v>212801324.02676836</v>
      </c>
    </row>
    <row r="5436" spans="1:11" x14ac:dyDescent="0.25">
      <c r="A5436">
        <v>855</v>
      </c>
      <c r="B5436" t="s">
        <v>269</v>
      </c>
      <c r="C5436" t="s">
        <v>492</v>
      </c>
      <c r="D5436" t="s">
        <v>243</v>
      </c>
      <c r="E5436">
        <v>2017</v>
      </c>
      <c r="F5436" s="10">
        <v>43100</v>
      </c>
      <c r="G5436" t="s">
        <v>489</v>
      </c>
      <c r="H5436" t="s">
        <v>474</v>
      </c>
      <c r="I5436" t="s">
        <v>545</v>
      </c>
      <c r="J5436">
        <v>613711000</v>
      </c>
      <c r="K5436">
        <v>736023362.35638392</v>
      </c>
    </row>
    <row r="5437" spans="1:11" x14ac:dyDescent="0.25">
      <c r="A5437">
        <v>855</v>
      </c>
      <c r="B5437" t="s">
        <v>269</v>
      </c>
      <c r="C5437" t="s">
        <v>492</v>
      </c>
      <c r="D5437" t="s">
        <v>2140</v>
      </c>
      <c r="E5437">
        <v>2017</v>
      </c>
      <c r="F5437" s="10">
        <v>43100</v>
      </c>
      <c r="G5437" t="s">
        <v>489</v>
      </c>
      <c r="H5437" t="s">
        <v>474</v>
      </c>
      <c r="I5437" t="s">
        <v>545</v>
      </c>
      <c r="J5437">
        <v>264007000</v>
      </c>
      <c r="K5437">
        <v>316623491.88074166</v>
      </c>
    </row>
    <row r="5438" spans="1:11" x14ac:dyDescent="0.25">
      <c r="A5438">
        <v>855</v>
      </c>
      <c r="B5438" t="s">
        <v>269</v>
      </c>
      <c r="C5438" t="s">
        <v>492</v>
      </c>
      <c r="D5438" t="s">
        <v>267</v>
      </c>
      <c r="E5438">
        <v>2017</v>
      </c>
      <c r="F5438" s="10">
        <v>43100</v>
      </c>
      <c r="G5438" t="s">
        <v>489</v>
      </c>
      <c r="H5438" t="s">
        <v>474</v>
      </c>
      <c r="I5438" t="s">
        <v>545</v>
      </c>
      <c r="J5438">
        <v>4427347000</v>
      </c>
      <c r="K5438">
        <v>5309715526.1327381</v>
      </c>
    </row>
    <row r="5439" spans="1:11" x14ac:dyDescent="0.25">
      <c r="A5439">
        <v>855</v>
      </c>
      <c r="B5439" t="s">
        <v>269</v>
      </c>
      <c r="C5439" t="s">
        <v>492</v>
      </c>
      <c r="D5439" t="s">
        <v>2137</v>
      </c>
      <c r="E5439">
        <v>2017</v>
      </c>
      <c r="F5439" s="10">
        <v>43100</v>
      </c>
      <c r="G5439" t="s">
        <v>489</v>
      </c>
      <c r="H5439" t="s">
        <v>474</v>
      </c>
      <c r="I5439" t="s">
        <v>545</v>
      </c>
      <c r="J5439">
        <v>345619000</v>
      </c>
      <c r="K5439">
        <v>414500731.57276148</v>
      </c>
    </row>
    <row r="5440" spans="1:11" x14ac:dyDescent="0.25">
      <c r="A5440">
        <v>855</v>
      </c>
      <c r="B5440" t="s">
        <v>269</v>
      </c>
      <c r="C5440" t="s">
        <v>492</v>
      </c>
      <c r="D5440" t="s">
        <v>316</v>
      </c>
      <c r="E5440">
        <v>2017</v>
      </c>
      <c r="F5440" s="10">
        <v>43100</v>
      </c>
      <c r="G5440" t="s">
        <v>489</v>
      </c>
      <c r="H5440" t="s">
        <v>474</v>
      </c>
      <c r="I5440" t="s">
        <v>545</v>
      </c>
      <c r="J5440">
        <v>13331255000</v>
      </c>
      <c r="K5440">
        <v>15988168909.356936</v>
      </c>
    </row>
    <row r="5441" spans="1:11" x14ac:dyDescent="0.25">
      <c r="A5441">
        <v>855</v>
      </c>
      <c r="B5441" t="s">
        <v>269</v>
      </c>
      <c r="C5441" t="s">
        <v>493</v>
      </c>
      <c r="D5441" t="s">
        <v>971</v>
      </c>
      <c r="E5441">
        <v>2017</v>
      </c>
      <c r="F5441" s="10">
        <v>43100</v>
      </c>
      <c r="G5441" t="s">
        <v>489</v>
      </c>
      <c r="H5441" t="s">
        <v>474</v>
      </c>
      <c r="I5441" t="s">
        <v>545</v>
      </c>
      <c r="J5441">
        <v>27221221000</v>
      </c>
      <c r="K5441">
        <v>32646399702.573696</v>
      </c>
    </row>
    <row r="5442" spans="1:11" x14ac:dyDescent="0.25">
      <c r="A5442">
        <v>855</v>
      </c>
      <c r="B5442" t="s">
        <v>269</v>
      </c>
      <c r="C5442" t="s">
        <v>493</v>
      </c>
      <c r="D5442" t="s">
        <v>973</v>
      </c>
      <c r="E5442">
        <v>2017</v>
      </c>
      <c r="F5442" s="10">
        <v>43100</v>
      </c>
      <c r="G5442" t="s">
        <v>489</v>
      </c>
      <c r="H5442" t="s">
        <v>474</v>
      </c>
      <c r="I5442" t="s">
        <v>545</v>
      </c>
      <c r="J5442">
        <v>-28478000</v>
      </c>
      <c r="K5442">
        <v>-34153654.265908711</v>
      </c>
    </row>
    <row r="5443" spans="1:11" x14ac:dyDescent="0.25">
      <c r="A5443">
        <v>855</v>
      </c>
      <c r="B5443" t="s">
        <v>269</v>
      </c>
      <c r="C5443" t="s">
        <v>493</v>
      </c>
      <c r="D5443" t="s">
        <v>972</v>
      </c>
      <c r="E5443">
        <v>2017</v>
      </c>
      <c r="F5443" s="10">
        <v>43100</v>
      </c>
      <c r="G5443" t="s">
        <v>489</v>
      </c>
      <c r="H5443" t="s">
        <v>474</v>
      </c>
      <c r="I5443" t="s">
        <v>545</v>
      </c>
      <c r="J5443">
        <v>6259813000</v>
      </c>
      <c r="K5443">
        <v>7507391283.4904413</v>
      </c>
    </row>
    <row r="5444" spans="1:11" x14ac:dyDescent="0.25">
      <c r="A5444">
        <v>855</v>
      </c>
      <c r="B5444" t="s">
        <v>269</v>
      </c>
      <c r="C5444" t="s">
        <v>493</v>
      </c>
      <c r="D5444" t="s">
        <v>468</v>
      </c>
      <c r="E5444">
        <v>2017</v>
      </c>
      <c r="F5444" s="10">
        <v>43100</v>
      </c>
      <c r="G5444" t="s">
        <v>489</v>
      </c>
      <c r="H5444" t="s">
        <v>474</v>
      </c>
      <c r="I5444" t="s">
        <v>545</v>
      </c>
      <c r="J5444">
        <v>1446000000</v>
      </c>
      <c r="K5444">
        <v>1734187234.6549616</v>
      </c>
    </row>
    <row r="5445" spans="1:11" x14ac:dyDescent="0.25">
      <c r="A5445">
        <v>928</v>
      </c>
      <c r="B5445" t="s">
        <v>266</v>
      </c>
      <c r="C5445" t="s">
        <v>492</v>
      </c>
      <c r="D5445" t="s">
        <v>33</v>
      </c>
      <c r="E5445">
        <v>2017</v>
      </c>
      <c r="F5445" s="10">
        <v>43100</v>
      </c>
      <c r="G5445" t="s">
        <v>489</v>
      </c>
      <c r="H5445" t="s">
        <v>474</v>
      </c>
      <c r="I5445" t="s">
        <v>545</v>
      </c>
      <c r="J5445">
        <v>45864000</v>
      </c>
      <c r="K5445">
        <v>55004677.268475212</v>
      </c>
    </row>
    <row r="5446" spans="1:11" x14ac:dyDescent="0.25">
      <c r="A5446">
        <v>928</v>
      </c>
      <c r="B5446" t="s">
        <v>266</v>
      </c>
      <c r="C5446" t="s">
        <v>492</v>
      </c>
      <c r="D5446" t="s">
        <v>969</v>
      </c>
      <c r="E5446">
        <v>2017</v>
      </c>
      <c r="F5446" s="10">
        <v>43100</v>
      </c>
      <c r="G5446" t="s">
        <v>489</v>
      </c>
      <c r="H5446" t="s">
        <v>474</v>
      </c>
      <c r="I5446" t="s">
        <v>545</v>
      </c>
      <c r="J5446">
        <v>148370000</v>
      </c>
      <c r="K5446">
        <v>177940082.99153295</v>
      </c>
    </row>
    <row r="5447" spans="1:11" x14ac:dyDescent="0.25">
      <c r="A5447">
        <v>928</v>
      </c>
      <c r="B5447" t="s">
        <v>266</v>
      </c>
      <c r="C5447" t="s">
        <v>492</v>
      </c>
      <c r="D5447" t="s">
        <v>834</v>
      </c>
      <c r="E5447">
        <v>2017</v>
      </c>
      <c r="F5447" s="10">
        <v>43100</v>
      </c>
      <c r="G5447" t="s">
        <v>489</v>
      </c>
      <c r="H5447" t="s">
        <v>474</v>
      </c>
      <c r="I5447" t="s">
        <v>545</v>
      </c>
      <c r="J5447">
        <v>194947000</v>
      </c>
      <c r="K5447">
        <v>233799860.88124534</v>
      </c>
    </row>
    <row r="5448" spans="1:11" x14ac:dyDescent="0.25">
      <c r="A5448">
        <v>928</v>
      </c>
      <c r="B5448" t="s">
        <v>266</v>
      </c>
      <c r="C5448" t="s">
        <v>492</v>
      </c>
      <c r="D5448" t="s">
        <v>621</v>
      </c>
      <c r="E5448">
        <v>2017</v>
      </c>
      <c r="F5448" s="10">
        <v>43100</v>
      </c>
      <c r="G5448" t="s">
        <v>489</v>
      </c>
      <c r="H5448" t="s">
        <v>474</v>
      </c>
      <c r="I5448" t="s">
        <v>545</v>
      </c>
      <c r="J5448">
        <v>618965000</v>
      </c>
      <c r="K5448">
        <v>742324482.50221872</v>
      </c>
    </row>
    <row r="5449" spans="1:11" x14ac:dyDescent="0.25">
      <c r="A5449">
        <v>928</v>
      </c>
      <c r="B5449" t="s">
        <v>266</v>
      </c>
      <c r="C5449" t="s">
        <v>492</v>
      </c>
      <c r="D5449" t="s">
        <v>1734</v>
      </c>
      <c r="E5449">
        <v>2017</v>
      </c>
      <c r="F5449" s="10">
        <v>43100</v>
      </c>
      <c r="G5449" t="s">
        <v>489</v>
      </c>
      <c r="H5449" t="s">
        <v>474</v>
      </c>
      <c r="I5449" t="s">
        <v>545</v>
      </c>
      <c r="J5449">
        <v>324237000</v>
      </c>
      <c r="K5449">
        <v>388857307.3325178</v>
      </c>
    </row>
    <row r="5450" spans="1:11" x14ac:dyDescent="0.25">
      <c r="A5450">
        <v>928</v>
      </c>
      <c r="B5450" t="s">
        <v>266</v>
      </c>
      <c r="C5450" t="s">
        <v>492</v>
      </c>
      <c r="D5450" t="s">
        <v>267</v>
      </c>
      <c r="E5450">
        <v>2017</v>
      </c>
      <c r="F5450" s="10">
        <v>43100</v>
      </c>
      <c r="G5450" t="s">
        <v>489</v>
      </c>
      <c r="H5450" t="s">
        <v>474</v>
      </c>
      <c r="I5450" t="s">
        <v>545</v>
      </c>
      <c r="J5450">
        <v>147385000</v>
      </c>
      <c r="K5450">
        <v>176758772.87664005</v>
      </c>
    </row>
    <row r="5451" spans="1:11" x14ac:dyDescent="0.25">
      <c r="A5451">
        <v>928</v>
      </c>
      <c r="B5451" t="s">
        <v>266</v>
      </c>
      <c r="C5451" t="s">
        <v>493</v>
      </c>
      <c r="D5451" t="s">
        <v>950</v>
      </c>
      <c r="E5451">
        <v>2017</v>
      </c>
      <c r="F5451" s="10">
        <v>43100</v>
      </c>
      <c r="G5451" t="s">
        <v>489</v>
      </c>
      <c r="H5451" t="s">
        <v>474</v>
      </c>
      <c r="I5451" t="s">
        <v>545</v>
      </c>
      <c r="J5451">
        <v>56101000</v>
      </c>
      <c r="K5451">
        <v>67281907.366098195</v>
      </c>
    </row>
    <row r="5452" spans="1:11" x14ac:dyDescent="0.25">
      <c r="A5452">
        <v>928</v>
      </c>
      <c r="B5452" t="s">
        <v>266</v>
      </c>
      <c r="C5452" t="s">
        <v>493</v>
      </c>
      <c r="D5452" t="s">
        <v>738</v>
      </c>
      <c r="E5452">
        <v>2017</v>
      </c>
      <c r="F5452" s="10">
        <v>43100</v>
      </c>
      <c r="G5452" t="s">
        <v>489</v>
      </c>
      <c r="H5452" t="s">
        <v>474</v>
      </c>
      <c r="I5452" t="s">
        <v>545</v>
      </c>
      <c r="J5452">
        <v>1316624000</v>
      </c>
      <c r="K5452">
        <v>1579026648.4373126</v>
      </c>
    </row>
    <row r="5453" spans="1:11" x14ac:dyDescent="0.25">
      <c r="A5453">
        <v>928</v>
      </c>
      <c r="B5453" t="s">
        <v>266</v>
      </c>
      <c r="C5453" t="s">
        <v>493</v>
      </c>
      <c r="D5453" t="s">
        <v>948</v>
      </c>
      <c r="E5453">
        <v>2017</v>
      </c>
      <c r="F5453" s="10">
        <v>43100</v>
      </c>
      <c r="G5453" t="s">
        <v>489</v>
      </c>
      <c r="H5453" t="s">
        <v>474</v>
      </c>
      <c r="I5453" t="s">
        <v>545</v>
      </c>
      <c r="J5453">
        <v>60160000</v>
      </c>
      <c r="K5453">
        <v>72149864.479144186</v>
      </c>
    </row>
    <row r="5454" spans="1:11" x14ac:dyDescent="0.25">
      <c r="A5454">
        <v>928</v>
      </c>
      <c r="B5454" t="s">
        <v>266</v>
      </c>
      <c r="C5454" t="s">
        <v>493</v>
      </c>
      <c r="D5454" t="s">
        <v>456</v>
      </c>
      <c r="E5454">
        <v>2017</v>
      </c>
      <c r="F5454" s="10">
        <v>43100</v>
      </c>
      <c r="G5454" t="s">
        <v>489</v>
      </c>
      <c r="H5454" t="s">
        <v>474</v>
      </c>
      <c r="I5454" t="s">
        <v>545</v>
      </c>
      <c r="J5454">
        <v>46883000</v>
      </c>
      <c r="K5454">
        <v>56226763.570075072</v>
      </c>
    </row>
    <row r="5455" spans="1:11" x14ac:dyDescent="0.25">
      <c r="A5455">
        <v>1643</v>
      </c>
      <c r="B5455" t="s">
        <v>273</v>
      </c>
      <c r="C5455" t="s">
        <v>492</v>
      </c>
      <c r="D5455" t="s">
        <v>18</v>
      </c>
      <c r="E5455">
        <v>2017</v>
      </c>
      <c r="F5455" s="10">
        <v>43100</v>
      </c>
      <c r="G5455" t="s">
        <v>489</v>
      </c>
      <c r="H5455" t="s">
        <v>474</v>
      </c>
      <c r="I5455" t="s">
        <v>545</v>
      </c>
      <c r="J5455">
        <v>0</v>
      </c>
      <c r="K5455">
        <v>0</v>
      </c>
    </row>
    <row r="5456" spans="1:11" x14ac:dyDescent="0.25">
      <c r="A5456">
        <v>1643</v>
      </c>
      <c r="B5456" t="s">
        <v>273</v>
      </c>
      <c r="C5456" t="s">
        <v>492</v>
      </c>
      <c r="D5456" t="s">
        <v>999</v>
      </c>
      <c r="E5456">
        <v>2017</v>
      </c>
      <c r="F5456" s="10">
        <v>43100</v>
      </c>
      <c r="G5456" t="s">
        <v>489</v>
      </c>
      <c r="H5456" t="s">
        <v>474</v>
      </c>
      <c r="I5456" t="s">
        <v>545</v>
      </c>
      <c r="J5456">
        <v>60397000</v>
      </c>
      <c r="K5456">
        <v>72434098.486483887</v>
      </c>
    </row>
    <row r="5457" spans="1:11" x14ac:dyDescent="0.25">
      <c r="A5457">
        <v>1643</v>
      </c>
      <c r="B5457" t="s">
        <v>273</v>
      </c>
      <c r="C5457" t="s">
        <v>492</v>
      </c>
      <c r="D5457" t="s">
        <v>2021</v>
      </c>
      <c r="E5457">
        <v>2017</v>
      </c>
      <c r="F5457" s="10">
        <v>43100</v>
      </c>
      <c r="G5457" t="s">
        <v>489</v>
      </c>
      <c r="H5457" t="s">
        <v>474</v>
      </c>
      <c r="I5457" t="s">
        <v>545</v>
      </c>
      <c r="J5457">
        <v>0</v>
      </c>
      <c r="K5457">
        <v>0</v>
      </c>
    </row>
    <row r="5458" spans="1:11" x14ac:dyDescent="0.25">
      <c r="A5458">
        <v>1643</v>
      </c>
      <c r="B5458" t="s">
        <v>273</v>
      </c>
      <c r="C5458" t="s">
        <v>492</v>
      </c>
      <c r="D5458" t="s">
        <v>21</v>
      </c>
      <c r="E5458">
        <v>2017</v>
      </c>
      <c r="F5458" s="10">
        <v>43100</v>
      </c>
      <c r="G5458" t="s">
        <v>489</v>
      </c>
      <c r="H5458" t="s">
        <v>474</v>
      </c>
      <c r="I5458" t="s">
        <v>545</v>
      </c>
      <c r="J5458">
        <v>13772000</v>
      </c>
      <c r="K5458">
        <v>16516754.215538125</v>
      </c>
    </row>
    <row r="5459" spans="1:11" x14ac:dyDescent="0.25">
      <c r="A5459">
        <v>1643</v>
      </c>
      <c r="B5459" t="s">
        <v>273</v>
      </c>
      <c r="C5459" t="s">
        <v>492</v>
      </c>
      <c r="D5459" t="s">
        <v>30</v>
      </c>
      <c r="E5459">
        <v>2017</v>
      </c>
      <c r="F5459" s="10">
        <v>43100</v>
      </c>
      <c r="G5459" t="s">
        <v>489</v>
      </c>
      <c r="H5459" t="s">
        <v>474</v>
      </c>
      <c r="I5459" t="s">
        <v>545</v>
      </c>
      <c r="J5459">
        <v>2257000</v>
      </c>
      <c r="K5459">
        <v>2706819.217576935</v>
      </c>
    </row>
    <row r="5460" spans="1:11" x14ac:dyDescent="0.25">
      <c r="A5460">
        <v>1643</v>
      </c>
      <c r="B5460" t="s">
        <v>273</v>
      </c>
      <c r="C5460" t="s">
        <v>492</v>
      </c>
      <c r="D5460" t="s">
        <v>1003</v>
      </c>
      <c r="E5460">
        <v>2017</v>
      </c>
      <c r="F5460" s="10">
        <v>43100</v>
      </c>
      <c r="G5460" t="s">
        <v>489</v>
      </c>
      <c r="H5460" t="s">
        <v>474</v>
      </c>
      <c r="I5460" t="s">
        <v>545</v>
      </c>
      <c r="J5460">
        <v>26057000</v>
      </c>
      <c r="K5460">
        <v>31250149.912451129</v>
      </c>
    </row>
    <row r="5461" spans="1:11" x14ac:dyDescent="0.25">
      <c r="A5461">
        <v>1643</v>
      </c>
      <c r="B5461" t="s">
        <v>273</v>
      </c>
      <c r="C5461" t="s">
        <v>492</v>
      </c>
      <c r="D5461" t="s">
        <v>33</v>
      </c>
      <c r="E5461">
        <v>2017</v>
      </c>
      <c r="F5461" s="10">
        <v>43100</v>
      </c>
      <c r="G5461" t="s">
        <v>489</v>
      </c>
      <c r="H5461" t="s">
        <v>474</v>
      </c>
      <c r="I5461" t="s">
        <v>545</v>
      </c>
      <c r="J5461">
        <v>12934000</v>
      </c>
      <c r="K5461">
        <v>15511741.143172387</v>
      </c>
    </row>
    <row r="5462" spans="1:11" x14ac:dyDescent="0.25">
      <c r="A5462">
        <v>1643</v>
      </c>
      <c r="B5462" t="s">
        <v>273</v>
      </c>
      <c r="C5462" t="s">
        <v>492</v>
      </c>
      <c r="D5462" t="s">
        <v>1004</v>
      </c>
      <c r="E5462">
        <v>2017</v>
      </c>
      <c r="F5462" s="10">
        <v>43100</v>
      </c>
      <c r="G5462" t="s">
        <v>489</v>
      </c>
      <c r="H5462" t="s">
        <v>474</v>
      </c>
      <c r="I5462" t="s">
        <v>545</v>
      </c>
      <c r="J5462">
        <v>6389000</v>
      </c>
      <c r="K5462">
        <v>7662325.2020819839</v>
      </c>
    </row>
    <row r="5463" spans="1:11" x14ac:dyDescent="0.25">
      <c r="A5463">
        <v>1643</v>
      </c>
      <c r="B5463" t="s">
        <v>273</v>
      </c>
      <c r="C5463" t="s">
        <v>492</v>
      </c>
      <c r="D5463" t="s">
        <v>56</v>
      </c>
      <c r="E5463">
        <v>2017</v>
      </c>
      <c r="F5463" s="10">
        <v>43100</v>
      </c>
      <c r="G5463" t="s">
        <v>489</v>
      </c>
      <c r="H5463" t="s">
        <v>474</v>
      </c>
      <c r="I5463" t="s">
        <v>545</v>
      </c>
      <c r="J5463">
        <v>543654000</v>
      </c>
      <c r="K5463">
        <v>652004029.64668632</v>
      </c>
    </row>
    <row r="5464" spans="1:11" x14ac:dyDescent="0.25">
      <c r="A5464">
        <v>1643</v>
      </c>
      <c r="B5464" t="s">
        <v>273</v>
      </c>
      <c r="C5464" t="s">
        <v>492</v>
      </c>
      <c r="D5464" t="s">
        <v>1002</v>
      </c>
      <c r="E5464">
        <v>2017</v>
      </c>
      <c r="F5464" s="10">
        <v>43100</v>
      </c>
      <c r="G5464" t="s">
        <v>489</v>
      </c>
      <c r="H5464" t="s">
        <v>474</v>
      </c>
      <c r="I5464" t="s">
        <v>545</v>
      </c>
      <c r="J5464">
        <v>159761000</v>
      </c>
      <c r="K5464">
        <v>191601304.83797461</v>
      </c>
    </row>
    <row r="5465" spans="1:11" x14ac:dyDescent="0.25">
      <c r="A5465">
        <v>1643</v>
      </c>
      <c r="B5465" t="s">
        <v>273</v>
      </c>
      <c r="C5465" t="s">
        <v>492</v>
      </c>
      <c r="D5465" t="s">
        <v>1221</v>
      </c>
      <c r="E5465">
        <v>2017</v>
      </c>
      <c r="F5465" s="10">
        <v>43100</v>
      </c>
      <c r="G5465" t="s">
        <v>489</v>
      </c>
      <c r="H5465" t="s">
        <v>474</v>
      </c>
      <c r="I5465" t="s">
        <v>545</v>
      </c>
      <c r="J5465">
        <v>-251072000</v>
      </c>
      <c r="K5465">
        <v>-301110551.43796021</v>
      </c>
    </row>
    <row r="5466" spans="1:11" x14ac:dyDescent="0.25">
      <c r="A5466">
        <v>1643</v>
      </c>
      <c r="B5466" t="s">
        <v>273</v>
      </c>
      <c r="C5466" t="s">
        <v>492</v>
      </c>
      <c r="D5466" t="s">
        <v>2019</v>
      </c>
      <c r="E5466">
        <v>2017</v>
      </c>
      <c r="F5466" s="10">
        <v>43100</v>
      </c>
      <c r="G5466" t="s">
        <v>489</v>
      </c>
      <c r="H5466" t="s">
        <v>474</v>
      </c>
      <c r="I5466" t="s">
        <v>545</v>
      </c>
      <c r="J5466">
        <v>45827000</v>
      </c>
      <c r="K5466">
        <v>54960303.182941161</v>
      </c>
    </row>
    <row r="5467" spans="1:11" x14ac:dyDescent="0.25">
      <c r="A5467">
        <v>1643</v>
      </c>
      <c r="B5467" t="s">
        <v>273</v>
      </c>
      <c r="C5467" t="s">
        <v>492</v>
      </c>
      <c r="D5467" t="s">
        <v>113</v>
      </c>
      <c r="E5467">
        <v>2017</v>
      </c>
      <c r="F5467" s="10">
        <v>43100</v>
      </c>
      <c r="G5467" t="s">
        <v>489</v>
      </c>
      <c r="H5467" t="s">
        <v>474</v>
      </c>
      <c r="I5467" t="s">
        <v>545</v>
      </c>
      <c r="J5467">
        <v>2148000</v>
      </c>
      <c r="K5467">
        <v>2576095.5601928472</v>
      </c>
    </row>
    <row r="5468" spans="1:11" x14ac:dyDescent="0.25">
      <c r="A5468">
        <v>1643</v>
      </c>
      <c r="B5468" t="s">
        <v>273</v>
      </c>
      <c r="C5468" t="s">
        <v>492</v>
      </c>
      <c r="D5468" t="s">
        <v>2022</v>
      </c>
      <c r="E5468">
        <v>2017</v>
      </c>
      <c r="F5468" s="10">
        <v>43100</v>
      </c>
      <c r="G5468" t="s">
        <v>489</v>
      </c>
      <c r="H5468" t="s">
        <v>474</v>
      </c>
      <c r="I5468" t="s">
        <v>545</v>
      </c>
      <c r="J5468">
        <v>573000</v>
      </c>
      <c r="K5468">
        <v>687198.67597323167</v>
      </c>
    </row>
    <row r="5469" spans="1:11" x14ac:dyDescent="0.25">
      <c r="A5469">
        <v>1643</v>
      </c>
      <c r="B5469" t="s">
        <v>273</v>
      </c>
      <c r="C5469" t="s">
        <v>492</v>
      </c>
      <c r="D5469" t="s">
        <v>998</v>
      </c>
      <c r="E5469">
        <v>2017</v>
      </c>
      <c r="F5469" s="10">
        <v>43100</v>
      </c>
      <c r="G5469" t="s">
        <v>489</v>
      </c>
      <c r="H5469" t="s">
        <v>474</v>
      </c>
      <c r="I5469" t="s">
        <v>545</v>
      </c>
      <c r="J5469">
        <v>2886000</v>
      </c>
      <c r="K5469">
        <v>3461178.6716557532</v>
      </c>
    </row>
    <row r="5470" spans="1:11" x14ac:dyDescent="0.25">
      <c r="A5470">
        <v>1643</v>
      </c>
      <c r="B5470" t="s">
        <v>273</v>
      </c>
      <c r="C5470" t="s">
        <v>492</v>
      </c>
      <c r="D5470" t="s">
        <v>151</v>
      </c>
      <c r="E5470">
        <v>2017</v>
      </c>
      <c r="F5470" s="10">
        <v>43100</v>
      </c>
      <c r="G5470" t="s">
        <v>489</v>
      </c>
      <c r="H5470" t="s">
        <v>474</v>
      </c>
      <c r="I5470" t="s">
        <v>545</v>
      </c>
      <c r="J5470">
        <v>492000</v>
      </c>
      <c r="K5470">
        <v>590055.40764193714</v>
      </c>
    </row>
    <row r="5471" spans="1:11" x14ac:dyDescent="0.25">
      <c r="A5471">
        <v>1643</v>
      </c>
      <c r="B5471" t="s">
        <v>273</v>
      </c>
      <c r="C5471" t="s">
        <v>492</v>
      </c>
      <c r="D5471" t="s">
        <v>156</v>
      </c>
      <c r="E5471">
        <v>2017</v>
      </c>
      <c r="F5471" s="10">
        <v>43100</v>
      </c>
      <c r="G5471" t="s">
        <v>489</v>
      </c>
      <c r="H5471" t="s">
        <v>474</v>
      </c>
      <c r="I5471" t="s">
        <v>545</v>
      </c>
      <c r="J5471">
        <v>326567000</v>
      </c>
      <c r="K5471">
        <v>391651675.42155379</v>
      </c>
    </row>
    <row r="5472" spans="1:11" x14ac:dyDescent="0.25">
      <c r="A5472">
        <v>1643</v>
      </c>
      <c r="B5472" t="s">
        <v>273</v>
      </c>
      <c r="C5472" t="s">
        <v>492</v>
      </c>
      <c r="D5472" t="s">
        <v>219</v>
      </c>
      <c r="E5472">
        <v>2017</v>
      </c>
      <c r="F5472" s="10">
        <v>43100</v>
      </c>
      <c r="G5472" t="s">
        <v>489</v>
      </c>
      <c r="H5472" t="s">
        <v>474</v>
      </c>
      <c r="I5472" t="s">
        <v>545</v>
      </c>
      <c r="J5472">
        <v>1041000</v>
      </c>
      <c r="K5472">
        <v>1248470.8929984889</v>
      </c>
    </row>
    <row r="5473" spans="1:11" x14ac:dyDescent="0.25">
      <c r="A5473">
        <v>1643</v>
      </c>
      <c r="B5473" t="s">
        <v>273</v>
      </c>
      <c r="C5473" t="s">
        <v>492</v>
      </c>
      <c r="D5473" t="s">
        <v>225</v>
      </c>
      <c r="E5473">
        <v>2017</v>
      </c>
      <c r="F5473" s="10">
        <v>43100</v>
      </c>
      <c r="G5473" t="s">
        <v>489</v>
      </c>
      <c r="H5473" t="s">
        <v>474</v>
      </c>
      <c r="I5473" t="s">
        <v>545</v>
      </c>
      <c r="J5473">
        <v>114180000</v>
      </c>
      <c r="K5473">
        <v>136936029.35885444</v>
      </c>
    </row>
    <row r="5474" spans="1:11" x14ac:dyDescent="0.25">
      <c r="A5474">
        <v>1643</v>
      </c>
      <c r="B5474" t="s">
        <v>273</v>
      </c>
      <c r="C5474" t="s">
        <v>492</v>
      </c>
      <c r="D5474" t="s">
        <v>2017</v>
      </c>
      <c r="E5474">
        <v>2017</v>
      </c>
      <c r="F5474" s="10">
        <v>43100</v>
      </c>
      <c r="G5474" t="s">
        <v>489</v>
      </c>
      <c r="H5474" t="s">
        <v>474</v>
      </c>
      <c r="I5474" t="s">
        <v>545</v>
      </c>
      <c r="J5474">
        <v>1786000</v>
      </c>
      <c r="K5474">
        <v>2141949.101724593</v>
      </c>
    </row>
    <row r="5475" spans="1:11" x14ac:dyDescent="0.25">
      <c r="A5475">
        <v>1643</v>
      </c>
      <c r="B5475" t="s">
        <v>273</v>
      </c>
      <c r="C5475" t="s">
        <v>492</v>
      </c>
      <c r="D5475" t="s">
        <v>227</v>
      </c>
      <c r="E5475">
        <v>2017</v>
      </c>
      <c r="F5475" s="10">
        <v>43100</v>
      </c>
      <c r="G5475" t="s">
        <v>489</v>
      </c>
      <c r="H5475" t="s">
        <v>474</v>
      </c>
      <c r="I5475" t="s">
        <v>545</v>
      </c>
      <c r="J5475">
        <v>1418000</v>
      </c>
      <c r="K5475">
        <v>1700606.8456021682</v>
      </c>
    </row>
    <row r="5476" spans="1:11" x14ac:dyDescent="0.25">
      <c r="A5476">
        <v>1643</v>
      </c>
      <c r="B5476" t="s">
        <v>273</v>
      </c>
      <c r="C5476" t="s">
        <v>492</v>
      </c>
      <c r="D5476" t="s">
        <v>1071</v>
      </c>
      <c r="E5476">
        <v>2017</v>
      </c>
      <c r="F5476" s="10">
        <v>43100</v>
      </c>
      <c r="G5476" t="s">
        <v>489</v>
      </c>
      <c r="H5476" t="s">
        <v>474</v>
      </c>
      <c r="I5476" t="s">
        <v>545</v>
      </c>
      <c r="J5476">
        <v>140000</v>
      </c>
      <c r="K5476">
        <v>167901.94526396584</v>
      </c>
    </row>
    <row r="5477" spans="1:11" x14ac:dyDescent="0.25">
      <c r="A5477">
        <v>1643</v>
      </c>
      <c r="B5477" t="s">
        <v>273</v>
      </c>
      <c r="C5477" t="s">
        <v>492</v>
      </c>
      <c r="D5477" t="s">
        <v>926</v>
      </c>
      <c r="E5477">
        <v>2017</v>
      </c>
      <c r="F5477" s="10">
        <v>43100</v>
      </c>
      <c r="G5477" t="s">
        <v>489</v>
      </c>
      <c r="H5477" t="s">
        <v>474</v>
      </c>
      <c r="I5477" t="s">
        <v>545</v>
      </c>
      <c r="J5477">
        <v>79703000</v>
      </c>
      <c r="K5477">
        <v>95587776.738384783</v>
      </c>
    </row>
    <row r="5478" spans="1:11" x14ac:dyDescent="0.25">
      <c r="A5478">
        <v>1643</v>
      </c>
      <c r="B5478" t="s">
        <v>273</v>
      </c>
      <c r="C5478" t="s">
        <v>492</v>
      </c>
      <c r="D5478" t="s">
        <v>621</v>
      </c>
      <c r="E5478">
        <v>2017</v>
      </c>
      <c r="F5478" s="10">
        <v>43100</v>
      </c>
      <c r="G5478" t="s">
        <v>489</v>
      </c>
      <c r="H5478" t="s">
        <v>474</v>
      </c>
      <c r="I5478" t="s">
        <v>545</v>
      </c>
      <c r="J5478">
        <v>0</v>
      </c>
      <c r="K5478">
        <v>0</v>
      </c>
    </row>
    <row r="5479" spans="1:11" x14ac:dyDescent="0.25">
      <c r="A5479">
        <v>1643</v>
      </c>
      <c r="B5479" t="s">
        <v>273</v>
      </c>
      <c r="C5479" t="s">
        <v>492</v>
      </c>
      <c r="D5479" t="s">
        <v>1000</v>
      </c>
      <c r="E5479">
        <v>2017</v>
      </c>
      <c r="F5479" s="10">
        <v>43100</v>
      </c>
      <c r="G5479" t="s">
        <v>489</v>
      </c>
      <c r="H5479" t="s">
        <v>474</v>
      </c>
      <c r="I5479" t="s">
        <v>545</v>
      </c>
      <c r="J5479">
        <v>7128000</v>
      </c>
      <c r="K5479">
        <v>8548607.6131539177</v>
      </c>
    </row>
    <row r="5480" spans="1:11" x14ac:dyDescent="0.25">
      <c r="A5480">
        <v>1643</v>
      </c>
      <c r="B5480" t="s">
        <v>273</v>
      </c>
      <c r="C5480" t="s">
        <v>492</v>
      </c>
      <c r="D5480" t="s">
        <v>1759</v>
      </c>
      <c r="E5480">
        <v>2017</v>
      </c>
      <c r="F5480" s="10">
        <v>43100</v>
      </c>
      <c r="G5480" t="s">
        <v>489</v>
      </c>
      <c r="H5480" t="s">
        <v>474</v>
      </c>
      <c r="I5480" t="s">
        <v>545</v>
      </c>
      <c r="J5480">
        <v>343640000</v>
      </c>
      <c r="K5480">
        <v>412127317.64649445</v>
      </c>
    </row>
    <row r="5481" spans="1:11" x14ac:dyDescent="0.25">
      <c r="A5481">
        <v>1643</v>
      </c>
      <c r="B5481" t="s">
        <v>273</v>
      </c>
      <c r="C5481" t="s">
        <v>492</v>
      </c>
      <c r="D5481" t="s">
        <v>997</v>
      </c>
      <c r="E5481">
        <v>2017</v>
      </c>
      <c r="F5481" s="10">
        <v>43100</v>
      </c>
      <c r="G5481" t="s">
        <v>489</v>
      </c>
      <c r="H5481" t="s">
        <v>474</v>
      </c>
      <c r="I5481" t="s">
        <v>545</v>
      </c>
      <c r="J5481">
        <v>95648000</v>
      </c>
      <c r="K5481">
        <v>114710609.00434147</v>
      </c>
    </row>
    <row r="5482" spans="1:11" x14ac:dyDescent="0.25">
      <c r="A5482">
        <v>1643</v>
      </c>
      <c r="B5482" t="s">
        <v>273</v>
      </c>
      <c r="C5482" t="s">
        <v>492</v>
      </c>
      <c r="D5482" t="s">
        <v>239</v>
      </c>
      <c r="E5482">
        <v>2017</v>
      </c>
      <c r="F5482" s="10">
        <v>43100</v>
      </c>
      <c r="G5482" t="s">
        <v>489</v>
      </c>
      <c r="H5482" t="s">
        <v>474</v>
      </c>
      <c r="I5482" t="s">
        <v>545</v>
      </c>
      <c r="J5482">
        <v>58296000</v>
      </c>
      <c r="K5482">
        <v>69914370.007915378</v>
      </c>
    </row>
    <row r="5483" spans="1:11" x14ac:dyDescent="0.25">
      <c r="A5483">
        <v>1643</v>
      </c>
      <c r="B5483" t="s">
        <v>273</v>
      </c>
      <c r="C5483" t="s">
        <v>492</v>
      </c>
      <c r="D5483" t="s">
        <v>267</v>
      </c>
      <c r="E5483">
        <v>2017</v>
      </c>
      <c r="F5483" s="10">
        <v>43100</v>
      </c>
      <c r="G5483" t="s">
        <v>489</v>
      </c>
      <c r="H5483" t="s">
        <v>474</v>
      </c>
      <c r="I5483" t="s">
        <v>545</v>
      </c>
      <c r="J5483">
        <v>1398756000</v>
      </c>
      <c r="K5483">
        <v>1677527523.9260273</v>
      </c>
    </row>
    <row r="5484" spans="1:11" x14ac:dyDescent="0.25">
      <c r="A5484">
        <v>1643</v>
      </c>
      <c r="B5484" t="s">
        <v>273</v>
      </c>
      <c r="C5484" t="s">
        <v>492</v>
      </c>
      <c r="D5484" t="s">
        <v>1001</v>
      </c>
      <c r="E5484">
        <v>2017</v>
      </c>
      <c r="F5484" s="10">
        <v>43100</v>
      </c>
      <c r="G5484" t="s">
        <v>489</v>
      </c>
      <c r="H5484" t="s">
        <v>474</v>
      </c>
      <c r="I5484" t="s">
        <v>545</v>
      </c>
      <c r="J5484">
        <v>2152000</v>
      </c>
      <c r="K5484">
        <v>2580892.7586289607</v>
      </c>
    </row>
    <row r="5485" spans="1:11" x14ac:dyDescent="0.25">
      <c r="A5485">
        <v>1643</v>
      </c>
      <c r="B5485" t="s">
        <v>273</v>
      </c>
      <c r="C5485" t="s">
        <v>492</v>
      </c>
      <c r="D5485" t="s">
        <v>290</v>
      </c>
      <c r="E5485">
        <v>2017</v>
      </c>
      <c r="F5485" s="10">
        <v>43100</v>
      </c>
      <c r="G5485" t="s">
        <v>489</v>
      </c>
      <c r="H5485" t="s">
        <v>474</v>
      </c>
      <c r="I5485" t="s">
        <v>545</v>
      </c>
      <c r="J5485">
        <v>29888000</v>
      </c>
      <c r="K5485">
        <v>35844666.71463865</v>
      </c>
    </row>
    <row r="5486" spans="1:11" x14ac:dyDescent="0.25">
      <c r="A5486">
        <v>1643</v>
      </c>
      <c r="B5486" t="s">
        <v>273</v>
      </c>
      <c r="C5486" t="s">
        <v>492</v>
      </c>
      <c r="D5486" t="s">
        <v>2020</v>
      </c>
      <c r="E5486">
        <v>2017</v>
      </c>
      <c r="F5486" s="10">
        <v>43100</v>
      </c>
      <c r="G5486" t="s">
        <v>489</v>
      </c>
      <c r="H5486" t="s">
        <v>474</v>
      </c>
      <c r="I5486" t="s">
        <v>545</v>
      </c>
      <c r="J5486">
        <v>162000</v>
      </c>
      <c r="K5486">
        <v>194286.53666258906</v>
      </c>
    </row>
    <row r="5487" spans="1:11" x14ac:dyDescent="0.25">
      <c r="A5487">
        <v>1643</v>
      </c>
      <c r="B5487" t="s">
        <v>273</v>
      </c>
      <c r="C5487" t="s">
        <v>492</v>
      </c>
      <c r="D5487" t="s">
        <v>2018</v>
      </c>
      <c r="E5487">
        <v>2017</v>
      </c>
      <c r="F5487" s="10">
        <v>43100</v>
      </c>
      <c r="G5487" t="s">
        <v>489</v>
      </c>
      <c r="H5487" t="s">
        <v>474</v>
      </c>
      <c r="I5487" t="s">
        <v>545</v>
      </c>
      <c r="J5487">
        <v>6026000</v>
      </c>
      <c r="K5487">
        <v>7226979.4440047015</v>
      </c>
    </row>
    <row r="5488" spans="1:11" x14ac:dyDescent="0.25">
      <c r="A5488">
        <v>1643</v>
      </c>
      <c r="B5488" t="s">
        <v>273</v>
      </c>
      <c r="C5488" t="s">
        <v>493</v>
      </c>
      <c r="D5488" t="s">
        <v>974</v>
      </c>
      <c r="E5488">
        <v>2017</v>
      </c>
      <c r="F5488" s="10">
        <v>43100</v>
      </c>
      <c r="G5488" t="s">
        <v>489</v>
      </c>
      <c r="H5488" t="s">
        <v>474</v>
      </c>
      <c r="I5488" t="s">
        <v>545</v>
      </c>
      <c r="J5488">
        <v>612764000</v>
      </c>
      <c r="K5488">
        <v>734887625.626634</v>
      </c>
    </row>
    <row r="5489" spans="1:11" x14ac:dyDescent="0.25">
      <c r="A5489">
        <v>1643</v>
      </c>
      <c r="B5489" t="s">
        <v>273</v>
      </c>
      <c r="C5489" t="s">
        <v>493</v>
      </c>
      <c r="D5489" t="s">
        <v>1221</v>
      </c>
      <c r="E5489">
        <v>2017</v>
      </c>
      <c r="F5489" s="10">
        <v>43100</v>
      </c>
      <c r="G5489" t="s">
        <v>489</v>
      </c>
      <c r="H5489" t="s">
        <v>474</v>
      </c>
      <c r="I5489" t="s">
        <v>545</v>
      </c>
      <c r="J5489">
        <v>-256320000</v>
      </c>
      <c r="K5489">
        <v>-307404475.78614092</v>
      </c>
    </row>
    <row r="5490" spans="1:11" x14ac:dyDescent="0.25">
      <c r="A5490">
        <v>1643</v>
      </c>
      <c r="B5490" t="s">
        <v>273</v>
      </c>
      <c r="C5490" t="s">
        <v>493</v>
      </c>
      <c r="D5490" t="s">
        <v>971</v>
      </c>
      <c r="E5490">
        <v>2017</v>
      </c>
      <c r="F5490" s="10">
        <v>43100</v>
      </c>
      <c r="G5490" t="s">
        <v>489</v>
      </c>
      <c r="H5490" t="s">
        <v>474</v>
      </c>
      <c r="I5490" t="s">
        <v>545</v>
      </c>
      <c r="J5490">
        <v>1224984000</v>
      </c>
      <c r="K5490">
        <v>1469122832.2659566</v>
      </c>
    </row>
    <row r="5491" spans="1:11" x14ac:dyDescent="0.25">
      <c r="A5491">
        <v>1643</v>
      </c>
      <c r="B5491" t="s">
        <v>273</v>
      </c>
      <c r="C5491" t="s">
        <v>493</v>
      </c>
      <c r="D5491" t="s">
        <v>988</v>
      </c>
      <c r="E5491">
        <v>2017</v>
      </c>
      <c r="F5491" s="10">
        <v>43100</v>
      </c>
      <c r="G5491" t="s">
        <v>489</v>
      </c>
      <c r="H5491" t="s">
        <v>474</v>
      </c>
      <c r="I5491" t="s">
        <v>545</v>
      </c>
      <c r="J5491">
        <v>31184000</v>
      </c>
      <c r="K5491">
        <v>37398959.007939361</v>
      </c>
    </row>
    <row r="5492" spans="1:11" x14ac:dyDescent="0.25">
      <c r="A5492">
        <v>1643</v>
      </c>
      <c r="B5492" t="s">
        <v>273</v>
      </c>
      <c r="C5492" t="s">
        <v>493</v>
      </c>
      <c r="D5492" t="s">
        <v>567</v>
      </c>
      <c r="E5492">
        <v>2017</v>
      </c>
      <c r="F5492" s="10">
        <v>43100</v>
      </c>
      <c r="G5492" t="s">
        <v>489</v>
      </c>
      <c r="H5492" t="s">
        <v>474</v>
      </c>
      <c r="I5492" t="s">
        <v>545</v>
      </c>
      <c r="J5492">
        <v>522851000</v>
      </c>
      <c r="K5492">
        <v>627054999.88007009</v>
      </c>
    </row>
    <row r="5493" spans="1:11" x14ac:dyDescent="0.25">
      <c r="A5493">
        <v>1643</v>
      </c>
      <c r="B5493" t="s">
        <v>273</v>
      </c>
      <c r="C5493" t="s">
        <v>493</v>
      </c>
      <c r="D5493" t="s">
        <v>976</v>
      </c>
      <c r="E5493">
        <v>2017</v>
      </c>
      <c r="F5493" s="10">
        <v>43100</v>
      </c>
      <c r="G5493" t="s">
        <v>489</v>
      </c>
      <c r="H5493" t="s">
        <v>474</v>
      </c>
      <c r="I5493" t="s">
        <v>545</v>
      </c>
      <c r="J5493">
        <v>5247000</v>
      </c>
      <c r="K5493">
        <v>6292725.0485716341</v>
      </c>
    </row>
    <row r="5494" spans="1:11" x14ac:dyDescent="0.25">
      <c r="A5494">
        <v>1643</v>
      </c>
      <c r="B5494" t="s">
        <v>273</v>
      </c>
      <c r="C5494" t="s">
        <v>493</v>
      </c>
      <c r="D5494" t="s">
        <v>2016</v>
      </c>
      <c r="E5494">
        <v>2017</v>
      </c>
      <c r="F5494" s="10">
        <v>43100</v>
      </c>
      <c r="G5494" t="s">
        <v>489</v>
      </c>
      <c r="H5494" t="s">
        <v>474</v>
      </c>
      <c r="I5494" t="s">
        <v>545</v>
      </c>
      <c r="J5494">
        <v>951896000</v>
      </c>
      <c r="K5494">
        <v>1141608500.6356287</v>
      </c>
    </row>
    <row r="5495" spans="1:11" x14ac:dyDescent="0.25">
      <c r="A5495">
        <v>1163483</v>
      </c>
      <c r="B5495" t="s">
        <v>272</v>
      </c>
      <c r="C5495" t="s">
        <v>492</v>
      </c>
      <c r="D5495" t="s">
        <v>651</v>
      </c>
      <c r="E5495">
        <v>2017</v>
      </c>
      <c r="F5495" s="10">
        <v>43100</v>
      </c>
      <c r="G5495" t="s">
        <v>489</v>
      </c>
      <c r="H5495" t="s">
        <v>474</v>
      </c>
      <c r="I5495" t="s">
        <v>545</v>
      </c>
      <c r="J5495">
        <v>152590000</v>
      </c>
      <c r="K5495">
        <v>183001127.34163249</v>
      </c>
    </row>
    <row r="5496" spans="1:11" x14ac:dyDescent="0.25">
      <c r="A5496">
        <v>1163483</v>
      </c>
      <c r="B5496" t="s">
        <v>272</v>
      </c>
      <c r="C5496" t="s">
        <v>492</v>
      </c>
      <c r="D5496" t="s">
        <v>656</v>
      </c>
      <c r="E5496">
        <v>2017</v>
      </c>
      <c r="F5496" s="10">
        <v>43100</v>
      </c>
      <c r="G5496" t="s">
        <v>489</v>
      </c>
      <c r="H5496" t="s">
        <v>474</v>
      </c>
      <c r="I5496" t="s">
        <v>545</v>
      </c>
      <c r="J5496">
        <v>175990000</v>
      </c>
      <c r="K5496">
        <v>211064738.19289535</v>
      </c>
    </row>
    <row r="5497" spans="1:11" x14ac:dyDescent="0.25">
      <c r="A5497">
        <v>1163483</v>
      </c>
      <c r="B5497" t="s">
        <v>272</v>
      </c>
      <c r="C5497" t="s">
        <v>493</v>
      </c>
      <c r="D5497" t="s">
        <v>3342</v>
      </c>
      <c r="E5497">
        <v>2017</v>
      </c>
      <c r="F5497" s="10">
        <v>43100</v>
      </c>
      <c r="G5497" t="s">
        <v>489</v>
      </c>
      <c r="H5497" t="s">
        <v>474</v>
      </c>
      <c r="I5497" t="s">
        <v>545</v>
      </c>
      <c r="J5497">
        <v>89780000</v>
      </c>
      <c r="K5497">
        <v>107673118.89856324</v>
      </c>
    </row>
    <row r="5498" spans="1:11" x14ac:dyDescent="0.25">
      <c r="A5498">
        <v>1163483</v>
      </c>
      <c r="B5498" t="s">
        <v>272</v>
      </c>
      <c r="C5498" t="s">
        <v>493</v>
      </c>
      <c r="D5498" t="s">
        <v>3340</v>
      </c>
      <c r="E5498">
        <v>2017</v>
      </c>
      <c r="F5498" s="10">
        <v>43100</v>
      </c>
      <c r="G5498" t="s">
        <v>489</v>
      </c>
      <c r="H5498" t="s">
        <v>474</v>
      </c>
      <c r="I5498" t="s">
        <v>545</v>
      </c>
      <c r="J5498">
        <v>81490000</v>
      </c>
      <c r="K5498">
        <v>97730925.139718398</v>
      </c>
    </row>
    <row r="5499" spans="1:11" x14ac:dyDescent="0.25">
      <c r="A5499">
        <v>1163483</v>
      </c>
      <c r="B5499" t="s">
        <v>272</v>
      </c>
      <c r="C5499" t="s">
        <v>493</v>
      </c>
      <c r="D5499" t="s">
        <v>3341</v>
      </c>
      <c r="E5499">
        <v>2017</v>
      </c>
      <c r="F5499" s="10">
        <v>43100</v>
      </c>
      <c r="G5499" t="s">
        <v>489</v>
      </c>
      <c r="H5499" t="s">
        <v>474</v>
      </c>
      <c r="I5499" t="s">
        <v>545</v>
      </c>
      <c r="J5499">
        <v>51610000</v>
      </c>
      <c r="K5499">
        <v>61895852.821951978</v>
      </c>
    </row>
    <row r="5500" spans="1:11" x14ac:dyDescent="0.25">
      <c r="A5500">
        <v>1163483</v>
      </c>
      <c r="B5500" t="s">
        <v>272</v>
      </c>
      <c r="C5500" t="s">
        <v>493</v>
      </c>
      <c r="D5500" t="s">
        <v>3339</v>
      </c>
      <c r="E5500">
        <v>2017</v>
      </c>
      <c r="F5500" s="10">
        <v>43100</v>
      </c>
      <c r="G5500" t="s">
        <v>489</v>
      </c>
      <c r="H5500" t="s">
        <v>474</v>
      </c>
      <c r="I5500" t="s">
        <v>545</v>
      </c>
      <c r="J5500">
        <v>105700000</v>
      </c>
      <c r="K5500">
        <v>126765968.67429422</v>
      </c>
    </row>
    <row r="5501" spans="1:11" x14ac:dyDescent="0.25">
      <c r="A5501">
        <v>8075</v>
      </c>
      <c r="B5501" t="s">
        <v>103</v>
      </c>
      <c r="C5501" t="s">
        <v>492</v>
      </c>
      <c r="D5501" t="s">
        <v>726</v>
      </c>
      <c r="E5501">
        <v>2014</v>
      </c>
      <c r="F5501" s="10">
        <v>42004</v>
      </c>
      <c r="G5501" t="s">
        <v>489</v>
      </c>
      <c r="H5501" t="s">
        <v>474</v>
      </c>
      <c r="I5501" t="s">
        <v>545</v>
      </c>
      <c r="J5501">
        <v>848400000</v>
      </c>
      <c r="K5501">
        <v>1030042918.4549356</v>
      </c>
    </row>
    <row r="5502" spans="1:11" x14ac:dyDescent="0.25">
      <c r="A5502">
        <v>8075</v>
      </c>
      <c r="B5502" t="s">
        <v>103</v>
      </c>
      <c r="C5502" t="s">
        <v>492</v>
      </c>
      <c r="D5502" t="s">
        <v>578</v>
      </c>
      <c r="E5502">
        <v>2014</v>
      </c>
      <c r="F5502" s="10">
        <v>42004</v>
      </c>
      <c r="G5502" t="s">
        <v>489</v>
      </c>
      <c r="H5502" t="s">
        <v>474</v>
      </c>
      <c r="I5502" t="s">
        <v>545</v>
      </c>
      <c r="J5502">
        <v>121800000</v>
      </c>
      <c r="K5502">
        <v>147877448.6890749</v>
      </c>
    </row>
    <row r="5503" spans="1:11" x14ac:dyDescent="0.25">
      <c r="A5503">
        <v>8075</v>
      </c>
      <c r="B5503" t="s">
        <v>103</v>
      </c>
      <c r="C5503" t="s">
        <v>492</v>
      </c>
      <c r="D5503" t="s">
        <v>1086</v>
      </c>
      <c r="E5503">
        <v>2014</v>
      </c>
      <c r="F5503" s="10">
        <v>42004</v>
      </c>
      <c r="G5503" t="s">
        <v>489</v>
      </c>
      <c r="H5503" t="s">
        <v>474</v>
      </c>
      <c r="I5503" t="s">
        <v>545</v>
      </c>
      <c r="J5503">
        <v>848600000</v>
      </c>
      <c r="K5503">
        <v>1030285738.5677255</v>
      </c>
    </row>
    <row r="5504" spans="1:11" x14ac:dyDescent="0.25">
      <c r="A5504">
        <v>8075</v>
      </c>
      <c r="B5504" t="s">
        <v>103</v>
      </c>
      <c r="C5504" t="s">
        <v>492</v>
      </c>
      <c r="D5504" t="s">
        <v>102</v>
      </c>
      <c r="E5504">
        <v>2014</v>
      </c>
      <c r="F5504" s="10">
        <v>42004</v>
      </c>
      <c r="G5504" t="s">
        <v>489</v>
      </c>
      <c r="H5504" t="s">
        <v>474</v>
      </c>
      <c r="I5504" t="s">
        <v>545</v>
      </c>
      <c r="J5504">
        <v>317900000</v>
      </c>
      <c r="K5504">
        <v>385962569.27961344</v>
      </c>
    </row>
    <row r="5505" spans="1:11" x14ac:dyDescent="0.25">
      <c r="A5505">
        <v>8075</v>
      </c>
      <c r="B5505" t="s">
        <v>103</v>
      </c>
      <c r="C5505" t="s">
        <v>493</v>
      </c>
      <c r="D5505" t="s">
        <v>1272</v>
      </c>
      <c r="E5505">
        <v>2014</v>
      </c>
      <c r="F5505" s="10">
        <v>42004</v>
      </c>
      <c r="G5505" t="s">
        <v>489</v>
      </c>
      <c r="H5505" t="s">
        <v>474</v>
      </c>
      <c r="I5505" t="s">
        <v>545</v>
      </c>
      <c r="J5505">
        <v>19800000</v>
      </c>
      <c r="K5505">
        <v>24039191.166204296</v>
      </c>
    </row>
    <row r="5506" spans="1:11" x14ac:dyDescent="0.25">
      <c r="A5506">
        <v>8075</v>
      </c>
      <c r="B5506" t="s">
        <v>103</v>
      </c>
      <c r="C5506" t="s">
        <v>493</v>
      </c>
      <c r="D5506" t="s">
        <v>1082</v>
      </c>
      <c r="E5506">
        <v>2014</v>
      </c>
      <c r="F5506" s="10">
        <v>42004</v>
      </c>
      <c r="G5506" t="s">
        <v>489</v>
      </c>
      <c r="H5506" t="s">
        <v>474</v>
      </c>
      <c r="I5506" t="s">
        <v>545</v>
      </c>
      <c r="J5506">
        <v>564700000</v>
      </c>
      <c r="K5506">
        <v>685602588.46240234</v>
      </c>
    </row>
    <row r="5507" spans="1:11" x14ac:dyDescent="0.25">
      <c r="A5507">
        <v>8075</v>
      </c>
      <c r="B5507" t="s">
        <v>103</v>
      </c>
      <c r="C5507" t="s">
        <v>493</v>
      </c>
      <c r="D5507" t="s">
        <v>1083</v>
      </c>
      <c r="E5507">
        <v>2014</v>
      </c>
      <c r="F5507" s="10">
        <v>42004</v>
      </c>
      <c r="G5507" t="s">
        <v>489</v>
      </c>
      <c r="H5507" t="s">
        <v>474</v>
      </c>
      <c r="I5507" t="s">
        <v>545</v>
      </c>
      <c r="J5507">
        <v>382200000</v>
      </c>
      <c r="K5507">
        <v>464029235.5415799</v>
      </c>
    </row>
    <row r="5508" spans="1:11" x14ac:dyDescent="0.25">
      <c r="A5508">
        <v>8075</v>
      </c>
      <c r="B5508" t="s">
        <v>103</v>
      </c>
      <c r="C5508" t="s">
        <v>493</v>
      </c>
      <c r="D5508" t="s">
        <v>1081</v>
      </c>
      <c r="E5508">
        <v>2014</v>
      </c>
      <c r="F5508" s="10">
        <v>42004</v>
      </c>
      <c r="G5508" t="s">
        <v>489</v>
      </c>
      <c r="H5508" t="s">
        <v>474</v>
      </c>
      <c r="I5508" t="s">
        <v>545</v>
      </c>
      <c r="J5508">
        <v>1170000000</v>
      </c>
      <c r="K5508">
        <v>1420497659.8211629</v>
      </c>
    </row>
    <row r="5509" spans="1:11" x14ac:dyDescent="0.25">
      <c r="A5509">
        <v>8075</v>
      </c>
      <c r="B5509" t="s">
        <v>103</v>
      </c>
      <c r="C5509" t="s">
        <v>492</v>
      </c>
      <c r="D5509" t="s">
        <v>726</v>
      </c>
      <c r="E5509">
        <v>2015</v>
      </c>
      <c r="F5509" s="10">
        <v>42369</v>
      </c>
      <c r="G5509" t="s">
        <v>489</v>
      </c>
      <c r="H5509" t="s">
        <v>474</v>
      </c>
      <c r="I5509" t="s">
        <v>545</v>
      </c>
      <c r="J5509">
        <v>935900000</v>
      </c>
      <c r="K5509">
        <v>1018913978.5765688</v>
      </c>
    </row>
    <row r="5510" spans="1:11" x14ac:dyDescent="0.25">
      <c r="A5510">
        <v>8075</v>
      </c>
      <c r="B5510" t="s">
        <v>103</v>
      </c>
      <c r="C5510" t="s">
        <v>492</v>
      </c>
      <c r="D5510" t="s">
        <v>578</v>
      </c>
      <c r="E5510">
        <v>2015</v>
      </c>
      <c r="F5510" s="10">
        <v>42369</v>
      </c>
      <c r="G5510" t="s">
        <v>489</v>
      </c>
      <c r="H5510" t="s">
        <v>474</v>
      </c>
      <c r="I5510" t="s">
        <v>545</v>
      </c>
      <c r="J5510">
        <v>196400000</v>
      </c>
      <c r="K5510">
        <v>213820606.25327292</v>
      </c>
    </row>
    <row r="5511" spans="1:11" x14ac:dyDescent="0.25">
      <c r="A5511">
        <v>8075</v>
      </c>
      <c r="B5511" t="s">
        <v>103</v>
      </c>
      <c r="C5511" t="s">
        <v>492</v>
      </c>
      <c r="D5511" t="s">
        <v>1086</v>
      </c>
      <c r="E5511">
        <v>2015</v>
      </c>
      <c r="F5511" s="10">
        <v>42369</v>
      </c>
      <c r="G5511" t="s">
        <v>489</v>
      </c>
      <c r="H5511" t="s">
        <v>474</v>
      </c>
      <c r="I5511" t="s">
        <v>545</v>
      </c>
      <c r="J5511">
        <v>906000000</v>
      </c>
      <c r="K5511">
        <v>986361859.80379462</v>
      </c>
    </row>
    <row r="5512" spans="1:11" x14ac:dyDescent="0.25">
      <c r="A5512">
        <v>8075</v>
      </c>
      <c r="B5512" t="s">
        <v>103</v>
      </c>
      <c r="C5512" t="s">
        <v>492</v>
      </c>
      <c r="D5512" t="s">
        <v>102</v>
      </c>
      <c r="E5512">
        <v>2015</v>
      </c>
      <c r="F5512" s="10">
        <v>42369</v>
      </c>
      <c r="G5512" t="s">
        <v>489</v>
      </c>
      <c r="H5512" t="s">
        <v>474</v>
      </c>
      <c r="I5512" t="s">
        <v>545</v>
      </c>
      <c r="J5512">
        <v>334800000</v>
      </c>
      <c r="K5512">
        <v>364496634.28511083</v>
      </c>
    </row>
    <row r="5513" spans="1:11" x14ac:dyDescent="0.25">
      <c r="A5513">
        <v>8075</v>
      </c>
      <c r="B5513" t="s">
        <v>103</v>
      </c>
      <c r="C5513" t="s">
        <v>493</v>
      </c>
      <c r="D5513" t="s">
        <v>1082</v>
      </c>
      <c r="E5513">
        <v>2015</v>
      </c>
      <c r="F5513" s="10">
        <v>42369</v>
      </c>
      <c r="G5513" t="s">
        <v>489</v>
      </c>
      <c r="H5513" t="s">
        <v>474</v>
      </c>
      <c r="I5513" t="s">
        <v>545</v>
      </c>
      <c r="J5513">
        <v>605700000</v>
      </c>
      <c r="K5513">
        <v>659425362.56419241</v>
      </c>
    </row>
    <row r="5514" spans="1:11" x14ac:dyDescent="0.25">
      <c r="A5514">
        <v>8075</v>
      </c>
      <c r="B5514" t="s">
        <v>103</v>
      </c>
      <c r="C5514" t="s">
        <v>493</v>
      </c>
      <c r="D5514" t="s">
        <v>1083</v>
      </c>
      <c r="E5514">
        <v>2015</v>
      </c>
      <c r="F5514" s="10">
        <v>42369</v>
      </c>
      <c r="G5514" t="s">
        <v>489</v>
      </c>
      <c r="H5514" t="s">
        <v>474</v>
      </c>
      <c r="I5514" t="s">
        <v>545</v>
      </c>
      <c r="J5514">
        <v>350100000</v>
      </c>
      <c r="K5514">
        <v>381153738.5400756</v>
      </c>
    </row>
    <row r="5515" spans="1:11" x14ac:dyDescent="0.25">
      <c r="A5515">
        <v>8075</v>
      </c>
      <c r="B5515" t="s">
        <v>103</v>
      </c>
      <c r="C5515" t="s">
        <v>493</v>
      </c>
      <c r="D5515" t="s">
        <v>1081</v>
      </c>
      <c r="E5515">
        <v>2015</v>
      </c>
      <c r="F5515" s="10">
        <v>42369</v>
      </c>
      <c r="G5515" t="s">
        <v>489</v>
      </c>
      <c r="H5515" t="s">
        <v>474</v>
      </c>
      <c r="I5515" t="s">
        <v>545</v>
      </c>
      <c r="J5515">
        <v>1417300000</v>
      </c>
      <c r="K5515">
        <v>1543013977.8144791</v>
      </c>
    </row>
    <row r="5516" spans="1:11" x14ac:dyDescent="0.25">
      <c r="A5516">
        <v>1583</v>
      </c>
      <c r="B5516" t="s">
        <v>2249</v>
      </c>
      <c r="C5516" t="s">
        <v>492</v>
      </c>
      <c r="D5516" t="s">
        <v>570</v>
      </c>
      <c r="E5516">
        <v>2016</v>
      </c>
      <c r="F5516" s="10">
        <v>42735</v>
      </c>
      <c r="G5516" t="s">
        <v>489</v>
      </c>
      <c r="H5516" t="s">
        <v>474</v>
      </c>
      <c r="I5516" t="s">
        <v>545</v>
      </c>
      <c r="J5516">
        <v>79100000</v>
      </c>
      <c r="K5516">
        <v>83379274.505442843</v>
      </c>
    </row>
    <row r="5517" spans="1:11" x14ac:dyDescent="0.25">
      <c r="A5517">
        <v>1583</v>
      </c>
      <c r="B5517" t="s">
        <v>2249</v>
      </c>
      <c r="C5517" t="s">
        <v>492</v>
      </c>
      <c r="D5517" t="s">
        <v>102</v>
      </c>
      <c r="E5517">
        <v>2016</v>
      </c>
      <c r="F5517" s="10">
        <v>42735</v>
      </c>
      <c r="G5517" t="s">
        <v>489</v>
      </c>
      <c r="H5517" t="s">
        <v>474</v>
      </c>
      <c r="I5517" t="s">
        <v>545</v>
      </c>
      <c r="J5517">
        <v>115800000</v>
      </c>
      <c r="K5517">
        <v>122064728.03704527</v>
      </c>
    </row>
    <row r="5518" spans="1:11" x14ac:dyDescent="0.25">
      <c r="A5518">
        <v>1583</v>
      </c>
      <c r="B5518" t="s">
        <v>2249</v>
      </c>
      <c r="C5518" t="s">
        <v>492</v>
      </c>
      <c r="D5518" t="s">
        <v>834</v>
      </c>
      <c r="E5518">
        <v>2016</v>
      </c>
      <c r="F5518" s="10">
        <v>42735</v>
      </c>
      <c r="G5518" t="s">
        <v>489</v>
      </c>
      <c r="H5518" t="s">
        <v>474</v>
      </c>
      <c r="I5518" t="s">
        <v>545</v>
      </c>
      <c r="J5518">
        <v>22700000</v>
      </c>
      <c r="K5518">
        <v>23928059.813824937</v>
      </c>
    </row>
    <row r="5519" spans="1:11" x14ac:dyDescent="0.25">
      <c r="A5519">
        <v>1583</v>
      </c>
      <c r="B5519" t="s">
        <v>2249</v>
      </c>
      <c r="C5519" t="s">
        <v>492</v>
      </c>
      <c r="D5519" t="s">
        <v>458</v>
      </c>
      <c r="E5519">
        <v>2016</v>
      </c>
      <c r="F5519" s="10">
        <v>42735</v>
      </c>
      <c r="G5519" t="s">
        <v>489</v>
      </c>
      <c r="H5519" t="s">
        <v>474</v>
      </c>
      <c r="I5519" t="s">
        <v>545</v>
      </c>
      <c r="J5519">
        <v>3900000</v>
      </c>
      <c r="K5519">
        <v>4110988.2499523018</v>
      </c>
    </row>
    <row r="5520" spans="1:11" x14ac:dyDescent="0.25">
      <c r="A5520">
        <v>1583</v>
      </c>
      <c r="B5520" t="s">
        <v>2249</v>
      </c>
      <c r="C5520" t="s">
        <v>492</v>
      </c>
      <c r="D5520" t="s">
        <v>938</v>
      </c>
      <c r="E5520">
        <v>2016</v>
      </c>
      <c r="F5520" s="10">
        <v>42735</v>
      </c>
      <c r="G5520" t="s">
        <v>489</v>
      </c>
      <c r="H5520" t="s">
        <v>474</v>
      </c>
      <c r="I5520" t="s">
        <v>545</v>
      </c>
      <c r="J5520">
        <v>191300000</v>
      </c>
      <c r="K5520">
        <v>201649244.15791675</v>
      </c>
    </row>
    <row r="5521" spans="1:11" x14ac:dyDescent="0.25">
      <c r="A5521">
        <v>1583</v>
      </c>
      <c r="B5521" t="s">
        <v>2249</v>
      </c>
      <c r="C5521" t="s">
        <v>492</v>
      </c>
      <c r="D5521" t="s">
        <v>803</v>
      </c>
      <c r="E5521">
        <v>2016</v>
      </c>
      <c r="F5521" s="10">
        <v>42735</v>
      </c>
      <c r="G5521" t="s">
        <v>489</v>
      </c>
      <c r="H5521" t="s">
        <v>474</v>
      </c>
      <c r="I5521" t="s">
        <v>545</v>
      </c>
      <c r="J5521">
        <v>43900000</v>
      </c>
      <c r="K5521">
        <v>46274970.300745144</v>
      </c>
    </row>
    <row r="5522" spans="1:11" x14ac:dyDescent="0.25">
      <c r="A5522">
        <v>1583</v>
      </c>
      <c r="B5522" t="s">
        <v>2249</v>
      </c>
      <c r="C5522" t="s">
        <v>492</v>
      </c>
      <c r="D5522" t="s">
        <v>2328</v>
      </c>
      <c r="E5522">
        <v>2016</v>
      </c>
      <c r="F5522" s="10">
        <v>42735</v>
      </c>
      <c r="G5522" t="s">
        <v>489</v>
      </c>
      <c r="H5522" t="s">
        <v>474</v>
      </c>
      <c r="I5522" t="s">
        <v>545</v>
      </c>
      <c r="J5522">
        <v>73000000</v>
      </c>
      <c r="K5522">
        <v>76949267.242696941</v>
      </c>
    </row>
    <row r="5523" spans="1:11" x14ac:dyDescent="0.25">
      <c r="A5523">
        <v>1583</v>
      </c>
      <c r="B5523" t="s">
        <v>2249</v>
      </c>
      <c r="C5523" t="s">
        <v>493</v>
      </c>
      <c r="D5523" t="s">
        <v>724</v>
      </c>
      <c r="E5523">
        <v>2016</v>
      </c>
      <c r="F5523" s="10">
        <v>42735</v>
      </c>
      <c r="G5523" t="s">
        <v>489</v>
      </c>
      <c r="H5523" t="s">
        <v>474</v>
      </c>
      <c r="I5523" t="s">
        <v>545</v>
      </c>
      <c r="J5523">
        <v>129600000</v>
      </c>
      <c r="K5523">
        <v>136611301.84456882</v>
      </c>
    </row>
    <row r="5524" spans="1:11" x14ac:dyDescent="0.25">
      <c r="A5524">
        <v>1583</v>
      </c>
      <c r="B5524" t="s">
        <v>2249</v>
      </c>
      <c r="C5524" t="s">
        <v>493</v>
      </c>
      <c r="D5524" t="s">
        <v>1045</v>
      </c>
      <c r="E5524">
        <v>2016</v>
      </c>
      <c r="F5524" s="10">
        <v>42735</v>
      </c>
      <c r="G5524" t="s">
        <v>489</v>
      </c>
      <c r="H5524" t="s">
        <v>474</v>
      </c>
      <c r="I5524" t="s">
        <v>545</v>
      </c>
      <c r="J5524">
        <v>147500000</v>
      </c>
      <c r="K5524">
        <v>155479683.8122986</v>
      </c>
    </row>
    <row r="5525" spans="1:11" x14ac:dyDescent="0.25">
      <c r="A5525">
        <v>1583</v>
      </c>
      <c r="B5525" t="s">
        <v>2249</v>
      </c>
      <c r="C5525" t="s">
        <v>493</v>
      </c>
      <c r="D5525" t="s">
        <v>2327</v>
      </c>
      <c r="E5525">
        <v>2016</v>
      </c>
      <c r="F5525" s="10">
        <v>42735</v>
      </c>
      <c r="G5525" t="s">
        <v>489</v>
      </c>
      <c r="H5525" t="s">
        <v>474</v>
      </c>
      <c r="I5525" t="s">
        <v>545</v>
      </c>
      <c r="J5525">
        <v>64100000</v>
      </c>
      <c r="K5525">
        <v>67567781.236395523</v>
      </c>
    </row>
    <row r="5526" spans="1:11" x14ac:dyDescent="0.25">
      <c r="A5526">
        <v>1583</v>
      </c>
      <c r="B5526" t="s">
        <v>2249</v>
      </c>
      <c r="C5526" t="s">
        <v>493</v>
      </c>
      <c r="D5526" t="s">
        <v>2326</v>
      </c>
      <c r="E5526">
        <v>2016</v>
      </c>
      <c r="F5526" s="10">
        <v>42735</v>
      </c>
      <c r="G5526" t="s">
        <v>489</v>
      </c>
      <c r="H5526" t="s">
        <v>474</v>
      </c>
      <c r="I5526" t="s">
        <v>545</v>
      </c>
      <c r="J5526">
        <v>188800000</v>
      </c>
      <c r="K5526">
        <v>199013995.27974221</v>
      </c>
    </row>
    <row r="5527" spans="1:11" x14ac:dyDescent="0.25">
      <c r="A5527">
        <v>1583</v>
      </c>
      <c r="B5527" t="s">
        <v>2249</v>
      </c>
      <c r="C5527" t="s">
        <v>493</v>
      </c>
      <c r="D5527" t="s">
        <v>654</v>
      </c>
      <c r="E5527">
        <v>2016</v>
      </c>
      <c r="F5527" s="10">
        <v>42735</v>
      </c>
      <c r="G5527" t="s">
        <v>489</v>
      </c>
      <c r="H5527" t="s">
        <v>474</v>
      </c>
      <c r="I5527" t="s">
        <v>545</v>
      </c>
      <c r="J5527">
        <v>-500000</v>
      </c>
      <c r="K5527">
        <v>-527049.77563491056</v>
      </c>
    </row>
    <row r="5528" spans="1:11" x14ac:dyDescent="0.25">
      <c r="A5528">
        <v>8075</v>
      </c>
      <c r="B5528" t="s">
        <v>103</v>
      </c>
      <c r="C5528" t="s">
        <v>492</v>
      </c>
      <c r="D5528" t="s">
        <v>726</v>
      </c>
      <c r="E5528">
        <v>2016</v>
      </c>
      <c r="F5528" s="10">
        <v>42735</v>
      </c>
      <c r="G5528" t="s">
        <v>489</v>
      </c>
      <c r="H5528" t="s">
        <v>474</v>
      </c>
      <c r="I5528" t="s">
        <v>545</v>
      </c>
      <c r="J5528">
        <v>896300000</v>
      </c>
      <c r="K5528">
        <v>944789427.80314064</v>
      </c>
    </row>
    <row r="5529" spans="1:11" x14ac:dyDescent="0.25">
      <c r="A5529">
        <v>8075</v>
      </c>
      <c r="B5529" t="s">
        <v>103</v>
      </c>
      <c r="C5529" t="s">
        <v>492</v>
      </c>
      <c r="D5529" t="s">
        <v>578</v>
      </c>
      <c r="E5529">
        <v>2016</v>
      </c>
      <c r="F5529" s="10">
        <v>42735</v>
      </c>
      <c r="G5529" t="s">
        <v>489</v>
      </c>
      <c r="H5529" t="s">
        <v>474</v>
      </c>
      <c r="I5529" t="s">
        <v>545</v>
      </c>
      <c r="J5529">
        <v>227700000</v>
      </c>
      <c r="K5529">
        <v>240018467.82413825</v>
      </c>
    </row>
    <row r="5530" spans="1:11" x14ac:dyDescent="0.25">
      <c r="A5530">
        <v>8075</v>
      </c>
      <c r="B5530" t="s">
        <v>103</v>
      </c>
      <c r="C5530" t="s">
        <v>492</v>
      </c>
      <c r="D5530" t="s">
        <v>1086</v>
      </c>
      <c r="E5530">
        <v>2016</v>
      </c>
      <c r="F5530" s="10">
        <v>42735</v>
      </c>
      <c r="G5530" t="s">
        <v>489</v>
      </c>
      <c r="H5530" t="s">
        <v>474</v>
      </c>
      <c r="I5530" t="s">
        <v>545</v>
      </c>
      <c r="J5530">
        <v>904600000</v>
      </c>
      <c r="K5530">
        <v>953538454.07868016</v>
      </c>
    </row>
    <row r="5531" spans="1:11" x14ac:dyDescent="0.25">
      <c r="A5531">
        <v>8075</v>
      </c>
      <c r="B5531" t="s">
        <v>103</v>
      </c>
      <c r="C5531" t="s">
        <v>492</v>
      </c>
      <c r="D5531" t="s">
        <v>102</v>
      </c>
      <c r="E5531">
        <v>2016</v>
      </c>
      <c r="F5531" s="10">
        <v>42735</v>
      </c>
      <c r="G5531" t="s">
        <v>489</v>
      </c>
      <c r="H5531" t="s">
        <v>474</v>
      </c>
      <c r="I5531" t="s">
        <v>545</v>
      </c>
      <c r="J5531">
        <v>334700000</v>
      </c>
      <c r="K5531">
        <v>352807119.81000912</v>
      </c>
    </row>
    <row r="5532" spans="1:11" x14ac:dyDescent="0.25">
      <c r="A5532">
        <v>8075</v>
      </c>
      <c r="B5532" t="s">
        <v>103</v>
      </c>
      <c r="C5532" t="s">
        <v>493</v>
      </c>
      <c r="D5532" t="s">
        <v>1082</v>
      </c>
      <c r="E5532">
        <v>2016</v>
      </c>
      <c r="F5532" s="10">
        <v>42735</v>
      </c>
      <c r="G5532" t="s">
        <v>489</v>
      </c>
      <c r="H5532" t="s">
        <v>474</v>
      </c>
      <c r="I5532" t="s">
        <v>545</v>
      </c>
      <c r="J5532">
        <v>596500000</v>
      </c>
      <c r="K5532">
        <v>628770382.33244824</v>
      </c>
    </row>
    <row r="5533" spans="1:11" x14ac:dyDescent="0.25">
      <c r="A5533">
        <v>8075</v>
      </c>
      <c r="B5533" t="s">
        <v>103</v>
      </c>
      <c r="C5533" t="s">
        <v>493</v>
      </c>
      <c r="D5533" t="s">
        <v>1083</v>
      </c>
      <c r="E5533">
        <v>2016</v>
      </c>
      <c r="F5533" s="10">
        <v>42735</v>
      </c>
      <c r="G5533" t="s">
        <v>489</v>
      </c>
      <c r="H5533" t="s">
        <v>474</v>
      </c>
      <c r="I5533" t="s">
        <v>545</v>
      </c>
      <c r="J5533">
        <v>309500000</v>
      </c>
      <c r="K5533">
        <v>326243811.11800963</v>
      </c>
    </row>
    <row r="5534" spans="1:11" x14ac:dyDescent="0.25">
      <c r="A5534">
        <v>8075</v>
      </c>
      <c r="B5534" t="s">
        <v>103</v>
      </c>
      <c r="C5534" t="s">
        <v>493</v>
      </c>
      <c r="D5534" t="s">
        <v>1081</v>
      </c>
      <c r="E5534">
        <v>2016</v>
      </c>
      <c r="F5534" s="10">
        <v>42735</v>
      </c>
      <c r="G5534" t="s">
        <v>489</v>
      </c>
      <c r="H5534" t="s">
        <v>474</v>
      </c>
      <c r="I5534" t="s">
        <v>545</v>
      </c>
      <c r="J5534">
        <v>1457300000</v>
      </c>
      <c r="K5534">
        <v>1536139276.0655103</v>
      </c>
    </row>
    <row r="5535" spans="1:11" x14ac:dyDescent="0.25">
      <c r="A5535">
        <v>1583</v>
      </c>
      <c r="B5535" t="s">
        <v>2249</v>
      </c>
      <c r="C5535" t="s">
        <v>493</v>
      </c>
      <c r="D5535" t="s">
        <v>724</v>
      </c>
      <c r="E5535">
        <v>2017</v>
      </c>
      <c r="F5535" s="10">
        <v>42916</v>
      </c>
      <c r="G5535" t="s">
        <v>489</v>
      </c>
      <c r="H5535" t="s">
        <v>474</v>
      </c>
      <c r="I5535" t="s">
        <v>545</v>
      </c>
      <c r="J5535">
        <v>122100000</v>
      </c>
      <c r="K5535">
        <v>139340455.17882025</v>
      </c>
    </row>
    <row r="5536" spans="1:11" x14ac:dyDescent="0.25">
      <c r="A5536">
        <v>1583</v>
      </c>
      <c r="B5536" t="s">
        <v>2249</v>
      </c>
      <c r="C5536" t="s">
        <v>493</v>
      </c>
      <c r="D5536" t="s">
        <v>1045</v>
      </c>
      <c r="E5536">
        <v>2017</v>
      </c>
      <c r="F5536" s="10">
        <v>42916</v>
      </c>
      <c r="G5536" t="s">
        <v>489</v>
      </c>
      <c r="H5536" t="s">
        <v>474</v>
      </c>
      <c r="I5536" t="s">
        <v>545</v>
      </c>
      <c r="J5536">
        <v>149400000</v>
      </c>
      <c r="K5536">
        <v>170495200.68563265</v>
      </c>
    </row>
    <row r="5537" spans="1:11" x14ac:dyDescent="0.25">
      <c r="A5537">
        <v>1583</v>
      </c>
      <c r="B5537" t="s">
        <v>2249</v>
      </c>
      <c r="C5537" t="s">
        <v>493</v>
      </c>
      <c r="D5537" t="s">
        <v>2327</v>
      </c>
      <c r="E5537">
        <v>2017</v>
      </c>
      <c r="F5537" s="10">
        <v>42916</v>
      </c>
      <c r="G5537" t="s">
        <v>489</v>
      </c>
      <c r="H5537" t="s">
        <v>474</v>
      </c>
      <c r="I5537" t="s">
        <v>545</v>
      </c>
      <c r="J5537">
        <v>65700000</v>
      </c>
      <c r="K5537">
        <v>74976805.120790258</v>
      </c>
    </row>
    <row r="5538" spans="1:11" x14ac:dyDescent="0.25">
      <c r="A5538">
        <v>1583</v>
      </c>
      <c r="B5538" t="s">
        <v>2249</v>
      </c>
      <c r="C5538" t="s">
        <v>493</v>
      </c>
      <c r="D5538" t="s">
        <v>2326</v>
      </c>
      <c r="E5538">
        <v>2017</v>
      </c>
      <c r="F5538" s="10">
        <v>42916</v>
      </c>
      <c r="G5538" t="s">
        <v>489</v>
      </c>
      <c r="H5538" t="s">
        <v>474</v>
      </c>
      <c r="I5538" t="s">
        <v>545</v>
      </c>
      <c r="J5538">
        <v>186600000</v>
      </c>
      <c r="K5538">
        <v>212947820.9366737</v>
      </c>
    </row>
    <row r="5539" spans="1:11" x14ac:dyDescent="0.25">
      <c r="A5539">
        <v>1583</v>
      </c>
      <c r="B5539" t="s">
        <v>2249</v>
      </c>
      <c r="C5539" t="s">
        <v>492</v>
      </c>
      <c r="D5539" t="s">
        <v>570</v>
      </c>
      <c r="E5539">
        <v>2017</v>
      </c>
      <c r="F5539" s="10">
        <v>43100</v>
      </c>
      <c r="G5539" t="s">
        <v>489</v>
      </c>
      <c r="H5539" t="s">
        <v>474</v>
      </c>
      <c r="I5539" t="s">
        <v>545</v>
      </c>
      <c r="J5539">
        <v>78000000</v>
      </c>
      <c r="K5539">
        <v>93545369.504209548</v>
      </c>
    </row>
    <row r="5540" spans="1:11" x14ac:dyDescent="0.25">
      <c r="A5540">
        <v>1583</v>
      </c>
      <c r="B5540" t="s">
        <v>2249</v>
      </c>
      <c r="C5540" t="s">
        <v>492</v>
      </c>
      <c r="D5540" t="s">
        <v>102</v>
      </c>
      <c r="E5540">
        <v>2017</v>
      </c>
      <c r="F5540" s="10">
        <v>43100</v>
      </c>
      <c r="G5540" t="s">
        <v>489</v>
      </c>
      <c r="H5540" t="s">
        <v>474</v>
      </c>
      <c r="I5540" t="s">
        <v>545</v>
      </c>
      <c r="J5540">
        <v>108700000</v>
      </c>
      <c r="K5540">
        <v>130363867.50137919</v>
      </c>
    </row>
    <row r="5541" spans="1:11" x14ac:dyDescent="0.25">
      <c r="A5541">
        <v>1583</v>
      </c>
      <c r="B5541" t="s">
        <v>2249</v>
      </c>
      <c r="C5541" t="s">
        <v>492</v>
      </c>
      <c r="D5541" t="s">
        <v>834</v>
      </c>
      <c r="E5541">
        <v>2017</v>
      </c>
      <c r="F5541" s="10">
        <v>43100</v>
      </c>
      <c r="G5541" t="s">
        <v>489</v>
      </c>
      <c r="H5541" t="s">
        <v>474</v>
      </c>
      <c r="I5541" t="s">
        <v>545</v>
      </c>
      <c r="J5541">
        <v>22500000</v>
      </c>
      <c r="K5541">
        <v>26984241.203137368</v>
      </c>
    </row>
    <row r="5542" spans="1:11" x14ac:dyDescent="0.25">
      <c r="A5542">
        <v>1583</v>
      </c>
      <c r="B5542" t="s">
        <v>2249</v>
      </c>
      <c r="C5542" t="s">
        <v>492</v>
      </c>
      <c r="D5542" t="s">
        <v>458</v>
      </c>
      <c r="E5542">
        <v>2017</v>
      </c>
      <c r="F5542" s="10">
        <v>43100</v>
      </c>
      <c r="G5542" t="s">
        <v>489</v>
      </c>
      <c r="H5542" t="s">
        <v>474</v>
      </c>
      <c r="I5542" t="s">
        <v>545</v>
      </c>
      <c r="J5542">
        <v>6600000</v>
      </c>
      <c r="K5542">
        <v>7915377.4195869612</v>
      </c>
    </row>
    <row r="5543" spans="1:11" x14ac:dyDescent="0.25">
      <c r="A5543">
        <v>1583</v>
      </c>
      <c r="B5543" t="s">
        <v>2249</v>
      </c>
      <c r="C5543" t="s">
        <v>492</v>
      </c>
      <c r="D5543" t="s">
        <v>938</v>
      </c>
      <c r="E5543">
        <v>2017</v>
      </c>
      <c r="F5543" s="10">
        <v>43100</v>
      </c>
      <c r="G5543" t="s">
        <v>489</v>
      </c>
      <c r="H5543" t="s">
        <v>474</v>
      </c>
      <c r="I5543" t="s">
        <v>545</v>
      </c>
      <c r="J5543">
        <v>183700000</v>
      </c>
      <c r="K5543">
        <v>220311338.17850375</v>
      </c>
    </row>
    <row r="5544" spans="1:11" x14ac:dyDescent="0.25">
      <c r="A5544">
        <v>1583</v>
      </c>
      <c r="B5544" t="s">
        <v>2249</v>
      </c>
      <c r="C5544" t="s">
        <v>492</v>
      </c>
      <c r="D5544" t="s">
        <v>803</v>
      </c>
      <c r="E5544">
        <v>2017</v>
      </c>
      <c r="F5544" s="10">
        <v>43100</v>
      </c>
      <c r="G5544" t="s">
        <v>489</v>
      </c>
      <c r="H5544" t="s">
        <v>474</v>
      </c>
      <c r="I5544" t="s">
        <v>545</v>
      </c>
      <c r="J5544">
        <v>38400000</v>
      </c>
      <c r="K5544">
        <v>46053104.986687772</v>
      </c>
    </row>
    <row r="5545" spans="1:11" x14ac:dyDescent="0.25">
      <c r="A5545">
        <v>1583</v>
      </c>
      <c r="B5545" t="s">
        <v>2249</v>
      </c>
      <c r="C5545" t="s">
        <v>492</v>
      </c>
      <c r="D5545" t="s">
        <v>2328</v>
      </c>
      <c r="E5545">
        <v>2017</v>
      </c>
      <c r="F5545" s="10">
        <v>43100</v>
      </c>
      <c r="G5545" t="s">
        <v>489</v>
      </c>
      <c r="H5545" t="s">
        <v>474</v>
      </c>
      <c r="I5545" t="s">
        <v>545</v>
      </c>
      <c r="J5545">
        <v>84400000</v>
      </c>
      <c r="K5545">
        <v>101220887.00199084</v>
      </c>
    </row>
    <row r="5546" spans="1:11" x14ac:dyDescent="0.25">
      <c r="A5546">
        <v>1583</v>
      </c>
      <c r="B5546" t="s">
        <v>2249</v>
      </c>
      <c r="C5546" t="s">
        <v>493</v>
      </c>
      <c r="D5546" t="s">
        <v>654</v>
      </c>
      <c r="E5546">
        <v>2017</v>
      </c>
      <c r="F5546" s="10">
        <v>43100</v>
      </c>
      <c r="G5546" t="s">
        <v>489</v>
      </c>
      <c r="H5546" t="s">
        <v>474</v>
      </c>
      <c r="I5546" t="s">
        <v>545</v>
      </c>
      <c r="J5546">
        <v>-1400000</v>
      </c>
      <c r="K5546">
        <v>-1679019.4526396585</v>
      </c>
    </row>
    <row r="5547" spans="1:11" x14ac:dyDescent="0.25">
      <c r="A5547">
        <v>8075</v>
      </c>
      <c r="B5547" t="s">
        <v>103</v>
      </c>
      <c r="C5547" t="s">
        <v>492</v>
      </c>
      <c r="D5547" t="s">
        <v>726</v>
      </c>
      <c r="E5547">
        <v>2017</v>
      </c>
      <c r="F5547" s="10">
        <v>43100</v>
      </c>
      <c r="G5547" t="s">
        <v>489</v>
      </c>
      <c r="H5547" t="s">
        <v>474</v>
      </c>
      <c r="I5547" t="s">
        <v>545</v>
      </c>
      <c r="J5547">
        <v>979000000</v>
      </c>
      <c r="K5547">
        <v>1174114317.2387326</v>
      </c>
    </row>
    <row r="5548" spans="1:11" x14ac:dyDescent="0.25">
      <c r="A5548">
        <v>8075</v>
      </c>
      <c r="B5548" t="s">
        <v>103</v>
      </c>
      <c r="C5548" t="s">
        <v>492</v>
      </c>
      <c r="D5548" t="s">
        <v>578</v>
      </c>
      <c r="E5548">
        <v>2017</v>
      </c>
      <c r="F5548" s="10">
        <v>43100</v>
      </c>
      <c r="G5548" t="s">
        <v>489</v>
      </c>
      <c r="H5548" t="s">
        <v>474</v>
      </c>
      <c r="I5548" t="s">
        <v>545</v>
      </c>
      <c r="J5548">
        <v>219700000</v>
      </c>
      <c r="K5548">
        <v>263486124.10352355</v>
      </c>
    </row>
    <row r="5549" spans="1:11" x14ac:dyDescent="0.25">
      <c r="A5549">
        <v>8075</v>
      </c>
      <c r="B5549" t="s">
        <v>103</v>
      </c>
      <c r="C5549" t="s">
        <v>492</v>
      </c>
      <c r="D5549" t="s">
        <v>1086</v>
      </c>
      <c r="E5549">
        <v>2017</v>
      </c>
      <c r="F5549" s="10">
        <v>43100</v>
      </c>
      <c r="G5549" t="s">
        <v>489</v>
      </c>
      <c r="H5549" t="s">
        <v>474</v>
      </c>
      <c r="I5549" t="s">
        <v>545</v>
      </c>
      <c r="J5549">
        <v>932900000</v>
      </c>
      <c r="K5549">
        <v>1118826605.2625268</v>
      </c>
    </row>
    <row r="5550" spans="1:11" x14ac:dyDescent="0.25">
      <c r="A5550">
        <v>8075</v>
      </c>
      <c r="B5550" t="s">
        <v>103</v>
      </c>
      <c r="C5550" t="s">
        <v>492</v>
      </c>
      <c r="D5550" t="s">
        <v>102</v>
      </c>
      <c r="E5550">
        <v>2017</v>
      </c>
      <c r="F5550" s="10">
        <v>43100</v>
      </c>
      <c r="G5550" t="s">
        <v>489</v>
      </c>
      <c r="H5550" t="s">
        <v>474</v>
      </c>
      <c r="I5550" t="s">
        <v>545</v>
      </c>
      <c r="J5550">
        <v>354400000</v>
      </c>
      <c r="K5550">
        <v>425031781.43963927</v>
      </c>
    </row>
    <row r="5551" spans="1:11" x14ac:dyDescent="0.25">
      <c r="A5551">
        <v>8075</v>
      </c>
      <c r="B5551" t="s">
        <v>103</v>
      </c>
      <c r="C5551" t="s">
        <v>493</v>
      </c>
      <c r="D5551" t="s">
        <v>1300</v>
      </c>
      <c r="E5551">
        <v>2017</v>
      </c>
      <c r="F5551" s="10">
        <v>43100</v>
      </c>
      <c r="G5551" t="s">
        <v>489</v>
      </c>
      <c r="H5551" t="s">
        <v>474</v>
      </c>
      <c r="I5551" t="s">
        <v>545</v>
      </c>
      <c r="J5551">
        <v>1009100000</v>
      </c>
      <c r="K5551">
        <v>1210213235.4704852</v>
      </c>
    </row>
    <row r="5552" spans="1:11" x14ac:dyDescent="0.25">
      <c r="A5552">
        <v>8075</v>
      </c>
      <c r="B5552" t="s">
        <v>103</v>
      </c>
      <c r="C5552" t="s">
        <v>493</v>
      </c>
      <c r="D5552" t="s">
        <v>1299</v>
      </c>
      <c r="E5552">
        <v>2017</v>
      </c>
      <c r="F5552" s="10">
        <v>43100</v>
      </c>
      <c r="G5552" t="s">
        <v>489</v>
      </c>
      <c r="H5552" t="s">
        <v>474</v>
      </c>
      <c r="I5552" t="s">
        <v>545</v>
      </c>
      <c r="J5552">
        <v>1476900000</v>
      </c>
      <c r="K5552">
        <v>1771245592.5739367</v>
      </c>
    </row>
    <row r="5553" spans="1:11" x14ac:dyDescent="0.25">
      <c r="A5553">
        <v>6741298</v>
      </c>
      <c r="B5553" t="s">
        <v>3447</v>
      </c>
      <c r="C5553" t="s">
        <v>492</v>
      </c>
      <c r="D5553" t="s">
        <v>44</v>
      </c>
      <c r="E5553">
        <v>2017</v>
      </c>
      <c r="F5553" s="10">
        <v>43100</v>
      </c>
      <c r="G5553" t="s">
        <v>489</v>
      </c>
      <c r="H5553" t="s">
        <v>474</v>
      </c>
      <c r="I5553" t="s">
        <v>545</v>
      </c>
      <c r="J5553">
        <v>100600000</v>
      </c>
      <c r="K5553">
        <v>120649540.66824974</v>
      </c>
    </row>
    <row r="5554" spans="1:11" x14ac:dyDescent="0.25">
      <c r="A5554">
        <v>6741298</v>
      </c>
      <c r="B5554" t="s">
        <v>3447</v>
      </c>
      <c r="C5554" t="s">
        <v>492</v>
      </c>
      <c r="D5554" t="s">
        <v>94</v>
      </c>
      <c r="E5554">
        <v>2017</v>
      </c>
      <c r="F5554" s="10">
        <v>43100</v>
      </c>
      <c r="G5554" t="s">
        <v>489</v>
      </c>
      <c r="H5554" t="s">
        <v>474</v>
      </c>
      <c r="I5554" t="s">
        <v>545</v>
      </c>
      <c r="J5554">
        <v>49800000</v>
      </c>
      <c r="K5554">
        <v>59725120.529610708</v>
      </c>
    </row>
    <row r="5555" spans="1:11" x14ac:dyDescent="0.25">
      <c r="A5555">
        <v>6741298</v>
      </c>
      <c r="B5555" t="s">
        <v>3447</v>
      </c>
      <c r="C5555" t="s">
        <v>492</v>
      </c>
      <c r="D5555" t="s">
        <v>102</v>
      </c>
      <c r="E5555">
        <v>2017</v>
      </c>
      <c r="F5555" s="10">
        <v>43100</v>
      </c>
      <c r="G5555" t="s">
        <v>489</v>
      </c>
      <c r="H5555" t="s">
        <v>474</v>
      </c>
      <c r="I5555" t="s">
        <v>545</v>
      </c>
      <c r="J5555">
        <v>120500000</v>
      </c>
      <c r="K5555">
        <v>144515602.88791347</v>
      </c>
    </row>
    <row r="5556" spans="1:11" x14ac:dyDescent="0.25">
      <c r="A5556">
        <v>6741298</v>
      </c>
      <c r="B5556" t="s">
        <v>3447</v>
      </c>
      <c r="C5556" t="s">
        <v>492</v>
      </c>
      <c r="D5556" t="s">
        <v>113</v>
      </c>
      <c r="E5556">
        <v>2017</v>
      </c>
      <c r="F5556" s="10">
        <v>43100</v>
      </c>
      <c r="G5556" t="s">
        <v>489</v>
      </c>
      <c r="H5556" t="s">
        <v>474</v>
      </c>
      <c r="I5556" t="s">
        <v>545</v>
      </c>
      <c r="J5556">
        <v>154500000</v>
      </c>
      <c r="K5556">
        <v>185291789.59487659</v>
      </c>
    </row>
    <row r="5557" spans="1:11" x14ac:dyDescent="0.25">
      <c r="A5557">
        <v>6741298</v>
      </c>
      <c r="B5557" t="s">
        <v>3447</v>
      </c>
      <c r="C5557" t="s">
        <v>492</v>
      </c>
      <c r="D5557" t="s">
        <v>227</v>
      </c>
      <c r="E5557">
        <v>2017</v>
      </c>
      <c r="F5557" s="10">
        <v>43100</v>
      </c>
      <c r="G5557" t="s">
        <v>489</v>
      </c>
      <c r="H5557" t="s">
        <v>474</v>
      </c>
      <c r="I5557" t="s">
        <v>545</v>
      </c>
      <c r="J5557">
        <v>41500000</v>
      </c>
      <c r="K5557">
        <v>49770933.774675593</v>
      </c>
    </row>
    <row r="5558" spans="1:11" x14ac:dyDescent="0.25">
      <c r="A5558">
        <v>6741298</v>
      </c>
      <c r="B5558" t="s">
        <v>3447</v>
      </c>
      <c r="C5558" t="s">
        <v>492</v>
      </c>
      <c r="D5558" t="s">
        <v>1071</v>
      </c>
      <c r="E5558">
        <v>2017</v>
      </c>
      <c r="F5558" s="10">
        <v>43100</v>
      </c>
      <c r="G5558" t="s">
        <v>489</v>
      </c>
      <c r="H5558" t="s">
        <v>474</v>
      </c>
      <c r="I5558" t="s">
        <v>545</v>
      </c>
      <c r="J5558">
        <v>30000000</v>
      </c>
      <c r="K5558">
        <v>35978988.270849824</v>
      </c>
    </row>
    <row r="5559" spans="1:11" x14ac:dyDescent="0.25">
      <c r="A5559">
        <v>6741298</v>
      </c>
      <c r="B5559" t="s">
        <v>3447</v>
      </c>
      <c r="C5559" t="s">
        <v>492</v>
      </c>
      <c r="D5559" t="s">
        <v>643</v>
      </c>
      <c r="E5559">
        <v>2017</v>
      </c>
      <c r="F5559" s="10">
        <v>43100</v>
      </c>
      <c r="G5559" t="s">
        <v>489</v>
      </c>
      <c r="H5559" t="s">
        <v>474</v>
      </c>
      <c r="I5559" t="s">
        <v>545</v>
      </c>
      <c r="J5559">
        <v>191300000</v>
      </c>
      <c r="K5559">
        <v>229426015.20711905</v>
      </c>
    </row>
    <row r="5560" spans="1:11" x14ac:dyDescent="0.25">
      <c r="A5560">
        <v>6741298</v>
      </c>
      <c r="B5560" t="s">
        <v>3447</v>
      </c>
      <c r="C5560" t="s">
        <v>492</v>
      </c>
      <c r="D5560" t="s">
        <v>3443</v>
      </c>
      <c r="E5560">
        <v>2017</v>
      </c>
      <c r="F5560" s="10">
        <v>43100</v>
      </c>
      <c r="G5560" t="s">
        <v>489</v>
      </c>
      <c r="H5560" t="s">
        <v>474</v>
      </c>
      <c r="I5560" t="s">
        <v>545</v>
      </c>
      <c r="J5560">
        <v>23700000</v>
      </c>
      <c r="K5560">
        <v>28423400.733971361</v>
      </c>
    </row>
    <row r="5561" spans="1:11" x14ac:dyDescent="0.25">
      <c r="A5561">
        <v>6741298</v>
      </c>
      <c r="B5561" t="s">
        <v>3447</v>
      </c>
      <c r="C5561" t="s">
        <v>492</v>
      </c>
      <c r="D5561" t="s">
        <v>267</v>
      </c>
      <c r="E5561">
        <v>2017</v>
      </c>
      <c r="F5561" s="10">
        <v>43100</v>
      </c>
      <c r="G5561" t="s">
        <v>489</v>
      </c>
      <c r="H5561" t="s">
        <v>474</v>
      </c>
      <c r="I5561" t="s">
        <v>545</v>
      </c>
      <c r="J5561">
        <v>37400000</v>
      </c>
      <c r="K5561">
        <v>44853805.377659447</v>
      </c>
    </row>
    <row r="5562" spans="1:11" x14ac:dyDescent="0.25">
      <c r="A5562">
        <v>6741298</v>
      </c>
      <c r="B5562" t="s">
        <v>3447</v>
      </c>
      <c r="C5562" t="s">
        <v>492</v>
      </c>
      <c r="D5562" t="s">
        <v>275</v>
      </c>
      <c r="E5562">
        <v>2017</v>
      </c>
      <c r="F5562" s="10">
        <v>43100</v>
      </c>
      <c r="G5562" t="s">
        <v>489</v>
      </c>
      <c r="H5562" t="s">
        <v>474</v>
      </c>
      <c r="I5562" t="s">
        <v>545</v>
      </c>
      <c r="J5562">
        <v>113000000</v>
      </c>
      <c r="K5562">
        <v>135520855.82020101</v>
      </c>
    </row>
    <row r="5563" spans="1:11" x14ac:dyDescent="0.25">
      <c r="A5563">
        <v>6741298</v>
      </c>
      <c r="B5563" t="s">
        <v>3447</v>
      </c>
      <c r="C5563" t="s">
        <v>492</v>
      </c>
      <c r="D5563" t="s">
        <v>316</v>
      </c>
      <c r="E5563">
        <v>2017</v>
      </c>
      <c r="F5563" s="10">
        <v>43100</v>
      </c>
      <c r="G5563" t="s">
        <v>489</v>
      </c>
      <c r="H5563" t="s">
        <v>474</v>
      </c>
      <c r="I5563" t="s">
        <v>545</v>
      </c>
      <c r="J5563">
        <v>308000000</v>
      </c>
      <c r="K5563">
        <v>369384279.58072484</v>
      </c>
    </row>
    <row r="5564" spans="1:11" x14ac:dyDescent="0.25">
      <c r="A5564">
        <v>6741298</v>
      </c>
      <c r="B5564" t="s">
        <v>3447</v>
      </c>
      <c r="C5564" t="s">
        <v>493</v>
      </c>
      <c r="D5564" t="s">
        <v>3444</v>
      </c>
      <c r="E5564">
        <v>2017</v>
      </c>
      <c r="F5564" s="10">
        <v>43100</v>
      </c>
      <c r="G5564" t="s">
        <v>489</v>
      </c>
      <c r="H5564" t="s">
        <v>474</v>
      </c>
      <c r="I5564" t="s">
        <v>545</v>
      </c>
      <c r="J5564">
        <v>848700000</v>
      </c>
      <c r="K5564">
        <v>1017845578.1823415</v>
      </c>
    </row>
    <row r="5565" spans="1:11" x14ac:dyDescent="0.25">
      <c r="A5565">
        <v>6741298</v>
      </c>
      <c r="B5565" t="s">
        <v>3447</v>
      </c>
      <c r="C5565" t="s">
        <v>493</v>
      </c>
      <c r="D5565" t="s">
        <v>962</v>
      </c>
      <c r="E5565">
        <v>2017</v>
      </c>
      <c r="F5565" s="10">
        <v>43100</v>
      </c>
      <c r="G5565" t="s">
        <v>489</v>
      </c>
      <c r="H5565" t="s">
        <v>474</v>
      </c>
      <c r="I5565" t="s">
        <v>545</v>
      </c>
      <c r="J5565">
        <v>321600000</v>
      </c>
      <c r="K5565">
        <v>385694754.26351011</v>
      </c>
    </row>
    <row r="5566" spans="1:11" x14ac:dyDescent="0.25">
      <c r="A5566">
        <v>718</v>
      </c>
      <c r="B5566" t="s">
        <v>109</v>
      </c>
      <c r="C5566" t="s">
        <v>492</v>
      </c>
      <c r="D5566" t="s">
        <v>569</v>
      </c>
      <c r="E5566">
        <v>2014</v>
      </c>
      <c r="F5566" s="10">
        <v>42004</v>
      </c>
      <c r="G5566" t="s">
        <v>489</v>
      </c>
      <c r="H5566" t="s">
        <v>474</v>
      </c>
      <c r="I5566" t="s">
        <v>545</v>
      </c>
      <c r="J5566">
        <v>5142700000</v>
      </c>
      <c r="K5566">
        <v>6243754970.2241831</v>
      </c>
    </row>
    <row r="5567" spans="1:11" x14ac:dyDescent="0.25">
      <c r="A5567">
        <v>718</v>
      </c>
      <c r="B5567" t="s">
        <v>109</v>
      </c>
      <c r="C5567" t="s">
        <v>492</v>
      </c>
      <c r="D5567" t="s">
        <v>105</v>
      </c>
      <c r="E5567">
        <v>2014</v>
      </c>
      <c r="F5567" s="10">
        <v>42004</v>
      </c>
      <c r="G5567" t="s">
        <v>489</v>
      </c>
      <c r="H5567" t="s">
        <v>474</v>
      </c>
      <c r="I5567" t="s">
        <v>545</v>
      </c>
      <c r="J5567">
        <v>5187000000</v>
      </c>
      <c r="K5567">
        <v>6297539625.2071562</v>
      </c>
    </row>
    <row r="5568" spans="1:11" x14ac:dyDescent="0.25">
      <c r="A5568">
        <v>718</v>
      </c>
      <c r="B5568" t="s">
        <v>109</v>
      </c>
      <c r="C5568" t="s">
        <v>492</v>
      </c>
      <c r="D5568" t="s">
        <v>656</v>
      </c>
      <c r="E5568">
        <v>2014</v>
      </c>
      <c r="F5568" s="10">
        <v>42004</v>
      </c>
      <c r="G5568" t="s">
        <v>489</v>
      </c>
      <c r="H5568" t="s">
        <v>474</v>
      </c>
      <c r="I5568" t="s">
        <v>545</v>
      </c>
      <c r="J5568">
        <v>3994400000</v>
      </c>
      <c r="K5568">
        <v>4849603292.640729</v>
      </c>
    </row>
    <row r="5569" spans="1:11" x14ac:dyDescent="0.25">
      <c r="A5569">
        <v>718</v>
      </c>
      <c r="B5569" t="s">
        <v>109</v>
      </c>
      <c r="C5569" t="s">
        <v>493</v>
      </c>
      <c r="D5569" t="s">
        <v>656</v>
      </c>
      <c r="E5569">
        <v>2014</v>
      </c>
      <c r="F5569" s="10">
        <v>42004</v>
      </c>
      <c r="G5569" t="s">
        <v>489</v>
      </c>
      <c r="H5569" t="s">
        <v>474</v>
      </c>
      <c r="I5569" t="s">
        <v>545</v>
      </c>
      <c r="J5569">
        <v>3422200000</v>
      </c>
      <c r="K5569">
        <v>4154894949.9487042</v>
      </c>
    </row>
    <row r="5570" spans="1:11" x14ac:dyDescent="0.25">
      <c r="A5570">
        <v>718</v>
      </c>
      <c r="B5570" t="s">
        <v>109</v>
      </c>
      <c r="C5570" t="s">
        <v>493</v>
      </c>
      <c r="D5570" t="s">
        <v>458</v>
      </c>
      <c r="E5570">
        <v>2014</v>
      </c>
      <c r="F5570" s="10">
        <v>42004</v>
      </c>
      <c r="G5570" t="s">
        <v>489</v>
      </c>
      <c r="H5570" t="s">
        <v>474</v>
      </c>
      <c r="I5570" t="s">
        <v>545</v>
      </c>
      <c r="J5570">
        <v>101900000</v>
      </c>
      <c r="K5570">
        <v>123716847.46647565</v>
      </c>
    </row>
    <row r="5571" spans="1:11" x14ac:dyDescent="0.25">
      <c r="A5571">
        <v>718</v>
      </c>
      <c r="B5571" t="s">
        <v>109</v>
      </c>
      <c r="C5571" t="s">
        <v>493</v>
      </c>
      <c r="D5571" t="s">
        <v>952</v>
      </c>
      <c r="E5571">
        <v>2014</v>
      </c>
      <c r="F5571" s="10">
        <v>42004</v>
      </c>
      <c r="G5571" t="s">
        <v>489</v>
      </c>
      <c r="H5571" t="s">
        <v>474</v>
      </c>
      <c r="I5571" t="s">
        <v>545</v>
      </c>
      <c r="J5571">
        <v>6323500000</v>
      </c>
      <c r="K5571">
        <v>7677364916.1360035</v>
      </c>
    </row>
    <row r="5572" spans="1:11" x14ac:dyDescent="0.25">
      <c r="A5572">
        <v>718</v>
      </c>
      <c r="B5572" t="s">
        <v>109</v>
      </c>
      <c r="C5572" t="s">
        <v>493</v>
      </c>
      <c r="D5572" t="s">
        <v>951</v>
      </c>
      <c r="E5572">
        <v>2014</v>
      </c>
      <c r="F5572" s="10">
        <v>42004</v>
      </c>
      <c r="G5572" t="s">
        <v>489</v>
      </c>
      <c r="H5572" t="s">
        <v>474</v>
      </c>
      <c r="I5572" t="s">
        <v>545</v>
      </c>
      <c r="J5572">
        <v>4476500000</v>
      </c>
      <c r="K5572">
        <v>5434921174.5208855</v>
      </c>
    </row>
    <row r="5573" spans="1:11" x14ac:dyDescent="0.25">
      <c r="A5573">
        <v>779</v>
      </c>
      <c r="B5573" t="s">
        <v>110</v>
      </c>
      <c r="C5573" t="s">
        <v>492</v>
      </c>
      <c r="D5573" t="s">
        <v>1428</v>
      </c>
      <c r="E5573">
        <v>2014</v>
      </c>
      <c r="F5573" s="10">
        <v>42004</v>
      </c>
      <c r="G5573" t="s">
        <v>489</v>
      </c>
      <c r="H5573" t="s">
        <v>474</v>
      </c>
      <c r="I5573" t="s">
        <v>545</v>
      </c>
      <c r="J5573">
        <v>6623300000</v>
      </c>
      <c r="K5573">
        <v>8041352265.208127</v>
      </c>
    </row>
    <row r="5574" spans="1:11" x14ac:dyDescent="0.25">
      <c r="A5574">
        <v>779</v>
      </c>
      <c r="B5574" t="s">
        <v>110</v>
      </c>
      <c r="C5574" t="s">
        <v>492</v>
      </c>
      <c r="D5574" t="s">
        <v>105</v>
      </c>
      <c r="E5574">
        <v>2014</v>
      </c>
      <c r="F5574" s="10">
        <v>42004</v>
      </c>
      <c r="G5574" t="s">
        <v>489</v>
      </c>
      <c r="H5574" t="s">
        <v>474</v>
      </c>
      <c r="I5574" t="s">
        <v>545</v>
      </c>
      <c r="J5574">
        <v>5556700000</v>
      </c>
      <c r="K5574">
        <v>6746392603.6993647</v>
      </c>
    </row>
    <row r="5575" spans="1:11" x14ac:dyDescent="0.25">
      <c r="A5575">
        <v>779</v>
      </c>
      <c r="B5575" t="s">
        <v>110</v>
      </c>
      <c r="C5575" t="s">
        <v>492</v>
      </c>
      <c r="D5575" t="s">
        <v>1429</v>
      </c>
      <c r="E5575">
        <v>2014</v>
      </c>
      <c r="F5575" s="10">
        <v>42004</v>
      </c>
      <c r="G5575" t="s">
        <v>489</v>
      </c>
      <c r="H5575" t="s">
        <v>474</v>
      </c>
      <c r="I5575" t="s">
        <v>545</v>
      </c>
      <c r="J5575">
        <v>4830800000</v>
      </c>
      <c r="K5575">
        <v>5865077004.3282681</v>
      </c>
    </row>
    <row r="5576" spans="1:11" x14ac:dyDescent="0.25">
      <c r="A5576">
        <v>779</v>
      </c>
      <c r="B5576" t="s">
        <v>110</v>
      </c>
      <c r="C5576" t="s">
        <v>492</v>
      </c>
      <c r="D5576" t="s">
        <v>458</v>
      </c>
      <c r="E5576">
        <v>2014</v>
      </c>
      <c r="F5576" s="10">
        <v>42004</v>
      </c>
      <c r="G5576" t="s">
        <v>489</v>
      </c>
      <c r="H5576" t="s">
        <v>474</v>
      </c>
      <c r="I5576" t="s">
        <v>545</v>
      </c>
      <c r="J5576">
        <v>1737700000</v>
      </c>
      <c r="K5576">
        <v>2109742549.9754145</v>
      </c>
    </row>
    <row r="5577" spans="1:11" x14ac:dyDescent="0.25">
      <c r="A5577">
        <v>779</v>
      </c>
      <c r="B5577" t="s">
        <v>110</v>
      </c>
      <c r="C5577" t="s">
        <v>492</v>
      </c>
      <c r="D5577" t="s">
        <v>653</v>
      </c>
      <c r="E5577">
        <v>2014</v>
      </c>
      <c r="F5577" s="10">
        <v>42004</v>
      </c>
      <c r="G5577" t="s">
        <v>489</v>
      </c>
      <c r="H5577" t="s">
        <v>474</v>
      </c>
      <c r="I5577" t="s">
        <v>545</v>
      </c>
      <c r="J5577">
        <v>5131100000</v>
      </c>
      <c r="K5577">
        <v>6229671403.6823664</v>
      </c>
    </row>
    <row r="5578" spans="1:11" x14ac:dyDescent="0.25">
      <c r="A5578">
        <v>779</v>
      </c>
      <c r="B5578" t="s">
        <v>110</v>
      </c>
      <c r="C5578" t="s">
        <v>493</v>
      </c>
      <c r="D5578" t="s">
        <v>724</v>
      </c>
      <c r="E5578">
        <v>2014</v>
      </c>
      <c r="F5578" s="10">
        <v>42004</v>
      </c>
      <c r="G5578" t="s">
        <v>489</v>
      </c>
      <c r="H5578" t="s">
        <v>474</v>
      </c>
      <c r="I5578" t="s">
        <v>545</v>
      </c>
      <c r="J5578">
        <v>5556700000</v>
      </c>
      <c r="K5578">
        <v>6746392603.6993647</v>
      </c>
    </row>
    <row r="5579" spans="1:11" x14ac:dyDescent="0.25">
      <c r="A5579">
        <v>779</v>
      </c>
      <c r="B5579" t="s">
        <v>110</v>
      </c>
      <c r="C5579" t="s">
        <v>493</v>
      </c>
      <c r="D5579" t="s">
        <v>1308</v>
      </c>
      <c r="E5579">
        <v>2014</v>
      </c>
      <c r="F5579" s="10">
        <v>42004</v>
      </c>
      <c r="G5579" t="s">
        <v>489</v>
      </c>
      <c r="H5579" t="s">
        <v>474</v>
      </c>
      <c r="I5579" t="s">
        <v>545</v>
      </c>
      <c r="J5579">
        <v>5556700000</v>
      </c>
      <c r="K5579">
        <v>6746392603.6993647</v>
      </c>
    </row>
    <row r="5580" spans="1:11" x14ac:dyDescent="0.25">
      <c r="A5580">
        <v>779</v>
      </c>
      <c r="B5580" t="s">
        <v>110</v>
      </c>
      <c r="C5580" t="s">
        <v>493</v>
      </c>
      <c r="D5580" t="s">
        <v>456</v>
      </c>
      <c r="E5580">
        <v>2014</v>
      </c>
      <c r="F5580" s="10">
        <v>42004</v>
      </c>
      <c r="G5580" t="s">
        <v>489</v>
      </c>
      <c r="H5580" t="s">
        <v>474</v>
      </c>
      <c r="I5580" t="s">
        <v>545</v>
      </c>
      <c r="J5580">
        <v>5556700000</v>
      </c>
      <c r="K5580">
        <v>6746392603.6993647</v>
      </c>
    </row>
    <row r="5581" spans="1:11" x14ac:dyDescent="0.25">
      <c r="A5581">
        <v>8082</v>
      </c>
      <c r="B5581" t="s">
        <v>108</v>
      </c>
      <c r="C5581" t="s">
        <v>492</v>
      </c>
      <c r="D5581" t="s">
        <v>578</v>
      </c>
      <c r="E5581">
        <v>2014</v>
      </c>
      <c r="F5581" s="10">
        <v>42004</v>
      </c>
      <c r="G5581" t="s">
        <v>489</v>
      </c>
      <c r="H5581" t="s">
        <v>474</v>
      </c>
      <c r="I5581" t="s">
        <v>545</v>
      </c>
      <c r="J5581">
        <v>3371000000</v>
      </c>
      <c r="K5581">
        <v>4092733001.0744791</v>
      </c>
    </row>
    <row r="5582" spans="1:11" x14ac:dyDescent="0.25">
      <c r="A5582">
        <v>8082</v>
      </c>
      <c r="B5582" t="s">
        <v>108</v>
      </c>
      <c r="C5582" t="s">
        <v>492</v>
      </c>
      <c r="D5582" t="s">
        <v>59</v>
      </c>
      <c r="E5582">
        <v>2014</v>
      </c>
      <c r="F5582" s="10">
        <v>42004</v>
      </c>
      <c r="G5582" t="s">
        <v>489</v>
      </c>
      <c r="H5582" t="s">
        <v>474</v>
      </c>
      <c r="I5582" t="s">
        <v>545</v>
      </c>
      <c r="J5582">
        <v>3705000000</v>
      </c>
      <c r="K5582">
        <v>4498242589.4336824</v>
      </c>
    </row>
    <row r="5583" spans="1:11" x14ac:dyDescent="0.25">
      <c r="A5583">
        <v>8082</v>
      </c>
      <c r="B5583" t="s">
        <v>108</v>
      </c>
      <c r="C5583" t="s">
        <v>492</v>
      </c>
      <c r="D5583" t="s">
        <v>105</v>
      </c>
      <c r="E5583">
        <v>2014</v>
      </c>
      <c r="F5583" s="10">
        <v>42004</v>
      </c>
      <c r="G5583" t="s">
        <v>489</v>
      </c>
      <c r="H5583" t="s">
        <v>474</v>
      </c>
      <c r="I5583" t="s">
        <v>545</v>
      </c>
      <c r="J5583">
        <v>1644000000</v>
      </c>
      <c r="K5583">
        <v>1995981327.1333263</v>
      </c>
    </row>
    <row r="5584" spans="1:11" x14ac:dyDescent="0.25">
      <c r="A5584">
        <v>8082</v>
      </c>
      <c r="B5584" t="s">
        <v>108</v>
      </c>
      <c r="C5584" t="s">
        <v>492</v>
      </c>
      <c r="D5584" t="s">
        <v>636</v>
      </c>
      <c r="E5584">
        <v>2014</v>
      </c>
      <c r="F5584" s="10">
        <v>42004</v>
      </c>
      <c r="G5584" t="s">
        <v>489</v>
      </c>
      <c r="H5584" t="s">
        <v>474</v>
      </c>
      <c r="I5584" t="s">
        <v>545</v>
      </c>
      <c r="J5584">
        <v>1082000000</v>
      </c>
      <c r="K5584">
        <v>1313656810.1935883</v>
      </c>
    </row>
    <row r="5585" spans="1:11" x14ac:dyDescent="0.25">
      <c r="A5585">
        <v>8082</v>
      </c>
      <c r="B5585" t="s">
        <v>108</v>
      </c>
      <c r="C5585" t="s">
        <v>492</v>
      </c>
      <c r="D5585" t="s">
        <v>1022</v>
      </c>
      <c r="E5585">
        <v>2014</v>
      </c>
      <c r="F5585" s="10">
        <v>42004</v>
      </c>
      <c r="G5585" t="s">
        <v>489</v>
      </c>
      <c r="H5585" t="s">
        <v>474</v>
      </c>
      <c r="I5585" t="s">
        <v>545</v>
      </c>
      <c r="J5585">
        <v>4784000000</v>
      </c>
      <c r="K5585">
        <v>5808257097.9354219</v>
      </c>
    </row>
    <row r="5586" spans="1:11" x14ac:dyDescent="0.25">
      <c r="A5586">
        <v>8082</v>
      </c>
      <c r="B5586" t="s">
        <v>108</v>
      </c>
      <c r="C5586" t="s">
        <v>492</v>
      </c>
      <c r="D5586" t="s">
        <v>316</v>
      </c>
      <c r="E5586">
        <v>2014</v>
      </c>
      <c r="F5586" s="10">
        <v>42004</v>
      </c>
      <c r="G5586" t="s">
        <v>489</v>
      </c>
      <c r="H5586" t="s">
        <v>474</v>
      </c>
      <c r="I5586" t="s">
        <v>545</v>
      </c>
      <c r="J5586">
        <v>5239000000</v>
      </c>
      <c r="K5586">
        <v>6360672854.5325403</v>
      </c>
    </row>
    <row r="5587" spans="1:11" x14ac:dyDescent="0.25">
      <c r="A5587">
        <v>8082</v>
      </c>
      <c r="B5587" t="s">
        <v>108</v>
      </c>
      <c r="C5587" t="s">
        <v>492</v>
      </c>
      <c r="D5587" t="s">
        <v>460</v>
      </c>
      <c r="E5587">
        <v>2014</v>
      </c>
      <c r="F5587" s="10">
        <v>42004</v>
      </c>
      <c r="G5587" t="s">
        <v>489</v>
      </c>
      <c r="H5587" t="s">
        <v>474</v>
      </c>
      <c r="I5587" t="s">
        <v>545</v>
      </c>
      <c r="J5587">
        <v>5114000000</v>
      </c>
      <c r="K5587">
        <v>6208910284.0388269</v>
      </c>
    </row>
    <row r="5588" spans="1:11" x14ac:dyDescent="0.25">
      <c r="A5588">
        <v>8082</v>
      </c>
      <c r="B5588" t="s">
        <v>108</v>
      </c>
      <c r="C5588" t="s">
        <v>493</v>
      </c>
      <c r="D5588" t="s">
        <v>1010</v>
      </c>
      <c r="E5588">
        <v>2014</v>
      </c>
      <c r="F5588" s="10">
        <v>42004</v>
      </c>
      <c r="G5588" t="s">
        <v>489</v>
      </c>
      <c r="H5588" t="s">
        <v>474</v>
      </c>
      <c r="I5588" t="s">
        <v>545</v>
      </c>
      <c r="J5588">
        <v>10754000000</v>
      </c>
      <c r="K5588">
        <v>13056437464.715202</v>
      </c>
    </row>
    <row r="5589" spans="1:11" x14ac:dyDescent="0.25">
      <c r="A5589">
        <v>8082</v>
      </c>
      <c r="B5589" t="s">
        <v>108</v>
      </c>
      <c r="C5589" t="s">
        <v>493</v>
      </c>
      <c r="D5589" t="s">
        <v>1046</v>
      </c>
      <c r="E5589">
        <v>2014</v>
      </c>
      <c r="F5589" s="10">
        <v>42004</v>
      </c>
      <c r="G5589" t="s">
        <v>489</v>
      </c>
      <c r="H5589" t="s">
        <v>474</v>
      </c>
      <c r="I5589" t="s">
        <v>545</v>
      </c>
      <c r="J5589">
        <v>3357000000</v>
      </c>
      <c r="K5589">
        <v>4075735593.179183</v>
      </c>
    </row>
    <row r="5590" spans="1:11" x14ac:dyDescent="0.25">
      <c r="A5590">
        <v>8082</v>
      </c>
      <c r="B5590" t="s">
        <v>108</v>
      </c>
      <c r="C5590" t="s">
        <v>493</v>
      </c>
      <c r="D5590" t="s">
        <v>1045</v>
      </c>
      <c r="E5590">
        <v>2014</v>
      </c>
      <c r="F5590" s="10">
        <v>42004</v>
      </c>
      <c r="G5590" t="s">
        <v>489</v>
      </c>
      <c r="H5590" t="s">
        <v>474</v>
      </c>
      <c r="I5590" t="s">
        <v>545</v>
      </c>
      <c r="J5590">
        <v>5551000000</v>
      </c>
      <c r="K5590">
        <v>6739472230.4848509</v>
      </c>
    </row>
    <row r="5591" spans="1:11" x14ac:dyDescent="0.25">
      <c r="A5591">
        <v>8082</v>
      </c>
      <c r="B5591" t="s">
        <v>108</v>
      </c>
      <c r="C5591" t="s">
        <v>493</v>
      </c>
      <c r="D5591" t="s">
        <v>593</v>
      </c>
      <c r="E5591">
        <v>2014</v>
      </c>
      <c r="F5591" s="10">
        <v>42004</v>
      </c>
      <c r="G5591" t="s">
        <v>489</v>
      </c>
      <c r="H5591" t="s">
        <v>474</v>
      </c>
      <c r="I5591" t="s">
        <v>545</v>
      </c>
      <c r="J5591">
        <v>5277000000</v>
      </c>
      <c r="K5591">
        <v>6406808675.9626293</v>
      </c>
    </row>
    <row r="5592" spans="1:11" x14ac:dyDescent="0.25">
      <c r="A5592">
        <v>718</v>
      </c>
      <c r="B5592" t="s">
        <v>109</v>
      </c>
      <c r="C5592" t="s">
        <v>492</v>
      </c>
      <c r="D5592" t="s">
        <v>569</v>
      </c>
      <c r="E5592">
        <v>2015</v>
      </c>
      <c r="F5592" s="10">
        <v>42369</v>
      </c>
      <c r="G5592" t="s">
        <v>489</v>
      </c>
      <c r="H5592" t="s">
        <v>474</v>
      </c>
      <c r="I5592" t="s">
        <v>545</v>
      </c>
      <c r="J5592">
        <v>5351000000</v>
      </c>
      <c r="K5592">
        <v>5825631690.7396297</v>
      </c>
    </row>
    <row r="5593" spans="1:11" x14ac:dyDescent="0.25">
      <c r="A5593">
        <v>718</v>
      </c>
      <c r="B5593" t="s">
        <v>109</v>
      </c>
      <c r="C5593" t="s">
        <v>492</v>
      </c>
      <c r="D5593" t="s">
        <v>105</v>
      </c>
      <c r="E5593">
        <v>2015</v>
      </c>
      <c r="F5593" s="10">
        <v>42369</v>
      </c>
      <c r="G5593" t="s">
        <v>489</v>
      </c>
      <c r="H5593" t="s">
        <v>474</v>
      </c>
      <c r="I5593" t="s">
        <v>545</v>
      </c>
      <c r="J5593">
        <v>5119200000</v>
      </c>
      <c r="K5593">
        <v>5573271117.7787914</v>
      </c>
    </row>
    <row r="5594" spans="1:11" x14ac:dyDescent="0.25">
      <c r="A5594">
        <v>718</v>
      </c>
      <c r="B5594" t="s">
        <v>109</v>
      </c>
      <c r="C5594" t="s">
        <v>492</v>
      </c>
      <c r="D5594" t="s">
        <v>656</v>
      </c>
      <c r="E5594">
        <v>2015</v>
      </c>
      <c r="F5594" s="10">
        <v>42369</v>
      </c>
      <c r="G5594" t="s">
        <v>489</v>
      </c>
      <c r="H5594" t="s">
        <v>474</v>
      </c>
      <c r="I5594" t="s">
        <v>545</v>
      </c>
      <c r="J5594">
        <v>4664500000</v>
      </c>
      <c r="K5594">
        <v>5078239398.5152311</v>
      </c>
    </row>
    <row r="5595" spans="1:11" x14ac:dyDescent="0.25">
      <c r="A5595">
        <v>718</v>
      </c>
      <c r="B5595" t="s">
        <v>109</v>
      </c>
      <c r="C5595" t="s">
        <v>493</v>
      </c>
      <c r="D5595" t="s">
        <v>589</v>
      </c>
      <c r="E5595">
        <v>2015</v>
      </c>
      <c r="F5595" s="10">
        <v>42369</v>
      </c>
      <c r="G5595" t="s">
        <v>489</v>
      </c>
      <c r="H5595" t="s">
        <v>474</v>
      </c>
      <c r="I5595" t="s">
        <v>545</v>
      </c>
      <c r="J5595">
        <v>-225300000</v>
      </c>
      <c r="K5595">
        <v>-245284025.40153965</v>
      </c>
    </row>
    <row r="5596" spans="1:11" x14ac:dyDescent="0.25">
      <c r="A5596">
        <v>718</v>
      </c>
      <c r="B5596" t="s">
        <v>109</v>
      </c>
      <c r="C5596" t="s">
        <v>493</v>
      </c>
      <c r="D5596" t="s">
        <v>656</v>
      </c>
      <c r="E5596">
        <v>2015</v>
      </c>
      <c r="F5596" s="10">
        <v>42369</v>
      </c>
      <c r="G5596" t="s">
        <v>489</v>
      </c>
      <c r="H5596" t="s">
        <v>474</v>
      </c>
      <c r="I5596" t="s">
        <v>545</v>
      </c>
      <c r="J5596">
        <v>4020500000</v>
      </c>
      <c r="K5596">
        <v>4377116840.3324022</v>
      </c>
    </row>
    <row r="5597" spans="1:11" x14ac:dyDescent="0.25">
      <c r="A5597">
        <v>718</v>
      </c>
      <c r="B5597" t="s">
        <v>109</v>
      </c>
      <c r="C5597" t="s">
        <v>493</v>
      </c>
      <c r="D5597" t="s">
        <v>458</v>
      </c>
      <c r="E5597">
        <v>2015</v>
      </c>
      <c r="F5597" s="10">
        <v>42369</v>
      </c>
      <c r="G5597" t="s">
        <v>489</v>
      </c>
      <c r="H5597" t="s">
        <v>474</v>
      </c>
      <c r="I5597" t="s">
        <v>545</v>
      </c>
      <c r="J5597">
        <v>211100000</v>
      </c>
      <c r="K5597">
        <v>229824490.73353314</v>
      </c>
    </row>
    <row r="5598" spans="1:11" x14ac:dyDescent="0.25">
      <c r="A5598">
        <v>718</v>
      </c>
      <c r="B5598" t="s">
        <v>109</v>
      </c>
      <c r="C5598" t="s">
        <v>493</v>
      </c>
      <c r="D5598" t="s">
        <v>952</v>
      </c>
      <c r="E5598">
        <v>2015</v>
      </c>
      <c r="F5598" s="10">
        <v>42369</v>
      </c>
      <c r="G5598" t="s">
        <v>489</v>
      </c>
      <c r="H5598" t="s">
        <v>474</v>
      </c>
      <c r="I5598" t="s">
        <v>545</v>
      </c>
      <c r="J5598">
        <v>6404200000</v>
      </c>
      <c r="K5598">
        <v>6972250135.2709284</v>
      </c>
    </row>
    <row r="5599" spans="1:11" x14ac:dyDescent="0.25">
      <c r="A5599">
        <v>718</v>
      </c>
      <c r="B5599" t="s">
        <v>109</v>
      </c>
      <c r="C5599" t="s">
        <v>493</v>
      </c>
      <c r="D5599" t="s">
        <v>951</v>
      </c>
      <c r="E5599">
        <v>2015</v>
      </c>
      <c r="F5599" s="10">
        <v>42369</v>
      </c>
      <c r="G5599" t="s">
        <v>489</v>
      </c>
      <c r="H5599" t="s">
        <v>474</v>
      </c>
      <c r="I5599" t="s">
        <v>545</v>
      </c>
      <c r="J5599">
        <v>4724200000</v>
      </c>
      <c r="K5599">
        <v>5143234766.0983295</v>
      </c>
    </row>
    <row r="5600" spans="1:11" x14ac:dyDescent="0.25">
      <c r="A5600">
        <v>779</v>
      </c>
      <c r="B5600" t="s">
        <v>110</v>
      </c>
      <c r="C5600" t="s">
        <v>492</v>
      </c>
      <c r="D5600" t="s">
        <v>1428</v>
      </c>
      <c r="E5600">
        <v>2015</v>
      </c>
      <c r="F5600" s="10">
        <v>42369</v>
      </c>
      <c r="G5600" t="s">
        <v>489</v>
      </c>
      <c r="H5600" t="s">
        <v>474</v>
      </c>
      <c r="I5600" t="s">
        <v>545</v>
      </c>
      <c r="J5600">
        <v>8574700000</v>
      </c>
      <c r="K5600">
        <v>9335272670.2644558</v>
      </c>
    </row>
    <row r="5601" spans="1:11" x14ac:dyDescent="0.25">
      <c r="A5601">
        <v>779</v>
      </c>
      <c r="B5601" t="s">
        <v>110</v>
      </c>
      <c r="C5601" t="s">
        <v>492</v>
      </c>
      <c r="D5601" t="s">
        <v>105</v>
      </c>
      <c r="E5601">
        <v>2015</v>
      </c>
      <c r="F5601" s="10">
        <v>42369</v>
      </c>
      <c r="G5601" t="s">
        <v>489</v>
      </c>
      <c r="H5601" t="s">
        <v>474</v>
      </c>
      <c r="I5601" t="s">
        <v>545</v>
      </c>
      <c r="J5601">
        <v>5471500000</v>
      </c>
      <c r="K5601">
        <v>5956819995.4927835</v>
      </c>
    </row>
    <row r="5602" spans="1:11" x14ac:dyDescent="0.25">
      <c r="A5602">
        <v>779</v>
      </c>
      <c r="B5602" t="s">
        <v>110</v>
      </c>
      <c r="C5602" t="s">
        <v>492</v>
      </c>
      <c r="D5602" t="s">
        <v>1429</v>
      </c>
      <c r="E5602">
        <v>2015</v>
      </c>
      <c r="F5602" s="10">
        <v>42369</v>
      </c>
      <c r="G5602" t="s">
        <v>489</v>
      </c>
      <c r="H5602" t="s">
        <v>474</v>
      </c>
      <c r="I5602" t="s">
        <v>545</v>
      </c>
      <c r="J5602">
        <v>4881000000</v>
      </c>
      <c r="K5602">
        <v>5313942867.2211056</v>
      </c>
    </row>
    <row r="5603" spans="1:11" x14ac:dyDescent="0.25">
      <c r="A5603">
        <v>779</v>
      </c>
      <c r="B5603" t="s">
        <v>110</v>
      </c>
      <c r="C5603" t="s">
        <v>492</v>
      </c>
      <c r="D5603" t="s">
        <v>458</v>
      </c>
      <c r="E5603">
        <v>2015</v>
      </c>
      <c r="F5603" s="10">
        <v>42369</v>
      </c>
      <c r="G5603" t="s">
        <v>489</v>
      </c>
      <c r="H5603" t="s">
        <v>474</v>
      </c>
      <c r="I5603" t="s">
        <v>545</v>
      </c>
      <c r="J5603">
        <v>111500000</v>
      </c>
      <c r="K5603">
        <v>121390008.1325862</v>
      </c>
    </row>
    <row r="5604" spans="1:11" x14ac:dyDescent="0.25">
      <c r="A5604">
        <v>779</v>
      </c>
      <c r="B5604" t="s">
        <v>110</v>
      </c>
      <c r="C5604" t="s">
        <v>492</v>
      </c>
      <c r="D5604" t="s">
        <v>653</v>
      </c>
      <c r="E5604">
        <v>2015</v>
      </c>
      <c r="F5604" s="10">
        <v>42369</v>
      </c>
      <c r="G5604" t="s">
        <v>489</v>
      </c>
      <c r="H5604" t="s">
        <v>474</v>
      </c>
      <c r="I5604" t="s">
        <v>545</v>
      </c>
      <c r="J5604">
        <v>5926100000</v>
      </c>
      <c r="K5604">
        <v>6451742844.7938929</v>
      </c>
    </row>
    <row r="5605" spans="1:11" x14ac:dyDescent="0.25">
      <c r="A5605">
        <v>8082</v>
      </c>
      <c r="B5605" t="s">
        <v>108</v>
      </c>
      <c r="C5605" t="s">
        <v>492</v>
      </c>
      <c r="D5605" t="s">
        <v>578</v>
      </c>
      <c r="E5605">
        <v>2015</v>
      </c>
      <c r="F5605" s="10">
        <v>42369</v>
      </c>
      <c r="G5605" t="s">
        <v>489</v>
      </c>
      <c r="H5605" t="s">
        <v>474</v>
      </c>
      <c r="I5605" t="s">
        <v>545</v>
      </c>
      <c r="J5605">
        <v>3707000000</v>
      </c>
      <c r="K5605">
        <v>4035809508.0493007</v>
      </c>
    </row>
    <row r="5606" spans="1:11" x14ac:dyDescent="0.25">
      <c r="A5606">
        <v>8082</v>
      </c>
      <c r="B5606" t="s">
        <v>108</v>
      </c>
      <c r="C5606" t="s">
        <v>492</v>
      </c>
      <c r="D5606" t="s">
        <v>59</v>
      </c>
      <c r="E5606">
        <v>2015</v>
      </c>
      <c r="F5606" s="10">
        <v>42369</v>
      </c>
      <c r="G5606" t="s">
        <v>489</v>
      </c>
      <c r="H5606" t="s">
        <v>474</v>
      </c>
      <c r="I5606" t="s">
        <v>545</v>
      </c>
      <c r="J5606">
        <v>3892000000</v>
      </c>
      <c r="K5606">
        <v>4237218938.5831881</v>
      </c>
    </row>
    <row r="5607" spans="1:11" x14ac:dyDescent="0.25">
      <c r="A5607">
        <v>8082</v>
      </c>
      <c r="B5607" t="s">
        <v>108</v>
      </c>
      <c r="C5607" t="s">
        <v>492</v>
      </c>
      <c r="D5607" t="s">
        <v>105</v>
      </c>
      <c r="E5607">
        <v>2015</v>
      </c>
      <c r="F5607" s="10">
        <v>42369</v>
      </c>
      <c r="G5607" t="s">
        <v>489</v>
      </c>
      <c r="H5607" t="s">
        <v>474</v>
      </c>
      <c r="I5607" t="s">
        <v>545</v>
      </c>
      <c r="J5607">
        <v>1711000000</v>
      </c>
      <c r="K5607">
        <v>1862765057.5323317</v>
      </c>
    </row>
    <row r="5608" spans="1:11" x14ac:dyDescent="0.25">
      <c r="A5608">
        <v>8082</v>
      </c>
      <c r="B5608" t="s">
        <v>108</v>
      </c>
      <c r="C5608" t="s">
        <v>492</v>
      </c>
      <c r="D5608" t="s">
        <v>636</v>
      </c>
      <c r="E5608">
        <v>2015</v>
      </c>
      <c r="F5608" s="10">
        <v>42369</v>
      </c>
      <c r="G5608" t="s">
        <v>489</v>
      </c>
      <c r="H5608" t="s">
        <v>474</v>
      </c>
      <c r="I5608" t="s">
        <v>545</v>
      </c>
      <c r="J5608">
        <v>1185000000</v>
      </c>
      <c r="K5608">
        <v>1290109055.0413868</v>
      </c>
    </row>
    <row r="5609" spans="1:11" x14ac:dyDescent="0.25">
      <c r="A5609">
        <v>8082</v>
      </c>
      <c r="B5609" t="s">
        <v>108</v>
      </c>
      <c r="C5609" t="s">
        <v>492</v>
      </c>
      <c r="D5609" t="s">
        <v>1022</v>
      </c>
      <c r="E5609">
        <v>2015</v>
      </c>
      <c r="F5609" s="10">
        <v>42369</v>
      </c>
      <c r="G5609" t="s">
        <v>489</v>
      </c>
      <c r="H5609" t="s">
        <v>474</v>
      </c>
      <c r="I5609" t="s">
        <v>545</v>
      </c>
      <c r="J5609">
        <v>4844000000</v>
      </c>
      <c r="K5609">
        <v>5273660981.1143274</v>
      </c>
    </row>
    <row r="5610" spans="1:11" x14ac:dyDescent="0.25">
      <c r="A5610">
        <v>8082</v>
      </c>
      <c r="B5610" t="s">
        <v>108</v>
      </c>
      <c r="C5610" t="s">
        <v>492</v>
      </c>
      <c r="D5610" t="s">
        <v>316</v>
      </c>
      <c r="E5610">
        <v>2015</v>
      </c>
      <c r="F5610" s="10">
        <v>42369</v>
      </c>
      <c r="G5610" t="s">
        <v>489</v>
      </c>
      <c r="H5610" t="s">
        <v>474</v>
      </c>
      <c r="I5610" t="s">
        <v>545</v>
      </c>
      <c r="J5610">
        <v>6083000000</v>
      </c>
      <c r="K5610">
        <v>6622559815.8791199</v>
      </c>
    </row>
    <row r="5611" spans="1:11" x14ac:dyDescent="0.25">
      <c r="A5611">
        <v>8082</v>
      </c>
      <c r="B5611" t="s">
        <v>108</v>
      </c>
      <c r="C5611" t="s">
        <v>492</v>
      </c>
      <c r="D5611" t="s">
        <v>460</v>
      </c>
      <c r="E5611">
        <v>2015</v>
      </c>
      <c r="F5611" s="10">
        <v>42369</v>
      </c>
      <c r="G5611" t="s">
        <v>489</v>
      </c>
      <c r="H5611" t="s">
        <v>474</v>
      </c>
      <c r="I5611" t="s">
        <v>545</v>
      </c>
      <c r="J5611">
        <v>5218000000</v>
      </c>
      <c r="K5611">
        <v>5680834640.6801329</v>
      </c>
    </row>
    <row r="5612" spans="1:11" x14ac:dyDescent="0.25">
      <c r="A5612">
        <v>8082</v>
      </c>
      <c r="B5612" t="s">
        <v>108</v>
      </c>
      <c r="C5612" t="s">
        <v>493</v>
      </c>
      <c r="D5612" t="s">
        <v>1010</v>
      </c>
      <c r="E5612">
        <v>2015</v>
      </c>
      <c r="F5612" s="10">
        <v>42369</v>
      </c>
      <c r="G5612" t="s">
        <v>489</v>
      </c>
      <c r="H5612" t="s">
        <v>474</v>
      </c>
      <c r="I5612" t="s">
        <v>545</v>
      </c>
      <c r="J5612">
        <v>11859000000</v>
      </c>
      <c r="K5612">
        <v>12910888847.034437</v>
      </c>
    </row>
    <row r="5613" spans="1:11" x14ac:dyDescent="0.25">
      <c r="A5613">
        <v>8082</v>
      </c>
      <c r="B5613" t="s">
        <v>108</v>
      </c>
      <c r="C5613" t="s">
        <v>493</v>
      </c>
      <c r="D5613" t="s">
        <v>1046</v>
      </c>
      <c r="E5613">
        <v>2015</v>
      </c>
      <c r="F5613" s="10">
        <v>42369</v>
      </c>
      <c r="G5613" t="s">
        <v>489</v>
      </c>
      <c r="H5613" t="s">
        <v>474</v>
      </c>
      <c r="I5613" t="s">
        <v>545</v>
      </c>
      <c r="J5613">
        <v>3657000000</v>
      </c>
      <c r="K5613">
        <v>3981374526.823926</v>
      </c>
    </row>
    <row r="5614" spans="1:11" x14ac:dyDescent="0.25">
      <c r="A5614">
        <v>8082</v>
      </c>
      <c r="B5614" t="s">
        <v>108</v>
      </c>
      <c r="C5614" t="s">
        <v>493</v>
      </c>
      <c r="D5614" t="s">
        <v>1045</v>
      </c>
      <c r="E5614">
        <v>2015</v>
      </c>
      <c r="F5614" s="10">
        <v>42369</v>
      </c>
      <c r="G5614" t="s">
        <v>489</v>
      </c>
      <c r="H5614" t="s">
        <v>474</v>
      </c>
      <c r="I5614" t="s">
        <v>545</v>
      </c>
      <c r="J5614">
        <v>5696000000</v>
      </c>
      <c r="K5614">
        <v>6201233061.1947174</v>
      </c>
    </row>
    <row r="5615" spans="1:11" x14ac:dyDescent="0.25">
      <c r="A5615">
        <v>8082</v>
      </c>
      <c r="B5615" t="s">
        <v>108</v>
      </c>
      <c r="C5615" t="s">
        <v>493</v>
      </c>
      <c r="D5615" t="s">
        <v>593</v>
      </c>
      <c r="E5615">
        <v>2015</v>
      </c>
      <c r="F5615" s="10">
        <v>42369</v>
      </c>
      <c r="G5615" t="s">
        <v>489</v>
      </c>
      <c r="H5615" t="s">
        <v>474</v>
      </c>
      <c r="I5615" t="s">
        <v>545</v>
      </c>
      <c r="J5615">
        <v>5428000000</v>
      </c>
      <c r="K5615">
        <v>5909461561.8267078</v>
      </c>
    </row>
    <row r="5616" spans="1:11" x14ac:dyDescent="0.25">
      <c r="A5616">
        <v>718</v>
      </c>
      <c r="B5616" t="s">
        <v>109</v>
      </c>
      <c r="C5616" t="s">
        <v>492</v>
      </c>
      <c r="D5616" t="s">
        <v>569</v>
      </c>
      <c r="E5616">
        <v>2016</v>
      </c>
      <c r="F5616" s="10">
        <v>42735</v>
      </c>
      <c r="G5616" t="s">
        <v>489</v>
      </c>
      <c r="H5616" t="s">
        <v>474</v>
      </c>
      <c r="I5616" t="s">
        <v>545</v>
      </c>
      <c r="J5616">
        <v>5312400000</v>
      </c>
      <c r="K5616">
        <v>5599798456.1657972</v>
      </c>
    </row>
    <row r="5617" spans="1:11" x14ac:dyDescent="0.25">
      <c r="A5617">
        <v>718</v>
      </c>
      <c r="B5617" t="s">
        <v>109</v>
      </c>
      <c r="C5617" t="s">
        <v>492</v>
      </c>
      <c r="D5617" t="s">
        <v>105</v>
      </c>
      <c r="E5617">
        <v>2016</v>
      </c>
      <c r="F5617" s="10">
        <v>42735</v>
      </c>
      <c r="G5617" t="s">
        <v>489</v>
      </c>
      <c r="H5617" t="s">
        <v>474</v>
      </c>
      <c r="I5617" t="s">
        <v>545</v>
      </c>
      <c r="J5617">
        <v>5023400000</v>
      </c>
      <c r="K5617">
        <v>5295163685.8488188</v>
      </c>
    </row>
    <row r="5618" spans="1:11" x14ac:dyDescent="0.25">
      <c r="A5618">
        <v>718</v>
      </c>
      <c r="B5618" t="s">
        <v>109</v>
      </c>
      <c r="C5618" t="s">
        <v>492</v>
      </c>
      <c r="D5618" t="s">
        <v>656</v>
      </c>
      <c r="E5618">
        <v>2016</v>
      </c>
      <c r="F5618" s="10">
        <v>42735</v>
      </c>
      <c r="G5618" t="s">
        <v>489</v>
      </c>
      <c r="H5618" t="s">
        <v>474</v>
      </c>
      <c r="I5618" t="s">
        <v>545</v>
      </c>
      <c r="J5618">
        <v>4986200000</v>
      </c>
      <c r="K5618">
        <v>5255951182.5415821</v>
      </c>
    </row>
    <row r="5619" spans="1:11" x14ac:dyDescent="0.25">
      <c r="A5619">
        <v>718</v>
      </c>
      <c r="B5619" t="s">
        <v>109</v>
      </c>
      <c r="C5619" t="s">
        <v>493</v>
      </c>
      <c r="D5619" t="s">
        <v>589</v>
      </c>
      <c r="E5619">
        <v>2016</v>
      </c>
      <c r="F5619" s="10">
        <v>42735</v>
      </c>
      <c r="G5619" t="s">
        <v>489</v>
      </c>
      <c r="H5619" t="s">
        <v>474</v>
      </c>
      <c r="I5619" t="s">
        <v>545</v>
      </c>
      <c r="J5619">
        <v>-288700000</v>
      </c>
      <c r="K5619">
        <v>-304318540.45159733</v>
      </c>
    </row>
    <row r="5620" spans="1:11" x14ac:dyDescent="0.25">
      <c r="A5620">
        <v>718</v>
      </c>
      <c r="B5620" t="s">
        <v>109</v>
      </c>
      <c r="C5620" t="s">
        <v>493</v>
      </c>
      <c r="D5620" t="s">
        <v>656</v>
      </c>
      <c r="E5620">
        <v>2016</v>
      </c>
      <c r="F5620" s="10">
        <v>42735</v>
      </c>
      <c r="G5620" t="s">
        <v>489</v>
      </c>
      <c r="H5620" t="s">
        <v>474</v>
      </c>
      <c r="I5620" t="s">
        <v>545</v>
      </c>
      <c r="J5620">
        <v>4277100000</v>
      </c>
      <c r="K5620">
        <v>4508489190.7361517</v>
      </c>
    </row>
    <row r="5621" spans="1:11" x14ac:dyDescent="0.25">
      <c r="A5621">
        <v>718</v>
      </c>
      <c r="B5621" t="s">
        <v>109</v>
      </c>
      <c r="C5621" t="s">
        <v>493</v>
      </c>
      <c r="D5621" t="s">
        <v>458</v>
      </c>
      <c r="E5621">
        <v>2016</v>
      </c>
      <c r="F5621" s="10">
        <v>42735</v>
      </c>
      <c r="G5621" t="s">
        <v>489</v>
      </c>
      <c r="H5621" t="s">
        <v>474</v>
      </c>
      <c r="I5621" t="s">
        <v>545</v>
      </c>
      <c r="J5621">
        <v>223300000</v>
      </c>
      <c r="K5621">
        <v>235380429.79855102</v>
      </c>
    </row>
    <row r="5622" spans="1:11" x14ac:dyDescent="0.25">
      <c r="A5622">
        <v>718</v>
      </c>
      <c r="B5622" t="s">
        <v>109</v>
      </c>
      <c r="C5622" t="s">
        <v>493</v>
      </c>
      <c r="D5622" t="s">
        <v>952</v>
      </c>
      <c r="E5622">
        <v>2016</v>
      </c>
      <c r="F5622" s="10">
        <v>42735</v>
      </c>
      <c r="G5622" t="s">
        <v>489</v>
      </c>
      <c r="H5622" t="s">
        <v>474</v>
      </c>
      <c r="I5622" t="s">
        <v>545</v>
      </c>
      <c r="J5622">
        <v>6345700000</v>
      </c>
      <c r="K5622">
        <v>6688999522.4929037</v>
      </c>
    </row>
    <row r="5623" spans="1:11" x14ac:dyDescent="0.25">
      <c r="A5623">
        <v>718</v>
      </c>
      <c r="B5623" t="s">
        <v>109</v>
      </c>
      <c r="C5623" t="s">
        <v>493</v>
      </c>
      <c r="D5623" t="s">
        <v>951</v>
      </c>
      <c r="E5623">
        <v>2016</v>
      </c>
      <c r="F5623" s="10">
        <v>42735</v>
      </c>
      <c r="G5623" t="s">
        <v>489</v>
      </c>
      <c r="H5623" t="s">
        <v>474</v>
      </c>
      <c r="I5623" t="s">
        <v>545</v>
      </c>
      <c r="J5623">
        <v>4764600000</v>
      </c>
      <c r="K5623">
        <v>5022362721.9801893</v>
      </c>
    </row>
    <row r="5624" spans="1:11" x14ac:dyDescent="0.25">
      <c r="A5624">
        <v>779</v>
      </c>
      <c r="B5624" t="s">
        <v>110</v>
      </c>
      <c r="C5624" t="s">
        <v>492</v>
      </c>
      <c r="D5624" t="s">
        <v>1428</v>
      </c>
      <c r="E5624">
        <v>2016</v>
      </c>
      <c r="F5624" s="10">
        <v>42735</v>
      </c>
      <c r="G5624" t="s">
        <v>489</v>
      </c>
      <c r="H5624" t="s">
        <v>474</v>
      </c>
      <c r="I5624" t="s">
        <v>545</v>
      </c>
      <c r="J5624">
        <v>8286300000</v>
      </c>
      <c r="K5624">
        <v>8734585111.6871185</v>
      </c>
    </row>
    <row r="5625" spans="1:11" x14ac:dyDescent="0.25">
      <c r="A5625">
        <v>779</v>
      </c>
      <c r="B5625" t="s">
        <v>110</v>
      </c>
      <c r="C5625" t="s">
        <v>492</v>
      </c>
      <c r="D5625" t="s">
        <v>105</v>
      </c>
      <c r="E5625">
        <v>2016</v>
      </c>
      <c r="F5625" s="10">
        <v>42735</v>
      </c>
      <c r="G5625" t="s">
        <v>489</v>
      </c>
      <c r="H5625" t="s">
        <v>474</v>
      </c>
      <c r="I5625" t="s">
        <v>545</v>
      </c>
      <c r="J5625">
        <v>5417700000</v>
      </c>
      <c r="K5625">
        <v>5710795138.9145098</v>
      </c>
    </row>
    <row r="5626" spans="1:11" x14ac:dyDescent="0.25">
      <c r="A5626">
        <v>779</v>
      </c>
      <c r="B5626" t="s">
        <v>110</v>
      </c>
      <c r="C5626" t="s">
        <v>492</v>
      </c>
      <c r="D5626" t="s">
        <v>1429</v>
      </c>
      <c r="E5626">
        <v>2016</v>
      </c>
      <c r="F5626" s="10">
        <v>42735</v>
      </c>
      <c r="G5626" t="s">
        <v>489</v>
      </c>
      <c r="H5626" t="s">
        <v>474</v>
      </c>
      <c r="I5626" t="s">
        <v>545</v>
      </c>
      <c r="J5626">
        <v>4626200000</v>
      </c>
      <c r="K5626">
        <v>4876475344.084446</v>
      </c>
    </row>
    <row r="5627" spans="1:11" x14ac:dyDescent="0.25">
      <c r="A5627">
        <v>779</v>
      </c>
      <c r="B5627" t="s">
        <v>110</v>
      </c>
      <c r="C5627" t="s">
        <v>492</v>
      </c>
      <c r="D5627" t="s">
        <v>458</v>
      </c>
      <c r="E5627">
        <v>2016</v>
      </c>
      <c r="F5627" s="10">
        <v>42735</v>
      </c>
      <c r="G5627" t="s">
        <v>489</v>
      </c>
      <c r="H5627" t="s">
        <v>474</v>
      </c>
      <c r="I5627" t="s">
        <v>545</v>
      </c>
      <c r="J5627">
        <v>31600000</v>
      </c>
      <c r="K5627">
        <v>33309545.820126344</v>
      </c>
    </row>
    <row r="5628" spans="1:11" x14ac:dyDescent="0.25">
      <c r="A5628">
        <v>779</v>
      </c>
      <c r="B5628" t="s">
        <v>110</v>
      </c>
      <c r="C5628" t="s">
        <v>492</v>
      </c>
      <c r="D5628" t="s">
        <v>653</v>
      </c>
      <c r="E5628">
        <v>2016</v>
      </c>
      <c r="F5628" s="10">
        <v>42735</v>
      </c>
      <c r="G5628" t="s">
        <v>489</v>
      </c>
      <c r="H5628" t="s">
        <v>474</v>
      </c>
      <c r="I5628" t="s">
        <v>545</v>
      </c>
      <c r="J5628">
        <v>6028400000</v>
      </c>
      <c r="K5628">
        <v>6354533734.8749895</v>
      </c>
    </row>
    <row r="5629" spans="1:11" x14ac:dyDescent="0.25">
      <c r="A5629">
        <v>8082</v>
      </c>
      <c r="B5629" t="s">
        <v>108</v>
      </c>
      <c r="C5629" t="s">
        <v>492</v>
      </c>
      <c r="D5629" t="s">
        <v>578</v>
      </c>
      <c r="E5629">
        <v>2016</v>
      </c>
      <c r="F5629" s="10">
        <v>42735</v>
      </c>
      <c r="G5629" t="s">
        <v>489</v>
      </c>
      <c r="H5629" t="s">
        <v>474</v>
      </c>
      <c r="I5629" t="s">
        <v>545</v>
      </c>
      <c r="J5629">
        <v>3644000000</v>
      </c>
      <c r="K5629">
        <v>3841138764.8272281</v>
      </c>
    </row>
    <row r="5630" spans="1:11" x14ac:dyDescent="0.25">
      <c r="A5630">
        <v>8082</v>
      </c>
      <c r="B5630" t="s">
        <v>108</v>
      </c>
      <c r="C5630" t="s">
        <v>492</v>
      </c>
      <c r="D5630" t="s">
        <v>59</v>
      </c>
      <c r="E5630">
        <v>2016</v>
      </c>
      <c r="F5630" s="10">
        <v>42735</v>
      </c>
      <c r="G5630" t="s">
        <v>489</v>
      </c>
      <c r="H5630" t="s">
        <v>474</v>
      </c>
      <c r="I5630" t="s">
        <v>545</v>
      </c>
      <c r="J5630">
        <v>3055000000</v>
      </c>
      <c r="K5630">
        <v>3220274129.1293035</v>
      </c>
    </row>
    <row r="5631" spans="1:11" x14ac:dyDescent="0.25">
      <c r="A5631">
        <v>8082</v>
      </c>
      <c r="B5631" t="s">
        <v>108</v>
      </c>
      <c r="C5631" t="s">
        <v>492</v>
      </c>
      <c r="D5631" t="s">
        <v>105</v>
      </c>
      <c r="E5631">
        <v>2016</v>
      </c>
      <c r="F5631" s="10">
        <v>42735</v>
      </c>
      <c r="G5631" t="s">
        <v>489</v>
      </c>
      <c r="H5631" t="s">
        <v>474</v>
      </c>
      <c r="I5631" t="s">
        <v>545</v>
      </c>
      <c r="J5631">
        <v>1697000000</v>
      </c>
      <c r="K5631">
        <v>1788806938.5048864</v>
      </c>
    </row>
    <row r="5632" spans="1:11" x14ac:dyDescent="0.25">
      <c r="A5632">
        <v>8082</v>
      </c>
      <c r="B5632" t="s">
        <v>108</v>
      </c>
      <c r="C5632" t="s">
        <v>492</v>
      </c>
      <c r="D5632" t="s">
        <v>636</v>
      </c>
      <c r="E5632">
        <v>2016</v>
      </c>
      <c r="F5632" s="10">
        <v>42735</v>
      </c>
      <c r="G5632" t="s">
        <v>489</v>
      </c>
      <c r="H5632" t="s">
        <v>474</v>
      </c>
      <c r="I5632" t="s">
        <v>545</v>
      </c>
      <c r="J5632">
        <v>1071000000</v>
      </c>
      <c r="K5632">
        <v>1128940619.4099784</v>
      </c>
    </row>
    <row r="5633" spans="1:11" x14ac:dyDescent="0.25">
      <c r="A5633">
        <v>8082</v>
      </c>
      <c r="B5633" t="s">
        <v>108</v>
      </c>
      <c r="C5633" t="s">
        <v>492</v>
      </c>
      <c r="D5633" t="s">
        <v>1022</v>
      </c>
      <c r="E5633">
        <v>2016</v>
      </c>
      <c r="F5633" s="10">
        <v>42735</v>
      </c>
      <c r="G5633" t="s">
        <v>489</v>
      </c>
      <c r="H5633" t="s">
        <v>474</v>
      </c>
      <c r="I5633" t="s">
        <v>545</v>
      </c>
      <c r="J5633">
        <v>4349000000</v>
      </c>
      <c r="K5633">
        <v>4584278948.4724512</v>
      </c>
    </row>
    <row r="5634" spans="1:11" x14ac:dyDescent="0.25">
      <c r="A5634">
        <v>8082</v>
      </c>
      <c r="B5634" t="s">
        <v>108</v>
      </c>
      <c r="C5634" t="s">
        <v>492</v>
      </c>
      <c r="D5634" t="s">
        <v>316</v>
      </c>
      <c r="E5634">
        <v>2016</v>
      </c>
      <c r="F5634" s="10">
        <v>42735</v>
      </c>
      <c r="G5634" t="s">
        <v>489</v>
      </c>
      <c r="H5634" t="s">
        <v>474</v>
      </c>
      <c r="I5634" t="s">
        <v>545</v>
      </c>
      <c r="J5634">
        <v>5813000000</v>
      </c>
      <c r="K5634">
        <v>6127480691.5314693</v>
      </c>
    </row>
    <row r="5635" spans="1:11" x14ac:dyDescent="0.25">
      <c r="A5635">
        <v>8082</v>
      </c>
      <c r="B5635" t="s">
        <v>108</v>
      </c>
      <c r="C5635" t="s">
        <v>492</v>
      </c>
      <c r="D5635" t="s">
        <v>460</v>
      </c>
      <c r="E5635">
        <v>2016</v>
      </c>
      <c r="F5635" s="10">
        <v>42735</v>
      </c>
      <c r="G5635" t="s">
        <v>489</v>
      </c>
      <c r="H5635" t="s">
        <v>474</v>
      </c>
      <c r="I5635" t="s">
        <v>545</v>
      </c>
      <c r="J5635">
        <v>5064000000</v>
      </c>
      <c r="K5635">
        <v>5337960127.630374</v>
      </c>
    </row>
    <row r="5636" spans="1:11" x14ac:dyDescent="0.25">
      <c r="A5636">
        <v>8082</v>
      </c>
      <c r="B5636" t="s">
        <v>108</v>
      </c>
      <c r="C5636" t="s">
        <v>493</v>
      </c>
      <c r="D5636" t="s">
        <v>1010</v>
      </c>
      <c r="E5636">
        <v>2016</v>
      </c>
      <c r="F5636" s="10">
        <v>42735</v>
      </c>
      <c r="G5636" t="s">
        <v>489</v>
      </c>
      <c r="H5636" t="s">
        <v>474</v>
      </c>
      <c r="I5636" t="s">
        <v>545</v>
      </c>
      <c r="J5636">
        <v>10700000000</v>
      </c>
      <c r="K5636">
        <v>11278865198.587086</v>
      </c>
    </row>
    <row r="5637" spans="1:11" x14ac:dyDescent="0.25">
      <c r="A5637">
        <v>8082</v>
      </c>
      <c r="B5637" t="s">
        <v>108</v>
      </c>
      <c r="C5637" t="s">
        <v>493</v>
      </c>
      <c r="D5637" t="s">
        <v>1047</v>
      </c>
      <c r="E5637">
        <v>2016</v>
      </c>
      <c r="F5637" s="10">
        <v>42735</v>
      </c>
      <c r="G5637" t="s">
        <v>489</v>
      </c>
      <c r="H5637" t="s">
        <v>474</v>
      </c>
      <c r="I5637" t="s">
        <v>545</v>
      </c>
      <c r="J5637">
        <v>0</v>
      </c>
      <c r="K5637">
        <v>0</v>
      </c>
    </row>
    <row r="5638" spans="1:11" x14ac:dyDescent="0.25">
      <c r="A5638">
        <v>8082</v>
      </c>
      <c r="B5638" t="s">
        <v>108</v>
      </c>
      <c r="C5638" t="s">
        <v>493</v>
      </c>
      <c r="D5638" t="s">
        <v>1046</v>
      </c>
      <c r="E5638">
        <v>2016</v>
      </c>
      <c r="F5638" s="10">
        <v>42735</v>
      </c>
      <c r="G5638" t="s">
        <v>489</v>
      </c>
      <c r="H5638" t="s">
        <v>474</v>
      </c>
      <c r="I5638" t="s">
        <v>545</v>
      </c>
      <c r="J5638">
        <v>3589000000</v>
      </c>
      <c r="K5638">
        <v>3783163289.5073876</v>
      </c>
    </row>
    <row r="5639" spans="1:11" x14ac:dyDescent="0.25">
      <c r="A5639">
        <v>8082</v>
      </c>
      <c r="B5639" t="s">
        <v>108</v>
      </c>
      <c r="C5639" t="s">
        <v>493</v>
      </c>
      <c r="D5639" t="s">
        <v>1045</v>
      </c>
      <c r="E5639">
        <v>2016</v>
      </c>
      <c r="F5639" s="10">
        <v>42735</v>
      </c>
      <c r="G5639" t="s">
        <v>489</v>
      </c>
      <c r="H5639" t="s">
        <v>474</v>
      </c>
      <c r="I5639" t="s">
        <v>545</v>
      </c>
      <c r="J5639">
        <v>5485000000</v>
      </c>
      <c r="K5639">
        <v>5781736038.7149687</v>
      </c>
    </row>
    <row r="5640" spans="1:11" x14ac:dyDescent="0.25">
      <c r="A5640">
        <v>8082</v>
      </c>
      <c r="B5640" t="s">
        <v>108</v>
      </c>
      <c r="C5640" t="s">
        <v>493</v>
      </c>
      <c r="D5640" t="s">
        <v>593</v>
      </c>
      <c r="E5640">
        <v>2016</v>
      </c>
      <c r="F5640" s="10">
        <v>42735</v>
      </c>
      <c r="G5640" t="s">
        <v>489</v>
      </c>
      <c r="H5640" t="s">
        <v>474</v>
      </c>
      <c r="I5640" t="s">
        <v>545</v>
      </c>
      <c r="J5640">
        <v>4919000000</v>
      </c>
      <c r="K5640">
        <v>5185115692.69625</v>
      </c>
    </row>
    <row r="5641" spans="1:11" x14ac:dyDescent="0.25">
      <c r="A5641">
        <v>13046</v>
      </c>
      <c r="B5641" t="s">
        <v>2237</v>
      </c>
      <c r="C5641" t="s">
        <v>492</v>
      </c>
      <c r="D5641" t="s">
        <v>105</v>
      </c>
      <c r="E5641">
        <v>2017</v>
      </c>
      <c r="F5641" s="10">
        <v>42916</v>
      </c>
      <c r="G5641" t="s">
        <v>489</v>
      </c>
      <c r="H5641" t="s">
        <v>474</v>
      </c>
      <c r="I5641" t="s">
        <v>545</v>
      </c>
      <c r="J5641">
        <v>1039760000</v>
      </c>
      <c r="K5641">
        <v>1186573560.0059798</v>
      </c>
    </row>
    <row r="5642" spans="1:11" x14ac:dyDescent="0.25">
      <c r="A5642">
        <v>13046</v>
      </c>
      <c r="B5642" t="s">
        <v>2237</v>
      </c>
      <c r="C5642" t="s">
        <v>492</v>
      </c>
      <c r="D5642" t="s">
        <v>656</v>
      </c>
      <c r="E5642">
        <v>2017</v>
      </c>
      <c r="F5642" s="10">
        <v>42916</v>
      </c>
      <c r="G5642" t="s">
        <v>489</v>
      </c>
      <c r="H5642" t="s">
        <v>474</v>
      </c>
      <c r="I5642" t="s">
        <v>545</v>
      </c>
      <c r="J5642">
        <v>228240000</v>
      </c>
      <c r="K5642">
        <v>260467366.83058095</v>
      </c>
    </row>
    <row r="5643" spans="1:11" x14ac:dyDescent="0.25">
      <c r="A5643">
        <v>13046</v>
      </c>
      <c r="B5643" t="s">
        <v>2237</v>
      </c>
      <c r="C5643" t="s">
        <v>493</v>
      </c>
      <c r="D5643" t="s">
        <v>2324</v>
      </c>
      <c r="E5643">
        <v>2017</v>
      </c>
      <c r="F5643" s="10">
        <v>42916</v>
      </c>
      <c r="G5643" t="s">
        <v>489</v>
      </c>
      <c r="H5643" t="s">
        <v>474</v>
      </c>
      <c r="I5643" t="s">
        <v>545</v>
      </c>
      <c r="J5643">
        <v>190200000</v>
      </c>
      <c r="K5643">
        <v>217056139.02548411</v>
      </c>
    </row>
    <row r="5644" spans="1:11" x14ac:dyDescent="0.25">
      <c r="A5644">
        <v>13046</v>
      </c>
      <c r="B5644" t="s">
        <v>2237</v>
      </c>
      <c r="C5644" t="s">
        <v>493</v>
      </c>
      <c r="D5644" t="s">
        <v>724</v>
      </c>
      <c r="E5644">
        <v>2017</v>
      </c>
      <c r="F5644" s="10">
        <v>42916</v>
      </c>
      <c r="G5644" t="s">
        <v>489</v>
      </c>
      <c r="H5644" t="s">
        <v>474</v>
      </c>
      <c r="I5644" t="s">
        <v>545</v>
      </c>
      <c r="J5644">
        <v>152160000</v>
      </c>
      <c r="K5644">
        <v>173644911.22038731</v>
      </c>
    </row>
    <row r="5645" spans="1:11" x14ac:dyDescent="0.25">
      <c r="A5645">
        <v>13046</v>
      </c>
      <c r="B5645" t="s">
        <v>2237</v>
      </c>
      <c r="C5645" t="s">
        <v>493</v>
      </c>
      <c r="D5645" t="s">
        <v>468</v>
      </c>
      <c r="E5645">
        <v>2017</v>
      </c>
      <c r="F5645" s="10">
        <v>42916</v>
      </c>
      <c r="G5645" t="s">
        <v>489</v>
      </c>
      <c r="H5645" t="s">
        <v>474</v>
      </c>
      <c r="I5645" t="s">
        <v>545</v>
      </c>
      <c r="J5645">
        <v>50720000</v>
      </c>
      <c r="K5645">
        <v>57881637.073462434</v>
      </c>
    </row>
    <row r="5646" spans="1:11" x14ac:dyDescent="0.25">
      <c r="A5646">
        <v>13046</v>
      </c>
      <c r="B5646" t="s">
        <v>2237</v>
      </c>
      <c r="C5646" t="s">
        <v>493</v>
      </c>
      <c r="D5646" t="s">
        <v>2325</v>
      </c>
      <c r="E5646">
        <v>2017</v>
      </c>
      <c r="F5646" s="10">
        <v>42916</v>
      </c>
      <c r="G5646" t="s">
        <v>489</v>
      </c>
      <c r="H5646" t="s">
        <v>474</v>
      </c>
      <c r="I5646" t="s">
        <v>545</v>
      </c>
      <c r="J5646">
        <v>190200000</v>
      </c>
      <c r="K5646">
        <v>217056139.02548411</v>
      </c>
    </row>
    <row r="5647" spans="1:11" x14ac:dyDescent="0.25">
      <c r="A5647">
        <v>13046</v>
      </c>
      <c r="B5647" t="s">
        <v>2237</v>
      </c>
      <c r="C5647" t="s">
        <v>493</v>
      </c>
      <c r="D5647" t="s">
        <v>456</v>
      </c>
      <c r="E5647">
        <v>2017</v>
      </c>
      <c r="F5647" s="10">
        <v>42916</v>
      </c>
      <c r="G5647" t="s">
        <v>489</v>
      </c>
      <c r="H5647" t="s">
        <v>474</v>
      </c>
      <c r="I5647" t="s">
        <v>545</v>
      </c>
      <c r="J5647">
        <v>684720000</v>
      </c>
      <c r="K5647">
        <v>781402100.49174285</v>
      </c>
    </row>
    <row r="5648" spans="1:11" x14ac:dyDescent="0.25">
      <c r="A5648">
        <v>718</v>
      </c>
      <c r="B5648" t="s">
        <v>109</v>
      </c>
      <c r="C5648" t="s">
        <v>492</v>
      </c>
      <c r="D5648" t="s">
        <v>569</v>
      </c>
      <c r="E5648">
        <v>2017</v>
      </c>
      <c r="F5648" s="10">
        <v>43100</v>
      </c>
      <c r="G5648" t="s">
        <v>489</v>
      </c>
      <c r="H5648" t="s">
        <v>474</v>
      </c>
      <c r="I5648" t="s">
        <v>545</v>
      </c>
      <c r="J5648">
        <v>5373900000</v>
      </c>
      <c r="K5648">
        <v>6444916168.9573288</v>
      </c>
    </row>
    <row r="5649" spans="1:11" x14ac:dyDescent="0.25">
      <c r="A5649">
        <v>718</v>
      </c>
      <c r="B5649" t="s">
        <v>109</v>
      </c>
      <c r="C5649" t="s">
        <v>492</v>
      </c>
      <c r="D5649" t="s">
        <v>105</v>
      </c>
      <c r="E5649">
        <v>2017</v>
      </c>
      <c r="F5649" s="10">
        <v>43100</v>
      </c>
      <c r="G5649" t="s">
        <v>489</v>
      </c>
      <c r="H5649" t="s">
        <v>474</v>
      </c>
      <c r="I5649" t="s">
        <v>545</v>
      </c>
      <c r="J5649">
        <v>5091100000</v>
      </c>
      <c r="K5649">
        <v>6105754239.5241175</v>
      </c>
    </row>
    <row r="5650" spans="1:11" x14ac:dyDescent="0.25">
      <c r="A5650">
        <v>718</v>
      </c>
      <c r="B5650" t="s">
        <v>109</v>
      </c>
      <c r="C5650" t="s">
        <v>492</v>
      </c>
      <c r="D5650" t="s">
        <v>656</v>
      </c>
      <c r="E5650">
        <v>2017</v>
      </c>
      <c r="F5650" s="10">
        <v>43100</v>
      </c>
      <c r="G5650" t="s">
        <v>489</v>
      </c>
      <c r="H5650" t="s">
        <v>474</v>
      </c>
      <c r="I5650" t="s">
        <v>545</v>
      </c>
      <c r="J5650">
        <v>5406300000</v>
      </c>
      <c r="K5650">
        <v>6483773476.2898464</v>
      </c>
    </row>
    <row r="5651" spans="1:11" x14ac:dyDescent="0.25">
      <c r="A5651">
        <v>718</v>
      </c>
      <c r="B5651" t="s">
        <v>109</v>
      </c>
      <c r="C5651" t="s">
        <v>493</v>
      </c>
      <c r="D5651" t="s">
        <v>589</v>
      </c>
      <c r="E5651">
        <v>2017</v>
      </c>
      <c r="F5651" s="10">
        <v>43100</v>
      </c>
      <c r="G5651" t="s">
        <v>489</v>
      </c>
      <c r="H5651" t="s">
        <v>474</v>
      </c>
      <c r="I5651" t="s">
        <v>545</v>
      </c>
      <c r="J5651">
        <v>-156600000</v>
      </c>
      <c r="K5651">
        <v>-187810318.77383608</v>
      </c>
    </row>
    <row r="5652" spans="1:11" x14ac:dyDescent="0.25">
      <c r="A5652">
        <v>718</v>
      </c>
      <c r="B5652" t="s">
        <v>109</v>
      </c>
      <c r="C5652" t="s">
        <v>493</v>
      </c>
      <c r="D5652" t="s">
        <v>656</v>
      </c>
      <c r="E5652">
        <v>2017</v>
      </c>
      <c r="F5652" s="10">
        <v>43100</v>
      </c>
      <c r="G5652" t="s">
        <v>489</v>
      </c>
      <c r="H5652" t="s">
        <v>474</v>
      </c>
      <c r="I5652" t="s">
        <v>545</v>
      </c>
      <c r="J5652">
        <v>3953500000</v>
      </c>
      <c r="K5652">
        <v>4741431004.2934923</v>
      </c>
    </row>
    <row r="5653" spans="1:11" x14ac:dyDescent="0.25">
      <c r="A5653">
        <v>718</v>
      </c>
      <c r="B5653" t="s">
        <v>109</v>
      </c>
      <c r="C5653" t="s">
        <v>493</v>
      </c>
      <c r="D5653" t="s">
        <v>458</v>
      </c>
      <c r="E5653">
        <v>2017</v>
      </c>
      <c r="F5653" s="10">
        <v>43100</v>
      </c>
      <c r="G5653" t="s">
        <v>489</v>
      </c>
      <c r="H5653" t="s">
        <v>474</v>
      </c>
      <c r="I5653" t="s">
        <v>545</v>
      </c>
      <c r="J5653">
        <v>107500000</v>
      </c>
      <c r="K5653">
        <v>128924707.9705452</v>
      </c>
    </row>
    <row r="5654" spans="1:11" x14ac:dyDescent="0.25">
      <c r="A5654">
        <v>718</v>
      </c>
      <c r="B5654" t="s">
        <v>109</v>
      </c>
      <c r="C5654" t="s">
        <v>493</v>
      </c>
      <c r="D5654" t="s">
        <v>952</v>
      </c>
      <c r="E5654">
        <v>2017</v>
      </c>
      <c r="F5654" s="10">
        <v>43100</v>
      </c>
      <c r="G5654" t="s">
        <v>489</v>
      </c>
      <c r="H5654" t="s">
        <v>474</v>
      </c>
      <c r="I5654" t="s">
        <v>545</v>
      </c>
      <c r="J5654">
        <v>6202700000</v>
      </c>
      <c r="K5654">
        <v>7438895684.9200068</v>
      </c>
    </row>
    <row r="5655" spans="1:11" x14ac:dyDescent="0.25">
      <c r="A5655">
        <v>718</v>
      </c>
      <c r="B5655" t="s">
        <v>109</v>
      </c>
      <c r="C5655" t="s">
        <v>493</v>
      </c>
      <c r="D5655" t="s">
        <v>1446</v>
      </c>
      <c r="E5655">
        <v>2017</v>
      </c>
      <c r="F5655" s="10">
        <v>43100</v>
      </c>
      <c r="G5655" t="s">
        <v>489</v>
      </c>
      <c r="H5655" t="s">
        <v>474</v>
      </c>
      <c r="I5655" t="s">
        <v>545</v>
      </c>
      <c r="J5655">
        <v>1014000000</v>
      </c>
      <c r="K5655">
        <v>1216089803.554724</v>
      </c>
    </row>
    <row r="5656" spans="1:11" x14ac:dyDescent="0.25">
      <c r="A5656">
        <v>718</v>
      </c>
      <c r="B5656" t="s">
        <v>109</v>
      </c>
      <c r="C5656" t="s">
        <v>493</v>
      </c>
      <c r="D5656" t="s">
        <v>951</v>
      </c>
      <c r="E5656">
        <v>2017</v>
      </c>
      <c r="F5656" s="10">
        <v>43100</v>
      </c>
      <c r="G5656" t="s">
        <v>489</v>
      </c>
      <c r="H5656" t="s">
        <v>474</v>
      </c>
      <c r="I5656" t="s">
        <v>545</v>
      </c>
      <c r="J5656">
        <v>4750200000</v>
      </c>
      <c r="K5656">
        <v>5696913002.8063612</v>
      </c>
    </row>
    <row r="5657" spans="1:11" x14ac:dyDescent="0.25">
      <c r="A5657">
        <v>779</v>
      </c>
      <c r="B5657" t="s">
        <v>110</v>
      </c>
      <c r="C5657" t="s">
        <v>492</v>
      </c>
      <c r="D5657" t="s">
        <v>1428</v>
      </c>
      <c r="E5657">
        <v>2017</v>
      </c>
      <c r="F5657" s="10">
        <v>43100</v>
      </c>
      <c r="G5657" t="s">
        <v>489</v>
      </c>
      <c r="H5657" t="s">
        <v>474</v>
      </c>
      <c r="I5657" t="s">
        <v>545</v>
      </c>
      <c r="J5657">
        <v>8504400000</v>
      </c>
      <c r="K5657">
        <v>10199323595.020508</v>
      </c>
    </row>
    <row r="5658" spans="1:11" x14ac:dyDescent="0.25">
      <c r="A5658">
        <v>779</v>
      </c>
      <c r="B5658" t="s">
        <v>110</v>
      </c>
      <c r="C5658" t="s">
        <v>492</v>
      </c>
      <c r="D5658" t="s">
        <v>105</v>
      </c>
      <c r="E5658">
        <v>2017</v>
      </c>
      <c r="F5658" s="10">
        <v>43100</v>
      </c>
      <c r="G5658" t="s">
        <v>489</v>
      </c>
      <c r="H5658" t="s">
        <v>474</v>
      </c>
      <c r="I5658" t="s">
        <v>545</v>
      </c>
      <c r="J5658">
        <v>5414500000</v>
      </c>
      <c r="K5658">
        <v>6493607733.0838785</v>
      </c>
    </row>
    <row r="5659" spans="1:11" x14ac:dyDescent="0.25">
      <c r="A5659">
        <v>779</v>
      </c>
      <c r="B5659" t="s">
        <v>110</v>
      </c>
      <c r="C5659" t="s">
        <v>492</v>
      </c>
      <c r="D5659" t="s">
        <v>1429</v>
      </c>
      <c r="E5659">
        <v>2017</v>
      </c>
      <c r="F5659" s="10">
        <v>43100</v>
      </c>
      <c r="G5659" t="s">
        <v>489</v>
      </c>
      <c r="H5659" t="s">
        <v>474</v>
      </c>
      <c r="I5659" t="s">
        <v>545</v>
      </c>
      <c r="J5659">
        <v>4558300000</v>
      </c>
      <c r="K5659">
        <v>5466767407.8338251</v>
      </c>
    </row>
    <row r="5660" spans="1:11" x14ac:dyDescent="0.25">
      <c r="A5660">
        <v>779</v>
      </c>
      <c r="B5660" t="s">
        <v>110</v>
      </c>
      <c r="C5660" t="s">
        <v>492</v>
      </c>
      <c r="D5660" t="s">
        <v>458</v>
      </c>
      <c r="E5660">
        <v>2017</v>
      </c>
      <c r="F5660" s="10">
        <v>43100</v>
      </c>
      <c r="G5660" t="s">
        <v>489</v>
      </c>
      <c r="H5660" t="s">
        <v>474</v>
      </c>
      <c r="I5660" t="s">
        <v>545</v>
      </c>
      <c r="J5660">
        <v>28800000</v>
      </c>
      <c r="K5660">
        <v>34539828.740015827</v>
      </c>
    </row>
    <row r="5661" spans="1:11" x14ac:dyDescent="0.25">
      <c r="A5661">
        <v>779</v>
      </c>
      <c r="B5661" t="s">
        <v>110</v>
      </c>
      <c r="C5661" t="s">
        <v>492</v>
      </c>
      <c r="D5661" t="s">
        <v>653</v>
      </c>
      <c r="E5661">
        <v>2017</v>
      </c>
      <c r="F5661" s="10">
        <v>43100</v>
      </c>
      <c r="G5661" t="s">
        <v>489</v>
      </c>
      <c r="H5661" t="s">
        <v>474</v>
      </c>
      <c r="I5661" t="s">
        <v>545</v>
      </c>
      <c r="J5661">
        <v>6618600000</v>
      </c>
      <c r="K5661">
        <v>7937684392.314888</v>
      </c>
    </row>
    <row r="5662" spans="1:11" x14ac:dyDescent="0.25">
      <c r="A5662">
        <v>779</v>
      </c>
      <c r="B5662" t="s">
        <v>110</v>
      </c>
      <c r="C5662" t="s">
        <v>493</v>
      </c>
      <c r="D5662" t="s">
        <v>724</v>
      </c>
      <c r="E5662">
        <v>2017</v>
      </c>
      <c r="F5662" s="10">
        <v>43100</v>
      </c>
      <c r="G5662" t="s">
        <v>489</v>
      </c>
      <c r="H5662" t="s">
        <v>474</v>
      </c>
      <c r="I5662" t="s">
        <v>545</v>
      </c>
      <c r="J5662">
        <v>4970900000</v>
      </c>
      <c r="K5662">
        <v>5961598426.5189133</v>
      </c>
    </row>
    <row r="5663" spans="1:11" x14ac:dyDescent="0.25">
      <c r="A5663">
        <v>779</v>
      </c>
      <c r="B5663" t="s">
        <v>110</v>
      </c>
      <c r="C5663" t="s">
        <v>493</v>
      </c>
      <c r="D5663" t="s">
        <v>1308</v>
      </c>
      <c r="E5663">
        <v>2017</v>
      </c>
      <c r="F5663" s="10">
        <v>43100</v>
      </c>
      <c r="G5663" t="s">
        <v>489</v>
      </c>
      <c r="H5663" t="s">
        <v>474</v>
      </c>
      <c r="I5663" t="s">
        <v>545</v>
      </c>
      <c r="J5663">
        <v>9039900000</v>
      </c>
      <c r="K5663">
        <v>10841548535.655178</v>
      </c>
    </row>
    <row r="5664" spans="1:11" x14ac:dyDescent="0.25">
      <c r="A5664">
        <v>779</v>
      </c>
      <c r="B5664" t="s">
        <v>110</v>
      </c>
      <c r="C5664" t="s">
        <v>493</v>
      </c>
      <c r="D5664" t="s">
        <v>456</v>
      </c>
      <c r="E5664">
        <v>2017</v>
      </c>
      <c r="F5664" s="10">
        <v>43100</v>
      </c>
      <c r="G5664" t="s">
        <v>489</v>
      </c>
      <c r="H5664" t="s">
        <v>474</v>
      </c>
      <c r="I5664" t="s">
        <v>545</v>
      </c>
      <c r="J5664">
        <v>11113800000</v>
      </c>
      <c r="K5664">
        <v>13328775994.819025</v>
      </c>
    </row>
    <row r="5665" spans="1:11" x14ac:dyDescent="0.25">
      <c r="A5665">
        <v>8082</v>
      </c>
      <c r="B5665" t="s">
        <v>108</v>
      </c>
      <c r="C5665" t="s">
        <v>492</v>
      </c>
      <c r="D5665" t="s">
        <v>578</v>
      </c>
      <c r="E5665">
        <v>2017</v>
      </c>
      <c r="F5665" s="10">
        <v>43100</v>
      </c>
      <c r="G5665" t="s">
        <v>489</v>
      </c>
      <c r="H5665" t="s">
        <v>474</v>
      </c>
      <c r="I5665" t="s">
        <v>545</v>
      </c>
      <c r="J5665">
        <v>6866000000</v>
      </c>
      <c r="K5665">
        <v>8234391115.5884962</v>
      </c>
    </row>
    <row r="5666" spans="1:11" x14ac:dyDescent="0.25">
      <c r="A5666">
        <v>8082</v>
      </c>
      <c r="B5666" t="s">
        <v>108</v>
      </c>
      <c r="C5666" t="s">
        <v>492</v>
      </c>
      <c r="D5666" t="s">
        <v>636</v>
      </c>
      <c r="E5666">
        <v>2017</v>
      </c>
      <c r="F5666" s="10">
        <v>43100</v>
      </c>
      <c r="G5666" t="s">
        <v>489</v>
      </c>
      <c r="H5666" t="s">
        <v>474</v>
      </c>
      <c r="I5666" t="s">
        <v>545</v>
      </c>
      <c r="J5666">
        <v>6794000000</v>
      </c>
      <c r="K5666">
        <v>8148041543.7384567</v>
      </c>
    </row>
    <row r="5667" spans="1:11" x14ac:dyDescent="0.25">
      <c r="A5667">
        <v>8082</v>
      </c>
      <c r="B5667" t="s">
        <v>108</v>
      </c>
      <c r="C5667" t="s">
        <v>492</v>
      </c>
      <c r="D5667" t="s">
        <v>1022</v>
      </c>
      <c r="E5667">
        <v>2017</v>
      </c>
      <c r="F5667" s="10">
        <v>43100</v>
      </c>
      <c r="G5667" t="s">
        <v>489</v>
      </c>
      <c r="H5667" t="s">
        <v>474</v>
      </c>
      <c r="I5667" t="s">
        <v>545</v>
      </c>
      <c r="J5667">
        <v>4352000000</v>
      </c>
      <c r="K5667">
        <v>5219351898.4912815</v>
      </c>
    </row>
    <row r="5668" spans="1:11" x14ac:dyDescent="0.25">
      <c r="A5668">
        <v>8082</v>
      </c>
      <c r="B5668" t="s">
        <v>108</v>
      </c>
      <c r="C5668" t="s">
        <v>492</v>
      </c>
      <c r="D5668" t="s">
        <v>460</v>
      </c>
      <c r="E5668">
        <v>2017</v>
      </c>
      <c r="F5668" s="10">
        <v>43100</v>
      </c>
      <c r="G5668" t="s">
        <v>489</v>
      </c>
      <c r="H5668" t="s">
        <v>474</v>
      </c>
      <c r="I5668" t="s">
        <v>545</v>
      </c>
      <c r="J5668">
        <v>6731000000</v>
      </c>
      <c r="K5668">
        <v>8072485668.3696718</v>
      </c>
    </row>
    <row r="5669" spans="1:11" x14ac:dyDescent="0.25">
      <c r="A5669">
        <v>8082</v>
      </c>
      <c r="B5669" t="s">
        <v>108</v>
      </c>
      <c r="C5669" t="s">
        <v>493</v>
      </c>
      <c r="D5669" t="s">
        <v>1010</v>
      </c>
      <c r="E5669">
        <v>2017</v>
      </c>
      <c r="F5669" s="10">
        <v>43100</v>
      </c>
      <c r="G5669" t="s">
        <v>489</v>
      </c>
      <c r="H5669" t="s">
        <v>474</v>
      </c>
      <c r="I5669" t="s">
        <v>545</v>
      </c>
      <c r="J5669">
        <v>10812000000</v>
      </c>
      <c r="K5669">
        <v>12966827372.814276</v>
      </c>
    </row>
    <row r="5670" spans="1:11" x14ac:dyDescent="0.25">
      <c r="A5670">
        <v>8082</v>
      </c>
      <c r="B5670" t="s">
        <v>108</v>
      </c>
      <c r="C5670" t="s">
        <v>493</v>
      </c>
      <c r="D5670" t="s">
        <v>1046</v>
      </c>
      <c r="E5670">
        <v>2017</v>
      </c>
      <c r="F5670" s="10">
        <v>43100</v>
      </c>
      <c r="G5670" t="s">
        <v>489</v>
      </c>
      <c r="H5670" t="s">
        <v>474</v>
      </c>
      <c r="I5670" t="s">
        <v>545</v>
      </c>
      <c r="J5670">
        <v>3615000000</v>
      </c>
      <c r="K5670">
        <v>4335468086.6374035</v>
      </c>
    </row>
    <row r="5671" spans="1:11" x14ac:dyDescent="0.25">
      <c r="A5671">
        <v>8082</v>
      </c>
      <c r="B5671" t="s">
        <v>108</v>
      </c>
      <c r="C5671" t="s">
        <v>493</v>
      </c>
      <c r="D5671" t="s">
        <v>1045</v>
      </c>
      <c r="E5671">
        <v>2017</v>
      </c>
      <c r="F5671" s="10">
        <v>43100</v>
      </c>
      <c r="G5671" t="s">
        <v>489</v>
      </c>
      <c r="H5671" t="s">
        <v>474</v>
      </c>
      <c r="I5671" t="s">
        <v>545</v>
      </c>
      <c r="J5671">
        <v>5816000000</v>
      </c>
      <c r="K5671">
        <v>6975126526.1087523</v>
      </c>
    </row>
    <row r="5672" spans="1:11" x14ac:dyDescent="0.25">
      <c r="A5672">
        <v>8082</v>
      </c>
      <c r="B5672" t="s">
        <v>108</v>
      </c>
      <c r="C5672" t="s">
        <v>493</v>
      </c>
      <c r="D5672" t="s">
        <v>593</v>
      </c>
      <c r="E5672">
        <v>2017</v>
      </c>
      <c r="F5672" s="10">
        <v>43100</v>
      </c>
      <c r="G5672" t="s">
        <v>489</v>
      </c>
      <c r="H5672" t="s">
        <v>474</v>
      </c>
      <c r="I5672" t="s">
        <v>545</v>
      </c>
      <c r="J5672">
        <v>4500000000</v>
      </c>
      <c r="K5672">
        <v>5396848240.6274738</v>
      </c>
    </row>
    <row r="5673" spans="1:11" x14ac:dyDescent="0.25">
      <c r="A5673">
        <v>8139</v>
      </c>
      <c r="B5673" t="s">
        <v>106</v>
      </c>
      <c r="C5673" t="s">
        <v>492</v>
      </c>
      <c r="D5673" t="s">
        <v>1693</v>
      </c>
      <c r="E5673">
        <v>2017</v>
      </c>
      <c r="F5673" s="10">
        <v>43100</v>
      </c>
      <c r="G5673" t="s">
        <v>489</v>
      </c>
      <c r="H5673" t="s">
        <v>474</v>
      </c>
      <c r="I5673" t="s">
        <v>545</v>
      </c>
      <c r="J5673">
        <v>9166000000</v>
      </c>
      <c r="K5673">
        <v>10992780216.353649</v>
      </c>
    </row>
    <row r="5674" spans="1:11" x14ac:dyDescent="0.25">
      <c r="A5674">
        <v>8139</v>
      </c>
      <c r="B5674" t="s">
        <v>106</v>
      </c>
      <c r="C5674" t="s">
        <v>492</v>
      </c>
      <c r="D5674" t="s">
        <v>105</v>
      </c>
      <c r="E5674">
        <v>2017</v>
      </c>
      <c r="F5674" s="10">
        <v>43100</v>
      </c>
      <c r="G5674" t="s">
        <v>489</v>
      </c>
      <c r="H5674" t="s">
        <v>474</v>
      </c>
      <c r="I5674" t="s">
        <v>545</v>
      </c>
      <c r="J5674">
        <v>10600000000</v>
      </c>
      <c r="K5674">
        <v>12712575855.700272</v>
      </c>
    </row>
    <row r="5675" spans="1:11" x14ac:dyDescent="0.25">
      <c r="A5675">
        <v>8139</v>
      </c>
      <c r="B5675" t="s">
        <v>106</v>
      </c>
      <c r="C5675" t="s">
        <v>492</v>
      </c>
      <c r="D5675" t="s">
        <v>1694</v>
      </c>
      <c r="E5675">
        <v>2017</v>
      </c>
      <c r="F5675" s="10">
        <v>43100</v>
      </c>
      <c r="G5675" t="s">
        <v>489</v>
      </c>
      <c r="H5675" t="s">
        <v>474</v>
      </c>
      <c r="I5675" t="s">
        <v>545</v>
      </c>
      <c r="J5675">
        <v>-1985000000</v>
      </c>
      <c r="K5675">
        <v>-2380609723.9212298</v>
      </c>
    </row>
    <row r="5676" spans="1:11" x14ac:dyDescent="0.25">
      <c r="A5676">
        <v>8139</v>
      </c>
      <c r="B5676" t="s">
        <v>106</v>
      </c>
      <c r="C5676" t="s">
        <v>492</v>
      </c>
      <c r="D5676" t="s">
        <v>834</v>
      </c>
      <c r="E5676">
        <v>2017</v>
      </c>
      <c r="F5676" s="10">
        <v>43100</v>
      </c>
      <c r="G5676" t="s">
        <v>489</v>
      </c>
      <c r="H5676" t="s">
        <v>474</v>
      </c>
      <c r="I5676" t="s">
        <v>545</v>
      </c>
      <c r="J5676">
        <v>5418000000</v>
      </c>
      <c r="K5676">
        <v>6497805281.7154779</v>
      </c>
    </row>
    <row r="5677" spans="1:11" x14ac:dyDescent="0.25">
      <c r="A5677">
        <v>8139</v>
      </c>
      <c r="B5677" t="s">
        <v>106</v>
      </c>
      <c r="C5677" t="s">
        <v>492</v>
      </c>
      <c r="D5677" t="s">
        <v>1692</v>
      </c>
      <c r="E5677">
        <v>2017</v>
      </c>
      <c r="F5677" s="10">
        <v>43100</v>
      </c>
      <c r="G5677" t="s">
        <v>489</v>
      </c>
      <c r="H5677" t="s">
        <v>474</v>
      </c>
      <c r="I5677" t="s">
        <v>545</v>
      </c>
      <c r="J5677">
        <v>17611000000</v>
      </c>
      <c r="K5677">
        <v>21120865414.597874</v>
      </c>
    </row>
    <row r="5678" spans="1:11" x14ac:dyDescent="0.25">
      <c r="A5678">
        <v>8139</v>
      </c>
      <c r="B5678" t="s">
        <v>106</v>
      </c>
      <c r="C5678" t="s">
        <v>493</v>
      </c>
      <c r="D5678" t="s">
        <v>1690</v>
      </c>
      <c r="E5678">
        <v>2017</v>
      </c>
      <c r="F5678" s="10">
        <v>43100</v>
      </c>
      <c r="G5678" t="s">
        <v>489</v>
      </c>
      <c r="H5678" t="s">
        <v>474</v>
      </c>
      <c r="I5678" t="s">
        <v>545</v>
      </c>
      <c r="J5678">
        <v>18800000000</v>
      </c>
      <c r="K5678">
        <v>22546832649.732555</v>
      </c>
    </row>
    <row r="5679" spans="1:11" x14ac:dyDescent="0.25">
      <c r="A5679">
        <v>8139</v>
      </c>
      <c r="B5679" t="s">
        <v>106</v>
      </c>
      <c r="C5679" t="s">
        <v>493</v>
      </c>
      <c r="D5679" t="s">
        <v>1689</v>
      </c>
      <c r="E5679">
        <v>2017</v>
      </c>
      <c r="F5679" s="10">
        <v>43100</v>
      </c>
      <c r="G5679" t="s">
        <v>489</v>
      </c>
      <c r="H5679" t="s">
        <v>474</v>
      </c>
      <c r="I5679" t="s">
        <v>545</v>
      </c>
      <c r="J5679">
        <v>12624000000</v>
      </c>
      <c r="K5679">
        <v>15139958264.373606</v>
      </c>
    </row>
    <row r="5680" spans="1:11" x14ac:dyDescent="0.25">
      <c r="A5680">
        <v>8139</v>
      </c>
      <c r="B5680" t="s">
        <v>106</v>
      </c>
      <c r="C5680" t="s">
        <v>493</v>
      </c>
      <c r="D5680" t="s">
        <v>1688</v>
      </c>
      <c r="E5680">
        <v>2017</v>
      </c>
      <c r="F5680" s="10">
        <v>43100</v>
      </c>
      <c r="G5680" t="s">
        <v>489</v>
      </c>
      <c r="H5680" t="s">
        <v>474</v>
      </c>
      <c r="I5680" t="s">
        <v>545</v>
      </c>
      <c r="J5680">
        <v>10383000000</v>
      </c>
      <c r="K5680">
        <v>12452327840.541124</v>
      </c>
    </row>
    <row r="5681" spans="1:11" x14ac:dyDescent="0.25">
      <c r="A5681">
        <v>8139</v>
      </c>
      <c r="B5681" t="s">
        <v>106</v>
      </c>
      <c r="C5681" t="s">
        <v>493</v>
      </c>
      <c r="D5681" t="s">
        <v>1691</v>
      </c>
      <c r="E5681">
        <v>2017</v>
      </c>
      <c r="F5681" s="10">
        <v>43100</v>
      </c>
      <c r="G5681" t="s">
        <v>489</v>
      </c>
      <c r="H5681" t="s">
        <v>474</v>
      </c>
      <c r="I5681" t="s">
        <v>545</v>
      </c>
      <c r="J5681">
        <v>997000000</v>
      </c>
      <c r="K5681">
        <v>1195701710.2012424</v>
      </c>
    </row>
    <row r="5682" spans="1:11" x14ac:dyDescent="0.25">
      <c r="A5682">
        <v>1683</v>
      </c>
      <c r="B5682" t="s">
        <v>306</v>
      </c>
      <c r="C5682" t="s">
        <v>492</v>
      </c>
      <c r="D5682" t="s">
        <v>458</v>
      </c>
      <c r="E5682">
        <v>2014</v>
      </c>
      <c r="F5682" s="10">
        <v>41729</v>
      </c>
      <c r="G5682" t="s">
        <v>489</v>
      </c>
      <c r="H5682" t="s">
        <v>474</v>
      </c>
      <c r="I5682" t="s">
        <v>546</v>
      </c>
      <c r="J5682">
        <v>25700000</v>
      </c>
      <c r="K5682">
        <v>42785769.819217637</v>
      </c>
    </row>
    <row r="5683" spans="1:11" x14ac:dyDescent="0.25">
      <c r="A5683">
        <v>1683</v>
      </c>
      <c r="B5683" t="s">
        <v>306</v>
      </c>
      <c r="C5683" t="s">
        <v>492</v>
      </c>
      <c r="D5683" t="s">
        <v>290</v>
      </c>
      <c r="E5683">
        <v>2014</v>
      </c>
      <c r="F5683" s="10">
        <v>41729</v>
      </c>
      <c r="G5683" t="s">
        <v>489</v>
      </c>
      <c r="H5683" t="s">
        <v>474</v>
      </c>
      <c r="I5683" t="s">
        <v>546</v>
      </c>
      <c r="J5683">
        <v>1610900000</v>
      </c>
      <c r="K5683">
        <v>2681852007.8512721</v>
      </c>
    </row>
    <row r="5684" spans="1:11" x14ac:dyDescent="0.25">
      <c r="A5684">
        <v>1683</v>
      </c>
      <c r="B5684" t="s">
        <v>306</v>
      </c>
      <c r="C5684" t="s">
        <v>492</v>
      </c>
      <c r="D5684" t="s">
        <v>316</v>
      </c>
      <c r="E5684">
        <v>2014</v>
      </c>
      <c r="F5684" s="10">
        <v>41729</v>
      </c>
      <c r="G5684" t="s">
        <v>489</v>
      </c>
      <c r="H5684" t="s">
        <v>474</v>
      </c>
      <c r="I5684" t="s">
        <v>546</v>
      </c>
      <c r="J5684">
        <v>120100000</v>
      </c>
      <c r="K5684">
        <v>199944395.14739451</v>
      </c>
    </row>
    <row r="5685" spans="1:11" x14ac:dyDescent="0.25">
      <c r="A5685">
        <v>1683</v>
      </c>
      <c r="B5685" t="s">
        <v>306</v>
      </c>
      <c r="C5685" t="s">
        <v>493</v>
      </c>
      <c r="D5685" t="s">
        <v>589</v>
      </c>
      <c r="E5685">
        <v>2014</v>
      </c>
      <c r="F5685" s="10">
        <v>41729</v>
      </c>
      <c r="G5685" t="s">
        <v>489</v>
      </c>
      <c r="H5685" t="s">
        <v>474</v>
      </c>
      <c r="I5685" t="s">
        <v>546</v>
      </c>
      <c r="J5685">
        <v>-2500000</v>
      </c>
      <c r="K5685">
        <v>-4162039.8656826499</v>
      </c>
    </row>
    <row r="5686" spans="1:11" x14ac:dyDescent="0.25">
      <c r="A5686">
        <v>1683</v>
      </c>
      <c r="B5686" t="s">
        <v>306</v>
      </c>
      <c r="C5686" t="s">
        <v>493</v>
      </c>
      <c r="D5686" t="s">
        <v>1245</v>
      </c>
      <c r="E5686">
        <v>2014</v>
      </c>
      <c r="F5686" s="10">
        <v>41729</v>
      </c>
      <c r="G5686" t="s">
        <v>489</v>
      </c>
      <c r="H5686" t="s">
        <v>474</v>
      </c>
      <c r="I5686" t="s">
        <v>546</v>
      </c>
      <c r="J5686">
        <v>1544800000</v>
      </c>
      <c r="K5686">
        <v>2571807673.8026228</v>
      </c>
    </row>
    <row r="5687" spans="1:11" x14ac:dyDescent="0.25">
      <c r="A5687">
        <v>1683</v>
      </c>
      <c r="B5687" t="s">
        <v>306</v>
      </c>
      <c r="C5687" t="s">
        <v>493</v>
      </c>
      <c r="D5687" t="s">
        <v>1244</v>
      </c>
      <c r="E5687">
        <v>2014</v>
      </c>
      <c r="F5687" s="10">
        <v>41729</v>
      </c>
      <c r="G5687" t="s">
        <v>489</v>
      </c>
      <c r="H5687" t="s">
        <v>474</v>
      </c>
      <c r="I5687" t="s">
        <v>546</v>
      </c>
      <c r="J5687">
        <v>210200000</v>
      </c>
      <c r="K5687">
        <v>349944311.9065972</v>
      </c>
    </row>
    <row r="5688" spans="1:11" x14ac:dyDescent="0.25">
      <c r="A5688">
        <v>8081</v>
      </c>
      <c r="B5688" t="s">
        <v>303</v>
      </c>
      <c r="C5688" t="s">
        <v>492</v>
      </c>
      <c r="D5688" t="s">
        <v>59</v>
      </c>
      <c r="E5688">
        <v>2014</v>
      </c>
      <c r="F5688" s="10">
        <v>41729</v>
      </c>
      <c r="G5688" t="s">
        <v>489</v>
      </c>
      <c r="H5688" t="s">
        <v>474</v>
      </c>
      <c r="I5688" t="s">
        <v>546</v>
      </c>
      <c r="J5688">
        <v>35800000</v>
      </c>
      <c r="K5688">
        <v>59600410.876575544</v>
      </c>
    </row>
    <row r="5689" spans="1:11" x14ac:dyDescent="0.25">
      <c r="A5689">
        <v>8081</v>
      </c>
      <c r="B5689" t="s">
        <v>303</v>
      </c>
      <c r="C5689" t="s">
        <v>492</v>
      </c>
      <c r="D5689" t="s">
        <v>660</v>
      </c>
      <c r="E5689">
        <v>2014</v>
      </c>
      <c r="F5689" s="10">
        <v>41729</v>
      </c>
      <c r="G5689" t="s">
        <v>489</v>
      </c>
      <c r="H5689" t="s">
        <v>474</v>
      </c>
      <c r="I5689" t="s">
        <v>546</v>
      </c>
      <c r="J5689">
        <v>13100000</v>
      </c>
      <c r="K5689">
        <v>21809088.896177083</v>
      </c>
    </row>
    <row r="5690" spans="1:11" x14ac:dyDescent="0.25">
      <c r="A5690">
        <v>8081</v>
      </c>
      <c r="B5690" t="s">
        <v>303</v>
      </c>
      <c r="C5690" t="s">
        <v>492</v>
      </c>
      <c r="D5690" t="s">
        <v>653</v>
      </c>
      <c r="E5690">
        <v>2014</v>
      </c>
      <c r="F5690" s="10">
        <v>41729</v>
      </c>
      <c r="G5690" t="s">
        <v>489</v>
      </c>
      <c r="H5690" t="s">
        <v>474</v>
      </c>
      <c r="I5690" t="s">
        <v>546</v>
      </c>
      <c r="J5690">
        <v>7100000</v>
      </c>
      <c r="K5690">
        <v>11820193.218538726</v>
      </c>
    </row>
    <row r="5691" spans="1:11" x14ac:dyDescent="0.25">
      <c r="A5691">
        <v>8081</v>
      </c>
      <c r="B5691" t="s">
        <v>303</v>
      </c>
      <c r="C5691" t="s">
        <v>492</v>
      </c>
      <c r="D5691" t="s">
        <v>290</v>
      </c>
      <c r="E5691">
        <v>2014</v>
      </c>
      <c r="F5691" s="10">
        <v>41729</v>
      </c>
      <c r="G5691" t="s">
        <v>489</v>
      </c>
      <c r="H5691" t="s">
        <v>474</v>
      </c>
      <c r="I5691" t="s">
        <v>546</v>
      </c>
      <c r="J5691">
        <v>1265200000</v>
      </c>
      <c r="K5691">
        <v>2106325135.2246754</v>
      </c>
    </row>
    <row r="5692" spans="1:11" x14ac:dyDescent="0.25">
      <c r="A5692">
        <v>8081</v>
      </c>
      <c r="B5692" t="s">
        <v>303</v>
      </c>
      <c r="C5692" t="s">
        <v>493</v>
      </c>
      <c r="D5692" t="s">
        <v>659</v>
      </c>
      <c r="E5692">
        <v>2014</v>
      </c>
      <c r="F5692" s="10">
        <v>41729</v>
      </c>
      <c r="G5692" t="s">
        <v>489</v>
      </c>
      <c r="H5692" t="s">
        <v>474</v>
      </c>
      <c r="I5692" t="s">
        <v>546</v>
      </c>
      <c r="J5692">
        <v>-12000000</v>
      </c>
      <c r="K5692">
        <v>-19977791.355276719</v>
      </c>
    </row>
    <row r="5693" spans="1:11" x14ac:dyDescent="0.25">
      <c r="A5693">
        <v>8081</v>
      </c>
      <c r="B5693" t="s">
        <v>303</v>
      </c>
      <c r="C5693" t="s">
        <v>493</v>
      </c>
      <c r="D5693" t="s">
        <v>458</v>
      </c>
      <c r="E5693">
        <v>2014</v>
      </c>
      <c r="F5693" s="10">
        <v>41729</v>
      </c>
      <c r="G5693" t="s">
        <v>489</v>
      </c>
      <c r="H5693" t="s">
        <v>474</v>
      </c>
      <c r="I5693" t="s">
        <v>546</v>
      </c>
      <c r="J5693">
        <v>11200000</v>
      </c>
      <c r="K5693">
        <v>18645938.598258272</v>
      </c>
    </row>
    <row r="5694" spans="1:11" x14ac:dyDescent="0.25">
      <c r="A5694">
        <v>8081</v>
      </c>
      <c r="B5694" t="s">
        <v>303</v>
      </c>
      <c r="C5694" t="s">
        <v>493</v>
      </c>
      <c r="D5694" t="s">
        <v>658</v>
      </c>
      <c r="E5694">
        <v>2014</v>
      </c>
      <c r="F5694" s="10">
        <v>41729</v>
      </c>
      <c r="G5694" t="s">
        <v>489</v>
      </c>
      <c r="H5694" t="s">
        <v>474</v>
      </c>
      <c r="I5694" t="s">
        <v>546</v>
      </c>
      <c r="J5694">
        <v>802000000</v>
      </c>
      <c r="K5694">
        <v>1335182388.9109941</v>
      </c>
    </row>
    <row r="5695" spans="1:11" x14ac:dyDescent="0.25">
      <c r="A5695">
        <v>8081</v>
      </c>
      <c r="B5695" t="s">
        <v>303</v>
      </c>
      <c r="C5695" t="s">
        <v>493</v>
      </c>
      <c r="D5695" t="s">
        <v>657</v>
      </c>
      <c r="E5695">
        <v>2014</v>
      </c>
      <c r="F5695" s="10">
        <v>41729</v>
      </c>
      <c r="G5695" t="s">
        <v>489</v>
      </c>
      <c r="H5695" t="s">
        <v>474</v>
      </c>
      <c r="I5695" t="s">
        <v>546</v>
      </c>
      <c r="J5695">
        <v>520000000</v>
      </c>
      <c r="K5695">
        <v>865704292.06199121</v>
      </c>
    </row>
    <row r="5696" spans="1:11" x14ac:dyDescent="0.25">
      <c r="A5696">
        <v>1276</v>
      </c>
      <c r="B5696" t="s">
        <v>299</v>
      </c>
      <c r="C5696" t="s">
        <v>493</v>
      </c>
      <c r="D5696" t="s">
        <v>610</v>
      </c>
      <c r="E5696">
        <v>2014</v>
      </c>
      <c r="F5696" s="10">
        <v>41820</v>
      </c>
      <c r="G5696" t="s">
        <v>489</v>
      </c>
      <c r="H5696" t="s">
        <v>474</v>
      </c>
      <c r="I5696" t="s">
        <v>546</v>
      </c>
      <c r="J5696">
        <v>510300000</v>
      </c>
      <c r="K5696">
        <v>869578553.46297765</v>
      </c>
    </row>
    <row r="5697" spans="1:11" x14ac:dyDescent="0.25">
      <c r="A5697">
        <v>1276</v>
      </c>
      <c r="B5697" t="s">
        <v>299</v>
      </c>
      <c r="C5697" t="s">
        <v>493</v>
      </c>
      <c r="D5697" t="s">
        <v>614</v>
      </c>
      <c r="E5697">
        <v>2014</v>
      </c>
      <c r="F5697" s="10">
        <v>41820</v>
      </c>
      <c r="G5697" t="s">
        <v>489</v>
      </c>
      <c r="H5697" t="s">
        <v>474</v>
      </c>
      <c r="I5697" t="s">
        <v>546</v>
      </c>
      <c r="J5697">
        <v>1600000</v>
      </c>
      <c r="K5697">
        <v>2726485.7643362028</v>
      </c>
    </row>
    <row r="5698" spans="1:11" x14ac:dyDescent="0.25">
      <c r="A5698">
        <v>1276</v>
      </c>
      <c r="B5698" t="s">
        <v>299</v>
      </c>
      <c r="C5698" t="s">
        <v>493</v>
      </c>
      <c r="D5698" t="s">
        <v>609</v>
      </c>
      <c r="E5698">
        <v>2014</v>
      </c>
      <c r="F5698" s="10">
        <v>41820</v>
      </c>
      <c r="G5698" t="s">
        <v>489</v>
      </c>
      <c r="H5698" t="s">
        <v>474</v>
      </c>
      <c r="I5698" t="s">
        <v>546</v>
      </c>
      <c r="J5698">
        <v>709200000</v>
      </c>
      <c r="K5698">
        <v>1208514815.042022</v>
      </c>
    </row>
    <row r="5699" spans="1:11" x14ac:dyDescent="0.25">
      <c r="A5699">
        <v>1276</v>
      </c>
      <c r="B5699" t="s">
        <v>299</v>
      </c>
      <c r="C5699" t="s">
        <v>493</v>
      </c>
      <c r="D5699" t="s">
        <v>593</v>
      </c>
      <c r="E5699">
        <v>2014</v>
      </c>
      <c r="F5699" s="10">
        <v>41820</v>
      </c>
      <c r="G5699" t="s">
        <v>489</v>
      </c>
      <c r="H5699" t="s">
        <v>474</v>
      </c>
      <c r="I5699" t="s">
        <v>546</v>
      </c>
      <c r="J5699">
        <v>402700000</v>
      </c>
      <c r="K5699">
        <v>686222385.81136811</v>
      </c>
    </row>
    <row r="5700" spans="1:11" x14ac:dyDescent="0.25">
      <c r="A5700">
        <v>1276</v>
      </c>
      <c r="B5700" t="s">
        <v>299</v>
      </c>
      <c r="C5700" t="s">
        <v>493</v>
      </c>
      <c r="D5700" t="s">
        <v>613</v>
      </c>
      <c r="E5700">
        <v>2014</v>
      </c>
      <c r="F5700" s="10">
        <v>41820</v>
      </c>
      <c r="G5700" t="s">
        <v>489</v>
      </c>
      <c r="H5700" t="s">
        <v>474</v>
      </c>
      <c r="I5700" t="s">
        <v>546</v>
      </c>
      <c r="J5700">
        <v>-92600000</v>
      </c>
      <c r="K5700">
        <v>-157795363.61095774</v>
      </c>
    </row>
    <row r="5701" spans="1:11" x14ac:dyDescent="0.25">
      <c r="A5701">
        <v>1276</v>
      </c>
      <c r="B5701" t="s">
        <v>299</v>
      </c>
      <c r="C5701" t="s">
        <v>493</v>
      </c>
      <c r="D5701" t="s">
        <v>612</v>
      </c>
      <c r="E5701">
        <v>2014</v>
      </c>
      <c r="F5701" s="10">
        <v>41820</v>
      </c>
      <c r="G5701" t="s">
        <v>489</v>
      </c>
      <c r="H5701" t="s">
        <v>474</v>
      </c>
      <c r="I5701" t="s">
        <v>546</v>
      </c>
      <c r="J5701">
        <v>2700000</v>
      </c>
      <c r="K5701">
        <v>4600944.7273173425</v>
      </c>
    </row>
    <row r="5702" spans="1:11" x14ac:dyDescent="0.25">
      <c r="A5702">
        <v>1276</v>
      </c>
      <c r="B5702" t="s">
        <v>299</v>
      </c>
      <c r="C5702" t="s">
        <v>493</v>
      </c>
      <c r="D5702" t="s">
        <v>611</v>
      </c>
      <c r="E5702">
        <v>2014</v>
      </c>
      <c r="F5702" s="10">
        <v>41820</v>
      </c>
      <c r="G5702" t="s">
        <v>489</v>
      </c>
      <c r="H5702" t="s">
        <v>474</v>
      </c>
      <c r="I5702" t="s">
        <v>546</v>
      </c>
      <c r="J5702">
        <v>233900000</v>
      </c>
      <c r="K5702">
        <v>398578137.67389864</v>
      </c>
    </row>
    <row r="5703" spans="1:11" x14ac:dyDescent="0.25">
      <c r="A5703">
        <v>992</v>
      </c>
      <c r="B5703" t="s">
        <v>291</v>
      </c>
      <c r="C5703" t="s">
        <v>492</v>
      </c>
      <c r="D5703" t="s">
        <v>1164</v>
      </c>
      <c r="E5703">
        <v>2014</v>
      </c>
      <c r="F5703" s="10">
        <v>42004</v>
      </c>
      <c r="G5703" t="s">
        <v>489</v>
      </c>
      <c r="H5703" t="s">
        <v>474</v>
      </c>
      <c r="I5703" t="s">
        <v>546</v>
      </c>
      <c r="J5703">
        <v>516000000</v>
      </c>
      <c r="K5703">
        <v>804308349.37533605</v>
      </c>
    </row>
    <row r="5704" spans="1:11" x14ac:dyDescent="0.25">
      <c r="A5704">
        <v>992</v>
      </c>
      <c r="B5704" t="s">
        <v>291</v>
      </c>
      <c r="C5704" t="s">
        <v>492</v>
      </c>
      <c r="D5704" t="s">
        <v>726</v>
      </c>
      <c r="E5704">
        <v>2014</v>
      </c>
      <c r="F5704" s="10">
        <v>42004</v>
      </c>
      <c r="G5704" t="s">
        <v>489</v>
      </c>
      <c r="H5704" t="s">
        <v>474</v>
      </c>
      <c r="I5704" t="s">
        <v>546</v>
      </c>
      <c r="J5704">
        <v>2184000000</v>
      </c>
      <c r="K5704">
        <v>3404281850.8444457</v>
      </c>
    </row>
    <row r="5705" spans="1:11" x14ac:dyDescent="0.25">
      <c r="A5705">
        <v>992</v>
      </c>
      <c r="B5705" t="s">
        <v>291</v>
      </c>
      <c r="C5705" t="s">
        <v>492</v>
      </c>
      <c r="D5705" t="s">
        <v>2134</v>
      </c>
      <c r="E5705">
        <v>2014</v>
      </c>
      <c r="F5705" s="10">
        <v>42004</v>
      </c>
      <c r="G5705" t="s">
        <v>489</v>
      </c>
      <c r="H5705" t="s">
        <v>474</v>
      </c>
      <c r="I5705" t="s">
        <v>546</v>
      </c>
      <c r="J5705">
        <v>53000000</v>
      </c>
      <c r="K5705">
        <v>82613066.893203124</v>
      </c>
    </row>
    <row r="5706" spans="1:11" x14ac:dyDescent="0.25">
      <c r="A5706">
        <v>992</v>
      </c>
      <c r="B5706" t="s">
        <v>291</v>
      </c>
      <c r="C5706" t="s">
        <v>492</v>
      </c>
      <c r="D5706" t="s">
        <v>613</v>
      </c>
      <c r="E5706">
        <v>2014</v>
      </c>
      <c r="F5706" s="10">
        <v>42004</v>
      </c>
      <c r="G5706" t="s">
        <v>489</v>
      </c>
      <c r="H5706" t="s">
        <v>474</v>
      </c>
      <c r="I5706" t="s">
        <v>546</v>
      </c>
      <c r="J5706">
        <v>-61000000</v>
      </c>
      <c r="K5706">
        <v>-95082963.782743216</v>
      </c>
    </row>
    <row r="5707" spans="1:11" x14ac:dyDescent="0.25">
      <c r="A5707">
        <v>992</v>
      </c>
      <c r="B5707" t="s">
        <v>291</v>
      </c>
      <c r="C5707" t="s">
        <v>492</v>
      </c>
      <c r="D5707" t="s">
        <v>766</v>
      </c>
      <c r="E5707">
        <v>2014</v>
      </c>
      <c r="F5707" s="10">
        <v>42004</v>
      </c>
      <c r="G5707" t="s">
        <v>489</v>
      </c>
      <c r="H5707" t="s">
        <v>474</v>
      </c>
      <c r="I5707" t="s">
        <v>546</v>
      </c>
      <c r="J5707">
        <v>1293000000</v>
      </c>
      <c r="K5707">
        <v>2015447084.7719176</v>
      </c>
    </row>
    <row r="5708" spans="1:11" x14ac:dyDescent="0.25">
      <c r="A5708">
        <v>992</v>
      </c>
      <c r="B5708" t="s">
        <v>291</v>
      </c>
      <c r="C5708" t="s">
        <v>492</v>
      </c>
      <c r="D5708" t="s">
        <v>458</v>
      </c>
      <c r="E5708">
        <v>2014</v>
      </c>
      <c r="F5708" s="10">
        <v>42004</v>
      </c>
      <c r="G5708" t="s">
        <v>489</v>
      </c>
      <c r="H5708" t="s">
        <v>474</v>
      </c>
      <c r="I5708" t="s">
        <v>546</v>
      </c>
      <c r="J5708">
        <v>8000000</v>
      </c>
      <c r="K5708">
        <v>12469896.889540095</v>
      </c>
    </row>
    <row r="5709" spans="1:11" x14ac:dyDescent="0.25">
      <c r="A5709">
        <v>8186</v>
      </c>
      <c r="B5709" t="s">
        <v>305</v>
      </c>
      <c r="C5709" t="s">
        <v>492</v>
      </c>
      <c r="D5709" t="s">
        <v>156</v>
      </c>
      <c r="E5709">
        <v>2014</v>
      </c>
      <c r="F5709" s="10">
        <v>42004</v>
      </c>
      <c r="G5709" t="s">
        <v>489</v>
      </c>
      <c r="H5709" t="s">
        <v>474</v>
      </c>
      <c r="I5709" t="s">
        <v>546</v>
      </c>
      <c r="J5709">
        <v>66447000</v>
      </c>
      <c r="K5709">
        <v>103573404.82740884</v>
      </c>
    </row>
    <row r="5710" spans="1:11" x14ac:dyDescent="0.25">
      <c r="A5710">
        <v>8186</v>
      </c>
      <c r="B5710" t="s">
        <v>305</v>
      </c>
      <c r="C5710" t="s">
        <v>492</v>
      </c>
      <c r="D5710" t="s">
        <v>1006</v>
      </c>
      <c r="E5710">
        <v>2014</v>
      </c>
      <c r="F5710" s="10">
        <v>42004</v>
      </c>
      <c r="G5710" t="s">
        <v>489</v>
      </c>
      <c r="H5710" t="s">
        <v>474</v>
      </c>
      <c r="I5710" t="s">
        <v>546</v>
      </c>
      <c r="J5710">
        <v>36327000</v>
      </c>
      <c r="K5710">
        <v>56624243.038290374</v>
      </c>
    </row>
    <row r="5711" spans="1:11" x14ac:dyDescent="0.25">
      <c r="A5711">
        <v>8186</v>
      </c>
      <c r="B5711" t="s">
        <v>305</v>
      </c>
      <c r="C5711" t="s">
        <v>492</v>
      </c>
      <c r="D5711" t="s">
        <v>1005</v>
      </c>
      <c r="E5711">
        <v>2014</v>
      </c>
      <c r="F5711" s="10">
        <v>42004</v>
      </c>
      <c r="G5711" t="s">
        <v>489</v>
      </c>
      <c r="H5711" t="s">
        <v>474</v>
      </c>
      <c r="I5711" t="s">
        <v>546</v>
      </c>
      <c r="J5711">
        <v>110790000</v>
      </c>
      <c r="K5711">
        <v>172692484.54901838</v>
      </c>
    </row>
    <row r="5712" spans="1:11" x14ac:dyDescent="0.25">
      <c r="A5712">
        <v>8186</v>
      </c>
      <c r="B5712" t="s">
        <v>305</v>
      </c>
      <c r="C5712" t="s">
        <v>492</v>
      </c>
      <c r="D5712" t="s">
        <v>653</v>
      </c>
      <c r="E5712">
        <v>2014</v>
      </c>
      <c r="F5712" s="10">
        <v>42004</v>
      </c>
      <c r="G5712" t="s">
        <v>489</v>
      </c>
      <c r="H5712" t="s">
        <v>474</v>
      </c>
      <c r="I5712" t="s">
        <v>546</v>
      </c>
      <c r="J5712">
        <v>179385000</v>
      </c>
      <c r="K5712">
        <v>279614056.69126874</v>
      </c>
    </row>
    <row r="5713" spans="1:11" x14ac:dyDescent="0.25">
      <c r="A5713">
        <v>8186</v>
      </c>
      <c r="B5713" t="s">
        <v>305</v>
      </c>
      <c r="C5713" t="s">
        <v>492</v>
      </c>
      <c r="D5713" t="s">
        <v>967</v>
      </c>
      <c r="E5713">
        <v>2014</v>
      </c>
      <c r="F5713" s="10">
        <v>42004</v>
      </c>
      <c r="G5713" t="s">
        <v>489</v>
      </c>
      <c r="H5713" t="s">
        <v>474</v>
      </c>
      <c r="I5713" t="s">
        <v>546</v>
      </c>
      <c r="J5713">
        <v>144366000</v>
      </c>
      <c r="K5713">
        <v>225028641.79441816</v>
      </c>
    </row>
    <row r="5714" spans="1:11" x14ac:dyDescent="0.25">
      <c r="A5714">
        <v>8186</v>
      </c>
      <c r="B5714" t="s">
        <v>305</v>
      </c>
      <c r="C5714" t="s">
        <v>492</v>
      </c>
      <c r="D5714" t="s">
        <v>290</v>
      </c>
      <c r="E5714">
        <v>2014</v>
      </c>
      <c r="F5714" s="10">
        <v>42004</v>
      </c>
      <c r="G5714" t="s">
        <v>489</v>
      </c>
      <c r="H5714" t="s">
        <v>474</v>
      </c>
      <c r="I5714" t="s">
        <v>546</v>
      </c>
      <c r="J5714">
        <v>57424000</v>
      </c>
      <c r="K5714">
        <v>89508919.873118788</v>
      </c>
    </row>
    <row r="5715" spans="1:11" x14ac:dyDescent="0.25">
      <c r="A5715">
        <v>8186</v>
      </c>
      <c r="B5715" t="s">
        <v>305</v>
      </c>
      <c r="C5715" t="s">
        <v>493</v>
      </c>
      <c r="D5715" t="s">
        <v>989</v>
      </c>
      <c r="E5715">
        <v>2014</v>
      </c>
      <c r="F5715" s="10">
        <v>42004</v>
      </c>
      <c r="G5715" t="s">
        <v>489</v>
      </c>
      <c r="H5715" t="s">
        <v>474</v>
      </c>
      <c r="I5715" t="s">
        <v>546</v>
      </c>
      <c r="J5715">
        <v>324539000</v>
      </c>
      <c r="K5715">
        <v>505870983.32930654</v>
      </c>
    </row>
    <row r="5716" spans="1:11" x14ac:dyDescent="0.25">
      <c r="A5716">
        <v>8186</v>
      </c>
      <c r="B5716" t="s">
        <v>305</v>
      </c>
      <c r="C5716" t="s">
        <v>493</v>
      </c>
      <c r="D5716" t="s">
        <v>990</v>
      </c>
      <c r="E5716">
        <v>2014</v>
      </c>
      <c r="F5716" s="10">
        <v>42004</v>
      </c>
      <c r="G5716" t="s">
        <v>489</v>
      </c>
      <c r="H5716" t="s">
        <v>474</v>
      </c>
      <c r="I5716" t="s">
        <v>546</v>
      </c>
      <c r="J5716">
        <v>180260000</v>
      </c>
      <c r="K5716">
        <v>280977951.66356218</v>
      </c>
    </row>
    <row r="5717" spans="1:11" x14ac:dyDescent="0.25">
      <c r="A5717">
        <v>8186</v>
      </c>
      <c r="B5717" t="s">
        <v>305</v>
      </c>
      <c r="C5717" t="s">
        <v>493</v>
      </c>
      <c r="D5717" t="s">
        <v>991</v>
      </c>
      <c r="E5717">
        <v>2014</v>
      </c>
      <c r="F5717" s="10">
        <v>42004</v>
      </c>
      <c r="G5717" t="s">
        <v>489</v>
      </c>
      <c r="H5717" t="s">
        <v>474</v>
      </c>
      <c r="I5717" t="s">
        <v>546</v>
      </c>
      <c r="J5717">
        <v>69841000</v>
      </c>
      <c r="K5717">
        <v>108863758.58279622</v>
      </c>
    </row>
    <row r="5718" spans="1:11" x14ac:dyDescent="0.25">
      <c r="A5718">
        <v>8186</v>
      </c>
      <c r="B5718" t="s">
        <v>305</v>
      </c>
      <c r="C5718" t="s">
        <v>493</v>
      </c>
      <c r="D5718" t="s">
        <v>992</v>
      </c>
      <c r="E5718">
        <v>2014</v>
      </c>
      <c r="F5718" s="10">
        <v>42004</v>
      </c>
      <c r="G5718" t="s">
        <v>489</v>
      </c>
      <c r="H5718" t="s">
        <v>474</v>
      </c>
      <c r="I5718" t="s">
        <v>546</v>
      </c>
      <c r="J5718">
        <v>47745000</v>
      </c>
      <c r="K5718">
        <v>74421903.373886466</v>
      </c>
    </row>
    <row r="5719" spans="1:11" x14ac:dyDescent="0.25">
      <c r="A5719">
        <v>8186</v>
      </c>
      <c r="B5719" t="s">
        <v>305</v>
      </c>
      <c r="C5719" t="s">
        <v>493</v>
      </c>
      <c r="D5719" t="s">
        <v>993</v>
      </c>
      <c r="E5719">
        <v>2014</v>
      </c>
      <c r="F5719" s="10">
        <v>42004</v>
      </c>
      <c r="G5719" t="s">
        <v>489</v>
      </c>
      <c r="H5719" t="s">
        <v>474</v>
      </c>
      <c r="I5719" t="s">
        <v>546</v>
      </c>
      <c r="J5719">
        <v>-27646000</v>
      </c>
      <c r="K5719">
        <v>-43092846.176028177</v>
      </c>
    </row>
    <row r="5720" spans="1:11" x14ac:dyDescent="0.25">
      <c r="A5720">
        <v>8186</v>
      </c>
      <c r="B5720" t="s">
        <v>305</v>
      </c>
      <c r="C5720" t="s">
        <v>493</v>
      </c>
      <c r="D5720" t="s">
        <v>654</v>
      </c>
      <c r="E5720">
        <v>2014</v>
      </c>
      <c r="F5720" s="10">
        <v>42004</v>
      </c>
      <c r="G5720" t="s">
        <v>489</v>
      </c>
      <c r="H5720" t="s">
        <v>474</v>
      </c>
      <c r="I5720" t="s">
        <v>546</v>
      </c>
      <c r="J5720">
        <v>0</v>
      </c>
      <c r="K5720">
        <v>0</v>
      </c>
    </row>
    <row r="5721" spans="1:11" x14ac:dyDescent="0.25">
      <c r="A5721">
        <v>1683</v>
      </c>
      <c r="B5721" t="s">
        <v>306</v>
      </c>
      <c r="C5721" t="s">
        <v>492</v>
      </c>
      <c r="D5721" t="s">
        <v>458</v>
      </c>
      <c r="E5721">
        <v>2015</v>
      </c>
      <c r="F5721" s="10">
        <v>42094</v>
      </c>
      <c r="G5721" t="s">
        <v>489</v>
      </c>
      <c r="H5721" t="s">
        <v>474</v>
      </c>
      <c r="I5721" t="s">
        <v>546</v>
      </c>
      <c r="J5721">
        <v>22600000</v>
      </c>
      <c r="K5721">
        <v>33432348.311814338</v>
      </c>
    </row>
    <row r="5722" spans="1:11" x14ac:dyDescent="0.25">
      <c r="A5722">
        <v>1683</v>
      </c>
      <c r="B5722" t="s">
        <v>306</v>
      </c>
      <c r="C5722" t="s">
        <v>492</v>
      </c>
      <c r="D5722" t="s">
        <v>290</v>
      </c>
      <c r="E5722">
        <v>2015</v>
      </c>
      <c r="F5722" s="10">
        <v>42094</v>
      </c>
      <c r="G5722" t="s">
        <v>489</v>
      </c>
      <c r="H5722" t="s">
        <v>474</v>
      </c>
      <c r="I5722" t="s">
        <v>546</v>
      </c>
      <c r="J5722">
        <v>1649400000</v>
      </c>
      <c r="K5722">
        <v>2439969703.7834768</v>
      </c>
    </row>
    <row r="5723" spans="1:11" x14ac:dyDescent="0.25">
      <c r="A5723">
        <v>1683</v>
      </c>
      <c r="B5723" t="s">
        <v>306</v>
      </c>
      <c r="C5723" t="s">
        <v>492</v>
      </c>
      <c r="D5723" t="s">
        <v>316</v>
      </c>
      <c r="E5723">
        <v>2015</v>
      </c>
      <c r="F5723" s="10">
        <v>42094</v>
      </c>
      <c r="G5723" t="s">
        <v>489</v>
      </c>
      <c r="H5723" t="s">
        <v>474</v>
      </c>
      <c r="I5723" t="s">
        <v>546</v>
      </c>
      <c r="J5723">
        <v>129300000</v>
      </c>
      <c r="K5723">
        <v>191274452.95210594</v>
      </c>
    </row>
    <row r="5724" spans="1:11" x14ac:dyDescent="0.25">
      <c r="A5724">
        <v>1683</v>
      </c>
      <c r="B5724" t="s">
        <v>306</v>
      </c>
      <c r="C5724" t="s">
        <v>493</v>
      </c>
      <c r="D5724" t="s">
        <v>589</v>
      </c>
      <c r="E5724">
        <v>2015</v>
      </c>
      <c r="F5724" s="10">
        <v>42094</v>
      </c>
      <c r="G5724" t="s">
        <v>489</v>
      </c>
      <c r="H5724" t="s">
        <v>474</v>
      </c>
      <c r="I5724" t="s">
        <v>546</v>
      </c>
      <c r="J5724">
        <v>-2200000</v>
      </c>
      <c r="K5724">
        <v>-3254476.384335909</v>
      </c>
    </row>
    <row r="5725" spans="1:11" x14ac:dyDescent="0.25">
      <c r="A5725">
        <v>1683</v>
      </c>
      <c r="B5725" t="s">
        <v>306</v>
      </c>
      <c r="C5725" t="s">
        <v>493</v>
      </c>
      <c r="D5725" t="s">
        <v>1245</v>
      </c>
      <c r="E5725">
        <v>2015</v>
      </c>
      <c r="F5725" s="10">
        <v>42094</v>
      </c>
      <c r="G5725" t="s">
        <v>489</v>
      </c>
      <c r="H5725" t="s">
        <v>474</v>
      </c>
      <c r="I5725" t="s">
        <v>546</v>
      </c>
      <c r="J5725">
        <v>1581200000</v>
      </c>
      <c r="K5725">
        <v>2339080935.8690634</v>
      </c>
    </row>
    <row r="5726" spans="1:11" x14ac:dyDescent="0.25">
      <c r="A5726">
        <v>1683</v>
      </c>
      <c r="B5726" t="s">
        <v>306</v>
      </c>
      <c r="C5726" t="s">
        <v>493</v>
      </c>
      <c r="D5726" t="s">
        <v>1244</v>
      </c>
      <c r="E5726">
        <v>2015</v>
      </c>
      <c r="F5726" s="10">
        <v>42094</v>
      </c>
      <c r="G5726" t="s">
        <v>489</v>
      </c>
      <c r="H5726" t="s">
        <v>474</v>
      </c>
      <c r="I5726" t="s">
        <v>546</v>
      </c>
      <c r="J5726">
        <v>216300000</v>
      </c>
      <c r="K5726">
        <v>319974200.87811691</v>
      </c>
    </row>
    <row r="5727" spans="1:11" x14ac:dyDescent="0.25">
      <c r="A5727">
        <v>8081</v>
      </c>
      <c r="B5727" t="s">
        <v>303</v>
      </c>
      <c r="C5727" t="s">
        <v>492</v>
      </c>
      <c r="D5727" t="s">
        <v>59</v>
      </c>
      <c r="E5727">
        <v>2015</v>
      </c>
      <c r="F5727" s="10">
        <v>42094</v>
      </c>
      <c r="G5727" t="s">
        <v>489</v>
      </c>
      <c r="H5727" t="s">
        <v>474</v>
      </c>
      <c r="I5727" t="s">
        <v>546</v>
      </c>
      <c r="J5727">
        <v>25300000</v>
      </c>
      <c r="K5727">
        <v>37426478.419862956</v>
      </c>
    </row>
    <row r="5728" spans="1:11" x14ac:dyDescent="0.25">
      <c r="A5728">
        <v>8081</v>
      </c>
      <c r="B5728" t="s">
        <v>303</v>
      </c>
      <c r="C5728" t="s">
        <v>492</v>
      </c>
      <c r="D5728" t="s">
        <v>660</v>
      </c>
      <c r="E5728">
        <v>2015</v>
      </c>
      <c r="F5728" s="10">
        <v>42094</v>
      </c>
      <c r="G5728" t="s">
        <v>489</v>
      </c>
      <c r="H5728" t="s">
        <v>474</v>
      </c>
      <c r="I5728" t="s">
        <v>546</v>
      </c>
      <c r="J5728">
        <v>10400000</v>
      </c>
      <c r="K5728">
        <v>15384797.453224298</v>
      </c>
    </row>
    <row r="5729" spans="1:11" x14ac:dyDescent="0.25">
      <c r="A5729">
        <v>8081</v>
      </c>
      <c r="B5729" t="s">
        <v>303</v>
      </c>
      <c r="C5729" t="s">
        <v>492</v>
      </c>
      <c r="D5729" t="s">
        <v>653</v>
      </c>
      <c r="E5729">
        <v>2015</v>
      </c>
      <c r="F5729" s="10">
        <v>42094</v>
      </c>
      <c r="G5729" t="s">
        <v>489</v>
      </c>
      <c r="H5729" t="s">
        <v>474</v>
      </c>
      <c r="I5729" t="s">
        <v>546</v>
      </c>
      <c r="J5729">
        <v>3900000</v>
      </c>
      <c r="K5729">
        <v>5769299.0449591121</v>
      </c>
    </row>
    <row r="5730" spans="1:11" x14ac:dyDescent="0.25">
      <c r="A5730">
        <v>8081</v>
      </c>
      <c r="B5730" t="s">
        <v>303</v>
      </c>
      <c r="C5730" t="s">
        <v>492</v>
      </c>
      <c r="D5730" t="s">
        <v>290</v>
      </c>
      <c r="E5730">
        <v>2015</v>
      </c>
      <c r="F5730" s="10">
        <v>42094</v>
      </c>
      <c r="G5730" t="s">
        <v>489</v>
      </c>
      <c r="H5730" t="s">
        <v>474</v>
      </c>
      <c r="I5730" t="s">
        <v>546</v>
      </c>
      <c r="J5730">
        <v>1317600000</v>
      </c>
      <c r="K5730">
        <v>1949135492.7277246</v>
      </c>
    </row>
    <row r="5731" spans="1:11" x14ac:dyDescent="0.25">
      <c r="A5731">
        <v>8081</v>
      </c>
      <c r="B5731" t="s">
        <v>303</v>
      </c>
      <c r="C5731" t="s">
        <v>493</v>
      </c>
      <c r="D5731" t="s">
        <v>659</v>
      </c>
      <c r="E5731">
        <v>2015</v>
      </c>
      <c r="F5731" s="10">
        <v>42094</v>
      </c>
      <c r="G5731" t="s">
        <v>489</v>
      </c>
      <c r="H5731" t="s">
        <v>474</v>
      </c>
      <c r="I5731" t="s">
        <v>546</v>
      </c>
      <c r="J5731">
        <v>-11800000</v>
      </c>
      <c r="K5731">
        <v>-17455827.879619878</v>
      </c>
    </row>
    <row r="5732" spans="1:11" x14ac:dyDescent="0.25">
      <c r="A5732">
        <v>8081</v>
      </c>
      <c r="B5732" t="s">
        <v>303</v>
      </c>
      <c r="C5732" t="s">
        <v>493</v>
      </c>
      <c r="D5732" t="s">
        <v>458</v>
      </c>
      <c r="E5732">
        <v>2015</v>
      </c>
      <c r="F5732" s="10">
        <v>42094</v>
      </c>
      <c r="G5732" t="s">
        <v>489</v>
      </c>
      <c r="H5732" t="s">
        <v>474</v>
      </c>
      <c r="I5732" t="s">
        <v>546</v>
      </c>
      <c r="J5732">
        <v>10900000</v>
      </c>
      <c r="K5732">
        <v>16124451.176937005</v>
      </c>
    </row>
    <row r="5733" spans="1:11" x14ac:dyDescent="0.25">
      <c r="A5733">
        <v>8081</v>
      </c>
      <c r="B5733" t="s">
        <v>303</v>
      </c>
      <c r="C5733" t="s">
        <v>493</v>
      </c>
      <c r="D5733" t="s">
        <v>658</v>
      </c>
      <c r="E5733">
        <v>2015</v>
      </c>
      <c r="F5733" s="10">
        <v>42094</v>
      </c>
      <c r="G5733" t="s">
        <v>489</v>
      </c>
      <c r="H5733" t="s">
        <v>474</v>
      </c>
      <c r="I5733" t="s">
        <v>546</v>
      </c>
      <c r="J5733">
        <v>835900000</v>
      </c>
      <c r="K5733">
        <v>1236553095.3029029</v>
      </c>
    </row>
    <row r="5734" spans="1:11" x14ac:dyDescent="0.25">
      <c r="A5734">
        <v>8081</v>
      </c>
      <c r="B5734" t="s">
        <v>303</v>
      </c>
      <c r="C5734" t="s">
        <v>493</v>
      </c>
      <c r="D5734" t="s">
        <v>657</v>
      </c>
      <c r="E5734">
        <v>2015</v>
      </c>
      <c r="F5734" s="10">
        <v>42094</v>
      </c>
      <c r="G5734" t="s">
        <v>489</v>
      </c>
      <c r="H5734" t="s">
        <v>474</v>
      </c>
      <c r="I5734" t="s">
        <v>546</v>
      </c>
      <c r="J5734">
        <v>522200000</v>
      </c>
      <c r="K5734">
        <v>772494349.04555082</v>
      </c>
    </row>
    <row r="5735" spans="1:11" x14ac:dyDescent="0.25">
      <c r="A5735">
        <v>1276</v>
      </c>
      <c r="B5735" t="s">
        <v>299</v>
      </c>
      <c r="C5735" t="s">
        <v>493</v>
      </c>
      <c r="D5735" t="s">
        <v>610</v>
      </c>
      <c r="E5735">
        <v>2015</v>
      </c>
      <c r="F5735" s="10">
        <v>42185</v>
      </c>
      <c r="G5735" t="s">
        <v>489</v>
      </c>
      <c r="H5735" t="s">
        <v>474</v>
      </c>
      <c r="I5735" t="s">
        <v>546</v>
      </c>
      <c r="J5735">
        <v>948900000</v>
      </c>
      <c r="K5735">
        <v>1492443414.0763726</v>
      </c>
    </row>
    <row r="5736" spans="1:11" x14ac:dyDescent="0.25">
      <c r="A5736">
        <v>1276</v>
      </c>
      <c r="B5736" t="s">
        <v>299</v>
      </c>
      <c r="C5736" t="s">
        <v>493</v>
      </c>
      <c r="D5736" t="s">
        <v>614</v>
      </c>
      <c r="E5736">
        <v>2015</v>
      </c>
      <c r="F5736" s="10">
        <v>42185</v>
      </c>
      <c r="G5736" t="s">
        <v>489</v>
      </c>
      <c r="H5736" t="s">
        <v>474</v>
      </c>
      <c r="I5736" t="s">
        <v>546</v>
      </c>
      <c r="J5736">
        <v>1600000</v>
      </c>
      <c r="K5736">
        <v>2516502.7532112934</v>
      </c>
    </row>
    <row r="5737" spans="1:11" x14ac:dyDescent="0.25">
      <c r="A5737">
        <v>1276</v>
      </c>
      <c r="B5737" t="s">
        <v>299</v>
      </c>
      <c r="C5737" t="s">
        <v>493</v>
      </c>
      <c r="D5737" t="s">
        <v>609</v>
      </c>
      <c r="E5737">
        <v>2015</v>
      </c>
      <c r="F5737" s="10">
        <v>42185</v>
      </c>
      <c r="G5737" t="s">
        <v>489</v>
      </c>
      <c r="H5737" t="s">
        <v>474</v>
      </c>
      <c r="I5737" t="s">
        <v>546</v>
      </c>
      <c r="J5737">
        <v>731600000</v>
      </c>
      <c r="K5737">
        <v>1150670883.905864</v>
      </c>
    </row>
    <row r="5738" spans="1:11" x14ac:dyDescent="0.25">
      <c r="A5738">
        <v>1276</v>
      </c>
      <c r="B5738" t="s">
        <v>299</v>
      </c>
      <c r="C5738" t="s">
        <v>493</v>
      </c>
      <c r="D5738" t="s">
        <v>593</v>
      </c>
      <c r="E5738">
        <v>2015</v>
      </c>
      <c r="F5738" s="10">
        <v>42185</v>
      </c>
      <c r="G5738" t="s">
        <v>489</v>
      </c>
      <c r="H5738" t="s">
        <v>474</v>
      </c>
      <c r="I5738" t="s">
        <v>546</v>
      </c>
      <c r="J5738">
        <v>429900000</v>
      </c>
      <c r="K5738">
        <v>676152833.50345945</v>
      </c>
    </row>
    <row r="5739" spans="1:11" x14ac:dyDescent="0.25">
      <c r="A5739">
        <v>1276</v>
      </c>
      <c r="B5739" t="s">
        <v>299</v>
      </c>
      <c r="C5739" t="s">
        <v>493</v>
      </c>
      <c r="D5739" t="s">
        <v>613</v>
      </c>
      <c r="E5739">
        <v>2015</v>
      </c>
      <c r="F5739" s="10">
        <v>42185</v>
      </c>
      <c r="G5739" t="s">
        <v>489</v>
      </c>
      <c r="H5739" t="s">
        <v>474</v>
      </c>
      <c r="I5739" t="s">
        <v>546</v>
      </c>
      <c r="J5739">
        <v>-97900000</v>
      </c>
      <c r="K5739">
        <v>-153978512.212116</v>
      </c>
    </row>
    <row r="5740" spans="1:11" x14ac:dyDescent="0.25">
      <c r="A5740">
        <v>1276</v>
      </c>
      <c r="B5740" t="s">
        <v>299</v>
      </c>
      <c r="C5740" t="s">
        <v>493</v>
      </c>
      <c r="D5740" t="s">
        <v>612</v>
      </c>
      <c r="E5740">
        <v>2015</v>
      </c>
      <c r="F5740" s="10">
        <v>42185</v>
      </c>
      <c r="G5740" t="s">
        <v>489</v>
      </c>
      <c r="H5740" t="s">
        <v>474</v>
      </c>
      <c r="I5740" t="s">
        <v>546</v>
      </c>
      <c r="J5740">
        <v>15700000</v>
      </c>
      <c r="K5740">
        <v>24693183.265885815</v>
      </c>
    </row>
    <row r="5741" spans="1:11" x14ac:dyDescent="0.25">
      <c r="A5741">
        <v>1276</v>
      </c>
      <c r="B5741" t="s">
        <v>299</v>
      </c>
      <c r="C5741" t="s">
        <v>493</v>
      </c>
      <c r="D5741" t="s">
        <v>611</v>
      </c>
      <c r="E5741">
        <v>2015</v>
      </c>
      <c r="F5741" s="10">
        <v>42185</v>
      </c>
      <c r="G5741" t="s">
        <v>489</v>
      </c>
      <c r="H5741" t="s">
        <v>474</v>
      </c>
      <c r="I5741" t="s">
        <v>546</v>
      </c>
      <c r="J5741">
        <v>318600000</v>
      </c>
      <c r="K5741">
        <v>501098610.73319882</v>
      </c>
    </row>
    <row r="5742" spans="1:11" x14ac:dyDescent="0.25">
      <c r="A5742">
        <v>992</v>
      </c>
      <c r="B5742" t="s">
        <v>291</v>
      </c>
      <c r="C5742" t="s">
        <v>492</v>
      </c>
      <c r="D5742" t="s">
        <v>1164</v>
      </c>
      <c r="E5742">
        <v>2015</v>
      </c>
      <c r="F5742" s="10">
        <v>42369</v>
      </c>
      <c r="G5742" t="s">
        <v>489</v>
      </c>
      <c r="H5742" t="s">
        <v>474</v>
      </c>
      <c r="I5742" t="s">
        <v>546</v>
      </c>
      <c r="J5742">
        <v>1050000000</v>
      </c>
      <c r="K5742">
        <v>1557509942.1051304</v>
      </c>
    </row>
    <row r="5743" spans="1:11" x14ac:dyDescent="0.25">
      <c r="A5743">
        <v>992</v>
      </c>
      <c r="B5743" t="s">
        <v>291</v>
      </c>
      <c r="C5743" t="s">
        <v>492</v>
      </c>
      <c r="D5743" t="s">
        <v>726</v>
      </c>
      <c r="E5743">
        <v>2015</v>
      </c>
      <c r="F5743" s="10">
        <v>42369</v>
      </c>
      <c r="G5743" t="s">
        <v>489</v>
      </c>
      <c r="H5743" t="s">
        <v>474</v>
      </c>
      <c r="I5743" t="s">
        <v>546</v>
      </c>
      <c r="J5743">
        <v>2646000000</v>
      </c>
      <c r="K5743">
        <v>3924925054.1049285</v>
      </c>
    </row>
    <row r="5744" spans="1:11" x14ac:dyDescent="0.25">
      <c r="A5744">
        <v>992</v>
      </c>
      <c r="B5744" t="s">
        <v>291</v>
      </c>
      <c r="C5744" t="s">
        <v>492</v>
      </c>
      <c r="D5744" t="s">
        <v>2134</v>
      </c>
      <c r="E5744">
        <v>2015</v>
      </c>
      <c r="F5744" s="10">
        <v>42369</v>
      </c>
      <c r="G5744" t="s">
        <v>489</v>
      </c>
      <c r="H5744" t="s">
        <v>474</v>
      </c>
      <c r="I5744" t="s">
        <v>546</v>
      </c>
      <c r="J5744">
        <v>364000000</v>
      </c>
      <c r="K5744">
        <v>539936779.92977858</v>
      </c>
    </row>
    <row r="5745" spans="1:11" x14ac:dyDescent="0.25">
      <c r="A5745">
        <v>992</v>
      </c>
      <c r="B5745" t="s">
        <v>291</v>
      </c>
      <c r="C5745" t="s">
        <v>492</v>
      </c>
      <c r="D5745" t="s">
        <v>613</v>
      </c>
      <c r="E5745">
        <v>2015</v>
      </c>
      <c r="F5745" s="10">
        <v>42369</v>
      </c>
      <c r="G5745" t="s">
        <v>489</v>
      </c>
      <c r="H5745" t="s">
        <v>474</v>
      </c>
      <c r="I5745" t="s">
        <v>546</v>
      </c>
      <c r="J5745">
        <v>-112000000</v>
      </c>
      <c r="K5745">
        <v>-166134393.82454726</v>
      </c>
    </row>
    <row r="5746" spans="1:11" x14ac:dyDescent="0.25">
      <c r="A5746">
        <v>992</v>
      </c>
      <c r="B5746" t="s">
        <v>291</v>
      </c>
      <c r="C5746" t="s">
        <v>492</v>
      </c>
      <c r="D5746" t="s">
        <v>766</v>
      </c>
      <c r="E5746">
        <v>2015</v>
      </c>
      <c r="F5746" s="10">
        <v>42369</v>
      </c>
      <c r="G5746" t="s">
        <v>489</v>
      </c>
      <c r="H5746" t="s">
        <v>474</v>
      </c>
      <c r="I5746" t="s">
        <v>546</v>
      </c>
      <c r="J5746">
        <v>1492000000</v>
      </c>
      <c r="K5746">
        <v>2213147460.59129</v>
      </c>
    </row>
    <row r="5747" spans="1:11" x14ac:dyDescent="0.25">
      <c r="A5747">
        <v>992</v>
      </c>
      <c r="B5747" t="s">
        <v>291</v>
      </c>
      <c r="C5747" t="s">
        <v>492</v>
      </c>
      <c r="D5747" t="s">
        <v>458</v>
      </c>
      <c r="E5747">
        <v>2015</v>
      </c>
      <c r="F5747" s="10">
        <v>42369</v>
      </c>
      <c r="G5747" t="s">
        <v>489</v>
      </c>
      <c r="H5747" t="s">
        <v>474</v>
      </c>
      <c r="I5747" t="s">
        <v>546</v>
      </c>
      <c r="J5747">
        <v>15000000</v>
      </c>
      <c r="K5747">
        <v>22250142.030073293</v>
      </c>
    </row>
    <row r="5748" spans="1:11" x14ac:dyDescent="0.25">
      <c r="A5748">
        <v>8186</v>
      </c>
      <c r="B5748" t="s">
        <v>305</v>
      </c>
      <c r="C5748" t="s">
        <v>492</v>
      </c>
      <c r="D5748" t="s">
        <v>156</v>
      </c>
      <c r="E5748">
        <v>2015</v>
      </c>
      <c r="F5748" s="10">
        <v>42369</v>
      </c>
      <c r="G5748" t="s">
        <v>489</v>
      </c>
      <c r="H5748" t="s">
        <v>474</v>
      </c>
      <c r="I5748" t="s">
        <v>546</v>
      </c>
      <c r="J5748">
        <v>57254000</v>
      </c>
      <c r="K5748">
        <v>84927308.78598775</v>
      </c>
    </row>
    <row r="5749" spans="1:11" x14ac:dyDescent="0.25">
      <c r="A5749">
        <v>8186</v>
      </c>
      <c r="B5749" t="s">
        <v>305</v>
      </c>
      <c r="C5749" t="s">
        <v>492</v>
      </c>
      <c r="D5749" t="s">
        <v>1006</v>
      </c>
      <c r="E5749">
        <v>2015</v>
      </c>
      <c r="F5749" s="10">
        <v>42369</v>
      </c>
      <c r="G5749" t="s">
        <v>489</v>
      </c>
      <c r="H5749" t="s">
        <v>474</v>
      </c>
      <c r="I5749" t="s">
        <v>546</v>
      </c>
      <c r="J5749">
        <v>30698000</v>
      </c>
      <c r="K5749">
        <v>45535657.335945994</v>
      </c>
    </row>
    <row r="5750" spans="1:11" x14ac:dyDescent="0.25">
      <c r="A5750">
        <v>8186</v>
      </c>
      <c r="B5750" t="s">
        <v>305</v>
      </c>
      <c r="C5750" t="s">
        <v>492</v>
      </c>
      <c r="D5750" t="s">
        <v>1005</v>
      </c>
      <c r="E5750">
        <v>2015</v>
      </c>
      <c r="F5750" s="10">
        <v>42369</v>
      </c>
      <c r="G5750" t="s">
        <v>489</v>
      </c>
      <c r="H5750" t="s">
        <v>474</v>
      </c>
      <c r="I5750" t="s">
        <v>546</v>
      </c>
      <c r="J5750">
        <v>92908000</v>
      </c>
      <c r="K5750">
        <v>137814413.04866996</v>
      </c>
    </row>
    <row r="5751" spans="1:11" x14ac:dyDescent="0.25">
      <c r="A5751">
        <v>8186</v>
      </c>
      <c r="B5751" t="s">
        <v>305</v>
      </c>
      <c r="C5751" t="s">
        <v>492</v>
      </c>
      <c r="D5751" t="s">
        <v>653</v>
      </c>
      <c r="E5751">
        <v>2015</v>
      </c>
      <c r="F5751" s="10">
        <v>42369</v>
      </c>
      <c r="G5751" t="s">
        <v>489</v>
      </c>
      <c r="H5751" t="s">
        <v>474</v>
      </c>
      <c r="I5751" t="s">
        <v>546</v>
      </c>
      <c r="J5751">
        <v>163286000</v>
      </c>
      <c r="K5751">
        <v>242209112.76816985</v>
      </c>
    </row>
    <row r="5752" spans="1:11" x14ac:dyDescent="0.25">
      <c r="A5752">
        <v>8186</v>
      </c>
      <c r="B5752" t="s">
        <v>305</v>
      </c>
      <c r="C5752" t="s">
        <v>492</v>
      </c>
      <c r="D5752" t="s">
        <v>967</v>
      </c>
      <c r="E5752">
        <v>2015</v>
      </c>
      <c r="F5752" s="10">
        <v>42369</v>
      </c>
      <c r="G5752" t="s">
        <v>489</v>
      </c>
      <c r="H5752" t="s">
        <v>474</v>
      </c>
      <c r="I5752" t="s">
        <v>546</v>
      </c>
      <c r="J5752">
        <v>137898000</v>
      </c>
      <c r="K5752">
        <v>204550005.71086979</v>
      </c>
    </row>
    <row r="5753" spans="1:11" x14ac:dyDescent="0.25">
      <c r="A5753">
        <v>8186</v>
      </c>
      <c r="B5753" t="s">
        <v>305</v>
      </c>
      <c r="C5753" t="s">
        <v>492</v>
      </c>
      <c r="D5753" t="s">
        <v>290</v>
      </c>
      <c r="E5753">
        <v>2015</v>
      </c>
      <c r="F5753" s="10">
        <v>42369</v>
      </c>
      <c r="G5753" t="s">
        <v>489</v>
      </c>
      <c r="H5753" t="s">
        <v>474</v>
      </c>
      <c r="I5753" t="s">
        <v>546</v>
      </c>
      <c r="J5753">
        <v>64415000</v>
      </c>
      <c r="K5753">
        <v>95549526.591144741</v>
      </c>
    </row>
    <row r="5754" spans="1:11" x14ac:dyDescent="0.25">
      <c r="A5754">
        <v>8186</v>
      </c>
      <c r="B5754" t="s">
        <v>305</v>
      </c>
      <c r="C5754" t="s">
        <v>493</v>
      </c>
      <c r="D5754" t="s">
        <v>989</v>
      </c>
      <c r="E5754">
        <v>2015</v>
      </c>
      <c r="F5754" s="10">
        <v>42369</v>
      </c>
      <c r="G5754" t="s">
        <v>489</v>
      </c>
      <c r="H5754" t="s">
        <v>474</v>
      </c>
      <c r="I5754" t="s">
        <v>546</v>
      </c>
      <c r="J5754">
        <v>286708000</v>
      </c>
      <c r="K5754">
        <v>425286248.07721686</v>
      </c>
    </row>
    <row r="5755" spans="1:11" x14ac:dyDescent="0.25">
      <c r="A5755">
        <v>8186</v>
      </c>
      <c r="B5755" t="s">
        <v>305</v>
      </c>
      <c r="C5755" t="s">
        <v>493</v>
      </c>
      <c r="D5755" t="s">
        <v>990</v>
      </c>
      <c r="E5755">
        <v>2015</v>
      </c>
      <c r="F5755" s="10">
        <v>42369</v>
      </c>
      <c r="G5755" t="s">
        <v>489</v>
      </c>
      <c r="H5755" t="s">
        <v>474</v>
      </c>
      <c r="I5755" t="s">
        <v>546</v>
      </c>
      <c r="J5755">
        <v>149228000</v>
      </c>
      <c r="K5755">
        <v>221356279.65758514</v>
      </c>
    </row>
    <row r="5756" spans="1:11" x14ac:dyDescent="0.25">
      <c r="A5756">
        <v>8186</v>
      </c>
      <c r="B5756" t="s">
        <v>305</v>
      </c>
      <c r="C5756" t="s">
        <v>493</v>
      </c>
      <c r="D5756" t="s">
        <v>991</v>
      </c>
      <c r="E5756">
        <v>2015</v>
      </c>
      <c r="F5756" s="10">
        <v>42369</v>
      </c>
      <c r="G5756" t="s">
        <v>489</v>
      </c>
      <c r="H5756" t="s">
        <v>474</v>
      </c>
      <c r="I5756" t="s">
        <v>546</v>
      </c>
      <c r="J5756">
        <v>71196000</v>
      </c>
      <c r="K5756">
        <v>105608074.13153987</v>
      </c>
    </row>
    <row r="5757" spans="1:11" x14ac:dyDescent="0.25">
      <c r="A5757">
        <v>8186</v>
      </c>
      <c r="B5757" t="s">
        <v>305</v>
      </c>
      <c r="C5757" t="s">
        <v>493</v>
      </c>
      <c r="D5757" t="s">
        <v>992</v>
      </c>
      <c r="E5757">
        <v>2015</v>
      </c>
      <c r="F5757" s="10">
        <v>42369</v>
      </c>
      <c r="G5757" t="s">
        <v>489</v>
      </c>
      <c r="H5757" t="s">
        <v>474</v>
      </c>
      <c r="I5757" t="s">
        <v>546</v>
      </c>
      <c r="J5757">
        <v>70201000</v>
      </c>
      <c r="K5757">
        <v>104132148.04354501</v>
      </c>
    </row>
    <row r="5758" spans="1:11" x14ac:dyDescent="0.25">
      <c r="A5758">
        <v>8186</v>
      </c>
      <c r="B5758" t="s">
        <v>305</v>
      </c>
      <c r="C5758" t="s">
        <v>493</v>
      </c>
      <c r="D5758" t="s">
        <v>993</v>
      </c>
      <c r="E5758">
        <v>2015</v>
      </c>
      <c r="F5758" s="10">
        <v>42369</v>
      </c>
      <c r="G5758" t="s">
        <v>489</v>
      </c>
      <c r="H5758" t="s">
        <v>474</v>
      </c>
      <c r="I5758" t="s">
        <v>546</v>
      </c>
      <c r="J5758">
        <v>-30874000</v>
      </c>
      <c r="K5758">
        <v>-45796725.669098854</v>
      </c>
    </row>
    <row r="5759" spans="1:11" x14ac:dyDescent="0.25">
      <c r="A5759">
        <v>8186</v>
      </c>
      <c r="B5759" t="s">
        <v>305</v>
      </c>
      <c r="C5759" t="s">
        <v>493</v>
      </c>
      <c r="D5759" t="s">
        <v>654</v>
      </c>
      <c r="E5759">
        <v>2015</v>
      </c>
      <c r="F5759" s="10">
        <v>42369</v>
      </c>
      <c r="G5759" t="s">
        <v>489</v>
      </c>
      <c r="H5759" t="s">
        <v>474</v>
      </c>
      <c r="I5759" t="s">
        <v>546</v>
      </c>
      <c r="J5759">
        <v>0</v>
      </c>
      <c r="K5759">
        <v>0</v>
      </c>
    </row>
    <row r="5760" spans="1:11" x14ac:dyDescent="0.25">
      <c r="A5760">
        <v>1683</v>
      </c>
      <c r="B5760" t="s">
        <v>306</v>
      </c>
      <c r="C5760" t="s">
        <v>492</v>
      </c>
      <c r="D5760" t="s">
        <v>458</v>
      </c>
      <c r="E5760">
        <v>2016</v>
      </c>
      <c r="F5760" s="10">
        <v>42460</v>
      </c>
      <c r="G5760" t="s">
        <v>489</v>
      </c>
      <c r="H5760" t="s">
        <v>474</v>
      </c>
      <c r="I5760" t="s">
        <v>546</v>
      </c>
      <c r="J5760">
        <v>24700000</v>
      </c>
      <c r="K5760">
        <v>35526431.233342491</v>
      </c>
    </row>
    <row r="5761" spans="1:11" x14ac:dyDescent="0.25">
      <c r="A5761">
        <v>1683</v>
      </c>
      <c r="B5761" t="s">
        <v>306</v>
      </c>
      <c r="C5761" t="s">
        <v>492</v>
      </c>
      <c r="D5761" t="s">
        <v>290</v>
      </c>
      <c r="E5761">
        <v>2016</v>
      </c>
      <c r="F5761" s="10">
        <v>42460</v>
      </c>
      <c r="G5761" t="s">
        <v>489</v>
      </c>
      <c r="H5761" t="s">
        <v>474</v>
      </c>
      <c r="I5761" t="s">
        <v>546</v>
      </c>
      <c r="J5761">
        <v>1593500000</v>
      </c>
      <c r="K5761">
        <v>2291958225.519484</v>
      </c>
    </row>
    <row r="5762" spans="1:11" x14ac:dyDescent="0.25">
      <c r="A5762">
        <v>1683</v>
      </c>
      <c r="B5762" t="s">
        <v>306</v>
      </c>
      <c r="C5762" t="s">
        <v>492</v>
      </c>
      <c r="D5762" t="s">
        <v>316</v>
      </c>
      <c r="E5762">
        <v>2016</v>
      </c>
      <c r="F5762" s="10">
        <v>42460</v>
      </c>
      <c r="G5762" t="s">
        <v>489</v>
      </c>
      <c r="H5762" t="s">
        <v>474</v>
      </c>
      <c r="I5762" t="s">
        <v>546</v>
      </c>
      <c r="J5762">
        <v>135500000</v>
      </c>
      <c r="K5762">
        <v>194891960.81449017</v>
      </c>
    </row>
    <row r="5763" spans="1:11" x14ac:dyDescent="0.25">
      <c r="A5763">
        <v>1683</v>
      </c>
      <c r="B5763" t="s">
        <v>306</v>
      </c>
      <c r="C5763" t="s">
        <v>493</v>
      </c>
      <c r="D5763" t="s">
        <v>662</v>
      </c>
      <c r="E5763">
        <v>2016</v>
      </c>
      <c r="F5763" s="10">
        <v>42460</v>
      </c>
      <c r="G5763" t="s">
        <v>489</v>
      </c>
      <c r="H5763" t="s">
        <v>474</v>
      </c>
      <c r="I5763" t="s">
        <v>546</v>
      </c>
      <c r="J5763">
        <v>276700000</v>
      </c>
      <c r="K5763">
        <v>397982328.83667475</v>
      </c>
    </row>
    <row r="5764" spans="1:11" x14ac:dyDescent="0.25">
      <c r="A5764">
        <v>1683</v>
      </c>
      <c r="B5764" t="s">
        <v>306</v>
      </c>
      <c r="C5764" t="s">
        <v>493</v>
      </c>
      <c r="D5764" t="s">
        <v>589</v>
      </c>
      <c r="E5764">
        <v>2016</v>
      </c>
      <c r="F5764" s="10">
        <v>42460</v>
      </c>
      <c r="G5764" t="s">
        <v>489</v>
      </c>
      <c r="H5764" t="s">
        <v>474</v>
      </c>
      <c r="I5764" t="s">
        <v>546</v>
      </c>
      <c r="J5764">
        <v>-21200000</v>
      </c>
      <c r="K5764">
        <v>-30492321.544407319</v>
      </c>
    </row>
    <row r="5765" spans="1:11" x14ac:dyDescent="0.25">
      <c r="A5765">
        <v>1683</v>
      </c>
      <c r="B5765" t="s">
        <v>306</v>
      </c>
      <c r="C5765" t="s">
        <v>493</v>
      </c>
      <c r="D5765" t="s">
        <v>661</v>
      </c>
      <c r="E5765">
        <v>2016</v>
      </c>
      <c r="F5765" s="10">
        <v>42460</v>
      </c>
      <c r="G5765" t="s">
        <v>489</v>
      </c>
      <c r="H5765" t="s">
        <v>474</v>
      </c>
      <c r="I5765" t="s">
        <v>546</v>
      </c>
      <c r="J5765">
        <v>1506100000</v>
      </c>
      <c r="K5765">
        <v>2166249315.001503</v>
      </c>
    </row>
    <row r="5766" spans="1:11" x14ac:dyDescent="0.25">
      <c r="A5766">
        <v>8081</v>
      </c>
      <c r="B5766" t="s">
        <v>303</v>
      </c>
      <c r="C5766" t="s">
        <v>492</v>
      </c>
      <c r="D5766" t="s">
        <v>59</v>
      </c>
      <c r="E5766">
        <v>2016</v>
      </c>
      <c r="F5766" s="10">
        <v>42460</v>
      </c>
      <c r="G5766" t="s">
        <v>489</v>
      </c>
      <c r="H5766" t="s">
        <v>474</v>
      </c>
      <c r="I5766" t="s">
        <v>546</v>
      </c>
      <c r="J5766">
        <v>38800000</v>
      </c>
      <c r="K5766">
        <v>55806701.694481321</v>
      </c>
    </row>
    <row r="5767" spans="1:11" x14ac:dyDescent="0.25">
      <c r="A5767">
        <v>8081</v>
      </c>
      <c r="B5767" t="s">
        <v>303</v>
      </c>
      <c r="C5767" t="s">
        <v>492</v>
      </c>
      <c r="D5767" t="s">
        <v>660</v>
      </c>
      <c r="E5767">
        <v>2016</v>
      </c>
      <c r="F5767" s="10">
        <v>42460</v>
      </c>
      <c r="G5767" t="s">
        <v>489</v>
      </c>
      <c r="H5767" t="s">
        <v>474</v>
      </c>
      <c r="I5767" t="s">
        <v>546</v>
      </c>
      <c r="J5767">
        <v>10500000</v>
      </c>
      <c r="K5767">
        <v>15102329.066805512</v>
      </c>
    </row>
    <row r="5768" spans="1:11" x14ac:dyDescent="0.25">
      <c r="A5768">
        <v>8081</v>
      </c>
      <c r="B5768" t="s">
        <v>303</v>
      </c>
      <c r="C5768" t="s">
        <v>492</v>
      </c>
      <c r="D5768" t="s">
        <v>653</v>
      </c>
      <c r="E5768">
        <v>2016</v>
      </c>
      <c r="F5768" s="10">
        <v>42460</v>
      </c>
      <c r="G5768" t="s">
        <v>489</v>
      </c>
      <c r="H5768" t="s">
        <v>474</v>
      </c>
      <c r="I5768" t="s">
        <v>546</v>
      </c>
      <c r="J5768">
        <v>6900000</v>
      </c>
      <c r="K5768">
        <v>9924387.6724721938</v>
      </c>
    </row>
    <row r="5769" spans="1:11" x14ac:dyDescent="0.25">
      <c r="A5769">
        <v>8081</v>
      </c>
      <c r="B5769" t="s">
        <v>303</v>
      </c>
      <c r="C5769" t="s">
        <v>492</v>
      </c>
      <c r="D5769" t="s">
        <v>290</v>
      </c>
      <c r="E5769">
        <v>2016</v>
      </c>
      <c r="F5769" s="10">
        <v>42460</v>
      </c>
      <c r="G5769" t="s">
        <v>489</v>
      </c>
      <c r="H5769" t="s">
        <v>474</v>
      </c>
      <c r="I5769" t="s">
        <v>546</v>
      </c>
      <c r="J5769">
        <v>1296100000</v>
      </c>
      <c r="K5769">
        <v>1864202733.6653929</v>
      </c>
    </row>
    <row r="5770" spans="1:11" x14ac:dyDescent="0.25">
      <c r="A5770">
        <v>8081</v>
      </c>
      <c r="B5770" t="s">
        <v>303</v>
      </c>
      <c r="C5770" t="s">
        <v>493</v>
      </c>
      <c r="D5770" t="s">
        <v>659</v>
      </c>
      <c r="E5770">
        <v>2016</v>
      </c>
      <c r="F5770" s="10">
        <v>42460</v>
      </c>
      <c r="G5770" t="s">
        <v>489</v>
      </c>
      <c r="H5770" t="s">
        <v>474</v>
      </c>
      <c r="I5770" t="s">
        <v>546</v>
      </c>
      <c r="J5770">
        <v>-12900000</v>
      </c>
      <c r="K5770">
        <v>-18554289.996361058</v>
      </c>
    </row>
    <row r="5771" spans="1:11" x14ac:dyDescent="0.25">
      <c r="A5771">
        <v>8081</v>
      </c>
      <c r="B5771" t="s">
        <v>303</v>
      </c>
      <c r="C5771" t="s">
        <v>493</v>
      </c>
      <c r="D5771" t="s">
        <v>458</v>
      </c>
      <c r="E5771">
        <v>2016</v>
      </c>
      <c r="F5771" s="10">
        <v>42460</v>
      </c>
      <c r="G5771" t="s">
        <v>489</v>
      </c>
      <c r="H5771" t="s">
        <v>474</v>
      </c>
      <c r="I5771" t="s">
        <v>546</v>
      </c>
      <c r="J5771">
        <v>12000000</v>
      </c>
      <c r="K5771">
        <v>17259804.647777729</v>
      </c>
    </row>
    <row r="5772" spans="1:11" x14ac:dyDescent="0.25">
      <c r="A5772">
        <v>8081</v>
      </c>
      <c r="B5772" t="s">
        <v>303</v>
      </c>
      <c r="C5772" t="s">
        <v>493</v>
      </c>
      <c r="D5772" t="s">
        <v>658</v>
      </c>
      <c r="E5772">
        <v>2016</v>
      </c>
      <c r="F5772" s="10">
        <v>42460</v>
      </c>
      <c r="G5772" t="s">
        <v>489</v>
      </c>
      <c r="H5772" t="s">
        <v>474</v>
      </c>
      <c r="I5772" t="s">
        <v>546</v>
      </c>
      <c r="J5772">
        <v>806200000</v>
      </c>
      <c r="K5772">
        <v>1159571208.919867</v>
      </c>
    </row>
    <row r="5773" spans="1:11" x14ac:dyDescent="0.25">
      <c r="A5773">
        <v>8081</v>
      </c>
      <c r="B5773" t="s">
        <v>303</v>
      </c>
      <c r="C5773" t="s">
        <v>493</v>
      </c>
      <c r="D5773" t="s">
        <v>657</v>
      </c>
      <c r="E5773">
        <v>2016</v>
      </c>
      <c r="F5773" s="10">
        <v>42460</v>
      </c>
      <c r="G5773" t="s">
        <v>489</v>
      </c>
      <c r="H5773" t="s">
        <v>474</v>
      </c>
      <c r="I5773" t="s">
        <v>546</v>
      </c>
      <c r="J5773">
        <v>547000000</v>
      </c>
      <c r="K5773">
        <v>786759428.52786815</v>
      </c>
    </row>
    <row r="5774" spans="1:11" x14ac:dyDescent="0.25">
      <c r="A5774">
        <v>1276</v>
      </c>
      <c r="B5774" t="s">
        <v>299</v>
      </c>
      <c r="C5774" t="s">
        <v>493</v>
      </c>
      <c r="D5774" t="s">
        <v>610</v>
      </c>
      <c r="E5774">
        <v>2016</v>
      </c>
      <c r="F5774" s="10">
        <v>42551</v>
      </c>
      <c r="G5774" t="s">
        <v>489</v>
      </c>
      <c r="H5774" t="s">
        <v>474</v>
      </c>
      <c r="I5774" t="s">
        <v>546</v>
      </c>
      <c r="J5774">
        <v>1048800000</v>
      </c>
      <c r="K5774">
        <v>1408806383.1502028</v>
      </c>
    </row>
    <row r="5775" spans="1:11" x14ac:dyDescent="0.25">
      <c r="A5775">
        <v>1276</v>
      </c>
      <c r="B5775" t="s">
        <v>299</v>
      </c>
      <c r="C5775" t="s">
        <v>493</v>
      </c>
      <c r="D5775" t="s">
        <v>614</v>
      </c>
      <c r="E5775">
        <v>2016</v>
      </c>
      <c r="F5775" s="10">
        <v>42551</v>
      </c>
      <c r="G5775" t="s">
        <v>489</v>
      </c>
      <c r="H5775" t="s">
        <v>474</v>
      </c>
      <c r="I5775" t="s">
        <v>546</v>
      </c>
      <c r="J5775">
        <v>1900000</v>
      </c>
      <c r="K5775">
        <v>2552185.4767213818</v>
      </c>
    </row>
    <row r="5776" spans="1:11" x14ac:dyDescent="0.25">
      <c r="A5776">
        <v>1276</v>
      </c>
      <c r="B5776" t="s">
        <v>299</v>
      </c>
      <c r="C5776" t="s">
        <v>493</v>
      </c>
      <c r="D5776" t="s">
        <v>609</v>
      </c>
      <c r="E5776">
        <v>2016</v>
      </c>
      <c r="F5776" s="10">
        <v>42551</v>
      </c>
      <c r="G5776" t="s">
        <v>489</v>
      </c>
      <c r="H5776" t="s">
        <v>474</v>
      </c>
      <c r="I5776" t="s">
        <v>546</v>
      </c>
      <c r="J5776">
        <v>708500000</v>
      </c>
      <c r="K5776">
        <v>951696531.71426272</v>
      </c>
    </row>
    <row r="5777" spans="1:11" x14ac:dyDescent="0.25">
      <c r="A5777">
        <v>1276</v>
      </c>
      <c r="B5777" t="s">
        <v>299</v>
      </c>
      <c r="C5777" t="s">
        <v>493</v>
      </c>
      <c r="D5777" t="s">
        <v>593</v>
      </c>
      <c r="E5777">
        <v>2016</v>
      </c>
      <c r="F5777" s="10">
        <v>42551</v>
      </c>
      <c r="G5777" t="s">
        <v>489</v>
      </c>
      <c r="H5777" t="s">
        <v>474</v>
      </c>
      <c r="I5777" t="s">
        <v>546</v>
      </c>
      <c r="J5777">
        <v>522700000</v>
      </c>
      <c r="K5777">
        <v>702119657.20119286</v>
      </c>
    </row>
    <row r="5778" spans="1:11" x14ac:dyDescent="0.25">
      <c r="A5778">
        <v>1276</v>
      </c>
      <c r="B5778" t="s">
        <v>299</v>
      </c>
      <c r="C5778" t="s">
        <v>493</v>
      </c>
      <c r="D5778" t="s">
        <v>613</v>
      </c>
      <c r="E5778">
        <v>2016</v>
      </c>
      <c r="F5778" s="10">
        <v>42551</v>
      </c>
      <c r="G5778" t="s">
        <v>489</v>
      </c>
      <c r="H5778" t="s">
        <v>474</v>
      </c>
      <c r="I5778" t="s">
        <v>546</v>
      </c>
      <c r="J5778">
        <v>-79900000</v>
      </c>
      <c r="K5778">
        <v>-107326115.57370442</v>
      </c>
    </row>
    <row r="5779" spans="1:11" x14ac:dyDescent="0.25">
      <c r="A5779">
        <v>1276</v>
      </c>
      <c r="B5779" t="s">
        <v>299</v>
      </c>
      <c r="C5779" t="s">
        <v>493</v>
      </c>
      <c r="D5779" t="s">
        <v>612</v>
      </c>
      <c r="E5779">
        <v>2016</v>
      </c>
      <c r="F5779" s="10">
        <v>42551</v>
      </c>
      <c r="G5779" t="s">
        <v>489</v>
      </c>
      <c r="H5779" t="s">
        <v>474</v>
      </c>
      <c r="I5779" t="s">
        <v>546</v>
      </c>
      <c r="J5779">
        <v>7800000</v>
      </c>
      <c r="K5779">
        <v>10477393.009698305</v>
      </c>
    </row>
    <row r="5780" spans="1:11" x14ac:dyDescent="0.25">
      <c r="A5780">
        <v>1276</v>
      </c>
      <c r="B5780" t="s">
        <v>299</v>
      </c>
      <c r="C5780" t="s">
        <v>493</v>
      </c>
      <c r="D5780" t="s">
        <v>611</v>
      </c>
      <c r="E5780">
        <v>2016</v>
      </c>
      <c r="F5780" s="10">
        <v>42551</v>
      </c>
      <c r="G5780" t="s">
        <v>489</v>
      </c>
      <c r="H5780" t="s">
        <v>474</v>
      </c>
      <c r="I5780" t="s">
        <v>546</v>
      </c>
      <c r="J5780">
        <v>285100000</v>
      </c>
      <c r="K5780">
        <v>382962147.05961365</v>
      </c>
    </row>
    <row r="5781" spans="1:11" x14ac:dyDescent="0.25">
      <c r="A5781">
        <v>992</v>
      </c>
      <c r="B5781" t="s">
        <v>291</v>
      </c>
      <c r="C5781" t="s">
        <v>492</v>
      </c>
      <c r="D5781" t="s">
        <v>1164</v>
      </c>
      <c r="E5781">
        <v>2016</v>
      </c>
      <c r="F5781" s="10">
        <v>42735</v>
      </c>
      <c r="G5781" t="s">
        <v>489</v>
      </c>
      <c r="H5781" t="s">
        <v>474</v>
      </c>
      <c r="I5781" t="s">
        <v>546</v>
      </c>
      <c r="J5781">
        <v>1102000000</v>
      </c>
      <c r="K5781">
        <v>1356745190.4491048</v>
      </c>
    </row>
    <row r="5782" spans="1:11" x14ac:dyDescent="0.25">
      <c r="A5782">
        <v>992</v>
      </c>
      <c r="B5782" t="s">
        <v>291</v>
      </c>
      <c r="C5782" t="s">
        <v>492</v>
      </c>
      <c r="D5782" t="s">
        <v>726</v>
      </c>
      <c r="E5782">
        <v>2016</v>
      </c>
      <c r="F5782" s="10">
        <v>42735</v>
      </c>
      <c r="G5782" t="s">
        <v>489</v>
      </c>
      <c r="H5782" t="s">
        <v>474</v>
      </c>
      <c r="I5782" t="s">
        <v>546</v>
      </c>
      <c r="J5782">
        <v>2516000000</v>
      </c>
      <c r="K5782">
        <v>3097614246.0707331</v>
      </c>
    </row>
    <row r="5783" spans="1:11" x14ac:dyDescent="0.25">
      <c r="A5783">
        <v>992</v>
      </c>
      <c r="B5783" t="s">
        <v>291</v>
      </c>
      <c r="C5783" t="s">
        <v>492</v>
      </c>
      <c r="D5783" t="s">
        <v>2134</v>
      </c>
      <c r="E5783">
        <v>2016</v>
      </c>
      <c r="F5783" s="10">
        <v>42735</v>
      </c>
      <c r="G5783" t="s">
        <v>489</v>
      </c>
      <c r="H5783" t="s">
        <v>474</v>
      </c>
      <c r="I5783" t="s">
        <v>546</v>
      </c>
      <c r="J5783">
        <v>406000000</v>
      </c>
      <c r="K5783">
        <v>499853491.21809125</v>
      </c>
    </row>
    <row r="5784" spans="1:11" x14ac:dyDescent="0.25">
      <c r="A5784">
        <v>992</v>
      </c>
      <c r="B5784" t="s">
        <v>291</v>
      </c>
      <c r="C5784" t="s">
        <v>492</v>
      </c>
      <c r="D5784" t="s">
        <v>613</v>
      </c>
      <c r="E5784">
        <v>2016</v>
      </c>
      <c r="F5784" s="10">
        <v>42735</v>
      </c>
      <c r="G5784" t="s">
        <v>489</v>
      </c>
      <c r="H5784" t="s">
        <v>474</v>
      </c>
      <c r="I5784" t="s">
        <v>546</v>
      </c>
      <c r="J5784">
        <v>-97000000</v>
      </c>
      <c r="K5784">
        <v>-119423124.74914987</v>
      </c>
    </row>
    <row r="5785" spans="1:11" x14ac:dyDescent="0.25">
      <c r="A5785">
        <v>992</v>
      </c>
      <c r="B5785" t="s">
        <v>291</v>
      </c>
      <c r="C5785" t="s">
        <v>492</v>
      </c>
      <c r="D5785" t="s">
        <v>766</v>
      </c>
      <c r="E5785">
        <v>2016</v>
      </c>
      <c r="F5785" s="10">
        <v>42735</v>
      </c>
      <c r="G5785" t="s">
        <v>489</v>
      </c>
      <c r="H5785" t="s">
        <v>474</v>
      </c>
      <c r="I5785" t="s">
        <v>546</v>
      </c>
      <c r="J5785">
        <v>1497000000</v>
      </c>
      <c r="K5785">
        <v>1843055853.0873954</v>
      </c>
    </row>
    <row r="5786" spans="1:11" x14ac:dyDescent="0.25">
      <c r="A5786">
        <v>992</v>
      </c>
      <c r="B5786" t="s">
        <v>291</v>
      </c>
      <c r="C5786" t="s">
        <v>492</v>
      </c>
      <c r="D5786" t="s">
        <v>458</v>
      </c>
      <c r="E5786">
        <v>2016</v>
      </c>
      <c r="F5786" s="10">
        <v>42735</v>
      </c>
      <c r="G5786" t="s">
        <v>489</v>
      </c>
      <c r="H5786" t="s">
        <v>474</v>
      </c>
      <c r="I5786" t="s">
        <v>546</v>
      </c>
      <c r="J5786">
        <v>16000000</v>
      </c>
      <c r="K5786">
        <v>19698659.752437092</v>
      </c>
    </row>
    <row r="5787" spans="1:11" x14ac:dyDescent="0.25">
      <c r="A5787">
        <v>992</v>
      </c>
      <c r="B5787" t="s">
        <v>291</v>
      </c>
      <c r="C5787" t="s">
        <v>493</v>
      </c>
      <c r="D5787" t="s">
        <v>764</v>
      </c>
      <c r="E5787">
        <v>2016</v>
      </c>
      <c r="F5787" s="10">
        <v>42735</v>
      </c>
      <c r="G5787" t="s">
        <v>489</v>
      </c>
      <c r="H5787" t="s">
        <v>474</v>
      </c>
      <c r="I5787" t="s">
        <v>546</v>
      </c>
      <c r="J5787">
        <v>924800000</v>
      </c>
      <c r="K5787">
        <v>1138582533.6908641</v>
      </c>
    </row>
    <row r="5788" spans="1:11" x14ac:dyDescent="0.25">
      <c r="A5788">
        <v>992</v>
      </c>
      <c r="B5788" t="s">
        <v>291</v>
      </c>
      <c r="C5788" t="s">
        <v>493</v>
      </c>
      <c r="D5788" t="s">
        <v>2135</v>
      </c>
      <c r="E5788">
        <v>2016</v>
      </c>
      <c r="F5788" s="10">
        <v>42735</v>
      </c>
      <c r="G5788" t="s">
        <v>489</v>
      </c>
      <c r="H5788" t="s">
        <v>474</v>
      </c>
      <c r="I5788" t="s">
        <v>546</v>
      </c>
      <c r="J5788">
        <v>598400000</v>
      </c>
      <c r="K5788">
        <v>736729874.74114728</v>
      </c>
    </row>
    <row r="5789" spans="1:11" x14ac:dyDescent="0.25">
      <c r="A5789">
        <v>992</v>
      </c>
      <c r="B5789" t="s">
        <v>291</v>
      </c>
      <c r="C5789" t="s">
        <v>493</v>
      </c>
      <c r="D5789" t="s">
        <v>765</v>
      </c>
      <c r="E5789">
        <v>2016</v>
      </c>
      <c r="F5789" s="10">
        <v>42735</v>
      </c>
      <c r="G5789" t="s">
        <v>489</v>
      </c>
      <c r="H5789" t="s">
        <v>474</v>
      </c>
      <c r="I5789" t="s">
        <v>546</v>
      </c>
      <c r="J5789">
        <v>272000000</v>
      </c>
      <c r="K5789">
        <v>334877215.79143059</v>
      </c>
    </row>
    <row r="5790" spans="1:11" x14ac:dyDescent="0.25">
      <c r="A5790">
        <v>992</v>
      </c>
      <c r="B5790" t="s">
        <v>291</v>
      </c>
      <c r="C5790" t="s">
        <v>493</v>
      </c>
      <c r="D5790" t="s">
        <v>1159</v>
      </c>
      <c r="E5790">
        <v>2016</v>
      </c>
      <c r="F5790" s="10">
        <v>42735</v>
      </c>
      <c r="G5790" t="s">
        <v>489</v>
      </c>
      <c r="H5790" t="s">
        <v>474</v>
      </c>
      <c r="I5790" t="s">
        <v>546</v>
      </c>
      <c r="J5790">
        <v>2230400000</v>
      </c>
      <c r="K5790">
        <v>2745993169.4897308</v>
      </c>
    </row>
    <row r="5791" spans="1:11" x14ac:dyDescent="0.25">
      <c r="A5791">
        <v>992</v>
      </c>
      <c r="B5791" t="s">
        <v>291</v>
      </c>
      <c r="C5791" t="s">
        <v>493</v>
      </c>
      <c r="D5791" t="s">
        <v>763</v>
      </c>
      <c r="E5791">
        <v>2016</v>
      </c>
      <c r="F5791" s="10">
        <v>42735</v>
      </c>
      <c r="G5791" t="s">
        <v>489</v>
      </c>
      <c r="H5791" t="s">
        <v>474</v>
      </c>
      <c r="I5791" t="s">
        <v>546</v>
      </c>
      <c r="J5791">
        <v>1414400000</v>
      </c>
      <c r="K5791">
        <v>1741361522.1154389</v>
      </c>
    </row>
    <row r="5792" spans="1:11" x14ac:dyDescent="0.25">
      <c r="A5792">
        <v>8186</v>
      </c>
      <c r="B5792" t="s">
        <v>305</v>
      </c>
      <c r="C5792" t="s">
        <v>492</v>
      </c>
      <c r="D5792" t="s">
        <v>156</v>
      </c>
      <c r="E5792">
        <v>2016</v>
      </c>
      <c r="F5792" s="10">
        <v>42735</v>
      </c>
      <c r="G5792" t="s">
        <v>489</v>
      </c>
      <c r="H5792" t="s">
        <v>474</v>
      </c>
      <c r="I5792" t="s">
        <v>546</v>
      </c>
      <c r="J5792">
        <v>63040000</v>
      </c>
      <c r="K5792">
        <v>77612719.424602151</v>
      </c>
    </row>
    <row r="5793" spans="1:11" x14ac:dyDescent="0.25">
      <c r="A5793">
        <v>8186</v>
      </c>
      <c r="B5793" t="s">
        <v>305</v>
      </c>
      <c r="C5793" t="s">
        <v>492</v>
      </c>
      <c r="D5793" t="s">
        <v>1006</v>
      </c>
      <c r="E5793">
        <v>2016</v>
      </c>
      <c r="F5793" s="10">
        <v>42735</v>
      </c>
      <c r="G5793" t="s">
        <v>489</v>
      </c>
      <c r="H5793" t="s">
        <v>474</v>
      </c>
      <c r="I5793" t="s">
        <v>546</v>
      </c>
      <c r="J5793">
        <v>27365000</v>
      </c>
      <c r="K5793">
        <v>33690864.007840067</v>
      </c>
    </row>
    <row r="5794" spans="1:11" x14ac:dyDescent="0.25">
      <c r="A5794">
        <v>8186</v>
      </c>
      <c r="B5794" t="s">
        <v>305</v>
      </c>
      <c r="C5794" t="s">
        <v>492</v>
      </c>
      <c r="D5794" t="s">
        <v>1005</v>
      </c>
      <c r="E5794">
        <v>2016</v>
      </c>
      <c r="F5794" s="10">
        <v>42735</v>
      </c>
      <c r="G5794" t="s">
        <v>489</v>
      </c>
      <c r="H5794" t="s">
        <v>474</v>
      </c>
      <c r="I5794" t="s">
        <v>546</v>
      </c>
      <c r="J5794">
        <v>112759000</v>
      </c>
      <c r="K5794">
        <v>138825073.43906587</v>
      </c>
    </row>
    <row r="5795" spans="1:11" x14ac:dyDescent="0.25">
      <c r="A5795">
        <v>8186</v>
      </c>
      <c r="B5795" t="s">
        <v>305</v>
      </c>
      <c r="C5795" t="s">
        <v>492</v>
      </c>
      <c r="D5795" t="s">
        <v>653</v>
      </c>
      <c r="E5795">
        <v>2016</v>
      </c>
      <c r="F5795" s="10">
        <v>42735</v>
      </c>
      <c r="G5795" t="s">
        <v>489</v>
      </c>
      <c r="H5795" t="s">
        <v>474</v>
      </c>
      <c r="I5795" t="s">
        <v>546</v>
      </c>
      <c r="J5795">
        <v>167297000</v>
      </c>
      <c r="K5795">
        <v>205970417.53771678</v>
      </c>
    </row>
    <row r="5796" spans="1:11" x14ac:dyDescent="0.25">
      <c r="A5796">
        <v>8186</v>
      </c>
      <c r="B5796" t="s">
        <v>305</v>
      </c>
      <c r="C5796" t="s">
        <v>492</v>
      </c>
      <c r="D5796" t="s">
        <v>967</v>
      </c>
      <c r="E5796">
        <v>2016</v>
      </c>
      <c r="F5796" s="10">
        <v>42735</v>
      </c>
      <c r="G5796" t="s">
        <v>489</v>
      </c>
      <c r="H5796" t="s">
        <v>474</v>
      </c>
      <c r="I5796" t="s">
        <v>546</v>
      </c>
      <c r="J5796">
        <v>145473000</v>
      </c>
      <c r="K5796">
        <v>179101445.63539258</v>
      </c>
    </row>
    <row r="5797" spans="1:11" x14ac:dyDescent="0.25">
      <c r="A5797">
        <v>8186</v>
      </c>
      <c r="B5797" t="s">
        <v>305</v>
      </c>
      <c r="C5797" t="s">
        <v>492</v>
      </c>
      <c r="D5797" t="s">
        <v>290</v>
      </c>
      <c r="E5797">
        <v>2016</v>
      </c>
      <c r="F5797" s="10">
        <v>42735</v>
      </c>
      <c r="G5797" t="s">
        <v>489</v>
      </c>
      <c r="H5797" t="s">
        <v>474</v>
      </c>
      <c r="I5797" t="s">
        <v>546</v>
      </c>
      <c r="J5797">
        <v>74144000</v>
      </c>
      <c r="K5797">
        <v>91283589.292793483</v>
      </c>
    </row>
    <row r="5798" spans="1:11" x14ac:dyDescent="0.25">
      <c r="A5798">
        <v>8186</v>
      </c>
      <c r="B5798" t="s">
        <v>305</v>
      </c>
      <c r="C5798" t="s">
        <v>493</v>
      </c>
      <c r="D5798" t="s">
        <v>989</v>
      </c>
      <c r="E5798">
        <v>2016</v>
      </c>
      <c r="F5798" s="10">
        <v>42735</v>
      </c>
      <c r="G5798" t="s">
        <v>489</v>
      </c>
      <c r="H5798" t="s">
        <v>474</v>
      </c>
      <c r="I5798" t="s">
        <v>546</v>
      </c>
      <c r="J5798">
        <v>298381000</v>
      </c>
      <c r="K5798">
        <v>367356612.22449577</v>
      </c>
    </row>
    <row r="5799" spans="1:11" x14ac:dyDescent="0.25">
      <c r="A5799">
        <v>8186</v>
      </c>
      <c r="B5799" t="s">
        <v>305</v>
      </c>
      <c r="C5799" t="s">
        <v>493</v>
      </c>
      <c r="D5799" t="s">
        <v>990</v>
      </c>
      <c r="E5799">
        <v>2016</v>
      </c>
      <c r="F5799" s="10">
        <v>42735</v>
      </c>
      <c r="G5799" t="s">
        <v>489</v>
      </c>
      <c r="H5799" t="s">
        <v>474</v>
      </c>
      <c r="I5799" t="s">
        <v>546</v>
      </c>
      <c r="J5799">
        <v>145317000</v>
      </c>
      <c r="K5799">
        <v>178909383.70280632</v>
      </c>
    </row>
    <row r="5800" spans="1:11" x14ac:dyDescent="0.25">
      <c r="A5800">
        <v>8186</v>
      </c>
      <c r="B5800" t="s">
        <v>305</v>
      </c>
      <c r="C5800" t="s">
        <v>493</v>
      </c>
      <c r="D5800" t="s">
        <v>991</v>
      </c>
      <c r="E5800">
        <v>2016</v>
      </c>
      <c r="F5800" s="10">
        <v>42735</v>
      </c>
      <c r="G5800" t="s">
        <v>489</v>
      </c>
      <c r="H5800" t="s">
        <v>474</v>
      </c>
      <c r="I5800" t="s">
        <v>546</v>
      </c>
      <c r="J5800">
        <v>72379000</v>
      </c>
      <c r="K5800">
        <v>89110580.888852775</v>
      </c>
    </row>
    <row r="5801" spans="1:11" x14ac:dyDescent="0.25">
      <c r="A5801">
        <v>8186</v>
      </c>
      <c r="B5801" t="s">
        <v>305</v>
      </c>
      <c r="C5801" t="s">
        <v>493</v>
      </c>
      <c r="D5801" t="s">
        <v>992</v>
      </c>
      <c r="E5801">
        <v>2016</v>
      </c>
      <c r="F5801" s="10">
        <v>42735</v>
      </c>
      <c r="G5801" t="s">
        <v>489</v>
      </c>
      <c r="H5801" t="s">
        <v>474</v>
      </c>
      <c r="I5801" t="s">
        <v>546</v>
      </c>
      <c r="J5801">
        <v>91170000</v>
      </c>
      <c r="K5801">
        <v>112245425.60185561</v>
      </c>
    </row>
    <row r="5802" spans="1:11" x14ac:dyDescent="0.25">
      <c r="A5802">
        <v>8186</v>
      </c>
      <c r="B5802" t="s">
        <v>305</v>
      </c>
      <c r="C5802" t="s">
        <v>493</v>
      </c>
      <c r="D5802" t="s">
        <v>993</v>
      </c>
      <c r="E5802">
        <v>2016</v>
      </c>
      <c r="F5802" s="10">
        <v>42735</v>
      </c>
      <c r="G5802" t="s">
        <v>489</v>
      </c>
      <c r="H5802" t="s">
        <v>474</v>
      </c>
      <c r="I5802" t="s">
        <v>546</v>
      </c>
      <c r="J5802">
        <v>-17169000</v>
      </c>
      <c r="K5802">
        <v>-21137893.080599528</v>
      </c>
    </row>
    <row r="5803" spans="1:11" x14ac:dyDescent="0.25">
      <c r="A5803">
        <v>8186</v>
      </c>
      <c r="B5803" t="s">
        <v>305</v>
      </c>
      <c r="C5803" t="s">
        <v>493</v>
      </c>
      <c r="D5803" t="s">
        <v>654</v>
      </c>
      <c r="E5803">
        <v>2016</v>
      </c>
      <c r="F5803" s="10">
        <v>42735</v>
      </c>
      <c r="G5803" t="s">
        <v>489</v>
      </c>
      <c r="H5803" t="s">
        <v>474</v>
      </c>
      <c r="I5803" t="s">
        <v>546</v>
      </c>
      <c r="J5803">
        <v>0</v>
      </c>
      <c r="K5803">
        <v>0</v>
      </c>
    </row>
    <row r="5804" spans="1:11" x14ac:dyDescent="0.25">
      <c r="A5804">
        <v>1683</v>
      </c>
      <c r="B5804" t="s">
        <v>306</v>
      </c>
      <c r="C5804" t="s">
        <v>492</v>
      </c>
      <c r="D5804" t="s">
        <v>458</v>
      </c>
      <c r="E5804">
        <v>2017</v>
      </c>
      <c r="F5804" s="10">
        <v>42825</v>
      </c>
      <c r="G5804" t="s">
        <v>489</v>
      </c>
      <c r="H5804" t="s">
        <v>474</v>
      </c>
      <c r="I5804" t="s">
        <v>546</v>
      </c>
      <c r="J5804">
        <v>26600000</v>
      </c>
      <c r="K5804">
        <v>33240277.218913469</v>
      </c>
    </row>
    <row r="5805" spans="1:11" x14ac:dyDescent="0.25">
      <c r="A5805">
        <v>1683</v>
      </c>
      <c r="B5805" t="s">
        <v>306</v>
      </c>
      <c r="C5805" t="s">
        <v>492</v>
      </c>
      <c r="D5805" t="s">
        <v>290</v>
      </c>
      <c r="E5805">
        <v>2017</v>
      </c>
      <c r="F5805" s="10">
        <v>42825</v>
      </c>
      <c r="G5805" t="s">
        <v>489</v>
      </c>
      <c r="H5805" t="s">
        <v>474</v>
      </c>
      <c r="I5805" t="s">
        <v>546</v>
      </c>
      <c r="J5805">
        <v>1632100000</v>
      </c>
      <c r="K5805">
        <v>2039528437.931905</v>
      </c>
    </row>
    <row r="5806" spans="1:11" x14ac:dyDescent="0.25">
      <c r="A5806">
        <v>1683</v>
      </c>
      <c r="B5806" t="s">
        <v>306</v>
      </c>
      <c r="C5806" t="s">
        <v>492</v>
      </c>
      <c r="D5806" t="s">
        <v>316</v>
      </c>
      <c r="E5806">
        <v>2017</v>
      </c>
      <c r="F5806" s="10">
        <v>42825</v>
      </c>
      <c r="G5806" t="s">
        <v>489</v>
      </c>
      <c r="H5806" t="s">
        <v>474</v>
      </c>
      <c r="I5806" t="s">
        <v>546</v>
      </c>
      <c r="J5806">
        <v>160500000</v>
      </c>
      <c r="K5806">
        <v>200566334.34720343</v>
      </c>
    </row>
    <row r="5807" spans="1:11" x14ac:dyDescent="0.25">
      <c r="A5807">
        <v>1683</v>
      </c>
      <c r="B5807" t="s">
        <v>306</v>
      </c>
      <c r="C5807" t="s">
        <v>493</v>
      </c>
      <c r="D5807" t="s">
        <v>662</v>
      </c>
      <c r="E5807">
        <v>2017</v>
      </c>
      <c r="F5807" s="10">
        <v>42825</v>
      </c>
      <c r="G5807" t="s">
        <v>489</v>
      </c>
      <c r="H5807" t="s">
        <v>474</v>
      </c>
      <c r="I5807" t="s">
        <v>546</v>
      </c>
      <c r="J5807">
        <v>309600000</v>
      </c>
      <c r="K5807">
        <v>386886835.60058683</v>
      </c>
    </row>
    <row r="5808" spans="1:11" x14ac:dyDescent="0.25">
      <c r="A5808">
        <v>1683</v>
      </c>
      <c r="B5808" t="s">
        <v>306</v>
      </c>
      <c r="C5808" t="s">
        <v>493</v>
      </c>
      <c r="D5808" t="s">
        <v>589</v>
      </c>
      <c r="E5808">
        <v>2017</v>
      </c>
      <c r="F5808" s="10">
        <v>42825</v>
      </c>
      <c r="G5808" t="s">
        <v>489</v>
      </c>
      <c r="H5808" t="s">
        <v>474</v>
      </c>
      <c r="I5808" t="s">
        <v>546</v>
      </c>
      <c r="J5808">
        <v>-19800000</v>
      </c>
      <c r="K5808">
        <v>-24742762.741897997</v>
      </c>
    </row>
    <row r="5809" spans="1:11" x14ac:dyDescent="0.25">
      <c r="A5809">
        <v>1683</v>
      </c>
      <c r="B5809" t="s">
        <v>306</v>
      </c>
      <c r="C5809" t="s">
        <v>493</v>
      </c>
      <c r="D5809" t="s">
        <v>661</v>
      </c>
      <c r="E5809">
        <v>2017</v>
      </c>
      <c r="F5809" s="10">
        <v>42825</v>
      </c>
      <c r="G5809" t="s">
        <v>489</v>
      </c>
      <c r="H5809" t="s">
        <v>474</v>
      </c>
      <c r="I5809" t="s">
        <v>546</v>
      </c>
      <c r="J5809">
        <v>1528800000</v>
      </c>
      <c r="K5809">
        <v>1910441195.9501846</v>
      </c>
    </row>
    <row r="5810" spans="1:11" x14ac:dyDescent="0.25">
      <c r="A5810">
        <v>8081</v>
      </c>
      <c r="B5810" t="s">
        <v>303</v>
      </c>
      <c r="C5810" t="s">
        <v>492</v>
      </c>
      <c r="D5810" t="s">
        <v>59</v>
      </c>
      <c r="E5810">
        <v>2017</v>
      </c>
      <c r="F5810" s="10">
        <v>42825</v>
      </c>
      <c r="G5810" t="s">
        <v>489</v>
      </c>
      <c r="H5810" t="s">
        <v>474</v>
      </c>
      <c r="I5810" t="s">
        <v>546</v>
      </c>
      <c r="J5810">
        <v>45100000</v>
      </c>
      <c r="K5810">
        <v>56358515.13432321</v>
      </c>
    </row>
    <row r="5811" spans="1:11" x14ac:dyDescent="0.25">
      <c r="A5811">
        <v>8081</v>
      </c>
      <c r="B5811" t="s">
        <v>303</v>
      </c>
      <c r="C5811" t="s">
        <v>492</v>
      </c>
      <c r="D5811" t="s">
        <v>660</v>
      </c>
      <c r="E5811">
        <v>2017</v>
      </c>
      <c r="F5811" s="10">
        <v>42825</v>
      </c>
      <c r="G5811" t="s">
        <v>489</v>
      </c>
      <c r="H5811" t="s">
        <v>474</v>
      </c>
      <c r="I5811" t="s">
        <v>546</v>
      </c>
      <c r="J5811">
        <v>10300000</v>
      </c>
      <c r="K5811">
        <v>12871235.163714614</v>
      </c>
    </row>
    <row r="5812" spans="1:11" x14ac:dyDescent="0.25">
      <c r="A5812">
        <v>8081</v>
      </c>
      <c r="B5812" t="s">
        <v>303</v>
      </c>
      <c r="C5812" t="s">
        <v>492</v>
      </c>
      <c r="D5812" t="s">
        <v>653</v>
      </c>
      <c r="E5812">
        <v>2017</v>
      </c>
      <c r="F5812" s="10">
        <v>42825</v>
      </c>
      <c r="G5812" t="s">
        <v>489</v>
      </c>
      <c r="H5812" t="s">
        <v>474</v>
      </c>
      <c r="I5812" t="s">
        <v>546</v>
      </c>
      <c r="J5812">
        <v>10100000</v>
      </c>
      <c r="K5812">
        <v>12621308.267331805</v>
      </c>
    </row>
    <row r="5813" spans="1:11" x14ac:dyDescent="0.25">
      <c r="A5813">
        <v>8081</v>
      </c>
      <c r="B5813" t="s">
        <v>303</v>
      </c>
      <c r="C5813" t="s">
        <v>492</v>
      </c>
      <c r="D5813" t="s">
        <v>290</v>
      </c>
      <c r="E5813">
        <v>2017</v>
      </c>
      <c r="F5813" s="10">
        <v>42825</v>
      </c>
      <c r="G5813" t="s">
        <v>489</v>
      </c>
      <c r="H5813" t="s">
        <v>474</v>
      </c>
      <c r="I5813" t="s">
        <v>546</v>
      </c>
      <c r="J5813">
        <v>1287600000</v>
      </c>
      <c r="K5813">
        <v>1609029358.912518</v>
      </c>
    </row>
    <row r="5814" spans="1:11" x14ac:dyDescent="0.25">
      <c r="A5814">
        <v>8081</v>
      </c>
      <c r="B5814" t="s">
        <v>303</v>
      </c>
      <c r="C5814" t="s">
        <v>493</v>
      </c>
      <c r="D5814" t="s">
        <v>659</v>
      </c>
      <c r="E5814">
        <v>2017</v>
      </c>
      <c r="F5814" s="10">
        <v>42825</v>
      </c>
      <c r="G5814" t="s">
        <v>489</v>
      </c>
      <c r="H5814" t="s">
        <v>474</v>
      </c>
      <c r="I5814" t="s">
        <v>546</v>
      </c>
      <c r="J5814">
        <v>-14200000</v>
      </c>
      <c r="K5814">
        <v>-17744809.643179368</v>
      </c>
    </row>
    <row r="5815" spans="1:11" x14ac:dyDescent="0.25">
      <c r="A5815">
        <v>8081</v>
      </c>
      <c r="B5815" t="s">
        <v>303</v>
      </c>
      <c r="C5815" t="s">
        <v>493</v>
      </c>
      <c r="D5815" t="s">
        <v>458</v>
      </c>
      <c r="E5815">
        <v>2017</v>
      </c>
      <c r="F5815" s="10">
        <v>42825</v>
      </c>
      <c r="G5815" t="s">
        <v>489</v>
      </c>
      <c r="H5815" t="s">
        <v>474</v>
      </c>
      <c r="I5815" t="s">
        <v>546</v>
      </c>
      <c r="J5815">
        <v>12800000</v>
      </c>
      <c r="K5815">
        <v>15995321.368499713</v>
      </c>
    </row>
    <row r="5816" spans="1:11" x14ac:dyDescent="0.25">
      <c r="A5816">
        <v>8081</v>
      </c>
      <c r="B5816" t="s">
        <v>303</v>
      </c>
      <c r="C5816" t="s">
        <v>493</v>
      </c>
      <c r="D5816" t="s">
        <v>658</v>
      </c>
      <c r="E5816">
        <v>2017</v>
      </c>
      <c r="F5816" s="10">
        <v>42825</v>
      </c>
      <c r="G5816" t="s">
        <v>489</v>
      </c>
      <c r="H5816" t="s">
        <v>474</v>
      </c>
      <c r="I5816" t="s">
        <v>546</v>
      </c>
      <c r="J5816">
        <v>793500000</v>
      </c>
      <c r="K5816">
        <v>991584961.39879084</v>
      </c>
    </row>
    <row r="5817" spans="1:11" x14ac:dyDescent="0.25">
      <c r="A5817">
        <v>8081</v>
      </c>
      <c r="B5817" t="s">
        <v>303</v>
      </c>
      <c r="C5817" t="s">
        <v>493</v>
      </c>
      <c r="D5817" t="s">
        <v>657</v>
      </c>
      <c r="E5817">
        <v>2017</v>
      </c>
      <c r="F5817" s="10">
        <v>42825</v>
      </c>
      <c r="G5817" t="s">
        <v>489</v>
      </c>
      <c r="H5817" t="s">
        <v>474</v>
      </c>
      <c r="I5817" t="s">
        <v>546</v>
      </c>
      <c r="J5817">
        <v>561000000</v>
      </c>
      <c r="K5817">
        <v>701044944.35377657</v>
      </c>
    </row>
    <row r="5818" spans="1:11" x14ac:dyDescent="0.25">
      <c r="A5818">
        <v>1276</v>
      </c>
      <c r="B5818" t="s">
        <v>299</v>
      </c>
      <c r="C5818" t="s">
        <v>493</v>
      </c>
      <c r="D5818" t="s">
        <v>610</v>
      </c>
      <c r="E5818">
        <v>2017</v>
      </c>
      <c r="F5818" s="10">
        <v>42916</v>
      </c>
      <c r="G5818" t="s">
        <v>489</v>
      </c>
      <c r="H5818" t="s">
        <v>474</v>
      </c>
      <c r="I5818" t="s">
        <v>546</v>
      </c>
      <c r="J5818">
        <v>1042100000</v>
      </c>
      <c r="K5818">
        <v>1352443963.9677055</v>
      </c>
    </row>
    <row r="5819" spans="1:11" x14ac:dyDescent="0.25">
      <c r="A5819">
        <v>1276</v>
      </c>
      <c r="B5819" t="s">
        <v>299</v>
      </c>
      <c r="C5819" t="s">
        <v>493</v>
      </c>
      <c r="D5819" t="s">
        <v>614</v>
      </c>
      <c r="E5819">
        <v>2017</v>
      </c>
      <c r="F5819" s="10">
        <v>42916</v>
      </c>
      <c r="G5819" t="s">
        <v>489</v>
      </c>
      <c r="H5819" t="s">
        <v>474</v>
      </c>
      <c r="I5819" t="s">
        <v>546</v>
      </c>
      <c r="J5819">
        <v>24100000</v>
      </c>
      <c r="K5819">
        <v>31277132.263335288</v>
      </c>
    </row>
    <row r="5820" spans="1:11" x14ac:dyDescent="0.25">
      <c r="A5820">
        <v>1276</v>
      </c>
      <c r="B5820" t="s">
        <v>299</v>
      </c>
      <c r="C5820" t="s">
        <v>493</v>
      </c>
      <c r="D5820" t="s">
        <v>609</v>
      </c>
      <c r="E5820">
        <v>2017</v>
      </c>
      <c r="F5820" s="10">
        <v>42916</v>
      </c>
      <c r="G5820" t="s">
        <v>489</v>
      </c>
      <c r="H5820" t="s">
        <v>474</v>
      </c>
      <c r="I5820" t="s">
        <v>546</v>
      </c>
      <c r="J5820">
        <v>937400000</v>
      </c>
      <c r="K5820">
        <v>1216563642.4751244</v>
      </c>
    </row>
    <row r="5821" spans="1:11" x14ac:dyDescent="0.25">
      <c r="A5821">
        <v>1276</v>
      </c>
      <c r="B5821" t="s">
        <v>299</v>
      </c>
      <c r="C5821" t="s">
        <v>493</v>
      </c>
      <c r="D5821" t="s">
        <v>593</v>
      </c>
      <c r="E5821">
        <v>2017</v>
      </c>
      <c r="F5821" s="10">
        <v>42916</v>
      </c>
      <c r="G5821" t="s">
        <v>489</v>
      </c>
      <c r="H5821" t="s">
        <v>474</v>
      </c>
      <c r="I5821" t="s">
        <v>546</v>
      </c>
      <c r="J5821">
        <v>546100000</v>
      </c>
      <c r="K5821">
        <v>708732030.24926972</v>
      </c>
    </row>
    <row r="5822" spans="1:11" x14ac:dyDescent="0.25">
      <c r="A5822">
        <v>1276</v>
      </c>
      <c r="B5822" t="s">
        <v>299</v>
      </c>
      <c r="C5822" t="s">
        <v>493</v>
      </c>
      <c r="D5822" t="s">
        <v>613</v>
      </c>
      <c r="E5822">
        <v>2017</v>
      </c>
      <c r="F5822" s="10">
        <v>42916</v>
      </c>
      <c r="G5822" t="s">
        <v>489</v>
      </c>
      <c r="H5822" t="s">
        <v>474</v>
      </c>
      <c r="I5822" t="s">
        <v>546</v>
      </c>
      <c r="J5822">
        <v>-84700000</v>
      </c>
      <c r="K5822">
        <v>-109924195.13296676</v>
      </c>
    </row>
    <row r="5823" spans="1:11" x14ac:dyDescent="0.25">
      <c r="A5823">
        <v>1276</v>
      </c>
      <c r="B5823" t="s">
        <v>299</v>
      </c>
      <c r="C5823" t="s">
        <v>493</v>
      </c>
      <c r="D5823" t="s">
        <v>612</v>
      </c>
      <c r="E5823">
        <v>2017</v>
      </c>
      <c r="F5823" s="10">
        <v>42916</v>
      </c>
      <c r="G5823" t="s">
        <v>489</v>
      </c>
      <c r="H5823" t="s">
        <v>474</v>
      </c>
      <c r="I5823" t="s">
        <v>546</v>
      </c>
      <c r="J5823">
        <v>25000000</v>
      </c>
      <c r="K5823">
        <v>32445157.949517932</v>
      </c>
    </row>
    <row r="5824" spans="1:11" x14ac:dyDescent="0.25">
      <c r="A5824">
        <v>1276</v>
      </c>
      <c r="B5824" t="s">
        <v>299</v>
      </c>
      <c r="C5824" t="s">
        <v>493</v>
      </c>
      <c r="D5824" t="s">
        <v>611</v>
      </c>
      <c r="E5824">
        <v>2017</v>
      </c>
      <c r="F5824" s="10">
        <v>42916</v>
      </c>
      <c r="G5824" t="s">
        <v>489</v>
      </c>
      <c r="H5824" t="s">
        <v>474</v>
      </c>
      <c r="I5824" t="s">
        <v>546</v>
      </c>
      <c r="J5824">
        <v>330200000</v>
      </c>
      <c r="K5824">
        <v>428535646.19723284</v>
      </c>
    </row>
    <row r="5825" spans="1:11" x14ac:dyDescent="0.25">
      <c r="A5825">
        <v>1167</v>
      </c>
      <c r="B5825" t="s">
        <v>3412</v>
      </c>
      <c r="C5825" t="s">
        <v>492</v>
      </c>
      <c r="D5825" t="s">
        <v>653</v>
      </c>
      <c r="E5825">
        <v>2017</v>
      </c>
      <c r="F5825" s="10">
        <v>43100</v>
      </c>
      <c r="G5825" t="s">
        <v>489</v>
      </c>
      <c r="H5825" t="s">
        <v>474</v>
      </c>
      <c r="I5825" t="s">
        <v>546</v>
      </c>
      <c r="J5825">
        <v>4000000</v>
      </c>
      <c r="K5825">
        <v>5406939.8072425965</v>
      </c>
    </row>
    <row r="5826" spans="1:11" x14ac:dyDescent="0.25">
      <c r="A5826">
        <v>1167</v>
      </c>
      <c r="B5826" t="s">
        <v>3412</v>
      </c>
      <c r="C5826" t="s">
        <v>492</v>
      </c>
      <c r="D5826" t="s">
        <v>267</v>
      </c>
      <c r="E5826">
        <v>2017</v>
      </c>
      <c r="F5826" s="10">
        <v>43100</v>
      </c>
      <c r="G5826" t="s">
        <v>489</v>
      </c>
      <c r="H5826" t="s">
        <v>474</v>
      </c>
      <c r="I5826" t="s">
        <v>546</v>
      </c>
      <c r="J5826">
        <v>5300000</v>
      </c>
      <c r="K5826">
        <v>7164195.2445964403</v>
      </c>
    </row>
    <row r="5827" spans="1:11" x14ac:dyDescent="0.25">
      <c r="A5827">
        <v>1167</v>
      </c>
      <c r="B5827" t="s">
        <v>3412</v>
      </c>
      <c r="C5827" t="s">
        <v>492</v>
      </c>
      <c r="D5827" t="s">
        <v>3418</v>
      </c>
      <c r="E5827">
        <v>2017</v>
      </c>
      <c r="F5827" s="10">
        <v>43100</v>
      </c>
      <c r="G5827" t="s">
        <v>489</v>
      </c>
      <c r="H5827" t="s">
        <v>474</v>
      </c>
      <c r="I5827" t="s">
        <v>546</v>
      </c>
      <c r="J5827">
        <v>1674700000</v>
      </c>
      <c r="K5827">
        <v>2263750523.7972941</v>
      </c>
    </row>
    <row r="5828" spans="1:11" x14ac:dyDescent="0.25">
      <c r="A5828">
        <v>1167</v>
      </c>
      <c r="B5828" t="s">
        <v>3412</v>
      </c>
      <c r="C5828" t="s">
        <v>493</v>
      </c>
      <c r="D5828" t="s">
        <v>3416</v>
      </c>
      <c r="E5828">
        <v>2017</v>
      </c>
      <c r="F5828" s="10">
        <v>43100</v>
      </c>
      <c r="G5828" t="s">
        <v>489</v>
      </c>
      <c r="H5828" t="s">
        <v>474</v>
      </c>
      <c r="I5828" t="s">
        <v>546</v>
      </c>
      <c r="J5828">
        <v>5300000</v>
      </c>
      <c r="K5828">
        <v>7164195.2445964403</v>
      </c>
    </row>
    <row r="5829" spans="1:11" x14ac:dyDescent="0.25">
      <c r="A5829">
        <v>1167</v>
      </c>
      <c r="B5829" t="s">
        <v>3412</v>
      </c>
      <c r="C5829" t="s">
        <v>493</v>
      </c>
      <c r="D5829" t="s">
        <v>3417</v>
      </c>
      <c r="E5829">
        <v>2017</v>
      </c>
      <c r="F5829" s="10">
        <v>43100</v>
      </c>
      <c r="G5829" t="s">
        <v>489</v>
      </c>
      <c r="H5829" t="s">
        <v>474</v>
      </c>
      <c r="I5829" t="s">
        <v>546</v>
      </c>
      <c r="J5829">
        <v>0</v>
      </c>
      <c r="K5829">
        <v>0</v>
      </c>
    </row>
    <row r="5830" spans="1:11" x14ac:dyDescent="0.25">
      <c r="A5830">
        <v>1167</v>
      </c>
      <c r="B5830" t="s">
        <v>3412</v>
      </c>
      <c r="C5830" t="s">
        <v>493</v>
      </c>
      <c r="D5830" t="s">
        <v>593</v>
      </c>
      <c r="E5830">
        <v>2017</v>
      </c>
      <c r="F5830" s="10">
        <v>43100</v>
      </c>
      <c r="G5830" t="s">
        <v>489</v>
      </c>
      <c r="H5830" t="s">
        <v>474</v>
      </c>
      <c r="I5830" t="s">
        <v>546</v>
      </c>
      <c r="J5830">
        <v>1379700000</v>
      </c>
      <c r="K5830">
        <v>1864988713.0131526</v>
      </c>
    </row>
    <row r="5831" spans="1:11" x14ac:dyDescent="0.25">
      <c r="A5831">
        <v>1167</v>
      </c>
      <c r="B5831" t="s">
        <v>3412</v>
      </c>
      <c r="C5831" t="s">
        <v>493</v>
      </c>
      <c r="D5831" t="s">
        <v>3415</v>
      </c>
      <c r="E5831">
        <v>2017</v>
      </c>
      <c r="F5831" s="10">
        <v>43100</v>
      </c>
      <c r="G5831" t="s">
        <v>489</v>
      </c>
      <c r="H5831" t="s">
        <v>474</v>
      </c>
      <c r="I5831" t="s">
        <v>546</v>
      </c>
      <c r="J5831">
        <v>343900000</v>
      </c>
      <c r="K5831">
        <v>464861649.92768222</v>
      </c>
    </row>
    <row r="5832" spans="1:11" x14ac:dyDescent="0.25">
      <c r="A5832">
        <v>1494</v>
      </c>
      <c r="B5832" t="s">
        <v>301</v>
      </c>
      <c r="C5832" t="s">
        <v>492</v>
      </c>
      <c r="D5832" t="s">
        <v>726</v>
      </c>
      <c r="E5832">
        <v>2017</v>
      </c>
      <c r="F5832" s="10">
        <v>43100</v>
      </c>
      <c r="G5832" t="s">
        <v>489</v>
      </c>
      <c r="H5832" t="s">
        <v>474</v>
      </c>
      <c r="I5832" t="s">
        <v>546</v>
      </c>
      <c r="J5832">
        <v>369405000</v>
      </c>
      <c r="K5832">
        <v>499337649.87361282</v>
      </c>
    </row>
    <row r="5833" spans="1:11" x14ac:dyDescent="0.25">
      <c r="A5833">
        <v>1494</v>
      </c>
      <c r="B5833" t="s">
        <v>301</v>
      </c>
      <c r="C5833" t="s">
        <v>492</v>
      </c>
      <c r="D5833" t="s">
        <v>2914</v>
      </c>
      <c r="E5833">
        <v>2017</v>
      </c>
      <c r="F5833" s="10">
        <v>43100</v>
      </c>
      <c r="G5833" t="s">
        <v>489</v>
      </c>
      <c r="H5833" t="s">
        <v>474</v>
      </c>
      <c r="I5833" t="s">
        <v>546</v>
      </c>
      <c r="J5833">
        <v>158785000</v>
      </c>
      <c r="K5833">
        <v>214635234.3232539</v>
      </c>
    </row>
    <row r="5834" spans="1:11" x14ac:dyDescent="0.25">
      <c r="A5834">
        <v>1494</v>
      </c>
      <c r="B5834" t="s">
        <v>301</v>
      </c>
      <c r="C5834" t="s">
        <v>492</v>
      </c>
      <c r="D5834" t="s">
        <v>2912</v>
      </c>
      <c r="E5834">
        <v>2017</v>
      </c>
      <c r="F5834" s="10">
        <v>43100</v>
      </c>
      <c r="G5834" t="s">
        <v>489</v>
      </c>
      <c r="H5834" t="s">
        <v>474</v>
      </c>
      <c r="I5834" t="s">
        <v>546</v>
      </c>
      <c r="J5834">
        <v>831121000</v>
      </c>
      <c r="K5834">
        <v>1123455304.8838184</v>
      </c>
    </row>
    <row r="5835" spans="1:11" x14ac:dyDescent="0.25">
      <c r="A5835">
        <v>1494</v>
      </c>
      <c r="B5835" t="s">
        <v>301</v>
      </c>
      <c r="C5835" t="s">
        <v>492</v>
      </c>
      <c r="D5835" t="s">
        <v>2913</v>
      </c>
      <c r="E5835">
        <v>2017</v>
      </c>
      <c r="F5835" s="10">
        <v>43100</v>
      </c>
      <c r="G5835" t="s">
        <v>489</v>
      </c>
      <c r="H5835" t="s">
        <v>474</v>
      </c>
      <c r="I5835" t="s">
        <v>546</v>
      </c>
      <c r="J5835">
        <v>189567000</v>
      </c>
      <c r="K5835">
        <v>256244339.6098893</v>
      </c>
    </row>
    <row r="5836" spans="1:11" x14ac:dyDescent="0.25">
      <c r="A5836">
        <v>1494</v>
      </c>
      <c r="B5836" t="s">
        <v>301</v>
      </c>
      <c r="C5836" t="s">
        <v>493</v>
      </c>
      <c r="D5836" t="s">
        <v>2916</v>
      </c>
      <c r="E5836">
        <v>2017</v>
      </c>
      <c r="F5836" s="10">
        <v>43100</v>
      </c>
      <c r="G5836" t="s">
        <v>489</v>
      </c>
      <c r="H5836" t="s">
        <v>474</v>
      </c>
      <c r="I5836" t="s">
        <v>546</v>
      </c>
      <c r="J5836">
        <v>256470000</v>
      </c>
      <c r="K5836">
        <v>346679463.09087718</v>
      </c>
    </row>
    <row r="5837" spans="1:11" x14ac:dyDescent="0.25">
      <c r="A5837">
        <v>1494</v>
      </c>
      <c r="B5837" t="s">
        <v>301</v>
      </c>
      <c r="C5837" t="s">
        <v>493</v>
      </c>
      <c r="D5837" t="s">
        <v>2915</v>
      </c>
      <c r="E5837">
        <v>2017</v>
      </c>
      <c r="F5837" s="10">
        <v>43100</v>
      </c>
      <c r="G5837" t="s">
        <v>489</v>
      </c>
      <c r="H5837" t="s">
        <v>474</v>
      </c>
      <c r="I5837" t="s">
        <v>546</v>
      </c>
      <c r="J5837">
        <v>1292408000</v>
      </c>
      <c r="K5837">
        <v>1746993065.5996974</v>
      </c>
    </row>
    <row r="5838" spans="1:11" x14ac:dyDescent="0.25">
      <c r="A5838">
        <v>8186</v>
      </c>
      <c r="B5838" t="s">
        <v>305</v>
      </c>
      <c r="C5838" t="s">
        <v>492</v>
      </c>
      <c r="D5838" t="s">
        <v>156</v>
      </c>
      <c r="E5838">
        <v>2017</v>
      </c>
      <c r="F5838" s="10">
        <v>43100</v>
      </c>
      <c r="G5838" t="s">
        <v>489</v>
      </c>
      <c r="H5838" t="s">
        <v>474</v>
      </c>
      <c r="I5838" t="s">
        <v>546</v>
      </c>
      <c r="J5838">
        <v>82165000</v>
      </c>
      <c r="K5838">
        <v>111065302.31552199</v>
      </c>
    </row>
    <row r="5839" spans="1:11" x14ac:dyDescent="0.25">
      <c r="A5839">
        <v>8186</v>
      </c>
      <c r="B5839" t="s">
        <v>305</v>
      </c>
      <c r="C5839" t="s">
        <v>492</v>
      </c>
      <c r="D5839" t="s">
        <v>1006</v>
      </c>
      <c r="E5839">
        <v>2017</v>
      </c>
      <c r="F5839" s="10">
        <v>43100</v>
      </c>
      <c r="G5839" t="s">
        <v>489</v>
      </c>
      <c r="H5839" t="s">
        <v>474</v>
      </c>
      <c r="I5839" t="s">
        <v>546</v>
      </c>
      <c r="J5839">
        <v>31549000</v>
      </c>
      <c r="K5839">
        <v>42645885.994674169</v>
      </c>
    </row>
    <row r="5840" spans="1:11" x14ac:dyDescent="0.25">
      <c r="A5840">
        <v>8186</v>
      </c>
      <c r="B5840" t="s">
        <v>305</v>
      </c>
      <c r="C5840" t="s">
        <v>492</v>
      </c>
      <c r="D5840" t="s">
        <v>1005</v>
      </c>
      <c r="E5840">
        <v>2017</v>
      </c>
      <c r="F5840" s="10">
        <v>43100</v>
      </c>
      <c r="G5840" t="s">
        <v>489</v>
      </c>
      <c r="H5840" t="s">
        <v>474</v>
      </c>
      <c r="I5840" t="s">
        <v>546</v>
      </c>
      <c r="J5840">
        <v>113822000</v>
      </c>
      <c r="K5840">
        <v>153857175.68499169</v>
      </c>
    </row>
    <row r="5841" spans="1:11" x14ac:dyDescent="0.25">
      <c r="A5841">
        <v>8186</v>
      </c>
      <c r="B5841" t="s">
        <v>305</v>
      </c>
      <c r="C5841" t="s">
        <v>492</v>
      </c>
      <c r="D5841" t="s">
        <v>653</v>
      </c>
      <c r="E5841">
        <v>2017</v>
      </c>
      <c r="F5841" s="10">
        <v>43100</v>
      </c>
      <c r="G5841" t="s">
        <v>489</v>
      </c>
      <c r="H5841" t="s">
        <v>474</v>
      </c>
      <c r="I5841" t="s">
        <v>546</v>
      </c>
      <c r="J5841">
        <v>188886000</v>
      </c>
      <c r="K5841">
        <v>255323808.10770625</v>
      </c>
    </row>
    <row r="5842" spans="1:11" x14ac:dyDescent="0.25">
      <c r="A5842">
        <v>8186</v>
      </c>
      <c r="B5842" t="s">
        <v>305</v>
      </c>
      <c r="C5842" t="s">
        <v>492</v>
      </c>
      <c r="D5842" t="s">
        <v>967</v>
      </c>
      <c r="E5842">
        <v>2017</v>
      </c>
      <c r="F5842" s="10">
        <v>43100</v>
      </c>
      <c r="G5842" t="s">
        <v>489</v>
      </c>
      <c r="H5842" t="s">
        <v>474</v>
      </c>
      <c r="I5842" t="s">
        <v>546</v>
      </c>
      <c r="J5842">
        <v>149526000</v>
      </c>
      <c r="K5842">
        <v>202119520.40443912</v>
      </c>
    </row>
    <row r="5843" spans="1:11" x14ac:dyDescent="0.25">
      <c r="A5843">
        <v>8186</v>
      </c>
      <c r="B5843" t="s">
        <v>305</v>
      </c>
      <c r="C5843" t="s">
        <v>492</v>
      </c>
      <c r="D5843" t="s">
        <v>290</v>
      </c>
      <c r="E5843">
        <v>2017</v>
      </c>
      <c r="F5843" s="10">
        <v>43100</v>
      </c>
      <c r="G5843" t="s">
        <v>489</v>
      </c>
      <c r="H5843" t="s">
        <v>474</v>
      </c>
      <c r="I5843" t="s">
        <v>546</v>
      </c>
      <c r="J5843">
        <v>76281000</v>
      </c>
      <c r="K5843">
        <v>103111693.85906813</v>
      </c>
    </row>
    <row r="5844" spans="1:11" x14ac:dyDescent="0.25">
      <c r="A5844">
        <v>8186</v>
      </c>
      <c r="B5844" t="s">
        <v>305</v>
      </c>
      <c r="C5844" t="s">
        <v>493</v>
      </c>
      <c r="D5844" t="s">
        <v>989</v>
      </c>
      <c r="E5844">
        <v>2017</v>
      </c>
      <c r="F5844" s="10">
        <v>43100</v>
      </c>
      <c r="G5844" t="s">
        <v>489</v>
      </c>
      <c r="H5844" t="s">
        <v>474</v>
      </c>
      <c r="I5844" t="s">
        <v>546</v>
      </c>
      <c r="J5844">
        <v>325200000</v>
      </c>
      <c r="K5844">
        <v>439584206.32882309</v>
      </c>
    </row>
    <row r="5845" spans="1:11" x14ac:dyDescent="0.25">
      <c r="A5845">
        <v>8186</v>
      </c>
      <c r="B5845" t="s">
        <v>305</v>
      </c>
      <c r="C5845" t="s">
        <v>493</v>
      </c>
      <c r="D5845" t="s">
        <v>990</v>
      </c>
      <c r="E5845">
        <v>2017</v>
      </c>
      <c r="F5845" s="10">
        <v>43100</v>
      </c>
      <c r="G5845" t="s">
        <v>489</v>
      </c>
      <c r="H5845" t="s">
        <v>474</v>
      </c>
      <c r="I5845" t="s">
        <v>546</v>
      </c>
      <c r="J5845">
        <v>150100000</v>
      </c>
      <c r="K5845">
        <v>202895416.26677844</v>
      </c>
    </row>
    <row r="5846" spans="1:11" x14ac:dyDescent="0.25">
      <c r="A5846">
        <v>8186</v>
      </c>
      <c r="B5846" t="s">
        <v>305</v>
      </c>
      <c r="C5846" t="s">
        <v>493</v>
      </c>
      <c r="D5846" t="s">
        <v>991</v>
      </c>
      <c r="E5846">
        <v>2017</v>
      </c>
      <c r="F5846" s="10">
        <v>43100</v>
      </c>
      <c r="G5846" t="s">
        <v>489</v>
      </c>
      <c r="H5846" t="s">
        <v>474</v>
      </c>
      <c r="I5846" t="s">
        <v>546</v>
      </c>
      <c r="J5846">
        <v>83900000</v>
      </c>
      <c r="K5846">
        <v>113410562.45691346</v>
      </c>
    </row>
    <row r="5847" spans="1:11" x14ac:dyDescent="0.25">
      <c r="A5847">
        <v>8186</v>
      </c>
      <c r="B5847" t="s">
        <v>305</v>
      </c>
      <c r="C5847" t="s">
        <v>493</v>
      </c>
      <c r="D5847" t="s">
        <v>992</v>
      </c>
      <c r="E5847">
        <v>2017</v>
      </c>
      <c r="F5847" s="10">
        <v>43100</v>
      </c>
      <c r="G5847" t="s">
        <v>489</v>
      </c>
      <c r="H5847" t="s">
        <v>474</v>
      </c>
      <c r="I5847" t="s">
        <v>546</v>
      </c>
      <c r="J5847">
        <v>100600000</v>
      </c>
      <c r="K5847">
        <v>135984536.15215129</v>
      </c>
    </row>
    <row r="5848" spans="1:11" x14ac:dyDescent="0.25">
      <c r="A5848">
        <v>8186</v>
      </c>
      <c r="B5848" t="s">
        <v>305</v>
      </c>
      <c r="C5848" t="s">
        <v>493</v>
      </c>
      <c r="D5848" t="s">
        <v>993</v>
      </c>
      <c r="E5848">
        <v>2017</v>
      </c>
      <c r="F5848" s="10">
        <v>43100</v>
      </c>
      <c r="G5848" t="s">
        <v>489</v>
      </c>
      <c r="H5848" t="s">
        <v>474</v>
      </c>
      <c r="I5848" t="s">
        <v>546</v>
      </c>
      <c r="J5848">
        <v>-17600000</v>
      </c>
      <c r="K5848">
        <v>-23790535.151867423</v>
      </c>
    </row>
    <row r="5849" spans="1:11" x14ac:dyDescent="0.25">
      <c r="A5849">
        <v>8186</v>
      </c>
      <c r="B5849" t="s">
        <v>305</v>
      </c>
      <c r="C5849" t="s">
        <v>493</v>
      </c>
      <c r="D5849" t="s">
        <v>654</v>
      </c>
      <c r="E5849">
        <v>2017</v>
      </c>
      <c r="F5849" s="10">
        <v>43100</v>
      </c>
      <c r="G5849" t="s">
        <v>489</v>
      </c>
      <c r="H5849" t="s">
        <v>474</v>
      </c>
      <c r="I5849" t="s">
        <v>546</v>
      </c>
      <c r="J5849">
        <v>0</v>
      </c>
      <c r="K5849">
        <v>0</v>
      </c>
    </row>
    <row r="5850" spans="1:11" x14ac:dyDescent="0.25">
      <c r="A5850">
        <v>1683</v>
      </c>
      <c r="B5850" t="s">
        <v>306</v>
      </c>
      <c r="C5850" t="s">
        <v>492</v>
      </c>
      <c r="D5850" t="s">
        <v>458</v>
      </c>
      <c r="E5850">
        <v>2018</v>
      </c>
      <c r="F5850" s="10">
        <v>43190</v>
      </c>
      <c r="G5850" t="s">
        <v>489</v>
      </c>
      <c r="H5850" t="s">
        <v>474</v>
      </c>
      <c r="I5850" t="s">
        <v>546</v>
      </c>
      <c r="J5850">
        <v>4300000</v>
      </c>
      <c r="K5850">
        <v>6055587.4764817879</v>
      </c>
    </row>
    <row r="5851" spans="1:11" x14ac:dyDescent="0.25">
      <c r="A5851">
        <v>1683</v>
      </c>
      <c r="B5851" t="s">
        <v>306</v>
      </c>
      <c r="C5851" t="s">
        <v>492</v>
      </c>
      <c r="D5851" t="s">
        <v>290</v>
      </c>
      <c r="E5851">
        <v>2018</v>
      </c>
      <c r="F5851" s="10">
        <v>43190</v>
      </c>
      <c r="G5851" t="s">
        <v>489</v>
      </c>
      <c r="H5851" t="s">
        <v>474</v>
      </c>
      <c r="I5851" t="s">
        <v>546</v>
      </c>
      <c r="J5851">
        <v>1689800000</v>
      </c>
      <c r="K5851">
        <v>2379705050.6416106</v>
      </c>
    </row>
    <row r="5852" spans="1:11" x14ac:dyDescent="0.25">
      <c r="A5852">
        <v>1683</v>
      </c>
      <c r="B5852" t="s">
        <v>306</v>
      </c>
      <c r="C5852" t="s">
        <v>493</v>
      </c>
      <c r="D5852" t="s">
        <v>662</v>
      </c>
      <c r="E5852">
        <v>2018</v>
      </c>
      <c r="F5852" s="10">
        <v>43190</v>
      </c>
      <c r="G5852" t="s">
        <v>489</v>
      </c>
      <c r="H5852" t="s">
        <v>474</v>
      </c>
      <c r="I5852" t="s">
        <v>546</v>
      </c>
      <c r="J5852">
        <v>138700000</v>
      </c>
      <c r="K5852">
        <v>195327903.02047068</v>
      </c>
    </row>
    <row r="5853" spans="1:11" x14ac:dyDescent="0.25">
      <c r="A5853">
        <v>1683</v>
      </c>
      <c r="B5853" t="s">
        <v>306</v>
      </c>
      <c r="C5853" t="s">
        <v>493</v>
      </c>
      <c r="D5853" t="s">
        <v>2136</v>
      </c>
      <c r="E5853">
        <v>2018</v>
      </c>
      <c r="F5853" s="10">
        <v>43190</v>
      </c>
      <c r="G5853" t="s">
        <v>489</v>
      </c>
      <c r="H5853" t="s">
        <v>474</v>
      </c>
      <c r="I5853" t="s">
        <v>546</v>
      </c>
      <c r="J5853">
        <v>9000000</v>
      </c>
      <c r="K5853">
        <v>12674485.415892113</v>
      </c>
    </row>
    <row r="5854" spans="1:11" x14ac:dyDescent="0.25">
      <c r="A5854">
        <v>1683</v>
      </c>
      <c r="B5854" t="s">
        <v>306</v>
      </c>
      <c r="C5854" t="s">
        <v>493</v>
      </c>
      <c r="D5854" t="s">
        <v>589</v>
      </c>
      <c r="E5854">
        <v>2018</v>
      </c>
      <c r="F5854" s="10">
        <v>43190</v>
      </c>
      <c r="G5854" t="s">
        <v>489</v>
      </c>
      <c r="H5854" t="s">
        <v>474</v>
      </c>
      <c r="I5854" t="s">
        <v>546</v>
      </c>
      <c r="J5854">
        <v>-28200000</v>
      </c>
      <c r="K5854">
        <v>-39713387.636461958</v>
      </c>
    </row>
    <row r="5855" spans="1:11" x14ac:dyDescent="0.25">
      <c r="A5855">
        <v>1683</v>
      </c>
      <c r="B5855" t="s">
        <v>306</v>
      </c>
      <c r="C5855" t="s">
        <v>493</v>
      </c>
      <c r="D5855" t="s">
        <v>661</v>
      </c>
      <c r="E5855">
        <v>2018</v>
      </c>
      <c r="F5855" s="10">
        <v>43190</v>
      </c>
      <c r="G5855" t="s">
        <v>489</v>
      </c>
      <c r="H5855" t="s">
        <v>474</v>
      </c>
      <c r="I5855" t="s">
        <v>546</v>
      </c>
      <c r="J5855">
        <v>1574600000</v>
      </c>
      <c r="K5855">
        <v>2217471637.3181915</v>
      </c>
    </row>
    <row r="5856" spans="1:11" x14ac:dyDescent="0.25">
      <c r="A5856">
        <v>8081</v>
      </c>
      <c r="B5856" t="s">
        <v>303</v>
      </c>
      <c r="C5856" t="s">
        <v>492</v>
      </c>
      <c r="D5856" t="s">
        <v>59</v>
      </c>
      <c r="E5856">
        <v>2018</v>
      </c>
      <c r="F5856" s="10">
        <v>43190</v>
      </c>
      <c r="G5856" t="s">
        <v>489</v>
      </c>
      <c r="H5856" t="s">
        <v>474</v>
      </c>
      <c r="I5856" t="s">
        <v>546</v>
      </c>
      <c r="J5856">
        <v>31000000</v>
      </c>
      <c r="K5856">
        <v>43656560.876961723</v>
      </c>
    </row>
    <row r="5857" spans="1:11" x14ac:dyDescent="0.25">
      <c r="A5857">
        <v>8081</v>
      </c>
      <c r="B5857" t="s">
        <v>303</v>
      </c>
      <c r="C5857" t="s">
        <v>492</v>
      </c>
      <c r="D5857" t="s">
        <v>660</v>
      </c>
      <c r="E5857">
        <v>2018</v>
      </c>
      <c r="F5857" s="10">
        <v>43190</v>
      </c>
      <c r="G5857" t="s">
        <v>489</v>
      </c>
      <c r="H5857" t="s">
        <v>474</v>
      </c>
      <c r="I5857" t="s">
        <v>546</v>
      </c>
      <c r="J5857">
        <v>12300000</v>
      </c>
      <c r="K5857">
        <v>17321796.735052556</v>
      </c>
    </row>
    <row r="5858" spans="1:11" x14ac:dyDescent="0.25">
      <c r="A5858">
        <v>8081</v>
      </c>
      <c r="B5858" t="s">
        <v>303</v>
      </c>
      <c r="C5858" t="s">
        <v>492</v>
      </c>
      <c r="D5858" t="s">
        <v>653</v>
      </c>
      <c r="E5858">
        <v>2018</v>
      </c>
      <c r="F5858" s="10">
        <v>43190</v>
      </c>
      <c r="G5858" t="s">
        <v>489</v>
      </c>
      <c r="H5858" t="s">
        <v>474</v>
      </c>
      <c r="I5858" t="s">
        <v>546</v>
      </c>
      <c r="J5858">
        <v>11700000</v>
      </c>
      <c r="K5858">
        <v>16476831.040659748</v>
      </c>
    </row>
    <row r="5859" spans="1:11" x14ac:dyDescent="0.25">
      <c r="A5859">
        <v>8081</v>
      </c>
      <c r="B5859" t="s">
        <v>303</v>
      </c>
      <c r="C5859" t="s">
        <v>492</v>
      </c>
      <c r="D5859" t="s">
        <v>290</v>
      </c>
      <c r="E5859">
        <v>2018</v>
      </c>
      <c r="F5859" s="10">
        <v>43190</v>
      </c>
      <c r="G5859" t="s">
        <v>489</v>
      </c>
      <c r="H5859" t="s">
        <v>474</v>
      </c>
      <c r="I5859" t="s">
        <v>546</v>
      </c>
      <c r="J5859">
        <v>1338000000</v>
      </c>
      <c r="K5859">
        <v>1884273498.495961</v>
      </c>
    </row>
    <row r="5860" spans="1:11" x14ac:dyDescent="0.25">
      <c r="A5860">
        <v>8081</v>
      </c>
      <c r="B5860" t="s">
        <v>303</v>
      </c>
      <c r="C5860" t="s">
        <v>493</v>
      </c>
      <c r="D5860" t="s">
        <v>659</v>
      </c>
      <c r="E5860">
        <v>2018</v>
      </c>
      <c r="F5860" s="10">
        <v>43190</v>
      </c>
      <c r="G5860" t="s">
        <v>489</v>
      </c>
      <c r="H5860" t="s">
        <v>474</v>
      </c>
      <c r="I5860" t="s">
        <v>546</v>
      </c>
      <c r="J5860">
        <v>-143700000</v>
      </c>
      <c r="K5860">
        <v>-202369283.80707741</v>
      </c>
    </row>
    <row r="5861" spans="1:11" x14ac:dyDescent="0.25">
      <c r="A5861">
        <v>8081</v>
      </c>
      <c r="B5861" t="s">
        <v>303</v>
      </c>
      <c r="C5861" t="s">
        <v>493</v>
      </c>
      <c r="D5861" t="s">
        <v>2054</v>
      </c>
      <c r="E5861">
        <v>2018</v>
      </c>
      <c r="F5861" s="10">
        <v>43190</v>
      </c>
      <c r="G5861" t="s">
        <v>489</v>
      </c>
      <c r="H5861" t="s">
        <v>474</v>
      </c>
      <c r="I5861" t="s">
        <v>546</v>
      </c>
      <c r="J5861">
        <v>165900000</v>
      </c>
      <c r="K5861">
        <v>233633014.49961129</v>
      </c>
    </row>
    <row r="5862" spans="1:11" x14ac:dyDescent="0.25">
      <c r="A5862">
        <v>8081</v>
      </c>
      <c r="B5862" t="s">
        <v>303</v>
      </c>
      <c r="C5862" t="s">
        <v>493</v>
      </c>
      <c r="D5862" t="s">
        <v>643</v>
      </c>
      <c r="E5862">
        <v>2018</v>
      </c>
      <c r="F5862" s="10">
        <v>43190</v>
      </c>
      <c r="G5862" t="s">
        <v>489</v>
      </c>
      <c r="H5862" t="s">
        <v>474</v>
      </c>
      <c r="I5862" t="s">
        <v>546</v>
      </c>
      <c r="J5862">
        <v>13800000</v>
      </c>
      <c r="K5862">
        <v>19434210.971034575</v>
      </c>
    </row>
    <row r="5863" spans="1:11" x14ac:dyDescent="0.25">
      <c r="A5863">
        <v>8081</v>
      </c>
      <c r="B5863" t="s">
        <v>303</v>
      </c>
      <c r="C5863" t="s">
        <v>493</v>
      </c>
      <c r="D5863" t="s">
        <v>658</v>
      </c>
      <c r="E5863">
        <v>2018</v>
      </c>
      <c r="F5863" s="10">
        <v>43190</v>
      </c>
      <c r="G5863" t="s">
        <v>489</v>
      </c>
      <c r="H5863" t="s">
        <v>474</v>
      </c>
      <c r="I5863" t="s">
        <v>546</v>
      </c>
      <c r="J5863">
        <v>788900000</v>
      </c>
      <c r="K5863">
        <v>1110989060.5108099</v>
      </c>
    </row>
    <row r="5864" spans="1:11" x14ac:dyDescent="0.25">
      <c r="A5864">
        <v>8081</v>
      </c>
      <c r="B5864" t="s">
        <v>303</v>
      </c>
      <c r="C5864" t="s">
        <v>493</v>
      </c>
      <c r="D5864" t="s">
        <v>456</v>
      </c>
      <c r="E5864">
        <v>2018</v>
      </c>
      <c r="F5864" s="10">
        <v>43190</v>
      </c>
      <c r="G5864" t="s">
        <v>489</v>
      </c>
      <c r="H5864" t="s">
        <v>474</v>
      </c>
      <c r="I5864" t="s">
        <v>546</v>
      </c>
      <c r="J5864">
        <v>571300000</v>
      </c>
      <c r="K5864">
        <v>804548168.6776849</v>
      </c>
    </row>
    <row r="5865" spans="1:11" x14ac:dyDescent="0.25">
      <c r="A5865">
        <v>8439</v>
      </c>
      <c r="B5865" t="s">
        <v>3399</v>
      </c>
      <c r="C5865" t="s">
        <v>492</v>
      </c>
      <c r="D5865" t="s">
        <v>3409</v>
      </c>
      <c r="E5865">
        <v>2018</v>
      </c>
      <c r="F5865" s="10">
        <v>43190</v>
      </c>
      <c r="G5865" t="s">
        <v>489</v>
      </c>
      <c r="H5865" t="s">
        <v>474</v>
      </c>
      <c r="I5865" t="s">
        <v>546</v>
      </c>
      <c r="J5865">
        <v>69715000</v>
      </c>
      <c r="K5865">
        <v>98177972.307657629</v>
      </c>
    </row>
    <row r="5866" spans="1:11" x14ac:dyDescent="0.25">
      <c r="A5866">
        <v>8439</v>
      </c>
      <c r="B5866" t="s">
        <v>3399</v>
      </c>
      <c r="C5866" t="s">
        <v>492</v>
      </c>
      <c r="D5866" t="s">
        <v>578</v>
      </c>
      <c r="E5866">
        <v>2018</v>
      </c>
      <c r="F5866" s="10">
        <v>43190</v>
      </c>
      <c r="G5866" t="s">
        <v>489</v>
      </c>
      <c r="H5866" t="s">
        <v>474</v>
      </c>
      <c r="I5866" t="s">
        <v>546</v>
      </c>
      <c r="J5866">
        <v>174918000</v>
      </c>
      <c r="K5866">
        <v>246332848.88633519</v>
      </c>
    </row>
    <row r="5867" spans="1:11" x14ac:dyDescent="0.25">
      <c r="A5867">
        <v>8439</v>
      </c>
      <c r="B5867" t="s">
        <v>3399</v>
      </c>
      <c r="C5867" t="s">
        <v>492</v>
      </c>
      <c r="D5867" t="s">
        <v>3408</v>
      </c>
      <c r="E5867">
        <v>2018</v>
      </c>
      <c r="F5867" s="10">
        <v>43190</v>
      </c>
      <c r="G5867" t="s">
        <v>489</v>
      </c>
      <c r="H5867" t="s">
        <v>474</v>
      </c>
      <c r="I5867" t="s">
        <v>546</v>
      </c>
      <c r="J5867">
        <v>237716000</v>
      </c>
      <c r="K5867">
        <v>334769775.0138011</v>
      </c>
    </row>
    <row r="5868" spans="1:11" x14ac:dyDescent="0.25">
      <c r="A5868">
        <v>8439</v>
      </c>
      <c r="B5868" t="s">
        <v>3399</v>
      </c>
      <c r="C5868" t="s">
        <v>492</v>
      </c>
      <c r="D5868" t="s">
        <v>595</v>
      </c>
      <c r="E5868">
        <v>2018</v>
      </c>
      <c r="F5868" s="10">
        <v>43190</v>
      </c>
      <c r="G5868" t="s">
        <v>489</v>
      </c>
      <c r="H5868" t="s">
        <v>474</v>
      </c>
      <c r="I5868" t="s">
        <v>546</v>
      </c>
      <c r="J5868">
        <v>46578000</v>
      </c>
      <c r="K5868">
        <v>65594686.855713651</v>
      </c>
    </row>
    <row r="5869" spans="1:11" x14ac:dyDescent="0.25">
      <c r="A5869">
        <v>8439</v>
      </c>
      <c r="B5869" t="s">
        <v>3399</v>
      </c>
      <c r="C5869" t="s">
        <v>492</v>
      </c>
      <c r="D5869" t="s">
        <v>290</v>
      </c>
      <c r="E5869">
        <v>2018</v>
      </c>
      <c r="F5869" s="10">
        <v>43190</v>
      </c>
      <c r="G5869" t="s">
        <v>489</v>
      </c>
      <c r="H5869" t="s">
        <v>474</v>
      </c>
      <c r="I5869" t="s">
        <v>546</v>
      </c>
      <c r="J5869">
        <v>173277000</v>
      </c>
      <c r="K5869">
        <v>244021867.71217087</v>
      </c>
    </row>
    <row r="5870" spans="1:11" x14ac:dyDescent="0.25">
      <c r="A5870">
        <v>8439</v>
      </c>
      <c r="B5870" t="s">
        <v>3399</v>
      </c>
      <c r="C5870" t="s">
        <v>492</v>
      </c>
      <c r="D5870" t="s">
        <v>3407</v>
      </c>
      <c r="E5870">
        <v>2018</v>
      </c>
      <c r="F5870" s="10">
        <v>43190</v>
      </c>
      <c r="G5870" t="s">
        <v>489</v>
      </c>
      <c r="H5870" t="s">
        <v>474</v>
      </c>
      <c r="I5870" t="s">
        <v>546</v>
      </c>
      <c r="J5870">
        <v>374007000</v>
      </c>
      <c r="K5870">
        <v>526705140.77128464</v>
      </c>
    </row>
    <row r="5871" spans="1:11" x14ac:dyDescent="0.25">
      <c r="A5871">
        <v>8439</v>
      </c>
      <c r="B5871" t="s">
        <v>3399</v>
      </c>
      <c r="C5871" t="s">
        <v>493</v>
      </c>
      <c r="D5871" t="s">
        <v>3406</v>
      </c>
      <c r="E5871">
        <v>2018</v>
      </c>
      <c r="F5871" s="10">
        <v>43190</v>
      </c>
      <c r="G5871" t="s">
        <v>489</v>
      </c>
      <c r="H5871" t="s">
        <v>474</v>
      </c>
      <c r="I5871" t="s">
        <v>546</v>
      </c>
      <c r="J5871">
        <v>259411000</v>
      </c>
      <c r="K5871">
        <v>365322326.24688768</v>
      </c>
    </row>
    <row r="5872" spans="1:11" x14ac:dyDescent="0.25">
      <c r="A5872">
        <v>8439</v>
      </c>
      <c r="B5872" t="s">
        <v>3399</v>
      </c>
      <c r="C5872" t="s">
        <v>493</v>
      </c>
      <c r="D5872" t="s">
        <v>3404</v>
      </c>
      <c r="E5872">
        <v>2018</v>
      </c>
      <c r="F5872" s="10">
        <v>43190</v>
      </c>
      <c r="G5872" t="s">
        <v>489</v>
      </c>
      <c r="H5872" t="s">
        <v>474</v>
      </c>
      <c r="I5872" t="s">
        <v>546</v>
      </c>
      <c r="J5872">
        <v>348763000</v>
      </c>
      <c r="K5872">
        <v>491154617.45586461</v>
      </c>
    </row>
    <row r="5873" spans="1:11" x14ac:dyDescent="0.25">
      <c r="A5873">
        <v>8439</v>
      </c>
      <c r="B5873" t="s">
        <v>3399</v>
      </c>
      <c r="C5873" t="s">
        <v>493</v>
      </c>
      <c r="D5873" t="s">
        <v>3402</v>
      </c>
      <c r="E5873">
        <v>2018</v>
      </c>
      <c r="F5873" s="10">
        <v>43190</v>
      </c>
      <c r="G5873" t="s">
        <v>489</v>
      </c>
      <c r="H5873" t="s">
        <v>474</v>
      </c>
      <c r="I5873" t="s">
        <v>546</v>
      </c>
      <c r="J5873">
        <v>-273000</v>
      </c>
      <c r="K5873">
        <v>-384459.39094872744</v>
      </c>
    </row>
    <row r="5874" spans="1:11" x14ac:dyDescent="0.25">
      <c r="A5874">
        <v>8439</v>
      </c>
      <c r="B5874" t="s">
        <v>3399</v>
      </c>
      <c r="C5874" t="s">
        <v>493</v>
      </c>
      <c r="D5874" t="s">
        <v>3405</v>
      </c>
      <c r="E5874">
        <v>2018</v>
      </c>
      <c r="F5874" s="10">
        <v>43190</v>
      </c>
      <c r="G5874" t="s">
        <v>489</v>
      </c>
      <c r="H5874" t="s">
        <v>474</v>
      </c>
      <c r="I5874" t="s">
        <v>546</v>
      </c>
      <c r="J5874">
        <v>283758000</v>
      </c>
      <c r="K5874">
        <v>399609625.84919047</v>
      </c>
    </row>
    <row r="5875" spans="1:11" x14ac:dyDescent="0.25">
      <c r="A5875">
        <v>8439</v>
      </c>
      <c r="B5875" t="s">
        <v>3399</v>
      </c>
      <c r="C5875" t="s">
        <v>493</v>
      </c>
      <c r="D5875" t="s">
        <v>3403</v>
      </c>
      <c r="E5875">
        <v>2018</v>
      </c>
      <c r="F5875" s="10">
        <v>43190</v>
      </c>
      <c r="G5875" t="s">
        <v>489</v>
      </c>
      <c r="H5875" t="s">
        <v>474</v>
      </c>
      <c r="I5875" t="s">
        <v>546</v>
      </c>
      <c r="J5875">
        <v>184552000</v>
      </c>
      <c r="K5875">
        <v>259900181.38596904</v>
      </c>
    </row>
    <row r="5876" spans="1:11" x14ac:dyDescent="0.25">
      <c r="A5876">
        <v>2057</v>
      </c>
      <c r="B5876" t="s">
        <v>130</v>
      </c>
      <c r="C5876" t="s">
        <v>493</v>
      </c>
      <c r="D5876" t="s">
        <v>1215</v>
      </c>
      <c r="E5876">
        <v>2014</v>
      </c>
      <c r="F5876" s="10">
        <v>42004</v>
      </c>
      <c r="G5876" t="s">
        <v>489</v>
      </c>
      <c r="H5876" t="s">
        <v>474</v>
      </c>
      <c r="I5876" t="s">
        <v>545</v>
      </c>
      <c r="J5876">
        <v>25907000</v>
      </c>
      <c r="K5876">
        <v>31453703.310245186</v>
      </c>
    </row>
    <row r="5877" spans="1:11" x14ac:dyDescent="0.25">
      <c r="A5877">
        <v>2057</v>
      </c>
      <c r="B5877" t="s">
        <v>130</v>
      </c>
      <c r="C5877" t="s">
        <v>493</v>
      </c>
      <c r="D5877" t="s">
        <v>1214</v>
      </c>
      <c r="E5877">
        <v>2014</v>
      </c>
      <c r="F5877" s="10">
        <v>42004</v>
      </c>
      <c r="G5877" t="s">
        <v>489</v>
      </c>
      <c r="H5877" t="s">
        <v>474</v>
      </c>
      <c r="I5877" t="s">
        <v>545</v>
      </c>
      <c r="J5877">
        <v>47785000</v>
      </c>
      <c r="K5877">
        <v>58015795.448336981</v>
      </c>
    </row>
    <row r="5878" spans="1:11" x14ac:dyDescent="0.25">
      <c r="A5878">
        <v>2057</v>
      </c>
      <c r="B5878" t="s">
        <v>130</v>
      </c>
      <c r="C5878" t="s">
        <v>493</v>
      </c>
      <c r="D5878" t="s">
        <v>1215</v>
      </c>
      <c r="E5878">
        <v>2015</v>
      </c>
      <c r="F5878" s="10">
        <v>42369</v>
      </c>
      <c r="G5878" t="s">
        <v>489</v>
      </c>
      <c r="H5878" t="s">
        <v>474</v>
      </c>
      <c r="I5878" t="s">
        <v>545</v>
      </c>
      <c r="J5878">
        <v>25990000</v>
      </c>
      <c r="K5878">
        <v>28295303.240949914</v>
      </c>
    </row>
    <row r="5879" spans="1:11" x14ac:dyDescent="0.25">
      <c r="A5879">
        <v>2057</v>
      </c>
      <c r="B5879" t="s">
        <v>130</v>
      </c>
      <c r="C5879" t="s">
        <v>493</v>
      </c>
      <c r="D5879" t="s">
        <v>1214</v>
      </c>
      <c r="E5879">
        <v>2015</v>
      </c>
      <c r="F5879" s="10">
        <v>42369</v>
      </c>
      <c r="G5879" t="s">
        <v>489</v>
      </c>
      <c r="H5879" t="s">
        <v>474</v>
      </c>
      <c r="I5879" t="s">
        <v>545</v>
      </c>
      <c r="J5879">
        <v>47288000</v>
      </c>
      <c r="K5879">
        <v>51482427.843710639</v>
      </c>
    </row>
    <row r="5880" spans="1:11" x14ac:dyDescent="0.25">
      <c r="A5880">
        <v>2057</v>
      </c>
      <c r="B5880" t="s">
        <v>130</v>
      </c>
      <c r="C5880" t="s">
        <v>493</v>
      </c>
      <c r="D5880" t="s">
        <v>1215</v>
      </c>
      <c r="E5880">
        <v>2016</v>
      </c>
      <c r="F5880" s="10">
        <v>42735</v>
      </c>
      <c r="G5880" t="s">
        <v>489</v>
      </c>
      <c r="H5880" t="s">
        <v>474</v>
      </c>
      <c r="I5880" t="s">
        <v>545</v>
      </c>
      <c r="J5880">
        <v>24991000</v>
      </c>
      <c r="K5880">
        <v>26343001.885784097</v>
      </c>
    </row>
    <row r="5881" spans="1:11" x14ac:dyDescent="0.25">
      <c r="A5881">
        <v>2057</v>
      </c>
      <c r="B5881" t="s">
        <v>130</v>
      </c>
      <c r="C5881" t="s">
        <v>493</v>
      </c>
      <c r="D5881" t="s">
        <v>1214</v>
      </c>
      <c r="E5881">
        <v>2016</v>
      </c>
      <c r="F5881" s="10">
        <v>42735</v>
      </c>
      <c r="G5881" t="s">
        <v>489</v>
      </c>
      <c r="H5881" t="s">
        <v>474</v>
      </c>
      <c r="I5881" t="s">
        <v>545</v>
      </c>
      <c r="J5881">
        <v>48410000</v>
      </c>
      <c r="K5881">
        <v>51028959.276972033</v>
      </c>
    </row>
    <row r="5882" spans="1:11" x14ac:dyDescent="0.25">
      <c r="A5882">
        <v>2057</v>
      </c>
      <c r="B5882" t="s">
        <v>130</v>
      </c>
      <c r="C5882" t="s">
        <v>493</v>
      </c>
      <c r="D5882" t="s">
        <v>1215</v>
      </c>
      <c r="E5882">
        <v>2017</v>
      </c>
      <c r="F5882" s="10">
        <v>43100</v>
      </c>
      <c r="G5882" t="s">
        <v>489</v>
      </c>
      <c r="H5882" t="s">
        <v>474</v>
      </c>
      <c r="I5882" t="s">
        <v>545</v>
      </c>
      <c r="J5882">
        <v>24991000</v>
      </c>
      <c r="K5882">
        <v>29971696.529226933</v>
      </c>
    </row>
    <row r="5883" spans="1:11" x14ac:dyDescent="0.25">
      <c r="A5883">
        <v>2057</v>
      </c>
      <c r="B5883" t="s">
        <v>130</v>
      </c>
      <c r="C5883" t="s">
        <v>493</v>
      </c>
      <c r="D5883" t="s">
        <v>1214</v>
      </c>
      <c r="E5883">
        <v>2017</v>
      </c>
      <c r="F5883" s="10">
        <v>43100</v>
      </c>
      <c r="G5883" t="s">
        <v>489</v>
      </c>
      <c r="H5883" t="s">
        <v>474</v>
      </c>
      <c r="I5883" t="s">
        <v>545</v>
      </c>
      <c r="J5883">
        <v>48410000</v>
      </c>
      <c r="K5883">
        <v>58058094.073061332</v>
      </c>
    </row>
    <row r="5884" spans="1:11" x14ac:dyDescent="0.25">
      <c r="A5884">
        <v>1132</v>
      </c>
      <c r="B5884" t="s">
        <v>133</v>
      </c>
      <c r="C5884" t="s">
        <v>493</v>
      </c>
      <c r="D5884" t="s">
        <v>640</v>
      </c>
      <c r="E5884">
        <v>2014</v>
      </c>
      <c r="F5884" s="10">
        <v>41729</v>
      </c>
      <c r="G5884" t="s">
        <v>489</v>
      </c>
      <c r="H5884" t="s">
        <v>474</v>
      </c>
      <c r="I5884" t="s">
        <v>547</v>
      </c>
      <c r="J5884">
        <v>59724000</v>
      </c>
      <c r="K5884">
        <v>7697966.0659982916</v>
      </c>
    </row>
    <row r="5885" spans="1:11" x14ac:dyDescent="0.25">
      <c r="A5885">
        <v>1132</v>
      </c>
      <c r="B5885" t="s">
        <v>133</v>
      </c>
      <c r="C5885" t="s">
        <v>493</v>
      </c>
      <c r="D5885" t="s">
        <v>637</v>
      </c>
      <c r="E5885">
        <v>2014</v>
      </c>
      <c r="F5885" s="10">
        <v>41729</v>
      </c>
      <c r="G5885" t="s">
        <v>489</v>
      </c>
      <c r="H5885" t="s">
        <v>474</v>
      </c>
      <c r="I5885" t="s">
        <v>547</v>
      </c>
      <c r="J5885">
        <v>1875385000</v>
      </c>
      <c r="K5885">
        <v>241722759.53858089</v>
      </c>
    </row>
    <row r="5886" spans="1:11" x14ac:dyDescent="0.25">
      <c r="A5886">
        <v>1132</v>
      </c>
      <c r="B5886" t="s">
        <v>133</v>
      </c>
      <c r="C5886" t="s">
        <v>493</v>
      </c>
      <c r="D5886" t="s">
        <v>1242</v>
      </c>
      <c r="E5886">
        <v>2014</v>
      </c>
      <c r="F5886" s="10">
        <v>41729</v>
      </c>
      <c r="G5886" t="s">
        <v>489</v>
      </c>
      <c r="H5886" t="s">
        <v>474</v>
      </c>
      <c r="I5886" t="s">
        <v>547</v>
      </c>
      <c r="J5886">
        <v>356988000</v>
      </c>
      <c r="K5886">
        <v>46013018.384043232</v>
      </c>
    </row>
    <row r="5887" spans="1:11" x14ac:dyDescent="0.25">
      <c r="A5887">
        <v>1132</v>
      </c>
      <c r="B5887" t="s">
        <v>133</v>
      </c>
      <c r="C5887" t="s">
        <v>493</v>
      </c>
      <c r="D5887" t="s">
        <v>589</v>
      </c>
      <c r="E5887">
        <v>2014</v>
      </c>
      <c r="F5887" s="10">
        <v>41729</v>
      </c>
      <c r="G5887" t="s">
        <v>489</v>
      </c>
      <c r="H5887" t="s">
        <v>474</v>
      </c>
      <c r="I5887" t="s">
        <v>547</v>
      </c>
      <c r="J5887">
        <v>-13186000</v>
      </c>
      <c r="K5887">
        <v>-1699574.3846067488</v>
      </c>
    </row>
    <row r="5888" spans="1:11" x14ac:dyDescent="0.25">
      <c r="A5888">
        <v>1132</v>
      </c>
      <c r="B5888" t="s">
        <v>133</v>
      </c>
      <c r="C5888" t="s">
        <v>493</v>
      </c>
      <c r="D5888" t="s">
        <v>639</v>
      </c>
      <c r="E5888">
        <v>2014</v>
      </c>
      <c r="F5888" s="10">
        <v>41729</v>
      </c>
      <c r="G5888" t="s">
        <v>489</v>
      </c>
      <c r="H5888" t="s">
        <v>474</v>
      </c>
      <c r="I5888" t="s">
        <v>547</v>
      </c>
      <c r="J5888">
        <v>385317000</v>
      </c>
      <c r="K5888">
        <v>49664409.461058594</v>
      </c>
    </row>
    <row r="5889" spans="1:11" x14ac:dyDescent="0.25">
      <c r="A5889">
        <v>1132</v>
      </c>
      <c r="B5889" t="s">
        <v>133</v>
      </c>
      <c r="C5889" t="s">
        <v>493</v>
      </c>
      <c r="D5889" t="s">
        <v>638</v>
      </c>
      <c r="E5889">
        <v>2014</v>
      </c>
      <c r="F5889" s="10">
        <v>41729</v>
      </c>
      <c r="G5889" t="s">
        <v>489</v>
      </c>
      <c r="H5889" t="s">
        <v>474</v>
      </c>
      <c r="I5889" t="s">
        <v>547</v>
      </c>
      <c r="J5889">
        <v>82355000</v>
      </c>
      <c r="K5889">
        <v>10614928.594288548</v>
      </c>
    </row>
    <row r="5890" spans="1:11" x14ac:dyDescent="0.25">
      <c r="A5890">
        <v>719</v>
      </c>
      <c r="B5890" t="s">
        <v>136</v>
      </c>
      <c r="C5890" t="s">
        <v>492</v>
      </c>
      <c r="D5890" t="s">
        <v>606</v>
      </c>
      <c r="E5890">
        <v>2014</v>
      </c>
      <c r="F5890" s="10">
        <v>41820</v>
      </c>
      <c r="G5890" t="s">
        <v>489</v>
      </c>
      <c r="H5890" t="s">
        <v>474</v>
      </c>
      <c r="I5890" t="s">
        <v>547</v>
      </c>
      <c r="J5890">
        <v>18504200000</v>
      </c>
      <c r="K5890">
        <v>2387447097.7942157</v>
      </c>
    </row>
    <row r="5891" spans="1:11" x14ac:dyDescent="0.25">
      <c r="A5891">
        <v>719</v>
      </c>
      <c r="B5891" t="s">
        <v>136</v>
      </c>
      <c r="C5891" t="s">
        <v>492</v>
      </c>
      <c r="D5891" t="s">
        <v>608</v>
      </c>
      <c r="E5891">
        <v>2014</v>
      </c>
      <c r="F5891" s="10">
        <v>41820</v>
      </c>
      <c r="G5891" t="s">
        <v>489</v>
      </c>
      <c r="H5891" t="s">
        <v>474</v>
      </c>
      <c r="I5891" t="s">
        <v>547</v>
      </c>
      <c r="J5891">
        <v>557600000</v>
      </c>
      <c r="K5891">
        <v>71942613.121888801</v>
      </c>
    </row>
    <row r="5892" spans="1:11" x14ac:dyDescent="0.25">
      <c r="A5892">
        <v>719</v>
      </c>
      <c r="B5892" t="s">
        <v>136</v>
      </c>
      <c r="C5892" t="s">
        <v>492</v>
      </c>
      <c r="D5892" t="s">
        <v>607</v>
      </c>
      <c r="E5892">
        <v>2014</v>
      </c>
      <c r="F5892" s="10">
        <v>41820</v>
      </c>
      <c r="G5892" t="s">
        <v>489</v>
      </c>
      <c r="H5892" t="s">
        <v>474</v>
      </c>
      <c r="I5892" t="s">
        <v>547</v>
      </c>
      <c r="J5892">
        <v>2381200000</v>
      </c>
      <c r="K5892">
        <v>307226955.46241319</v>
      </c>
    </row>
    <row r="5893" spans="1:11" x14ac:dyDescent="0.25">
      <c r="A5893">
        <v>719</v>
      </c>
      <c r="B5893" t="s">
        <v>136</v>
      </c>
      <c r="C5893" t="s">
        <v>493</v>
      </c>
      <c r="D5893" t="s">
        <v>603</v>
      </c>
      <c r="E5893">
        <v>2014</v>
      </c>
      <c r="F5893" s="10">
        <v>41820</v>
      </c>
      <c r="G5893" t="s">
        <v>489</v>
      </c>
      <c r="H5893" t="s">
        <v>474</v>
      </c>
      <c r="I5893" t="s">
        <v>547</v>
      </c>
      <c r="J5893">
        <v>12986100000</v>
      </c>
      <c r="K5893">
        <v>1675491334.7599716</v>
      </c>
    </row>
    <row r="5894" spans="1:11" x14ac:dyDescent="0.25">
      <c r="A5894">
        <v>719</v>
      </c>
      <c r="B5894" t="s">
        <v>136</v>
      </c>
      <c r="C5894" t="s">
        <v>493</v>
      </c>
      <c r="D5894" t="s">
        <v>605</v>
      </c>
      <c r="E5894">
        <v>2014</v>
      </c>
      <c r="F5894" s="10">
        <v>41820</v>
      </c>
      <c r="G5894" t="s">
        <v>489</v>
      </c>
      <c r="H5894" t="s">
        <v>474</v>
      </c>
      <c r="I5894" t="s">
        <v>547</v>
      </c>
      <c r="J5894">
        <v>-145000000</v>
      </c>
      <c r="K5894">
        <v>-18708175.937363479</v>
      </c>
    </row>
    <row r="5895" spans="1:11" x14ac:dyDescent="0.25">
      <c r="A5895">
        <v>719</v>
      </c>
      <c r="B5895" t="s">
        <v>136</v>
      </c>
      <c r="C5895" t="s">
        <v>493</v>
      </c>
      <c r="D5895" t="s">
        <v>600</v>
      </c>
      <c r="E5895">
        <v>2014</v>
      </c>
      <c r="F5895" s="10">
        <v>41820</v>
      </c>
      <c r="G5895" t="s">
        <v>489</v>
      </c>
      <c r="H5895" t="s">
        <v>474</v>
      </c>
      <c r="I5895" t="s">
        <v>547</v>
      </c>
      <c r="J5895">
        <v>0</v>
      </c>
      <c r="K5895">
        <v>0</v>
      </c>
    </row>
    <row r="5896" spans="1:11" x14ac:dyDescent="0.25">
      <c r="A5896">
        <v>719</v>
      </c>
      <c r="B5896" t="s">
        <v>136</v>
      </c>
      <c r="C5896" t="s">
        <v>493</v>
      </c>
      <c r="D5896" t="s">
        <v>602</v>
      </c>
      <c r="E5896">
        <v>2014</v>
      </c>
      <c r="F5896" s="10">
        <v>41820</v>
      </c>
      <c r="G5896" t="s">
        <v>489</v>
      </c>
      <c r="H5896" t="s">
        <v>474</v>
      </c>
      <c r="I5896" t="s">
        <v>547</v>
      </c>
      <c r="J5896">
        <v>6195400000</v>
      </c>
      <c r="K5896">
        <v>799342297.94718409</v>
      </c>
    </row>
    <row r="5897" spans="1:11" x14ac:dyDescent="0.25">
      <c r="A5897">
        <v>719</v>
      </c>
      <c r="B5897" t="s">
        <v>136</v>
      </c>
      <c r="C5897" t="s">
        <v>493</v>
      </c>
      <c r="D5897" t="s">
        <v>601</v>
      </c>
      <c r="E5897">
        <v>2014</v>
      </c>
      <c r="F5897" s="10">
        <v>41820</v>
      </c>
      <c r="G5897" t="s">
        <v>489</v>
      </c>
      <c r="H5897" t="s">
        <v>474</v>
      </c>
      <c r="I5897" t="s">
        <v>547</v>
      </c>
      <c r="J5897">
        <v>99700000</v>
      </c>
      <c r="K5897">
        <v>12863483.730725095</v>
      </c>
    </row>
    <row r="5898" spans="1:11" x14ac:dyDescent="0.25">
      <c r="A5898">
        <v>719</v>
      </c>
      <c r="B5898" t="s">
        <v>136</v>
      </c>
      <c r="C5898" t="s">
        <v>493</v>
      </c>
      <c r="D5898" t="s">
        <v>599</v>
      </c>
      <c r="E5898">
        <v>2014</v>
      </c>
      <c r="F5898" s="10">
        <v>41820</v>
      </c>
      <c r="G5898" t="s">
        <v>489</v>
      </c>
      <c r="H5898" t="s">
        <v>474</v>
      </c>
      <c r="I5898" t="s">
        <v>547</v>
      </c>
      <c r="J5898">
        <v>2306800000</v>
      </c>
      <c r="K5898">
        <v>297627725.8780005</v>
      </c>
    </row>
    <row r="5899" spans="1:11" x14ac:dyDescent="0.25">
      <c r="A5899">
        <v>719</v>
      </c>
      <c r="B5899" t="s">
        <v>136</v>
      </c>
      <c r="C5899" t="s">
        <v>493</v>
      </c>
      <c r="D5899" t="s">
        <v>560</v>
      </c>
      <c r="E5899">
        <v>2014</v>
      </c>
      <c r="F5899" s="10">
        <v>41820</v>
      </c>
      <c r="G5899" t="s">
        <v>489</v>
      </c>
      <c r="H5899" t="s">
        <v>474</v>
      </c>
      <c r="I5899" t="s">
        <v>547</v>
      </c>
      <c r="J5899">
        <v>0</v>
      </c>
      <c r="K5899">
        <v>0</v>
      </c>
    </row>
    <row r="5900" spans="1:11" x14ac:dyDescent="0.25">
      <c r="A5900">
        <v>746</v>
      </c>
      <c r="B5900" t="s">
        <v>62</v>
      </c>
      <c r="C5900" t="s">
        <v>492</v>
      </c>
      <c r="D5900" t="s">
        <v>59</v>
      </c>
      <c r="E5900">
        <v>2014</v>
      </c>
      <c r="F5900" s="10">
        <v>42004</v>
      </c>
      <c r="G5900" t="s">
        <v>489</v>
      </c>
      <c r="H5900" t="s">
        <v>474</v>
      </c>
      <c r="I5900" t="s">
        <v>547</v>
      </c>
      <c r="J5900">
        <v>7676405000</v>
      </c>
      <c r="K5900">
        <v>989691302.48287761</v>
      </c>
    </row>
    <row r="5901" spans="1:11" x14ac:dyDescent="0.25">
      <c r="A5901">
        <v>746</v>
      </c>
      <c r="B5901" t="s">
        <v>62</v>
      </c>
      <c r="C5901" t="s">
        <v>492</v>
      </c>
      <c r="D5901" t="s">
        <v>833</v>
      </c>
      <c r="E5901">
        <v>2014</v>
      </c>
      <c r="F5901" s="10">
        <v>42004</v>
      </c>
      <c r="G5901" t="s">
        <v>489</v>
      </c>
      <c r="H5901" t="s">
        <v>474</v>
      </c>
      <c r="I5901" t="s">
        <v>547</v>
      </c>
      <c r="J5901">
        <v>539722000</v>
      </c>
      <c r="K5901">
        <v>69584417.335805446</v>
      </c>
    </row>
    <row r="5902" spans="1:11" x14ac:dyDescent="0.25">
      <c r="A5902">
        <v>746</v>
      </c>
      <c r="B5902" t="s">
        <v>62</v>
      </c>
      <c r="C5902" t="s">
        <v>492</v>
      </c>
      <c r="D5902" t="s">
        <v>219</v>
      </c>
      <c r="E5902">
        <v>2014</v>
      </c>
      <c r="F5902" s="10">
        <v>42004</v>
      </c>
      <c r="G5902" t="s">
        <v>489</v>
      </c>
      <c r="H5902" t="s">
        <v>474</v>
      </c>
      <c r="I5902" t="s">
        <v>547</v>
      </c>
      <c r="J5902">
        <v>709815000</v>
      </c>
      <c r="K5902">
        <v>91513896.397061348</v>
      </c>
    </row>
    <row r="5903" spans="1:11" x14ac:dyDescent="0.25">
      <c r="A5903">
        <v>746</v>
      </c>
      <c r="B5903" t="s">
        <v>62</v>
      </c>
      <c r="C5903" t="s">
        <v>493</v>
      </c>
      <c r="D5903" t="s">
        <v>827</v>
      </c>
      <c r="E5903">
        <v>2014</v>
      </c>
      <c r="F5903" s="10">
        <v>42004</v>
      </c>
      <c r="G5903" t="s">
        <v>489</v>
      </c>
      <c r="H5903" t="s">
        <v>474</v>
      </c>
      <c r="I5903" t="s">
        <v>547</v>
      </c>
      <c r="J5903">
        <v>7832555000</v>
      </c>
      <c r="K5903">
        <v>1009823160.6746615</v>
      </c>
    </row>
    <row r="5904" spans="1:11" x14ac:dyDescent="0.25">
      <c r="A5904">
        <v>746</v>
      </c>
      <c r="B5904" t="s">
        <v>62</v>
      </c>
      <c r="C5904" t="s">
        <v>493</v>
      </c>
      <c r="D5904" t="s">
        <v>829</v>
      </c>
      <c r="E5904">
        <v>2014</v>
      </c>
      <c r="F5904" s="10">
        <v>42004</v>
      </c>
      <c r="G5904" t="s">
        <v>489</v>
      </c>
      <c r="H5904" t="s">
        <v>474</v>
      </c>
      <c r="I5904" t="s">
        <v>547</v>
      </c>
      <c r="J5904">
        <v>280746000</v>
      </c>
      <c r="K5904">
        <v>36195572.589885235</v>
      </c>
    </row>
    <row r="5905" spans="1:11" x14ac:dyDescent="0.25">
      <c r="A5905">
        <v>746</v>
      </c>
      <c r="B5905" t="s">
        <v>62</v>
      </c>
      <c r="C5905" t="s">
        <v>493</v>
      </c>
      <c r="D5905" t="s">
        <v>828</v>
      </c>
      <c r="E5905">
        <v>2014</v>
      </c>
      <c r="F5905" s="10">
        <v>42004</v>
      </c>
      <c r="G5905" t="s">
        <v>489</v>
      </c>
      <c r="H5905" t="s">
        <v>474</v>
      </c>
      <c r="I5905" t="s">
        <v>547</v>
      </c>
      <c r="J5905">
        <v>812641000</v>
      </c>
      <c r="K5905">
        <v>104770882.95119761</v>
      </c>
    </row>
    <row r="5906" spans="1:11" x14ac:dyDescent="0.25">
      <c r="A5906">
        <v>1134</v>
      </c>
      <c r="B5906" t="s">
        <v>134</v>
      </c>
      <c r="C5906" t="s">
        <v>493</v>
      </c>
      <c r="D5906" t="s">
        <v>845</v>
      </c>
      <c r="E5906">
        <v>2014</v>
      </c>
      <c r="F5906" s="10">
        <v>42004</v>
      </c>
      <c r="G5906" t="s">
        <v>489</v>
      </c>
      <c r="H5906" t="s">
        <v>474</v>
      </c>
      <c r="I5906" t="s">
        <v>547</v>
      </c>
      <c r="J5906">
        <v>19690000</v>
      </c>
      <c r="K5906">
        <v>2538560.9208852137</v>
      </c>
    </row>
    <row r="5907" spans="1:11" x14ac:dyDescent="0.25">
      <c r="A5907">
        <v>1134</v>
      </c>
      <c r="B5907" t="s">
        <v>134</v>
      </c>
      <c r="C5907" t="s">
        <v>493</v>
      </c>
      <c r="D5907" t="s">
        <v>844</v>
      </c>
      <c r="E5907">
        <v>2014</v>
      </c>
      <c r="F5907" s="10">
        <v>42004</v>
      </c>
      <c r="G5907" t="s">
        <v>489</v>
      </c>
      <c r="H5907" t="s">
        <v>474</v>
      </c>
      <c r="I5907" t="s">
        <v>547</v>
      </c>
      <c r="J5907">
        <v>488273000</v>
      </c>
      <c r="K5907">
        <v>62951282.708145551</v>
      </c>
    </row>
    <row r="5908" spans="1:11" x14ac:dyDescent="0.25">
      <c r="A5908">
        <v>1341</v>
      </c>
      <c r="B5908" t="s">
        <v>135</v>
      </c>
      <c r="C5908" t="s">
        <v>492</v>
      </c>
      <c r="D5908" t="s">
        <v>59</v>
      </c>
      <c r="E5908">
        <v>2014</v>
      </c>
      <c r="F5908" s="10">
        <v>42004</v>
      </c>
      <c r="G5908" t="s">
        <v>489</v>
      </c>
      <c r="H5908" t="s">
        <v>474</v>
      </c>
      <c r="I5908" t="s">
        <v>547</v>
      </c>
      <c r="J5908">
        <v>8129153000</v>
      </c>
      <c r="K5908">
        <v>1048062474.6417876</v>
      </c>
    </row>
    <row r="5909" spans="1:11" x14ac:dyDescent="0.25">
      <c r="A5909">
        <v>1341</v>
      </c>
      <c r="B5909" t="s">
        <v>135</v>
      </c>
      <c r="C5909" t="s">
        <v>492</v>
      </c>
      <c r="D5909" t="s">
        <v>606</v>
      </c>
      <c r="E5909">
        <v>2014</v>
      </c>
      <c r="F5909" s="10">
        <v>42004</v>
      </c>
      <c r="G5909" t="s">
        <v>489</v>
      </c>
      <c r="H5909" t="s">
        <v>474</v>
      </c>
      <c r="I5909" t="s">
        <v>547</v>
      </c>
      <c r="J5909">
        <v>297132000</v>
      </c>
      <c r="K5909">
        <v>38308160.667570613</v>
      </c>
    </row>
    <row r="5910" spans="1:11" x14ac:dyDescent="0.25">
      <c r="A5910">
        <v>1341</v>
      </c>
      <c r="B5910" t="s">
        <v>135</v>
      </c>
      <c r="C5910" t="s">
        <v>493</v>
      </c>
      <c r="D5910" t="s">
        <v>849</v>
      </c>
      <c r="E5910">
        <v>2014</v>
      </c>
      <c r="F5910" s="10">
        <v>42004</v>
      </c>
      <c r="G5910" t="s">
        <v>489</v>
      </c>
      <c r="H5910" t="s">
        <v>474</v>
      </c>
      <c r="I5910" t="s">
        <v>547</v>
      </c>
      <c r="J5910">
        <v>834805000</v>
      </c>
      <c r="K5910">
        <v>107628407.7988614</v>
      </c>
    </row>
    <row r="5911" spans="1:11" x14ac:dyDescent="0.25">
      <c r="A5911">
        <v>1341</v>
      </c>
      <c r="B5911" t="s">
        <v>135</v>
      </c>
      <c r="C5911" t="s">
        <v>493</v>
      </c>
      <c r="D5911" t="s">
        <v>848</v>
      </c>
      <c r="E5911">
        <v>2014</v>
      </c>
      <c r="F5911" s="10">
        <v>42004</v>
      </c>
      <c r="G5911" t="s">
        <v>489</v>
      </c>
      <c r="H5911" t="s">
        <v>474</v>
      </c>
      <c r="I5911" t="s">
        <v>547</v>
      </c>
      <c r="J5911">
        <v>490048000</v>
      </c>
      <c r="K5911">
        <v>63180127.077600673</v>
      </c>
    </row>
    <row r="5912" spans="1:11" x14ac:dyDescent="0.25">
      <c r="A5912">
        <v>1341</v>
      </c>
      <c r="B5912" t="s">
        <v>135</v>
      </c>
      <c r="C5912" t="s">
        <v>493</v>
      </c>
      <c r="D5912" t="s">
        <v>589</v>
      </c>
      <c r="E5912">
        <v>2014</v>
      </c>
      <c r="F5912" s="10">
        <v>42004</v>
      </c>
      <c r="G5912" t="s">
        <v>489</v>
      </c>
      <c r="H5912" t="s">
        <v>474</v>
      </c>
      <c r="I5912" t="s">
        <v>547</v>
      </c>
      <c r="J5912">
        <v>-110622000</v>
      </c>
      <c r="K5912">
        <v>-14262096.8100642</v>
      </c>
    </row>
    <row r="5913" spans="1:11" x14ac:dyDescent="0.25">
      <c r="A5913">
        <v>1341</v>
      </c>
      <c r="B5913" t="s">
        <v>135</v>
      </c>
      <c r="C5913" t="s">
        <v>493</v>
      </c>
      <c r="D5913" t="s">
        <v>850</v>
      </c>
      <c r="E5913">
        <v>2014</v>
      </c>
      <c r="F5913" s="10">
        <v>42004</v>
      </c>
      <c r="G5913" t="s">
        <v>489</v>
      </c>
      <c r="H5913" t="s">
        <v>474</v>
      </c>
      <c r="I5913" t="s">
        <v>547</v>
      </c>
      <c r="J5913">
        <v>702754000</v>
      </c>
      <c r="K5913">
        <v>90603547.049048632</v>
      </c>
    </row>
    <row r="5914" spans="1:11" x14ac:dyDescent="0.25">
      <c r="A5914">
        <v>1341</v>
      </c>
      <c r="B5914" t="s">
        <v>135</v>
      </c>
      <c r="C5914" t="s">
        <v>493</v>
      </c>
      <c r="D5914" t="s">
        <v>643</v>
      </c>
      <c r="E5914">
        <v>2014</v>
      </c>
      <c r="F5914" s="10">
        <v>42004</v>
      </c>
      <c r="G5914" t="s">
        <v>489</v>
      </c>
      <c r="H5914" t="s">
        <v>474</v>
      </c>
      <c r="I5914" t="s">
        <v>547</v>
      </c>
      <c r="J5914">
        <v>3013000</v>
      </c>
      <c r="K5914">
        <v>388455.25924972823</v>
      </c>
    </row>
    <row r="5915" spans="1:11" x14ac:dyDescent="0.25">
      <c r="A5915">
        <v>1341</v>
      </c>
      <c r="B5915" t="s">
        <v>135</v>
      </c>
      <c r="C5915" t="s">
        <v>493</v>
      </c>
      <c r="D5915" t="s">
        <v>851</v>
      </c>
      <c r="E5915">
        <v>2014</v>
      </c>
      <c r="F5915" s="10">
        <v>42004</v>
      </c>
      <c r="G5915" t="s">
        <v>489</v>
      </c>
      <c r="H5915" t="s">
        <v>474</v>
      </c>
      <c r="I5915" t="s">
        <v>547</v>
      </c>
      <c r="J5915">
        <v>1278716000</v>
      </c>
      <c r="K5915">
        <v>164860257.31389827</v>
      </c>
    </row>
    <row r="5916" spans="1:11" x14ac:dyDescent="0.25">
      <c r="A5916">
        <v>1341</v>
      </c>
      <c r="B5916" t="s">
        <v>135</v>
      </c>
      <c r="C5916" t="s">
        <v>493</v>
      </c>
      <c r="D5916" t="s">
        <v>847</v>
      </c>
      <c r="E5916">
        <v>2014</v>
      </c>
      <c r="F5916" s="10">
        <v>42004</v>
      </c>
      <c r="G5916" t="s">
        <v>489</v>
      </c>
      <c r="H5916" t="s">
        <v>474</v>
      </c>
      <c r="I5916" t="s">
        <v>547</v>
      </c>
      <c r="J5916">
        <v>0</v>
      </c>
      <c r="K5916">
        <v>0</v>
      </c>
    </row>
    <row r="5917" spans="1:11" x14ac:dyDescent="0.25">
      <c r="A5917">
        <v>1341</v>
      </c>
      <c r="B5917" t="s">
        <v>135</v>
      </c>
      <c r="C5917" t="s">
        <v>493</v>
      </c>
      <c r="D5917" t="s">
        <v>771</v>
      </c>
      <c r="E5917">
        <v>2014</v>
      </c>
      <c r="F5917" s="10">
        <v>42004</v>
      </c>
      <c r="G5917" t="s">
        <v>489</v>
      </c>
      <c r="H5917" t="s">
        <v>474</v>
      </c>
      <c r="I5917" t="s">
        <v>547</v>
      </c>
      <c r="J5917">
        <v>5308480000</v>
      </c>
      <c r="K5917">
        <v>684403244.14935195</v>
      </c>
    </row>
    <row r="5918" spans="1:11" x14ac:dyDescent="0.25">
      <c r="A5918">
        <v>13281</v>
      </c>
      <c r="B5918" t="s">
        <v>131</v>
      </c>
      <c r="C5918" t="s">
        <v>492</v>
      </c>
      <c r="D5918" t="s">
        <v>21</v>
      </c>
      <c r="E5918">
        <v>2014</v>
      </c>
      <c r="F5918" s="10">
        <v>42004</v>
      </c>
      <c r="G5918" t="s">
        <v>489</v>
      </c>
      <c r="H5918" t="s">
        <v>474</v>
      </c>
      <c r="I5918" t="s">
        <v>547</v>
      </c>
      <c r="J5918">
        <v>508000000</v>
      </c>
      <c r="K5918">
        <v>65494613.906027861</v>
      </c>
    </row>
    <row r="5919" spans="1:11" x14ac:dyDescent="0.25">
      <c r="A5919">
        <v>13281</v>
      </c>
      <c r="B5919" t="s">
        <v>131</v>
      </c>
      <c r="C5919" t="s">
        <v>492</v>
      </c>
      <c r="D5919" t="s">
        <v>879</v>
      </c>
      <c r="E5919">
        <v>2014</v>
      </c>
      <c r="F5919" s="10">
        <v>42004</v>
      </c>
      <c r="G5919" t="s">
        <v>489</v>
      </c>
      <c r="H5919" t="s">
        <v>474</v>
      </c>
      <c r="I5919" t="s">
        <v>547</v>
      </c>
      <c r="J5919">
        <v>141000000</v>
      </c>
      <c r="K5919">
        <v>18178623.151082538</v>
      </c>
    </row>
    <row r="5920" spans="1:11" x14ac:dyDescent="0.25">
      <c r="A5920">
        <v>13281</v>
      </c>
      <c r="B5920" t="s">
        <v>131</v>
      </c>
      <c r="C5920" t="s">
        <v>492</v>
      </c>
      <c r="D5920" t="s">
        <v>606</v>
      </c>
      <c r="E5920">
        <v>2014</v>
      </c>
      <c r="F5920" s="10">
        <v>42004</v>
      </c>
      <c r="G5920" t="s">
        <v>489</v>
      </c>
      <c r="H5920" t="s">
        <v>474</v>
      </c>
      <c r="I5920" t="s">
        <v>547</v>
      </c>
      <c r="J5920">
        <v>0</v>
      </c>
      <c r="K5920">
        <v>0</v>
      </c>
    </row>
    <row r="5921" spans="1:11" x14ac:dyDescent="0.25">
      <c r="A5921">
        <v>13281</v>
      </c>
      <c r="B5921" t="s">
        <v>131</v>
      </c>
      <c r="C5921" t="s">
        <v>492</v>
      </c>
      <c r="D5921" t="s">
        <v>881</v>
      </c>
      <c r="E5921">
        <v>2014</v>
      </c>
      <c r="F5921" s="10">
        <v>42004</v>
      </c>
      <c r="G5921" t="s">
        <v>489</v>
      </c>
      <c r="H5921" t="s">
        <v>474</v>
      </c>
      <c r="I5921" t="s">
        <v>547</v>
      </c>
      <c r="J5921">
        <v>2642000000</v>
      </c>
      <c r="K5921">
        <v>340623562.87347561</v>
      </c>
    </row>
    <row r="5922" spans="1:11" x14ac:dyDescent="0.25">
      <c r="A5922">
        <v>13281</v>
      </c>
      <c r="B5922" t="s">
        <v>131</v>
      </c>
      <c r="C5922" t="s">
        <v>492</v>
      </c>
      <c r="D5922" t="s">
        <v>607</v>
      </c>
      <c r="E5922">
        <v>2014</v>
      </c>
      <c r="F5922" s="10">
        <v>42004</v>
      </c>
      <c r="G5922" t="s">
        <v>489</v>
      </c>
      <c r="H5922" t="s">
        <v>474</v>
      </c>
      <c r="I5922" t="s">
        <v>547</v>
      </c>
      <c r="J5922">
        <v>0</v>
      </c>
      <c r="K5922">
        <v>0</v>
      </c>
    </row>
    <row r="5923" spans="1:11" x14ac:dyDescent="0.25">
      <c r="A5923">
        <v>13281</v>
      </c>
      <c r="B5923" t="s">
        <v>131</v>
      </c>
      <c r="C5923" t="s">
        <v>492</v>
      </c>
      <c r="D5923" t="s">
        <v>880</v>
      </c>
      <c r="E5923">
        <v>2014</v>
      </c>
      <c r="F5923" s="10">
        <v>42004</v>
      </c>
      <c r="G5923" t="s">
        <v>489</v>
      </c>
      <c r="H5923" t="s">
        <v>474</v>
      </c>
      <c r="I5923" t="s">
        <v>547</v>
      </c>
      <c r="J5923">
        <v>1362000000</v>
      </c>
      <c r="K5923">
        <v>175597764.05513769</v>
      </c>
    </row>
    <row r="5924" spans="1:11" x14ac:dyDescent="0.25">
      <c r="A5924">
        <v>13281</v>
      </c>
      <c r="B5924" t="s">
        <v>131</v>
      </c>
      <c r="C5924" t="s">
        <v>492</v>
      </c>
      <c r="D5924" t="s">
        <v>290</v>
      </c>
      <c r="E5924">
        <v>2014</v>
      </c>
      <c r="F5924" s="10">
        <v>42004</v>
      </c>
      <c r="G5924" t="s">
        <v>489</v>
      </c>
      <c r="H5924" t="s">
        <v>474</v>
      </c>
      <c r="I5924" t="s">
        <v>547</v>
      </c>
      <c r="J5924">
        <v>1318000000</v>
      </c>
      <c r="K5924">
        <v>169925002.22075734</v>
      </c>
    </row>
    <row r="5925" spans="1:11" x14ac:dyDescent="0.25">
      <c r="A5925">
        <v>13281</v>
      </c>
      <c r="B5925" t="s">
        <v>131</v>
      </c>
      <c r="C5925" t="s">
        <v>493</v>
      </c>
      <c r="D5925" t="s">
        <v>871</v>
      </c>
      <c r="E5925">
        <v>2014</v>
      </c>
      <c r="F5925" s="10">
        <v>42004</v>
      </c>
      <c r="G5925" t="s">
        <v>489</v>
      </c>
      <c r="H5925" t="s">
        <v>474</v>
      </c>
      <c r="I5925" t="s">
        <v>547</v>
      </c>
      <c r="J5925">
        <v>3329000000</v>
      </c>
      <c r="K5925">
        <v>429196003.33300543</v>
      </c>
    </row>
    <row r="5926" spans="1:11" x14ac:dyDescent="0.25">
      <c r="A5926">
        <v>13281</v>
      </c>
      <c r="B5926" t="s">
        <v>131</v>
      </c>
      <c r="C5926" t="s">
        <v>493</v>
      </c>
      <c r="D5926" t="s">
        <v>872</v>
      </c>
      <c r="E5926">
        <v>2014</v>
      </c>
      <c r="F5926" s="10">
        <v>42004</v>
      </c>
      <c r="G5926" t="s">
        <v>489</v>
      </c>
      <c r="H5926" t="s">
        <v>474</v>
      </c>
      <c r="I5926" t="s">
        <v>547</v>
      </c>
      <c r="J5926">
        <v>2642000000</v>
      </c>
      <c r="K5926">
        <v>340623562.87347561</v>
      </c>
    </row>
    <row r="5927" spans="1:11" x14ac:dyDescent="0.25">
      <c r="A5927">
        <v>13281</v>
      </c>
      <c r="B5927" t="s">
        <v>131</v>
      </c>
      <c r="C5927" t="s">
        <v>493</v>
      </c>
      <c r="D5927" t="s">
        <v>870</v>
      </c>
      <c r="E5927">
        <v>2014</v>
      </c>
      <c r="F5927" s="10">
        <v>42004</v>
      </c>
      <c r="G5927" t="s">
        <v>489</v>
      </c>
      <c r="H5927" t="s">
        <v>474</v>
      </c>
      <c r="I5927" t="s">
        <v>547</v>
      </c>
      <c r="J5927">
        <v>0</v>
      </c>
      <c r="K5927">
        <v>0</v>
      </c>
    </row>
    <row r="5928" spans="1:11" x14ac:dyDescent="0.25">
      <c r="A5928">
        <v>13281</v>
      </c>
      <c r="B5928" t="s">
        <v>131</v>
      </c>
      <c r="C5928" t="s">
        <v>493</v>
      </c>
      <c r="D5928" t="s">
        <v>654</v>
      </c>
      <c r="E5928">
        <v>2014</v>
      </c>
      <c r="F5928" s="10">
        <v>42004</v>
      </c>
      <c r="G5928" t="s">
        <v>489</v>
      </c>
      <c r="H5928" t="s">
        <v>474</v>
      </c>
      <c r="I5928" t="s">
        <v>547</v>
      </c>
      <c r="J5928">
        <v>0</v>
      </c>
      <c r="K5928">
        <v>0</v>
      </c>
    </row>
    <row r="5929" spans="1:11" x14ac:dyDescent="0.25">
      <c r="A5929">
        <v>1132</v>
      </c>
      <c r="B5929" t="s">
        <v>133</v>
      </c>
      <c r="C5929" t="s">
        <v>493</v>
      </c>
      <c r="D5929" t="s">
        <v>640</v>
      </c>
      <c r="E5929">
        <v>2015</v>
      </c>
      <c r="F5929" s="10">
        <v>42094</v>
      </c>
      <c r="G5929" t="s">
        <v>489</v>
      </c>
      <c r="H5929" t="s">
        <v>474</v>
      </c>
      <c r="I5929" t="s">
        <v>547</v>
      </c>
      <c r="J5929">
        <v>90480000</v>
      </c>
      <c r="K5929">
        <v>11669275.100452108</v>
      </c>
    </row>
    <row r="5930" spans="1:11" x14ac:dyDescent="0.25">
      <c r="A5930">
        <v>1132</v>
      </c>
      <c r="B5930" t="s">
        <v>133</v>
      </c>
      <c r="C5930" t="s">
        <v>493</v>
      </c>
      <c r="D5930" t="s">
        <v>637</v>
      </c>
      <c r="E5930">
        <v>2015</v>
      </c>
      <c r="F5930" s="10">
        <v>42094</v>
      </c>
      <c r="G5930" t="s">
        <v>489</v>
      </c>
      <c r="H5930" t="s">
        <v>474</v>
      </c>
      <c r="I5930" t="s">
        <v>547</v>
      </c>
      <c r="J5930">
        <v>2244234000</v>
      </c>
      <c r="K5930">
        <v>289440582.84469533</v>
      </c>
    </row>
    <row r="5931" spans="1:11" x14ac:dyDescent="0.25">
      <c r="A5931">
        <v>1132</v>
      </c>
      <c r="B5931" t="s">
        <v>133</v>
      </c>
      <c r="C5931" t="s">
        <v>493</v>
      </c>
      <c r="D5931" t="s">
        <v>1242</v>
      </c>
      <c r="E5931">
        <v>2015</v>
      </c>
      <c r="F5931" s="10">
        <v>42094</v>
      </c>
      <c r="G5931" t="s">
        <v>489</v>
      </c>
      <c r="H5931" t="s">
        <v>474</v>
      </c>
      <c r="I5931" t="s">
        <v>547</v>
      </c>
      <c r="J5931">
        <v>305480000</v>
      </c>
      <c r="K5931">
        <v>39397990.248520225</v>
      </c>
    </row>
    <row r="5932" spans="1:11" x14ac:dyDescent="0.25">
      <c r="A5932">
        <v>1132</v>
      </c>
      <c r="B5932" t="s">
        <v>133</v>
      </c>
      <c r="C5932" t="s">
        <v>493</v>
      </c>
      <c r="D5932" t="s">
        <v>589</v>
      </c>
      <c r="E5932">
        <v>2015</v>
      </c>
      <c r="F5932" s="10">
        <v>42094</v>
      </c>
      <c r="G5932" t="s">
        <v>489</v>
      </c>
      <c r="H5932" t="s">
        <v>474</v>
      </c>
      <c r="I5932" t="s">
        <v>547</v>
      </c>
      <c r="J5932">
        <v>-65505000</v>
      </c>
      <c r="K5932">
        <v>-8448230.1663916372</v>
      </c>
    </row>
    <row r="5933" spans="1:11" x14ac:dyDescent="0.25">
      <c r="A5933">
        <v>1132</v>
      </c>
      <c r="B5933" t="s">
        <v>133</v>
      </c>
      <c r="C5933" t="s">
        <v>493</v>
      </c>
      <c r="D5933" t="s">
        <v>639</v>
      </c>
      <c r="E5933">
        <v>2015</v>
      </c>
      <c r="F5933" s="10">
        <v>42094</v>
      </c>
      <c r="G5933" t="s">
        <v>489</v>
      </c>
      <c r="H5933" t="s">
        <v>474</v>
      </c>
      <c r="I5933" t="s">
        <v>547</v>
      </c>
      <c r="J5933">
        <v>114008000</v>
      </c>
      <c r="K5933">
        <v>14703699.333027674</v>
      </c>
    </row>
    <row r="5934" spans="1:11" x14ac:dyDescent="0.25">
      <c r="A5934">
        <v>1132</v>
      </c>
      <c r="B5934" t="s">
        <v>133</v>
      </c>
      <c r="C5934" t="s">
        <v>493</v>
      </c>
      <c r="D5934" t="s">
        <v>638</v>
      </c>
      <c r="E5934">
        <v>2015</v>
      </c>
      <c r="F5934" s="10">
        <v>42094</v>
      </c>
      <c r="G5934" t="s">
        <v>489</v>
      </c>
      <c r="H5934" t="s">
        <v>474</v>
      </c>
      <c r="I5934" t="s">
        <v>547</v>
      </c>
      <c r="J5934">
        <v>169927000</v>
      </c>
      <c r="K5934">
        <v>21915615.716119863</v>
      </c>
    </row>
    <row r="5935" spans="1:11" x14ac:dyDescent="0.25">
      <c r="A5935">
        <v>719</v>
      </c>
      <c r="B5935" t="s">
        <v>136</v>
      </c>
      <c r="C5935" t="s">
        <v>492</v>
      </c>
      <c r="D5935" t="s">
        <v>606</v>
      </c>
      <c r="E5935">
        <v>2015</v>
      </c>
      <c r="F5935" s="10">
        <v>42185</v>
      </c>
      <c r="G5935" t="s">
        <v>489</v>
      </c>
      <c r="H5935" t="s">
        <v>474</v>
      </c>
      <c r="I5935" t="s">
        <v>547</v>
      </c>
      <c r="J5935">
        <v>21818300000</v>
      </c>
      <c r="K5935">
        <v>2814444877.1499705</v>
      </c>
    </row>
    <row r="5936" spans="1:11" x14ac:dyDescent="0.25">
      <c r="A5936">
        <v>719</v>
      </c>
      <c r="B5936" t="s">
        <v>136</v>
      </c>
      <c r="C5936" t="s">
        <v>492</v>
      </c>
      <c r="D5936" t="s">
        <v>608</v>
      </c>
      <c r="E5936">
        <v>2015</v>
      </c>
      <c r="F5936" s="10">
        <v>42185</v>
      </c>
      <c r="G5936" t="s">
        <v>489</v>
      </c>
      <c r="H5936" t="s">
        <v>474</v>
      </c>
      <c r="I5936" t="s">
        <v>547</v>
      </c>
      <c r="J5936">
        <v>183500000</v>
      </c>
      <c r="K5936">
        <v>23670525.886848178</v>
      </c>
    </row>
    <row r="5937" spans="1:11" x14ac:dyDescent="0.25">
      <c r="A5937">
        <v>719</v>
      </c>
      <c r="B5937" t="s">
        <v>136</v>
      </c>
      <c r="C5937" t="s">
        <v>492</v>
      </c>
      <c r="D5937" t="s">
        <v>607</v>
      </c>
      <c r="E5937">
        <v>2015</v>
      </c>
      <c r="F5937" s="10">
        <v>42185</v>
      </c>
      <c r="G5937" t="s">
        <v>489</v>
      </c>
      <c r="H5937" t="s">
        <v>474</v>
      </c>
      <c r="I5937" t="s">
        <v>547</v>
      </c>
      <c r="J5937">
        <v>2490000000</v>
      </c>
      <c r="K5937">
        <v>321196781.78883904</v>
      </c>
    </row>
    <row r="5938" spans="1:11" x14ac:dyDescent="0.25">
      <c r="A5938">
        <v>719</v>
      </c>
      <c r="B5938" t="s">
        <v>136</v>
      </c>
      <c r="C5938" t="s">
        <v>493</v>
      </c>
      <c r="D5938" t="s">
        <v>603</v>
      </c>
      <c r="E5938">
        <v>2015</v>
      </c>
      <c r="F5938" s="10">
        <v>42185</v>
      </c>
      <c r="G5938" t="s">
        <v>489</v>
      </c>
      <c r="H5938" t="s">
        <v>474</v>
      </c>
      <c r="I5938" t="s">
        <v>547</v>
      </c>
      <c r="J5938">
        <v>15233200000</v>
      </c>
      <c r="K5938">
        <v>1965001934.2753987</v>
      </c>
    </row>
    <row r="5939" spans="1:11" x14ac:dyDescent="0.25">
      <c r="A5939">
        <v>719</v>
      </c>
      <c r="B5939" t="s">
        <v>136</v>
      </c>
      <c r="C5939" t="s">
        <v>493</v>
      </c>
      <c r="D5939" t="s">
        <v>605</v>
      </c>
      <c r="E5939">
        <v>2015</v>
      </c>
      <c r="F5939" s="10">
        <v>42185</v>
      </c>
      <c r="G5939" t="s">
        <v>489</v>
      </c>
      <c r="H5939" t="s">
        <v>474</v>
      </c>
      <c r="I5939" t="s">
        <v>547</v>
      </c>
      <c r="J5939">
        <v>-44600000</v>
      </c>
      <c r="K5939">
        <v>-5753163.2400731808</v>
      </c>
    </row>
    <row r="5940" spans="1:11" x14ac:dyDescent="0.25">
      <c r="A5940">
        <v>719</v>
      </c>
      <c r="B5940" t="s">
        <v>136</v>
      </c>
      <c r="C5940" t="s">
        <v>493</v>
      </c>
      <c r="D5940" t="s">
        <v>600</v>
      </c>
      <c r="E5940">
        <v>2015</v>
      </c>
      <c r="F5940" s="10">
        <v>42185</v>
      </c>
      <c r="G5940" t="s">
        <v>489</v>
      </c>
      <c r="H5940" t="s">
        <v>474</v>
      </c>
      <c r="I5940" t="s">
        <v>547</v>
      </c>
      <c r="J5940">
        <v>0</v>
      </c>
      <c r="K5940">
        <v>0</v>
      </c>
    </row>
    <row r="5941" spans="1:11" x14ac:dyDescent="0.25">
      <c r="A5941">
        <v>719</v>
      </c>
      <c r="B5941" t="s">
        <v>136</v>
      </c>
      <c r="C5941" t="s">
        <v>493</v>
      </c>
      <c r="D5941" t="s">
        <v>602</v>
      </c>
      <c r="E5941">
        <v>2015</v>
      </c>
      <c r="F5941" s="10">
        <v>42185</v>
      </c>
      <c r="G5941" t="s">
        <v>489</v>
      </c>
      <c r="H5941" t="s">
        <v>474</v>
      </c>
      <c r="I5941" t="s">
        <v>547</v>
      </c>
      <c r="J5941">
        <v>6786900000</v>
      </c>
      <c r="K5941">
        <v>875474071.61553073</v>
      </c>
    </row>
    <row r="5942" spans="1:11" x14ac:dyDescent="0.25">
      <c r="A5942">
        <v>719</v>
      </c>
      <c r="B5942" t="s">
        <v>136</v>
      </c>
      <c r="C5942" t="s">
        <v>493</v>
      </c>
      <c r="D5942" t="s">
        <v>601</v>
      </c>
      <c r="E5942">
        <v>2015</v>
      </c>
      <c r="F5942" s="10">
        <v>42185</v>
      </c>
      <c r="G5942" t="s">
        <v>489</v>
      </c>
      <c r="H5942" t="s">
        <v>474</v>
      </c>
      <c r="I5942" t="s">
        <v>547</v>
      </c>
      <c r="J5942">
        <v>100100000</v>
      </c>
      <c r="K5942">
        <v>12912368.617294293</v>
      </c>
    </row>
    <row r="5943" spans="1:11" x14ac:dyDescent="0.25">
      <c r="A5943">
        <v>719</v>
      </c>
      <c r="B5943" t="s">
        <v>136</v>
      </c>
      <c r="C5943" t="s">
        <v>493</v>
      </c>
      <c r="D5943" t="s">
        <v>599</v>
      </c>
      <c r="E5943">
        <v>2015</v>
      </c>
      <c r="F5943" s="10">
        <v>42185</v>
      </c>
      <c r="G5943" t="s">
        <v>489</v>
      </c>
      <c r="H5943" t="s">
        <v>474</v>
      </c>
      <c r="I5943" t="s">
        <v>547</v>
      </c>
      <c r="J5943">
        <v>2416200000</v>
      </c>
      <c r="K5943">
        <v>311676973.55750716</v>
      </c>
    </row>
    <row r="5944" spans="1:11" x14ac:dyDescent="0.25">
      <c r="A5944">
        <v>719</v>
      </c>
      <c r="B5944" t="s">
        <v>136</v>
      </c>
      <c r="C5944" t="s">
        <v>493</v>
      </c>
      <c r="D5944" t="s">
        <v>560</v>
      </c>
      <c r="E5944">
        <v>2015</v>
      </c>
      <c r="F5944" s="10">
        <v>42185</v>
      </c>
      <c r="G5944" t="s">
        <v>489</v>
      </c>
      <c r="H5944" t="s">
        <v>474</v>
      </c>
      <c r="I5944" t="s">
        <v>547</v>
      </c>
      <c r="J5944">
        <v>0</v>
      </c>
      <c r="K5944">
        <v>0</v>
      </c>
    </row>
    <row r="5945" spans="1:11" x14ac:dyDescent="0.25">
      <c r="A5945">
        <v>746</v>
      </c>
      <c r="B5945" t="s">
        <v>62</v>
      </c>
      <c r="C5945" t="s">
        <v>492</v>
      </c>
      <c r="D5945" t="s">
        <v>59</v>
      </c>
      <c r="E5945">
        <v>2015</v>
      </c>
      <c r="F5945" s="10">
        <v>42369</v>
      </c>
      <c r="G5945" t="s">
        <v>489</v>
      </c>
      <c r="H5945" t="s">
        <v>474</v>
      </c>
      <c r="I5945" t="s">
        <v>547</v>
      </c>
      <c r="J5945">
        <v>12110629000</v>
      </c>
      <c r="K5945">
        <v>1562629344.0871744</v>
      </c>
    </row>
    <row r="5946" spans="1:11" x14ac:dyDescent="0.25">
      <c r="A5946">
        <v>746</v>
      </c>
      <c r="B5946" t="s">
        <v>62</v>
      </c>
      <c r="C5946" t="s">
        <v>492</v>
      </c>
      <c r="D5946" t="s">
        <v>833</v>
      </c>
      <c r="E5946">
        <v>2015</v>
      </c>
      <c r="F5946" s="10">
        <v>42369</v>
      </c>
      <c r="G5946" t="s">
        <v>489</v>
      </c>
      <c r="H5946" t="s">
        <v>474</v>
      </c>
      <c r="I5946" t="s">
        <v>547</v>
      </c>
      <c r="J5946">
        <v>979475000</v>
      </c>
      <c r="K5946">
        <v>126381245.49928704</v>
      </c>
    </row>
    <row r="5947" spans="1:11" x14ac:dyDescent="0.25">
      <c r="A5947">
        <v>746</v>
      </c>
      <c r="B5947" t="s">
        <v>62</v>
      </c>
      <c r="C5947" t="s">
        <v>492</v>
      </c>
      <c r="D5947" t="s">
        <v>219</v>
      </c>
      <c r="E5947">
        <v>2015</v>
      </c>
      <c r="F5947" s="10">
        <v>42369</v>
      </c>
      <c r="G5947" t="s">
        <v>489</v>
      </c>
      <c r="H5947" t="s">
        <v>474</v>
      </c>
      <c r="I5947" t="s">
        <v>547</v>
      </c>
      <c r="J5947">
        <v>412853000</v>
      </c>
      <c r="K5947">
        <v>53270248.192263357</v>
      </c>
    </row>
    <row r="5948" spans="1:11" x14ac:dyDescent="0.25">
      <c r="A5948">
        <v>746</v>
      </c>
      <c r="B5948" t="s">
        <v>62</v>
      </c>
      <c r="C5948" t="s">
        <v>493</v>
      </c>
      <c r="D5948" t="s">
        <v>827</v>
      </c>
      <c r="E5948">
        <v>2015</v>
      </c>
      <c r="F5948" s="10">
        <v>42369</v>
      </c>
      <c r="G5948" t="s">
        <v>489</v>
      </c>
      <c r="H5948" t="s">
        <v>474</v>
      </c>
      <c r="I5948" t="s">
        <v>547</v>
      </c>
      <c r="J5948">
        <v>11846112000</v>
      </c>
      <c r="K5948">
        <v>1528498827.3146842</v>
      </c>
    </row>
    <row r="5949" spans="1:11" x14ac:dyDescent="0.25">
      <c r="A5949">
        <v>746</v>
      </c>
      <c r="B5949" t="s">
        <v>62</v>
      </c>
      <c r="C5949" t="s">
        <v>493</v>
      </c>
      <c r="D5949" t="s">
        <v>829</v>
      </c>
      <c r="E5949">
        <v>2015</v>
      </c>
      <c r="F5949" s="10">
        <v>42369</v>
      </c>
      <c r="G5949" t="s">
        <v>489</v>
      </c>
      <c r="H5949" t="s">
        <v>474</v>
      </c>
      <c r="I5949" t="s">
        <v>547</v>
      </c>
      <c r="J5949">
        <v>775821000</v>
      </c>
      <c r="K5949">
        <v>100103855.90699342</v>
      </c>
    </row>
    <row r="5950" spans="1:11" x14ac:dyDescent="0.25">
      <c r="A5950">
        <v>746</v>
      </c>
      <c r="B5950" t="s">
        <v>62</v>
      </c>
      <c r="C5950" t="s">
        <v>493</v>
      </c>
      <c r="D5950" t="s">
        <v>828</v>
      </c>
      <c r="E5950">
        <v>2015</v>
      </c>
      <c r="F5950" s="10">
        <v>42369</v>
      </c>
      <c r="G5950" t="s">
        <v>489</v>
      </c>
      <c r="H5950" t="s">
        <v>474</v>
      </c>
      <c r="I5950" t="s">
        <v>547</v>
      </c>
      <c r="J5950">
        <v>881024000</v>
      </c>
      <c r="K5950">
        <v>113678154.55704726</v>
      </c>
    </row>
    <row r="5951" spans="1:11" x14ac:dyDescent="0.25">
      <c r="A5951">
        <v>1134</v>
      </c>
      <c r="B5951" t="s">
        <v>134</v>
      </c>
      <c r="C5951" t="s">
        <v>493</v>
      </c>
      <c r="D5951" t="s">
        <v>845</v>
      </c>
      <c r="E5951">
        <v>2015</v>
      </c>
      <c r="F5951" s="10">
        <v>42369</v>
      </c>
      <c r="G5951" t="s">
        <v>489</v>
      </c>
      <c r="H5951" t="s">
        <v>474</v>
      </c>
      <c r="I5951" t="s">
        <v>547</v>
      </c>
      <c r="J5951">
        <v>66579000</v>
      </c>
      <c r="K5951">
        <v>8590660.2456387673</v>
      </c>
    </row>
    <row r="5952" spans="1:11" x14ac:dyDescent="0.25">
      <c r="A5952">
        <v>1134</v>
      </c>
      <c r="B5952" t="s">
        <v>134</v>
      </c>
      <c r="C5952" t="s">
        <v>493</v>
      </c>
      <c r="D5952" t="s">
        <v>844</v>
      </c>
      <c r="E5952">
        <v>2015</v>
      </c>
      <c r="F5952" s="10">
        <v>42369</v>
      </c>
      <c r="G5952" t="s">
        <v>489</v>
      </c>
      <c r="H5952" t="s">
        <v>474</v>
      </c>
      <c r="I5952" t="s">
        <v>547</v>
      </c>
      <c r="J5952">
        <v>462007000</v>
      </c>
      <c r="K5952">
        <v>59612568.048586346</v>
      </c>
    </row>
    <row r="5953" spans="1:11" x14ac:dyDescent="0.25">
      <c r="A5953">
        <v>1341</v>
      </c>
      <c r="B5953" t="s">
        <v>135</v>
      </c>
      <c r="C5953" t="s">
        <v>492</v>
      </c>
      <c r="D5953" t="s">
        <v>59</v>
      </c>
      <c r="E5953">
        <v>2015</v>
      </c>
      <c r="F5953" s="10">
        <v>42369</v>
      </c>
      <c r="G5953" t="s">
        <v>489</v>
      </c>
      <c r="H5953" t="s">
        <v>474</v>
      </c>
      <c r="I5953" t="s">
        <v>547</v>
      </c>
      <c r="J5953">
        <v>8917147000</v>
      </c>
      <c r="K5953">
        <v>1150575710.6207213</v>
      </c>
    </row>
    <row r="5954" spans="1:11" x14ac:dyDescent="0.25">
      <c r="A5954">
        <v>1341</v>
      </c>
      <c r="B5954" t="s">
        <v>135</v>
      </c>
      <c r="C5954" t="s">
        <v>492</v>
      </c>
      <c r="D5954" t="s">
        <v>606</v>
      </c>
      <c r="E5954">
        <v>2015</v>
      </c>
      <c r="F5954" s="10">
        <v>42369</v>
      </c>
      <c r="G5954" t="s">
        <v>489</v>
      </c>
      <c r="H5954" t="s">
        <v>474</v>
      </c>
      <c r="I5954" t="s">
        <v>547</v>
      </c>
      <c r="J5954">
        <v>254812000</v>
      </c>
      <c r="K5954">
        <v>32878284.722085126</v>
      </c>
    </row>
    <row r="5955" spans="1:11" x14ac:dyDescent="0.25">
      <c r="A5955">
        <v>1341</v>
      </c>
      <c r="B5955" t="s">
        <v>135</v>
      </c>
      <c r="C5955" t="s">
        <v>493</v>
      </c>
      <c r="D5955" t="s">
        <v>849</v>
      </c>
      <c r="E5955">
        <v>2015</v>
      </c>
      <c r="F5955" s="10">
        <v>42369</v>
      </c>
      <c r="G5955" t="s">
        <v>489</v>
      </c>
      <c r="H5955" t="s">
        <v>474</v>
      </c>
      <c r="I5955" t="s">
        <v>547</v>
      </c>
      <c r="J5955">
        <v>877132000</v>
      </c>
      <c r="K5955">
        <v>113175971.44110942</v>
      </c>
    </row>
    <row r="5956" spans="1:11" x14ac:dyDescent="0.25">
      <c r="A5956">
        <v>1341</v>
      </c>
      <c r="B5956" t="s">
        <v>135</v>
      </c>
      <c r="C5956" t="s">
        <v>493</v>
      </c>
      <c r="D5956" t="s">
        <v>848</v>
      </c>
      <c r="E5956">
        <v>2015</v>
      </c>
      <c r="F5956" s="10">
        <v>42369</v>
      </c>
      <c r="G5956" t="s">
        <v>489</v>
      </c>
      <c r="H5956" t="s">
        <v>474</v>
      </c>
      <c r="I5956" t="s">
        <v>547</v>
      </c>
      <c r="J5956">
        <v>481378000</v>
      </c>
      <c r="K5956">
        <v>62111999.995871052</v>
      </c>
    </row>
    <row r="5957" spans="1:11" x14ac:dyDescent="0.25">
      <c r="A5957">
        <v>1341</v>
      </c>
      <c r="B5957" t="s">
        <v>135</v>
      </c>
      <c r="C5957" t="s">
        <v>493</v>
      </c>
      <c r="D5957" t="s">
        <v>589</v>
      </c>
      <c r="E5957">
        <v>2015</v>
      </c>
      <c r="F5957" s="10">
        <v>42369</v>
      </c>
      <c r="G5957" t="s">
        <v>489</v>
      </c>
      <c r="H5957" t="s">
        <v>474</v>
      </c>
      <c r="I5957" t="s">
        <v>547</v>
      </c>
      <c r="J5957">
        <v>-109947000</v>
      </c>
      <c r="K5957">
        <v>-14186414.96608909</v>
      </c>
    </row>
    <row r="5958" spans="1:11" x14ac:dyDescent="0.25">
      <c r="A5958">
        <v>1341</v>
      </c>
      <c r="B5958" t="s">
        <v>135</v>
      </c>
      <c r="C5958" t="s">
        <v>493</v>
      </c>
      <c r="D5958" t="s">
        <v>850</v>
      </c>
      <c r="E5958">
        <v>2015</v>
      </c>
      <c r="F5958" s="10">
        <v>42369</v>
      </c>
      <c r="G5958" t="s">
        <v>489</v>
      </c>
      <c r="H5958" t="s">
        <v>474</v>
      </c>
      <c r="I5958" t="s">
        <v>547</v>
      </c>
      <c r="J5958">
        <v>671856000</v>
      </c>
      <c r="K5958">
        <v>86689295.873982489</v>
      </c>
    </row>
    <row r="5959" spans="1:11" x14ac:dyDescent="0.25">
      <c r="A5959">
        <v>1341</v>
      </c>
      <c r="B5959" t="s">
        <v>135</v>
      </c>
      <c r="C5959" t="s">
        <v>493</v>
      </c>
      <c r="D5959" t="s">
        <v>643</v>
      </c>
      <c r="E5959">
        <v>2015</v>
      </c>
      <c r="F5959" s="10">
        <v>42369</v>
      </c>
      <c r="G5959" t="s">
        <v>489</v>
      </c>
      <c r="H5959" t="s">
        <v>474</v>
      </c>
      <c r="I5959" t="s">
        <v>547</v>
      </c>
      <c r="J5959">
        <v>1548000</v>
      </c>
      <c r="K5959">
        <v>199737.78609244374</v>
      </c>
    </row>
    <row r="5960" spans="1:11" x14ac:dyDescent="0.25">
      <c r="A5960">
        <v>1341</v>
      </c>
      <c r="B5960" t="s">
        <v>135</v>
      </c>
      <c r="C5960" t="s">
        <v>493</v>
      </c>
      <c r="D5960" t="s">
        <v>851</v>
      </c>
      <c r="E5960">
        <v>2015</v>
      </c>
      <c r="F5960" s="10">
        <v>42369</v>
      </c>
      <c r="G5960" t="s">
        <v>489</v>
      </c>
      <c r="H5960" t="s">
        <v>474</v>
      </c>
      <c r="I5960" t="s">
        <v>547</v>
      </c>
      <c r="J5960">
        <v>1285397000</v>
      </c>
      <c r="K5960">
        <v>165854231.93143988</v>
      </c>
    </row>
    <row r="5961" spans="1:11" x14ac:dyDescent="0.25">
      <c r="A5961">
        <v>1341</v>
      </c>
      <c r="B5961" t="s">
        <v>135</v>
      </c>
      <c r="C5961" t="s">
        <v>493</v>
      </c>
      <c r="D5961" t="s">
        <v>847</v>
      </c>
      <c r="E5961">
        <v>2015</v>
      </c>
      <c r="F5961" s="10">
        <v>42369</v>
      </c>
      <c r="G5961" t="s">
        <v>489</v>
      </c>
      <c r="H5961" t="s">
        <v>474</v>
      </c>
      <c r="I5961" t="s">
        <v>547</v>
      </c>
      <c r="J5961">
        <v>206828000</v>
      </c>
      <c r="K5961">
        <v>26686929.471529689</v>
      </c>
    </row>
    <row r="5962" spans="1:11" x14ac:dyDescent="0.25">
      <c r="A5962">
        <v>1341</v>
      </c>
      <c r="B5962" t="s">
        <v>135</v>
      </c>
      <c r="C5962" t="s">
        <v>493</v>
      </c>
      <c r="D5962" t="s">
        <v>771</v>
      </c>
      <c r="E5962">
        <v>2015</v>
      </c>
      <c r="F5962" s="10">
        <v>42369</v>
      </c>
      <c r="G5962" t="s">
        <v>489</v>
      </c>
      <c r="H5962" t="s">
        <v>474</v>
      </c>
      <c r="I5962" t="s">
        <v>547</v>
      </c>
      <c r="J5962">
        <v>5913409000</v>
      </c>
      <c r="K5962">
        <v>763004665.32243645</v>
      </c>
    </row>
    <row r="5963" spans="1:11" x14ac:dyDescent="0.25">
      <c r="A5963">
        <v>13281</v>
      </c>
      <c r="B5963" t="s">
        <v>131</v>
      </c>
      <c r="C5963" t="s">
        <v>492</v>
      </c>
      <c r="D5963" t="s">
        <v>21</v>
      </c>
      <c r="E5963">
        <v>2015</v>
      </c>
      <c r="F5963" s="10">
        <v>42369</v>
      </c>
      <c r="G5963" t="s">
        <v>489</v>
      </c>
      <c r="H5963" t="s">
        <v>474</v>
      </c>
      <c r="I5963" t="s">
        <v>547</v>
      </c>
      <c r="J5963">
        <v>424000000</v>
      </c>
      <c r="K5963">
        <v>54708540.893537566</v>
      </c>
    </row>
    <row r="5964" spans="1:11" x14ac:dyDescent="0.25">
      <c r="A5964">
        <v>13281</v>
      </c>
      <c r="B5964" t="s">
        <v>131</v>
      </c>
      <c r="C5964" t="s">
        <v>492</v>
      </c>
      <c r="D5964" t="s">
        <v>879</v>
      </c>
      <c r="E5964">
        <v>2015</v>
      </c>
      <c r="F5964" s="10">
        <v>42369</v>
      </c>
      <c r="G5964" t="s">
        <v>489</v>
      </c>
      <c r="H5964" t="s">
        <v>474</v>
      </c>
      <c r="I5964" t="s">
        <v>547</v>
      </c>
      <c r="J5964">
        <v>137000000</v>
      </c>
      <c r="K5964">
        <v>17677052.12833643</v>
      </c>
    </row>
    <row r="5965" spans="1:11" x14ac:dyDescent="0.25">
      <c r="A5965">
        <v>13281</v>
      </c>
      <c r="B5965" t="s">
        <v>131</v>
      </c>
      <c r="C5965" t="s">
        <v>492</v>
      </c>
      <c r="D5965" t="s">
        <v>606</v>
      </c>
      <c r="E5965">
        <v>2015</v>
      </c>
      <c r="F5965" s="10">
        <v>42369</v>
      </c>
      <c r="G5965" t="s">
        <v>489</v>
      </c>
      <c r="H5965" t="s">
        <v>474</v>
      </c>
      <c r="I5965" t="s">
        <v>547</v>
      </c>
      <c r="J5965">
        <v>0</v>
      </c>
      <c r="K5965">
        <v>0</v>
      </c>
    </row>
    <row r="5966" spans="1:11" x14ac:dyDescent="0.25">
      <c r="A5966">
        <v>13281</v>
      </c>
      <c r="B5966" t="s">
        <v>131</v>
      </c>
      <c r="C5966" t="s">
        <v>492</v>
      </c>
      <c r="D5966" t="s">
        <v>881</v>
      </c>
      <c r="E5966">
        <v>2015</v>
      </c>
      <c r="F5966" s="10">
        <v>42369</v>
      </c>
      <c r="G5966" t="s">
        <v>489</v>
      </c>
      <c r="H5966" t="s">
        <v>474</v>
      </c>
      <c r="I5966" t="s">
        <v>547</v>
      </c>
      <c r="J5966">
        <v>2161000000</v>
      </c>
      <c r="K5966">
        <v>278832917.14843082</v>
      </c>
    </row>
    <row r="5967" spans="1:11" x14ac:dyDescent="0.25">
      <c r="A5967">
        <v>13281</v>
      </c>
      <c r="B5967" t="s">
        <v>131</v>
      </c>
      <c r="C5967" t="s">
        <v>492</v>
      </c>
      <c r="D5967" t="s">
        <v>607</v>
      </c>
      <c r="E5967">
        <v>2015</v>
      </c>
      <c r="F5967" s="10">
        <v>42369</v>
      </c>
      <c r="G5967" t="s">
        <v>489</v>
      </c>
      <c r="H5967" t="s">
        <v>474</v>
      </c>
      <c r="I5967" t="s">
        <v>547</v>
      </c>
      <c r="J5967">
        <v>0</v>
      </c>
      <c r="K5967">
        <v>0</v>
      </c>
    </row>
    <row r="5968" spans="1:11" x14ac:dyDescent="0.25">
      <c r="A5968">
        <v>13281</v>
      </c>
      <c r="B5968" t="s">
        <v>131</v>
      </c>
      <c r="C5968" t="s">
        <v>492</v>
      </c>
      <c r="D5968" t="s">
        <v>880</v>
      </c>
      <c r="E5968">
        <v>2015</v>
      </c>
      <c r="F5968" s="10">
        <v>42369</v>
      </c>
      <c r="G5968" t="s">
        <v>489</v>
      </c>
      <c r="H5968" t="s">
        <v>474</v>
      </c>
      <c r="I5968" t="s">
        <v>547</v>
      </c>
      <c r="J5968">
        <v>1279000000</v>
      </c>
      <c r="K5968">
        <v>165028829.72366637</v>
      </c>
    </row>
    <row r="5969" spans="1:11" x14ac:dyDescent="0.25">
      <c r="A5969">
        <v>13281</v>
      </c>
      <c r="B5969" t="s">
        <v>131</v>
      </c>
      <c r="C5969" t="s">
        <v>492</v>
      </c>
      <c r="D5969" t="s">
        <v>290</v>
      </c>
      <c r="E5969">
        <v>2015</v>
      </c>
      <c r="F5969" s="10">
        <v>42369</v>
      </c>
      <c r="G5969" t="s">
        <v>489</v>
      </c>
      <c r="H5969" t="s">
        <v>474</v>
      </c>
      <c r="I5969" t="s">
        <v>547</v>
      </c>
      <c r="J5969">
        <v>1556000000</v>
      </c>
      <c r="K5969">
        <v>200770022.71307653</v>
      </c>
    </row>
    <row r="5970" spans="1:11" x14ac:dyDescent="0.25">
      <c r="A5970">
        <v>13281</v>
      </c>
      <c r="B5970" t="s">
        <v>131</v>
      </c>
      <c r="C5970" t="s">
        <v>493</v>
      </c>
      <c r="D5970" t="s">
        <v>871</v>
      </c>
      <c r="E5970">
        <v>2015</v>
      </c>
      <c r="F5970" s="10">
        <v>42369</v>
      </c>
      <c r="G5970" t="s">
        <v>489</v>
      </c>
      <c r="H5970" t="s">
        <v>474</v>
      </c>
      <c r="I5970" t="s">
        <v>547</v>
      </c>
      <c r="J5970">
        <v>3396000000</v>
      </c>
      <c r="K5970">
        <v>438184445.45861691</v>
      </c>
    </row>
    <row r="5971" spans="1:11" x14ac:dyDescent="0.25">
      <c r="A5971">
        <v>13281</v>
      </c>
      <c r="B5971" t="s">
        <v>131</v>
      </c>
      <c r="C5971" t="s">
        <v>493</v>
      </c>
      <c r="D5971" t="s">
        <v>872</v>
      </c>
      <c r="E5971">
        <v>2015</v>
      </c>
      <c r="F5971" s="10">
        <v>42369</v>
      </c>
      <c r="G5971" t="s">
        <v>489</v>
      </c>
      <c r="H5971" t="s">
        <v>474</v>
      </c>
      <c r="I5971" t="s">
        <v>547</v>
      </c>
      <c r="J5971">
        <v>2161000000</v>
      </c>
      <c r="K5971">
        <v>278832917.14843082</v>
      </c>
    </row>
    <row r="5972" spans="1:11" x14ac:dyDescent="0.25">
      <c r="A5972">
        <v>13281</v>
      </c>
      <c r="B5972" t="s">
        <v>131</v>
      </c>
      <c r="C5972" t="s">
        <v>493</v>
      </c>
      <c r="D5972" t="s">
        <v>870</v>
      </c>
      <c r="E5972">
        <v>2015</v>
      </c>
      <c r="F5972" s="10">
        <v>42369</v>
      </c>
      <c r="G5972" t="s">
        <v>489</v>
      </c>
      <c r="H5972" t="s">
        <v>474</v>
      </c>
      <c r="I5972" t="s">
        <v>547</v>
      </c>
      <c r="J5972">
        <v>0</v>
      </c>
      <c r="K5972">
        <v>0</v>
      </c>
    </row>
    <row r="5973" spans="1:11" x14ac:dyDescent="0.25">
      <c r="A5973">
        <v>13281</v>
      </c>
      <c r="B5973" t="s">
        <v>131</v>
      </c>
      <c r="C5973" t="s">
        <v>493</v>
      </c>
      <c r="D5973" t="s">
        <v>654</v>
      </c>
      <c r="E5973">
        <v>2015</v>
      </c>
      <c r="F5973" s="10">
        <v>42369</v>
      </c>
      <c r="G5973" t="s">
        <v>489</v>
      </c>
      <c r="H5973" t="s">
        <v>474</v>
      </c>
      <c r="I5973" t="s">
        <v>547</v>
      </c>
      <c r="J5973">
        <v>0</v>
      </c>
      <c r="K5973">
        <v>0</v>
      </c>
    </row>
    <row r="5974" spans="1:11" x14ac:dyDescent="0.25">
      <c r="A5974">
        <v>1132</v>
      </c>
      <c r="B5974" t="s">
        <v>133</v>
      </c>
      <c r="C5974" t="s">
        <v>493</v>
      </c>
      <c r="D5974" t="s">
        <v>640</v>
      </c>
      <c r="E5974">
        <v>2016</v>
      </c>
      <c r="F5974" s="10">
        <v>42460</v>
      </c>
      <c r="G5974" t="s">
        <v>489</v>
      </c>
      <c r="H5974" t="s">
        <v>474</v>
      </c>
      <c r="I5974" t="s">
        <v>547</v>
      </c>
      <c r="J5974">
        <v>400416000</v>
      </c>
      <c r="K5974">
        <v>51638342.800414428</v>
      </c>
    </row>
    <row r="5975" spans="1:11" x14ac:dyDescent="0.25">
      <c r="A5975">
        <v>1132</v>
      </c>
      <c r="B5975" t="s">
        <v>133</v>
      </c>
      <c r="C5975" t="s">
        <v>493</v>
      </c>
      <c r="D5975" t="s">
        <v>637</v>
      </c>
      <c r="E5975">
        <v>2016</v>
      </c>
      <c r="F5975" s="10">
        <v>42460</v>
      </c>
      <c r="G5975" t="s">
        <v>489</v>
      </c>
      <c r="H5975" t="s">
        <v>474</v>
      </c>
      <c r="I5975" t="s">
        <v>547</v>
      </c>
      <c r="J5975">
        <v>4003068000</v>
      </c>
      <c r="K5975">
        <v>516242601.78756446</v>
      </c>
    </row>
    <row r="5976" spans="1:11" x14ac:dyDescent="0.25">
      <c r="A5976">
        <v>1132</v>
      </c>
      <c r="B5976" t="s">
        <v>133</v>
      </c>
      <c r="C5976" t="s">
        <v>493</v>
      </c>
      <c r="D5976" t="s">
        <v>589</v>
      </c>
      <c r="E5976">
        <v>2016</v>
      </c>
      <c r="F5976" s="10">
        <v>42460</v>
      </c>
      <c r="G5976" t="s">
        <v>489</v>
      </c>
      <c r="H5976" t="s">
        <v>474</v>
      </c>
      <c r="I5976" t="s">
        <v>547</v>
      </c>
      <c r="J5976">
        <v>-25893000</v>
      </c>
      <c r="K5976">
        <v>-3339206.2508269669</v>
      </c>
    </row>
    <row r="5977" spans="1:11" x14ac:dyDescent="0.25">
      <c r="A5977">
        <v>1132</v>
      </c>
      <c r="B5977" t="s">
        <v>133</v>
      </c>
      <c r="C5977" t="s">
        <v>493</v>
      </c>
      <c r="D5977" t="s">
        <v>639</v>
      </c>
      <c r="E5977">
        <v>2016</v>
      </c>
      <c r="F5977" s="10">
        <v>42460</v>
      </c>
      <c r="G5977" t="s">
        <v>489</v>
      </c>
      <c r="H5977" t="s">
        <v>474</v>
      </c>
      <c r="I5977" t="s">
        <v>547</v>
      </c>
      <c r="J5977">
        <v>23296000</v>
      </c>
      <c r="K5977">
        <v>3004292.6203709505</v>
      </c>
    </row>
    <row r="5978" spans="1:11" x14ac:dyDescent="0.25">
      <c r="A5978">
        <v>1132</v>
      </c>
      <c r="B5978" t="s">
        <v>133</v>
      </c>
      <c r="C5978" t="s">
        <v>493</v>
      </c>
      <c r="D5978" t="s">
        <v>638</v>
      </c>
      <c r="E5978">
        <v>2016</v>
      </c>
      <c r="F5978" s="10">
        <v>42460</v>
      </c>
      <c r="G5978" t="s">
        <v>489</v>
      </c>
      <c r="H5978" t="s">
        <v>474</v>
      </c>
      <c r="I5978" t="s">
        <v>547</v>
      </c>
      <c r="J5978">
        <v>339015000</v>
      </c>
      <c r="K5978">
        <v>43719963.19947879</v>
      </c>
    </row>
    <row r="5979" spans="1:11" x14ac:dyDescent="0.25">
      <c r="A5979">
        <v>719</v>
      </c>
      <c r="B5979" t="s">
        <v>136</v>
      </c>
      <c r="C5979" t="s">
        <v>492</v>
      </c>
      <c r="D5979" t="s">
        <v>606</v>
      </c>
      <c r="E5979">
        <v>2016</v>
      </c>
      <c r="F5979" s="10">
        <v>42551</v>
      </c>
      <c r="G5979" t="s">
        <v>489</v>
      </c>
      <c r="H5979" t="s">
        <v>474</v>
      </c>
      <c r="I5979" t="s">
        <v>547</v>
      </c>
      <c r="J5979">
        <v>26243300000</v>
      </c>
      <c r="K5979">
        <v>3382517163.0848804</v>
      </c>
    </row>
    <row r="5980" spans="1:11" x14ac:dyDescent="0.25">
      <c r="A5980">
        <v>719</v>
      </c>
      <c r="B5980" t="s">
        <v>136</v>
      </c>
      <c r="C5980" t="s">
        <v>492</v>
      </c>
      <c r="D5980" t="s">
        <v>608</v>
      </c>
      <c r="E5980">
        <v>2016</v>
      </c>
      <c r="F5980" s="10">
        <v>42551</v>
      </c>
      <c r="G5980" t="s">
        <v>489</v>
      </c>
      <c r="H5980" t="s">
        <v>474</v>
      </c>
      <c r="I5980" t="s">
        <v>547</v>
      </c>
      <c r="J5980">
        <v>774300000</v>
      </c>
      <c r="K5980">
        <v>99800064.754684925</v>
      </c>
    </row>
    <row r="5981" spans="1:11" x14ac:dyDescent="0.25">
      <c r="A5981">
        <v>719</v>
      </c>
      <c r="B5981" t="s">
        <v>136</v>
      </c>
      <c r="C5981" t="s">
        <v>492</v>
      </c>
      <c r="D5981" t="s">
        <v>607</v>
      </c>
      <c r="E5981">
        <v>2016</v>
      </c>
      <c r="F5981" s="10">
        <v>42551</v>
      </c>
      <c r="G5981" t="s">
        <v>489</v>
      </c>
      <c r="H5981" t="s">
        <v>474</v>
      </c>
      <c r="I5981" t="s">
        <v>547</v>
      </c>
      <c r="J5981">
        <v>2480200000</v>
      </c>
      <c r="K5981">
        <v>319674700.50958228</v>
      </c>
    </row>
    <row r="5982" spans="1:11" x14ac:dyDescent="0.25">
      <c r="A5982">
        <v>719</v>
      </c>
      <c r="B5982" t="s">
        <v>136</v>
      </c>
      <c r="C5982" t="s">
        <v>493</v>
      </c>
      <c r="D5982" t="s">
        <v>604</v>
      </c>
      <c r="E5982">
        <v>2016</v>
      </c>
      <c r="F5982" s="10">
        <v>42551</v>
      </c>
      <c r="G5982" t="s">
        <v>489</v>
      </c>
      <c r="H5982" t="s">
        <v>474</v>
      </c>
      <c r="I5982" t="s">
        <v>547</v>
      </c>
      <c r="J5982">
        <v>0</v>
      </c>
      <c r="K5982">
        <v>0</v>
      </c>
    </row>
    <row r="5983" spans="1:11" x14ac:dyDescent="0.25">
      <c r="A5983">
        <v>719</v>
      </c>
      <c r="B5983" t="s">
        <v>136</v>
      </c>
      <c r="C5983" t="s">
        <v>493</v>
      </c>
      <c r="D5983" t="s">
        <v>603</v>
      </c>
      <c r="E5983">
        <v>2016</v>
      </c>
      <c r="F5983" s="10">
        <v>42551</v>
      </c>
      <c r="G5983" t="s">
        <v>489</v>
      </c>
      <c r="H5983" t="s">
        <v>474</v>
      </c>
      <c r="I5983" t="s">
        <v>547</v>
      </c>
      <c r="J5983">
        <v>19961100000</v>
      </c>
      <c r="K5983">
        <v>2572800042.0699229</v>
      </c>
    </row>
    <row r="5984" spans="1:11" x14ac:dyDescent="0.25">
      <c r="A5984">
        <v>719</v>
      </c>
      <c r="B5984" t="s">
        <v>136</v>
      </c>
      <c r="C5984" t="s">
        <v>493</v>
      </c>
      <c r="D5984" t="s">
        <v>605</v>
      </c>
      <c r="E5984">
        <v>2016</v>
      </c>
      <c r="F5984" s="10">
        <v>42551</v>
      </c>
      <c r="G5984" t="s">
        <v>489</v>
      </c>
      <c r="H5984" t="s">
        <v>474</v>
      </c>
      <c r="I5984" t="s">
        <v>547</v>
      </c>
      <c r="J5984">
        <v>134000000</v>
      </c>
      <c r="K5984">
        <v>17271353.063577142</v>
      </c>
    </row>
    <row r="5985" spans="1:11" x14ac:dyDescent="0.25">
      <c r="A5985">
        <v>719</v>
      </c>
      <c r="B5985" t="s">
        <v>136</v>
      </c>
      <c r="C5985" t="s">
        <v>493</v>
      </c>
      <c r="D5985" t="s">
        <v>600</v>
      </c>
      <c r="E5985">
        <v>2016</v>
      </c>
      <c r="F5985" s="10">
        <v>42551</v>
      </c>
      <c r="G5985" t="s">
        <v>489</v>
      </c>
      <c r="H5985" t="s">
        <v>474</v>
      </c>
      <c r="I5985" t="s">
        <v>547</v>
      </c>
      <c r="J5985">
        <v>0</v>
      </c>
      <c r="K5985">
        <v>0</v>
      </c>
    </row>
    <row r="5986" spans="1:11" x14ac:dyDescent="0.25">
      <c r="A5986">
        <v>719</v>
      </c>
      <c r="B5986" t="s">
        <v>136</v>
      </c>
      <c r="C5986" t="s">
        <v>493</v>
      </c>
      <c r="D5986" t="s">
        <v>602</v>
      </c>
      <c r="E5986">
        <v>2016</v>
      </c>
      <c r="F5986" s="10">
        <v>42551</v>
      </c>
      <c r="G5986" t="s">
        <v>489</v>
      </c>
      <c r="H5986" t="s">
        <v>474</v>
      </c>
      <c r="I5986" t="s">
        <v>547</v>
      </c>
      <c r="J5986">
        <v>6902800000</v>
      </c>
      <c r="K5986">
        <v>889706686.0243305</v>
      </c>
    </row>
    <row r="5987" spans="1:11" x14ac:dyDescent="0.25">
      <c r="A5987">
        <v>719</v>
      </c>
      <c r="B5987" t="s">
        <v>136</v>
      </c>
      <c r="C5987" t="s">
        <v>493</v>
      </c>
      <c r="D5987" t="s">
        <v>601</v>
      </c>
      <c r="E5987">
        <v>2016</v>
      </c>
      <c r="F5987" s="10">
        <v>42551</v>
      </c>
      <c r="G5987" t="s">
        <v>489</v>
      </c>
      <c r="H5987" t="s">
        <v>474</v>
      </c>
      <c r="I5987" t="s">
        <v>547</v>
      </c>
      <c r="J5987">
        <v>100100000</v>
      </c>
      <c r="K5987">
        <v>12901958.519881133</v>
      </c>
    </row>
    <row r="5988" spans="1:11" x14ac:dyDescent="0.25">
      <c r="A5988">
        <v>719</v>
      </c>
      <c r="B5988" t="s">
        <v>136</v>
      </c>
      <c r="C5988" t="s">
        <v>493</v>
      </c>
      <c r="D5988" t="s">
        <v>599</v>
      </c>
      <c r="E5988">
        <v>2016</v>
      </c>
      <c r="F5988" s="10">
        <v>42551</v>
      </c>
      <c r="G5988" t="s">
        <v>489</v>
      </c>
      <c r="H5988" t="s">
        <v>474</v>
      </c>
      <c r="I5988" t="s">
        <v>547</v>
      </c>
      <c r="J5988">
        <v>2399800000</v>
      </c>
      <c r="K5988">
        <v>309311888.67143595</v>
      </c>
    </row>
    <row r="5989" spans="1:11" x14ac:dyDescent="0.25">
      <c r="A5989">
        <v>719</v>
      </c>
      <c r="B5989" t="s">
        <v>136</v>
      </c>
      <c r="C5989" t="s">
        <v>493</v>
      </c>
      <c r="D5989" t="s">
        <v>560</v>
      </c>
      <c r="E5989">
        <v>2016</v>
      </c>
      <c r="F5989" s="10">
        <v>42551</v>
      </c>
      <c r="G5989" t="s">
        <v>489</v>
      </c>
      <c r="H5989" t="s">
        <v>474</v>
      </c>
      <c r="I5989" t="s">
        <v>547</v>
      </c>
      <c r="J5989">
        <v>0</v>
      </c>
      <c r="K5989">
        <v>0</v>
      </c>
    </row>
    <row r="5990" spans="1:11" x14ac:dyDescent="0.25">
      <c r="A5990">
        <v>746</v>
      </c>
      <c r="B5990" t="s">
        <v>62</v>
      </c>
      <c r="C5990" t="s">
        <v>492</v>
      </c>
      <c r="D5990" t="s">
        <v>59</v>
      </c>
      <c r="E5990">
        <v>2016</v>
      </c>
      <c r="F5990" s="10">
        <v>42735</v>
      </c>
      <c r="G5990" t="s">
        <v>489</v>
      </c>
      <c r="H5990" t="s">
        <v>474</v>
      </c>
      <c r="I5990" t="s">
        <v>547</v>
      </c>
      <c r="J5990">
        <v>16026894000</v>
      </c>
      <c r="K5990">
        <v>2066512832.2695327</v>
      </c>
    </row>
    <row r="5991" spans="1:11" x14ac:dyDescent="0.25">
      <c r="A5991">
        <v>746</v>
      </c>
      <c r="B5991" t="s">
        <v>62</v>
      </c>
      <c r="C5991" t="s">
        <v>492</v>
      </c>
      <c r="D5991" t="s">
        <v>833</v>
      </c>
      <c r="E5991">
        <v>2016</v>
      </c>
      <c r="F5991" s="10">
        <v>42735</v>
      </c>
      <c r="G5991" t="s">
        <v>489</v>
      </c>
      <c r="H5991" t="s">
        <v>474</v>
      </c>
      <c r="I5991" t="s">
        <v>547</v>
      </c>
      <c r="J5991">
        <v>1327939000</v>
      </c>
      <c r="K5991">
        <v>171224878.87991092</v>
      </c>
    </row>
    <row r="5992" spans="1:11" x14ac:dyDescent="0.25">
      <c r="A5992">
        <v>746</v>
      </c>
      <c r="B5992" t="s">
        <v>62</v>
      </c>
      <c r="C5992" t="s">
        <v>493</v>
      </c>
      <c r="D5992" t="s">
        <v>827</v>
      </c>
      <c r="E5992">
        <v>2016</v>
      </c>
      <c r="F5992" s="10">
        <v>42735</v>
      </c>
      <c r="G5992" t="s">
        <v>489</v>
      </c>
      <c r="H5992" t="s">
        <v>474</v>
      </c>
      <c r="I5992" t="s">
        <v>547</v>
      </c>
      <c r="J5992">
        <v>14962570000</v>
      </c>
      <c r="K5992">
        <v>1929278555.7033784</v>
      </c>
    </row>
    <row r="5993" spans="1:11" x14ac:dyDescent="0.25">
      <c r="A5993">
        <v>746</v>
      </c>
      <c r="B5993" t="s">
        <v>62</v>
      </c>
      <c r="C5993" t="s">
        <v>493</v>
      </c>
      <c r="D5993" t="s">
        <v>829</v>
      </c>
      <c r="E5993">
        <v>2016</v>
      </c>
      <c r="F5993" s="10">
        <v>42735</v>
      </c>
      <c r="G5993" t="s">
        <v>489</v>
      </c>
      <c r="H5993" t="s">
        <v>474</v>
      </c>
      <c r="I5993" t="s">
        <v>547</v>
      </c>
      <c r="J5993">
        <v>1020854000</v>
      </c>
      <c r="K5993">
        <v>131629240.87934203</v>
      </c>
    </row>
    <row r="5994" spans="1:11" x14ac:dyDescent="0.25">
      <c r="A5994">
        <v>746</v>
      </c>
      <c r="B5994" t="s">
        <v>62</v>
      </c>
      <c r="C5994" t="s">
        <v>493</v>
      </c>
      <c r="D5994" t="s">
        <v>828</v>
      </c>
      <c r="E5994">
        <v>2016</v>
      </c>
      <c r="F5994" s="10">
        <v>42735</v>
      </c>
      <c r="G5994" t="s">
        <v>489</v>
      </c>
      <c r="H5994" t="s">
        <v>474</v>
      </c>
      <c r="I5994" t="s">
        <v>547</v>
      </c>
      <c r="J5994">
        <v>1371409000</v>
      </c>
      <c r="K5994">
        <v>176829914.56672314</v>
      </c>
    </row>
    <row r="5995" spans="1:11" x14ac:dyDescent="0.25">
      <c r="A5995">
        <v>1134</v>
      </c>
      <c r="B5995" t="s">
        <v>134</v>
      </c>
      <c r="C5995" t="s">
        <v>493</v>
      </c>
      <c r="D5995" t="s">
        <v>845</v>
      </c>
      <c r="E5995">
        <v>2016</v>
      </c>
      <c r="F5995" s="10">
        <v>42735</v>
      </c>
      <c r="G5995" t="s">
        <v>489</v>
      </c>
      <c r="H5995" t="s">
        <v>474</v>
      </c>
      <c r="I5995" t="s">
        <v>547</v>
      </c>
      <c r="J5995">
        <v>121207000</v>
      </c>
      <c r="K5995">
        <v>15628469.300470401</v>
      </c>
    </row>
    <row r="5996" spans="1:11" x14ac:dyDescent="0.25">
      <c r="A5996">
        <v>1134</v>
      </c>
      <c r="B5996" t="s">
        <v>134</v>
      </c>
      <c r="C5996" t="s">
        <v>493</v>
      </c>
      <c r="D5996" t="s">
        <v>844</v>
      </c>
      <c r="E5996">
        <v>2016</v>
      </c>
      <c r="F5996" s="10">
        <v>42735</v>
      </c>
      <c r="G5996" t="s">
        <v>489</v>
      </c>
      <c r="H5996" t="s">
        <v>474</v>
      </c>
      <c r="I5996" t="s">
        <v>547</v>
      </c>
      <c r="J5996">
        <v>429439000</v>
      </c>
      <c r="K5996">
        <v>55372001.847456902</v>
      </c>
    </row>
    <row r="5997" spans="1:11" x14ac:dyDescent="0.25">
      <c r="A5997">
        <v>1341</v>
      </c>
      <c r="B5997" t="s">
        <v>135</v>
      </c>
      <c r="C5997" t="s">
        <v>492</v>
      </c>
      <c r="D5997" t="s">
        <v>59</v>
      </c>
      <c r="E5997">
        <v>2016</v>
      </c>
      <c r="F5997" s="10">
        <v>42735</v>
      </c>
      <c r="G5997" t="s">
        <v>489</v>
      </c>
      <c r="H5997" t="s">
        <v>474</v>
      </c>
      <c r="I5997" t="s">
        <v>547</v>
      </c>
      <c r="J5997">
        <v>10220143000</v>
      </c>
      <c r="K5997">
        <v>1317788503.3200843</v>
      </c>
    </row>
    <row r="5998" spans="1:11" x14ac:dyDescent="0.25">
      <c r="A5998">
        <v>1341</v>
      </c>
      <c r="B5998" t="s">
        <v>135</v>
      </c>
      <c r="C5998" t="s">
        <v>492</v>
      </c>
      <c r="D5998" t="s">
        <v>606</v>
      </c>
      <c r="E5998">
        <v>2016</v>
      </c>
      <c r="F5998" s="10">
        <v>42735</v>
      </c>
      <c r="G5998" t="s">
        <v>489</v>
      </c>
      <c r="H5998" t="s">
        <v>474</v>
      </c>
      <c r="I5998" t="s">
        <v>547</v>
      </c>
      <c r="J5998">
        <v>244059000</v>
      </c>
      <c r="K5998">
        <v>31469045.426448189</v>
      </c>
    </row>
    <row r="5999" spans="1:11" x14ac:dyDescent="0.25">
      <c r="A5999">
        <v>1341</v>
      </c>
      <c r="B5999" t="s">
        <v>135</v>
      </c>
      <c r="C5999" t="s">
        <v>493</v>
      </c>
      <c r="D5999" t="s">
        <v>849</v>
      </c>
      <c r="E5999">
        <v>2016</v>
      </c>
      <c r="F5999" s="10">
        <v>42735</v>
      </c>
      <c r="G5999" t="s">
        <v>489</v>
      </c>
      <c r="H5999" t="s">
        <v>474</v>
      </c>
      <c r="I5999" t="s">
        <v>547</v>
      </c>
      <c r="J5999">
        <v>771423000</v>
      </c>
      <c r="K5999">
        <v>99467528.05676882</v>
      </c>
    </row>
    <row r="6000" spans="1:11" x14ac:dyDescent="0.25">
      <c r="A6000">
        <v>1341</v>
      </c>
      <c r="B6000" t="s">
        <v>135</v>
      </c>
      <c r="C6000" t="s">
        <v>493</v>
      </c>
      <c r="D6000" t="s">
        <v>848</v>
      </c>
      <c r="E6000">
        <v>2016</v>
      </c>
      <c r="F6000" s="10">
        <v>42735</v>
      </c>
      <c r="G6000" t="s">
        <v>489</v>
      </c>
      <c r="H6000" t="s">
        <v>474</v>
      </c>
      <c r="I6000" t="s">
        <v>547</v>
      </c>
      <c r="J6000">
        <v>960705000</v>
      </c>
      <c r="K6000">
        <v>123873609.60430022</v>
      </c>
    </row>
    <row r="6001" spans="1:11" x14ac:dyDescent="0.25">
      <c r="A6001">
        <v>1341</v>
      </c>
      <c r="B6001" t="s">
        <v>135</v>
      </c>
      <c r="C6001" t="s">
        <v>493</v>
      </c>
      <c r="D6001" t="s">
        <v>589</v>
      </c>
      <c r="E6001">
        <v>2016</v>
      </c>
      <c r="F6001" s="10">
        <v>42735</v>
      </c>
      <c r="G6001" t="s">
        <v>489</v>
      </c>
      <c r="H6001" t="s">
        <v>474</v>
      </c>
      <c r="I6001" t="s">
        <v>547</v>
      </c>
      <c r="J6001">
        <v>-208926000</v>
      </c>
      <c r="K6001">
        <v>-26938985.182952132</v>
      </c>
    </row>
    <row r="6002" spans="1:11" x14ac:dyDescent="0.25">
      <c r="A6002">
        <v>1341</v>
      </c>
      <c r="B6002" t="s">
        <v>135</v>
      </c>
      <c r="C6002" t="s">
        <v>493</v>
      </c>
      <c r="D6002" t="s">
        <v>850</v>
      </c>
      <c r="E6002">
        <v>2016</v>
      </c>
      <c r="F6002" s="10">
        <v>42735</v>
      </c>
      <c r="G6002" t="s">
        <v>489</v>
      </c>
      <c r="H6002" t="s">
        <v>474</v>
      </c>
      <c r="I6002" t="s">
        <v>547</v>
      </c>
      <c r="J6002">
        <v>634287000</v>
      </c>
      <c r="K6002">
        <v>81785168.40766184</v>
      </c>
    </row>
    <row r="6003" spans="1:11" x14ac:dyDescent="0.25">
      <c r="A6003">
        <v>1341</v>
      </c>
      <c r="B6003" t="s">
        <v>135</v>
      </c>
      <c r="C6003" t="s">
        <v>493</v>
      </c>
      <c r="D6003" t="s">
        <v>643</v>
      </c>
      <c r="E6003">
        <v>2016</v>
      </c>
      <c r="F6003" s="10">
        <v>42735</v>
      </c>
      <c r="G6003" t="s">
        <v>489</v>
      </c>
      <c r="H6003" t="s">
        <v>474</v>
      </c>
      <c r="I6003" t="s">
        <v>547</v>
      </c>
      <c r="J6003">
        <v>1723000</v>
      </c>
      <c r="K6003">
        <v>222164.1704250621</v>
      </c>
    </row>
    <row r="6004" spans="1:11" x14ac:dyDescent="0.25">
      <c r="A6004">
        <v>1341</v>
      </c>
      <c r="B6004" t="s">
        <v>135</v>
      </c>
      <c r="C6004" t="s">
        <v>493</v>
      </c>
      <c r="D6004" t="s">
        <v>846</v>
      </c>
      <c r="E6004">
        <v>2016</v>
      </c>
      <c r="F6004" s="10">
        <v>42735</v>
      </c>
      <c r="G6004" t="s">
        <v>489</v>
      </c>
      <c r="H6004" t="s">
        <v>474</v>
      </c>
      <c r="I6004" t="s">
        <v>547</v>
      </c>
      <c r="J6004">
        <v>0</v>
      </c>
      <c r="K6004">
        <v>0</v>
      </c>
    </row>
    <row r="6005" spans="1:11" x14ac:dyDescent="0.25">
      <c r="A6005">
        <v>1341</v>
      </c>
      <c r="B6005" t="s">
        <v>135</v>
      </c>
      <c r="C6005" t="s">
        <v>493</v>
      </c>
      <c r="D6005" t="s">
        <v>851</v>
      </c>
      <c r="E6005">
        <v>2016</v>
      </c>
      <c r="F6005" s="10">
        <v>42735</v>
      </c>
      <c r="G6005" t="s">
        <v>489</v>
      </c>
      <c r="H6005" t="s">
        <v>474</v>
      </c>
      <c r="I6005" t="s">
        <v>547</v>
      </c>
      <c r="J6005">
        <v>1248864000</v>
      </c>
      <c r="K6005">
        <v>161028923.11881876</v>
      </c>
    </row>
    <row r="6006" spans="1:11" x14ac:dyDescent="0.25">
      <c r="A6006">
        <v>1341</v>
      </c>
      <c r="B6006" t="s">
        <v>135</v>
      </c>
      <c r="C6006" t="s">
        <v>493</v>
      </c>
      <c r="D6006" t="s">
        <v>847</v>
      </c>
      <c r="E6006">
        <v>2016</v>
      </c>
      <c r="F6006" s="10">
        <v>42735</v>
      </c>
      <c r="G6006" t="s">
        <v>489</v>
      </c>
      <c r="H6006" t="s">
        <v>474</v>
      </c>
      <c r="I6006" t="s">
        <v>547</v>
      </c>
      <c r="J6006">
        <v>633625000</v>
      </c>
      <c r="K6006">
        <v>81699809.916181058</v>
      </c>
    </row>
    <row r="6007" spans="1:11" x14ac:dyDescent="0.25">
      <c r="A6007">
        <v>1341</v>
      </c>
      <c r="B6007" t="s">
        <v>135</v>
      </c>
      <c r="C6007" t="s">
        <v>493</v>
      </c>
      <c r="D6007" t="s">
        <v>771</v>
      </c>
      <c r="E6007">
        <v>2016</v>
      </c>
      <c r="F6007" s="10">
        <v>42735</v>
      </c>
      <c r="G6007" t="s">
        <v>489</v>
      </c>
      <c r="H6007" t="s">
        <v>474</v>
      </c>
      <c r="I6007" t="s">
        <v>547</v>
      </c>
      <c r="J6007">
        <v>6532527000</v>
      </c>
      <c r="K6007">
        <v>842306118.24394631</v>
      </c>
    </row>
    <row r="6008" spans="1:11" x14ac:dyDescent="0.25">
      <c r="A6008">
        <v>13281</v>
      </c>
      <c r="B6008" t="s">
        <v>131</v>
      </c>
      <c r="C6008" t="s">
        <v>492</v>
      </c>
      <c r="D6008" t="s">
        <v>21</v>
      </c>
      <c r="E6008">
        <v>2016</v>
      </c>
      <c r="F6008" s="10">
        <v>42735</v>
      </c>
      <c r="G6008" t="s">
        <v>489</v>
      </c>
      <c r="H6008" t="s">
        <v>474</v>
      </c>
      <c r="I6008" t="s">
        <v>547</v>
      </c>
      <c r="J6008">
        <v>388000000</v>
      </c>
      <c r="K6008">
        <v>50028843.949462615</v>
      </c>
    </row>
    <row r="6009" spans="1:11" x14ac:dyDescent="0.25">
      <c r="A6009">
        <v>13281</v>
      </c>
      <c r="B6009" t="s">
        <v>131</v>
      </c>
      <c r="C6009" t="s">
        <v>492</v>
      </c>
      <c r="D6009" t="s">
        <v>879</v>
      </c>
      <c r="E6009">
        <v>2016</v>
      </c>
      <c r="F6009" s="10">
        <v>42735</v>
      </c>
      <c r="G6009" t="s">
        <v>489</v>
      </c>
      <c r="H6009" t="s">
        <v>474</v>
      </c>
      <c r="I6009" t="s">
        <v>547</v>
      </c>
      <c r="J6009">
        <v>210000000</v>
      </c>
      <c r="K6009">
        <v>27077467.086049356</v>
      </c>
    </row>
    <row r="6010" spans="1:11" x14ac:dyDescent="0.25">
      <c r="A6010">
        <v>13281</v>
      </c>
      <c r="B6010" t="s">
        <v>131</v>
      </c>
      <c r="C6010" t="s">
        <v>492</v>
      </c>
      <c r="D6010" t="s">
        <v>606</v>
      </c>
      <c r="E6010">
        <v>2016</v>
      </c>
      <c r="F6010" s="10">
        <v>42735</v>
      </c>
      <c r="G6010" t="s">
        <v>489</v>
      </c>
      <c r="H6010" t="s">
        <v>474</v>
      </c>
      <c r="I6010" t="s">
        <v>547</v>
      </c>
      <c r="J6010">
        <v>0</v>
      </c>
      <c r="K6010">
        <v>0</v>
      </c>
    </row>
    <row r="6011" spans="1:11" x14ac:dyDescent="0.25">
      <c r="A6011">
        <v>13281</v>
      </c>
      <c r="B6011" t="s">
        <v>131</v>
      </c>
      <c r="C6011" t="s">
        <v>492</v>
      </c>
      <c r="D6011" t="s">
        <v>881</v>
      </c>
      <c r="E6011">
        <v>2016</v>
      </c>
      <c r="F6011" s="10">
        <v>42735</v>
      </c>
      <c r="G6011" t="s">
        <v>489</v>
      </c>
      <c r="H6011" t="s">
        <v>474</v>
      </c>
      <c r="I6011" t="s">
        <v>547</v>
      </c>
      <c r="J6011">
        <v>1980000000</v>
      </c>
      <c r="K6011">
        <v>255301832.52560821</v>
      </c>
    </row>
    <row r="6012" spans="1:11" x14ac:dyDescent="0.25">
      <c r="A6012">
        <v>13281</v>
      </c>
      <c r="B6012" t="s">
        <v>131</v>
      </c>
      <c r="C6012" t="s">
        <v>492</v>
      </c>
      <c r="D6012" t="s">
        <v>607</v>
      </c>
      <c r="E6012">
        <v>2016</v>
      </c>
      <c r="F6012" s="10">
        <v>42735</v>
      </c>
      <c r="G6012" t="s">
        <v>489</v>
      </c>
      <c r="H6012" t="s">
        <v>474</v>
      </c>
      <c r="I6012" t="s">
        <v>547</v>
      </c>
      <c r="J6012">
        <v>0</v>
      </c>
      <c r="K6012">
        <v>0</v>
      </c>
    </row>
    <row r="6013" spans="1:11" x14ac:dyDescent="0.25">
      <c r="A6013">
        <v>13281</v>
      </c>
      <c r="B6013" t="s">
        <v>131</v>
      </c>
      <c r="C6013" t="s">
        <v>492</v>
      </c>
      <c r="D6013" t="s">
        <v>880</v>
      </c>
      <c r="E6013">
        <v>2016</v>
      </c>
      <c r="F6013" s="10">
        <v>42735</v>
      </c>
      <c r="G6013" t="s">
        <v>489</v>
      </c>
      <c r="H6013" t="s">
        <v>474</v>
      </c>
      <c r="I6013" t="s">
        <v>547</v>
      </c>
      <c r="J6013">
        <v>1376000000</v>
      </c>
      <c r="K6013">
        <v>177421879.57335195</v>
      </c>
    </row>
    <row r="6014" spans="1:11" x14ac:dyDescent="0.25">
      <c r="A6014">
        <v>13281</v>
      </c>
      <c r="B6014" t="s">
        <v>131</v>
      </c>
      <c r="C6014" t="s">
        <v>492</v>
      </c>
      <c r="D6014" t="s">
        <v>290</v>
      </c>
      <c r="E6014">
        <v>2016</v>
      </c>
      <c r="F6014" s="10">
        <v>42735</v>
      </c>
      <c r="G6014" t="s">
        <v>489</v>
      </c>
      <c r="H6014" t="s">
        <v>474</v>
      </c>
      <c r="I6014" t="s">
        <v>547</v>
      </c>
      <c r="J6014">
        <v>1367000000</v>
      </c>
      <c r="K6014">
        <v>176261416.69823557</v>
      </c>
    </row>
    <row r="6015" spans="1:11" x14ac:dyDescent="0.25">
      <c r="A6015">
        <v>13281</v>
      </c>
      <c r="B6015" t="s">
        <v>131</v>
      </c>
      <c r="C6015" t="s">
        <v>493</v>
      </c>
      <c r="D6015" t="s">
        <v>871</v>
      </c>
      <c r="E6015">
        <v>2016</v>
      </c>
      <c r="F6015" s="10">
        <v>42735</v>
      </c>
      <c r="G6015" t="s">
        <v>489</v>
      </c>
      <c r="H6015" t="s">
        <v>474</v>
      </c>
      <c r="I6015" t="s">
        <v>547</v>
      </c>
      <c r="J6015">
        <v>3341000000</v>
      </c>
      <c r="K6015">
        <v>430789607.30709952</v>
      </c>
    </row>
    <row r="6016" spans="1:11" x14ac:dyDescent="0.25">
      <c r="A6016">
        <v>13281</v>
      </c>
      <c r="B6016" t="s">
        <v>131</v>
      </c>
      <c r="C6016" t="s">
        <v>493</v>
      </c>
      <c r="D6016" t="s">
        <v>872</v>
      </c>
      <c r="E6016">
        <v>2016</v>
      </c>
      <c r="F6016" s="10">
        <v>42735</v>
      </c>
      <c r="G6016" t="s">
        <v>489</v>
      </c>
      <c r="H6016" t="s">
        <v>474</v>
      </c>
      <c r="I6016" t="s">
        <v>547</v>
      </c>
      <c r="J6016">
        <v>1980000000</v>
      </c>
      <c r="K6016">
        <v>255301832.52560821</v>
      </c>
    </row>
    <row r="6017" spans="1:11" x14ac:dyDescent="0.25">
      <c r="A6017">
        <v>13281</v>
      </c>
      <c r="B6017" t="s">
        <v>131</v>
      </c>
      <c r="C6017" t="s">
        <v>493</v>
      </c>
      <c r="D6017" t="s">
        <v>870</v>
      </c>
      <c r="E6017">
        <v>2016</v>
      </c>
      <c r="F6017" s="10">
        <v>42735</v>
      </c>
      <c r="G6017" t="s">
        <v>489</v>
      </c>
      <c r="H6017" t="s">
        <v>474</v>
      </c>
      <c r="I6017" t="s">
        <v>547</v>
      </c>
      <c r="J6017">
        <v>0</v>
      </c>
      <c r="K6017">
        <v>0</v>
      </c>
    </row>
    <row r="6018" spans="1:11" x14ac:dyDescent="0.25">
      <c r="A6018">
        <v>13281</v>
      </c>
      <c r="B6018" t="s">
        <v>131</v>
      </c>
      <c r="C6018" t="s">
        <v>493</v>
      </c>
      <c r="D6018" t="s">
        <v>654</v>
      </c>
      <c r="E6018">
        <v>2016</v>
      </c>
      <c r="F6018" s="10">
        <v>42735</v>
      </c>
      <c r="G6018" t="s">
        <v>489</v>
      </c>
      <c r="H6018" t="s">
        <v>474</v>
      </c>
      <c r="I6018" t="s">
        <v>547</v>
      </c>
      <c r="J6018">
        <v>0</v>
      </c>
      <c r="K6018">
        <v>0</v>
      </c>
    </row>
    <row r="6019" spans="1:11" x14ac:dyDescent="0.25">
      <c r="A6019">
        <v>1132</v>
      </c>
      <c r="B6019" t="s">
        <v>133</v>
      </c>
      <c r="C6019" t="s">
        <v>493</v>
      </c>
      <c r="D6019" t="s">
        <v>640</v>
      </c>
      <c r="E6019">
        <v>2017</v>
      </c>
      <c r="F6019" s="10">
        <v>42825</v>
      </c>
      <c r="G6019" t="s">
        <v>489</v>
      </c>
      <c r="H6019" t="s">
        <v>474</v>
      </c>
      <c r="I6019" t="s">
        <v>547</v>
      </c>
      <c r="J6019">
        <v>172097000</v>
      </c>
      <c r="K6019">
        <v>22147592.015454423</v>
      </c>
    </row>
    <row r="6020" spans="1:11" x14ac:dyDescent="0.25">
      <c r="A6020">
        <v>1132</v>
      </c>
      <c r="B6020" t="s">
        <v>133</v>
      </c>
      <c r="C6020" t="s">
        <v>493</v>
      </c>
      <c r="D6020" t="s">
        <v>637</v>
      </c>
      <c r="E6020">
        <v>2017</v>
      </c>
      <c r="F6020" s="10">
        <v>42825</v>
      </c>
      <c r="G6020" t="s">
        <v>489</v>
      </c>
      <c r="H6020" t="s">
        <v>474</v>
      </c>
      <c r="I6020" t="s">
        <v>547</v>
      </c>
      <c r="J6020">
        <v>4960825000</v>
      </c>
      <c r="K6020">
        <v>638420937.95979416</v>
      </c>
    </row>
    <row r="6021" spans="1:11" x14ac:dyDescent="0.25">
      <c r="A6021">
        <v>1132</v>
      </c>
      <c r="B6021" t="s">
        <v>133</v>
      </c>
      <c r="C6021" t="s">
        <v>493</v>
      </c>
      <c r="D6021" t="s">
        <v>589</v>
      </c>
      <c r="E6021">
        <v>2017</v>
      </c>
      <c r="F6021" s="10">
        <v>42825</v>
      </c>
      <c r="G6021" t="s">
        <v>489</v>
      </c>
      <c r="H6021" t="s">
        <v>474</v>
      </c>
      <c r="I6021" t="s">
        <v>547</v>
      </c>
      <c r="J6021">
        <v>0</v>
      </c>
      <c r="K6021">
        <v>0</v>
      </c>
    </row>
    <row r="6022" spans="1:11" x14ac:dyDescent="0.25">
      <c r="A6022">
        <v>1132</v>
      </c>
      <c r="B6022" t="s">
        <v>133</v>
      </c>
      <c r="C6022" t="s">
        <v>493</v>
      </c>
      <c r="D6022" t="s">
        <v>639</v>
      </c>
      <c r="E6022">
        <v>2017</v>
      </c>
      <c r="F6022" s="10">
        <v>42825</v>
      </c>
      <c r="G6022" t="s">
        <v>489</v>
      </c>
      <c r="H6022" t="s">
        <v>474</v>
      </c>
      <c r="I6022" t="s">
        <v>547</v>
      </c>
      <c r="J6022">
        <v>22033000</v>
      </c>
      <c r="K6022">
        <v>2835481.7043673471</v>
      </c>
    </row>
    <row r="6023" spans="1:11" x14ac:dyDescent="0.25">
      <c r="A6023">
        <v>1132</v>
      </c>
      <c r="B6023" t="s">
        <v>133</v>
      </c>
      <c r="C6023" t="s">
        <v>493</v>
      </c>
      <c r="D6023" t="s">
        <v>638</v>
      </c>
      <c r="E6023">
        <v>2017</v>
      </c>
      <c r="F6023" s="10">
        <v>42825</v>
      </c>
      <c r="G6023" t="s">
        <v>489</v>
      </c>
      <c r="H6023" t="s">
        <v>474</v>
      </c>
      <c r="I6023" t="s">
        <v>547</v>
      </c>
      <c r="J6023">
        <v>552940000</v>
      </c>
      <c r="K6023">
        <v>71159227.232464075</v>
      </c>
    </row>
    <row r="6024" spans="1:11" x14ac:dyDescent="0.25">
      <c r="A6024">
        <v>719</v>
      </c>
      <c r="B6024" t="s">
        <v>136</v>
      </c>
      <c r="C6024" t="s">
        <v>492</v>
      </c>
      <c r="D6024" t="s">
        <v>606</v>
      </c>
      <c r="E6024">
        <v>2017</v>
      </c>
      <c r="F6024" s="10">
        <v>42916</v>
      </c>
      <c r="G6024" t="s">
        <v>489</v>
      </c>
      <c r="H6024" t="s">
        <v>474</v>
      </c>
      <c r="I6024" t="s">
        <v>547</v>
      </c>
      <c r="J6024">
        <v>28449700000</v>
      </c>
      <c r="K6024">
        <v>3645169676.4298024</v>
      </c>
    </row>
    <row r="6025" spans="1:11" x14ac:dyDescent="0.25">
      <c r="A6025">
        <v>719</v>
      </c>
      <c r="B6025" t="s">
        <v>136</v>
      </c>
      <c r="C6025" t="s">
        <v>492</v>
      </c>
      <c r="D6025" t="s">
        <v>608</v>
      </c>
      <c r="E6025">
        <v>2017</v>
      </c>
      <c r="F6025" s="10">
        <v>42916</v>
      </c>
      <c r="G6025" t="s">
        <v>489</v>
      </c>
      <c r="H6025" t="s">
        <v>474</v>
      </c>
      <c r="I6025" t="s">
        <v>547</v>
      </c>
      <c r="J6025">
        <v>464800000</v>
      </c>
      <c r="K6025">
        <v>59553347.332470015</v>
      </c>
    </row>
    <row r="6026" spans="1:11" x14ac:dyDescent="0.25">
      <c r="A6026">
        <v>719</v>
      </c>
      <c r="B6026" t="s">
        <v>136</v>
      </c>
      <c r="C6026" t="s">
        <v>492</v>
      </c>
      <c r="D6026" t="s">
        <v>607</v>
      </c>
      <c r="E6026">
        <v>2017</v>
      </c>
      <c r="F6026" s="10">
        <v>42916</v>
      </c>
      <c r="G6026" t="s">
        <v>489</v>
      </c>
      <c r="H6026" t="s">
        <v>474</v>
      </c>
      <c r="I6026" t="s">
        <v>547</v>
      </c>
      <c r="J6026">
        <v>2470500000</v>
      </c>
      <c r="K6026">
        <v>316537316.23250252</v>
      </c>
    </row>
    <row r="6027" spans="1:11" x14ac:dyDescent="0.25">
      <c r="A6027">
        <v>719</v>
      </c>
      <c r="B6027" t="s">
        <v>136</v>
      </c>
      <c r="C6027" t="s">
        <v>493</v>
      </c>
      <c r="D6027" t="s">
        <v>604</v>
      </c>
      <c r="E6027">
        <v>2017</v>
      </c>
      <c r="F6027" s="10">
        <v>42916</v>
      </c>
      <c r="G6027" t="s">
        <v>489</v>
      </c>
      <c r="H6027" t="s">
        <v>474</v>
      </c>
      <c r="I6027" t="s">
        <v>547</v>
      </c>
      <c r="J6027">
        <v>0</v>
      </c>
      <c r="K6027">
        <v>0</v>
      </c>
    </row>
    <row r="6028" spans="1:11" x14ac:dyDescent="0.25">
      <c r="A6028">
        <v>719</v>
      </c>
      <c r="B6028" t="s">
        <v>136</v>
      </c>
      <c r="C6028" t="s">
        <v>493</v>
      </c>
      <c r="D6028" t="s">
        <v>603</v>
      </c>
      <c r="E6028">
        <v>2017</v>
      </c>
      <c r="F6028" s="10">
        <v>42916</v>
      </c>
      <c r="G6028" t="s">
        <v>489</v>
      </c>
      <c r="H6028" t="s">
        <v>474</v>
      </c>
      <c r="I6028" t="s">
        <v>547</v>
      </c>
      <c r="J6028">
        <v>22092900000</v>
      </c>
      <c r="K6028">
        <v>2830693087.955092</v>
      </c>
    </row>
    <row r="6029" spans="1:11" x14ac:dyDescent="0.25">
      <c r="A6029">
        <v>719</v>
      </c>
      <c r="B6029" t="s">
        <v>136</v>
      </c>
      <c r="C6029" t="s">
        <v>493</v>
      </c>
      <c r="D6029" t="s">
        <v>605</v>
      </c>
      <c r="E6029">
        <v>2017</v>
      </c>
      <c r="F6029" s="10">
        <v>42916</v>
      </c>
      <c r="G6029" t="s">
        <v>489</v>
      </c>
      <c r="H6029" t="s">
        <v>474</v>
      </c>
      <c r="I6029" t="s">
        <v>547</v>
      </c>
      <c r="J6029">
        <v>-3400000</v>
      </c>
      <c r="K6029">
        <v>-435631.19821514213</v>
      </c>
    </row>
    <row r="6030" spans="1:11" x14ac:dyDescent="0.25">
      <c r="A6030">
        <v>719</v>
      </c>
      <c r="B6030" t="s">
        <v>136</v>
      </c>
      <c r="C6030" t="s">
        <v>493</v>
      </c>
      <c r="D6030" t="s">
        <v>600</v>
      </c>
      <c r="E6030">
        <v>2017</v>
      </c>
      <c r="F6030" s="10">
        <v>42916</v>
      </c>
      <c r="G6030" t="s">
        <v>489</v>
      </c>
      <c r="H6030" t="s">
        <v>474</v>
      </c>
      <c r="I6030" t="s">
        <v>547</v>
      </c>
      <c r="J6030">
        <v>0</v>
      </c>
      <c r="K6030">
        <v>0</v>
      </c>
    </row>
    <row r="6031" spans="1:11" x14ac:dyDescent="0.25">
      <c r="A6031">
        <v>719</v>
      </c>
      <c r="B6031" t="s">
        <v>136</v>
      </c>
      <c r="C6031" t="s">
        <v>493</v>
      </c>
      <c r="D6031" t="s">
        <v>602</v>
      </c>
      <c r="E6031">
        <v>2017</v>
      </c>
      <c r="F6031" s="10">
        <v>42916</v>
      </c>
      <c r="G6031" t="s">
        <v>489</v>
      </c>
      <c r="H6031" t="s">
        <v>474</v>
      </c>
      <c r="I6031" t="s">
        <v>547</v>
      </c>
      <c r="J6031">
        <v>6918500000</v>
      </c>
      <c r="K6031">
        <v>886445424.95631194</v>
      </c>
    </row>
    <row r="6032" spans="1:11" x14ac:dyDescent="0.25">
      <c r="A6032">
        <v>719</v>
      </c>
      <c r="B6032" t="s">
        <v>136</v>
      </c>
      <c r="C6032" t="s">
        <v>493</v>
      </c>
      <c r="D6032" t="s">
        <v>601</v>
      </c>
      <c r="E6032">
        <v>2017</v>
      </c>
      <c r="F6032" s="10">
        <v>42916</v>
      </c>
      <c r="G6032" t="s">
        <v>489</v>
      </c>
      <c r="H6032" t="s">
        <v>474</v>
      </c>
      <c r="I6032" t="s">
        <v>547</v>
      </c>
      <c r="J6032">
        <v>0</v>
      </c>
      <c r="K6032">
        <v>0</v>
      </c>
    </row>
    <row r="6033" spans="1:11" x14ac:dyDescent="0.25">
      <c r="A6033">
        <v>719</v>
      </c>
      <c r="B6033" t="s">
        <v>136</v>
      </c>
      <c r="C6033" t="s">
        <v>493</v>
      </c>
      <c r="D6033" t="s">
        <v>599</v>
      </c>
      <c r="E6033">
        <v>2017</v>
      </c>
      <c r="F6033" s="10">
        <v>42916</v>
      </c>
      <c r="G6033" t="s">
        <v>489</v>
      </c>
      <c r="H6033" t="s">
        <v>474</v>
      </c>
      <c r="I6033" t="s">
        <v>547</v>
      </c>
      <c r="J6033">
        <v>2377000000</v>
      </c>
      <c r="K6033">
        <v>304557458.28158611</v>
      </c>
    </row>
    <row r="6034" spans="1:11" x14ac:dyDescent="0.25">
      <c r="A6034">
        <v>719</v>
      </c>
      <c r="B6034" t="s">
        <v>136</v>
      </c>
      <c r="C6034" t="s">
        <v>493</v>
      </c>
      <c r="D6034" t="s">
        <v>560</v>
      </c>
      <c r="E6034">
        <v>2017</v>
      </c>
      <c r="F6034" s="10">
        <v>42916</v>
      </c>
      <c r="G6034" t="s">
        <v>489</v>
      </c>
      <c r="H6034" t="s">
        <v>474</v>
      </c>
      <c r="I6034" t="s">
        <v>547</v>
      </c>
      <c r="J6034">
        <v>0</v>
      </c>
      <c r="K6034">
        <v>0</v>
      </c>
    </row>
    <row r="6035" spans="1:11" x14ac:dyDescent="0.25">
      <c r="A6035">
        <v>746</v>
      </c>
      <c r="B6035" t="s">
        <v>62</v>
      </c>
      <c r="C6035" t="s">
        <v>493</v>
      </c>
      <c r="D6035" t="s">
        <v>1455</v>
      </c>
      <c r="E6035">
        <v>2017</v>
      </c>
      <c r="F6035" s="10">
        <v>43100</v>
      </c>
      <c r="G6035" t="s">
        <v>489</v>
      </c>
      <c r="H6035" t="s">
        <v>474</v>
      </c>
      <c r="I6035" t="s">
        <v>547</v>
      </c>
      <c r="J6035">
        <v>6647100000</v>
      </c>
      <c r="K6035">
        <v>850604730.29952562</v>
      </c>
    </row>
    <row r="6036" spans="1:11" x14ac:dyDescent="0.25">
      <c r="A6036">
        <v>746</v>
      </c>
      <c r="B6036" t="s">
        <v>62</v>
      </c>
      <c r="C6036" t="s">
        <v>493</v>
      </c>
      <c r="D6036" t="s">
        <v>1454</v>
      </c>
      <c r="E6036">
        <v>2017</v>
      </c>
      <c r="F6036" s="10">
        <v>43100</v>
      </c>
      <c r="G6036" t="s">
        <v>489</v>
      </c>
      <c r="H6036" t="s">
        <v>474</v>
      </c>
      <c r="I6036" t="s">
        <v>547</v>
      </c>
      <c r="J6036">
        <v>7335300000</v>
      </c>
      <c r="K6036">
        <v>938671131.49585688</v>
      </c>
    </row>
    <row r="6037" spans="1:11" x14ac:dyDescent="0.25">
      <c r="A6037">
        <v>746</v>
      </c>
      <c r="B6037" t="s">
        <v>62</v>
      </c>
      <c r="C6037" t="s">
        <v>493</v>
      </c>
      <c r="D6037" t="s">
        <v>1453</v>
      </c>
      <c r="E6037">
        <v>2017</v>
      </c>
      <c r="F6037" s="10">
        <v>43100</v>
      </c>
      <c r="G6037" t="s">
        <v>489</v>
      </c>
      <c r="H6037" t="s">
        <v>474</v>
      </c>
      <c r="I6037" t="s">
        <v>547</v>
      </c>
      <c r="J6037">
        <v>4031700000</v>
      </c>
      <c r="K6037">
        <v>515921693.84372091</v>
      </c>
    </row>
    <row r="6038" spans="1:11" x14ac:dyDescent="0.25">
      <c r="A6038">
        <v>746</v>
      </c>
      <c r="B6038" t="s">
        <v>62</v>
      </c>
      <c r="C6038" t="s">
        <v>493</v>
      </c>
      <c r="D6038" t="s">
        <v>1456</v>
      </c>
      <c r="E6038">
        <v>2017</v>
      </c>
      <c r="F6038" s="10">
        <v>43100</v>
      </c>
      <c r="G6038" t="s">
        <v>489</v>
      </c>
      <c r="H6038" t="s">
        <v>474</v>
      </c>
      <c r="I6038" t="s">
        <v>547</v>
      </c>
      <c r="J6038">
        <v>1338600000</v>
      </c>
      <c r="K6038">
        <v>171295676.6076853</v>
      </c>
    </row>
    <row r="6039" spans="1:11" x14ac:dyDescent="0.25">
      <c r="A6039">
        <v>746</v>
      </c>
      <c r="B6039" t="s">
        <v>62</v>
      </c>
      <c r="C6039" t="s">
        <v>493</v>
      </c>
      <c r="D6039" t="s">
        <v>828</v>
      </c>
      <c r="E6039">
        <v>2017</v>
      </c>
      <c r="F6039" s="10">
        <v>43100</v>
      </c>
      <c r="G6039" t="s">
        <v>489</v>
      </c>
      <c r="H6039" t="s">
        <v>474</v>
      </c>
      <c r="I6039" t="s">
        <v>547</v>
      </c>
      <c r="J6039">
        <v>1839700000</v>
      </c>
      <c r="K6039">
        <v>235419584.83128542</v>
      </c>
    </row>
    <row r="6040" spans="1:11" x14ac:dyDescent="0.25">
      <c r="A6040">
        <v>1134</v>
      </c>
      <c r="B6040" t="s">
        <v>134</v>
      </c>
      <c r="C6040" t="s">
        <v>493</v>
      </c>
      <c r="D6040" t="s">
        <v>845</v>
      </c>
      <c r="E6040">
        <v>2017</v>
      </c>
      <c r="F6040" s="10">
        <v>43100</v>
      </c>
      <c r="G6040" t="s">
        <v>489</v>
      </c>
      <c r="H6040" t="s">
        <v>474</v>
      </c>
      <c r="I6040" t="s">
        <v>547</v>
      </c>
      <c r="J6040">
        <v>237977000</v>
      </c>
      <c r="K6040">
        <v>30453033.939987395</v>
      </c>
    </row>
    <row r="6041" spans="1:11" x14ac:dyDescent="0.25">
      <c r="A6041">
        <v>1134</v>
      </c>
      <c r="B6041" t="s">
        <v>134</v>
      </c>
      <c r="C6041" t="s">
        <v>493</v>
      </c>
      <c r="D6041" t="s">
        <v>844</v>
      </c>
      <c r="E6041">
        <v>2017</v>
      </c>
      <c r="F6041" s="10">
        <v>43100</v>
      </c>
      <c r="G6041" t="s">
        <v>489</v>
      </c>
      <c r="H6041" t="s">
        <v>474</v>
      </c>
      <c r="I6041" t="s">
        <v>547</v>
      </c>
      <c r="J6041">
        <v>463547000</v>
      </c>
      <c r="K6041">
        <v>59318390.112403028</v>
      </c>
    </row>
    <row r="6042" spans="1:11" x14ac:dyDescent="0.25">
      <c r="A6042">
        <v>1341</v>
      </c>
      <c r="B6042" t="s">
        <v>135</v>
      </c>
      <c r="C6042" t="s">
        <v>492</v>
      </c>
      <c r="D6042" t="s">
        <v>59</v>
      </c>
      <c r="E6042">
        <v>2017</v>
      </c>
      <c r="F6042" s="10">
        <v>43100</v>
      </c>
      <c r="G6042" t="s">
        <v>489</v>
      </c>
      <c r="H6042" t="s">
        <v>474</v>
      </c>
      <c r="I6042" t="s">
        <v>547</v>
      </c>
      <c r="J6042">
        <v>11910867000</v>
      </c>
      <c r="K6042">
        <v>1524189467.9136043</v>
      </c>
    </row>
    <row r="6043" spans="1:11" x14ac:dyDescent="0.25">
      <c r="A6043">
        <v>1341</v>
      </c>
      <c r="B6043" t="s">
        <v>135</v>
      </c>
      <c r="C6043" t="s">
        <v>492</v>
      </c>
      <c r="D6043" t="s">
        <v>606</v>
      </c>
      <c r="E6043">
        <v>2017</v>
      </c>
      <c r="F6043" s="10">
        <v>43100</v>
      </c>
      <c r="G6043" t="s">
        <v>489</v>
      </c>
      <c r="H6043" t="s">
        <v>474</v>
      </c>
      <c r="I6043" t="s">
        <v>547</v>
      </c>
      <c r="J6043">
        <v>257972000</v>
      </c>
      <c r="K6043">
        <v>33011719.920691613</v>
      </c>
    </row>
    <row r="6044" spans="1:11" x14ac:dyDescent="0.25">
      <c r="A6044">
        <v>1341</v>
      </c>
      <c r="B6044" t="s">
        <v>135</v>
      </c>
      <c r="C6044" t="s">
        <v>493</v>
      </c>
      <c r="D6044" t="s">
        <v>849</v>
      </c>
      <c r="E6044">
        <v>2017</v>
      </c>
      <c r="F6044" s="10">
        <v>43100</v>
      </c>
      <c r="G6044" t="s">
        <v>489</v>
      </c>
      <c r="H6044" t="s">
        <v>474</v>
      </c>
      <c r="I6044" t="s">
        <v>547</v>
      </c>
      <c r="J6044">
        <v>778242000</v>
      </c>
      <c r="K6044">
        <v>99588741.935244456</v>
      </c>
    </row>
    <row r="6045" spans="1:11" x14ac:dyDescent="0.25">
      <c r="A6045">
        <v>1341</v>
      </c>
      <c r="B6045" t="s">
        <v>135</v>
      </c>
      <c r="C6045" t="s">
        <v>493</v>
      </c>
      <c r="D6045" t="s">
        <v>848</v>
      </c>
      <c r="E6045">
        <v>2017</v>
      </c>
      <c r="F6045" s="10">
        <v>43100</v>
      </c>
      <c r="G6045" t="s">
        <v>489</v>
      </c>
      <c r="H6045" t="s">
        <v>474</v>
      </c>
      <c r="I6045" t="s">
        <v>547</v>
      </c>
      <c r="J6045">
        <v>1289427000</v>
      </c>
      <c r="K6045">
        <v>165003190.19962487</v>
      </c>
    </row>
    <row r="6046" spans="1:11" x14ac:dyDescent="0.25">
      <c r="A6046">
        <v>1341</v>
      </c>
      <c r="B6046" t="s">
        <v>135</v>
      </c>
      <c r="C6046" t="s">
        <v>493</v>
      </c>
      <c r="D6046" t="s">
        <v>589</v>
      </c>
      <c r="E6046">
        <v>2017</v>
      </c>
      <c r="F6046" s="10">
        <v>43100</v>
      </c>
      <c r="G6046" t="s">
        <v>489</v>
      </c>
      <c r="H6046" t="s">
        <v>474</v>
      </c>
      <c r="I6046" t="s">
        <v>547</v>
      </c>
      <c r="J6046">
        <v>-331681000</v>
      </c>
      <c r="K6046">
        <v>-42443987.23510658</v>
      </c>
    </row>
    <row r="6047" spans="1:11" x14ac:dyDescent="0.25">
      <c r="A6047">
        <v>1341</v>
      </c>
      <c r="B6047" t="s">
        <v>135</v>
      </c>
      <c r="C6047" t="s">
        <v>493</v>
      </c>
      <c r="D6047" t="s">
        <v>850</v>
      </c>
      <c r="E6047">
        <v>2017</v>
      </c>
      <c r="F6047" s="10">
        <v>43100</v>
      </c>
      <c r="G6047" t="s">
        <v>489</v>
      </c>
      <c r="H6047" t="s">
        <v>474</v>
      </c>
      <c r="I6047" t="s">
        <v>547</v>
      </c>
      <c r="J6047">
        <v>647860000</v>
      </c>
      <c r="K6047">
        <v>82904241.033210069</v>
      </c>
    </row>
    <row r="6048" spans="1:11" x14ac:dyDescent="0.25">
      <c r="A6048">
        <v>1341</v>
      </c>
      <c r="B6048" t="s">
        <v>135</v>
      </c>
      <c r="C6048" t="s">
        <v>493</v>
      </c>
      <c r="D6048" t="s">
        <v>643</v>
      </c>
      <c r="E6048">
        <v>2017</v>
      </c>
      <c r="F6048" s="10">
        <v>43100</v>
      </c>
      <c r="G6048" t="s">
        <v>489</v>
      </c>
      <c r="H6048" t="s">
        <v>474</v>
      </c>
      <c r="I6048" t="s">
        <v>547</v>
      </c>
      <c r="J6048">
        <v>6902000</v>
      </c>
      <c r="K6048">
        <v>883223.33777546987</v>
      </c>
    </row>
    <row r="6049" spans="1:11" x14ac:dyDescent="0.25">
      <c r="A6049">
        <v>1341</v>
      </c>
      <c r="B6049" t="s">
        <v>135</v>
      </c>
      <c r="C6049" t="s">
        <v>493</v>
      </c>
      <c r="D6049" t="s">
        <v>851</v>
      </c>
      <c r="E6049">
        <v>2017</v>
      </c>
      <c r="F6049" s="10">
        <v>43100</v>
      </c>
      <c r="G6049" t="s">
        <v>489</v>
      </c>
      <c r="H6049" t="s">
        <v>474</v>
      </c>
      <c r="I6049" t="s">
        <v>547</v>
      </c>
      <c r="J6049">
        <v>1485604000</v>
      </c>
      <c r="K6049">
        <v>190107233.19220358</v>
      </c>
    </row>
    <row r="6050" spans="1:11" x14ac:dyDescent="0.25">
      <c r="A6050">
        <v>1341</v>
      </c>
      <c r="B6050" t="s">
        <v>135</v>
      </c>
      <c r="C6050" t="s">
        <v>493</v>
      </c>
      <c r="D6050" t="s">
        <v>847</v>
      </c>
      <c r="E6050">
        <v>2017</v>
      </c>
      <c r="F6050" s="10">
        <v>43100</v>
      </c>
      <c r="G6050" t="s">
        <v>489</v>
      </c>
      <c r="H6050" t="s">
        <v>474</v>
      </c>
      <c r="I6050" t="s">
        <v>547</v>
      </c>
      <c r="J6050">
        <v>689122000</v>
      </c>
      <c r="K6050">
        <v>88184386.116271704</v>
      </c>
    </row>
    <row r="6051" spans="1:11" x14ac:dyDescent="0.25">
      <c r="A6051">
        <v>1341</v>
      </c>
      <c r="B6051" t="s">
        <v>135</v>
      </c>
      <c r="C6051" t="s">
        <v>493</v>
      </c>
      <c r="D6051" t="s">
        <v>797</v>
      </c>
      <c r="E6051">
        <v>2017</v>
      </c>
      <c r="F6051" s="10">
        <v>43100</v>
      </c>
      <c r="G6051" t="s">
        <v>489</v>
      </c>
      <c r="H6051" t="s">
        <v>474</v>
      </c>
      <c r="I6051" t="s">
        <v>547</v>
      </c>
      <c r="J6051">
        <v>7764140000</v>
      </c>
      <c r="K6051">
        <v>993548195.56013274</v>
      </c>
    </row>
    <row r="6052" spans="1:11" x14ac:dyDescent="0.25">
      <c r="A6052">
        <v>13281</v>
      </c>
      <c r="B6052" t="s">
        <v>131</v>
      </c>
      <c r="C6052" t="s">
        <v>492</v>
      </c>
      <c r="D6052" t="s">
        <v>21</v>
      </c>
      <c r="E6052">
        <v>2017</v>
      </c>
      <c r="F6052" s="10">
        <v>43100</v>
      </c>
      <c r="G6052" t="s">
        <v>489</v>
      </c>
      <c r="H6052" t="s">
        <v>474</v>
      </c>
      <c r="I6052" t="s">
        <v>547</v>
      </c>
      <c r="J6052">
        <v>5028000000</v>
      </c>
      <c r="K6052">
        <v>643414509.17633474</v>
      </c>
    </row>
    <row r="6053" spans="1:11" x14ac:dyDescent="0.25">
      <c r="A6053">
        <v>13281</v>
      </c>
      <c r="B6053" t="s">
        <v>131</v>
      </c>
      <c r="C6053" t="s">
        <v>492</v>
      </c>
      <c r="D6053" t="s">
        <v>1705</v>
      </c>
      <c r="E6053">
        <v>2017</v>
      </c>
      <c r="F6053" s="10">
        <v>43100</v>
      </c>
      <c r="G6053" t="s">
        <v>489</v>
      </c>
      <c r="H6053" t="s">
        <v>474</v>
      </c>
      <c r="I6053" t="s">
        <v>547</v>
      </c>
      <c r="J6053">
        <v>1376000000</v>
      </c>
      <c r="K6053">
        <v>176081615.87641937</v>
      </c>
    </row>
    <row r="6054" spans="1:11" x14ac:dyDescent="0.25">
      <c r="A6054">
        <v>13281</v>
      </c>
      <c r="B6054" t="s">
        <v>131</v>
      </c>
      <c r="C6054" t="s">
        <v>492</v>
      </c>
      <c r="D6054" t="s">
        <v>1222</v>
      </c>
      <c r="E6054">
        <v>2017</v>
      </c>
      <c r="F6054" s="10">
        <v>43100</v>
      </c>
      <c r="G6054" t="s">
        <v>489</v>
      </c>
      <c r="H6054" t="s">
        <v>474</v>
      </c>
      <c r="I6054" t="s">
        <v>547</v>
      </c>
      <c r="J6054">
        <v>2368000000</v>
      </c>
      <c r="K6054">
        <v>303024176.15941936</v>
      </c>
    </row>
    <row r="6055" spans="1:11" x14ac:dyDescent="0.25">
      <c r="A6055">
        <v>13281</v>
      </c>
      <c r="B6055" t="s">
        <v>131</v>
      </c>
      <c r="C6055" t="s">
        <v>492</v>
      </c>
      <c r="D6055" t="s">
        <v>607</v>
      </c>
      <c r="E6055">
        <v>2017</v>
      </c>
      <c r="F6055" s="10">
        <v>43100</v>
      </c>
      <c r="G6055" t="s">
        <v>489</v>
      </c>
      <c r="H6055" t="s">
        <v>474</v>
      </c>
      <c r="I6055" t="s">
        <v>547</v>
      </c>
      <c r="J6055">
        <v>398000000</v>
      </c>
      <c r="K6055">
        <v>50930583.661929443</v>
      </c>
    </row>
    <row r="6056" spans="1:11" x14ac:dyDescent="0.25">
      <c r="A6056">
        <v>13281</v>
      </c>
      <c r="B6056" t="s">
        <v>131</v>
      </c>
      <c r="C6056" t="s">
        <v>492</v>
      </c>
      <c r="D6056" t="s">
        <v>880</v>
      </c>
      <c r="E6056">
        <v>2017</v>
      </c>
      <c r="F6056" s="10">
        <v>43100</v>
      </c>
      <c r="G6056" t="s">
        <v>489</v>
      </c>
      <c r="H6056" t="s">
        <v>474</v>
      </c>
      <c r="I6056" t="s">
        <v>547</v>
      </c>
      <c r="J6056">
        <v>2098000000</v>
      </c>
      <c r="K6056">
        <v>268473277.69529641</v>
      </c>
    </row>
    <row r="6057" spans="1:11" x14ac:dyDescent="0.25">
      <c r="A6057">
        <v>13281</v>
      </c>
      <c r="B6057" t="s">
        <v>131</v>
      </c>
      <c r="C6057" t="s">
        <v>492</v>
      </c>
      <c r="D6057" t="s">
        <v>290</v>
      </c>
      <c r="E6057">
        <v>2017</v>
      </c>
      <c r="F6057" s="10">
        <v>43100</v>
      </c>
      <c r="G6057" t="s">
        <v>489</v>
      </c>
      <c r="H6057" t="s">
        <v>474</v>
      </c>
      <c r="I6057" t="s">
        <v>547</v>
      </c>
      <c r="J6057">
        <v>17484000000</v>
      </c>
      <c r="K6057">
        <v>2237362624.9878755</v>
      </c>
    </row>
    <row r="6058" spans="1:11" x14ac:dyDescent="0.25">
      <c r="A6058">
        <v>13281</v>
      </c>
      <c r="B6058" t="s">
        <v>131</v>
      </c>
      <c r="C6058" t="s">
        <v>493</v>
      </c>
      <c r="D6058" t="s">
        <v>871</v>
      </c>
      <c r="E6058">
        <v>2017</v>
      </c>
      <c r="F6058" s="10">
        <v>43100</v>
      </c>
      <c r="G6058" t="s">
        <v>489</v>
      </c>
      <c r="H6058" t="s">
        <v>474</v>
      </c>
      <c r="I6058" t="s">
        <v>547</v>
      </c>
      <c r="J6058">
        <v>28752000000</v>
      </c>
      <c r="K6058">
        <v>3679286787.5572743</v>
      </c>
    </row>
    <row r="6059" spans="1:11" x14ac:dyDescent="0.25">
      <c r="A6059">
        <v>13281</v>
      </c>
      <c r="B6059" t="s">
        <v>131</v>
      </c>
      <c r="C6059" t="s">
        <v>493</v>
      </c>
      <c r="D6059" t="s">
        <v>872</v>
      </c>
      <c r="E6059">
        <v>2017</v>
      </c>
      <c r="F6059" s="10">
        <v>43100</v>
      </c>
      <c r="G6059" t="s">
        <v>489</v>
      </c>
      <c r="H6059" t="s">
        <v>474</v>
      </c>
      <c r="I6059" t="s">
        <v>547</v>
      </c>
      <c r="J6059">
        <v>2890000000</v>
      </c>
      <c r="K6059">
        <v>369822579.85672385</v>
      </c>
    </row>
    <row r="6060" spans="1:11" x14ac:dyDescent="0.25">
      <c r="A6060">
        <v>13281</v>
      </c>
      <c r="B6060" t="s">
        <v>131</v>
      </c>
      <c r="C6060" t="s">
        <v>493</v>
      </c>
      <c r="D6060" t="s">
        <v>870</v>
      </c>
      <c r="E6060">
        <v>2017</v>
      </c>
      <c r="F6060" s="10">
        <v>43100</v>
      </c>
      <c r="G6060" t="s">
        <v>489</v>
      </c>
      <c r="H6060" t="s">
        <v>474</v>
      </c>
      <c r="I6060" t="s">
        <v>547</v>
      </c>
      <c r="J6060">
        <v>0</v>
      </c>
      <c r="K6060">
        <v>0</v>
      </c>
    </row>
    <row r="6061" spans="1:11" x14ac:dyDescent="0.25">
      <c r="A6061">
        <v>1132</v>
      </c>
      <c r="B6061" t="s">
        <v>133</v>
      </c>
      <c r="C6061" t="s">
        <v>493</v>
      </c>
      <c r="D6061" t="s">
        <v>640</v>
      </c>
      <c r="E6061">
        <v>2018</v>
      </c>
      <c r="F6061" s="10">
        <v>43190</v>
      </c>
      <c r="G6061" t="s">
        <v>489</v>
      </c>
      <c r="H6061" t="s">
        <v>474</v>
      </c>
      <c r="I6061" t="s">
        <v>547</v>
      </c>
      <c r="J6061">
        <v>83822000</v>
      </c>
      <c r="K6061">
        <v>10680595.876893971</v>
      </c>
    </row>
    <row r="6062" spans="1:11" x14ac:dyDescent="0.25">
      <c r="A6062">
        <v>1132</v>
      </c>
      <c r="B6062" t="s">
        <v>133</v>
      </c>
      <c r="C6062" t="s">
        <v>493</v>
      </c>
      <c r="D6062" t="s">
        <v>637</v>
      </c>
      <c r="E6062">
        <v>2018</v>
      </c>
      <c r="F6062" s="10">
        <v>43190</v>
      </c>
      <c r="G6062" t="s">
        <v>489</v>
      </c>
      <c r="H6062" t="s">
        <v>474</v>
      </c>
      <c r="I6062" t="s">
        <v>547</v>
      </c>
      <c r="J6062">
        <v>6204059000</v>
      </c>
      <c r="K6062">
        <v>790520948.86076367</v>
      </c>
    </row>
    <row r="6063" spans="1:11" x14ac:dyDescent="0.25">
      <c r="A6063">
        <v>1132</v>
      </c>
      <c r="B6063" t="s">
        <v>133</v>
      </c>
      <c r="C6063" t="s">
        <v>493</v>
      </c>
      <c r="D6063" t="s">
        <v>589</v>
      </c>
      <c r="E6063">
        <v>2018</v>
      </c>
      <c r="F6063" s="10">
        <v>43190</v>
      </c>
      <c r="G6063" t="s">
        <v>489</v>
      </c>
      <c r="H6063" t="s">
        <v>474</v>
      </c>
      <c r="I6063" t="s">
        <v>547</v>
      </c>
      <c r="J6063">
        <v>0</v>
      </c>
      <c r="K6063">
        <v>0</v>
      </c>
    </row>
    <row r="6064" spans="1:11" x14ac:dyDescent="0.25">
      <c r="A6064">
        <v>1132</v>
      </c>
      <c r="B6064" t="s">
        <v>133</v>
      </c>
      <c r="C6064" t="s">
        <v>493</v>
      </c>
      <c r="D6064" t="s">
        <v>639</v>
      </c>
      <c r="E6064">
        <v>2018</v>
      </c>
      <c r="F6064" s="10">
        <v>43190</v>
      </c>
      <c r="G6064" t="s">
        <v>489</v>
      </c>
      <c r="H6064" t="s">
        <v>474</v>
      </c>
      <c r="I6064" t="s">
        <v>547</v>
      </c>
      <c r="J6064">
        <v>478659000</v>
      </c>
      <c r="K6064">
        <v>60990710.575245053</v>
      </c>
    </row>
    <row r="6065" spans="1:11" x14ac:dyDescent="0.25">
      <c r="A6065">
        <v>1132</v>
      </c>
      <c r="B6065" t="s">
        <v>133</v>
      </c>
      <c r="C6065" t="s">
        <v>493</v>
      </c>
      <c r="D6065" t="s">
        <v>638</v>
      </c>
      <c r="E6065">
        <v>2018</v>
      </c>
      <c r="F6065" s="10">
        <v>43190</v>
      </c>
      <c r="G6065" t="s">
        <v>489</v>
      </c>
      <c r="H6065" t="s">
        <v>474</v>
      </c>
      <c r="I6065" t="s">
        <v>547</v>
      </c>
      <c r="J6065">
        <v>813636000</v>
      </c>
      <c r="K6065">
        <v>103673466.47529888</v>
      </c>
    </row>
    <row r="6066" spans="1:11" x14ac:dyDescent="0.25">
      <c r="A6066">
        <v>719</v>
      </c>
      <c r="B6066" t="s">
        <v>136</v>
      </c>
      <c r="C6066" t="s">
        <v>492</v>
      </c>
      <c r="D6066" t="s">
        <v>606</v>
      </c>
      <c r="E6066">
        <v>2018</v>
      </c>
      <c r="F6066" s="10">
        <v>43281</v>
      </c>
      <c r="G6066" t="s">
        <v>489</v>
      </c>
      <c r="H6066" t="s">
        <v>474</v>
      </c>
      <c r="I6066" t="s">
        <v>547</v>
      </c>
      <c r="J6066">
        <v>31599000000</v>
      </c>
      <c r="K6066">
        <v>4027431756.7690716</v>
      </c>
    </row>
    <row r="6067" spans="1:11" x14ac:dyDescent="0.25">
      <c r="A6067">
        <v>719</v>
      </c>
      <c r="B6067" t="s">
        <v>136</v>
      </c>
      <c r="C6067" t="s">
        <v>492</v>
      </c>
      <c r="D6067" t="s">
        <v>608</v>
      </c>
      <c r="E6067">
        <v>2018</v>
      </c>
      <c r="F6067" s="10">
        <v>43281</v>
      </c>
      <c r="G6067" t="s">
        <v>489</v>
      </c>
      <c r="H6067" t="s">
        <v>474</v>
      </c>
      <c r="I6067" t="s">
        <v>547</v>
      </c>
    </row>
    <row r="6068" spans="1:11" x14ac:dyDescent="0.25">
      <c r="A6068">
        <v>719</v>
      </c>
      <c r="B6068" t="s">
        <v>136</v>
      </c>
      <c r="C6068" t="s">
        <v>492</v>
      </c>
      <c r="D6068" t="s">
        <v>607</v>
      </c>
      <c r="E6068">
        <v>2018</v>
      </c>
      <c r="F6068" s="10">
        <v>43281</v>
      </c>
      <c r="G6068" t="s">
        <v>489</v>
      </c>
      <c r="H6068" t="s">
        <v>474</v>
      </c>
      <c r="I6068" t="s">
        <v>547</v>
      </c>
      <c r="J6068">
        <v>2726100000</v>
      </c>
      <c r="K6068">
        <v>347453454.60704976</v>
      </c>
    </row>
    <row r="6069" spans="1:11" x14ac:dyDescent="0.25">
      <c r="A6069">
        <v>719</v>
      </c>
      <c r="B6069" t="s">
        <v>136</v>
      </c>
      <c r="C6069" t="s">
        <v>492</v>
      </c>
      <c r="D6069" t="s">
        <v>643</v>
      </c>
      <c r="E6069">
        <v>2018</v>
      </c>
      <c r="F6069" s="10">
        <v>43281</v>
      </c>
      <c r="G6069" t="s">
        <v>489</v>
      </c>
      <c r="H6069" t="s">
        <v>474</v>
      </c>
      <c r="I6069" t="s">
        <v>547</v>
      </c>
      <c r="J6069">
        <v>789700000</v>
      </c>
      <c r="K6069">
        <v>100650743.95773713</v>
      </c>
    </row>
    <row r="6070" spans="1:11" x14ac:dyDescent="0.25">
      <c r="A6070">
        <v>719</v>
      </c>
      <c r="B6070" t="s">
        <v>136</v>
      </c>
      <c r="C6070" t="s">
        <v>493</v>
      </c>
      <c r="D6070" t="s">
        <v>604</v>
      </c>
      <c r="E6070">
        <v>2018</v>
      </c>
      <c r="F6070" s="10">
        <v>43281</v>
      </c>
      <c r="G6070" t="s">
        <v>489</v>
      </c>
      <c r="H6070" t="s">
        <v>474</v>
      </c>
      <c r="I6070" t="s">
        <v>547</v>
      </c>
      <c r="J6070">
        <v>160800000</v>
      </c>
      <c r="K6070">
        <v>20494668.391039804</v>
      </c>
    </row>
    <row r="6071" spans="1:11" x14ac:dyDescent="0.25">
      <c r="A6071">
        <v>719</v>
      </c>
      <c r="B6071" t="s">
        <v>136</v>
      </c>
      <c r="C6071" t="s">
        <v>493</v>
      </c>
      <c r="D6071" t="s">
        <v>603</v>
      </c>
      <c r="E6071">
        <v>2018</v>
      </c>
      <c r="F6071" s="10">
        <v>43281</v>
      </c>
      <c r="G6071" t="s">
        <v>489</v>
      </c>
      <c r="H6071" t="s">
        <v>474</v>
      </c>
      <c r="I6071" t="s">
        <v>547</v>
      </c>
      <c r="J6071">
        <v>26759500000</v>
      </c>
      <c r="K6071">
        <v>3410616161.7539153</v>
      </c>
    </row>
    <row r="6072" spans="1:11" x14ac:dyDescent="0.25">
      <c r="A6072">
        <v>719</v>
      </c>
      <c r="B6072" t="s">
        <v>136</v>
      </c>
      <c r="C6072" t="s">
        <v>493</v>
      </c>
      <c r="D6072" t="s">
        <v>605</v>
      </c>
      <c r="E6072">
        <v>2018</v>
      </c>
      <c r="F6072" s="10">
        <v>43281</v>
      </c>
      <c r="G6072" t="s">
        <v>489</v>
      </c>
      <c r="H6072" t="s">
        <v>474</v>
      </c>
      <c r="I6072" t="s">
        <v>547</v>
      </c>
    </row>
    <row r="6073" spans="1:11" x14ac:dyDescent="0.25">
      <c r="A6073">
        <v>719</v>
      </c>
      <c r="B6073" t="s">
        <v>136</v>
      </c>
      <c r="C6073" t="s">
        <v>493</v>
      </c>
      <c r="D6073" t="s">
        <v>600</v>
      </c>
      <c r="E6073">
        <v>2018</v>
      </c>
      <c r="F6073" s="10">
        <v>43281</v>
      </c>
      <c r="G6073" t="s">
        <v>489</v>
      </c>
      <c r="H6073" t="s">
        <v>474</v>
      </c>
      <c r="I6073" t="s">
        <v>547</v>
      </c>
    </row>
    <row r="6074" spans="1:11" x14ac:dyDescent="0.25">
      <c r="A6074">
        <v>719</v>
      </c>
      <c r="B6074" t="s">
        <v>136</v>
      </c>
      <c r="C6074" t="s">
        <v>493</v>
      </c>
      <c r="D6074" t="s">
        <v>602</v>
      </c>
      <c r="E6074">
        <v>2018</v>
      </c>
      <c r="F6074" s="10">
        <v>43281</v>
      </c>
      <c r="G6074" t="s">
        <v>489</v>
      </c>
      <c r="H6074" t="s">
        <v>474</v>
      </c>
      <c r="I6074" t="s">
        <v>547</v>
      </c>
      <c r="J6074">
        <v>5573500000</v>
      </c>
      <c r="K6074">
        <v>710367128.59117126</v>
      </c>
    </row>
    <row r="6075" spans="1:11" x14ac:dyDescent="0.25">
      <c r="A6075">
        <v>719</v>
      </c>
      <c r="B6075" t="s">
        <v>136</v>
      </c>
      <c r="C6075" t="s">
        <v>493</v>
      </c>
      <c r="D6075" t="s">
        <v>601</v>
      </c>
      <c r="E6075">
        <v>2018</v>
      </c>
      <c r="F6075" s="10">
        <v>43281</v>
      </c>
      <c r="G6075" t="s">
        <v>489</v>
      </c>
      <c r="H6075" t="s">
        <v>474</v>
      </c>
      <c r="I6075" t="s">
        <v>547</v>
      </c>
    </row>
    <row r="6076" spans="1:11" x14ac:dyDescent="0.25">
      <c r="A6076">
        <v>719</v>
      </c>
      <c r="B6076" t="s">
        <v>136</v>
      </c>
      <c r="C6076" t="s">
        <v>493</v>
      </c>
      <c r="D6076" t="s">
        <v>599</v>
      </c>
      <c r="E6076">
        <v>2018</v>
      </c>
      <c r="F6076" s="10">
        <v>43281</v>
      </c>
      <c r="G6076" t="s">
        <v>489</v>
      </c>
      <c r="H6076" t="s">
        <v>474</v>
      </c>
      <c r="I6076" t="s">
        <v>547</v>
      </c>
      <c r="J6076">
        <v>2623600000</v>
      </c>
      <c r="K6076">
        <v>334389378.05181605</v>
      </c>
    </row>
    <row r="6077" spans="1:11" x14ac:dyDescent="0.25">
      <c r="A6077">
        <v>719</v>
      </c>
      <c r="B6077" t="s">
        <v>136</v>
      </c>
      <c r="C6077" t="s">
        <v>493</v>
      </c>
      <c r="D6077" t="s">
        <v>560</v>
      </c>
      <c r="E6077">
        <v>2018</v>
      </c>
      <c r="F6077" s="10">
        <v>43281</v>
      </c>
      <c r="G6077" t="s">
        <v>489</v>
      </c>
      <c r="H6077" t="s">
        <v>474</v>
      </c>
      <c r="I6077" t="s">
        <v>547</v>
      </c>
    </row>
    <row r="6078" spans="1:11" x14ac:dyDescent="0.25">
      <c r="A6078">
        <v>881</v>
      </c>
      <c r="B6078" t="s">
        <v>147</v>
      </c>
      <c r="C6078" t="s">
        <v>492</v>
      </c>
      <c r="D6078" t="s">
        <v>138</v>
      </c>
      <c r="E6078">
        <v>2014</v>
      </c>
      <c r="F6078" s="10">
        <v>41729</v>
      </c>
      <c r="G6078" t="s">
        <v>489</v>
      </c>
      <c r="H6078" t="s">
        <v>474</v>
      </c>
      <c r="I6078" t="s">
        <v>548</v>
      </c>
      <c r="J6078">
        <v>8219100000</v>
      </c>
      <c r="K6078">
        <v>137233163.30364075</v>
      </c>
    </row>
    <row r="6079" spans="1:11" x14ac:dyDescent="0.25">
      <c r="A6079">
        <v>881</v>
      </c>
      <c r="B6079" t="s">
        <v>147</v>
      </c>
      <c r="C6079" t="s">
        <v>492</v>
      </c>
      <c r="D6079" t="s">
        <v>1289</v>
      </c>
      <c r="E6079">
        <v>2014</v>
      </c>
      <c r="F6079" s="10">
        <v>41729</v>
      </c>
      <c r="G6079" t="s">
        <v>489</v>
      </c>
      <c r="H6079" t="s">
        <v>474</v>
      </c>
      <c r="I6079" t="s">
        <v>548</v>
      </c>
      <c r="J6079">
        <v>-1030200000</v>
      </c>
      <c r="K6079">
        <v>-17201105.33214229</v>
      </c>
    </row>
    <row r="6080" spans="1:11" x14ac:dyDescent="0.25">
      <c r="A6080">
        <v>881</v>
      </c>
      <c r="B6080" t="s">
        <v>147</v>
      </c>
      <c r="C6080" t="s">
        <v>492</v>
      </c>
      <c r="D6080" t="s">
        <v>653</v>
      </c>
      <c r="E6080">
        <v>2014</v>
      </c>
      <c r="F6080" s="10">
        <v>41729</v>
      </c>
      <c r="G6080" t="s">
        <v>489</v>
      </c>
      <c r="H6080" t="s">
        <v>474</v>
      </c>
      <c r="I6080" t="s">
        <v>548</v>
      </c>
      <c r="J6080">
        <v>15112600000</v>
      </c>
      <c r="K6080">
        <v>252332968.78521994</v>
      </c>
    </row>
    <row r="6081" spans="1:11" x14ac:dyDescent="0.25">
      <c r="A6081">
        <v>881</v>
      </c>
      <c r="B6081" t="s">
        <v>147</v>
      </c>
      <c r="C6081" t="s">
        <v>492</v>
      </c>
      <c r="D6081" t="s">
        <v>654</v>
      </c>
      <c r="E6081">
        <v>2014</v>
      </c>
      <c r="F6081" s="10">
        <v>41729</v>
      </c>
      <c r="G6081" t="s">
        <v>489</v>
      </c>
      <c r="H6081" t="s">
        <v>474</v>
      </c>
      <c r="I6081" t="s">
        <v>548</v>
      </c>
      <c r="J6081">
        <v>84500000</v>
      </c>
      <c r="K6081">
        <v>1410884.6831353365</v>
      </c>
    </row>
    <row r="6082" spans="1:11" x14ac:dyDescent="0.25">
      <c r="A6082">
        <v>908</v>
      </c>
      <c r="B6082" t="s">
        <v>144</v>
      </c>
      <c r="C6082" t="s">
        <v>492</v>
      </c>
      <c r="D6082" t="s">
        <v>651</v>
      </c>
      <c r="E6082">
        <v>2014</v>
      </c>
      <c r="F6082" s="10">
        <v>41729</v>
      </c>
      <c r="G6082" t="s">
        <v>489</v>
      </c>
      <c r="H6082" t="s">
        <v>474</v>
      </c>
      <c r="I6082" t="s">
        <v>548</v>
      </c>
      <c r="J6082">
        <v>619348200000</v>
      </c>
      <c r="K6082">
        <v>10341170282.928295</v>
      </c>
    </row>
    <row r="6083" spans="1:11" x14ac:dyDescent="0.25">
      <c r="A6083">
        <v>908</v>
      </c>
      <c r="B6083" t="s">
        <v>144</v>
      </c>
      <c r="C6083" t="s">
        <v>492</v>
      </c>
      <c r="D6083" t="s">
        <v>652</v>
      </c>
      <c r="E6083">
        <v>2014</v>
      </c>
      <c r="F6083" s="10">
        <v>41729</v>
      </c>
      <c r="G6083" t="s">
        <v>489</v>
      </c>
      <c r="H6083" t="s">
        <v>474</v>
      </c>
      <c r="I6083" t="s">
        <v>548</v>
      </c>
      <c r="J6083">
        <v>239542200000</v>
      </c>
      <c r="K6083">
        <v>3999602614.7283001</v>
      </c>
    </row>
    <row r="6084" spans="1:11" x14ac:dyDescent="0.25">
      <c r="A6084">
        <v>908</v>
      </c>
      <c r="B6084" t="s">
        <v>144</v>
      </c>
      <c r="C6084" t="s">
        <v>493</v>
      </c>
      <c r="D6084" t="s">
        <v>646</v>
      </c>
      <c r="E6084">
        <v>2014</v>
      </c>
      <c r="F6084" s="10">
        <v>41729</v>
      </c>
      <c r="G6084" t="s">
        <v>489</v>
      </c>
      <c r="H6084" t="s">
        <v>474</v>
      </c>
      <c r="I6084" t="s">
        <v>548</v>
      </c>
      <c r="J6084">
        <v>15428900000</v>
      </c>
      <c r="K6084">
        <v>257614185.65238807</v>
      </c>
    </row>
    <row r="6085" spans="1:11" x14ac:dyDescent="0.25">
      <c r="A6085">
        <v>908</v>
      </c>
      <c r="B6085" t="s">
        <v>144</v>
      </c>
      <c r="C6085" t="s">
        <v>493</v>
      </c>
      <c r="D6085" t="s">
        <v>644</v>
      </c>
      <c r="E6085">
        <v>2014</v>
      </c>
      <c r="F6085" s="10">
        <v>41729</v>
      </c>
      <c r="G6085" t="s">
        <v>489</v>
      </c>
      <c r="H6085" t="s">
        <v>474</v>
      </c>
      <c r="I6085" t="s">
        <v>548</v>
      </c>
      <c r="J6085">
        <v>51327100000</v>
      </c>
      <c r="K6085">
        <v>857001410.88468313</v>
      </c>
    </row>
    <row r="6086" spans="1:11" x14ac:dyDescent="0.25">
      <c r="A6086">
        <v>908</v>
      </c>
      <c r="B6086" t="s">
        <v>144</v>
      </c>
      <c r="C6086" t="s">
        <v>493</v>
      </c>
      <c r="D6086" t="s">
        <v>589</v>
      </c>
      <c r="E6086">
        <v>2014</v>
      </c>
      <c r="F6086" s="10">
        <v>41729</v>
      </c>
      <c r="G6086" t="s">
        <v>489</v>
      </c>
      <c r="H6086" t="s">
        <v>474</v>
      </c>
      <c r="I6086" t="s">
        <v>548</v>
      </c>
      <c r="J6086">
        <v>-24737600000</v>
      </c>
      <c r="K6086">
        <v>-413040247.78140467</v>
      </c>
    </row>
    <row r="6087" spans="1:11" x14ac:dyDescent="0.25">
      <c r="A6087">
        <v>908</v>
      </c>
      <c r="B6087" t="s">
        <v>144</v>
      </c>
      <c r="C6087" t="s">
        <v>493</v>
      </c>
      <c r="D6087" t="s">
        <v>1288</v>
      </c>
      <c r="E6087">
        <v>2014</v>
      </c>
      <c r="F6087" s="10">
        <v>41729</v>
      </c>
      <c r="G6087" t="s">
        <v>489</v>
      </c>
      <c r="H6087" t="s">
        <v>474</v>
      </c>
      <c r="I6087" t="s">
        <v>548</v>
      </c>
      <c r="J6087">
        <v>51808600000</v>
      </c>
      <c r="K6087">
        <v>865040949.04953122</v>
      </c>
    </row>
    <row r="6088" spans="1:11" x14ac:dyDescent="0.25">
      <c r="A6088">
        <v>908</v>
      </c>
      <c r="B6088" t="s">
        <v>144</v>
      </c>
      <c r="C6088" t="s">
        <v>493</v>
      </c>
      <c r="D6088" t="s">
        <v>648</v>
      </c>
      <c r="E6088">
        <v>2014</v>
      </c>
      <c r="F6088" s="10">
        <v>41729</v>
      </c>
      <c r="G6088" t="s">
        <v>489</v>
      </c>
      <c r="H6088" t="s">
        <v>474</v>
      </c>
      <c r="I6088" t="s">
        <v>548</v>
      </c>
      <c r="J6088">
        <v>45247000000</v>
      </c>
      <c r="K6088">
        <v>755482831.45354509</v>
      </c>
    </row>
    <row r="6089" spans="1:11" x14ac:dyDescent="0.25">
      <c r="A6089">
        <v>908</v>
      </c>
      <c r="B6089" t="s">
        <v>144</v>
      </c>
      <c r="C6089" t="s">
        <v>493</v>
      </c>
      <c r="D6089" t="s">
        <v>649</v>
      </c>
      <c r="E6089">
        <v>2014</v>
      </c>
      <c r="F6089" s="10">
        <v>41729</v>
      </c>
      <c r="G6089" t="s">
        <v>489</v>
      </c>
      <c r="H6089" t="s">
        <v>474</v>
      </c>
      <c r="I6089" t="s">
        <v>548</v>
      </c>
      <c r="J6089">
        <v>101316100000</v>
      </c>
      <c r="K6089">
        <v>1691660753.1953616</v>
      </c>
    </row>
    <row r="6090" spans="1:11" x14ac:dyDescent="0.25">
      <c r="A6090">
        <v>908</v>
      </c>
      <c r="B6090" t="s">
        <v>144</v>
      </c>
      <c r="C6090" t="s">
        <v>493</v>
      </c>
      <c r="D6090" t="s">
        <v>645</v>
      </c>
      <c r="E6090">
        <v>2014</v>
      </c>
      <c r="F6090" s="10">
        <v>41729</v>
      </c>
      <c r="G6090" t="s">
        <v>489</v>
      </c>
      <c r="H6090" t="s">
        <v>474</v>
      </c>
      <c r="I6090" t="s">
        <v>548</v>
      </c>
      <c r="J6090">
        <v>64496200000</v>
      </c>
      <c r="K6090">
        <v>1076884031.9577904</v>
      </c>
    </row>
    <row r="6091" spans="1:11" x14ac:dyDescent="0.25">
      <c r="A6091">
        <v>908</v>
      </c>
      <c r="B6091" t="s">
        <v>144</v>
      </c>
      <c r="C6091" t="s">
        <v>493</v>
      </c>
      <c r="D6091" t="s">
        <v>593</v>
      </c>
      <c r="E6091">
        <v>2014</v>
      </c>
      <c r="F6091" s="10">
        <v>41729</v>
      </c>
      <c r="G6091" t="s">
        <v>489</v>
      </c>
      <c r="H6091" t="s">
        <v>474</v>
      </c>
      <c r="I6091" t="s">
        <v>548</v>
      </c>
      <c r="J6091">
        <v>380213400000</v>
      </c>
      <c r="K6091">
        <v>6348369969.0273247</v>
      </c>
    </row>
    <row r="6092" spans="1:11" x14ac:dyDescent="0.25">
      <c r="A6092">
        <v>908</v>
      </c>
      <c r="B6092" t="s">
        <v>144</v>
      </c>
      <c r="C6092" t="s">
        <v>493</v>
      </c>
      <c r="D6092" t="s">
        <v>1243</v>
      </c>
      <c r="E6092">
        <v>2014</v>
      </c>
      <c r="F6092" s="10">
        <v>41729</v>
      </c>
      <c r="G6092" t="s">
        <v>489</v>
      </c>
      <c r="H6092" t="s">
        <v>474</v>
      </c>
      <c r="I6092" t="s">
        <v>548</v>
      </c>
      <c r="J6092">
        <v>57319700000</v>
      </c>
      <c r="K6092">
        <v>957059015.05221939</v>
      </c>
    </row>
    <row r="6093" spans="1:11" x14ac:dyDescent="0.25">
      <c r="A6093">
        <v>908</v>
      </c>
      <c r="B6093" t="s">
        <v>144</v>
      </c>
      <c r="C6093" t="s">
        <v>493</v>
      </c>
      <c r="D6093" t="s">
        <v>643</v>
      </c>
      <c r="E6093">
        <v>2014</v>
      </c>
      <c r="F6093" s="10">
        <v>41729</v>
      </c>
      <c r="G6093" t="s">
        <v>489</v>
      </c>
      <c r="H6093" t="s">
        <v>474</v>
      </c>
      <c r="I6093" t="s">
        <v>548</v>
      </c>
      <c r="J6093">
        <v>54924800000</v>
      </c>
      <c r="K6093">
        <v>917071704.66593754</v>
      </c>
    </row>
    <row r="6094" spans="1:11" x14ac:dyDescent="0.25">
      <c r="A6094">
        <v>908</v>
      </c>
      <c r="B6094" t="s">
        <v>144</v>
      </c>
      <c r="C6094" t="s">
        <v>493</v>
      </c>
      <c r="D6094" t="s">
        <v>647</v>
      </c>
      <c r="E6094">
        <v>2014</v>
      </c>
      <c r="F6094" s="10">
        <v>41729</v>
      </c>
      <c r="G6094" t="s">
        <v>489</v>
      </c>
      <c r="H6094" t="s">
        <v>474</v>
      </c>
      <c r="I6094" t="s">
        <v>548</v>
      </c>
      <c r="J6094">
        <v>61546200000</v>
      </c>
      <c r="K6094">
        <v>1027628294.4992194</v>
      </c>
    </row>
    <row r="6095" spans="1:11" x14ac:dyDescent="0.25">
      <c r="A6095">
        <v>1355</v>
      </c>
      <c r="B6095" t="s">
        <v>139</v>
      </c>
      <c r="C6095" t="s">
        <v>492</v>
      </c>
      <c r="D6095" t="s">
        <v>138</v>
      </c>
      <c r="E6095">
        <v>2014</v>
      </c>
      <c r="F6095" s="10">
        <v>41729</v>
      </c>
      <c r="G6095" t="s">
        <v>489</v>
      </c>
      <c r="H6095" t="s">
        <v>474</v>
      </c>
      <c r="I6095" t="s">
        <v>548</v>
      </c>
      <c r="J6095">
        <v>43766500000</v>
      </c>
      <c r="K6095">
        <v>730763129.99340475</v>
      </c>
    </row>
    <row r="6096" spans="1:11" x14ac:dyDescent="0.25">
      <c r="A6096">
        <v>1355</v>
      </c>
      <c r="B6096" t="s">
        <v>139</v>
      </c>
      <c r="C6096" t="s">
        <v>492</v>
      </c>
      <c r="D6096" t="s">
        <v>794</v>
      </c>
      <c r="E6096">
        <v>2014</v>
      </c>
      <c r="F6096" s="10">
        <v>41729</v>
      </c>
      <c r="G6096" t="s">
        <v>489</v>
      </c>
      <c r="H6096" t="s">
        <v>474</v>
      </c>
      <c r="I6096" t="s">
        <v>548</v>
      </c>
      <c r="J6096">
        <v>52916000000</v>
      </c>
      <c r="K6096">
        <v>883531051.98567414</v>
      </c>
    </row>
    <row r="6097" spans="1:11" x14ac:dyDescent="0.25">
      <c r="A6097">
        <v>1355</v>
      </c>
      <c r="B6097" t="s">
        <v>139</v>
      </c>
      <c r="C6097" t="s">
        <v>493</v>
      </c>
      <c r="D6097" t="s">
        <v>741</v>
      </c>
      <c r="E6097">
        <v>2014</v>
      </c>
      <c r="F6097" s="10">
        <v>41729</v>
      </c>
      <c r="G6097" t="s">
        <v>489</v>
      </c>
      <c r="H6097" t="s">
        <v>474</v>
      </c>
      <c r="I6097" t="s">
        <v>548</v>
      </c>
      <c r="J6097">
        <v>1592200000</v>
      </c>
      <c r="K6097">
        <v>26584740.739503935</v>
      </c>
    </row>
    <row r="6098" spans="1:11" x14ac:dyDescent="0.25">
      <c r="A6098">
        <v>1355</v>
      </c>
      <c r="B6098" t="s">
        <v>139</v>
      </c>
      <c r="C6098" t="s">
        <v>493</v>
      </c>
      <c r="D6098" t="s">
        <v>589</v>
      </c>
      <c r="E6098">
        <v>2014</v>
      </c>
      <c r="F6098" s="10">
        <v>41729</v>
      </c>
      <c r="G6098" t="s">
        <v>489</v>
      </c>
      <c r="H6098" t="s">
        <v>474</v>
      </c>
      <c r="I6098" t="s">
        <v>548</v>
      </c>
      <c r="J6098">
        <v>-720300000</v>
      </c>
      <c r="K6098">
        <v>-12026748.369969027</v>
      </c>
    </row>
    <row r="6099" spans="1:11" x14ac:dyDescent="0.25">
      <c r="A6099">
        <v>1355</v>
      </c>
      <c r="B6099" t="s">
        <v>139</v>
      </c>
      <c r="C6099" t="s">
        <v>493</v>
      </c>
      <c r="D6099" t="s">
        <v>738</v>
      </c>
      <c r="E6099">
        <v>2014</v>
      </c>
      <c r="F6099" s="10">
        <v>41729</v>
      </c>
      <c r="G6099" t="s">
        <v>489</v>
      </c>
      <c r="H6099" t="s">
        <v>474</v>
      </c>
      <c r="I6099" t="s">
        <v>548</v>
      </c>
      <c r="J6099">
        <v>94050800000</v>
      </c>
      <c r="K6099">
        <v>1570353055.1079869</v>
      </c>
    </row>
    <row r="6100" spans="1:11" x14ac:dyDescent="0.25">
      <c r="A6100">
        <v>1355</v>
      </c>
      <c r="B6100" t="s">
        <v>139</v>
      </c>
      <c r="C6100" t="s">
        <v>493</v>
      </c>
      <c r="D6100" t="s">
        <v>739</v>
      </c>
      <c r="E6100">
        <v>2014</v>
      </c>
      <c r="F6100" s="10">
        <v>41729</v>
      </c>
      <c r="G6100" t="s">
        <v>489</v>
      </c>
      <c r="H6100" t="s">
        <v>474</v>
      </c>
      <c r="I6100" t="s">
        <v>548</v>
      </c>
      <c r="J6100">
        <v>1363000000</v>
      </c>
      <c r="K6100">
        <v>22757820.391875308</v>
      </c>
    </row>
    <row r="6101" spans="1:11" x14ac:dyDescent="0.25">
      <c r="A6101">
        <v>1355</v>
      </c>
      <c r="B6101" t="s">
        <v>139</v>
      </c>
      <c r="C6101" t="s">
        <v>493</v>
      </c>
      <c r="D6101" t="s">
        <v>643</v>
      </c>
      <c r="E6101">
        <v>2014</v>
      </c>
      <c r="F6101" s="10">
        <v>41729</v>
      </c>
      <c r="G6101" t="s">
        <v>489</v>
      </c>
      <c r="H6101" t="s">
        <v>474</v>
      </c>
      <c r="I6101" t="s">
        <v>548</v>
      </c>
      <c r="J6101">
        <v>297300000</v>
      </c>
      <c r="K6101">
        <v>4963976.5242146216</v>
      </c>
    </row>
    <row r="6102" spans="1:11" x14ac:dyDescent="0.25">
      <c r="A6102">
        <v>1355</v>
      </c>
      <c r="B6102" t="s">
        <v>139</v>
      </c>
      <c r="C6102" t="s">
        <v>493</v>
      </c>
      <c r="D6102" t="s">
        <v>740</v>
      </c>
      <c r="E6102">
        <v>2014</v>
      </c>
      <c r="F6102" s="10">
        <v>41729</v>
      </c>
      <c r="G6102" t="s">
        <v>489</v>
      </c>
      <c r="H6102" t="s">
        <v>474</v>
      </c>
      <c r="I6102" t="s">
        <v>548</v>
      </c>
      <c r="J6102">
        <v>99500000</v>
      </c>
      <c r="K6102">
        <v>1661337.5854670529</v>
      </c>
    </row>
    <row r="6103" spans="1:11" x14ac:dyDescent="0.25">
      <c r="A6103">
        <v>1408</v>
      </c>
      <c r="B6103" t="s">
        <v>143</v>
      </c>
      <c r="C6103" t="s">
        <v>492</v>
      </c>
      <c r="D6103" t="s">
        <v>138</v>
      </c>
      <c r="E6103">
        <v>2014</v>
      </c>
      <c r="F6103" s="10">
        <v>41729</v>
      </c>
      <c r="G6103" t="s">
        <v>489</v>
      </c>
      <c r="H6103" t="s">
        <v>474</v>
      </c>
      <c r="I6103" t="s">
        <v>548</v>
      </c>
      <c r="J6103">
        <v>41790197000</v>
      </c>
      <c r="K6103">
        <v>697765075.1776129</v>
      </c>
    </row>
    <row r="6104" spans="1:11" x14ac:dyDescent="0.25">
      <c r="A6104">
        <v>1408</v>
      </c>
      <c r="B6104" t="s">
        <v>143</v>
      </c>
      <c r="C6104" t="s">
        <v>492</v>
      </c>
      <c r="D6104" t="s">
        <v>667</v>
      </c>
      <c r="E6104">
        <v>2014</v>
      </c>
      <c r="F6104" s="10">
        <v>41729</v>
      </c>
      <c r="G6104" t="s">
        <v>489</v>
      </c>
      <c r="H6104" t="s">
        <v>474</v>
      </c>
      <c r="I6104" t="s">
        <v>548</v>
      </c>
      <c r="J6104">
        <v>24768277000</v>
      </c>
      <c r="K6104">
        <v>413552457.36039335</v>
      </c>
    </row>
    <row r="6105" spans="1:11" x14ac:dyDescent="0.25">
      <c r="A6105">
        <v>1408</v>
      </c>
      <c r="B6105" t="s">
        <v>143</v>
      </c>
      <c r="C6105" t="s">
        <v>493</v>
      </c>
      <c r="D6105" t="s">
        <v>589</v>
      </c>
      <c r="E6105">
        <v>2014</v>
      </c>
      <c r="F6105" s="10">
        <v>41729</v>
      </c>
      <c r="G6105" t="s">
        <v>489</v>
      </c>
      <c r="H6105" t="s">
        <v>474</v>
      </c>
      <c r="I6105" t="s">
        <v>548</v>
      </c>
      <c r="J6105">
        <v>-132391000</v>
      </c>
      <c r="K6105">
        <v>-2210514.0128398854</v>
      </c>
    </row>
    <row r="6106" spans="1:11" x14ac:dyDescent="0.25">
      <c r="A6106">
        <v>1408</v>
      </c>
      <c r="B6106" t="s">
        <v>143</v>
      </c>
      <c r="C6106" t="s">
        <v>493</v>
      </c>
      <c r="D6106" t="s">
        <v>641</v>
      </c>
      <c r="E6106">
        <v>2014</v>
      </c>
      <c r="F6106" s="10">
        <v>41729</v>
      </c>
      <c r="G6106" t="s">
        <v>489</v>
      </c>
      <c r="H6106" t="s">
        <v>474</v>
      </c>
      <c r="I6106" t="s">
        <v>548</v>
      </c>
      <c r="J6106">
        <v>61902394000</v>
      </c>
      <c r="K6106">
        <v>1033575615.905429</v>
      </c>
    </row>
    <row r="6107" spans="1:11" x14ac:dyDescent="0.25">
      <c r="A6107">
        <v>1408</v>
      </c>
      <c r="B6107" t="s">
        <v>143</v>
      </c>
      <c r="C6107" t="s">
        <v>493</v>
      </c>
      <c r="D6107" t="s">
        <v>643</v>
      </c>
      <c r="E6107">
        <v>2014</v>
      </c>
      <c r="F6107" s="10">
        <v>41729</v>
      </c>
      <c r="G6107" t="s">
        <v>489</v>
      </c>
      <c r="H6107" t="s">
        <v>474</v>
      </c>
      <c r="I6107" t="s">
        <v>548</v>
      </c>
      <c r="J6107">
        <v>4788471000</v>
      </c>
      <c r="K6107">
        <v>79952430.645417124</v>
      </c>
    </row>
    <row r="6108" spans="1:11" x14ac:dyDescent="0.25">
      <c r="A6108">
        <v>1408</v>
      </c>
      <c r="B6108" t="s">
        <v>143</v>
      </c>
      <c r="C6108" t="s">
        <v>493</v>
      </c>
      <c r="D6108" t="s">
        <v>1290</v>
      </c>
      <c r="E6108">
        <v>2014</v>
      </c>
      <c r="F6108" s="10">
        <v>41729</v>
      </c>
      <c r="G6108" t="s">
        <v>489</v>
      </c>
      <c r="H6108" t="s">
        <v>474</v>
      </c>
      <c r="I6108" t="s">
        <v>548</v>
      </c>
      <c r="J6108">
        <v>0</v>
      </c>
      <c r="K6108">
        <v>0</v>
      </c>
    </row>
    <row r="6109" spans="1:11" x14ac:dyDescent="0.25">
      <c r="A6109">
        <v>881</v>
      </c>
      <c r="B6109" t="s">
        <v>147</v>
      </c>
      <c r="C6109" t="s">
        <v>492</v>
      </c>
      <c r="D6109" t="s">
        <v>138</v>
      </c>
      <c r="E6109">
        <v>2015</v>
      </c>
      <c r="F6109" s="10">
        <v>42094</v>
      </c>
      <c r="G6109" t="s">
        <v>489</v>
      </c>
      <c r="H6109" t="s">
        <v>474</v>
      </c>
      <c r="I6109" t="s">
        <v>548</v>
      </c>
      <c r="J6109">
        <v>9081500000</v>
      </c>
      <c r="K6109">
        <v>145239095.55297929</v>
      </c>
    </row>
    <row r="6110" spans="1:11" x14ac:dyDescent="0.25">
      <c r="A6110">
        <v>881</v>
      </c>
      <c r="B6110" t="s">
        <v>147</v>
      </c>
      <c r="C6110" t="s">
        <v>492</v>
      </c>
      <c r="D6110" t="s">
        <v>653</v>
      </c>
      <c r="E6110">
        <v>2015</v>
      </c>
      <c r="F6110" s="10">
        <v>42094</v>
      </c>
      <c r="G6110" t="s">
        <v>489</v>
      </c>
      <c r="H6110" t="s">
        <v>474</v>
      </c>
      <c r="I6110" t="s">
        <v>548</v>
      </c>
      <c r="J6110">
        <v>16186300000</v>
      </c>
      <c r="K6110">
        <v>258865118.35590911</v>
      </c>
    </row>
    <row r="6111" spans="1:11" x14ac:dyDescent="0.25">
      <c r="A6111">
        <v>881</v>
      </c>
      <c r="B6111" t="s">
        <v>147</v>
      </c>
      <c r="C6111" t="s">
        <v>492</v>
      </c>
      <c r="D6111" t="s">
        <v>654</v>
      </c>
      <c r="E6111">
        <v>2015</v>
      </c>
      <c r="F6111" s="10">
        <v>42094</v>
      </c>
      <c r="G6111" t="s">
        <v>489</v>
      </c>
      <c r="H6111" t="s">
        <v>474</v>
      </c>
      <c r="I6111" t="s">
        <v>548</v>
      </c>
      <c r="J6111">
        <v>-984000000</v>
      </c>
      <c r="K6111">
        <v>-15736967.463979697</v>
      </c>
    </row>
    <row r="6112" spans="1:11" x14ac:dyDescent="0.25">
      <c r="A6112">
        <v>908</v>
      </c>
      <c r="B6112" t="s">
        <v>144</v>
      </c>
      <c r="C6112" t="s">
        <v>492</v>
      </c>
      <c r="D6112" t="s">
        <v>651</v>
      </c>
      <c r="E6112">
        <v>2015</v>
      </c>
      <c r="F6112" s="10">
        <v>42094</v>
      </c>
      <c r="G6112" t="s">
        <v>489</v>
      </c>
      <c r="H6112" t="s">
        <v>474</v>
      </c>
      <c r="I6112" t="s">
        <v>548</v>
      </c>
      <c r="J6112">
        <v>668354700000</v>
      </c>
      <c r="K6112">
        <v>10688898545.018202</v>
      </c>
    </row>
    <row r="6113" spans="1:11" x14ac:dyDescent="0.25">
      <c r="A6113">
        <v>908</v>
      </c>
      <c r="B6113" t="s">
        <v>144</v>
      </c>
      <c r="C6113" t="s">
        <v>492</v>
      </c>
      <c r="D6113" t="s">
        <v>652</v>
      </c>
      <c r="E6113">
        <v>2015</v>
      </c>
      <c r="F6113" s="10">
        <v>42094</v>
      </c>
      <c r="G6113" t="s">
        <v>489</v>
      </c>
      <c r="H6113" t="s">
        <v>474</v>
      </c>
      <c r="I6113" t="s">
        <v>548</v>
      </c>
      <c r="J6113">
        <v>259261900000</v>
      </c>
      <c r="K6113">
        <v>4146337484.7048354</v>
      </c>
    </row>
    <row r="6114" spans="1:11" x14ac:dyDescent="0.25">
      <c r="A6114">
        <v>908</v>
      </c>
      <c r="B6114" t="s">
        <v>144</v>
      </c>
      <c r="C6114" t="s">
        <v>493</v>
      </c>
      <c r="D6114" t="s">
        <v>646</v>
      </c>
      <c r="E6114">
        <v>2015</v>
      </c>
      <c r="F6114" s="10">
        <v>42094</v>
      </c>
      <c r="G6114" t="s">
        <v>489</v>
      </c>
      <c r="H6114" t="s">
        <v>474</v>
      </c>
      <c r="I6114" t="s">
        <v>548</v>
      </c>
      <c r="J6114">
        <v>51554100000</v>
      </c>
      <c r="K6114">
        <v>824497148.71418262</v>
      </c>
    </row>
    <row r="6115" spans="1:11" x14ac:dyDescent="0.25">
      <c r="A6115">
        <v>908</v>
      </c>
      <c r="B6115" t="s">
        <v>144</v>
      </c>
      <c r="C6115" t="s">
        <v>493</v>
      </c>
      <c r="D6115" t="s">
        <v>644</v>
      </c>
      <c r="E6115">
        <v>2015</v>
      </c>
      <c r="F6115" s="10">
        <v>42094</v>
      </c>
      <c r="G6115" t="s">
        <v>489</v>
      </c>
      <c r="H6115" t="s">
        <v>474</v>
      </c>
      <c r="I6115" t="s">
        <v>548</v>
      </c>
      <c r="J6115">
        <v>54596200000</v>
      </c>
      <c r="K6115">
        <v>873149007.17167521</v>
      </c>
    </row>
    <row r="6116" spans="1:11" x14ac:dyDescent="0.25">
      <c r="A6116">
        <v>908</v>
      </c>
      <c r="B6116" t="s">
        <v>144</v>
      </c>
      <c r="C6116" t="s">
        <v>493</v>
      </c>
      <c r="D6116" t="s">
        <v>589</v>
      </c>
      <c r="E6116">
        <v>2015</v>
      </c>
      <c r="F6116" s="10">
        <v>42094</v>
      </c>
      <c r="G6116" t="s">
        <v>489</v>
      </c>
      <c r="H6116" t="s">
        <v>474</v>
      </c>
      <c r="I6116" t="s">
        <v>548</v>
      </c>
      <c r="J6116">
        <v>-26653500000</v>
      </c>
      <c r="K6116">
        <v>-426265510.46868175</v>
      </c>
    </row>
    <row r="6117" spans="1:11" x14ac:dyDescent="0.25">
      <c r="A6117">
        <v>908</v>
      </c>
      <c r="B6117" t="s">
        <v>144</v>
      </c>
      <c r="C6117" t="s">
        <v>493</v>
      </c>
      <c r="D6117" t="s">
        <v>650</v>
      </c>
      <c r="E6117">
        <v>2015</v>
      </c>
      <c r="F6117" s="10">
        <v>42094</v>
      </c>
      <c r="G6117" t="s">
        <v>489</v>
      </c>
      <c r="H6117" t="s">
        <v>474</v>
      </c>
      <c r="I6117" t="s">
        <v>548</v>
      </c>
      <c r="J6117">
        <v>64005000000</v>
      </c>
      <c r="K6117">
        <v>1023622563.5488013</v>
      </c>
    </row>
    <row r="6118" spans="1:11" x14ac:dyDescent="0.25">
      <c r="A6118">
        <v>908</v>
      </c>
      <c r="B6118" t="s">
        <v>144</v>
      </c>
      <c r="C6118" t="s">
        <v>493</v>
      </c>
      <c r="D6118" t="s">
        <v>648</v>
      </c>
      <c r="E6118">
        <v>2015</v>
      </c>
      <c r="F6118" s="10">
        <v>42094</v>
      </c>
      <c r="G6118" t="s">
        <v>489</v>
      </c>
      <c r="H6118" t="s">
        <v>474</v>
      </c>
      <c r="I6118" t="s">
        <v>548</v>
      </c>
      <c r="J6118">
        <v>36237800000</v>
      </c>
      <c r="K6118">
        <v>579545812.56727993</v>
      </c>
    </row>
    <row r="6119" spans="1:11" x14ac:dyDescent="0.25">
      <c r="A6119">
        <v>908</v>
      </c>
      <c r="B6119" t="s">
        <v>144</v>
      </c>
      <c r="C6119" t="s">
        <v>493</v>
      </c>
      <c r="D6119" t="s">
        <v>649</v>
      </c>
      <c r="E6119">
        <v>2015</v>
      </c>
      <c r="F6119" s="10">
        <v>42094</v>
      </c>
      <c r="G6119" t="s">
        <v>489</v>
      </c>
      <c r="H6119" t="s">
        <v>474</v>
      </c>
      <c r="I6119" t="s">
        <v>548</v>
      </c>
      <c r="J6119">
        <v>74315200000</v>
      </c>
      <c r="K6119">
        <v>1188512077.7227073</v>
      </c>
    </row>
    <row r="6120" spans="1:11" x14ac:dyDescent="0.25">
      <c r="A6120">
        <v>908</v>
      </c>
      <c r="B6120" t="s">
        <v>144</v>
      </c>
      <c r="C6120" t="s">
        <v>493</v>
      </c>
      <c r="D6120" t="s">
        <v>645</v>
      </c>
      <c r="E6120">
        <v>2015</v>
      </c>
      <c r="F6120" s="10">
        <v>42094</v>
      </c>
      <c r="G6120" t="s">
        <v>489</v>
      </c>
      <c r="H6120" t="s">
        <v>474</v>
      </c>
      <c r="I6120" t="s">
        <v>548</v>
      </c>
      <c r="J6120">
        <v>76544100000</v>
      </c>
      <c r="K6120">
        <v>1224158548.0280573</v>
      </c>
    </row>
    <row r="6121" spans="1:11" x14ac:dyDescent="0.25">
      <c r="A6121">
        <v>908</v>
      </c>
      <c r="B6121" t="s">
        <v>144</v>
      </c>
      <c r="C6121" t="s">
        <v>493</v>
      </c>
      <c r="D6121" t="s">
        <v>593</v>
      </c>
      <c r="E6121">
        <v>2015</v>
      </c>
      <c r="F6121" s="10">
        <v>42094</v>
      </c>
      <c r="G6121" t="s">
        <v>489</v>
      </c>
      <c r="H6121" t="s">
        <v>474</v>
      </c>
      <c r="I6121" t="s">
        <v>548</v>
      </c>
      <c r="J6121">
        <v>448544100000</v>
      </c>
      <c r="K6121">
        <v>7173499906.361845</v>
      </c>
    </row>
    <row r="6122" spans="1:11" x14ac:dyDescent="0.25">
      <c r="A6122">
        <v>908</v>
      </c>
      <c r="B6122" t="s">
        <v>144</v>
      </c>
      <c r="C6122" t="s">
        <v>493</v>
      </c>
      <c r="D6122" t="s">
        <v>1243</v>
      </c>
      <c r="E6122">
        <v>2015</v>
      </c>
      <c r="F6122" s="10">
        <v>42094</v>
      </c>
      <c r="G6122" t="s">
        <v>489</v>
      </c>
      <c r="H6122" t="s">
        <v>474</v>
      </c>
      <c r="I6122" t="s">
        <v>548</v>
      </c>
      <c r="J6122">
        <v>34265000000</v>
      </c>
      <c r="K6122">
        <v>547995111.94437432</v>
      </c>
    </row>
    <row r="6123" spans="1:11" x14ac:dyDescent="0.25">
      <c r="A6123">
        <v>908</v>
      </c>
      <c r="B6123" t="s">
        <v>144</v>
      </c>
      <c r="C6123" t="s">
        <v>493</v>
      </c>
      <c r="D6123" t="s">
        <v>643</v>
      </c>
      <c r="E6123">
        <v>2015</v>
      </c>
      <c r="F6123" s="10">
        <v>42094</v>
      </c>
      <c r="G6123" t="s">
        <v>489</v>
      </c>
      <c r="H6123" t="s">
        <v>474</v>
      </c>
      <c r="I6123" t="s">
        <v>548</v>
      </c>
      <c r="J6123">
        <v>66649400000</v>
      </c>
      <c r="K6123">
        <v>1065914064.3229355</v>
      </c>
    </row>
    <row r="6124" spans="1:11" x14ac:dyDescent="0.25">
      <c r="A6124">
        <v>908</v>
      </c>
      <c r="B6124" t="s">
        <v>144</v>
      </c>
      <c r="C6124" t="s">
        <v>493</v>
      </c>
      <c r="D6124" t="s">
        <v>647</v>
      </c>
      <c r="E6124">
        <v>2015</v>
      </c>
      <c r="F6124" s="10">
        <v>42094</v>
      </c>
      <c r="G6124" t="s">
        <v>489</v>
      </c>
      <c r="H6124" t="s">
        <v>474</v>
      </c>
      <c r="I6124" t="s">
        <v>548</v>
      </c>
      <c r="J6124">
        <v>47559200000</v>
      </c>
      <c r="K6124">
        <v>760607299.80986094</v>
      </c>
    </row>
    <row r="6125" spans="1:11" x14ac:dyDescent="0.25">
      <c r="A6125">
        <v>1355</v>
      </c>
      <c r="B6125" t="s">
        <v>139</v>
      </c>
      <c r="C6125" t="s">
        <v>492</v>
      </c>
      <c r="D6125" t="s">
        <v>138</v>
      </c>
      <c r="E6125">
        <v>2015</v>
      </c>
      <c r="F6125" s="10">
        <v>42094</v>
      </c>
      <c r="G6125" t="s">
        <v>489</v>
      </c>
      <c r="H6125" t="s">
        <v>474</v>
      </c>
      <c r="I6125" t="s">
        <v>548</v>
      </c>
      <c r="J6125">
        <v>47477600000</v>
      </c>
      <c r="K6125">
        <v>759302282.99577487</v>
      </c>
    </row>
    <row r="6126" spans="1:11" x14ac:dyDescent="0.25">
      <c r="A6126">
        <v>1355</v>
      </c>
      <c r="B6126" t="s">
        <v>139</v>
      </c>
      <c r="C6126" t="s">
        <v>492</v>
      </c>
      <c r="D6126" t="s">
        <v>794</v>
      </c>
      <c r="E6126">
        <v>2015</v>
      </c>
      <c r="F6126" s="10">
        <v>42094</v>
      </c>
      <c r="G6126" t="s">
        <v>489</v>
      </c>
      <c r="H6126" t="s">
        <v>474</v>
      </c>
      <c r="I6126" t="s">
        <v>548</v>
      </c>
      <c r="J6126">
        <v>56051900000</v>
      </c>
      <c r="K6126">
        <v>896429803.44943452</v>
      </c>
    </row>
    <row r="6127" spans="1:11" x14ac:dyDescent="0.25">
      <c r="A6127">
        <v>1355</v>
      </c>
      <c r="B6127" t="s">
        <v>139</v>
      </c>
      <c r="C6127" t="s">
        <v>493</v>
      </c>
      <c r="D6127" t="s">
        <v>741</v>
      </c>
      <c r="E6127">
        <v>2015</v>
      </c>
      <c r="F6127" s="10">
        <v>42094</v>
      </c>
      <c r="G6127" t="s">
        <v>489</v>
      </c>
      <c r="H6127" t="s">
        <v>474</v>
      </c>
      <c r="I6127" t="s">
        <v>548</v>
      </c>
      <c r="J6127">
        <v>3075600000</v>
      </c>
      <c r="K6127">
        <v>49187619.036804833</v>
      </c>
    </row>
    <row r="6128" spans="1:11" x14ac:dyDescent="0.25">
      <c r="A6128">
        <v>1355</v>
      </c>
      <c r="B6128" t="s">
        <v>139</v>
      </c>
      <c r="C6128" t="s">
        <v>493</v>
      </c>
      <c r="D6128" t="s">
        <v>589</v>
      </c>
      <c r="E6128">
        <v>2015</v>
      </c>
      <c r="F6128" s="10">
        <v>42094</v>
      </c>
      <c r="G6128" t="s">
        <v>489</v>
      </c>
      <c r="H6128" t="s">
        <v>474</v>
      </c>
      <c r="I6128" t="s">
        <v>548</v>
      </c>
      <c r="J6128">
        <v>-1374000000</v>
      </c>
      <c r="K6128">
        <v>-21974180.178361893</v>
      </c>
    </row>
    <row r="6129" spans="1:11" x14ac:dyDescent="0.25">
      <c r="A6129">
        <v>1355</v>
      </c>
      <c r="B6129" t="s">
        <v>139</v>
      </c>
      <c r="C6129" t="s">
        <v>493</v>
      </c>
      <c r="D6129" t="s">
        <v>738</v>
      </c>
      <c r="E6129">
        <v>2015</v>
      </c>
      <c r="F6129" s="10">
        <v>42094</v>
      </c>
      <c r="G6129" t="s">
        <v>489</v>
      </c>
      <c r="H6129" t="s">
        <v>474</v>
      </c>
      <c r="I6129" t="s">
        <v>548</v>
      </c>
      <c r="J6129">
        <v>99063300000</v>
      </c>
      <c r="K6129">
        <v>1584304805.8683536</v>
      </c>
    </row>
    <row r="6130" spans="1:11" x14ac:dyDescent="0.25">
      <c r="A6130">
        <v>1355</v>
      </c>
      <c r="B6130" t="s">
        <v>139</v>
      </c>
      <c r="C6130" t="s">
        <v>493</v>
      </c>
      <c r="D6130" t="s">
        <v>739</v>
      </c>
      <c r="E6130">
        <v>2015</v>
      </c>
      <c r="F6130" s="10">
        <v>42094</v>
      </c>
      <c r="G6130" t="s">
        <v>489</v>
      </c>
      <c r="H6130" t="s">
        <v>474</v>
      </c>
      <c r="I6130" t="s">
        <v>548</v>
      </c>
      <c r="J6130">
        <v>2300900000</v>
      </c>
      <c r="K6130">
        <v>36797955.729543582</v>
      </c>
    </row>
    <row r="6131" spans="1:11" x14ac:dyDescent="0.25">
      <c r="A6131">
        <v>1355</v>
      </c>
      <c r="B6131" t="s">
        <v>139</v>
      </c>
      <c r="C6131" t="s">
        <v>493</v>
      </c>
      <c r="D6131" t="s">
        <v>643</v>
      </c>
      <c r="E6131">
        <v>2015</v>
      </c>
      <c r="F6131" s="10">
        <v>42094</v>
      </c>
      <c r="G6131" t="s">
        <v>489</v>
      </c>
      <c r="H6131" t="s">
        <v>474</v>
      </c>
      <c r="I6131" t="s">
        <v>548</v>
      </c>
      <c r="J6131">
        <v>462000000</v>
      </c>
      <c r="K6131">
        <v>7388698.1385758333</v>
      </c>
    </row>
    <row r="6132" spans="1:11" x14ac:dyDescent="0.25">
      <c r="A6132">
        <v>1355</v>
      </c>
      <c r="B6132" t="s">
        <v>139</v>
      </c>
      <c r="C6132" t="s">
        <v>493</v>
      </c>
      <c r="D6132" t="s">
        <v>740</v>
      </c>
      <c r="E6132">
        <v>2015</v>
      </c>
      <c r="F6132" s="10">
        <v>42094</v>
      </c>
      <c r="G6132" t="s">
        <v>489</v>
      </c>
      <c r="H6132" t="s">
        <v>474</v>
      </c>
      <c r="I6132" t="s">
        <v>548</v>
      </c>
      <c r="J6132">
        <v>1700000</v>
      </c>
      <c r="K6132">
        <v>27187.850293460859</v>
      </c>
    </row>
    <row r="6133" spans="1:11" x14ac:dyDescent="0.25">
      <c r="A6133">
        <v>1408</v>
      </c>
      <c r="B6133" t="s">
        <v>143</v>
      </c>
      <c r="C6133" t="s">
        <v>492</v>
      </c>
      <c r="D6133" t="s">
        <v>138</v>
      </c>
      <c r="E6133">
        <v>2015</v>
      </c>
      <c r="F6133" s="10">
        <v>42094</v>
      </c>
      <c r="G6133" t="s">
        <v>489</v>
      </c>
      <c r="H6133" t="s">
        <v>474</v>
      </c>
      <c r="I6133" t="s">
        <v>548</v>
      </c>
      <c r="J6133">
        <v>51719560000</v>
      </c>
      <c r="K6133">
        <v>827143326.19039202</v>
      </c>
    </row>
    <row r="6134" spans="1:11" x14ac:dyDescent="0.25">
      <c r="A6134">
        <v>1408</v>
      </c>
      <c r="B6134" t="s">
        <v>143</v>
      </c>
      <c r="C6134" t="s">
        <v>492</v>
      </c>
      <c r="D6134" t="s">
        <v>667</v>
      </c>
      <c r="E6134">
        <v>2015</v>
      </c>
      <c r="F6134" s="10">
        <v>42094</v>
      </c>
      <c r="G6134" t="s">
        <v>489</v>
      </c>
      <c r="H6134" t="s">
        <v>474</v>
      </c>
      <c r="I6134" t="s">
        <v>548</v>
      </c>
      <c r="J6134">
        <v>33475928000</v>
      </c>
      <c r="K6134">
        <v>535375599.35216153</v>
      </c>
    </row>
    <row r="6135" spans="1:11" x14ac:dyDescent="0.25">
      <c r="A6135">
        <v>1408</v>
      </c>
      <c r="B6135" t="s">
        <v>143</v>
      </c>
      <c r="C6135" t="s">
        <v>493</v>
      </c>
      <c r="D6135" t="s">
        <v>589</v>
      </c>
      <c r="E6135">
        <v>2015</v>
      </c>
      <c r="F6135" s="10">
        <v>42094</v>
      </c>
      <c r="G6135" t="s">
        <v>489</v>
      </c>
      <c r="H6135" t="s">
        <v>474</v>
      </c>
      <c r="I6135" t="s">
        <v>548</v>
      </c>
      <c r="J6135">
        <v>-224896000</v>
      </c>
      <c r="K6135">
        <v>-3596728.6938812784</v>
      </c>
    </row>
    <row r="6136" spans="1:11" x14ac:dyDescent="0.25">
      <c r="A6136">
        <v>1408</v>
      </c>
      <c r="B6136" t="s">
        <v>143</v>
      </c>
      <c r="C6136" t="s">
        <v>493</v>
      </c>
      <c r="D6136" t="s">
        <v>641</v>
      </c>
      <c r="E6136">
        <v>2015</v>
      </c>
      <c r="F6136" s="10">
        <v>42094</v>
      </c>
      <c r="G6136" t="s">
        <v>489</v>
      </c>
      <c r="H6136" t="s">
        <v>474</v>
      </c>
      <c r="I6136" t="s">
        <v>548</v>
      </c>
      <c r="J6136">
        <v>81330120000</v>
      </c>
      <c r="K6136">
        <v>1300700662.8877687</v>
      </c>
    </row>
    <row r="6137" spans="1:11" x14ac:dyDescent="0.25">
      <c r="A6137">
        <v>1408</v>
      </c>
      <c r="B6137" t="s">
        <v>143</v>
      </c>
      <c r="C6137" t="s">
        <v>493</v>
      </c>
      <c r="D6137" t="s">
        <v>643</v>
      </c>
      <c r="E6137">
        <v>2015</v>
      </c>
      <c r="F6137" s="10">
        <v>42094</v>
      </c>
      <c r="G6137" t="s">
        <v>489</v>
      </c>
      <c r="H6137" t="s">
        <v>474</v>
      </c>
      <c r="I6137" t="s">
        <v>548</v>
      </c>
      <c r="J6137">
        <v>3030447000</v>
      </c>
      <c r="K6137">
        <v>48465493.740157403</v>
      </c>
    </row>
    <row r="6138" spans="1:11" x14ac:dyDescent="0.25">
      <c r="A6138">
        <v>1408</v>
      </c>
      <c r="B6138" t="s">
        <v>143</v>
      </c>
      <c r="C6138" t="s">
        <v>493</v>
      </c>
      <c r="D6138" t="s">
        <v>642</v>
      </c>
      <c r="E6138">
        <v>2015</v>
      </c>
      <c r="F6138" s="10">
        <v>42094</v>
      </c>
      <c r="G6138" t="s">
        <v>489</v>
      </c>
      <c r="H6138" t="s">
        <v>474</v>
      </c>
      <c r="I6138" t="s">
        <v>548</v>
      </c>
      <c r="J6138">
        <v>1059817000</v>
      </c>
      <c r="K6138">
        <v>16949497.60850871</v>
      </c>
    </row>
    <row r="6139" spans="1:11" x14ac:dyDescent="0.25">
      <c r="A6139">
        <v>881</v>
      </c>
      <c r="B6139" t="s">
        <v>147</v>
      </c>
      <c r="C6139" t="s">
        <v>492</v>
      </c>
      <c r="D6139" t="s">
        <v>138</v>
      </c>
      <c r="E6139">
        <v>2016</v>
      </c>
      <c r="F6139" s="10">
        <v>42460</v>
      </c>
      <c r="G6139" t="s">
        <v>489</v>
      </c>
      <c r="H6139" t="s">
        <v>474</v>
      </c>
      <c r="I6139" t="s">
        <v>548</v>
      </c>
      <c r="J6139">
        <v>9646000000</v>
      </c>
      <c r="K6139">
        <v>145591941.34869549</v>
      </c>
    </row>
    <row r="6140" spans="1:11" x14ac:dyDescent="0.25">
      <c r="A6140">
        <v>881</v>
      </c>
      <c r="B6140" t="s">
        <v>147</v>
      </c>
      <c r="C6140" t="s">
        <v>492</v>
      </c>
      <c r="D6140" t="s">
        <v>653</v>
      </c>
      <c r="E6140">
        <v>2016</v>
      </c>
      <c r="F6140" s="10">
        <v>42460</v>
      </c>
      <c r="G6140" t="s">
        <v>489</v>
      </c>
      <c r="H6140" t="s">
        <v>474</v>
      </c>
      <c r="I6140" t="s">
        <v>548</v>
      </c>
      <c r="J6140">
        <v>16673300000</v>
      </c>
      <c r="K6140">
        <v>251658523.29351071</v>
      </c>
    </row>
    <row r="6141" spans="1:11" x14ac:dyDescent="0.25">
      <c r="A6141">
        <v>881</v>
      </c>
      <c r="B6141" t="s">
        <v>147</v>
      </c>
      <c r="C6141" t="s">
        <v>492</v>
      </c>
      <c r="D6141" t="s">
        <v>654</v>
      </c>
      <c r="E6141">
        <v>2016</v>
      </c>
      <c r="F6141" s="10">
        <v>42460</v>
      </c>
      <c r="G6141" t="s">
        <v>489</v>
      </c>
      <c r="H6141" t="s">
        <v>474</v>
      </c>
      <c r="I6141" t="s">
        <v>548</v>
      </c>
      <c r="J6141">
        <v>-1285200000</v>
      </c>
      <c r="K6141">
        <v>-19398171.575921983</v>
      </c>
    </row>
    <row r="6142" spans="1:11" x14ac:dyDescent="0.25">
      <c r="A6142">
        <v>908</v>
      </c>
      <c r="B6142" t="s">
        <v>144</v>
      </c>
      <c r="C6142" t="s">
        <v>492</v>
      </c>
      <c r="D6142" t="s">
        <v>651</v>
      </c>
      <c r="E6142">
        <v>2016</v>
      </c>
      <c r="F6142" s="10">
        <v>42460</v>
      </c>
      <c r="G6142" t="s">
        <v>489</v>
      </c>
      <c r="H6142" t="s">
        <v>474</v>
      </c>
      <c r="I6142" t="s">
        <v>548</v>
      </c>
      <c r="J6142">
        <v>693621600000</v>
      </c>
      <c r="K6142">
        <v>10469180520.981579</v>
      </c>
    </row>
    <row r="6143" spans="1:11" x14ac:dyDescent="0.25">
      <c r="A6143">
        <v>908</v>
      </c>
      <c r="B6143" t="s">
        <v>144</v>
      </c>
      <c r="C6143" t="s">
        <v>492</v>
      </c>
      <c r="D6143" t="s">
        <v>652</v>
      </c>
      <c r="E6143">
        <v>2016</v>
      </c>
      <c r="F6143" s="10">
        <v>42460</v>
      </c>
      <c r="G6143" t="s">
        <v>489</v>
      </c>
      <c r="H6143" t="s">
        <v>474</v>
      </c>
      <c r="I6143" t="s">
        <v>548</v>
      </c>
      <c r="J6143">
        <v>326131800000</v>
      </c>
      <c r="K6143">
        <v>4922471687.4916525</v>
      </c>
    </row>
    <row r="6144" spans="1:11" x14ac:dyDescent="0.25">
      <c r="A6144">
        <v>908</v>
      </c>
      <c r="B6144" t="s">
        <v>144</v>
      </c>
      <c r="C6144" t="s">
        <v>493</v>
      </c>
      <c r="D6144" t="s">
        <v>646</v>
      </c>
      <c r="E6144">
        <v>2016</v>
      </c>
      <c r="F6144" s="10">
        <v>42460</v>
      </c>
      <c r="G6144" t="s">
        <v>489</v>
      </c>
      <c r="H6144" t="s">
        <v>474</v>
      </c>
      <c r="I6144" t="s">
        <v>548</v>
      </c>
      <c r="J6144">
        <v>46200200000</v>
      </c>
      <c r="K6144">
        <v>697322911.95293391</v>
      </c>
    </row>
    <row r="6145" spans="1:11" x14ac:dyDescent="0.25">
      <c r="A6145">
        <v>908</v>
      </c>
      <c r="B6145" t="s">
        <v>144</v>
      </c>
      <c r="C6145" t="s">
        <v>493</v>
      </c>
      <c r="D6145" t="s">
        <v>644</v>
      </c>
      <c r="E6145">
        <v>2016</v>
      </c>
      <c r="F6145" s="10">
        <v>42460</v>
      </c>
      <c r="G6145" t="s">
        <v>489</v>
      </c>
      <c r="H6145" t="s">
        <v>474</v>
      </c>
      <c r="I6145" t="s">
        <v>548</v>
      </c>
      <c r="J6145">
        <v>54013000000</v>
      </c>
      <c r="K6145">
        <v>815245441.43345308</v>
      </c>
    </row>
    <row r="6146" spans="1:11" x14ac:dyDescent="0.25">
      <c r="A6146">
        <v>908</v>
      </c>
      <c r="B6146" t="s">
        <v>144</v>
      </c>
      <c r="C6146" t="s">
        <v>493</v>
      </c>
      <c r="D6146" t="s">
        <v>589</v>
      </c>
      <c r="E6146">
        <v>2016</v>
      </c>
      <c r="F6146" s="10">
        <v>42460</v>
      </c>
      <c r="G6146" t="s">
        <v>489</v>
      </c>
      <c r="H6146" t="s">
        <v>474</v>
      </c>
      <c r="I6146" t="s">
        <v>548</v>
      </c>
      <c r="J6146">
        <v>-33352500000</v>
      </c>
      <c r="K6146">
        <v>-503406098.26170081</v>
      </c>
    </row>
    <row r="6147" spans="1:11" x14ac:dyDescent="0.25">
      <c r="A6147">
        <v>908</v>
      </c>
      <c r="B6147" t="s">
        <v>144</v>
      </c>
      <c r="C6147" t="s">
        <v>493</v>
      </c>
      <c r="D6147" t="s">
        <v>650</v>
      </c>
      <c r="E6147">
        <v>2016</v>
      </c>
      <c r="F6147" s="10">
        <v>42460</v>
      </c>
      <c r="G6147" t="s">
        <v>489</v>
      </c>
      <c r="H6147" t="s">
        <v>474</v>
      </c>
      <c r="I6147" t="s">
        <v>548</v>
      </c>
      <c r="J6147">
        <v>76950000000</v>
      </c>
      <c r="K6147">
        <v>1161445146.8776817</v>
      </c>
    </row>
    <row r="6148" spans="1:11" x14ac:dyDescent="0.25">
      <c r="A6148">
        <v>908</v>
      </c>
      <c r="B6148" t="s">
        <v>144</v>
      </c>
      <c r="C6148" t="s">
        <v>493</v>
      </c>
      <c r="D6148" t="s">
        <v>648</v>
      </c>
      <c r="E6148">
        <v>2016</v>
      </c>
      <c r="F6148" s="10">
        <v>42460</v>
      </c>
      <c r="G6148" t="s">
        <v>489</v>
      </c>
      <c r="H6148" t="s">
        <v>474</v>
      </c>
      <c r="I6148" t="s">
        <v>548</v>
      </c>
      <c r="J6148">
        <v>32558700000</v>
      </c>
      <c r="K6148">
        <v>491424874.64127839</v>
      </c>
    </row>
    <row r="6149" spans="1:11" x14ac:dyDescent="0.25">
      <c r="A6149">
        <v>908</v>
      </c>
      <c r="B6149" t="s">
        <v>144</v>
      </c>
      <c r="C6149" t="s">
        <v>493</v>
      </c>
      <c r="D6149" t="s">
        <v>649</v>
      </c>
      <c r="E6149">
        <v>2016</v>
      </c>
      <c r="F6149" s="10">
        <v>42460</v>
      </c>
      <c r="G6149" t="s">
        <v>489</v>
      </c>
      <c r="H6149" t="s">
        <v>474</v>
      </c>
      <c r="I6149" t="s">
        <v>548</v>
      </c>
      <c r="J6149">
        <v>86182500000</v>
      </c>
      <c r="K6149">
        <v>1300795924.2467289</v>
      </c>
    </row>
    <row r="6150" spans="1:11" x14ac:dyDescent="0.25">
      <c r="A6150">
        <v>908</v>
      </c>
      <c r="B6150" t="s">
        <v>144</v>
      </c>
      <c r="C6150" t="s">
        <v>493</v>
      </c>
      <c r="D6150" t="s">
        <v>645</v>
      </c>
      <c r="E6150">
        <v>2016</v>
      </c>
      <c r="F6150" s="10">
        <v>42460</v>
      </c>
      <c r="G6150" t="s">
        <v>489</v>
      </c>
      <c r="H6150" t="s">
        <v>474</v>
      </c>
      <c r="I6150" t="s">
        <v>548</v>
      </c>
      <c r="J6150">
        <v>90145900000</v>
      </c>
      <c r="K6150">
        <v>1360617518.7254164</v>
      </c>
    </row>
    <row r="6151" spans="1:11" x14ac:dyDescent="0.25">
      <c r="A6151">
        <v>908</v>
      </c>
      <c r="B6151" t="s">
        <v>144</v>
      </c>
      <c r="C6151" t="s">
        <v>493</v>
      </c>
      <c r="D6151" t="s">
        <v>593</v>
      </c>
      <c r="E6151">
        <v>2016</v>
      </c>
      <c r="F6151" s="10">
        <v>42460</v>
      </c>
      <c r="G6151" t="s">
        <v>489</v>
      </c>
      <c r="H6151" t="s">
        <v>474</v>
      </c>
      <c r="I6151" t="s">
        <v>548</v>
      </c>
      <c r="J6151">
        <v>505583400000</v>
      </c>
      <c r="K6151">
        <v>7631025162.7279749</v>
      </c>
    </row>
    <row r="6152" spans="1:11" x14ac:dyDescent="0.25">
      <c r="A6152">
        <v>908</v>
      </c>
      <c r="B6152" t="s">
        <v>144</v>
      </c>
      <c r="C6152" t="s">
        <v>493</v>
      </c>
      <c r="D6152" t="s">
        <v>643</v>
      </c>
      <c r="E6152">
        <v>2016</v>
      </c>
      <c r="F6152" s="10">
        <v>42460</v>
      </c>
      <c r="G6152" t="s">
        <v>489</v>
      </c>
      <c r="H6152" t="s">
        <v>474</v>
      </c>
      <c r="I6152" t="s">
        <v>548</v>
      </c>
      <c r="J6152">
        <v>97204200000</v>
      </c>
      <c r="K6152">
        <v>1467151999.2999032</v>
      </c>
    </row>
    <row r="6153" spans="1:11" x14ac:dyDescent="0.25">
      <c r="A6153">
        <v>908</v>
      </c>
      <c r="B6153" t="s">
        <v>144</v>
      </c>
      <c r="C6153" t="s">
        <v>493</v>
      </c>
      <c r="D6153" t="s">
        <v>647</v>
      </c>
      <c r="E6153">
        <v>2016</v>
      </c>
      <c r="F6153" s="10">
        <v>42460</v>
      </c>
      <c r="G6153" t="s">
        <v>489</v>
      </c>
      <c r="H6153" t="s">
        <v>474</v>
      </c>
      <c r="I6153" t="s">
        <v>548</v>
      </c>
      <c r="J6153">
        <v>64268000000</v>
      </c>
      <c r="K6153">
        <v>970029326.82956266</v>
      </c>
    </row>
    <row r="6154" spans="1:11" x14ac:dyDescent="0.25">
      <c r="A6154">
        <v>1355</v>
      </c>
      <c r="B6154" t="s">
        <v>139</v>
      </c>
      <c r="C6154" t="s">
        <v>492</v>
      </c>
      <c r="D6154" t="s">
        <v>138</v>
      </c>
      <c r="E6154">
        <v>2016</v>
      </c>
      <c r="F6154" s="10">
        <v>42460</v>
      </c>
      <c r="G6154" t="s">
        <v>489</v>
      </c>
      <c r="H6154" t="s">
        <v>474</v>
      </c>
      <c r="I6154" t="s">
        <v>548</v>
      </c>
      <c r="J6154">
        <v>45128000000</v>
      </c>
      <c r="K6154">
        <v>681139656.76797938</v>
      </c>
    </row>
    <row r="6155" spans="1:11" x14ac:dyDescent="0.25">
      <c r="A6155">
        <v>1355</v>
      </c>
      <c r="B6155" t="s">
        <v>139</v>
      </c>
      <c r="C6155" t="s">
        <v>492</v>
      </c>
      <c r="D6155" t="s">
        <v>794</v>
      </c>
      <c r="E6155">
        <v>2016</v>
      </c>
      <c r="F6155" s="10">
        <v>42460</v>
      </c>
      <c r="G6155" t="s">
        <v>489</v>
      </c>
      <c r="H6155" t="s">
        <v>474</v>
      </c>
      <c r="I6155" t="s">
        <v>548</v>
      </c>
      <c r="J6155">
        <v>42552800000</v>
      </c>
      <c r="K6155">
        <v>642270864.79605734</v>
      </c>
    </row>
    <row r="6156" spans="1:11" x14ac:dyDescent="0.25">
      <c r="A6156">
        <v>1355</v>
      </c>
      <c r="B6156" t="s">
        <v>139</v>
      </c>
      <c r="C6156" t="s">
        <v>493</v>
      </c>
      <c r="D6156" t="s">
        <v>741</v>
      </c>
      <c r="E6156">
        <v>2016</v>
      </c>
      <c r="F6156" s="10">
        <v>42460</v>
      </c>
      <c r="G6156" t="s">
        <v>489</v>
      </c>
      <c r="H6156" t="s">
        <v>474</v>
      </c>
      <c r="I6156" t="s">
        <v>548</v>
      </c>
      <c r="J6156">
        <v>847900000</v>
      </c>
      <c r="K6156">
        <v>12797782.196719769</v>
      </c>
    </row>
    <row r="6157" spans="1:11" x14ac:dyDescent="0.25">
      <c r="A6157">
        <v>1355</v>
      </c>
      <c r="B6157" t="s">
        <v>139</v>
      </c>
      <c r="C6157" t="s">
        <v>493</v>
      </c>
      <c r="D6157" t="s">
        <v>589</v>
      </c>
      <c r="E6157">
        <v>2016</v>
      </c>
      <c r="F6157" s="10">
        <v>42460</v>
      </c>
      <c r="G6157" t="s">
        <v>489</v>
      </c>
      <c r="H6157" t="s">
        <v>474</v>
      </c>
      <c r="I6157" t="s">
        <v>548</v>
      </c>
      <c r="J6157">
        <v>-654400000</v>
      </c>
      <c r="K6157">
        <v>-9877189.1373197511</v>
      </c>
    </row>
    <row r="6158" spans="1:11" x14ac:dyDescent="0.25">
      <c r="A6158">
        <v>1355</v>
      </c>
      <c r="B6158" t="s">
        <v>139</v>
      </c>
      <c r="C6158" t="s">
        <v>493</v>
      </c>
      <c r="D6158" t="s">
        <v>738</v>
      </c>
      <c r="E6158">
        <v>2016</v>
      </c>
      <c r="F6158" s="10">
        <v>42460</v>
      </c>
      <c r="G6158" t="s">
        <v>489</v>
      </c>
      <c r="H6158" t="s">
        <v>474</v>
      </c>
      <c r="I6158" t="s">
        <v>548</v>
      </c>
      <c r="J6158">
        <v>84302100000</v>
      </c>
      <c r="K6158">
        <v>1272414098.9811177</v>
      </c>
    </row>
    <row r="6159" spans="1:11" x14ac:dyDescent="0.25">
      <c r="A6159">
        <v>1355</v>
      </c>
      <c r="B6159" t="s">
        <v>139</v>
      </c>
      <c r="C6159" t="s">
        <v>493</v>
      </c>
      <c r="D6159" t="s">
        <v>739</v>
      </c>
      <c r="E6159">
        <v>2016</v>
      </c>
      <c r="F6159" s="10">
        <v>42460</v>
      </c>
      <c r="G6159" t="s">
        <v>489</v>
      </c>
      <c r="H6159" t="s">
        <v>474</v>
      </c>
      <c r="I6159" t="s">
        <v>548</v>
      </c>
      <c r="J6159">
        <v>286300000</v>
      </c>
      <c r="K6159">
        <v>4321270.2475773916</v>
      </c>
    </row>
    <row r="6160" spans="1:11" x14ac:dyDescent="0.25">
      <c r="A6160">
        <v>1355</v>
      </c>
      <c r="B6160" t="s">
        <v>139</v>
      </c>
      <c r="C6160" t="s">
        <v>493</v>
      </c>
      <c r="D6160" t="s">
        <v>643</v>
      </c>
      <c r="E6160">
        <v>2016</v>
      </c>
      <c r="F6160" s="10">
        <v>42460</v>
      </c>
      <c r="G6160" t="s">
        <v>489</v>
      </c>
      <c r="H6160" t="s">
        <v>474</v>
      </c>
      <c r="I6160" t="s">
        <v>548</v>
      </c>
      <c r="J6160">
        <v>379600000</v>
      </c>
      <c r="K6160">
        <v>5729494.1878462369</v>
      </c>
    </row>
    <row r="6161" spans="1:11" x14ac:dyDescent="0.25">
      <c r="A6161">
        <v>1355</v>
      </c>
      <c r="B6161" t="s">
        <v>139</v>
      </c>
      <c r="C6161" t="s">
        <v>493</v>
      </c>
      <c r="D6161" t="s">
        <v>740</v>
      </c>
      <c r="E6161">
        <v>2016</v>
      </c>
      <c r="F6161" s="10">
        <v>42460</v>
      </c>
      <c r="G6161" t="s">
        <v>489</v>
      </c>
      <c r="H6161" t="s">
        <v>474</v>
      </c>
      <c r="I6161" t="s">
        <v>548</v>
      </c>
      <c r="J6161">
        <v>240100000</v>
      </c>
      <c r="K6161">
        <v>3623950.354325294</v>
      </c>
    </row>
    <row r="6162" spans="1:11" x14ac:dyDescent="0.25">
      <c r="A6162">
        <v>1394</v>
      </c>
      <c r="B6162" t="s">
        <v>2264</v>
      </c>
      <c r="C6162" t="s">
        <v>493</v>
      </c>
      <c r="D6162" t="s">
        <v>2329</v>
      </c>
      <c r="E6162">
        <v>2016</v>
      </c>
      <c r="F6162" s="10">
        <v>42460</v>
      </c>
      <c r="G6162" t="s">
        <v>489</v>
      </c>
      <c r="H6162" t="s">
        <v>474</v>
      </c>
      <c r="I6162" t="s">
        <v>548</v>
      </c>
      <c r="J6162">
        <v>1448810000</v>
      </c>
      <c r="K6162">
        <v>21867619.795293748</v>
      </c>
    </row>
    <row r="6163" spans="1:11" x14ac:dyDescent="0.25">
      <c r="A6163">
        <v>1394</v>
      </c>
      <c r="B6163" t="s">
        <v>2264</v>
      </c>
      <c r="C6163" t="s">
        <v>493</v>
      </c>
      <c r="D6163" t="s">
        <v>994</v>
      </c>
      <c r="E6163">
        <v>2016</v>
      </c>
      <c r="F6163" s="10">
        <v>42460</v>
      </c>
      <c r="G6163" t="s">
        <v>489</v>
      </c>
      <c r="H6163" t="s">
        <v>474</v>
      </c>
      <c r="I6163" t="s">
        <v>548</v>
      </c>
      <c r="J6163">
        <v>626490000</v>
      </c>
      <c r="K6163">
        <v>9455929.4355737325</v>
      </c>
    </row>
    <row r="6164" spans="1:11" x14ac:dyDescent="0.25">
      <c r="A6164">
        <v>1394</v>
      </c>
      <c r="B6164" t="s">
        <v>2264</v>
      </c>
      <c r="C6164" t="s">
        <v>493</v>
      </c>
      <c r="D6164" t="s">
        <v>975</v>
      </c>
      <c r="E6164">
        <v>2016</v>
      </c>
      <c r="F6164" s="10">
        <v>42460</v>
      </c>
      <c r="G6164" t="s">
        <v>489</v>
      </c>
      <c r="H6164" t="s">
        <v>474</v>
      </c>
      <c r="I6164" t="s">
        <v>548</v>
      </c>
      <c r="J6164">
        <v>605010000</v>
      </c>
      <c r="K6164">
        <v>9131720.9657240566</v>
      </c>
    </row>
    <row r="6165" spans="1:11" x14ac:dyDescent="0.25">
      <c r="A6165">
        <v>1408</v>
      </c>
      <c r="B6165" t="s">
        <v>143</v>
      </c>
      <c r="C6165" t="s">
        <v>492</v>
      </c>
      <c r="D6165" t="s">
        <v>138</v>
      </c>
      <c r="E6165">
        <v>2016</v>
      </c>
      <c r="F6165" s="10">
        <v>42460</v>
      </c>
      <c r="G6165" t="s">
        <v>489</v>
      </c>
      <c r="H6165" t="s">
        <v>474</v>
      </c>
      <c r="I6165" t="s">
        <v>548</v>
      </c>
      <c r="J6165">
        <v>50792728000</v>
      </c>
      <c r="K6165">
        <v>766640252.53122973</v>
      </c>
    </row>
    <row r="6166" spans="1:11" x14ac:dyDescent="0.25">
      <c r="A6166">
        <v>1408</v>
      </c>
      <c r="B6166" t="s">
        <v>143</v>
      </c>
      <c r="C6166" t="s">
        <v>492</v>
      </c>
      <c r="D6166" t="s">
        <v>667</v>
      </c>
      <c r="E6166">
        <v>2016</v>
      </c>
      <c r="F6166" s="10">
        <v>42460</v>
      </c>
      <c r="G6166" t="s">
        <v>489</v>
      </c>
      <c r="H6166" t="s">
        <v>474</v>
      </c>
      <c r="I6166" t="s">
        <v>548</v>
      </c>
      <c r="J6166">
        <v>28611334000</v>
      </c>
      <c r="K6166">
        <v>431845289.40866023</v>
      </c>
    </row>
    <row r="6167" spans="1:11" x14ac:dyDescent="0.25">
      <c r="A6167">
        <v>1408</v>
      </c>
      <c r="B6167" t="s">
        <v>143</v>
      </c>
      <c r="C6167" t="s">
        <v>493</v>
      </c>
      <c r="D6167" t="s">
        <v>589</v>
      </c>
      <c r="E6167">
        <v>2016</v>
      </c>
      <c r="F6167" s="10">
        <v>42460</v>
      </c>
      <c r="G6167" t="s">
        <v>489</v>
      </c>
      <c r="H6167" t="s">
        <v>474</v>
      </c>
      <c r="I6167" t="s">
        <v>548</v>
      </c>
      <c r="J6167">
        <v>-21000</v>
      </c>
      <c r="K6167">
        <v>-316.96358784186242</v>
      </c>
    </row>
    <row r="6168" spans="1:11" x14ac:dyDescent="0.25">
      <c r="A6168">
        <v>1408</v>
      </c>
      <c r="B6168" t="s">
        <v>143</v>
      </c>
      <c r="C6168" t="s">
        <v>493</v>
      </c>
      <c r="D6168" t="s">
        <v>641</v>
      </c>
      <c r="E6168">
        <v>2016</v>
      </c>
      <c r="F6168" s="10">
        <v>42460</v>
      </c>
      <c r="G6168" t="s">
        <v>489</v>
      </c>
      <c r="H6168" t="s">
        <v>474</v>
      </c>
      <c r="I6168" t="s">
        <v>548</v>
      </c>
      <c r="J6168">
        <v>78053293000</v>
      </c>
      <c r="K6168">
        <v>1178097704.3881965</v>
      </c>
    </row>
    <row r="6169" spans="1:11" x14ac:dyDescent="0.25">
      <c r="A6169">
        <v>1408</v>
      </c>
      <c r="B6169" t="s">
        <v>143</v>
      </c>
      <c r="C6169" t="s">
        <v>493</v>
      </c>
      <c r="D6169" t="s">
        <v>643</v>
      </c>
      <c r="E6169">
        <v>2016</v>
      </c>
      <c r="F6169" s="10">
        <v>42460</v>
      </c>
      <c r="G6169" t="s">
        <v>489</v>
      </c>
      <c r="H6169" t="s">
        <v>474</v>
      </c>
      <c r="I6169" t="s">
        <v>548</v>
      </c>
      <c r="J6169">
        <v>435518000</v>
      </c>
      <c r="K6169">
        <v>6573492.7547482019</v>
      </c>
    </row>
    <row r="6170" spans="1:11" x14ac:dyDescent="0.25">
      <c r="A6170">
        <v>1408</v>
      </c>
      <c r="B6170" t="s">
        <v>143</v>
      </c>
      <c r="C6170" t="s">
        <v>493</v>
      </c>
      <c r="D6170" t="s">
        <v>642</v>
      </c>
      <c r="E6170">
        <v>2016</v>
      </c>
      <c r="F6170" s="10">
        <v>42460</v>
      </c>
      <c r="G6170" t="s">
        <v>489</v>
      </c>
      <c r="H6170" t="s">
        <v>474</v>
      </c>
      <c r="I6170" t="s">
        <v>548</v>
      </c>
      <c r="J6170">
        <v>915272000</v>
      </c>
      <c r="K6170">
        <v>13814661.760533195</v>
      </c>
    </row>
    <row r="6171" spans="1:11" x14ac:dyDescent="0.25">
      <c r="A6171">
        <v>881</v>
      </c>
      <c r="B6171" t="s">
        <v>147</v>
      </c>
      <c r="C6171" t="s">
        <v>492</v>
      </c>
      <c r="D6171" t="s">
        <v>138</v>
      </c>
      <c r="E6171">
        <v>2017</v>
      </c>
      <c r="F6171" s="10">
        <v>42825</v>
      </c>
      <c r="G6171" t="s">
        <v>489</v>
      </c>
      <c r="H6171" t="s">
        <v>474</v>
      </c>
      <c r="I6171" t="s">
        <v>548</v>
      </c>
      <c r="J6171">
        <v>11708000000</v>
      </c>
      <c r="K6171">
        <v>180369656.11757857</v>
      </c>
    </row>
    <row r="6172" spans="1:11" x14ac:dyDescent="0.25">
      <c r="A6172">
        <v>881</v>
      </c>
      <c r="B6172" t="s">
        <v>147</v>
      </c>
      <c r="C6172" t="s">
        <v>492</v>
      </c>
      <c r="D6172" t="s">
        <v>653</v>
      </c>
      <c r="E6172">
        <v>2017</v>
      </c>
      <c r="F6172" s="10">
        <v>42825</v>
      </c>
      <c r="G6172" t="s">
        <v>489</v>
      </c>
      <c r="H6172" t="s">
        <v>474</v>
      </c>
      <c r="I6172" t="s">
        <v>548</v>
      </c>
      <c r="J6172">
        <v>20273500000</v>
      </c>
      <c r="K6172">
        <v>312326974.99997687</v>
      </c>
    </row>
    <row r="6173" spans="1:11" x14ac:dyDescent="0.25">
      <c r="A6173">
        <v>881</v>
      </c>
      <c r="B6173" t="s">
        <v>147</v>
      </c>
      <c r="C6173" t="s">
        <v>492</v>
      </c>
      <c r="D6173" t="s">
        <v>654</v>
      </c>
      <c r="E6173">
        <v>2017</v>
      </c>
      <c r="F6173" s="10">
        <v>42825</v>
      </c>
      <c r="G6173" t="s">
        <v>489</v>
      </c>
      <c r="H6173" t="s">
        <v>474</v>
      </c>
      <c r="I6173" t="s">
        <v>548</v>
      </c>
      <c r="J6173">
        <v>97600000</v>
      </c>
      <c r="K6173">
        <v>1503593.9901841194</v>
      </c>
    </row>
    <row r="6174" spans="1:11" x14ac:dyDescent="0.25">
      <c r="A6174">
        <v>908</v>
      </c>
      <c r="B6174" t="s">
        <v>144</v>
      </c>
      <c r="C6174" t="s">
        <v>492</v>
      </c>
      <c r="D6174" t="s">
        <v>651</v>
      </c>
      <c r="E6174">
        <v>2017</v>
      </c>
      <c r="F6174" s="10">
        <v>42825</v>
      </c>
      <c r="G6174" t="s">
        <v>489</v>
      </c>
      <c r="H6174" t="s">
        <v>474</v>
      </c>
      <c r="I6174" t="s">
        <v>548</v>
      </c>
      <c r="J6174">
        <v>723575100000</v>
      </c>
      <c r="K6174">
        <v>11147163645.562225</v>
      </c>
    </row>
    <row r="6175" spans="1:11" x14ac:dyDescent="0.25">
      <c r="A6175">
        <v>908</v>
      </c>
      <c r="B6175" t="s">
        <v>144</v>
      </c>
      <c r="C6175" t="s">
        <v>492</v>
      </c>
      <c r="D6175" t="s">
        <v>652</v>
      </c>
      <c r="E6175">
        <v>2017</v>
      </c>
      <c r="F6175" s="10">
        <v>42825</v>
      </c>
      <c r="G6175" t="s">
        <v>489</v>
      </c>
      <c r="H6175" t="s">
        <v>474</v>
      </c>
      <c r="I6175" t="s">
        <v>548</v>
      </c>
      <c r="J6175">
        <v>376534900000</v>
      </c>
      <c r="K6175">
        <v>5800774720.6411715</v>
      </c>
    </row>
    <row r="6176" spans="1:11" x14ac:dyDescent="0.25">
      <c r="A6176">
        <v>908</v>
      </c>
      <c r="B6176" t="s">
        <v>144</v>
      </c>
      <c r="C6176" t="s">
        <v>493</v>
      </c>
      <c r="D6176" t="s">
        <v>646</v>
      </c>
      <c r="E6176">
        <v>2017</v>
      </c>
      <c r="F6176" s="10">
        <v>42825</v>
      </c>
      <c r="G6176" t="s">
        <v>489</v>
      </c>
      <c r="H6176" t="s">
        <v>474</v>
      </c>
      <c r="I6176" t="s">
        <v>548</v>
      </c>
      <c r="J6176">
        <v>43672800000</v>
      </c>
      <c r="K6176">
        <v>672809012.44378078</v>
      </c>
    </row>
    <row r="6177" spans="1:11" x14ac:dyDescent="0.25">
      <c r="A6177">
        <v>908</v>
      </c>
      <c r="B6177" t="s">
        <v>144</v>
      </c>
      <c r="C6177" t="s">
        <v>493</v>
      </c>
      <c r="D6177" t="s">
        <v>644</v>
      </c>
      <c r="E6177">
        <v>2017</v>
      </c>
      <c r="F6177" s="10">
        <v>42825</v>
      </c>
      <c r="G6177" t="s">
        <v>489</v>
      </c>
      <c r="H6177" t="s">
        <v>474</v>
      </c>
      <c r="I6177" t="s">
        <v>548</v>
      </c>
      <c r="J6177">
        <v>53672700000</v>
      </c>
      <c r="K6177">
        <v>826864233.16552436</v>
      </c>
    </row>
    <row r="6178" spans="1:11" x14ac:dyDescent="0.25">
      <c r="A6178">
        <v>908</v>
      </c>
      <c r="B6178" t="s">
        <v>144</v>
      </c>
      <c r="C6178" t="s">
        <v>493</v>
      </c>
      <c r="D6178" t="s">
        <v>589</v>
      </c>
      <c r="E6178">
        <v>2017</v>
      </c>
      <c r="F6178" s="10">
        <v>42825</v>
      </c>
      <c r="G6178" t="s">
        <v>489</v>
      </c>
      <c r="H6178" t="s">
        <v>474</v>
      </c>
      <c r="I6178" t="s">
        <v>548</v>
      </c>
      <c r="J6178">
        <v>-29536900000</v>
      </c>
      <c r="K6178">
        <v>-455035915.25275934</v>
      </c>
    </row>
    <row r="6179" spans="1:11" x14ac:dyDescent="0.25">
      <c r="A6179">
        <v>908</v>
      </c>
      <c r="B6179" t="s">
        <v>144</v>
      </c>
      <c r="C6179" t="s">
        <v>493</v>
      </c>
      <c r="D6179" t="s">
        <v>650</v>
      </c>
      <c r="E6179">
        <v>2017</v>
      </c>
      <c r="F6179" s="10">
        <v>42825</v>
      </c>
      <c r="G6179" t="s">
        <v>489</v>
      </c>
      <c r="H6179" t="s">
        <v>474</v>
      </c>
      <c r="I6179" t="s">
        <v>548</v>
      </c>
      <c r="J6179">
        <v>85452900000</v>
      </c>
      <c r="K6179">
        <v>1316459701.6783252</v>
      </c>
    </row>
    <row r="6180" spans="1:11" x14ac:dyDescent="0.25">
      <c r="A6180">
        <v>908</v>
      </c>
      <c r="B6180" t="s">
        <v>144</v>
      </c>
      <c r="C6180" t="s">
        <v>493</v>
      </c>
      <c r="D6180" t="s">
        <v>648</v>
      </c>
      <c r="E6180">
        <v>2017</v>
      </c>
      <c r="F6180" s="10">
        <v>42825</v>
      </c>
      <c r="G6180" t="s">
        <v>489</v>
      </c>
      <c r="H6180" t="s">
        <v>474</v>
      </c>
      <c r="I6180" t="s">
        <v>548</v>
      </c>
      <c r="J6180">
        <v>34469400000</v>
      </c>
      <c r="K6180">
        <v>531024412.75873446</v>
      </c>
    </row>
    <row r="6181" spans="1:11" x14ac:dyDescent="0.25">
      <c r="A6181">
        <v>908</v>
      </c>
      <c r="B6181" t="s">
        <v>144</v>
      </c>
      <c r="C6181" t="s">
        <v>493</v>
      </c>
      <c r="D6181" t="s">
        <v>649</v>
      </c>
      <c r="E6181">
        <v>2017</v>
      </c>
      <c r="F6181" s="10">
        <v>42825</v>
      </c>
      <c r="G6181" t="s">
        <v>489</v>
      </c>
      <c r="H6181" t="s">
        <v>474</v>
      </c>
      <c r="I6181" t="s">
        <v>548</v>
      </c>
      <c r="J6181">
        <v>96283400000</v>
      </c>
      <c r="K6181">
        <v>1483310876.9927626</v>
      </c>
    </row>
    <row r="6182" spans="1:11" x14ac:dyDescent="0.25">
      <c r="A6182">
        <v>908</v>
      </c>
      <c r="B6182" t="s">
        <v>144</v>
      </c>
      <c r="C6182" t="s">
        <v>493</v>
      </c>
      <c r="D6182" t="s">
        <v>645</v>
      </c>
      <c r="E6182">
        <v>2017</v>
      </c>
      <c r="F6182" s="10">
        <v>42825</v>
      </c>
      <c r="G6182" t="s">
        <v>489</v>
      </c>
      <c r="H6182" t="s">
        <v>474</v>
      </c>
      <c r="I6182" t="s">
        <v>548</v>
      </c>
      <c r="J6182">
        <v>98875400000</v>
      </c>
      <c r="K6182">
        <v>1523242389.5189638</v>
      </c>
    </row>
    <row r="6183" spans="1:11" x14ac:dyDescent="0.25">
      <c r="A6183">
        <v>908</v>
      </c>
      <c r="B6183" t="s">
        <v>144</v>
      </c>
      <c r="C6183" t="s">
        <v>493</v>
      </c>
      <c r="D6183" t="s">
        <v>593</v>
      </c>
      <c r="E6183">
        <v>2017</v>
      </c>
      <c r="F6183" s="10">
        <v>42825</v>
      </c>
      <c r="G6183" t="s">
        <v>489</v>
      </c>
      <c r="H6183" t="s">
        <v>474</v>
      </c>
      <c r="I6183" t="s">
        <v>548</v>
      </c>
      <c r="J6183">
        <v>539208100000</v>
      </c>
      <c r="K6183">
        <v>8306865354.6987467</v>
      </c>
    </row>
    <row r="6184" spans="1:11" x14ac:dyDescent="0.25">
      <c r="A6184">
        <v>908</v>
      </c>
      <c r="B6184" t="s">
        <v>144</v>
      </c>
      <c r="C6184" t="s">
        <v>493</v>
      </c>
      <c r="D6184" t="s">
        <v>643</v>
      </c>
      <c r="E6184">
        <v>2017</v>
      </c>
      <c r="F6184" s="10">
        <v>42825</v>
      </c>
      <c r="G6184" t="s">
        <v>489</v>
      </c>
      <c r="H6184" t="s">
        <v>474</v>
      </c>
      <c r="I6184" t="s">
        <v>548</v>
      </c>
      <c r="J6184">
        <v>108624300000</v>
      </c>
      <c r="K6184">
        <v>1673430785.5323446</v>
      </c>
    </row>
    <row r="6185" spans="1:11" x14ac:dyDescent="0.25">
      <c r="A6185">
        <v>908</v>
      </c>
      <c r="B6185" t="s">
        <v>144</v>
      </c>
      <c r="C6185" t="s">
        <v>493</v>
      </c>
      <c r="D6185" t="s">
        <v>647</v>
      </c>
      <c r="E6185">
        <v>2017</v>
      </c>
      <c r="F6185" s="10">
        <v>42825</v>
      </c>
      <c r="G6185" t="s">
        <v>489</v>
      </c>
      <c r="H6185" t="s">
        <v>474</v>
      </c>
      <c r="I6185" t="s">
        <v>548</v>
      </c>
      <c r="J6185">
        <v>69387900000</v>
      </c>
      <c r="K6185">
        <v>1068967514.6669739</v>
      </c>
    </row>
    <row r="6186" spans="1:11" x14ac:dyDescent="0.25">
      <c r="A6186">
        <v>1355</v>
      </c>
      <c r="B6186" t="s">
        <v>139</v>
      </c>
      <c r="C6186" t="s">
        <v>493</v>
      </c>
      <c r="D6186" t="s">
        <v>741</v>
      </c>
      <c r="E6186">
        <v>2017</v>
      </c>
      <c r="F6186" s="10">
        <v>42825</v>
      </c>
      <c r="G6186" t="s">
        <v>489</v>
      </c>
      <c r="H6186" t="s">
        <v>474</v>
      </c>
      <c r="I6186" t="s">
        <v>548</v>
      </c>
      <c r="J6186">
        <v>1020900000</v>
      </c>
      <c r="K6186">
        <v>15727654.760030404</v>
      </c>
    </row>
    <row r="6187" spans="1:11" x14ac:dyDescent="0.25">
      <c r="A6187">
        <v>1355</v>
      </c>
      <c r="B6187" t="s">
        <v>139</v>
      </c>
      <c r="C6187" t="s">
        <v>493</v>
      </c>
      <c r="D6187" t="s">
        <v>589</v>
      </c>
      <c r="E6187">
        <v>2017</v>
      </c>
      <c r="F6187" s="10">
        <v>42825</v>
      </c>
      <c r="G6187" t="s">
        <v>489</v>
      </c>
      <c r="H6187" t="s">
        <v>474</v>
      </c>
      <c r="I6187" t="s">
        <v>548</v>
      </c>
      <c r="J6187">
        <v>-716300000</v>
      </c>
      <c r="K6187">
        <v>-11035085.811156604</v>
      </c>
    </row>
    <row r="6188" spans="1:11" x14ac:dyDescent="0.25">
      <c r="A6188">
        <v>1355</v>
      </c>
      <c r="B6188" t="s">
        <v>139</v>
      </c>
      <c r="C6188" t="s">
        <v>493</v>
      </c>
      <c r="D6188" t="s">
        <v>738</v>
      </c>
      <c r="E6188">
        <v>2017</v>
      </c>
      <c r="F6188" s="10">
        <v>42825</v>
      </c>
      <c r="G6188" t="s">
        <v>489</v>
      </c>
      <c r="H6188" t="s">
        <v>474</v>
      </c>
      <c r="I6188" t="s">
        <v>548</v>
      </c>
      <c r="J6188">
        <v>97704300000</v>
      </c>
      <c r="K6188">
        <v>1505200802.2043674</v>
      </c>
    </row>
    <row r="6189" spans="1:11" x14ac:dyDescent="0.25">
      <c r="A6189">
        <v>1355</v>
      </c>
      <c r="B6189" t="s">
        <v>139</v>
      </c>
      <c r="C6189" t="s">
        <v>493</v>
      </c>
      <c r="D6189" t="s">
        <v>739</v>
      </c>
      <c r="E6189">
        <v>2017</v>
      </c>
      <c r="F6189" s="10">
        <v>42825</v>
      </c>
      <c r="G6189" t="s">
        <v>489</v>
      </c>
      <c r="H6189" t="s">
        <v>474</v>
      </c>
      <c r="I6189" t="s">
        <v>548</v>
      </c>
      <c r="J6189">
        <v>364000000</v>
      </c>
      <c r="K6189">
        <v>5607666.1109325765</v>
      </c>
    </row>
    <row r="6190" spans="1:11" x14ac:dyDescent="0.25">
      <c r="A6190">
        <v>1355</v>
      </c>
      <c r="B6190" t="s">
        <v>139</v>
      </c>
      <c r="C6190" t="s">
        <v>493</v>
      </c>
      <c r="D6190" t="s">
        <v>643</v>
      </c>
      <c r="E6190">
        <v>2017</v>
      </c>
      <c r="F6190" s="10">
        <v>42825</v>
      </c>
      <c r="G6190" t="s">
        <v>489</v>
      </c>
      <c r="H6190" t="s">
        <v>474</v>
      </c>
      <c r="I6190" t="s">
        <v>548</v>
      </c>
      <c r="J6190">
        <v>284200000</v>
      </c>
      <c r="K6190">
        <v>4378293.1558435112</v>
      </c>
    </row>
    <row r="6191" spans="1:11" x14ac:dyDescent="0.25">
      <c r="A6191">
        <v>1355</v>
      </c>
      <c r="B6191" t="s">
        <v>139</v>
      </c>
      <c r="C6191" t="s">
        <v>493</v>
      </c>
      <c r="D6191" t="s">
        <v>740</v>
      </c>
      <c r="E6191">
        <v>2017</v>
      </c>
      <c r="F6191" s="10">
        <v>42825</v>
      </c>
      <c r="G6191" t="s">
        <v>489</v>
      </c>
      <c r="H6191" t="s">
        <v>474</v>
      </c>
      <c r="I6191" t="s">
        <v>548</v>
      </c>
      <c r="J6191">
        <v>10700000</v>
      </c>
      <c r="K6191">
        <v>164840.73457961145</v>
      </c>
    </row>
    <row r="6192" spans="1:11" x14ac:dyDescent="0.25">
      <c r="A6192">
        <v>1392</v>
      </c>
      <c r="B6192" t="s">
        <v>141</v>
      </c>
      <c r="C6192" t="s">
        <v>492</v>
      </c>
      <c r="D6192" t="s">
        <v>138</v>
      </c>
      <c r="E6192">
        <v>2017</v>
      </c>
      <c r="F6192" s="10">
        <v>42825</v>
      </c>
      <c r="G6192" t="s">
        <v>489</v>
      </c>
      <c r="H6192" t="s">
        <v>474</v>
      </c>
      <c r="I6192" t="s">
        <v>548</v>
      </c>
      <c r="J6192">
        <v>6967592000</v>
      </c>
      <c r="K6192">
        <v>107340465.750563</v>
      </c>
    </row>
    <row r="6193" spans="1:11" x14ac:dyDescent="0.25">
      <c r="A6193">
        <v>1392</v>
      </c>
      <c r="B6193" t="s">
        <v>141</v>
      </c>
      <c r="C6193" t="s">
        <v>492</v>
      </c>
      <c r="D6193" t="s">
        <v>667</v>
      </c>
      <c r="E6193">
        <v>2017</v>
      </c>
      <c r="F6193" s="10">
        <v>42825</v>
      </c>
      <c r="G6193" t="s">
        <v>489</v>
      </c>
      <c r="H6193" t="s">
        <v>474</v>
      </c>
      <c r="I6193" t="s">
        <v>548</v>
      </c>
      <c r="J6193">
        <v>3272996000</v>
      </c>
      <c r="K6193">
        <v>50422716.347301863</v>
      </c>
    </row>
    <row r="6194" spans="1:11" x14ac:dyDescent="0.25">
      <c r="A6194">
        <v>1392</v>
      </c>
      <c r="B6194" t="s">
        <v>141</v>
      </c>
      <c r="C6194" t="s">
        <v>493</v>
      </c>
      <c r="D6194" t="s">
        <v>664</v>
      </c>
      <c r="E6194">
        <v>2017</v>
      </c>
      <c r="F6194" s="10">
        <v>42825</v>
      </c>
      <c r="G6194" t="s">
        <v>489</v>
      </c>
      <c r="H6194" t="s">
        <v>474</v>
      </c>
      <c r="I6194" t="s">
        <v>548</v>
      </c>
      <c r="J6194">
        <v>3242655000</v>
      </c>
      <c r="K6194">
        <v>49955292.727873825</v>
      </c>
    </row>
    <row r="6195" spans="1:11" x14ac:dyDescent="0.25">
      <c r="A6195">
        <v>1392</v>
      </c>
      <c r="B6195" t="s">
        <v>141</v>
      </c>
      <c r="C6195" t="s">
        <v>493</v>
      </c>
      <c r="D6195" t="s">
        <v>665</v>
      </c>
      <c r="E6195">
        <v>2017</v>
      </c>
      <c r="F6195" s="10">
        <v>42825</v>
      </c>
      <c r="G6195" t="s">
        <v>489</v>
      </c>
      <c r="H6195" t="s">
        <v>474</v>
      </c>
      <c r="I6195" t="s">
        <v>548</v>
      </c>
      <c r="J6195">
        <v>1047470000</v>
      </c>
      <c r="K6195">
        <v>16136983.574776225</v>
      </c>
    </row>
    <row r="6196" spans="1:11" x14ac:dyDescent="0.25">
      <c r="A6196">
        <v>1392</v>
      </c>
      <c r="B6196" t="s">
        <v>141</v>
      </c>
      <c r="C6196" t="s">
        <v>493</v>
      </c>
      <c r="D6196" t="s">
        <v>589</v>
      </c>
      <c r="E6196">
        <v>2017</v>
      </c>
      <c r="F6196" s="10">
        <v>42825</v>
      </c>
      <c r="G6196" t="s">
        <v>489</v>
      </c>
      <c r="H6196" t="s">
        <v>474</v>
      </c>
      <c r="I6196" t="s">
        <v>548</v>
      </c>
      <c r="J6196">
        <v>-475350000</v>
      </c>
      <c r="K6196">
        <v>-7323088.147889561</v>
      </c>
    </row>
    <row r="6197" spans="1:11" x14ac:dyDescent="0.25">
      <c r="A6197">
        <v>1392</v>
      </c>
      <c r="B6197" t="s">
        <v>141</v>
      </c>
      <c r="C6197" t="s">
        <v>493</v>
      </c>
      <c r="D6197" t="s">
        <v>663</v>
      </c>
      <c r="E6197">
        <v>2017</v>
      </c>
      <c r="F6197" s="10">
        <v>42825</v>
      </c>
      <c r="G6197" t="s">
        <v>489</v>
      </c>
      <c r="H6197" t="s">
        <v>474</v>
      </c>
      <c r="I6197" t="s">
        <v>548</v>
      </c>
      <c r="J6197">
        <v>6418391000</v>
      </c>
      <c r="K6197">
        <v>98879653.014875412</v>
      </c>
    </row>
    <row r="6198" spans="1:11" x14ac:dyDescent="0.25">
      <c r="A6198">
        <v>1392</v>
      </c>
      <c r="B6198" t="s">
        <v>141</v>
      </c>
      <c r="C6198" t="s">
        <v>493</v>
      </c>
      <c r="D6198" t="s">
        <v>666</v>
      </c>
      <c r="E6198">
        <v>2017</v>
      </c>
      <c r="F6198" s="10">
        <v>42825</v>
      </c>
      <c r="G6198" t="s">
        <v>489</v>
      </c>
      <c r="H6198" t="s">
        <v>474</v>
      </c>
      <c r="I6198" t="s">
        <v>548</v>
      </c>
      <c r="J6198">
        <v>109000</v>
      </c>
      <c r="K6198">
        <v>1679.2186980539857</v>
      </c>
    </row>
    <row r="6199" spans="1:11" x14ac:dyDescent="0.25">
      <c r="A6199">
        <v>1392</v>
      </c>
      <c r="B6199" t="s">
        <v>141</v>
      </c>
      <c r="C6199" t="s">
        <v>493</v>
      </c>
      <c r="D6199" t="s">
        <v>654</v>
      </c>
      <c r="E6199">
        <v>2017</v>
      </c>
      <c r="F6199" s="10">
        <v>42825</v>
      </c>
      <c r="G6199" t="s">
        <v>489</v>
      </c>
      <c r="H6199" t="s">
        <v>474</v>
      </c>
      <c r="I6199" t="s">
        <v>548</v>
      </c>
      <c r="J6199">
        <v>7314000</v>
      </c>
      <c r="K6199">
        <v>112677.11520703534</v>
      </c>
    </row>
    <row r="6200" spans="1:11" x14ac:dyDescent="0.25">
      <c r="A6200">
        <v>1394</v>
      </c>
      <c r="B6200" t="s">
        <v>2264</v>
      </c>
      <c r="C6200" t="s">
        <v>493</v>
      </c>
      <c r="D6200" t="s">
        <v>2329</v>
      </c>
      <c r="E6200">
        <v>2017</v>
      </c>
      <c r="F6200" s="10">
        <v>42825</v>
      </c>
      <c r="G6200" t="s">
        <v>489</v>
      </c>
      <c r="H6200" t="s">
        <v>474</v>
      </c>
      <c r="I6200" t="s">
        <v>548</v>
      </c>
      <c r="J6200">
        <v>870560000</v>
      </c>
      <c r="K6200">
        <v>13411565.410806218</v>
      </c>
    </row>
    <row r="6201" spans="1:11" x14ac:dyDescent="0.25">
      <c r="A6201">
        <v>1394</v>
      </c>
      <c r="B6201" t="s">
        <v>2264</v>
      </c>
      <c r="C6201" t="s">
        <v>493</v>
      </c>
      <c r="D6201" t="s">
        <v>994</v>
      </c>
      <c r="E6201">
        <v>2017</v>
      </c>
      <c r="F6201" s="10">
        <v>42825</v>
      </c>
      <c r="G6201" t="s">
        <v>489</v>
      </c>
      <c r="H6201" t="s">
        <v>474</v>
      </c>
      <c r="I6201" t="s">
        <v>548</v>
      </c>
      <c r="J6201">
        <v>312440000</v>
      </c>
      <c r="K6201">
        <v>4813349.4497246537</v>
      </c>
    </row>
    <row r="6202" spans="1:11" x14ac:dyDescent="0.25">
      <c r="A6202">
        <v>1408</v>
      </c>
      <c r="B6202" t="s">
        <v>143</v>
      </c>
      <c r="C6202" t="s">
        <v>492</v>
      </c>
      <c r="D6202" t="s">
        <v>138</v>
      </c>
      <c r="E6202">
        <v>2017</v>
      </c>
      <c r="F6202" s="10">
        <v>42825</v>
      </c>
      <c r="G6202" t="s">
        <v>489</v>
      </c>
      <c r="H6202" t="s">
        <v>474</v>
      </c>
      <c r="I6202" t="s">
        <v>548</v>
      </c>
      <c r="J6202">
        <v>46834096000</v>
      </c>
      <c r="K6202">
        <v>721510914.76748061</v>
      </c>
    </row>
    <row r="6203" spans="1:11" x14ac:dyDescent="0.25">
      <c r="A6203">
        <v>1408</v>
      </c>
      <c r="B6203" t="s">
        <v>143</v>
      </c>
      <c r="C6203" t="s">
        <v>492</v>
      </c>
      <c r="D6203" t="s">
        <v>667</v>
      </c>
      <c r="E6203">
        <v>2017</v>
      </c>
      <c r="F6203" s="10">
        <v>42825</v>
      </c>
      <c r="G6203" t="s">
        <v>489</v>
      </c>
      <c r="H6203" t="s">
        <v>474</v>
      </c>
      <c r="I6203" t="s">
        <v>548</v>
      </c>
      <c r="J6203">
        <v>26842040000</v>
      </c>
      <c r="K6203">
        <v>413519774.87993586</v>
      </c>
    </row>
    <row r="6204" spans="1:11" x14ac:dyDescent="0.25">
      <c r="A6204">
        <v>1408</v>
      </c>
      <c r="B6204" t="s">
        <v>143</v>
      </c>
      <c r="C6204" t="s">
        <v>493</v>
      </c>
      <c r="D6204" t="s">
        <v>589</v>
      </c>
      <c r="E6204">
        <v>2017</v>
      </c>
      <c r="F6204" s="10">
        <v>42825</v>
      </c>
      <c r="G6204" t="s">
        <v>489</v>
      </c>
      <c r="H6204" t="s">
        <v>474</v>
      </c>
      <c r="I6204" t="s">
        <v>548</v>
      </c>
      <c r="J6204">
        <v>-17925000</v>
      </c>
      <c r="K6204">
        <v>-276146.74461117148</v>
      </c>
    </row>
    <row r="6205" spans="1:11" x14ac:dyDescent="0.25">
      <c r="A6205">
        <v>1408</v>
      </c>
      <c r="B6205" t="s">
        <v>143</v>
      </c>
      <c r="C6205" t="s">
        <v>493</v>
      </c>
      <c r="D6205" t="s">
        <v>641</v>
      </c>
      <c r="E6205">
        <v>2017</v>
      </c>
      <c r="F6205" s="10">
        <v>42825</v>
      </c>
      <c r="G6205" t="s">
        <v>489</v>
      </c>
      <c r="H6205" t="s">
        <v>474</v>
      </c>
      <c r="I6205" t="s">
        <v>548</v>
      </c>
      <c r="J6205">
        <v>72732737000</v>
      </c>
      <c r="K6205">
        <v>1120496990.1930547</v>
      </c>
    </row>
    <row r="6206" spans="1:11" x14ac:dyDescent="0.25">
      <c r="A6206">
        <v>1408</v>
      </c>
      <c r="B6206" t="s">
        <v>143</v>
      </c>
      <c r="C6206" t="s">
        <v>493</v>
      </c>
      <c r="D6206" t="s">
        <v>643</v>
      </c>
      <c r="E6206">
        <v>2017</v>
      </c>
      <c r="F6206" s="10">
        <v>42825</v>
      </c>
      <c r="G6206" t="s">
        <v>489</v>
      </c>
      <c r="H6206" t="s">
        <v>474</v>
      </c>
      <c r="I6206" t="s">
        <v>548</v>
      </c>
      <c r="J6206">
        <v>417245000</v>
      </c>
      <c r="K6206">
        <v>6427941.3364177551</v>
      </c>
    </row>
    <row r="6207" spans="1:11" x14ac:dyDescent="0.25">
      <c r="A6207">
        <v>1408</v>
      </c>
      <c r="B6207" t="s">
        <v>143</v>
      </c>
      <c r="C6207" t="s">
        <v>493</v>
      </c>
      <c r="D6207" t="s">
        <v>642</v>
      </c>
      <c r="E6207">
        <v>2017</v>
      </c>
      <c r="F6207" s="10">
        <v>42825</v>
      </c>
      <c r="G6207" t="s">
        <v>489</v>
      </c>
      <c r="H6207" t="s">
        <v>474</v>
      </c>
      <c r="I6207" t="s">
        <v>548</v>
      </c>
      <c r="J6207">
        <v>544079000</v>
      </c>
      <c r="K6207">
        <v>8381904.8625551788</v>
      </c>
    </row>
    <row r="6208" spans="1:11" x14ac:dyDescent="0.25">
      <c r="A6208">
        <v>1518</v>
      </c>
      <c r="B6208" t="s">
        <v>2295</v>
      </c>
      <c r="C6208" t="s">
        <v>492</v>
      </c>
      <c r="D6208" t="s">
        <v>138</v>
      </c>
      <c r="E6208">
        <v>2017</v>
      </c>
      <c r="F6208" s="10">
        <v>42825</v>
      </c>
      <c r="G6208" t="s">
        <v>489</v>
      </c>
      <c r="H6208" t="s">
        <v>474</v>
      </c>
      <c r="I6208" t="s">
        <v>548</v>
      </c>
      <c r="J6208">
        <v>82657330000</v>
      </c>
      <c r="K6208">
        <v>1273392055.6625564</v>
      </c>
    </row>
    <row r="6209" spans="1:11" x14ac:dyDescent="0.25">
      <c r="A6209">
        <v>1518</v>
      </c>
      <c r="B6209" t="s">
        <v>2295</v>
      </c>
      <c r="C6209" t="s">
        <v>492</v>
      </c>
      <c r="D6209" t="s">
        <v>667</v>
      </c>
      <c r="E6209">
        <v>2017</v>
      </c>
      <c r="F6209" s="10">
        <v>42825</v>
      </c>
      <c r="G6209" t="s">
        <v>489</v>
      </c>
      <c r="H6209" t="s">
        <v>474</v>
      </c>
      <c r="I6209" t="s">
        <v>548</v>
      </c>
      <c r="J6209">
        <v>9387400000</v>
      </c>
      <c r="K6209">
        <v>144619244.09277052</v>
      </c>
    </row>
    <row r="6210" spans="1:11" x14ac:dyDescent="0.25">
      <c r="A6210">
        <v>1730</v>
      </c>
      <c r="B6210" t="s">
        <v>145</v>
      </c>
      <c r="C6210" t="s">
        <v>493</v>
      </c>
      <c r="D6210" t="s">
        <v>2791</v>
      </c>
      <c r="E6210">
        <v>2017</v>
      </c>
      <c r="F6210" s="10">
        <v>42825</v>
      </c>
      <c r="G6210" t="s">
        <v>489</v>
      </c>
      <c r="H6210" t="s">
        <v>474</v>
      </c>
      <c r="I6210" t="s">
        <v>548</v>
      </c>
      <c r="J6210">
        <v>5929186620</v>
      </c>
      <c r="K6210">
        <v>91343128.775738642</v>
      </c>
    </row>
    <row r="6211" spans="1:11" x14ac:dyDescent="0.25">
      <c r="A6211">
        <v>1730</v>
      </c>
      <c r="B6211" t="s">
        <v>145</v>
      </c>
      <c r="C6211" t="s">
        <v>493</v>
      </c>
      <c r="D6211" t="s">
        <v>647</v>
      </c>
      <c r="E6211">
        <v>2017</v>
      </c>
      <c r="F6211" s="10">
        <v>42825</v>
      </c>
      <c r="G6211" t="s">
        <v>489</v>
      </c>
      <c r="H6211" t="s">
        <v>474</v>
      </c>
      <c r="I6211" t="s">
        <v>548</v>
      </c>
      <c r="J6211">
        <v>2541079980</v>
      </c>
      <c r="K6211">
        <v>39147055.189602278</v>
      </c>
    </row>
    <row r="6212" spans="1:11" x14ac:dyDescent="0.25">
      <c r="A6212">
        <v>1730</v>
      </c>
      <c r="B6212" t="s">
        <v>145</v>
      </c>
      <c r="C6212" t="s">
        <v>493</v>
      </c>
      <c r="D6212" t="s">
        <v>1503</v>
      </c>
      <c r="E6212">
        <v>2017</v>
      </c>
      <c r="F6212" s="10">
        <v>42825</v>
      </c>
      <c r="G6212" t="s">
        <v>489</v>
      </c>
      <c r="H6212" t="s">
        <v>474</v>
      </c>
      <c r="I6212" t="s">
        <v>548</v>
      </c>
      <c r="J6212">
        <v>5646844400</v>
      </c>
      <c r="K6212">
        <v>86993455.976893947</v>
      </c>
    </row>
    <row r="6213" spans="1:11" x14ac:dyDescent="0.25">
      <c r="A6213">
        <v>1783</v>
      </c>
      <c r="B6213" t="s">
        <v>146</v>
      </c>
      <c r="C6213" t="s">
        <v>493</v>
      </c>
      <c r="D6213" t="s">
        <v>2329</v>
      </c>
      <c r="E6213">
        <v>2017</v>
      </c>
      <c r="F6213" s="10">
        <v>42825</v>
      </c>
      <c r="G6213" t="s">
        <v>489</v>
      </c>
      <c r="H6213" t="s">
        <v>474</v>
      </c>
      <c r="I6213" t="s">
        <v>548</v>
      </c>
      <c r="J6213">
        <v>60992011000</v>
      </c>
      <c r="K6213">
        <v>939623167.91848052</v>
      </c>
    </row>
    <row r="6214" spans="1:11" x14ac:dyDescent="0.25">
      <c r="A6214">
        <v>1783</v>
      </c>
      <c r="B6214" t="s">
        <v>146</v>
      </c>
      <c r="C6214" t="s">
        <v>493</v>
      </c>
      <c r="D6214" t="s">
        <v>2365</v>
      </c>
      <c r="E6214">
        <v>2017</v>
      </c>
      <c r="F6214" s="10">
        <v>42825</v>
      </c>
      <c r="G6214" t="s">
        <v>489</v>
      </c>
      <c r="H6214" t="s">
        <v>474</v>
      </c>
      <c r="I6214" t="s">
        <v>548</v>
      </c>
      <c r="J6214">
        <v>49816000</v>
      </c>
      <c r="K6214">
        <v>767449.16203905828</v>
      </c>
    </row>
    <row r="6215" spans="1:11" x14ac:dyDescent="0.25">
      <c r="A6215">
        <v>1783</v>
      </c>
      <c r="B6215" t="s">
        <v>146</v>
      </c>
      <c r="C6215" t="s">
        <v>493</v>
      </c>
      <c r="D6215" t="s">
        <v>643</v>
      </c>
      <c r="E6215">
        <v>2017</v>
      </c>
      <c r="F6215" s="10">
        <v>42825</v>
      </c>
      <c r="G6215" t="s">
        <v>489</v>
      </c>
      <c r="H6215" t="s">
        <v>474</v>
      </c>
      <c r="I6215" t="s">
        <v>548</v>
      </c>
      <c r="J6215">
        <v>119573000</v>
      </c>
      <c r="K6215">
        <v>1842102.9117652224</v>
      </c>
    </row>
    <row r="6216" spans="1:11" x14ac:dyDescent="0.25">
      <c r="A6216">
        <v>1783</v>
      </c>
      <c r="B6216" t="s">
        <v>146</v>
      </c>
      <c r="C6216" t="s">
        <v>493</v>
      </c>
      <c r="D6216" t="s">
        <v>468</v>
      </c>
      <c r="E6216">
        <v>2017</v>
      </c>
      <c r="F6216" s="10">
        <v>42825</v>
      </c>
      <c r="G6216" t="s">
        <v>489</v>
      </c>
      <c r="H6216" t="s">
        <v>474</v>
      </c>
      <c r="I6216" t="s">
        <v>548</v>
      </c>
      <c r="J6216">
        <v>1638545000</v>
      </c>
      <c r="K6216">
        <v>25242893.592686862</v>
      </c>
    </row>
    <row r="6217" spans="1:11" x14ac:dyDescent="0.25">
      <c r="A6217">
        <v>10976</v>
      </c>
      <c r="B6217" t="s">
        <v>3326</v>
      </c>
      <c r="C6217" t="s">
        <v>492</v>
      </c>
      <c r="D6217" t="s">
        <v>569</v>
      </c>
      <c r="E6217">
        <v>2017</v>
      </c>
      <c r="F6217" s="10">
        <v>42825</v>
      </c>
      <c r="G6217" t="s">
        <v>489</v>
      </c>
      <c r="H6217" t="s">
        <v>474</v>
      </c>
      <c r="I6217" t="s">
        <v>548</v>
      </c>
      <c r="J6217">
        <v>12883720000</v>
      </c>
      <c r="K6217">
        <v>198482417.65589079</v>
      </c>
    </row>
    <row r="6218" spans="1:11" x14ac:dyDescent="0.25">
      <c r="A6218">
        <v>10976</v>
      </c>
      <c r="B6218" t="s">
        <v>3326</v>
      </c>
      <c r="C6218" t="s">
        <v>492</v>
      </c>
      <c r="D6218" t="s">
        <v>138</v>
      </c>
      <c r="E6218">
        <v>2017</v>
      </c>
      <c r="F6218" s="10">
        <v>42825</v>
      </c>
      <c r="G6218" t="s">
        <v>489</v>
      </c>
      <c r="H6218" t="s">
        <v>474</v>
      </c>
      <c r="I6218" t="s">
        <v>548</v>
      </c>
      <c r="J6218">
        <v>38406970000</v>
      </c>
      <c r="K6218">
        <v>591685340.91374755</v>
      </c>
    </row>
    <row r="6219" spans="1:11" x14ac:dyDescent="0.25">
      <c r="A6219">
        <v>10976</v>
      </c>
      <c r="B6219" t="s">
        <v>3326</v>
      </c>
      <c r="C6219" t="s">
        <v>492</v>
      </c>
      <c r="D6219" t="s">
        <v>621</v>
      </c>
      <c r="E6219">
        <v>2017</v>
      </c>
      <c r="F6219" s="10">
        <v>42825</v>
      </c>
      <c r="G6219" t="s">
        <v>489</v>
      </c>
      <c r="H6219" t="s">
        <v>474</v>
      </c>
      <c r="I6219" t="s">
        <v>548</v>
      </c>
      <c r="J6219">
        <v>9274520000</v>
      </c>
      <c r="K6219">
        <v>142880251.37133625</v>
      </c>
    </row>
    <row r="6220" spans="1:11" x14ac:dyDescent="0.25">
      <c r="A6220">
        <v>10976</v>
      </c>
      <c r="B6220" t="s">
        <v>3326</v>
      </c>
      <c r="C6220" t="s">
        <v>492</v>
      </c>
      <c r="D6220" t="s">
        <v>967</v>
      </c>
      <c r="E6220">
        <v>2017</v>
      </c>
      <c r="F6220" s="10">
        <v>42825</v>
      </c>
      <c r="G6220" t="s">
        <v>489</v>
      </c>
      <c r="H6220" t="s">
        <v>474</v>
      </c>
      <c r="I6220" t="s">
        <v>548</v>
      </c>
      <c r="J6220">
        <v>8827960000</v>
      </c>
      <c r="K6220">
        <v>136000692.63919875</v>
      </c>
    </row>
    <row r="6221" spans="1:11" x14ac:dyDescent="0.25">
      <c r="A6221">
        <v>10976</v>
      </c>
      <c r="B6221" t="s">
        <v>3326</v>
      </c>
      <c r="C6221" t="s">
        <v>493</v>
      </c>
      <c r="D6221" t="s">
        <v>3334</v>
      </c>
      <c r="E6221">
        <v>2017</v>
      </c>
      <c r="F6221" s="10">
        <v>42825</v>
      </c>
      <c r="G6221" t="s">
        <v>489</v>
      </c>
      <c r="H6221" t="s">
        <v>474</v>
      </c>
      <c r="I6221" t="s">
        <v>548</v>
      </c>
      <c r="J6221">
        <v>16045200000</v>
      </c>
      <c r="K6221">
        <v>247187154.62399828</v>
      </c>
    </row>
    <row r="6222" spans="1:11" x14ac:dyDescent="0.25">
      <c r="A6222">
        <v>10976</v>
      </c>
      <c r="B6222" t="s">
        <v>3326</v>
      </c>
      <c r="C6222" t="s">
        <v>493</v>
      </c>
      <c r="D6222" t="s">
        <v>3332</v>
      </c>
      <c r="E6222">
        <v>2017</v>
      </c>
      <c r="F6222" s="10">
        <v>42825</v>
      </c>
      <c r="G6222" t="s">
        <v>489</v>
      </c>
      <c r="H6222" t="s">
        <v>474</v>
      </c>
      <c r="I6222" t="s">
        <v>548</v>
      </c>
      <c r="J6222">
        <v>32244770000</v>
      </c>
      <c r="K6222">
        <v>496752483.47202033</v>
      </c>
    </row>
    <row r="6223" spans="1:11" x14ac:dyDescent="0.25">
      <c r="A6223">
        <v>10976</v>
      </c>
      <c r="B6223" t="s">
        <v>3326</v>
      </c>
      <c r="C6223" t="s">
        <v>493</v>
      </c>
      <c r="D6223" t="s">
        <v>3331</v>
      </c>
      <c r="E6223">
        <v>2017</v>
      </c>
      <c r="F6223" s="10">
        <v>42825</v>
      </c>
      <c r="G6223" t="s">
        <v>489</v>
      </c>
      <c r="H6223" t="s">
        <v>474</v>
      </c>
      <c r="I6223" t="s">
        <v>548</v>
      </c>
      <c r="J6223">
        <v>3135400000</v>
      </c>
      <c r="K6223">
        <v>48302956.934664831</v>
      </c>
    </row>
    <row r="6224" spans="1:11" x14ac:dyDescent="0.25">
      <c r="A6224">
        <v>10976</v>
      </c>
      <c r="B6224" t="s">
        <v>3326</v>
      </c>
      <c r="C6224" t="s">
        <v>493</v>
      </c>
      <c r="D6224" t="s">
        <v>3333</v>
      </c>
      <c r="E6224">
        <v>2017</v>
      </c>
      <c r="F6224" s="10">
        <v>42825</v>
      </c>
      <c r="G6224" t="s">
        <v>489</v>
      </c>
      <c r="H6224" t="s">
        <v>474</v>
      </c>
      <c r="I6224" t="s">
        <v>548</v>
      </c>
      <c r="J6224">
        <v>17967800000</v>
      </c>
      <c r="K6224">
        <v>276806107.54948997</v>
      </c>
    </row>
    <row r="6225" spans="1:11" x14ac:dyDescent="0.25">
      <c r="A6225">
        <v>908</v>
      </c>
      <c r="B6225" t="s">
        <v>144</v>
      </c>
      <c r="C6225" t="s">
        <v>493</v>
      </c>
      <c r="D6225" t="s">
        <v>646</v>
      </c>
      <c r="E6225">
        <v>2018</v>
      </c>
      <c r="F6225" s="10">
        <v>43190</v>
      </c>
      <c r="G6225" t="s">
        <v>489</v>
      </c>
      <c r="H6225" t="s">
        <v>474</v>
      </c>
      <c r="I6225" t="s">
        <v>548</v>
      </c>
      <c r="J6225">
        <v>42940500000</v>
      </c>
      <c r="K6225">
        <v>658899446.65519977</v>
      </c>
    </row>
    <row r="6226" spans="1:11" x14ac:dyDescent="0.25">
      <c r="A6226">
        <v>908</v>
      </c>
      <c r="B6226" t="s">
        <v>144</v>
      </c>
      <c r="C6226" t="s">
        <v>493</v>
      </c>
      <c r="D6226" t="s">
        <v>644</v>
      </c>
      <c r="E6226">
        <v>2018</v>
      </c>
      <c r="F6226" s="10">
        <v>43190</v>
      </c>
      <c r="G6226" t="s">
        <v>489</v>
      </c>
      <c r="H6226" t="s">
        <v>474</v>
      </c>
      <c r="I6226" t="s">
        <v>548</v>
      </c>
      <c r="J6226">
        <v>55082700000</v>
      </c>
      <c r="K6226">
        <v>845215136.0667522</v>
      </c>
    </row>
    <row r="6227" spans="1:11" x14ac:dyDescent="0.25">
      <c r="A6227">
        <v>908</v>
      </c>
      <c r="B6227" t="s">
        <v>144</v>
      </c>
      <c r="C6227" t="s">
        <v>493</v>
      </c>
      <c r="D6227" t="s">
        <v>589</v>
      </c>
      <c r="E6227">
        <v>2018</v>
      </c>
      <c r="F6227" s="10">
        <v>43190</v>
      </c>
      <c r="G6227" t="s">
        <v>489</v>
      </c>
      <c r="H6227" t="s">
        <v>474</v>
      </c>
      <c r="I6227" t="s">
        <v>548</v>
      </c>
      <c r="J6227">
        <v>-20964300000</v>
      </c>
      <c r="K6227">
        <v>-321686185.99023312</v>
      </c>
    </row>
    <row r="6228" spans="1:11" x14ac:dyDescent="0.25">
      <c r="A6228">
        <v>908</v>
      </c>
      <c r="B6228" t="s">
        <v>144</v>
      </c>
      <c r="C6228" t="s">
        <v>493</v>
      </c>
      <c r="D6228" t="s">
        <v>650</v>
      </c>
      <c r="E6228">
        <v>2018</v>
      </c>
      <c r="F6228" s="10">
        <v>43190</v>
      </c>
      <c r="G6228" t="s">
        <v>489</v>
      </c>
      <c r="H6228" t="s">
        <v>474</v>
      </c>
      <c r="I6228" t="s">
        <v>548</v>
      </c>
      <c r="J6228">
        <v>100637500000</v>
      </c>
      <c r="K6228">
        <v>1544229644.8053157</v>
      </c>
    </row>
    <row r="6229" spans="1:11" x14ac:dyDescent="0.25">
      <c r="A6229">
        <v>908</v>
      </c>
      <c r="B6229" t="s">
        <v>144</v>
      </c>
      <c r="C6229" t="s">
        <v>493</v>
      </c>
      <c r="D6229" t="s">
        <v>648</v>
      </c>
      <c r="E6229">
        <v>2018</v>
      </c>
      <c r="F6229" s="10">
        <v>43190</v>
      </c>
      <c r="G6229" t="s">
        <v>489</v>
      </c>
      <c r="H6229" t="s">
        <v>474</v>
      </c>
      <c r="I6229" t="s">
        <v>548</v>
      </c>
      <c r="J6229">
        <v>41138800000</v>
      </c>
      <c r="K6229">
        <v>631253305.29590786</v>
      </c>
    </row>
    <row r="6230" spans="1:11" x14ac:dyDescent="0.25">
      <c r="A6230">
        <v>908</v>
      </c>
      <c r="B6230" t="s">
        <v>144</v>
      </c>
      <c r="C6230" t="s">
        <v>493</v>
      </c>
      <c r="D6230" t="s">
        <v>649</v>
      </c>
      <c r="E6230">
        <v>2018</v>
      </c>
      <c r="F6230" s="10">
        <v>43190</v>
      </c>
      <c r="G6230" t="s">
        <v>489</v>
      </c>
      <c r="H6230" t="s">
        <v>474</v>
      </c>
      <c r="I6230" t="s">
        <v>548</v>
      </c>
      <c r="J6230">
        <v>117596300000</v>
      </c>
      <c r="K6230">
        <v>1804453534.5116816</v>
      </c>
    </row>
    <row r="6231" spans="1:11" x14ac:dyDescent="0.25">
      <c r="A6231">
        <v>908</v>
      </c>
      <c r="B6231" t="s">
        <v>144</v>
      </c>
      <c r="C6231" t="s">
        <v>493</v>
      </c>
      <c r="D6231" t="s">
        <v>645</v>
      </c>
      <c r="E6231">
        <v>2018</v>
      </c>
      <c r="F6231" s="10">
        <v>43190</v>
      </c>
      <c r="G6231" t="s">
        <v>489</v>
      </c>
      <c r="H6231" t="s">
        <v>474</v>
      </c>
      <c r="I6231" t="s">
        <v>548</v>
      </c>
      <c r="J6231">
        <v>113574300000</v>
      </c>
      <c r="K6231">
        <v>1742738054.3834295</v>
      </c>
    </row>
    <row r="6232" spans="1:11" x14ac:dyDescent="0.25">
      <c r="A6232">
        <v>908</v>
      </c>
      <c r="B6232" t="s">
        <v>144</v>
      </c>
      <c r="C6232" t="s">
        <v>493</v>
      </c>
      <c r="D6232" t="s">
        <v>593</v>
      </c>
      <c r="E6232">
        <v>2018</v>
      </c>
      <c r="F6232" s="10">
        <v>43190</v>
      </c>
      <c r="G6232" t="s">
        <v>489</v>
      </c>
      <c r="H6232" t="s">
        <v>474</v>
      </c>
      <c r="I6232" t="s">
        <v>548</v>
      </c>
      <c r="J6232">
        <v>598189700000</v>
      </c>
      <c r="K6232">
        <v>9178907146.5129642</v>
      </c>
    </row>
    <row r="6233" spans="1:11" x14ac:dyDescent="0.25">
      <c r="A6233">
        <v>908</v>
      </c>
      <c r="B6233" t="s">
        <v>144</v>
      </c>
      <c r="C6233" t="s">
        <v>493</v>
      </c>
      <c r="D6233" t="s">
        <v>643</v>
      </c>
      <c r="E6233">
        <v>2018</v>
      </c>
      <c r="F6233" s="10">
        <v>43190</v>
      </c>
      <c r="G6233" t="s">
        <v>489</v>
      </c>
      <c r="H6233" t="s">
        <v>474</v>
      </c>
      <c r="I6233" t="s">
        <v>548</v>
      </c>
      <c r="J6233">
        <v>88343200000</v>
      </c>
      <c r="K6233">
        <v>1355580060.682797</v>
      </c>
    </row>
    <row r="6234" spans="1:11" x14ac:dyDescent="0.25">
      <c r="A6234">
        <v>908</v>
      </c>
      <c r="B6234" t="s">
        <v>144</v>
      </c>
      <c r="C6234" t="s">
        <v>493</v>
      </c>
      <c r="D6234" t="s">
        <v>647</v>
      </c>
      <c r="E6234">
        <v>2018</v>
      </c>
      <c r="F6234" s="10">
        <v>43190</v>
      </c>
      <c r="G6234" t="s">
        <v>489</v>
      </c>
      <c r="H6234" t="s">
        <v>474</v>
      </c>
      <c r="I6234" t="s">
        <v>548</v>
      </c>
      <c r="J6234">
        <v>62082300000</v>
      </c>
      <c r="K6234">
        <v>952620326.19746172</v>
      </c>
    </row>
    <row r="6235" spans="1:11" x14ac:dyDescent="0.25">
      <c r="A6235">
        <v>1355</v>
      </c>
      <c r="B6235" t="s">
        <v>139</v>
      </c>
      <c r="C6235" t="s">
        <v>492</v>
      </c>
      <c r="D6235" t="s">
        <v>138</v>
      </c>
      <c r="E6235">
        <v>2018</v>
      </c>
      <c r="F6235" s="10">
        <v>43190</v>
      </c>
      <c r="G6235" t="s">
        <v>489</v>
      </c>
      <c r="H6235" t="s">
        <v>474</v>
      </c>
      <c r="I6235" t="s">
        <v>548</v>
      </c>
      <c r="J6235">
        <v>47316700000</v>
      </c>
      <c r="K6235">
        <v>726049939.97624826</v>
      </c>
    </row>
    <row r="6236" spans="1:11" x14ac:dyDescent="0.25">
      <c r="A6236">
        <v>1355</v>
      </c>
      <c r="B6236" t="s">
        <v>139</v>
      </c>
      <c r="C6236" t="s">
        <v>492</v>
      </c>
      <c r="D6236" t="s">
        <v>794</v>
      </c>
      <c r="E6236">
        <v>2018</v>
      </c>
      <c r="F6236" s="10">
        <v>43190</v>
      </c>
      <c r="G6236" t="s">
        <v>489</v>
      </c>
      <c r="H6236" t="s">
        <v>474</v>
      </c>
      <c r="I6236" t="s">
        <v>548</v>
      </c>
      <c r="J6236">
        <v>54007900000</v>
      </c>
      <c r="K6236">
        <v>828722893.8882724</v>
      </c>
    </row>
    <row r="6237" spans="1:11" x14ac:dyDescent="0.25">
      <c r="A6237">
        <v>1355</v>
      </c>
      <c r="B6237" t="s">
        <v>139</v>
      </c>
      <c r="C6237" t="s">
        <v>493</v>
      </c>
      <c r="D6237" t="s">
        <v>741</v>
      </c>
      <c r="E6237">
        <v>2018</v>
      </c>
      <c r="F6237" s="10">
        <v>43190</v>
      </c>
      <c r="G6237" t="s">
        <v>489</v>
      </c>
      <c r="H6237" t="s">
        <v>474</v>
      </c>
      <c r="I6237" t="s">
        <v>548</v>
      </c>
      <c r="J6237">
        <v>649400000</v>
      </c>
      <c r="K6237">
        <v>9964702.3359738868</v>
      </c>
    </row>
    <row r="6238" spans="1:11" x14ac:dyDescent="0.25">
      <c r="A6238">
        <v>1355</v>
      </c>
      <c r="B6238" t="s">
        <v>139</v>
      </c>
      <c r="C6238" t="s">
        <v>493</v>
      </c>
      <c r="D6238" t="s">
        <v>589</v>
      </c>
      <c r="E6238">
        <v>2018</v>
      </c>
      <c r="F6238" s="10">
        <v>43190</v>
      </c>
      <c r="G6238" t="s">
        <v>489</v>
      </c>
      <c r="H6238" t="s">
        <v>474</v>
      </c>
      <c r="I6238" t="s">
        <v>548</v>
      </c>
      <c r="J6238">
        <v>-70500000</v>
      </c>
      <c r="K6238">
        <v>-1081785.5169173994</v>
      </c>
    </row>
    <row r="6239" spans="1:11" x14ac:dyDescent="0.25">
      <c r="A6239">
        <v>1355</v>
      </c>
      <c r="B6239" t="s">
        <v>139</v>
      </c>
      <c r="C6239" t="s">
        <v>493</v>
      </c>
      <c r="D6239" t="s">
        <v>738</v>
      </c>
      <c r="E6239">
        <v>2018</v>
      </c>
      <c r="F6239" s="10">
        <v>43190</v>
      </c>
      <c r="G6239" t="s">
        <v>489</v>
      </c>
      <c r="H6239" t="s">
        <v>474</v>
      </c>
      <c r="I6239" t="s">
        <v>548</v>
      </c>
      <c r="J6239">
        <v>99758800000</v>
      </c>
      <c r="K6239">
        <v>1530746454.2561624</v>
      </c>
    </row>
    <row r="6240" spans="1:11" x14ac:dyDescent="0.25">
      <c r="A6240">
        <v>1355</v>
      </c>
      <c r="B6240" t="s">
        <v>139</v>
      </c>
      <c r="C6240" t="s">
        <v>493</v>
      </c>
      <c r="D6240" t="s">
        <v>739</v>
      </c>
      <c r="E6240">
        <v>2018</v>
      </c>
      <c r="F6240" s="10">
        <v>43190</v>
      </c>
      <c r="G6240" t="s">
        <v>489</v>
      </c>
      <c r="H6240" t="s">
        <v>474</v>
      </c>
      <c r="I6240" t="s">
        <v>548</v>
      </c>
      <c r="J6240">
        <v>726500000</v>
      </c>
      <c r="K6240">
        <v>11147761.390645256</v>
      </c>
    </row>
    <row r="6241" spans="1:11" x14ac:dyDescent="0.25">
      <c r="A6241">
        <v>1355</v>
      </c>
      <c r="B6241" t="s">
        <v>139</v>
      </c>
      <c r="C6241" t="s">
        <v>493</v>
      </c>
      <c r="D6241" t="s">
        <v>643</v>
      </c>
      <c r="E6241">
        <v>2018</v>
      </c>
      <c r="F6241" s="10">
        <v>43190</v>
      </c>
      <c r="G6241" t="s">
        <v>489</v>
      </c>
      <c r="H6241" t="s">
        <v>474</v>
      </c>
      <c r="I6241" t="s">
        <v>548</v>
      </c>
      <c r="J6241">
        <v>243400000</v>
      </c>
      <c r="K6241">
        <v>3734845.3165630493</v>
      </c>
    </row>
    <row r="6242" spans="1:11" x14ac:dyDescent="0.25">
      <c r="A6242">
        <v>1355</v>
      </c>
      <c r="B6242" t="s">
        <v>139</v>
      </c>
      <c r="C6242" t="s">
        <v>493</v>
      </c>
      <c r="D6242" t="s">
        <v>740</v>
      </c>
      <c r="E6242">
        <v>2018</v>
      </c>
      <c r="F6242" s="10">
        <v>43190</v>
      </c>
      <c r="G6242" t="s">
        <v>489</v>
      </c>
      <c r="H6242" t="s">
        <v>474</v>
      </c>
      <c r="I6242" t="s">
        <v>548</v>
      </c>
      <c r="J6242">
        <v>17000000</v>
      </c>
      <c r="K6242">
        <v>260856.08209355726</v>
      </c>
    </row>
    <row r="6243" spans="1:11" x14ac:dyDescent="0.25">
      <c r="A6243">
        <v>1384</v>
      </c>
      <c r="B6243" t="s">
        <v>140</v>
      </c>
      <c r="C6243" t="s">
        <v>493</v>
      </c>
      <c r="D6243" t="s">
        <v>650</v>
      </c>
      <c r="E6243">
        <v>2018</v>
      </c>
      <c r="F6243" s="10">
        <v>43190</v>
      </c>
      <c r="G6243" t="s">
        <v>489</v>
      </c>
      <c r="H6243" t="s">
        <v>474</v>
      </c>
      <c r="I6243" t="s">
        <v>548</v>
      </c>
      <c r="J6243">
        <v>23130810000</v>
      </c>
      <c r="K6243">
        <v>354930145.42649853</v>
      </c>
    </row>
    <row r="6244" spans="1:11" x14ac:dyDescent="0.25">
      <c r="A6244">
        <v>1384</v>
      </c>
      <c r="B6244" t="s">
        <v>140</v>
      </c>
      <c r="C6244" t="s">
        <v>493</v>
      </c>
      <c r="D6244" t="s">
        <v>3305</v>
      </c>
      <c r="E6244">
        <v>2018</v>
      </c>
      <c r="F6244" s="10">
        <v>43190</v>
      </c>
      <c r="G6244" t="s">
        <v>489</v>
      </c>
      <c r="H6244" t="s">
        <v>474</v>
      </c>
      <c r="I6244" t="s">
        <v>548</v>
      </c>
      <c r="J6244">
        <v>136058470000</v>
      </c>
      <c r="K6244">
        <v>2087745848.2261057</v>
      </c>
    </row>
    <row r="6245" spans="1:11" x14ac:dyDescent="0.25">
      <c r="A6245">
        <v>1384</v>
      </c>
      <c r="B6245" t="s">
        <v>140</v>
      </c>
      <c r="C6245" t="s">
        <v>493</v>
      </c>
      <c r="D6245" t="s">
        <v>3307</v>
      </c>
      <c r="E6245">
        <v>2018</v>
      </c>
      <c r="F6245" s="10">
        <v>43190</v>
      </c>
      <c r="G6245" t="s">
        <v>489</v>
      </c>
      <c r="H6245" t="s">
        <v>474</v>
      </c>
      <c r="I6245" t="s">
        <v>548</v>
      </c>
      <c r="J6245">
        <v>-24016990000</v>
      </c>
      <c r="K6245">
        <v>-368528112.65177315</v>
      </c>
    </row>
    <row r="6246" spans="1:11" x14ac:dyDescent="0.25">
      <c r="A6246">
        <v>1384</v>
      </c>
      <c r="B6246" t="s">
        <v>140</v>
      </c>
      <c r="C6246" t="s">
        <v>493</v>
      </c>
      <c r="D6246" t="s">
        <v>643</v>
      </c>
      <c r="E6246">
        <v>2018</v>
      </c>
      <c r="F6246" s="10">
        <v>43190</v>
      </c>
      <c r="G6246" t="s">
        <v>489</v>
      </c>
      <c r="H6246" t="s">
        <v>474</v>
      </c>
      <c r="I6246" t="s">
        <v>548</v>
      </c>
      <c r="J6246">
        <v>17535680000</v>
      </c>
      <c r="K6246">
        <v>269075810.68507946</v>
      </c>
    </row>
    <row r="6247" spans="1:11" x14ac:dyDescent="0.25">
      <c r="A6247">
        <v>1384</v>
      </c>
      <c r="B6247" t="s">
        <v>140</v>
      </c>
      <c r="C6247" t="s">
        <v>493</v>
      </c>
      <c r="D6247" t="s">
        <v>3306</v>
      </c>
      <c r="E6247">
        <v>2018</v>
      </c>
      <c r="F6247" s="10">
        <v>43190</v>
      </c>
      <c r="G6247" t="s">
        <v>489</v>
      </c>
      <c r="H6247" t="s">
        <v>474</v>
      </c>
      <c r="I6247" t="s">
        <v>548</v>
      </c>
      <c r="J6247">
        <v>11262880000</v>
      </c>
      <c r="K6247">
        <v>172822985.28764024</v>
      </c>
    </row>
    <row r="6248" spans="1:11" x14ac:dyDescent="0.25">
      <c r="A6248">
        <v>1392</v>
      </c>
      <c r="B6248" t="s">
        <v>141</v>
      </c>
      <c r="C6248" t="s">
        <v>493</v>
      </c>
      <c r="D6248" t="s">
        <v>664</v>
      </c>
      <c r="E6248">
        <v>2018</v>
      </c>
      <c r="F6248" s="10">
        <v>43190</v>
      </c>
      <c r="G6248" t="s">
        <v>489</v>
      </c>
      <c r="H6248" t="s">
        <v>474</v>
      </c>
      <c r="I6248" t="s">
        <v>548</v>
      </c>
      <c r="J6248">
        <v>3535100000</v>
      </c>
      <c r="K6248">
        <v>54244255.04758437</v>
      </c>
    </row>
    <row r="6249" spans="1:11" x14ac:dyDescent="0.25">
      <c r="A6249">
        <v>1392</v>
      </c>
      <c r="B6249" t="s">
        <v>141</v>
      </c>
      <c r="C6249" t="s">
        <v>493</v>
      </c>
      <c r="D6249" t="s">
        <v>665</v>
      </c>
      <c r="E6249">
        <v>2018</v>
      </c>
      <c r="F6249" s="10">
        <v>43190</v>
      </c>
      <c r="G6249" t="s">
        <v>489</v>
      </c>
      <c r="H6249" t="s">
        <v>474</v>
      </c>
      <c r="I6249" t="s">
        <v>548</v>
      </c>
      <c r="J6249">
        <v>1086000000</v>
      </c>
      <c r="K6249">
        <v>16664100.303153129</v>
      </c>
    </row>
    <row r="6250" spans="1:11" x14ac:dyDescent="0.25">
      <c r="A6250">
        <v>1392</v>
      </c>
      <c r="B6250" t="s">
        <v>141</v>
      </c>
      <c r="C6250" t="s">
        <v>493</v>
      </c>
      <c r="D6250" t="s">
        <v>589</v>
      </c>
      <c r="E6250">
        <v>2018</v>
      </c>
      <c r="F6250" s="10">
        <v>43190</v>
      </c>
      <c r="G6250" t="s">
        <v>489</v>
      </c>
      <c r="H6250" t="s">
        <v>474</v>
      </c>
      <c r="I6250" t="s">
        <v>548</v>
      </c>
      <c r="J6250">
        <v>-426900000</v>
      </c>
      <c r="K6250">
        <v>-6550556.555631741</v>
      </c>
    </row>
    <row r="6251" spans="1:11" x14ac:dyDescent="0.25">
      <c r="A6251">
        <v>1392</v>
      </c>
      <c r="B6251" t="s">
        <v>141</v>
      </c>
      <c r="C6251" t="s">
        <v>493</v>
      </c>
      <c r="D6251" t="s">
        <v>663</v>
      </c>
      <c r="E6251">
        <v>2018</v>
      </c>
      <c r="F6251" s="10">
        <v>43190</v>
      </c>
      <c r="G6251" t="s">
        <v>489</v>
      </c>
      <c r="H6251" t="s">
        <v>474</v>
      </c>
      <c r="I6251" t="s">
        <v>548</v>
      </c>
      <c r="J6251">
        <v>6347500000</v>
      </c>
      <c r="K6251">
        <v>97399057.711109102</v>
      </c>
    </row>
    <row r="6252" spans="1:11" x14ac:dyDescent="0.25">
      <c r="A6252">
        <v>1392</v>
      </c>
      <c r="B6252" t="s">
        <v>141</v>
      </c>
      <c r="C6252" t="s">
        <v>493</v>
      </c>
      <c r="D6252" t="s">
        <v>666</v>
      </c>
      <c r="E6252">
        <v>2018</v>
      </c>
      <c r="F6252" s="10">
        <v>43190</v>
      </c>
      <c r="G6252" t="s">
        <v>489</v>
      </c>
      <c r="H6252" t="s">
        <v>474</v>
      </c>
      <c r="I6252" t="s">
        <v>548</v>
      </c>
      <c r="J6252">
        <v>200000</v>
      </c>
      <c r="K6252">
        <v>3068.8950834536149</v>
      </c>
    </row>
    <row r="6253" spans="1:11" x14ac:dyDescent="0.25">
      <c r="A6253">
        <v>1392</v>
      </c>
      <c r="B6253" t="s">
        <v>141</v>
      </c>
      <c r="C6253" t="s">
        <v>493</v>
      </c>
      <c r="D6253" t="s">
        <v>654</v>
      </c>
      <c r="E6253">
        <v>2018</v>
      </c>
      <c r="F6253" s="10">
        <v>43190</v>
      </c>
      <c r="G6253" t="s">
        <v>489</v>
      </c>
      <c r="H6253" t="s">
        <v>474</v>
      </c>
      <c r="I6253" t="s">
        <v>548</v>
      </c>
      <c r="J6253">
        <v>6700000</v>
      </c>
      <c r="K6253">
        <v>102807.9852956961</v>
      </c>
    </row>
    <row r="6254" spans="1:11" x14ac:dyDescent="0.25">
      <c r="A6254">
        <v>1408</v>
      </c>
      <c r="B6254" t="s">
        <v>143</v>
      </c>
      <c r="C6254" t="s">
        <v>493</v>
      </c>
      <c r="D6254" t="s">
        <v>589</v>
      </c>
      <c r="E6254">
        <v>2018</v>
      </c>
      <c r="F6254" s="10">
        <v>43190</v>
      </c>
      <c r="G6254" t="s">
        <v>489</v>
      </c>
      <c r="H6254" t="s">
        <v>474</v>
      </c>
      <c r="I6254" t="s">
        <v>548</v>
      </c>
      <c r="J6254">
        <v>-14600000</v>
      </c>
      <c r="K6254">
        <v>-224029.3410921139</v>
      </c>
    </row>
    <row r="6255" spans="1:11" x14ac:dyDescent="0.25">
      <c r="A6255">
        <v>1408</v>
      </c>
      <c r="B6255" t="s">
        <v>143</v>
      </c>
      <c r="C6255" t="s">
        <v>493</v>
      </c>
      <c r="D6255" t="s">
        <v>641</v>
      </c>
      <c r="E6255">
        <v>2018</v>
      </c>
      <c r="F6255" s="10">
        <v>43190</v>
      </c>
      <c r="G6255" t="s">
        <v>489</v>
      </c>
      <c r="H6255" t="s">
        <v>474</v>
      </c>
      <c r="I6255" t="s">
        <v>548</v>
      </c>
      <c r="J6255">
        <v>84804000000</v>
      </c>
      <c r="K6255">
        <v>1301272893.2860017</v>
      </c>
    </row>
    <row r="6256" spans="1:11" x14ac:dyDescent="0.25">
      <c r="A6256">
        <v>1408</v>
      </c>
      <c r="B6256" t="s">
        <v>143</v>
      </c>
      <c r="C6256" t="s">
        <v>493</v>
      </c>
      <c r="D6256" t="s">
        <v>643</v>
      </c>
      <c r="E6256">
        <v>2018</v>
      </c>
      <c r="F6256" s="10">
        <v>43190</v>
      </c>
      <c r="G6256" t="s">
        <v>489</v>
      </c>
      <c r="H6256" t="s">
        <v>474</v>
      </c>
      <c r="I6256" t="s">
        <v>548</v>
      </c>
      <c r="J6256">
        <v>321000000</v>
      </c>
      <c r="K6256">
        <v>4925576.6089430517</v>
      </c>
    </row>
    <row r="6257" spans="1:11" x14ac:dyDescent="0.25">
      <c r="A6257">
        <v>1408</v>
      </c>
      <c r="B6257" t="s">
        <v>143</v>
      </c>
      <c r="C6257" t="s">
        <v>493</v>
      </c>
      <c r="D6257" t="s">
        <v>642</v>
      </c>
      <c r="E6257">
        <v>2018</v>
      </c>
      <c r="F6257" s="10">
        <v>43190</v>
      </c>
      <c r="G6257" t="s">
        <v>489</v>
      </c>
      <c r="H6257" t="s">
        <v>474</v>
      </c>
      <c r="I6257" t="s">
        <v>548</v>
      </c>
      <c r="J6257">
        <v>299500000</v>
      </c>
      <c r="K6257">
        <v>4595670.3874717886</v>
      </c>
    </row>
    <row r="6258" spans="1:11" x14ac:dyDescent="0.25">
      <c r="A6258">
        <v>1730</v>
      </c>
      <c r="B6258" t="s">
        <v>145</v>
      </c>
      <c r="C6258" t="s">
        <v>493</v>
      </c>
      <c r="D6258" t="s">
        <v>2791</v>
      </c>
      <c r="E6258">
        <v>2018</v>
      </c>
      <c r="F6258" s="10">
        <v>43190</v>
      </c>
      <c r="G6258" t="s">
        <v>489</v>
      </c>
      <c r="H6258" t="s">
        <v>474</v>
      </c>
      <c r="I6258" t="s">
        <v>548</v>
      </c>
      <c r="J6258">
        <v>3105764420</v>
      </c>
      <c r="K6258">
        <v>47656325.794515841</v>
      </c>
    </row>
    <row r="6259" spans="1:11" x14ac:dyDescent="0.25">
      <c r="A6259">
        <v>1730</v>
      </c>
      <c r="B6259" t="s">
        <v>145</v>
      </c>
      <c r="C6259" t="s">
        <v>493</v>
      </c>
      <c r="D6259" t="s">
        <v>647</v>
      </c>
      <c r="E6259">
        <v>2018</v>
      </c>
      <c r="F6259" s="10">
        <v>43190</v>
      </c>
      <c r="G6259" t="s">
        <v>489</v>
      </c>
      <c r="H6259" t="s">
        <v>474</v>
      </c>
      <c r="I6259" t="s">
        <v>548</v>
      </c>
      <c r="J6259">
        <v>3246935530</v>
      </c>
      <c r="K6259">
        <v>49822522.421539284</v>
      </c>
    </row>
    <row r="6260" spans="1:11" x14ac:dyDescent="0.25">
      <c r="A6260">
        <v>1730</v>
      </c>
      <c r="B6260" t="s">
        <v>145</v>
      </c>
      <c r="C6260" t="s">
        <v>493</v>
      </c>
      <c r="D6260" t="s">
        <v>1503</v>
      </c>
      <c r="E6260">
        <v>2018</v>
      </c>
      <c r="F6260" s="10">
        <v>43190</v>
      </c>
      <c r="G6260" t="s">
        <v>489</v>
      </c>
      <c r="H6260" t="s">
        <v>474</v>
      </c>
      <c r="I6260" t="s">
        <v>548</v>
      </c>
      <c r="J6260">
        <v>7905582160</v>
      </c>
      <c r="K6260">
        <v>121307011.11331305</v>
      </c>
    </row>
    <row r="6261" spans="1:11" x14ac:dyDescent="0.25">
      <c r="A6261">
        <v>1783</v>
      </c>
      <c r="B6261" t="s">
        <v>146</v>
      </c>
      <c r="C6261" t="s">
        <v>493</v>
      </c>
      <c r="D6261" t="s">
        <v>2329</v>
      </c>
      <c r="E6261">
        <v>2018</v>
      </c>
      <c r="F6261" s="10">
        <v>43190</v>
      </c>
      <c r="G6261" t="s">
        <v>489</v>
      </c>
      <c r="H6261" t="s">
        <v>474</v>
      </c>
      <c r="I6261" t="s">
        <v>548</v>
      </c>
      <c r="J6261">
        <v>89912789000</v>
      </c>
      <c r="K6261">
        <v>1379664580.5085113</v>
      </c>
    </row>
    <row r="6262" spans="1:11" x14ac:dyDescent="0.25">
      <c r="A6262">
        <v>1783</v>
      </c>
      <c r="B6262" t="s">
        <v>146</v>
      </c>
      <c r="C6262" t="s">
        <v>493</v>
      </c>
      <c r="D6262" t="s">
        <v>2365</v>
      </c>
      <c r="E6262">
        <v>2018</v>
      </c>
      <c r="F6262" s="10">
        <v>43190</v>
      </c>
      <c r="G6262" t="s">
        <v>489</v>
      </c>
      <c r="H6262" t="s">
        <v>474</v>
      </c>
      <c r="I6262" t="s">
        <v>548</v>
      </c>
      <c r="J6262">
        <v>-49635000</v>
      </c>
      <c r="K6262">
        <v>-761623.03733610082</v>
      </c>
    </row>
    <row r="6263" spans="1:11" x14ac:dyDescent="0.25">
      <c r="A6263">
        <v>1783</v>
      </c>
      <c r="B6263" t="s">
        <v>146</v>
      </c>
      <c r="C6263" t="s">
        <v>493</v>
      </c>
      <c r="D6263" t="s">
        <v>643</v>
      </c>
      <c r="E6263">
        <v>2018</v>
      </c>
      <c r="F6263" s="10">
        <v>43190</v>
      </c>
      <c r="G6263" t="s">
        <v>489</v>
      </c>
      <c r="H6263" t="s">
        <v>474</v>
      </c>
      <c r="I6263" t="s">
        <v>548</v>
      </c>
      <c r="J6263">
        <v>265233000</v>
      </c>
      <c r="K6263">
        <v>4069861.2483482631</v>
      </c>
    </row>
    <row r="6264" spans="1:11" x14ac:dyDescent="0.25">
      <c r="A6264">
        <v>1783</v>
      </c>
      <c r="B6264" t="s">
        <v>146</v>
      </c>
      <c r="C6264" t="s">
        <v>493</v>
      </c>
      <c r="D6264" t="s">
        <v>468</v>
      </c>
      <c r="E6264">
        <v>2018</v>
      </c>
      <c r="F6264" s="10">
        <v>43190</v>
      </c>
      <c r="G6264" t="s">
        <v>489</v>
      </c>
      <c r="H6264" t="s">
        <v>474</v>
      </c>
      <c r="I6264" t="s">
        <v>548</v>
      </c>
      <c r="J6264">
        <v>2103666000</v>
      </c>
      <c r="K6264">
        <v>32279651.223142661</v>
      </c>
    </row>
    <row r="6265" spans="1:11" x14ac:dyDescent="0.25">
      <c r="A6265">
        <v>10976</v>
      </c>
      <c r="B6265" t="s">
        <v>3326</v>
      </c>
      <c r="C6265" t="s">
        <v>492</v>
      </c>
      <c r="D6265" t="s">
        <v>569</v>
      </c>
      <c r="E6265">
        <v>2018</v>
      </c>
      <c r="F6265" s="10">
        <v>43190</v>
      </c>
      <c r="G6265" t="s">
        <v>489</v>
      </c>
      <c r="H6265" t="s">
        <v>474</v>
      </c>
      <c r="I6265" t="s">
        <v>548</v>
      </c>
      <c r="J6265">
        <v>12931520000</v>
      </c>
      <c r="K6265">
        <v>198427390.74791044</v>
      </c>
    </row>
    <row r="6266" spans="1:11" x14ac:dyDescent="0.25">
      <c r="A6266">
        <v>10976</v>
      </c>
      <c r="B6266" t="s">
        <v>3326</v>
      </c>
      <c r="C6266" t="s">
        <v>492</v>
      </c>
      <c r="D6266" t="s">
        <v>138</v>
      </c>
      <c r="E6266">
        <v>2018</v>
      </c>
      <c r="F6266" s="10">
        <v>43190</v>
      </c>
      <c r="G6266" t="s">
        <v>489</v>
      </c>
      <c r="H6266" t="s">
        <v>474</v>
      </c>
      <c r="I6266" t="s">
        <v>548</v>
      </c>
      <c r="J6266">
        <v>42462070000</v>
      </c>
      <c r="K6266">
        <v>651558189.28131616</v>
      </c>
    </row>
    <row r="6267" spans="1:11" x14ac:dyDescent="0.25">
      <c r="A6267">
        <v>10976</v>
      </c>
      <c r="B6267" t="s">
        <v>3326</v>
      </c>
      <c r="C6267" t="s">
        <v>492</v>
      </c>
      <c r="D6267" t="s">
        <v>621</v>
      </c>
      <c r="E6267">
        <v>2018</v>
      </c>
      <c r="F6267" s="10">
        <v>43190</v>
      </c>
      <c r="G6267" t="s">
        <v>489</v>
      </c>
      <c r="H6267" t="s">
        <v>474</v>
      </c>
      <c r="I6267" t="s">
        <v>548</v>
      </c>
      <c r="J6267">
        <v>10743170000</v>
      </c>
      <c r="K6267">
        <v>164848307.96853185</v>
      </c>
    </row>
    <row r="6268" spans="1:11" x14ac:dyDescent="0.25">
      <c r="A6268">
        <v>10976</v>
      </c>
      <c r="B6268" t="s">
        <v>3326</v>
      </c>
      <c r="C6268" t="s">
        <v>492</v>
      </c>
      <c r="D6268" t="s">
        <v>967</v>
      </c>
      <c r="E6268">
        <v>2018</v>
      </c>
      <c r="F6268" s="10">
        <v>43190</v>
      </c>
      <c r="G6268" t="s">
        <v>489</v>
      </c>
      <c r="H6268" t="s">
        <v>474</v>
      </c>
      <c r="I6268" t="s">
        <v>548</v>
      </c>
      <c r="J6268">
        <v>13853870000</v>
      </c>
      <c r="K6268">
        <v>212580367.64902765</v>
      </c>
    </row>
    <row r="6269" spans="1:11" x14ac:dyDescent="0.25">
      <c r="A6269">
        <v>10976</v>
      </c>
      <c r="B6269" t="s">
        <v>3326</v>
      </c>
      <c r="C6269" t="s">
        <v>493</v>
      </c>
      <c r="D6269" t="s">
        <v>3334</v>
      </c>
      <c r="E6269">
        <v>2018</v>
      </c>
      <c r="F6269" s="10">
        <v>43190</v>
      </c>
      <c r="G6269" t="s">
        <v>489</v>
      </c>
      <c r="H6269" t="s">
        <v>474</v>
      </c>
      <c r="I6269" t="s">
        <v>548</v>
      </c>
      <c r="J6269">
        <v>16130570000</v>
      </c>
      <c r="K6269">
        <v>247515134.8315219</v>
      </c>
    </row>
    <row r="6270" spans="1:11" x14ac:dyDescent="0.25">
      <c r="A6270">
        <v>10976</v>
      </c>
      <c r="B6270" t="s">
        <v>3326</v>
      </c>
      <c r="C6270" t="s">
        <v>493</v>
      </c>
      <c r="D6270" t="s">
        <v>3332</v>
      </c>
      <c r="E6270">
        <v>2018</v>
      </c>
      <c r="F6270" s="10">
        <v>43190</v>
      </c>
      <c r="G6270" t="s">
        <v>489</v>
      </c>
      <c r="H6270" t="s">
        <v>474</v>
      </c>
      <c r="I6270" t="s">
        <v>548</v>
      </c>
      <c r="J6270">
        <v>41357730000</v>
      </c>
      <c r="K6270">
        <v>634612671.2990104</v>
      </c>
    </row>
    <row r="6271" spans="1:11" x14ac:dyDescent="0.25">
      <c r="A6271">
        <v>10976</v>
      </c>
      <c r="B6271" t="s">
        <v>3326</v>
      </c>
      <c r="C6271" t="s">
        <v>493</v>
      </c>
      <c r="D6271" t="s">
        <v>3331</v>
      </c>
      <c r="E6271">
        <v>2018</v>
      </c>
      <c r="F6271" s="10">
        <v>43190</v>
      </c>
      <c r="G6271" t="s">
        <v>489</v>
      </c>
      <c r="H6271" t="s">
        <v>474</v>
      </c>
      <c r="I6271" t="s">
        <v>548</v>
      </c>
      <c r="J6271">
        <v>2340540000</v>
      </c>
      <c r="K6271">
        <v>35914358.493132621</v>
      </c>
    </row>
    <row r="6272" spans="1:11" x14ac:dyDescent="0.25">
      <c r="A6272">
        <v>10976</v>
      </c>
      <c r="B6272" t="s">
        <v>3326</v>
      </c>
      <c r="C6272" t="s">
        <v>493</v>
      </c>
      <c r="D6272" t="s">
        <v>3333</v>
      </c>
      <c r="E6272">
        <v>2018</v>
      </c>
      <c r="F6272" s="10">
        <v>43190</v>
      </c>
      <c r="G6272" t="s">
        <v>489</v>
      </c>
      <c r="H6272" t="s">
        <v>474</v>
      </c>
      <c r="I6272" t="s">
        <v>548</v>
      </c>
      <c r="J6272">
        <v>20161790000</v>
      </c>
      <c r="K6272">
        <v>309372091.0231213</v>
      </c>
    </row>
    <row r="6273" spans="1:11" x14ac:dyDescent="0.25">
      <c r="A6273">
        <v>12436</v>
      </c>
      <c r="B6273" t="s">
        <v>142</v>
      </c>
      <c r="C6273" t="s">
        <v>493</v>
      </c>
      <c r="D6273" t="s">
        <v>971</v>
      </c>
      <c r="E6273">
        <v>2018</v>
      </c>
      <c r="F6273" s="10">
        <v>43190</v>
      </c>
      <c r="G6273" t="s">
        <v>489</v>
      </c>
      <c r="H6273" t="s">
        <v>474</v>
      </c>
      <c r="I6273" t="s">
        <v>548</v>
      </c>
      <c r="J6273">
        <v>2626600000</v>
      </c>
      <c r="K6273">
        <v>40303799.130996324</v>
      </c>
    </row>
    <row r="6274" spans="1:11" x14ac:dyDescent="0.25">
      <c r="A6274">
        <v>12436</v>
      </c>
      <c r="B6274" t="s">
        <v>142</v>
      </c>
      <c r="C6274" t="s">
        <v>493</v>
      </c>
      <c r="D6274" t="s">
        <v>647</v>
      </c>
      <c r="E6274">
        <v>2018</v>
      </c>
      <c r="F6274" s="10">
        <v>43190</v>
      </c>
      <c r="G6274" t="s">
        <v>489</v>
      </c>
      <c r="H6274" t="s">
        <v>474</v>
      </c>
      <c r="I6274" t="s">
        <v>548</v>
      </c>
      <c r="J6274">
        <v>3034300000</v>
      </c>
      <c r="K6274">
        <v>46559741.758616522</v>
      </c>
    </row>
    <row r="6275" spans="1:11" x14ac:dyDescent="0.25">
      <c r="A6275">
        <v>12436</v>
      </c>
      <c r="B6275" t="s">
        <v>142</v>
      </c>
      <c r="C6275" t="s">
        <v>493</v>
      </c>
      <c r="D6275" t="s">
        <v>2788</v>
      </c>
      <c r="E6275">
        <v>2018</v>
      </c>
      <c r="F6275" s="10">
        <v>43190</v>
      </c>
      <c r="G6275" t="s">
        <v>489</v>
      </c>
      <c r="H6275" t="s">
        <v>474</v>
      </c>
      <c r="I6275" t="s">
        <v>548</v>
      </c>
      <c r="J6275">
        <v>3492800000</v>
      </c>
      <c r="K6275">
        <v>53595183.737433933</v>
      </c>
    </row>
    <row r="6276" spans="1:11" x14ac:dyDescent="0.25">
      <c r="A6276">
        <v>12436</v>
      </c>
      <c r="B6276" t="s">
        <v>142</v>
      </c>
      <c r="C6276" t="s">
        <v>493</v>
      </c>
      <c r="D6276" t="s">
        <v>2789</v>
      </c>
      <c r="E6276">
        <v>2018</v>
      </c>
      <c r="F6276" s="10">
        <v>43190</v>
      </c>
      <c r="G6276" t="s">
        <v>489</v>
      </c>
      <c r="H6276" t="s">
        <v>474</v>
      </c>
      <c r="I6276" t="s">
        <v>548</v>
      </c>
      <c r="J6276">
        <v>0</v>
      </c>
      <c r="K6276">
        <v>0</v>
      </c>
    </row>
    <row r="6277" spans="1:11" x14ac:dyDescent="0.25">
      <c r="A6277">
        <v>785</v>
      </c>
      <c r="B6277" t="s">
        <v>155</v>
      </c>
      <c r="C6277" t="s">
        <v>492</v>
      </c>
      <c r="D6277" t="s">
        <v>794</v>
      </c>
      <c r="E6277">
        <v>2014</v>
      </c>
      <c r="F6277" s="10">
        <v>42004</v>
      </c>
      <c r="G6277" t="s">
        <v>489</v>
      </c>
      <c r="H6277" t="s">
        <v>474</v>
      </c>
      <c r="I6277" t="s">
        <v>545</v>
      </c>
      <c r="J6277">
        <v>8703000</v>
      </c>
      <c r="K6277">
        <v>10566317.208054343</v>
      </c>
    </row>
    <row r="6278" spans="1:11" x14ac:dyDescent="0.25">
      <c r="A6278">
        <v>785</v>
      </c>
      <c r="B6278" t="s">
        <v>155</v>
      </c>
      <c r="C6278" t="s">
        <v>493</v>
      </c>
      <c r="D6278" t="s">
        <v>577</v>
      </c>
      <c r="E6278">
        <v>2014</v>
      </c>
      <c r="F6278" s="10">
        <v>42004</v>
      </c>
      <c r="G6278" t="s">
        <v>489</v>
      </c>
      <c r="H6278" t="s">
        <v>474</v>
      </c>
      <c r="I6278" t="s">
        <v>545</v>
      </c>
      <c r="J6278">
        <v>122802000</v>
      </c>
      <c r="K6278">
        <v>149093977.45415252</v>
      </c>
    </row>
    <row r="6279" spans="1:11" x14ac:dyDescent="0.25">
      <c r="A6279">
        <v>785</v>
      </c>
      <c r="B6279" t="s">
        <v>155</v>
      </c>
      <c r="C6279" t="s">
        <v>493</v>
      </c>
      <c r="D6279" t="s">
        <v>911</v>
      </c>
      <c r="E6279">
        <v>2014</v>
      </c>
      <c r="F6279" s="10">
        <v>42004</v>
      </c>
      <c r="G6279" t="s">
        <v>489</v>
      </c>
      <c r="H6279" t="s">
        <v>474</v>
      </c>
      <c r="I6279" t="s">
        <v>545</v>
      </c>
      <c r="J6279">
        <v>486102000</v>
      </c>
      <c r="K6279">
        <v>590176712.33708286</v>
      </c>
    </row>
    <row r="6280" spans="1:11" x14ac:dyDescent="0.25">
      <c r="A6280">
        <v>785</v>
      </c>
      <c r="B6280" t="s">
        <v>155</v>
      </c>
      <c r="C6280" t="s">
        <v>493</v>
      </c>
      <c r="D6280" t="s">
        <v>589</v>
      </c>
      <c r="E6280">
        <v>2014</v>
      </c>
      <c r="F6280" s="10">
        <v>42004</v>
      </c>
      <c r="G6280" t="s">
        <v>489</v>
      </c>
      <c r="H6280" t="s">
        <v>474</v>
      </c>
      <c r="I6280" t="s">
        <v>545</v>
      </c>
      <c r="J6280">
        <v>-542547000</v>
      </c>
      <c r="K6280">
        <v>-658706618.66922438</v>
      </c>
    </row>
    <row r="6281" spans="1:11" x14ac:dyDescent="0.25">
      <c r="A6281">
        <v>785</v>
      </c>
      <c r="B6281" t="s">
        <v>155</v>
      </c>
      <c r="C6281" t="s">
        <v>493</v>
      </c>
      <c r="D6281" t="s">
        <v>663</v>
      </c>
      <c r="E6281">
        <v>2014</v>
      </c>
      <c r="F6281" s="10">
        <v>42004</v>
      </c>
      <c r="G6281" t="s">
        <v>489</v>
      </c>
      <c r="H6281" t="s">
        <v>474</v>
      </c>
      <c r="I6281" t="s">
        <v>545</v>
      </c>
      <c r="J6281">
        <v>31311000</v>
      </c>
      <c r="K6281">
        <v>38014702.757829428</v>
      </c>
    </row>
    <row r="6282" spans="1:11" x14ac:dyDescent="0.25">
      <c r="A6282">
        <v>785</v>
      </c>
      <c r="B6282" t="s">
        <v>155</v>
      </c>
      <c r="C6282" t="s">
        <v>493</v>
      </c>
      <c r="D6282" t="s">
        <v>600</v>
      </c>
      <c r="E6282">
        <v>2014</v>
      </c>
      <c r="F6282" s="10">
        <v>42004</v>
      </c>
      <c r="G6282" t="s">
        <v>489</v>
      </c>
      <c r="H6282" t="s">
        <v>474</v>
      </c>
      <c r="I6282" t="s">
        <v>545</v>
      </c>
      <c r="J6282">
        <v>128412000</v>
      </c>
      <c r="K6282">
        <v>155905081.61791041</v>
      </c>
    </row>
    <row r="6283" spans="1:11" x14ac:dyDescent="0.25">
      <c r="A6283">
        <v>785</v>
      </c>
      <c r="B6283" t="s">
        <v>155</v>
      </c>
      <c r="C6283" t="s">
        <v>493</v>
      </c>
      <c r="D6283" t="s">
        <v>910</v>
      </c>
      <c r="E6283">
        <v>2014</v>
      </c>
      <c r="F6283" s="10">
        <v>42004</v>
      </c>
      <c r="G6283" t="s">
        <v>489</v>
      </c>
      <c r="H6283" t="s">
        <v>474</v>
      </c>
      <c r="I6283" t="s">
        <v>545</v>
      </c>
      <c r="J6283">
        <v>59356000</v>
      </c>
      <c r="K6283">
        <v>72064153.073799103</v>
      </c>
    </row>
    <row r="6284" spans="1:11" x14ac:dyDescent="0.25">
      <c r="A6284">
        <v>785</v>
      </c>
      <c r="B6284" t="s">
        <v>155</v>
      </c>
      <c r="C6284" t="s">
        <v>493</v>
      </c>
      <c r="D6284" t="s">
        <v>914</v>
      </c>
      <c r="E6284">
        <v>2014</v>
      </c>
      <c r="F6284" s="10">
        <v>42004</v>
      </c>
      <c r="G6284" t="s">
        <v>489</v>
      </c>
      <c r="H6284" t="s">
        <v>474</v>
      </c>
      <c r="I6284" t="s">
        <v>545</v>
      </c>
      <c r="J6284">
        <v>622630000</v>
      </c>
      <c r="K6284">
        <v>755935434.13200915</v>
      </c>
    </row>
    <row r="6285" spans="1:11" x14ac:dyDescent="0.25">
      <c r="A6285">
        <v>785</v>
      </c>
      <c r="B6285" t="s">
        <v>155</v>
      </c>
      <c r="C6285" t="s">
        <v>493</v>
      </c>
      <c r="D6285" t="s">
        <v>1267</v>
      </c>
      <c r="E6285">
        <v>2014</v>
      </c>
      <c r="F6285" s="10">
        <v>42004</v>
      </c>
      <c r="G6285" t="s">
        <v>489</v>
      </c>
      <c r="H6285" t="s">
        <v>474</v>
      </c>
      <c r="I6285" t="s">
        <v>545</v>
      </c>
      <c r="J6285">
        <v>6531000</v>
      </c>
      <c r="K6285">
        <v>7929290.7831555689</v>
      </c>
    </row>
    <row r="6286" spans="1:11" x14ac:dyDescent="0.25">
      <c r="A6286">
        <v>785</v>
      </c>
      <c r="B6286" t="s">
        <v>155</v>
      </c>
      <c r="C6286" t="s">
        <v>493</v>
      </c>
      <c r="D6286" t="s">
        <v>913</v>
      </c>
      <c r="E6286">
        <v>2014</v>
      </c>
      <c r="F6286" s="10">
        <v>42004</v>
      </c>
      <c r="G6286" t="s">
        <v>489</v>
      </c>
      <c r="H6286" t="s">
        <v>474</v>
      </c>
      <c r="I6286" t="s">
        <v>545</v>
      </c>
      <c r="J6286">
        <v>67267000</v>
      </c>
      <c r="K6286">
        <v>81668902.635205269</v>
      </c>
    </row>
    <row r="6287" spans="1:11" x14ac:dyDescent="0.25">
      <c r="A6287">
        <v>785</v>
      </c>
      <c r="B6287" t="s">
        <v>155</v>
      </c>
      <c r="C6287" t="s">
        <v>493</v>
      </c>
      <c r="D6287" t="s">
        <v>912</v>
      </c>
      <c r="E6287">
        <v>2014</v>
      </c>
      <c r="F6287" s="10">
        <v>42004</v>
      </c>
      <c r="G6287" t="s">
        <v>489</v>
      </c>
      <c r="H6287" t="s">
        <v>474</v>
      </c>
      <c r="I6287" t="s">
        <v>545</v>
      </c>
      <c r="J6287">
        <v>2047684000</v>
      </c>
      <c r="K6287">
        <v>2486094299.1908021</v>
      </c>
    </row>
    <row r="6288" spans="1:11" x14ac:dyDescent="0.25">
      <c r="A6288">
        <v>794</v>
      </c>
      <c r="B6288" t="s">
        <v>159</v>
      </c>
      <c r="C6288" t="s">
        <v>493</v>
      </c>
      <c r="D6288" t="s">
        <v>888</v>
      </c>
      <c r="E6288">
        <v>2014</v>
      </c>
      <c r="F6288" s="10">
        <v>42004</v>
      </c>
      <c r="G6288" t="s">
        <v>489</v>
      </c>
      <c r="H6288" t="s">
        <v>474</v>
      </c>
      <c r="I6288" t="s">
        <v>545</v>
      </c>
      <c r="J6288">
        <v>773000000</v>
      </c>
      <c r="K6288">
        <v>938499735.93312728</v>
      </c>
    </row>
    <row r="6289" spans="1:11" x14ac:dyDescent="0.25">
      <c r="A6289">
        <v>794</v>
      </c>
      <c r="B6289" t="s">
        <v>159</v>
      </c>
      <c r="C6289" t="s">
        <v>493</v>
      </c>
      <c r="D6289" t="s">
        <v>1217</v>
      </c>
      <c r="E6289">
        <v>2014</v>
      </c>
      <c r="F6289" s="10">
        <v>42004</v>
      </c>
      <c r="G6289" t="s">
        <v>489</v>
      </c>
      <c r="H6289" t="s">
        <v>474</v>
      </c>
      <c r="I6289" t="s">
        <v>545</v>
      </c>
      <c r="J6289">
        <v>341000000</v>
      </c>
      <c r="K6289">
        <v>414008292.30685174</v>
      </c>
    </row>
    <row r="6290" spans="1:11" x14ac:dyDescent="0.25">
      <c r="A6290">
        <v>794</v>
      </c>
      <c r="B6290" t="s">
        <v>159</v>
      </c>
      <c r="C6290" t="s">
        <v>493</v>
      </c>
      <c r="D6290" t="s">
        <v>600</v>
      </c>
      <c r="E6290">
        <v>2014</v>
      </c>
      <c r="F6290" s="10">
        <v>42004</v>
      </c>
      <c r="G6290" t="s">
        <v>489</v>
      </c>
      <c r="H6290" t="s">
        <v>474</v>
      </c>
      <c r="I6290" t="s">
        <v>545</v>
      </c>
      <c r="J6290">
        <v>238000000</v>
      </c>
      <c r="K6290">
        <v>288955934.22003144</v>
      </c>
    </row>
    <row r="6291" spans="1:11" x14ac:dyDescent="0.25">
      <c r="A6291">
        <v>794</v>
      </c>
      <c r="B6291" t="s">
        <v>159</v>
      </c>
      <c r="C6291" t="s">
        <v>493</v>
      </c>
      <c r="D6291" t="s">
        <v>891</v>
      </c>
      <c r="E6291">
        <v>2014</v>
      </c>
      <c r="F6291" s="10">
        <v>42004</v>
      </c>
      <c r="G6291" t="s">
        <v>489</v>
      </c>
      <c r="H6291" t="s">
        <v>474</v>
      </c>
      <c r="I6291" t="s">
        <v>545</v>
      </c>
      <c r="J6291">
        <v>-1399000000</v>
      </c>
      <c r="K6291">
        <v>-1698526688.965647</v>
      </c>
    </row>
    <row r="6292" spans="1:11" x14ac:dyDescent="0.25">
      <c r="A6292">
        <v>794</v>
      </c>
      <c r="B6292" t="s">
        <v>159</v>
      </c>
      <c r="C6292" t="s">
        <v>493</v>
      </c>
      <c r="D6292" t="s">
        <v>889</v>
      </c>
      <c r="E6292">
        <v>2014</v>
      </c>
      <c r="F6292" s="10">
        <v>42004</v>
      </c>
      <c r="G6292" t="s">
        <v>489</v>
      </c>
      <c r="H6292" t="s">
        <v>474</v>
      </c>
      <c r="I6292" t="s">
        <v>545</v>
      </c>
      <c r="J6292">
        <v>2388000000</v>
      </c>
      <c r="K6292">
        <v>2899272146.7119122</v>
      </c>
    </row>
    <row r="6293" spans="1:11" x14ac:dyDescent="0.25">
      <c r="A6293">
        <v>794</v>
      </c>
      <c r="B6293" t="s">
        <v>159</v>
      </c>
      <c r="C6293" t="s">
        <v>493</v>
      </c>
      <c r="D6293" t="s">
        <v>877</v>
      </c>
      <c r="E6293">
        <v>2014</v>
      </c>
      <c r="F6293" s="10">
        <v>42004</v>
      </c>
      <c r="G6293" t="s">
        <v>489</v>
      </c>
      <c r="H6293" t="s">
        <v>474</v>
      </c>
      <c r="I6293" t="s">
        <v>545</v>
      </c>
      <c r="J6293">
        <v>96000000</v>
      </c>
      <c r="K6293">
        <v>116553654.13917235</v>
      </c>
    </row>
    <row r="6294" spans="1:11" x14ac:dyDescent="0.25">
      <c r="A6294">
        <v>794</v>
      </c>
      <c r="B6294" t="s">
        <v>159</v>
      </c>
      <c r="C6294" t="s">
        <v>493</v>
      </c>
      <c r="D6294" t="s">
        <v>1218</v>
      </c>
      <c r="E6294">
        <v>2014</v>
      </c>
      <c r="F6294" s="10">
        <v>42004</v>
      </c>
      <c r="G6294" t="s">
        <v>489</v>
      </c>
      <c r="H6294" t="s">
        <v>474</v>
      </c>
      <c r="I6294" t="s">
        <v>545</v>
      </c>
      <c r="J6294">
        <v>464000000</v>
      </c>
      <c r="K6294">
        <v>563342661.67266631</v>
      </c>
    </row>
    <row r="6295" spans="1:11" x14ac:dyDescent="0.25">
      <c r="A6295">
        <v>2047</v>
      </c>
      <c r="B6295" t="s">
        <v>157</v>
      </c>
      <c r="C6295" t="s">
        <v>493</v>
      </c>
      <c r="D6295" t="s">
        <v>874</v>
      </c>
      <c r="E6295">
        <v>2014</v>
      </c>
      <c r="F6295" s="10">
        <v>42004</v>
      </c>
      <c r="G6295" t="s">
        <v>489</v>
      </c>
      <c r="H6295" t="s">
        <v>474</v>
      </c>
      <c r="I6295" t="s">
        <v>545</v>
      </c>
      <c r="J6295">
        <v>1442300000</v>
      </c>
      <c r="K6295">
        <v>1751097243.3846695</v>
      </c>
    </row>
    <row r="6296" spans="1:11" x14ac:dyDescent="0.25">
      <c r="A6296">
        <v>2047</v>
      </c>
      <c r="B6296" t="s">
        <v>157</v>
      </c>
      <c r="C6296" t="s">
        <v>493</v>
      </c>
      <c r="D6296" t="s">
        <v>876</v>
      </c>
      <c r="E6296">
        <v>2014</v>
      </c>
      <c r="F6296" s="10">
        <v>42004</v>
      </c>
      <c r="G6296" t="s">
        <v>489</v>
      </c>
      <c r="H6296" t="s">
        <v>474</v>
      </c>
      <c r="I6296" t="s">
        <v>545</v>
      </c>
      <c r="J6296">
        <v>910400000</v>
      </c>
      <c r="K6296">
        <v>1105317153.4198177</v>
      </c>
    </row>
    <row r="6297" spans="1:11" x14ac:dyDescent="0.25">
      <c r="A6297">
        <v>2047</v>
      </c>
      <c r="B6297" t="s">
        <v>157</v>
      </c>
      <c r="C6297" t="s">
        <v>493</v>
      </c>
      <c r="D6297" t="s">
        <v>873</v>
      </c>
      <c r="E6297">
        <v>2014</v>
      </c>
      <c r="F6297" s="10">
        <v>42004</v>
      </c>
      <c r="G6297" t="s">
        <v>489</v>
      </c>
      <c r="H6297" t="s">
        <v>474</v>
      </c>
      <c r="I6297" t="s">
        <v>545</v>
      </c>
      <c r="J6297">
        <v>1481000000</v>
      </c>
      <c r="K6297">
        <v>1798082935.2095234</v>
      </c>
    </row>
    <row r="6298" spans="1:11" x14ac:dyDescent="0.25">
      <c r="A6298">
        <v>2047</v>
      </c>
      <c r="B6298" t="s">
        <v>157</v>
      </c>
      <c r="C6298" t="s">
        <v>493</v>
      </c>
      <c r="D6298" t="s">
        <v>877</v>
      </c>
      <c r="E6298">
        <v>2014</v>
      </c>
      <c r="F6298" s="10">
        <v>42004</v>
      </c>
      <c r="G6298" t="s">
        <v>489</v>
      </c>
      <c r="H6298" t="s">
        <v>474</v>
      </c>
      <c r="I6298" t="s">
        <v>545</v>
      </c>
      <c r="J6298">
        <v>124300000</v>
      </c>
      <c r="K6298">
        <v>150912700.09894919</v>
      </c>
    </row>
    <row r="6299" spans="1:11" x14ac:dyDescent="0.25">
      <c r="A6299">
        <v>2047</v>
      </c>
      <c r="B6299" t="s">
        <v>157</v>
      </c>
      <c r="C6299" t="s">
        <v>493</v>
      </c>
      <c r="D6299" t="s">
        <v>878</v>
      </c>
      <c r="E6299">
        <v>2014</v>
      </c>
      <c r="F6299" s="10">
        <v>42004</v>
      </c>
      <c r="G6299" t="s">
        <v>489</v>
      </c>
      <c r="H6299" t="s">
        <v>474</v>
      </c>
      <c r="I6299" t="s">
        <v>545</v>
      </c>
      <c r="J6299">
        <v>0</v>
      </c>
      <c r="K6299">
        <v>0</v>
      </c>
    </row>
    <row r="6300" spans="1:11" x14ac:dyDescent="0.25">
      <c r="A6300">
        <v>2047</v>
      </c>
      <c r="B6300" t="s">
        <v>157</v>
      </c>
      <c r="C6300" t="s">
        <v>493</v>
      </c>
      <c r="D6300" t="s">
        <v>875</v>
      </c>
      <c r="E6300">
        <v>2014</v>
      </c>
      <c r="F6300" s="10">
        <v>42004</v>
      </c>
      <c r="G6300" t="s">
        <v>489</v>
      </c>
      <c r="H6300" t="s">
        <v>474</v>
      </c>
      <c r="I6300" t="s">
        <v>545</v>
      </c>
      <c r="J6300">
        <v>780200000</v>
      </c>
      <c r="K6300">
        <v>947241259.9935652</v>
      </c>
    </row>
    <row r="6301" spans="1:11" x14ac:dyDescent="0.25">
      <c r="A6301">
        <v>785</v>
      </c>
      <c r="B6301" t="s">
        <v>155</v>
      </c>
      <c r="C6301" t="s">
        <v>493</v>
      </c>
      <c r="D6301" t="s">
        <v>577</v>
      </c>
      <c r="E6301">
        <v>2015</v>
      </c>
      <c r="F6301" s="10">
        <v>42369</v>
      </c>
      <c r="G6301" t="s">
        <v>489</v>
      </c>
      <c r="H6301" t="s">
        <v>474</v>
      </c>
      <c r="I6301" t="s">
        <v>545</v>
      </c>
      <c r="J6301">
        <v>113316000</v>
      </c>
      <c r="K6301">
        <v>123367086.65069182</v>
      </c>
    </row>
    <row r="6302" spans="1:11" x14ac:dyDescent="0.25">
      <c r="A6302">
        <v>785</v>
      </c>
      <c r="B6302" t="s">
        <v>155</v>
      </c>
      <c r="C6302" t="s">
        <v>493</v>
      </c>
      <c r="D6302" t="s">
        <v>911</v>
      </c>
      <c r="E6302">
        <v>2015</v>
      </c>
      <c r="F6302" s="10">
        <v>42369</v>
      </c>
      <c r="G6302" t="s">
        <v>489</v>
      </c>
      <c r="H6302" t="s">
        <v>474</v>
      </c>
      <c r="I6302" t="s">
        <v>545</v>
      </c>
      <c r="J6302">
        <v>468453000</v>
      </c>
      <c r="K6302">
        <v>510004605.19941169</v>
      </c>
    </row>
    <row r="6303" spans="1:11" x14ac:dyDescent="0.25">
      <c r="A6303">
        <v>785</v>
      </c>
      <c r="B6303" t="s">
        <v>155</v>
      </c>
      <c r="C6303" t="s">
        <v>493</v>
      </c>
      <c r="D6303" t="s">
        <v>589</v>
      </c>
      <c r="E6303">
        <v>2015</v>
      </c>
      <c r="F6303" s="10">
        <v>42369</v>
      </c>
      <c r="G6303" t="s">
        <v>489</v>
      </c>
      <c r="H6303" t="s">
        <v>474</v>
      </c>
      <c r="I6303" t="s">
        <v>545</v>
      </c>
      <c r="J6303">
        <v>-541883000</v>
      </c>
      <c r="K6303">
        <v>-589947818.62699735</v>
      </c>
    </row>
    <row r="6304" spans="1:11" x14ac:dyDescent="0.25">
      <c r="A6304">
        <v>785</v>
      </c>
      <c r="B6304" t="s">
        <v>155</v>
      </c>
      <c r="C6304" t="s">
        <v>493</v>
      </c>
      <c r="D6304" t="s">
        <v>663</v>
      </c>
      <c r="E6304">
        <v>2015</v>
      </c>
      <c r="F6304" s="10">
        <v>42369</v>
      </c>
      <c r="G6304" t="s">
        <v>489</v>
      </c>
      <c r="H6304" t="s">
        <v>474</v>
      </c>
      <c r="I6304" t="s">
        <v>545</v>
      </c>
      <c r="J6304">
        <v>31463000</v>
      </c>
      <c r="K6304">
        <v>34253756.285879456</v>
      </c>
    </row>
    <row r="6305" spans="1:11" x14ac:dyDescent="0.25">
      <c r="A6305">
        <v>785</v>
      </c>
      <c r="B6305" t="s">
        <v>155</v>
      </c>
      <c r="C6305" t="s">
        <v>493</v>
      </c>
      <c r="D6305" t="s">
        <v>600</v>
      </c>
      <c r="E6305">
        <v>2015</v>
      </c>
      <c r="F6305" s="10">
        <v>42369</v>
      </c>
      <c r="G6305" t="s">
        <v>489</v>
      </c>
      <c r="H6305" t="s">
        <v>474</v>
      </c>
      <c r="I6305" t="s">
        <v>545</v>
      </c>
      <c r="J6305">
        <v>132108000</v>
      </c>
      <c r="K6305">
        <v>143825929.99443674</v>
      </c>
    </row>
    <row r="6306" spans="1:11" x14ac:dyDescent="0.25">
      <c r="A6306">
        <v>785</v>
      </c>
      <c r="B6306" t="s">
        <v>155</v>
      </c>
      <c r="C6306" t="s">
        <v>493</v>
      </c>
      <c r="D6306" t="s">
        <v>1219</v>
      </c>
      <c r="E6306">
        <v>2015</v>
      </c>
      <c r="F6306" s="10">
        <v>42369</v>
      </c>
      <c r="G6306" t="s">
        <v>489</v>
      </c>
      <c r="H6306" t="s">
        <v>474</v>
      </c>
      <c r="I6306" t="s">
        <v>545</v>
      </c>
      <c r="J6306">
        <v>10331000</v>
      </c>
      <c r="K6306">
        <v>11247355.820786977</v>
      </c>
    </row>
    <row r="6307" spans="1:11" x14ac:dyDescent="0.25">
      <c r="A6307">
        <v>785</v>
      </c>
      <c r="B6307" t="s">
        <v>155</v>
      </c>
      <c r="C6307" t="s">
        <v>493</v>
      </c>
      <c r="D6307" t="s">
        <v>910</v>
      </c>
      <c r="E6307">
        <v>2015</v>
      </c>
      <c r="F6307" s="10">
        <v>42369</v>
      </c>
      <c r="G6307" t="s">
        <v>489</v>
      </c>
      <c r="H6307" t="s">
        <v>474</v>
      </c>
      <c r="I6307" t="s">
        <v>545</v>
      </c>
      <c r="J6307">
        <v>63847000</v>
      </c>
      <c r="K6307">
        <v>69510204.925930321</v>
      </c>
    </row>
    <row r="6308" spans="1:11" x14ac:dyDescent="0.25">
      <c r="A6308">
        <v>785</v>
      </c>
      <c r="B6308" t="s">
        <v>155</v>
      </c>
      <c r="C6308" t="s">
        <v>493</v>
      </c>
      <c r="D6308" t="s">
        <v>914</v>
      </c>
      <c r="E6308">
        <v>2015</v>
      </c>
      <c r="F6308" s="10">
        <v>42369</v>
      </c>
      <c r="G6308" t="s">
        <v>489</v>
      </c>
      <c r="H6308" t="s">
        <v>474</v>
      </c>
      <c r="I6308" t="s">
        <v>545</v>
      </c>
      <c r="J6308">
        <v>624580000</v>
      </c>
      <c r="K6308">
        <v>679980011.47489405</v>
      </c>
    </row>
    <row r="6309" spans="1:11" x14ac:dyDescent="0.25">
      <c r="A6309">
        <v>785</v>
      </c>
      <c r="B6309" t="s">
        <v>155</v>
      </c>
      <c r="C6309" t="s">
        <v>493</v>
      </c>
      <c r="D6309" t="s">
        <v>913</v>
      </c>
      <c r="E6309">
        <v>2015</v>
      </c>
      <c r="F6309" s="10">
        <v>42369</v>
      </c>
      <c r="G6309" t="s">
        <v>489</v>
      </c>
      <c r="H6309" t="s">
        <v>474</v>
      </c>
      <c r="I6309" t="s">
        <v>545</v>
      </c>
      <c r="J6309">
        <v>71052000</v>
      </c>
      <c r="K6309">
        <v>77354285.720506862</v>
      </c>
    </row>
    <row r="6310" spans="1:11" x14ac:dyDescent="0.25">
      <c r="A6310">
        <v>785</v>
      </c>
      <c r="B6310" t="s">
        <v>155</v>
      </c>
      <c r="C6310" t="s">
        <v>493</v>
      </c>
      <c r="D6310" t="s">
        <v>912</v>
      </c>
      <c r="E6310">
        <v>2015</v>
      </c>
      <c r="F6310" s="10">
        <v>42369</v>
      </c>
      <c r="G6310" t="s">
        <v>489</v>
      </c>
      <c r="H6310" t="s">
        <v>474</v>
      </c>
      <c r="I6310" t="s">
        <v>545</v>
      </c>
      <c r="J6310">
        <v>1944051000</v>
      </c>
      <c r="K6310">
        <v>2116487593.723429</v>
      </c>
    </row>
    <row r="6311" spans="1:11" x14ac:dyDescent="0.25">
      <c r="A6311">
        <v>794</v>
      </c>
      <c r="B6311" t="s">
        <v>159</v>
      </c>
      <c r="C6311" t="s">
        <v>493</v>
      </c>
      <c r="D6311" t="s">
        <v>888</v>
      </c>
      <c r="E6311">
        <v>2015</v>
      </c>
      <c r="F6311" s="10">
        <v>42369</v>
      </c>
      <c r="G6311" t="s">
        <v>489</v>
      </c>
      <c r="H6311" t="s">
        <v>474</v>
      </c>
      <c r="I6311" t="s">
        <v>545</v>
      </c>
      <c r="J6311">
        <v>813000000</v>
      </c>
      <c r="K6311">
        <v>885112794.7245971</v>
      </c>
    </row>
    <row r="6312" spans="1:11" x14ac:dyDescent="0.25">
      <c r="A6312">
        <v>794</v>
      </c>
      <c r="B6312" t="s">
        <v>159</v>
      </c>
      <c r="C6312" t="s">
        <v>493</v>
      </c>
      <c r="D6312" t="s">
        <v>1217</v>
      </c>
      <c r="E6312">
        <v>2015</v>
      </c>
      <c r="F6312" s="10">
        <v>42369</v>
      </c>
      <c r="G6312" t="s">
        <v>489</v>
      </c>
      <c r="H6312" t="s">
        <v>474</v>
      </c>
      <c r="I6312" t="s">
        <v>545</v>
      </c>
      <c r="J6312">
        <v>373000000</v>
      </c>
      <c r="K6312">
        <v>406084959.94129735</v>
      </c>
    </row>
    <row r="6313" spans="1:11" x14ac:dyDescent="0.25">
      <c r="A6313">
        <v>794</v>
      </c>
      <c r="B6313" t="s">
        <v>159</v>
      </c>
      <c r="C6313" t="s">
        <v>493</v>
      </c>
      <c r="D6313" t="s">
        <v>600</v>
      </c>
      <c r="E6313">
        <v>2015</v>
      </c>
      <c r="F6313" s="10">
        <v>42369</v>
      </c>
      <c r="G6313" t="s">
        <v>489</v>
      </c>
      <c r="H6313" t="s">
        <v>474</v>
      </c>
      <c r="I6313" t="s">
        <v>545</v>
      </c>
      <c r="J6313">
        <v>463000000</v>
      </c>
      <c r="K6313">
        <v>504067926.1469723</v>
      </c>
    </row>
    <row r="6314" spans="1:11" x14ac:dyDescent="0.25">
      <c r="A6314">
        <v>794</v>
      </c>
      <c r="B6314" t="s">
        <v>159</v>
      </c>
      <c r="C6314" t="s">
        <v>493</v>
      </c>
      <c r="D6314" t="s">
        <v>891</v>
      </c>
      <c r="E6314">
        <v>2015</v>
      </c>
      <c r="F6314" s="10">
        <v>42369</v>
      </c>
      <c r="G6314" t="s">
        <v>489</v>
      </c>
      <c r="H6314" t="s">
        <v>474</v>
      </c>
      <c r="I6314" t="s">
        <v>545</v>
      </c>
      <c r="J6314">
        <v>-1511000000</v>
      </c>
      <c r="K6314">
        <v>-1645025132.6308317</v>
      </c>
    </row>
    <row r="6315" spans="1:11" x14ac:dyDescent="0.25">
      <c r="A6315">
        <v>794</v>
      </c>
      <c r="B6315" t="s">
        <v>159</v>
      </c>
      <c r="C6315" t="s">
        <v>493</v>
      </c>
      <c r="D6315" t="s">
        <v>889</v>
      </c>
      <c r="E6315">
        <v>2015</v>
      </c>
      <c r="F6315" s="10">
        <v>42369</v>
      </c>
      <c r="G6315" t="s">
        <v>489</v>
      </c>
      <c r="H6315" t="s">
        <v>474</v>
      </c>
      <c r="I6315" t="s">
        <v>545</v>
      </c>
      <c r="J6315">
        <v>2377000000</v>
      </c>
      <c r="K6315">
        <v>2587839007.4543262</v>
      </c>
    </row>
    <row r="6316" spans="1:11" x14ac:dyDescent="0.25">
      <c r="A6316">
        <v>794</v>
      </c>
      <c r="B6316" t="s">
        <v>159</v>
      </c>
      <c r="C6316" t="s">
        <v>493</v>
      </c>
      <c r="D6316" t="s">
        <v>877</v>
      </c>
      <c r="E6316">
        <v>2015</v>
      </c>
      <c r="F6316" s="10">
        <v>42369</v>
      </c>
      <c r="G6316" t="s">
        <v>489</v>
      </c>
      <c r="H6316" t="s">
        <v>474</v>
      </c>
      <c r="I6316" t="s">
        <v>545</v>
      </c>
      <c r="J6316">
        <v>93000000</v>
      </c>
      <c r="K6316">
        <v>101249065.07919745</v>
      </c>
    </row>
    <row r="6317" spans="1:11" x14ac:dyDescent="0.25">
      <c r="A6317">
        <v>794</v>
      </c>
      <c r="B6317" t="s">
        <v>159</v>
      </c>
      <c r="C6317" t="s">
        <v>493</v>
      </c>
      <c r="D6317" t="s">
        <v>1218</v>
      </c>
      <c r="E6317">
        <v>2015</v>
      </c>
      <c r="F6317" s="10">
        <v>42369</v>
      </c>
      <c r="G6317" t="s">
        <v>489</v>
      </c>
      <c r="H6317" t="s">
        <v>474</v>
      </c>
      <c r="I6317" t="s">
        <v>545</v>
      </c>
      <c r="J6317">
        <v>486000000</v>
      </c>
      <c r="K6317">
        <v>529108017.51064479</v>
      </c>
    </row>
    <row r="6318" spans="1:11" x14ac:dyDescent="0.25">
      <c r="A6318">
        <v>2047</v>
      </c>
      <c r="B6318" t="s">
        <v>157</v>
      </c>
      <c r="C6318" t="s">
        <v>493</v>
      </c>
      <c r="D6318" t="s">
        <v>874</v>
      </c>
      <c r="E6318">
        <v>2015</v>
      </c>
      <c r="F6318" s="10">
        <v>42369</v>
      </c>
      <c r="G6318" t="s">
        <v>489</v>
      </c>
      <c r="H6318" t="s">
        <v>474</v>
      </c>
      <c r="I6318" t="s">
        <v>545</v>
      </c>
      <c r="J6318">
        <v>1615000000</v>
      </c>
      <c r="K6318">
        <v>1758249893.5796118</v>
      </c>
    </row>
    <row r="6319" spans="1:11" x14ac:dyDescent="0.25">
      <c r="A6319">
        <v>2047</v>
      </c>
      <c r="B6319" t="s">
        <v>157</v>
      </c>
      <c r="C6319" t="s">
        <v>493</v>
      </c>
      <c r="D6319" t="s">
        <v>876</v>
      </c>
      <c r="E6319">
        <v>2015</v>
      </c>
      <c r="F6319" s="10">
        <v>42369</v>
      </c>
      <c r="G6319" t="s">
        <v>489</v>
      </c>
      <c r="H6319" t="s">
        <v>474</v>
      </c>
      <c r="I6319" t="s">
        <v>545</v>
      </c>
      <c r="J6319">
        <v>894000000</v>
      </c>
      <c r="K6319">
        <v>973297464.30970454</v>
      </c>
    </row>
    <row r="6320" spans="1:11" x14ac:dyDescent="0.25">
      <c r="A6320">
        <v>2047</v>
      </c>
      <c r="B6320" t="s">
        <v>157</v>
      </c>
      <c r="C6320" t="s">
        <v>493</v>
      </c>
      <c r="D6320" t="s">
        <v>873</v>
      </c>
      <c r="E6320">
        <v>2015</v>
      </c>
      <c r="F6320" s="10">
        <v>42369</v>
      </c>
      <c r="G6320" t="s">
        <v>489</v>
      </c>
      <c r="H6320" t="s">
        <v>474</v>
      </c>
      <c r="I6320" t="s">
        <v>545</v>
      </c>
      <c r="J6320">
        <v>1619000000</v>
      </c>
      <c r="K6320">
        <v>1762604692.0776417</v>
      </c>
    </row>
    <row r="6321" spans="1:11" x14ac:dyDescent="0.25">
      <c r="A6321">
        <v>2047</v>
      </c>
      <c r="B6321" t="s">
        <v>157</v>
      </c>
      <c r="C6321" t="s">
        <v>493</v>
      </c>
      <c r="D6321" t="s">
        <v>877</v>
      </c>
      <c r="E6321">
        <v>2015</v>
      </c>
      <c r="F6321" s="10">
        <v>42369</v>
      </c>
      <c r="G6321" t="s">
        <v>489</v>
      </c>
      <c r="H6321" t="s">
        <v>474</v>
      </c>
      <c r="I6321" t="s">
        <v>545</v>
      </c>
      <c r="J6321">
        <v>126000000</v>
      </c>
      <c r="K6321">
        <v>137176152.68794495</v>
      </c>
    </row>
    <row r="6322" spans="1:11" x14ac:dyDescent="0.25">
      <c r="A6322">
        <v>2047</v>
      </c>
      <c r="B6322" t="s">
        <v>157</v>
      </c>
      <c r="C6322" t="s">
        <v>493</v>
      </c>
      <c r="D6322" t="s">
        <v>878</v>
      </c>
      <c r="E6322">
        <v>2015</v>
      </c>
      <c r="F6322" s="10">
        <v>42369</v>
      </c>
      <c r="G6322" t="s">
        <v>489</v>
      </c>
      <c r="H6322" t="s">
        <v>474</v>
      </c>
      <c r="I6322" t="s">
        <v>545</v>
      </c>
      <c r="J6322">
        <v>0</v>
      </c>
      <c r="K6322">
        <v>0</v>
      </c>
    </row>
    <row r="6323" spans="1:11" x14ac:dyDescent="0.25">
      <c r="A6323">
        <v>2047</v>
      </c>
      <c r="B6323" t="s">
        <v>157</v>
      </c>
      <c r="C6323" t="s">
        <v>493</v>
      </c>
      <c r="D6323" t="s">
        <v>875</v>
      </c>
      <c r="E6323">
        <v>2015</v>
      </c>
      <c r="F6323" s="10">
        <v>42369</v>
      </c>
      <c r="G6323" t="s">
        <v>489</v>
      </c>
      <c r="H6323" t="s">
        <v>474</v>
      </c>
      <c r="I6323" t="s">
        <v>545</v>
      </c>
      <c r="J6323">
        <v>796000000</v>
      </c>
      <c r="K6323">
        <v>866604901.10796964</v>
      </c>
    </row>
    <row r="6324" spans="1:11" x14ac:dyDescent="0.25">
      <c r="A6324">
        <v>785</v>
      </c>
      <c r="B6324" t="s">
        <v>155</v>
      </c>
      <c r="C6324" t="s">
        <v>492</v>
      </c>
      <c r="D6324" t="s">
        <v>794</v>
      </c>
      <c r="E6324">
        <v>2016</v>
      </c>
      <c r="F6324" s="10">
        <v>42735</v>
      </c>
      <c r="G6324" t="s">
        <v>489</v>
      </c>
      <c r="H6324" t="s">
        <v>474</v>
      </c>
      <c r="I6324" t="s">
        <v>545</v>
      </c>
      <c r="J6324">
        <v>11942000</v>
      </c>
      <c r="K6324">
        <v>12588056.841264203</v>
      </c>
    </row>
    <row r="6325" spans="1:11" x14ac:dyDescent="0.25">
      <c r="A6325">
        <v>785</v>
      </c>
      <c r="B6325" t="s">
        <v>155</v>
      </c>
      <c r="C6325" t="s">
        <v>493</v>
      </c>
      <c r="D6325" t="s">
        <v>577</v>
      </c>
      <c r="E6325">
        <v>2016</v>
      </c>
      <c r="F6325" s="10">
        <v>42735</v>
      </c>
      <c r="G6325" t="s">
        <v>489</v>
      </c>
      <c r="H6325" t="s">
        <v>474</v>
      </c>
      <c r="I6325" t="s">
        <v>545</v>
      </c>
      <c r="J6325">
        <v>112218000</v>
      </c>
      <c r="K6325">
        <v>118288943.44439678</v>
      </c>
    </row>
    <row r="6326" spans="1:11" x14ac:dyDescent="0.25">
      <c r="A6326">
        <v>785</v>
      </c>
      <c r="B6326" t="s">
        <v>155</v>
      </c>
      <c r="C6326" t="s">
        <v>493</v>
      </c>
      <c r="D6326" t="s">
        <v>911</v>
      </c>
      <c r="E6326">
        <v>2016</v>
      </c>
      <c r="F6326" s="10">
        <v>42735</v>
      </c>
      <c r="G6326" t="s">
        <v>489</v>
      </c>
      <c r="H6326" t="s">
        <v>474</v>
      </c>
      <c r="I6326" t="s">
        <v>545</v>
      </c>
      <c r="J6326">
        <v>571193000</v>
      </c>
      <c r="K6326">
        <v>602094284.98846292</v>
      </c>
    </row>
    <row r="6327" spans="1:11" x14ac:dyDescent="0.25">
      <c r="A6327">
        <v>785</v>
      </c>
      <c r="B6327" t="s">
        <v>155</v>
      </c>
      <c r="C6327" t="s">
        <v>493</v>
      </c>
      <c r="D6327" t="s">
        <v>589</v>
      </c>
      <c r="E6327">
        <v>2016</v>
      </c>
      <c r="F6327" s="10">
        <v>42735</v>
      </c>
      <c r="G6327" t="s">
        <v>489</v>
      </c>
      <c r="H6327" t="s">
        <v>474</v>
      </c>
      <c r="I6327" t="s">
        <v>545</v>
      </c>
      <c r="J6327">
        <v>-519606000</v>
      </c>
      <c r="K6327">
        <v>-547716451.43710661</v>
      </c>
    </row>
    <row r="6328" spans="1:11" x14ac:dyDescent="0.25">
      <c r="A6328">
        <v>785</v>
      </c>
      <c r="B6328" t="s">
        <v>155</v>
      </c>
      <c r="C6328" t="s">
        <v>493</v>
      </c>
      <c r="D6328" t="s">
        <v>663</v>
      </c>
      <c r="E6328">
        <v>2016</v>
      </c>
      <c r="F6328" s="10">
        <v>42735</v>
      </c>
      <c r="G6328" t="s">
        <v>489</v>
      </c>
      <c r="H6328" t="s">
        <v>474</v>
      </c>
      <c r="I6328" t="s">
        <v>545</v>
      </c>
      <c r="J6328">
        <v>37540000</v>
      </c>
      <c r="K6328">
        <v>39570897.154669084</v>
      </c>
    </row>
    <row r="6329" spans="1:11" x14ac:dyDescent="0.25">
      <c r="A6329">
        <v>785</v>
      </c>
      <c r="B6329" t="s">
        <v>155</v>
      </c>
      <c r="C6329" t="s">
        <v>493</v>
      </c>
      <c r="D6329" t="s">
        <v>600</v>
      </c>
      <c r="E6329">
        <v>2016</v>
      </c>
      <c r="F6329" s="10">
        <v>42735</v>
      </c>
      <c r="G6329" t="s">
        <v>489</v>
      </c>
      <c r="H6329" t="s">
        <v>474</v>
      </c>
      <c r="I6329" t="s">
        <v>545</v>
      </c>
      <c r="J6329">
        <v>136810000</v>
      </c>
      <c r="K6329">
        <v>144211359.60922423</v>
      </c>
    </row>
    <row r="6330" spans="1:11" x14ac:dyDescent="0.25">
      <c r="A6330">
        <v>785</v>
      </c>
      <c r="B6330" t="s">
        <v>155</v>
      </c>
      <c r="C6330" t="s">
        <v>493</v>
      </c>
      <c r="D6330" t="s">
        <v>910</v>
      </c>
      <c r="E6330">
        <v>2016</v>
      </c>
      <c r="F6330" s="10">
        <v>42735</v>
      </c>
      <c r="G6330" t="s">
        <v>489</v>
      </c>
      <c r="H6330" t="s">
        <v>474</v>
      </c>
      <c r="I6330" t="s">
        <v>545</v>
      </c>
      <c r="J6330">
        <v>56233000</v>
      </c>
      <c r="K6330">
        <v>59275180.066555843</v>
      </c>
    </row>
    <row r="6331" spans="1:11" x14ac:dyDescent="0.25">
      <c r="A6331">
        <v>785</v>
      </c>
      <c r="B6331" t="s">
        <v>155</v>
      </c>
      <c r="C6331" t="s">
        <v>493</v>
      </c>
      <c r="D6331" t="s">
        <v>914</v>
      </c>
      <c r="E6331">
        <v>2016</v>
      </c>
      <c r="F6331" s="10">
        <v>42735</v>
      </c>
      <c r="G6331" t="s">
        <v>489</v>
      </c>
      <c r="H6331" t="s">
        <v>474</v>
      </c>
      <c r="I6331" t="s">
        <v>545</v>
      </c>
      <c r="J6331">
        <v>672217000</v>
      </c>
      <c r="K6331">
        <v>708583638.05594528</v>
      </c>
    </row>
    <row r="6332" spans="1:11" x14ac:dyDescent="0.25">
      <c r="A6332">
        <v>785</v>
      </c>
      <c r="B6332" t="s">
        <v>155</v>
      </c>
      <c r="C6332" t="s">
        <v>493</v>
      </c>
      <c r="D6332" t="s">
        <v>913</v>
      </c>
      <c r="E6332">
        <v>2016</v>
      </c>
      <c r="F6332" s="10">
        <v>42735</v>
      </c>
      <c r="G6332" t="s">
        <v>489</v>
      </c>
      <c r="H6332" t="s">
        <v>474</v>
      </c>
      <c r="I6332" t="s">
        <v>545</v>
      </c>
      <c r="J6332">
        <v>77628000</v>
      </c>
      <c r="K6332">
        <v>81827639.96597366</v>
      </c>
    </row>
    <row r="6333" spans="1:11" x14ac:dyDescent="0.25">
      <c r="A6333">
        <v>785</v>
      </c>
      <c r="B6333" t="s">
        <v>155</v>
      </c>
      <c r="C6333" t="s">
        <v>493</v>
      </c>
      <c r="D6333" t="s">
        <v>912</v>
      </c>
      <c r="E6333">
        <v>2016</v>
      </c>
      <c r="F6333" s="10">
        <v>42735</v>
      </c>
      <c r="G6333" t="s">
        <v>489</v>
      </c>
      <c r="H6333" t="s">
        <v>474</v>
      </c>
      <c r="I6333" t="s">
        <v>545</v>
      </c>
      <c r="J6333">
        <v>1676242000</v>
      </c>
      <c r="K6333">
        <v>1766925940.0196273</v>
      </c>
    </row>
    <row r="6334" spans="1:11" x14ac:dyDescent="0.25">
      <c r="A6334">
        <v>794</v>
      </c>
      <c r="B6334" t="s">
        <v>159</v>
      </c>
      <c r="C6334" t="s">
        <v>493</v>
      </c>
      <c r="D6334" t="s">
        <v>888</v>
      </c>
      <c r="E6334">
        <v>2016</v>
      </c>
      <c r="F6334" s="10">
        <v>42735</v>
      </c>
      <c r="G6334" t="s">
        <v>489</v>
      </c>
      <c r="H6334" t="s">
        <v>474</v>
      </c>
      <c r="I6334" t="s">
        <v>545</v>
      </c>
      <c r="J6334">
        <v>908000000</v>
      </c>
      <c r="K6334">
        <v>957122392.55299747</v>
      </c>
    </row>
    <row r="6335" spans="1:11" x14ac:dyDescent="0.25">
      <c r="A6335">
        <v>794</v>
      </c>
      <c r="B6335" t="s">
        <v>159</v>
      </c>
      <c r="C6335" t="s">
        <v>493</v>
      </c>
      <c r="D6335" t="s">
        <v>600</v>
      </c>
      <c r="E6335">
        <v>2016</v>
      </c>
      <c r="F6335" s="10">
        <v>42735</v>
      </c>
      <c r="G6335" t="s">
        <v>489</v>
      </c>
      <c r="H6335" t="s">
        <v>474</v>
      </c>
      <c r="I6335" t="s">
        <v>545</v>
      </c>
      <c r="J6335">
        <v>503000000</v>
      </c>
      <c r="K6335">
        <v>530212074.28871995</v>
      </c>
    </row>
    <row r="6336" spans="1:11" x14ac:dyDescent="0.25">
      <c r="A6336">
        <v>794</v>
      </c>
      <c r="B6336" t="s">
        <v>159</v>
      </c>
      <c r="C6336" t="s">
        <v>493</v>
      </c>
      <c r="D6336" t="s">
        <v>891</v>
      </c>
      <c r="E6336">
        <v>2016</v>
      </c>
      <c r="F6336" s="10">
        <v>42735</v>
      </c>
      <c r="G6336" t="s">
        <v>489</v>
      </c>
      <c r="H6336" t="s">
        <v>474</v>
      </c>
      <c r="I6336" t="s">
        <v>545</v>
      </c>
      <c r="J6336">
        <v>-1230000000</v>
      </c>
      <c r="K6336">
        <v>-1296542448.0618799</v>
      </c>
    </row>
    <row r="6337" spans="1:11" x14ac:dyDescent="0.25">
      <c r="A6337">
        <v>794</v>
      </c>
      <c r="B6337" t="s">
        <v>159</v>
      </c>
      <c r="C6337" t="s">
        <v>493</v>
      </c>
      <c r="D6337" t="s">
        <v>889</v>
      </c>
      <c r="E6337">
        <v>2016</v>
      </c>
      <c r="F6337" s="10">
        <v>42735</v>
      </c>
      <c r="G6337" t="s">
        <v>489</v>
      </c>
      <c r="H6337" t="s">
        <v>474</v>
      </c>
      <c r="I6337" t="s">
        <v>545</v>
      </c>
      <c r="J6337">
        <v>2187000000</v>
      </c>
      <c r="K6337">
        <v>2305315718.6270986</v>
      </c>
    </row>
    <row r="6338" spans="1:11" x14ac:dyDescent="0.25">
      <c r="A6338">
        <v>794</v>
      </c>
      <c r="B6338" t="s">
        <v>159</v>
      </c>
      <c r="C6338" t="s">
        <v>493</v>
      </c>
      <c r="D6338" t="s">
        <v>890</v>
      </c>
      <c r="E6338">
        <v>2016</v>
      </c>
      <c r="F6338" s="10">
        <v>42735</v>
      </c>
      <c r="G6338" t="s">
        <v>489</v>
      </c>
      <c r="H6338" t="s">
        <v>474</v>
      </c>
      <c r="I6338" t="s">
        <v>545</v>
      </c>
      <c r="J6338">
        <v>854000000</v>
      </c>
      <c r="K6338">
        <v>900201016.78442717</v>
      </c>
    </row>
    <row r="6339" spans="1:11" x14ac:dyDescent="0.25">
      <c r="A6339">
        <v>794</v>
      </c>
      <c r="B6339" t="s">
        <v>159</v>
      </c>
      <c r="C6339" t="s">
        <v>493</v>
      </c>
      <c r="D6339" t="s">
        <v>877</v>
      </c>
      <c r="E6339">
        <v>2016</v>
      </c>
      <c r="F6339" s="10">
        <v>42735</v>
      </c>
      <c r="G6339" t="s">
        <v>489</v>
      </c>
      <c r="H6339" t="s">
        <v>474</v>
      </c>
      <c r="I6339" t="s">
        <v>545</v>
      </c>
      <c r="J6339">
        <v>62000000</v>
      </c>
      <c r="K6339">
        <v>65354172.178728901</v>
      </c>
    </row>
    <row r="6340" spans="1:11" x14ac:dyDescent="0.25">
      <c r="A6340">
        <v>1649</v>
      </c>
      <c r="B6340" t="s">
        <v>2227</v>
      </c>
      <c r="C6340" t="s">
        <v>492</v>
      </c>
      <c r="D6340" t="s">
        <v>726</v>
      </c>
      <c r="E6340">
        <v>2016</v>
      </c>
      <c r="F6340" s="10">
        <v>42735</v>
      </c>
      <c r="G6340" t="s">
        <v>489</v>
      </c>
      <c r="H6340" t="s">
        <v>474</v>
      </c>
      <c r="I6340" t="s">
        <v>545</v>
      </c>
      <c r="J6340">
        <v>954000000</v>
      </c>
      <c r="K6340">
        <v>1005610971.9114093</v>
      </c>
    </row>
    <row r="6341" spans="1:11" x14ac:dyDescent="0.25">
      <c r="A6341">
        <v>1649</v>
      </c>
      <c r="B6341" t="s">
        <v>2227</v>
      </c>
      <c r="C6341" t="s">
        <v>492</v>
      </c>
      <c r="D6341" t="s">
        <v>2320</v>
      </c>
      <c r="E6341">
        <v>2016</v>
      </c>
      <c r="F6341" s="10">
        <v>42735</v>
      </c>
      <c r="G6341" t="s">
        <v>489</v>
      </c>
      <c r="H6341" t="s">
        <v>474</v>
      </c>
      <c r="I6341" t="s">
        <v>545</v>
      </c>
      <c r="J6341">
        <v>2626000000</v>
      </c>
      <c r="K6341">
        <v>2768065421.6345501</v>
      </c>
    </row>
    <row r="6342" spans="1:11" x14ac:dyDescent="0.25">
      <c r="A6342">
        <v>1649</v>
      </c>
      <c r="B6342" t="s">
        <v>2227</v>
      </c>
      <c r="C6342" t="s">
        <v>492</v>
      </c>
      <c r="D6342" t="s">
        <v>2321</v>
      </c>
      <c r="E6342">
        <v>2016</v>
      </c>
      <c r="F6342" s="10">
        <v>42735</v>
      </c>
      <c r="G6342" t="s">
        <v>489</v>
      </c>
      <c r="H6342" t="s">
        <v>474</v>
      </c>
      <c r="I6342" t="s">
        <v>545</v>
      </c>
      <c r="J6342">
        <v>545000000</v>
      </c>
      <c r="K6342">
        <v>574484255.44205248</v>
      </c>
    </row>
    <row r="6343" spans="1:11" x14ac:dyDescent="0.25">
      <c r="A6343">
        <v>1649</v>
      </c>
      <c r="B6343" t="s">
        <v>2227</v>
      </c>
      <c r="C6343" t="s">
        <v>492</v>
      </c>
      <c r="D6343" t="s">
        <v>156</v>
      </c>
      <c r="E6343">
        <v>2016</v>
      </c>
      <c r="F6343" s="10">
        <v>42735</v>
      </c>
      <c r="G6343" t="s">
        <v>489</v>
      </c>
      <c r="H6343" t="s">
        <v>474</v>
      </c>
      <c r="I6343" t="s">
        <v>545</v>
      </c>
      <c r="J6343">
        <v>338000000</v>
      </c>
      <c r="K6343">
        <v>356285648.32919949</v>
      </c>
    </row>
    <row r="6344" spans="1:11" x14ac:dyDescent="0.25">
      <c r="A6344">
        <v>1649</v>
      </c>
      <c r="B6344" t="s">
        <v>2227</v>
      </c>
      <c r="C6344" t="s">
        <v>492</v>
      </c>
      <c r="D6344" t="s">
        <v>701</v>
      </c>
      <c r="E6344">
        <v>2016</v>
      </c>
      <c r="F6344" s="10">
        <v>42735</v>
      </c>
      <c r="G6344" t="s">
        <v>489</v>
      </c>
      <c r="H6344" t="s">
        <v>474</v>
      </c>
      <c r="I6344" t="s">
        <v>545</v>
      </c>
      <c r="J6344">
        <v>2104000000</v>
      </c>
      <c r="K6344">
        <v>2217825455.8717036</v>
      </c>
    </row>
    <row r="6345" spans="1:11" x14ac:dyDescent="0.25">
      <c r="A6345">
        <v>1649</v>
      </c>
      <c r="B6345" t="s">
        <v>2227</v>
      </c>
      <c r="C6345" t="s">
        <v>492</v>
      </c>
      <c r="D6345" t="s">
        <v>2322</v>
      </c>
      <c r="E6345">
        <v>2016</v>
      </c>
      <c r="F6345" s="10">
        <v>42735</v>
      </c>
      <c r="G6345" t="s">
        <v>489</v>
      </c>
      <c r="H6345" t="s">
        <v>474</v>
      </c>
      <c r="I6345" t="s">
        <v>545</v>
      </c>
      <c r="J6345">
        <v>452000000</v>
      </c>
      <c r="K6345">
        <v>476452997.17395914</v>
      </c>
    </row>
    <row r="6346" spans="1:11" x14ac:dyDescent="0.25">
      <c r="A6346">
        <v>1649</v>
      </c>
      <c r="B6346" t="s">
        <v>2227</v>
      </c>
      <c r="C6346" t="s">
        <v>492</v>
      </c>
      <c r="D6346" t="s">
        <v>1005</v>
      </c>
      <c r="E6346">
        <v>2016</v>
      </c>
      <c r="F6346" s="10">
        <v>42735</v>
      </c>
      <c r="G6346" t="s">
        <v>489</v>
      </c>
      <c r="H6346" t="s">
        <v>474</v>
      </c>
      <c r="I6346" t="s">
        <v>545</v>
      </c>
      <c r="J6346">
        <v>749000000</v>
      </c>
      <c r="K6346">
        <v>789520563.90109599</v>
      </c>
    </row>
    <row r="6347" spans="1:11" x14ac:dyDescent="0.25">
      <c r="A6347">
        <v>1649</v>
      </c>
      <c r="B6347" t="s">
        <v>2227</v>
      </c>
      <c r="C6347" t="s">
        <v>492</v>
      </c>
      <c r="D6347" t="s">
        <v>2323</v>
      </c>
      <c r="E6347">
        <v>2016</v>
      </c>
      <c r="F6347" s="10">
        <v>42735</v>
      </c>
      <c r="G6347" t="s">
        <v>489</v>
      </c>
      <c r="H6347" t="s">
        <v>474</v>
      </c>
      <c r="I6347" t="s">
        <v>545</v>
      </c>
      <c r="J6347">
        <v>2208000000</v>
      </c>
      <c r="K6347">
        <v>2327451809.2037649</v>
      </c>
    </row>
    <row r="6348" spans="1:11" x14ac:dyDescent="0.25">
      <c r="A6348">
        <v>1649</v>
      </c>
      <c r="B6348" t="s">
        <v>2227</v>
      </c>
      <c r="C6348" t="s">
        <v>493</v>
      </c>
      <c r="D6348" t="s">
        <v>2318</v>
      </c>
      <c r="E6348">
        <v>2016</v>
      </c>
      <c r="F6348" s="10">
        <v>42735</v>
      </c>
      <c r="G6348" t="s">
        <v>489</v>
      </c>
      <c r="H6348" t="s">
        <v>474</v>
      </c>
      <c r="I6348" t="s">
        <v>545</v>
      </c>
      <c r="J6348">
        <v>1023000000</v>
      </c>
      <c r="K6348">
        <v>1078343840.9490268</v>
      </c>
    </row>
    <row r="6349" spans="1:11" x14ac:dyDescent="0.25">
      <c r="A6349">
        <v>1649</v>
      </c>
      <c r="B6349" t="s">
        <v>2227</v>
      </c>
      <c r="C6349" t="s">
        <v>493</v>
      </c>
      <c r="D6349" t="s">
        <v>2319</v>
      </c>
      <c r="E6349">
        <v>2016</v>
      </c>
      <c r="F6349" s="10">
        <v>42735</v>
      </c>
      <c r="G6349" t="s">
        <v>489</v>
      </c>
      <c r="H6349" t="s">
        <v>474</v>
      </c>
      <c r="I6349" t="s">
        <v>545</v>
      </c>
      <c r="J6349">
        <v>0</v>
      </c>
      <c r="K6349">
        <v>0</v>
      </c>
    </row>
    <row r="6350" spans="1:11" x14ac:dyDescent="0.25">
      <c r="A6350">
        <v>1649</v>
      </c>
      <c r="B6350" t="s">
        <v>2227</v>
      </c>
      <c r="C6350" t="s">
        <v>493</v>
      </c>
      <c r="D6350" t="s">
        <v>2316</v>
      </c>
      <c r="E6350">
        <v>2016</v>
      </c>
      <c r="F6350" s="10">
        <v>42735</v>
      </c>
      <c r="G6350" t="s">
        <v>489</v>
      </c>
      <c r="H6350" t="s">
        <v>474</v>
      </c>
      <c r="I6350" t="s">
        <v>545</v>
      </c>
      <c r="J6350">
        <v>903000000</v>
      </c>
      <c r="K6350">
        <v>951851894.79664838</v>
      </c>
    </row>
    <row r="6351" spans="1:11" x14ac:dyDescent="0.25">
      <c r="A6351">
        <v>1649</v>
      </c>
      <c r="B6351" t="s">
        <v>2227</v>
      </c>
      <c r="C6351" t="s">
        <v>493</v>
      </c>
      <c r="D6351" t="s">
        <v>2314</v>
      </c>
      <c r="E6351">
        <v>2016</v>
      </c>
      <c r="F6351" s="10">
        <v>42735</v>
      </c>
      <c r="G6351" t="s">
        <v>489</v>
      </c>
      <c r="H6351" t="s">
        <v>474</v>
      </c>
      <c r="I6351" t="s">
        <v>545</v>
      </c>
      <c r="J6351">
        <v>4652000000</v>
      </c>
      <c r="K6351">
        <v>4903671112.5072079</v>
      </c>
    </row>
    <row r="6352" spans="1:11" x14ac:dyDescent="0.25">
      <c r="A6352">
        <v>1649</v>
      </c>
      <c r="B6352" t="s">
        <v>2227</v>
      </c>
      <c r="C6352" t="s">
        <v>493</v>
      </c>
      <c r="D6352" t="s">
        <v>2317</v>
      </c>
      <c r="E6352">
        <v>2016</v>
      </c>
      <c r="F6352" s="10">
        <v>42735</v>
      </c>
      <c r="G6352" t="s">
        <v>489</v>
      </c>
      <c r="H6352" t="s">
        <v>474</v>
      </c>
      <c r="I6352" t="s">
        <v>545</v>
      </c>
      <c r="J6352">
        <v>543000000</v>
      </c>
      <c r="K6352">
        <v>572376056.33951283</v>
      </c>
    </row>
    <row r="6353" spans="1:11" x14ac:dyDescent="0.25">
      <c r="A6353">
        <v>1649</v>
      </c>
      <c r="B6353" t="s">
        <v>2227</v>
      </c>
      <c r="C6353" t="s">
        <v>493</v>
      </c>
      <c r="D6353" t="s">
        <v>2315</v>
      </c>
      <c r="E6353">
        <v>2016</v>
      </c>
      <c r="F6353" s="10">
        <v>42735</v>
      </c>
      <c r="G6353" t="s">
        <v>489</v>
      </c>
      <c r="H6353" t="s">
        <v>474</v>
      </c>
      <c r="I6353" t="s">
        <v>545</v>
      </c>
      <c r="J6353">
        <v>2855000000</v>
      </c>
      <c r="K6353">
        <v>3009454218.875339</v>
      </c>
    </row>
    <row r="6354" spans="1:11" x14ac:dyDescent="0.25">
      <c r="A6354">
        <v>2047</v>
      </c>
      <c r="B6354" t="s">
        <v>157</v>
      </c>
      <c r="C6354" t="s">
        <v>493</v>
      </c>
      <c r="D6354" t="s">
        <v>874</v>
      </c>
      <c r="E6354">
        <v>2016</v>
      </c>
      <c r="F6354" s="10">
        <v>42735</v>
      </c>
      <c r="G6354" t="s">
        <v>489</v>
      </c>
      <c r="H6354" t="s">
        <v>474</v>
      </c>
      <c r="I6354" t="s">
        <v>545</v>
      </c>
      <c r="J6354">
        <v>1523500000</v>
      </c>
      <c r="K6354">
        <v>1605920666.3595724</v>
      </c>
    </row>
    <row r="6355" spans="1:11" x14ac:dyDescent="0.25">
      <c r="A6355">
        <v>2047</v>
      </c>
      <c r="B6355" t="s">
        <v>157</v>
      </c>
      <c r="C6355" t="s">
        <v>493</v>
      </c>
      <c r="D6355" t="s">
        <v>876</v>
      </c>
      <c r="E6355">
        <v>2016</v>
      </c>
      <c r="F6355" s="10">
        <v>42735</v>
      </c>
      <c r="G6355" t="s">
        <v>489</v>
      </c>
      <c r="H6355" t="s">
        <v>474</v>
      </c>
      <c r="I6355" t="s">
        <v>545</v>
      </c>
      <c r="J6355">
        <v>967300000</v>
      </c>
      <c r="K6355">
        <v>1019630495.9432979</v>
      </c>
    </row>
    <row r="6356" spans="1:11" x14ac:dyDescent="0.25">
      <c r="A6356">
        <v>2047</v>
      </c>
      <c r="B6356" t="s">
        <v>157</v>
      </c>
      <c r="C6356" t="s">
        <v>493</v>
      </c>
      <c r="D6356" t="s">
        <v>873</v>
      </c>
      <c r="E6356">
        <v>2016</v>
      </c>
      <c r="F6356" s="10">
        <v>42735</v>
      </c>
      <c r="G6356" t="s">
        <v>489</v>
      </c>
      <c r="H6356" t="s">
        <v>474</v>
      </c>
      <c r="I6356" t="s">
        <v>545</v>
      </c>
      <c r="J6356">
        <v>1655300000</v>
      </c>
      <c r="K6356">
        <v>1744850987.2169347</v>
      </c>
    </row>
    <row r="6357" spans="1:11" x14ac:dyDescent="0.25">
      <c r="A6357">
        <v>2047</v>
      </c>
      <c r="B6357" t="s">
        <v>157</v>
      </c>
      <c r="C6357" t="s">
        <v>493</v>
      </c>
      <c r="D6357" t="s">
        <v>877</v>
      </c>
      <c r="E6357">
        <v>2016</v>
      </c>
      <c r="F6357" s="10">
        <v>42735</v>
      </c>
      <c r="G6357" t="s">
        <v>489</v>
      </c>
      <c r="H6357" t="s">
        <v>474</v>
      </c>
      <c r="I6357" t="s">
        <v>545</v>
      </c>
      <c r="J6357">
        <v>131700000</v>
      </c>
      <c r="K6357">
        <v>138824910.90223542</v>
      </c>
    </row>
    <row r="6358" spans="1:11" x14ac:dyDescent="0.25">
      <c r="A6358">
        <v>2047</v>
      </c>
      <c r="B6358" t="s">
        <v>157</v>
      </c>
      <c r="C6358" t="s">
        <v>493</v>
      </c>
      <c r="D6358" t="s">
        <v>878</v>
      </c>
      <c r="E6358">
        <v>2016</v>
      </c>
      <c r="F6358" s="10">
        <v>42735</v>
      </c>
      <c r="G6358" t="s">
        <v>489</v>
      </c>
      <c r="H6358" t="s">
        <v>474</v>
      </c>
      <c r="I6358" t="s">
        <v>545</v>
      </c>
      <c r="J6358">
        <v>0</v>
      </c>
      <c r="K6358">
        <v>0</v>
      </c>
    </row>
    <row r="6359" spans="1:11" x14ac:dyDescent="0.25">
      <c r="A6359">
        <v>2047</v>
      </c>
      <c r="B6359" t="s">
        <v>157</v>
      </c>
      <c r="C6359" t="s">
        <v>493</v>
      </c>
      <c r="D6359" t="s">
        <v>875</v>
      </c>
      <c r="E6359">
        <v>2016</v>
      </c>
      <c r="F6359" s="10">
        <v>42735</v>
      </c>
      <c r="G6359" t="s">
        <v>489</v>
      </c>
      <c r="H6359" t="s">
        <v>474</v>
      </c>
      <c r="I6359" t="s">
        <v>545</v>
      </c>
      <c r="J6359">
        <v>807700000</v>
      </c>
      <c r="K6359">
        <v>851396207.56063449</v>
      </c>
    </row>
    <row r="6360" spans="1:11" x14ac:dyDescent="0.25">
      <c r="A6360">
        <v>1649</v>
      </c>
      <c r="B6360" t="s">
        <v>2227</v>
      </c>
      <c r="C6360" t="s">
        <v>492</v>
      </c>
      <c r="D6360" t="s">
        <v>726</v>
      </c>
      <c r="E6360">
        <v>2017</v>
      </c>
      <c r="F6360" s="10">
        <v>42916</v>
      </c>
      <c r="G6360" t="s">
        <v>489</v>
      </c>
      <c r="H6360" t="s">
        <v>474</v>
      </c>
      <c r="I6360" t="s">
        <v>545</v>
      </c>
      <c r="J6360">
        <v>476000000</v>
      </c>
      <c r="K6360">
        <v>543210947.29826725</v>
      </c>
    </row>
    <row r="6361" spans="1:11" x14ac:dyDescent="0.25">
      <c r="A6361">
        <v>1649</v>
      </c>
      <c r="B6361" t="s">
        <v>2227</v>
      </c>
      <c r="C6361" t="s">
        <v>492</v>
      </c>
      <c r="D6361" t="s">
        <v>2320</v>
      </c>
      <c r="E6361">
        <v>2017</v>
      </c>
      <c r="F6361" s="10">
        <v>42916</v>
      </c>
      <c r="G6361" t="s">
        <v>489</v>
      </c>
      <c r="H6361" t="s">
        <v>474</v>
      </c>
      <c r="I6361" t="s">
        <v>545</v>
      </c>
      <c r="J6361">
        <v>1053000000</v>
      </c>
      <c r="K6361">
        <v>1201683040.9770494</v>
      </c>
    </row>
    <row r="6362" spans="1:11" x14ac:dyDescent="0.25">
      <c r="A6362">
        <v>1649</v>
      </c>
      <c r="B6362" t="s">
        <v>2227</v>
      </c>
      <c r="C6362" t="s">
        <v>492</v>
      </c>
      <c r="D6362" t="s">
        <v>2321</v>
      </c>
      <c r="E6362">
        <v>2017</v>
      </c>
      <c r="F6362" s="10">
        <v>42916</v>
      </c>
      <c r="G6362" t="s">
        <v>489</v>
      </c>
      <c r="H6362" t="s">
        <v>474</v>
      </c>
      <c r="I6362" t="s">
        <v>545</v>
      </c>
      <c r="J6362">
        <v>579000000</v>
      </c>
      <c r="K6362">
        <v>660754492.61701</v>
      </c>
    </row>
    <row r="6363" spans="1:11" x14ac:dyDescent="0.25">
      <c r="A6363">
        <v>1649</v>
      </c>
      <c r="B6363" t="s">
        <v>2227</v>
      </c>
      <c r="C6363" t="s">
        <v>492</v>
      </c>
      <c r="D6363" t="s">
        <v>156</v>
      </c>
      <c r="E6363">
        <v>2017</v>
      </c>
      <c r="F6363" s="10">
        <v>42916</v>
      </c>
      <c r="G6363" t="s">
        <v>489</v>
      </c>
      <c r="H6363" t="s">
        <v>474</v>
      </c>
      <c r="I6363" t="s">
        <v>545</v>
      </c>
      <c r="J6363">
        <v>428000000</v>
      </c>
      <c r="K6363">
        <v>488433372.78079498</v>
      </c>
    </row>
    <row r="6364" spans="1:11" x14ac:dyDescent="0.25">
      <c r="A6364">
        <v>1649</v>
      </c>
      <c r="B6364" t="s">
        <v>2227</v>
      </c>
      <c r="C6364" t="s">
        <v>492</v>
      </c>
      <c r="D6364" t="s">
        <v>701</v>
      </c>
      <c r="E6364">
        <v>2017</v>
      </c>
      <c r="F6364" s="10">
        <v>42916</v>
      </c>
      <c r="G6364" t="s">
        <v>489</v>
      </c>
      <c r="H6364" t="s">
        <v>474</v>
      </c>
      <c r="I6364" t="s">
        <v>545</v>
      </c>
      <c r="J6364">
        <v>3063000000</v>
      </c>
      <c r="K6364">
        <v>3495493973.896203</v>
      </c>
    </row>
    <row r="6365" spans="1:11" x14ac:dyDescent="0.25">
      <c r="A6365">
        <v>1649</v>
      </c>
      <c r="B6365" t="s">
        <v>2227</v>
      </c>
      <c r="C6365" t="s">
        <v>492</v>
      </c>
      <c r="D6365" t="s">
        <v>2322</v>
      </c>
      <c r="E6365">
        <v>2017</v>
      </c>
      <c r="F6365" s="10">
        <v>42916</v>
      </c>
      <c r="G6365" t="s">
        <v>489</v>
      </c>
      <c r="H6365" t="s">
        <v>474</v>
      </c>
      <c r="I6365" t="s">
        <v>545</v>
      </c>
      <c r="J6365">
        <v>1143000000</v>
      </c>
      <c r="K6365">
        <v>1304390993.19731</v>
      </c>
    </row>
    <row r="6366" spans="1:11" x14ac:dyDescent="0.25">
      <c r="A6366">
        <v>1649</v>
      </c>
      <c r="B6366" t="s">
        <v>2227</v>
      </c>
      <c r="C6366" t="s">
        <v>492</v>
      </c>
      <c r="D6366" t="s">
        <v>1005</v>
      </c>
      <c r="E6366">
        <v>2017</v>
      </c>
      <c r="F6366" s="10">
        <v>42916</v>
      </c>
      <c r="G6366" t="s">
        <v>489</v>
      </c>
      <c r="H6366" t="s">
        <v>474</v>
      </c>
      <c r="I6366" t="s">
        <v>545</v>
      </c>
      <c r="J6366">
        <v>415000000</v>
      </c>
      <c r="K6366">
        <v>473597779.68231291</v>
      </c>
    </row>
    <row r="6367" spans="1:11" x14ac:dyDescent="0.25">
      <c r="A6367">
        <v>1649</v>
      </c>
      <c r="B6367" t="s">
        <v>2227</v>
      </c>
      <c r="C6367" t="s">
        <v>492</v>
      </c>
      <c r="D6367" t="s">
        <v>2323</v>
      </c>
      <c r="E6367">
        <v>2017</v>
      </c>
      <c r="F6367" s="10">
        <v>42916</v>
      </c>
      <c r="G6367" t="s">
        <v>489</v>
      </c>
      <c r="H6367" t="s">
        <v>474</v>
      </c>
      <c r="I6367" t="s">
        <v>545</v>
      </c>
      <c r="J6367">
        <v>1842000000</v>
      </c>
      <c r="K6367">
        <v>2102089422.1080008</v>
      </c>
    </row>
    <row r="6368" spans="1:11" x14ac:dyDescent="0.25">
      <c r="A6368">
        <v>1649</v>
      </c>
      <c r="B6368" t="s">
        <v>2227</v>
      </c>
      <c r="C6368" t="s">
        <v>493</v>
      </c>
      <c r="D6368" t="s">
        <v>2318</v>
      </c>
      <c r="E6368">
        <v>2017</v>
      </c>
      <c r="F6368" s="10">
        <v>42916</v>
      </c>
      <c r="G6368" t="s">
        <v>489</v>
      </c>
      <c r="H6368" t="s">
        <v>474</v>
      </c>
      <c r="I6368" t="s">
        <v>545</v>
      </c>
      <c r="J6368">
        <v>674000000</v>
      </c>
      <c r="K6368">
        <v>769168442.1828407</v>
      </c>
    </row>
    <row r="6369" spans="1:11" x14ac:dyDescent="0.25">
      <c r="A6369">
        <v>1649</v>
      </c>
      <c r="B6369" t="s">
        <v>2227</v>
      </c>
      <c r="C6369" t="s">
        <v>493</v>
      </c>
      <c r="D6369" t="s">
        <v>2319</v>
      </c>
      <c r="E6369">
        <v>2017</v>
      </c>
      <c r="F6369" s="10">
        <v>42916</v>
      </c>
      <c r="G6369" t="s">
        <v>489</v>
      </c>
      <c r="H6369" t="s">
        <v>474</v>
      </c>
      <c r="I6369" t="s">
        <v>545</v>
      </c>
      <c r="J6369">
        <v>0</v>
      </c>
      <c r="K6369">
        <v>0</v>
      </c>
    </row>
    <row r="6370" spans="1:11" x14ac:dyDescent="0.25">
      <c r="A6370">
        <v>1649</v>
      </c>
      <c r="B6370" t="s">
        <v>2227</v>
      </c>
      <c r="C6370" t="s">
        <v>493</v>
      </c>
      <c r="D6370" t="s">
        <v>2316</v>
      </c>
      <c r="E6370">
        <v>2017</v>
      </c>
      <c r="F6370" s="10">
        <v>42916</v>
      </c>
      <c r="G6370" t="s">
        <v>489</v>
      </c>
      <c r="H6370" t="s">
        <v>474</v>
      </c>
      <c r="I6370" t="s">
        <v>545</v>
      </c>
      <c r="J6370">
        <v>613000000</v>
      </c>
      <c r="K6370">
        <v>699555274.56688631</v>
      </c>
    </row>
    <row r="6371" spans="1:11" x14ac:dyDescent="0.25">
      <c r="A6371">
        <v>1649</v>
      </c>
      <c r="B6371" t="s">
        <v>2227</v>
      </c>
      <c r="C6371" t="s">
        <v>493</v>
      </c>
      <c r="D6371" t="s">
        <v>2314</v>
      </c>
      <c r="E6371">
        <v>2017</v>
      </c>
      <c r="F6371" s="10">
        <v>42916</v>
      </c>
      <c r="G6371" t="s">
        <v>489</v>
      </c>
      <c r="H6371" t="s">
        <v>474</v>
      </c>
      <c r="I6371" t="s">
        <v>545</v>
      </c>
      <c r="J6371">
        <v>3692000000</v>
      </c>
      <c r="K6371">
        <v>4213308439.9689136</v>
      </c>
    </row>
    <row r="6372" spans="1:11" x14ac:dyDescent="0.25">
      <c r="A6372">
        <v>1649</v>
      </c>
      <c r="B6372" t="s">
        <v>2227</v>
      </c>
      <c r="C6372" t="s">
        <v>493</v>
      </c>
      <c r="D6372" t="s">
        <v>2317</v>
      </c>
      <c r="E6372">
        <v>2017</v>
      </c>
      <c r="F6372" s="10">
        <v>42916</v>
      </c>
      <c r="G6372" t="s">
        <v>489</v>
      </c>
      <c r="H6372" t="s">
        <v>474</v>
      </c>
      <c r="I6372" t="s">
        <v>545</v>
      </c>
      <c r="J6372">
        <v>490000000</v>
      </c>
      <c r="K6372">
        <v>559187739.86586344</v>
      </c>
    </row>
    <row r="6373" spans="1:11" x14ac:dyDescent="0.25">
      <c r="A6373">
        <v>1649</v>
      </c>
      <c r="B6373" t="s">
        <v>2227</v>
      </c>
      <c r="C6373" t="s">
        <v>493</v>
      </c>
      <c r="D6373" t="s">
        <v>2315</v>
      </c>
      <c r="E6373">
        <v>2017</v>
      </c>
      <c r="F6373" s="10">
        <v>42916</v>
      </c>
      <c r="G6373" t="s">
        <v>489</v>
      </c>
      <c r="H6373" t="s">
        <v>474</v>
      </c>
      <c r="I6373" t="s">
        <v>545</v>
      </c>
      <c r="J6373">
        <v>3530000000</v>
      </c>
      <c r="K6373">
        <v>4028434125.9724445</v>
      </c>
    </row>
    <row r="6374" spans="1:11" x14ac:dyDescent="0.25">
      <c r="A6374">
        <v>785</v>
      </c>
      <c r="B6374" t="s">
        <v>155</v>
      </c>
      <c r="C6374" t="s">
        <v>492</v>
      </c>
      <c r="D6374" t="s">
        <v>2133</v>
      </c>
      <c r="E6374">
        <v>2017</v>
      </c>
      <c r="F6374" s="10">
        <v>43100</v>
      </c>
      <c r="G6374" t="s">
        <v>489</v>
      </c>
      <c r="H6374" t="s">
        <v>474</v>
      </c>
      <c r="I6374" t="s">
        <v>545</v>
      </c>
      <c r="J6374">
        <v>2760784000</v>
      </c>
      <c r="K6374">
        <v>3311007171.8116622</v>
      </c>
    </row>
    <row r="6375" spans="1:11" x14ac:dyDescent="0.25">
      <c r="A6375">
        <v>785</v>
      </c>
      <c r="B6375" t="s">
        <v>155</v>
      </c>
      <c r="C6375" t="s">
        <v>492</v>
      </c>
      <c r="D6375" t="s">
        <v>794</v>
      </c>
      <c r="E6375">
        <v>2017</v>
      </c>
      <c r="F6375" s="10">
        <v>43100</v>
      </c>
      <c r="G6375" t="s">
        <v>489</v>
      </c>
      <c r="H6375" t="s">
        <v>474</v>
      </c>
      <c r="I6375" t="s">
        <v>545</v>
      </c>
      <c r="J6375">
        <v>36200000</v>
      </c>
      <c r="K6375">
        <v>43414645.846825451</v>
      </c>
    </row>
    <row r="6376" spans="1:11" x14ac:dyDescent="0.25">
      <c r="A6376">
        <v>785</v>
      </c>
      <c r="B6376" t="s">
        <v>155</v>
      </c>
      <c r="C6376" t="s">
        <v>493</v>
      </c>
      <c r="D6376" t="s">
        <v>2131</v>
      </c>
      <c r="E6376">
        <v>2017</v>
      </c>
      <c r="F6376" s="10">
        <v>43100</v>
      </c>
      <c r="G6376" t="s">
        <v>489</v>
      </c>
      <c r="H6376" t="s">
        <v>474</v>
      </c>
      <c r="I6376" t="s">
        <v>545</v>
      </c>
      <c r="J6376">
        <v>29285000</v>
      </c>
      <c r="K6376">
        <v>35121489.050394572</v>
      </c>
    </row>
    <row r="6377" spans="1:11" x14ac:dyDescent="0.25">
      <c r="A6377">
        <v>785</v>
      </c>
      <c r="B6377" t="s">
        <v>155</v>
      </c>
      <c r="C6377" t="s">
        <v>493</v>
      </c>
      <c r="D6377" t="s">
        <v>2130</v>
      </c>
      <c r="E6377">
        <v>2017</v>
      </c>
      <c r="F6377" s="10">
        <v>43100</v>
      </c>
      <c r="G6377" t="s">
        <v>489</v>
      </c>
      <c r="H6377" t="s">
        <v>474</v>
      </c>
      <c r="I6377" t="s">
        <v>545</v>
      </c>
      <c r="J6377">
        <v>106056000</v>
      </c>
      <c r="K6377">
        <v>127192919.3351083</v>
      </c>
    </row>
    <row r="6378" spans="1:11" x14ac:dyDescent="0.25">
      <c r="A6378">
        <v>785</v>
      </c>
      <c r="B6378" t="s">
        <v>155</v>
      </c>
      <c r="C6378" t="s">
        <v>493</v>
      </c>
      <c r="D6378" t="s">
        <v>2127</v>
      </c>
      <c r="E6378">
        <v>2017</v>
      </c>
      <c r="F6378" s="10">
        <v>43100</v>
      </c>
      <c r="G6378" t="s">
        <v>489</v>
      </c>
      <c r="H6378" t="s">
        <v>474</v>
      </c>
      <c r="I6378" t="s">
        <v>545</v>
      </c>
      <c r="J6378">
        <v>22670000</v>
      </c>
      <c r="K6378">
        <v>27188122.136672184</v>
      </c>
    </row>
    <row r="6379" spans="1:11" x14ac:dyDescent="0.25">
      <c r="A6379">
        <v>785</v>
      </c>
      <c r="B6379" t="s">
        <v>155</v>
      </c>
      <c r="C6379" t="s">
        <v>493</v>
      </c>
      <c r="D6379" t="s">
        <v>2125</v>
      </c>
      <c r="E6379">
        <v>2017</v>
      </c>
      <c r="F6379" s="10">
        <v>43100</v>
      </c>
      <c r="G6379" t="s">
        <v>489</v>
      </c>
      <c r="H6379" t="s">
        <v>474</v>
      </c>
      <c r="I6379" t="s">
        <v>545</v>
      </c>
      <c r="J6379">
        <v>1697743000</v>
      </c>
      <c r="K6379">
        <v>2036102516.1305797</v>
      </c>
    </row>
    <row r="6380" spans="1:11" x14ac:dyDescent="0.25">
      <c r="A6380">
        <v>785</v>
      </c>
      <c r="B6380" t="s">
        <v>155</v>
      </c>
      <c r="C6380" t="s">
        <v>493</v>
      </c>
      <c r="D6380" t="s">
        <v>2128</v>
      </c>
      <c r="E6380">
        <v>2017</v>
      </c>
      <c r="F6380" s="10">
        <v>43100</v>
      </c>
      <c r="G6380" t="s">
        <v>489</v>
      </c>
      <c r="H6380" t="s">
        <v>474</v>
      </c>
      <c r="I6380" t="s">
        <v>545</v>
      </c>
      <c r="J6380">
        <v>35124000</v>
      </c>
      <c r="K6380">
        <v>42124199.467510976</v>
      </c>
    </row>
    <row r="6381" spans="1:11" x14ac:dyDescent="0.25">
      <c r="A6381">
        <v>785</v>
      </c>
      <c r="B6381" t="s">
        <v>155</v>
      </c>
      <c r="C6381" t="s">
        <v>493</v>
      </c>
      <c r="D6381" t="s">
        <v>2132</v>
      </c>
      <c r="E6381">
        <v>2017</v>
      </c>
      <c r="F6381" s="10">
        <v>43100</v>
      </c>
      <c r="G6381" t="s">
        <v>489</v>
      </c>
      <c r="H6381" t="s">
        <v>474</v>
      </c>
      <c r="I6381" t="s">
        <v>545</v>
      </c>
      <c r="J6381">
        <v>127107000</v>
      </c>
      <c r="K6381">
        <v>152439375.40476361</v>
      </c>
    </row>
    <row r="6382" spans="1:11" x14ac:dyDescent="0.25">
      <c r="A6382">
        <v>785</v>
      </c>
      <c r="B6382" t="s">
        <v>155</v>
      </c>
      <c r="C6382" t="s">
        <v>493</v>
      </c>
      <c r="D6382" t="s">
        <v>2129</v>
      </c>
      <c r="E6382">
        <v>2017</v>
      </c>
      <c r="F6382" s="10">
        <v>43100</v>
      </c>
      <c r="G6382" t="s">
        <v>489</v>
      </c>
      <c r="H6382" t="s">
        <v>474</v>
      </c>
      <c r="I6382" t="s">
        <v>545</v>
      </c>
      <c r="J6382">
        <v>58835000</v>
      </c>
      <c r="K6382">
        <v>70560792.497181639</v>
      </c>
    </row>
    <row r="6383" spans="1:11" x14ac:dyDescent="0.25">
      <c r="A6383">
        <v>785</v>
      </c>
      <c r="B6383" t="s">
        <v>155</v>
      </c>
      <c r="C6383" t="s">
        <v>493</v>
      </c>
      <c r="D6383" t="s">
        <v>2126</v>
      </c>
      <c r="E6383">
        <v>2017</v>
      </c>
      <c r="F6383" s="10">
        <v>43100</v>
      </c>
      <c r="G6383" t="s">
        <v>489</v>
      </c>
      <c r="H6383" t="s">
        <v>474</v>
      </c>
      <c r="I6383" t="s">
        <v>545</v>
      </c>
      <c r="J6383">
        <v>62816000</v>
      </c>
      <c r="K6383">
        <v>75335204.240723416</v>
      </c>
    </row>
    <row r="6384" spans="1:11" x14ac:dyDescent="0.25">
      <c r="A6384">
        <v>785</v>
      </c>
      <c r="B6384" t="s">
        <v>155</v>
      </c>
      <c r="C6384" t="s">
        <v>493</v>
      </c>
      <c r="D6384" t="s">
        <v>1816</v>
      </c>
      <c r="E6384">
        <v>2017</v>
      </c>
      <c r="F6384" s="10">
        <v>43100</v>
      </c>
      <c r="G6384" t="s">
        <v>489</v>
      </c>
      <c r="H6384" t="s">
        <v>474</v>
      </c>
      <c r="I6384" t="s">
        <v>545</v>
      </c>
      <c r="J6384">
        <v>657348000</v>
      </c>
      <c r="K6384">
        <v>788357199.39555299</v>
      </c>
    </row>
    <row r="6385" spans="1:11" x14ac:dyDescent="0.25">
      <c r="A6385">
        <v>794</v>
      </c>
      <c r="B6385" t="s">
        <v>159</v>
      </c>
      <c r="C6385" t="s">
        <v>493</v>
      </c>
      <c r="D6385" t="s">
        <v>888</v>
      </c>
      <c r="E6385">
        <v>2017</v>
      </c>
      <c r="F6385" s="10">
        <v>43100</v>
      </c>
      <c r="G6385" t="s">
        <v>489</v>
      </c>
      <c r="H6385" t="s">
        <v>474</v>
      </c>
      <c r="I6385" t="s">
        <v>545</v>
      </c>
      <c r="J6385">
        <v>1104000000</v>
      </c>
      <c r="K6385">
        <v>1324026768.3672736</v>
      </c>
    </row>
    <row r="6386" spans="1:11" x14ac:dyDescent="0.25">
      <c r="A6386">
        <v>794</v>
      </c>
      <c r="B6386" t="s">
        <v>159</v>
      </c>
      <c r="C6386" t="s">
        <v>493</v>
      </c>
      <c r="D6386" t="s">
        <v>889</v>
      </c>
      <c r="E6386">
        <v>2017</v>
      </c>
      <c r="F6386" s="10">
        <v>43100</v>
      </c>
      <c r="G6386" t="s">
        <v>489</v>
      </c>
      <c r="H6386" t="s">
        <v>474</v>
      </c>
      <c r="I6386" t="s">
        <v>545</v>
      </c>
      <c r="J6386">
        <v>2418000000</v>
      </c>
      <c r="K6386">
        <v>2899906454.6304955</v>
      </c>
    </row>
    <row r="6387" spans="1:11" x14ac:dyDescent="0.25">
      <c r="A6387">
        <v>794</v>
      </c>
      <c r="B6387" t="s">
        <v>159</v>
      </c>
      <c r="C6387" t="s">
        <v>493</v>
      </c>
      <c r="D6387" t="s">
        <v>1726</v>
      </c>
      <c r="E6387">
        <v>2017</v>
      </c>
      <c r="F6387" s="10">
        <v>43100</v>
      </c>
      <c r="G6387" t="s">
        <v>489</v>
      </c>
      <c r="H6387" t="s">
        <v>474</v>
      </c>
      <c r="I6387" t="s">
        <v>545</v>
      </c>
      <c r="J6387">
        <v>-1438000000</v>
      </c>
      <c r="K6387">
        <v>-1724592837.7827349</v>
      </c>
    </row>
    <row r="6388" spans="1:11" x14ac:dyDescent="0.25">
      <c r="A6388">
        <v>794</v>
      </c>
      <c r="B6388" t="s">
        <v>159</v>
      </c>
      <c r="C6388" t="s">
        <v>493</v>
      </c>
      <c r="D6388" t="s">
        <v>890</v>
      </c>
      <c r="E6388">
        <v>2017</v>
      </c>
      <c r="F6388" s="10">
        <v>43100</v>
      </c>
      <c r="G6388" t="s">
        <v>489</v>
      </c>
      <c r="H6388" t="s">
        <v>474</v>
      </c>
      <c r="I6388" t="s">
        <v>545</v>
      </c>
      <c r="J6388">
        <v>936000000</v>
      </c>
      <c r="K6388">
        <v>1122544434.0505145</v>
      </c>
    </row>
    <row r="6389" spans="1:11" x14ac:dyDescent="0.25">
      <c r="A6389">
        <v>794</v>
      </c>
      <c r="B6389" t="s">
        <v>159</v>
      </c>
      <c r="C6389" t="s">
        <v>493</v>
      </c>
      <c r="D6389" t="s">
        <v>877</v>
      </c>
      <c r="E6389">
        <v>2017</v>
      </c>
      <c r="F6389" s="10">
        <v>43100</v>
      </c>
      <c r="G6389" t="s">
        <v>489</v>
      </c>
      <c r="H6389" t="s">
        <v>474</v>
      </c>
      <c r="I6389" t="s">
        <v>545</v>
      </c>
      <c r="J6389">
        <v>127000000</v>
      </c>
      <c r="K6389">
        <v>152311050.34659758</v>
      </c>
    </row>
    <row r="6390" spans="1:11" x14ac:dyDescent="0.25">
      <c r="A6390">
        <v>794</v>
      </c>
      <c r="B6390" t="s">
        <v>159</v>
      </c>
      <c r="C6390" t="s">
        <v>493</v>
      </c>
      <c r="D6390" t="s">
        <v>658</v>
      </c>
      <c r="E6390">
        <v>2017</v>
      </c>
      <c r="F6390" s="10">
        <v>43100</v>
      </c>
      <c r="G6390" t="s">
        <v>489</v>
      </c>
      <c r="H6390" t="s">
        <v>474</v>
      </c>
      <c r="I6390" t="s">
        <v>545</v>
      </c>
      <c r="J6390">
        <v>551000000</v>
      </c>
      <c r="K6390">
        <v>660814084.57460845</v>
      </c>
    </row>
    <row r="6391" spans="1:11" x14ac:dyDescent="0.25">
      <c r="A6391">
        <v>2047</v>
      </c>
      <c r="B6391" t="s">
        <v>157</v>
      </c>
      <c r="C6391" t="s">
        <v>493</v>
      </c>
      <c r="D6391" t="s">
        <v>874</v>
      </c>
      <c r="E6391">
        <v>2017</v>
      </c>
      <c r="F6391" s="10">
        <v>43100</v>
      </c>
      <c r="G6391" t="s">
        <v>489</v>
      </c>
      <c r="H6391" t="s">
        <v>474</v>
      </c>
      <c r="I6391" t="s">
        <v>545</v>
      </c>
      <c r="J6391">
        <v>1049462700</v>
      </c>
      <c r="K6391">
        <v>1258620205.7998128</v>
      </c>
    </row>
    <row r="6392" spans="1:11" x14ac:dyDescent="0.25">
      <c r="A6392">
        <v>2047</v>
      </c>
      <c r="B6392" t="s">
        <v>157</v>
      </c>
      <c r="C6392" t="s">
        <v>493</v>
      </c>
      <c r="D6392" t="s">
        <v>876</v>
      </c>
      <c r="E6392">
        <v>2017</v>
      </c>
      <c r="F6392" s="10">
        <v>43100</v>
      </c>
      <c r="G6392" t="s">
        <v>489</v>
      </c>
      <c r="H6392" t="s">
        <v>474</v>
      </c>
      <c r="I6392" t="s">
        <v>545</v>
      </c>
      <c r="J6392">
        <v>1403025000</v>
      </c>
      <c r="K6392">
        <v>1682647333.956969</v>
      </c>
    </row>
    <row r="6393" spans="1:11" x14ac:dyDescent="0.25">
      <c r="A6393">
        <v>2047</v>
      </c>
      <c r="B6393" t="s">
        <v>157</v>
      </c>
      <c r="C6393" t="s">
        <v>493</v>
      </c>
      <c r="D6393" t="s">
        <v>873</v>
      </c>
      <c r="E6393">
        <v>2017</v>
      </c>
      <c r="F6393" s="10">
        <v>43100</v>
      </c>
      <c r="G6393" t="s">
        <v>489</v>
      </c>
      <c r="H6393" t="s">
        <v>474</v>
      </c>
      <c r="I6393" t="s">
        <v>545</v>
      </c>
      <c r="J6393">
        <v>1717302600</v>
      </c>
      <c r="K6393">
        <v>2059560336.7633302</v>
      </c>
    </row>
    <row r="6394" spans="1:11" x14ac:dyDescent="0.25">
      <c r="A6394">
        <v>2047</v>
      </c>
      <c r="B6394" t="s">
        <v>157</v>
      </c>
      <c r="C6394" t="s">
        <v>493</v>
      </c>
      <c r="D6394" t="s">
        <v>877</v>
      </c>
      <c r="E6394">
        <v>2017</v>
      </c>
      <c r="F6394" s="10">
        <v>43100</v>
      </c>
      <c r="G6394" t="s">
        <v>489</v>
      </c>
      <c r="H6394" t="s">
        <v>474</v>
      </c>
      <c r="I6394" t="s">
        <v>545</v>
      </c>
      <c r="J6394">
        <v>134690400</v>
      </c>
      <c r="K6394">
        <v>161534144.05986902</v>
      </c>
    </row>
    <row r="6395" spans="1:11" x14ac:dyDescent="0.25">
      <c r="A6395">
        <v>2047</v>
      </c>
      <c r="B6395" t="s">
        <v>157</v>
      </c>
      <c r="C6395" t="s">
        <v>493</v>
      </c>
      <c r="D6395" t="s">
        <v>875</v>
      </c>
      <c r="E6395">
        <v>2017</v>
      </c>
      <c r="F6395" s="10">
        <v>43100</v>
      </c>
      <c r="G6395" t="s">
        <v>489</v>
      </c>
      <c r="H6395" t="s">
        <v>474</v>
      </c>
      <c r="I6395" t="s">
        <v>545</v>
      </c>
      <c r="J6395">
        <v>1307619300</v>
      </c>
      <c r="K6395">
        <v>1568227315.2478952</v>
      </c>
    </row>
    <row r="6396" spans="1:11" x14ac:dyDescent="0.25">
      <c r="A6396">
        <v>780</v>
      </c>
      <c r="B6396" t="s">
        <v>180</v>
      </c>
      <c r="C6396" t="s">
        <v>492</v>
      </c>
      <c r="D6396" t="s">
        <v>163</v>
      </c>
      <c r="E6396">
        <v>2014</v>
      </c>
      <c r="F6396" s="10">
        <v>41729</v>
      </c>
      <c r="G6396" t="s">
        <v>489</v>
      </c>
      <c r="H6396" t="s">
        <v>474</v>
      </c>
      <c r="I6396" t="s">
        <v>549</v>
      </c>
      <c r="J6396">
        <v>4269704000000</v>
      </c>
      <c r="K6396">
        <v>41335963296.076691</v>
      </c>
    </row>
    <row r="6397" spans="1:11" x14ac:dyDescent="0.25">
      <c r="A6397">
        <v>780</v>
      </c>
      <c r="B6397" t="s">
        <v>180</v>
      </c>
      <c r="C6397" t="s">
        <v>492</v>
      </c>
      <c r="D6397" t="s">
        <v>458</v>
      </c>
      <c r="E6397">
        <v>2014</v>
      </c>
      <c r="F6397" s="10">
        <v>41729</v>
      </c>
      <c r="G6397" t="s">
        <v>489</v>
      </c>
      <c r="H6397" t="s">
        <v>474</v>
      </c>
      <c r="I6397" t="s">
        <v>549</v>
      </c>
      <c r="J6397">
        <v>504430000000</v>
      </c>
      <c r="K6397">
        <v>4883500112.7572231</v>
      </c>
    </row>
    <row r="6398" spans="1:11" x14ac:dyDescent="0.25">
      <c r="A6398">
        <v>780</v>
      </c>
      <c r="B6398" t="s">
        <v>180</v>
      </c>
      <c r="C6398" t="s">
        <v>492</v>
      </c>
      <c r="D6398" t="s">
        <v>249</v>
      </c>
      <c r="E6398">
        <v>2014</v>
      </c>
      <c r="F6398" s="10">
        <v>41729</v>
      </c>
      <c r="G6398" t="s">
        <v>489</v>
      </c>
      <c r="H6398" t="s">
        <v>474</v>
      </c>
      <c r="I6398" t="s">
        <v>549</v>
      </c>
      <c r="J6398">
        <v>264064000000</v>
      </c>
      <c r="K6398">
        <v>2556462886.3769469</v>
      </c>
    </row>
    <row r="6399" spans="1:11" x14ac:dyDescent="0.25">
      <c r="A6399">
        <v>780</v>
      </c>
      <c r="B6399" t="s">
        <v>180</v>
      </c>
      <c r="C6399" t="s">
        <v>492</v>
      </c>
      <c r="D6399" t="s">
        <v>316</v>
      </c>
      <c r="E6399">
        <v>2014</v>
      </c>
      <c r="F6399" s="10">
        <v>41729</v>
      </c>
      <c r="G6399" t="s">
        <v>489</v>
      </c>
      <c r="H6399" t="s">
        <v>474</v>
      </c>
      <c r="I6399" t="s">
        <v>549</v>
      </c>
      <c r="J6399">
        <v>2017502000000</v>
      </c>
      <c r="K6399">
        <v>19531889944.071373</v>
      </c>
    </row>
    <row r="6400" spans="1:11" x14ac:dyDescent="0.25">
      <c r="A6400">
        <v>780</v>
      </c>
      <c r="B6400" t="s">
        <v>180</v>
      </c>
      <c r="C6400" t="s">
        <v>493</v>
      </c>
      <c r="D6400" t="s">
        <v>664</v>
      </c>
      <c r="E6400">
        <v>2014</v>
      </c>
      <c r="F6400" s="10">
        <v>41729</v>
      </c>
      <c r="G6400" t="s">
        <v>489</v>
      </c>
      <c r="H6400" t="s">
        <v>474</v>
      </c>
      <c r="I6400" t="s">
        <v>549</v>
      </c>
      <c r="J6400">
        <v>1258146000000</v>
      </c>
      <c r="K6400">
        <v>12180393975.110619</v>
      </c>
    </row>
    <row r="6401" spans="1:11" x14ac:dyDescent="0.25">
      <c r="A6401">
        <v>780</v>
      </c>
      <c r="B6401" t="s">
        <v>180</v>
      </c>
      <c r="C6401" t="s">
        <v>493</v>
      </c>
      <c r="D6401" t="s">
        <v>1294</v>
      </c>
      <c r="E6401">
        <v>2014</v>
      </c>
      <c r="F6401" s="10">
        <v>41729</v>
      </c>
      <c r="G6401" t="s">
        <v>489</v>
      </c>
      <c r="H6401" t="s">
        <v>474</v>
      </c>
      <c r="I6401" t="s">
        <v>549</v>
      </c>
      <c r="J6401">
        <v>51498000000</v>
      </c>
      <c r="K6401">
        <v>498563703.20316291</v>
      </c>
    </row>
    <row r="6402" spans="1:11" x14ac:dyDescent="0.25">
      <c r="A6402">
        <v>780</v>
      </c>
      <c r="B6402" t="s">
        <v>180</v>
      </c>
      <c r="C6402" t="s">
        <v>493</v>
      </c>
      <c r="D6402" t="s">
        <v>635</v>
      </c>
      <c r="E6402">
        <v>2014</v>
      </c>
      <c r="F6402" s="10">
        <v>41729</v>
      </c>
      <c r="G6402" t="s">
        <v>489</v>
      </c>
      <c r="H6402" t="s">
        <v>474</v>
      </c>
      <c r="I6402" t="s">
        <v>549</v>
      </c>
      <c r="J6402">
        <v>-2008578000000</v>
      </c>
      <c r="K6402">
        <v>-19445494695.957172</v>
      </c>
    </row>
    <row r="6403" spans="1:11" x14ac:dyDescent="0.25">
      <c r="A6403">
        <v>780</v>
      </c>
      <c r="B6403" t="s">
        <v>180</v>
      </c>
      <c r="C6403" t="s">
        <v>493</v>
      </c>
      <c r="D6403" t="s">
        <v>724</v>
      </c>
      <c r="E6403">
        <v>2014</v>
      </c>
      <c r="F6403" s="10">
        <v>41729</v>
      </c>
      <c r="G6403" t="s">
        <v>489</v>
      </c>
      <c r="H6403" t="s">
        <v>474</v>
      </c>
      <c r="I6403" t="s">
        <v>549</v>
      </c>
      <c r="J6403">
        <v>3686878000000</v>
      </c>
      <c r="K6403">
        <v>35693493901.477165</v>
      </c>
    </row>
    <row r="6404" spans="1:11" x14ac:dyDescent="0.25">
      <c r="A6404">
        <v>780</v>
      </c>
      <c r="B6404" t="s">
        <v>180</v>
      </c>
      <c r="C6404" t="s">
        <v>493</v>
      </c>
      <c r="D6404" t="s">
        <v>1255</v>
      </c>
      <c r="E6404">
        <v>2014</v>
      </c>
      <c r="F6404" s="10">
        <v>41729</v>
      </c>
      <c r="G6404" t="s">
        <v>489</v>
      </c>
      <c r="H6404" t="s">
        <v>474</v>
      </c>
      <c r="I6404" t="s">
        <v>549</v>
      </c>
      <c r="J6404">
        <v>430658000000</v>
      </c>
      <c r="K6404">
        <v>4169296813.3532901</v>
      </c>
    </row>
    <row r="6405" spans="1:11" x14ac:dyDescent="0.25">
      <c r="A6405">
        <v>780</v>
      </c>
      <c r="B6405" t="s">
        <v>180</v>
      </c>
      <c r="C6405" t="s">
        <v>493</v>
      </c>
      <c r="D6405" t="s">
        <v>1252</v>
      </c>
      <c r="E6405">
        <v>2014</v>
      </c>
      <c r="F6405" s="10">
        <v>41729</v>
      </c>
      <c r="G6405" t="s">
        <v>489</v>
      </c>
      <c r="H6405" t="s">
        <v>474</v>
      </c>
      <c r="I6405" t="s">
        <v>549</v>
      </c>
      <c r="J6405">
        <v>4020145000000</v>
      </c>
      <c r="K6405">
        <v>38919926572.171333</v>
      </c>
    </row>
    <row r="6406" spans="1:11" x14ac:dyDescent="0.25">
      <c r="A6406">
        <v>780</v>
      </c>
      <c r="B6406" t="s">
        <v>180</v>
      </c>
      <c r="C6406" t="s">
        <v>493</v>
      </c>
      <c r="D6406" t="s">
        <v>1253</v>
      </c>
      <c r="E6406">
        <v>2014</v>
      </c>
      <c r="F6406" s="10">
        <v>41729</v>
      </c>
      <c r="G6406" t="s">
        <v>489</v>
      </c>
      <c r="H6406" t="s">
        <v>474</v>
      </c>
      <c r="I6406" t="s">
        <v>549</v>
      </c>
      <c r="J6406">
        <v>959221000000</v>
      </c>
      <c r="K6406">
        <v>9286433918.7976456</v>
      </c>
    </row>
    <row r="6407" spans="1:11" x14ac:dyDescent="0.25">
      <c r="A6407">
        <v>780</v>
      </c>
      <c r="B6407" t="s">
        <v>180</v>
      </c>
      <c r="C6407" t="s">
        <v>493</v>
      </c>
      <c r="D6407" t="s">
        <v>722</v>
      </c>
      <c r="E6407">
        <v>2014</v>
      </c>
      <c r="F6407" s="10">
        <v>41729</v>
      </c>
      <c r="G6407" t="s">
        <v>489</v>
      </c>
      <c r="H6407" t="s">
        <v>474</v>
      </c>
      <c r="I6407" t="s">
        <v>549</v>
      </c>
      <c r="J6407">
        <v>798727000000</v>
      </c>
      <c r="K6407">
        <v>7732655461.7335176</v>
      </c>
    </row>
    <row r="6408" spans="1:11" x14ac:dyDescent="0.25">
      <c r="A6408">
        <v>780</v>
      </c>
      <c r="B6408" t="s">
        <v>180</v>
      </c>
      <c r="C6408" t="s">
        <v>493</v>
      </c>
      <c r="D6408" t="s">
        <v>1256</v>
      </c>
      <c r="E6408">
        <v>2014</v>
      </c>
      <c r="F6408" s="10">
        <v>41729</v>
      </c>
      <c r="G6408" t="s">
        <v>489</v>
      </c>
      <c r="H6408" t="s">
        <v>474</v>
      </c>
      <c r="I6408" t="s">
        <v>549</v>
      </c>
      <c r="J6408">
        <v>2895626000000</v>
      </c>
      <c r="K6408">
        <v>28033205593.447548</v>
      </c>
    </row>
    <row r="6409" spans="1:11" x14ac:dyDescent="0.25">
      <c r="A6409">
        <v>780</v>
      </c>
      <c r="B6409" t="s">
        <v>180</v>
      </c>
      <c r="C6409" t="s">
        <v>493</v>
      </c>
      <c r="D6409" t="s">
        <v>1254</v>
      </c>
      <c r="E6409">
        <v>2014</v>
      </c>
      <c r="F6409" s="10">
        <v>41729</v>
      </c>
      <c r="G6409" t="s">
        <v>489</v>
      </c>
      <c r="H6409" t="s">
        <v>474</v>
      </c>
      <c r="I6409" t="s">
        <v>549</v>
      </c>
      <c r="J6409">
        <v>5987000000</v>
      </c>
      <c r="K6409">
        <v>57961491.535153531</v>
      </c>
    </row>
    <row r="6410" spans="1:11" x14ac:dyDescent="0.25">
      <c r="A6410">
        <v>780</v>
      </c>
      <c r="B6410" t="s">
        <v>180</v>
      </c>
      <c r="C6410" t="s">
        <v>493</v>
      </c>
      <c r="D6410" t="s">
        <v>1293</v>
      </c>
      <c r="E6410">
        <v>2014</v>
      </c>
      <c r="F6410" s="10">
        <v>41729</v>
      </c>
      <c r="G6410" t="s">
        <v>489</v>
      </c>
      <c r="H6410" t="s">
        <v>474</v>
      </c>
      <c r="I6410" t="s">
        <v>549</v>
      </c>
      <c r="J6410">
        <v>439984000000</v>
      </c>
      <c r="K6410">
        <v>4259583913.7469501</v>
      </c>
    </row>
    <row r="6411" spans="1:11" x14ac:dyDescent="0.25">
      <c r="A6411">
        <v>780</v>
      </c>
      <c r="B6411" t="s">
        <v>180</v>
      </c>
      <c r="C6411" t="s">
        <v>493</v>
      </c>
      <c r="D6411" t="s">
        <v>711</v>
      </c>
      <c r="E6411">
        <v>2014</v>
      </c>
      <c r="F6411" s="10">
        <v>41729</v>
      </c>
      <c r="G6411" t="s">
        <v>489</v>
      </c>
      <c r="H6411" t="s">
        <v>474</v>
      </c>
      <c r="I6411" t="s">
        <v>549</v>
      </c>
      <c r="J6411">
        <v>694340000000</v>
      </c>
      <c r="K6411">
        <v>6722061471.9422913</v>
      </c>
    </row>
    <row r="6412" spans="1:11" x14ac:dyDescent="0.25">
      <c r="A6412">
        <v>780</v>
      </c>
      <c r="B6412" t="s">
        <v>180</v>
      </c>
      <c r="C6412" t="s">
        <v>493</v>
      </c>
      <c r="D6412" t="s">
        <v>1257</v>
      </c>
      <c r="E6412">
        <v>2014</v>
      </c>
      <c r="F6412" s="10">
        <v>41729</v>
      </c>
      <c r="G6412" t="s">
        <v>489</v>
      </c>
      <c r="H6412" t="s">
        <v>474</v>
      </c>
      <c r="I6412" t="s">
        <v>549</v>
      </c>
      <c r="J6412">
        <v>400888000000</v>
      </c>
      <c r="K6412">
        <v>3881086757.7325249</v>
      </c>
    </row>
    <row r="6413" spans="1:11" x14ac:dyDescent="0.25">
      <c r="A6413">
        <v>1357</v>
      </c>
      <c r="B6413" t="s">
        <v>167</v>
      </c>
      <c r="C6413" t="s">
        <v>492</v>
      </c>
      <c r="D6413" t="s">
        <v>570</v>
      </c>
      <c r="E6413">
        <v>2014</v>
      </c>
      <c r="F6413" s="10">
        <v>41729</v>
      </c>
      <c r="G6413" t="s">
        <v>489</v>
      </c>
      <c r="H6413" t="s">
        <v>474</v>
      </c>
      <c r="I6413" t="s">
        <v>549</v>
      </c>
      <c r="J6413">
        <v>2127480000000</v>
      </c>
      <c r="K6413">
        <v>20596611660.465748</v>
      </c>
    </row>
    <row r="6414" spans="1:11" x14ac:dyDescent="0.25">
      <c r="A6414">
        <v>1357</v>
      </c>
      <c r="B6414" t="s">
        <v>167</v>
      </c>
      <c r="C6414" t="s">
        <v>492</v>
      </c>
      <c r="D6414" t="s">
        <v>2154</v>
      </c>
      <c r="E6414">
        <v>2014</v>
      </c>
      <c r="F6414" s="10">
        <v>41729</v>
      </c>
      <c r="G6414" t="s">
        <v>489</v>
      </c>
      <c r="H6414" t="s">
        <v>474</v>
      </c>
      <c r="I6414" t="s">
        <v>549</v>
      </c>
      <c r="J6414">
        <v>5310345000000</v>
      </c>
      <c r="K6414">
        <v>51410642519.833786</v>
      </c>
    </row>
    <row r="6415" spans="1:11" x14ac:dyDescent="0.25">
      <c r="A6415">
        <v>1357</v>
      </c>
      <c r="B6415" t="s">
        <v>167</v>
      </c>
      <c r="C6415" t="s">
        <v>492</v>
      </c>
      <c r="D6415" t="s">
        <v>569</v>
      </c>
      <c r="E6415">
        <v>2014</v>
      </c>
      <c r="F6415" s="10">
        <v>41729</v>
      </c>
      <c r="G6415" t="s">
        <v>489</v>
      </c>
      <c r="H6415" t="s">
        <v>474</v>
      </c>
      <c r="I6415" t="s">
        <v>549</v>
      </c>
      <c r="J6415">
        <v>772698000000</v>
      </c>
      <c r="K6415">
        <v>7480662867.25072</v>
      </c>
    </row>
    <row r="6416" spans="1:11" x14ac:dyDescent="0.25">
      <c r="A6416">
        <v>1357</v>
      </c>
      <c r="B6416" t="s">
        <v>167</v>
      </c>
      <c r="C6416" t="s">
        <v>492</v>
      </c>
      <c r="D6416" t="s">
        <v>834</v>
      </c>
      <c r="E6416">
        <v>2014</v>
      </c>
      <c r="F6416" s="10">
        <v>41729</v>
      </c>
      <c r="G6416" t="s">
        <v>489</v>
      </c>
      <c r="H6416" t="s">
        <v>474</v>
      </c>
      <c r="I6416" t="s">
        <v>549</v>
      </c>
      <c r="J6416">
        <v>914553000000</v>
      </c>
      <c r="K6416">
        <v>8853992979.4470119</v>
      </c>
    </row>
    <row r="6417" spans="1:11" x14ac:dyDescent="0.25">
      <c r="A6417">
        <v>1357</v>
      </c>
      <c r="B6417" t="s">
        <v>167</v>
      </c>
      <c r="C6417" t="s">
        <v>492</v>
      </c>
      <c r="D6417" t="s">
        <v>699</v>
      </c>
      <c r="E6417">
        <v>2014</v>
      </c>
      <c r="F6417" s="10">
        <v>41729</v>
      </c>
      <c r="G6417" t="s">
        <v>489</v>
      </c>
      <c r="H6417" t="s">
        <v>474</v>
      </c>
      <c r="I6417" t="s">
        <v>549</v>
      </c>
      <c r="J6417">
        <v>541370000000</v>
      </c>
      <c r="K6417">
        <v>5241124548.5862808</v>
      </c>
    </row>
    <row r="6418" spans="1:11" x14ac:dyDescent="0.25">
      <c r="A6418">
        <v>1357</v>
      </c>
      <c r="B6418" t="s">
        <v>167</v>
      </c>
      <c r="C6418" t="s">
        <v>493</v>
      </c>
      <c r="D6418" t="s">
        <v>691</v>
      </c>
      <c r="E6418">
        <v>2014</v>
      </c>
      <c r="F6418" s="10">
        <v>41729</v>
      </c>
      <c r="G6418" t="s">
        <v>489</v>
      </c>
      <c r="H6418" t="s">
        <v>474</v>
      </c>
      <c r="I6418" t="s">
        <v>549</v>
      </c>
      <c r="J6418">
        <v>892426000000</v>
      </c>
      <c r="K6418">
        <v>8639776523.2588806</v>
      </c>
    </row>
    <row r="6419" spans="1:11" x14ac:dyDescent="0.25">
      <c r="A6419">
        <v>1357</v>
      </c>
      <c r="B6419" t="s">
        <v>167</v>
      </c>
      <c r="C6419" t="s">
        <v>493</v>
      </c>
      <c r="D6419" t="s">
        <v>689</v>
      </c>
      <c r="E6419">
        <v>2014</v>
      </c>
      <c r="F6419" s="10">
        <v>41729</v>
      </c>
      <c r="G6419" t="s">
        <v>489</v>
      </c>
      <c r="H6419" t="s">
        <v>474</v>
      </c>
      <c r="I6419" t="s">
        <v>549</v>
      </c>
      <c r="J6419">
        <v>802988000000</v>
      </c>
      <c r="K6419">
        <v>7773907159.6508865</v>
      </c>
    </row>
    <row r="6420" spans="1:11" x14ac:dyDescent="0.25">
      <c r="A6420">
        <v>1357</v>
      </c>
      <c r="B6420" t="s">
        <v>167</v>
      </c>
      <c r="C6420" t="s">
        <v>493</v>
      </c>
      <c r="D6420" t="s">
        <v>688</v>
      </c>
      <c r="E6420">
        <v>2014</v>
      </c>
      <c r="F6420" s="10">
        <v>41729</v>
      </c>
      <c r="G6420" t="s">
        <v>489</v>
      </c>
      <c r="H6420" t="s">
        <v>474</v>
      </c>
      <c r="I6420" t="s">
        <v>549</v>
      </c>
      <c r="J6420">
        <v>1117601000000</v>
      </c>
      <c r="K6420">
        <v>10819746267.108587</v>
      </c>
    </row>
    <row r="6421" spans="1:11" x14ac:dyDescent="0.25">
      <c r="A6421">
        <v>1357</v>
      </c>
      <c r="B6421" t="s">
        <v>167</v>
      </c>
      <c r="C6421" t="s">
        <v>493</v>
      </c>
      <c r="D6421" t="s">
        <v>635</v>
      </c>
      <c r="E6421">
        <v>2014</v>
      </c>
      <c r="F6421" s="10">
        <v>41729</v>
      </c>
      <c r="G6421" t="s">
        <v>489</v>
      </c>
      <c r="H6421" t="s">
        <v>474</v>
      </c>
      <c r="I6421" t="s">
        <v>549</v>
      </c>
      <c r="J6421">
        <v>-1251344000000</v>
      </c>
      <c r="K6421">
        <v>-12114542285.546209</v>
      </c>
    </row>
    <row r="6422" spans="1:11" x14ac:dyDescent="0.25">
      <c r="A6422">
        <v>1357</v>
      </c>
      <c r="B6422" t="s">
        <v>167</v>
      </c>
      <c r="C6422" t="s">
        <v>493</v>
      </c>
      <c r="D6422" t="s">
        <v>650</v>
      </c>
      <c r="E6422">
        <v>2014</v>
      </c>
      <c r="F6422" s="10">
        <v>41729</v>
      </c>
      <c r="G6422" t="s">
        <v>489</v>
      </c>
      <c r="H6422" t="s">
        <v>474</v>
      </c>
      <c r="I6422" t="s">
        <v>549</v>
      </c>
      <c r="J6422">
        <v>342675000000</v>
      </c>
      <c r="K6422">
        <v>3317513631.5030456</v>
      </c>
    </row>
    <row r="6423" spans="1:11" x14ac:dyDescent="0.25">
      <c r="A6423">
        <v>1357</v>
      </c>
      <c r="B6423" t="s">
        <v>167</v>
      </c>
      <c r="C6423" t="s">
        <v>493</v>
      </c>
      <c r="D6423" t="s">
        <v>690</v>
      </c>
      <c r="E6423">
        <v>2014</v>
      </c>
      <c r="F6423" s="10">
        <v>41729</v>
      </c>
      <c r="G6423" t="s">
        <v>489</v>
      </c>
      <c r="H6423" t="s">
        <v>474</v>
      </c>
      <c r="I6423" t="s">
        <v>549</v>
      </c>
      <c r="J6423">
        <v>1385119000000</v>
      </c>
      <c r="K6423">
        <v>13409648103.170256</v>
      </c>
    </row>
    <row r="6424" spans="1:11" x14ac:dyDescent="0.25">
      <c r="A6424">
        <v>1357</v>
      </c>
      <c r="B6424" t="s">
        <v>167</v>
      </c>
      <c r="C6424" t="s">
        <v>493</v>
      </c>
      <c r="D6424" t="s">
        <v>686</v>
      </c>
      <c r="E6424">
        <v>2014</v>
      </c>
      <c r="F6424" s="10">
        <v>41729</v>
      </c>
      <c r="G6424" t="s">
        <v>489</v>
      </c>
      <c r="H6424" t="s">
        <v>474</v>
      </c>
      <c r="I6424" t="s">
        <v>549</v>
      </c>
      <c r="J6424">
        <v>1943968000000</v>
      </c>
      <c r="K6424">
        <v>18819990776.116474</v>
      </c>
    </row>
    <row r="6425" spans="1:11" x14ac:dyDescent="0.25">
      <c r="A6425">
        <v>1357</v>
      </c>
      <c r="B6425" t="s">
        <v>167</v>
      </c>
      <c r="C6425" t="s">
        <v>493</v>
      </c>
      <c r="D6425" t="s">
        <v>692</v>
      </c>
      <c r="E6425">
        <v>2014</v>
      </c>
      <c r="F6425" s="10">
        <v>41729</v>
      </c>
      <c r="G6425" t="s">
        <v>489</v>
      </c>
      <c r="H6425" t="s">
        <v>474</v>
      </c>
      <c r="I6425" t="s">
        <v>549</v>
      </c>
      <c r="J6425">
        <v>744036000000</v>
      </c>
      <c r="K6425">
        <v>7203179608.4599113</v>
      </c>
    </row>
    <row r="6426" spans="1:11" x14ac:dyDescent="0.25">
      <c r="A6426">
        <v>1357</v>
      </c>
      <c r="B6426" t="s">
        <v>167</v>
      </c>
      <c r="C6426" t="s">
        <v>493</v>
      </c>
      <c r="D6426" t="s">
        <v>458</v>
      </c>
      <c r="E6426">
        <v>2014</v>
      </c>
      <c r="F6426" s="10">
        <v>41729</v>
      </c>
      <c r="G6426" t="s">
        <v>489</v>
      </c>
      <c r="H6426" t="s">
        <v>474</v>
      </c>
      <c r="I6426" t="s">
        <v>549</v>
      </c>
      <c r="J6426">
        <v>1454952000000</v>
      </c>
      <c r="K6426">
        <v>14085717058.970219</v>
      </c>
    </row>
    <row r="6427" spans="1:11" x14ac:dyDescent="0.25">
      <c r="A6427">
        <v>1357</v>
      </c>
      <c r="B6427" t="s">
        <v>167</v>
      </c>
      <c r="C6427" t="s">
        <v>493</v>
      </c>
      <c r="D6427" t="s">
        <v>1246</v>
      </c>
      <c r="E6427">
        <v>2014</v>
      </c>
      <c r="F6427" s="10">
        <v>41729</v>
      </c>
      <c r="G6427" t="s">
        <v>489</v>
      </c>
      <c r="H6427" t="s">
        <v>474</v>
      </c>
      <c r="I6427" t="s">
        <v>549</v>
      </c>
      <c r="J6427">
        <v>727810000000</v>
      </c>
      <c r="K6427">
        <v>7046092058.4934168</v>
      </c>
    </row>
    <row r="6428" spans="1:11" x14ac:dyDescent="0.25">
      <c r="A6428">
        <v>1357</v>
      </c>
      <c r="B6428" t="s">
        <v>167</v>
      </c>
      <c r="C6428" t="s">
        <v>493</v>
      </c>
      <c r="D6428" t="s">
        <v>687</v>
      </c>
      <c r="E6428">
        <v>2014</v>
      </c>
      <c r="F6428" s="10">
        <v>41729</v>
      </c>
      <c r="G6428" t="s">
        <v>489</v>
      </c>
      <c r="H6428" t="s">
        <v>474</v>
      </c>
      <c r="I6428" t="s">
        <v>549</v>
      </c>
      <c r="J6428">
        <v>1506215000000</v>
      </c>
      <c r="K6428">
        <v>14582005674.398075</v>
      </c>
    </row>
    <row r="6429" spans="1:11" x14ac:dyDescent="0.25">
      <c r="A6429">
        <v>1358</v>
      </c>
      <c r="B6429" t="s">
        <v>169</v>
      </c>
      <c r="C6429" t="s">
        <v>492</v>
      </c>
      <c r="D6429" t="s">
        <v>2077</v>
      </c>
      <c r="E6429">
        <v>2014</v>
      </c>
      <c r="F6429" s="10">
        <v>41729</v>
      </c>
      <c r="G6429" t="s">
        <v>489</v>
      </c>
      <c r="H6429" t="s">
        <v>474</v>
      </c>
      <c r="I6429" t="s">
        <v>549</v>
      </c>
      <c r="J6429">
        <v>29780000000</v>
      </c>
      <c r="K6429">
        <v>288306867.86652279</v>
      </c>
    </row>
    <row r="6430" spans="1:11" x14ac:dyDescent="0.25">
      <c r="A6430">
        <v>1358</v>
      </c>
      <c r="B6430" t="s">
        <v>169</v>
      </c>
      <c r="C6430" t="s">
        <v>492</v>
      </c>
      <c r="D6430" t="s">
        <v>1295</v>
      </c>
      <c r="E6430">
        <v>2014</v>
      </c>
      <c r="F6430" s="10">
        <v>41729</v>
      </c>
      <c r="G6430" t="s">
        <v>489</v>
      </c>
      <c r="H6430" t="s">
        <v>474</v>
      </c>
      <c r="I6430" t="s">
        <v>549</v>
      </c>
      <c r="J6430">
        <v>56942000000</v>
      </c>
      <c r="K6430">
        <v>551268289.79367161</v>
      </c>
    </row>
    <row r="6431" spans="1:11" x14ac:dyDescent="0.25">
      <c r="A6431">
        <v>1358</v>
      </c>
      <c r="B6431" t="s">
        <v>169</v>
      </c>
      <c r="C6431" t="s">
        <v>492</v>
      </c>
      <c r="D6431" t="s">
        <v>163</v>
      </c>
      <c r="E6431">
        <v>2014</v>
      </c>
      <c r="F6431" s="10">
        <v>41729</v>
      </c>
      <c r="G6431" t="s">
        <v>489</v>
      </c>
      <c r="H6431" t="s">
        <v>474</v>
      </c>
      <c r="I6431" t="s">
        <v>549</v>
      </c>
      <c r="J6431">
        <v>217356000000</v>
      </c>
      <c r="K6431">
        <v>2104272248.8917372</v>
      </c>
    </row>
    <row r="6432" spans="1:11" x14ac:dyDescent="0.25">
      <c r="A6432">
        <v>1358</v>
      </c>
      <c r="B6432" t="s">
        <v>169</v>
      </c>
      <c r="C6432" t="s">
        <v>492</v>
      </c>
      <c r="D6432" t="s">
        <v>701</v>
      </c>
      <c r="E6432">
        <v>2014</v>
      </c>
      <c r="F6432" s="10">
        <v>41729</v>
      </c>
      <c r="G6432" t="s">
        <v>489</v>
      </c>
      <c r="H6432" t="s">
        <v>474</v>
      </c>
      <c r="I6432" t="s">
        <v>549</v>
      </c>
      <c r="J6432">
        <v>18690000000</v>
      </c>
      <c r="K6432">
        <v>180942087.32119918</v>
      </c>
    </row>
    <row r="6433" spans="1:11" x14ac:dyDescent="0.25">
      <c r="A6433">
        <v>1358</v>
      </c>
      <c r="B6433" t="s">
        <v>169</v>
      </c>
      <c r="C6433" t="s">
        <v>492</v>
      </c>
      <c r="D6433" t="s">
        <v>2087</v>
      </c>
      <c r="E6433">
        <v>2014</v>
      </c>
      <c r="F6433" s="10">
        <v>41729</v>
      </c>
      <c r="G6433" t="s">
        <v>489</v>
      </c>
      <c r="H6433" t="s">
        <v>474</v>
      </c>
      <c r="I6433" t="s">
        <v>549</v>
      </c>
      <c r="J6433">
        <v>6997000000</v>
      </c>
      <c r="K6433">
        <v>67739528.356684357</v>
      </c>
    </row>
    <row r="6434" spans="1:11" x14ac:dyDescent="0.25">
      <c r="A6434">
        <v>1358</v>
      </c>
      <c r="B6434" t="s">
        <v>169</v>
      </c>
      <c r="C6434" t="s">
        <v>492</v>
      </c>
      <c r="D6434" t="s">
        <v>2078</v>
      </c>
      <c r="E6434">
        <v>2014</v>
      </c>
      <c r="F6434" s="10">
        <v>41729</v>
      </c>
      <c r="G6434" t="s">
        <v>489</v>
      </c>
      <c r="H6434" t="s">
        <v>474</v>
      </c>
      <c r="I6434" t="s">
        <v>549</v>
      </c>
      <c r="J6434">
        <v>3665000000</v>
      </c>
      <c r="K6434">
        <v>35481688.0702084</v>
      </c>
    </row>
    <row r="6435" spans="1:11" x14ac:dyDescent="0.25">
      <c r="A6435">
        <v>1358</v>
      </c>
      <c r="B6435" t="s">
        <v>169</v>
      </c>
      <c r="C6435" t="s">
        <v>493</v>
      </c>
      <c r="D6435" t="s">
        <v>635</v>
      </c>
      <c r="E6435">
        <v>2014</v>
      </c>
      <c r="F6435" s="10">
        <v>41729</v>
      </c>
      <c r="G6435" t="s">
        <v>489</v>
      </c>
      <c r="H6435" t="s">
        <v>474</v>
      </c>
      <c r="I6435" t="s">
        <v>549</v>
      </c>
      <c r="J6435">
        <v>-5960000000</v>
      </c>
      <c r="K6435">
        <v>-57700098.471607655</v>
      </c>
    </row>
    <row r="6436" spans="1:11" x14ac:dyDescent="0.25">
      <c r="A6436">
        <v>1358</v>
      </c>
      <c r="B6436" t="s">
        <v>169</v>
      </c>
      <c r="C6436" t="s">
        <v>493</v>
      </c>
      <c r="D6436" t="s">
        <v>2086</v>
      </c>
      <c r="E6436">
        <v>2014</v>
      </c>
      <c r="F6436" s="10">
        <v>41729</v>
      </c>
      <c r="G6436" t="s">
        <v>489</v>
      </c>
      <c r="H6436" t="s">
        <v>474</v>
      </c>
      <c r="I6436" t="s">
        <v>549</v>
      </c>
      <c r="J6436">
        <v>207236000000</v>
      </c>
      <c r="K6436">
        <v>2006298256.1849134</v>
      </c>
    </row>
    <row r="6437" spans="1:11" x14ac:dyDescent="0.25">
      <c r="A6437">
        <v>1358</v>
      </c>
      <c r="B6437" t="s">
        <v>169</v>
      </c>
      <c r="C6437" t="s">
        <v>493</v>
      </c>
      <c r="D6437" t="s">
        <v>593</v>
      </c>
      <c r="E6437">
        <v>2014</v>
      </c>
      <c r="F6437" s="10">
        <v>41729</v>
      </c>
      <c r="G6437" t="s">
        <v>489</v>
      </c>
      <c r="H6437" t="s">
        <v>474</v>
      </c>
      <c r="I6437" t="s">
        <v>549</v>
      </c>
      <c r="J6437">
        <v>28592000000</v>
      </c>
      <c r="K6437">
        <v>276805573.07050437</v>
      </c>
    </row>
    <row r="6438" spans="1:11" x14ac:dyDescent="0.25">
      <c r="A6438">
        <v>1358</v>
      </c>
      <c r="B6438" t="s">
        <v>169</v>
      </c>
      <c r="C6438" t="s">
        <v>493</v>
      </c>
      <c r="D6438" t="s">
        <v>693</v>
      </c>
      <c r="E6438">
        <v>2014</v>
      </c>
      <c r="F6438" s="10">
        <v>41729</v>
      </c>
      <c r="G6438" t="s">
        <v>489</v>
      </c>
      <c r="H6438" t="s">
        <v>474</v>
      </c>
      <c r="I6438" t="s">
        <v>549</v>
      </c>
      <c r="J6438">
        <v>52297000000</v>
      </c>
      <c r="K6438">
        <v>506299001.63920563</v>
      </c>
    </row>
    <row r="6439" spans="1:11" x14ac:dyDescent="0.25">
      <c r="A6439">
        <v>1358</v>
      </c>
      <c r="B6439" t="s">
        <v>169</v>
      </c>
      <c r="C6439" t="s">
        <v>493</v>
      </c>
      <c r="D6439" t="s">
        <v>458</v>
      </c>
      <c r="E6439">
        <v>2014</v>
      </c>
      <c r="F6439" s="10">
        <v>41729</v>
      </c>
      <c r="G6439" t="s">
        <v>489</v>
      </c>
      <c r="H6439" t="s">
        <v>474</v>
      </c>
      <c r="I6439" t="s">
        <v>549</v>
      </c>
      <c r="J6439">
        <v>11345000000</v>
      </c>
      <c r="K6439">
        <v>109833492.81214577</v>
      </c>
    </row>
    <row r="6440" spans="1:11" x14ac:dyDescent="0.25">
      <c r="A6440">
        <v>1358</v>
      </c>
      <c r="B6440" t="s">
        <v>169</v>
      </c>
      <c r="C6440" t="s">
        <v>493</v>
      </c>
      <c r="D6440" t="s">
        <v>1251</v>
      </c>
      <c r="E6440">
        <v>2014</v>
      </c>
      <c r="F6440" s="10">
        <v>41729</v>
      </c>
      <c r="G6440" t="s">
        <v>489</v>
      </c>
      <c r="H6440" t="s">
        <v>474</v>
      </c>
      <c r="I6440" t="s">
        <v>549</v>
      </c>
      <c r="J6440">
        <v>23943000000</v>
      </c>
      <c r="K6440">
        <v>231797560.01773524</v>
      </c>
    </row>
    <row r="6441" spans="1:11" x14ac:dyDescent="0.25">
      <c r="A6441">
        <v>1358</v>
      </c>
      <c r="B6441" t="s">
        <v>169</v>
      </c>
      <c r="C6441" t="s">
        <v>493</v>
      </c>
      <c r="D6441" t="s">
        <v>1250</v>
      </c>
      <c r="E6441">
        <v>2014</v>
      </c>
      <c r="F6441" s="10">
        <v>41729</v>
      </c>
      <c r="G6441" t="s">
        <v>489</v>
      </c>
      <c r="H6441" t="s">
        <v>474</v>
      </c>
      <c r="I6441" t="s">
        <v>549</v>
      </c>
      <c r="J6441">
        <v>15978000000</v>
      </c>
      <c r="K6441">
        <v>154686606.27170253</v>
      </c>
    </row>
    <row r="6442" spans="1:11" x14ac:dyDescent="0.25">
      <c r="A6442">
        <v>1431</v>
      </c>
      <c r="B6442" t="s">
        <v>174</v>
      </c>
      <c r="C6442" t="s">
        <v>493</v>
      </c>
      <c r="D6442" t="s">
        <v>752</v>
      </c>
      <c r="E6442">
        <v>2014</v>
      </c>
      <c r="F6442" s="10">
        <v>41729</v>
      </c>
      <c r="G6442" t="s">
        <v>489</v>
      </c>
      <c r="H6442" t="s">
        <v>474</v>
      </c>
      <c r="I6442" t="s">
        <v>549</v>
      </c>
      <c r="J6442">
        <v>6360000000</v>
      </c>
      <c r="K6442">
        <v>61572588.30191689</v>
      </c>
    </row>
    <row r="6443" spans="1:11" x14ac:dyDescent="0.25">
      <c r="A6443">
        <v>1431</v>
      </c>
      <c r="B6443" t="s">
        <v>174</v>
      </c>
      <c r="C6443" t="s">
        <v>493</v>
      </c>
      <c r="D6443" t="s">
        <v>753</v>
      </c>
      <c r="E6443">
        <v>2014</v>
      </c>
      <c r="F6443" s="10">
        <v>41729</v>
      </c>
      <c r="G6443" t="s">
        <v>489</v>
      </c>
      <c r="H6443" t="s">
        <v>474</v>
      </c>
      <c r="I6443" t="s">
        <v>549</v>
      </c>
      <c r="J6443">
        <v>-4000000</v>
      </c>
      <c r="K6443">
        <v>-38724.898303092385</v>
      </c>
    </row>
    <row r="6444" spans="1:11" x14ac:dyDescent="0.25">
      <c r="A6444">
        <v>1431</v>
      </c>
      <c r="B6444" t="s">
        <v>174</v>
      </c>
      <c r="C6444" t="s">
        <v>493</v>
      </c>
      <c r="D6444" t="s">
        <v>751</v>
      </c>
      <c r="E6444">
        <v>2014</v>
      </c>
      <c r="F6444" s="10">
        <v>41729</v>
      </c>
      <c r="G6444" t="s">
        <v>489</v>
      </c>
      <c r="H6444" t="s">
        <v>474</v>
      </c>
      <c r="I6444" t="s">
        <v>549</v>
      </c>
      <c r="J6444">
        <v>29915000000</v>
      </c>
      <c r="K6444">
        <v>289613833.1842522</v>
      </c>
    </row>
    <row r="6445" spans="1:11" x14ac:dyDescent="0.25">
      <c r="A6445">
        <v>1431</v>
      </c>
      <c r="B6445" t="s">
        <v>174</v>
      </c>
      <c r="C6445" t="s">
        <v>493</v>
      </c>
      <c r="D6445" t="s">
        <v>750</v>
      </c>
      <c r="E6445">
        <v>2014</v>
      </c>
      <c r="F6445" s="10">
        <v>41729</v>
      </c>
      <c r="G6445" t="s">
        <v>489</v>
      </c>
      <c r="H6445" t="s">
        <v>474</v>
      </c>
      <c r="I6445" t="s">
        <v>549</v>
      </c>
      <c r="J6445">
        <v>31887000000</v>
      </c>
      <c r="K6445">
        <v>308705208.04767674</v>
      </c>
    </row>
    <row r="6446" spans="1:11" x14ac:dyDescent="0.25">
      <c r="A6446">
        <v>1437</v>
      </c>
      <c r="B6446" t="s">
        <v>178</v>
      </c>
      <c r="C6446" t="s">
        <v>492</v>
      </c>
      <c r="D6446" t="s">
        <v>2077</v>
      </c>
      <c r="E6446">
        <v>2014</v>
      </c>
      <c r="F6446" s="10">
        <v>41729</v>
      </c>
      <c r="G6446" t="s">
        <v>489</v>
      </c>
      <c r="H6446" t="s">
        <v>474</v>
      </c>
      <c r="I6446" t="s">
        <v>549</v>
      </c>
      <c r="J6446">
        <v>3331000000</v>
      </c>
      <c r="K6446">
        <v>32248159.061900184</v>
      </c>
    </row>
    <row r="6447" spans="1:11" x14ac:dyDescent="0.25">
      <c r="A6447">
        <v>1437</v>
      </c>
      <c r="B6447" t="s">
        <v>178</v>
      </c>
      <c r="C6447" t="s">
        <v>492</v>
      </c>
      <c r="D6447" t="s">
        <v>569</v>
      </c>
      <c r="E6447">
        <v>2014</v>
      </c>
      <c r="F6447" s="10">
        <v>41729</v>
      </c>
      <c r="G6447" t="s">
        <v>489</v>
      </c>
      <c r="H6447" t="s">
        <v>474</v>
      </c>
      <c r="I6447" t="s">
        <v>549</v>
      </c>
      <c r="J6447">
        <v>1330000000</v>
      </c>
      <c r="K6447">
        <v>12876028.685778217</v>
      </c>
    </row>
    <row r="6448" spans="1:11" x14ac:dyDescent="0.25">
      <c r="A6448">
        <v>1437</v>
      </c>
      <c r="B6448" t="s">
        <v>178</v>
      </c>
      <c r="C6448" t="s">
        <v>492</v>
      </c>
      <c r="D6448" t="s">
        <v>163</v>
      </c>
      <c r="E6448">
        <v>2014</v>
      </c>
      <c r="F6448" s="10">
        <v>41729</v>
      </c>
      <c r="G6448" t="s">
        <v>489</v>
      </c>
      <c r="H6448" t="s">
        <v>474</v>
      </c>
      <c r="I6448" t="s">
        <v>549</v>
      </c>
      <c r="J6448">
        <v>144546000000</v>
      </c>
      <c r="K6448">
        <v>1399382287.5296979</v>
      </c>
    </row>
    <row r="6449" spans="1:11" x14ac:dyDescent="0.25">
      <c r="A6449">
        <v>1437</v>
      </c>
      <c r="B6449" t="s">
        <v>178</v>
      </c>
      <c r="C6449" t="s">
        <v>492</v>
      </c>
      <c r="D6449" t="s">
        <v>834</v>
      </c>
      <c r="E6449">
        <v>2014</v>
      </c>
      <c r="F6449" s="10">
        <v>41729</v>
      </c>
      <c r="G6449" t="s">
        <v>489</v>
      </c>
      <c r="H6449" t="s">
        <v>474</v>
      </c>
      <c r="I6449" t="s">
        <v>549</v>
      </c>
      <c r="J6449">
        <v>1765000000</v>
      </c>
      <c r="K6449">
        <v>17087361.376239516</v>
      </c>
    </row>
    <row r="6450" spans="1:11" x14ac:dyDescent="0.25">
      <c r="A6450">
        <v>1437</v>
      </c>
      <c r="B6450" t="s">
        <v>178</v>
      </c>
      <c r="C6450" t="s">
        <v>492</v>
      </c>
      <c r="D6450" t="s">
        <v>2060</v>
      </c>
      <c r="E6450">
        <v>2014</v>
      </c>
      <c r="F6450" s="10">
        <v>41729</v>
      </c>
      <c r="G6450" t="s">
        <v>489</v>
      </c>
      <c r="H6450" t="s">
        <v>474</v>
      </c>
      <c r="I6450" t="s">
        <v>549</v>
      </c>
      <c r="J6450">
        <v>3331000000</v>
      </c>
      <c r="K6450">
        <v>32248159.061900184</v>
      </c>
    </row>
    <row r="6451" spans="1:11" x14ac:dyDescent="0.25">
      <c r="A6451">
        <v>1437</v>
      </c>
      <c r="B6451" t="s">
        <v>178</v>
      </c>
      <c r="C6451" t="s">
        <v>493</v>
      </c>
      <c r="D6451" t="s">
        <v>635</v>
      </c>
      <c r="E6451">
        <v>2014</v>
      </c>
      <c r="F6451" s="10">
        <v>41729</v>
      </c>
      <c r="G6451" t="s">
        <v>489</v>
      </c>
      <c r="H6451" t="s">
        <v>474</v>
      </c>
      <c r="I6451" t="s">
        <v>549</v>
      </c>
      <c r="J6451">
        <v>-530000000</v>
      </c>
      <c r="K6451">
        <v>-5131049.0251597408</v>
      </c>
    </row>
    <row r="6452" spans="1:11" x14ac:dyDescent="0.25">
      <c r="A6452">
        <v>1437</v>
      </c>
      <c r="B6452" t="s">
        <v>178</v>
      </c>
      <c r="C6452" t="s">
        <v>493</v>
      </c>
      <c r="D6452" t="s">
        <v>748</v>
      </c>
      <c r="E6452">
        <v>2014</v>
      </c>
      <c r="F6452" s="10">
        <v>41729</v>
      </c>
      <c r="G6452" t="s">
        <v>489</v>
      </c>
      <c r="H6452" t="s">
        <v>474</v>
      </c>
      <c r="I6452" t="s">
        <v>549</v>
      </c>
      <c r="J6452">
        <v>59122000000</v>
      </c>
      <c r="K6452">
        <v>572373359.36885703</v>
      </c>
    </row>
    <row r="6453" spans="1:11" x14ac:dyDescent="0.25">
      <c r="A6453">
        <v>1437</v>
      </c>
      <c r="B6453" t="s">
        <v>178</v>
      </c>
      <c r="C6453" t="s">
        <v>493</v>
      </c>
      <c r="D6453" t="s">
        <v>749</v>
      </c>
      <c r="E6453">
        <v>2014</v>
      </c>
      <c r="F6453" s="10">
        <v>41729</v>
      </c>
      <c r="G6453" t="s">
        <v>489</v>
      </c>
      <c r="H6453" t="s">
        <v>474</v>
      </c>
      <c r="I6453" t="s">
        <v>549</v>
      </c>
      <c r="J6453">
        <v>119544000000</v>
      </c>
      <c r="K6453">
        <v>1157332310.686219</v>
      </c>
    </row>
    <row r="6454" spans="1:11" x14ac:dyDescent="0.25">
      <c r="A6454">
        <v>1463</v>
      </c>
      <c r="B6454" t="s">
        <v>182</v>
      </c>
      <c r="C6454" t="s">
        <v>492</v>
      </c>
      <c r="D6454" t="s">
        <v>570</v>
      </c>
      <c r="E6454">
        <v>2014</v>
      </c>
      <c r="F6454" s="10">
        <v>41729</v>
      </c>
      <c r="G6454" t="s">
        <v>489</v>
      </c>
      <c r="H6454" t="s">
        <v>474</v>
      </c>
      <c r="I6454" t="s">
        <v>549</v>
      </c>
      <c r="J6454">
        <v>33061000000</v>
      </c>
      <c r="K6454">
        <v>320070965.69963431</v>
      </c>
    </row>
    <row r="6455" spans="1:11" x14ac:dyDescent="0.25">
      <c r="A6455">
        <v>1463</v>
      </c>
      <c r="B6455" t="s">
        <v>182</v>
      </c>
      <c r="C6455" t="s">
        <v>492</v>
      </c>
      <c r="D6455" t="s">
        <v>163</v>
      </c>
      <c r="E6455">
        <v>2014</v>
      </c>
      <c r="F6455" s="10">
        <v>41729</v>
      </c>
      <c r="G6455" t="s">
        <v>489</v>
      </c>
      <c r="H6455" t="s">
        <v>474</v>
      </c>
      <c r="I6455" t="s">
        <v>549</v>
      </c>
      <c r="J6455">
        <v>170472000000</v>
      </c>
      <c r="K6455">
        <v>1650377715.8811913</v>
      </c>
    </row>
    <row r="6456" spans="1:11" x14ac:dyDescent="0.25">
      <c r="A6456">
        <v>1463</v>
      </c>
      <c r="B6456" t="s">
        <v>182</v>
      </c>
      <c r="C6456" t="s">
        <v>492</v>
      </c>
      <c r="D6456" t="s">
        <v>2060</v>
      </c>
      <c r="E6456">
        <v>2014</v>
      </c>
      <c r="F6456" s="10">
        <v>41729</v>
      </c>
      <c r="G6456" t="s">
        <v>489</v>
      </c>
      <c r="H6456" t="s">
        <v>474</v>
      </c>
      <c r="I6456" t="s">
        <v>549</v>
      </c>
      <c r="J6456">
        <v>12642000000</v>
      </c>
      <c r="K6456">
        <v>122390041.08692348</v>
      </c>
    </row>
    <row r="6457" spans="1:11" x14ac:dyDescent="0.25">
      <c r="A6457">
        <v>1463</v>
      </c>
      <c r="B6457" t="s">
        <v>182</v>
      </c>
      <c r="C6457" t="s">
        <v>493</v>
      </c>
      <c r="D6457" t="s">
        <v>635</v>
      </c>
      <c r="E6457">
        <v>2014</v>
      </c>
      <c r="F6457" s="10">
        <v>41729</v>
      </c>
      <c r="G6457" t="s">
        <v>489</v>
      </c>
      <c r="H6457" t="s">
        <v>474</v>
      </c>
      <c r="I6457" t="s">
        <v>549</v>
      </c>
      <c r="J6457">
        <v>-22782000000</v>
      </c>
      <c r="K6457">
        <v>-220557658.28526267</v>
      </c>
    </row>
    <row r="6458" spans="1:11" x14ac:dyDescent="0.25">
      <c r="A6458">
        <v>1463</v>
      </c>
      <c r="B6458" t="s">
        <v>182</v>
      </c>
      <c r="C6458" t="s">
        <v>493</v>
      </c>
      <c r="D6458" t="s">
        <v>674</v>
      </c>
      <c r="E6458">
        <v>2014</v>
      </c>
      <c r="F6458" s="10">
        <v>41729</v>
      </c>
      <c r="G6458" t="s">
        <v>489</v>
      </c>
      <c r="H6458" t="s">
        <v>474</v>
      </c>
      <c r="I6458" t="s">
        <v>549</v>
      </c>
      <c r="J6458">
        <v>51439000000</v>
      </c>
      <c r="K6458">
        <v>497992510.95319229</v>
      </c>
    </row>
    <row r="6459" spans="1:11" x14ac:dyDescent="0.25">
      <c r="A6459">
        <v>1463</v>
      </c>
      <c r="B6459" t="s">
        <v>182</v>
      </c>
      <c r="C6459" t="s">
        <v>493</v>
      </c>
      <c r="D6459" t="s">
        <v>675</v>
      </c>
      <c r="E6459">
        <v>2014</v>
      </c>
      <c r="F6459" s="10">
        <v>41729</v>
      </c>
      <c r="G6459" t="s">
        <v>489</v>
      </c>
      <c r="H6459" t="s">
        <v>474</v>
      </c>
      <c r="I6459" t="s">
        <v>549</v>
      </c>
      <c r="J6459">
        <v>24859000000</v>
      </c>
      <c r="K6459">
        <v>240665561.72914341</v>
      </c>
    </row>
    <row r="6460" spans="1:11" x14ac:dyDescent="0.25">
      <c r="A6460">
        <v>1463</v>
      </c>
      <c r="B6460" t="s">
        <v>182</v>
      </c>
      <c r="C6460" t="s">
        <v>493</v>
      </c>
      <c r="D6460" t="s">
        <v>458</v>
      </c>
      <c r="E6460">
        <v>2014</v>
      </c>
      <c r="F6460" s="10">
        <v>41729</v>
      </c>
      <c r="G6460" t="s">
        <v>489</v>
      </c>
      <c r="H6460" t="s">
        <v>474</v>
      </c>
      <c r="I6460" t="s">
        <v>549</v>
      </c>
      <c r="J6460">
        <v>25366000000</v>
      </c>
      <c r="K6460">
        <v>245573942.58906037</v>
      </c>
    </row>
    <row r="6461" spans="1:11" x14ac:dyDescent="0.25">
      <c r="A6461">
        <v>1463</v>
      </c>
      <c r="B6461" t="s">
        <v>182</v>
      </c>
      <c r="C6461" t="s">
        <v>493</v>
      </c>
      <c r="D6461" t="s">
        <v>676</v>
      </c>
      <c r="E6461">
        <v>2014</v>
      </c>
      <c r="F6461" s="10">
        <v>41729</v>
      </c>
      <c r="G6461" t="s">
        <v>489</v>
      </c>
      <c r="H6461" t="s">
        <v>474</v>
      </c>
      <c r="I6461" t="s">
        <v>549</v>
      </c>
      <c r="J6461">
        <v>3285000000</v>
      </c>
      <c r="K6461">
        <v>31802822.73141462</v>
      </c>
    </row>
    <row r="6462" spans="1:11" x14ac:dyDescent="0.25">
      <c r="A6462">
        <v>1463</v>
      </c>
      <c r="B6462" t="s">
        <v>182</v>
      </c>
      <c r="C6462" t="s">
        <v>493</v>
      </c>
      <c r="D6462" t="s">
        <v>673</v>
      </c>
      <c r="E6462">
        <v>2014</v>
      </c>
      <c r="F6462" s="10">
        <v>41729</v>
      </c>
      <c r="G6462" t="s">
        <v>489</v>
      </c>
      <c r="H6462" t="s">
        <v>474</v>
      </c>
      <c r="I6462" t="s">
        <v>549</v>
      </c>
      <c r="J6462">
        <v>134006000000</v>
      </c>
      <c r="K6462">
        <v>1297342180.5010495</v>
      </c>
    </row>
    <row r="6463" spans="1:11" x14ac:dyDescent="0.25">
      <c r="A6463">
        <v>1475</v>
      </c>
      <c r="B6463" t="s">
        <v>188</v>
      </c>
      <c r="C6463" t="s">
        <v>492</v>
      </c>
      <c r="D6463" t="s">
        <v>620</v>
      </c>
      <c r="E6463">
        <v>2014</v>
      </c>
      <c r="F6463" s="10">
        <v>41729</v>
      </c>
      <c r="G6463" t="s">
        <v>489</v>
      </c>
      <c r="H6463" t="s">
        <v>474</v>
      </c>
      <c r="I6463" t="s">
        <v>549</v>
      </c>
      <c r="J6463">
        <v>67397000000</v>
      </c>
      <c r="K6463">
        <v>652485492.73337936</v>
      </c>
    </row>
    <row r="6464" spans="1:11" x14ac:dyDescent="0.25">
      <c r="A6464">
        <v>1475</v>
      </c>
      <c r="B6464" t="s">
        <v>188</v>
      </c>
      <c r="C6464" t="s">
        <v>492</v>
      </c>
      <c r="D6464" t="s">
        <v>618</v>
      </c>
      <c r="E6464">
        <v>2014</v>
      </c>
      <c r="F6464" s="10">
        <v>41729</v>
      </c>
      <c r="G6464" t="s">
        <v>489</v>
      </c>
      <c r="H6464" t="s">
        <v>474</v>
      </c>
      <c r="I6464" t="s">
        <v>549</v>
      </c>
      <c r="J6464">
        <v>452676000000</v>
      </c>
      <c r="K6464">
        <v>4382458016.0626621</v>
      </c>
    </row>
    <row r="6465" spans="1:11" x14ac:dyDescent="0.25">
      <c r="A6465">
        <v>1475</v>
      </c>
      <c r="B6465" t="s">
        <v>188</v>
      </c>
      <c r="C6465" t="s">
        <v>492</v>
      </c>
      <c r="D6465" t="s">
        <v>570</v>
      </c>
      <c r="E6465">
        <v>2014</v>
      </c>
      <c r="F6465" s="10">
        <v>41729</v>
      </c>
      <c r="G6465" t="s">
        <v>489</v>
      </c>
      <c r="H6465" t="s">
        <v>474</v>
      </c>
      <c r="I6465" t="s">
        <v>549</v>
      </c>
      <c r="J6465">
        <v>592922000000</v>
      </c>
      <c r="K6465">
        <v>5740211037.9165354</v>
      </c>
    </row>
    <row r="6466" spans="1:11" x14ac:dyDescent="0.25">
      <c r="A6466">
        <v>1475</v>
      </c>
      <c r="B6466" t="s">
        <v>188</v>
      </c>
      <c r="C6466" t="s">
        <v>492</v>
      </c>
      <c r="D6466" t="s">
        <v>2107</v>
      </c>
      <c r="E6466">
        <v>2014</v>
      </c>
      <c r="F6466" s="10">
        <v>41729</v>
      </c>
      <c r="G6466" t="s">
        <v>489</v>
      </c>
      <c r="H6466" t="s">
        <v>474</v>
      </c>
      <c r="I6466" t="s">
        <v>549</v>
      </c>
      <c r="J6466">
        <v>104069000000</v>
      </c>
      <c r="K6466">
        <v>1007515360.3761303</v>
      </c>
    </row>
    <row r="6467" spans="1:11" x14ac:dyDescent="0.25">
      <c r="A6467">
        <v>1475</v>
      </c>
      <c r="B6467" t="s">
        <v>188</v>
      </c>
      <c r="C6467" t="s">
        <v>492</v>
      </c>
      <c r="D6467" t="s">
        <v>569</v>
      </c>
      <c r="E6467">
        <v>2014</v>
      </c>
      <c r="F6467" s="10">
        <v>41729</v>
      </c>
      <c r="G6467" t="s">
        <v>489</v>
      </c>
      <c r="H6467" t="s">
        <v>474</v>
      </c>
      <c r="I6467" t="s">
        <v>549</v>
      </c>
      <c r="J6467">
        <v>263844000000</v>
      </c>
      <c r="K6467">
        <v>2554333016.9702768</v>
      </c>
    </row>
    <row r="6468" spans="1:11" x14ac:dyDescent="0.25">
      <c r="A6468">
        <v>1475</v>
      </c>
      <c r="B6468" t="s">
        <v>188</v>
      </c>
      <c r="C6468" t="s">
        <v>492</v>
      </c>
      <c r="D6468" t="s">
        <v>163</v>
      </c>
      <c r="E6468">
        <v>2014</v>
      </c>
      <c r="F6468" s="10">
        <v>41729</v>
      </c>
      <c r="G6468" t="s">
        <v>489</v>
      </c>
      <c r="H6468" t="s">
        <v>474</v>
      </c>
      <c r="I6468" t="s">
        <v>549</v>
      </c>
      <c r="J6468">
        <v>1698391000000</v>
      </c>
      <c r="K6468">
        <v>16442504688.471846</v>
      </c>
    </row>
    <row r="6469" spans="1:11" x14ac:dyDescent="0.25">
      <c r="A6469">
        <v>1475</v>
      </c>
      <c r="B6469" t="s">
        <v>188</v>
      </c>
      <c r="C6469" t="s">
        <v>492</v>
      </c>
      <c r="D6469" t="s">
        <v>701</v>
      </c>
      <c r="E6469">
        <v>2014</v>
      </c>
      <c r="F6469" s="10">
        <v>41729</v>
      </c>
      <c r="G6469" t="s">
        <v>489</v>
      </c>
      <c r="H6469" t="s">
        <v>474</v>
      </c>
      <c r="I6469" t="s">
        <v>549</v>
      </c>
      <c r="J6469">
        <v>78610000000</v>
      </c>
      <c r="K6469">
        <v>761041063.90152311</v>
      </c>
    </row>
    <row r="6470" spans="1:11" x14ac:dyDescent="0.25">
      <c r="A6470">
        <v>1475</v>
      </c>
      <c r="B6470" t="s">
        <v>188</v>
      </c>
      <c r="C6470" t="s">
        <v>492</v>
      </c>
      <c r="D6470" t="s">
        <v>458</v>
      </c>
      <c r="E6470">
        <v>2014</v>
      </c>
      <c r="F6470" s="10">
        <v>41729</v>
      </c>
      <c r="G6470" t="s">
        <v>489</v>
      </c>
      <c r="H6470" t="s">
        <v>474</v>
      </c>
      <c r="I6470" t="s">
        <v>549</v>
      </c>
      <c r="J6470">
        <v>91686000000</v>
      </c>
      <c r="K6470">
        <v>887632756.45433211</v>
      </c>
    </row>
    <row r="6471" spans="1:11" x14ac:dyDescent="0.25">
      <c r="A6471">
        <v>1475</v>
      </c>
      <c r="B6471" t="s">
        <v>188</v>
      </c>
      <c r="C6471" t="s">
        <v>493</v>
      </c>
      <c r="D6471" t="s">
        <v>2105</v>
      </c>
      <c r="E6471">
        <v>2014</v>
      </c>
      <c r="F6471" s="10">
        <v>41729</v>
      </c>
      <c r="G6471" t="s">
        <v>489</v>
      </c>
      <c r="H6471" t="s">
        <v>474</v>
      </c>
      <c r="I6471" t="s">
        <v>549</v>
      </c>
      <c r="J6471">
        <v>469463000000</v>
      </c>
      <c r="K6471">
        <v>4544976733.0161648</v>
      </c>
    </row>
    <row r="6472" spans="1:11" x14ac:dyDescent="0.25">
      <c r="A6472">
        <v>1475</v>
      </c>
      <c r="B6472" t="s">
        <v>188</v>
      </c>
      <c r="C6472" t="s">
        <v>493</v>
      </c>
      <c r="D6472" t="s">
        <v>635</v>
      </c>
      <c r="E6472">
        <v>2014</v>
      </c>
      <c r="F6472" s="10">
        <v>41729</v>
      </c>
      <c r="G6472" t="s">
        <v>489</v>
      </c>
      <c r="H6472" t="s">
        <v>474</v>
      </c>
      <c r="I6472" t="s">
        <v>549</v>
      </c>
      <c r="J6472">
        <v>-118912000000</v>
      </c>
      <c r="K6472">
        <v>-1151213776.7543304</v>
      </c>
    </row>
    <row r="6473" spans="1:11" x14ac:dyDescent="0.25">
      <c r="A6473">
        <v>1475</v>
      </c>
      <c r="B6473" t="s">
        <v>188</v>
      </c>
      <c r="C6473" t="s">
        <v>493</v>
      </c>
      <c r="D6473" t="s">
        <v>2106</v>
      </c>
      <c r="E6473">
        <v>2014</v>
      </c>
      <c r="F6473" s="10">
        <v>41729</v>
      </c>
      <c r="G6473" t="s">
        <v>489</v>
      </c>
      <c r="H6473" t="s">
        <v>474</v>
      </c>
      <c r="I6473" t="s">
        <v>549</v>
      </c>
      <c r="J6473">
        <v>1253988000000</v>
      </c>
      <c r="K6473">
        <v>12140139443.324553</v>
      </c>
    </row>
    <row r="6474" spans="1:11" x14ac:dyDescent="0.25">
      <c r="A6474">
        <v>1475</v>
      </c>
      <c r="B6474" t="s">
        <v>188</v>
      </c>
      <c r="C6474" t="s">
        <v>493</v>
      </c>
      <c r="D6474" t="s">
        <v>2108</v>
      </c>
      <c r="E6474">
        <v>2014</v>
      </c>
      <c r="F6474" s="10">
        <v>41729</v>
      </c>
      <c r="G6474" t="s">
        <v>489</v>
      </c>
      <c r="H6474" t="s">
        <v>474</v>
      </c>
      <c r="I6474" t="s">
        <v>549</v>
      </c>
      <c r="J6474">
        <v>1096332000000</v>
      </c>
      <c r="K6474">
        <v>10613836301.60647</v>
      </c>
    </row>
    <row r="6475" spans="1:11" x14ac:dyDescent="0.25">
      <c r="A6475">
        <v>1475</v>
      </c>
      <c r="B6475" t="s">
        <v>188</v>
      </c>
      <c r="C6475" t="s">
        <v>493</v>
      </c>
      <c r="D6475" t="s">
        <v>458</v>
      </c>
      <c r="E6475">
        <v>2014</v>
      </c>
      <c r="F6475" s="10">
        <v>41729</v>
      </c>
      <c r="G6475" t="s">
        <v>489</v>
      </c>
      <c r="H6475" t="s">
        <v>474</v>
      </c>
      <c r="I6475" t="s">
        <v>549</v>
      </c>
      <c r="J6475">
        <v>185055000000</v>
      </c>
      <c r="K6475">
        <v>1791559013.8696904</v>
      </c>
    </row>
    <row r="6476" spans="1:11" x14ac:dyDescent="0.25">
      <c r="A6476">
        <v>1475</v>
      </c>
      <c r="B6476" t="s">
        <v>188</v>
      </c>
      <c r="C6476" t="s">
        <v>493</v>
      </c>
      <c r="D6476" t="s">
        <v>720</v>
      </c>
      <c r="E6476">
        <v>2014</v>
      </c>
      <c r="F6476" s="10">
        <v>41729</v>
      </c>
      <c r="G6476" t="s">
        <v>489</v>
      </c>
      <c r="H6476" t="s">
        <v>474</v>
      </c>
      <c r="I6476" t="s">
        <v>549</v>
      </c>
      <c r="J6476">
        <v>463671000000</v>
      </c>
      <c r="K6476">
        <v>4488903080.2732878</v>
      </c>
    </row>
    <row r="6477" spans="1:11" x14ac:dyDescent="0.25">
      <c r="A6477">
        <v>1531</v>
      </c>
      <c r="B6477" t="s">
        <v>196</v>
      </c>
      <c r="C6477" t="s">
        <v>492</v>
      </c>
      <c r="D6477" t="s">
        <v>570</v>
      </c>
      <c r="E6477">
        <v>2014</v>
      </c>
      <c r="F6477" s="10">
        <v>41729</v>
      </c>
      <c r="G6477" t="s">
        <v>489</v>
      </c>
      <c r="H6477" t="s">
        <v>474</v>
      </c>
      <c r="I6477" t="s">
        <v>549</v>
      </c>
      <c r="J6477">
        <v>8166989000</v>
      </c>
      <c r="K6477">
        <v>79066454.616868541</v>
      </c>
    </row>
    <row r="6478" spans="1:11" x14ac:dyDescent="0.25">
      <c r="A6478">
        <v>1531</v>
      </c>
      <c r="B6478" t="s">
        <v>196</v>
      </c>
      <c r="C6478" t="s">
        <v>492</v>
      </c>
      <c r="D6478" t="s">
        <v>163</v>
      </c>
      <c r="E6478">
        <v>2014</v>
      </c>
      <c r="F6478" s="10">
        <v>41729</v>
      </c>
      <c r="G6478" t="s">
        <v>489</v>
      </c>
      <c r="H6478" t="s">
        <v>474</v>
      </c>
      <c r="I6478" t="s">
        <v>549</v>
      </c>
      <c r="J6478">
        <v>5889823000</v>
      </c>
      <c r="K6478">
        <v>57020699.174553625</v>
      </c>
    </row>
    <row r="6479" spans="1:11" x14ac:dyDescent="0.25">
      <c r="A6479">
        <v>1531</v>
      </c>
      <c r="B6479" t="s">
        <v>196</v>
      </c>
      <c r="C6479" t="s">
        <v>492</v>
      </c>
      <c r="D6479" t="s">
        <v>316</v>
      </c>
      <c r="E6479">
        <v>2014</v>
      </c>
      <c r="F6479" s="10">
        <v>41729</v>
      </c>
      <c r="G6479" t="s">
        <v>489</v>
      </c>
      <c r="H6479" t="s">
        <v>474</v>
      </c>
      <c r="I6479" t="s">
        <v>549</v>
      </c>
      <c r="J6479">
        <v>928469000</v>
      </c>
      <c r="K6479">
        <v>8988716.9006434716</v>
      </c>
    </row>
    <row r="6480" spans="1:11" x14ac:dyDescent="0.25">
      <c r="A6480">
        <v>1531</v>
      </c>
      <c r="B6480" t="s">
        <v>196</v>
      </c>
      <c r="C6480" t="s">
        <v>493</v>
      </c>
      <c r="D6480" t="s">
        <v>618</v>
      </c>
      <c r="E6480">
        <v>2014</v>
      </c>
      <c r="F6480" s="10">
        <v>41729</v>
      </c>
      <c r="G6480" t="s">
        <v>489</v>
      </c>
      <c r="H6480" t="s">
        <v>474</v>
      </c>
      <c r="I6480" t="s">
        <v>549</v>
      </c>
      <c r="J6480">
        <v>928469000</v>
      </c>
      <c r="K6480">
        <v>8988716.9006434716</v>
      </c>
    </row>
    <row r="6481" spans="1:11" x14ac:dyDescent="0.25">
      <c r="A6481">
        <v>1531</v>
      </c>
      <c r="B6481" t="s">
        <v>196</v>
      </c>
      <c r="C6481" t="s">
        <v>493</v>
      </c>
      <c r="D6481" t="s">
        <v>570</v>
      </c>
      <c r="E6481">
        <v>2014</v>
      </c>
      <c r="F6481" s="10">
        <v>41729</v>
      </c>
      <c r="G6481" t="s">
        <v>489</v>
      </c>
      <c r="H6481" t="s">
        <v>474</v>
      </c>
      <c r="I6481" t="s">
        <v>549</v>
      </c>
      <c r="J6481">
        <v>3783686000</v>
      </c>
      <c r="K6481">
        <v>36630713.890208602</v>
      </c>
    </row>
    <row r="6482" spans="1:11" x14ac:dyDescent="0.25">
      <c r="A6482">
        <v>1531</v>
      </c>
      <c r="B6482" t="s">
        <v>196</v>
      </c>
      <c r="C6482" t="s">
        <v>493</v>
      </c>
      <c r="D6482" t="s">
        <v>2161</v>
      </c>
      <c r="E6482">
        <v>2014</v>
      </c>
      <c r="F6482" s="10">
        <v>41729</v>
      </c>
      <c r="G6482" t="s">
        <v>489</v>
      </c>
      <c r="H6482" t="s">
        <v>474</v>
      </c>
      <c r="I6482" t="s">
        <v>549</v>
      </c>
      <c r="J6482">
        <v>-1314686000</v>
      </c>
      <c r="K6482">
        <v>-12727770.412624829</v>
      </c>
    </row>
    <row r="6483" spans="1:11" x14ac:dyDescent="0.25">
      <c r="A6483">
        <v>1531</v>
      </c>
      <c r="B6483" t="s">
        <v>196</v>
      </c>
      <c r="C6483" t="s">
        <v>493</v>
      </c>
      <c r="D6483" t="s">
        <v>163</v>
      </c>
      <c r="E6483">
        <v>2014</v>
      </c>
      <c r="F6483" s="10">
        <v>41729</v>
      </c>
      <c r="G6483" t="s">
        <v>489</v>
      </c>
      <c r="H6483" t="s">
        <v>474</v>
      </c>
      <c r="I6483" t="s">
        <v>549</v>
      </c>
      <c r="J6483">
        <v>11587811000</v>
      </c>
      <c r="K6483">
        <v>112184200.63261382</v>
      </c>
    </row>
    <row r="6484" spans="1:11" x14ac:dyDescent="0.25">
      <c r="A6484">
        <v>1554</v>
      </c>
      <c r="B6484" t="s">
        <v>198</v>
      </c>
      <c r="C6484" t="s">
        <v>492</v>
      </c>
      <c r="D6484" t="s">
        <v>2077</v>
      </c>
      <c r="E6484">
        <v>2014</v>
      </c>
      <c r="F6484" s="10">
        <v>41729</v>
      </c>
      <c r="G6484" t="s">
        <v>489</v>
      </c>
      <c r="H6484" t="s">
        <v>474</v>
      </c>
      <c r="I6484" t="s">
        <v>549</v>
      </c>
      <c r="J6484">
        <v>5381000000</v>
      </c>
      <c r="K6484">
        <v>52094669.44223503</v>
      </c>
    </row>
    <row r="6485" spans="1:11" x14ac:dyDescent="0.25">
      <c r="A6485">
        <v>1554</v>
      </c>
      <c r="B6485" t="s">
        <v>198</v>
      </c>
      <c r="C6485" t="s">
        <v>492</v>
      </c>
      <c r="D6485" t="s">
        <v>163</v>
      </c>
      <c r="E6485">
        <v>2014</v>
      </c>
      <c r="F6485" s="10">
        <v>41729</v>
      </c>
      <c r="G6485" t="s">
        <v>489</v>
      </c>
      <c r="H6485" t="s">
        <v>474</v>
      </c>
      <c r="I6485" t="s">
        <v>549</v>
      </c>
      <c r="J6485">
        <v>48005000000</v>
      </c>
      <c r="K6485">
        <v>464747185.75998747</v>
      </c>
    </row>
    <row r="6486" spans="1:11" x14ac:dyDescent="0.25">
      <c r="A6486">
        <v>1554</v>
      </c>
      <c r="B6486" t="s">
        <v>198</v>
      </c>
      <c r="C6486" t="s">
        <v>492</v>
      </c>
      <c r="D6486" t="s">
        <v>643</v>
      </c>
      <c r="E6486">
        <v>2014</v>
      </c>
      <c r="F6486" s="10">
        <v>41729</v>
      </c>
      <c r="G6486" t="s">
        <v>489</v>
      </c>
      <c r="H6486" t="s">
        <v>474</v>
      </c>
      <c r="I6486" t="s">
        <v>549</v>
      </c>
      <c r="J6486">
        <v>357000000</v>
      </c>
      <c r="K6486">
        <v>3456197.1735509955</v>
      </c>
    </row>
    <row r="6487" spans="1:11" x14ac:dyDescent="0.25">
      <c r="A6487">
        <v>1554</v>
      </c>
      <c r="B6487" t="s">
        <v>198</v>
      </c>
      <c r="C6487" t="s">
        <v>492</v>
      </c>
      <c r="D6487" t="s">
        <v>2114</v>
      </c>
      <c r="E6487">
        <v>2014</v>
      </c>
      <c r="F6487" s="10">
        <v>41729</v>
      </c>
      <c r="G6487" t="s">
        <v>489</v>
      </c>
      <c r="H6487" t="s">
        <v>474</v>
      </c>
      <c r="I6487" t="s">
        <v>549</v>
      </c>
      <c r="J6487">
        <v>8352000000</v>
      </c>
      <c r="K6487">
        <v>80857587.656856894</v>
      </c>
    </row>
    <row r="6488" spans="1:11" x14ac:dyDescent="0.25">
      <c r="A6488">
        <v>1554</v>
      </c>
      <c r="B6488" t="s">
        <v>198</v>
      </c>
      <c r="C6488" t="s">
        <v>493</v>
      </c>
      <c r="D6488" t="s">
        <v>2113</v>
      </c>
      <c r="E6488">
        <v>2014</v>
      </c>
      <c r="F6488" s="10">
        <v>41729</v>
      </c>
      <c r="G6488" t="s">
        <v>489</v>
      </c>
      <c r="H6488" t="s">
        <v>474</v>
      </c>
      <c r="I6488" t="s">
        <v>549</v>
      </c>
      <c r="J6488">
        <v>19983000000</v>
      </c>
      <c r="K6488">
        <v>193459910.69767377</v>
      </c>
    </row>
    <row r="6489" spans="1:11" x14ac:dyDescent="0.25">
      <c r="A6489">
        <v>1554</v>
      </c>
      <c r="B6489" t="s">
        <v>198</v>
      </c>
      <c r="C6489" t="s">
        <v>493</v>
      </c>
      <c r="D6489" t="s">
        <v>694</v>
      </c>
      <c r="E6489">
        <v>2014</v>
      </c>
      <c r="F6489" s="10">
        <v>41729</v>
      </c>
      <c r="G6489" t="s">
        <v>489</v>
      </c>
      <c r="H6489" t="s">
        <v>474</v>
      </c>
      <c r="I6489" t="s">
        <v>549</v>
      </c>
      <c r="J6489">
        <v>42112000000</v>
      </c>
      <c r="K6489">
        <v>407695729.33495665</v>
      </c>
    </row>
    <row r="6490" spans="1:11" x14ac:dyDescent="0.25">
      <c r="A6490">
        <v>1660</v>
      </c>
      <c r="B6490" t="s">
        <v>200</v>
      </c>
      <c r="C6490" t="s">
        <v>492</v>
      </c>
      <c r="D6490" t="s">
        <v>570</v>
      </c>
      <c r="E6490">
        <v>2014</v>
      </c>
      <c r="F6490" s="10">
        <v>41729</v>
      </c>
      <c r="G6490" t="s">
        <v>489</v>
      </c>
      <c r="H6490" t="s">
        <v>474</v>
      </c>
      <c r="I6490" t="s">
        <v>549</v>
      </c>
      <c r="J6490">
        <v>713962000</v>
      </c>
      <c r="K6490">
        <v>6912026.4605681114</v>
      </c>
    </row>
    <row r="6491" spans="1:11" x14ac:dyDescent="0.25">
      <c r="A6491">
        <v>1660</v>
      </c>
      <c r="B6491" t="s">
        <v>200</v>
      </c>
      <c r="C6491" t="s">
        <v>492</v>
      </c>
      <c r="D6491" t="s">
        <v>465</v>
      </c>
      <c r="E6491">
        <v>2014</v>
      </c>
      <c r="F6491" s="10">
        <v>41729</v>
      </c>
      <c r="G6491" t="s">
        <v>489</v>
      </c>
      <c r="H6491" t="s">
        <v>474</v>
      </c>
      <c r="I6491" t="s">
        <v>549</v>
      </c>
      <c r="J6491">
        <v>2658095000</v>
      </c>
      <c r="K6491">
        <v>25733614.63873959</v>
      </c>
    </row>
    <row r="6492" spans="1:11" x14ac:dyDescent="0.25">
      <c r="A6492">
        <v>1660</v>
      </c>
      <c r="B6492" t="s">
        <v>200</v>
      </c>
      <c r="C6492" t="s">
        <v>492</v>
      </c>
      <c r="D6492" t="s">
        <v>163</v>
      </c>
      <c r="E6492">
        <v>2014</v>
      </c>
      <c r="F6492" s="10">
        <v>41729</v>
      </c>
      <c r="G6492" t="s">
        <v>489</v>
      </c>
      <c r="H6492" t="s">
        <v>474</v>
      </c>
      <c r="I6492" t="s">
        <v>549</v>
      </c>
      <c r="J6492">
        <v>7350544000</v>
      </c>
      <c r="K6492">
        <v>71162267.218101472</v>
      </c>
    </row>
    <row r="6493" spans="1:11" x14ac:dyDescent="0.25">
      <c r="A6493">
        <v>1660</v>
      </c>
      <c r="B6493" t="s">
        <v>200</v>
      </c>
      <c r="C6493" t="s">
        <v>492</v>
      </c>
      <c r="D6493" t="s">
        <v>701</v>
      </c>
      <c r="E6493">
        <v>2014</v>
      </c>
      <c r="F6493" s="10">
        <v>41729</v>
      </c>
      <c r="G6493" t="s">
        <v>489</v>
      </c>
      <c r="H6493" t="s">
        <v>474</v>
      </c>
      <c r="I6493" t="s">
        <v>549</v>
      </c>
      <c r="J6493">
        <v>133398000</v>
      </c>
      <c r="K6493">
        <v>1291455.9959589795</v>
      </c>
    </row>
    <row r="6494" spans="1:11" x14ac:dyDescent="0.25">
      <c r="A6494">
        <v>1660</v>
      </c>
      <c r="B6494" t="s">
        <v>200</v>
      </c>
      <c r="C6494" t="s">
        <v>492</v>
      </c>
      <c r="D6494" t="s">
        <v>458</v>
      </c>
      <c r="E6494">
        <v>2014</v>
      </c>
      <c r="F6494" s="10">
        <v>41729</v>
      </c>
      <c r="G6494" t="s">
        <v>489</v>
      </c>
      <c r="H6494" t="s">
        <v>474</v>
      </c>
      <c r="I6494" t="s">
        <v>549</v>
      </c>
      <c r="J6494">
        <v>28530000</v>
      </c>
      <c r="K6494">
        <v>276205.33714680641</v>
      </c>
    </row>
    <row r="6495" spans="1:11" x14ac:dyDescent="0.25">
      <c r="A6495">
        <v>1660</v>
      </c>
      <c r="B6495" t="s">
        <v>200</v>
      </c>
      <c r="C6495" t="s">
        <v>493</v>
      </c>
      <c r="D6495" t="s">
        <v>695</v>
      </c>
      <c r="E6495">
        <v>2014</v>
      </c>
      <c r="F6495" s="10">
        <v>41729</v>
      </c>
      <c r="G6495" t="s">
        <v>489</v>
      </c>
      <c r="H6495" t="s">
        <v>474</v>
      </c>
      <c r="I6495" t="s">
        <v>549</v>
      </c>
      <c r="J6495">
        <v>2439820000</v>
      </c>
      <c r="K6495">
        <v>23620445.344462715</v>
      </c>
    </row>
    <row r="6496" spans="1:11" x14ac:dyDescent="0.25">
      <c r="A6496">
        <v>1660</v>
      </c>
      <c r="B6496" t="s">
        <v>200</v>
      </c>
      <c r="C6496" t="s">
        <v>493</v>
      </c>
      <c r="D6496" t="s">
        <v>696</v>
      </c>
      <c r="E6496">
        <v>2014</v>
      </c>
      <c r="F6496" s="10">
        <v>41729</v>
      </c>
      <c r="G6496" t="s">
        <v>489</v>
      </c>
      <c r="H6496" t="s">
        <v>474</v>
      </c>
      <c r="I6496" t="s">
        <v>549</v>
      </c>
      <c r="J6496">
        <v>1488496000</v>
      </c>
      <c r="K6496">
        <v>14410464.056139952</v>
      </c>
    </row>
    <row r="6497" spans="1:11" x14ac:dyDescent="0.25">
      <c r="A6497">
        <v>1660</v>
      </c>
      <c r="B6497" t="s">
        <v>200</v>
      </c>
      <c r="C6497" t="s">
        <v>493</v>
      </c>
      <c r="D6497" t="s">
        <v>698</v>
      </c>
      <c r="E6497">
        <v>2014</v>
      </c>
      <c r="F6497" s="10">
        <v>41729</v>
      </c>
      <c r="G6497" t="s">
        <v>489</v>
      </c>
      <c r="H6497" t="s">
        <v>474</v>
      </c>
      <c r="I6497" t="s">
        <v>549</v>
      </c>
      <c r="J6497">
        <v>1439508000</v>
      </c>
      <c r="K6497">
        <v>13936200.226621978</v>
      </c>
    </row>
    <row r="6498" spans="1:11" x14ac:dyDescent="0.25">
      <c r="A6498">
        <v>1660</v>
      </c>
      <c r="B6498" t="s">
        <v>200</v>
      </c>
      <c r="C6498" t="s">
        <v>493</v>
      </c>
      <c r="D6498" t="s">
        <v>458</v>
      </c>
      <c r="E6498">
        <v>2014</v>
      </c>
      <c r="F6498" s="10">
        <v>41729</v>
      </c>
      <c r="G6498" t="s">
        <v>489</v>
      </c>
      <c r="H6498" t="s">
        <v>474</v>
      </c>
      <c r="I6498" t="s">
        <v>549</v>
      </c>
      <c r="J6498">
        <v>14072000</v>
      </c>
      <c r="K6498">
        <v>136234.192230279</v>
      </c>
    </row>
    <row r="6499" spans="1:11" x14ac:dyDescent="0.25">
      <c r="A6499">
        <v>1660</v>
      </c>
      <c r="B6499" t="s">
        <v>200</v>
      </c>
      <c r="C6499" t="s">
        <v>493</v>
      </c>
      <c r="D6499" t="s">
        <v>697</v>
      </c>
      <c r="E6499">
        <v>2014</v>
      </c>
      <c r="F6499" s="10">
        <v>41729</v>
      </c>
      <c r="G6499" t="s">
        <v>489</v>
      </c>
      <c r="H6499" t="s">
        <v>474</v>
      </c>
      <c r="I6499" t="s">
        <v>549</v>
      </c>
      <c r="J6499">
        <v>5502634000</v>
      </c>
      <c r="K6499">
        <v>53272235.512284614</v>
      </c>
    </row>
    <row r="6500" spans="1:11" x14ac:dyDescent="0.25">
      <c r="A6500">
        <v>1796</v>
      </c>
      <c r="B6500" t="s">
        <v>205</v>
      </c>
      <c r="C6500" t="s">
        <v>492</v>
      </c>
      <c r="D6500" t="s">
        <v>1163</v>
      </c>
      <c r="E6500">
        <v>2014</v>
      </c>
      <c r="F6500" s="10">
        <v>41729</v>
      </c>
      <c r="G6500" t="s">
        <v>489</v>
      </c>
      <c r="H6500" t="s">
        <v>474</v>
      </c>
      <c r="I6500" t="s">
        <v>549</v>
      </c>
      <c r="J6500">
        <v>323151000000</v>
      </c>
      <c r="K6500">
        <v>3128497402.8856516</v>
      </c>
    </row>
    <row r="6501" spans="1:11" x14ac:dyDescent="0.25">
      <c r="A6501">
        <v>1796</v>
      </c>
      <c r="B6501" t="s">
        <v>205</v>
      </c>
      <c r="C6501" t="s">
        <v>492</v>
      </c>
      <c r="D6501" t="s">
        <v>59</v>
      </c>
      <c r="E6501">
        <v>2014</v>
      </c>
      <c r="F6501" s="10">
        <v>41729</v>
      </c>
      <c r="G6501" t="s">
        <v>489</v>
      </c>
      <c r="H6501" t="s">
        <v>474</v>
      </c>
      <c r="I6501" t="s">
        <v>549</v>
      </c>
      <c r="J6501">
        <v>305742000000</v>
      </c>
      <c r="K6501">
        <v>2959956964.2460179</v>
      </c>
    </row>
    <row r="6502" spans="1:11" x14ac:dyDescent="0.25">
      <c r="A6502">
        <v>1796</v>
      </c>
      <c r="B6502" t="s">
        <v>205</v>
      </c>
      <c r="C6502" t="s">
        <v>492</v>
      </c>
      <c r="D6502" t="s">
        <v>710</v>
      </c>
      <c r="E6502">
        <v>2014</v>
      </c>
      <c r="F6502" s="10">
        <v>41729</v>
      </c>
      <c r="G6502" t="s">
        <v>489</v>
      </c>
      <c r="H6502" t="s">
        <v>474</v>
      </c>
      <c r="I6502" t="s">
        <v>549</v>
      </c>
      <c r="J6502">
        <v>283018000000</v>
      </c>
      <c r="K6502">
        <v>2739960816.9861503</v>
      </c>
    </row>
    <row r="6503" spans="1:11" x14ac:dyDescent="0.25">
      <c r="A6503">
        <v>1796</v>
      </c>
      <c r="B6503" t="s">
        <v>205</v>
      </c>
      <c r="C6503" t="s">
        <v>492</v>
      </c>
      <c r="D6503" t="s">
        <v>163</v>
      </c>
      <c r="E6503">
        <v>2014</v>
      </c>
      <c r="F6503" s="10">
        <v>41729</v>
      </c>
      <c r="G6503" t="s">
        <v>489</v>
      </c>
      <c r="H6503" t="s">
        <v>474</v>
      </c>
      <c r="I6503" t="s">
        <v>549</v>
      </c>
      <c r="J6503">
        <v>925867000000</v>
      </c>
      <c r="K6503">
        <v>8963526354.2973099</v>
      </c>
    </row>
    <row r="6504" spans="1:11" x14ac:dyDescent="0.25">
      <c r="A6504">
        <v>1796</v>
      </c>
      <c r="B6504" t="s">
        <v>205</v>
      </c>
      <c r="C6504" t="s">
        <v>493</v>
      </c>
      <c r="D6504" t="s">
        <v>705</v>
      </c>
      <c r="E6504">
        <v>2014</v>
      </c>
      <c r="F6504" s="10">
        <v>41729</v>
      </c>
      <c r="G6504" t="s">
        <v>489</v>
      </c>
      <c r="H6504" t="s">
        <v>474</v>
      </c>
      <c r="I6504" t="s">
        <v>549</v>
      </c>
      <c r="J6504">
        <v>113650000000</v>
      </c>
      <c r="K6504">
        <v>1100271173.0366123</v>
      </c>
    </row>
    <row r="6505" spans="1:11" x14ac:dyDescent="0.25">
      <c r="A6505">
        <v>1796</v>
      </c>
      <c r="B6505" t="s">
        <v>205</v>
      </c>
      <c r="C6505" t="s">
        <v>493</v>
      </c>
      <c r="D6505" t="s">
        <v>709</v>
      </c>
      <c r="E6505">
        <v>2014</v>
      </c>
      <c r="F6505" s="10">
        <v>41729</v>
      </c>
      <c r="G6505" t="s">
        <v>489</v>
      </c>
      <c r="H6505" t="s">
        <v>474</v>
      </c>
      <c r="I6505" t="s">
        <v>549</v>
      </c>
      <c r="J6505">
        <v>-118517000000</v>
      </c>
      <c r="K6505">
        <v>-1147389693.0469</v>
      </c>
    </row>
    <row r="6506" spans="1:11" x14ac:dyDescent="0.25">
      <c r="A6506">
        <v>1796</v>
      </c>
      <c r="B6506" t="s">
        <v>205</v>
      </c>
      <c r="C6506" t="s">
        <v>493</v>
      </c>
      <c r="D6506" t="s">
        <v>706</v>
      </c>
      <c r="E6506">
        <v>2014</v>
      </c>
      <c r="F6506" s="10">
        <v>41729</v>
      </c>
      <c r="G6506" t="s">
        <v>489</v>
      </c>
      <c r="H6506" t="s">
        <v>474</v>
      </c>
      <c r="I6506" t="s">
        <v>549</v>
      </c>
      <c r="J6506">
        <v>241104000000</v>
      </c>
      <c r="K6506">
        <v>2334181970.1171966</v>
      </c>
    </row>
    <row r="6507" spans="1:11" x14ac:dyDescent="0.25">
      <c r="A6507">
        <v>1796</v>
      </c>
      <c r="B6507" t="s">
        <v>205</v>
      </c>
      <c r="C6507" t="s">
        <v>493</v>
      </c>
      <c r="D6507" t="s">
        <v>702</v>
      </c>
      <c r="E6507">
        <v>2014</v>
      </c>
      <c r="F6507" s="10">
        <v>41729</v>
      </c>
      <c r="G6507" t="s">
        <v>489</v>
      </c>
      <c r="H6507" t="s">
        <v>474</v>
      </c>
      <c r="I6507" t="s">
        <v>549</v>
      </c>
      <c r="J6507">
        <v>756687000000</v>
      </c>
      <c r="K6507">
        <v>7325656780.568017</v>
      </c>
    </row>
    <row r="6508" spans="1:11" x14ac:dyDescent="0.25">
      <c r="A6508">
        <v>1796</v>
      </c>
      <c r="B6508" t="s">
        <v>205</v>
      </c>
      <c r="C6508" t="s">
        <v>493</v>
      </c>
      <c r="D6508" t="s">
        <v>704</v>
      </c>
      <c r="E6508">
        <v>2014</v>
      </c>
      <c r="F6508" s="10">
        <v>41729</v>
      </c>
      <c r="G6508" t="s">
        <v>489</v>
      </c>
      <c r="H6508" t="s">
        <v>474</v>
      </c>
      <c r="I6508" t="s">
        <v>549</v>
      </c>
      <c r="J6508">
        <v>252880000000</v>
      </c>
      <c r="K6508">
        <v>2448188070.7215004</v>
      </c>
    </row>
    <row r="6509" spans="1:11" x14ac:dyDescent="0.25">
      <c r="A6509">
        <v>1796</v>
      </c>
      <c r="B6509" t="s">
        <v>205</v>
      </c>
      <c r="C6509" t="s">
        <v>493</v>
      </c>
      <c r="D6509" t="s">
        <v>458</v>
      </c>
      <c r="E6509">
        <v>2014</v>
      </c>
      <c r="F6509" s="10">
        <v>41729</v>
      </c>
      <c r="G6509" t="s">
        <v>489</v>
      </c>
      <c r="H6509" t="s">
        <v>474</v>
      </c>
      <c r="I6509" t="s">
        <v>549</v>
      </c>
      <c r="J6509">
        <v>14277000000</v>
      </c>
      <c r="K6509">
        <v>138218843.26831248</v>
      </c>
    </row>
    <row r="6510" spans="1:11" x14ac:dyDescent="0.25">
      <c r="A6510">
        <v>1796</v>
      </c>
      <c r="B6510" t="s">
        <v>205</v>
      </c>
      <c r="C6510" t="s">
        <v>493</v>
      </c>
      <c r="D6510" t="s">
        <v>708</v>
      </c>
      <c r="E6510">
        <v>2014</v>
      </c>
      <c r="F6510" s="10">
        <v>41729</v>
      </c>
      <c r="G6510" t="s">
        <v>489</v>
      </c>
      <c r="H6510" t="s">
        <v>474</v>
      </c>
      <c r="I6510" t="s">
        <v>549</v>
      </c>
      <c r="J6510">
        <v>74404000000</v>
      </c>
      <c r="K6510">
        <v>720321833.33582151</v>
      </c>
    </row>
    <row r="6511" spans="1:11" x14ac:dyDescent="0.25">
      <c r="A6511">
        <v>1796</v>
      </c>
      <c r="B6511" t="s">
        <v>205</v>
      </c>
      <c r="C6511" t="s">
        <v>493</v>
      </c>
      <c r="D6511" t="s">
        <v>703</v>
      </c>
      <c r="E6511">
        <v>2014</v>
      </c>
      <c r="F6511" s="10">
        <v>41729</v>
      </c>
      <c r="G6511" t="s">
        <v>489</v>
      </c>
      <c r="H6511" t="s">
        <v>474</v>
      </c>
      <c r="I6511" t="s">
        <v>549</v>
      </c>
      <c r="J6511">
        <v>503293000000</v>
      </c>
      <c r="K6511">
        <v>4872492560.4145689</v>
      </c>
    </row>
    <row r="6512" spans="1:11" x14ac:dyDescent="0.25">
      <c r="A6512">
        <v>1801</v>
      </c>
      <c r="B6512" t="s">
        <v>211</v>
      </c>
      <c r="C6512" t="s">
        <v>492</v>
      </c>
      <c r="D6512" t="s">
        <v>1271</v>
      </c>
      <c r="E6512">
        <v>2014</v>
      </c>
      <c r="F6512" s="10">
        <v>41729</v>
      </c>
      <c r="G6512" t="s">
        <v>489</v>
      </c>
      <c r="H6512" t="s">
        <v>474</v>
      </c>
      <c r="I6512" t="s">
        <v>549</v>
      </c>
      <c r="J6512">
        <v>34002000000</v>
      </c>
      <c r="K6512">
        <v>329180998.02543682</v>
      </c>
    </row>
    <row r="6513" spans="1:11" x14ac:dyDescent="0.25">
      <c r="A6513">
        <v>1801</v>
      </c>
      <c r="B6513" t="s">
        <v>211</v>
      </c>
      <c r="C6513" t="s">
        <v>492</v>
      </c>
      <c r="D6513" t="s">
        <v>1268</v>
      </c>
      <c r="E6513">
        <v>2014</v>
      </c>
      <c r="F6513" s="10">
        <v>41729</v>
      </c>
      <c r="G6513" t="s">
        <v>489</v>
      </c>
      <c r="H6513" t="s">
        <v>474</v>
      </c>
      <c r="I6513" t="s">
        <v>549</v>
      </c>
      <c r="J6513">
        <v>39367000000</v>
      </c>
      <c r="K6513">
        <v>381120767.87445951</v>
      </c>
    </row>
    <row r="6514" spans="1:11" x14ac:dyDescent="0.25">
      <c r="A6514">
        <v>1801</v>
      </c>
      <c r="B6514" t="s">
        <v>211</v>
      </c>
      <c r="C6514" t="s">
        <v>492</v>
      </c>
      <c r="D6514" t="s">
        <v>163</v>
      </c>
      <c r="E6514">
        <v>2014</v>
      </c>
      <c r="F6514" s="10">
        <v>41729</v>
      </c>
      <c r="G6514" t="s">
        <v>489</v>
      </c>
      <c r="H6514" t="s">
        <v>474</v>
      </c>
      <c r="I6514" t="s">
        <v>549</v>
      </c>
      <c r="J6514">
        <v>36258000000</v>
      </c>
      <c r="K6514">
        <v>351021840.66838092</v>
      </c>
    </row>
    <row r="6515" spans="1:11" x14ac:dyDescent="0.25">
      <c r="A6515">
        <v>1801</v>
      </c>
      <c r="B6515" t="s">
        <v>211</v>
      </c>
      <c r="C6515" t="s">
        <v>492</v>
      </c>
      <c r="D6515" t="s">
        <v>458</v>
      </c>
      <c r="E6515">
        <v>2014</v>
      </c>
      <c r="F6515" s="10">
        <v>41729</v>
      </c>
      <c r="G6515" t="s">
        <v>489</v>
      </c>
      <c r="H6515" t="s">
        <v>474</v>
      </c>
      <c r="I6515" t="s">
        <v>549</v>
      </c>
      <c r="J6515">
        <v>120495000000</v>
      </c>
      <c r="K6515">
        <v>1166539155.2577791</v>
      </c>
    </row>
    <row r="6516" spans="1:11" x14ac:dyDescent="0.25">
      <c r="A6516">
        <v>1801</v>
      </c>
      <c r="B6516" t="s">
        <v>211</v>
      </c>
      <c r="C6516" t="s">
        <v>493</v>
      </c>
      <c r="D6516" t="s">
        <v>1247</v>
      </c>
      <c r="E6516">
        <v>2014</v>
      </c>
      <c r="F6516" s="10">
        <v>41729</v>
      </c>
      <c r="G6516" t="s">
        <v>489</v>
      </c>
      <c r="H6516" t="s">
        <v>474</v>
      </c>
      <c r="I6516" t="s">
        <v>549</v>
      </c>
      <c r="J6516">
        <v>216163000000</v>
      </c>
      <c r="K6516">
        <v>2092722547.9728398</v>
      </c>
    </row>
    <row r="6517" spans="1:11" x14ac:dyDescent="0.25">
      <c r="A6517">
        <v>1801</v>
      </c>
      <c r="B6517" t="s">
        <v>211</v>
      </c>
      <c r="C6517" t="s">
        <v>493</v>
      </c>
      <c r="D6517" t="s">
        <v>1249</v>
      </c>
      <c r="E6517">
        <v>2014</v>
      </c>
      <c r="F6517" s="10">
        <v>41729</v>
      </c>
      <c r="G6517" t="s">
        <v>489</v>
      </c>
      <c r="H6517" t="s">
        <v>474</v>
      </c>
      <c r="I6517" t="s">
        <v>549</v>
      </c>
      <c r="J6517">
        <v>-460000000</v>
      </c>
      <c r="K6517">
        <v>-4453363.3048556242</v>
      </c>
    </row>
    <row r="6518" spans="1:11" x14ac:dyDescent="0.25">
      <c r="A6518">
        <v>1801</v>
      </c>
      <c r="B6518" t="s">
        <v>211</v>
      </c>
      <c r="C6518" t="s">
        <v>493</v>
      </c>
      <c r="D6518" t="s">
        <v>1248</v>
      </c>
      <c r="E6518">
        <v>2014</v>
      </c>
      <c r="F6518" s="10">
        <v>41729</v>
      </c>
      <c r="G6518" t="s">
        <v>489</v>
      </c>
      <c r="H6518" t="s">
        <v>474</v>
      </c>
      <c r="I6518" t="s">
        <v>549</v>
      </c>
      <c r="J6518">
        <v>12175000000</v>
      </c>
      <c r="K6518">
        <v>117868909.21003744</v>
      </c>
    </row>
    <row r="6519" spans="1:11" x14ac:dyDescent="0.25">
      <c r="A6519">
        <v>1801</v>
      </c>
      <c r="B6519" t="s">
        <v>211</v>
      </c>
      <c r="C6519" t="s">
        <v>493</v>
      </c>
      <c r="D6519" t="s">
        <v>740</v>
      </c>
      <c r="E6519">
        <v>2014</v>
      </c>
      <c r="F6519" s="10">
        <v>41729</v>
      </c>
      <c r="G6519" t="s">
        <v>489</v>
      </c>
      <c r="H6519" t="s">
        <v>474</v>
      </c>
      <c r="I6519" t="s">
        <v>549</v>
      </c>
      <c r="J6519">
        <v>2245000000</v>
      </c>
      <c r="K6519">
        <v>21734349.1726106</v>
      </c>
    </row>
    <row r="6520" spans="1:11" x14ac:dyDescent="0.25">
      <c r="A6520">
        <v>8069</v>
      </c>
      <c r="B6520" t="s">
        <v>165</v>
      </c>
      <c r="C6520" t="s">
        <v>492</v>
      </c>
      <c r="D6520" t="s">
        <v>2077</v>
      </c>
      <c r="E6520">
        <v>2014</v>
      </c>
      <c r="F6520" s="10">
        <v>41729</v>
      </c>
      <c r="G6520" t="s">
        <v>489</v>
      </c>
      <c r="H6520" t="s">
        <v>474</v>
      </c>
      <c r="I6520" t="s">
        <v>549</v>
      </c>
      <c r="J6520">
        <v>129995000000</v>
      </c>
      <c r="K6520">
        <v>1258510788.7276237</v>
      </c>
    </row>
    <row r="6521" spans="1:11" x14ac:dyDescent="0.25">
      <c r="A6521">
        <v>8069</v>
      </c>
      <c r="B6521" t="s">
        <v>165</v>
      </c>
      <c r="C6521" t="s">
        <v>492</v>
      </c>
      <c r="D6521" t="s">
        <v>163</v>
      </c>
      <c r="E6521">
        <v>2014</v>
      </c>
      <c r="F6521" s="10">
        <v>41729</v>
      </c>
      <c r="G6521" t="s">
        <v>489</v>
      </c>
      <c r="H6521" t="s">
        <v>474</v>
      </c>
      <c r="I6521" t="s">
        <v>549</v>
      </c>
      <c r="J6521">
        <v>211859000000</v>
      </c>
      <c r="K6521">
        <v>2051054557.3987124</v>
      </c>
    </row>
    <row r="6522" spans="1:11" x14ac:dyDescent="0.25">
      <c r="A6522">
        <v>8069</v>
      </c>
      <c r="B6522" t="s">
        <v>165</v>
      </c>
      <c r="C6522" t="s">
        <v>492</v>
      </c>
      <c r="D6522" t="s">
        <v>636</v>
      </c>
      <c r="E6522">
        <v>2014</v>
      </c>
      <c r="F6522" s="10">
        <v>41729</v>
      </c>
      <c r="G6522" t="s">
        <v>489</v>
      </c>
      <c r="H6522" t="s">
        <v>474</v>
      </c>
      <c r="I6522" t="s">
        <v>549</v>
      </c>
      <c r="J6522">
        <v>50058000000</v>
      </c>
      <c r="K6522">
        <v>484622739.81404966</v>
      </c>
    </row>
    <row r="6523" spans="1:11" x14ac:dyDescent="0.25">
      <c r="A6523">
        <v>8069</v>
      </c>
      <c r="B6523" t="s">
        <v>165</v>
      </c>
      <c r="C6523" t="s">
        <v>492</v>
      </c>
      <c r="D6523" t="s">
        <v>2078</v>
      </c>
      <c r="E6523">
        <v>2014</v>
      </c>
      <c r="F6523" s="10">
        <v>41729</v>
      </c>
      <c r="G6523" t="s">
        <v>489</v>
      </c>
      <c r="H6523" t="s">
        <v>474</v>
      </c>
      <c r="I6523" t="s">
        <v>549</v>
      </c>
      <c r="J6523">
        <v>56744000000</v>
      </c>
      <c r="K6523">
        <v>549351407.32766855</v>
      </c>
    </row>
    <row r="6524" spans="1:11" x14ac:dyDescent="0.25">
      <c r="A6524">
        <v>8069</v>
      </c>
      <c r="B6524" t="s">
        <v>165</v>
      </c>
      <c r="C6524" t="s">
        <v>493</v>
      </c>
      <c r="D6524" t="s">
        <v>635</v>
      </c>
      <c r="E6524">
        <v>2014</v>
      </c>
      <c r="F6524" s="10">
        <v>41729</v>
      </c>
      <c r="G6524" t="s">
        <v>489</v>
      </c>
      <c r="H6524" t="s">
        <v>474</v>
      </c>
      <c r="I6524" t="s">
        <v>549</v>
      </c>
      <c r="J6524">
        <v>-3437000000</v>
      </c>
      <c r="K6524">
        <v>-33274368.866932131</v>
      </c>
    </row>
    <row r="6525" spans="1:11" x14ac:dyDescent="0.25">
      <c r="A6525">
        <v>8069</v>
      </c>
      <c r="B6525" t="s">
        <v>165</v>
      </c>
      <c r="C6525" t="s">
        <v>493</v>
      </c>
      <c r="D6525" t="s">
        <v>684</v>
      </c>
      <c r="E6525">
        <v>2014</v>
      </c>
      <c r="F6525" s="10">
        <v>41729</v>
      </c>
      <c r="G6525" t="s">
        <v>489</v>
      </c>
      <c r="H6525" t="s">
        <v>474</v>
      </c>
      <c r="I6525" t="s">
        <v>549</v>
      </c>
      <c r="J6525">
        <v>53003000000</v>
      </c>
      <c r="K6525">
        <v>513133946.18970144</v>
      </c>
    </row>
    <row r="6526" spans="1:11" x14ac:dyDescent="0.25">
      <c r="A6526">
        <v>8069</v>
      </c>
      <c r="B6526" t="s">
        <v>165</v>
      </c>
      <c r="C6526" t="s">
        <v>493</v>
      </c>
      <c r="D6526" t="s">
        <v>683</v>
      </c>
      <c r="E6526">
        <v>2014</v>
      </c>
      <c r="F6526" s="10">
        <v>41729</v>
      </c>
      <c r="G6526" t="s">
        <v>489</v>
      </c>
      <c r="H6526" t="s">
        <v>474</v>
      </c>
      <c r="I6526" t="s">
        <v>549</v>
      </c>
      <c r="J6526">
        <v>322398000000</v>
      </c>
      <c r="K6526">
        <v>3121207440.7800946</v>
      </c>
    </row>
    <row r="6527" spans="1:11" x14ac:dyDescent="0.25">
      <c r="A6527">
        <v>8069</v>
      </c>
      <c r="B6527" t="s">
        <v>165</v>
      </c>
      <c r="C6527" t="s">
        <v>493</v>
      </c>
      <c r="D6527" t="s">
        <v>458</v>
      </c>
      <c r="E6527">
        <v>2014</v>
      </c>
      <c r="F6527" s="10">
        <v>41729</v>
      </c>
      <c r="G6527" t="s">
        <v>489</v>
      </c>
      <c r="H6527" t="s">
        <v>474</v>
      </c>
      <c r="I6527" t="s">
        <v>549</v>
      </c>
      <c r="J6527">
        <v>4874000000</v>
      </c>
      <c r="K6527">
        <v>47186288.582318068</v>
      </c>
    </row>
    <row r="6528" spans="1:11" x14ac:dyDescent="0.25">
      <c r="A6528">
        <v>8069</v>
      </c>
      <c r="B6528" t="s">
        <v>165</v>
      </c>
      <c r="C6528" t="s">
        <v>493</v>
      </c>
      <c r="D6528" t="s">
        <v>685</v>
      </c>
      <c r="E6528">
        <v>2014</v>
      </c>
      <c r="F6528" s="10">
        <v>41729</v>
      </c>
      <c r="G6528" t="s">
        <v>489</v>
      </c>
      <c r="H6528" t="s">
        <v>474</v>
      </c>
      <c r="I6528" t="s">
        <v>549</v>
      </c>
      <c r="J6528">
        <v>71818000000</v>
      </c>
      <c r="K6528">
        <v>695286186.58287227</v>
      </c>
    </row>
    <row r="6529" spans="1:11" x14ac:dyDescent="0.25">
      <c r="A6529">
        <v>8078</v>
      </c>
      <c r="B6529" t="s">
        <v>184</v>
      </c>
      <c r="C6529" t="s">
        <v>493</v>
      </c>
      <c r="D6529" t="s">
        <v>756</v>
      </c>
      <c r="E6529">
        <v>2014</v>
      </c>
      <c r="F6529" s="10">
        <v>41729</v>
      </c>
      <c r="G6529" t="s">
        <v>489</v>
      </c>
      <c r="H6529" t="s">
        <v>474</v>
      </c>
      <c r="I6529" t="s">
        <v>549</v>
      </c>
      <c r="J6529">
        <v>66652000000</v>
      </c>
      <c r="K6529">
        <v>645272980.42442846</v>
      </c>
    </row>
    <row r="6530" spans="1:11" x14ac:dyDescent="0.25">
      <c r="A6530">
        <v>8078</v>
      </c>
      <c r="B6530" t="s">
        <v>184</v>
      </c>
      <c r="C6530" t="s">
        <v>493</v>
      </c>
      <c r="D6530" t="s">
        <v>757</v>
      </c>
      <c r="E6530">
        <v>2014</v>
      </c>
      <c r="F6530" s="10">
        <v>41729</v>
      </c>
      <c r="G6530" t="s">
        <v>489</v>
      </c>
      <c r="H6530" t="s">
        <v>474</v>
      </c>
      <c r="I6530" t="s">
        <v>549</v>
      </c>
      <c r="J6530">
        <v>38838000000</v>
      </c>
      <c r="K6530">
        <v>375999400.07387549</v>
      </c>
    </row>
    <row r="6531" spans="1:11" x14ac:dyDescent="0.25">
      <c r="A6531">
        <v>8096</v>
      </c>
      <c r="B6531" t="s">
        <v>162</v>
      </c>
      <c r="C6531" t="s">
        <v>492</v>
      </c>
      <c r="D6531" t="s">
        <v>59</v>
      </c>
      <c r="E6531">
        <v>2014</v>
      </c>
      <c r="F6531" s="10">
        <v>41729</v>
      </c>
      <c r="G6531" t="s">
        <v>489</v>
      </c>
      <c r="H6531" t="s">
        <v>474</v>
      </c>
      <c r="I6531" t="s">
        <v>549</v>
      </c>
      <c r="J6531">
        <v>187247000000</v>
      </c>
      <c r="K6531">
        <v>1812780258.1397851</v>
      </c>
    </row>
    <row r="6532" spans="1:11" x14ac:dyDescent="0.25">
      <c r="A6532">
        <v>8096</v>
      </c>
      <c r="B6532" t="s">
        <v>162</v>
      </c>
      <c r="C6532" t="s">
        <v>492</v>
      </c>
      <c r="D6532" t="s">
        <v>163</v>
      </c>
      <c r="E6532">
        <v>2014</v>
      </c>
      <c r="F6532" s="10">
        <v>41729</v>
      </c>
      <c r="G6532" t="s">
        <v>489</v>
      </c>
      <c r="H6532" t="s">
        <v>474</v>
      </c>
      <c r="I6532" t="s">
        <v>549</v>
      </c>
      <c r="J6532">
        <v>1289054000000</v>
      </c>
      <c r="K6532">
        <v>12479621264.298613</v>
      </c>
    </row>
    <row r="6533" spans="1:11" x14ac:dyDescent="0.25">
      <c r="A6533">
        <v>8096</v>
      </c>
      <c r="B6533" t="s">
        <v>162</v>
      </c>
      <c r="C6533" t="s">
        <v>492</v>
      </c>
      <c r="D6533" t="s">
        <v>458</v>
      </c>
      <c r="E6533">
        <v>2014</v>
      </c>
      <c r="F6533" s="10">
        <v>41729</v>
      </c>
      <c r="G6533" t="s">
        <v>489</v>
      </c>
      <c r="H6533" t="s">
        <v>474</v>
      </c>
      <c r="I6533" t="s">
        <v>549</v>
      </c>
      <c r="J6533">
        <v>421465000000</v>
      </c>
      <c r="K6533">
        <v>4080297315.828208</v>
      </c>
    </row>
    <row r="6534" spans="1:11" x14ac:dyDescent="0.25">
      <c r="A6534">
        <v>8096</v>
      </c>
      <c r="B6534" t="s">
        <v>162</v>
      </c>
      <c r="C6534" t="s">
        <v>493</v>
      </c>
      <c r="D6534" t="s">
        <v>681</v>
      </c>
      <c r="E6534">
        <v>2014</v>
      </c>
      <c r="F6534" s="10">
        <v>41729</v>
      </c>
      <c r="G6534" t="s">
        <v>489</v>
      </c>
      <c r="H6534" t="s">
        <v>474</v>
      </c>
      <c r="I6534" t="s">
        <v>549</v>
      </c>
      <c r="J6534">
        <v>71761000000</v>
      </c>
      <c r="K6534">
        <v>694734356.78205311</v>
      </c>
    </row>
    <row r="6535" spans="1:11" x14ac:dyDescent="0.25">
      <c r="A6535">
        <v>8096</v>
      </c>
      <c r="B6535" t="s">
        <v>162</v>
      </c>
      <c r="C6535" t="s">
        <v>493</v>
      </c>
      <c r="D6535" t="s">
        <v>1206</v>
      </c>
      <c r="E6535">
        <v>2014</v>
      </c>
      <c r="F6535" s="10">
        <v>41729</v>
      </c>
      <c r="G6535" t="s">
        <v>489</v>
      </c>
      <c r="H6535" t="s">
        <v>474</v>
      </c>
      <c r="I6535" t="s">
        <v>549</v>
      </c>
      <c r="J6535">
        <v>824804000000</v>
      </c>
      <c r="K6535">
        <v>7985112754.9959526</v>
      </c>
    </row>
    <row r="6536" spans="1:11" x14ac:dyDescent="0.25">
      <c r="A6536">
        <v>8096</v>
      </c>
      <c r="B6536" t="s">
        <v>162</v>
      </c>
      <c r="C6536" t="s">
        <v>493</v>
      </c>
      <c r="D6536" t="s">
        <v>682</v>
      </c>
      <c r="E6536">
        <v>2014</v>
      </c>
      <c r="F6536" s="10">
        <v>41729</v>
      </c>
      <c r="G6536" t="s">
        <v>489</v>
      </c>
      <c r="H6536" t="s">
        <v>474</v>
      </c>
      <c r="I6536" t="s">
        <v>549</v>
      </c>
      <c r="J6536">
        <v>79840000000</v>
      </c>
      <c r="K6536">
        <v>772948970.12972403</v>
      </c>
    </row>
    <row r="6537" spans="1:11" x14ac:dyDescent="0.25">
      <c r="A6537">
        <v>8096</v>
      </c>
      <c r="B6537" t="s">
        <v>162</v>
      </c>
      <c r="C6537" t="s">
        <v>493</v>
      </c>
      <c r="D6537" t="s">
        <v>1207</v>
      </c>
      <c r="E6537">
        <v>2014</v>
      </c>
      <c r="F6537" s="10">
        <v>41729</v>
      </c>
      <c r="G6537" t="s">
        <v>489</v>
      </c>
      <c r="H6537" t="s">
        <v>474</v>
      </c>
      <c r="I6537" t="s">
        <v>549</v>
      </c>
      <c r="J6537">
        <v>145485000000</v>
      </c>
      <c r="K6537">
        <v>1408472957.4063489</v>
      </c>
    </row>
    <row r="6538" spans="1:11" x14ac:dyDescent="0.25">
      <c r="A6538">
        <v>8096</v>
      </c>
      <c r="B6538" t="s">
        <v>162</v>
      </c>
      <c r="C6538" t="s">
        <v>493</v>
      </c>
      <c r="D6538" t="s">
        <v>635</v>
      </c>
      <c r="E6538">
        <v>2014</v>
      </c>
      <c r="F6538" s="10">
        <v>41729</v>
      </c>
      <c r="G6538" t="s">
        <v>489</v>
      </c>
      <c r="H6538" t="s">
        <v>474</v>
      </c>
      <c r="I6538" t="s">
        <v>549</v>
      </c>
      <c r="J6538">
        <v>-76197000000</v>
      </c>
      <c r="K6538">
        <v>-737680269.00018263</v>
      </c>
    </row>
    <row r="6539" spans="1:11" x14ac:dyDescent="0.25">
      <c r="A6539">
        <v>8096</v>
      </c>
      <c r="B6539" t="s">
        <v>162</v>
      </c>
      <c r="C6539" t="s">
        <v>493</v>
      </c>
      <c r="D6539" t="s">
        <v>1292</v>
      </c>
      <c r="E6539">
        <v>2014</v>
      </c>
      <c r="F6539" s="10">
        <v>41729</v>
      </c>
      <c r="G6539" t="s">
        <v>489</v>
      </c>
      <c r="H6539" t="s">
        <v>474</v>
      </c>
      <c r="I6539" t="s">
        <v>549</v>
      </c>
      <c r="J6539">
        <v>122759000000</v>
      </c>
      <c r="K6539">
        <v>1188457447.6973295</v>
      </c>
    </row>
    <row r="6540" spans="1:11" x14ac:dyDescent="0.25">
      <c r="A6540">
        <v>8096</v>
      </c>
      <c r="B6540" t="s">
        <v>162</v>
      </c>
      <c r="C6540" t="s">
        <v>493</v>
      </c>
      <c r="D6540" t="s">
        <v>680</v>
      </c>
      <c r="E6540">
        <v>2014</v>
      </c>
      <c r="F6540" s="10">
        <v>41729</v>
      </c>
      <c r="G6540" t="s">
        <v>489</v>
      </c>
      <c r="H6540" t="s">
        <v>474</v>
      </c>
      <c r="I6540" t="s">
        <v>549</v>
      </c>
      <c r="J6540">
        <v>534462000000</v>
      </c>
      <c r="K6540">
        <v>5174246649.2168407</v>
      </c>
    </row>
    <row r="6541" spans="1:11" x14ac:dyDescent="0.25">
      <c r="A6541">
        <v>8096</v>
      </c>
      <c r="B6541" t="s">
        <v>162</v>
      </c>
      <c r="C6541" t="s">
        <v>493</v>
      </c>
      <c r="D6541" t="s">
        <v>458</v>
      </c>
      <c r="E6541">
        <v>2014</v>
      </c>
      <c r="F6541" s="10">
        <v>41729</v>
      </c>
      <c r="G6541" t="s">
        <v>489</v>
      </c>
      <c r="H6541" t="s">
        <v>474</v>
      </c>
      <c r="I6541" t="s">
        <v>549</v>
      </c>
      <c r="J6541">
        <v>42266000000</v>
      </c>
      <c r="K6541">
        <v>409186637.9196257</v>
      </c>
    </row>
    <row r="6542" spans="1:11" x14ac:dyDescent="0.25">
      <c r="A6542">
        <v>8096</v>
      </c>
      <c r="B6542" t="s">
        <v>162</v>
      </c>
      <c r="C6542" t="s">
        <v>493</v>
      </c>
      <c r="D6542" t="s">
        <v>1291</v>
      </c>
      <c r="E6542">
        <v>2014</v>
      </c>
      <c r="F6542" s="10">
        <v>41729</v>
      </c>
      <c r="G6542" t="s">
        <v>489</v>
      </c>
      <c r="H6542" t="s">
        <v>474</v>
      </c>
      <c r="I6542" t="s">
        <v>549</v>
      </c>
      <c r="J6542">
        <v>152585000000</v>
      </c>
      <c r="K6542">
        <v>1477209651.8943379</v>
      </c>
    </row>
    <row r="6543" spans="1:11" x14ac:dyDescent="0.25">
      <c r="A6543">
        <v>8175</v>
      </c>
      <c r="B6543" t="s">
        <v>207</v>
      </c>
      <c r="C6543" t="s">
        <v>492</v>
      </c>
      <c r="D6543" t="s">
        <v>2168</v>
      </c>
      <c r="E6543">
        <v>2014</v>
      </c>
      <c r="F6543" s="10">
        <v>41729</v>
      </c>
      <c r="G6543" t="s">
        <v>489</v>
      </c>
      <c r="H6543" t="s">
        <v>474</v>
      </c>
      <c r="I6543" t="s">
        <v>549</v>
      </c>
      <c r="J6543">
        <v>9042000000</v>
      </c>
      <c r="K6543">
        <v>87537632.614140332</v>
      </c>
    </row>
    <row r="6544" spans="1:11" x14ac:dyDescent="0.25">
      <c r="A6544">
        <v>8175</v>
      </c>
      <c r="B6544" t="s">
        <v>207</v>
      </c>
      <c r="C6544" t="s">
        <v>492</v>
      </c>
      <c r="D6544" t="s">
        <v>163</v>
      </c>
      <c r="E6544">
        <v>2014</v>
      </c>
      <c r="F6544" s="10">
        <v>41729</v>
      </c>
      <c r="G6544" t="s">
        <v>489</v>
      </c>
      <c r="H6544" t="s">
        <v>474</v>
      </c>
      <c r="I6544" t="s">
        <v>549</v>
      </c>
      <c r="J6544">
        <v>20096000000</v>
      </c>
      <c r="K6544">
        <v>194553889.07473615</v>
      </c>
    </row>
    <row r="6545" spans="1:11" x14ac:dyDescent="0.25">
      <c r="A6545">
        <v>8175</v>
      </c>
      <c r="B6545" t="s">
        <v>207</v>
      </c>
      <c r="C6545" t="s">
        <v>492</v>
      </c>
      <c r="D6545" t="s">
        <v>2169</v>
      </c>
      <c r="E6545">
        <v>2014</v>
      </c>
      <c r="F6545" s="10">
        <v>41729</v>
      </c>
      <c r="G6545" t="s">
        <v>489</v>
      </c>
      <c r="H6545" t="s">
        <v>474</v>
      </c>
      <c r="I6545" t="s">
        <v>549</v>
      </c>
      <c r="J6545">
        <v>9753000000</v>
      </c>
      <c r="K6545">
        <v>94420983.287515014</v>
      </c>
    </row>
    <row r="6546" spans="1:11" x14ac:dyDescent="0.25">
      <c r="A6546">
        <v>8175</v>
      </c>
      <c r="B6546" t="s">
        <v>207</v>
      </c>
      <c r="C6546" t="s">
        <v>492</v>
      </c>
      <c r="D6546" t="s">
        <v>458</v>
      </c>
      <c r="E6546">
        <v>2014</v>
      </c>
      <c r="F6546" s="10">
        <v>41729</v>
      </c>
      <c r="G6546" t="s">
        <v>489</v>
      </c>
      <c r="H6546" t="s">
        <v>474</v>
      </c>
      <c r="I6546" t="s">
        <v>549</v>
      </c>
      <c r="J6546">
        <v>7092000000</v>
      </c>
      <c r="K6546">
        <v>68659244.691382796</v>
      </c>
    </row>
    <row r="6547" spans="1:11" x14ac:dyDescent="0.25">
      <c r="A6547">
        <v>8176</v>
      </c>
      <c r="B6547" t="s">
        <v>176</v>
      </c>
      <c r="C6547" t="s">
        <v>492</v>
      </c>
      <c r="D6547" t="s">
        <v>569</v>
      </c>
      <c r="E6547">
        <v>2014</v>
      </c>
      <c r="F6547" s="10">
        <v>41729</v>
      </c>
      <c r="G6547" t="s">
        <v>489</v>
      </c>
      <c r="H6547" t="s">
        <v>474</v>
      </c>
      <c r="I6547" t="s">
        <v>549</v>
      </c>
      <c r="J6547">
        <v>177466000000</v>
      </c>
      <c r="K6547">
        <v>1718088200.5641482</v>
      </c>
    </row>
    <row r="6548" spans="1:11" x14ac:dyDescent="0.25">
      <c r="A6548">
        <v>8176</v>
      </c>
      <c r="B6548" t="s">
        <v>176</v>
      </c>
      <c r="C6548" t="s">
        <v>492</v>
      </c>
      <c r="D6548" t="s">
        <v>163</v>
      </c>
      <c r="E6548">
        <v>2014</v>
      </c>
      <c r="F6548" s="10">
        <v>41729</v>
      </c>
      <c r="G6548" t="s">
        <v>489</v>
      </c>
      <c r="H6548" t="s">
        <v>474</v>
      </c>
      <c r="I6548" t="s">
        <v>549</v>
      </c>
      <c r="J6548">
        <v>638346000000</v>
      </c>
      <c r="K6548">
        <v>6179970983.0464525</v>
      </c>
    </row>
    <row r="6549" spans="1:11" x14ac:dyDescent="0.25">
      <c r="A6549">
        <v>8176</v>
      </c>
      <c r="B6549" t="s">
        <v>176</v>
      </c>
      <c r="C6549" t="s">
        <v>492</v>
      </c>
      <c r="D6549" t="s">
        <v>834</v>
      </c>
      <c r="E6549">
        <v>2014</v>
      </c>
      <c r="F6549" s="10">
        <v>41729</v>
      </c>
      <c r="G6549" t="s">
        <v>489</v>
      </c>
      <c r="H6549" t="s">
        <v>474</v>
      </c>
      <c r="I6549" t="s">
        <v>549</v>
      </c>
      <c r="J6549">
        <v>356890000000</v>
      </c>
      <c r="K6549">
        <v>3455132238.8476605</v>
      </c>
    </row>
    <row r="6550" spans="1:11" x14ac:dyDescent="0.25">
      <c r="A6550">
        <v>8176</v>
      </c>
      <c r="B6550" t="s">
        <v>176</v>
      </c>
      <c r="C6550" t="s">
        <v>492</v>
      </c>
      <c r="D6550" t="s">
        <v>458</v>
      </c>
      <c r="E6550">
        <v>2014</v>
      </c>
      <c r="F6550" s="10">
        <v>41729</v>
      </c>
      <c r="G6550" t="s">
        <v>489</v>
      </c>
      <c r="H6550" t="s">
        <v>474</v>
      </c>
      <c r="I6550" t="s">
        <v>549</v>
      </c>
      <c r="J6550">
        <v>51917000000</v>
      </c>
      <c r="K6550">
        <v>502620136.30041182</v>
      </c>
    </row>
    <row r="6551" spans="1:11" x14ac:dyDescent="0.25">
      <c r="A6551">
        <v>8176</v>
      </c>
      <c r="B6551" t="s">
        <v>176</v>
      </c>
      <c r="C6551" t="s">
        <v>493</v>
      </c>
      <c r="D6551" t="s">
        <v>635</v>
      </c>
      <c r="E6551">
        <v>2014</v>
      </c>
      <c r="F6551" s="10">
        <v>41729</v>
      </c>
      <c r="G6551" t="s">
        <v>489</v>
      </c>
      <c r="H6551" t="s">
        <v>474</v>
      </c>
      <c r="I6551" t="s">
        <v>549</v>
      </c>
      <c r="J6551">
        <v>-29899000000</v>
      </c>
      <c r="K6551">
        <v>-289458933.59103978</v>
      </c>
    </row>
    <row r="6552" spans="1:11" x14ac:dyDescent="0.25">
      <c r="A6552">
        <v>8176</v>
      </c>
      <c r="B6552" t="s">
        <v>176</v>
      </c>
      <c r="C6552" t="s">
        <v>493</v>
      </c>
      <c r="D6552" t="s">
        <v>693</v>
      </c>
      <c r="E6552">
        <v>2014</v>
      </c>
      <c r="F6552" s="10">
        <v>41729</v>
      </c>
      <c r="G6552" t="s">
        <v>489</v>
      </c>
      <c r="H6552" t="s">
        <v>474</v>
      </c>
      <c r="I6552" t="s">
        <v>549</v>
      </c>
      <c r="J6552">
        <v>1153164000000</v>
      </c>
      <c r="K6552">
        <v>11164039656.696806</v>
      </c>
    </row>
    <row r="6553" spans="1:11" x14ac:dyDescent="0.25">
      <c r="A6553">
        <v>8176</v>
      </c>
      <c r="B6553" t="s">
        <v>176</v>
      </c>
      <c r="C6553" t="s">
        <v>493</v>
      </c>
      <c r="D6553" t="s">
        <v>458</v>
      </c>
      <c r="E6553">
        <v>2014</v>
      </c>
      <c r="F6553" s="10">
        <v>41729</v>
      </c>
      <c r="G6553" t="s">
        <v>489</v>
      </c>
      <c r="H6553" t="s">
        <v>474</v>
      </c>
      <c r="I6553" t="s">
        <v>549</v>
      </c>
      <c r="J6553">
        <v>65247000000</v>
      </c>
      <c r="K6553">
        <v>631670859.89546716</v>
      </c>
    </row>
    <row r="6554" spans="1:11" x14ac:dyDescent="0.25">
      <c r="A6554">
        <v>8176</v>
      </c>
      <c r="B6554" t="s">
        <v>176</v>
      </c>
      <c r="C6554" t="s">
        <v>493</v>
      </c>
      <c r="D6554" t="s">
        <v>1064</v>
      </c>
      <c r="E6554">
        <v>2014</v>
      </c>
      <c r="F6554" s="10">
        <v>41729</v>
      </c>
      <c r="G6554" t="s">
        <v>489</v>
      </c>
      <c r="H6554" t="s">
        <v>474</v>
      </c>
      <c r="I6554" t="s">
        <v>549</v>
      </c>
      <c r="J6554">
        <v>320078000000</v>
      </c>
      <c r="K6554">
        <v>3098746999.7643013</v>
      </c>
    </row>
    <row r="6555" spans="1:11" x14ac:dyDescent="0.25">
      <c r="A6555">
        <v>8437</v>
      </c>
      <c r="B6555" t="s">
        <v>209</v>
      </c>
      <c r="C6555" t="s">
        <v>492</v>
      </c>
      <c r="D6555" t="s">
        <v>570</v>
      </c>
      <c r="E6555">
        <v>2014</v>
      </c>
      <c r="F6555" s="10">
        <v>41729</v>
      </c>
      <c r="G6555" t="s">
        <v>489</v>
      </c>
      <c r="H6555" t="s">
        <v>474</v>
      </c>
      <c r="I6555" t="s">
        <v>549</v>
      </c>
      <c r="J6555">
        <v>1383640000000</v>
      </c>
      <c r="K6555">
        <v>13395329572.022686</v>
      </c>
    </row>
    <row r="6556" spans="1:11" x14ac:dyDescent="0.25">
      <c r="A6556">
        <v>8437</v>
      </c>
      <c r="B6556" t="s">
        <v>209</v>
      </c>
      <c r="C6556" t="s">
        <v>492</v>
      </c>
      <c r="D6556" t="s">
        <v>569</v>
      </c>
      <c r="E6556">
        <v>2014</v>
      </c>
      <c r="F6556" s="10">
        <v>41729</v>
      </c>
      <c r="G6556" t="s">
        <v>489</v>
      </c>
      <c r="H6556" t="s">
        <v>474</v>
      </c>
      <c r="I6556" t="s">
        <v>549</v>
      </c>
      <c r="J6556">
        <v>846267000000</v>
      </c>
      <c r="K6556">
        <v>8192900878.0657711</v>
      </c>
    </row>
    <row r="6557" spans="1:11" x14ac:dyDescent="0.25">
      <c r="A6557">
        <v>8437</v>
      </c>
      <c r="B6557" t="s">
        <v>209</v>
      </c>
      <c r="C6557" t="s">
        <v>492</v>
      </c>
      <c r="D6557" t="s">
        <v>163</v>
      </c>
      <c r="E6557">
        <v>2014</v>
      </c>
      <c r="F6557" s="10">
        <v>41729</v>
      </c>
      <c r="G6557" t="s">
        <v>489</v>
      </c>
      <c r="H6557" t="s">
        <v>474</v>
      </c>
      <c r="I6557" t="s">
        <v>549</v>
      </c>
      <c r="J6557">
        <v>2727415000000</v>
      </c>
      <c r="K6557">
        <v>26404717126.33218</v>
      </c>
    </row>
    <row r="6558" spans="1:11" x14ac:dyDescent="0.25">
      <c r="A6558">
        <v>8437</v>
      </c>
      <c r="B6558" t="s">
        <v>209</v>
      </c>
      <c r="C6558" t="s">
        <v>492</v>
      </c>
      <c r="D6558" t="s">
        <v>636</v>
      </c>
      <c r="E6558">
        <v>2014</v>
      </c>
      <c r="F6558" s="10">
        <v>41729</v>
      </c>
      <c r="G6558" t="s">
        <v>489</v>
      </c>
      <c r="H6558" t="s">
        <v>474</v>
      </c>
      <c r="I6558" t="s">
        <v>549</v>
      </c>
      <c r="J6558">
        <v>1160489000000</v>
      </c>
      <c r="K6558">
        <v>11234954626.714344</v>
      </c>
    </row>
    <row r="6559" spans="1:11" x14ac:dyDescent="0.25">
      <c r="A6559">
        <v>8437</v>
      </c>
      <c r="B6559" t="s">
        <v>209</v>
      </c>
      <c r="C6559" t="s">
        <v>492</v>
      </c>
      <c r="D6559" t="s">
        <v>458</v>
      </c>
      <c r="E6559">
        <v>2014</v>
      </c>
      <c r="F6559" s="10">
        <v>41729</v>
      </c>
      <c r="G6559" t="s">
        <v>489</v>
      </c>
      <c r="H6559" t="s">
        <v>474</v>
      </c>
      <c r="I6559" t="s">
        <v>549</v>
      </c>
      <c r="J6559">
        <v>371891000000</v>
      </c>
      <c r="K6559">
        <v>3600360288.7088327</v>
      </c>
    </row>
    <row r="6560" spans="1:11" x14ac:dyDescent="0.25">
      <c r="A6560">
        <v>8437</v>
      </c>
      <c r="B6560" t="s">
        <v>209</v>
      </c>
      <c r="C6560" t="s">
        <v>493</v>
      </c>
      <c r="D6560" t="s">
        <v>1240</v>
      </c>
      <c r="E6560">
        <v>2014</v>
      </c>
      <c r="F6560" s="10">
        <v>41729</v>
      </c>
      <c r="G6560" t="s">
        <v>489</v>
      </c>
      <c r="H6560" t="s">
        <v>474</v>
      </c>
      <c r="I6560" t="s">
        <v>549</v>
      </c>
      <c r="J6560">
        <v>1356636000000</v>
      </c>
      <c r="K6560">
        <v>13133897783.57851</v>
      </c>
    </row>
    <row r="6561" spans="1:11" x14ac:dyDescent="0.25">
      <c r="A6561">
        <v>8437</v>
      </c>
      <c r="B6561" t="s">
        <v>209</v>
      </c>
      <c r="C6561" t="s">
        <v>493</v>
      </c>
      <c r="D6561" t="s">
        <v>1296</v>
      </c>
      <c r="E6561">
        <v>2014</v>
      </c>
      <c r="F6561" s="10">
        <v>41729</v>
      </c>
      <c r="G6561" t="s">
        <v>489</v>
      </c>
      <c r="H6561" t="s">
        <v>474</v>
      </c>
      <c r="I6561" t="s">
        <v>549</v>
      </c>
      <c r="J6561">
        <v>0</v>
      </c>
      <c r="K6561">
        <v>0</v>
      </c>
    </row>
    <row r="6562" spans="1:11" x14ac:dyDescent="0.25">
      <c r="A6562">
        <v>8437</v>
      </c>
      <c r="B6562" t="s">
        <v>209</v>
      </c>
      <c r="C6562" t="s">
        <v>493</v>
      </c>
      <c r="D6562" t="s">
        <v>1238</v>
      </c>
      <c r="E6562">
        <v>2014</v>
      </c>
      <c r="F6562" s="10">
        <v>41729</v>
      </c>
      <c r="G6562" t="s">
        <v>489</v>
      </c>
      <c r="H6562" t="s">
        <v>474</v>
      </c>
      <c r="I6562" t="s">
        <v>549</v>
      </c>
      <c r="J6562">
        <v>1687285000000</v>
      </c>
      <c r="K6562">
        <v>16334985008.333309</v>
      </c>
    </row>
    <row r="6563" spans="1:11" x14ac:dyDescent="0.25">
      <c r="A6563">
        <v>8437</v>
      </c>
      <c r="B6563" t="s">
        <v>209</v>
      </c>
      <c r="C6563" t="s">
        <v>493</v>
      </c>
      <c r="D6563" t="s">
        <v>1239</v>
      </c>
      <c r="E6563">
        <v>2014</v>
      </c>
      <c r="F6563" s="10">
        <v>41729</v>
      </c>
      <c r="G6563" t="s">
        <v>489</v>
      </c>
      <c r="H6563" t="s">
        <v>474</v>
      </c>
      <c r="I6563" t="s">
        <v>549</v>
      </c>
      <c r="J6563">
        <v>1805527000000</v>
      </c>
      <c r="K6563">
        <v>17479712364.621872</v>
      </c>
    </row>
    <row r="6564" spans="1:11" x14ac:dyDescent="0.25">
      <c r="A6564">
        <v>8437</v>
      </c>
      <c r="B6564" t="s">
        <v>209</v>
      </c>
      <c r="C6564" t="s">
        <v>493</v>
      </c>
      <c r="D6564" t="s">
        <v>635</v>
      </c>
      <c r="E6564">
        <v>2014</v>
      </c>
      <c r="F6564" s="10">
        <v>41729</v>
      </c>
      <c r="G6564" t="s">
        <v>489</v>
      </c>
      <c r="H6564" t="s">
        <v>474</v>
      </c>
      <c r="I6564" t="s">
        <v>549</v>
      </c>
      <c r="J6564">
        <v>-589106000000</v>
      </c>
      <c r="K6564">
        <v>-5703267484.9353857</v>
      </c>
    </row>
    <row r="6565" spans="1:11" x14ac:dyDescent="0.25">
      <c r="A6565">
        <v>8437</v>
      </c>
      <c r="B6565" t="s">
        <v>209</v>
      </c>
      <c r="C6565" t="s">
        <v>493</v>
      </c>
      <c r="D6565" t="s">
        <v>1297</v>
      </c>
      <c r="E6565">
        <v>2014</v>
      </c>
      <c r="F6565" s="10">
        <v>41729</v>
      </c>
      <c r="G6565" t="s">
        <v>489</v>
      </c>
      <c r="H6565" t="s">
        <v>474</v>
      </c>
      <c r="I6565" t="s">
        <v>549</v>
      </c>
      <c r="J6565">
        <v>410727000000</v>
      </c>
      <c r="K6565">
        <v>3976340326.3335567</v>
      </c>
    </row>
    <row r="6566" spans="1:11" x14ac:dyDescent="0.25">
      <c r="A6566">
        <v>8437</v>
      </c>
      <c r="B6566" t="s">
        <v>209</v>
      </c>
      <c r="C6566" t="s">
        <v>493</v>
      </c>
      <c r="D6566" t="s">
        <v>1241</v>
      </c>
      <c r="E6566">
        <v>2014</v>
      </c>
      <c r="F6566" s="10">
        <v>41729</v>
      </c>
      <c r="G6566" t="s">
        <v>489</v>
      </c>
      <c r="H6566" t="s">
        <v>474</v>
      </c>
      <c r="I6566" t="s">
        <v>549</v>
      </c>
      <c r="J6566">
        <v>1314617000000</v>
      </c>
      <c r="K6566">
        <v>12727102408.129101</v>
      </c>
    </row>
    <row r="6567" spans="1:11" x14ac:dyDescent="0.25">
      <c r="A6567">
        <v>8437</v>
      </c>
      <c r="B6567" t="s">
        <v>209</v>
      </c>
      <c r="C6567" t="s">
        <v>493</v>
      </c>
      <c r="D6567" t="s">
        <v>458</v>
      </c>
      <c r="E6567">
        <v>2014</v>
      </c>
      <c r="F6567" s="10">
        <v>41729</v>
      </c>
      <c r="G6567" t="s">
        <v>489</v>
      </c>
      <c r="H6567" t="s">
        <v>474</v>
      </c>
      <c r="I6567" t="s">
        <v>549</v>
      </c>
      <c r="J6567">
        <v>504016000000</v>
      </c>
      <c r="K6567">
        <v>4879492085.7828531</v>
      </c>
    </row>
    <row r="6568" spans="1:11" x14ac:dyDescent="0.25">
      <c r="A6568">
        <v>9044</v>
      </c>
      <c r="B6568" t="s">
        <v>202</v>
      </c>
      <c r="C6568" t="s">
        <v>492</v>
      </c>
      <c r="D6568" t="s">
        <v>570</v>
      </c>
      <c r="E6568">
        <v>2014</v>
      </c>
      <c r="F6568" s="10">
        <v>41729</v>
      </c>
      <c r="G6568" t="s">
        <v>489</v>
      </c>
      <c r="H6568" t="s">
        <v>474</v>
      </c>
      <c r="I6568" t="s">
        <v>549</v>
      </c>
      <c r="J6568">
        <v>330018000000</v>
      </c>
      <c r="K6568">
        <v>3194978372.0474858</v>
      </c>
    </row>
    <row r="6569" spans="1:11" x14ac:dyDescent="0.25">
      <c r="A6569">
        <v>9044</v>
      </c>
      <c r="B6569" t="s">
        <v>202</v>
      </c>
      <c r="C6569" t="s">
        <v>492</v>
      </c>
      <c r="D6569" t="s">
        <v>569</v>
      </c>
      <c r="E6569">
        <v>2014</v>
      </c>
      <c r="F6569" s="10">
        <v>41729</v>
      </c>
      <c r="G6569" t="s">
        <v>489</v>
      </c>
      <c r="H6569" t="s">
        <v>474</v>
      </c>
      <c r="I6569" t="s">
        <v>549</v>
      </c>
      <c r="J6569">
        <v>339570000000</v>
      </c>
      <c r="K6569">
        <v>3287453429.1952701</v>
      </c>
    </row>
    <row r="6570" spans="1:11" x14ac:dyDescent="0.25">
      <c r="A6570">
        <v>9044</v>
      </c>
      <c r="B6570" t="s">
        <v>202</v>
      </c>
      <c r="C6570" t="s">
        <v>492</v>
      </c>
      <c r="D6570" t="s">
        <v>163</v>
      </c>
      <c r="E6570">
        <v>2014</v>
      </c>
      <c r="F6570" s="10">
        <v>41729</v>
      </c>
      <c r="G6570" t="s">
        <v>489</v>
      </c>
      <c r="H6570" t="s">
        <v>474</v>
      </c>
      <c r="I6570" t="s">
        <v>549</v>
      </c>
      <c r="J6570">
        <v>1367475000000</v>
      </c>
      <c r="K6570">
        <v>13238832576.755314</v>
      </c>
    </row>
    <row r="6571" spans="1:11" x14ac:dyDescent="0.25">
      <c r="A6571">
        <v>9044</v>
      </c>
      <c r="B6571" t="s">
        <v>202</v>
      </c>
      <c r="C6571" t="s">
        <v>492</v>
      </c>
      <c r="D6571" t="s">
        <v>458</v>
      </c>
      <c r="E6571">
        <v>2014</v>
      </c>
      <c r="F6571" s="10">
        <v>41729</v>
      </c>
      <c r="G6571" t="s">
        <v>489</v>
      </c>
      <c r="H6571" t="s">
        <v>474</v>
      </c>
      <c r="I6571" t="s">
        <v>549</v>
      </c>
      <c r="J6571">
        <v>257977000000</v>
      </c>
      <c r="K6571">
        <v>2497533272.3842158</v>
      </c>
    </row>
    <row r="6572" spans="1:11" x14ac:dyDescent="0.25">
      <c r="A6572">
        <v>9044</v>
      </c>
      <c r="B6572" t="s">
        <v>202</v>
      </c>
      <c r="C6572" t="s">
        <v>492</v>
      </c>
      <c r="D6572" t="s">
        <v>737</v>
      </c>
      <c r="E6572">
        <v>2014</v>
      </c>
      <c r="F6572" s="10">
        <v>41729</v>
      </c>
      <c r="G6572" t="s">
        <v>489</v>
      </c>
      <c r="H6572" t="s">
        <v>474</v>
      </c>
      <c r="I6572" t="s">
        <v>549</v>
      </c>
      <c r="J6572">
        <v>149668000000</v>
      </c>
      <c r="K6572">
        <v>1448969519.8068078</v>
      </c>
    </row>
    <row r="6573" spans="1:11" x14ac:dyDescent="0.25">
      <c r="A6573">
        <v>9044</v>
      </c>
      <c r="B6573" t="s">
        <v>202</v>
      </c>
      <c r="C6573" t="s">
        <v>492</v>
      </c>
      <c r="D6573" t="s">
        <v>316</v>
      </c>
      <c r="E6573">
        <v>2014</v>
      </c>
      <c r="F6573" s="10">
        <v>41729</v>
      </c>
      <c r="G6573" t="s">
        <v>489</v>
      </c>
      <c r="H6573" t="s">
        <v>474</v>
      </c>
      <c r="I6573" t="s">
        <v>549</v>
      </c>
      <c r="J6573">
        <v>872698000000</v>
      </c>
      <c r="K6573">
        <v>8448785324.8280296</v>
      </c>
    </row>
    <row r="6574" spans="1:11" x14ac:dyDescent="0.25">
      <c r="A6574">
        <v>9044</v>
      </c>
      <c r="B6574" t="s">
        <v>202</v>
      </c>
      <c r="C6574" t="s">
        <v>493</v>
      </c>
      <c r="D6574" t="s">
        <v>732</v>
      </c>
      <c r="E6574">
        <v>2014</v>
      </c>
      <c r="F6574" s="10">
        <v>41729</v>
      </c>
      <c r="G6574" t="s">
        <v>489</v>
      </c>
      <c r="H6574" t="s">
        <v>474</v>
      </c>
      <c r="I6574" t="s">
        <v>549</v>
      </c>
      <c r="J6574">
        <v>311874000000</v>
      </c>
      <c r="K6574">
        <v>3019322233.3446589</v>
      </c>
    </row>
    <row r="6575" spans="1:11" x14ac:dyDescent="0.25">
      <c r="A6575">
        <v>9044</v>
      </c>
      <c r="B6575" t="s">
        <v>202</v>
      </c>
      <c r="C6575" t="s">
        <v>493</v>
      </c>
      <c r="D6575" t="s">
        <v>736</v>
      </c>
      <c r="E6575">
        <v>2014</v>
      </c>
      <c r="F6575" s="10">
        <v>41729</v>
      </c>
      <c r="G6575" t="s">
        <v>489</v>
      </c>
      <c r="H6575" t="s">
        <v>474</v>
      </c>
      <c r="I6575" t="s">
        <v>549</v>
      </c>
      <c r="J6575">
        <v>-11327000000</v>
      </c>
      <c r="K6575">
        <v>-109659230.76978186</v>
      </c>
    </row>
    <row r="6576" spans="1:11" x14ac:dyDescent="0.25">
      <c r="A6576">
        <v>9044</v>
      </c>
      <c r="B6576" t="s">
        <v>202</v>
      </c>
      <c r="C6576" t="s">
        <v>493</v>
      </c>
      <c r="D6576" t="s">
        <v>735</v>
      </c>
      <c r="E6576">
        <v>2014</v>
      </c>
      <c r="F6576" s="10">
        <v>41729</v>
      </c>
      <c r="G6576" t="s">
        <v>489</v>
      </c>
      <c r="H6576" t="s">
        <v>474</v>
      </c>
      <c r="I6576" t="s">
        <v>549</v>
      </c>
      <c r="J6576">
        <v>143137000000</v>
      </c>
      <c r="K6576">
        <v>1385741442.1024337</v>
      </c>
    </row>
    <row r="6577" spans="1:11" x14ac:dyDescent="0.25">
      <c r="A6577">
        <v>9044</v>
      </c>
      <c r="B6577" t="s">
        <v>202</v>
      </c>
      <c r="C6577" t="s">
        <v>493</v>
      </c>
      <c r="D6577" t="s">
        <v>734</v>
      </c>
      <c r="E6577">
        <v>2014</v>
      </c>
      <c r="F6577" s="10">
        <v>41729</v>
      </c>
      <c r="G6577" t="s">
        <v>489</v>
      </c>
      <c r="H6577" t="s">
        <v>474</v>
      </c>
      <c r="I6577" t="s">
        <v>549</v>
      </c>
      <c r="J6577">
        <v>922474000000</v>
      </c>
      <c r="K6577">
        <v>8930677959.3117104</v>
      </c>
    </row>
    <row r="6578" spans="1:11" x14ac:dyDescent="0.25">
      <c r="A6578">
        <v>9044</v>
      </c>
      <c r="B6578" t="s">
        <v>202</v>
      </c>
      <c r="C6578" t="s">
        <v>493</v>
      </c>
      <c r="D6578" t="s">
        <v>730</v>
      </c>
      <c r="E6578">
        <v>2014</v>
      </c>
      <c r="F6578" s="10">
        <v>41729</v>
      </c>
      <c r="G6578" t="s">
        <v>489</v>
      </c>
      <c r="H6578" t="s">
        <v>474</v>
      </c>
      <c r="I6578" t="s">
        <v>549</v>
      </c>
      <c r="J6578">
        <v>536705000000</v>
      </c>
      <c r="K6578">
        <v>5195961635.9403</v>
      </c>
    </row>
    <row r="6579" spans="1:11" x14ac:dyDescent="0.25">
      <c r="A6579">
        <v>9044</v>
      </c>
      <c r="B6579" t="s">
        <v>202</v>
      </c>
      <c r="C6579" t="s">
        <v>493</v>
      </c>
      <c r="D6579" t="s">
        <v>733</v>
      </c>
      <c r="E6579">
        <v>2014</v>
      </c>
      <c r="F6579" s="10">
        <v>41729</v>
      </c>
      <c r="G6579" t="s">
        <v>489</v>
      </c>
      <c r="H6579" t="s">
        <v>474</v>
      </c>
      <c r="I6579" t="s">
        <v>549</v>
      </c>
      <c r="J6579">
        <v>976037000000</v>
      </c>
      <c r="K6579">
        <v>9449233391.2638454</v>
      </c>
    </row>
    <row r="6580" spans="1:11" x14ac:dyDescent="0.25">
      <c r="A6580">
        <v>9044</v>
      </c>
      <c r="B6580" t="s">
        <v>202</v>
      </c>
      <c r="C6580" t="s">
        <v>493</v>
      </c>
      <c r="D6580" t="s">
        <v>731</v>
      </c>
      <c r="E6580">
        <v>2014</v>
      </c>
      <c r="F6580" s="10">
        <v>41729</v>
      </c>
      <c r="G6580" t="s">
        <v>489</v>
      </c>
      <c r="H6580" t="s">
        <v>474</v>
      </c>
      <c r="I6580" t="s">
        <v>549</v>
      </c>
      <c r="J6580">
        <v>438506000000</v>
      </c>
      <c r="K6580">
        <v>4245275063.8239574</v>
      </c>
    </row>
    <row r="6581" spans="1:11" x14ac:dyDescent="0.25">
      <c r="A6581">
        <v>9059</v>
      </c>
      <c r="B6581" t="s">
        <v>191</v>
      </c>
      <c r="C6581" t="s">
        <v>492</v>
      </c>
      <c r="D6581" t="s">
        <v>618</v>
      </c>
      <c r="E6581">
        <v>2014</v>
      </c>
      <c r="F6581" s="10">
        <v>41729</v>
      </c>
      <c r="G6581" t="s">
        <v>489</v>
      </c>
      <c r="H6581" t="s">
        <v>474</v>
      </c>
      <c r="I6581" t="s">
        <v>549</v>
      </c>
      <c r="J6581">
        <v>817676000000</v>
      </c>
      <c r="K6581">
        <v>7916104986.219842</v>
      </c>
    </row>
    <row r="6582" spans="1:11" x14ac:dyDescent="0.25">
      <c r="A6582">
        <v>9059</v>
      </c>
      <c r="B6582" t="s">
        <v>191</v>
      </c>
      <c r="C6582" t="s">
        <v>492</v>
      </c>
      <c r="D6582" t="s">
        <v>21</v>
      </c>
      <c r="E6582">
        <v>2014</v>
      </c>
      <c r="F6582" s="10">
        <v>41729</v>
      </c>
      <c r="G6582" t="s">
        <v>489</v>
      </c>
      <c r="H6582" t="s">
        <v>474</v>
      </c>
      <c r="I6582" t="s">
        <v>549</v>
      </c>
      <c r="J6582">
        <v>486551000000</v>
      </c>
      <c r="K6582">
        <v>4710409498.5669756</v>
      </c>
    </row>
    <row r="6583" spans="1:11" x14ac:dyDescent="0.25">
      <c r="A6583">
        <v>9059</v>
      </c>
      <c r="B6583" t="s">
        <v>191</v>
      </c>
      <c r="C6583" t="s">
        <v>492</v>
      </c>
      <c r="D6583" t="s">
        <v>163</v>
      </c>
      <c r="E6583">
        <v>2014</v>
      </c>
      <c r="F6583" s="10">
        <v>41729</v>
      </c>
      <c r="G6583" t="s">
        <v>489</v>
      </c>
      <c r="H6583" t="s">
        <v>474</v>
      </c>
      <c r="I6583" t="s">
        <v>549</v>
      </c>
      <c r="J6583">
        <v>2526034000000</v>
      </c>
      <c r="K6583">
        <v>24455102440.038418</v>
      </c>
    </row>
    <row r="6584" spans="1:11" x14ac:dyDescent="0.25">
      <c r="A6584">
        <v>9059</v>
      </c>
      <c r="B6584" t="s">
        <v>191</v>
      </c>
      <c r="C6584" t="s">
        <v>492</v>
      </c>
      <c r="D6584" t="s">
        <v>458</v>
      </c>
      <c r="E6584">
        <v>2014</v>
      </c>
      <c r="F6584" s="10">
        <v>41729</v>
      </c>
      <c r="G6584" t="s">
        <v>489</v>
      </c>
      <c r="H6584" t="s">
        <v>474</v>
      </c>
      <c r="I6584" t="s">
        <v>549</v>
      </c>
      <c r="J6584">
        <v>1053877000000</v>
      </c>
      <c r="K6584">
        <v>10202819912.242023</v>
      </c>
    </row>
    <row r="6585" spans="1:11" x14ac:dyDescent="0.25">
      <c r="A6585">
        <v>9059</v>
      </c>
      <c r="B6585" t="s">
        <v>191</v>
      </c>
      <c r="C6585" t="s">
        <v>492</v>
      </c>
      <c r="D6585" t="s">
        <v>249</v>
      </c>
      <c r="E6585">
        <v>2014</v>
      </c>
      <c r="F6585" s="10">
        <v>41729</v>
      </c>
      <c r="G6585" t="s">
        <v>489</v>
      </c>
      <c r="H6585" t="s">
        <v>474</v>
      </c>
      <c r="I6585" t="s">
        <v>549</v>
      </c>
      <c r="J6585">
        <v>847780000000</v>
      </c>
      <c r="K6585">
        <v>8207548570.8489151</v>
      </c>
    </row>
    <row r="6586" spans="1:11" x14ac:dyDescent="0.25">
      <c r="A6586">
        <v>9059</v>
      </c>
      <c r="B6586" t="s">
        <v>191</v>
      </c>
      <c r="C6586" t="s">
        <v>493</v>
      </c>
      <c r="D6586" t="s">
        <v>726</v>
      </c>
      <c r="E6586">
        <v>2014</v>
      </c>
      <c r="F6586" s="10">
        <v>41729</v>
      </c>
      <c r="G6586" t="s">
        <v>489</v>
      </c>
      <c r="H6586" t="s">
        <v>474</v>
      </c>
      <c r="I6586" t="s">
        <v>549</v>
      </c>
      <c r="J6586">
        <v>699622000000</v>
      </c>
      <c r="K6586">
        <v>6773197700.1515255</v>
      </c>
    </row>
    <row r="6587" spans="1:11" x14ac:dyDescent="0.25">
      <c r="A6587">
        <v>9059</v>
      </c>
      <c r="B6587" t="s">
        <v>191</v>
      </c>
      <c r="C6587" t="s">
        <v>493</v>
      </c>
      <c r="D6587" t="s">
        <v>727</v>
      </c>
      <c r="E6587">
        <v>2014</v>
      </c>
      <c r="F6587" s="10">
        <v>41729</v>
      </c>
      <c r="G6587" t="s">
        <v>489</v>
      </c>
      <c r="H6587" t="s">
        <v>474</v>
      </c>
      <c r="I6587" t="s">
        <v>549</v>
      </c>
      <c r="J6587">
        <v>109079000000</v>
      </c>
      <c r="K6587">
        <v>1056018295.5007535</v>
      </c>
    </row>
    <row r="6588" spans="1:11" x14ac:dyDescent="0.25">
      <c r="A6588">
        <v>9059</v>
      </c>
      <c r="B6588" t="s">
        <v>191</v>
      </c>
      <c r="C6588" t="s">
        <v>493</v>
      </c>
      <c r="D6588" t="s">
        <v>725</v>
      </c>
      <c r="E6588">
        <v>2014</v>
      </c>
      <c r="F6588" s="10">
        <v>41729</v>
      </c>
      <c r="G6588" t="s">
        <v>489</v>
      </c>
      <c r="H6588" t="s">
        <v>474</v>
      </c>
      <c r="I6588" t="s">
        <v>549</v>
      </c>
      <c r="J6588">
        <v>103215000000</v>
      </c>
      <c r="K6588">
        <v>999247594.58842015</v>
      </c>
    </row>
    <row r="6589" spans="1:11" x14ac:dyDescent="0.25">
      <c r="A6589">
        <v>9059</v>
      </c>
      <c r="B6589" t="s">
        <v>191</v>
      </c>
      <c r="C6589" t="s">
        <v>493</v>
      </c>
      <c r="D6589" t="s">
        <v>664</v>
      </c>
      <c r="E6589">
        <v>2014</v>
      </c>
      <c r="F6589" s="10">
        <v>41729</v>
      </c>
      <c r="G6589" t="s">
        <v>489</v>
      </c>
      <c r="H6589" t="s">
        <v>474</v>
      </c>
      <c r="I6589" t="s">
        <v>549</v>
      </c>
      <c r="J6589">
        <v>943198000000</v>
      </c>
      <c r="K6589">
        <v>9131311657.4200325</v>
      </c>
    </row>
    <row r="6590" spans="1:11" x14ac:dyDescent="0.25">
      <c r="A6590">
        <v>9059</v>
      </c>
      <c r="B6590" t="s">
        <v>191</v>
      </c>
      <c r="C6590" t="s">
        <v>493</v>
      </c>
      <c r="D6590" t="s">
        <v>728</v>
      </c>
      <c r="E6590">
        <v>2014</v>
      </c>
      <c r="F6590" s="10">
        <v>41729</v>
      </c>
      <c r="G6590" t="s">
        <v>489</v>
      </c>
      <c r="H6590" t="s">
        <v>474</v>
      </c>
      <c r="I6590" t="s">
        <v>549</v>
      </c>
      <c r="J6590">
        <v>890587000000</v>
      </c>
      <c r="K6590">
        <v>8621972751.2640343</v>
      </c>
    </row>
    <row r="6591" spans="1:11" x14ac:dyDescent="0.25">
      <c r="A6591">
        <v>9059</v>
      </c>
      <c r="B6591" t="s">
        <v>191</v>
      </c>
      <c r="C6591" t="s">
        <v>493</v>
      </c>
      <c r="D6591" t="s">
        <v>729</v>
      </c>
      <c r="E6591">
        <v>2014</v>
      </c>
      <c r="F6591" s="10">
        <v>41729</v>
      </c>
      <c r="G6591" t="s">
        <v>489</v>
      </c>
      <c r="H6591" t="s">
        <v>474</v>
      </c>
      <c r="I6591" t="s">
        <v>549</v>
      </c>
      <c r="J6591">
        <v>-4000000</v>
      </c>
      <c r="K6591">
        <v>-38724.898303092385</v>
      </c>
    </row>
    <row r="6592" spans="1:11" x14ac:dyDescent="0.25">
      <c r="A6592">
        <v>9059</v>
      </c>
      <c r="B6592" t="s">
        <v>191</v>
      </c>
      <c r="C6592" t="s">
        <v>493</v>
      </c>
      <c r="D6592" t="s">
        <v>724</v>
      </c>
      <c r="E6592">
        <v>2014</v>
      </c>
      <c r="F6592" s="10">
        <v>41729</v>
      </c>
      <c r="G6592" t="s">
        <v>489</v>
      </c>
      <c r="H6592" t="s">
        <v>474</v>
      </c>
      <c r="I6592" t="s">
        <v>549</v>
      </c>
      <c r="J6592">
        <v>1454254000000</v>
      </c>
      <c r="K6592">
        <v>14078959564.216328</v>
      </c>
    </row>
    <row r="6593" spans="1:11" x14ac:dyDescent="0.25">
      <c r="A6593">
        <v>9059</v>
      </c>
      <c r="B6593" t="s">
        <v>191</v>
      </c>
      <c r="C6593" t="s">
        <v>493</v>
      </c>
      <c r="D6593" t="s">
        <v>1165</v>
      </c>
      <c r="E6593">
        <v>2014</v>
      </c>
      <c r="F6593" s="10">
        <v>41729</v>
      </c>
      <c r="G6593" t="s">
        <v>489</v>
      </c>
      <c r="H6593" t="s">
        <v>474</v>
      </c>
      <c r="I6593" t="s">
        <v>549</v>
      </c>
      <c r="J6593">
        <v>108663000000</v>
      </c>
      <c r="K6593">
        <v>1051990906.077232</v>
      </c>
    </row>
    <row r="6594" spans="1:11" x14ac:dyDescent="0.25">
      <c r="A6594">
        <v>9059</v>
      </c>
      <c r="B6594" t="s">
        <v>191</v>
      </c>
      <c r="C6594" t="s">
        <v>493</v>
      </c>
      <c r="D6594" t="s">
        <v>723</v>
      </c>
      <c r="E6594">
        <v>2014</v>
      </c>
      <c r="F6594" s="10">
        <v>41729</v>
      </c>
      <c r="G6594" t="s">
        <v>489</v>
      </c>
      <c r="H6594" t="s">
        <v>474</v>
      </c>
      <c r="I6594" t="s">
        <v>549</v>
      </c>
      <c r="J6594">
        <v>410155000000</v>
      </c>
      <c r="K6594">
        <v>3970802665.8762145</v>
      </c>
    </row>
    <row r="6595" spans="1:11" x14ac:dyDescent="0.25">
      <c r="A6595">
        <v>9059</v>
      </c>
      <c r="B6595" t="s">
        <v>191</v>
      </c>
      <c r="C6595" t="s">
        <v>493</v>
      </c>
      <c r="D6595" t="s">
        <v>722</v>
      </c>
      <c r="E6595">
        <v>2014</v>
      </c>
      <c r="F6595" s="10">
        <v>41729</v>
      </c>
      <c r="G6595" t="s">
        <v>489</v>
      </c>
      <c r="H6595" t="s">
        <v>474</v>
      </c>
      <c r="I6595" t="s">
        <v>549</v>
      </c>
      <c r="J6595">
        <v>791197000000</v>
      </c>
      <c r="K6595">
        <v>7659755840.6779461</v>
      </c>
    </row>
    <row r="6596" spans="1:11" x14ac:dyDescent="0.25">
      <c r="A6596">
        <v>9059</v>
      </c>
      <c r="B6596" t="s">
        <v>191</v>
      </c>
      <c r="C6596" t="s">
        <v>493</v>
      </c>
      <c r="D6596" t="s">
        <v>458</v>
      </c>
      <c r="E6596">
        <v>2014</v>
      </c>
      <c r="F6596" s="10">
        <v>41729</v>
      </c>
      <c r="G6596" t="s">
        <v>489</v>
      </c>
      <c r="H6596" t="s">
        <v>474</v>
      </c>
      <c r="I6596" t="s">
        <v>549</v>
      </c>
      <c r="J6596">
        <v>1884000000</v>
      </c>
      <c r="K6596">
        <v>18239427.100756515</v>
      </c>
    </row>
    <row r="6597" spans="1:11" x14ac:dyDescent="0.25">
      <c r="A6597">
        <v>9059</v>
      </c>
      <c r="B6597" t="s">
        <v>191</v>
      </c>
      <c r="C6597" t="s">
        <v>493</v>
      </c>
      <c r="D6597" t="s">
        <v>721</v>
      </c>
      <c r="E6597">
        <v>2014</v>
      </c>
      <c r="F6597" s="10">
        <v>41729</v>
      </c>
      <c r="G6597" t="s">
        <v>489</v>
      </c>
      <c r="H6597" t="s">
        <v>474</v>
      </c>
      <c r="I6597" t="s">
        <v>549</v>
      </c>
      <c r="J6597">
        <v>220068000000</v>
      </c>
      <c r="K6597">
        <v>2130527729.9412336</v>
      </c>
    </row>
    <row r="6598" spans="1:11" x14ac:dyDescent="0.25">
      <c r="A6598">
        <v>10965</v>
      </c>
      <c r="B6598" t="s">
        <v>171</v>
      </c>
      <c r="C6598" t="s">
        <v>493</v>
      </c>
      <c r="D6598" t="s">
        <v>742</v>
      </c>
      <c r="E6598">
        <v>2014</v>
      </c>
      <c r="F6598" s="10">
        <v>41729</v>
      </c>
      <c r="G6598" t="s">
        <v>489</v>
      </c>
      <c r="H6598" t="s">
        <v>474</v>
      </c>
      <c r="I6598" t="s">
        <v>549</v>
      </c>
      <c r="J6598">
        <v>2058305000000</v>
      </c>
      <c r="K6598">
        <v>19926912950.436642</v>
      </c>
    </row>
    <row r="6599" spans="1:11" x14ac:dyDescent="0.25">
      <c r="A6599">
        <v>10965</v>
      </c>
      <c r="B6599" t="s">
        <v>171</v>
      </c>
      <c r="C6599" t="s">
        <v>493</v>
      </c>
      <c r="D6599" t="s">
        <v>743</v>
      </c>
      <c r="E6599">
        <v>2014</v>
      </c>
      <c r="F6599" s="10">
        <v>41729</v>
      </c>
      <c r="G6599" t="s">
        <v>489</v>
      </c>
      <c r="H6599" t="s">
        <v>474</v>
      </c>
      <c r="I6599" t="s">
        <v>549</v>
      </c>
      <c r="J6599">
        <v>989713000000</v>
      </c>
      <c r="K6599">
        <v>9581633818.5621185</v>
      </c>
    </row>
    <row r="6600" spans="1:11" x14ac:dyDescent="0.25">
      <c r="A6600">
        <v>10965</v>
      </c>
      <c r="B6600" t="s">
        <v>171</v>
      </c>
      <c r="C6600" t="s">
        <v>493</v>
      </c>
      <c r="D6600" t="s">
        <v>1258</v>
      </c>
      <c r="E6600">
        <v>2014</v>
      </c>
      <c r="F6600" s="10">
        <v>41729</v>
      </c>
      <c r="G6600" t="s">
        <v>489</v>
      </c>
      <c r="H6600" t="s">
        <v>474</v>
      </c>
      <c r="I6600" t="s">
        <v>549</v>
      </c>
      <c r="J6600">
        <v>1338854000000</v>
      </c>
      <c r="K6600">
        <v>12961746248.172113</v>
      </c>
    </row>
    <row r="6601" spans="1:11" x14ac:dyDescent="0.25">
      <c r="A6601">
        <v>10965</v>
      </c>
      <c r="B6601" t="s">
        <v>171</v>
      </c>
      <c r="C6601" t="s">
        <v>493</v>
      </c>
      <c r="D6601" t="s">
        <v>744</v>
      </c>
      <c r="E6601">
        <v>2014</v>
      </c>
      <c r="F6601" s="10">
        <v>41729</v>
      </c>
      <c r="G6601" t="s">
        <v>489</v>
      </c>
      <c r="H6601" t="s">
        <v>474</v>
      </c>
      <c r="I6601" t="s">
        <v>549</v>
      </c>
      <c r="J6601">
        <v>340386000000</v>
      </c>
      <c r="K6601">
        <v>3295353308.449101</v>
      </c>
    </row>
    <row r="6602" spans="1:11" x14ac:dyDescent="0.25">
      <c r="A6602">
        <v>10965</v>
      </c>
      <c r="B6602" t="s">
        <v>171</v>
      </c>
      <c r="C6602" t="s">
        <v>493</v>
      </c>
      <c r="D6602" t="s">
        <v>934</v>
      </c>
      <c r="E6602">
        <v>2014</v>
      </c>
      <c r="F6602" s="10">
        <v>41729</v>
      </c>
      <c r="G6602" t="s">
        <v>489</v>
      </c>
      <c r="H6602" t="s">
        <v>474</v>
      </c>
      <c r="I6602" t="s">
        <v>549</v>
      </c>
      <c r="J6602">
        <v>305495000000</v>
      </c>
      <c r="K6602">
        <v>2957565701.7758021</v>
      </c>
    </row>
    <row r="6603" spans="1:11" x14ac:dyDescent="0.25">
      <c r="A6603">
        <v>10965</v>
      </c>
      <c r="B6603" t="s">
        <v>171</v>
      </c>
      <c r="C6603" t="s">
        <v>493</v>
      </c>
      <c r="D6603" t="s">
        <v>458</v>
      </c>
      <c r="E6603">
        <v>2014</v>
      </c>
      <c r="F6603" s="10">
        <v>41729</v>
      </c>
      <c r="G6603" t="s">
        <v>489</v>
      </c>
      <c r="H6603" t="s">
        <v>474</v>
      </c>
      <c r="I6603" t="s">
        <v>549</v>
      </c>
      <c r="J6603">
        <v>21399000000</v>
      </c>
      <c r="K6603">
        <v>207168524.6969685</v>
      </c>
    </row>
    <row r="6604" spans="1:11" x14ac:dyDescent="0.25">
      <c r="A6604">
        <v>10965</v>
      </c>
      <c r="B6604" t="s">
        <v>171</v>
      </c>
      <c r="C6604" t="s">
        <v>493</v>
      </c>
      <c r="D6604" t="s">
        <v>2089</v>
      </c>
      <c r="E6604">
        <v>2014</v>
      </c>
      <c r="F6604" s="10">
        <v>41729</v>
      </c>
      <c r="G6604" t="s">
        <v>489</v>
      </c>
      <c r="H6604" t="s">
        <v>474</v>
      </c>
      <c r="I6604" t="s">
        <v>549</v>
      </c>
      <c r="J6604">
        <v>533374000000</v>
      </c>
      <c r="K6604">
        <v>5163713476.8783998</v>
      </c>
    </row>
    <row r="6605" spans="1:11" x14ac:dyDescent="0.25">
      <c r="A6605">
        <v>11237</v>
      </c>
      <c r="B6605" t="s">
        <v>186</v>
      </c>
      <c r="C6605" t="s">
        <v>492</v>
      </c>
      <c r="D6605" t="s">
        <v>163</v>
      </c>
      <c r="E6605">
        <v>2014</v>
      </c>
      <c r="F6605" s="10">
        <v>41729</v>
      </c>
      <c r="G6605" t="s">
        <v>489</v>
      </c>
      <c r="H6605" t="s">
        <v>474</v>
      </c>
      <c r="I6605" t="s">
        <v>549</v>
      </c>
      <c r="J6605">
        <v>5431592000000</v>
      </c>
      <c r="K6605">
        <v>52584461955.972542</v>
      </c>
    </row>
    <row r="6606" spans="1:11" x14ac:dyDescent="0.25">
      <c r="A6606">
        <v>11237</v>
      </c>
      <c r="B6606" t="s">
        <v>186</v>
      </c>
      <c r="C6606" t="s">
        <v>492</v>
      </c>
      <c r="D6606" t="s">
        <v>458</v>
      </c>
      <c r="E6606">
        <v>2014</v>
      </c>
      <c r="F6606" s="10">
        <v>41729</v>
      </c>
      <c r="G6606" t="s">
        <v>489</v>
      </c>
      <c r="H6606" t="s">
        <v>474</v>
      </c>
      <c r="I6606" t="s">
        <v>549</v>
      </c>
      <c r="J6606">
        <v>1580887000000</v>
      </c>
      <c r="K6606">
        <v>15304922075.920202</v>
      </c>
    </row>
    <row r="6607" spans="1:11" x14ac:dyDescent="0.25">
      <c r="A6607">
        <v>11237</v>
      </c>
      <c r="B6607" t="s">
        <v>186</v>
      </c>
      <c r="C6607" t="s">
        <v>492</v>
      </c>
      <c r="D6607" t="s">
        <v>316</v>
      </c>
      <c r="E6607">
        <v>2014</v>
      </c>
      <c r="F6607" s="10">
        <v>41729</v>
      </c>
      <c r="G6607" t="s">
        <v>489</v>
      </c>
      <c r="H6607" t="s">
        <v>474</v>
      </c>
      <c r="I6607" t="s">
        <v>549</v>
      </c>
      <c r="J6607">
        <v>622689000000</v>
      </c>
      <c r="K6607">
        <v>6028392049.8635731</v>
      </c>
    </row>
    <row r="6608" spans="1:11" x14ac:dyDescent="0.25">
      <c r="A6608">
        <v>11237</v>
      </c>
      <c r="B6608" t="s">
        <v>186</v>
      </c>
      <c r="C6608" t="s">
        <v>493</v>
      </c>
      <c r="D6608" t="s">
        <v>664</v>
      </c>
      <c r="E6608">
        <v>2014</v>
      </c>
      <c r="F6608" s="10">
        <v>41729</v>
      </c>
      <c r="G6608" t="s">
        <v>489</v>
      </c>
      <c r="H6608" t="s">
        <v>474</v>
      </c>
      <c r="I6608" t="s">
        <v>549</v>
      </c>
      <c r="J6608">
        <v>1465304000000</v>
      </c>
      <c r="K6608">
        <v>14185937095.778622</v>
      </c>
    </row>
    <row r="6609" spans="1:11" x14ac:dyDescent="0.25">
      <c r="A6609">
        <v>11237</v>
      </c>
      <c r="B6609" t="s">
        <v>186</v>
      </c>
      <c r="C6609" t="s">
        <v>493</v>
      </c>
      <c r="D6609" t="s">
        <v>635</v>
      </c>
      <c r="E6609">
        <v>2014</v>
      </c>
      <c r="F6609" s="10">
        <v>41729</v>
      </c>
      <c r="G6609" t="s">
        <v>489</v>
      </c>
      <c r="H6609" t="s">
        <v>474</v>
      </c>
      <c r="I6609" t="s">
        <v>549</v>
      </c>
      <c r="J6609">
        <v>-6747000000</v>
      </c>
      <c r="K6609">
        <v>-65319222.212741077</v>
      </c>
    </row>
    <row r="6610" spans="1:11" x14ac:dyDescent="0.25">
      <c r="A6610">
        <v>11237</v>
      </c>
      <c r="B6610" t="s">
        <v>186</v>
      </c>
      <c r="C6610" t="s">
        <v>493</v>
      </c>
      <c r="D6610" t="s">
        <v>716</v>
      </c>
      <c r="E6610">
        <v>2014</v>
      </c>
      <c r="F6610" s="10">
        <v>41729</v>
      </c>
      <c r="G6610" t="s">
        <v>489</v>
      </c>
      <c r="H6610" t="s">
        <v>474</v>
      </c>
      <c r="I6610" t="s">
        <v>549</v>
      </c>
      <c r="J6610">
        <v>1886026000000</v>
      </c>
      <c r="K6610">
        <v>18259041261.747028</v>
      </c>
    </row>
    <row r="6611" spans="1:11" x14ac:dyDescent="0.25">
      <c r="A6611">
        <v>11237</v>
      </c>
      <c r="B6611" t="s">
        <v>186</v>
      </c>
      <c r="C6611" t="s">
        <v>493</v>
      </c>
      <c r="D6611" t="s">
        <v>719</v>
      </c>
      <c r="E6611">
        <v>2014</v>
      </c>
      <c r="F6611" s="10">
        <v>41729</v>
      </c>
      <c r="G6611" t="s">
        <v>489</v>
      </c>
      <c r="H6611" t="s">
        <v>474</v>
      </c>
      <c r="I6611" t="s">
        <v>549</v>
      </c>
      <c r="J6611">
        <v>29664000000</v>
      </c>
      <c r="K6611">
        <v>287183845.81573313</v>
      </c>
    </row>
    <row r="6612" spans="1:11" x14ac:dyDescent="0.25">
      <c r="A6612">
        <v>11237</v>
      </c>
      <c r="B6612" t="s">
        <v>186</v>
      </c>
      <c r="C6612" t="s">
        <v>493</v>
      </c>
      <c r="D6612" t="s">
        <v>1158</v>
      </c>
      <c r="E6612">
        <v>2014</v>
      </c>
      <c r="F6612" s="10">
        <v>41729</v>
      </c>
      <c r="G6612" t="s">
        <v>489</v>
      </c>
      <c r="H6612" t="s">
        <v>474</v>
      </c>
      <c r="I6612" t="s">
        <v>549</v>
      </c>
      <c r="J6612">
        <v>172265000000</v>
      </c>
      <c r="K6612">
        <v>1667736151.5455525</v>
      </c>
    </row>
    <row r="6613" spans="1:11" x14ac:dyDescent="0.25">
      <c r="A6613">
        <v>11237</v>
      </c>
      <c r="B6613" t="s">
        <v>186</v>
      </c>
      <c r="C6613" t="s">
        <v>493</v>
      </c>
      <c r="D6613" t="s">
        <v>718</v>
      </c>
      <c r="E6613">
        <v>2014</v>
      </c>
      <c r="F6613" s="10">
        <v>41729</v>
      </c>
      <c r="G6613" t="s">
        <v>489</v>
      </c>
      <c r="H6613" t="s">
        <v>474</v>
      </c>
      <c r="I6613" t="s">
        <v>549</v>
      </c>
      <c r="J6613">
        <v>2353559000000</v>
      </c>
      <c r="K6613">
        <v>22785333231.331951</v>
      </c>
    </row>
    <row r="6614" spans="1:11" x14ac:dyDescent="0.25">
      <c r="A6614">
        <v>11237</v>
      </c>
      <c r="B6614" t="s">
        <v>186</v>
      </c>
      <c r="C6614" t="s">
        <v>493</v>
      </c>
      <c r="D6614" t="s">
        <v>693</v>
      </c>
      <c r="E6614">
        <v>2014</v>
      </c>
      <c r="F6614" s="10">
        <v>41729</v>
      </c>
      <c r="G6614" t="s">
        <v>489</v>
      </c>
      <c r="H6614" t="s">
        <v>474</v>
      </c>
      <c r="I6614" t="s">
        <v>549</v>
      </c>
      <c r="J6614">
        <v>829006000000</v>
      </c>
      <c r="K6614">
        <v>8025793260.6633511</v>
      </c>
    </row>
    <row r="6615" spans="1:11" x14ac:dyDescent="0.25">
      <c r="A6615">
        <v>11237</v>
      </c>
      <c r="B6615" t="s">
        <v>186</v>
      </c>
      <c r="C6615" t="s">
        <v>493</v>
      </c>
      <c r="D6615" t="s">
        <v>717</v>
      </c>
      <c r="E6615">
        <v>2014</v>
      </c>
      <c r="F6615" s="10">
        <v>41729</v>
      </c>
      <c r="G6615" t="s">
        <v>489</v>
      </c>
      <c r="H6615" t="s">
        <v>474</v>
      </c>
      <c r="I6615" t="s">
        <v>549</v>
      </c>
      <c r="J6615">
        <v>873154000000</v>
      </c>
      <c r="K6615">
        <v>8453199963.2345819</v>
      </c>
    </row>
    <row r="6616" spans="1:11" x14ac:dyDescent="0.25">
      <c r="A6616">
        <v>11237</v>
      </c>
      <c r="B6616" t="s">
        <v>186</v>
      </c>
      <c r="C6616" t="s">
        <v>493</v>
      </c>
      <c r="D6616" t="s">
        <v>458</v>
      </c>
      <c r="E6616">
        <v>2014</v>
      </c>
      <c r="F6616" s="10">
        <v>41729</v>
      </c>
      <c r="G6616" t="s">
        <v>489</v>
      </c>
      <c r="H6616" t="s">
        <v>474</v>
      </c>
      <c r="I6616" t="s">
        <v>549</v>
      </c>
      <c r="J6616">
        <v>32937000000</v>
      </c>
      <c r="K6616">
        <v>318870493.85223848</v>
      </c>
    </row>
    <row r="6617" spans="1:11" x14ac:dyDescent="0.25">
      <c r="A6617">
        <v>12064</v>
      </c>
      <c r="B6617" t="s">
        <v>213</v>
      </c>
      <c r="C6617" t="s">
        <v>492</v>
      </c>
      <c r="D6617" t="s">
        <v>570</v>
      </c>
      <c r="E6617">
        <v>2014</v>
      </c>
      <c r="F6617" s="10">
        <v>41729</v>
      </c>
      <c r="G6617" t="s">
        <v>489</v>
      </c>
      <c r="H6617" t="s">
        <v>474</v>
      </c>
      <c r="I6617" t="s">
        <v>549</v>
      </c>
      <c r="J6617">
        <v>8598000000</v>
      </c>
      <c r="K6617">
        <v>83239168.902497083</v>
      </c>
    </row>
    <row r="6618" spans="1:11" x14ac:dyDescent="0.25">
      <c r="A6618">
        <v>12064</v>
      </c>
      <c r="B6618" t="s">
        <v>213</v>
      </c>
      <c r="C6618" t="s">
        <v>492</v>
      </c>
      <c r="D6618" t="s">
        <v>629</v>
      </c>
      <c r="E6618">
        <v>2014</v>
      </c>
      <c r="F6618" s="10">
        <v>41729</v>
      </c>
      <c r="G6618" t="s">
        <v>489</v>
      </c>
      <c r="H6618" t="s">
        <v>474</v>
      </c>
      <c r="I6618" t="s">
        <v>549</v>
      </c>
      <c r="J6618">
        <v>61198000000</v>
      </c>
      <c r="K6618">
        <v>592471581.58816195</v>
      </c>
    </row>
    <row r="6619" spans="1:11" x14ac:dyDescent="0.25">
      <c r="A6619">
        <v>12064</v>
      </c>
      <c r="B6619" t="s">
        <v>213</v>
      </c>
      <c r="C6619" t="s">
        <v>492</v>
      </c>
      <c r="D6619" t="s">
        <v>458</v>
      </c>
      <c r="E6619">
        <v>2014</v>
      </c>
      <c r="F6619" s="10">
        <v>41729</v>
      </c>
      <c r="G6619" t="s">
        <v>489</v>
      </c>
      <c r="H6619" t="s">
        <v>474</v>
      </c>
      <c r="I6619" t="s">
        <v>549</v>
      </c>
      <c r="J6619">
        <v>1419000000</v>
      </c>
      <c r="K6619">
        <v>13737657.673022024</v>
      </c>
    </row>
    <row r="6620" spans="1:11" x14ac:dyDescent="0.25">
      <c r="A6620">
        <v>12064</v>
      </c>
      <c r="B6620" t="s">
        <v>213</v>
      </c>
      <c r="C6620" t="s">
        <v>493</v>
      </c>
      <c r="D6620" t="s">
        <v>635</v>
      </c>
      <c r="E6620">
        <v>2014</v>
      </c>
      <c r="F6620" s="10">
        <v>41729</v>
      </c>
      <c r="G6620" t="s">
        <v>489</v>
      </c>
      <c r="H6620" t="s">
        <v>474</v>
      </c>
      <c r="I6620" t="s">
        <v>549</v>
      </c>
      <c r="J6620">
        <v>-360000000</v>
      </c>
      <c r="K6620">
        <v>-3485240.8472783146</v>
      </c>
    </row>
    <row r="6621" spans="1:11" x14ac:dyDescent="0.25">
      <c r="A6621">
        <v>12064</v>
      </c>
      <c r="B6621" t="s">
        <v>213</v>
      </c>
      <c r="C6621" t="s">
        <v>493</v>
      </c>
      <c r="D6621" t="s">
        <v>678</v>
      </c>
      <c r="E6621">
        <v>2014</v>
      </c>
      <c r="F6621" s="10">
        <v>41729</v>
      </c>
      <c r="G6621" t="s">
        <v>489</v>
      </c>
      <c r="H6621" t="s">
        <v>474</v>
      </c>
      <c r="I6621" t="s">
        <v>549</v>
      </c>
      <c r="J6621">
        <v>25163000000</v>
      </c>
      <c r="K6621">
        <v>243608654.00017843</v>
      </c>
    </row>
    <row r="6622" spans="1:11" x14ac:dyDescent="0.25">
      <c r="A6622">
        <v>12064</v>
      </c>
      <c r="B6622" t="s">
        <v>213</v>
      </c>
      <c r="C6622" t="s">
        <v>493</v>
      </c>
      <c r="D6622" t="s">
        <v>458</v>
      </c>
      <c r="E6622">
        <v>2014</v>
      </c>
      <c r="F6622" s="10">
        <v>41729</v>
      </c>
      <c r="G6622" t="s">
        <v>489</v>
      </c>
      <c r="H6622" t="s">
        <v>474</v>
      </c>
      <c r="I6622" t="s">
        <v>549</v>
      </c>
      <c r="J6622">
        <v>416000000</v>
      </c>
      <c r="K6622">
        <v>4027389.4235216081</v>
      </c>
    </row>
    <row r="6623" spans="1:11" x14ac:dyDescent="0.25">
      <c r="A6623">
        <v>12064</v>
      </c>
      <c r="B6623" t="s">
        <v>213</v>
      </c>
      <c r="C6623" t="s">
        <v>493</v>
      </c>
      <c r="D6623" t="s">
        <v>677</v>
      </c>
      <c r="E6623">
        <v>2014</v>
      </c>
      <c r="F6623" s="10">
        <v>41729</v>
      </c>
      <c r="G6623" t="s">
        <v>489</v>
      </c>
      <c r="H6623" t="s">
        <v>474</v>
      </c>
      <c r="I6623" t="s">
        <v>549</v>
      </c>
      <c r="J6623">
        <v>45996000000</v>
      </c>
      <c r="K6623">
        <v>445297605.58725935</v>
      </c>
    </row>
    <row r="6624" spans="1:11" x14ac:dyDescent="0.25">
      <c r="A6624">
        <v>1522</v>
      </c>
      <c r="B6624" t="s">
        <v>194</v>
      </c>
      <c r="C6624" t="s">
        <v>492</v>
      </c>
      <c r="D6624" t="s">
        <v>620</v>
      </c>
      <c r="E6624">
        <v>2014</v>
      </c>
      <c r="F6624" s="10">
        <v>41820</v>
      </c>
      <c r="G6624" t="s">
        <v>489</v>
      </c>
      <c r="H6624" t="s">
        <v>474</v>
      </c>
      <c r="I6624" t="s">
        <v>549</v>
      </c>
      <c r="J6624">
        <v>4461000000</v>
      </c>
      <c r="K6624">
        <v>44010645.860519558</v>
      </c>
    </row>
    <row r="6625" spans="1:11" x14ac:dyDescent="0.25">
      <c r="A6625">
        <v>1522</v>
      </c>
      <c r="B6625" t="s">
        <v>194</v>
      </c>
      <c r="C6625" t="s">
        <v>492</v>
      </c>
      <c r="D6625" t="s">
        <v>2077</v>
      </c>
      <c r="E6625">
        <v>2014</v>
      </c>
      <c r="F6625" s="10">
        <v>41820</v>
      </c>
      <c r="G6625" t="s">
        <v>489</v>
      </c>
      <c r="H6625" t="s">
        <v>474</v>
      </c>
      <c r="I6625" t="s">
        <v>549</v>
      </c>
      <c r="J6625">
        <v>13215000000</v>
      </c>
      <c r="K6625">
        <v>130374509.0891652</v>
      </c>
    </row>
    <row r="6626" spans="1:11" x14ac:dyDescent="0.25">
      <c r="A6626">
        <v>1522</v>
      </c>
      <c r="B6626" t="s">
        <v>194</v>
      </c>
      <c r="C6626" t="s">
        <v>492</v>
      </c>
      <c r="D6626" t="s">
        <v>163</v>
      </c>
      <c r="E6626">
        <v>2014</v>
      </c>
      <c r="F6626" s="10">
        <v>41820</v>
      </c>
      <c r="G6626" t="s">
        <v>489</v>
      </c>
      <c r="H6626" t="s">
        <v>474</v>
      </c>
      <c r="I6626" t="s">
        <v>549</v>
      </c>
      <c r="J6626">
        <v>56265000000</v>
      </c>
      <c r="K6626">
        <v>555090560.26499283</v>
      </c>
    </row>
    <row r="6627" spans="1:11" x14ac:dyDescent="0.25">
      <c r="A6627">
        <v>1522</v>
      </c>
      <c r="B6627" t="s">
        <v>194</v>
      </c>
      <c r="C6627" t="s">
        <v>492</v>
      </c>
      <c r="D6627" t="s">
        <v>619</v>
      </c>
      <c r="E6627">
        <v>2014</v>
      </c>
      <c r="F6627" s="10">
        <v>41820</v>
      </c>
      <c r="G6627" t="s">
        <v>489</v>
      </c>
      <c r="H6627" t="s">
        <v>474</v>
      </c>
      <c r="I6627" t="s">
        <v>549</v>
      </c>
      <c r="J6627">
        <v>3551000000</v>
      </c>
      <c r="K6627">
        <v>35032908.193388246</v>
      </c>
    </row>
    <row r="6628" spans="1:11" x14ac:dyDescent="0.25">
      <c r="A6628">
        <v>1522</v>
      </c>
      <c r="B6628" t="s">
        <v>194</v>
      </c>
      <c r="C6628" t="s">
        <v>492</v>
      </c>
      <c r="D6628" t="s">
        <v>701</v>
      </c>
      <c r="E6628">
        <v>2014</v>
      </c>
      <c r="F6628" s="10">
        <v>41820</v>
      </c>
      <c r="G6628" t="s">
        <v>489</v>
      </c>
      <c r="H6628" t="s">
        <v>474</v>
      </c>
      <c r="I6628" t="s">
        <v>549</v>
      </c>
      <c r="J6628">
        <v>1316000000</v>
      </c>
      <c r="K6628">
        <v>12983189.85708221</v>
      </c>
    </row>
    <row r="6629" spans="1:11" x14ac:dyDescent="0.25">
      <c r="A6629">
        <v>1522</v>
      </c>
      <c r="B6629" t="s">
        <v>194</v>
      </c>
      <c r="C6629" t="s">
        <v>492</v>
      </c>
      <c r="D6629" t="s">
        <v>458</v>
      </c>
      <c r="E6629">
        <v>2014</v>
      </c>
      <c r="F6629" s="10">
        <v>41820</v>
      </c>
      <c r="G6629" t="s">
        <v>489</v>
      </c>
      <c r="H6629" t="s">
        <v>474</v>
      </c>
      <c r="I6629" t="s">
        <v>549</v>
      </c>
      <c r="J6629">
        <v>382000000</v>
      </c>
      <c r="K6629">
        <v>3768676.6910375413</v>
      </c>
    </row>
    <row r="6630" spans="1:11" x14ac:dyDescent="0.25">
      <c r="A6630">
        <v>1522</v>
      </c>
      <c r="B6630" t="s">
        <v>194</v>
      </c>
      <c r="C6630" t="s">
        <v>493</v>
      </c>
      <c r="D6630" t="s">
        <v>623</v>
      </c>
      <c r="E6630">
        <v>2014</v>
      </c>
      <c r="F6630" s="10">
        <v>41820</v>
      </c>
      <c r="G6630" t="s">
        <v>489</v>
      </c>
      <c r="H6630" t="s">
        <v>474</v>
      </c>
      <c r="I6630" t="s">
        <v>549</v>
      </c>
      <c r="J6630">
        <v>42270000000</v>
      </c>
      <c r="K6630">
        <v>417020847.46114361</v>
      </c>
    </row>
    <row r="6631" spans="1:11" x14ac:dyDescent="0.25">
      <c r="A6631">
        <v>1522</v>
      </c>
      <c r="B6631" t="s">
        <v>194</v>
      </c>
      <c r="C6631" t="s">
        <v>493</v>
      </c>
      <c r="D6631" t="s">
        <v>625</v>
      </c>
      <c r="E6631">
        <v>2014</v>
      </c>
      <c r="F6631" s="10">
        <v>41820</v>
      </c>
      <c r="G6631" t="s">
        <v>489</v>
      </c>
      <c r="H6631" t="s">
        <v>474</v>
      </c>
      <c r="I6631" t="s">
        <v>549</v>
      </c>
      <c r="J6631">
        <v>14379000000</v>
      </c>
      <c r="K6631">
        <v>141858120.78646284</v>
      </c>
    </row>
    <row r="6632" spans="1:11" x14ac:dyDescent="0.25">
      <c r="A6632">
        <v>1522</v>
      </c>
      <c r="B6632" t="s">
        <v>194</v>
      </c>
      <c r="C6632" t="s">
        <v>493</v>
      </c>
      <c r="D6632" t="s">
        <v>628</v>
      </c>
      <c r="E6632">
        <v>2014</v>
      </c>
      <c r="F6632" s="10">
        <v>41820</v>
      </c>
      <c r="G6632" t="s">
        <v>489</v>
      </c>
      <c r="H6632" t="s">
        <v>474</v>
      </c>
      <c r="I6632" t="s">
        <v>549</v>
      </c>
      <c r="J6632">
        <v>-794000000</v>
      </c>
      <c r="K6632">
        <v>-7833322.7557167737</v>
      </c>
    </row>
    <row r="6633" spans="1:11" x14ac:dyDescent="0.25">
      <c r="A6633">
        <v>1522</v>
      </c>
      <c r="B6633" t="s">
        <v>194</v>
      </c>
      <c r="C6633" t="s">
        <v>493</v>
      </c>
      <c r="D6633" t="s">
        <v>458</v>
      </c>
      <c r="E6633">
        <v>2014</v>
      </c>
      <c r="F6633" s="10">
        <v>41820</v>
      </c>
      <c r="G6633" t="s">
        <v>489</v>
      </c>
      <c r="H6633" t="s">
        <v>474</v>
      </c>
      <c r="I6633" t="s">
        <v>549</v>
      </c>
      <c r="J6633">
        <v>1140000000</v>
      </c>
      <c r="K6633">
        <v>11246836.198384285</v>
      </c>
    </row>
    <row r="6634" spans="1:11" x14ac:dyDescent="0.25">
      <c r="A6634">
        <v>1522</v>
      </c>
      <c r="B6634" t="s">
        <v>194</v>
      </c>
      <c r="C6634" t="s">
        <v>493</v>
      </c>
      <c r="D6634" t="s">
        <v>624</v>
      </c>
      <c r="E6634">
        <v>2014</v>
      </c>
      <c r="F6634" s="10">
        <v>41820</v>
      </c>
      <c r="G6634" t="s">
        <v>489</v>
      </c>
      <c r="H6634" t="s">
        <v>474</v>
      </c>
      <c r="I6634" t="s">
        <v>549</v>
      </c>
      <c r="J6634">
        <v>20947000000</v>
      </c>
      <c r="K6634">
        <v>206655682.3224172</v>
      </c>
    </row>
    <row r="6635" spans="1:11" x14ac:dyDescent="0.25">
      <c r="A6635">
        <v>1522</v>
      </c>
      <c r="B6635" t="s">
        <v>194</v>
      </c>
      <c r="C6635" t="s">
        <v>493</v>
      </c>
      <c r="D6635" t="s">
        <v>626</v>
      </c>
      <c r="E6635">
        <v>2014</v>
      </c>
      <c r="F6635" s="10">
        <v>41820</v>
      </c>
      <c r="G6635" t="s">
        <v>489</v>
      </c>
      <c r="H6635" t="s">
        <v>474</v>
      </c>
      <c r="I6635" t="s">
        <v>549</v>
      </c>
      <c r="J6635">
        <v>1249000000</v>
      </c>
      <c r="K6635">
        <v>12322191.589282431</v>
      </c>
    </row>
    <row r="6636" spans="1:11" x14ac:dyDescent="0.25">
      <c r="A6636">
        <v>780</v>
      </c>
      <c r="B6636" t="s">
        <v>180</v>
      </c>
      <c r="C6636" t="s">
        <v>492</v>
      </c>
      <c r="D6636" t="s">
        <v>163</v>
      </c>
      <c r="E6636">
        <v>2015</v>
      </c>
      <c r="F6636" s="10">
        <v>42094</v>
      </c>
      <c r="G6636" t="s">
        <v>489</v>
      </c>
      <c r="H6636" t="s">
        <v>474</v>
      </c>
      <c r="I6636" t="s">
        <v>549</v>
      </c>
      <c r="J6636">
        <v>4279717000000</v>
      </c>
      <c r="K6636">
        <v>35708007197.408066</v>
      </c>
    </row>
    <row r="6637" spans="1:11" x14ac:dyDescent="0.25">
      <c r="A6637">
        <v>780</v>
      </c>
      <c r="B6637" t="s">
        <v>180</v>
      </c>
      <c r="C6637" t="s">
        <v>492</v>
      </c>
      <c r="D6637" t="s">
        <v>458</v>
      </c>
      <c r="E6637">
        <v>2015</v>
      </c>
      <c r="F6637" s="10">
        <v>42094</v>
      </c>
      <c r="G6637" t="s">
        <v>489</v>
      </c>
      <c r="H6637" t="s">
        <v>474</v>
      </c>
      <c r="I6637" t="s">
        <v>549</v>
      </c>
      <c r="J6637">
        <v>641317000000</v>
      </c>
      <c r="K6637">
        <v>5350856622.486989</v>
      </c>
    </row>
    <row r="6638" spans="1:11" x14ac:dyDescent="0.25">
      <c r="A6638">
        <v>780</v>
      </c>
      <c r="B6638" t="s">
        <v>180</v>
      </c>
      <c r="C6638" t="s">
        <v>492</v>
      </c>
      <c r="D6638" t="s">
        <v>249</v>
      </c>
      <c r="E6638">
        <v>2015</v>
      </c>
      <c r="F6638" s="10">
        <v>42094</v>
      </c>
      <c r="G6638" t="s">
        <v>489</v>
      </c>
      <c r="H6638" t="s">
        <v>474</v>
      </c>
      <c r="I6638" t="s">
        <v>549</v>
      </c>
      <c r="J6638">
        <v>272939000000</v>
      </c>
      <c r="K6638">
        <v>2277278562.2164645</v>
      </c>
    </row>
    <row r="6639" spans="1:11" x14ac:dyDescent="0.25">
      <c r="A6639">
        <v>780</v>
      </c>
      <c r="B6639" t="s">
        <v>180</v>
      </c>
      <c r="C6639" t="s">
        <v>492</v>
      </c>
      <c r="D6639" t="s">
        <v>316</v>
      </c>
      <c r="E6639">
        <v>2015</v>
      </c>
      <c r="F6639" s="10">
        <v>42094</v>
      </c>
      <c r="G6639" t="s">
        <v>489</v>
      </c>
      <c r="H6639" t="s">
        <v>474</v>
      </c>
      <c r="I6639" t="s">
        <v>549</v>
      </c>
      <c r="J6639">
        <v>2640322000000</v>
      </c>
      <c r="K6639">
        <v>22029642843.083988</v>
      </c>
    </row>
    <row r="6640" spans="1:11" x14ac:dyDescent="0.25">
      <c r="A6640">
        <v>780</v>
      </c>
      <c r="B6640" t="s">
        <v>180</v>
      </c>
      <c r="C6640" t="s">
        <v>493</v>
      </c>
      <c r="D6640" t="s">
        <v>664</v>
      </c>
      <c r="E6640">
        <v>2015</v>
      </c>
      <c r="F6640" s="10">
        <v>42094</v>
      </c>
      <c r="G6640" t="s">
        <v>489</v>
      </c>
      <c r="H6640" t="s">
        <v>474</v>
      </c>
      <c r="I6640" t="s">
        <v>549</v>
      </c>
      <c r="J6640">
        <v>1277468000000</v>
      </c>
      <c r="K6640">
        <v>10658610496.548836</v>
      </c>
    </row>
    <row r="6641" spans="1:11" x14ac:dyDescent="0.25">
      <c r="A6641">
        <v>780</v>
      </c>
      <c r="B6641" t="s">
        <v>180</v>
      </c>
      <c r="C6641" t="s">
        <v>493</v>
      </c>
      <c r="D6641" t="s">
        <v>635</v>
      </c>
      <c r="E6641">
        <v>2015</v>
      </c>
      <c r="F6641" s="10">
        <v>42094</v>
      </c>
      <c r="G6641" t="s">
        <v>489</v>
      </c>
      <c r="H6641" t="s">
        <v>474</v>
      </c>
      <c r="I6641" t="s">
        <v>549</v>
      </c>
      <c r="J6641">
        <v>-2086525000000</v>
      </c>
      <c r="K6641">
        <v>-17409013193.529354</v>
      </c>
    </row>
    <row r="6642" spans="1:11" x14ac:dyDescent="0.25">
      <c r="A6642">
        <v>780</v>
      </c>
      <c r="B6642" t="s">
        <v>180</v>
      </c>
      <c r="C6642" t="s">
        <v>493</v>
      </c>
      <c r="D6642" t="s">
        <v>724</v>
      </c>
      <c r="E6642">
        <v>2015</v>
      </c>
      <c r="F6642" s="10">
        <v>42094</v>
      </c>
      <c r="G6642" t="s">
        <v>489</v>
      </c>
      <c r="H6642" t="s">
        <v>474</v>
      </c>
      <c r="I6642" t="s">
        <v>549</v>
      </c>
      <c r="J6642">
        <v>3248288000000</v>
      </c>
      <c r="K6642">
        <v>27102233928.844891</v>
      </c>
    </row>
    <row r="6643" spans="1:11" x14ac:dyDescent="0.25">
      <c r="A6643">
        <v>780</v>
      </c>
      <c r="B6643" t="s">
        <v>180</v>
      </c>
      <c r="C6643" t="s">
        <v>493</v>
      </c>
      <c r="D6643" t="s">
        <v>1255</v>
      </c>
      <c r="E6643">
        <v>2015</v>
      </c>
      <c r="F6643" s="10">
        <v>42094</v>
      </c>
      <c r="G6643" t="s">
        <v>489</v>
      </c>
      <c r="H6643" t="s">
        <v>474</v>
      </c>
      <c r="I6643" t="s">
        <v>549</v>
      </c>
      <c r="J6643">
        <v>448245000000</v>
      </c>
      <c r="K6643">
        <v>3739951890.791419</v>
      </c>
    </row>
    <row r="6644" spans="1:11" x14ac:dyDescent="0.25">
      <c r="A6644">
        <v>780</v>
      </c>
      <c r="B6644" t="s">
        <v>180</v>
      </c>
      <c r="C6644" t="s">
        <v>493</v>
      </c>
      <c r="D6644" t="s">
        <v>1252</v>
      </c>
      <c r="E6644">
        <v>2015</v>
      </c>
      <c r="F6644" s="10">
        <v>42094</v>
      </c>
      <c r="G6644" t="s">
        <v>489</v>
      </c>
      <c r="H6644" t="s">
        <v>474</v>
      </c>
      <c r="I6644" t="s">
        <v>549</v>
      </c>
      <c r="J6644">
        <v>4725590000000</v>
      </c>
      <c r="K6644">
        <v>39428168201.775864</v>
      </c>
    </row>
    <row r="6645" spans="1:11" x14ac:dyDescent="0.25">
      <c r="A6645">
        <v>780</v>
      </c>
      <c r="B6645" t="s">
        <v>180</v>
      </c>
      <c r="C6645" t="s">
        <v>493</v>
      </c>
      <c r="D6645" t="s">
        <v>1253</v>
      </c>
      <c r="E6645">
        <v>2015</v>
      </c>
      <c r="F6645" s="10">
        <v>42094</v>
      </c>
      <c r="G6645" t="s">
        <v>489</v>
      </c>
      <c r="H6645" t="s">
        <v>474</v>
      </c>
      <c r="I6645" t="s">
        <v>549</v>
      </c>
      <c r="J6645">
        <v>947745000000</v>
      </c>
      <c r="K6645">
        <v>7907552130.504777</v>
      </c>
    </row>
    <row r="6646" spans="1:11" x14ac:dyDescent="0.25">
      <c r="A6646">
        <v>780</v>
      </c>
      <c r="B6646" t="s">
        <v>180</v>
      </c>
      <c r="C6646" t="s">
        <v>493</v>
      </c>
      <c r="D6646" t="s">
        <v>722</v>
      </c>
      <c r="E6646">
        <v>2015</v>
      </c>
      <c r="F6646" s="10">
        <v>42094</v>
      </c>
      <c r="G6646" t="s">
        <v>489</v>
      </c>
      <c r="H6646" t="s">
        <v>474</v>
      </c>
      <c r="I6646" t="s">
        <v>549</v>
      </c>
      <c r="J6646">
        <v>809589000000</v>
      </c>
      <c r="K6646">
        <v>6754841462.4009953</v>
      </c>
    </row>
    <row r="6647" spans="1:11" x14ac:dyDescent="0.25">
      <c r="A6647">
        <v>780</v>
      </c>
      <c r="B6647" t="s">
        <v>180</v>
      </c>
      <c r="C6647" t="s">
        <v>493</v>
      </c>
      <c r="D6647" t="s">
        <v>1256</v>
      </c>
      <c r="E6647">
        <v>2015</v>
      </c>
      <c r="F6647" s="10">
        <v>42094</v>
      </c>
      <c r="G6647" t="s">
        <v>489</v>
      </c>
      <c r="H6647" t="s">
        <v>474</v>
      </c>
      <c r="I6647" t="s">
        <v>549</v>
      </c>
      <c r="J6647">
        <v>3163705000000</v>
      </c>
      <c r="K6647">
        <v>26396511944.709404</v>
      </c>
    </row>
    <row r="6648" spans="1:11" x14ac:dyDescent="0.25">
      <c r="A6648">
        <v>780</v>
      </c>
      <c r="B6648" t="s">
        <v>180</v>
      </c>
      <c r="C6648" t="s">
        <v>493</v>
      </c>
      <c r="D6648" t="s">
        <v>1254</v>
      </c>
      <c r="E6648">
        <v>2015</v>
      </c>
      <c r="F6648" s="10">
        <v>42094</v>
      </c>
      <c r="G6648" t="s">
        <v>489</v>
      </c>
      <c r="H6648" t="s">
        <v>474</v>
      </c>
      <c r="I6648" t="s">
        <v>549</v>
      </c>
      <c r="J6648">
        <v>192602000000</v>
      </c>
      <c r="K6648">
        <v>1606983266.0045485</v>
      </c>
    </row>
    <row r="6649" spans="1:11" x14ac:dyDescent="0.25">
      <c r="A6649">
        <v>780</v>
      </c>
      <c r="B6649" t="s">
        <v>180</v>
      </c>
      <c r="C6649" t="s">
        <v>493</v>
      </c>
      <c r="D6649" t="s">
        <v>711</v>
      </c>
      <c r="E6649">
        <v>2015</v>
      </c>
      <c r="F6649" s="10">
        <v>42094</v>
      </c>
      <c r="G6649" t="s">
        <v>489</v>
      </c>
      <c r="H6649" t="s">
        <v>474</v>
      </c>
      <c r="I6649" t="s">
        <v>549</v>
      </c>
      <c r="J6649">
        <v>772266000000</v>
      </c>
      <c r="K6649">
        <v>6443435368.8137655</v>
      </c>
    </row>
    <row r="6650" spans="1:11" x14ac:dyDescent="0.25">
      <c r="A6650">
        <v>780</v>
      </c>
      <c r="B6650" t="s">
        <v>180</v>
      </c>
      <c r="C6650" t="s">
        <v>493</v>
      </c>
      <c r="D6650" t="s">
        <v>1257</v>
      </c>
      <c r="E6650">
        <v>2015</v>
      </c>
      <c r="F6650" s="10">
        <v>42094</v>
      </c>
      <c r="G6650" t="s">
        <v>489</v>
      </c>
      <c r="H6650" t="s">
        <v>474</v>
      </c>
      <c r="I6650" t="s">
        <v>549</v>
      </c>
      <c r="J6650">
        <v>426366000000</v>
      </c>
      <c r="K6650">
        <v>3557403491.1023531</v>
      </c>
    </row>
    <row r="6651" spans="1:11" x14ac:dyDescent="0.25">
      <c r="A6651">
        <v>1357</v>
      </c>
      <c r="B6651" t="s">
        <v>167</v>
      </c>
      <c r="C6651" t="s">
        <v>492</v>
      </c>
      <c r="D6651" t="s">
        <v>570</v>
      </c>
      <c r="E6651">
        <v>2015</v>
      </c>
      <c r="F6651" s="10">
        <v>42094</v>
      </c>
      <c r="G6651" t="s">
        <v>489</v>
      </c>
      <c r="H6651" t="s">
        <v>474</v>
      </c>
      <c r="I6651" t="s">
        <v>549</v>
      </c>
      <c r="J6651">
        <v>2178222000000</v>
      </c>
      <c r="K6651">
        <v>18174091149.847664</v>
      </c>
    </row>
    <row r="6652" spans="1:11" x14ac:dyDescent="0.25">
      <c r="A6652">
        <v>1357</v>
      </c>
      <c r="B6652" t="s">
        <v>167</v>
      </c>
      <c r="C6652" t="s">
        <v>492</v>
      </c>
      <c r="D6652" t="s">
        <v>2154</v>
      </c>
      <c r="E6652">
        <v>2015</v>
      </c>
      <c r="F6652" s="10">
        <v>42094</v>
      </c>
      <c r="G6652" t="s">
        <v>489</v>
      </c>
      <c r="H6652" t="s">
        <v>474</v>
      </c>
      <c r="I6652" t="s">
        <v>549</v>
      </c>
      <c r="J6652">
        <v>5220349000000</v>
      </c>
      <c r="K6652">
        <v>43556211699.274048</v>
      </c>
    </row>
    <row r="6653" spans="1:11" x14ac:dyDescent="0.25">
      <c r="A6653">
        <v>1357</v>
      </c>
      <c r="B6653" t="s">
        <v>167</v>
      </c>
      <c r="C6653" t="s">
        <v>492</v>
      </c>
      <c r="D6653" t="s">
        <v>569</v>
      </c>
      <c r="E6653">
        <v>2015</v>
      </c>
      <c r="F6653" s="10">
        <v>42094</v>
      </c>
      <c r="G6653" t="s">
        <v>489</v>
      </c>
      <c r="H6653" t="s">
        <v>474</v>
      </c>
      <c r="I6653" t="s">
        <v>549</v>
      </c>
      <c r="J6653">
        <v>841966000000</v>
      </c>
      <c r="K6653">
        <v>7024980387.2482414</v>
      </c>
    </row>
    <row r="6654" spans="1:11" x14ac:dyDescent="0.25">
      <c r="A6654">
        <v>1357</v>
      </c>
      <c r="B6654" t="s">
        <v>167</v>
      </c>
      <c r="C6654" t="s">
        <v>492</v>
      </c>
      <c r="D6654" t="s">
        <v>834</v>
      </c>
      <c r="E6654">
        <v>2015</v>
      </c>
      <c r="F6654" s="10">
        <v>42094</v>
      </c>
      <c r="G6654" t="s">
        <v>489</v>
      </c>
      <c r="H6654" t="s">
        <v>474</v>
      </c>
      <c r="I6654" t="s">
        <v>549</v>
      </c>
      <c r="J6654">
        <v>1064127000000</v>
      </c>
      <c r="K6654">
        <v>8878590471.041954</v>
      </c>
    </row>
    <row r="6655" spans="1:11" x14ac:dyDescent="0.25">
      <c r="A6655">
        <v>1357</v>
      </c>
      <c r="B6655" t="s">
        <v>167</v>
      </c>
      <c r="C6655" t="s">
        <v>492</v>
      </c>
      <c r="D6655" t="s">
        <v>699</v>
      </c>
      <c r="E6655">
        <v>2015</v>
      </c>
      <c r="F6655" s="10">
        <v>42094</v>
      </c>
      <c r="G6655" t="s">
        <v>489</v>
      </c>
      <c r="H6655" t="s">
        <v>474</v>
      </c>
      <c r="I6655" t="s">
        <v>549</v>
      </c>
      <c r="J6655">
        <v>470266000000</v>
      </c>
      <c r="K6655">
        <v>3923685073.7318153</v>
      </c>
    </row>
    <row r="6656" spans="1:11" x14ac:dyDescent="0.25">
      <c r="A6656">
        <v>1357</v>
      </c>
      <c r="B6656" t="s">
        <v>167</v>
      </c>
      <c r="C6656" t="s">
        <v>493</v>
      </c>
      <c r="D6656" t="s">
        <v>691</v>
      </c>
      <c r="E6656">
        <v>2015</v>
      </c>
      <c r="F6656" s="10">
        <v>42094</v>
      </c>
      <c r="G6656" t="s">
        <v>489</v>
      </c>
      <c r="H6656" t="s">
        <v>474</v>
      </c>
      <c r="I6656" t="s">
        <v>549</v>
      </c>
      <c r="J6656">
        <v>936934000000</v>
      </c>
      <c r="K6656">
        <v>7817350076.0672569</v>
      </c>
    </row>
    <row r="6657" spans="1:11" x14ac:dyDescent="0.25">
      <c r="A6657">
        <v>1357</v>
      </c>
      <c r="B6657" t="s">
        <v>167</v>
      </c>
      <c r="C6657" t="s">
        <v>493</v>
      </c>
      <c r="D6657" t="s">
        <v>689</v>
      </c>
      <c r="E6657">
        <v>2015</v>
      </c>
      <c r="F6657" s="10">
        <v>42094</v>
      </c>
      <c r="G6657" t="s">
        <v>489</v>
      </c>
      <c r="H6657" t="s">
        <v>474</v>
      </c>
      <c r="I6657" t="s">
        <v>549</v>
      </c>
      <c r="J6657">
        <v>815792000000</v>
      </c>
      <c r="K6657">
        <v>6806596465.9784565</v>
      </c>
    </row>
    <row r="6658" spans="1:11" x14ac:dyDescent="0.25">
      <c r="A6658">
        <v>1357</v>
      </c>
      <c r="B6658" t="s">
        <v>167</v>
      </c>
      <c r="C6658" t="s">
        <v>493</v>
      </c>
      <c r="D6658" t="s">
        <v>688</v>
      </c>
      <c r="E6658">
        <v>2015</v>
      </c>
      <c r="F6658" s="10">
        <v>42094</v>
      </c>
      <c r="G6658" t="s">
        <v>489</v>
      </c>
      <c r="H6658" t="s">
        <v>474</v>
      </c>
      <c r="I6658" t="s">
        <v>549</v>
      </c>
      <c r="J6658">
        <v>1131696000000</v>
      </c>
      <c r="K6658">
        <v>9442355397.1624584</v>
      </c>
    </row>
    <row r="6659" spans="1:11" x14ac:dyDescent="0.25">
      <c r="A6659">
        <v>1357</v>
      </c>
      <c r="B6659" t="s">
        <v>167</v>
      </c>
      <c r="C6659" t="s">
        <v>493</v>
      </c>
      <c r="D6659" t="s">
        <v>635</v>
      </c>
      <c r="E6659">
        <v>2015</v>
      </c>
      <c r="F6659" s="10">
        <v>42094</v>
      </c>
      <c r="G6659" t="s">
        <v>489</v>
      </c>
      <c r="H6659" t="s">
        <v>474</v>
      </c>
      <c r="I6659" t="s">
        <v>549</v>
      </c>
      <c r="J6659">
        <v>-1123981000000</v>
      </c>
      <c r="K6659">
        <v>-9377984955.0215397</v>
      </c>
    </row>
    <row r="6660" spans="1:11" x14ac:dyDescent="0.25">
      <c r="A6660">
        <v>1357</v>
      </c>
      <c r="B6660" t="s">
        <v>167</v>
      </c>
      <c r="C6660" t="s">
        <v>493</v>
      </c>
      <c r="D6660" t="s">
        <v>650</v>
      </c>
      <c r="E6660">
        <v>2015</v>
      </c>
      <c r="F6660" s="10">
        <v>42094</v>
      </c>
      <c r="G6660" t="s">
        <v>489</v>
      </c>
      <c r="H6660" t="s">
        <v>474</v>
      </c>
      <c r="I6660" t="s">
        <v>549</v>
      </c>
      <c r="J6660">
        <v>356291000000</v>
      </c>
      <c r="K6660">
        <v>2972729643.6590829</v>
      </c>
    </row>
    <row r="6661" spans="1:11" x14ac:dyDescent="0.25">
      <c r="A6661">
        <v>1357</v>
      </c>
      <c r="B6661" t="s">
        <v>167</v>
      </c>
      <c r="C6661" t="s">
        <v>493</v>
      </c>
      <c r="D6661" t="s">
        <v>690</v>
      </c>
      <c r="E6661">
        <v>2015</v>
      </c>
      <c r="F6661" s="10">
        <v>42094</v>
      </c>
      <c r="G6661" t="s">
        <v>489</v>
      </c>
      <c r="H6661" t="s">
        <v>474</v>
      </c>
      <c r="I6661" t="s">
        <v>549</v>
      </c>
      <c r="J6661">
        <v>1529434000000</v>
      </c>
      <c r="K6661">
        <v>12760899909.961479</v>
      </c>
    </row>
    <row r="6662" spans="1:11" x14ac:dyDescent="0.25">
      <c r="A6662">
        <v>1357</v>
      </c>
      <c r="B6662" t="s">
        <v>167</v>
      </c>
      <c r="C6662" t="s">
        <v>493</v>
      </c>
      <c r="D6662" t="s">
        <v>686</v>
      </c>
      <c r="E6662">
        <v>2015</v>
      </c>
      <c r="F6662" s="10">
        <v>42094</v>
      </c>
      <c r="G6662" t="s">
        <v>489</v>
      </c>
      <c r="H6662" t="s">
        <v>474</v>
      </c>
      <c r="I6662" t="s">
        <v>549</v>
      </c>
      <c r="J6662">
        <v>2034022000000</v>
      </c>
      <c r="K6662">
        <v>16970952101.666151</v>
      </c>
    </row>
    <row r="6663" spans="1:11" x14ac:dyDescent="0.25">
      <c r="A6663">
        <v>1357</v>
      </c>
      <c r="B6663" t="s">
        <v>167</v>
      </c>
      <c r="C6663" t="s">
        <v>493</v>
      </c>
      <c r="D6663" t="s">
        <v>692</v>
      </c>
      <c r="E6663">
        <v>2015</v>
      </c>
      <c r="F6663" s="10">
        <v>42094</v>
      </c>
      <c r="G6663" t="s">
        <v>489</v>
      </c>
      <c r="H6663" t="s">
        <v>474</v>
      </c>
      <c r="I6663" t="s">
        <v>549</v>
      </c>
      <c r="J6663">
        <v>754270000000</v>
      </c>
      <c r="K6663">
        <v>6293284950.5677557</v>
      </c>
    </row>
    <row r="6664" spans="1:11" x14ac:dyDescent="0.25">
      <c r="A6664">
        <v>1357</v>
      </c>
      <c r="B6664" t="s">
        <v>167</v>
      </c>
      <c r="C6664" t="s">
        <v>493</v>
      </c>
      <c r="D6664" t="s">
        <v>458</v>
      </c>
      <c r="E6664">
        <v>2015</v>
      </c>
      <c r="F6664" s="10">
        <v>42094</v>
      </c>
      <c r="G6664" t="s">
        <v>489</v>
      </c>
      <c r="H6664" t="s">
        <v>474</v>
      </c>
      <c r="I6664" t="s">
        <v>549</v>
      </c>
      <c r="J6664">
        <v>1274251000000</v>
      </c>
      <c r="K6664">
        <v>10631769315.425396</v>
      </c>
    </row>
    <row r="6665" spans="1:11" x14ac:dyDescent="0.25">
      <c r="A6665">
        <v>1357</v>
      </c>
      <c r="B6665" t="s">
        <v>167</v>
      </c>
      <c r="C6665" t="s">
        <v>493</v>
      </c>
      <c r="D6665" t="s">
        <v>1246</v>
      </c>
      <c r="E6665">
        <v>2015</v>
      </c>
      <c r="F6665" s="10">
        <v>42094</v>
      </c>
      <c r="G6665" t="s">
        <v>489</v>
      </c>
      <c r="H6665" t="s">
        <v>474</v>
      </c>
      <c r="I6665" t="s">
        <v>549</v>
      </c>
      <c r="J6665">
        <v>466715000000</v>
      </c>
      <c r="K6665">
        <v>3894057148.9045439</v>
      </c>
    </row>
    <row r="6666" spans="1:11" x14ac:dyDescent="0.25">
      <c r="A6666">
        <v>1357</v>
      </c>
      <c r="B6666" t="s">
        <v>167</v>
      </c>
      <c r="C6666" t="s">
        <v>493</v>
      </c>
      <c r="D6666" t="s">
        <v>687</v>
      </c>
      <c r="E6666">
        <v>2015</v>
      </c>
      <c r="F6666" s="10">
        <v>42094</v>
      </c>
      <c r="G6666" t="s">
        <v>489</v>
      </c>
      <c r="H6666" t="s">
        <v>474</v>
      </c>
      <c r="I6666" t="s">
        <v>549</v>
      </c>
      <c r="J6666">
        <v>1599506000000</v>
      </c>
      <c r="K6666">
        <v>13345548726.77268</v>
      </c>
    </row>
    <row r="6667" spans="1:11" x14ac:dyDescent="0.25">
      <c r="A6667">
        <v>1358</v>
      </c>
      <c r="B6667" t="s">
        <v>169</v>
      </c>
      <c r="C6667" t="s">
        <v>492</v>
      </c>
      <c r="D6667" t="s">
        <v>2077</v>
      </c>
      <c r="E6667">
        <v>2015</v>
      </c>
      <c r="F6667" s="10">
        <v>42094</v>
      </c>
      <c r="G6667" t="s">
        <v>489</v>
      </c>
      <c r="H6667" t="s">
        <v>474</v>
      </c>
      <c r="I6667" t="s">
        <v>549</v>
      </c>
      <c r="J6667">
        <v>24045000000</v>
      </c>
      <c r="K6667">
        <v>200620516.04385921</v>
      </c>
    </row>
    <row r="6668" spans="1:11" x14ac:dyDescent="0.25">
      <c r="A6668">
        <v>1358</v>
      </c>
      <c r="B6668" t="s">
        <v>169</v>
      </c>
      <c r="C6668" t="s">
        <v>492</v>
      </c>
      <c r="D6668" t="s">
        <v>2088</v>
      </c>
      <c r="E6668">
        <v>2015</v>
      </c>
      <c r="F6668" s="10">
        <v>42094</v>
      </c>
      <c r="G6668" t="s">
        <v>489</v>
      </c>
      <c r="H6668" t="s">
        <v>474</v>
      </c>
      <c r="I6668" t="s">
        <v>549</v>
      </c>
      <c r="J6668">
        <v>20005000000</v>
      </c>
      <c r="K6668">
        <v>166912598.18912056</v>
      </c>
    </row>
    <row r="6669" spans="1:11" x14ac:dyDescent="0.25">
      <c r="A6669">
        <v>1358</v>
      </c>
      <c r="B6669" t="s">
        <v>169</v>
      </c>
      <c r="C6669" t="s">
        <v>492</v>
      </c>
      <c r="D6669" t="s">
        <v>163</v>
      </c>
      <c r="E6669">
        <v>2015</v>
      </c>
      <c r="F6669" s="10">
        <v>42094</v>
      </c>
      <c r="G6669" t="s">
        <v>489</v>
      </c>
      <c r="H6669" t="s">
        <v>474</v>
      </c>
      <c r="I6669" t="s">
        <v>549</v>
      </c>
      <c r="J6669">
        <v>237098000000</v>
      </c>
      <c r="K6669">
        <v>1978237600.8719871</v>
      </c>
    </row>
    <row r="6670" spans="1:11" x14ac:dyDescent="0.25">
      <c r="A6670">
        <v>1358</v>
      </c>
      <c r="B6670" t="s">
        <v>169</v>
      </c>
      <c r="C6670" t="s">
        <v>492</v>
      </c>
      <c r="D6670" t="s">
        <v>701</v>
      </c>
      <c r="E6670">
        <v>2015</v>
      </c>
      <c r="F6670" s="10">
        <v>42094</v>
      </c>
      <c r="G6670" t="s">
        <v>489</v>
      </c>
      <c r="H6670" t="s">
        <v>474</v>
      </c>
      <c r="I6670" t="s">
        <v>549</v>
      </c>
      <c r="J6670">
        <v>10793000000</v>
      </c>
      <c r="K6670">
        <v>90051870.645097628</v>
      </c>
    </row>
    <row r="6671" spans="1:11" x14ac:dyDescent="0.25">
      <c r="A6671">
        <v>1358</v>
      </c>
      <c r="B6671" t="s">
        <v>169</v>
      </c>
      <c r="C6671" t="s">
        <v>492</v>
      </c>
      <c r="D6671" t="s">
        <v>2087</v>
      </c>
      <c r="E6671">
        <v>2015</v>
      </c>
      <c r="F6671" s="10">
        <v>42094</v>
      </c>
      <c r="G6671" t="s">
        <v>489</v>
      </c>
      <c r="H6671" t="s">
        <v>474</v>
      </c>
      <c r="I6671" t="s">
        <v>549</v>
      </c>
      <c r="J6671">
        <v>14743000000</v>
      </c>
      <c r="K6671">
        <v>123008869.53772578</v>
      </c>
    </row>
    <row r="6672" spans="1:11" x14ac:dyDescent="0.25">
      <c r="A6672">
        <v>1358</v>
      </c>
      <c r="B6672" t="s">
        <v>169</v>
      </c>
      <c r="C6672" t="s">
        <v>492</v>
      </c>
      <c r="D6672" t="s">
        <v>2078</v>
      </c>
      <c r="E6672">
        <v>2015</v>
      </c>
      <c r="F6672" s="10">
        <v>42094</v>
      </c>
      <c r="G6672" t="s">
        <v>489</v>
      </c>
      <c r="H6672" t="s">
        <v>474</v>
      </c>
      <c r="I6672" t="s">
        <v>549</v>
      </c>
      <c r="J6672">
        <v>4702000000</v>
      </c>
      <c r="K6672">
        <v>39231343.998262674</v>
      </c>
    </row>
    <row r="6673" spans="1:11" x14ac:dyDescent="0.25">
      <c r="A6673">
        <v>1358</v>
      </c>
      <c r="B6673" t="s">
        <v>169</v>
      </c>
      <c r="C6673" t="s">
        <v>492</v>
      </c>
      <c r="D6673" t="s">
        <v>747</v>
      </c>
      <c r="E6673">
        <v>2015</v>
      </c>
      <c r="F6673" s="10">
        <v>42094</v>
      </c>
      <c r="G6673" t="s">
        <v>489</v>
      </c>
      <c r="H6673" t="s">
        <v>474</v>
      </c>
      <c r="I6673" t="s">
        <v>549</v>
      </c>
      <c r="J6673">
        <v>47942000000</v>
      </c>
      <c r="K6673">
        <v>400006187.5722478</v>
      </c>
    </row>
    <row r="6674" spans="1:11" x14ac:dyDescent="0.25">
      <c r="A6674">
        <v>1358</v>
      </c>
      <c r="B6674" t="s">
        <v>169</v>
      </c>
      <c r="C6674" t="s">
        <v>493</v>
      </c>
      <c r="D6674" t="s">
        <v>635</v>
      </c>
      <c r="E6674">
        <v>2015</v>
      </c>
      <c r="F6674" s="10">
        <v>42094</v>
      </c>
      <c r="G6674" t="s">
        <v>489</v>
      </c>
      <c r="H6674" t="s">
        <v>474</v>
      </c>
      <c r="I6674" t="s">
        <v>549</v>
      </c>
      <c r="J6674">
        <v>-6585000000</v>
      </c>
      <c r="K6674">
        <v>-54942237.394419335</v>
      </c>
    </row>
    <row r="6675" spans="1:11" x14ac:dyDescent="0.25">
      <c r="A6675">
        <v>1358</v>
      </c>
      <c r="B6675" t="s">
        <v>169</v>
      </c>
      <c r="C6675" t="s">
        <v>493</v>
      </c>
      <c r="D6675" t="s">
        <v>2086</v>
      </c>
      <c r="E6675">
        <v>2015</v>
      </c>
      <c r="F6675" s="10">
        <v>42094</v>
      </c>
      <c r="G6675" t="s">
        <v>489</v>
      </c>
      <c r="H6675" t="s">
        <v>474</v>
      </c>
      <c r="I6675" t="s">
        <v>549</v>
      </c>
      <c r="J6675">
        <v>228937000000</v>
      </c>
      <c r="K6675">
        <v>1910145938.0966103</v>
      </c>
    </row>
    <row r="6676" spans="1:11" x14ac:dyDescent="0.25">
      <c r="A6676">
        <v>1358</v>
      </c>
      <c r="B6676" t="s">
        <v>169</v>
      </c>
      <c r="C6676" t="s">
        <v>493</v>
      </c>
      <c r="D6676" t="s">
        <v>593</v>
      </c>
      <c r="E6676">
        <v>2015</v>
      </c>
      <c r="F6676" s="10">
        <v>42094</v>
      </c>
      <c r="G6676" t="s">
        <v>489</v>
      </c>
      <c r="H6676" t="s">
        <v>474</v>
      </c>
      <c r="I6676" t="s">
        <v>549</v>
      </c>
      <c r="J6676">
        <v>21028000000</v>
      </c>
      <c r="K6676">
        <v>175448043.72511005</v>
      </c>
    </row>
    <row r="6677" spans="1:11" x14ac:dyDescent="0.25">
      <c r="A6677">
        <v>1358</v>
      </c>
      <c r="B6677" t="s">
        <v>169</v>
      </c>
      <c r="C6677" t="s">
        <v>493</v>
      </c>
      <c r="D6677" t="s">
        <v>693</v>
      </c>
      <c r="E6677">
        <v>2015</v>
      </c>
      <c r="F6677" s="10">
        <v>42094</v>
      </c>
      <c r="G6677" t="s">
        <v>489</v>
      </c>
      <c r="H6677" t="s">
        <v>474</v>
      </c>
      <c r="I6677" t="s">
        <v>549</v>
      </c>
      <c r="J6677">
        <v>55419000000</v>
      </c>
      <c r="K6677">
        <v>462390866.23558468</v>
      </c>
    </row>
    <row r="6678" spans="1:11" x14ac:dyDescent="0.25">
      <c r="A6678">
        <v>1358</v>
      </c>
      <c r="B6678" t="s">
        <v>169</v>
      </c>
      <c r="C6678" t="s">
        <v>493</v>
      </c>
      <c r="D6678" t="s">
        <v>458</v>
      </c>
      <c r="E6678">
        <v>2015</v>
      </c>
      <c r="F6678" s="10">
        <v>42094</v>
      </c>
      <c r="G6678" t="s">
        <v>489</v>
      </c>
      <c r="H6678" t="s">
        <v>474</v>
      </c>
      <c r="I6678" t="s">
        <v>549</v>
      </c>
      <c r="J6678">
        <v>12238000000</v>
      </c>
      <c r="K6678">
        <v>102108291.75898312</v>
      </c>
    </row>
    <row r="6679" spans="1:11" x14ac:dyDescent="0.25">
      <c r="A6679">
        <v>1358</v>
      </c>
      <c r="B6679" t="s">
        <v>169</v>
      </c>
      <c r="C6679" t="s">
        <v>493</v>
      </c>
      <c r="D6679" t="s">
        <v>1251</v>
      </c>
      <c r="E6679">
        <v>2015</v>
      </c>
      <c r="F6679" s="10">
        <v>42094</v>
      </c>
      <c r="G6679" t="s">
        <v>489</v>
      </c>
      <c r="H6679" t="s">
        <v>474</v>
      </c>
      <c r="I6679" t="s">
        <v>549</v>
      </c>
      <c r="J6679">
        <v>26270000000</v>
      </c>
      <c r="K6679">
        <v>219184901.49603584</v>
      </c>
    </row>
    <row r="6680" spans="1:11" x14ac:dyDescent="0.25">
      <c r="A6680">
        <v>1358</v>
      </c>
      <c r="B6680" t="s">
        <v>169</v>
      </c>
      <c r="C6680" t="s">
        <v>493</v>
      </c>
      <c r="D6680" t="s">
        <v>1250</v>
      </c>
      <c r="E6680">
        <v>2015</v>
      </c>
      <c r="F6680" s="10">
        <v>42094</v>
      </c>
      <c r="G6680" t="s">
        <v>489</v>
      </c>
      <c r="H6680" t="s">
        <v>474</v>
      </c>
      <c r="I6680" t="s">
        <v>549</v>
      </c>
      <c r="J6680">
        <v>22021000000</v>
      </c>
      <c r="K6680">
        <v>183733182.94039607</v>
      </c>
    </row>
    <row r="6681" spans="1:11" x14ac:dyDescent="0.25">
      <c r="A6681">
        <v>1431</v>
      </c>
      <c r="B6681" t="s">
        <v>174</v>
      </c>
      <c r="C6681" t="s">
        <v>493</v>
      </c>
      <c r="D6681" t="s">
        <v>752</v>
      </c>
      <c r="E6681">
        <v>2015</v>
      </c>
      <c r="F6681" s="10">
        <v>42094</v>
      </c>
      <c r="G6681" t="s">
        <v>489</v>
      </c>
      <c r="H6681" t="s">
        <v>474</v>
      </c>
      <c r="I6681" t="s">
        <v>549</v>
      </c>
      <c r="J6681">
        <v>7226000000</v>
      </c>
      <c r="K6681">
        <v>60290449.113450892</v>
      </c>
    </row>
    <row r="6682" spans="1:11" x14ac:dyDescent="0.25">
      <c r="A6682">
        <v>1431</v>
      </c>
      <c r="B6682" t="s">
        <v>174</v>
      </c>
      <c r="C6682" t="s">
        <v>493</v>
      </c>
      <c r="D6682" t="s">
        <v>753</v>
      </c>
      <c r="E6682">
        <v>2015</v>
      </c>
      <c r="F6682" s="10">
        <v>42094</v>
      </c>
      <c r="G6682" t="s">
        <v>489</v>
      </c>
      <c r="H6682" t="s">
        <v>474</v>
      </c>
      <c r="I6682" t="s">
        <v>549</v>
      </c>
      <c r="J6682">
        <v>-4000000</v>
      </c>
      <c r="K6682">
        <v>-33374.176093800663</v>
      </c>
    </row>
    <row r="6683" spans="1:11" x14ac:dyDescent="0.25">
      <c r="A6683">
        <v>1431</v>
      </c>
      <c r="B6683" t="s">
        <v>174</v>
      </c>
      <c r="C6683" t="s">
        <v>493</v>
      </c>
      <c r="D6683" t="s">
        <v>751</v>
      </c>
      <c r="E6683">
        <v>2015</v>
      </c>
      <c r="F6683" s="10">
        <v>42094</v>
      </c>
      <c r="G6683" t="s">
        <v>489</v>
      </c>
      <c r="H6683" t="s">
        <v>474</v>
      </c>
      <c r="I6683" t="s">
        <v>549</v>
      </c>
      <c r="J6683">
        <v>28151000000</v>
      </c>
      <c r="K6683">
        <v>234879107.8041456</v>
      </c>
    </row>
    <row r="6684" spans="1:11" x14ac:dyDescent="0.25">
      <c r="A6684">
        <v>1431</v>
      </c>
      <c r="B6684" t="s">
        <v>174</v>
      </c>
      <c r="C6684" t="s">
        <v>493</v>
      </c>
      <c r="D6684" t="s">
        <v>750</v>
      </c>
      <c r="E6684">
        <v>2015</v>
      </c>
      <c r="F6684" s="10">
        <v>42094</v>
      </c>
      <c r="G6684" t="s">
        <v>489</v>
      </c>
      <c r="H6684" t="s">
        <v>474</v>
      </c>
      <c r="I6684" t="s">
        <v>549</v>
      </c>
      <c r="J6684">
        <v>32759000000</v>
      </c>
      <c r="K6684">
        <v>273326158.66420394</v>
      </c>
    </row>
    <row r="6685" spans="1:11" x14ac:dyDescent="0.25">
      <c r="A6685">
        <v>1437</v>
      </c>
      <c r="B6685" t="s">
        <v>178</v>
      </c>
      <c r="C6685" t="s">
        <v>492</v>
      </c>
      <c r="D6685" t="s">
        <v>2077</v>
      </c>
      <c r="E6685">
        <v>2015</v>
      </c>
      <c r="F6685" s="10">
        <v>42094</v>
      </c>
      <c r="G6685" t="s">
        <v>489</v>
      </c>
      <c r="H6685" t="s">
        <v>474</v>
      </c>
      <c r="I6685" t="s">
        <v>549</v>
      </c>
      <c r="J6685">
        <v>32061000000</v>
      </c>
      <c r="K6685">
        <v>267502364.93583575</v>
      </c>
    </row>
    <row r="6686" spans="1:11" x14ac:dyDescent="0.25">
      <c r="A6686">
        <v>1437</v>
      </c>
      <c r="B6686" t="s">
        <v>178</v>
      </c>
      <c r="C6686" t="s">
        <v>492</v>
      </c>
      <c r="D6686" t="s">
        <v>2092</v>
      </c>
      <c r="E6686">
        <v>2015</v>
      </c>
      <c r="F6686" s="10">
        <v>42094</v>
      </c>
      <c r="G6686" t="s">
        <v>489</v>
      </c>
      <c r="H6686" t="s">
        <v>474</v>
      </c>
      <c r="I6686" t="s">
        <v>549</v>
      </c>
      <c r="J6686">
        <v>1557000000</v>
      </c>
      <c r="K6686">
        <v>12990898.044511907</v>
      </c>
    </row>
    <row r="6687" spans="1:11" x14ac:dyDescent="0.25">
      <c r="A6687">
        <v>1437</v>
      </c>
      <c r="B6687" t="s">
        <v>178</v>
      </c>
      <c r="C6687" t="s">
        <v>492</v>
      </c>
      <c r="D6687" t="s">
        <v>163</v>
      </c>
      <c r="E6687">
        <v>2015</v>
      </c>
      <c r="F6687" s="10">
        <v>42094</v>
      </c>
      <c r="G6687" t="s">
        <v>489</v>
      </c>
      <c r="H6687" t="s">
        <v>474</v>
      </c>
      <c r="I6687" t="s">
        <v>549</v>
      </c>
      <c r="J6687">
        <v>150291000000</v>
      </c>
      <c r="K6687">
        <v>1253959574.8283486</v>
      </c>
    </row>
    <row r="6688" spans="1:11" x14ac:dyDescent="0.25">
      <c r="A6688">
        <v>1437</v>
      </c>
      <c r="B6688" t="s">
        <v>178</v>
      </c>
      <c r="C6688" t="s">
        <v>492</v>
      </c>
      <c r="D6688" t="s">
        <v>834</v>
      </c>
      <c r="E6688">
        <v>2015</v>
      </c>
      <c r="F6688" s="10">
        <v>42094</v>
      </c>
      <c r="G6688" t="s">
        <v>489</v>
      </c>
      <c r="H6688" t="s">
        <v>474</v>
      </c>
      <c r="I6688" t="s">
        <v>549</v>
      </c>
      <c r="J6688">
        <v>2028000000</v>
      </c>
      <c r="K6688">
        <v>16920707.279556934</v>
      </c>
    </row>
    <row r="6689" spans="1:11" x14ac:dyDescent="0.25">
      <c r="A6689">
        <v>1437</v>
      </c>
      <c r="B6689" t="s">
        <v>178</v>
      </c>
      <c r="C6689" t="s">
        <v>492</v>
      </c>
      <c r="D6689" t="s">
        <v>2060</v>
      </c>
      <c r="E6689">
        <v>2015</v>
      </c>
      <c r="F6689" s="10">
        <v>42094</v>
      </c>
      <c r="G6689" t="s">
        <v>489</v>
      </c>
      <c r="H6689" t="s">
        <v>474</v>
      </c>
      <c r="I6689" t="s">
        <v>549</v>
      </c>
      <c r="J6689">
        <v>3460000000</v>
      </c>
      <c r="K6689">
        <v>28868662.32113757</v>
      </c>
    </row>
    <row r="6690" spans="1:11" x14ac:dyDescent="0.25">
      <c r="A6690">
        <v>1437</v>
      </c>
      <c r="B6690" t="s">
        <v>178</v>
      </c>
      <c r="C6690" t="s">
        <v>493</v>
      </c>
      <c r="D6690" t="s">
        <v>635</v>
      </c>
      <c r="E6690">
        <v>2015</v>
      </c>
      <c r="F6690" s="10">
        <v>42094</v>
      </c>
      <c r="G6690" t="s">
        <v>489</v>
      </c>
      <c r="H6690" t="s">
        <v>474</v>
      </c>
      <c r="I6690" t="s">
        <v>549</v>
      </c>
      <c r="J6690">
        <v>-608000000</v>
      </c>
      <c r="K6690">
        <v>-5072874.7662577005</v>
      </c>
    </row>
    <row r="6691" spans="1:11" x14ac:dyDescent="0.25">
      <c r="A6691">
        <v>1437</v>
      </c>
      <c r="B6691" t="s">
        <v>178</v>
      </c>
      <c r="C6691" t="s">
        <v>493</v>
      </c>
      <c r="D6691" t="s">
        <v>748</v>
      </c>
      <c r="E6691">
        <v>2015</v>
      </c>
      <c r="F6691" s="10">
        <v>42094</v>
      </c>
      <c r="G6691" t="s">
        <v>489</v>
      </c>
      <c r="H6691" t="s">
        <v>474</v>
      </c>
      <c r="I6691" t="s">
        <v>549</v>
      </c>
      <c r="J6691">
        <v>60376000000</v>
      </c>
      <c r="K6691">
        <v>503749813.95982718</v>
      </c>
    </row>
    <row r="6692" spans="1:11" x14ac:dyDescent="0.25">
      <c r="A6692">
        <v>1437</v>
      </c>
      <c r="B6692" t="s">
        <v>178</v>
      </c>
      <c r="C6692" t="s">
        <v>493</v>
      </c>
      <c r="D6692" t="s">
        <v>749</v>
      </c>
      <c r="E6692">
        <v>2015</v>
      </c>
      <c r="F6692" s="10">
        <v>42094</v>
      </c>
      <c r="G6692" t="s">
        <v>489</v>
      </c>
      <c r="H6692" t="s">
        <v>474</v>
      </c>
      <c r="I6692" t="s">
        <v>549</v>
      </c>
      <c r="J6692">
        <v>129630000000</v>
      </c>
      <c r="K6692">
        <v>1081573611.7598448</v>
      </c>
    </row>
    <row r="6693" spans="1:11" x14ac:dyDescent="0.25">
      <c r="A6693">
        <v>1463</v>
      </c>
      <c r="B6693" t="s">
        <v>182</v>
      </c>
      <c r="C6693" t="s">
        <v>492</v>
      </c>
      <c r="D6693" t="s">
        <v>570</v>
      </c>
      <c r="E6693">
        <v>2015</v>
      </c>
      <c r="F6693" s="10">
        <v>42094</v>
      </c>
      <c r="G6693" t="s">
        <v>489</v>
      </c>
      <c r="H6693" t="s">
        <v>474</v>
      </c>
      <c r="I6693" t="s">
        <v>549</v>
      </c>
      <c r="J6693">
        <v>40831000000</v>
      </c>
      <c r="K6693">
        <v>340675246.02149367</v>
      </c>
    </row>
    <row r="6694" spans="1:11" x14ac:dyDescent="0.25">
      <c r="A6694">
        <v>1463</v>
      </c>
      <c r="B6694" t="s">
        <v>182</v>
      </c>
      <c r="C6694" t="s">
        <v>492</v>
      </c>
      <c r="D6694" t="s">
        <v>163</v>
      </c>
      <c r="E6694">
        <v>2015</v>
      </c>
      <c r="F6694" s="10">
        <v>42094</v>
      </c>
      <c r="G6694" t="s">
        <v>489</v>
      </c>
      <c r="H6694" t="s">
        <v>474</v>
      </c>
      <c r="I6694" t="s">
        <v>549</v>
      </c>
      <c r="J6694">
        <v>174435000000</v>
      </c>
      <c r="K6694">
        <v>1455406101.7305295</v>
      </c>
    </row>
    <row r="6695" spans="1:11" x14ac:dyDescent="0.25">
      <c r="A6695">
        <v>1463</v>
      </c>
      <c r="B6695" t="s">
        <v>182</v>
      </c>
      <c r="C6695" t="s">
        <v>492</v>
      </c>
      <c r="D6695" t="s">
        <v>2060</v>
      </c>
      <c r="E6695">
        <v>2015</v>
      </c>
      <c r="F6695" s="10">
        <v>42094</v>
      </c>
      <c r="G6695" t="s">
        <v>489</v>
      </c>
      <c r="H6695" t="s">
        <v>474</v>
      </c>
      <c r="I6695" t="s">
        <v>549</v>
      </c>
      <c r="J6695">
        <v>15032000000</v>
      </c>
      <c r="K6695">
        <v>125420153.76050287</v>
      </c>
    </row>
    <row r="6696" spans="1:11" x14ac:dyDescent="0.25">
      <c r="A6696">
        <v>1463</v>
      </c>
      <c r="B6696" t="s">
        <v>182</v>
      </c>
      <c r="C6696" t="s">
        <v>493</v>
      </c>
      <c r="D6696" t="s">
        <v>635</v>
      </c>
      <c r="E6696">
        <v>2015</v>
      </c>
      <c r="F6696" s="10">
        <v>42094</v>
      </c>
      <c r="G6696" t="s">
        <v>489</v>
      </c>
      <c r="H6696" t="s">
        <v>474</v>
      </c>
      <c r="I6696" t="s">
        <v>549</v>
      </c>
      <c r="J6696">
        <v>-19659000000</v>
      </c>
      <c r="K6696">
        <v>-164025731.95700678</v>
      </c>
    </row>
    <row r="6697" spans="1:11" x14ac:dyDescent="0.25">
      <c r="A6697">
        <v>1463</v>
      </c>
      <c r="B6697" t="s">
        <v>182</v>
      </c>
      <c r="C6697" t="s">
        <v>493</v>
      </c>
      <c r="D6697" t="s">
        <v>674</v>
      </c>
      <c r="E6697">
        <v>2015</v>
      </c>
      <c r="F6697" s="10">
        <v>42094</v>
      </c>
      <c r="G6697" t="s">
        <v>489</v>
      </c>
      <c r="H6697" t="s">
        <v>474</v>
      </c>
      <c r="I6697" t="s">
        <v>549</v>
      </c>
      <c r="J6697">
        <v>55413000000</v>
      </c>
      <c r="K6697">
        <v>462340804.97144401</v>
      </c>
    </row>
    <row r="6698" spans="1:11" x14ac:dyDescent="0.25">
      <c r="A6698">
        <v>1463</v>
      </c>
      <c r="B6698" t="s">
        <v>182</v>
      </c>
      <c r="C6698" t="s">
        <v>493</v>
      </c>
      <c r="D6698" t="s">
        <v>675</v>
      </c>
      <c r="E6698">
        <v>2015</v>
      </c>
      <c r="F6698" s="10">
        <v>42094</v>
      </c>
      <c r="G6698" t="s">
        <v>489</v>
      </c>
      <c r="H6698" t="s">
        <v>474</v>
      </c>
      <c r="I6698" t="s">
        <v>549</v>
      </c>
      <c r="J6698">
        <v>29773000000</v>
      </c>
      <c r="K6698">
        <v>248412336.21018177</v>
      </c>
    </row>
    <row r="6699" spans="1:11" x14ac:dyDescent="0.25">
      <c r="A6699">
        <v>1463</v>
      </c>
      <c r="B6699" t="s">
        <v>182</v>
      </c>
      <c r="C6699" t="s">
        <v>493</v>
      </c>
      <c r="D6699" t="s">
        <v>458</v>
      </c>
      <c r="E6699">
        <v>2015</v>
      </c>
      <c r="F6699" s="10">
        <v>42094</v>
      </c>
      <c r="G6699" t="s">
        <v>489</v>
      </c>
      <c r="H6699" t="s">
        <v>474</v>
      </c>
      <c r="I6699" t="s">
        <v>549</v>
      </c>
      <c r="J6699">
        <v>20467000000</v>
      </c>
      <c r="K6699">
        <v>170767315.52795452</v>
      </c>
    </row>
    <row r="6700" spans="1:11" x14ac:dyDescent="0.25">
      <c r="A6700">
        <v>1463</v>
      </c>
      <c r="B6700" t="s">
        <v>182</v>
      </c>
      <c r="C6700" t="s">
        <v>493</v>
      </c>
      <c r="D6700" t="s">
        <v>676</v>
      </c>
      <c r="E6700">
        <v>2015</v>
      </c>
      <c r="F6700" s="10">
        <v>42094</v>
      </c>
      <c r="G6700" t="s">
        <v>489</v>
      </c>
      <c r="H6700" t="s">
        <v>474</v>
      </c>
      <c r="I6700" t="s">
        <v>549</v>
      </c>
      <c r="J6700">
        <v>3289000000</v>
      </c>
      <c r="K6700">
        <v>27441916.293127593</v>
      </c>
    </row>
    <row r="6701" spans="1:11" x14ac:dyDescent="0.25">
      <c r="A6701">
        <v>1463</v>
      </c>
      <c r="B6701" t="s">
        <v>182</v>
      </c>
      <c r="C6701" t="s">
        <v>493</v>
      </c>
      <c r="D6701" t="s">
        <v>673</v>
      </c>
      <c r="E6701">
        <v>2015</v>
      </c>
      <c r="F6701" s="10">
        <v>42094</v>
      </c>
      <c r="G6701" t="s">
        <v>489</v>
      </c>
      <c r="H6701" t="s">
        <v>474</v>
      </c>
      <c r="I6701" t="s">
        <v>549</v>
      </c>
      <c r="J6701">
        <v>141014000000</v>
      </c>
      <c r="K6701">
        <v>1176556516.9228015</v>
      </c>
    </row>
    <row r="6702" spans="1:11" x14ac:dyDescent="0.25">
      <c r="A6702">
        <v>1475</v>
      </c>
      <c r="B6702" t="s">
        <v>188</v>
      </c>
      <c r="C6702" t="s">
        <v>492</v>
      </c>
      <c r="D6702" t="s">
        <v>620</v>
      </c>
      <c r="E6702">
        <v>2015</v>
      </c>
      <c r="F6702" s="10">
        <v>42094</v>
      </c>
      <c r="G6702" t="s">
        <v>489</v>
      </c>
      <c r="H6702" t="s">
        <v>474</v>
      </c>
      <c r="I6702" t="s">
        <v>549</v>
      </c>
      <c r="J6702">
        <v>129814000000</v>
      </c>
      <c r="K6702">
        <v>1083108823.8601596</v>
      </c>
    </row>
    <row r="6703" spans="1:11" x14ac:dyDescent="0.25">
      <c r="A6703">
        <v>1475</v>
      </c>
      <c r="B6703" t="s">
        <v>188</v>
      </c>
      <c r="C6703" t="s">
        <v>492</v>
      </c>
      <c r="D6703" t="s">
        <v>618</v>
      </c>
      <c r="E6703">
        <v>2015</v>
      </c>
      <c r="F6703" s="10">
        <v>42094</v>
      </c>
      <c r="G6703" t="s">
        <v>489</v>
      </c>
      <c r="H6703" t="s">
        <v>474</v>
      </c>
      <c r="I6703" t="s">
        <v>549</v>
      </c>
      <c r="J6703">
        <v>607288000000</v>
      </c>
      <c r="K6703">
        <v>5066934162.9130039</v>
      </c>
    </row>
    <row r="6704" spans="1:11" x14ac:dyDescent="0.25">
      <c r="A6704">
        <v>1475</v>
      </c>
      <c r="B6704" t="s">
        <v>188</v>
      </c>
      <c r="C6704" t="s">
        <v>492</v>
      </c>
      <c r="D6704" t="s">
        <v>570</v>
      </c>
      <c r="E6704">
        <v>2015</v>
      </c>
      <c r="F6704" s="10">
        <v>42094</v>
      </c>
      <c r="G6704" t="s">
        <v>489</v>
      </c>
      <c r="H6704" t="s">
        <v>474</v>
      </c>
      <c r="I6704" t="s">
        <v>549</v>
      </c>
      <c r="J6704">
        <v>682587000000</v>
      </c>
      <c r="K6704">
        <v>5695194684.3347778</v>
      </c>
    </row>
    <row r="6705" spans="1:11" x14ac:dyDescent="0.25">
      <c r="A6705">
        <v>1475</v>
      </c>
      <c r="B6705" t="s">
        <v>188</v>
      </c>
      <c r="C6705" t="s">
        <v>492</v>
      </c>
      <c r="D6705" t="s">
        <v>2107</v>
      </c>
      <c r="E6705">
        <v>2015</v>
      </c>
      <c r="F6705" s="10">
        <v>42094</v>
      </c>
      <c r="G6705" t="s">
        <v>489</v>
      </c>
      <c r="H6705" t="s">
        <v>474</v>
      </c>
      <c r="I6705" t="s">
        <v>549</v>
      </c>
      <c r="J6705">
        <v>119021000000</v>
      </c>
      <c r="K6705">
        <v>993056953.21506202</v>
      </c>
    </row>
    <row r="6706" spans="1:11" x14ac:dyDescent="0.25">
      <c r="A6706">
        <v>1475</v>
      </c>
      <c r="B6706" t="s">
        <v>188</v>
      </c>
      <c r="C6706" t="s">
        <v>492</v>
      </c>
      <c r="D6706" t="s">
        <v>569</v>
      </c>
      <c r="E6706">
        <v>2015</v>
      </c>
      <c r="F6706" s="10">
        <v>42094</v>
      </c>
      <c r="G6706" t="s">
        <v>489</v>
      </c>
      <c r="H6706" t="s">
        <v>474</v>
      </c>
      <c r="I6706" t="s">
        <v>549</v>
      </c>
      <c r="J6706">
        <v>354020000000</v>
      </c>
      <c r="K6706">
        <v>2953781455.1818275</v>
      </c>
    </row>
    <row r="6707" spans="1:11" x14ac:dyDescent="0.25">
      <c r="A6707">
        <v>1475</v>
      </c>
      <c r="B6707" t="s">
        <v>188</v>
      </c>
      <c r="C6707" t="s">
        <v>492</v>
      </c>
      <c r="D6707" t="s">
        <v>163</v>
      </c>
      <c r="E6707">
        <v>2015</v>
      </c>
      <c r="F6707" s="10">
        <v>42094</v>
      </c>
      <c r="G6707" t="s">
        <v>489</v>
      </c>
      <c r="H6707" t="s">
        <v>474</v>
      </c>
      <c r="I6707" t="s">
        <v>549</v>
      </c>
      <c r="J6707">
        <v>1862140000000</v>
      </c>
      <c r="K6707">
        <v>15536847067.82749</v>
      </c>
    </row>
    <row r="6708" spans="1:11" x14ac:dyDescent="0.25">
      <c r="A6708">
        <v>1475</v>
      </c>
      <c r="B6708" t="s">
        <v>188</v>
      </c>
      <c r="C6708" t="s">
        <v>492</v>
      </c>
      <c r="D6708" t="s">
        <v>701</v>
      </c>
      <c r="E6708">
        <v>2015</v>
      </c>
      <c r="F6708" s="10">
        <v>42094</v>
      </c>
      <c r="G6708" t="s">
        <v>489</v>
      </c>
      <c r="H6708" t="s">
        <v>474</v>
      </c>
      <c r="I6708" t="s">
        <v>549</v>
      </c>
      <c r="J6708">
        <v>127167000000</v>
      </c>
      <c r="K6708">
        <v>1061023462.8300871</v>
      </c>
    </row>
    <row r="6709" spans="1:11" x14ac:dyDescent="0.25">
      <c r="A6709">
        <v>1475</v>
      </c>
      <c r="B6709" t="s">
        <v>188</v>
      </c>
      <c r="C6709" t="s">
        <v>492</v>
      </c>
      <c r="D6709" t="s">
        <v>458</v>
      </c>
      <c r="E6709">
        <v>2015</v>
      </c>
      <c r="F6709" s="10">
        <v>42094</v>
      </c>
      <c r="G6709" t="s">
        <v>489</v>
      </c>
      <c r="H6709" t="s">
        <v>474</v>
      </c>
      <c r="I6709" t="s">
        <v>549</v>
      </c>
      <c r="J6709">
        <v>110070000000</v>
      </c>
      <c r="K6709">
        <v>918373890.66115963</v>
      </c>
    </row>
    <row r="6710" spans="1:11" x14ac:dyDescent="0.25">
      <c r="A6710">
        <v>1475</v>
      </c>
      <c r="B6710" t="s">
        <v>188</v>
      </c>
      <c r="C6710" t="s">
        <v>493</v>
      </c>
      <c r="D6710" t="s">
        <v>2105</v>
      </c>
      <c r="E6710">
        <v>2015</v>
      </c>
      <c r="F6710" s="10">
        <v>42094</v>
      </c>
      <c r="G6710" t="s">
        <v>489</v>
      </c>
      <c r="H6710" t="s">
        <v>474</v>
      </c>
      <c r="I6710" t="s">
        <v>549</v>
      </c>
      <c r="J6710">
        <v>483963000000</v>
      </c>
      <c r="K6710">
        <v>4037966596.2210121</v>
      </c>
    </row>
    <row r="6711" spans="1:11" x14ac:dyDescent="0.25">
      <c r="A6711">
        <v>1475</v>
      </c>
      <c r="B6711" t="s">
        <v>188</v>
      </c>
      <c r="C6711" t="s">
        <v>493</v>
      </c>
      <c r="D6711" t="s">
        <v>635</v>
      </c>
      <c r="E6711">
        <v>2015</v>
      </c>
      <c r="F6711" s="10">
        <v>42094</v>
      </c>
      <c r="G6711" t="s">
        <v>489</v>
      </c>
      <c r="H6711" t="s">
        <v>474</v>
      </c>
      <c r="I6711" t="s">
        <v>549</v>
      </c>
      <c r="J6711">
        <v>-123376000000</v>
      </c>
      <c r="K6711">
        <v>-1029393087.4371876</v>
      </c>
    </row>
    <row r="6712" spans="1:11" x14ac:dyDescent="0.25">
      <c r="A6712">
        <v>1475</v>
      </c>
      <c r="B6712" t="s">
        <v>188</v>
      </c>
      <c r="C6712" t="s">
        <v>493</v>
      </c>
      <c r="D6712" t="s">
        <v>2106</v>
      </c>
      <c r="E6712">
        <v>2015</v>
      </c>
      <c r="F6712" s="10">
        <v>42094</v>
      </c>
      <c r="G6712" t="s">
        <v>489</v>
      </c>
      <c r="H6712" t="s">
        <v>474</v>
      </c>
      <c r="I6712" t="s">
        <v>549</v>
      </c>
      <c r="J6712">
        <v>1599527000000</v>
      </c>
      <c r="K6712">
        <v>13345723941.197172</v>
      </c>
    </row>
    <row r="6713" spans="1:11" x14ac:dyDescent="0.25">
      <c r="A6713">
        <v>1475</v>
      </c>
      <c r="B6713" t="s">
        <v>188</v>
      </c>
      <c r="C6713" t="s">
        <v>493</v>
      </c>
      <c r="D6713" t="s">
        <v>2108</v>
      </c>
      <c r="E6713">
        <v>2015</v>
      </c>
      <c r="F6713" s="10">
        <v>42094</v>
      </c>
      <c r="G6713" t="s">
        <v>489</v>
      </c>
      <c r="H6713" t="s">
        <v>474</v>
      </c>
      <c r="I6713" t="s">
        <v>549</v>
      </c>
      <c r="J6713">
        <v>1347462000000</v>
      </c>
      <c r="K6713">
        <v>11242608516.926207</v>
      </c>
    </row>
    <row r="6714" spans="1:11" x14ac:dyDescent="0.25">
      <c r="A6714">
        <v>1475</v>
      </c>
      <c r="B6714" t="s">
        <v>188</v>
      </c>
      <c r="C6714" t="s">
        <v>493</v>
      </c>
      <c r="D6714" t="s">
        <v>458</v>
      </c>
      <c r="E6714">
        <v>2015</v>
      </c>
      <c r="F6714" s="10">
        <v>42094</v>
      </c>
      <c r="G6714" t="s">
        <v>489</v>
      </c>
      <c r="H6714" t="s">
        <v>474</v>
      </c>
      <c r="I6714" t="s">
        <v>549</v>
      </c>
      <c r="J6714">
        <v>154935000000</v>
      </c>
      <c r="K6714">
        <v>1292706993.2732513</v>
      </c>
    </row>
    <row r="6715" spans="1:11" x14ac:dyDescent="0.25">
      <c r="A6715">
        <v>1475</v>
      </c>
      <c r="B6715" t="s">
        <v>188</v>
      </c>
      <c r="C6715" t="s">
        <v>493</v>
      </c>
      <c r="D6715" t="s">
        <v>720</v>
      </c>
      <c r="E6715">
        <v>2015</v>
      </c>
      <c r="F6715" s="10">
        <v>42094</v>
      </c>
      <c r="G6715" t="s">
        <v>489</v>
      </c>
      <c r="H6715" t="s">
        <v>474</v>
      </c>
      <c r="I6715" t="s">
        <v>549</v>
      </c>
      <c r="J6715">
        <v>529597000000</v>
      </c>
      <c r="K6715">
        <v>4418715884.1871367</v>
      </c>
    </row>
    <row r="6716" spans="1:11" x14ac:dyDescent="0.25">
      <c r="A6716">
        <v>1531</v>
      </c>
      <c r="B6716" t="s">
        <v>196</v>
      </c>
      <c r="C6716" t="s">
        <v>492</v>
      </c>
      <c r="D6716" t="s">
        <v>570</v>
      </c>
      <c r="E6716">
        <v>2015</v>
      </c>
      <c r="F6716" s="10">
        <v>42094</v>
      </c>
      <c r="G6716" t="s">
        <v>489</v>
      </c>
      <c r="H6716" t="s">
        <v>474</v>
      </c>
      <c r="I6716" t="s">
        <v>549</v>
      </c>
      <c r="J6716">
        <v>6624455000</v>
      </c>
      <c r="K6716">
        <v>55271431.923864566</v>
      </c>
    </row>
    <row r="6717" spans="1:11" x14ac:dyDescent="0.25">
      <c r="A6717">
        <v>1531</v>
      </c>
      <c r="B6717" t="s">
        <v>196</v>
      </c>
      <c r="C6717" t="s">
        <v>492</v>
      </c>
      <c r="D6717" t="s">
        <v>163</v>
      </c>
      <c r="E6717">
        <v>2015</v>
      </c>
      <c r="F6717" s="10">
        <v>42094</v>
      </c>
      <c r="G6717" t="s">
        <v>489</v>
      </c>
      <c r="H6717" t="s">
        <v>474</v>
      </c>
      <c r="I6717" t="s">
        <v>549</v>
      </c>
      <c r="J6717">
        <v>5249525000</v>
      </c>
      <c r="K6717">
        <v>43799642.939702228</v>
      </c>
    </row>
    <row r="6718" spans="1:11" x14ac:dyDescent="0.25">
      <c r="A6718">
        <v>1531</v>
      </c>
      <c r="B6718" t="s">
        <v>196</v>
      </c>
      <c r="C6718" t="s">
        <v>492</v>
      </c>
      <c r="D6718" t="s">
        <v>316</v>
      </c>
      <c r="E6718">
        <v>2015</v>
      </c>
      <c r="F6718" s="10">
        <v>42094</v>
      </c>
      <c r="G6718" t="s">
        <v>489</v>
      </c>
      <c r="H6718" t="s">
        <v>474</v>
      </c>
      <c r="I6718" t="s">
        <v>549</v>
      </c>
      <c r="J6718">
        <v>237142000</v>
      </c>
      <c r="K6718">
        <v>1978604.716809019</v>
      </c>
    </row>
    <row r="6719" spans="1:11" x14ac:dyDescent="0.25">
      <c r="A6719">
        <v>1531</v>
      </c>
      <c r="B6719" t="s">
        <v>196</v>
      </c>
      <c r="C6719" t="s">
        <v>493</v>
      </c>
      <c r="D6719" t="s">
        <v>618</v>
      </c>
      <c r="E6719">
        <v>2015</v>
      </c>
      <c r="F6719" s="10">
        <v>42094</v>
      </c>
      <c r="G6719" t="s">
        <v>489</v>
      </c>
      <c r="H6719" t="s">
        <v>474</v>
      </c>
      <c r="I6719" t="s">
        <v>549</v>
      </c>
      <c r="J6719">
        <v>237142000</v>
      </c>
      <c r="K6719">
        <v>1978604.716809019</v>
      </c>
    </row>
    <row r="6720" spans="1:11" x14ac:dyDescent="0.25">
      <c r="A6720">
        <v>1531</v>
      </c>
      <c r="B6720" t="s">
        <v>196</v>
      </c>
      <c r="C6720" t="s">
        <v>493</v>
      </c>
      <c r="D6720" t="s">
        <v>570</v>
      </c>
      <c r="E6720">
        <v>2015</v>
      </c>
      <c r="F6720" s="10">
        <v>42094</v>
      </c>
      <c r="G6720" t="s">
        <v>489</v>
      </c>
      <c r="H6720" t="s">
        <v>474</v>
      </c>
      <c r="I6720" t="s">
        <v>549</v>
      </c>
      <c r="J6720">
        <v>4540336000</v>
      </c>
      <c r="K6720">
        <v>37882493.297255628</v>
      </c>
    </row>
    <row r="6721" spans="1:11" x14ac:dyDescent="0.25">
      <c r="A6721">
        <v>1531</v>
      </c>
      <c r="B6721" t="s">
        <v>196</v>
      </c>
      <c r="C6721" t="s">
        <v>493</v>
      </c>
      <c r="D6721" t="s">
        <v>2161</v>
      </c>
      <c r="E6721">
        <v>2015</v>
      </c>
      <c r="F6721" s="10">
        <v>42094</v>
      </c>
      <c r="G6721" t="s">
        <v>489</v>
      </c>
      <c r="H6721" t="s">
        <v>474</v>
      </c>
      <c r="I6721" t="s">
        <v>549</v>
      </c>
      <c r="J6721">
        <v>-1437622000</v>
      </c>
      <c r="K6721">
        <v>-11994862.446080472</v>
      </c>
    </row>
    <row r="6722" spans="1:11" x14ac:dyDescent="0.25">
      <c r="A6722">
        <v>1531</v>
      </c>
      <c r="B6722" t="s">
        <v>196</v>
      </c>
      <c r="C6722" t="s">
        <v>493</v>
      </c>
      <c r="D6722" t="s">
        <v>163</v>
      </c>
      <c r="E6722">
        <v>2015</v>
      </c>
      <c r="F6722" s="10">
        <v>42094</v>
      </c>
      <c r="G6722" t="s">
        <v>489</v>
      </c>
      <c r="H6722" t="s">
        <v>474</v>
      </c>
      <c r="I6722" t="s">
        <v>549</v>
      </c>
      <c r="J6722">
        <v>8771266000</v>
      </c>
      <c r="K6722">
        <v>73183444.012391627</v>
      </c>
    </row>
    <row r="6723" spans="1:11" x14ac:dyDescent="0.25">
      <c r="A6723">
        <v>1554</v>
      </c>
      <c r="B6723" t="s">
        <v>198</v>
      </c>
      <c r="C6723" t="s">
        <v>492</v>
      </c>
      <c r="D6723" t="s">
        <v>2077</v>
      </c>
      <c r="E6723">
        <v>2015</v>
      </c>
      <c r="F6723" s="10">
        <v>42094</v>
      </c>
      <c r="G6723" t="s">
        <v>489</v>
      </c>
      <c r="H6723" t="s">
        <v>474</v>
      </c>
      <c r="I6723" t="s">
        <v>549</v>
      </c>
      <c r="J6723">
        <v>5217000000</v>
      </c>
      <c r="K6723">
        <v>43528269.17033951</v>
      </c>
    </row>
    <row r="6724" spans="1:11" x14ac:dyDescent="0.25">
      <c r="A6724">
        <v>1554</v>
      </c>
      <c r="B6724" t="s">
        <v>198</v>
      </c>
      <c r="C6724" t="s">
        <v>492</v>
      </c>
      <c r="D6724" t="s">
        <v>163</v>
      </c>
      <c r="E6724">
        <v>2015</v>
      </c>
      <c r="F6724" s="10">
        <v>42094</v>
      </c>
      <c r="G6724" t="s">
        <v>489</v>
      </c>
      <c r="H6724" t="s">
        <v>474</v>
      </c>
      <c r="I6724" t="s">
        <v>549</v>
      </c>
      <c r="J6724">
        <v>56351000000</v>
      </c>
      <c r="K6724">
        <v>470167049.26544023</v>
      </c>
    </row>
    <row r="6725" spans="1:11" x14ac:dyDescent="0.25">
      <c r="A6725">
        <v>1554</v>
      </c>
      <c r="B6725" t="s">
        <v>198</v>
      </c>
      <c r="C6725" t="s">
        <v>492</v>
      </c>
      <c r="D6725" t="s">
        <v>643</v>
      </c>
      <c r="E6725">
        <v>2015</v>
      </c>
      <c r="F6725" s="10">
        <v>42094</v>
      </c>
      <c r="G6725" t="s">
        <v>489</v>
      </c>
      <c r="H6725" t="s">
        <v>474</v>
      </c>
      <c r="I6725" t="s">
        <v>549</v>
      </c>
      <c r="J6725">
        <v>173000000</v>
      </c>
      <c r="K6725">
        <v>1443433.1160568786</v>
      </c>
    </row>
    <row r="6726" spans="1:11" x14ac:dyDescent="0.25">
      <c r="A6726">
        <v>1554</v>
      </c>
      <c r="B6726" t="s">
        <v>198</v>
      </c>
      <c r="C6726" t="s">
        <v>492</v>
      </c>
      <c r="D6726" t="s">
        <v>2114</v>
      </c>
      <c r="E6726">
        <v>2015</v>
      </c>
      <c r="F6726" s="10">
        <v>42094</v>
      </c>
      <c r="G6726" t="s">
        <v>489</v>
      </c>
      <c r="H6726" t="s">
        <v>474</v>
      </c>
      <c r="I6726" t="s">
        <v>549</v>
      </c>
      <c r="J6726">
        <v>6999000000</v>
      </c>
      <c r="K6726">
        <v>58396464.620127708</v>
      </c>
    </row>
    <row r="6727" spans="1:11" x14ac:dyDescent="0.25">
      <c r="A6727">
        <v>1554</v>
      </c>
      <c r="B6727" t="s">
        <v>198</v>
      </c>
      <c r="C6727" t="s">
        <v>493</v>
      </c>
      <c r="D6727" t="s">
        <v>2113</v>
      </c>
      <c r="E6727">
        <v>2015</v>
      </c>
      <c r="F6727" s="10">
        <v>42094</v>
      </c>
      <c r="G6727" t="s">
        <v>489</v>
      </c>
      <c r="H6727" t="s">
        <v>474</v>
      </c>
      <c r="I6727" t="s">
        <v>549</v>
      </c>
      <c r="J6727">
        <v>15374000000</v>
      </c>
      <c r="K6727">
        <v>128273645.81652284</v>
      </c>
    </row>
    <row r="6728" spans="1:11" x14ac:dyDescent="0.25">
      <c r="A6728">
        <v>1554</v>
      </c>
      <c r="B6728" t="s">
        <v>198</v>
      </c>
      <c r="C6728" t="s">
        <v>493</v>
      </c>
      <c r="D6728" t="s">
        <v>694</v>
      </c>
      <c r="E6728">
        <v>2015</v>
      </c>
      <c r="F6728" s="10">
        <v>42094</v>
      </c>
      <c r="G6728" t="s">
        <v>489</v>
      </c>
      <c r="H6728" t="s">
        <v>474</v>
      </c>
      <c r="I6728" t="s">
        <v>549</v>
      </c>
      <c r="J6728">
        <v>53367000000</v>
      </c>
      <c r="K6728">
        <v>445269913.89946496</v>
      </c>
    </row>
    <row r="6729" spans="1:11" x14ac:dyDescent="0.25">
      <c r="A6729">
        <v>1660</v>
      </c>
      <c r="B6729" t="s">
        <v>200</v>
      </c>
      <c r="C6729" t="s">
        <v>492</v>
      </c>
      <c r="D6729" t="s">
        <v>570</v>
      </c>
      <c r="E6729">
        <v>2015</v>
      </c>
      <c r="F6729" s="10">
        <v>42094</v>
      </c>
      <c r="G6729" t="s">
        <v>489</v>
      </c>
      <c r="H6729" t="s">
        <v>474</v>
      </c>
      <c r="I6729" t="s">
        <v>549</v>
      </c>
      <c r="J6729">
        <v>953039000</v>
      </c>
      <c r="K6729">
        <v>7951722.8525649216</v>
      </c>
    </row>
    <row r="6730" spans="1:11" x14ac:dyDescent="0.25">
      <c r="A6730">
        <v>1660</v>
      </c>
      <c r="B6730" t="s">
        <v>200</v>
      </c>
      <c r="C6730" t="s">
        <v>492</v>
      </c>
      <c r="D6730" t="s">
        <v>163</v>
      </c>
      <c r="E6730">
        <v>2015</v>
      </c>
      <c r="F6730" s="10">
        <v>42094</v>
      </c>
      <c r="G6730" t="s">
        <v>489</v>
      </c>
      <c r="H6730" t="s">
        <v>474</v>
      </c>
      <c r="I6730" t="s">
        <v>549</v>
      </c>
      <c r="J6730">
        <v>9254644000</v>
      </c>
      <c r="K6730">
        <v>77216529.63535893</v>
      </c>
    </row>
    <row r="6731" spans="1:11" x14ac:dyDescent="0.25">
      <c r="A6731">
        <v>1660</v>
      </c>
      <c r="B6731" t="s">
        <v>200</v>
      </c>
      <c r="C6731" t="s">
        <v>492</v>
      </c>
      <c r="D6731" t="s">
        <v>701</v>
      </c>
      <c r="E6731">
        <v>2015</v>
      </c>
      <c r="F6731" s="10">
        <v>42094</v>
      </c>
      <c r="G6731" t="s">
        <v>489</v>
      </c>
      <c r="H6731" t="s">
        <v>474</v>
      </c>
      <c r="I6731" t="s">
        <v>549</v>
      </c>
      <c r="J6731">
        <v>1021093000</v>
      </c>
      <c r="K6731">
        <v>8519534.3975367993</v>
      </c>
    </row>
    <row r="6732" spans="1:11" x14ac:dyDescent="0.25">
      <c r="A6732">
        <v>1660</v>
      </c>
      <c r="B6732" t="s">
        <v>200</v>
      </c>
      <c r="C6732" t="s">
        <v>492</v>
      </c>
      <c r="D6732" t="s">
        <v>458</v>
      </c>
      <c r="E6732">
        <v>2015</v>
      </c>
      <c r="F6732" s="10">
        <v>42094</v>
      </c>
      <c r="G6732" t="s">
        <v>489</v>
      </c>
      <c r="H6732" t="s">
        <v>474</v>
      </c>
      <c r="I6732" t="s">
        <v>549</v>
      </c>
      <c r="J6732">
        <v>43411000</v>
      </c>
      <c r="K6732">
        <v>362201.58960199513</v>
      </c>
    </row>
    <row r="6733" spans="1:11" x14ac:dyDescent="0.25">
      <c r="A6733">
        <v>1660</v>
      </c>
      <c r="B6733" t="s">
        <v>200</v>
      </c>
      <c r="C6733" t="s">
        <v>493</v>
      </c>
      <c r="D6733" t="s">
        <v>695</v>
      </c>
      <c r="E6733">
        <v>2015</v>
      </c>
      <c r="F6733" s="10">
        <v>42094</v>
      </c>
      <c r="G6733" t="s">
        <v>489</v>
      </c>
      <c r="H6733" t="s">
        <v>474</v>
      </c>
      <c r="I6733" t="s">
        <v>549</v>
      </c>
      <c r="J6733">
        <v>2797255000</v>
      </c>
      <c r="K6733">
        <v>23339020.237316091</v>
      </c>
    </row>
    <row r="6734" spans="1:11" x14ac:dyDescent="0.25">
      <c r="A6734">
        <v>1660</v>
      </c>
      <c r="B6734" t="s">
        <v>200</v>
      </c>
      <c r="C6734" t="s">
        <v>493</v>
      </c>
      <c r="D6734" t="s">
        <v>696</v>
      </c>
      <c r="E6734">
        <v>2015</v>
      </c>
      <c r="F6734" s="10">
        <v>42094</v>
      </c>
      <c r="G6734" t="s">
        <v>489</v>
      </c>
      <c r="H6734" t="s">
        <v>474</v>
      </c>
      <c r="I6734" t="s">
        <v>549</v>
      </c>
      <c r="J6734">
        <v>2484551000</v>
      </c>
      <c r="K6734">
        <v>20729960.64700713</v>
      </c>
    </row>
    <row r="6735" spans="1:11" x14ac:dyDescent="0.25">
      <c r="A6735">
        <v>1660</v>
      </c>
      <c r="B6735" t="s">
        <v>200</v>
      </c>
      <c r="C6735" t="s">
        <v>493</v>
      </c>
      <c r="D6735" t="s">
        <v>698</v>
      </c>
      <c r="E6735">
        <v>2015</v>
      </c>
      <c r="F6735" s="10">
        <v>42094</v>
      </c>
      <c r="G6735" t="s">
        <v>489</v>
      </c>
      <c r="H6735" t="s">
        <v>474</v>
      </c>
      <c r="I6735" t="s">
        <v>549</v>
      </c>
      <c r="J6735">
        <v>2145610000</v>
      </c>
      <c r="K6735">
        <v>17901991.492154907</v>
      </c>
    </row>
    <row r="6736" spans="1:11" x14ac:dyDescent="0.25">
      <c r="A6736">
        <v>1660</v>
      </c>
      <c r="B6736" t="s">
        <v>200</v>
      </c>
      <c r="C6736" t="s">
        <v>493</v>
      </c>
      <c r="D6736" t="s">
        <v>458</v>
      </c>
      <c r="E6736">
        <v>2015</v>
      </c>
      <c r="F6736" s="10">
        <v>42094</v>
      </c>
      <c r="G6736" t="s">
        <v>489</v>
      </c>
      <c r="H6736" t="s">
        <v>474</v>
      </c>
      <c r="I6736" t="s">
        <v>549</v>
      </c>
      <c r="J6736">
        <v>13383000</v>
      </c>
      <c r="K6736">
        <v>111661.64966583355</v>
      </c>
    </row>
    <row r="6737" spans="1:11" x14ac:dyDescent="0.25">
      <c r="A6737">
        <v>1660</v>
      </c>
      <c r="B6737" t="s">
        <v>200</v>
      </c>
      <c r="C6737" t="s">
        <v>493</v>
      </c>
      <c r="D6737" t="s">
        <v>697</v>
      </c>
      <c r="E6737">
        <v>2015</v>
      </c>
      <c r="F6737" s="10">
        <v>42094</v>
      </c>
      <c r="G6737" t="s">
        <v>489</v>
      </c>
      <c r="H6737" t="s">
        <v>474</v>
      </c>
      <c r="I6737" t="s">
        <v>549</v>
      </c>
      <c r="J6737">
        <v>3831386000</v>
      </c>
      <c r="K6737">
        <v>31967337.761830635</v>
      </c>
    </row>
    <row r="6738" spans="1:11" x14ac:dyDescent="0.25">
      <c r="A6738">
        <v>1796</v>
      </c>
      <c r="B6738" t="s">
        <v>205</v>
      </c>
      <c r="C6738" t="s">
        <v>492</v>
      </c>
      <c r="D6738" t="s">
        <v>1163</v>
      </c>
      <c r="E6738">
        <v>2015</v>
      </c>
      <c r="F6738" s="10">
        <v>42094</v>
      </c>
      <c r="G6738" t="s">
        <v>489</v>
      </c>
      <c r="H6738" t="s">
        <v>474</v>
      </c>
      <c r="I6738" t="s">
        <v>549</v>
      </c>
      <c r="J6738">
        <v>387962000000</v>
      </c>
      <c r="K6738">
        <v>3236978026.4257727</v>
      </c>
    </row>
    <row r="6739" spans="1:11" x14ac:dyDescent="0.25">
      <c r="A6739">
        <v>1796</v>
      </c>
      <c r="B6739" t="s">
        <v>205</v>
      </c>
      <c r="C6739" t="s">
        <v>492</v>
      </c>
      <c r="D6739" t="s">
        <v>59</v>
      </c>
      <c r="E6739">
        <v>2015</v>
      </c>
      <c r="F6739" s="10">
        <v>42094</v>
      </c>
      <c r="G6739" t="s">
        <v>489</v>
      </c>
      <c r="H6739" t="s">
        <v>474</v>
      </c>
      <c r="I6739" t="s">
        <v>549</v>
      </c>
      <c r="J6739">
        <v>344545000000</v>
      </c>
      <c r="K6739">
        <v>2874726375.5596371</v>
      </c>
    </row>
    <row r="6740" spans="1:11" x14ac:dyDescent="0.25">
      <c r="A6740">
        <v>1796</v>
      </c>
      <c r="B6740" t="s">
        <v>205</v>
      </c>
      <c r="C6740" t="s">
        <v>492</v>
      </c>
      <c r="D6740" t="s">
        <v>710</v>
      </c>
      <c r="E6740">
        <v>2015</v>
      </c>
      <c r="F6740" s="10">
        <v>42094</v>
      </c>
      <c r="G6740" t="s">
        <v>489</v>
      </c>
      <c r="H6740" t="s">
        <v>474</v>
      </c>
      <c r="I6740" t="s">
        <v>549</v>
      </c>
      <c r="J6740">
        <v>348430000000</v>
      </c>
      <c r="K6740">
        <v>2907141044.0907412</v>
      </c>
    </row>
    <row r="6741" spans="1:11" x14ac:dyDescent="0.25">
      <c r="A6741">
        <v>1796</v>
      </c>
      <c r="B6741" t="s">
        <v>205</v>
      </c>
      <c r="C6741" t="s">
        <v>492</v>
      </c>
      <c r="D6741" t="s">
        <v>163</v>
      </c>
      <c r="E6741">
        <v>2015</v>
      </c>
      <c r="F6741" s="10">
        <v>42094</v>
      </c>
      <c r="G6741" t="s">
        <v>489</v>
      </c>
      <c r="H6741" t="s">
        <v>474</v>
      </c>
      <c r="I6741" t="s">
        <v>549</v>
      </c>
      <c r="J6741">
        <v>929797000000</v>
      </c>
      <c r="K6741">
        <v>7757802202.3718929</v>
      </c>
    </row>
    <row r="6742" spans="1:11" x14ac:dyDescent="0.25">
      <c r="A6742">
        <v>1796</v>
      </c>
      <c r="B6742" t="s">
        <v>205</v>
      </c>
      <c r="C6742" t="s">
        <v>493</v>
      </c>
      <c r="D6742" t="s">
        <v>705</v>
      </c>
      <c r="E6742">
        <v>2015</v>
      </c>
      <c r="F6742" s="10">
        <v>42094</v>
      </c>
      <c r="G6742" t="s">
        <v>489</v>
      </c>
      <c r="H6742" t="s">
        <v>474</v>
      </c>
      <c r="I6742" t="s">
        <v>549</v>
      </c>
      <c r="J6742">
        <v>158713000000</v>
      </c>
      <c r="K6742">
        <v>1324228902.5938461</v>
      </c>
    </row>
    <row r="6743" spans="1:11" x14ac:dyDescent="0.25">
      <c r="A6743">
        <v>1796</v>
      </c>
      <c r="B6743" t="s">
        <v>205</v>
      </c>
      <c r="C6743" t="s">
        <v>493</v>
      </c>
      <c r="D6743" t="s">
        <v>709</v>
      </c>
      <c r="E6743">
        <v>2015</v>
      </c>
      <c r="F6743" s="10">
        <v>42094</v>
      </c>
      <c r="G6743" t="s">
        <v>489</v>
      </c>
      <c r="H6743" t="s">
        <v>474</v>
      </c>
      <c r="I6743" t="s">
        <v>549</v>
      </c>
      <c r="J6743">
        <v>-117756000000</v>
      </c>
      <c r="K6743">
        <v>-982502370.02539766</v>
      </c>
    </row>
    <row r="6744" spans="1:11" x14ac:dyDescent="0.25">
      <c r="A6744">
        <v>1796</v>
      </c>
      <c r="B6744" t="s">
        <v>205</v>
      </c>
      <c r="C6744" t="s">
        <v>493</v>
      </c>
      <c r="D6744" t="s">
        <v>706</v>
      </c>
      <c r="E6744">
        <v>2015</v>
      </c>
      <c r="F6744" s="10">
        <v>42094</v>
      </c>
      <c r="G6744" t="s">
        <v>489</v>
      </c>
      <c r="H6744" t="s">
        <v>474</v>
      </c>
      <c r="I6744" t="s">
        <v>549</v>
      </c>
      <c r="J6744">
        <v>242855000000</v>
      </c>
      <c r="K6744">
        <v>2026271383.8149898</v>
      </c>
    </row>
    <row r="6745" spans="1:11" x14ac:dyDescent="0.25">
      <c r="A6745">
        <v>1796</v>
      </c>
      <c r="B6745" t="s">
        <v>205</v>
      </c>
      <c r="C6745" t="s">
        <v>493</v>
      </c>
      <c r="D6745" t="s">
        <v>702</v>
      </c>
      <c r="E6745">
        <v>2015</v>
      </c>
      <c r="F6745" s="10">
        <v>42094</v>
      </c>
      <c r="G6745" t="s">
        <v>489</v>
      </c>
      <c r="H6745" t="s">
        <v>474</v>
      </c>
      <c r="I6745" t="s">
        <v>549</v>
      </c>
      <c r="J6745">
        <v>857746000000</v>
      </c>
      <c r="K6745">
        <v>7156641511.9382849</v>
      </c>
    </row>
    <row r="6746" spans="1:11" x14ac:dyDescent="0.25">
      <c r="A6746">
        <v>1796</v>
      </c>
      <c r="B6746" t="s">
        <v>205</v>
      </c>
      <c r="C6746" t="s">
        <v>493</v>
      </c>
      <c r="D6746" t="s">
        <v>704</v>
      </c>
      <c r="E6746">
        <v>2015</v>
      </c>
      <c r="F6746" s="10">
        <v>42094</v>
      </c>
      <c r="G6746" t="s">
        <v>489</v>
      </c>
      <c r="H6746" t="s">
        <v>474</v>
      </c>
      <c r="I6746" t="s">
        <v>549</v>
      </c>
      <c r="J6746">
        <v>254995000000</v>
      </c>
      <c r="K6746">
        <v>2127562008.2596748</v>
      </c>
    </row>
    <row r="6747" spans="1:11" x14ac:dyDescent="0.25">
      <c r="A6747">
        <v>1796</v>
      </c>
      <c r="B6747" t="s">
        <v>205</v>
      </c>
      <c r="C6747" t="s">
        <v>493</v>
      </c>
      <c r="D6747" t="s">
        <v>707</v>
      </c>
      <c r="E6747">
        <v>2015</v>
      </c>
      <c r="F6747" s="10">
        <v>42094</v>
      </c>
      <c r="G6747" t="s">
        <v>489</v>
      </c>
      <c r="H6747" t="s">
        <v>474</v>
      </c>
      <c r="I6747" t="s">
        <v>549</v>
      </c>
      <c r="J6747">
        <v>57040000000</v>
      </c>
      <c r="K6747">
        <v>475915751.09759742</v>
      </c>
    </row>
    <row r="6748" spans="1:11" x14ac:dyDescent="0.25">
      <c r="A6748">
        <v>1796</v>
      </c>
      <c r="B6748" t="s">
        <v>205</v>
      </c>
      <c r="C6748" t="s">
        <v>493</v>
      </c>
      <c r="D6748" t="s">
        <v>458</v>
      </c>
      <c r="E6748">
        <v>2015</v>
      </c>
      <c r="F6748" s="10">
        <v>42094</v>
      </c>
      <c r="G6748" t="s">
        <v>489</v>
      </c>
      <c r="H6748" t="s">
        <v>474</v>
      </c>
      <c r="I6748" t="s">
        <v>549</v>
      </c>
      <c r="J6748">
        <v>14321000000</v>
      </c>
      <c r="K6748">
        <v>119487893.95982981</v>
      </c>
    </row>
    <row r="6749" spans="1:11" x14ac:dyDescent="0.25">
      <c r="A6749">
        <v>1796</v>
      </c>
      <c r="B6749" t="s">
        <v>205</v>
      </c>
      <c r="C6749" t="s">
        <v>493</v>
      </c>
      <c r="D6749" t="s">
        <v>708</v>
      </c>
      <c r="E6749">
        <v>2015</v>
      </c>
      <c r="F6749" s="10">
        <v>42094</v>
      </c>
      <c r="G6749" t="s">
        <v>489</v>
      </c>
      <c r="H6749" t="s">
        <v>474</v>
      </c>
      <c r="I6749" t="s">
        <v>549</v>
      </c>
      <c r="J6749">
        <v>16060000000</v>
      </c>
      <c r="K6749">
        <v>133997317.01660965</v>
      </c>
    </row>
    <row r="6750" spans="1:11" x14ac:dyDescent="0.25">
      <c r="A6750">
        <v>1796</v>
      </c>
      <c r="B6750" t="s">
        <v>205</v>
      </c>
      <c r="C6750" t="s">
        <v>493</v>
      </c>
      <c r="D6750" t="s">
        <v>703</v>
      </c>
      <c r="E6750">
        <v>2015</v>
      </c>
      <c r="F6750" s="10">
        <v>42094</v>
      </c>
      <c r="G6750" t="s">
        <v>489</v>
      </c>
      <c r="H6750" t="s">
        <v>474</v>
      </c>
      <c r="I6750" t="s">
        <v>549</v>
      </c>
      <c r="J6750">
        <v>526760000000</v>
      </c>
      <c r="K6750">
        <v>4395045249.7926092</v>
      </c>
    </row>
    <row r="6751" spans="1:11" x14ac:dyDescent="0.25">
      <c r="A6751">
        <v>1801</v>
      </c>
      <c r="B6751" t="s">
        <v>211</v>
      </c>
      <c r="C6751" t="s">
        <v>492</v>
      </c>
      <c r="D6751" t="s">
        <v>1037</v>
      </c>
      <c r="E6751">
        <v>2015</v>
      </c>
      <c r="F6751" s="10">
        <v>42094</v>
      </c>
      <c r="G6751" t="s">
        <v>489</v>
      </c>
      <c r="H6751" t="s">
        <v>474</v>
      </c>
      <c r="I6751" t="s">
        <v>549</v>
      </c>
      <c r="J6751">
        <v>30247000000</v>
      </c>
      <c r="K6751">
        <v>252367176.07729715</v>
      </c>
    </row>
    <row r="6752" spans="1:11" x14ac:dyDescent="0.25">
      <c r="A6752">
        <v>1801</v>
      </c>
      <c r="B6752" t="s">
        <v>211</v>
      </c>
      <c r="C6752" t="s">
        <v>492</v>
      </c>
      <c r="D6752" t="s">
        <v>163</v>
      </c>
      <c r="E6752">
        <v>2015</v>
      </c>
      <c r="F6752" s="10">
        <v>42094</v>
      </c>
      <c r="G6752" t="s">
        <v>489</v>
      </c>
      <c r="H6752" t="s">
        <v>474</v>
      </c>
      <c r="I6752" t="s">
        <v>549</v>
      </c>
      <c r="J6752">
        <v>40906000000</v>
      </c>
      <c r="K6752">
        <v>341301011.82325244</v>
      </c>
    </row>
    <row r="6753" spans="1:11" x14ac:dyDescent="0.25">
      <c r="A6753">
        <v>1801</v>
      </c>
      <c r="B6753" t="s">
        <v>211</v>
      </c>
      <c r="C6753" t="s">
        <v>492</v>
      </c>
      <c r="D6753" t="s">
        <v>669</v>
      </c>
      <c r="E6753">
        <v>2015</v>
      </c>
      <c r="F6753" s="10">
        <v>42094</v>
      </c>
      <c r="G6753" t="s">
        <v>489</v>
      </c>
      <c r="H6753" t="s">
        <v>474</v>
      </c>
      <c r="I6753" t="s">
        <v>549</v>
      </c>
      <c r="J6753">
        <v>26427000000</v>
      </c>
      <c r="K6753">
        <v>220494837.9077175</v>
      </c>
    </row>
    <row r="6754" spans="1:11" x14ac:dyDescent="0.25">
      <c r="A6754">
        <v>1801</v>
      </c>
      <c r="B6754" t="s">
        <v>211</v>
      </c>
      <c r="C6754" t="s">
        <v>492</v>
      </c>
      <c r="D6754" t="s">
        <v>458</v>
      </c>
      <c r="E6754">
        <v>2015</v>
      </c>
      <c r="F6754" s="10">
        <v>42094</v>
      </c>
      <c r="G6754" t="s">
        <v>489</v>
      </c>
      <c r="H6754" t="s">
        <v>474</v>
      </c>
      <c r="I6754" t="s">
        <v>549</v>
      </c>
      <c r="J6754">
        <v>213873000000</v>
      </c>
      <c r="K6754">
        <v>1784458790.9273572</v>
      </c>
    </row>
    <row r="6755" spans="1:11" x14ac:dyDescent="0.25">
      <c r="A6755">
        <v>1801</v>
      </c>
      <c r="B6755" t="s">
        <v>211</v>
      </c>
      <c r="C6755" t="s">
        <v>493</v>
      </c>
      <c r="D6755" t="s">
        <v>1247</v>
      </c>
      <c r="E6755">
        <v>2015</v>
      </c>
      <c r="F6755" s="10">
        <v>42094</v>
      </c>
      <c r="G6755" t="s">
        <v>489</v>
      </c>
      <c r="H6755" t="s">
        <v>474</v>
      </c>
      <c r="I6755" t="s">
        <v>549</v>
      </c>
      <c r="J6755">
        <v>301191000000</v>
      </c>
      <c r="K6755">
        <v>2513000367.9669785</v>
      </c>
    </row>
    <row r="6756" spans="1:11" x14ac:dyDescent="0.25">
      <c r="A6756">
        <v>1801</v>
      </c>
      <c r="B6756" t="s">
        <v>211</v>
      </c>
      <c r="C6756" t="s">
        <v>493</v>
      </c>
      <c r="D6756" t="s">
        <v>1249</v>
      </c>
      <c r="E6756">
        <v>2015</v>
      </c>
      <c r="F6756" s="10">
        <v>42094</v>
      </c>
      <c r="G6756" t="s">
        <v>489</v>
      </c>
      <c r="H6756" t="s">
        <v>474</v>
      </c>
      <c r="I6756" t="s">
        <v>549</v>
      </c>
      <c r="J6756">
        <v>-358000000</v>
      </c>
      <c r="K6756">
        <v>-2986988.760395159</v>
      </c>
    </row>
    <row r="6757" spans="1:11" x14ac:dyDescent="0.25">
      <c r="A6757">
        <v>1801</v>
      </c>
      <c r="B6757" t="s">
        <v>211</v>
      </c>
      <c r="C6757" t="s">
        <v>493</v>
      </c>
      <c r="D6757" t="s">
        <v>1248</v>
      </c>
      <c r="E6757">
        <v>2015</v>
      </c>
      <c r="F6757" s="10">
        <v>42094</v>
      </c>
      <c r="G6757" t="s">
        <v>489</v>
      </c>
      <c r="H6757" t="s">
        <v>474</v>
      </c>
      <c r="I6757" t="s">
        <v>549</v>
      </c>
      <c r="J6757">
        <v>8476000000</v>
      </c>
      <c r="K6757">
        <v>70719879.1427636</v>
      </c>
    </row>
    <row r="6758" spans="1:11" x14ac:dyDescent="0.25">
      <c r="A6758">
        <v>1801</v>
      </c>
      <c r="B6758" t="s">
        <v>211</v>
      </c>
      <c r="C6758" t="s">
        <v>493</v>
      </c>
      <c r="D6758" t="s">
        <v>740</v>
      </c>
      <c r="E6758">
        <v>2015</v>
      </c>
      <c r="F6758" s="10">
        <v>42094</v>
      </c>
      <c r="G6758" t="s">
        <v>489</v>
      </c>
      <c r="H6758" t="s">
        <v>474</v>
      </c>
      <c r="I6758" t="s">
        <v>549</v>
      </c>
      <c r="J6758">
        <v>2145000000</v>
      </c>
      <c r="K6758">
        <v>17896901.930300605</v>
      </c>
    </row>
    <row r="6759" spans="1:11" x14ac:dyDescent="0.25">
      <c r="A6759">
        <v>8069</v>
      </c>
      <c r="B6759" t="s">
        <v>165</v>
      </c>
      <c r="C6759" t="s">
        <v>492</v>
      </c>
      <c r="D6759" t="s">
        <v>2077</v>
      </c>
      <c r="E6759">
        <v>2015</v>
      </c>
      <c r="F6759" s="10">
        <v>42094</v>
      </c>
      <c r="G6759" t="s">
        <v>489</v>
      </c>
      <c r="H6759" t="s">
        <v>474</v>
      </c>
      <c r="I6759" t="s">
        <v>549</v>
      </c>
      <c r="J6759">
        <v>139615000000</v>
      </c>
      <c r="K6759">
        <v>1164883898.8339949</v>
      </c>
    </row>
    <row r="6760" spans="1:11" x14ac:dyDescent="0.25">
      <c r="A6760">
        <v>8069</v>
      </c>
      <c r="B6760" t="s">
        <v>165</v>
      </c>
      <c r="C6760" t="s">
        <v>492</v>
      </c>
      <c r="D6760" t="s">
        <v>163</v>
      </c>
      <c r="E6760">
        <v>2015</v>
      </c>
      <c r="F6760" s="10">
        <v>42094</v>
      </c>
      <c r="G6760" t="s">
        <v>489</v>
      </c>
      <c r="H6760" t="s">
        <v>474</v>
      </c>
      <c r="I6760" t="s">
        <v>549</v>
      </c>
      <c r="J6760">
        <v>224001000000</v>
      </c>
      <c r="K6760">
        <v>1868962204.7968605</v>
      </c>
    </row>
    <row r="6761" spans="1:11" x14ac:dyDescent="0.25">
      <c r="A6761">
        <v>8069</v>
      </c>
      <c r="B6761" t="s">
        <v>165</v>
      </c>
      <c r="C6761" t="s">
        <v>492</v>
      </c>
      <c r="D6761" t="s">
        <v>636</v>
      </c>
      <c r="E6761">
        <v>2015</v>
      </c>
      <c r="F6761" s="10">
        <v>42094</v>
      </c>
      <c r="G6761" t="s">
        <v>489</v>
      </c>
      <c r="H6761" t="s">
        <v>474</v>
      </c>
      <c r="I6761" t="s">
        <v>549</v>
      </c>
      <c r="J6761">
        <v>58653000000</v>
      </c>
      <c r="K6761">
        <v>489373887.60742253</v>
      </c>
    </row>
    <row r="6762" spans="1:11" x14ac:dyDescent="0.25">
      <c r="A6762">
        <v>8069</v>
      </c>
      <c r="B6762" t="s">
        <v>165</v>
      </c>
      <c r="C6762" t="s">
        <v>492</v>
      </c>
      <c r="D6762" t="s">
        <v>2078</v>
      </c>
      <c r="E6762">
        <v>2015</v>
      </c>
      <c r="F6762" s="10">
        <v>42094</v>
      </c>
      <c r="G6762" t="s">
        <v>489</v>
      </c>
      <c r="H6762" t="s">
        <v>474</v>
      </c>
      <c r="I6762" t="s">
        <v>549</v>
      </c>
      <c r="J6762">
        <v>60429000000</v>
      </c>
      <c r="K6762">
        <v>504192021.79307002</v>
      </c>
    </row>
    <row r="6763" spans="1:11" x14ac:dyDescent="0.25">
      <c r="A6763">
        <v>8069</v>
      </c>
      <c r="B6763" t="s">
        <v>165</v>
      </c>
      <c r="C6763" t="s">
        <v>493</v>
      </c>
      <c r="D6763" t="s">
        <v>635</v>
      </c>
      <c r="E6763">
        <v>2015</v>
      </c>
      <c r="F6763" s="10">
        <v>42094</v>
      </c>
      <c r="G6763" t="s">
        <v>489</v>
      </c>
      <c r="H6763" t="s">
        <v>474</v>
      </c>
      <c r="I6763" t="s">
        <v>549</v>
      </c>
      <c r="J6763">
        <v>-3955000000</v>
      </c>
      <c r="K6763">
        <v>-32998716.612745401</v>
      </c>
    </row>
    <row r="6764" spans="1:11" x14ac:dyDescent="0.25">
      <c r="A6764">
        <v>8069</v>
      </c>
      <c r="B6764" t="s">
        <v>165</v>
      </c>
      <c r="C6764" t="s">
        <v>493</v>
      </c>
      <c r="D6764" t="s">
        <v>684</v>
      </c>
      <c r="E6764">
        <v>2015</v>
      </c>
      <c r="F6764" s="10">
        <v>42094</v>
      </c>
      <c r="G6764" t="s">
        <v>489</v>
      </c>
      <c r="H6764" t="s">
        <v>474</v>
      </c>
      <c r="I6764" t="s">
        <v>549</v>
      </c>
      <c r="J6764">
        <v>64995000000</v>
      </c>
      <c r="K6764">
        <v>542288643.80414343</v>
      </c>
    </row>
    <row r="6765" spans="1:11" x14ac:dyDescent="0.25">
      <c r="A6765">
        <v>8069</v>
      </c>
      <c r="B6765" t="s">
        <v>165</v>
      </c>
      <c r="C6765" t="s">
        <v>493</v>
      </c>
      <c r="D6765" t="s">
        <v>683</v>
      </c>
      <c r="E6765">
        <v>2015</v>
      </c>
      <c r="F6765" s="10">
        <v>42094</v>
      </c>
      <c r="G6765" t="s">
        <v>489</v>
      </c>
      <c r="H6765" t="s">
        <v>474</v>
      </c>
      <c r="I6765" t="s">
        <v>549</v>
      </c>
      <c r="J6765">
        <v>342694000000</v>
      </c>
      <c r="K6765">
        <v>2859282475.5722308</v>
      </c>
    </row>
    <row r="6766" spans="1:11" x14ac:dyDescent="0.25">
      <c r="A6766">
        <v>8069</v>
      </c>
      <c r="B6766" t="s">
        <v>165</v>
      </c>
      <c r="C6766" t="s">
        <v>493</v>
      </c>
      <c r="D6766" t="s">
        <v>458</v>
      </c>
      <c r="E6766">
        <v>2015</v>
      </c>
      <c r="F6766" s="10">
        <v>42094</v>
      </c>
      <c r="G6766" t="s">
        <v>489</v>
      </c>
      <c r="H6766" t="s">
        <v>474</v>
      </c>
      <c r="I6766" t="s">
        <v>549</v>
      </c>
      <c r="J6766">
        <v>5008000000</v>
      </c>
      <c r="K6766">
        <v>41784468.469438426</v>
      </c>
    </row>
    <row r="6767" spans="1:11" x14ac:dyDescent="0.25">
      <c r="A6767">
        <v>8069</v>
      </c>
      <c r="B6767" t="s">
        <v>165</v>
      </c>
      <c r="C6767" t="s">
        <v>493</v>
      </c>
      <c r="D6767" t="s">
        <v>685</v>
      </c>
      <c r="E6767">
        <v>2015</v>
      </c>
      <c r="F6767" s="10">
        <v>42094</v>
      </c>
      <c r="G6767" t="s">
        <v>489</v>
      </c>
      <c r="H6767" t="s">
        <v>474</v>
      </c>
      <c r="I6767" t="s">
        <v>549</v>
      </c>
      <c r="J6767">
        <v>73956000000</v>
      </c>
      <c r="K6767">
        <v>617055141.79828036</v>
      </c>
    </row>
    <row r="6768" spans="1:11" x14ac:dyDescent="0.25">
      <c r="A6768">
        <v>8078</v>
      </c>
      <c r="B6768" t="s">
        <v>184</v>
      </c>
      <c r="C6768" t="s">
        <v>493</v>
      </c>
      <c r="D6768" t="s">
        <v>756</v>
      </c>
      <c r="E6768">
        <v>2015</v>
      </c>
      <c r="F6768" s="10">
        <v>42094</v>
      </c>
      <c r="G6768" t="s">
        <v>489</v>
      </c>
      <c r="H6768" t="s">
        <v>474</v>
      </c>
      <c r="I6768" t="s">
        <v>549</v>
      </c>
      <c r="J6768">
        <v>64681000000</v>
      </c>
      <c r="K6768">
        <v>539668770.98078012</v>
      </c>
    </row>
    <row r="6769" spans="1:11" x14ac:dyDescent="0.25">
      <c r="A6769">
        <v>8078</v>
      </c>
      <c r="B6769" t="s">
        <v>184</v>
      </c>
      <c r="C6769" t="s">
        <v>493</v>
      </c>
      <c r="D6769" t="s">
        <v>757</v>
      </c>
      <c r="E6769">
        <v>2015</v>
      </c>
      <c r="F6769" s="10">
        <v>42094</v>
      </c>
      <c r="G6769" t="s">
        <v>489</v>
      </c>
      <c r="H6769" t="s">
        <v>474</v>
      </c>
      <c r="I6769" t="s">
        <v>549</v>
      </c>
      <c r="J6769">
        <v>42263000000</v>
      </c>
      <c r="K6769">
        <v>352623201.06307429</v>
      </c>
    </row>
    <row r="6770" spans="1:11" x14ac:dyDescent="0.25">
      <c r="A6770">
        <v>8096</v>
      </c>
      <c r="B6770" t="s">
        <v>162</v>
      </c>
      <c r="C6770" t="s">
        <v>492</v>
      </c>
      <c r="D6770" t="s">
        <v>59</v>
      </c>
      <c r="E6770">
        <v>2015</v>
      </c>
      <c r="F6770" s="10">
        <v>42094</v>
      </c>
      <c r="G6770" t="s">
        <v>489</v>
      </c>
      <c r="H6770" t="s">
        <v>474</v>
      </c>
      <c r="I6770" t="s">
        <v>549</v>
      </c>
      <c r="J6770">
        <v>194007000000</v>
      </c>
      <c r="K6770">
        <v>1618705945.3574963</v>
      </c>
    </row>
    <row r="6771" spans="1:11" x14ac:dyDescent="0.25">
      <c r="A6771">
        <v>8096</v>
      </c>
      <c r="B6771" t="s">
        <v>162</v>
      </c>
      <c r="C6771" t="s">
        <v>492</v>
      </c>
      <c r="D6771" t="s">
        <v>163</v>
      </c>
      <c r="E6771">
        <v>2015</v>
      </c>
      <c r="F6771" s="10">
        <v>42094</v>
      </c>
      <c r="G6771" t="s">
        <v>489</v>
      </c>
      <c r="H6771" t="s">
        <v>474</v>
      </c>
      <c r="I6771" t="s">
        <v>549</v>
      </c>
      <c r="J6771">
        <v>1313128000000</v>
      </c>
      <c r="K6771">
        <v>10956141276.425068</v>
      </c>
    </row>
    <row r="6772" spans="1:11" x14ac:dyDescent="0.25">
      <c r="A6772">
        <v>8096</v>
      </c>
      <c r="B6772" t="s">
        <v>162</v>
      </c>
      <c r="C6772" t="s">
        <v>492</v>
      </c>
      <c r="D6772" t="s">
        <v>458</v>
      </c>
      <c r="E6772">
        <v>2015</v>
      </c>
      <c r="F6772" s="10">
        <v>42094</v>
      </c>
      <c r="G6772" t="s">
        <v>489</v>
      </c>
      <c r="H6772" t="s">
        <v>474</v>
      </c>
      <c r="I6772" t="s">
        <v>549</v>
      </c>
      <c r="J6772">
        <v>479271000000</v>
      </c>
      <c r="K6772">
        <v>3998818687.6629839</v>
      </c>
    </row>
    <row r="6773" spans="1:11" x14ac:dyDescent="0.25">
      <c r="A6773">
        <v>8096</v>
      </c>
      <c r="B6773" t="s">
        <v>162</v>
      </c>
      <c r="C6773" t="s">
        <v>493</v>
      </c>
      <c r="D6773" t="s">
        <v>1206</v>
      </c>
      <c r="E6773">
        <v>2015</v>
      </c>
      <c r="F6773" s="10">
        <v>42094</v>
      </c>
      <c r="G6773" t="s">
        <v>489</v>
      </c>
      <c r="H6773" t="s">
        <v>474</v>
      </c>
      <c r="I6773" t="s">
        <v>549</v>
      </c>
      <c r="J6773">
        <v>972839000000</v>
      </c>
      <c r="K6773">
        <v>8116925024.2292347</v>
      </c>
    </row>
    <row r="6774" spans="1:11" x14ac:dyDescent="0.25">
      <c r="A6774">
        <v>8096</v>
      </c>
      <c r="B6774" t="s">
        <v>162</v>
      </c>
      <c r="C6774" t="s">
        <v>493</v>
      </c>
      <c r="D6774" t="s">
        <v>682</v>
      </c>
      <c r="E6774">
        <v>2015</v>
      </c>
      <c r="F6774" s="10">
        <v>42094</v>
      </c>
      <c r="G6774" t="s">
        <v>489</v>
      </c>
      <c r="H6774" t="s">
        <v>474</v>
      </c>
      <c r="I6774" t="s">
        <v>549</v>
      </c>
      <c r="J6774">
        <v>257174000000</v>
      </c>
      <c r="K6774">
        <v>2145742590.6867728</v>
      </c>
    </row>
    <row r="6775" spans="1:11" x14ac:dyDescent="0.25">
      <c r="A6775">
        <v>8096</v>
      </c>
      <c r="B6775" t="s">
        <v>162</v>
      </c>
      <c r="C6775" t="s">
        <v>493</v>
      </c>
      <c r="D6775" t="s">
        <v>1207</v>
      </c>
      <c r="E6775">
        <v>2015</v>
      </c>
      <c r="F6775" s="10">
        <v>42094</v>
      </c>
      <c r="G6775" t="s">
        <v>489</v>
      </c>
      <c r="H6775" t="s">
        <v>474</v>
      </c>
      <c r="I6775" t="s">
        <v>549</v>
      </c>
      <c r="J6775">
        <v>150932000000</v>
      </c>
      <c r="K6775">
        <v>1259307786.5473802</v>
      </c>
    </row>
    <row r="6776" spans="1:11" x14ac:dyDescent="0.25">
      <c r="A6776">
        <v>8096</v>
      </c>
      <c r="B6776" t="s">
        <v>162</v>
      </c>
      <c r="C6776" t="s">
        <v>493</v>
      </c>
      <c r="D6776" t="s">
        <v>635</v>
      </c>
      <c r="E6776">
        <v>2015</v>
      </c>
      <c r="F6776" s="10">
        <v>42094</v>
      </c>
      <c r="G6776" t="s">
        <v>489</v>
      </c>
      <c r="H6776" t="s">
        <v>474</v>
      </c>
      <c r="I6776" t="s">
        <v>549</v>
      </c>
      <c r="J6776">
        <v>-41152000000</v>
      </c>
      <c r="K6776">
        <v>-343353523.65302116</v>
      </c>
    </row>
    <row r="6777" spans="1:11" x14ac:dyDescent="0.25">
      <c r="A6777">
        <v>8096</v>
      </c>
      <c r="B6777" t="s">
        <v>162</v>
      </c>
      <c r="C6777" t="s">
        <v>493</v>
      </c>
      <c r="D6777" t="s">
        <v>680</v>
      </c>
      <c r="E6777">
        <v>2015</v>
      </c>
      <c r="F6777" s="10">
        <v>42094</v>
      </c>
      <c r="G6777" t="s">
        <v>489</v>
      </c>
      <c r="H6777" t="s">
        <v>474</v>
      </c>
      <c r="I6777" t="s">
        <v>549</v>
      </c>
      <c r="J6777">
        <v>603854000000</v>
      </c>
      <c r="K6777">
        <v>5038282432.7364759</v>
      </c>
    </row>
    <row r="6778" spans="1:11" x14ac:dyDescent="0.25">
      <c r="A6778">
        <v>8096</v>
      </c>
      <c r="B6778" t="s">
        <v>162</v>
      </c>
      <c r="C6778" t="s">
        <v>493</v>
      </c>
      <c r="D6778" t="s">
        <v>458</v>
      </c>
      <c r="E6778">
        <v>2015</v>
      </c>
      <c r="F6778" s="10">
        <v>42094</v>
      </c>
      <c r="G6778" t="s">
        <v>489</v>
      </c>
      <c r="H6778" t="s">
        <v>474</v>
      </c>
      <c r="I6778" t="s">
        <v>549</v>
      </c>
      <c r="J6778">
        <v>42759000000</v>
      </c>
      <c r="K6778">
        <v>356761598.8987056</v>
      </c>
    </row>
    <row r="6779" spans="1:11" x14ac:dyDescent="0.25">
      <c r="A6779">
        <v>8175</v>
      </c>
      <c r="B6779" t="s">
        <v>207</v>
      </c>
      <c r="C6779" t="s">
        <v>492</v>
      </c>
      <c r="D6779" t="s">
        <v>2168</v>
      </c>
      <c r="E6779">
        <v>2015</v>
      </c>
      <c r="F6779" s="10">
        <v>42094</v>
      </c>
      <c r="G6779" t="s">
        <v>489</v>
      </c>
      <c r="H6779" t="s">
        <v>474</v>
      </c>
      <c r="I6779" t="s">
        <v>549</v>
      </c>
      <c r="J6779">
        <v>11124000000</v>
      </c>
      <c r="K6779">
        <v>92813583.716859639</v>
      </c>
    </row>
    <row r="6780" spans="1:11" x14ac:dyDescent="0.25">
      <c r="A6780">
        <v>8175</v>
      </c>
      <c r="B6780" t="s">
        <v>207</v>
      </c>
      <c r="C6780" t="s">
        <v>492</v>
      </c>
      <c r="D6780" t="s">
        <v>163</v>
      </c>
      <c r="E6780">
        <v>2015</v>
      </c>
      <c r="F6780" s="10">
        <v>42094</v>
      </c>
      <c r="G6780" t="s">
        <v>489</v>
      </c>
      <c r="H6780" t="s">
        <v>474</v>
      </c>
      <c r="I6780" t="s">
        <v>549</v>
      </c>
      <c r="J6780">
        <v>19104000000</v>
      </c>
      <c r="K6780">
        <v>159395065.02399194</v>
      </c>
    </row>
    <row r="6781" spans="1:11" x14ac:dyDescent="0.25">
      <c r="A6781">
        <v>8175</v>
      </c>
      <c r="B6781" t="s">
        <v>207</v>
      </c>
      <c r="C6781" t="s">
        <v>492</v>
      </c>
      <c r="D6781" t="s">
        <v>2169</v>
      </c>
      <c r="E6781">
        <v>2015</v>
      </c>
      <c r="F6781" s="10">
        <v>42094</v>
      </c>
      <c r="G6781" t="s">
        <v>489</v>
      </c>
      <c r="H6781" t="s">
        <v>474</v>
      </c>
      <c r="I6781" t="s">
        <v>549</v>
      </c>
      <c r="J6781">
        <v>11115000000</v>
      </c>
      <c r="K6781">
        <v>92738491.820648581</v>
      </c>
    </row>
    <row r="6782" spans="1:11" x14ac:dyDescent="0.25">
      <c r="A6782">
        <v>8175</v>
      </c>
      <c r="B6782" t="s">
        <v>207</v>
      </c>
      <c r="C6782" t="s">
        <v>492</v>
      </c>
      <c r="D6782" t="s">
        <v>458</v>
      </c>
      <c r="E6782">
        <v>2015</v>
      </c>
      <c r="F6782" s="10">
        <v>42094</v>
      </c>
      <c r="G6782" t="s">
        <v>489</v>
      </c>
      <c r="H6782" t="s">
        <v>474</v>
      </c>
      <c r="I6782" t="s">
        <v>549</v>
      </c>
      <c r="J6782">
        <v>5156000000</v>
      </c>
      <c r="K6782">
        <v>43019312.98490905</v>
      </c>
    </row>
    <row r="6783" spans="1:11" x14ac:dyDescent="0.25">
      <c r="A6783">
        <v>8437</v>
      </c>
      <c r="B6783" t="s">
        <v>209</v>
      </c>
      <c r="C6783" t="s">
        <v>492</v>
      </c>
      <c r="D6783" t="s">
        <v>570</v>
      </c>
      <c r="E6783">
        <v>2015</v>
      </c>
      <c r="F6783" s="10">
        <v>42094</v>
      </c>
      <c r="G6783" t="s">
        <v>489</v>
      </c>
      <c r="H6783" t="s">
        <v>474</v>
      </c>
      <c r="I6783" t="s">
        <v>549</v>
      </c>
      <c r="J6783">
        <v>1632963000000</v>
      </c>
      <c r="K6783">
        <v>13624698679.165251</v>
      </c>
    </row>
    <row r="6784" spans="1:11" x14ac:dyDescent="0.25">
      <c r="A6784">
        <v>8437</v>
      </c>
      <c r="B6784" t="s">
        <v>209</v>
      </c>
      <c r="C6784" t="s">
        <v>492</v>
      </c>
      <c r="D6784" t="s">
        <v>569</v>
      </c>
      <c r="E6784">
        <v>2015</v>
      </c>
      <c r="F6784" s="10">
        <v>42094</v>
      </c>
      <c r="G6784" t="s">
        <v>489</v>
      </c>
      <c r="H6784" t="s">
        <v>474</v>
      </c>
      <c r="I6784" t="s">
        <v>549</v>
      </c>
      <c r="J6784">
        <v>710071000000</v>
      </c>
      <c r="K6784">
        <v>5924508648.2752819</v>
      </c>
    </row>
    <row r="6785" spans="1:11" x14ac:dyDescent="0.25">
      <c r="A6785">
        <v>8437</v>
      </c>
      <c r="B6785" t="s">
        <v>209</v>
      </c>
      <c r="C6785" t="s">
        <v>492</v>
      </c>
      <c r="D6785" t="s">
        <v>163</v>
      </c>
      <c r="E6785">
        <v>2015</v>
      </c>
      <c r="F6785" s="10">
        <v>42094</v>
      </c>
      <c r="G6785" t="s">
        <v>489</v>
      </c>
      <c r="H6785" t="s">
        <v>474</v>
      </c>
      <c r="I6785" t="s">
        <v>549</v>
      </c>
      <c r="J6785">
        <v>2409504000000</v>
      </c>
      <c r="K6785">
        <v>20103802698.679268</v>
      </c>
    </row>
    <row r="6786" spans="1:11" x14ac:dyDescent="0.25">
      <c r="A6786">
        <v>8437</v>
      </c>
      <c r="B6786" t="s">
        <v>209</v>
      </c>
      <c r="C6786" t="s">
        <v>492</v>
      </c>
      <c r="D6786" t="s">
        <v>636</v>
      </c>
      <c r="E6786">
        <v>2015</v>
      </c>
      <c r="F6786" s="10">
        <v>42094</v>
      </c>
      <c r="G6786" t="s">
        <v>489</v>
      </c>
      <c r="H6786" t="s">
        <v>474</v>
      </c>
      <c r="I6786" t="s">
        <v>549</v>
      </c>
      <c r="J6786">
        <v>1046255000000</v>
      </c>
      <c r="K6786">
        <v>8729474652.2548523</v>
      </c>
    </row>
    <row r="6787" spans="1:11" x14ac:dyDescent="0.25">
      <c r="A6787">
        <v>8437</v>
      </c>
      <c r="B6787" t="s">
        <v>209</v>
      </c>
      <c r="C6787" t="s">
        <v>492</v>
      </c>
      <c r="D6787" t="s">
        <v>458</v>
      </c>
      <c r="E6787">
        <v>2015</v>
      </c>
      <c r="F6787" s="10">
        <v>42094</v>
      </c>
      <c r="G6787" t="s">
        <v>489</v>
      </c>
      <c r="H6787" t="s">
        <v>474</v>
      </c>
      <c r="I6787" t="s">
        <v>549</v>
      </c>
      <c r="J6787">
        <v>315889000000</v>
      </c>
      <c r="K6787">
        <v>2635633778.0236492</v>
      </c>
    </row>
    <row r="6788" spans="1:11" x14ac:dyDescent="0.25">
      <c r="A6788">
        <v>8437</v>
      </c>
      <c r="B6788" t="s">
        <v>209</v>
      </c>
      <c r="C6788" t="s">
        <v>493</v>
      </c>
      <c r="D6788" t="s">
        <v>1240</v>
      </c>
      <c r="E6788">
        <v>2015</v>
      </c>
      <c r="F6788" s="10">
        <v>42094</v>
      </c>
      <c r="G6788" t="s">
        <v>489</v>
      </c>
      <c r="H6788" t="s">
        <v>474</v>
      </c>
      <c r="I6788" t="s">
        <v>549</v>
      </c>
      <c r="J6788">
        <v>1410686000000</v>
      </c>
      <c r="K6788">
        <v>11770120744.26482</v>
      </c>
    </row>
    <row r="6789" spans="1:11" x14ac:dyDescent="0.25">
      <c r="A6789">
        <v>8437</v>
      </c>
      <c r="B6789" t="s">
        <v>209</v>
      </c>
      <c r="C6789" t="s">
        <v>493</v>
      </c>
      <c r="D6789" t="s">
        <v>1238</v>
      </c>
      <c r="E6789">
        <v>2015</v>
      </c>
      <c r="F6789" s="10">
        <v>42094</v>
      </c>
      <c r="G6789" t="s">
        <v>489</v>
      </c>
      <c r="H6789" t="s">
        <v>474</v>
      </c>
      <c r="I6789" t="s">
        <v>549</v>
      </c>
      <c r="J6789">
        <v>1768752000000</v>
      </c>
      <c r="K6789">
        <v>14757660178.565527</v>
      </c>
    </row>
    <row r="6790" spans="1:11" x14ac:dyDescent="0.25">
      <c r="A6790">
        <v>8437</v>
      </c>
      <c r="B6790" t="s">
        <v>209</v>
      </c>
      <c r="C6790" t="s">
        <v>493</v>
      </c>
      <c r="D6790" t="s">
        <v>1239</v>
      </c>
      <c r="E6790">
        <v>2015</v>
      </c>
      <c r="F6790" s="10">
        <v>42094</v>
      </c>
      <c r="G6790" t="s">
        <v>489</v>
      </c>
      <c r="H6790" t="s">
        <v>474</v>
      </c>
      <c r="I6790" t="s">
        <v>549</v>
      </c>
      <c r="J6790">
        <v>1993911000000</v>
      </c>
      <c r="K6790">
        <v>16636284207.341541</v>
      </c>
    </row>
    <row r="6791" spans="1:11" x14ac:dyDescent="0.25">
      <c r="A6791">
        <v>8437</v>
      </c>
      <c r="B6791" t="s">
        <v>209</v>
      </c>
      <c r="C6791" t="s">
        <v>493</v>
      </c>
      <c r="D6791" t="s">
        <v>635</v>
      </c>
      <c r="E6791">
        <v>2015</v>
      </c>
      <c r="F6791" s="10">
        <v>42094</v>
      </c>
      <c r="G6791" t="s">
        <v>489</v>
      </c>
      <c r="H6791" t="s">
        <v>474</v>
      </c>
      <c r="I6791" t="s">
        <v>549</v>
      </c>
      <c r="J6791">
        <v>-517684000000</v>
      </c>
      <c r="K6791">
        <v>-4319319244.235775</v>
      </c>
    </row>
    <row r="6792" spans="1:11" x14ac:dyDescent="0.25">
      <c r="A6792">
        <v>8437</v>
      </c>
      <c r="B6792" t="s">
        <v>209</v>
      </c>
      <c r="C6792" t="s">
        <v>493</v>
      </c>
      <c r="D6792" t="s">
        <v>1241</v>
      </c>
      <c r="E6792">
        <v>2015</v>
      </c>
      <c r="F6792" s="10">
        <v>42094</v>
      </c>
      <c r="G6792" t="s">
        <v>489</v>
      </c>
      <c r="H6792" t="s">
        <v>474</v>
      </c>
      <c r="I6792" t="s">
        <v>549</v>
      </c>
      <c r="J6792">
        <v>915750000000</v>
      </c>
      <c r="K6792">
        <v>7640600439.4744883</v>
      </c>
    </row>
    <row r="6793" spans="1:11" x14ac:dyDescent="0.25">
      <c r="A6793">
        <v>8437</v>
      </c>
      <c r="B6793" t="s">
        <v>209</v>
      </c>
      <c r="C6793" t="s">
        <v>493</v>
      </c>
      <c r="D6793" t="s">
        <v>458</v>
      </c>
      <c r="E6793">
        <v>2015</v>
      </c>
      <c r="F6793" s="10">
        <v>42094</v>
      </c>
      <c r="G6793" t="s">
        <v>489</v>
      </c>
      <c r="H6793" t="s">
        <v>474</v>
      </c>
      <c r="I6793" t="s">
        <v>549</v>
      </c>
      <c r="J6793">
        <v>543267000000</v>
      </c>
      <c r="K6793">
        <v>4532772130.9877005</v>
      </c>
    </row>
    <row r="6794" spans="1:11" x14ac:dyDescent="0.25">
      <c r="A6794">
        <v>9044</v>
      </c>
      <c r="B6794" t="s">
        <v>202</v>
      </c>
      <c r="C6794" t="s">
        <v>492</v>
      </c>
      <c r="D6794" t="s">
        <v>570</v>
      </c>
      <c r="E6794">
        <v>2015</v>
      </c>
      <c r="F6794" s="10">
        <v>42094</v>
      </c>
      <c r="G6794" t="s">
        <v>489</v>
      </c>
      <c r="H6794" t="s">
        <v>474</v>
      </c>
      <c r="I6794" t="s">
        <v>549</v>
      </c>
      <c r="J6794">
        <v>400268000000</v>
      </c>
      <c r="K6794">
        <v>3339653679.1783504</v>
      </c>
    </row>
    <row r="6795" spans="1:11" x14ac:dyDescent="0.25">
      <c r="A6795">
        <v>9044</v>
      </c>
      <c r="B6795" t="s">
        <v>202</v>
      </c>
      <c r="C6795" t="s">
        <v>492</v>
      </c>
      <c r="D6795" t="s">
        <v>569</v>
      </c>
      <c r="E6795">
        <v>2015</v>
      </c>
      <c r="F6795" s="10">
        <v>42094</v>
      </c>
      <c r="G6795" t="s">
        <v>489</v>
      </c>
      <c r="H6795" t="s">
        <v>474</v>
      </c>
      <c r="I6795" t="s">
        <v>549</v>
      </c>
      <c r="J6795">
        <v>344075000000</v>
      </c>
      <c r="K6795">
        <v>2870804909.8686156</v>
      </c>
    </row>
    <row r="6796" spans="1:11" x14ac:dyDescent="0.25">
      <c r="A6796">
        <v>9044</v>
      </c>
      <c r="B6796" t="s">
        <v>202</v>
      </c>
      <c r="C6796" t="s">
        <v>492</v>
      </c>
      <c r="D6796" t="s">
        <v>163</v>
      </c>
      <c r="E6796">
        <v>2015</v>
      </c>
      <c r="F6796" s="10">
        <v>42094</v>
      </c>
      <c r="G6796" t="s">
        <v>489</v>
      </c>
      <c r="H6796" t="s">
        <v>474</v>
      </c>
      <c r="I6796" t="s">
        <v>549</v>
      </c>
      <c r="J6796">
        <v>1442420000000</v>
      </c>
      <c r="K6796">
        <v>12034894770.304987</v>
      </c>
    </row>
    <row r="6797" spans="1:11" x14ac:dyDescent="0.25">
      <c r="A6797">
        <v>9044</v>
      </c>
      <c r="B6797" t="s">
        <v>202</v>
      </c>
      <c r="C6797" t="s">
        <v>492</v>
      </c>
      <c r="D6797" t="s">
        <v>458</v>
      </c>
      <c r="E6797">
        <v>2015</v>
      </c>
      <c r="F6797" s="10">
        <v>42094</v>
      </c>
      <c r="G6797" t="s">
        <v>489</v>
      </c>
      <c r="H6797" t="s">
        <v>474</v>
      </c>
      <c r="I6797" t="s">
        <v>549</v>
      </c>
      <c r="J6797">
        <v>267367000000</v>
      </c>
      <c r="K6797">
        <v>2230788334.9178004</v>
      </c>
    </row>
    <row r="6798" spans="1:11" x14ac:dyDescent="0.25">
      <c r="A6798">
        <v>9044</v>
      </c>
      <c r="B6798" t="s">
        <v>202</v>
      </c>
      <c r="C6798" t="s">
        <v>492</v>
      </c>
      <c r="D6798" t="s">
        <v>737</v>
      </c>
      <c r="E6798">
        <v>2015</v>
      </c>
      <c r="F6798" s="10">
        <v>42094</v>
      </c>
      <c r="G6798" t="s">
        <v>489</v>
      </c>
      <c r="H6798" t="s">
        <v>474</v>
      </c>
      <c r="I6798" t="s">
        <v>549</v>
      </c>
      <c r="J6798">
        <v>150147000000</v>
      </c>
      <c r="K6798">
        <v>1252758104.4889719</v>
      </c>
    </row>
    <row r="6799" spans="1:11" x14ac:dyDescent="0.25">
      <c r="A6799">
        <v>9044</v>
      </c>
      <c r="B6799" t="s">
        <v>202</v>
      </c>
      <c r="C6799" t="s">
        <v>492</v>
      </c>
      <c r="D6799" t="s">
        <v>316</v>
      </c>
      <c r="E6799">
        <v>2015</v>
      </c>
      <c r="F6799" s="10">
        <v>42094</v>
      </c>
      <c r="G6799" t="s">
        <v>489</v>
      </c>
      <c r="H6799" t="s">
        <v>474</v>
      </c>
      <c r="I6799" t="s">
        <v>549</v>
      </c>
      <c r="J6799">
        <v>1157959000000</v>
      </c>
      <c r="K6799">
        <v>9661481893.8503304</v>
      </c>
    </row>
    <row r="6800" spans="1:11" x14ac:dyDescent="0.25">
      <c r="A6800">
        <v>9044</v>
      </c>
      <c r="B6800" t="s">
        <v>202</v>
      </c>
      <c r="C6800" t="s">
        <v>493</v>
      </c>
      <c r="D6800" t="s">
        <v>732</v>
      </c>
      <c r="E6800">
        <v>2015</v>
      </c>
      <c r="F6800" s="10">
        <v>42094</v>
      </c>
      <c r="G6800" t="s">
        <v>489</v>
      </c>
      <c r="H6800" t="s">
        <v>474</v>
      </c>
      <c r="I6800" t="s">
        <v>549</v>
      </c>
      <c r="J6800">
        <v>339337000000</v>
      </c>
      <c r="K6800">
        <v>2831273198.2855086</v>
      </c>
    </row>
    <row r="6801" spans="1:11" x14ac:dyDescent="0.25">
      <c r="A6801">
        <v>9044</v>
      </c>
      <c r="B6801" t="s">
        <v>202</v>
      </c>
      <c r="C6801" t="s">
        <v>493</v>
      </c>
      <c r="D6801" t="s">
        <v>736</v>
      </c>
      <c r="E6801">
        <v>2015</v>
      </c>
      <c r="F6801" s="10">
        <v>42094</v>
      </c>
      <c r="G6801" t="s">
        <v>489</v>
      </c>
      <c r="H6801" t="s">
        <v>474</v>
      </c>
      <c r="I6801" t="s">
        <v>549</v>
      </c>
      <c r="J6801">
        <v>-6469000000</v>
      </c>
      <c r="K6801">
        <v>-53974386.287699118</v>
      </c>
    </row>
    <row r="6802" spans="1:11" x14ac:dyDescent="0.25">
      <c r="A6802">
        <v>9044</v>
      </c>
      <c r="B6802" t="s">
        <v>202</v>
      </c>
      <c r="C6802" t="s">
        <v>493</v>
      </c>
      <c r="D6802" t="s">
        <v>735</v>
      </c>
      <c r="E6802">
        <v>2015</v>
      </c>
      <c r="F6802" s="10">
        <v>42094</v>
      </c>
      <c r="G6802" t="s">
        <v>489</v>
      </c>
      <c r="H6802" t="s">
        <v>474</v>
      </c>
      <c r="I6802" t="s">
        <v>549</v>
      </c>
      <c r="J6802">
        <v>180350000000</v>
      </c>
      <c r="K6802">
        <v>1504758164.6292372</v>
      </c>
    </row>
    <row r="6803" spans="1:11" x14ac:dyDescent="0.25">
      <c r="A6803">
        <v>9044</v>
      </c>
      <c r="B6803" t="s">
        <v>202</v>
      </c>
      <c r="C6803" t="s">
        <v>493</v>
      </c>
      <c r="D6803" t="s">
        <v>734</v>
      </c>
      <c r="E6803">
        <v>2015</v>
      </c>
      <c r="F6803" s="10">
        <v>42094</v>
      </c>
      <c r="G6803" t="s">
        <v>489</v>
      </c>
      <c r="H6803" t="s">
        <v>474</v>
      </c>
      <c r="I6803" t="s">
        <v>549</v>
      </c>
      <c r="J6803">
        <v>832825000000</v>
      </c>
      <c r="K6803">
        <v>6948712051.3298836</v>
      </c>
    </row>
    <row r="6804" spans="1:11" x14ac:dyDescent="0.25">
      <c r="A6804">
        <v>9044</v>
      </c>
      <c r="B6804" t="s">
        <v>202</v>
      </c>
      <c r="C6804" t="s">
        <v>493</v>
      </c>
      <c r="D6804" t="s">
        <v>730</v>
      </c>
      <c r="E6804">
        <v>2015</v>
      </c>
      <c r="F6804" s="10">
        <v>42094</v>
      </c>
      <c r="G6804" t="s">
        <v>489</v>
      </c>
      <c r="H6804" t="s">
        <v>474</v>
      </c>
      <c r="I6804" t="s">
        <v>549</v>
      </c>
      <c r="J6804">
        <v>610401000000</v>
      </c>
      <c r="K6804">
        <v>5092907615.458004</v>
      </c>
    </row>
    <row r="6805" spans="1:11" x14ac:dyDescent="0.25">
      <c r="A6805">
        <v>9044</v>
      </c>
      <c r="B6805" t="s">
        <v>202</v>
      </c>
      <c r="C6805" t="s">
        <v>493</v>
      </c>
      <c r="D6805" t="s">
        <v>733</v>
      </c>
      <c r="E6805">
        <v>2015</v>
      </c>
      <c r="F6805" s="10">
        <v>42094</v>
      </c>
      <c r="G6805" t="s">
        <v>489</v>
      </c>
      <c r="H6805" t="s">
        <v>474</v>
      </c>
      <c r="I6805" t="s">
        <v>549</v>
      </c>
      <c r="J6805">
        <v>1182229000000</v>
      </c>
      <c r="K6805">
        <v>9863979707.2994652</v>
      </c>
    </row>
    <row r="6806" spans="1:11" x14ac:dyDescent="0.25">
      <c r="A6806">
        <v>9044</v>
      </c>
      <c r="B6806" t="s">
        <v>202</v>
      </c>
      <c r="C6806" t="s">
        <v>493</v>
      </c>
      <c r="D6806" t="s">
        <v>731</v>
      </c>
      <c r="E6806">
        <v>2015</v>
      </c>
      <c r="F6806" s="10">
        <v>42094</v>
      </c>
      <c r="G6806" t="s">
        <v>489</v>
      </c>
      <c r="H6806" t="s">
        <v>474</v>
      </c>
      <c r="I6806" t="s">
        <v>549</v>
      </c>
      <c r="J6806">
        <v>623563000000</v>
      </c>
      <c r="K6806">
        <v>5202725341.8946552</v>
      </c>
    </row>
    <row r="6807" spans="1:11" x14ac:dyDescent="0.25">
      <c r="A6807">
        <v>9059</v>
      </c>
      <c r="B6807" t="s">
        <v>191</v>
      </c>
      <c r="C6807" t="s">
        <v>492</v>
      </c>
      <c r="D6807" t="s">
        <v>618</v>
      </c>
      <c r="E6807">
        <v>2015</v>
      </c>
      <c r="F6807" s="10">
        <v>42094</v>
      </c>
      <c r="G6807" t="s">
        <v>489</v>
      </c>
      <c r="H6807" t="s">
        <v>474</v>
      </c>
      <c r="I6807" t="s">
        <v>549</v>
      </c>
      <c r="J6807">
        <v>1052460000000</v>
      </c>
      <c r="K6807">
        <v>8781246342.9203606</v>
      </c>
    </row>
    <row r="6808" spans="1:11" x14ac:dyDescent="0.25">
      <c r="A6808">
        <v>9059</v>
      </c>
      <c r="B6808" t="s">
        <v>191</v>
      </c>
      <c r="C6808" t="s">
        <v>492</v>
      </c>
      <c r="D6808" t="s">
        <v>21</v>
      </c>
      <c r="E6808">
        <v>2015</v>
      </c>
      <c r="F6808" s="10">
        <v>42094</v>
      </c>
      <c r="G6808" t="s">
        <v>489</v>
      </c>
      <c r="H6808" t="s">
        <v>474</v>
      </c>
      <c r="I6808" t="s">
        <v>549</v>
      </c>
      <c r="J6808">
        <v>456538000000</v>
      </c>
      <c r="K6808">
        <v>3809144901.3778915</v>
      </c>
    </row>
    <row r="6809" spans="1:11" x14ac:dyDescent="0.25">
      <c r="A6809">
        <v>9059</v>
      </c>
      <c r="B6809" t="s">
        <v>191</v>
      </c>
      <c r="C6809" t="s">
        <v>492</v>
      </c>
      <c r="D6809" t="s">
        <v>163</v>
      </c>
      <c r="E6809">
        <v>2015</v>
      </c>
      <c r="F6809" s="10">
        <v>42094</v>
      </c>
      <c r="G6809" t="s">
        <v>489</v>
      </c>
      <c r="H6809" t="s">
        <v>474</v>
      </c>
      <c r="I6809" t="s">
        <v>549</v>
      </c>
      <c r="J6809">
        <v>2253353000000</v>
      </c>
      <c r="K6809">
        <v>18800949955.873501</v>
      </c>
    </row>
    <row r="6810" spans="1:11" x14ac:dyDescent="0.25">
      <c r="A6810">
        <v>9059</v>
      </c>
      <c r="B6810" t="s">
        <v>191</v>
      </c>
      <c r="C6810" t="s">
        <v>492</v>
      </c>
      <c r="D6810" t="s">
        <v>458</v>
      </c>
      <c r="E6810">
        <v>2015</v>
      </c>
      <c r="F6810" s="10">
        <v>42094</v>
      </c>
      <c r="G6810" t="s">
        <v>489</v>
      </c>
      <c r="H6810" t="s">
        <v>474</v>
      </c>
      <c r="I6810" t="s">
        <v>549</v>
      </c>
      <c r="J6810">
        <v>1093452000000</v>
      </c>
      <c r="K6810">
        <v>9123264899.5296307</v>
      </c>
    </row>
    <row r="6811" spans="1:11" x14ac:dyDescent="0.25">
      <c r="A6811">
        <v>9059</v>
      </c>
      <c r="B6811" t="s">
        <v>191</v>
      </c>
      <c r="C6811" t="s">
        <v>492</v>
      </c>
      <c r="D6811" t="s">
        <v>249</v>
      </c>
      <c r="E6811">
        <v>2015</v>
      </c>
      <c r="F6811" s="10">
        <v>42094</v>
      </c>
      <c r="G6811" t="s">
        <v>489</v>
      </c>
      <c r="H6811" t="s">
        <v>474</v>
      </c>
      <c r="I6811" t="s">
        <v>549</v>
      </c>
      <c r="J6811">
        <v>549127000000</v>
      </c>
      <c r="K6811">
        <v>4581665298.9651184</v>
      </c>
    </row>
    <row r="6812" spans="1:11" x14ac:dyDescent="0.25">
      <c r="A6812">
        <v>9059</v>
      </c>
      <c r="B6812" t="s">
        <v>191</v>
      </c>
      <c r="C6812" t="s">
        <v>493</v>
      </c>
      <c r="D6812" t="s">
        <v>726</v>
      </c>
      <c r="E6812">
        <v>2015</v>
      </c>
      <c r="F6812" s="10">
        <v>42094</v>
      </c>
      <c r="G6812" t="s">
        <v>489</v>
      </c>
      <c r="H6812" t="s">
        <v>474</v>
      </c>
      <c r="I6812" t="s">
        <v>549</v>
      </c>
      <c r="J6812">
        <v>828521000000</v>
      </c>
      <c r="K6812">
        <v>6912801437.8529539</v>
      </c>
    </row>
    <row r="6813" spans="1:11" x14ac:dyDescent="0.25">
      <c r="A6813">
        <v>9059</v>
      </c>
      <c r="B6813" t="s">
        <v>191</v>
      </c>
      <c r="C6813" t="s">
        <v>493</v>
      </c>
      <c r="D6813" t="s">
        <v>727</v>
      </c>
      <c r="E6813">
        <v>2015</v>
      </c>
      <c r="F6813" s="10">
        <v>42094</v>
      </c>
      <c r="G6813" t="s">
        <v>489</v>
      </c>
      <c r="H6813" t="s">
        <v>474</v>
      </c>
      <c r="I6813" t="s">
        <v>549</v>
      </c>
      <c r="J6813">
        <v>102179000000</v>
      </c>
      <c r="K6813">
        <v>852534984.7721144</v>
      </c>
    </row>
    <row r="6814" spans="1:11" x14ac:dyDescent="0.25">
      <c r="A6814">
        <v>9059</v>
      </c>
      <c r="B6814" t="s">
        <v>191</v>
      </c>
      <c r="C6814" t="s">
        <v>493</v>
      </c>
      <c r="D6814" t="s">
        <v>725</v>
      </c>
      <c r="E6814">
        <v>2015</v>
      </c>
      <c r="F6814" s="10">
        <v>42094</v>
      </c>
      <c r="G6814" t="s">
        <v>489</v>
      </c>
      <c r="H6814" t="s">
        <v>474</v>
      </c>
      <c r="I6814" t="s">
        <v>549</v>
      </c>
      <c r="J6814">
        <v>120167000000</v>
      </c>
      <c r="K6814">
        <v>1002618654.665936</v>
      </c>
    </row>
    <row r="6815" spans="1:11" x14ac:dyDescent="0.25">
      <c r="A6815">
        <v>9059</v>
      </c>
      <c r="B6815" t="s">
        <v>191</v>
      </c>
      <c r="C6815" t="s">
        <v>493</v>
      </c>
      <c r="D6815" t="s">
        <v>664</v>
      </c>
      <c r="E6815">
        <v>2015</v>
      </c>
      <c r="F6815" s="10">
        <v>42094</v>
      </c>
      <c r="G6815" t="s">
        <v>489</v>
      </c>
      <c r="H6815" t="s">
        <v>474</v>
      </c>
      <c r="I6815" t="s">
        <v>549</v>
      </c>
      <c r="J6815">
        <v>888222000000</v>
      </c>
      <c r="K6815">
        <v>7410919359.5969524</v>
      </c>
    </row>
    <row r="6816" spans="1:11" x14ac:dyDescent="0.25">
      <c r="A6816">
        <v>9059</v>
      </c>
      <c r="B6816" t="s">
        <v>191</v>
      </c>
      <c r="C6816" t="s">
        <v>493</v>
      </c>
      <c r="D6816" t="s">
        <v>728</v>
      </c>
      <c r="E6816">
        <v>2015</v>
      </c>
      <c r="F6816" s="10">
        <v>42094</v>
      </c>
      <c r="G6816" t="s">
        <v>489</v>
      </c>
      <c r="H6816" t="s">
        <v>474</v>
      </c>
      <c r="I6816" t="s">
        <v>549</v>
      </c>
      <c r="J6816">
        <v>975991000000</v>
      </c>
      <c r="K6816">
        <v>8143223874.9911499</v>
      </c>
    </row>
    <row r="6817" spans="1:11" x14ac:dyDescent="0.25">
      <c r="A6817">
        <v>9059</v>
      </c>
      <c r="B6817" t="s">
        <v>191</v>
      </c>
      <c r="C6817" t="s">
        <v>493</v>
      </c>
      <c r="D6817" t="s">
        <v>729</v>
      </c>
      <c r="E6817">
        <v>2015</v>
      </c>
      <c r="F6817" s="10">
        <v>42094</v>
      </c>
      <c r="G6817" t="s">
        <v>489</v>
      </c>
      <c r="H6817" t="s">
        <v>474</v>
      </c>
      <c r="I6817" t="s">
        <v>549</v>
      </c>
      <c r="J6817">
        <v>0</v>
      </c>
      <c r="K6817">
        <v>0</v>
      </c>
    </row>
    <row r="6818" spans="1:11" x14ac:dyDescent="0.25">
      <c r="A6818">
        <v>9059</v>
      </c>
      <c r="B6818" t="s">
        <v>191</v>
      </c>
      <c r="C6818" t="s">
        <v>493</v>
      </c>
      <c r="D6818" t="s">
        <v>724</v>
      </c>
      <c r="E6818">
        <v>2015</v>
      </c>
      <c r="F6818" s="10">
        <v>42094</v>
      </c>
      <c r="G6818" t="s">
        <v>489</v>
      </c>
      <c r="H6818" t="s">
        <v>474</v>
      </c>
      <c r="I6818" t="s">
        <v>549</v>
      </c>
      <c r="J6818">
        <v>991247000000</v>
      </c>
      <c r="K6818">
        <v>8270512982.6129055</v>
      </c>
    </row>
    <row r="6819" spans="1:11" x14ac:dyDescent="0.25">
      <c r="A6819">
        <v>9059</v>
      </c>
      <c r="B6819" t="s">
        <v>191</v>
      </c>
      <c r="C6819" t="s">
        <v>493</v>
      </c>
      <c r="D6819" t="s">
        <v>1165</v>
      </c>
      <c r="E6819">
        <v>2015</v>
      </c>
      <c r="F6819" s="10">
        <v>42094</v>
      </c>
      <c r="G6819" t="s">
        <v>489</v>
      </c>
      <c r="H6819" t="s">
        <v>474</v>
      </c>
      <c r="I6819" t="s">
        <v>549</v>
      </c>
      <c r="J6819">
        <v>110161000000</v>
      </c>
      <c r="K6819">
        <v>919133153.16729367</v>
      </c>
    </row>
    <row r="6820" spans="1:11" x14ac:dyDescent="0.25">
      <c r="A6820">
        <v>9059</v>
      </c>
      <c r="B6820" t="s">
        <v>191</v>
      </c>
      <c r="C6820" t="s">
        <v>493</v>
      </c>
      <c r="D6820" t="s">
        <v>723</v>
      </c>
      <c r="E6820">
        <v>2015</v>
      </c>
      <c r="F6820" s="10">
        <v>42094</v>
      </c>
      <c r="G6820" t="s">
        <v>489</v>
      </c>
      <c r="H6820" t="s">
        <v>474</v>
      </c>
      <c r="I6820" t="s">
        <v>549</v>
      </c>
      <c r="J6820">
        <v>443946000000</v>
      </c>
      <c r="K6820">
        <v>3704082995.0346069</v>
      </c>
    </row>
    <row r="6821" spans="1:11" x14ac:dyDescent="0.25">
      <c r="A6821">
        <v>9059</v>
      </c>
      <c r="B6821" t="s">
        <v>191</v>
      </c>
      <c r="C6821" t="s">
        <v>493</v>
      </c>
      <c r="D6821" t="s">
        <v>722</v>
      </c>
      <c r="E6821">
        <v>2015</v>
      </c>
      <c r="F6821" s="10">
        <v>42094</v>
      </c>
      <c r="G6821" t="s">
        <v>489</v>
      </c>
      <c r="H6821" t="s">
        <v>474</v>
      </c>
      <c r="I6821" t="s">
        <v>549</v>
      </c>
      <c r="J6821">
        <v>791211000000</v>
      </c>
      <c r="K6821">
        <v>6601503810.3380289</v>
      </c>
    </row>
    <row r="6822" spans="1:11" x14ac:dyDescent="0.25">
      <c r="A6822">
        <v>9059</v>
      </c>
      <c r="B6822" t="s">
        <v>191</v>
      </c>
      <c r="C6822" t="s">
        <v>493</v>
      </c>
      <c r="D6822" t="s">
        <v>458</v>
      </c>
      <c r="E6822">
        <v>2015</v>
      </c>
      <c r="F6822" s="10">
        <v>42094</v>
      </c>
      <c r="G6822" t="s">
        <v>489</v>
      </c>
      <c r="H6822" t="s">
        <v>474</v>
      </c>
      <c r="I6822" t="s">
        <v>549</v>
      </c>
      <c r="J6822">
        <v>1843000000</v>
      </c>
      <c r="K6822">
        <v>15377151.635218654</v>
      </c>
    </row>
    <row r="6823" spans="1:11" x14ac:dyDescent="0.25">
      <c r="A6823">
        <v>9059</v>
      </c>
      <c r="B6823" t="s">
        <v>191</v>
      </c>
      <c r="C6823" t="s">
        <v>493</v>
      </c>
      <c r="D6823" t="s">
        <v>721</v>
      </c>
      <c r="E6823">
        <v>2015</v>
      </c>
      <c r="F6823" s="10">
        <v>42094</v>
      </c>
      <c r="G6823" t="s">
        <v>489</v>
      </c>
      <c r="H6823" t="s">
        <v>474</v>
      </c>
      <c r="I6823" t="s">
        <v>549</v>
      </c>
      <c r="J6823">
        <v>151442000000</v>
      </c>
      <c r="K6823">
        <v>1263562993.9993398</v>
      </c>
    </row>
    <row r="6824" spans="1:11" x14ac:dyDescent="0.25">
      <c r="A6824">
        <v>10965</v>
      </c>
      <c r="B6824" t="s">
        <v>171</v>
      </c>
      <c r="C6824" t="s">
        <v>492</v>
      </c>
      <c r="D6824" t="s">
        <v>2090</v>
      </c>
      <c r="E6824">
        <v>2015</v>
      </c>
      <c r="F6824" s="10">
        <v>42094</v>
      </c>
      <c r="G6824" t="s">
        <v>489</v>
      </c>
      <c r="H6824" t="s">
        <v>474</v>
      </c>
      <c r="I6824" t="s">
        <v>549</v>
      </c>
      <c r="J6824">
        <v>871745000000</v>
      </c>
      <c r="K6824">
        <v>7273442784.7225637</v>
      </c>
    </row>
    <row r="6825" spans="1:11" x14ac:dyDescent="0.25">
      <c r="A6825">
        <v>10965</v>
      </c>
      <c r="B6825" t="s">
        <v>171</v>
      </c>
      <c r="C6825" t="s">
        <v>492</v>
      </c>
      <c r="D6825" t="s">
        <v>21</v>
      </c>
      <c r="E6825">
        <v>2015</v>
      </c>
      <c r="F6825" s="10">
        <v>42094</v>
      </c>
      <c r="G6825" t="s">
        <v>489</v>
      </c>
      <c r="H6825" t="s">
        <v>474</v>
      </c>
      <c r="I6825" t="s">
        <v>549</v>
      </c>
      <c r="J6825">
        <v>193809000000</v>
      </c>
      <c r="K6825">
        <v>1617053923.6408529</v>
      </c>
    </row>
    <row r="6826" spans="1:11" x14ac:dyDescent="0.25">
      <c r="A6826">
        <v>10965</v>
      </c>
      <c r="B6826" t="s">
        <v>171</v>
      </c>
      <c r="C6826" t="s">
        <v>492</v>
      </c>
      <c r="D6826" t="s">
        <v>163</v>
      </c>
      <c r="E6826">
        <v>2015</v>
      </c>
      <c r="F6826" s="10">
        <v>42094</v>
      </c>
      <c r="G6826" t="s">
        <v>489</v>
      </c>
      <c r="H6826" t="s">
        <v>474</v>
      </c>
      <c r="I6826" t="s">
        <v>549</v>
      </c>
      <c r="J6826">
        <v>3551589000000</v>
      </c>
      <c r="K6826">
        <v>29632839174.701347</v>
      </c>
    </row>
    <row r="6827" spans="1:11" x14ac:dyDescent="0.25">
      <c r="A6827">
        <v>10965</v>
      </c>
      <c r="B6827" t="s">
        <v>171</v>
      </c>
      <c r="C6827" t="s">
        <v>492</v>
      </c>
      <c r="D6827" t="s">
        <v>458</v>
      </c>
      <c r="E6827">
        <v>2015</v>
      </c>
      <c r="F6827" s="10">
        <v>42094</v>
      </c>
      <c r="G6827" t="s">
        <v>489</v>
      </c>
      <c r="H6827" t="s">
        <v>474</v>
      </c>
      <c r="I6827" t="s">
        <v>549</v>
      </c>
      <c r="J6827">
        <v>346238000000</v>
      </c>
      <c r="K6827">
        <v>2888851995.5913382</v>
      </c>
    </row>
    <row r="6828" spans="1:11" x14ac:dyDescent="0.25">
      <c r="A6828">
        <v>10965</v>
      </c>
      <c r="B6828" t="s">
        <v>171</v>
      </c>
      <c r="C6828" t="s">
        <v>492</v>
      </c>
      <c r="D6828" t="s">
        <v>249</v>
      </c>
      <c r="E6828">
        <v>2015</v>
      </c>
      <c r="F6828" s="10">
        <v>42094</v>
      </c>
      <c r="G6828" t="s">
        <v>489</v>
      </c>
      <c r="H6828" t="s">
        <v>474</v>
      </c>
      <c r="I6828" t="s">
        <v>549</v>
      </c>
      <c r="J6828">
        <v>402675000000</v>
      </c>
      <c r="K6828">
        <v>3359736589.6427951</v>
      </c>
    </row>
    <row r="6829" spans="1:11" x14ac:dyDescent="0.25">
      <c r="A6829">
        <v>10965</v>
      </c>
      <c r="B6829" t="s">
        <v>171</v>
      </c>
      <c r="C6829" t="s">
        <v>492</v>
      </c>
      <c r="D6829" t="s">
        <v>290</v>
      </c>
      <c r="E6829">
        <v>2015</v>
      </c>
      <c r="F6829" s="10">
        <v>42094</v>
      </c>
      <c r="G6829" t="s">
        <v>489</v>
      </c>
      <c r="H6829" t="s">
        <v>474</v>
      </c>
      <c r="I6829" t="s">
        <v>549</v>
      </c>
      <c r="J6829">
        <v>225379000000</v>
      </c>
      <c r="K6829">
        <v>1880459608.4611747</v>
      </c>
    </row>
    <row r="6830" spans="1:11" x14ac:dyDescent="0.25">
      <c r="A6830">
        <v>10965</v>
      </c>
      <c r="B6830" t="s">
        <v>171</v>
      </c>
      <c r="C6830" t="s">
        <v>493</v>
      </c>
      <c r="D6830" t="s">
        <v>742</v>
      </c>
      <c r="E6830">
        <v>2015</v>
      </c>
      <c r="F6830" s="10">
        <v>42094</v>
      </c>
      <c r="G6830" t="s">
        <v>489</v>
      </c>
      <c r="H6830" t="s">
        <v>474</v>
      </c>
      <c r="I6830" t="s">
        <v>549</v>
      </c>
      <c r="J6830">
        <v>1890746000000</v>
      </c>
      <c r="K6830">
        <v>15775522488.162306</v>
      </c>
    </row>
    <row r="6831" spans="1:11" x14ac:dyDescent="0.25">
      <c r="A6831">
        <v>10965</v>
      </c>
      <c r="B6831" t="s">
        <v>171</v>
      </c>
      <c r="C6831" t="s">
        <v>493</v>
      </c>
      <c r="D6831" t="s">
        <v>743</v>
      </c>
      <c r="E6831">
        <v>2015</v>
      </c>
      <c r="F6831" s="10">
        <v>42094</v>
      </c>
      <c r="G6831" t="s">
        <v>489</v>
      </c>
      <c r="H6831" t="s">
        <v>474</v>
      </c>
      <c r="I6831" t="s">
        <v>549</v>
      </c>
      <c r="J6831">
        <v>1059538000000</v>
      </c>
      <c r="K6831">
        <v>8840301947.5183411</v>
      </c>
    </row>
    <row r="6832" spans="1:11" x14ac:dyDescent="0.25">
      <c r="A6832">
        <v>10965</v>
      </c>
      <c r="B6832" t="s">
        <v>171</v>
      </c>
      <c r="C6832" t="s">
        <v>493</v>
      </c>
      <c r="D6832" t="s">
        <v>1258</v>
      </c>
      <c r="E6832">
        <v>2015</v>
      </c>
      <c r="F6832" s="10">
        <v>42094</v>
      </c>
      <c r="G6832" t="s">
        <v>489</v>
      </c>
      <c r="H6832" t="s">
        <v>474</v>
      </c>
      <c r="I6832" t="s">
        <v>549</v>
      </c>
      <c r="J6832">
        <v>1363674000000</v>
      </c>
      <c r="K6832">
        <v>11377874052.63438</v>
      </c>
    </row>
    <row r="6833" spans="1:11" x14ac:dyDescent="0.25">
      <c r="A6833">
        <v>10965</v>
      </c>
      <c r="B6833" t="s">
        <v>171</v>
      </c>
      <c r="C6833" t="s">
        <v>493</v>
      </c>
      <c r="D6833" t="s">
        <v>744</v>
      </c>
      <c r="E6833">
        <v>2015</v>
      </c>
      <c r="F6833" s="10">
        <v>42094</v>
      </c>
      <c r="G6833" t="s">
        <v>489</v>
      </c>
      <c r="H6833" t="s">
        <v>474</v>
      </c>
      <c r="I6833" t="s">
        <v>549</v>
      </c>
      <c r="J6833">
        <v>411302000000</v>
      </c>
      <c r="K6833">
        <v>3431716343.9330997</v>
      </c>
    </row>
    <row r="6834" spans="1:11" x14ac:dyDescent="0.25">
      <c r="A6834">
        <v>10965</v>
      </c>
      <c r="B6834" t="s">
        <v>171</v>
      </c>
      <c r="C6834" t="s">
        <v>493</v>
      </c>
      <c r="D6834" t="s">
        <v>934</v>
      </c>
      <c r="E6834">
        <v>2015</v>
      </c>
      <c r="F6834" s="10">
        <v>42094</v>
      </c>
      <c r="G6834" t="s">
        <v>489</v>
      </c>
      <c r="H6834" t="s">
        <v>474</v>
      </c>
      <c r="I6834" t="s">
        <v>549</v>
      </c>
      <c r="J6834">
        <v>253490000000</v>
      </c>
      <c r="K6834">
        <v>2115004974.5043824</v>
      </c>
    </row>
    <row r="6835" spans="1:11" x14ac:dyDescent="0.25">
      <c r="A6835">
        <v>10965</v>
      </c>
      <c r="B6835" t="s">
        <v>171</v>
      </c>
      <c r="C6835" t="s">
        <v>493</v>
      </c>
      <c r="D6835" t="s">
        <v>458</v>
      </c>
      <c r="E6835">
        <v>2015</v>
      </c>
      <c r="F6835" s="10">
        <v>42094</v>
      </c>
      <c r="G6835" t="s">
        <v>489</v>
      </c>
      <c r="H6835" t="s">
        <v>474</v>
      </c>
      <c r="I6835" t="s">
        <v>549</v>
      </c>
      <c r="J6835">
        <v>44772000000</v>
      </c>
      <c r="K6835">
        <v>373557153.01791078</v>
      </c>
    </row>
    <row r="6836" spans="1:11" x14ac:dyDescent="0.25">
      <c r="A6836">
        <v>10965</v>
      </c>
      <c r="B6836" t="s">
        <v>171</v>
      </c>
      <c r="C6836" t="s">
        <v>493</v>
      </c>
      <c r="D6836" t="s">
        <v>2089</v>
      </c>
      <c r="E6836">
        <v>2015</v>
      </c>
      <c r="F6836" s="10">
        <v>42094</v>
      </c>
      <c r="G6836" t="s">
        <v>489</v>
      </c>
      <c r="H6836" t="s">
        <v>474</v>
      </c>
      <c r="I6836" t="s">
        <v>549</v>
      </c>
      <c r="J6836">
        <v>567913000000</v>
      </c>
      <c r="K6836">
        <v>4738407116.9896536</v>
      </c>
    </row>
    <row r="6837" spans="1:11" x14ac:dyDescent="0.25">
      <c r="A6837">
        <v>11237</v>
      </c>
      <c r="B6837" t="s">
        <v>186</v>
      </c>
      <c r="C6837" t="s">
        <v>492</v>
      </c>
      <c r="D6837" t="s">
        <v>163</v>
      </c>
      <c r="E6837">
        <v>2015</v>
      </c>
      <c r="F6837" s="10">
        <v>42094</v>
      </c>
      <c r="G6837" t="s">
        <v>489</v>
      </c>
      <c r="H6837" t="s">
        <v>474</v>
      </c>
      <c r="I6837" t="s">
        <v>549</v>
      </c>
      <c r="J6837">
        <v>5360766000000</v>
      </c>
      <c r="K6837">
        <v>44727787120.414848</v>
      </c>
    </row>
    <row r="6838" spans="1:11" x14ac:dyDescent="0.25">
      <c r="A6838">
        <v>11237</v>
      </c>
      <c r="B6838" t="s">
        <v>186</v>
      </c>
      <c r="C6838" t="s">
        <v>492</v>
      </c>
      <c r="D6838" t="s">
        <v>458</v>
      </c>
      <c r="E6838">
        <v>2015</v>
      </c>
      <c r="F6838" s="10">
        <v>42094</v>
      </c>
      <c r="G6838" t="s">
        <v>489</v>
      </c>
      <c r="H6838" t="s">
        <v>474</v>
      </c>
      <c r="I6838" t="s">
        <v>549</v>
      </c>
      <c r="J6838">
        <v>1700035000000</v>
      </c>
      <c r="K6838">
        <v>14184316863.906101</v>
      </c>
    </row>
    <row r="6839" spans="1:11" x14ac:dyDescent="0.25">
      <c r="A6839">
        <v>11237</v>
      </c>
      <c r="B6839" t="s">
        <v>186</v>
      </c>
      <c r="C6839" t="s">
        <v>492</v>
      </c>
      <c r="D6839" t="s">
        <v>316</v>
      </c>
      <c r="E6839">
        <v>2015</v>
      </c>
      <c r="F6839" s="10">
        <v>42094</v>
      </c>
      <c r="G6839" t="s">
        <v>489</v>
      </c>
      <c r="H6839" t="s">
        <v>474</v>
      </c>
      <c r="I6839" t="s">
        <v>549</v>
      </c>
      <c r="J6839">
        <v>608688000000</v>
      </c>
      <c r="K6839">
        <v>5078615124.5458336</v>
      </c>
    </row>
    <row r="6840" spans="1:11" x14ac:dyDescent="0.25">
      <c r="A6840">
        <v>11237</v>
      </c>
      <c r="B6840" t="s">
        <v>186</v>
      </c>
      <c r="C6840" t="s">
        <v>493</v>
      </c>
      <c r="D6840" t="s">
        <v>664</v>
      </c>
      <c r="E6840">
        <v>2015</v>
      </c>
      <c r="F6840" s="10">
        <v>42094</v>
      </c>
      <c r="G6840" t="s">
        <v>489</v>
      </c>
      <c r="H6840" t="s">
        <v>474</v>
      </c>
      <c r="I6840" t="s">
        <v>549</v>
      </c>
      <c r="J6840">
        <v>1462328000000</v>
      </c>
      <c r="K6840">
        <v>12200998044.723833</v>
      </c>
    </row>
    <row r="6841" spans="1:11" x14ac:dyDescent="0.25">
      <c r="A6841">
        <v>11237</v>
      </c>
      <c r="B6841" t="s">
        <v>186</v>
      </c>
      <c r="C6841" t="s">
        <v>493</v>
      </c>
      <c r="D6841" t="s">
        <v>635</v>
      </c>
      <c r="E6841">
        <v>2015</v>
      </c>
      <c r="F6841" s="10">
        <v>42094</v>
      </c>
      <c r="G6841" t="s">
        <v>489</v>
      </c>
      <c r="H6841" t="s">
        <v>474</v>
      </c>
      <c r="I6841" t="s">
        <v>549</v>
      </c>
      <c r="J6841">
        <v>-3130000000</v>
      </c>
      <c r="K6841">
        <v>-26115292.793399017</v>
      </c>
    </row>
    <row r="6842" spans="1:11" x14ac:dyDescent="0.25">
      <c r="A6842">
        <v>11237</v>
      </c>
      <c r="B6842" t="s">
        <v>186</v>
      </c>
      <c r="C6842" t="s">
        <v>493</v>
      </c>
      <c r="D6842" t="s">
        <v>716</v>
      </c>
      <c r="E6842">
        <v>2015</v>
      </c>
      <c r="F6842" s="10">
        <v>42094</v>
      </c>
      <c r="G6842" t="s">
        <v>489</v>
      </c>
      <c r="H6842" t="s">
        <v>474</v>
      </c>
      <c r="I6842" t="s">
        <v>549</v>
      </c>
      <c r="J6842">
        <v>1816224000000</v>
      </c>
      <c r="K6842">
        <v>15153744900.446753</v>
      </c>
    </row>
    <row r="6843" spans="1:11" x14ac:dyDescent="0.25">
      <c r="A6843">
        <v>11237</v>
      </c>
      <c r="B6843" t="s">
        <v>186</v>
      </c>
      <c r="C6843" t="s">
        <v>493</v>
      </c>
      <c r="D6843" t="s">
        <v>719</v>
      </c>
      <c r="E6843">
        <v>2015</v>
      </c>
      <c r="F6843" s="10">
        <v>42094</v>
      </c>
      <c r="G6843" t="s">
        <v>489</v>
      </c>
      <c r="H6843" t="s">
        <v>474</v>
      </c>
      <c r="I6843" t="s">
        <v>549</v>
      </c>
      <c r="J6843">
        <v>39221000000</v>
      </c>
      <c r="K6843">
        <v>327242140.14373893</v>
      </c>
    </row>
    <row r="6844" spans="1:11" x14ac:dyDescent="0.25">
      <c r="A6844">
        <v>11237</v>
      </c>
      <c r="B6844" t="s">
        <v>186</v>
      </c>
      <c r="C6844" t="s">
        <v>493</v>
      </c>
      <c r="D6844" t="s">
        <v>1158</v>
      </c>
      <c r="E6844">
        <v>2015</v>
      </c>
      <c r="F6844" s="10">
        <v>42094</v>
      </c>
      <c r="G6844" t="s">
        <v>489</v>
      </c>
      <c r="H6844" t="s">
        <v>474</v>
      </c>
      <c r="I6844" t="s">
        <v>549</v>
      </c>
      <c r="J6844">
        <v>230210000000</v>
      </c>
      <c r="K6844">
        <v>1920767269.6384625</v>
      </c>
    </row>
    <row r="6845" spans="1:11" x14ac:dyDescent="0.25">
      <c r="A6845">
        <v>11237</v>
      </c>
      <c r="B6845" t="s">
        <v>186</v>
      </c>
      <c r="C6845" t="s">
        <v>493</v>
      </c>
      <c r="D6845" t="s">
        <v>718</v>
      </c>
      <c r="E6845">
        <v>2015</v>
      </c>
      <c r="F6845" s="10">
        <v>42094</v>
      </c>
      <c r="G6845" t="s">
        <v>489</v>
      </c>
      <c r="H6845" t="s">
        <v>474</v>
      </c>
      <c r="I6845" t="s">
        <v>549</v>
      </c>
      <c r="J6845">
        <v>2448564000000</v>
      </c>
      <c r="K6845">
        <v>20429701528.235229</v>
      </c>
    </row>
    <row r="6846" spans="1:11" x14ac:dyDescent="0.25">
      <c r="A6846">
        <v>11237</v>
      </c>
      <c r="B6846" t="s">
        <v>186</v>
      </c>
      <c r="C6846" t="s">
        <v>493</v>
      </c>
      <c r="D6846" t="s">
        <v>693</v>
      </c>
      <c r="E6846">
        <v>2015</v>
      </c>
      <c r="F6846" s="10">
        <v>42094</v>
      </c>
      <c r="G6846" t="s">
        <v>489</v>
      </c>
      <c r="H6846" t="s">
        <v>474</v>
      </c>
      <c r="I6846" t="s">
        <v>549</v>
      </c>
      <c r="J6846">
        <v>806678000000</v>
      </c>
      <c r="K6846">
        <v>6730553405.7487326</v>
      </c>
    </row>
    <row r="6847" spans="1:11" x14ac:dyDescent="0.25">
      <c r="A6847">
        <v>11237</v>
      </c>
      <c r="B6847" t="s">
        <v>186</v>
      </c>
      <c r="C6847" t="s">
        <v>493</v>
      </c>
      <c r="D6847" t="s">
        <v>717</v>
      </c>
      <c r="E6847">
        <v>2015</v>
      </c>
      <c r="F6847" s="10">
        <v>42094</v>
      </c>
      <c r="G6847" t="s">
        <v>489</v>
      </c>
      <c r="H6847" t="s">
        <v>474</v>
      </c>
      <c r="I6847" t="s">
        <v>549</v>
      </c>
      <c r="J6847">
        <v>852813000000</v>
      </c>
      <c r="K6847">
        <v>7115482809.2706051</v>
      </c>
    </row>
    <row r="6848" spans="1:11" x14ac:dyDescent="0.25">
      <c r="A6848">
        <v>11237</v>
      </c>
      <c r="B6848" t="s">
        <v>186</v>
      </c>
      <c r="C6848" t="s">
        <v>493</v>
      </c>
      <c r="D6848" t="s">
        <v>458</v>
      </c>
      <c r="E6848">
        <v>2015</v>
      </c>
      <c r="F6848" s="10">
        <v>42094</v>
      </c>
      <c r="G6848" t="s">
        <v>489</v>
      </c>
      <c r="H6848" t="s">
        <v>474</v>
      </c>
      <c r="I6848" t="s">
        <v>549</v>
      </c>
      <c r="J6848">
        <v>16581000000</v>
      </c>
      <c r="K6848">
        <v>138344303.45282719</v>
      </c>
    </row>
    <row r="6849" spans="1:11" x14ac:dyDescent="0.25">
      <c r="A6849">
        <v>12064</v>
      </c>
      <c r="B6849" t="s">
        <v>213</v>
      </c>
      <c r="C6849" t="s">
        <v>492</v>
      </c>
      <c r="D6849" t="s">
        <v>570</v>
      </c>
      <c r="E6849">
        <v>2015</v>
      </c>
      <c r="F6849" s="10">
        <v>42094</v>
      </c>
      <c r="G6849" t="s">
        <v>489</v>
      </c>
      <c r="H6849" t="s">
        <v>474</v>
      </c>
      <c r="I6849" t="s">
        <v>549</v>
      </c>
      <c r="J6849">
        <v>10521000000</v>
      </c>
      <c r="K6849">
        <v>87782426.670719191</v>
      </c>
    </row>
    <row r="6850" spans="1:11" x14ac:dyDescent="0.25">
      <c r="A6850">
        <v>12064</v>
      </c>
      <c r="B6850" t="s">
        <v>213</v>
      </c>
      <c r="C6850" t="s">
        <v>492</v>
      </c>
      <c r="D6850" t="s">
        <v>629</v>
      </c>
      <c r="E6850">
        <v>2015</v>
      </c>
      <c r="F6850" s="10">
        <v>42094</v>
      </c>
      <c r="G6850" t="s">
        <v>489</v>
      </c>
      <c r="H6850" t="s">
        <v>474</v>
      </c>
      <c r="I6850" t="s">
        <v>549</v>
      </c>
      <c r="J6850">
        <v>64007000000</v>
      </c>
      <c r="K6850">
        <v>534045222.30897468</v>
      </c>
    </row>
    <row r="6851" spans="1:11" x14ac:dyDescent="0.25">
      <c r="A6851">
        <v>12064</v>
      </c>
      <c r="B6851" t="s">
        <v>213</v>
      </c>
      <c r="C6851" t="s">
        <v>492</v>
      </c>
      <c r="D6851" t="s">
        <v>458</v>
      </c>
      <c r="E6851">
        <v>2015</v>
      </c>
      <c r="F6851" s="10">
        <v>42094</v>
      </c>
      <c r="G6851" t="s">
        <v>489</v>
      </c>
      <c r="H6851" t="s">
        <v>474</v>
      </c>
      <c r="I6851" t="s">
        <v>549</v>
      </c>
      <c r="J6851">
        <v>1110000000</v>
      </c>
      <c r="K6851">
        <v>9261333.8660296835</v>
      </c>
    </row>
    <row r="6852" spans="1:11" x14ac:dyDescent="0.25">
      <c r="A6852">
        <v>12064</v>
      </c>
      <c r="B6852" t="s">
        <v>213</v>
      </c>
      <c r="C6852" t="s">
        <v>493</v>
      </c>
      <c r="D6852" t="s">
        <v>635</v>
      </c>
      <c r="E6852">
        <v>2015</v>
      </c>
      <c r="F6852" s="10">
        <v>42094</v>
      </c>
      <c r="G6852" t="s">
        <v>489</v>
      </c>
      <c r="H6852" t="s">
        <v>474</v>
      </c>
      <c r="I6852" t="s">
        <v>549</v>
      </c>
      <c r="J6852">
        <v>-337000000</v>
      </c>
      <c r="K6852">
        <v>-2811774.3359027058</v>
      </c>
    </row>
    <row r="6853" spans="1:11" x14ac:dyDescent="0.25">
      <c r="A6853">
        <v>12064</v>
      </c>
      <c r="B6853" t="s">
        <v>213</v>
      </c>
      <c r="C6853" t="s">
        <v>493</v>
      </c>
      <c r="D6853" t="s">
        <v>678</v>
      </c>
      <c r="E6853">
        <v>2015</v>
      </c>
      <c r="F6853" s="10">
        <v>42094</v>
      </c>
      <c r="G6853" t="s">
        <v>489</v>
      </c>
      <c r="H6853" t="s">
        <v>474</v>
      </c>
      <c r="I6853" t="s">
        <v>549</v>
      </c>
      <c r="J6853">
        <v>30703000000</v>
      </c>
      <c r="K6853">
        <v>256171832.15199041</v>
      </c>
    </row>
    <row r="6854" spans="1:11" x14ac:dyDescent="0.25">
      <c r="A6854">
        <v>12064</v>
      </c>
      <c r="B6854" t="s">
        <v>213</v>
      </c>
      <c r="C6854" t="s">
        <v>493</v>
      </c>
      <c r="D6854" t="s">
        <v>458</v>
      </c>
      <c r="E6854">
        <v>2015</v>
      </c>
      <c r="F6854" s="10">
        <v>42094</v>
      </c>
      <c r="G6854" t="s">
        <v>489</v>
      </c>
      <c r="H6854" t="s">
        <v>474</v>
      </c>
      <c r="I6854" t="s">
        <v>549</v>
      </c>
      <c r="J6854">
        <v>376000000</v>
      </c>
      <c r="K6854">
        <v>3137172.5528172618</v>
      </c>
    </row>
    <row r="6855" spans="1:11" x14ac:dyDescent="0.25">
      <c r="A6855">
        <v>12064</v>
      </c>
      <c r="B6855" t="s">
        <v>213</v>
      </c>
      <c r="C6855" t="s">
        <v>493</v>
      </c>
      <c r="D6855" t="s">
        <v>677</v>
      </c>
      <c r="E6855">
        <v>2015</v>
      </c>
      <c r="F6855" s="10">
        <v>42094</v>
      </c>
      <c r="G6855" t="s">
        <v>489</v>
      </c>
      <c r="H6855" t="s">
        <v>474</v>
      </c>
      <c r="I6855" t="s">
        <v>549</v>
      </c>
      <c r="J6855">
        <v>44897000000</v>
      </c>
      <c r="K6855">
        <v>374600096.02084208</v>
      </c>
    </row>
    <row r="6856" spans="1:11" x14ac:dyDescent="0.25">
      <c r="A6856">
        <v>1522</v>
      </c>
      <c r="B6856" t="s">
        <v>194</v>
      </c>
      <c r="C6856" t="s">
        <v>492</v>
      </c>
      <c r="D6856" t="s">
        <v>620</v>
      </c>
      <c r="E6856">
        <v>2015</v>
      </c>
      <c r="F6856" s="10">
        <v>42185</v>
      </c>
      <c r="G6856" t="s">
        <v>489</v>
      </c>
      <c r="H6856" t="s">
        <v>474</v>
      </c>
      <c r="I6856" t="s">
        <v>549</v>
      </c>
      <c r="J6856">
        <v>3442000000</v>
      </c>
      <c r="K6856">
        <v>28109289.866320889</v>
      </c>
    </row>
    <row r="6857" spans="1:11" x14ac:dyDescent="0.25">
      <c r="A6857">
        <v>1522</v>
      </c>
      <c r="B6857" t="s">
        <v>194</v>
      </c>
      <c r="C6857" t="s">
        <v>492</v>
      </c>
      <c r="D6857" t="s">
        <v>2077</v>
      </c>
      <c r="E6857">
        <v>2015</v>
      </c>
      <c r="F6857" s="10">
        <v>42185</v>
      </c>
      <c r="G6857" t="s">
        <v>489</v>
      </c>
      <c r="H6857" t="s">
        <v>474</v>
      </c>
      <c r="I6857" t="s">
        <v>549</v>
      </c>
      <c r="J6857">
        <v>12670000000</v>
      </c>
      <c r="K6857">
        <v>103470279.6648128</v>
      </c>
    </row>
    <row r="6858" spans="1:11" x14ac:dyDescent="0.25">
      <c r="A6858">
        <v>1522</v>
      </c>
      <c r="B6858" t="s">
        <v>194</v>
      </c>
      <c r="C6858" t="s">
        <v>492</v>
      </c>
      <c r="D6858" t="s">
        <v>163</v>
      </c>
      <c r="E6858">
        <v>2015</v>
      </c>
      <c r="F6858" s="10">
        <v>42185</v>
      </c>
      <c r="G6858" t="s">
        <v>489</v>
      </c>
      <c r="H6858" t="s">
        <v>474</v>
      </c>
      <c r="I6858" t="s">
        <v>549</v>
      </c>
      <c r="J6858">
        <v>60203000000</v>
      </c>
      <c r="K6858">
        <v>491651242.83036506</v>
      </c>
    </row>
    <row r="6859" spans="1:11" x14ac:dyDescent="0.25">
      <c r="A6859">
        <v>1522</v>
      </c>
      <c r="B6859" t="s">
        <v>194</v>
      </c>
      <c r="C6859" t="s">
        <v>492</v>
      </c>
      <c r="D6859" t="s">
        <v>619</v>
      </c>
      <c r="E6859">
        <v>2015</v>
      </c>
      <c r="F6859" s="10">
        <v>42185</v>
      </c>
      <c r="G6859" t="s">
        <v>489</v>
      </c>
      <c r="H6859" t="s">
        <v>474</v>
      </c>
      <c r="I6859" t="s">
        <v>549</v>
      </c>
      <c r="J6859">
        <v>3895000000</v>
      </c>
      <c r="K6859">
        <v>31808740.275804728</v>
      </c>
    </row>
    <row r="6860" spans="1:11" x14ac:dyDescent="0.25">
      <c r="A6860">
        <v>1522</v>
      </c>
      <c r="B6860" t="s">
        <v>194</v>
      </c>
      <c r="C6860" t="s">
        <v>492</v>
      </c>
      <c r="D6860" t="s">
        <v>701</v>
      </c>
      <c r="E6860">
        <v>2015</v>
      </c>
      <c r="F6860" s="10">
        <v>42185</v>
      </c>
      <c r="G6860" t="s">
        <v>489</v>
      </c>
      <c r="H6860" t="s">
        <v>474</v>
      </c>
      <c r="I6860" t="s">
        <v>549</v>
      </c>
      <c r="J6860">
        <v>1446000000</v>
      </c>
      <c r="K6860">
        <v>11808841.704445092</v>
      </c>
    </row>
    <row r="6861" spans="1:11" x14ac:dyDescent="0.25">
      <c r="A6861">
        <v>1522</v>
      </c>
      <c r="B6861" t="s">
        <v>194</v>
      </c>
      <c r="C6861" t="s">
        <v>492</v>
      </c>
      <c r="D6861" t="s">
        <v>458</v>
      </c>
      <c r="E6861">
        <v>2015</v>
      </c>
      <c r="F6861" s="10">
        <v>42185</v>
      </c>
      <c r="G6861" t="s">
        <v>489</v>
      </c>
      <c r="H6861" t="s">
        <v>474</v>
      </c>
      <c r="I6861" t="s">
        <v>549</v>
      </c>
      <c r="J6861">
        <v>181000000</v>
      </c>
      <c r="K6861">
        <v>1478146.8523544688</v>
      </c>
    </row>
    <row r="6862" spans="1:11" x14ac:dyDescent="0.25">
      <c r="A6862">
        <v>1522</v>
      </c>
      <c r="B6862" t="s">
        <v>194</v>
      </c>
      <c r="C6862" t="s">
        <v>493</v>
      </c>
      <c r="D6862" t="s">
        <v>623</v>
      </c>
      <c r="E6862">
        <v>2015</v>
      </c>
      <c r="F6862" s="10">
        <v>42185</v>
      </c>
      <c r="G6862" t="s">
        <v>489</v>
      </c>
      <c r="H6862" t="s">
        <v>474</v>
      </c>
      <c r="I6862" t="s">
        <v>549</v>
      </c>
      <c r="J6862">
        <v>42216000000</v>
      </c>
      <c r="K6862">
        <v>344759378.55799031</v>
      </c>
    </row>
    <row r="6863" spans="1:11" x14ac:dyDescent="0.25">
      <c r="A6863">
        <v>1522</v>
      </c>
      <c r="B6863" t="s">
        <v>194</v>
      </c>
      <c r="C6863" t="s">
        <v>493</v>
      </c>
      <c r="D6863" t="s">
        <v>625</v>
      </c>
      <c r="E6863">
        <v>2015</v>
      </c>
      <c r="F6863" s="10">
        <v>42185</v>
      </c>
      <c r="G6863" t="s">
        <v>489</v>
      </c>
      <c r="H6863" t="s">
        <v>474</v>
      </c>
      <c r="I6863" t="s">
        <v>549</v>
      </c>
      <c r="J6863">
        <v>18091000000</v>
      </c>
      <c r="K6863">
        <v>147741186.22068891</v>
      </c>
    </row>
    <row r="6864" spans="1:11" x14ac:dyDescent="0.25">
      <c r="A6864">
        <v>1522</v>
      </c>
      <c r="B6864" t="s">
        <v>194</v>
      </c>
      <c r="C6864" t="s">
        <v>493</v>
      </c>
      <c r="D6864" t="s">
        <v>628</v>
      </c>
      <c r="E6864">
        <v>2015</v>
      </c>
      <c r="F6864" s="10">
        <v>42185</v>
      </c>
      <c r="G6864" t="s">
        <v>489</v>
      </c>
      <c r="H6864" t="s">
        <v>474</v>
      </c>
      <c r="I6864" t="s">
        <v>549</v>
      </c>
      <c r="J6864">
        <v>-753000000</v>
      </c>
      <c r="K6864">
        <v>-6149417.5680824025</v>
      </c>
    </row>
    <row r="6865" spans="1:11" x14ac:dyDescent="0.25">
      <c r="A6865">
        <v>1522</v>
      </c>
      <c r="B6865" t="s">
        <v>194</v>
      </c>
      <c r="C6865" t="s">
        <v>493</v>
      </c>
      <c r="D6865" t="s">
        <v>458</v>
      </c>
      <c r="E6865">
        <v>2015</v>
      </c>
      <c r="F6865" s="10">
        <v>42185</v>
      </c>
      <c r="G6865" t="s">
        <v>489</v>
      </c>
      <c r="H6865" t="s">
        <v>474</v>
      </c>
      <c r="I6865" t="s">
        <v>549</v>
      </c>
      <c r="J6865">
        <v>1143000000</v>
      </c>
      <c r="K6865">
        <v>9334374.8742605392</v>
      </c>
    </row>
    <row r="6866" spans="1:11" x14ac:dyDescent="0.25">
      <c r="A6866">
        <v>1522</v>
      </c>
      <c r="B6866" t="s">
        <v>194</v>
      </c>
      <c r="C6866" t="s">
        <v>493</v>
      </c>
      <c r="D6866" t="s">
        <v>624</v>
      </c>
      <c r="E6866">
        <v>2015</v>
      </c>
      <c r="F6866" s="10">
        <v>42185</v>
      </c>
      <c r="G6866" t="s">
        <v>489</v>
      </c>
      <c r="H6866" t="s">
        <v>474</v>
      </c>
      <c r="I6866" t="s">
        <v>549</v>
      </c>
      <c r="J6866">
        <v>20196000000</v>
      </c>
      <c r="K6866">
        <v>164931789.11685553</v>
      </c>
    </row>
    <row r="6867" spans="1:11" x14ac:dyDescent="0.25">
      <c r="A6867">
        <v>1522</v>
      </c>
      <c r="B6867" t="s">
        <v>194</v>
      </c>
      <c r="C6867" t="s">
        <v>493</v>
      </c>
      <c r="D6867" t="s">
        <v>626</v>
      </c>
      <c r="E6867">
        <v>2015</v>
      </c>
      <c r="F6867" s="10">
        <v>42185</v>
      </c>
      <c r="G6867" t="s">
        <v>489</v>
      </c>
      <c r="H6867" t="s">
        <v>474</v>
      </c>
      <c r="I6867" t="s">
        <v>549</v>
      </c>
      <c r="J6867">
        <v>945000000</v>
      </c>
      <c r="K6867">
        <v>7717396.5495854858</v>
      </c>
    </row>
    <row r="6868" spans="1:11" x14ac:dyDescent="0.25">
      <c r="A6868">
        <v>780</v>
      </c>
      <c r="B6868" t="s">
        <v>180</v>
      </c>
      <c r="C6868" t="s">
        <v>492</v>
      </c>
      <c r="D6868" t="s">
        <v>163</v>
      </c>
      <c r="E6868">
        <v>2016</v>
      </c>
      <c r="F6868" s="10">
        <v>42460</v>
      </c>
      <c r="G6868" t="s">
        <v>489</v>
      </c>
      <c r="H6868" t="s">
        <v>474</v>
      </c>
      <c r="I6868" t="s">
        <v>549</v>
      </c>
      <c r="J6868">
        <v>3878418000000</v>
      </c>
      <c r="K6868">
        <v>34523681819.282768</v>
      </c>
    </row>
    <row r="6869" spans="1:11" x14ac:dyDescent="0.25">
      <c r="A6869">
        <v>780</v>
      </c>
      <c r="B6869" t="s">
        <v>180</v>
      </c>
      <c r="C6869" t="s">
        <v>492</v>
      </c>
      <c r="D6869" t="s">
        <v>458</v>
      </c>
      <c r="E6869">
        <v>2016</v>
      </c>
      <c r="F6869" s="10">
        <v>42460</v>
      </c>
      <c r="G6869" t="s">
        <v>489</v>
      </c>
      <c r="H6869" t="s">
        <v>474</v>
      </c>
      <c r="I6869" t="s">
        <v>549</v>
      </c>
      <c r="J6869">
        <v>732951000000</v>
      </c>
      <c r="K6869">
        <v>6524352742.0523329</v>
      </c>
    </row>
    <row r="6870" spans="1:11" x14ac:dyDescent="0.25">
      <c r="A6870">
        <v>780</v>
      </c>
      <c r="B6870" t="s">
        <v>180</v>
      </c>
      <c r="C6870" t="s">
        <v>492</v>
      </c>
      <c r="D6870" t="s">
        <v>249</v>
      </c>
      <c r="E6870">
        <v>2016</v>
      </c>
      <c r="F6870" s="10">
        <v>42460</v>
      </c>
      <c r="G6870" t="s">
        <v>489</v>
      </c>
      <c r="H6870" t="s">
        <v>474</v>
      </c>
      <c r="I6870" t="s">
        <v>549</v>
      </c>
      <c r="J6870">
        <v>2430287000000</v>
      </c>
      <c r="K6870">
        <v>21633164635.049461</v>
      </c>
    </row>
    <row r="6871" spans="1:11" x14ac:dyDescent="0.25">
      <c r="A6871">
        <v>780</v>
      </c>
      <c r="B6871" t="s">
        <v>180</v>
      </c>
      <c r="C6871" t="s">
        <v>492</v>
      </c>
      <c r="D6871" t="s">
        <v>316</v>
      </c>
      <c r="E6871">
        <v>2016</v>
      </c>
      <c r="F6871" s="10">
        <v>42460</v>
      </c>
      <c r="G6871" t="s">
        <v>489</v>
      </c>
      <c r="H6871" t="s">
        <v>474</v>
      </c>
      <c r="I6871" t="s">
        <v>549</v>
      </c>
      <c r="J6871">
        <v>258643000000</v>
      </c>
      <c r="K6871">
        <v>2302306929.4709215</v>
      </c>
    </row>
    <row r="6872" spans="1:11" x14ac:dyDescent="0.25">
      <c r="A6872">
        <v>780</v>
      </c>
      <c r="B6872" t="s">
        <v>180</v>
      </c>
      <c r="C6872" t="s">
        <v>493</v>
      </c>
      <c r="D6872" t="s">
        <v>635</v>
      </c>
      <c r="E6872">
        <v>2016</v>
      </c>
      <c r="F6872" s="10">
        <v>42460</v>
      </c>
      <c r="G6872" t="s">
        <v>489</v>
      </c>
      <c r="H6872" t="s">
        <v>474</v>
      </c>
      <c r="I6872" t="s">
        <v>549</v>
      </c>
      <c r="J6872">
        <v>330504000000</v>
      </c>
      <c r="K6872">
        <v>2941976583.2358017</v>
      </c>
    </row>
    <row r="6873" spans="1:11" x14ac:dyDescent="0.25">
      <c r="A6873">
        <v>780</v>
      </c>
      <c r="B6873" t="s">
        <v>180</v>
      </c>
      <c r="C6873" t="s">
        <v>493</v>
      </c>
      <c r="D6873" t="s">
        <v>714</v>
      </c>
      <c r="E6873">
        <v>2016</v>
      </c>
      <c r="F6873" s="10">
        <v>42460</v>
      </c>
      <c r="G6873" t="s">
        <v>489</v>
      </c>
      <c r="H6873" t="s">
        <v>474</v>
      </c>
      <c r="I6873" t="s">
        <v>549</v>
      </c>
      <c r="J6873">
        <v>2789472000000</v>
      </c>
      <c r="K6873">
        <v>24830444725.606766</v>
      </c>
    </row>
    <row r="6874" spans="1:11" x14ac:dyDescent="0.25">
      <c r="A6874">
        <v>780</v>
      </c>
      <c r="B6874" t="s">
        <v>180</v>
      </c>
      <c r="C6874" t="s">
        <v>493</v>
      </c>
      <c r="D6874" t="s">
        <v>712</v>
      </c>
      <c r="E6874">
        <v>2016</v>
      </c>
      <c r="F6874" s="10">
        <v>42460</v>
      </c>
      <c r="G6874" t="s">
        <v>489</v>
      </c>
      <c r="H6874" t="s">
        <v>474</v>
      </c>
      <c r="I6874" t="s">
        <v>549</v>
      </c>
      <c r="J6874">
        <v>5399327000000</v>
      </c>
      <c r="K6874">
        <v>48062031319.538681</v>
      </c>
    </row>
    <row r="6875" spans="1:11" x14ac:dyDescent="0.25">
      <c r="A6875">
        <v>780</v>
      </c>
      <c r="B6875" t="s">
        <v>180</v>
      </c>
      <c r="C6875" t="s">
        <v>493</v>
      </c>
      <c r="D6875" t="s">
        <v>713</v>
      </c>
      <c r="E6875">
        <v>2016</v>
      </c>
      <c r="F6875" s="10">
        <v>42460</v>
      </c>
      <c r="G6875" t="s">
        <v>489</v>
      </c>
      <c r="H6875" t="s">
        <v>474</v>
      </c>
      <c r="I6875" t="s">
        <v>549</v>
      </c>
      <c r="J6875">
        <v>2347418000000</v>
      </c>
      <c r="K6875">
        <v>20895507428.249641</v>
      </c>
    </row>
    <row r="6876" spans="1:11" x14ac:dyDescent="0.25">
      <c r="A6876">
        <v>780</v>
      </c>
      <c r="B6876" t="s">
        <v>180</v>
      </c>
      <c r="C6876" t="s">
        <v>493</v>
      </c>
      <c r="D6876" t="s">
        <v>711</v>
      </c>
      <c r="E6876">
        <v>2016</v>
      </c>
      <c r="F6876" s="10">
        <v>42460</v>
      </c>
      <c r="G6876" t="s">
        <v>489</v>
      </c>
      <c r="H6876" t="s">
        <v>474</v>
      </c>
      <c r="I6876" t="s">
        <v>549</v>
      </c>
      <c r="J6876">
        <v>908817000000</v>
      </c>
      <c r="K6876">
        <v>8089821401.3948746</v>
      </c>
    </row>
    <row r="6877" spans="1:11" x14ac:dyDescent="0.25">
      <c r="A6877">
        <v>780</v>
      </c>
      <c r="B6877" t="s">
        <v>180</v>
      </c>
      <c r="C6877" t="s">
        <v>493</v>
      </c>
      <c r="D6877" t="s">
        <v>715</v>
      </c>
      <c r="E6877">
        <v>2016</v>
      </c>
      <c r="F6877" s="10">
        <v>42460</v>
      </c>
      <c r="G6877" t="s">
        <v>489</v>
      </c>
      <c r="H6877" t="s">
        <v>474</v>
      </c>
      <c r="I6877" t="s">
        <v>549</v>
      </c>
      <c r="J6877">
        <v>432419000000</v>
      </c>
      <c r="K6877">
        <v>3849171483.994875</v>
      </c>
    </row>
    <row r="6878" spans="1:11" x14ac:dyDescent="0.25">
      <c r="A6878">
        <v>1357</v>
      </c>
      <c r="B6878" t="s">
        <v>167</v>
      </c>
      <c r="C6878" t="s">
        <v>492</v>
      </c>
      <c r="D6878" t="s">
        <v>570</v>
      </c>
      <c r="E6878">
        <v>2016</v>
      </c>
      <c r="F6878" s="10">
        <v>42460</v>
      </c>
      <c r="G6878" t="s">
        <v>489</v>
      </c>
      <c r="H6878" t="s">
        <v>474</v>
      </c>
      <c r="I6878" t="s">
        <v>549</v>
      </c>
      <c r="J6878">
        <v>2112334000000</v>
      </c>
      <c r="K6878">
        <v>18802910597.066341</v>
      </c>
    </row>
    <row r="6879" spans="1:11" x14ac:dyDescent="0.25">
      <c r="A6879">
        <v>1357</v>
      </c>
      <c r="B6879" t="s">
        <v>167</v>
      </c>
      <c r="C6879" t="s">
        <v>492</v>
      </c>
      <c r="D6879" t="s">
        <v>2154</v>
      </c>
      <c r="E6879">
        <v>2016</v>
      </c>
      <c r="F6879" s="10">
        <v>42460</v>
      </c>
      <c r="G6879" t="s">
        <v>489</v>
      </c>
      <c r="H6879" t="s">
        <v>474</v>
      </c>
      <c r="I6879" t="s">
        <v>549</v>
      </c>
      <c r="J6879">
        <v>5231530000000</v>
      </c>
      <c r="K6879">
        <v>46568388747.172783</v>
      </c>
    </row>
    <row r="6880" spans="1:11" x14ac:dyDescent="0.25">
      <c r="A6880">
        <v>1357</v>
      </c>
      <c r="B6880" t="s">
        <v>167</v>
      </c>
      <c r="C6880" t="s">
        <v>492</v>
      </c>
      <c r="D6880" t="s">
        <v>569</v>
      </c>
      <c r="E6880">
        <v>2016</v>
      </c>
      <c r="F6880" s="10">
        <v>42460</v>
      </c>
      <c r="G6880" t="s">
        <v>489</v>
      </c>
      <c r="H6880" t="s">
        <v>474</v>
      </c>
      <c r="I6880" t="s">
        <v>549</v>
      </c>
      <c r="J6880">
        <v>951105000000</v>
      </c>
      <c r="K6880">
        <v>8466247422.7195053</v>
      </c>
    </row>
    <row r="6881" spans="1:11" x14ac:dyDescent="0.25">
      <c r="A6881">
        <v>1357</v>
      </c>
      <c r="B6881" t="s">
        <v>167</v>
      </c>
      <c r="C6881" t="s">
        <v>492</v>
      </c>
      <c r="D6881" t="s">
        <v>834</v>
      </c>
      <c r="E6881">
        <v>2016</v>
      </c>
      <c r="F6881" s="10">
        <v>42460</v>
      </c>
      <c r="G6881" t="s">
        <v>489</v>
      </c>
      <c r="H6881" t="s">
        <v>474</v>
      </c>
      <c r="I6881" t="s">
        <v>549</v>
      </c>
      <c r="J6881">
        <v>1280326000000</v>
      </c>
      <c r="K6881">
        <v>11396803399.982939</v>
      </c>
    </row>
    <row r="6882" spans="1:11" x14ac:dyDescent="0.25">
      <c r="A6882">
        <v>1357</v>
      </c>
      <c r="B6882" t="s">
        <v>167</v>
      </c>
      <c r="C6882" t="s">
        <v>492</v>
      </c>
      <c r="D6882" t="s">
        <v>699</v>
      </c>
      <c r="E6882">
        <v>2016</v>
      </c>
      <c r="F6882" s="10">
        <v>42460</v>
      </c>
      <c r="G6882" t="s">
        <v>489</v>
      </c>
      <c r="H6882" t="s">
        <v>474</v>
      </c>
      <c r="I6882" t="s">
        <v>549</v>
      </c>
      <c r="J6882">
        <v>459010000000</v>
      </c>
      <c r="K6882">
        <v>4085870886.4977894</v>
      </c>
    </row>
    <row r="6883" spans="1:11" x14ac:dyDescent="0.25">
      <c r="A6883">
        <v>1357</v>
      </c>
      <c r="B6883" t="s">
        <v>167</v>
      </c>
      <c r="C6883" t="s">
        <v>493</v>
      </c>
      <c r="D6883" t="s">
        <v>691</v>
      </c>
      <c r="E6883">
        <v>2016</v>
      </c>
      <c r="F6883" s="10">
        <v>42460</v>
      </c>
      <c r="G6883" t="s">
        <v>489</v>
      </c>
      <c r="H6883" t="s">
        <v>474</v>
      </c>
      <c r="I6883" t="s">
        <v>549</v>
      </c>
      <c r="J6883">
        <v>1001192000000</v>
      </c>
      <c r="K6883">
        <v>8912096129.919817</v>
      </c>
    </row>
    <row r="6884" spans="1:11" x14ac:dyDescent="0.25">
      <c r="A6884">
        <v>1357</v>
      </c>
      <c r="B6884" t="s">
        <v>167</v>
      </c>
      <c r="C6884" t="s">
        <v>493</v>
      </c>
      <c r="D6884" t="s">
        <v>689</v>
      </c>
      <c r="E6884">
        <v>2016</v>
      </c>
      <c r="F6884" s="10">
        <v>42460</v>
      </c>
      <c r="G6884" t="s">
        <v>489</v>
      </c>
      <c r="H6884" t="s">
        <v>474</v>
      </c>
      <c r="I6884" t="s">
        <v>549</v>
      </c>
      <c r="J6884">
        <v>758331000000</v>
      </c>
      <c r="K6884">
        <v>6750272445.5431366</v>
      </c>
    </row>
    <row r="6885" spans="1:11" x14ac:dyDescent="0.25">
      <c r="A6885">
        <v>1357</v>
      </c>
      <c r="B6885" t="s">
        <v>167</v>
      </c>
      <c r="C6885" t="s">
        <v>493</v>
      </c>
      <c r="D6885" t="s">
        <v>688</v>
      </c>
      <c r="E6885">
        <v>2016</v>
      </c>
      <c r="F6885" s="10">
        <v>42460</v>
      </c>
      <c r="G6885" t="s">
        <v>489</v>
      </c>
      <c r="H6885" t="s">
        <v>474</v>
      </c>
      <c r="I6885" t="s">
        <v>549</v>
      </c>
      <c r="J6885">
        <v>1127608000000</v>
      </c>
      <c r="K6885">
        <v>10037386328.363214</v>
      </c>
    </row>
    <row r="6886" spans="1:11" x14ac:dyDescent="0.25">
      <c r="A6886">
        <v>1357</v>
      </c>
      <c r="B6886" t="s">
        <v>167</v>
      </c>
      <c r="C6886" t="s">
        <v>493</v>
      </c>
      <c r="D6886" t="s">
        <v>635</v>
      </c>
      <c r="E6886">
        <v>2016</v>
      </c>
      <c r="F6886" s="10">
        <v>42460</v>
      </c>
      <c r="G6886" t="s">
        <v>489</v>
      </c>
      <c r="H6886" t="s">
        <v>474</v>
      </c>
      <c r="I6886" t="s">
        <v>549</v>
      </c>
      <c r="J6886">
        <v>-1158476000000</v>
      </c>
      <c r="K6886">
        <v>-10312157384.602543</v>
      </c>
    </row>
    <row r="6887" spans="1:11" x14ac:dyDescent="0.25">
      <c r="A6887">
        <v>1357</v>
      </c>
      <c r="B6887" t="s">
        <v>167</v>
      </c>
      <c r="C6887" t="s">
        <v>493</v>
      </c>
      <c r="D6887" t="s">
        <v>650</v>
      </c>
      <c r="E6887">
        <v>2016</v>
      </c>
      <c r="F6887" s="10">
        <v>42460</v>
      </c>
      <c r="G6887" t="s">
        <v>489</v>
      </c>
      <c r="H6887" t="s">
        <v>474</v>
      </c>
      <c r="I6887" t="s">
        <v>549</v>
      </c>
      <c r="J6887">
        <v>365353000000</v>
      </c>
      <c r="K6887">
        <v>3252184453.4860392</v>
      </c>
    </row>
    <row r="6888" spans="1:11" x14ac:dyDescent="0.25">
      <c r="A6888">
        <v>1357</v>
      </c>
      <c r="B6888" t="s">
        <v>167</v>
      </c>
      <c r="C6888" t="s">
        <v>493</v>
      </c>
      <c r="D6888" t="s">
        <v>690</v>
      </c>
      <c r="E6888">
        <v>2016</v>
      </c>
      <c r="F6888" s="10">
        <v>42460</v>
      </c>
      <c r="G6888" t="s">
        <v>489</v>
      </c>
      <c r="H6888" t="s">
        <v>474</v>
      </c>
      <c r="I6888" t="s">
        <v>549</v>
      </c>
      <c r="J6888">
        <v>1564052000000</v>
      </c>
      <c r="K6888">
        <v>13922386291.733603</v>
      </c>
    </row>
    <row r="6889" spans="1:11" x14ac:dyDescent="0.25">
      <c r="A6889">
        <v>1357</v>
      </c>
      <c r="B6889" t="s">
        <v>167</v>
      </c>
      <c r="C6889" t="s">
        <v>493</v>
      </c>
      <c r="D6889" t="s">
        <v>686</v>
      </c>
      <c r="E6889">
        <v>2016</v>
      </c>
      <c r="F6889" s="10">
        <v>42460</v>
      </c>
      <c r="G6889" t="s">
        <v>489</v>
      </c>
      <c r="H6889" t="s">
        <v>474</v>
      </c>
      <c r="I6889" t="s">
        <v>549</v>
      </c>
      <c r="J6889">
        <v>2109321000000</v>
      </c>
      <c r="K6889">
        <v>18776090421.076672</v>
      </c>
    </row>
    <row r="6890" spans="1:11" x14ac:dyDescent="0.25">
      <c r="A6890">
        <v>1357</v>
      </c>
      <c r="B6890" t="s">
        <v>167</v>
      </c>
      <c r="C6890" t="s">
        <v>493</v>
      </c>
      <c r="D6890" t="s">
        <v>692</v>
      </c>
      <c r="E6890">
        <v>2016</v>
      </c>
      <c r="F6890" s="10">
        <v>42460</v>
      </c>
      <c r="G6890" t="s">
        <v>489</v>
      </c>
      <c r="H6890" t="s">
        <v>474</v>
      </c>
      <c r="I6890" t="s">
        <v>549</v>
      </c>
      <c r="J6890">
        <v>681018000000</v>
      </c>
      <c r="K6890">
        <v>6062071892.5098619</v>
      </c>
    </row>
    <row r="6891" spans="1:11" x14ac:dyDescent="0.25">
      <c r="A6891">
        <v>1357</v>
      </c>
      <c r="B6891" t="s">
        <v>167</v>
      </c>
      <c r="C6891" t="s">
        <v>493</v>
      </c>
      <c r="D6891" t="s">
        <v>458</v>
      </c>
      <c r="E6891">
        <v>2016</v>
      </c>
      <c r="F6891" s="10">
        <v>42460</v>
      </c>
      <c r="G6891" t="s">
        <v>489</v>
      </c>
      <c r="H6891" t="s">
        <v>474</v>
      </c>
      <c r="I6891" t="s">
        <v>549</v>
      </c>
      <c r="J6891">
        <v>1252762000000</v>
      </c>
      <c r="K6891">
        <v>11151442852.030989</v>
      </c>
    </row>
    <row r="6892" spans="1:11" x14ac:dyDescent="0.25">
      <c r="A6892">
        <v>1357</v>
      </c>
      <c r="B6892" t="s">
        <v>167</v>
      </c>
      <c r="C6892" t="s">
        <v>493</v>
      </c>
      <c r="D6892" t="s">
        <v>687</v>
      </c>
      <c r="E6892">
        <v>2016</v>
      </c>
      <c r="F6892" s="10">
        <v>42460</v>
      </c>
      <c r="G6892" t="s">
        <v>489</v>
      </c>
      <c r="H6892" t="s">
        <v>474</v>
      </c>
      <c r="I6892" t="s">
        <v>549</v>
      </c>
      <c r="J6892">
        <v>2333144000000</v>
      </c>
      <c r="K6892">
        <v>20768447623.378574</v>
      </c>
    </row>
    <row r="6893" spans="1:11" x14ac:dyDescent="0.25">
      <c r="A6893">
        <v>1358</v>
      </c>
      <c r="B6893" t="s">
        <v>169</v>
      </c>
      <c r="C6893" t="s">
        <v>492</v>
      </c>
      <c r="D6893" t="s">
        <v>2077</v>
      </c>
      <c r="E6893">
        <v>2016</v>
      </c>
      <c r="F6893" s="10">
        <v>42460</v>
      </c>
      <c r="G6893" t="s">
        <v>489</v>
      </c>
      <c r="H6893" t="s">
        <v>474</v>
      </c>
      <c r="I6893" t="s">
        <v>549</v>
      </c>
      <c r="J6893">
        <v>23083000000</v>
      </c>
      <c r="K6893">
        <v>205472991.16147465</v>
      </c>
    </row>
    <row r="6894" spans="1:11" x14ac:dyDescent="0.25">
      <c r="A6894">
        <v>1358</v>
      </c>
      <c r="B6894" t="s">
        <v>169</v>
      </c>
      <c r="C6894" t="s">
        <v>492</v>
      </c>
      <c r="D6894" t="s">
        <v>2088</v>
      </c>
      <c r="E6894">
        <v>2016</v>
      </c>
      <c r="F6894" s="10">
        <v>42460</v>
      </c>
      <c r="G6894" t="s">
        <v>489</v>
      </c>
      <c r="H6894" t="s">
        <v>474</v>
      </c>
      <c r="I6894" t="s">
        <v>549</v>
      </c>
      <c r="J6894">
        <v>68578000000</v>
      </c>
      <c r="K6894">
        <v>610446076.67424548</v>
      </c>
    </row>
    <row r="6895" spans="1:11" x14ac:dyDescent="0.25">
      <c r="A6895">
        <v>1358</v>
      </c>
      <c r="B6895" t="s">
        <v>169</v>
      </c>
      <c r="C6895" t="s">
        <v>492</v>
      </c>
      <c r="D6895" t="s">
        <v>163</v>
      </c>
      <c r="E6895">
        <v>2016</v>
      </c>
      <c r="F6895" s="10">
        <v>42460</v>
      </c>
      <c r="G6895" t="s">
        <v>489</v>
      </c>
      <c r="H6895" t="s">
        <v>474</v>
      </c>
      <c r="I6895" t="s">
        <v>549</v>
      </c>
      <c r="J6895">
        <v>258116000000</v>
      </c>
      <c r="K6895">
        <v>2297615846.5812583</v>
      </c>
    </row>
    <row r="6896" spans="1:11" x14ac:dyDescent="0.25">
      <c r="A6896">
        <v>1358</v>
      </c>
      <c r="B6896" t="s">
        <v>169</v>
      </c>
      <c r="C6896" t="s">
        <v>492</v>
      </c>
      <c r="D6896" t="s">
        <v>701</v>
      </c>
      <c r="E6896">
        <v>2016</v>
      </c>
      <c r="F6896" s="10">
        <v>42460</v>
      </c>
      <c r="G6896" t="s">
        <v>489</v>
      </c>
      <c r="H6896" t="s">
        <v>474</v>
      </c>
      <c r="I6896" t="s">
        <v>549</v>
      </c>
      <c r="J6896">
        <v>20245000000</v>
      </c>
      <c r="K6896">
        <v>180210575.14465424</v>
      </c>
    </row>
    <row r="6897" spans="1:11" x14ac:dyDescent="0.25">
      <c r="A6897">
        <v>1358</v>
      </c>
      <c r="B6897" t="s">
        <v>169</v>
      </c>
      <c r="C6897" t="s">
        <v>492</v>
      </c>
      <c r="D6897" t="s">
        <v>2087</v>
      </c>
      <c r="E6897">
        <v>2016</v>
      </c>
      <c r="F6897" s="10">
        <v>42460</v>
      </c>
      <c r="G6897" t="s">
        <v>489</v>
      </c>
      <c r="H6897" t="s">
        <v>474</v>
      </c>
      <c r="I6897" t="s">
        <v>549</v>
      </c>
      <c r="J6897">
        <v>14571000000</v>
      </c>
      <c r="K6897">
        <v>129703546.08213174</v>
      </c>
    </row>
    <row r="6898" spans="1:11" x14ac:dyDescent="0.25">
      <c r="A6898">
        <v>1358</v>
      </c>
      <c r="B6898" t="s">
        <v>169</v>
      </c>
      <c r="C6898" t="s">
        <v>492</v>
      </c>
      <c r="D6898" t="s">
        <v>2078</v>
      </c>
      <c r="E6898">
        <v>2016</v>
      </c>
      <c r="F6898" s="10">
        <v>42460</v>
      </c>
      <c r="G6898" t="s">
        <v>489</v>
      </c>
      <c r="H6898" t="s">
        <v>474</v>
      </c>
      <c r="I6898" t="s">
        <v>549</v>
      </c>
      <c r="J6898">
        <v>2448000000</v>
      </c>
      <c r="K6898">
        <v>21790836.648758389</v>
      </c>
    </row>
    <row r="6899" spans="1:11" x14ac:dyDescent="0.25">
      <c r="A6899">
        <v>1358</v>
      </c>
      <c r="B6899" t="s">
        <v>169</v>
      </c>
      <c r="C6899" t="s">
        <v>493</v>
      </c>
      <c r="D6899" t="s">
        <v>635</v>
      </c>
      <c r="E6899">
        <v>2016</v>
      </c>
      <c r="F6899" s="10">
        <v>42460</v>
      </c>
      <c r="G6899" t="s">
        <v>489</v>
      </c>
      <c r="H6899" t="s">
        <v>474</v>
      </c>
      <c r="I6899" t="s">
        <v>549</v>
      </c>
      <c r="J6899">
        <v>-7355000000</v>
      </c>
      <c r="K6899">
        <v>-65470426.287425637</v>
      </c>
    </row>
    <row r="6900" spans="1:11" x14ac:dyDescent="0.25">
      <c r="A6900">
        <v>1358</v>
      </c>
      <c r="B6900" t="s">
        <v>169</v>
      </c>
      <c r="C6900" t="s">
        <v>493</v>
      </c>
      <c r="D6900" t="s">
        <v>2086</v>
      </c>
      <c r="E6900">
        <v>2016</v>
      </c>
      <c r="F6900" s="10">
        <v>42460</v>
      </c>
      <c r="G6900" t="s">
        <v>489</v>
      </c>
      <c r="H6900" t="s">
        <v>474</v>
      </c>
      <c r="I6900" t="s">
        <v>549</v>
      </c>
      <c r="J6900">
        <v>242000000000</v>
      </c>
      <c r="K6900">
        <v>2154159505.3102655</v>
      </c>
    </row>
    <row r="6901" spans="1:11" x14ac:dyDescent="0.25">
      <c r="A6901">
        <v>1358</v>
      </c>
      <c r="B6901" t="s">
        <v>169</v>
      </c>
      <c r="C6901" t="s">
        <v>493</v>
      </c>
      <c r="D6901" t="s">
        <v>593</v>
      </c>
      <c r="E6901">
        <v>2016</v>
      </c>
      <c r="F6901" s="10">
        <v>42460</v>
      </c>
      <c r="G6901" t="s">
        <v>489</v>
      </c>
      <c r="H6901" t="s">
        <v>474</v>
      </c>
      <c r="I6901" t="s">
        <v>549</v>
      </c>
      <c r="J6901">
        <v>31352000000</v>
      </c>
      <c r="K6901">
        <v>279079375.24994814</v>
      </c>
    </row>
    <row r="6902" spans="1:11" x14ac:dyDescent="0.25">
      <c r="A6902">
        <v>1358</v>
      </c>
      <c r="B6902" t="s">
        <v>169</v>
      </c>
      <c r="C6902" t="s">
        <v>493</v>
      </c>
      <c r="D6902" t="s">
        <v>693</v>
      </c>
      <c r="E6902">
        <v>2016</v>
      </c>
      <c r="F6902" s="10">
        <v>42460</v>
      </c>
      <c r="G6902" t="s">
        <v>489</v>
      </c>
      <c r="H6902" t="s">
        <v>474</v>
      </c>
      <c r="I6902" t="s">
        <v>549</v>
      </c>
      <c r="J6902">
        <v>108029000000</v>
      </c>
      <c r="K6902">
        <v>961618583.46761441</v>
      </c>
    </row>
    <row r="6903" spans="1:11" x14ac:dyDescent="0.25">
      <c r="A6903">
        <v>1358</v>
      </c>
      <c r="B6903" t="s">
        <v>169</v>
      </c>
      <c r="C6903" t="s">
        <v>493</v>
      </c>
      <c r="D6903" t="s">
        <v>458</v>
      </c>
      <c r="E6903">
        <v>2016</v>
      </c>
      <c r="F6903" s="10">
        <v>42460</v>
      </c>
      <c r="G6903" t="s">
        <v>489</v>
      </c>
      <c r="H6903" t="s">
        <v>474</v>
      </c>
      <c r="I6903" t="s">
        <v>549</v>
      </c>
      <c r="J6903">
        <v>13016000000</v>
      </c>
      <c r="K6903">
        <v>115861736.03767942</v>
      </c>
    </row>
    <row r="6904" spans="1:11" x14ac:dyDescent="0.25">
      <c r="A6904">
        <v>1431</v>
      </c>
      <c r="B6904" t="s">
        <v>174</v>
      </c>
      <c r="C6904" t="s">
        <v>493</v>
      </c>
      <c r="D6904" t="s">
        <v>752</v>
      </c>
      <c r="E6904">
        <v>2016</v>
      </c>
      <c r="F6904" s="10">
        <v>42460</v>
      </c>
      <c r="G6904" t="s">
        <v>489</v>
      </c>
      <c r="H6904" t="s">
        <v>474</v>
      </c>
      <c r="I6904" t="s">
        <v>549</v>
      </c>
      <c r="J6904">
        <v>6859000000</v>
      </c>
      <c r="K6904">
        <v>61055289.450095505</v>
      </c>
    </row>
    <row r="6905" spans="1:11" x14ac:dyDescent="0.25">
      <c r="A6905">
        <v>1431</v>
      </c>
      <c r="B6905" t="s">
        <v>174</v>
      </c>
      <c r="C6905" t="s">
        <v>493</v>
      </c>
      <c r="D6905" t="s">
        <v>753</v>
      </c>
      <c r="E6905">
        <v>2016</v>
      </c>
      <c r="F6905" s="10">
        <v>42460</v>
      </c>
      <c r="G6905" t="s">
        <v>489</v>
      </c>
      <c r="H6905" t="s">
        <v>474</v>
      </c>
      <c r="I6905" t="s">
        <v>549</v>
      </c>
      <c r="J6905">
        <v>-659000000</v>
      </c>
      <c r="K6905">
        <v>-5866078.9834688641</v>
      </c>
    </row>
    <row r="6906" spans="1:11" x14ac:dyDescent="0.25">
      <c r="A6906">
        <v>1431</v>
      </c>
      <c r="B6906" t="s">
        <v>174</v>
      </c>
      <c r="C6906" t="s">
        <v>493</v>
      </c>
      <c r="D6906" t="s">
        <v>751</v>
      </c>
      <c r="E6906">
        <v>2016</v>
      </c>
      <c r="F6906" s="10">
        <v>42460</v>
      </c>
      <c r="G6906" t="s">
        <v>489</v>
      </c>
      <c r="H6906" t="s">
        <v>474</v>
      </c>
      <c r="I6906" t="s">
        <v>549</v>
      </c>
      <c r="J6906">
        <v>41600000000</v>
      </c>
      <c r="K6906">
        <v>370301799.25994653</v>
      </c>
    </row>
    <row r="6907" spans="1:11" x14ac:dyDescent="0.25">
      <c r="A6907">
        <v>1431</v>
      </c>
      <c r="B6907" t="s">
        <v>174</v>
      </c>
      <c r="C6907" t="s">
        <v>493</v>
      </c>
      <c r="D6907" t="s">
        <v>750</v>
      </c>
      <c r="E6907">
        <v>2016</v>
      </c>
      <c r="F6907" s="10">
        <v>42460</v>
      </c>
      <c r="G6907" t="s">
        <v>489</v>
      </c>
      <c r="H6907" t="s">
        <v>474</v>
      </c>
      <c r="I6907" t="s">
        <v>549</v>
      </c>
      <c r="J6907">
        <v>35203000000</v>
      </c>
      <c r="K6907">
        <v>313358996.1381706</v>
      </c>
    </row>
    <row r="6908" spans="1:11" x14ac:dyDescent="0.25">
      <c r="A6908">
        <v>1437</v>
      </c>
      <c r="B6908" t="s">
        <v>178</v>
      </c>
      <c r="C6908" t="s">
        <v>492</v>
      </c>
      <c r="D6908" t="s">
        <v>2077</v>
      </c>
      <c r="E6908">
        <v>2016</v>
      </c>
      <c r="F6908" s="10">
        <v>42460</v>
      </c>
      <c r="G6908" t="s">
        <v>489</v>
      </c>
      <c r="H6908" t="s">
        <v>474</v>
      </c>
      <c r="I6908" t="s">
        <v>549</v>
      </c>
      <c r="J6908">
        <v>37778000000</v>
      </c>
      <c r="K6908">
        <v>336280321.45293891</v>
      </c>
    </row>
    <row r="6909" spans="1:11" x14ac:dyDescent="0.25">
      <c r="A6909">
        <v>1437</v>
      </c>
      <c r="B6909" t="s">
        <v>178</v>
      </c>
      <c r="C6909" t="s">
        <v>492</v>
      </c>
      <c r="D6909" t="s">
        <v>2092</v>
      </c>
      <c r="E6909">
        <v>2016</v>
      </c>
      <c r="F6909" s="10">
        <v>42460</v>
      </c>
      <c r="G6909" t="s">
        <v>489</v>
      </c>
      <c r="H6909" t="s">
        <v>474</v>
      </c>
      <c r="I6909" t="s">
        <v>549</v>
      </c>
      <c r="J6909">
        <v>20698000000</v>
      </c>
      <c r="K6909">
        <v>184242948.10294166</v>
      </c>
    </row>
    <row r="6910" spans="1:11" x14ac:dyDescent="0.25">
      <c r="A6910">
        <v>1437</v>
      </c>
      <c r="B6910" t="s">
        <v>178</v>
      </c>
      <c r="C6910" t="s">
        <v>492</v>
      </c>
      <c r="D6910" t="s">
        <v>163</v>
      </c>
      <c r="E6910">
        <v>2016</v>
      </c>
      <c r="F6910" s="10">
        <v>42460</v>
      </c>
      <c r="G6910" t="s">
        <v>489</v>
      </c>
      <c r="H6910" t="s">
        <v>474</v>
      </c>
      <c r="I6910" t="s">
        <v>549</v>
      </c>
      <c r="J6910">
        <v>150495000000</v>
      </c>
      <c r="K6910">
        <v>1339629069.2217703</v>
      </c>
    </row>
    <row r="6911" spans="1:11" x14ac:dyDescent="0.25">
      <c r="A6911">
        <v>1437</v>
      </c>
      <c r="B6911" t="s">
        <v>178</v>
      </c>
      <c r="C6911" t="s">
        <v>492</v>
      </c>
      <c r="D6911" t="s">
        <v>834</v>
      </c>
      <c r="E6911">
        <v>2016</v>
      </c>
      <c r="F6911" s="10">
        <v>42460</v>
      </c>
      <c r="G6911" t="s">
        <v>489</v>
      </c>
      <c r="H6911" t="s">
        <v>474</v>
      </c>
      <c r="I6911" t="s">
        <v>549</v>
      </c>
      <c r="J6911">
        <v>2431000000</v>
      </c>
      <c r="K6911">
        <v>21639511.394253124</v>
      </c>
    </row>
    <row r="6912" spans="1:11" x14ac:dyDescent="0.25">
      <c r="A6912">
        <v>1437</v>
      </c>
      <c r="B6912" t="s">
        <v>178</v>
      </c>
      <c r="C6912" t="s">
        <v>492</v>
      </c>
      <c r="D6912" t="s">
        <v>2060</v>
      </c>
      <c r="E6912">
        <v>2016</v>
      </c>
      <c r="F6912" s="10">
        <v>42460</v>
      </c>
      <c r="G6912" t="s">
        <v>489</v>
      </c>
      <c r="H6912" t="s">
        <v>474</v>
      </c>
      <c r="I6912" t="s">
        <v>549</v>
      </c>
      <c r="J6912">
        <v>2970000000</v>
      </c>
      <c r="K6912">
        <v>26437412.11062599</v>
      </c>
    </row>
    <row r="6913" spans="1:11" x14ac:dyDescent="0.25">
      <c r="A6913">
        <v>1437</v>
      </c>
      <c r="B6913" t="s">
        <v>178</v>
      </c>
      <c r="C6913" t="s">
        <v>493</v>
      </c>
      <c r="D6913" t="s">
        <v>635</v>
      </c>
      <c r="E6913">
        <v>2016</v>
      </c>
      <c r="F6913" s="10">
        <v>42460</v>
      </c>
      <c r="G6913" t="s">
        <v>489</v>
      </c>
      <c r="H6913" t="s">
        <v>474</v>
      </c>
      <c r="I6913" t="s">
        <v>549</v>
      </c>
      <c r="J6913">
        <v>-393000000</v>
      </c>
      <c r="K6913">
        <v>-3498283.8247393984</v>
      </c>
    </row>
    <row r="6914" spans="1:11" x14ac:dyDescent="0.25">
      <c r="A6914">
        <v>1437</v>
      </c>
      <c r="B6914" t="s">
        <v>178</v>
      </c>
      <c r="C6914" t="s">
        <v>493</v>
      </c>
      <c r="D6914" t="s">
        <v>748</v>
      </c>
      <c r="E6914">
        <v>2016</v>
      </c>
      <c r="F6914" s="10">
        <v>42460</v>
      </c>
      <c r="G6914" t="s">
        <v>489</v>
      </c>
      <c r="H6914" t="s">
        <v>474</v>
      </c>
      <c r="I6914" t="s">
        <v>549</v>
      </c>
      <c r="J6914">
        <v>83915000000</v>
      </c>
      <c r="K6914">
        <v>746968160.6946733</v>
      </c>
    </row>
    <row r="6915" spans="1:11" x14ac:dyDescent="0.25">
      <c r="A6915">
        <v>1437</v>
      </c>
      <c r="B6915" t="s">
        <v>178</v>
      </c>
      <c r="C6915" t="s">
        <v>493</v>
      </c>
      <c r="D6915" t="s">
        <v>749</v>
      </c>
      <c r="E6915">
        <v>2016</v>
      </c>
      <c r="F6915" s="10">
        <v>42460</v>
      </c>
      <c r="G6915" t="s">
        <v>489</v>
      </c>
      <c r="H6915" t="s">
        <v>474</v>
      </c>
      <c r="I6915" t="s">
        <v>549</v>
      </c>
      <c r="J6915">
        <v>130850000000</v>
      </c>
      <c r="K6915">
        <v>1164759385.4125962</v>
      </c>
    </row>
    <row r="6916" spans="1:11" x14ac:dyDescent="0.25">
      <c r="A6916">
        <v>1463</v>
      </c>
      <c r="B6916" t="s">
        <v>182</v>
      </c>
      <c r="C6916" t="s">
        <v>492</v>
      </c>
      <c r="D6916" t="s">
        <v>570</v>
      </c>
      <c r="E6916">
        <v>2016</v>
      </c>
      <c r="F6916" s="10">
        <v>42460</v>
      </c>
      <c r="G6916" t="s">
        <v>489</v>
      </c>
      <c r="H6916" t="s">
        <v>474</v>
      </c>
      <c r="I6916" t="s">
        <v>549</v>
      </c>
      <c r="J6916">
        <v>46447000000</v>
      </c>
      <c r="K6916">
        <v>413447299.76506573</v>
      </c>
    </row>
    <row r="6917" spans="1:11" x14ac:dyDescent="0.25">
      <c r="A6917">
        <v>1463</v>
      </c>
      <c r="B6917" t="s">
        <v>182</v>
      </c>
      <c r="C6917" t="s">
        <v>492</v>
      </c>
      <c r="D6917" t="s">
        <v>163</v>
      </c>
      <c r="E6917">
        <v>2016</v>
      </c>
      <c r="F6917" s="10">
        <v>42460</v>
      </c>
      <c r="G6917" t="s">
        <v>489</v>
      </c>
      <c r="H6917" t="s">
        <v>474</v>
      </c>
      <c r="I6917" t="s">
        <v>549</v>
      </c>
      <c r="J6917">
        <v>173322000000</v>
      </c>
      <c r="K6917">
        <v>1542823280.080107</v>
      </c>
    </row>
    <row r="6918" spans="1:11" x14ac:dyDescent="0.25">
      <c r="A6918">
        <v>1463</v>
      </c>
      <c r="B6918" t="s">
        <v>182</v>
      </c>
      <c r="C6918" t="s">
        <v>492</v>
      </c>
      <c r="D6918" t="s">
        <v>2060</v>
      </c>
      <c r="E6918">
        <v>2016</v>
      </c>
      <c r="F6918" s="10">
        <v>42460</v>
      </c>
      <c r="G6918" t="s">
        <v>489</v>
      </c>
      <c r="H6918" t="s">
        <v>474</v>
      </c>
      <c r="I6918" t="s">
        <v>549</v>
      </c>
      <c r="J6918">
        <v>17634000000</v>
      </c>
      <c r="K6918">
        <v>156968796.34975713</v>
      </c>
    </row>
    <row r="6919" spans="1:11" x14ac:dyDescent="0.25">
      <c r="A6919">
        <v>1463</v>
      </c>
      <c r="B6919" t="s">
        <v>182</v>
      </c>
      <c r="C6919" t="s">
        <v>493</v>
      </c>
      <c r="D6919" t="s">
        <v>635</v>
      </c>
      <c r="E6919">
        <v>2016</v>
      </c>
      <c r="F6919" s="10">
        <v>42460</v>
      </c>
      <c r="G6919" t="s">
        <v>489</v>
      </c>
      <c r="H6919" t="s">
        <v>474</v>
      </c>
      <c r="I6919" t="s">
        <v>549</v>
      </c>
      <c r="J6919">
        <v>-18376000000</v>
      </c>
      <c r="K6919">
        <v>-163573698.63463405</v>
      </c>
    </row>
    <row r="6920" spans="1:11" x14ac:dyDescent="0.25">
      <c r="A6920">
        <v>1463</v>
      </c>
      <c r="B6920" t="s">
        <v>182</v>
      </c>
      <c r="C6920" t="s">
        <v>493</v>
      </c>
      <c r="D6920" t="s">
        <v>674</v>
      </c>
      <c r="E6920">
        <v>2016</v>
      </c>
      <c r="F6920" s="10">
        <v>42460</v>
      </c>
      <c r="G6920" t="s">
        <v>489</v>
      </c>
      <c r="H6920" t="s">
        <v>474</v>
      </c>
      <c r="I6920" t="s">
        <v>549</v>
      </c>
      <c r="J6920">
        <v>61089000000</v>
      </c>
      <c r="K6920">
        <v>543782851.32189596</v>
      </c>
    </row>
    <row r="6921" spans="1:11" x14ac:dyDescent="0.25">
      <c r="A6921">
        <v>1463</v>
      </c>
      <c r="B6921" t="s">
        <v>182</v>
      </c>
      <c r="C6921" t="s">
        <v>493</v>
      </c>
      <c r="D6921" t="s">
        <v>675</v>
      </c>
      <c r="E6921">
        <v>2016</v>
      </c>
      <c r="F6921" s="10">
        <v>42460</v>
      </c>
      <c r="G6921" t="s">
        <v>489</v>
      </c>
      <c r="H6921" t="s">
        <v>474</v>
      </c>
      <c r="I6921" t="s">
        <v>549</v>
      </c>
      <c r="J6921">
        <v>31006000000</v>
      </c>
      <c r="K6921">
        <v>275999461.24648803</v>
      </c>
    </row>
    <row r="6922" spans="1:11" x14ac:dyDescent="0.25">
      <c r="A6922">
        <v>1463</v>
      </c>
      <c r="B6922" t="s">
        <v>182</v>
      </c>
      <c r="C6922" t="s">
        <v>493</v>
      </c>
      <c r="D6922" t="s">
        <v>458</v>
      </c>
      <c r="E6922">
        <v>2016</v>
      </c>
      <c r="F6922" s="10">
        <v>42460</v>
      </c>
      <c r="G6922" t="s">
        <v>489</v>
      </c>
      <c r="H6922" t="s">
        <v>474</v>
      </c>
      <c r="I6922" t="s">
        <v>549</v>
      </c>
      <c r="J6922">
        <v>19711000000</v>
      </c>
      <c r="K6922">
        <v>175457181.85607705</v>
      </c>
    </row>
    <row r="6923" spans="1:11" x14ac:dyDescent="0.25">
      <c r="A6923">
        <v>1463</v>
      </c>
      <c r="B6923" t="s">
        <v>182</v>
      </c>
      <c r="C6923" t="s">
        <v>493</v>
      </c>
      <c r="D6923" t="s">
        <v>676</v>
      </c>
      <c r="E6923">
        <v>2016</v>
      </c>
      <c r="F6923" s="10">
        <v>42460</v>
      </c>
      <c r="G6923" t="s">
        <v>489</v>
      </c>
      <c r="H6923" t="s">
        <v>474</v>
      </c>
      <c r="I6923" t="s">
        <v>549</v>
      </c>
      <c r="J6923">
        <v>3386000000</v>
      </c>
      <c r="K6923">
        <v>30140430.103225455</v>
      </c>
    </row>
    <row r="6924" spans="1:11" x14ac:dyDescent="0.25">
      <c r="A6924">
        <v>1463</v>
      </c>
      <c r="B6924" t="s">
        <v>182</v>
      </c>
      <c r="C6924" t="s">
        <v>493</v>
      </c>
      <c r="D6924" t="s">
        <v>673</v>
      </c>
      <c r="E6924">
        <v>2016</v>
      </c>
      <c r="F6924" s="10">
        <v>42460</v>
      </c>
      <c r="G6924" t="s">
        <v>489</v>
      </c>
      <c r="H6924" t="s">
        <v>474</v>
      </c>
      <c r="I6924" t="s">
        <v>549</v>
      </c>
      <c r="J6924">
        <v>140585000000</v>
      </c>
      <c r="K6924">
        <v>1251415347.330759</v>
      </c>
    </row>
    <row r="6925" spans="1:11" x14ac:dyDescent="0.25">
      <c r="A6925">
        <v>1475</v>
      </c>
      <c r="B6925" t="s">
        <v>188</v>
      </c>
      <c r="C6925" t="s">
        <v>492</v>
      </c>
      <c r="D6925" t="s">
        <v>620</v>
      </c>
      <c r="E6925">
        <v>2016</v>
      </c>
      <c r="F6925" s="10">
        <v>42460</v>
      </c>
      <c r="G6925" t="s">
        <v>489</v>
      </c>
      <c r="H6925" t="s">
        <v>474</v>
      </c>
      <c r="I6925" t="s">
        <v>549</v>
      </c>
      <c r="J6925">
        <v>110635000000</v>
      </c>
      <c r="K6925">
        <v>984815854.83471584</v>
      </c>
    </row>
    <row r="6926" spans="1:11" x14ac:dyDescent="0.25">
      <c r="A6926">
        <v>1475</v>
      </c>
      <c r="B6926" t="s">
        <v>188</v>
      </c>
      <c r="C6926" t="s">
        <v>492</v>
      </c>
      <c r="D6926" t="s">
        <v>618</v>
      </c>
      <c r="E6926">
        <v>2016</v>
      </c>
      <c r="F6926" s="10">
        <v>42460</v>
      </c>
      <c r="G6926" t="s">
        <v>489</v>
      </c>
      <c r="H6926" t="s">
        <v>474</v>
      </c>
      <c r="I6926" t="s">
        <v>549</v>
      </c>
      <c r="J6926">
        <v>697369000000</v>
      </c>
      <c r="K6926">
        <v>6207620082.8872509</v>
      </c>
    </row>
    <row r="6927" spans="1:11" x14ac:dyDescent="0.25">
      <c r="A6927">
        <v>1475</v>
      </c>
      <c r="B6927" t="s">
        <v>188</v>
      </c>
      <c r="C6927" t="s">
        <v>492</v>
      </c>
      <c r="D6927" t="s">
        <v>570</v>
      </c>
      <c r="E6927">
        <v>2016</v>
      </c>
      <c r="F6927" s="10">
        <v>42460</v>
      </c>
      <c r="G6927" t="s">
        <v>489</v>
      </c>
      <c r="H6927" t="s">
        <v>474</v>
      </c>
      <c r="I6927" t="s">
        <v>549</v>
      </c>
      <c r="J6927">
        <v>721946000000</v>
      </c>
      <c r="K6927">
        <v>6426391893.4740705</v>
      </c>
    </row>
    <row r="6928" spans="1:11" x14ac:dyDescent="0.25">
      <c r="A6928">
        <v>1475</v>
      </c>
      <c r="B6928" t="s">
        <v>188</v>
      </c>
      <c r="C6928" t="s">
        <v>492</v>
      </c>
      <c r="D6928" t="s">
        <v>2107</v>
      </c>
      <c r="E6928">
        <v>2016</v>
      </c>
      <c r="F6928" s="10">
        <v>42460</v>
      </c>
      <c r="G6928" t="s">
        <v>489</v>
      </c>
      <c r="H6928" t="s">
        <v>474</v>
      </c>
      <c r="I6928" t="s">
        <v>549</v>
      </c>
      <c r="J6928">
        <v>126956000000</v>
      </c>
      <c r="K6928">
        <v>1130097000.6453309</v>
      </c>
    </row>
    <row r="6929" spans="1:11" x14ac:dyDescent="0.25">
      <c r="A6929">
        <v>1475</v>
      </c>
      <c r="B6929" t="s">
        <v>188</v>
      </c>
      <c r="C6929" t="s">
        <v>492</v>
      </c>
      <c r="D6929" t="s">
        <v>569</v>
      </c>
      <c r="E6929">
        <v>2016</v>
      </c>
      <c r="F6929" s="10">
        <v>42460</v>
      </c>
      <c r="G6929" t="s">
        <v>489</v>
      </c>
      <c r="H6929" t="s">
        <v>474</v>
      </c>
      <c r="I6929" t="s">
        <v>549</v>
      </c>
      <c r="J6929">
        <v>352706000000</v>
      </c>
      <c r="K6929">
        <v>3139607365.6196799</v>
      </c>
    </row>
    <row r="6930" spans="1:11" x14ac:dyDescent="0.25">
      <c r="A6930">
        <v>1475</v>
      </c>
      <c r="B6930" t="s">
        <v>188</v>
      </c>
      <c r="C6930" t="s">
        <v>492</v>
      </c>
      <c r="D6930" t="s">
        <v>163</v>
      </c>
      <c r="E6930">
        <v>2016</v>
      </c>
      <c r="F6930" s="10">
        <v>42460</v>
      </c>
      <c r="G6930" t="s">
        <v>489</v>
      </c>
      <c r="H6930" t="s">
        <v>474</v>
      </c>
      <c r="I6930" t="s">
        <v>549</v>
      </c>
      <c r="J6930">
        <v>1804925000000</v>
      </c>
      <c r="K6930">
        <v>16066513822.818724</v>
      </c>
    </row>
    <row r="6931" spans="1:11" x14ac:dyDescent="0.25">
      <c r="A6931">
        <v>1475</v>
      </c>
      <c r="B6931" t="s">
        <v>188</v>
      </c>
      <c r="C6931" t="s">
        <v>492</v>
      </c>
      <c r="D6931" t="s">
        <v>701</v>
      </c>
      <c r="E6931">
        <v>2016</v>
      </c>
      <c r="F6931" s="10">
        <v>42460</v>
      </c>
      <c r="G6931" t="s">
        <v>489</v>
      </c>
      <c r="H6931" t="s">
        <v>474</v>
      </c>
      <c r="I6931" t="s">
        <v>549</v>
      </c>
      <c r="J6931">
        <v>115757000000</v>
      </c>
      <c r="K6931">
        <v>1030409263.8685968</v>
      </c>
    </row>
    <row r="6932" spans="1:11" x14ac:dyDescent="0.25">
      <c r="A6932">
        <v>1475</v>
      </c>
      <c r="B6932" t="s">
        <v>188</v>
      </c>
      <c r="C6932" t="s">
        <v>492</v>
      </c>
      <c r="D6932" t="s">
        <v>458</v>
      </c>
      <c r="E6932">
        <v>2016</v>
      </c>
      <c r="F6932" s="10">
        <v>42460</v>
      </c>
      <c r="G6932" t="s">
        <v>489</v>
      </c>
      <c r="H6932" t="s">
        <v>474</v>
      </c>
      <c r="I6932" t="s">
        <v>549</v>
      </c>
      <c r="J6932">
        <v>116512000000</v>
      </c>
      <c r="K6932">
        <v>1037129885.4657425</v>
      </c>
    </row>
    <row r="6933" spans="1:11" x14ac:dyDescent="0.25">
      <c r="A6933">
        <v>1475</v>
      </c>
      <c r="B6933" t="s">
        <v>188</v>
      </c>
      <c r="C6933" t="s">
        <v>493</v>
      </c>
      <c r="D6933" t="s">
        <v>2105</v>
      </c>
      <c r="E6933">
        <v>2016</v>
      </c>
      <c r="F6933" s="10">
        <v>42460</v>
      </c>
      <c r="G6933" t="s">
        <v>489</v>
      </c>
      <c r="H6933" t="s">
        <v>474</v>
      </c>
      <c r="I6933" t="s">
        <v>549</v>
      </c>
      <c r="J6933">
        <v>485069000000</v>
      </c>
      <c r="K6933">
        <v>4317834698.6832447</v>
      </c>
    </row>
    <row r="6934" spans="1:11" x14ac:dyDescent="0.25">
      <c r="A6934">
        <v>1475</v>
      </c>
      <c r="B6934" t="s">
        <v>188</v>
      </c>
      <c r="C6934" t="s">
        <v>493</v>
      </c>
      <c r="D6934" t="s">
        <v>635</v>
      </c>
      <c r="E6934">
        <v>2016</v>
      </c>
      <c r="F6934" s="10">
        <v>42460</v>
      </c>
      <c r="G6934" t="s">
        <v>489</v>
      </c>
      <c r="H6934" t="s">
        <v>474</v>
      </c>
      <c r="I6934" t="s">
        <v>549</v>
      </c>
      <c r="J6934">
        <v>-139241000000</v>
      </c>
      <c r="K6934">
        <v>-1239451750.7392838</v>
      </c>
    </row>
    <row r="6935" spans="1:11" x14ac:dyDescent="0.25">
      <c r="A6935">
        <v>1475</v>
      </c>
      <c r="B6935" t="s">
        <v>188</v>
      </c>
      <c r="C6935" t="s">
        <v>493</v>
      </c>
      <c r="D6935" t="s">
        <v>2106</v>
      </c>
      <c r="E6935">
        <v>2016</v>
      </c>
      <c r="F6935" s="10">
        <v>42460</v>
      </c>
      <c r="G6935" t="s">
        <v>489</v>
      </c>
      <c r="H6935" t="s">
        <v>474</v>
      </c>
      <c r="I6935" t="s">
        <v>549</v>
      </c>
      <c r="J6935">
        <v>1542779000000</v>
      </c>
      <c r="K6935">
        <v>13733024989.434158</v>
      </c>
    </row>
    <row r="6936" spans="1:11" x14ac:dyDescent="0.25">
      <c r="A6936">
        <v>1475</v>
      </c>
      <c r="B6936" t="s">
        <v>188</v>
      </c>
      <c r="C6936" t="s">
        <v>493</v>
      </c>
      <c r="D6936" t="s">
        <v>2108</v>
      </c>
      <c r="E6936">
        <v>2016</v>
      </c>
      <c r="F6936" s="10">
        <v>42460</v>
      </c>
      <c r="G6936" t="s">
        <v>489</v>
      </c>
      <c r="H6936" t="s">
        <v>474</v>
      </c>
      <c r="I6936" t="s">
        <v>549</v>
      </c>
      <c r="J6936">
        <v>1432357000000</v>
      </c>
      <c r="K6936">
        <v>12750105151.023539</v>
      </c>
    </row>
    <row r="6937" spans="1:11" x14ac:dyDescent="0.25">
      <c r="A6937">
        <v>1475</v>
      </c>
      <c r="B6937" t="s">
        <v>188</v>
      </c>
      <c r="C6937" t="s">
        <v>493</v>
      </c>
      <c r="D6937" t="s">
        <v>458</v>
      </c>
      <c r="E6937">
        <v>2016</v>
      </c>
      <c r="F6937" s="10">
        <v>42460</v>
      </c>
      <c r="G6937" t="s">
        <v>489</v>
      </c>
      <c r="H6937" t="s">
        <v>474</v>
      </c>
      <c r="I6937" t="s">
        <v>549</v>
      </c>
      <c r="J6937">
        <v>177334000000</v>
      </c>
      <c r="K6937">
        <v>1578536040.1433499</v>
      </c>
    </row>
    <row r="6938" spans="1:11" x14ac:dyDescent="0.25">
      <c r="A6938">
        <v>1475</v>
      </c>
      <c r="B6938" t="s">
        <v>188</v>
      </c>
      <c r="C6938" t="s">
        <v>493</v>
      </c>
      <c r="D6938" t="s">
        <v>720</v>
      </c>
      <c r="E6938">
        <v>2016</v>
      </c>
      <c r="F6938" s="10">
        <v>42460</v>
      </c>
      <c r="G6938" t="s">
        <v>489</v>
      </c>
      <c r="H6938" t="s">
        <v>474</v>
      </c>
      <c r="I6938" t="s">
        <v>549</v>
      </c>
      <c r="J6938">
        <v>548509000000</v>
      </c>
      <c r="K6938">
        <v>4882544942.5546637</v>
      </c>
    </row>
    <row r="6939" spans="1:11" x14ac:dyDescent="0.25">
      <c r="A6939">
        <v>1531</v>
      </c>
      <c r="B6939" t="s">
        <v>196</v>
      </c>
      <c r="C6939" t="s">
        <v>492</v>
      </c>
      <c r="D6939" t="s">
        <v>570</v>
      </c>
      <c r="E6939">
        <v>2016</v>
      </c>
      <c r="F6939" s="10">
        <v>42460</v>
      </c>
      <c r="G6939" t="s">
        <v>489</v>
      </c>
      <c r="H6939" t="s">
        <v>474</v>
      </c>
      <c r="I6939" t="s">
        <v>549</v>
      </c>
      <c r="J6939">
        <v>12373470000</v>
      </c>
      <c r="K6939">
        <v>110142264.52136947</v>
      </c>
    </row>
    <row r="6940" spans="1:11" x14ac:dyDescent="0.25">
      <c r="A6940">
        <v>1531</v>
      </c>
      <c r="B6940" t="s">
        <v>196</v>
      </c>
      <c r="C6940" t="s">
        <v>492</v>
      </c>
      <c r="D6940" t="s">
        <v>163</v>
      </c>
      <c r="E6940">
        <v>2016</v>
      </c>
      <c r="F6940" s="10">
        <v>42460</v>
      </c>
      <c r="G6940" t="s">
        <v>489</v>
      </c>
      <c r="H6940" t="s">
        <v>474</v>
      </c>
      <c r="I6940" t="s">
        <v>549</v>
      </c>
      <c r="J6940">
        <v>5193452000</v>
      </c>
      <c r="K6940">
        <v>46229437.980052106</v>
      </c>
    </row>
    <row r="6941" spans="1:11" x14ac:dyDescent="0.25">
      <c r="A6941">
        <v>1531</v>
      </c>
      <c r="B6941" t="s">
        <v>196</v>
      </c>
      <c r="C6941" t="s">
        <v>492</v>
      </c>
      <c r="D6941" t="s">
        <v>316</v>
      </c>
      <c r="E6941">
        <v>2016</v>
      </c>
      <c r="F6941" s="10">
        <v>42460</v>
      </c>
      <c r="G6941" t="s">
        <v>489</v>
      </c>
      <c r="H6941" t="s">
        <v>474</v>
      </c>
      <c r="I6941" t="s">
        <v>549</v>
      </c>
      <c r="J6941">
        <v>200897000</v>
      </c>
      <c r="K6941">
        <v>1788281.7443732084</v>
      </c>
    </row>
    <row r="6942" spans="1:11" x14ac:dyDescent="0.25">
      <c r="A6942">
        <v>1531</v>
      </c>
      <c r="B6942" t="s">
        <v>196</v>
      </c>
      <c r="C6942" t="s">
        <v>493</v>
      </c>
      <c r="D6942" t="s">
        <v>618</v>
      </c>
      <c r="E6942">
        <v>2016</v>
      </c>
      <c r="F6942" s="10">
        <v>42460</v>
      </c>
      <c r="G6942" t="s">
        <v>489</v>
      </c>
      <c r="H6942" t="s">
        <v>474</v>
      </c>
      <c r="I6942" t="s">
        <v>549</v>
      </c>
      <c r="J6942">
        <v>200897000</v>
      </c>
      <c r="K6942">
        <v>1788281.7443732084</v>
      </c>
    </row>
    <row r="6943" spans="1:11" x14ac:dyDescent="0.25">
      <c r="A6943">
        <v>1531</v>
      </c>
      <c r="B6943" t="s">
        <v>196</v>
      </c>
      <c r="C6943" t="s">
        <v>493</v>
      </c>
      <c r="D6943" t="s">
        <v>570</v>
      </c>
      <c r="E6943">
        <v>2016</v>
      </c>
      <c r="F6943" s="10">
        <v>42460</v>
      </c>
      <c r="G6943" t="s">
        <v>489</v>
      </c>
      <c r="H6943" t="s">
        <v>474</v>
      </c>
      <c r="I6943" t="s">
        <v>549</v>
      </c>
      <c r="J6943">
        <v>6719821000</v>
      </c>
      <c r="K6943">
        <v>59816389.591460891</v>
      </c>
    </row>
    <row r="6944" spans="1:11" x14ac:dyDescent="0.25">
      <c r="A6944">
        <v>1531</v>
      </c>
      <c r="B6944" t="s">
        <v>196</v>
      </c>
      <c r="C6944" t="s">
        <v>493</v>
      </c>
      <c r="D6944" t="s">
        <v>2161</v>
      </c>
      <c r="E6944">
        <v>2016</v>
      </c>
      <c r="F6944" s="10">
        <v>42460</v>
      </c>
      <c r="G6944" t="s">
        <v>489</v>
      </c>
      <c r="H6944" t="s">
        <v>474</v>
      </c>
      <c r="I6944" t="s">
        <v>549</v>
      </c>
      <c r="J6944">
        <v>-1150683000</v>
      </c>
      <c r="K6944">
        <v>-10242788.107640216</v>
      </c>
    </row>
    <row r="6945" spans="1:11" x14ac:dyDescent="0.25">
      <c r="A6945">
        <v>1531</v>
      </c>
      <c r="B6945" t="s">
        <v>196</v>
      </c>
      <c r="C6945" t="s">
        <v>493</v>
      </c>
      <c r="D6945" t="s">
        <v>163</v>
      </c>
      <c r="E6945">
        <v>2016</v>
      </c>
      <c r="F6945" s="10">
        <v>42460</v>
      </c>
      <c r="G6945" t="s">
        <v>489</v>
      </c>
      <c r="H6945" t="s">
        <v>474</v>
      </c>
      <c r="I6945" t="s">
        <v>549</v>
      </c>
      <c r="J6945">
        <v>11997784000</v>
      </c>
      <c r="K6945">
        <v>106798101.01760091</v>
      </c>
    </row>
    <row r="6946" spans="1:11" x14ac:dyDescent="0.25">
      <c r="A6946">
        <v>1554</v>
      </c>
      <c r="B6946" t="s">
        <v>198</v>
      </c>
      <c r="C6946" t="s">
        <v>492</v>
      </c>
      <c r="D6946" t="s">
        <v>59</v>
      </c>
      <c r="E6946">
        <v>2016</v>
      </c>
      <c r="F6946" s="10">
        <v>42460</v>
      </c>
      <c r="G6946" t="s">
        <v>489</v>
      </c>
      <c r="H6946" t="s">
        <v>474</v>
      </c>
      <c r="I6946" t="s">
        <v>549</v>
      </c>
      <c r="J6946">
        <v>2247000000</v>
      </c>
      <c r="K6946">
        <v>20001638.051372591</v>
      </c>
    </row>
    <row r="6947" spans="1:11" x14ac:dyDescent="0.25">
      <c r="A6947">
        <v>1554</v>
      </c>
      <c r="B6947" t="s">
        <v>198</v>
      </c>
      <c r="C6947" t="s">
        <v>492</v>
      </c>
      <c r="D6947" t="s">
        <v>163</v>
      </c>
      <c r="E6947">
        <v>2016</v>
      </c>
      <c r="F6947" s="10">
        <v>42460</v>
      </c>
      <c r="G6947" t="s">
        <v>489</v>
      </c>
      <c r="H6947" t="s">
        <v>474</v>
      </c>
      <c r="I6947" t="s">
        <v>549</v>
      </c>
      <c r="J6947">
        <v>60319000000</v>
      </c>
      <c r="K6947">
        <v>536928707.44136333</v>
      </c>
    </row>
    <row r="6948" spans="1:11" x14ac:dyDescent="0.25">
      <c r="A6948">
        <v>1554</v>
      </c>
      <c r="B6948" t="s">
        <v>198</v>
      </c>
      <c r="C6948" t="s">
        <v>492</v>
      </c>
      <c r="D6948" t="s">
        <v>643</v>
      </c>
      <c r="E6948">
        <v>2016</v>
      </c>
      <c r="F6948" s="10">
        <v>42460</v>
      </c>
      <c r="G6948" t="s">
        <v>489</v>
      </c>
      <c r="H6948" t="s">
        <v>474</v>
      </c>
      <c r="I6948" t="s">
        <v>549</v>
      </c>
      <c r="J6948">
        <v>507000000</v>
      </c>
      <c r="K6948">
        <v>4513053.1784805981</v>
      </c>
    </row>
    <row r="6949" spans="1:11" x14ac:dyDescent="0.25">
      <c r="A6949">
        <v>1554</v>
      </c>
      <c r="B6949" t="s">
        <v>198</v>
      </c>
      <c r="C6949" t="s">
        <v>492</v>
      </c>
      <c r="D6949" t="s">
        <v>2115</v>
      </c>
      <c r="E6949">
        <v>2016</v>
      </c>
      <c r="F6949" s="10">
        <v>42460</v>
      </c>
      <c r="G6949" t="s">
        <v>489</v>
      </c>
      <c r="H6949" t="s">
        <v>474</v>
      </c>
      <c r="I6949" t="s">
        <v>549</v>
      </c>
      <c r="J6949">
        <v>5516000000</v>
      </c>
      <c r="K6949">
        <v>49100594.344179444</v>
      </c>
    </row>
    <row r="6950" spans="1:11" x14ac:dyDescent="0.25">
      <c r="A6950">
        <v>1554</v>
      </c>
      <c r="B6950" t="s">
        <v>198</v>
      </c>
      <c r="C6950" t="s">
        <v>492</v>
      </c>
      <c r="D6950" t="s">
        <v>2114</v>
      </c>
      <c r="E6950">
        <v>2016</v>
      </c>
      <c r="F6950" s="10">
        <v>42460</v>
      </c>
      <c r="G6950" t="s">
        <v>489</v>
      </c>
      <c r="H6950" t="s">
        <v>474</v>
      </c>
      <c r="I6950" t="s">
        <v>549</v>
      </c>
      <c r="J6950">
        <v>10128000000</v>
      </c>
      <c r="K6950">
        <v>90154245.742902353</v>
      </c>
    </row>
    <row r="6951" spans="1:11" x14ac:dyDescent="0.25">
      <c r="A6951">
        <v>1554</v>
      </c>
      <c r="B6951" t="s">
        <v>198</v>
      </c>
      <c r="C6951" t="s">
        <v>493</v>
      </c>
      <c r="D6951" t="s">
        <v>2113</v>
      </c>
      <c r="E6951">
        <v>2016</v>
      </c>
      <c r="F6951" s="10">
        <v>42460</v>
      </c>
      <c r="G6951" t="s">
        <v>489</v>
      </c>
      <c r="H6951" t="s">
        <v>474</v>
      </c>
      <c r="I6951" t="s">
        <v>549</v>
      </c>
      <c r="J6951">
        <v>15811000000</v>
      </c>
      <c r="K6951">
        <v>140741388.17545706</v>
      </c>
    </row>
    <row r="6952" spans="1:11" x14ac:dyDescent="0.25">
      <c r="A6952">
        <v>1554</v>
      </c>
      <c r="B6952" t="s">
        <v>198</v>
      </c>
      <c r="C6952" t="s">
        <v>493</v>
      </c>
      <c r="D6952" t="s">
        <v>694</v>
      </c>
      <c r="E6952">
        <v>2016</v>
      </c>
      <c r="F6952" s="10">
        <v>42460</v>
      </c>
      <c r="G6952" t="s">
        <v>489</v>
      </c>
      <c r="H6952" t="s">
        <v>474</v>
      </c>
      <c r="I6952" t="s">
        <v>549</v>
      </c>
      <c r="J6952">
        <v>62907000000</v>
      </c>
      <c r="K6952">
        <v>559965752.06840038</v>
      </c>
    </row>
    <row r="6953" spans="1:11" x14ac:dyDescent="0.25">
      <c r="A6953">
        <v>1660</v>
      </c>
      <c r="B6953" t="s">
        <v>200</v>
      </c>
      <c r="C6953" t="s">
        <v>492</v>
      </c>
      <c r="D6953" t="s">
        <v>570</v>
      </c>
      <c r="E6953">
        <v>2016</v>
      </c>
      <c r="F6953" s="10">
        <v>42460</v>
      </c>
      <c r="G6953" t="s">
        <v>489</v>
      </c>
      <c r="H6953" t="s">
        <v>474</v>
      </c>
      <c r="I6953" t="s">
        <v>549</v>
      </c>
      <c r="J6953">
        <v>1708000000</v>
      </c>
      <c r="K6953">
        <v>15203737.334999727</v>
      </c>
    </row>
    <row r="6954" spans="1:11" x14ac:dyDescent="0.25">
      <c r="A6954">
        <v>1660</v>
      </c>
      <c r="B6954" t="s">
        <v>200</v>
      </c>
      <c r="C6954" t="s">
        <v>492</v>
      </c>
      <c r="D6954" t="s">
        <v>163</v>
      </c>
      <c r="E6954">
        <v>2016</v>
      </c>
      <c r="F6954" s="10">
        <v>42460</v>
      </c>
      <c r="G6954" t="s">
        <v>489</v>
      </c>
      <c r="H6954" t="s">
        <v>474</v>
      </c>
      <c r="I6954" t="s">
        <v>549</v>
      </c>
      <c r="J6954">
        <v>8435000000</v>
      </c>
      <c r="K6954">
        <v>75084030.691289634</v>
      </c>
    </row>
    <row r="6955" spans="1:11" x14ac:dyDescent="0.25">
      <c r="A6955">
        <v>1660</v>
      </c>
      <c r="B6955" t="s">
        <v>200</v>
      </c>
      <c r="C6955" t="s">
        <v>492</v>
      </c>
      <c r="D6955" t="s">
        <v>701</v>
      </c>
      <c r="E6955">
        <v>2016</v>
      </c>
      <c r="F6955" s="10">
        <v>42460</v>
      </c>
      <c r="G6955" t="s">
        <v>489</v>
      </c>
      <c r="H6955" t="s">
        <v>474</v>
      </c>
      <c r="I6955" t="s">
        <v>549</v>
      </c>
      <c r="J6955">
        <v>18000000</v>
      </c>
      <c r="K6955">
        <v>160226.74006439993</v>
      </c>
    </row>
    <row r="6956" spans="1:11" x14ac:dyDescent="0.25">
      <c r="A6956">
        <v>1660</v>
      </c>
      <c r="B6956" t="s">
        <v>200</v>
      </c>
      <c r="C6956" t="s">
        <v>492</v>
      </c>
      <c r="D6956" t="s">
        <v>458</v>
      </c>
      <c r="E6956">
        <v>2016</v>
      </c>
      <c r="F6956" s="10">
        <v>42460</v>
      </c>
      <c r="G6956" t="s">
        <v>489</v>
      </c>
      <c r="H6956" t="s">
        <v>474</v>
      </c>
      <c r="I6956" t="s">
        <v>549</v>
      </c>
      <c r="J6956">
        <v>51000000</v>
      </c>
      <c r="K6956">
        <v>453975.76351579977</v>
      </c>
    </row>
    <row r="6957" spans="1:11" x14ac:dyDescent="0.25">
      <c r="A6957">
        <v>1660</v>
      </c>
      <c r="B6957" t="s">
        <v>200</v>
      </c>
      <c r="C6957" t="s">
        <v>492</v>
      </c>
      <c r="D6957" t="s">
        <v>243</v>
      </c>
      <c r="E6957">
        <v>2016</v>
      </c>
      <c r="F6957" s="10">
        <v>42460</v>
      </c>
      <c r="G6957" t="s">
        <v>489</v>
      </c>
      <c r="H6957" t="s">
        <v>474</v>
      </c>
      <c r="I6957" t="s">
        <v>549</v>
      </c>
      <c r="J6957">
        <v>2718000000</v>
      </c>
      <c r="K6957">
        <v>24194237.749724388</v>
      </c>
    </row>
    <row r="6958" spans="1:11" x14ac:dyDescent="0.25">
      <c r="A6958">
        <v>1660</v>
      </c>
      <c r="B6958" t="s">
        <v>200</v>
      </c>
      <c r="C6958" t="s">
        <v>493</v>
      </c>
      <c r="D6958" t="s">
        <v>695</v>
      </c>
      <c r="E6958">
        <v>2016</v>
      </c>
      <c r="F6958" s="10">
        <v>42460</v>
      </c>
      <c r="G6958" t="s">
        <v>489</v>
      </c>
      <c r="H6958" t="s">
        <v>474</v>
      </c>
      <c r="I6958" t="s">
        <v>549</v>
      </c>
      <c r="J6958">
        <v>2843000000</v>
      </c>
      <c r="K6958">
        <v>25306923.444616057</v>
      </c>
    </row>
    <row r="6959" spans="1:11" x14ac:dyDescent="0.25">
      <c r="A6959">
        <v>1660</v>
      </c>
      <c r="B6959" t="s">
        <v>200</v>
      </c>
      <c r="C6959" t="s">
        <v>493</v>
      </c>
      <c r="D6959" t="s">
        <v>696</v>
      </c>
      <c r="E6959">
        <v>2016</v>
      </c>
      <c r="F6959" s="10">
        <v>42460</v>
      </c>
      <c r="G6959" t="s">
        <v>489</v>
      </c>
      <c r="H6959" t="s">
        <v>474</v>
      </c>
      <c r="I6959" t="s">
        <v>549</v>
      </c>
      <c r="J6959">
        <v>2564000000</v>
      </c>
      <c r="K6959">
        <v>22823408.973617855</v>
      </c>
    </row>
    <row r="6960" spans="1:11" x14ac:dyDescent="0.25">
      <c r="A6960">
        <v>1660</v>
      </c>
      <c r="B6960" t="s">
        <v>200</v>
      </c>
      <c r="C6960" t="s">
        <v>493</v>
      </c>
      <c r="D6960" t="s">
        <v>698</v>
      </c>
      <c r="E6960">
        <v>2016</v>
      </c>
      <c r="F6960" s="10">
        <v>42460</v>
      </c>
      <c r="G6960" t="s">
        <v>489</v>
      </c>
      <c r="H6960" t="s">
        <v>474</v>
      </c>
      <c r="I6960" t="s">
        <v>549</v>
      </c>
      <c r="J6960">
        <v>1185000000</v>
      </c>
      <c r="K6960">
        <v>10548260.387572994</v>
      </c>
    </row>
    <row r="6961" spans="1:11" x14ac:dyDescent="0.25">
      <c r="A6961">
        <v>1660</v>
      </c>
      <c r="B6961" t="s">
        <v>200</v>
      </c>
      <c r="C6961" t="s">
        <v>493</v>
      </c>
      <c r="D6961" t="s">
        <v>458</v>
      </c>
      <c r="E6961">
        <v>2016</v>
      </c>
      <c r="F6961" s="10">
        <v>42460</v>
      </c>
      <c r="G6961" t="s">
        <v>489</v>
      </c>
      <c r="H6961" t="s">
        <v>474</v>
      </c>
      <c r="I6961" t="s">
        <v>549</v>
      </c>
      <c r="J6961">
        <v>12000000</v>
      </c>
      <c r="K6961">
        <v>106817.82670959995</v>
      </c>
    </row>
    <row r="6962" spans="1:11" x14ac:dyDescent="0.25">
      <c r="A6962">
        <v>1660</v>
      </c>
      <c r="B6962" t="s">
        <v>200</v>
      </c>
      <c r="C6962" t="s">
        <v>493</v>
      </c>
      <c r="D6962" t="s">
        <v>697</v>
      </c>
      <c r="E6962">
        <v>2016</v>
      </c>
      <c r="F6962" s="10">
        <v>42460</v>
      </c>
      <c r="G6962" t="s">
        <v>489</v>
      </c>
      <c r="H6962" t="s">
        <v>474</v>
      </c>
      <c r="I6962" t="s">
        <v>549</v>
      </c>
      <c r="J6962">
        <v>6325000000</v>
      </c>
      <c r="K6962">
        <v>56301896.161518306</v>
      </c>
    </row>
    <row r="6963" spans="1:11" x14ac:dyDescent="0.25">
      <c r="A6963">
        <v>1796</v>
      </c>
      <c r="B6963" t="s">
        <v>205</v>
      </c>
      <c r="C6963" t="s">
        <v>492</v>
      </c>
      <c r="D6963" t="s">
        <v>1163</v>
      </c>
      <c r="E6963">
        <v>2016</v>
      </c>
      <c r="F6963" s="10">
        <v>42460</v>
      </c>
      <c r="G6963" t="s">
        <v>489</v>
      </c>
      <c r="H6963" t="s">
        <v>474</v>
      </c>
      <c r="I6963" t="s">
        <v>549</v>
      </c>
      <c r="J6963">
        <v>387219000000</v>
      </c>
      <c r="K6963">
        <v>3446824336.7220488</v>
      </c>
    </row>
    <row r="6964" spans="1:11" x14ac:dyDescent="0.25">
      <c r="A6964">
        <v>1796</v>
      </c>
      <c r="B6964" t="s">
        <v>205</v>
      </c>
      <c r="C6964" t="s">
        <v>492</v>
      </c>
      <c r="D6964" t="s">
        <v>59</v>
      </c>
      <c r="E6964">
        <v>2016</v>
      </c>
      <c r="F6964" s="10">
        <v>42460</v>
      </c>
      <c r="G6964" t="s">
        <v>489</v>
      </c>
      <c r="H6964" t="s">
        <v>474</v>
      </c>
      <c r="I6964" t="s">
        <v>549</v>
      </c>
      <c r="J6964">
        <v>352967000000</v>
      </c>
      <c r="K6964">
        <v>3141930653.3506141</v>
      </c>
    </row>
    <row r="6965" spans="1:11" x14ac:dyDescent="0.25">
      <c r="A6965">
        <v>1796</v>
      </c>
      <c r="B6965" t="s">
        <v>205</v>
      </c>
      <c r="C6965" t="s">
        <v>492</v>
      </c>
      <c r="D6965" t="s">
        <v>710</v>
      </c>
      <c r="E6965">
        <v>2016</v>
      </c>
      <c r="F6965" s="10">
        <v>42460</v>
      </c>
      <c r="G6965" t="s">
        <v>489</v>
      </c>
      <c r="H6965" t="s">
        <v>474</v>
      </c>
      <c r="I6965" t="s">
        <v>549</v>
      </c>
      <c r="J6965">
        <v>369151000000</v>
      </c>
      <c r="K6965">
        <v>3285992295.6396275</v>
      </c>
    </row>
    <row r="6966" spans="1:11" x14ac:dyDescent="0.25">
      <c r="A6966">
        <v>1796</v>
      </c>
      <c r="B6966" t="s">
        <v>205</v>
      </c>
      <c r="C6966" t="s">
        <v>492</v>
      </c>
      <c r="D6966" t="s">
        <v>163</v>
      </c>
      <c r="E6966">
        <v>2016</v>
      </c>
      <c r="F6966" s="10">
        <v>42460</v>
      </c>
      <c r="G6966" t="s">
        <v>489</v>
      </c>
      <c r="H6966" t="s">
        <v>474</v>
      </c>
      <c r="I6966" t="s">
        <v>549</v>
      </c>
      <c r="J6966">
        <v>995093000000</v>
      </c>
      <c r="K6966">
        <v>8857805969.4946613</v>
      </c>
    </row>
    <row r="6967" spans="1:11" x14ac:dyDescent="0.25">
      <c r="A6967">
        <v>1796</v>
      </c>
      <c r="B6967" t="s">
        <v>205</v>
      </c>
      <c r="C6967" t="s">
        <v>493</v>
      </c>
      <c r="D6967" t="s">
        <v>705</v>
      </c>
      <c r="E6967">
        <v>2016</v>
      </c>
      <c r="F6967" s="10">
        <v>42460</v>
      </c>
      <c r="G6967" t="s">
        <v>489</v>
      </c>
      <c r="H6967" t="s">
        <v>474</v>
      </c>
      <c r="I6967" t="s">
        <v>549</v>
      </c>
      <c r="J6967">
        <v>186565000000</v>
      </c>
      <c r="K6967">
        <v>1660705653.3397095</v>
      </c>
    </row>
    <row r="6968" spans="1:11" x14ac:dyDescent="0.25">
      <c r="A6968">
        <v>1796</v>
      </c>
      <c r="B6968" t="s">
        <v>205</v>
      </c>
      <c r="C6968" t="s">
        <v>493</v>
      </c>
      <c r="D6968" t="s">
        <v>709</v>
      </c>
      <c r="E6968">
        <v>2016</v>
      </c>
      <c r="F6968" s="10">
        <v>42460</v>
      </c>
      <c r="G6968" t="s">
        <v>489</v>
      </c>
      <c r="H6968" t="s">
        <v>474</v>
      </c>
      <c r="I6968" t="s">
        <v>549</v>
      </c>
      <c r="J6968">
        <v>-107204000000</v>
      </c>
      <c r="K6968">
        <v>-954274857.88132942</v>
      </c>
    </row>
    <row r="6969" spans="1:11" x14ac:dyDescent="0.25">
      <c r="A6969">
        <v>1796</v>
      </c>
      <c r="B6969" t="s">
        <v>205</v>
      </c>
      <c r="C6969" t="s">
        <v>493</v>
      </c>
      <c r="D6969" t="s">
        <v>706</v>
      </c>
      <c r="E6969">
        <v>2016</v>
      </c>
      <c r="F6969" s="10">
        <v>42460</v>
      </c>
      <c r="G6969" t="s">
        <v>489</v>
      </c>
      <c r="H6969" t="s">
        <v>474</v>
      </c>
      <c r="I6969" t="s">
        <v>549</v>
      </c>
      <c r="J6969">
        <v>245932000000</v>
      </c>
      <c r="K6969">
        <v>2189160146.5287781</v>
      </c>
    </row>
    <row r="6970" spans="1:11" x14ac:dyDescent="0.25">
      <c r="A6970">
        <v>1796</v>
      </c>
      <c r="B6970" t="s">
        <v>205</v>
      </c>
      <c r="C6970" t="s">
        <v>493</v>
      </c>
      <c r="D6970" t="s">
        <v>702</v>
      </c>
      <c r="E6970">
        <v>2016</v>
      </c>
      <c r="F6970" s="10">
        <v>42460</v>
      </c>
      <c r="G6970" t="s">
        <v>489</v>
      </c>
      <c r="H6970" t="s">
        <v>474</v>
      </c>
      <c r="I6970" t="s">
        <v>549</v>
      </c>
      <c r="J6970">
        <v>893074000000</v>
      </c>
      <c r="K6970">
        <v>7949685314.2374392</v>
      </c>
    </row>
    <row r="6971" spans="1:11" x14ac:dyDescent="0.25">
      <c r="A6971">
        <v>1796</v>
      </c>
      <c r="B6971" t="s">
        <v>205</v>
      </c>
      <c r="C6971" t="s">
        <v>493</v>
      </c>
      <c r="D6971" t="s">
        <v>704</v>
      </c>
      <c r="E6971">
        <v>2016</v>
      </c>
      <c r="F6971" s="10">
        <v>42460</v>
      </c>
      <c r="G6971" t="s">
        <v>489</v>
      </c>
      <c r="H6971" t="s">
        <v>474</v>
      </c>
      <c r="I6971" t="s">
        <v>549</v>
      </c>
      <c r="J6971">
        <v>258686000000</v>
      </c>
      <c r="K6971">
        <v>2302689693.3499646</v>
      </c>
    </row>
    <row r="6972" spans="1:11" x14ac:dyDescent="0.25">
      <c r="A6972">
        <v>1796</v>
      </c>
      <c r="B6972" t="s">
        <v>205</v>
      </c>
      <c r="C6972" t="s">
        <v>493</v>
      </c>
      <c r="D6972" t="s">
        <v>707</v>
      </c>
      <c r="E6972">
        <v>2016</v>
      </c>
      <c r="F6972" s="10">
        <v>42460</v>
      </c>
      <c r="G6972" t="s">
        <v>489</v>
      </c>
      <c r="H6972" t="s">
        <v>474</v>
      </c>
      <c r="I6972" t="s">
        <v>549</v>
      </c>
      <c r="J6972">
        <v>55849000000</v>
      </c>
      <c r="K6972">
        <v>497139066.9920373</v>
      </c>
    </row>
    <row r="6973" spans="1:11" x14ac:dyDescent="0.25">
      <c r="A6973">
        <v>1796</v>
      </c>
      <c r="B6973" t="s">
        <v>205</v>
      </c>
      <c r="C6973" t="s">
        <v>493</v>
      </c>
      <c r="D6973" t="s">
        <v>458</v>
      </c>
      <c r="E6973">
        <v>2016</v>
      </c>
      <c r="F6973" s="10">
        <v>42460</v>
      </c>
      <c r="G6973" t="s">
        <v>489</v>
      </c>
      <c r="H6973" t="s">
        <v>474</v>
      </c>
      <c r="I6973" t="s">
        <v>549</v>
      </c>
      <c r="J6973">
        <v>14720000000</v>
      </c>
      <c r="K6973">
        <v>131029867.4304426</v>
      </c>
    </row>
    <row r="6974" spans="1:11" x14ac:dyDescent="0.25">
      <c r="A6974">
        <v>1796</v>
      </c>
      <c r="B6974" t="s">
        <v>205</v>
      </c>
      <c r="C6974" t="s">
        <v>493</v>
      </c>
      <c r="D6974" t="s">
        <v>708</v>
      </c>
      <c r="E6974">
        <v>2016</v>
      </c>
      <c r="F6974" s="10">
        <v>42460</v>
      </c>
      <c r="G6974" t="s">
        <v>489</v>
      </c>
      <c r="H6974" t="s">
        <v>474</v>
      </c>
      <c r="I6974" t="s">
        <v>549</v>
      </c>
      <c r="J6974">
        <v>16422000000</v>
      </c>
      <c r="K6974">
        <v>146180195.85208753</v>
      </c>
    </row>
    <row r="6975" spans="1:11" x14ac:dyDescent="0.25">
      <c r="A6975">
        <v>1796</v>
      </c>
      <c r="B6975" t="s">
        <v>205</v>
      </c>
      <c r="C6975" t="s">
        <v>493</v>
      </c>
      <c r="D6975" t="s">
        <v>703</v>
      </c>
      <c r="E6975">
        <v>2016</v>
      </c>
      <c r="F6975" s="10">
        <v>42460</v>
      </c>
      <c r="G6975" t="s">
        <v>489</v>
      </c>
      <c r="H6975" t="s">
        <v>474</v>
      </c>
      <c r="I6975" t="s">
        <v>549</v>
      </c>
      <c r="J6975">
        <v>540386000000</v>
      </c>
      <c r="K6975">
        <v>4810238175.3578234</v>
      </c>
    </row>
    <row r="6976" spans="1:11" x14ac:dyDescent="0.25">
      <c r="A6976">
        <v>1801</v>
      </c>
      <c r="B6976" t="s">
        <v>211</v>
      </c>
      <c r="C6976" t="s">
        <v>492</v>
      </c>
      <c r="D6976" t="s">
        <v>163</v>
      </c>
      <c r="E6976">
        <v>2016</v>
      </c>
      <c r="F6976" s="10">
        <v>42460</v>
      </c>
      <c r="G6976" t="s">
        <v>489</v>
      </c>
      <c r="H6976" t="s">
        <v>474</v>
      </c>
      <c r="I6976" t="s">
        <v>549</v>
      </c>
      <c r="J6976">
        <v>49925000000</v>
      </c>
      <c r="K6976">
        <v>444406666.53973144</v>
      </c>
    </row>
    <row r="6977" spans="1:11" x14ac:dyDescent="0.25">
      <c r="A6977">
        <v>1801</v>
      </c>
      <c r="B6977" t="s">
        <v>211</v>
      </c>
      <c r="C6977" t="s">
        <v>492</v>
      </c>
      <c r="D6977" t="s">
        <v>669</v>
      </c>
      <c r="E6977">
        <v>2016</v>
      </c>
      <c r="F6977" s="10">
        <v>42460</v>
      </c>
      <c r="G6977" t="s">
        <v>489</v>
      </c>
      <c r="H6977" t="s">
        <v>474</v>
      </c>
      <c r="I6977" t="s">
        <v>549</v>
      </c>
      <c r="J6977">
        <v>43331000000</v>
      </c>
      <c r="K6977">
        <v>385710270.7628063</v>
      </c>
    </row>
    <row r="6978" spans="1:11" x14ac:dyDescent="0.25">
      <c r="A6978">
        <v>1801</v>
      </c>
      <c r="B6978" t="s">
        <v>211</v>
      </c>
      <c r="C6978" t="s">
        <v>492</v>
      </c>
      <c r="D6978" t="s">
        <v>458</v>
      </c>
      <c r="E6978">
        <v>2016</v>
      </c>
      <c r="F6978" s="10">
        <v>42460</v>
      </c>
      <c r="G6978" t="s">
        <v>489</v>
      </c>
      <c r="H6978" t="s">
        <v>474</v>
      </c>
      <c r="I6978" t="s">
        <v>549</v>
      </c>
      <c r="J6978">
        <v>176511000000</v>
      </c>
      <c r="K6978">
        <v>1571210117.528183</v>
      </c>
    </row>
    <row r="6979" spans="1:11" x14ac:dyDescent="0.25">
      <c r="A6979">
        <v>1801</v>
      </c>
      <c r="B6979" t="s">
        <v>211</v>
      </c>
      <c r="C6979" t="s">
        <v>492</v>
      </c>
      <c r="D6979" t="s">
        <v>668</v>
      </c>
      <c r="E6979">
        <v>2016</v>
      </c>
      <c r="F6979" s="10">
        <v>42460</v>
      </c>
      <c r="G6979" t="s">
        <v>489</v>
      </c>
      <c r="H6979" t="s">
        <v>474</v>
      </c>
      <c r="I6979" t="s">
        <v>549</v>
      </c>
      <c r="J6979">
        <v>15989000000</v>
      </c>
      <c r="K6979">
        <v>142325852.60498279</v>
      </c>
    </row>
    <row r="6980" spans="1:11" x14ac:dyDescent="0.25">
      <c r="A6980">
        <v>1801</v>
      </c>
      <c r="B6980" t="s">
        <v>211</v>
      </c>
      <c r="C6980" t="s">
        <v>492</v>
      </c>
      <c r="D6980" t="s">
        <v>670</v>
      </c>
      <c r="E6980">
        <v>2016</v>
      </c>
      <c r="F6980" s="10">
        <v>42460</v>
      </c>
      <c r="G6980" t="s">
        <v>489</v>
      </c>
      <c r="H6980" t="s">
        <v>474</v>
      </c>
      <c r="I6980" t="s">
        <v>549</v>
      </c>
      <c r="J6980">
        <v>14055000000</v>
      </c>
      <c r="K6980">
        <v>125110379.53361894</v>
      </c>
    </row>
    <row r="6981" spans="1:11" x14ac:dyDescent="0.25">
      <c r="A6981">
        <v>8069</v>
      </c>
      <c r="B6981" t="s">
        <v>165</v>
      </c>
      <c r="C6981" t="s">
        <v>492</v>
      </c>
      <c r="D6981" t="s">
        <v>2077</v>
      </c>
      <c r="E6981">
        <v>2016</v>
      </c>
      <c r="F6981" s="10">
        <v>42460</v>
      </c>
      <c r="G6981" t="s">
        <v>489</v>
      </c>
      <c r="H6981" t="s">
        <v>474</v>
      </c>
      <c r="I6981" t="s">
        <v>549</v>
      </c>
      <c r="J6981">
        <v>130969000000</v>
      </c>
      <c r="K6981">
        <v>1165818662.194133</v>
      </c>
    </row>
    <row r="6982" spans="1:11" x14ac:dyDescent="0.25">
      <c r="A6982">
        <v>8069</v>
      </c>
      <c r="B6982" t="s">
        <v>165</v>
      </c>
      <c r="C6982" t="s">
        <v>492</v>
      </c>
      <c r="D6982" t="s">
        <v>163</v>
      </c>
      <c r="E6982">
        <v>2016</v>
      </c>
      <c r="F6982" s="10">
        <v>42460</v>
      </c>
      <c r="G6982" t="s">
        <v>489</v>
      </c>
      <c r="H6982" t="s">
        <v>474</v>
      </c>
      <c r="I6982" t="s">
        <v>549</v>
      </c>
      <c r="J6982">
        <v>232630000000</v>
      </c>
      <c r="K6982">
        <v>2070752585.6211865</v>
      </c>
    </row>
    <row r="6983" spans="1:11" x14ac:dyDescent="0.25">
      <c r="A6983">
        <v>8069</v>
      </c>
      <c r="B6983" t="s">
        <v>165</v>
      </c>
      <c r="C6983" t="s">
        <v>492</v>
      </c>
      <c r="D6983" t="s">
        <v>636</v>
      </c>
      <c r="E6983">
        <v>2016</v>
      </c>
      <c r="F6983" s="10">
        <v>42460</v>
      </c>
      <c r="G6983" t="s">
        <v>489</v>
      </c>
      <c r="H6983" t="s">
        <v>474</v>
      </c>
      <c r="I6983" t="s">
        <v>549</v>
      </c>
      <c r="J6983">
        <v>53073000000</v>
      </c>
      <c r="K6983">
        <v>472428543.07988316</v>
      </c>
    </row>
    <row r="6984" spans="1:11" x14ac:dyDescent="0.25">
      <c r="A6984">
        <v>8069</v>
      </c>
      <c r="B6984" t="s">
        <v>165</v>
      </c>
      <c r="C6984" t="s">
        <v>492</v>
      </c>
      <c r="D6984" t="s">
        <v>2078</v>
      </c>
      <c r="E6984">
        <v>2016</v>
      </c>
      <c r="F6984" s="10">
        <v>42460</v>
      </c>
      <c r="G6984" t="s">
        <v>489</v>
      </c>
      <c r="H6984" t="s">
        <v>474</v>
      </c>
      <c r="I6984" t="s">
        <v>549</v>
      </c>
      <c r="J6984">
        <v>69562000000</v>
      </c>
      <c r="K6984">
        <v>619205138.4644326</v>
      </c>
    </row>
    <row r="6985" spans="1:11" x14ac:dyDescent="0.25">
      <c r="A6985">
        <v>8069</v>
      </c>
      <c r="B6985" t="s">
        <v>165</v>
      </c>
      <c r="C6985" t="s">
        <v>493</v>
      </c>
      <c r="D6985" t="s">
        <v>635</v>
      </c>
      <c r="E6985">
        <v>2016</v>
      </c>
      <c r="F6985" s="10">
        <v>42460</v>
      </c>
      <c r="G6985" t="s">
        <v>489</v>
      </c>
      <c r="H6985" t="s">
        <v>474</v>
      </c>
      <c r="I6985" t="s">
        <v>549</v>
      </c>
      <c r="J6985">
        <v>-4166000000</v>
      </c>
      <c r="K6985">
        <v>-37083588.839349449</v>
      </c>
    </row>
    <row r="6986" spans="1:11" x14ac:dyDescent="0.25">
      <c r="A6986">
        <v>8069</v>
      </c>
      <c r="B6986" t="s">
        <v>165</v>
      </c>
      <c r="C6986" t="s">
        <v>493</v>
      </c>
      <c r="D6986" t="s">
        <v>684</v>
      </c>
      <c r="E6986">
        <v>2016</v>
      </c>
      <c r="F6986" s="10">
        <v>42460</v>
      </c>
      <c r="G6986" t="s">
        <v>489</v>
      </c>
      <c r="H6986" t="s">
        <v>474</v>
      </c>
      <c r="I6986" t="s">
        <v>549</v>
      </c>
      <c r="J6986">
        <v>70392000000</v>
      </c>
      <c r="K6986">
        <v>626593371.47851336</v>
      </c>
    </row>
    <row r="6987" spans="1:11" x14ac:dyDescent="0.25">
      <c r="A6987">
        <v>8069</v>
      </c>
      <c r="B6987" t="s">
        <v>165</v>
      </c>
      <c r="C6987" t="s">
        <v>493</v>
      </c>
      <c r="D6987" t="s">
        <v>683</v>
      </c>
      <c r="E6987">
        <v>2016</v>
      </c>
      <c r="F6987" s="10">
        <v>42460</v>
      </c>
      <c r="G6987" t="s">
        <v>489</v>
      </c>
      <c r="H6987" t="s">
        <v>474</v>
      </c>
      <c r="I6987" t="s">
        <v>549</v>
      </c>
      <c r="J6987">
        <v>321614000000</v>
      </c>
      <c r="K6987">
        <v>2862842376.6151066</v>
      </c>
    </row>
    <row r="6988" spans="1:11" x14ac:dyDescent="0.25">
      <c r="A6988">
        <v>8069</v>
      </c>
      <c r="B6988" t="s">
        <v>165</v>
      </c>
      <c r="C6988" t="s">
        <v>493</v>
      </c>
      <c r="D6988" t="s">
        <v>458</v>
      </c>
      <c r="E6988">
        <v>2016</v>
      </c>
      <c r="F6988" s="10">
        <v>42460</v>
      </c>
      <c r="G6988" t="s">
        <v>489</v>
      </c>
      <c r="H6988" t="s">
        <v>474</v>
      </c>
      <c r="I6988" t="s">
        <v>549</v>
      </c>
      <c r="J6988">
        <v>5066000000</v>
      </c>
      <c r="K6988">
        <v>45094925.842569448</v>
      </c>
    </row>
    <row r="6989" spans="1:11" x14ac:dyDescent="0.25">
      <c r="A6989">
        <v>8069</v>
      </c>
      <c r="B6989" t="s">
        <v>165</v>
      </c>
      <c r="C6989" t="s">
        <v>493</v>
      </c>
      <c r="D6989" t="s">
        <v>685</v>
      </c>
      <c r="E6989">
        <v>2016</v>
      </c>
      <c r="F6989" s="10">
        <v>42460</v>
      </c>
      <c r="G6989" t="s">
        <v>489</v>
      </c>
      <c r="H6989" t="s">
        <v>474</v>
      </c>
      <c r="I6989" t="s">
        <v>549</v>
      </c>
      <c r="J6989">
        <v>93328000000</v>
      </c>
      <c r="K6989">
        <v>830757844.26279533</v>
      </c>
    </row>
    <row r="6990" spans="1:11" x14ac:dyDescent="0.25">
      <c r="A6990">
        <v>8078</v>
      </c>
      <c r="B6990" t="s">
        <v>184</v>
      </c>
      <c r="C6990" t="s">
        <v>493</v>
      </c>
      <c r="D6990" t="s">
        <v>756</v>
      </c>
      <c r="E6990">
        <v>2016</v>
      </c>
      <c r="F6990" s="10">
        <v>42460</v>
      </c>
      <c r="G6990" t="s">
        <v>489</v>
      </c>
      <c r="H6990" t="s">
        <v>474</v>
      </c>
      <c r="I6990" t="s">
        <v>549</v>
      </c>
      <c r="J6990">
        <v>59031000000</v>
      </c>
      <c r="K6990">
        <v>525463594.04119956</v>
      </c>
    </row>
    <row r="6991" spans="1:11" x14ac:dyDescent="0.25">
      <c r="A6991">
        <v>8078</v>
      </c>
      <c r="B6991" t="s">
        <v>184</v>
      </c>
      <c r="C6991" t="s">
        <v>493</v>
      </c>
      <c r="D6991" t="s">
        <v>757</v>
      </c>
      <c r="E6991">
        <v>2016</v>
      </c>
      <c r="F6991" s="10">
        <v>42460</v>
      </c>
      <c r="G6991" t="s">
        <v>489</v>
      </c>
      <c r="H6991" t="s">
        <v>474</v>
      </c>
      <c r="I6991" t="s">
        <v>549</v>
      </c>
      <c r="J6991">
        <v>44067000000</v>
      </c>
      <c r="K6991">
        <v>392261764.13432842</v>
      </c>
    </row>
    <row r="6992" spans="1:11" x14ac:dyDescent="0.25">
      <c r="A6992">
        <v>8096</v>
      </c>
      <c r="B6992" t="s">
        <v>162</v>
      </c>
      <c r="C6992" t="s">
        <v>492</v>
      </c>
      <c r="D6992" t="s">
        <v>59</v>
      </c>
      <c r="E6992">
        <v>2016</v>
      </c>
      <c r="F6992" s="10">
        <v>42460</v>
      </c>
      <c r="G6992" t="s">
        <v>489</v>
      </c>
      <c r="H6992" t="s">
        <v>474</v>
      </c>
      <c r="I6992" t="s">
        <v>549</v>
      </c>
      <c r="J6992">
        <v>185241000000</v>
      </c>
      <c r="K6992">
        <v>1648920086.4594171</v>
      </c>
    </row>
    <row r="6993" spans="1:11" x14ac:dyDescent="0.25">
      <c r="A6993">
        <v>8096</v>
      </c>
      <c r="B6993" t="s">
        <v>162</v>
      </c>
      <c r="C6993" t="s">
        <v>492</v>
      </c>
      <c r="D6993" t="s">
        <v>163</v>
      </c>
      <c r="E6993">
        <v>2016</v>
      </c>
      <c r="F6993" s="10">
        <v>42460</v>
      </c>
      <c r="G6993" t="s">
        <v>489</v>
      </c>
      <c r="H6993" t="s">
        <v>474</v>
      </c>
      <c r="I6993" t="s">
        <v>549</v>
      </c>
      <c r="J6993">
        <v>1261203000000</v>
      </c>
      <c r="K6993">
        <v>11226580291.635632</v>
      </c>
    </row>
    <row r="6994" spans="1:11" x14ac:dyDescent="0.25">
      <c r="A6994">
        <v>8096</v>
      </c>
      <c r="B6994" t="s">
        <v>162</v>
      </c>
      <c r="C6994" t="s">
        <v>492</v>
      </c>
      <c r="D6994" t="s">
        <v>458</v>
      </c>
      <c r="E6994">
        <v>2016</v>
      </c>
      <c r="F6994" s="10">
        <v>42460</v>
      </c>
      <c r="G6994" t="s">
        <v>489</v>
      </c>
      <c r="H6994" t="s">
        <v>474</v>
      </c>
      <c r="I6994" t="s">
        <v>549</v>
      </c>
      <c r="J6994">
        <v>494470000000</v>
      </c>
      <c r="K6994">
        <v>4401517564.4246578</v>
      </c>
    </row>
    <row r="6995" spans="1:11" x14ac:dyDescent="0.25">
      <c r="A6995">
        <v>8096</v>
      </c>
      <c r="B6995" t="s">
        <v>162</v>
      </c>
      <c r="C6995" t="s">
        <v>493</v>
      </c>
      <c r="D6995" t="s">
        <v>1206</v>
      </c>
      <c r="E6995">
        <v>2016</v>
      </c>
      <c r="F6995" s="10">
        <v>42460</v>
      </c>
      <c r="G6995" t="s">
        <v>489</v>
      </c>
      <c r="H6995" t="s">
        <v>474</v>
      </c>
      <c r="I6995" t="s">
        <v>549</v>
      </c>
      <c r="J6995">
        <v>847923000000</v>
      </c>
      <c r="K6995">
        <v>7547774339.7570105</v>
      </c>
    </row>
    <row r="6996" spans="1:11" x14ac:dyDescent="0.25">
      <c r="A6996">
        <v>8096</v>
      </c>
      <c r="B6996" t="s">
        <v>162</v>
      </c>
      <c r="C6996" t="s">
        <v>493</v>
      </c>
      <c r="D6996" t="s">
        <v>682</v>
      </c>
      <c r="E6996">
        <v>2016</v>
      </c>
      <c r="F6996" s="10">
        <v>42460</v>
      </c>
      <c r="G6996" t="s">
        <v>489</v>
      </c>
      <c r="H6996" t="s">
        <v>474</v>
      </c>
      <c r="I6996" t="s">
        <v>549</v>
      </c>
      <c r="J6996">
        <v>285452000000</v>
      </c>
      <c r="K6996">
        <v>2540946855.825727</v>
      </c>
    </row>
    <row r="6997" spans="1:11" x14ac:dyDescent="0.25">
      <c r="A6997">
        <v>8096</v>
      </c>
      <c r="B6997" t="s">
        <v>162</v>
      </c>
      <c r="C6997" t="s">
        <v>493</v>
      </c>
      <c r="D6997" t="s">
        <v>1207</v>
      </c>
      <c r="E6997">
        <v>2016</v>
      </c>
      <c r="F6997" s="10">
        <v>42460</v>
      </c>
      <c r="G6997" t="s">
        <v>489</v>
      </c>
      <c r="H6997" t="s">
        <v>474</v>
      </c>
      <c r="I6997" t="s">
        <v>549</v>
      </c>
      <c r="J6997">
        <v>174844000000</v>
      </c>
      <c r="K6997">
        <v>1556371341.1011078</v>
      </c>
    </row>
    <row r="6998" spans="1:11" x14ac:dyDescent="0.25">
      <c r="A6998">
        <v>8096</v>
      </c>
      <c r="B6998" t="s">
        <v>162</v>
      </c>
      <c r="C6998" t="s">
        <v>493</v>
      </c>
      <c r="D6998" t="s">
        <v>635</v>
      </c>
      <c r="E6998">
        <v>2016</v>
      </c>
      <c r="F6998" s="10">
        <v>42460</v>
      </c>
      <c r="G6998" t="s">
        <v>489</v>
      </c>
      <c r="H6998" t="s">
        <v>474</v>
      </c>
      <c r="I6998" t="s">
        <v>549</v>
      </c>
      <c r="J6998">
        <v>-36537000000</v>
      </c>
      <c r="K6998">
        <v>-325233577.87405443</v>
      </c>
    </row>
    <row r="6999" spans="1:11" x14ac:dyDescent="0.25">
      <c r="A6999">
        <v>8096</v>
      </c>
      <c r="B6999" t="s">
        <v>162</v>
      </c>
      <c r="C6999" t="s">
        <v>493</v>
      </c>
      <c r="D6999" t="s">
        <v>680</v>
      </c>
      <c r="E6999">
        <v>2016</v>
      </c>
      <c r="F6999" s="10">
        <v>42460</v>
      </c>
      <c r="G6999" t="s">
        <v>489</v>
      </c>
      <c r="H6999" t="s">
        <v>474</v>
      </c>
      <c r="I6999" t="s">
        <v>549</v>
      </c>
      <c r="J6999">
        <v>632471000000</v>
      </c>
      <c r="K6999">
        <v>5629931473.0706158</v>
      </c>
    </row>
    <row r="7000" spans="1:11" x14ac:dyDescent="0.25">
      <c r="A7000">
        <v>8096</v>
      </c>
      <c r="B7000" t="s">
        <v>162</v>
      </c>
      <c r="C7000" t="s">
        <v>493</v>
      </c>
      <c r="D7000" t="s">
        <v>458</v>
      </c>
      <c r="E7000">
        <v>2016</v>
      </c>
      <c r="F7000" s="10">
        <v>42460</v>
      </c>
      <c r="G7000" t="s">
        <v>489</v>
      </c>
      <c r="H7000" t="s">
        <v>474</v>
      </c>
      <c r="I7000" t="s">
        <v>549</v>
      </c>
      <c r="J7000">
        <v>36760000000</v>
      </c>
      <c r="K7000">
        <v>327218609.15374118</v>
      </c>
    </row>
    <row r="7001" spans="1:11" x14ac:dyDescent="0.25">
      <c r="A7001">
        <v>8175</v>
      </c>
      <c r="B7001" t="s">
        <v>207</v>
      </c>
      <c r="C7001" t="s">
        <v>492</v>
      </c>
      <c r="D7001" t="s">
        <v>2168</v>
      </c>
      <c r="E7001">
        <v>2016</v>
      </c>
      <c r="F7001" s="10">
        <v>42460</v>
      </c>
      <c r="G7001" t="s">
        <v>489</v>
      </c>
      <c r="H7001" t="s">
        <v>474</v>
      </c>
      <c r="I7001" t="s">
        <v>549</v>
      </c>
      <c r="J7001">
        <v>11307000000</v>
      </c>
      <c r="K7001">
        <v>100649097.21712056</v>
      </c>
    </row>
    <row r="7002" spans="1:11" x14ac:dyDescent="0.25">
      <c r="A7002">
        <v>8175</v>
      </c>
      <c r="B7002" t="s">
        <v>207</v>
      </c>
      <c r="C7002" t="s">
        <v>492</v>
      </c>
      <c r="D7002" t="s">
        <v>163</v>
      </c>
      <c r="E7002">
        <v>2016</v>
      </c>
      <c r="F7002" s="10">
        <v>42460</v>
      </c>
      <c r="G7002" t="s">
        <v>489</v>
      </c>
      <c r="H7002" t="s">
        <v>474</v>
      </c>
      <c r="I7002" t="s">
        <v>549</v>
      </c>
      <c r="J7002">
        <v>17059000000</v>
      </c>
      <c r="K7002">
        <v>151850442.15325546</v>
      </c>
    </row>
    <row r="7003" spans="1:11" x14ac:dyDescent="0.25">
      <c r="A7003">
        <v>8175</v>
      </c>
      <c r="B7003" t="s">
        <v>207</v>
      </c>
      <c r="C7003" t="s">
        <v>492</v>
      </c>
      <c r="D7003" t="s">
        <v>2169</v>
      </c>
      <c r="E7003">
        <v>2016</v>
      </c>
      <c r="F7003" s="10">
        <v>42460</v>
      </c>
      <c r="G7003" t="s">
        <v>489</v>
      </c>
      <c r="H7003" t="s">
        <v>474</v>
      </c>
      <c r="I7003" t="s">
        <v>549</v>
      </c>
      <c r="J7003">
        <v>8225000000</v>
      </c>
      <c r="K7003">
        <v>73214718.723871633</v>
      </c>
    </row>
    <row r="7004" spans="1:11" x14ac:dyDescent="0.25">
      <c r="A7004">
        <v>8175</v>
      </c>
      <c r="B7004" t="s">
        <v>207</v>
      </c>
      <c r="C7004" t="s">
        <v>492</v>
      </c>
      <c r="D7004" t="s">
        <v>458</v>
      </c>
      <c r="E7004">
        <v>2016</v>
      </c>
      <c r="F7004" s="10">
        <v>42460</v>
      </c>
      <c r="G7004" t="s">
        <v>489</v>
      </c>
      <c r="H7004" t="s">
        <v>474</v>
      </c>
      <c r="I7004" t="s">
        <v>549</v>
      </c>
      <c r="J7004">
        <v>3887000000</v>
      </c>
      <c r="K7004">
        <v>34600074.368351251</v>
      </c>
    </row>
    <row r="7005" spans="1:11" x14ac:dyDescent="0.25">
      <c r="A7005">
        <v>8437</v>
      </c>
      <c r="B7005" t="s">
        <v>209</v>
      </c>
      <c r="C7005" t="s">
        <v>492</v>
      </c>
      <c r="D7005" t="s">
        <v>570</v>
      </c>
      <c r="E7005">
        <v>2016</v>
      </c>
      <c r="F7005" s="10">
        <v>42460</v>
      </c>
      <c r="G7005" t="s">
        <v>489</v>
      </c>
      <c r="H7005" t="s">
        <v>474</v>
      </c>
      <c r="I7005" t="s">
        <v>549</v>
      </c>
      <c r="J7005">
        <v>1467137000000</v>
      </c>
      <c r="K7005">
        <v>13059698818.770195</v>
      </c>
    </row>
    <row r="7006" spans="1:11" x14ac:dyDescent="0.25">
      <c r="A7006">
        <v>8437</v>
      </c>
      <c r="B7006" t="s">
        <v>209</v>
      </c>
      <c r="C7006" t="s">
        <v>492</v>
      </c>
      <c r="D7006" t="s">
        <v>569</v>
      </c>
      <c r="E7006">
        <v>2016</v>
      </c>
      <c r="F7006" s="10">
        <v>42460</v>
      </c>
      <c r="G7006" t="s">
        <v>489</v>
      </c>
      <c r="H7006" t="s">
        <v>474</v>
      </c>
      <c r="I7006" t="s">
        <v>549</v>
      </c>
      <c r="J7006">
        <v>438995000000</v>
      </c>
      <c r="K7006">
        <v>3907707653.0317359</v>
      </c>
    </row>
    <row r="7007" spans="1:11" x14ac:dyDescent="0.25">
      <c r="A7007">
        <v>8437</v>
      </c>
      <c r="B7007" t="s">
        <v>209</v>
      </c>
      <c r="C7007" t="s">
        <v>492</v>
      </c>
      <c r="D7007" t="s">
        <v>163</v>
      </c>
      <c r="E7007">
        <v>2016</v>
      </c>
      <c r="F7007" s="10">
        <v>42460</v>
      </c>
      <c r="G7007" t="s">
        <v>489</v>
      </c>
      <c r="H7007" t="s">
        <v>474</v>
      </c>
      <c r="I7007" t="s">
        <v>549</v>
      </c>
      <c r="J7007">
        <v>2292366000000</v>
      </c>
      <c r="K7007">
        <v>20405462845.248234</v>
      </c>
    </row>
    <row r="7008" spans="1:11" x14ac:dyDescent="0.25">
      <c r="A7008">
        <v>8437</v>
      </c>
      <c r="B7008" t="s">
        <v>209</v>
      </c>
      <c r="C7008" t="s">
        <v>492</v>
      </c>
      <c r="D7008" t="s">
        <v>636</v>
      </c>
      <c r="E7008">
        <v>2016</v>
      </c>
      <c r="F7008" s="10">
        <v>42460</v>
      </c>
      <c r="G7008" t="s">
        <v>489</v>
      </c>
      <c r="H7008" t="s">
        <v>474</v>
      </c>
      <c r="I7008" t="s">
        <v>549</v>
      </c>
      <c r="J7008">
        <v>714661000000</v>
      </c>
      <c r="K7008">
        <v>6361544571.1757841</v>
      </c>
    </row>
    <row r="7009" spans="1:11" x14ac:dyDescent="0.25">
      <c r="A7009">
        <v>8437</v>
      </c>
      <c r="B7009" t="s">
        <v>209</v>
      </c>
      <c r="C7009" t="s">
        <v>492</v>
      </c>
      <c r="D7009" t="s">
        <v>458</v>
      </c>
      <c r="E7009">
        <v>2016</v>
      </c>
      <c r="F7009" s="10">
        <v>42460</v>
      </c>
      <c r="G7009" t="s">
        <v>489</v>
      </c>
      <c r="H7009" t="s">
        <v>474</v>
      </c>
      <c r="I7009" t="s">
        <v>549</v>
      </c>
      <c r="J7009">
        <v>241679000000</v>
      </c>
      <c r="K7009">
        <v>2151302128.4457841</v>
      </c>
    </row>
    <row r="7010" spans="1:11" x14ac:dyDescent="0.25">
      <c r="A7010">
        <v>8437</v>
      </c>
      <c r="B7010" t="s">
        <v>209</v>
      </c>
      <c r="C7010" t="s">
        <v>493</v>
      </c>
      <c r="D7010" t="s">
        <v>635</v>
      </c>
      <c r="E7010">
        <v>2016</v>
      </c>
      <c r="F7010" s="10">
        <v>42460</v>
      </c>
      <c r="G7010" t="s">
        <v>489</v>
      </c>
      <c r="H7010" t="s">
        <v>474</v>
      </c>
      <c r="I7010" t="s">
        <v>549</v>
      </c>
      <c r="J7010">
        <v>-433004000000</v>
      </c>
      <c r="K7010">
        <v>-3854378853.046968</v>
      </c>
    </row>
    <row r="7011" spans="1:11" x14ac:dyDescent="0.25">
      <c r="A7011">
        <v>8437</v>
      </c>
      <c r="B7011" t="s">
        <v>209</v>
      </c>
      <c r="C7011" t="s">
        <v>493</v>
      </c>
      <c r="D7011" t="s">
        <v>630</v>
      </c>
      <c r="E7011">
        <v>2016</v>
      </c>
      <c r="F7011" s="10">
        <v>42460</v>
      </c>
      <c r="G7011" t="s">
        <v>489</v>
      </c>
      <c r="H7011" t="s">
        <v>474</v>
      </c>
      <c r="I7011" t="s">
        <v>549</v>
      </c>
      <c r="J7011">
        <v>1061345000000</v>
      </c>
      <c r="K7011">
        <v>9447547190.7583637</v>
      </c>
    </row>
    <row r="7012" spans="1:11" x14ac:dyDescent="0.25">
      <c r="A7012">
        <v>8437</v>
      </c>
      <c r="B7012" t="s">
        <v>209</v>
      </c>
      <c r="C7012" t="s">
        <v>493</v>
      </c>
      <c r="D7012" t="s">
        <v>634</v>
      </c>
      <c r="E7012">
        <v>2016</v>
      </c>
      <c r="F7012" s="10">
        <v>42460</v>
      </c>
      <c r="G7012" t="s">
        <v>489</v>
      </c>
      <c r="H7012" t="s">
        <v>474</v>
      </c>
      <c r="I7012" t="s">
        <v>549</v>
      </c>
      <c r="J7012">
        <v>256778000000</v>
      </c>
      <c r="K7012">
        <v>2285705658.9031382</v>
      </c>
    </row>
    <row r="7013" spans="1:11" x14ac:dyDescent="0.25">
      <c r="A7013">
        <v>8437</v>
      </c>
      <c r="B7013" t="s">
        <v>209</v>
      </c>
      <c r="C7013" t="s">
        <v>493</v>
      </c>
      <c r="D7013" t="s">
        <v>631</v>
      </c>
      <c r="E7013">
        <v>2016</v>
      </c>
      <c r="F7013" s="10">
        <v>42460</v>
      </c>
      <c r="G7013" t="s">
        <v>489</v>
      </c>
      <c r="H7013" t="s">
        <v>474</v>
      </c>
      <c r="I7013" t="s">
        <v>549</v>
      </c>
      <c r="J7013">
        <v>1352855000000</v>
      </c>
      <c r="K7013">
        <v>12042419246.10132</v>
      </c>
    </row>
    <row r="7014" spans="1:11" x14ac:dyDescent="0.25">
      <c r="A7014">
        <v>8437</v>
      </c>
      <c r="B7014" t="s">
        <v>209</v>
      </c>
      <c r="C7014" t="s">
        <v>493</v>
      </c>
      <c r="D7014" t="s">
        <v>458</v>
      </c>
      <c r="E7014">
        <v>2016</v>
      </c>
      <c r="F7014" s="10">
        <v>42460</v>
      </c>
      <c r="G7014" t="s">
        <v>489</v>
      </c>
      <c r="H7014" t="s">
        <v>474</v>
      </c>
      <c r="I7014" t="s">
        <v>549</v>
      </c>
      <c r="J7014">
        <v>796097000000</v>
      </c>
      <c r="K7014">
        <v>7086445949.1693659</v>
      </c>
    </row>
    <row r="7015" spans="1:11" x14ac:dyDescent="0.25">
      <c r="A7015">
        <v>8437</v>
      </c>
      <c r="B7015" t="s">
        <v>209</v>
      </c>
      <c r="C7015" t="s">
        <v>493</v>
      </c>
      <c r="D7015" t="s">
        <v>632</v>
      </c>
      <c r="E7015">
        <v>2016</v>
      </c>
      <c r="F7015" s="10">
        <v>42460</v>
      </c>
      <c r="G7015" t="s">
        <v>489</v>
      </c>
      <c r="H7015" t="s">
        <v>474</v>
      </c>
      <c r="I7015" t="s">
        <v>549</v>
      </c>
      <c r="J7015">
        <v>544891000000</v>
      </c>
      <c r="K7015">
        <v>4850339367.8017187</v>
      </c>
    </row>
    <row r="7016" spans="1:11" x14ac:dyDescent="0.25">
      <c r="A7016">
        <v>8437</v>
      </c>
      <c r="B7016" t="s">
        <v>209</v>
      </c>
      <c r="C7016" t="s">
        <v>493</v>
      </c>
      <c r="D7016" t="s">
        <v>633</v>
      </c>
      <c r="E7016">
        <v>2016</v>
      </c>
      <c r="F7016" s="10">
        <v>42460</v>
      </c>
      <c r="G7016" t="s">
        <v>489</v>
      </c>
      <c r="H7016" t="s">
        <v>474</v>
      </c>
      <c r="I7016" t="s">
        <v>549</v>
      </c>
      <c r="J7016">
        <v>1575876000000</v>
      </c>
      <c r="K7016">
        <v>14027637456.984795</v>
      </c>
    </row>
    <row r="7017" spans="1:11" x14ac:dyDescent="0.25">
      <c r="A7017">
        <v>9044</v>
      </c>
      <c r="B7017" t="s">
        <v>202</v>
      </c>
      <c r="C7017" t="s">
        <v>492</v>
      </c>
      <c r="D7017" t="s">
        <v>570</v>
      </c>
      <c r="E7017">
        <v>2016</v>
      </c>
      <c r="F7017" s="10">
        <v>42460</v>
      </c>
      <c r="G7017" t="s">
        <v>489</v>
      </c>
      <c r="H7017" t="s">
        <v>474</v>
      </c>
      <c r="I7017" t="s">
        <v>549</v>
      </c>
      <c r="J7017">
        <v>570274000000</v>
      </c>
      <c r="K7017">
        <v>5076285775.7491999</v>
      </c>
    </row>
    <row r="7018" spans="1:11" x14ac:dyDescent="0.25">
      <c r="A7018">
        <v>9044</v>
      </c>
      <c r="B7018" t="s">
        <v>202</v>
      </c>
      <c r="C7018" t="s">
        <v>492</v>
      </c>
      <c r="D7018" t="s">
        <v>569</v>
      </c>
      <c r="E7018">
        <v>2016</v>
      </c>
      <c r="F7018" s="10">
        <v>42460</v>
      </c>
      <c r="G7018" t="s">
        <v>489</v>
      </c>
      <c r="H7018" t="s">
        <v>474</v>
      </c>
      <c r="I7018" t="s">
        <v>549</v>
      </c>
      <c r="J7018">
        <v>427726000000</v>
      </c>
      <c r="K7018">
        <v>3807396812.2658625</v>
      </c>
    </row>
    <row r="7019" spans="1:11" x14ac:dyDescent="0.25">
      <c r="A7019">
        <v>9044</v>
      </c>
      <c r="B7019" t="s">
        <v>202</v>
      </c>
      <c r="C7019" t="s">
        <v>492</v>
      </c>
      <c r="D7019" t="s">
        <v>163</v>
      </c>
      <c r="E7019">
        <v>2016</v>
      </c>
      <c r="F7019" s="10">
        <v>42460</v>
      </c>
      <c r="G7019" t="s">
        <v>489</v>
      </c>
      <c r="H7019" t="s">
        <v>474</v>
      </c>
      <c r="I7019" t="s">
        <v>549</v>
      </c>
      <c r="J7019">
        <v>1596720000000</v>
      </c>
      <c r="K7019">
        <v>14213180021.97937</v>
      </c>
    </row>
    <row r="7020" spans="1:11" x14ac:dyDescent="0.25">
      <c r="A7020">
        <v>9044</v>
      </c>
      <c r="B7020" t="s">
        <v>202</v>
      </c>
      <c r="C7020" t="s">
        <v>492</v>
      </c>
      <c r="D7020" t="s">
        <v>458</v>
      </c>
      <c r="E7020">
        <v>2016</v>
      </c>
      <c r="F7020" s="10">
        <v>42460</v>
      </c>
      <c r="G7020" t="s">
        <v>489</v>
      </c>
      <c r="H7020" t="s">
        <v>474</v>
      </c>
      <c r="I7020" t="s">
        <v>549</v>
      </c>
      <c r="J7020">
        <v>215111000000</v>
      </c>
      <c r="K7020">
        <v>1914807460.1107297</v>
      </c>
    </row>
    <row r="7021" spans="1:11" x14ac:dyDescent="0.25">
      <c r="A7021">
        <v>9044</v>
      </c>
      <c r="B7021" t="s">
        <v>202</v>
      </c>
      <c r="C7021" t="s">
        <v>492</v>
      </c>
      <c r="D7021" t="s">
        <v>737</v>
      </c>
      <c r="E7021">
        <v>2016</v>
      </c>
      <c r="F7021" s="10">
        <v>42460</v>
      </c>
      <c r="G7021" t="s">
        <v>489</v>
      </c>
      <c r="H7021" t="s">
        <v>474</v>
      </c>
      <c r="I7021" t="s">
        <v>549</v>
      </c>
      <c r="J7021">
        <v>176938000000</v>
      </c>
      <c r="K7021">
        <v>1575011051.861933</v>
      </c>
    </row>
    <row r="7022" spans="1:11" x14ac:dyDescent="0.25">
      <c r="A7022">
        <v>9044</v>
      </c>
      <c r="B7022" t="s">
        <v>202</v>
      </c>
      <c r="C7022" t="s">
        <v>492</v>
      </c>
      <c r="D7022" t="s">
        <v>316</v>
      </c>
      <c r="E7022">
        <v>2016</v>
      </c>
      <c r="F7022" s="10">
        <v>42460</v>
      </c>
      <c r="G7022" t="s">
        <v>489</v>
      </c>
      <c r="H7022" t="s">
        <v>474</v>
      </c>
      <c r="I7022" t="s">
        <v>549</v>
      </c>
      <c r="J7022">
        <v>1024039000000</v>
      </c>
      <c r="K7022">
        <v>9115468370.489336</v>
      </c>
    </row>
    <row r="7023" spans="1:11" x14ac:dyDescent="0.25">
      <c r="A7023">
        <v>9044</v>
      </c>
      <c r="B7023" t="s">
        <v>202</v>
      </c>
      <c r="C7023" t="s">
        <v>493</v>
      </c>
      <c r="D7023" t="s">
        <v>732</v>
      </c>
      <c r="E7023">
        <v>2016</v>
      </c>
      <c r="F7023" s="10">
        <v>42460</v>
      </c>
      <c r="G7023" t="s">
        <v>489</v>
      </c>
      <c r="H7023" t="s">
        <v>474</v>
      </c>
      <c r="I7023" t="s">
        <v>549</v>
      </c>
      <c r="J7023">
        <v>427146000000</v>
      </c>
      <c r="K7023">
        <v>3802233950.6415653</v>
      </c>
    </row>
    <row r="7024" spans="1:11" x14ac:dyDescent="0.25">
      <c r="A7024">
        <v>9044</v>
      </c>
      <c r="B7024" t="s">
        <v>202</v>
      </c>
      <c r="C7024" t="s">
        <v>493</v>
      </c>
      <c r="D7024" t="s">
        <v>736</v>
      </c>
      <c r="E7024">
        <v>2016</v>
      </c>
      <c r="F7024" s="10">
        <v>42460</v>
      </c>
      <c r="G7024" t="s">
        <v>489</v>
      </c>
      <c r="H7024" t="s">
        <v>474</v>
      </c>
      <c r="I7024" t="s">
        <v>549</v>
      </c>
      <c r="J7024">
        <v>-8730000000</v>
      </c>
      <c r="K7024">
        <v>-77709968.931233972</v>
      </c>
    </row>
    <row r="7025" spans="1:11" x14ac:dyDescent="0.25">
      <c r="A7025">
        <v>9044</v>
      </c>
      <c r="B7025" t="s">
        <v>202</v>
      </c>
      <c r="C7025" t="s">
        <v>493</v>
      </c>
      <c r="D7025" t="s">
        <v>735</v>
      </c>
      <c r="E7025">
        <v>2016</v>
      </c>
      <c r="F7025" s="10">
        <v>42460</v>
      </c>
      <c r="G7025" t="s">
        <v>489</v>
      </c>
      <c r="H7025" t="s">
        <v>474</v>
      </c>
      <c r="I7025" t="s">
        <v>549</v>
      </c>
      <c r="J7025">
        <v>201593000000</v>
      </c>
      <c r="K7025">
        <v>1794477178.3223653</v>
      </c>
    </row>
    <row r="7026" spans="1:11" x14ac:dyDescent="0.25">
      <c r="A7026">
        <v>9044</v>
      </c>
      <c r="B7026" t="s">
        <v>202</v>
      </c>
      <c r="C7026" t="s">
        <v>493</v>
      </c>
      <c r="D7026" t="s">
        <v>734</v>
      </c>
      <c r="E7026">
        <v>2016</v>
      </c>
      <c r="F7026" s="10">
        <v>42460</v>
      </c>
      <c r="G7026" t="s">
        <v>489</v>
      </c>
      <c r="H7026" t="s">
        <v>474</v>
      </c>
      <c r="I7026" t="s">
        <v>549</v>
      </c>
      <c r="J7026">
        <v>948768000000</v>
      </c>
      <c r="K7026">
        <v>8445444650.9678106</v>
      </c>
    </row>
    <row r="7027" spans="1:11" x14ac:dyDescent="0.25">
      <c r="A7027">
        <v>9044</v>
      </c>
      <c r="B7027" t="s">
        <v>202</v>
      </c>
      <c r="C7027" t="s">
        <v>493</v>
      </c>
      <c r="D7027" t="s">
        <v>730</v>
      </c>
      <c r="E7027">
        <v>2016</v>
      </c>
      <c r="F7027" s="10">
        <v>42460</v>
      </c>
      <c r="G7027" t="s">
        <v>489</v>
      </c>
      <c r="H7027" t="s">
        <v>474</v>
      </c>
      <c r="I7027" t="s">
        <v>549</v>
      </c>
      <c r="J7027">
        <v>556422000000</v>
      </c>
      <c r="K7027">
        <v>4952982397.7840853</v>
      </c>
    </row>
    <row r="7028" spans="1:11" x14ac:dyDescent="0.25">
      <c r="A7028">
        <v>9044</v>
      </c>
      <c r="B7028" t="s">
        <v>202</v>
      </c>
      <c r="C7028" t="s">
        <v>493</v>
      </c>
      <c r="D7028" t="s">
        <v>733</v>
      </c>
      <c r="E7028">
        <v>2016</v>
      </c>
      <c r="F7028" s="10">
        <v>42460</v>
      </c>
      <c r="G7028" t="s">
        <v>489</v>
      </c>
      <c r="H7028" t="s">
        <v>474</v>
      </c>
      <c r="I7028" t="s">
        <v>549</v>
      </c>
      <c r="J7028">
        <v>1294539000000</v>
      </c>
      <c r="K7028">
        <v>11523320214.234901</v>
      </c>
    </row>
    <row r="7029" spans="1:11" x14ac:dyDescent="0.25">
      <c r="A7029">
        <v>9044</v>
      </c>
      <c r="B7029" t="s">
        <v>202</v>
      </c>
      <c r="C7029" t="s">
        <v>493</v>
      </c>
      <c r="D7029" t="s">
        <v>731</v>
      </c>
      <c r="E7029">
        <v>2016</v>
      </c>
      <c r="F7029" s="10">
        <v>42460</v>
      </c>
      <c r="G7029" t="s">
        <v>489</v>
      </c>
      <c r="H7029" t="s">
        <v>474</v>
      </c>
      <c r="I7029" t="s">
        <v>549</v>
      </c>
      <c r="J7029">
        <v>591070000000</v>
      </c>
      <c r="K7029">
        <v>5261401069.4369373</v>
      </c>
    </row>
    <row r="7030" spans="1:11" x14ac:dyDescent="0.25">
      <c r="A7030">
        <v>9059</v>
      </c>
      <c r="B7030" t="s">
        <v>191</v>
      </c>
      <c r="C7030" t="s">
        <v>492</v>
      </c>
      <c r="D7030" t="s">
        <v>618</v>
      </c>
      <c r="E7030">
        <v>2016</v>
      </c>
      <c r="F7030" s="10">
        <v>42460</v>
      </c>
      <c r="G7030" t="s">
        <v>489</v>
      </c>
      <c r="H7030" t="s">
        <v>474</v>
      </c>
      <c r="I7030" t="s">
        <v>549</v>
      </c>
      <c r="J7030">
        <v>977253000000</v>
      </c>
      <c r="K7030">
        <v>8699003467.1197243</v>
      </c>
    </row>
    <row r="7031" spans="1:11" x14ac:dyDescent="0.25">
      <c r="A7031">
        <v>9059</v>
      </c>
      <c r="B7031" t="s">
        <v>191</v>
      </c>
      <c r="C7031" t="s">
        <v>492</v>
      </c>
      <c r="D7031" t="s">
        <v>21</v>
      </c>
      <c r="E7031">
        <v>2016</v>
      </c>
      <c r="F7031" s="10">
        <v>42460</v>
      </c>
      <c r="G7031" t="s">
        <v>489</v>
      </c>
      <c r="H7031" t="s">
        <v>474</v>
      </c>
      <c r="I7031" t="s">
        <v>549</v>
      </c>
      <c r="J7031">
        <v>354367000000</v>
      </c>
      <c r="K7031">
        <v>3154392733.1334004</v>
      </c>
    </row>
    <row r="7032" spans="1:11" x14ac:dyDescent="0.25">
      <c r="A7032">
        <v>9059</v>
      </c>
      <c r="B7032" t="s">
        <v>191</v>
      </c>
      <c r="C7032" t="s">
        <v>492</v>
      </c>
      <c r="D7032" t="s">
        <v>163</v>
      </c>
      <c r="E7032">
        <v>2016</v>
      </c>
      <c r="F7032" s="10">
        <v>42460</v>
      </c>
      <c r="G7032" t="s">
        <v>489</v>
      </c>
      <c r="H7032" t="s">
        <v>474</v>
      </c>
      <c r="I7032" t="s">
        <v>549</v>
      </c>
      <c r="J7032">
        <v>2141274000000</v>
      </c>
      <c r="K7032">
        <v>19060519589.147659</v>
      </c>
    </row>
    <row r="7033" spans="1:11" x14ac:dyDescent="0.25">
      <c r="A7033">
        <v>9059</v>
      </c>
      <c r="B7033" t="s">
        <v>191</v>
      </c>
      <c r="C7033" t="s">
        <v>492</v>
      </c>
      <c r="D7033" t="s">
        <v>458</v>
      </c>
      <c r="E7033">
        <v>2016</v>
      </c>
      <c r="F7033" s="10">
        <v>42460</v>
      </c>
      <c r="G7033" t="s">
        <v>489</v>
      </c>
      <c r="H7033" t="s">
        <v>474</v>
      </c>
      <c r="I7033" t="s">
        <v>549</v>
      </c>
      <c r="J7033">
        <v>938287000000</v>
      </c>
      <c r="K7033">
        <v>8352148180.8225346</v>
      </c>
    </row>
    <row r="7034" spans="1:11" x14ac:dyDescent="0.25">
      <c r="A7034">
        <v>9059</v>
      </c>
      <c r="B7034" t="s">
        <v>191</v>
      </c>
      <c r="C7034" t="s">
        <v>492</v>
      </c>
      <c r="D7034" t="s">
        <v>249</v>
      </c>
      <c r="E7034">
        <v>2016</v>
      </c>
      <c r="F7034" s="10">
        <v>42460</v>
      </c>
      <c r="G7034" t="s">
        <v>489</v>
      </c>
      <c r="H7034" t="s">
        <v>474</v>
      </c>
      <c r="I7034" t="s">
        <v>549</v>
      </c>
      <c r="J7034">
        <v>348513000000</v>
      </c>
      <c r="K7034">
        <v>3102283436.6702342</v>
      </c>
    </row>
    <row r="7035" spans="1:11" x14ac:dyDescent="0.25">
      <c r="A7035">
        <v>9059</v>
      </c>
      <c r="B7035" t="s">
        <v>191</v>
      </c>
      <c r="C7035" t="s">
        <v>493</v>
      </c>
      <c r="D7035" t="s">
        <v>726</v>
      </c>
      <c r="E7035">
        <v>2016</v>
      </c>
      <c r="F7035" s="10">
        <v>42460</v>
      </c>
      <c r="G7035" t="s">
        <v>489</v>
      </c>
      <c r="H7035" t="s">
        <v>474</v>
      </c>
      <c r="I7035" t="s">
        <v>549</v>
      </c>
      <c r="J7035">
        <v>785574000000</v>
      </c>
      <c r="K7035">
        <v>6992775616.6306057</v>
      </c>
    </row>
    <row r="7036" spans="1:11" x14ac:dyDescent="0.25">
      <c r="A7036">
        <v>9059</v>
      </c>
      <c r="B7036" t="s">
        <v>191</v>
      </c>
      <c r="C7036" t="s">
        <v>493</v>
      </c>
      <c r="D7036" t="s">
        <v>727</v>
      </c>
      <c r="E7036">
        <v>2016</v>
      </c>
      <c r="F7036" s="10">
        <v>42460</v>
      </c>
      <c r="G7036" t="s">
        <v>489</v>
      </c>
      <c r="H7036" t="s">
        <v>474</v>
      </c>
      <c r="I7036" t="s">
        <v>549</v>
      </c>
      <c r="J7036">
        <v>111402000000</v>
      </c>
      <c r="K7036">
        <v>991643294.25857115</v>
      </c>
    </row>
    <row r="7037" spans="1:11" x14ac:dyDescent="0.25">
      <c r="A7037">
        <v>9059</v>
      </c>
      <c r="B7037" t="s">
        <v>191</v>
      </c>
      <c r="C7037" t="s">
        <v>493</v>
      </c>
      <c r="D7037" t="s">
        <v>725</v>
      </c>
      <c r="E7037">
        <v>2016</v>
      </c>
      <c r="F7037" s="10">
        <v>42460</v>
      </c>
      <c r="G7037" t="s">
        <v>489</v>
      </c>
      <c r="H7037" t="s">
        <v>474</v>
      </c>
      <c r="I7037" t="s">
        <v>549</v>
      </c>
      <c r="J7037">
        <v>139473000000</v>
      </c>
      <c r="K7037">
        <v>1241516895.3890028</v>
      </c>
    </row>
    <row r="7038" spans="1:11" x14ac:dyDescent="0.25">
      <c r="A7038">
        <v>9059</v>
      </c>
      <c r="B7038" t="s">
        <v>191</v>
      </c>
      <c r="C7038" t="s">
        <v>493</v>
      </c>
      <c r="D7038" t="s">
        <v>664</v>
      </c>
      <c r="E7038">
        <v>2016</v>
      </c>
      <c r="F7038" s="10">
        <v>42460</v>
      </c>
      <c r="G7038" t="s">
        <v>489</v>
      </c>
      <c r="H7038" t="s">
        <v>474</v>
      </c>
      <c r="I7038" t="s">
        <v>549</v>
      </c>
      <c r="J7038">
        <v>787370000000</v>
      </c>
      <c r="K7038">
        <v>7008762684.6948099</v>
      </c>
    </row>
    <row r="7039" spans="1:11" x14ac:dyDescent="0.25">
      <c r="A7039">
        <v>9059</v>
      </c>
      <c r="B7039" t="s">
        <v>191</v>
      </c>
      <c r="C7039" t="s">
        <v>493</v>
      </c>
      <c r="D7039" t="s">
        <v>728</v>
      </c>
      <c r="E7039">
        <v>2016</v>
      </c>
      <c r="F7039" s="10">
        <v>42460</v>
      </c>
      <c r="G7039" t="s">
        <v>489</v>
      </c>
      <c r="H7039" t="s">
        <v>474</v>
      </c>
      <c r="I7039" t="s">
        <v>549</v>
      </c>
      <c r="J7039">
        <v>990438000000</v>
      </c>
      <c r="K7039">
        <v>8816369554.2168961</v>
      </c>
    </row>
    <row r="7040" spans="1:11" x14ac:dyDescent="0.25">
      <c r="A7040">
        <v>9059</v>
      </c>
      <c r="B7040" t="s">
        <v>191</v>
      </c>
      <c r="C7040" t="s">
        <v>493</v>
      </c>
      <c r="D7040" t="s">
        <v>729</v>
      </c>
      <c r="E7040">
        <v>2016</v>
      </c>
      <c r="F7040" s="10">
        <v>42460</v>
      </c>
      <c r="G7040" t="s">
        <v>489</v>
      </c>
      <c r="H7040" t="s">
        <v>474</v>
      </c>
      <c r="I7040" t="s">
        <v>549</v>
      </c>
      <c r="J7040">
        <v>-46911000000</v>
      </c>
      <c r="K7040">
        <v>-417577589.06450361</v>
      </c>
    </row>
    <row r="7041" spans="1:11" x14ac:dyDescent="0.25">
      <c r="A7041">
        <v>9059</v>
      </c>
      <c r="B7041" t="s">
        <v>191</v>
      </c>
      <c r="C7041" t="s">
        <v>493</v>
      </c>
      <c r="D7041" t="s">
        <v>724</v>
      </c>
      <c r="E7041">
        <v>2016</v>
      </c>
      <c r="F7041" s="10">
        <v>42460</v>
      </c>
      <c r="G7041" t="s">
        <v>489</v>
      </c>
      <c r="H7041" t="s">
        <v>474</v>
      </c>
      <c r="I7041" t="s">
        <v>549</v>
      </c>
      <c r="J7041">
        <v>672638000000</v>
      </c>
      <c r="K7041">
        <v>5987477443.5243244</v>
      </c>
    </row>
    <row r="7042" spans="1:11" x14ac:dyDescent="0.25">
      <c r="A7042">
        <v>9059</v>
      </c>
      <c r="B7042" t="s">
        <v>191</v>
      </c>
      <c r="C7042" t="s">
        <v>493</v>
      </c>
      <c r="D7042" t="s">
        <v>1165</v>
      </c>
      <c r="E7042">
        <v>2016</v>
      </c>
      <c r="F7042" s="10">
        <v>42460</v>
      </c>
      <c r="G7042" t="s">
        <v>489</v>
      </c>
      <c r="H7042" t="s">
        <v>474</v>
      </c>
      <c r="I7042" t="s">
        <v>549</v>
      </c>
      <c r="J7042">
        <v>105267000000</v>
      </c>
      <c r="K7042">
        <v>937032680.35328817</v>
      </c>
    </row>
    <row r="7043" spans="1:11" x14ac:dyDescent="0.25">
      <c r="A7043">
        <v>9059</v>
      </c>
      <c r="B7043" t="s">
        <v>191</v>
      </c>
      <c r="C7043" t="s">
        <v>493</v>
      </c>
      <c r="D7043" t="s">
        <v>723</v>
      </c>
      <c r="E7043">
        <v>2016</v>
      </c>
      <c r="F7043" s="10">
        <v>42460</v>
      </c>
      <c r="G7043" t="s">
        <v>489</v>
      </c>
      <c r="H7043" t="s">
        <v>474</v>
      </c>
      <c r="I7043" t="s">
        <v>549</v>
      </c>
      <c r="J7043">
        <v>415198000000</v>
      </c>
      <c r="K7043">
        <v>3695879001.1810403</v>
      </c>
    </row>
    <row r="7044" spans="1:11" x14ac:dyDescent="0.25">
      <c r="A7044">
        <v>9059</v>
      </c>
      <c r="B7044" t="s">
        <v>191</v>
      </c>
      <c r="C7044" t="s">
        <v>493</v>
      </c>
      <c r="D7044" t="s">
        <v>722</v>
      </c>
      <c r="E7044">
        <v>2016</v>
      </c>
      <c r="F7044" s="10">
        <v>42460</v>
      </c>
      <c r="G7044" t="s">
        <v>489</v>
      </c>
      <c r="H7044" t="s">
        <v>474</v>
      </c>
      <c r="I7044" t="s">
        <v>549</v>
      </c>
      <c r="J7044">
        <v>685557000000</v>
      </c>
      <c r="K7044">
        <v>6102475735.4627676</v>
      </c>
    </row>
    <row r="7045" spans="1:11" x14ac:dyDescent="0.25">
      <c r="A7045">
        <v>9059</v>
      </c>
      <c r="B7045" t="s">
        <v>191</v>
      </c>
      <c r="C7045" t="s">
        <v>493</v>
      </c>
      <c r="D7045" t="s">
        <v>458</v>
      </c>
      <c r="E7045">
        <v>2016</v>
      </c>
      <c r="F7045" s="10">
        <v>42460</v>
      </c>
      <c r="G7045" t="s">
        <v>489</v>
      </c>
      <c r="H7045" t="s">
        <v>474</v>
      </c>
      <c r="I7045" t="s">
        <v>549</v>
      </c>
      <c r="J7045">
        <v>2606000000</v>
      </c>
      <c r="K7045">
        <v>23197271.367101457</v>
      </c>
    </row>
    <row r="7046" spans="1:11" x14ac:dyDescent="0.25">
      <c r="A7046">
        <v>9059</v>
      </c>
      <c r="B7046" t="s">
        <v>191</v>
      </c>
      <c r="C7046" t="s">
        <v>493</v>
      </c>
      <c r="D7046" t="s">
        <v>721</v>
      </c>
      <c r="E7046">
        <v>2016</v>
      </c>
      <c r="F7046" s="10">
        <v>42460</v>
      </c>
      <c r="G7046" t="s">
        <v>489</v>
      </c>
      <c r="H7046" t="s">
        <v>474</v>
      </c>
      <c r="I7046" t="s">
        <v>549</v>
      </c>
      <c r="J7046">
        <v>111082000000</v>
      </c>
      <c r="K7046">
        <v>988794818.87964845</v>
      </c>
    </row>
    <row r="7047" spans="1:11" x14ac:dyDescent="0.25">
      <c r="A7047">
        <v>10965</v>
      </c>
      <c r="B7047" t="s">
        <v>171</v>
      </c>
      <c r="C7047" t="s">
        <v>492</v>
      </c>
      <c r="D7047" t="s">
        <v>2090</v>
      </c>
      <c r="E7047">
        <v>2016</v>
      </c>
      <c r="F7047" s="10">
        <v>42460</v>
      </c>
      <c r="G7047" t="s">
        <v>489</v>
      </c>
      <c r="H7047" t="s">
        <v>474</v>
      </c>
      <c r="I7047" t="s">
        <v>549</v>
      </c>
      <c r="J7047">
        <v>755758000000</v>
      </c>
      <c r="K7047">
        <v>6727368923.1994867</v>
      </c>
    </row>
    <row r="7048" spans="1:11" x14ac:dyDescent="0.25">
      <c r="A7048">
        <v>10965</v>
      </c>
      <c r="B7048" t="s">
        <v>171</v>
      </c>
      <c r="C7048" t="s">
        <v>492</v>
      </c>
      <c r="D7048" t="s">
        <v>21</v>
      </c>
      <c r="E7048">
        <v>2016</v>
      </c>
      <c r="F7048" s="10">
        <v>42460</v>
      </c>
      <c r="G7048" t="s">
        <v>489</v>
      </c>
      <c r="H7048" t="s">
        <v>474</v>
      </c>
      <c r="I7048" t="s">
        <v>549</v>
      </c>
      <c r="J7048">
        <v>147831000000</v>
      </c>
      <c r="K7048">
        <v>1315915511.6922393</v>
      </c>
    </row>
    <row r="7049" spans="1:11" x14ac:dyDescent="0.25">
      <c r="A7049">
        <v>10965</v>
      </c>
      <c r="B7049" t="s">
        <v>171</v>
      </c>
      <c r="C7049" t="s">
        <v>492</v>
      </c>
      <c r="D7049" t="s">
        <v>163</v>
      </c>
      <c r="E7049">
        <v>2016</v>
      </c>
      <c r="F7049" s="10">
        <v>42460</v>
      </c>
      <c r="G7049" t="s">
        <v>489</v>
      </c>
      <c r="H7049" t="s">
        <v>474</v>
      </c>
      <c r="I7049" t="s">
        <v>549</v>
      </c>
      <c r="J7049">
        <v>3295824000000</v>
      </c>
      <c r="K7049">
        <v>29337729741.445045</v>
      </c>
    </row>
    <row r="7050" spans="1:11" x14ac:dyDescent="0.25">
      <c r="A7050">
        <v>10965</v>
      </c>
      <c r="B7050" t="s">
        <v>171</v>
      </c>
      <c r="C7050" t="s">
        <v>492</v>
      </c>
      <c r="D7050" t="s">
        <v>458</v>
      </c>
      <c r="E7050">
        <v>2016</v>
      </c>
      <c r="F7050" s="10">
        <v>42460</v>
      </c>
      <c r="G7050" t="s">
        <v>489</v>
      </c>
      <c r="H7050" t="s">
        <v>474</v>
      </c>
      <c r="I7050" t="s">
        <v>549</v>
      </c>
      <c r="J7050">
        <v>317115000000</v>
      </c>
      <c r="K7050">
        <v>2822794593.0845656</v>
      </c>
    </row>
    <row r="7051" spans="1:11" x14ac:dyDescent="0.25">
      <c r="A7051">
        <v>10965</v>
      </c>
      <c r="B7051" t="s">
        <v>171</v>
      </c>
      <c r="C7051" t="s">
        <v>492</v>
      </c>
      <c r="D7051" t="s">
        <v>249</v>
      </c>
      <c r="E7051">
        <v>2016</v>
      </c>
      <c r="F7051" s="10">
        <v>42460</v>
      </c>
      <c r="G7051" t="s">
        <v>489</v>
      </c>
      <c r="H7051" t="s">
        <v>474</v>
      </c>
      <c r="I7051" t="s">
        <v>549</v>
      </c>
      <c r="J7051">
        <v>344870000000</v>
      </c>
      <c r="K7051">
        <v>3069855324.7783113</v>
      </c>
    </row>
    <row r="7052" spans="1:11" x14ac:dyDescent="0.25">
      <c r="A7052">
        <v>10965</v>
      </c>
      <c r="B7052" t="s">
        <v>171</v>
      </c>
      <c r="C7052" t="s">
        <v>492</v>
      </c>
      <c r="D7052" t="s">
        <v>290</v>
      </c>
      <c r="E7052">
        <v>2016</v>
      </c>
      <c r="F7052" s="10">
        <v>42460</v>
      </c>
      <c r="G7052" t="s">
        <v>489</v>
      </c>
      <c r="H7052" t="s">
        <v>474</v>
      </c>
      <c r="I7052" t="s">
        <v>549</v>
      </c>
      <c r="J7052">
        <v>222138000000</v>
      </c>
      <c r="K7052">
        <v>1977358199.1347594</v>
      </c>
    </row>
    <row r="7053" spans="1:11" x14ac:dyDescent="0.25">
      <c r="A7053">
        <v>10965</v>
      </c>
      <c r="B7053" t="s">
        <v>171</v>
      </c>
      <c r="C7053" t="s">
        <v>493</v>
      </c>
      <c r="D7053" t="s">
        <v>742</v>
      </c>
      <c r="E7053">
        <v>2016</v>
      </c>
      <c r="F7053" s="10">
        <v>42460</v>
      </c>
      <c r="G7053" t="s">
        <v>489</v>
      </c>
      <c r="H7053" t="s">
        <v>474</v>
      </c>
      <c r="I7053" t="s">
        <v>549</v>
      </c>
      <c r="J7053">
        <v>1487883000000</v>
      </c>
      <c r="K7053">
        <v>13244369038.179976</v>
      </c>
    </row>
    <row r="7054" spans="1:11" x14ac:dyDescent="0.25">
      <c r="A7054">
        <v>10965</v>
      </c>
      <c r="B7054" t="s">
        <v>171</v>
      </c>
      <c r="C7054" t="s">
        <v>493</v>
      </c>
      <c r="D7054" t="s">
        <v>743</v>
      </c>
      <c r="E7054">
        <v>2016</v>
      </c>
      <c r="F7054" s="10">
        <v>42460</v>
      </c>
      <c r="G7054" t="s">
        <v>489</v>
      </c>
      <c r="H7054" t="s">
        <v>474</v>
      </c>
      <c r="I7054" t="s">
        <v>549</v>
      </c>
      <c r="J7054">
        <v>1084321000000</v>
      </c>
      <c r="K7054">
        <v>9652067722.9650116</v>
      </c>
    </row>
    <row r="7055" spans="1:11" x14ac:dyDescent="0.25">
      <c r="A7055">
        <v>10965</v>
      </c>
      <c r="B7055" t="s">
        <v>171</v>
      </c>
      <c r="C7055" t="s">
        <v>493</v>
      </c>
      <c r="D7055" t="s">
        <v>746</v>
      </c>
      <c r="E7055">
        <v>2016</v>
      </c>
      <c r="F7055" s="10">
        <v>42460</v>
      </c>
      <c r="G7055" t="s">
        <v>489</v>
      </c>
      <c r="H7055" t="s">
        <v>474</v>
      </c>
      <c r="I7055" t="s">
        <v>549</v>
      </c>
      <c r="J7055">
        <v>672537000000</v>
      </c>
      <c r="K7055">
        <v>5986578393.482852</v>
      </c>
    </row>
    <row r="7056" spans="1:11" x14ac:dyDescent="0.25">
      <c r="A7056">
        <v>10965</v>
      </c>
      <c r="B7056" t="s">
        <v>171</v>
      </c>
      <c r="C7056" t="s">
        <v>493</v>
      </c>
      <c r="D7056" t="s">
        <v>745</v>
      </c>
      <c r="E7056">
        <v>2016</v>
      </c>
      <c r="F7056" s="10">
        <v>42460</v>
      </c>
      <c r="G7056" t="s">
        <v>489</v>
      </c>
      <c r="H7056" t="s">
        <v>474</v>
      </c>
      <c r="I7056" t="s">
        <v>549</v>
      </c>
      <c r="J7056">
        <v>581284000000</v>
      </c>
      <c r="K7056">
        <v>5174291131.7552586</v>
      </c>
    </row>
    <row r="7057" spans="1:11" x14ac:dyDescent="0.25">
      <c r="A7057">
        <v>10965</v>
      </c>
      <c r="B7057" t="s">
        <v>171</v>
      </c>
      <c r="C7057" t="s">
        <v>493</v>
      </c>
      <c r="D7057" t="s">
        <v>744</v>
      </c>
      <c r="E7057">
        <v>2016</v>
      </c>
      <c r="F7057" s="10">
        <v>42460</v>
      </c>
      <c r="G7057" t="s">
        <v>489</v>
      </c>
      <c r="H7057" t="s">
        <v>474</v>
      </c>
      <c r="I7057" t="s">
        <v>549</v>
      </c>
      <c r="J7057">
        <v>403310000000</v>
      </c>
      <c r="K7057">
        <v>3590058140.854063</v>
      </c>
    </row>
    <row r="7058" spans="1:11" x14ac:dyDescent="0.25">
      <c r="A7058">
        <v>10965</v>
      </c>
      <c r="B7058" t="s">
        <v>171</v>
      </c>
      <c r="C7058" t="s">
        <v>493</v>
      </c>
      <c r="D7058" t="s">
        <v>934</v>
      </c>
      <c r="E7058">
        <v>2016</v>
      </c>
      <c r="F7058" s="10">
        <v>42460</v>
      </c>
      <c r="G7058" t="s">
        <v>489</v>
      </c>
      <c r="H7058" t="s">
        <v>474</v>
      </c>
      <c r="I7058" t="s">
        <v>549</v>
      </c>
      <c r="J7058">
        <v>220052000000</v>
      </c>
      <c r="K7058">
        <v>1958789700.2584074</v>
      </c>
    </row>
    <row r="7059" spans="1:11" x14ac:dyDescent="0.25">
      <c r="A7059">
        <v>10965</v>
      </c>
      <c r="B7059" t="s">
        <v>171</v>
      </c>
      <c r="C7059" t="s">
        <v>493</v>
      </c>
      <c r="D7059" t="s">
        <v>458</v>
      </c>
      <c r="E7059">
        <v>2016</v>
      </c>
      <c r="F7059" s="10">
        <v>42460</v>
      </c>
      <c r="G7059" t="s">
        <v>489</v>
      </c>
      <c r="H7059" t="s">
        <v>474</v>
      </c>
      <c r="I7059" t="s">
        <v>549</v>
      </c>
      <c r="J7059">
        <v>51324000000</v>
      </c>
      <c r="K7059">
        <v>456859844.836959</v>
      </c>
    </row>
    <row r="7060" spans="1:11" x14ac:dyDescent="0.25">
      <c r="A7060">
        <v>10965</v>
      </c>
      <c r="B7060" t="s">
        <v>171</v>
      </c>
      <c r="C7060" t="s">
        <v>493</v>
      </c>
      <c r="D7060" t="s">
        <v>2089</v>
      </c>
      <c r="E7060">
        <v>2016</v>
      </c>
      <c r="F7060" s="10">
        <v>42460</v>
      </c>
      <c r="G7060" t="s">
        <v>489</v>
      </c>
      <c r="H7060" t="s">
        <v>474</v>
      </c>
      <c r="I7060" t="s">
        <v>549</v>
      </c>
      <c r="J7060">
        <v>582825000000</v>
      </c>
      <c r="K7060">
        <v>5188008321.0018826</v>
      </c>
    </row>
    <row r="7061" spans="1:11" x14ac:dyDescent="0.25">
      <c r="A7061">
        <v>11237</v>
      </c>
      <c r="B7061" t="s">
        <v>186</v>
      </c>
      <c r="C7061" t="s">
        <v>492</v>
      </c>
      <c r="D7061" t="s">
        <v>163</v>
      </c>
      <c r="E7061">
        <v>2016</v>
      </c>
      <c r="F7061" s="10">
        <v>42460</v>
      </c>
      <c r="G7061" t="s">
        <v>489</v>
      </c>
      <c r="H7061" t="s">
        <v>474</v>
      </c>
      <c r="I7061" t="s">
        <v>549</v>
      </c>
      <c r="J7061">
        <v>4548391000000</v>
      </c>
      <c r="K7061">
        <v>40487436803.792</v>
      </c>
    </row>
    <row r="7062" spans="1:11" x14ac:dyDescent="0.25">
      <c r="A7062">
        <v>11237</v>
      </c>
      <c r="B7062" t="s">
        <v>186</v>
      </c>
      <c r="C7062" t="s">
        <v>492</v>
      </c>
      <c r="D7062" t="s">
        <v>458</v>
      </c>
      <c r="E7062">
        <v>2016</v>
      </c>
      <c r="F7062" s="10">
        <v>42460</v>
      </c>
      <c r="G7062" t="s">
        <v>489</v>
      </c>
      <c r="H7062" t="s">
        <v>474</v>
      </c>
      <c r="I7062" t="s">
        <v>549</v>
      </c>
      <c r="J7062">
        <v>1738430000000</v>
      </c>
      <c r="K7062">
        <v>15474609540.564154</v>
      </c>
    </row>
    <row r="7063" spans="1:11" x14ac:dyDescent="0.25">
      <c r="A7063">
        <v>11237</v>
      </c>
      <c r="B7063" t="s">
        <v>186</v>
      </c>
      <c r="C7063" t="s">
        <v>492</v>
      </c>
      <c r="D7063" t="s">
        <v>316</v>
      </c>
      <c r="E7063">
        <v>2016</v>
      </c>
      <c r="F7063" s="10">
        <v>42460</v>
      </c>
      <c r="G7063" t="s">
        <v>489</v>
      </c>
      <c r="H7063" t="s">
        <v>474</v>
      </c>
      <c r="I7063" t="s">
        <v>549</v>
      </c>
      <c r="J7063">
        <v>638761000000</v>
      </c>
      <c r="K7063">
        <v>5685921817.237565</v>
      </c>
    </row>
    <row r="7064" spans="1:11" x14ac:dyDescent="0.25">
      <c r="A7064">
        <v>11237</v>
      </c>
      <c r="B7064" t="s">
        <v>186</v>
      </c>
      <c r="C7064" t="s">
        <v>493</v>
      </c>
      <c r="D7064" t="s">
        <v>664</v>
      </c>
      <c r="E7064">
        <v>2016</v>
      </c>
      <c r="F7064" s="10">
        <v>42460</v>
      </c>
      <c r="G7064" t="s">
        <v>489</v>
      </c>
      <c r="H7064" t="s">
        <v>474</v>
      </c>
      <c r="I7064" t="s">
        <v>549</v>
      </c>
      <c r="J7064">
        <v>1302053000000</v>
      </c>
      <c r="K7064">
        <v>11590205976.726229</v>
      </c>
    </row>
    <row r="7065" spans="1:11" x14ac:dyDescent="0.25">
      <c r="A7065">
        <v>11237</v>
      </c>
      <c r="B7065" t="s">
        <v>186</v>
      </c>
      <c r="C7065" t="s">
        <v>493</v>
      </c>
      <c r="D7065" t="s">
        <v>635</v>
      </c>
      <c r="E7065">
        <v>2016</v>
      </c>
      <c r="F7065" s="10">
        <v>42460</v>
      </c>
      <c r="G7065" t="s">
        <v>489</v>
      </c>
      <c r="H7065" t="s">
        <v>474</v>
      </c>
      <c r="I7065" t="s">
        <v>549</v>
      </c>
      <c r="J7065">
        <v>-12552000000</v>
      </c>
      <c r="K7065">
        <v>-111731446.73824155</v>
      </c>
    </row>
    <row r="7066" spans="1:11" x14ac:dyDescent="0.25">
      <c r="A7066">
        <v>11237</v>
      </c>
      <c r="B7066" t="s">
        <v>186</v>
      </c>
      <c r="C7066" t="s">
        <v>493</v>
      </c>
      <c r="D7066" t="s">
        <v>716</v>
      </c>
      <c r="E7066">
        <v>2016</v>
      </c>
      <c r="F7066" s="10">
        <v>42460</v>
      </c>
      <c r="G7066" t="s">
        <v>489</v>
      </c>
      <c r="H7066" t="s">
        <v>474</v>
      </c>
      <c r="I7066" t="s">
        <v>549</v>
      </c>
      <c r="J7066">
        <v>1368508000000</v>
      </c>
      <c r="K7066">
        <v>12181754199.558434</v>
      </c>
    </row>
    <row r="7067" spans="1:11" x14ac:dyDescent="0.25">
      <c r="A7067">
        <v>11237</v>
      </c>
      <c r="B7067" t="s">
        <v>186</v>
      </c>
      <c r="C7067" t="s">
        <v>493</v>
      </c>
      <c r="D7067" t="s">
        <v>719</v>
      </c>
      <c r="E7067">
        <v>2016</v>
      </c>
      <c r="F7067" s="10">
        <v>42460</v>
      </c>
      <c r="G7067" t="s">
        <v>489</v>
      </c>
      <c r="H7067" t="s">
        <v>474</v>
      </c>
      <c r="I7067" t="s">
        <v>549</v>
      </c>
      <c r="J7067">
        <v>58839000000</v>
      </c>
      <c r="K7067">
        <v>523754508.81384599</v>
      </c>
    </row>
    <row r="7068" spans="1:11" x14ac:dyDescent="0.25">
      <c r="A7068">
        <v>11237</v>
      </c>
      <c r="B7068" t="s">
        <v>186</v>
      </c>
      <c r="C7068" t="s">
        <v>493</v>
      </c>
      <c r="D7068" t="s">
        <v>1158</v>
      </c>
      <c r="E7068">
        <v>2016</v>
      </c>
      <c r="F7068" s="10">
        <v>42460</v>
      </c>
      <c r="G7068" t="s">
        <v>489</v>
      </c>
      <c r="H7068" t="s">
        <v>474</v>
      </c>
      <c r="I7068" t="s">
        <v>549</v>
      </c>
      <c r="J7068">
        <v>154208000000</v>
      </c>
      <c r="K7068">
        <v>1372680285.1028326</v>
      </c>
    </row>
    <row r="7069" spans="1:11" x14ac:dyDescent="0.25">
      <c r="A7069">
        <v>11237</v>
      </c>
      <c r="B7069" t="s">
        <v>186</v>
      </c>
      <c r="C7069" t="s">
        <v>493</v>
      </c>
      <c r="D7069" t="s">
        <v>718</v>
      </c>
      <c r="E7069">
        <v>2016</v>
      </c>
      <c r="F7069" s="10">
        <v>42460</v>
      </c>
      <c r="G7069" t="s">
        <v>489</v>
      </c>
      <c r="H7069" t="s">
        <v>474</v>
      </c>
      <c r="I7069" t="s">
        <v>549</v>
      </c>
      <c r="J7069">
        <v>2562763000000</v>
      </c>
      <c r="K7069">
        <v>22812397835.981209</v>
      </c>
    </row>
    <row r="7070" spans="1:11" x14ac:dyDescent="0.25">
      <c r="A7070">
        <v>11237</v>
      </c>
      <c r="B7070" t="s">
        <v>186</v>
      </c>
      <c r="C7070" t="s">
        <v>493</v>
      </c>
      <c r="D7070" t="s">
        <v>693</v>
      </c>
      <c r="E7070">
        <v>2016</v>
      </c>
      <c r="F7070" s="10">
        <v>42460</v>
      </c>
      <c r="G7070" t="s">
        <v>489</v>
      </c>
      <c r="H7070" t="s">
        <v>474</v>
      </c>
      <c r="I7070" t="s">
        <v>549</v>
      </c>
      <c r="J7070">
        <v>777551000000</v>
      </c>
      <c r="K7070">
        <v>6921358997.9896793</v>
      </c>
    </row>
    <row r="7071" spans="1:11" x14ac:dyDescent="0.25">
      <c r="A7071">
        <v>11237</v>
      </c>
      <c r="B7071" t="s">
        <v>186</v>
      </c>
      <c r="C7071" t="s">
        <v>493</v>
      </c>
      <c r="D7071" t="s">
        <v>717</v>
      </c>
      <c r="E7071">
        <v>2016</v>
      </c>
      <c r="F7071" s="10">
        <v>42460</v>
      </c>
      <c r="G7071" t="s">
        <v>489</v>
      </c>
      <c r="H7071" t="s">
        <v>474</v>
      </c>
      <c r="I7071" t="s">
        <v>549</v>
      </c>
      <c r="J7071">
        <v>700887000000</v>
      </c>
      <c r="K7071">
        <v>6238935509.0842819</v>
      </c>
    </row>
    <row r="7072" spans="1:11" x14ac:dyDescent="0.25">
      <c r="A7072">
        <v>11237</v>
      </c>
      <c r="B7072" t="s">
        <v>186</v>
      </c>
      <c r="C7072" t="s">
        <v>493</v>
      </c>
      <c r="D7072" t="s">
        <v>458</v>
      </c>
      <c r="E7072">
        <v>2016</v>
      </c>
      <c r="F7072" s="10">
        <v>42460</v>
      </c>
      <c r="G7072" t="s">
        <v>489</v>
      </c>
      <c r="H7072" t="s">
        <v>474</v>
      </c>
      <c r="I7072" t="s">
        <v>549</v>
      </c>
      <c r="J7072">
        <v>13325000000</v>
      </c>
      <c r="K7072">
        <v>118612295.07545161</v>
      </c>
    </row>
    <row r="7073" spans="1:11" x14ac:dyDescent="0.25">
      <c r="A7073">
        <v>12064</v>
      </c>
      <c r="B7073" t="s">
        <v>213</v>
      </c>
      <c r="C7073" t="s">
        <v>492</v>
      </c>
      <c r="D7073" t="s">
        <v>570</v>
      </c>
      <c r="E7073">
        <v>2016</v>
      </c>
      <c r="F7073" s="10">
        <v>42460</v>
      </c>
      <c r="G7073" t="s">
        <v>489</v>
      </c>
      <c r="H7073" t="s">
        <v>474</v>
      </c>
      <c r="I7073" t="s">
        <v>549</v>
      </c>
      <c r="J7073">
        <v>15918000000</v>
      </c>
      <c r="K7073">
        <v>141693847.13028434</v>
      </c>
    </row>
    <row r="7074" spans="1:11" x14ac:dyDescent="0.25">
      <c r="A7074">
        <v>12064</v>
      </c>
      <c r="B7074" t="s">
        <v>213</v>
      </c>
      <c r="C7074" t="s">
        <v>492</v>
      </c>
      <c r="D7074" t="s">
        <v>629</v>
      </c>
      <c r="E7074">
        <v>2016</v>
      </c>
      <c r="F7074" s="10">
        <v>42460</v>
      </c>
      <c r="G7074" t="s">
        <v>489</v>
      </c>
      <c r="H7074" t="s">
        <v>474</v>
      </c>
      <c r="I7074" t="s">
        <v>549</v>
      </c>
      <c r="J7074">
        <v>57945000000</v>
      </c>
      <c r="K7074">
        <v>515796580.72398078</v>
      </c>
    </row>
    <row r="7075" spans="1:11" x14ac:dyDescent="0.25">
      <c r="A7075">
        <v>12064</v>
      </c>
      <c r="B7075" t="s">
        <v>213</v>
      </c>
      <c r="C7075" t="s">
        <v>492</v>
      </c>
      <c r="D7075" t="s">
        <v>458</v>
      </c>
      <c r="E7075">
        <v>2016</v>
      </c>
      <c r="F7075" s="10">
        <v>42460</v>
      </c>
      <c r="G7075" t="s">
        <v>489</v>
      </c>
      <c r="H7075" t="s">
        <v>474</v>
      </c>
      <c r="I7075" t="s">
        <v>549</v>
      </c>
      <c r="J7075">
        <v>1894000000</v>
      </c>
      <c r="K7075">
        <v>16859413.648998525</v>
      </c>
    </row>
    <row r="7076" spans="1:11" x14ac:dyDescent="0.25">
      <c r="A7076">
        <v>12064</v>
      </c>
      <c r="B7076" t="s">
        <v>213</v>
      </c>
      <c r="C7076" t="s">
        <v>493</v>
      </c>
      <c r="D7076" t="s">
        <v>635</v>
      </c>
      <c r="E7076">
        <v>2016</v>
      </c>
      <c r="F7076" s="10">
        <v>42460</v>
      </c>
      <c r="G7076" t="s">
        <v>489</v>
      </c>
      <c r="H7076" t="s">
        <v>474</v>
      </c>
      <c r="I7076" t="s">
        <v>549</v>
      </c>
      <c r="J7076">
        <v>-270000000</v>
      </c>
      <c r="K7076">
        <v>-2403401.1009659991</v>
      </c>
    </row>
    <row r="7077" spans="1:11" x14ac:dyDescent="0.25">
      <c r="A7077">
        <v>12064</v>
      </c>
      <c r="B7077" t="s">
        <v>213</v>
      </c>
      <c r="C7077" t="s">
        <v>493</v>
      </c>
      <c r="D7077" t="s">
        <v>678</v>
      </c>
      <c r="E7077">
        <v>2016</v>
      </c>
      <c r="F7077" s="10">
        <v>42460</v>
      </c>
      <c r="G7077" t="s">
        <v>489</v>
      </c>
      <c r="H7077" t="s">
        <v>474</v>
      </c>
      <c r="I7077" t="s">
        <v>549</v>
      </c>
      <c r="J7077">
        <v>32623000000</v>
      </c>
      <c r="K7077">
        <v>290393163.39560658</v>
      </c>
    </row>
    <row r="7078" spans="1:11" x14ac:dyDescent="0.25">
      <c r="A7078">
        <v>12064</v>
      </c>
      <c r="B7078" t="s">
        <v>213</v>
      </c>
      <c r="C7078" t="s">
        <v>493</v>
      </c>
      <c r="D7078" t="s">
        <v>458</v>
      </c>
      <c r="E7078">
        <v>2016</v>
      </c>
      <c r="F7078" s="10">
        <v>42460</v>
      </c>
      <c r="G7078" t="s">
        <v>489</v>
      </c>
      <c r="H7078" t="s">
        <v>474</v>
      </c>
      <c r="I7078" t="s">
        <v>549</v>
      </c>
      <c r="J7078">
        <v>299000000</v>
      </c>
      <c r="K7078">
        <v>2661544.1821808657</v>
      </c>
    </row>
    <row r="7079" spans="1:11" x14ac:dyDescent="0.25">
      <c r="A7079">
        <v>12064</v>
      </c>
      <c r="B7079" t="s">
        <v>213</v>
      </c>
      <c r="C7079" t="s">
        <v>493</v>
      </c>
      <c r="D7079" t="s">
        <v>677</v>
      </c>
      <c r="E7079">
        <v>2016</v>
      </c>
      <c r="F7079" s="10">
        <v>42460</v>
      </c>
      <c r="G7079" t="s">
        <v>489</v>
      </c>
      <c r="H7079" t="s">
        <v>474</v>
      </c>
      <c r="I7079" t="s">
        <v>549</v>
      </c>
      <c r="J7079">
        <v>43105000000</v>
      </c>
      <c r="K7079">
        <v>383698535.02644217</v>
      </c>
    </row>
    <row r="7080" spans="1:11" x14ac:dyDescent="0.25">
      <c r="A7080">
        <v>1522</v>
      </c>
      <c r="B7080" t="s">
        <v>194</v>
      </c>
      <c r="C7080" t="s">
        <v>492</v>
      </c>
      <c r="D7080" t="s">
        <v>620</v>
      </c>
      <c r="E7080">
        <v>2016</v>
      </c>
      <c r="F7080" s="10">
        <v>42551</v>
      </c>
      <c r="G7080" t="s">
        <v>489</v>
      </c>
      <c r="H7080" t="s">
        <v>474</v>
      </c>
      <c r="I7080" t="s">
        <v>549</v>
      </c>
      <c r="J7080">
        <v>3584000000</v>
      </c>
      <c r="K7080">
        <v>34887828.137107372</v>
      </c>
    </row>
    <row r="7081" spans="1:11" x14ac:dyDescent="0.25">
      <c r="A7081">
        <v>1522</v>
      </c>
      <c r="B7081" t="s">
        <v>194</v>
      </c>
      <c r="C7081" t="s">
        <v>492</v>
      </c>
      <c r="D7081" t="s">
        <v>2077</v>
      </c>
      <c r="E7081">
        <v>2016</v>
      </c>
      <c r="F7081" s="10">
        <v>42551</v>
      </c>
      <c r="G7081" t="s">
        <v>489</v>
      </c>
      <c r="H7081" t="s">
        <v>474</v>
      </c>
      <c r="I7081" t="s">
        <v>549</v>
      </c>
      <c r="J7081">
        <v>13880000000</v>
      </c>
      <c r="K7081">
        <v>135112459.41491359</v>
      </c>
    </row>
    <row r="7082" spans="1:11" x14ac:dyDescent="0.25">
      <c r="A7082">
        <v>1522</v>
      </c>
      <c r="B7082" t="s">
        <v>194</v>
      </c>
      <c r="C7082" t="s">
        <v>492</v>
      </c>
      <c r="D7082" t="s">
        <v>163</v>
      </c>
      <c r="E7082">
        <v>2016</v>
      </c>
      <c r="F7082" s="10">
        <v>42551</v>
      </c>
      <c r="G7082" t="s">
        <v>489</v>
      </c>
      <c r="H7082" t="s">
        <v>474</v>
      </c>
      <c r="I7082" t="s">
        <v>549</v>
      </c>
      <c r="J7082">
        <v>58414000000</v>
      </c>
      <c r="K7082">
        <v>568620980.13420486</v>
      </c>
    </row>
    <row r="7083" spans="1:11" x14ac:dyDescent="0.25">
      <c r="A7083">
        <v>1522</v>
      </c>
      <c r="B7083" t="s">
        <v>194</v>
      </c>
      <c r="C7083" t="s">
        <v>492</v>
      </c>
      <c r="D7083" t="s">
        <v>619</v>
      </c>
      <c r="E7083">
        <v>2016</v>
      </c>
      <c r="F7083" s="10">
        <v>42551</v>
      </c>
      <c r="G7083" t="s">
        <v>489</v>
      </c>
      <c r="H7083" t="s">
        <v>474</v>
      </c>
      <c r="I7083" t="s">
        <v>549</v>
      </c>
      <c r="J7083">
        <v>3646000000</v>
      </c>
      <c r="K7083">
        <v>35491356.41403278</v>
      </c>
    </row>
    <row r="7084" spans="1:11" x14ac:dyDescent="0.25">
      <c r="A7084">
        <v>1522</v>
      </c>
      <c r="B7084" t="s">
        <v>194</v>
      </c>
      <c r="C7084" t="s">
        <v>492</v>
      </c>
      <c r="D7084" t="s">
        <v>701</v>
      </c>
      <c r="E7084">
        <v>2016</v>
      </c>
      <c r="F7084" s="10">
        <v>42551</v>
      </c>
      <c r="G7084" t="s">
        <v>489</v>
      </c>
      <c r="H7084" t="s">
        <v>474</v>
      </c>
      <c r="I7084" t="s">
        <v>549</v>
      </c>
      <c r="J7084">
        <v>2159000000</v>
      </c>
      <c r="K7084">
        <v>21016412.094870206</v>
      </c>
    </row>
    <row r="7085" spans="1:11" x14ac:dyDescent="0.25">
      <c r="A7085">
        <v>1522</v>
      </c>
      <c r="B7085" t="s">
        <v>194</v>
      </c>
      <c r="C7085" t="s">
        <v>492</v>
      </c>
      <c r="D7085" t="s">
        <v>458</v>
      </c>
      <c r="E7085">
        <v>2016</v>
      </c>
      <c r="F7085" s="10">
        <v>42551</v>
      </c>
      <c r="G7085" t="s">
        <v>489</v>
      </c>
      <c r="H7085" t="s">
        <v>474</v>
      </c>
      <c r="I7085" t="s">
        <v>549</v>
      </c>
      <c r="J7085">
        <v>179000000</v>
      </c>
      <c r="K7085">
        <v>1742444.5414459319</v>
      </c>
    </row>
    <row r="7086" spans="1:11" x14ac:dyDescent="0.25">
      <c r="A7086">
        <v>1522</v>
      </c>
      <c r="B7086" t="s">
        <v>194</v>
      </c>
      <c r="C7086" t="s">
        <v>493</v>
      </c>
      <c r="D7086" t="s">
        <v>623</v>
      </c>
      <c r="E7086">
        <v>2016</v>
      </c>
      <c r="F7086" s="10">
        <v>42551</v>
      </c>
      <c r="G7086" t="s">
        <v>489</v>
      </c>
      <c r="H7086" t="s">
        <v>474</v>
      </c>
      <c r="I7086" t="s">
        <v>549</v>
      </c>
      <c r="J7086">
        <v>41186000000</v>
      </c>
      <c r="K7086">
        <v>400917993.76531929</v>
      </c>
    </row>
    <row r="7087" spans="1:11" x14ac:dyDescent="0.25">
      <c r="A7087">
        <v>1522</v>
      </c>
      <c r="B7087" t="s">
        <v>194</v>
      </c>
      <c r="C7087" t="s">
        <v>493</v>
      </c>
      <c r="D7087" t="s">
        <v>625</v>
      </c>
      <c r="E7087">
        <v>2016</v>
      </c>
      <c r="F7087" s="10">
        <v>42551</v>
      </c>
      <c r="G7087" t="s">
        <v>489</v>
      </c>
      <c r="H7087" t="s">
        <v>474</v>
      </c>
      <c r="I7087" t="s">
        <v>549</v>
      </c>
      <c r="J7087">
        <v>17769000000</v>
      </c>
      <c r="K7087">
        <v>172969257.30141211</v>
      </c>
    </row>
    <row r="7088" spans="1:11" x14ac:dyDescent="0.25">
      <c r="A7088">
        <v>1522</v>
      </c>
      <c r="B7088" t="s">
        <v>194</v>
      </c>
      <c r="C7088" t="s">
        <v>493</v>
      </c>
      <c r="D7088" t="s">
        <v>628</v>
      </c>
      <c r="E7088">
        <v>2016</v>
      </c>
      <c r="F7088" s="10">
        <v>42551</v>
      </c>
      <c r="G7088" t="s">
        <v>489</v>
      </c>
      <c r="H7088" t="s">
        <v>474</v>
      </c>
      <c r="I7088" t="s">
        <v>549</v>
      </c>
      <c r="J7088">
        <v>-794000000</v>
      </c>
      <c r="K7088">
        <v>-7729055.6754640779</v>
      </c>
    </row>
    <row r="7089" spans="1:11" x14ac:dyDescent="0.25">
      <c r="A7089">
        <v>1522</v>
      </c>
      <c r="B7089" t="s">
        <v>194</v>
      </c>
      <c r="C7089" t="s">
        <v>493</v>
      </c>
      <c r="D7089" t="s">
        <v>458</v>
      </c>
      <c r="E7089">
        <v>2016</v>
      </c>
      <c r="F7089" s="10">
        <v>42551</v>
      </c>
      <c r="G7089" t="s">
        <v>489</v>
      </c>
      <c r="H7089" t="s">
        <v>474</v>
      </c>
      <c r="I7089" t="s">
        <v>549</v>
      </c>
      <c r="J7089">
        <v>981000000</v>
      </c>
      <c r="K7089">
        <v>9549374.8332874812</v>
      </c>
    </row>
    <row r="7090" spans="1:11" x14ac:dyDescent="0.25">
      <c r="A7090">
        <v>1522</v>
      </c>
      <c r="B7090" t="s">
        <v>194</v>
      </c>
      <c r="C7090" t="s">
        <v>493</v>
      </c>
      <c r="D7090" t="s">
        <v>624</v>
      </c>
      <c r="E7090">
        <v>2016</v>
      </c>
      <c r="F7090" s="10">
        <v>42551</v>
      </c>
      <c r="G7090" t="s">
        <v>489</v>
      </c>
      <c r="H7090" t="s">
        <v>474</v>
      </c>
      <c r="I7090" t="s">
        <v>549</v>
      </c>
      <c r="J7090">
        <v>22083000000</v>
      </c>
      <c r="K7090">
        <v>214963144.18296376</v>
      </c>
    </row>
    <row r="7091" spans="1:11" x14ac:dyDescent="0.25">
      <c r="A7091">
        <v>1522</v>
      </c>
      <c r="B7091" t="s">
        <v>194</v>
      </c>
      <c r="C7091" t="s">
        <v>493</v>
      </c>
      <c r="D7091" t="s">
        <v>626</v>
      </c>
      <c r="E7091">
        <v>2016</v>
      </c>
      <c r="F7091" s="10">
        <v>42551</v>
      </c>
      <c r="G7091" t="s">
        <v>489</v>
      </c>
      <c r="H7091" t="s">
        <v>474</v>
      </c>
      <c r="I7091" t="s">
        <v>549</v>
      </c>
      <c r="J7091">
        <v>638000000</v>
      </c>
      <c r="K7091">
        <v>6210500.6561033772</v>
      </c>
    </row>
    <row r="7092" spans="1:11" x14ac:dyDescent="0.25">
      <c r="A7092">
        <v>8176</v>
      </c>
      <c r="B7092" t="s">
        <v>176</v>
      </c>
      <c r="C7092" t="s">
        <v>492</v>
      </c>
      <c r="D7092" t="s">
        <v>570</v>
      </c>
      <c r="E7092">
        <v>2016</v>
      </c>
      <c r="F7092" s="10">
        <v>42735</v>
      </c>
      <c r="G7092" t="s">
        <v>489</v>
      </c>
      <c r="H7092" t="s">
        <v>474</v>
      </c>
      <c r="I7092" t="s">
        <v>549</v>
      </c>
      <c r="J7092">
        <v>306030000000</v>
      </c>
      <c r="K7092">
        <v>2614150914.9331732</v>
      </c>
    </row>
    <row r="7093" spans="1:11" x14ac:dyDescent="0.25">
      <c r="A7093">
        <v>8176</v>
      </c>
      <c r="B7093" t="s">
        <v>176</v>
      </c>
      <c r="C7093" t="s">
        <v>492</v>
      </c>
      <c r="D7093" t="s">
        <v>569</v>
      </c>
      <c r="E7093">
        <v>2016</v>
      </c>
      <c r="F7093" s="10">
        <v>42735</v>
      </c>
      <c r="G7093" t="s">
        <v>489</v>
      </c>
      <c r="H7093" t="s">
        <v>474</v>
      </c>
      <c r="I7093" t="s">
        <v>549</v>
      </c>
      <c r="J7093">
        <v>192478000000</v>
      </c>
      <c r="K7093">
        <v>1644173903.8803625</v>
      </c>
    </row>
    <row r="7094" spans="1:11" x14ac:dyDescent="0.25">
      <c r="A7094">
        <v>8176</v>
      </c>
      <c r="B7094" t="s">
        <v>176</v>
      </c>
      <c r="C7094" t="s">
        <v>492</v>
      </c>
      <c r="D7094" t="s">
        <v>163</v>
      </c>
      <c r="E7094">
        <v>2016</v>
      </c>
      <c r="F7094" s="10">
        <v>42735</v>
      </c>
      <c r="G7094" t="s">
        <v>489</v>
      </c>
      <c r="H7094" t="s">
        <v>474</v>
      </c>
      <c r="I7094" t="s">
        <v>549</v>
      </c>
      <c r="J7094">
        <v>551441000000</v>
      </c>
      <c r="K7094">
        <v>4710485882.6966772</v>
      </c>
    </row>
    <row r="7095" spans="1:11" x14ac:dyDescent="0.25">
      <c r="A7095">
        <v>8176</v>
      </c>
      <c r="B7095" t="s">
        <v>176</v>
      </c>
      <c r="C7095" t="s">
        <v>492</v>
      </c>
      <c r="D7095" t="s">
        <v>2091</v>
      </c>
      <c r="E7095">
        <v>2016</v>
      </c>
      <c r="F7095" s="10">
        <v>42735</v>
      </c>
      <c r="G7095" t="s">
        <v>489</v>
      </c>
      <c r="H7095" t="s">
        <v>474</v>
      </c>
      <c r="I7095" t="s">
        <v>549</v>
      </c>
      <c r="J7095">
        <v>50697000000</v>
      </c>
      <c r="K7095">
        <v>433060840.22601408</v>
      </c>
    </row>
    <row r="7096" spans="1:11" x14ac:dyDescent="0.25">
      <c r="A7096">
        <v>8176</v>
      </c>
      <c r="B7096" t="s">
        <v>176</v>
      </c>
      <c r="C7096" t="s">
        <v>492</v>
      </c>
      <c r="D7096" t="s">
        <v>458</v>
      </c>
      <c r="E7096">
        <v>2016</v>
      </c>
      <c r="F7096" s="10">
        <v>42735</v>
      </c>
      <c r="G7096" t="s">
        <v>489</v>
      </c>
      <c r="H7096" t="s">
        <v>474</v>
      </c>
      <c r="I7096" t="s">
        <v>549</v>
      </c>
      <c r="J7096">
        <v>66195000000</v>
      </c>
      <c r="K7096">
        <v>565446916.36114562</v>
      </c>
    </row>
    <row r="7097" spans="1:11" x14ac:dyDescent="0.25">
      <c r="A7097">
        <v>8176</v>
      </c>
      <c r="B7097" t="s">
        <v>176</v>
      </c>
      <c r="C7097" t="s">
        <v>492</v>
      </c>
      <c r="D7097" t="s">
        <v>316</v>
      </c>
      <c r="E7097">
        <v>2016</v>
      </c>
      <c r="F7097" s="10">
        <v>42735</v>
      </c>
      <c r="G7097" t="s">
        <v>489</v>
      </c>
      <c r="H7097" t="s">
        <v>474</v>
      </c>
      <c r="I7097" t="s">
        <v>549</v>
      </c>
      <c r="J7097">
        <v>429260000000</v>
      </c>
      <c r="K7097">
        <v>3666798750.9205437</v>
      </c>
    </row>
    <row r="7098" spans="1:11" x14ac:dyDescent="0.25">
      <c r="A7098">
        <v>8176</v>
      </c>
      <c r="B7098" t="s">
        <v>176</v>
      </c>
      <c r="C7098" t="s">
        <v>493</v>
      </c>
      <c r="D7098" t="s">
        <v>635</v>
      </c>
      <c r="E7098">
        <v>2016</v>
      </c>
      <c r="F7098" s="10">
        <v>42735</v>
      </c>
      <c r="G7098" t="s">
        <v>489</v>
      </c>
      <c r="H7098" t="s">
        <v>474</v>
      </c>
      <c r="I7098" t="s">
        <v>549</v>
      </c>
      <c r="J7098">
        <v>-28150000000</v>
      </c>
      <c r="K7098">
        <v>-240461223.59039581</v>
      </c>
    </row>
    <row r="7099" spans="1:11" x14ac:dyDescent="0.25">
      <c r="A7099">
        <v>8176</v>
      </c>
      <c r="B7099" t="s">
        <v>176</v>
      </c>
      <c r="C7099" t="s">
        <v>493</v>
      </c>
      <c r="D7099" t="s">
        <v>693</v>
      </c>
      <c r="E7099">
        <v>2016</v>
      </c>
      <c r="F7099" s="10">
        <v>42735</v>
      </c>
      <c r="G7099" t="s">
        <v>489</v>
      </c>
      <c r="H7099" t="s">
        <v>474</v>
      </c>
      <c r="I7099" t="s">
        <v>549</v>
      </c>
      <c r="J7099">
        <v>1272599000000</v>
      </c>
      <c r="K7099">
        <v>10870718034.810448</v>
      </c>
    </row>
    <row r="7100" spans="1:11" x14ac:dyDescent="0.25">
      <c r="A7100">
        <v>8176</v>
      </c>
      <c r="B7100" t="s">
        <v>176</v>
      </c>
      <c r="C7100" t="s">
        <v>493</v>
      </c>
      <c r="D7100" t="s">
        <v>458</v>
      </c>
      <c r="E7100">
        <v>2016</v>
      </c>
      <c r="F7100" s="10">
        <v>42735</v>
      </c>
      <c r="G7100" t="s">
        <v>489</v>
      </c>
      <c r="H7100" t="s">
        <v>474</v>
      </c>
      <c r="I7100" t="s">
        <v>549</v>
      </c>
      <c r="J7100">
        <v>55368000000</v>
      </c>
      <c r="K7100">
        <v>472961173.27719486</v>
      </c>
    </row>
    <row r="7101" spans="1:11" x14ac:dyDescent="0.25">
      <c r="A7101">
        <v>8176</v>
      </c>
      <c r="B7101" t="s">
        <v>176</v>
      </c>
      <c r="C7101" t="s">
        <v>493</v>
      </c>
      <c r="D7101" t="s">
        <v>1064</v>
      </c>
      <c r="E7101">
        <v>2016</v>
      </c>
      <c r="F7101" s="10">
        <v>42735</v>
      </c>
      <c r="G7101" t="s">
        <v>489</v>
      </c>
      <c r="H7101" t="s">
        <v>474</v>
      </c>
      <c r="I7101" t="s">
        <v>549</v>
      </c>
      <c r="J7101">
        <v>296274000000</v>
      </c>
      <c r="K7101">
        <v>2530813803.1268535</v>
      </c>
    </row>
    <row r="7102" spans="1:11" x14ac:dyDescent="0.25">
      <c r="A7102">
        <v>780</v>
      </c>
      <c r="B7102" t="s">
        <v>180</v>
      </c>
      <c r="C7102" t="s">
        <v>492</v>
      </c>
      <c r="D7102" t="s">
        <v>163</v>
      </c>
      <c r="E7102">
        <v>2017</v>
      </c>
      <c r="F7102" s="10">
        <v>42825</v>
      </c>
      <c r="G7102" t="s">
        <v>489</v>
      </c>
      <c r="H7102" t="s">
        <v>474</v>
      </c>
      <c r="I7102" t="s">
        <v>549</v>
      </c>
      <c r="J7102">
        <v>3811051000000</v>
      </c>
      <c r="K7102">
        <v>34081092544.899673</v>
      </c>
    </row>
    <row r="7103" spans="1:11" x14ac:dyDescent="0.25">
      <c r="A7103">
        <v>780</v>
      </c>
      <c r="B7103" t="s">
        <v>180</v>
      </c>
      <c r="C7103" t="s">
        <v>492</v>
      </c>
      <c r="D7103" t="s">
        <v>458</v>
      </c>
      <c r="E7103">
        <v>2017</v>
      </c>
      <c r="F7103" s="10">
        <v>42825</v>
      </c>
      <c r="G7103" t="s">
        <v>489</v>
      </c>
      <c r="H7103" t="s">
        <v>474</v>
      </c>
      <c r="I7103" t="s">
        <v>549</v>
      </c>
      <c r="J7103">
        <v>674169000000</v>
      </c>
      <c r="K7103">
        <v>6028892313.4071064</v>
      </c>
    </row>
    <row r="7104" spans="1:11" x14ac:dyDescent="0.25">
      <c r="A7104">
        <v>780</v>
      </c>
      <c r="B7104" t="s">
        <v>180</v>
      </c>
      <c r="C7104" t="s">
        <v>492</v>
      </c>
      <c r="D7104" t="s">
        <v>249</v>
      </c>
      <c r="E7104">
        <v>2017</v>
      </c>
      <c r="F7104" s="10">
        <v>42825</v>
      </c>
      <c r="G7104" t="s">
        <v>489</v>
      </c>
      <c r="H7104" t="s">
        <v>474</v>
      </c>
      <c r="I7104" t="s">
        <v>549</v>
      </c>
      <c r="J7104">
        <v>2404209000000</v>
      </c>
      <c r="K7104">
        <v>21500124093.401188</v>
      </c>
    </row>
    <row r="7105" spans="1:11" x14ac:dyDescent="0.25">
      <c r="A7105">
        <v>780</v>
      </c>
      <c r="B7105" t="s">
        <v>180</v>
      </c>
      <c r="C7105" t="s">
        <v>492</v>
      </c>
      <c r="D7105" t="s">
        <v>316</v>
      </c>
      <c r="E7105">
        <v>2017</v>
      </c>
      <c r="F7105" s="10">
        <v>42825</v>
      </c>
      <c r="G7105" t="s">
        <v>489</v>
      </c>
      <c r="H7105" t="s">
        <v>474</v>
      </c>
      <c r="I7105" t="s">
        <v>549</v>
      </c>
      <c r="J7105">
        <v>239376000000</v>
      </c>
      <c r="K7105">
        <v>2140668180.2547128</v>
      </c>
    </row>
    <row r="7106" spans="1:11" x14ac:dyDescent="0.25">
      <c r="A7106">
        <v>780</v>
      </c>
      <c r="B7106" t="s">
        <v>180</v>
      </c>
      <c r="C7106" t="s">
        <v>493</v>
      </c>
      <c r="D7106" t="s">
        <v>635</v>
      </c>
      <c r="E7106">
        <v>2017</v>
      </c>
      <c r="F7106" s="10">
        <v>42825</v>
      </c>
      <c r="G7106" t="s">
        <v>489</v>
      </c>
      <c r="H7106" t="s">
        <v>474</v>
      </c>
      <c r="I7106" t="s">
        <v>549</v>
      </c>
      <c r="J7106">
        <v>-41235000000</v>
      </c>
      <c r="K7106">
        <v>-368752307.72008508</v>
      </c>
    </row>
    <row r="7107" spans="1:11" x14ac:dyDescent="0.25">
      <c r="A7107">
        <v>780</v>
      </c>
      <c r="B7107" t="s">
        <v>180</v>
      </c>
      <c r="C7107" t="s">
        <v>493</v>
      </c>
      <c r="D7107" t="s">
        <v>714</v>
      </c>
      <c r="E7107">
        <v>2017</v>
      </c>
      <c r="F7107" s="10">
        <v>42825</v>
      </c>
      <c r="G7107" t="s">
        <v>489</v>
      </c>
      <c r="H7107" t="s">
        <v>474</v>
      </c>
      <c r="I7107" t="s">
        <v>549</v>
      </c>
      <c r="J7107">
        <v>2505966000000</v>
      </c>
      <c r="K7107">
        <v>22410106597.988861</v>
      </c>
    </row>
    <row r="7108" spans="1:11" x14ac:dyDescent="0.25">
      <c r="A7108">
        <v>780</v>
      </c>
      <c r="B7108" t="s">
        <v>180</v>
      </c>
      <c r="C7108" t="s">
        <v>493</v>
      </c>
      <c r="D7108" t="s">
        <v>712</v>
      </c>
      <c r="E7108">
        <v>2017</v>
      </c>
      <c r="F7108" s="10">
        <v>42825</v>
      </c>
      <c r="G7108" t="s">
        <v>489</v>
      </c>
      <c r="H7108" t="s">
        <v>474</v>
      </c>
      <c r="I7108" t="s">
        <v>549</v>
      </c>
      <c r="J7108">
        <v>5021301000000</v>
      </c>
      <c r="K7108">
        <v>44903997368.914055</v>
      </c>
    </row>
    <row r="7109" spans="1:11" x14ac:dyDescent="0.25">
      <c r="A7109">
        <v>780</v>
      </c>
      <c r="B7109" t="s">
        <v>180</v>
      </c>
      <c r="C7109" t="s">
        <v>493</v>
      </c>
      <c r="D7109" t="s">
        <v>713</v>
      </c>
      <c r="E7109">
        <v>2017</v>
      </c>
      <c r="F7109" s="10">
        <v>42825</v>
      </c>
      <c r="G7109" t="s">
        <v>489</v>
      </c>
      <c r="H7109" t="s">
        <v>474</v>
      </c>
      <c r="I7109" t="s">
        <v>549</v>
      </c>
      <c r="J7109">
        <v>2436034000000</v>
      </c>
      <c r="K7109">
        <v>21784725577.412144</v>
      </c>
    </row>
    <row r="7110" spans="1:11" x14ac:dyDescent="0.25">
      <c r="A7110">
        <v>780</v>
      </c>
      <c r="B7110" t="s">
        <v>180</v>
      </c>
      <c r="C7110" t="s">
        <v>493</v>
      </c>
      <c r="D7110" t="s">
        <v>711</v>
      </c>
      <c r="E7110">
        <v>2017</v>
      </c>
      <c r="F7110" s="10">
        <v>42825</v>
      </c>
      <c r="G7110" t="s">
        <v>489</v>
      </c>
      <c r="H7110" t="s">
        <v>474</v>
      </c>
      <c r="I7110" t="s">
        <v>549</v>
      </c>
      <c r="J7110">
        <v>814055000000</v>
      </c>
      <c r="K7110">
        <v>7279851093.999609</v>
      </c>
    </row>
    <row r="7111" spans="1:11" x14ac:dyDescent="0.25">
      <c r="A7111">
        <v>780</v>
      </c>
      <c r="B7111" t="s">
        <v>180</v>
      </c>
      <c r="C7111" t="s">
        <v>493</v>
      </c>
      <c r="D7111" t="s">
        <v>715</v>
      </c>
      <c r="E7111">
        <v>2017</v>
      </c>
      <c r="F7111" s="10">
        <v>42825</v>
      </c>
      <c r="G7111" t="s">
        <v>489</v>
      </c>
      <c r="H7111" t="s">
        <v>474</v>
      </c>
      <c r="I7111" t="s">
        <v>549</v>
      </c>
      <c r="J7111">
        <v>398048000000</v>
      </c>
      <c r="K7111">
        <v>3559624556.4051032</v>
      </c>
    </row>
    <row r="7112" spans="1:11" x14ac:dyDescent="0.25">
      <c r="A7112">
        <v>1357</v>
      </c>
      <c r="B7112" t="s">
        <v>167</v>
      </c>
      <c r="C7112" t="s">
        <v>492</v>
      </c>
      <c r="D7112" t="s">
        <v>570</v>
      </c>
      <c r="E7112">
        <v>2017</v>
      </c>
      <c r="F7112" s="10">
        <v>42825</v>
      </c>
      <c r="G7112" t="s">
        <v>489</v>
      </c>
      <c r="H7112" t="s">
        <v>474</v>
      </c>
      <c r="I7112" t="s">
        <v>549</v>
      </c>
      <c r="J7112">
        <v>1860716000000</v>
      </c>
      <c r="K7112">
        <v>16639828277.23259</v>
      </c>
    </row>
    <row r="7113" spans="1:11" x14ac:dyDescent="0.25">
      <c r="A7113">
        <v>1357</v>
      </c>
      <c r="B7113" t="s">
        <v>167</v>
      </c>
      <c r="C7113" t="s">
        <v>492</v>
      </c>
      <c r="D7113" t="s">
        <v>2154</v>
      </c>
      <c r="E7113">
        <v>2017</v>
      </c>
      <c r="F7113" s="10">
        <v>42825</v>
      </c>
      <c r="G7113" t="s">
        <v>489</v>
      </c>
      <c r="H7113" t="s">
        <v>474</v>
      </c>
      <c r="I7113" t="s">
        <v>549</v>
      </c>
      <c r="J7113">
        <v>4757685000000</v>
      </c>
      <c r="K7113">
        <v>42546558097.616905</v>
      </c>
    </row>
    <row r="7114" spans="1:11" x14ac:dyDescent="0.25">
      <c r="A7114">
        <v>1357</v>
      </c>
      <c r="B7114" t="s">
        <v>167</v>
      </c>
      <c r="C7114" t="s">
        <v>492</v>
      </c>
      <c r="D7114" t="s">
        <v>569</v>
      </c>
      <c r="E7114">
        <v>2017</v>
      </c>
      <c r="F7114" s="10">
        <v>42825</v>
      </c>
      <c r="G7114" t="s">
        <v>489</v>
      </c>
      <c r="H7114" t="s">
        <v>474</v>
      </c>
      <c r="I7114" t="s">
        <v>549</v>
      </c>
      <c r="J7114">
        <v>972661000000</v>
      </c>
      <c r="K7114">
        <v>8698217251.8328037</v>
      </c>
    </row>
    <row r="7115" spans="1:11" x14ac:dyDescent="0.25">
      <c r="A7115">
        <v>1357</v>
      </c>
      <c r="B7115" t="s">
        <v>167</v>
      </c>
      <c r="C7115" t="s">
        <v>492</v>
      </c>
      <c r="D7115" t="s">
        <v>834</v>
      </c>
      <c r="E7115">
        <v>2017</v>
      </c>
      <c r="F7115" s="10">
        <v>42825</v>
      </c>
      <c r="G7115" t="s">
        <v>489</v>
      </c>
      <c r="H7115" t="s">
        <v>474</v>
      </c>
      <c r="I7115" t="s">
        <v>549</v>
      </c>
      <c r="J7115">
        <v>1144029000000</v>
      </c>
      <c r="K7115">
        <v>10230710169.727203</v>
      </c>
    </row>
    <row r="7116" spans="1:11" x14ac:dyDescent="0.25">
      <c r="A7116">
        <v>1357</v>
      </c>
      <c r="B7116" t="s">
        <v>167</v>
      </c>
      <c r="C7116" t="s">
        <v>492</v>
      </c>
      <c r="D7116" t="s">
        <v>2085</v>
      </c>
      <c r="E7116">
        <v>2017</v>
      </c>
      <c r="F7116" s="10">
        <v>42825</v>
      </c>
      <c r="G7116" t="s">
        <v>489</v>
      </c>
      <c r="H7116" t="s">
        <v>474</v>
      </c>
      <c r="I7116" t="s">
        <v>549</v>
      </c>
      <c r="J7116">
        <v>427173000000</v>
      </c>
      <c r="K7116">
        <v>3820080745.621727</v>
      </c>
    </row>
    <row r="7117" spans="1:11" x14ac:dyDescent="0.25">
      <c r="A7117">
        <v>1357</v>
      </c>
      <c r="B7117" t="s">
        <v>167</v>
      </c>
      <c r="C7117" t="s">
        <v>493</v>
      </c>
      <c r="D7117" t="s">
        <v>691</v>
      </c>
      <c r="E7117">
        <v>2017</v>
      </c>
      <c r="F7117" s="10">
        <v>42825</v>
      </c>
      <c r="G7117" t="s">
        <v>489</v>
      </c>
      <c r="H7117" t="s">
        <v>474</v>
      </c>
      <c r="I7117" t="s">
        <v>549</v>
      </c>
      <c r="J7117">
        <v>992284000000</v>
      </c>
      <c r="K7117">
        <v>8873699888.7769356</v>
      </c>
    </row>
    <row r="7118" spans="1:11" x14ac:dyDescent="0.25">
      <c r="A7118">
        <v>1357</v>
      </c>
      <c r="B7118" t="s">
        <v>167</v>
      </c>
      <c r="C7118" t="s">
        <v>493</v>
      </c>
      <c r="D7118" t="s">
        <v>689</v>
      </c>
      <c r="E7118">
        <v>2017</v>
      </c>
      <c r="F7118" s="10">
        <v>42825</v>
      </c>
      <c r="G7118" t="s">
        <v>489</v>
      </c>
      <c r="H7118" t="s">
        <v>474</v>
      </c>
      <c r="I7118" t="s">
        <v>549</v>
      </c>
      <c r="J7118">
        <v>753947000000</v>
      </c>
      <c r="K7118">
        <v>6742323175.6671515</v>
      </c>
    </row>
    <row r="7119" spans="1:11" x14ac:dyDescent="0.25">
      <c r="A7119">
        <v>1357</v>
      </c>
      <c r="B7119" t="s">
        <v>167</v>
      </c>
      <c r="C7119" t="s">
        <v>493</v>
      </c>
      <c r="D7119" t="s">
        <v>688</v>
      </c>
      <c r="E7119">
        <v>2017</v>
      </c>
      <c r="F7119" s="10">
        <v>42825</v>
      </c>
      <c r="G7119" t="s">
        <v>489</v>
      </c>
      <c r="H7119" t="s">
        <v>474</v>
      </c>
      <c r="I7119" t="s">
        <v>549</v>
      </c>
      <c r="J7119">
        <v>1170375000000</v>
      </c>
      <c r="K7119">
        <v>10466314590.709217</v>
      </c>
    </row>
    <row r="7120" spans="1:11" x14ac:dyDescent="0.25">
      <c r="A7120">
        <v>1357</v>
      </c>
      <c r="B7120" t="s">
        <v>167</v>
      </c>
      <c r="C7120" t="s">
        <v>493</v>
      </c>
      <c r="D7120" t="s">
        <v>635</v>
      </c>
      <c r="E7120">
        <v>2017</v>
      </c>
      <c r="F7120" s="10">
        <v>42825</v>
      </c>
      <c r="G7120" t="s">
        <v>489</v>
      </c>
      <c r="H7120" t="s">
        <v>474</v>
      </c>
      <c r="I7120" t="s">
        <v>549</v>
      </c>
      <c r="J7120">
        <v>-924102000000</v>
      </c>
      <c r="K7120">
        <v>-8263968596.3076525</v>
      </c>
    </row>
    <row r="7121" spans="1:11" x14ac:dyDescent="0.25">
      <c r="A7121">
        <v>1357</v>
      </c>
      <c r="B7121" t="s">
        <v>167</v>
      </c>
      <c r="C7121" t="s">
        <v>493</v>
      </c>
      <c r="D7121" t="s">
        <v>650</v>
      </c>
      <c r="E7121">
        <v>2017</v>
      </c>
      <c r="F7121" s="10">
        <v>42825</v>
      </c>
      <c r="G7121" t="s">
        <v>489</v>
      </c>
      <c r="H7121" t="s">
        <v>474</v>
      </c>
      <c r="I7121" t="s">
        <v>549</v>
      </c>
      <c r="J7121">
        <v>179212000000</v>
      </c>
      <c r="K7121">
        <v>1602639470.6228178</v>
      </c>
    </row>
    <row r="7122" spans="1:11" x14ac:dyDescent="0.25">
      <c r="A7122">
        <v>1357</v>
      </c>
      <c r="B7122" t="s">
        <v>167</v>
      </c>
      <c r="C7122" t="s">
        <v>493</v>
      </c>
      <c r="D7122" t="s">
        <v>690</v>
      </c>
      <c r="E7122">
        <v>2017</v>
      </c>
      <c r="F7122" s="10">
        <v>42825</v>
      </c>
      <c r="G7122" t="s">
        <v>489</v>
      </c>
      <c r="H7122" t="s">
        <v>474</v>
      </c>
      <c r="I7122" t="s">
        <v>549</v>
      </c>
      <c r="J7122">
        <v>1464687000000</v>
      </c>
      <c r="K7122">
        <v>13098259035.71258</v>
      </c>
    </row>
    <row r="7123" spans="1:11" x14ac:dyDescent="0.25">
      <c r="A7123">
        <v>1357</v>
      </c>
      <c r="B7123" t="s">
        <v>167</v>
      </c>
      <c r="C7123" t="s">
        <v>493</v>
      </c>
      <c r="D7123" t="s">
        <v>686</v>
      </c>
      <c r="E7123">
        <v>2017</v>
      </c>
      <c r="F7123" s="10">
        <v>42825</v>
      </c>
      <c r="G7123" t="s">
        <v>489</v>
      </c>
      <c r="H7123" t="s">
        <v>474</v>
      </c>
      <c r="I7123" t="s">
        <v>549</v>
      </c>
      <c r="J7123">
        <v>1982821000000</v>
      </c>
      <c r="K7123">
        <v>17731776877.551762</v>
      </c>
    </row>
    <row r="7124" spans="1:11" x14ac:dyDescent="0.25">
      <c r="A7124">
        <v>1357</v>
      </c>
      <c r="B7124" t="s">
        <v>167</v>
      </c>
      <c r="C7124" t="s">
        <v>493</v>
      </c>
      <c r="D7124" t="s">
        <v>692</v>
      </c>
      <c r="E7124">
        <v>2017</v>
      </c>
      <c r="F7124" s="10">
        <v>42825</v>
      </c>
      <c r="G7124" t="s">
        <v>489</v>
      </c>
      <c r="H7124" t="s">
        <v>474</v>
      </c>
      <c r="I7124" t="s">
        <v>549</v>
      </c>
      <c r="J7124">
        <v>557315000000</v>
      </c>
      <c r="K7124">
        <v>4983901840.1120214</v>
      </c>
    </row>
    <row r="7125" spans="1:11" x14ac:dyDescent="0.25">
      <c r="A7125">
        <v>1357</v>
      </c>
      <c r="B7125" t="s">
        <v>167</v>
      </c>
      <c r="C7125" t="s">
        <v>493</v>
      </c>
      <c r="D7125" t="s">
        <v>458</v>
      </c>
      <c r="E7125">
        <v>2017</v>
      </c>
      <c r="F7125" s="10">
        <v>42825</v>
      </c>
      <c r="G7125" t="s">
        <v>489</v>
      </c>
      <c r="H7125" t="s">
        <v>474</v>
      </c>
      <c r="I7125" t="s">
        <v>549</v>
      </c>
      <c r="J7125">
        <v>653794000000</v>
      </c>
      <c r="K7125">
        <v>5846684764.7276659</v>
      </c>
    </row>
    <row r="7126" spans="1:11" x14ac:dyDescent="0.25">
      <c r="A7126">
        <v>1357</v>
      </c>
      <c r="B7126" t="s">
        <v>167</v>
      </c>
      <c r="C7126" t="s">
        <v>493</v>
      </c>
      <c r="D7126" t="s">
        <v>687</v>
      </c>
      <c r="E7126">
        <v>2017</v>
      </c>
      <c r="F7126" s="10">
        <v>42825</v>
      </c>
      <c r="G7126" t="s">
        <v>489</v>
      </c>
      <c r="H7126" t="s">
        <v>474</v>
      </c>
      <c r="I7126" t="s">
        <v>549</v>
      </c>
      <c r="J7126">
        <v>2331931000000</v>
      </c>
      <c r="K7126">
        <v>20853763494.458729</v>
      </c>
    </row>
    <row r="7127" spans="1:11" x14ac:dyDescent="0.25">
      <c r="A7127">
        <v>1358</v>
      </c>
      <c r="B7127" t="s">
        <v>169</v>
      </c>
      <c r="C7127" t="s">
        <v>492</v>
      </c>
      <c r="D7127" t="s">
        <v>2077</v>
      </c>
      <c r="E7127">
        <v>2017</v>
      </c>
      <c r="F7127" s="10">
        <v>42825</v>
      </c>
      <c r="G7127" t="s">
        <v>489</v>
      </c>
      <c r="H7127" t="s">
        <v>474</v>
      </c>
      <c r="I7127" t="s">
        <v>549</v>
      </c>
      <c r="J7127">
        <v>27995000000</v>
      </c>
      <c r="K7127">
        <v>250350936.21010748</v>
      </c>
    </row>
    <row r="7128" spans="1:11" x14ac:dyDescent="0.25">
      <c r="A7128">
        <v>1358</v>
      </c>
      <c r="B7128" t="s">
        <v>169</v>
      </c>
      <c r="C7128" t="s">
        <v>492</v>
      </c>
      <c r="D7128" t="s">
        <v>2088</v>
      </c>
      <c r="E7128">
        <v>2017</v>
      </c>
      <c r="F7128" s="10">
        <v>42825</v>
      </c>
      <c r="G7128" t="s">
        <v>489</v>
      </c>
      <c r="H7128" t="s">
        <v>474</v>
      </c>
      <c r="I7128" t="s">
        <v>549</v>
      </c>
      <c r="J7128">
        <v>40401000000</v>
      </c>
      <c r="K7128">
        <v>361294094.43916959</v>
      </c>
    </row>
    <row r="7129" spans="1:11" x14ac:dyDescent="0.25">
      <c r="A7129">
        <v>1358</v>
      </c>
      <c r="B7129" t="s">
        <v>169</v>
      </c>
      <c r="C7129" t="s">
        <v>492</v>
      </c>
      <c r="D7129" t="s">
        <v>163</v>
      </c>
      <c r="E7129">
        <v>2017</v>
      </c>
      <c r="F7129" s="10">
        <v>42825</v>
      </c>
      <c r="G7129" t="s">
        <v>489</v>
      </c>
      <c r="H7129" t="s">
        <v>474</v>
      </c>
      <c r="I7129" t="s">
        <v>549</v>
      </c>
      <c r="J7129">
        <v>268522000000</v>
      </c>
      <c r="K7129">
        <v>2401312166.2086258</v>
      </c>
    </row>
    <row r="7130" spans="1:11" x14ac:dyDescent="0.25">
      <c r="A7130">
        <v>1358</v>
      </c>
      <c r="B7130" t="s">
        <v>169</v>
      </c>
      <c r="C7130" t="s">
        <v>492</v>
      </c>
      <c r="D7130" t="s">
        <v>701</v>
      </c>
      <c r="E7130">
        <v>2017</v>
      </c>
      <c r="F7130" s="10">
        <v>42825</v>
      </c>
      <c r="G7130" t="s">
        <v>489</v>
      </c>
      <c r="H7130" t="s">
        <v>474</v>
      </c>
      <c r="I7130" t="s">
        <v>549</v>
      </c>
      <c r="J7130">
        <v>43932000000</v>
      </c>
      <c r="K7130">
        <v>392870774.40908885</v>
      </c>
    </row>
    <row r="7131" spans="1:11" x14ac:dyDescent="0.25">
      <c r="A7131">
        <v>1358</v>
      </c>
      <c r="B7131" t="s">
        <v>169</v>
      </c>
      <c r="C7131" t="s">
        <v>492</v>
      </c>
      <c r="D7131" t="s">
        <v>2087</v>
      </c>
      <c r="E7131">
        <v>2017</v>
      </c>
      <c r="F7131" s="10">
        <v>42825</v>
      </c>
      <c r="G7131" t="s">
        <v>489</v>
      </c>
      <c r="H7131" t="s">
        <v>474</v>
      </c>
      <c r="I7131" t="s">
        <v>549</v>
      </c>
      <c r="J7131">
        <v>15385000000</v>
      </c>
      <c r="K7131">
        <v>137583466.81880707</v>
      </c>
    </row>
    <row r="7132" spans="1:11" x14ac:dyDescent="0.25">
      <c r="A7132">
        <v>1358</v>
      </c>
      <c r="B7132" t="s">
        <v>169</v>
      </c>
      <c r="C7132" t="s">
        <v>492</v>
      </c>
      <c r="D7132" t="s">
        <v>2078</v>
      </c>
      <c r="E7132">
        <v>2017</v>
      </c>
      <c r="F7132" s="10">
        <v>42825</v>
      </c>
      <c r="G7132" t="s">
        <v>489</v>
      </c>
      <c r="H7132" t="s">
        <v>474</v>
      </c>
      <c r="I7132" t="s">
        <v>549</v>
      </c>
      <c r="J7132">
        <v>3094000000</v>
      </c>
      <c r="K7132">
        <v>27668719.293947939</v>
      </c>
    </row>
    <row r="7133" spans="1:11" x14ac:dyDescent="0.25">
      <c r="A7133">
        <v>1358</v>
      </c>
      <c r="B7133" t="s">
        <v>169</v>
      </c>
      <c r="C7133" t="s">
        <v>493</v>
      </c>
      <c r="D7133" t="s">
        <v>635</v>
      </c>
      <c r="E7133">
        <v>2017</v>
      </c>
      <c r="F7133" s="10">
        <v>42825</v>
      </c>
      <c r="G7133" t="s">
        <v>489</v>
      </c>
      <c r="H7133" t="s">
        <v>474</v>
      </c>
      <c r="I7133" t="s">
        <v>549</v>
      </c>
      <c r="J7133">
        <v>-6492000000</v>
      </c>
      <c r="K7133">
        <v>-58056019.92770201</v>
      </c>
    </row>
    <row r="7134" spans="1:11" x14ac:dyDescent="0.25">
      <c r="A7134">
        <v>1358</v>
      </c>
      <c r="B7134" t="s">
        <v>169</v>
      </c>
      <c r="C7134" t="s">
        <v>493</v>
      </c>
      <c r="D7134" t="s">
        <v>2086</v>
      </c>
      <c r="E7134">
        <v>2017</v>
      </c>
      <c r="F7134" s="10">
        <v>42825</v>
      </c>
      <c r="G7134" t="s">
        <v>489</v>
      </c>
      <c r="H7134" t="s">
        <v>474</v>
      </c>
      <c r="I7134" t="s">
        <v>549</v>
      </c>
      <c r="J7134">
        <v>254905000000</v>
      </c>
      <c r="K7134">
        <v>2279539396.1292176</v>
      </c>
    </row>
    <row r="7135" spans="1:11" x14ac:dyDescent="0.25">
      <c r="A7135">
        <v>1358</v>
      </c>
      <c r="B7135" t="s">
        <v>169</v>
      </c>
      <c r="C7135" t="s">
        <v>493</v>
      </c>
      <c r="D7135" t="s">
        <v>593</v>
      </c>
      <c r="E7135">
        <v>2017</v>
      </c>
      <c r="F7135" s="10">
        <v>42825</v>
      </c>
      <c r="G7135" t="s">
        <v>489</v>
      </c>
      <c r="H7135" t="s">
        <v>474</v>
      </c>
      <c r="I7135" t="s">
        <v>549</v>
      </c>
      <c r="J7135">
        <v>29486000000</v>
      </c>
      <c r="K7135">
        <v>263684504.55764347</v>
      </c>
    </row>
    <row r="7136" spans="1:11" x14ac:dyDescent="0.25">
      <c r="A7136">
        <v>1358</v>
      </c>
      <c r="B7136" t="s">
        <v>169</v>
      </c>
      <c r="C7136" t="s">
        <v>493</v>
      </c>
      <c r="D7136" t="s">
        <v>693</v>
      </c>
      <c r="E7136">
        <v>2017</v>
      </c>
      <c r="F7136" s="10">
        <v>42825</v>
      </c>
      <c r="G7136" t="s">
        <v>489</v>
      </c>
      <c r="H7136" t="s">
        <v>474</v>
      </c>
      <c r="I7136" t="s">
        <v>549</v>
      </c>
      <c r="J7136">
        <v>107656000000</v>
      </c>
      <c r="K7136">
        <v>962735502.36239791</v>
      </c>
    </row>
    <row r="7137" spans="1:11" x14ac:dyDescent="0.25">
      <c r="A7137">
        <v>1358</v>
      </c>
      <c r="B7137" t="s">
        <v>169</v>
      </c>
      <c r="C7137" t="s">
        <v>493</v>
      </c>
      <c r="D7137" t="s">
        <v>458</v>
      </c>
      <c r="E7137">
        <v>2017</v>
      </c>
      <c r="F7137" s="10">
        <v>42825</v>
      </c>
      <c r="G7137" t="s">
        <v>489</v>
      </c>
      <c r="H7137" t="s">
        <v>474</v>
      </c>
      <c r="I7137" t="s">
        <v>549</v>
      </c>
      <c r="J7137">
        <v>13774000000</v>
      </c>
      <c r="K7137">
        <v>123176774.25818969</v>
      </c>
    </row>
    <row r="7138" spans="1:11" x14ac:dyDescent="0.25">
      <c r="A7138">
        <v>1431</v>
      </c>
      <c r="B7138" t="s">
        <v>174</v>
      </c>
      <c r="C7138" t="s">
        <v>493</v>
      </c>
      <c r="D7138" t="s">
        <v>752</v>
      </c>
      <c r="E7138">
        <v>2017</v>
      </c>
      <c r="F7138" s="10">
        <v>42825</v>
      </c>
      <c r="G7138" t="s">
        <v>489</v>
      </c>
      <c r="H7138" t="s">
        <v>474</v>
      </c>
      <c r="I7138" t="s">
        <v>549</v>
      </c>
      <c r="J7138">
        <v>8784000000</v>
      </c>
      <c r="K7138">
        <v>78552692.397556141</v>
      </c>
    </row>
    <row r="7139" spans="1:11" x14ac:dyDescent="0.25">
      <c r="A7139">
        <v>1431</v>
      </c>
      <c r="B7139" t="s">
        <v>174</v>
      </c>
      <c r="C7139" t="s">
        <v>493</v>
      </c>
      <c r="D7139" t="s">
        <v>753</v>
      </c>
      <c r="E7139">
        <v>2017</v>
      </c>
      <c r="F7139" s="10">
        <v>42825</v>
      </c>
      <c r="G7139" t="s">
        <v>489</v>
      </c>
      <c r="H7139" t="s">
        <v>474</v>
      </c>
      <c r="I7139" t="s">
        <v>549</v>
      </c>
      <c r="J7139">
        <v>-709000000</v>
      </c>
      <c r="K7139">
        <v>-6340375.5589557495</v>
      </c>
    </row>
    <row r="7140" spans="1:11" x14ac:dyDescent="0.25">
      <c r="A7140">
        <v>1431</v>
      </c>
      <c r="B7140" t="s">
        <v>174</v>
      </c>
      <c r="C7140" t="s">
        <v>493</v>
      </c>
      <c r="D7140" t="s">
        <v>751</v>
      </c>
      <c r="E7140">
        <v>2017</v>
      </c>
      <c r="F7140" s="10">
        <v>42825</v>
      </c>
      <c r="G7140" t="s">
        <v>489</v>
      </c>
      <c r="H7140" t="s">
        <v>474</v>
      </c>
      <c r="I7140" t="s">
        <v>549</v>
      </c>
      <c r="J7140">
        <v>37175000000</v>
      </c>
      <c r="K7140">
        <v>332444938.51083213</v>
      </c>
    </row>
    <row r="7141" spans="1:11" x14ac:dyDescent="0.25">
      <c r="A7141">
        <v>1431</v>
      </c>
      <c r="B7141" t="s">
        <v>174</v>
      </c>
      <c r="C7141" t="s">
        <v>493</v>
      </c>
      <c r="D7141" t="s">
        <v>750</v>
      </c>
      <c r="E7141">
        <v>2017</v>
      </c>
      <c r="F7141" s="10">
        <v>42825</v>
      </c>
      <c r="G7141" t="s">
        <v>489</v>
      </c>
      <c r="H7141" t="s">
        <v>474</v>
      </c>
      <c r="I7141" t="s">
        <v>549</v>
      </c>
      <c r="J7141">
        <v>33446000000</v>
      </c>
      <c r="K7141">
        <v>299097603.58932865</v>
      </c>
    </row>
    <row r="7142" spans="1:11" x14ac:dyDescent="0.25">
      <c r="A7142">
        <v>1437</v>
      </c>
      <c r="B7142" t="s">
        <v>178</v>
      </c>
      <c r="C7142" t="s">
        <v>492</v>
      </c>
      <c r="D7142" t="s">
        <v>2077</v>
      </c>
      <c r="E7142">
        <v>2017</v>
      </c>
      <c r="F7142" s="10">
        <v>42825</v>
      </c>
      <c r="G7142" t="s">
        <v>489</v>
      </c>
      <c r="H7142" t="s">
        <v>474</v>
      </c>
      <c r="I7142" t="s">
        <v>549</v>
      </c>
      <c r="J7142">
        <v>39899000000</v>
      </c>
      <c r="K7142">
        <v>356804858.14777917</v>
      </c>
    </row>
    <row r="7143" spans="1:11" x14ac:dyDescent="0.25">
      <c r="A7143">
        <v>1437</v>
      </c>
      <c r="B7143" t="s">
        <v>178</v>
      </c>
      <c r="C7143" t="s">
        <v>492</v>
      </c>
      <c r="D7143" t="s">
        <v>2092</v>
      </c>
      <c r="E7143">
        <v>2017</v>
      </c>
      <c r="F7143" s="10">
        <v>42825</v>
      </c>
      <c r="G7143" t="s">
        <v>489</v>
      </c>
      <c r="H7143" t="s">
        <v>474</v>
      </c>
      <c r="I7143" t="s">
        <v>549</v>
      </c>
      <c r="J7143">
        <v>19774000000</v>
      </c>
      <c r="K7143">
        <v>176832984.91225809</v>
      </c>
    </row>
    <row r="7144" spans="1:11" x14ac:dyDescent="0.25">
      <c r="A7144">
        <v>1437</v>
      </c>
      <c r="B7144" t="s">
        <v>178</v>
      </c>
      <c r="C7144" t="s">
        <v>492</v>
      </c>
      <c r="D7144" t="s">
        <v>163</v>
      </c>
      <c r="E7144">
        <v>2017</v>
      </c>
      <c r="F7144" s="10">
        <v>42825</v>
      </c>
      <c r="G7144" t="s">
        <v>489</v>
      </c>
      <c r="H7144" t="s">
        <v>474</v>
      </c>
      <c r="I7144" t="s">
        <v>549</v>
      </c>
      <c r="J7144">
        <v>149988000000</v>
      </c>
      <c r="K7144">
        <v>1341297953.9304018</v>
      </c>
    </row>
    <row r="7145" spans="1:11" x14ac:dyDescent="0.25">
      <c r="A7145">
        <v>1437</v>
      </c>
      <c r="B7145" t="s">
        <v>178</v>
      </c>
      <c r="C7145" t="s">
        <v>492</v>
      </c>
      <c r="D7145" t="s">
        <v>834</v>
      </c>
      <c r="E7145">
        <v>2017</v>
      </c>
      <c r="F7145" s="10">
        <v>42825</v>
      </c>
      <c r="G7145" t="s">
        <v>489</v>
      </c>
      <c r="H7145" t="s">
        <v>474</v>
      </c>
      <c r="I7145" t="s">
        <v>549</v>
      </c>
      <c r="J7145">
        <v>1885000000</v>
      </c>
      <c r="K7145">
        <v>16856992.847153157</v>
      </c>
    </row>
    <row r="7146" spans="1:11" x14ac:dyDescent="0.25">
      <c r="A7146">
        <v>1437</v>
      </c>
      <c r="B7146" t="s">
        <v>178</v>
      </c>
      <c r="C7146" t="s">
        <v>492</v>
      </c>
      <c r="D7146" t="s">
        <v>2060</v>
      </c>
      <c r="E7146">
        <v>2017</v>
      </c>
      <c r="F7146" s="10">
        <v>42825</v>
      </c>
      <c r="G7146" t="s">
        <v>489</v>
      </c>
      <c r="H7146" t="s">
        <v>474</v>
      </c>
      <c r="I7146" t="s">
        <v>549</v>
      </c>
      <c r="J7146">
        <v>2641000000</v>
      </c>
      <c r="K7146">
        <v>23617675.389565773</v>
      </c>
    </row>
    <row r="7147" spans="1:11" x14ac:dyDescent="0.25">
      <c r="A7147">
        <v>1437</v>
      </c>
      <c r="B7147" t="s">
        <v>178</v>
      </c>
      <c r="C7147" t="s">
        <v>493</v>
      </c>
      <c r="D7147" t="s">
        <v>635</v>
      </c>
      <c r="E7147">
        <v>2017</v>
      </c>
      <c r="F7147" s="10">
        <v>42825</v>
      </c>
      <c r="G7147" t="s">
        <v>489</v>
      </c>
      <c r="H7147" t="s">
        <v>474</v>
      </c>
      <c r="I7147" t="s">
        <v>549</v>
      </c>
      <c r="J7147">
        <v>-433000000</v>
      </c>
      <c r="K7147">
        <v>-3872189.8688686029</v>
      </c>
    </row>
    <row r="7148" spans="1:11" x14ac:dyDescent="0.25">
      <c r="A7148">
        <v>1437</v>
      </c>
      <c r="B7148" t="s">
        <v>178</v>
      </c>
      <c r="C7148" t="s">
        <v>493</v>
      </c>
      <c r="D7148" t="s">
        <v>748</v>
      </c>
      <c r="E7148">
        <v>2017</v>
      </c>
      <c r="F7148" s="10">
        <v>42825</v>
      </c>
      <c r="G7148" t="s">
        <v>489</v>
      </c>
      <c r="H7148" t="s">
        <v>474</v>
      </c>
      <c r="I7148" t="s">
        <v>549</v>
      </c>
      <c r="J7148">
        <v>82125000000</v>
      </c>
      <c r="K7148">
        <v>734419383.32756126</v>
      </c>
    </row>
    <row r="7149" spans="1:11" x14ac:dyDescent="0.25">
      <c r="A7149">
        <v>1437</v>
      </c>
      <c r="B7149" t="s">
        <v>178</v>
      </c>
      <c r="C7149" t="s">
        <v>493</v>
      </c>
      <c r="D7149" t="s">
        <v>749</v>
      </c>
      <c r="E7149">
        <v>2017</v>
      </c>
      <c r="F7149" s="10">
        <v>42825</v>
      </c>
      <c r="G7149" t="s">
        <v>489</v>
      </c>
      <c r="H7149" t="s">
        <v>474</v>
      </c>
      <c r="I7149" t="s">
        <v>549</v>
      </c>
      <c r="J7149">
        <v>132495000000</v>
      </c>
      <c r="K7149">
        <v>1184863271.7684655</v>
      </c>
    </row>
    <row r="7150" spans="1:11" x14ac:dyDescent="0.25">
      <c r="A7150">
        <v>1463</v>
      </c>
      <c r="B7150" t="s">
        <v>182</v>
      </c>
      <c r="C7150" t="s">
        <v>492</v>
      </c>
      <c r="D7150" t="s">
        <v>570</v>
      </c>
      <c r="E7150">
        <v>2017</v>
      </c>
      <c r="F7150" s="10">
        <v>42825</v>
      </c>
      <c r="G7150" t="s">
        <v>489</v>
      </c>
      <c r="H7150" t="s">
        <v>474</v>
      </c>
      <c r="I7150" t="s">
        <v>549</v>
      </c>
      <c r="J7150">
        <v>42166000000</v>
      </c>
      <c r="K7150">
        <v>377077963.07324135</v>
      </c>
    </row>
    <row r="7151" spans="1:11" x14ac:dyDescent="0.25">
      <c r="A7151">
        <v>1463</v>
      </c>
      <c r="B7151" t="s">
        <v>182</v>
      </c>
      <c r="C7151" t="s">
        <v>492</v>
      </c>
      <c r="D7151" t="s">
        <v>163</v>
      </c>
      <c r="E7151">
        <v>2017</v>
      </c>
      <c r="F7151" s="10">
        <v>42825</v>
      </c>
      <c r="G7151" t="s">
        <v>489</v>
      </c>
      <c r="H7151" t="s">
        <v>474</v>
      </c>
      <c r="I7151" t="s">
        <v>549</v>
      </c>
      <c r="J7151">
        <v>161410000000</v>
      </c>
      <c r="K7151">
        <v>1443441493.6121967</v>
      </c>
    </row>
    <row r="7152" spans="1:11" x14ac:dyDescent="0.25">
      <c r="A7152">
        <v>1463</v>
      </c>
      <c r="B7152" t="s">
        <v>182</v>
      </c>
      <c r="C7152" t="s">
        <v>492</v>
      </c>
      <c r="D7152" t="s">
        <v>2060</v>
      </c>
      <c r="E7152">
        <v>2017</v>
      </c>
      <c r="F7152" s="10">
        <v>42825</v>
      </c>
      <c r="G7152" t="s">
        <v>489</v>
      </c>
      <c r="H7152" t="s">
        <v>474</v>
      </c>
      <c r="I7152" t="s">
        <v>549</v>
      </c>
      <c r="J7152">
        <v>16564000000</v>
      </c>
      <c r="K7152">
        <v>148126912.2123315</v>
      </c>
    </row>
    <row r="7153" spans="1:11" x14ac:dyDescent="0.25">
      <c r="A7153">
        <v>1463</v>
      </c>
      <c r="B7153" t="s">
        <v>182</v>
      </c>
      <c r="C7153" t="s">
        <v>493</v>
      </c>
      <c r="D7153" t="s">
        <v>635</v>
      </c>
      <c r="E7153">
        <v>2017</v>
      </c>
      <c r="F7153" s="10">
        <v>42825</v>
      </c>
      <c r="G7153" t="s">
        <v>489</v>
      </c>
      <c r="H7153" t="s">
        <v>474</v>
      </c>
      <c r="I7153" t="s">
        <v>549</v>
      </c>
      <c r="J7153">
        <v>-17590000000</v>
      </c>
      <c r="K7153">
        <v>-157302124.2341772</v>
      </c>
    </row>
    <row r="7154" spans="1:11" x14ac:dyDescent="0.25">
      <c r="A7154">
        <v>1463</v>
      </c>
      <c r="B7154" t="s">
        <v>182</v>
      </c>
      <c r="C7154" t="s">
        <v>493</v>
      </c>
      <c r="D7154" t="s">
        <v>674</v>
      </c>
      <c r="E7154">
        <v>2017</v>
      </c>
      <c r="F7154" s="10">
        <v>42825</v>
      </c>
      <c r="G7154" t="s">
        <v>489</v>
      </c>
      <c r="H7154" t="s">
        <v>474</v>
      </c>
      <c r="I7154" t="s">
        <v>549</v>
      </c>
      <c r="J7154">
        <v>55552000000</v>
      </c>
      <c r="K7154">
        <v>496784969.04246795</v>
      </c>
    </row>
    <row r="7155" spans="1:11" x14ac:dyDescent="0.25">
      <c r="A7155">
        <v>1463</v>
      </c>
      <c r="B7155" t="s">
        <v>182</v>
      </c>
      <c r="C7155" t="s">
        <v>493</v>
      </c>
      <c r="D7155" t="s">
        <v>675</v>
      </c>
      <c r="E7155">
        <v>2017</v>
      </c>
      <c r="F7155" s="10">
        <v>42825</v>
      </c>
      <c r="G7155" t="s">
        <v>489</v>
      </c>
      <c r="H7155" t="s">
        <v>474</v>
      </c>
      <c r="I7155" t="s">
        <v>549</v>
      </c>
      <c r="J7155">
        <v>33044000000</v>
      </c>
      <c r="K7155">
        <v>295502637.47550607</v>
      </c>
    </row>
    <row r="7156" spans="1:11" x14ac:dyDescent="0.25">
      <c r="A7156">
        <v>1463</v>
      </c>
      <c r="B7156" t="s">
        <v>182</v>
      </c>
      <c r="C7156" t="s">
        <v>493</v>
      </c>
      <c r="D7156" t="s">
        <v>458</v>
      </c>
      <c r="E7156">
        <v>2017</v>
      </c>
      <c r="F7156" s="10">
        <v>42825</v>
      </c>
      <c r="G7156" t="s">
        <v>489</v>
      </c>
      <c r="H7156" t="s">
        <v>474</v>
      </c>
      <c r="I7156" t="s">
        <v>549</v>
      </c>
      <c r="J7156">
        <v>19154000000</v>
      </c>
      <c r="K7156">
        <v>171288509.81133768</v>
      </c>
    </row>
    <row r="7157" spans="1:11" x14ac:dyDescent="0.25">
      <c r="A7157">
        <v>1463</v>
      </c>
      <c r="B7157" t="s">
        <v>182</v>
      </c>
      <c r="C7157" t="s">
        <v>493</v>
      </c>
      <c r="D7157" t="s">
        <v>676</v>
      </c>
      <c r="E7157">
        <v>2017</v>
      </c>
      <c r="F7157" s="10">
        <v>42825</v>
      </c>
      <c r="G7157" t="s">
        <v>489</v>
      </c>
      <c r="H7157" t="s">
        <v>474</v>
      </c>
      <c r="I7157" t="s">
        <v>549</v>
      </c>
      <c r="J7157">
        <v>3451000000</v>
      </c>
      <c r="K7157">
        <v>30861263.827865008</v>
      </c>
    </row>
    <row r="7158" spans="1:11" x14ac:dyDescent="0.25">
      <c r="A7158">
        <v>1463</v>
      </c>
      <c r="B7158" t="s">
        <v>182</v>
      </c>
      <c r="C7158" t="s">
        <v>493</v>
      </c>
      <c r="D7158" t="s">
        <v>673</v>
      </c>
      <c r="E7158">
        <v>2017</v>
      </c>
      <c r="F7158" s="10">
        <v>42825</v>
      </c>
      <c r="G7158" t="s">
        <v>489</v>
      </c>
      <c r="H7158" t="s">
        <v>474</v>
      </c>
      <c r="I7158" t="s">
        <v>549</v>
      </c>
      <c r="J7158">
        <v>126529000000</v>
      </c>
      <c r="K7158">
        <v>1131511112.9747701</v>
      </c>
    </row>
    <row r="7159" spans="1:11" x14ac:dyDescent="0.25">
      <c r="A7159">
        <v>1475</v>
      </c>
      <c r="B7159" t="s">
        <v>188</v>
      </c>
      <c r="C7159" t="s">
        <v>492</v>
      </c>
      <c r="D7159" t="s">
        <v>620</v>
      </c>
      <c r="E7159">
        <v>2017</v>
      </c>
      <c r="F7159" s="10">
        <v>42825</v>
      </c>
      <c r="G7159" t="s">
        <v>489</v>
      </c>
      <c r="H7159" t="s">
        <v>474</v>
      </c>
      <c r="I7159" t="s">
        <v>549</v>
      </c>
      <c r="J7159">
        <v>135669000000</v>
      </c>
      <c r="K7159">
        <v>1213247407.2044675</v>
      </c>
    </row>
    <row r="7160" spans="1:11" x14ac:dyDescent="0.25">
      <c r="A7160">
        <v>1475</v>
      </c>
      <c r="B7160" t="s">
        <v>188</v>
      </c>
      <c r="C7160" t="s">
        <v>492</v>
      </c>
      <c r="D7160" t="s">
        <v>618</v>
      </c>
      <c r="E7160">
        <v>2017</v>
      </c>
      <c r="F7160" s="10">
        <v>42825</v>
      </c>
      <c r="G7160" t="s">
        <v>489</v>
      </c>
      <c r="H7160" t="s">
        <v>474</v>
      </c>
      <c r="I7160" t="s">
        <v>549</v>
      </c>
      <c r="J7160">
        <v>640052000000</v>
      </c>
      <c r="K7160">
        <v>5723794156.9262981</v>
      </c>
    </row>
    <row r="7161" spans="1:11" x14ac:dyDescent="0.25">
      <c r="A7161">
        <v>1475</v>
      </c>
      <c r="B7161" t="s">
        <v>188</v>
      </c>
      <c r="C7161" t="s">
        <v>492</v>
      </c>
      <c r="D7161" t="s">
        <v>570</v>
      </c>
      <c r="E7161">
        <v>2017</v>
      </c>
      <c r="F7161" s="10">
        <v>42825</v>
      </c>
      <c r="G7161" t="s">
        <v>489</v>
      </c>
      <c r="H7161" t="s">
        <v>474</v>
      </c>
      <c r="I7161" t="s">
        <v>549</v>
      </c>
      <c r="J7161">
        <v>618059000000</v>
      </c>
      <c r="K7161">
        <v>5527117316.7738104</v>
      </c>
    </row>
    <row r="7162" spans="1:11" x14ac:dyDescent="0.25">
      <c r="A7162">
        <v>1475</v>
      </c>
      <c r="B7162" t="s">
        <v>188</v>
      </c>
      <c r="C7162" t="s">
        <v>492</v>
      </c>
      <c r="D7162" t="s">
        <v>2107</v>
      </c>
      <c r="E7162">
        <v>2017</v>
      </c>
      <c r="F7162" s="10">
        <v>42825</v>
      </c>
      <c r="G7162" t="s">
        <v>489</v>
      </c>
      <c r="H7162" t="s">
        <v>474</v>
      </c>
      <c r="I7162" t="s">
        <v>549</v>
      </c>
      <c r="J7162">
        <v>110128000000</v>
      </c>
      <c r="K7162">
        <v>984841861.15187418</v>
      </c>
    </row>
    <row r="7163" spans="1:11" x14ac:dyDescent="0.25">
      <c r="A7163">
        <v>1475</v>
      </c>
      <c r="B7163" t="s">
        <v>188</v>
      </c>
      <c r="C7163" t="s">
        <v>492</v>
      </c>
      <c r="D7163" t="s">
        <v>569</v>
      </c>
      <c r="E7163">
        <v>2017</v>
      </c>
      <c r="F7163" s="10">
        <v>42825</v>
      </c>
      <c r="G7163" t="s">
        <v>489</v>
      </c>
      <c r="H7163" t="s">
        <v>474</v>
      </c>
      <c r="I7163" t="s">
        <v>549</v>
      </c>
      <c r="J7163">
        <v>395697000000</v>
      </c>
      <c r="K7163">
        <v>3538600264.5304842</v>
      </c>
    </row>
    <row r="7164" spans="1:11" x14ac:dyDescent="0.25">
      <c r="A7164">
        <v>1475</v>
      </c>
      <c r="B7164" t="s">
        <v>188</v>
      </c>
      <c r="C7164" t="s">
        <v>492</v>
      </c>
      <c r="D7164" t="s">
        <v>163</v>
      </c>
      <c r="E7164">
        <v>2017</v>
      </c>
      <c r="F7164" s="10">
        <v>42825</v>
      </c>
      <c r="G7164" t="s">
        <v>489</v>
      </c>
      <c r="H7164" t="s">
        <v>474</v>
      </c>
      <c r="I7164" t="s">
        <v>549</v>
      </c>
      <c r="J7164">
        <v>1821063000000</v>
      </c>
      <c r="K7164">
        <v>16285223323.721628</v>
      </c>
    </row>
    <row r="7165" spans="1:11" x14ac:dyDescent="0.25">
      <c r="A7165">
        <v>1475</v>
      </c>
      <c r="B7165" t="s">
        <v>188</v>
      </c>
      <c r="C7165" t="s">
        <v>492</v>
      </c>
      <c r="D7165" t="s">
        <v>701</v>
      </c>
      <c r="E7165">
        <v>2017</v>
      </c>
      <c r="F7165" s="10">
        <v>42825</v>
      </c>
      <c r="G7165" t="s">
        <v>489</v>
      </c>
      <c r="H7165" t="s">
        <v>474</v>
      </c>
      <c r="I7165" t="s">
        <v>549</v>
      </c>
      <c r="J7165">
        <v>117202000000</v>
      </c>
      <c r="K7165">
        <v>1048102533.5130208</v>
      </c>
    </row>
    <row r="7166" spans="1:11" x14ac:dyDescent="0.25">
      <c r="A7166">
        <v>1475</v>
      </c>
      <c r="B7166" t="s">
        <v>188</v>
      </c>
      <c r="C7166" t="s">
        <v>492</v>
      </c>
      <c r="D7166" t="s">
        <v>458</v>
      </c>
      <c r="E7166">
        <v>2017</v>
      </c>
      <c r="F7166" s="10">
        <v>42825</v>
      </c>
      <c r="G7166" t="s">
        <v>489</v>
      </c>
      <c r="H7166" t="s">
        <v>474</v>
      </c>
      <c r="I7166" t="s">
        <v>549</v>
      </c>
      <c r="J7166">
        <v>76146000000</v>
      </c>
      <c r="K7166">
        <v>680950969.4107821</v>
      </c>
    </row>
    <row r="7167" spans="1:11" x14ac:dyDescent="0.25">
      <c r="A7167">
        <v>1475</v>
      </c>
      <c r="B7167" t="s">
        <v>188</v>
      </c>
      <c r="C7167" t="s">
        <v>493</v>
      </c>
      <c r="D7167" t="s">
        <v>2105</v>
      </c>
      <c r="E7167">
        <v>2017</v>
      </c>
      <c r="F7167" s="10">
        <v>42825</v>
      </c>
      <c r="G7167" t="s">
        <v>489</v>
      </c>
      <c r="H7167" t="s">
        <v>474</v>
      </c>
      <c r="I7167" t="s">
        <v>549</v>
      </c>
      <c r="J7167">
        <v>470605000000</v>
      </c>
      <c r="K7167">
        <v>4208480169.1429768</v>
      </c>
    </row>
    <row r="7168" spans="1:11" x14ac:dyDescent="0.25">
      <c r="A7168">
        <v>1475</v>
      </c>
      <c r="B7168" t="s">
        <v>188</v>
      </c>
      <c r="C7168" t="s">
        <v>493</v>
      </c>
      <c r="D7168" t="s">
        <v>635</v>
      </c>
      <c r="E7168">
        <v>2017</v>
      </c>
      <c r="F7168" s="10">
        <v>42825</v>
      </c>
      <c r="G7168" t="s">
        <v>489</v>
      </c>
      <c r="H7168" t="s">
        <v>474</v>
      </c>
      <c r="I7168" t="s">
        <v>549</v>
      </c>
      <c r="J7168">
        <v>-156353000000</v>
      </c>
      <c r="K7168">
        <v>-1398218250.7325928</v>
      </c>
    </row>
    <row r="7169" spans="1:11" x14ac:dyDescent="0.25">
      <c r="A7169">
        <v>1475</v>
      </c>
      <c r="B7169" t="s">
        <v>188</v>
      </c>
      <c r="C7169" t="s">
        <v>493</v>
      </c>
      <c r="D7169" t="s">
        <v>2106</v>
      </c>
      <c r="E7169">
        <v>2017</v>
      </c>
      <c r="F7169" s="10">
        <v>42825</v>
      </c>
      <c r="G7169" t="s">
        <v>489</v>
      </c>
      <c r="H7169" t="s">
        <v>474</v>
      </c>
      <c r="I7169" t="s">
        <v>549</v>
      </c>
      <c r="J7169">
        <v>1470437000000</v>
      </c>
      <c r="K7169">
        <v>13149679570.922729</v>
      </c>
    </row>
    <row r="7170" spans="1:11" x14ac:dyDescent="0.25">
      <c r="A7170">
        <v>1475</v>
      </c>
      <c r="B7170" t="s">
        <v>188</v>
      </c>
      <c r="C7170" t="s">
        <v>493</v>
      </c>
      <c r="D7170" t="s">
        <v>2108</v>
      </c>
      <c r="E7170">
        <v>2017</v>
      </c>
      <c r="F7170" s="10">
        <v>42825</v>
      </c>
      <c r="G7170" t="s">
        <v>489</v>
      </c>
      <c r="H7170" t="s">
        <v>474</v>
      </c>
      <c r="I7170" t="s">
        <v>549</v>
      </c>
      <c r="J7170">
        <v>1438044000000</v>
      </c>
      <c r="K7170">
        <v>12859998632.30319</v>
      </c>
    </row>
    <row r="7171" spans="1:11" x14ac:dyDescent="0.25">
      <c r="A7171">
        <v>1475</v>
      </c>
      <c r="B7171" t="s">
        <v>188</v>
      </c>
      <c r="C7171" t="s">
        <v>493</v>
      </c>
      <c r="D7171" t="s">
        <v>458</v>
      </c>
      <c r="E7171">
        <v>2017</v>
      </c>
      <c r="F7171" s="10">
        <v>42825</v>
      </c>
      <c r="G7171" t="s">
        <v>489</v>
      </c>
      <c r="H7171" t="s">
        <v>474</v>
      </c>
      <c r="I7171" t="s">
        <v>549</v>
      </c>
      <c r="J7171">
        <v>175926000000</v>
      </c>
      <c r="K7171">
        <v>1573253752.5879395</v>
      </c>
    </row>
    <row r="7172" spans="1:11" x14ac:dyDescent="0.25">
      <c r="A7172">
        <v>1475</v>
      </c>
      <c r="B7172" t="s">
        <v>188</v>
      </c>
      <c r="C7172" t="s">
        <v>493</v>
      </c>
      <c r="D7172" t="s">
        <v>720</v>
      </c>
      <c r="E7172">
        <v>2017</v>
      </c>
      <c r="F7172" s="10">
        <v>42825</v>
      </c>
      <c r="G7172" t="s">
        <v>489</v>
      </c>
      <c r="H7172" t="s">
        <v>474</v>
      </c>
      <c r="I7172" t="s">
        <v>549</v>
      </c>
      <c r="J7172">
        <v>515358000000</v>
      </c>
      <c r="K7172">
        <v>4608692901.709897</v>
      </c>
    </row>
    <row r="7173" spans="1:11" x14ac:dyDescent="0.25">
      <c r="A7173">
        <v>1531</v>
      </c>
      <c r="B7173" t="s">
        <v>196</v>
      </c>
      <c r="C7173" t="s">
        <v>492</v>
      </c>
      <c r="D7173" t="s">
        <v>570</v>
      </c>
      <c r="E7173">
        <v>2017</v>
      </c>
      <c r="F7173" s="10">
        <v>42825</v>
      </c>
      <c r="G7173" t="s">
        <v>489</v>
      </c>
      <c r="H7173" t="s">
        <v>474</v>
      </c>
      <c r="I7173" t="s">
        <v>549</v>
      </c>
      <c r="J7173">
        <v>10650398000</v>
      </c>
      <c r="K7173">
        <v>95243333.106278136</v>
      </c>
    </row>
    <row r="7174" spans="1:11" x14ac:dyDescent="0.25">
      <c r="A7174">
        <v>1531</v>
      </c>
      <c r="B7174" t="s">
        <v>196</v>
      </c>
      <c r="C7174" t="s">
        <v>492</v>
      </c>
      <c r="D7174" t="s">
        <v>163</v>
      </c>
      <c r="E7174">
        <v>2017</v>
      </c>
      <c r="F7174" s="10">
        <v>42825</v>
      </c>
      <c r="G7174" t="s">
        <v>489</v>
      </c>
      <c r="H7174" t="s">
        <v>474</v>
      </c>
      <c r="I7174" t="s">
        <v>549</v>
      </c>
      <c r="J7174">
        <v>5643366000</v>
      </c>
      <c r="K7174">
        <v>50466939.149001226</v>
      </c>
    </row>
    <row r="7175" spans="1:11" x14ac:dyDescent="0.25">
      <c r="A7175">
        <v>1531</v>
      </c>
      <c r="B7175" t="s">
        <v>196</v>
      </c>
      <c r="C7175" t="s">
        <v>492</v>
      </c>
      <c r="D7175" t="s">
        <v>316</v>
      </c>
      <c r="E7175">
        <v>2017</v>
      </c>
      <c r="F7175" s="10">
        <v>42825</v>
      </c>
      <c r="G7175" t="s">
        <v>489</v>
      </c>
      <c r="H7175" t="s">
        <v>474</v>
      </c>
      <c r="I7175" t="s">
        <v>549</v>
      </c>
      <c r="J7175">
        <v>161317000</v>
      </c>
      <c r="K7175">
        <v>1442609.8223470587</v>
      </c>
    </row>
    <row r="7176" spans="1:11" x14ac:dyDescent="0.25">
      <c r="A7176">
        <v>1531</v>
      </c>
      <c r="B7176" t="s">
        <v>196</v>
      </c>
      <c r="C7176" t="s">
        <v>493</v>
      </c>
      <c r="D7176" t="s">
        <v>618</v>
      </c>
      <c r="E7176">
        <v>2017</v>
      </c>
      <c r="F7176" s="10">
        <v>42825</v>
      </c>
      <c r="G7176" t="s">
        <v>489</v>
      </c>
      <c r="H7176" t="s">
        <v>474</v>
      </c>
      <c r="I7176" t="s">
        <v>549</v>
      </c>
      <c r="J7176">
        <v>161317000</v>
      </c>
      <c r="K7176">
        <v>1442609.8223470587</v>
      </c>
    </row>
    <row r="7177" spans="1:11" x14ac:dyDescent="0.25">
      <c r="A7177">
        <v>1531</v>
      </c>
      <c r="B7177" t="s">
        <v>196</v>
      </c>
      <c r="C7177" t="s">
        <v>493</v>
      </c>
      <c r="D7177" t="s">
        <v>570</v>
      </c>
      <c r="E7177">
        <v>2017</v>
      </c>
      <c r="F7177" s="10">
        <v>42825</v>
      </c>
      <c r="G7177" t="s">
        <v>489</v>
      </c>
      <c r="H7177" t="s">
        <v>474</v>
      </c>
      <c r="I7177" t="s">
        <v>549</v>
      </c>
      <c r="J7177">
        <v>5803417000</v>
      </c>
      <c r="K7177">
        <v>51898227.510900281</v>
      </c>
    </row>
    <row r="7178" spans="1:11" x14ac:dyDescent="0.25">
      <c r="A7178">
        <v>1531</v>
      </c>
      <c r="B7178" t="s">
        <v>196</v>
      </c>
      <c r="C7178" t="s">
        <v>493</v>
      </c>
      <c r="D7178" t="s">
        <v>2161</v>
      </c>
      <c r="E7178">
        <v>2017</v>
      </c>
      <c r="F7178" s="10">
        <v>42825</v>
      </c>
      <c r="G7178" t="s">
        <v>489</v>
      </c>
      <c r="H7178" t="s">
        <v>474</v>
      </c>
      <c r="I7178" t="s">
        <v>549</v>
      </c>
      <c r="J7178">
        <v>-1249074000</v>
      </c>
      <c r="K7178">
        <v>-11170096.277753305</v>
      </c>
    </row>
    <row r="7179" spans="1:11" x14ac:dyDescent="0.25">
      <c r="A7179">
        <v>1531</v>
      </c>
      <c r="B7179" t="s">
        <v>196</v>
      </c>
      <c r="C7179" t="s">
        <v>493</v>
      </c>
      <c r="D7179" t="s">
        <v>163</v>
      </c>
      <c r="E7179">
        <v>2017</v>
      </c>
      <c r="F7179" s="10">
        <v>42825</v>
      </c>
      <c r="G7179" t="s">
        <v>489</v>
      </c>
      <c r="H7179" t="s">
        <v>474</v>
      </c>
      <c r="I7179" t="s">
        <v>549</v>
      </c>
      <c r="J7179">
        <v>11739421000</v>
      </c>
      <c r="K7179">
        <v>104982141.02213238</v>
      </c>
    </row>
    <row r="7180" spans="1:11" x14ac:dyDescent="0.25">
      <c r="A7180">
        <v>1554</v>
      </c>
      <c r="B7180" t="s">
        <v>198</v>
      </c>
      <c r="C7180" t="s">
        <v>492</v>
      </c>
      <c r="D7180" t="s">
        <v>59</v>
      </c>
      <c r="E7180">
        <v>2017</v>
      </c>
      <c r="F7180" s="10">
        <v>42825</v>
      </c>
      <c r="G7180" t="s">
        <v>489</v>
      </c>
      <c r="H7180" t="s">
        <v>474</v>
      </c>
      <c r="I7180" t="s">
        <v>549</v>
      </c>
      <c r="J7180">
        <v>2068000000</v>
      </c>
      <c r="K7180">
        <v>18493507.27210224</v>
      </c>
    </row>
    <row r="7181" spans="1:11" x14ac:dyDescent="0.25">
      <c r="A7181">
        <v>1554</v>
      </c>
      <c r="B7181" t="s">
        <v>198</v>
      </c>
      <c r="C7181" t="s">
        <v>492</v>
      </c>
      <c r="D7181" t="s">
        <v>163</v>
      </c>
      <c r="E7181">
        <v>2017</v>
      </c>
      <c r="F7181" s="10">
        <v>42825</v>
      </c>
      <c r="G7181" t="s">
        <v>489</v>
      </c>
      <c r="H7181" t="s">
        <v>474</v>
      </c>
      <c r="I7181" t="s">
        <v>549</v>
      </c>
      <c r="J7181">
        <v>61869000000</v>
      </c>
      <c r="K7181">
        <v>553276016.15942633</v>
      </c>
    </row>
    <row r="7182" spans="1:11" x14ac:dyDescent="0.25">
      <c r="A7182">
        <v>1554</v>
      </c>
      <c r="B7182" t="s">
        <v>198</v>
      </c>
      <c r="C7182" t="s">
        <v>492</v>
      </c>
      <c r="D7182" t="s">
        <v>643</v>
      </c>
      <c r="E7182">
        <v>2017</v>
      </c>
      <c r="F7182" s="10">
        <v>42825</v>
      </c>
      <c r="G7182" t="s">
        <v>489</v>
      </c>
      <c r="H7182" t="s">
        <v>474</v>
      </c>
      <c r="I7182" t="s">
        <v>549</v>
      </c>
      <c r="J7182">
        <v>397000000</v>
      </c>
      <c r="K7182">
        <v>3550252.6049441923</v>
      </c>
    </row>
    <row r="7183" spans="1:11" x14ac:dyDescent="0.25">
      <c r="A7183">
        <v>1554</v>
      </c>
      <c r="B7183" t="s">
        <v>198</v>
      </c>
      <c r="C7183" t="s">
        <v>492</v>
      </c>
      <c r="D7183" t="s">
        <v>2115</v>
      </c>
      <c r="E7183">
        <v>2017</v>
      </c>
      <c r="F7183" s="10">
        <v>42825</v>
      </c>
      <c r="G7183" t="s">
        <v>489</v>
      </c>
      <c r="H7183" t="s">
        <v>474</v>
      </c>
      <c r="I7183" t="s">
        <v>549</v>
      </c>
      <c r="J7183">
        <v>5803000000</v>
      </c>
      <c r="K7183">
        <v>51894498.404259823</v>
      </c>
    </row>
    <row r="7184" spans="1:11" x14ac:dyDescent="0.25">
      <c r="A7184">
        <v>1554</v>
      </c>
      <c r="B7184" t="s">
        <v>198</v>
      </c>
      <c r="C7184" t="s">
        <v>492</v>
      </c>
      <c r="D7184" t="s">
        <v>2114</v>
      </c>
      <c r="E7184">
        <v>2017</v>
      </c>
      <c r="F7184" s="10">
        <v>42825</v>
      </c>
      <c r="G7184" t="s">
        <v>489</v>
      </c>
      <c r="H7184" t="s">
        <v>474</v>
      </c>
      <c r="I7184" t="s">
        <v>549</v>
      </c>
      <c r="J7184">
        <v>10975000000</v>
      </c>
      <c r="K7184">
        <v>98146151.988066778</v>
      </c>
    </row>
    <row r="7185" spans="1:11" x14ac:dyDescent="0.25">
      <c r="A7185">
        <v>1554</v>
      </c>
      <c r="B7185" t="s">
        <v>198</v>
      </c>
      <c r="C7185" t="s">
        <v>493</v>
      </c>
      <c r="D7185" t="s">
        <v>2113</v>
      </c>
      <c r="E7185">
        <v>2017</v>
      </c>
      <c r="F7185" s="10">
        <v>42825</v>
      </c>
      <c r="G7185" t="s">
        <v>489</v>
      </c>
      <c r="H7185" t="s">
        <v>474</v>
      </c>
      <c r="I7185" t="s">
        <v>549</v>
      </c>
      <c r="J7185">
        <v>16413000000</v>
      </c>
      <c r="K7185">
        <v>146776564.2442041</v>
      </c>
    </row>
    <row r="7186" spans="1:11" x14ac:dyDescent="0.25">
      <c r="A7186">
        <v>1554</v>
      </c>
      <c r="B7186" t="s">
        <v>198</v>
      </c>
      <c r="C7186" t="s">
        <v>493</v>
      </c>
      <c r="D7186" t="s">
        <v>694</v>
      </c>
      <c r="E7186">
        <v>2017</v>
      </c>
      <c r="F7186" s="10">
        <v>42825</v>
      </c>
      <c r="G7186" t="s">
        <v>489</v>
      </c>
      <c r="H7186" t="s">
        <v>474</v>
      </c>
      <c r="I7186" t="s">
        <v>549</v>
      </c>
      <c r="J7186">
        <v>64700000000</v>
      </c>
      <c r="K7186">
        <v>578592804.8863709</v>
      </c>
    </row>
    <row r="7187" spans="1:11" x14ac:dyDescent="0.25">
      <c r="A7187">
        <v>1660</v>
      </c>
      <c r="B7187" t="s">
        <v>200</v>
      </c>
      <c r="C7187" t="s">
        <v>492</v>
      </c>
      <c r="D7187" t="s">
        <v>2120</v>
      </c>
      <c r="E7187">
        <v>2017</v>
      </c>
      <c r="F7187" s="10">
        <v>42825</v>
      </c>
      <c r="G7187" t="s">
        <v>489</v>
      </c>
      <c r="H7187" t="s">
        <v>474</v>
      </c>
      <c r="I7187" t="s">
        <v>549</v>
      </c>
      <c r="J7187">
        <v>1070000000</v>
      </c>
      <c r="K7187">
        <v>9568690.8999755308</v>
      </c>
    </row>
    <row r="7188" spans="1:11" x14ac:dyDescent="0.25">
      <c r="A7188">
        <v>1660</v>
      </c>
      <c r="B7188" t="s">
        <v>200</v>
      </c>
      <c r="C7188" t="s">
        <v>492</v>
      </c>
      <c r="D7188" t="s">
        <v>163</v>
      </c>
      <c r="E7188">
        <v>2017</v>
      </c>
      <c r="F7188" s="10">
        <v>42825</v>
      </c>
      <c r="G7188" t="s">
        <v>489</v>
      </c>
      <c r="H7188" t="s">
        <v>474</v>
      </c>
      <c r="I7188" t="s">
        <v>549</v>
      </c>
      <c r="J7188">
        <v>8990000000</v>
      </c>
      <c r="K7188">
        <v>80394888.963345826</v>
      </c>
    </row>
    <row r="7189" spans="1:11" x14ac:dyDescent="0.25">
      <c r="A7189">
        <v>1660</v>
      </c>
      <c r="B7189" t="s">
        <v>200</v>
      </c>
      <c r="C7189" t="s">
        <v>492</v>
      </c>
      <c r="D7189" t="s">
        <v>701</v>
      </c>
      <c r="E7189">
        <v>2017</v>
      </c>
      <c r="F7189" s="10">
        <v>42825</v>
      </c>
      <c r="G7189" t="s">
        <v>489</v>
      </c>
      <c r="H7189" t="s">
        <v>474</v>
      </c>
      <c r="I7189" t="s">
        <v>549</v>
      </c>
      <c r="J7189">
        <v>131000000</v>
      </c>
      <c r="K7189">
        <v>1171493.9326138268</v>
      </c>
    </row>
    <row r="7190" spans="1:11" x14ac:dyDescent="0.25">
      <c r="A7190">
        <v>1660</v>
      </c>
      <c r="B7190" t="s">
        <v>200</v>
      </c>
      <c r="C7190" t="s">
        <v>492</v>
      </c>
      <c r="D7190" t="s">
        <v>458</v>
      </c>
      <c r="E7190">
        <v>2017</v>
      </c>
      <c r="F7190" s="10">
        <v>42825</v>
      </c>
      <c r="G7190" t="s">
        <v>489</v>
      </c>
      <c r="H7190" t="s">
        <v>474</v>
      </c>
      <c r="I7190" t="s">
        <v>549</v>
      </c>
      <c r="J7190">
        <v>40000000</v>
      </c>
      <c r="K7190">
        <v>357708.07102712267</v>
      </c>
    </row>
    <row r="7191" spans="1:11" x14ac:dyDescent="0.25">
      <c r="A7191">
        <v>1660</v>
      </c>
      <c r="B7191" t="s">
        <v>200</v>
      </c>
      <c r="C7191" t="s">
        <v>493</v>
      </c>
      <c r="D7191" t="s">
        <v>695</v>
      </c>
      <c r="E7191">
        <v>2017</v>
      </c>
      <c r="F7191" s="10">
        <v>42825</v>
      </c>
      <c r="G7191" t="s">
        <v>489</v>
      </c>
      <c r="H7191" t="s">
        <v>474</v>
      </c>
      <c r="I7191" t="s">
        <v>549</v>
      </c>
      <c r="J7191">
        <v>2476000000</v>
      </c>
      <c r="K7191">
        <v>22142129.596578892</v>
      </c>
    </row>
    <row r="7192" spans="1:11" x14ac:dyDescent="0.25">
      <c r="A7192">
        <v>1660</v>
      </c>
      <c r="B7192" t="s">
        <v>200</v>
      </c>
      <c r="C7192" t="s">
        <v>493</v>
      </c>
      <c r="D7192" t="s">
        <v>696</v>
      </c>
      <c r="E7192">
        <v>2017</v>
      </c>
      <c r="F7192" s="10">
        <v>42825</v>
      </c>
      <c r="G7192" t="s">
        <v>489</v>
      </c>
      <c r="H7192" t="s">
        <v>474</v>
      </c>
      <c r="I7192" t="s">
        <v>549</v>
      </c>
      <c r="J7192">
        <v>2720000000</v>
      </c>
      <c r="K7192">
        <v>24324148.829844341</v>
      </c>
    </row>
    <row r="7193" spans="1:11" x14ac:dyDescent="0.25">
      <c r="A7193">
        <v>1660</v>
      </c>
      <c r="B7193" t="s">
        <v>200</v>
      </c>
      <c r="C7193" t="s">
        <v>493</v>
      </c>
      <c r="D7193" t="s">
        <v>698</v>
      </c>
      <c r="E7193">
        <v>2017</v>
      </c>
      <c r="F7193" s="10">
        <v>42825</v>
      </c>
      <c r="G7193" t="s">
        <v>489</v>
      </c>
      <c r="H7193" t="s">
        <v>474</v>
      </c>
      <c r="I7193" t="s">
        <v>549</v>
      </c>
      <c r="J7193">
        <v>2341000000</v>
      </c>
      <c r="K7193">
        <v>20934864.856862355</v>
      </c>
    </row>
    <row r="7194" spans="1:11" x14ac:dyDescent="0.25">
      <c r="A7194">
        <v>1660</v>
      </c>
      <c r="B7194" t="s">
        <v>200</v>
      </c>
      <c r="C7194" t="s">
        <v>493</v>
      </c>
      <c r="D7194" t="s">
        <v>458</v>
      </c>
      <c r="E7194">
        <v>2017</v>
      </c>
      <c r="F7194" s="10">
        <v>42825</v>
      </c>
      <c r="G7194" t="s">
        <v>489</v>
      </c>
      <c r="H7194" t="s">
        <v>474</v>
      </c>
      <c r="I7194" t="s">
        <v>549</v>
      </c>
      <c r="J7194">
        <v>12000000</v>
      </c>
      <c r="K7194">
        <v>107312.42130813681</v>
      </c>
    </row>
    <row r="7195" spans="1:11" x14ac:dyDescent="0.25">
      <c r="A7195">
        <v>1660</v>
      </c>
      <c r="B7195" t="s">
        <v>200</v>
      </c>
      <c r="C7195" t="s">
        <v>493</v>
      </c>
      <c r="D7195" t="s">
        <v>697</v>
      </c>
      <c r="E7195">
        <v>2017</v>
      </c>
      <c r="F7195" s="10">
        <v>42825</v>
      </c>
      <c r="G7195" t="s">
        <v>489</v>
      </c>
      <c r="H7195" t="s">
        <v>474</v>
      </c>
      <c r="I7195" t="s">
        <v>549</v>
      </c>
      <c r="J7195">
        <v>2682000000</v>
      </c>
      <c r="K7195">
        <v>23984326.162368573</v>
      </c>
    </row>
    <row r="7196" spans="1:11" x14ac:dyDescent="0.25">
      <c r="A7196">
        <v>1796</v>
      </c>
      <c r="B7196" t="s">
        <v>205</v>
      </c>
      <c r="C7196" t="s">
        <v>492</v>
      </c>
      <c r="D7196" t="s">
        <v>1163</v>
      </c>
      <c r="E7196">
        <v>2017</v>
      </c>
      <c r="F7196" s="10">
        <v>42825</v>
      </c>
      <c r="G7196" t="s">
        <v>489</v>
      </c>
      <c r="H7196" t="s">
        <v>474</v>
      </c>
      <c r="I7196" t="s">
        <v>549</v>
      </c>
      <c r="J7196">
        <v>376134000000</v>
      </c>
      <c r="K7196">
        <v>3363654189.692894</v>
      </c>
    </row>
    <row r="7197" spans="1:11" x14ac:dyDescent="0.25">
      <c r="A7197">
        <v>1796</v>
      </c>
      <c r="B7197" t="s">
        <v>205</v>
      </c>
      <c r="C7197" t="s">
        <v>492</v>
      </c>
      <c r="D7197" t="s">
        <v>59</v>
      </c>
      <c r="E7197">
        <v>2017</v>
      </c>
      <c r="F7197" s="10">
        <v>42825</v>
      </c>
      <c r="G7197" t="s">
        <v>489</v>
      </c>
      <c r="H7197" t="s">
        <v>474</v>
      </c>
      <c r="I7197" t="s">
        <v>549</v>
      </c>
      <c r="J7197">
        <v>335469000000</v>
      </c>
      <c r="K7197">
        <v>2999999221.9849453</v>
      </c>
    </row>
    <row r="7198" spans="1:11" x14ac:dyDescent="0.25">
      <c r="A7198">
        <v>1796</v>
      </c>
      <c r="B7198" t="s">
        <v>205</v>
      </c>
      <c r="C7198" t="s">
        <v>492</v>
      </c>
      <c r="D7198" t="s">
        <v>710</v>
      </c>
      <c r="E7198">
        <v>2017</v>
      </c>
      <c r="F7198" s="10">
        <v>42825</v>
      </c>
      <c r="G7198" t="s">
        <v>489</v>
      </c>
      <c r="H7198" t="s">
        <v>474</v>
      </c>
      <c r="I7198" t="s">
        <v>549</v>
      </c>
      <c r="J7198">
        <v>338028000000</v>
      </c>
      <c r="K7198">
        <v>3022883595.8289056</v>
      </c>
    </row>
    <row r="7199" spans="1:11" x14ac:dyDescent="0.25">
      <c r="A7199">
        <v>1796</v>
      </c>
      <c r="B7199" t="s">
        <v>205</v>
      </c>
      <c r="C7199" t="s">
        <v>492</v>
      </c>
      <c r="D7199" t="s">
        <v>163</v>
      </c>
      <c r="E7199">
        <v>2017</v>
      </c>
      <c r="F7199" s="10">
        <v>42825</v>
      </c>
      <c r="G7199" t="s">
        <v>489</v>
      </c>
      <c r="H7199" t="s">
        <v>474</v>
      </c>
      <c r="I7199" t="s">
        <v>549</v>
      </c>
      <c r="J7199">
        <v>976839000000</v>
      </c>
      <c r="K7199">
        <v>8735579859.8515873</v>
      </c>
    </row>
    <row r="7200" spans="1:11" x14ac:dyDescent="0.25">
      <c r="A7200">
        <v>1796</v>
      </c>
      <c r="B7200" t="s">
        <v>205</v>
      </c>
      <c r="C7200" t="s">
        <v>493</v>
      </c>
      <c r="D7200" t="s">
        <v>705</v>
      </c>
      <c r="E7200">
        <v>2017</v>
      </c>
      <c r="F7200" s="10">
        <v>42825</v>
      </c>
      <c r="G7200" t="s">
        <v>489</v>
      </c>
      <c r="H7200" t="s">
        <v>474</v>
      </c>
      <c r="I7200" t="s">
        <v>549</v>
      </c>
      <c r="J7200">
        <v>162127000000</v>
      </c>
      <c r="K7200">
        <v>1449853410.785358</v>
      </c>
    </row>
    <row r="7201" spans="1:11" x14ac:dyDescent="0.25">
      <c r="A7201">
        <v>1796</v>
      </c>
      <c r="B7201" t="s">
        <v>205</v>
      </c>
      <c r="C7201" t="s">
        <v>493</v>
      </c>
      <c r="D7201" t="s">
        <v>709</v>
      </c>
      <c r="E7201">
        <v>2017</v>
      </c>
      <c r="F7201" s="10">
        <v>42825</v>
      </c>
      <c r="G7201" t="s">
        <v>489</v>
      </c>
      <c r="H7201" t="s">
        <v>474</v>
      </c>
      <c r="I7201" t="s">
        <v>549</v>
      </c>
      <c r="J7201">
        <v>-109911000000</v>
      </c>
      <c r="K7201">
        <v>-982901294.866552</v>
      </c>
    </row>
    <row r="7202" spans="1:11" x14ac:dyDescent="0.25">
      <c r="A7202">
        <v>1796</v>
      </c>
      <c r="B7202" t="s">
        <v>205</v>
      </c>
      <c r="C7202" t="s">
        <v>493</v>
      </c>
      <c r="D7202" t="s">
        <v>706</v>
      </c>
      <c r="E7202">
        <v>2017</v>
      </c>
      <c r="F7202" s="10">
        <v>42825</v>
      </c>
      <c r="G7202" t="s">
        <v>489</v>
      </c>
      <c r="H7202" t="s">
        <v>474</v>
      </c>
      <c r="I7202" t="s">
        <v>549</v>
      </c>
      <c r="J7202">
        <v>254151000000</v>
      </c>
      <c r="K7202">
        <v>2272796598.9903564</v>
      </c>
    </row>
    <row r="7203" spans="1:11" x14ac:dyDescent="0.25">
      <c r="A7203">
        <v>1796</v>
      </c>
      <c r="B7203" t="s">
        <v>205</v>
      </c>
      <c r="C7203" t="s">
        <v>493</v>
      </c>
      <c r="D7203" t="s">
        <v>702</v>
      </c>
      <c r="E7203">
        <v>2017</v>
      </c>
      <c r="F7203" s="10">
        <v>42825</v>
      </c>
      <c r="G7203" t="s">
        <v>489</v>
      </c>
      <c r="H7203" t="s">
        <v>474</v>
      </c>
      <c r="I7203" t="s">
        <v>549</v>
      </c>
      <c r="J7203">
        <v>857125000000</v>
      </c>
      <c r="K7203">
        <v>7665013259.4780626</v>
      </c>
    </row>
    <row r="7204" spans="1:11" x14ac:dyDescent="0.25">
      <c r="A7204">
        <v>1796</v>
      </c>
      <c r="B7204" t="s">
        <v>205</v>
      </c>
      <c r="C7204" t="s">
        <v>493</v>
      </c>
      <c r="D7204" t="s">
        <v>704</v>
      </c>
      <c r="E7204">
        <v>2017</v>
      </c>
      <c r="F7204" s="10">
        <v>42825</v>
      </c>
      <c r="G7204" t="s">
        <v>489</v>
      </c>
      <c r="H7204" t="s">
        <v>474</v>
      </c>
      <c r="I7204" t="s">
        <v>549</v>
      </c>
      <c r="J7204">
        <v>262066000000</v>
      </c>
      <c r="K7204">
        <v>2343578083.5448484</v>
      </c>
    </row>
    <row r="7205" spans="1:11" x14ac:dyDescent="0.25">
      <c r="A7205">
        <v>1796</v>
      </c>
      <c r="B7205" t="s">
        <v>205</v>
      </c>
      <c r="C7205" t="s">
        <v>493</v>
      </c>
      <c r="D7205" t="s">
        <v>707</v>
      </c>
      <c r="E7205">
        <v>2017</v>
      </c>
      <c r="F7205" s="10">
        <v>42825</v>
      </c>
      <c r="G7205" t="s">
        <v>489</v>
      </c>
      <c r="H7205" t="s">
        <v>474</v>
      </c>
      <c r="I7205" t="s">
        <v>549</v>
      </c>
      <c r="J7205">
        <v>54152000000</v>
      </c>
      <c r="K7205">
        <v>484265186.55651867</v>
      </c>
    </row>
    <row r="7206" spans="1:11" x14ac:dyDescent="0.25">
      <c r="A7206">
        <v>1796</v>
      </c>
      <c r="B7206" t="s">
        <v>205</v>
      </c>
      <c r="C7206" t="s">
        <v>493</v>
      </c>
      <c r="D7206" t="s">
        <v>458</v>
      </c>
      <c r="E7206">
        <v>2017</v>
      </c>
      <c r="F7206" s="10">
        <v>42825</v>
      </c>
      <c r="G7206" t="s">
        <v>489</v>
      </c>
      <c r="H7206" t="s">
        <v>474</v>
      </c>
      <c r="I7206" t="s">
        <v>549</v>
      </c>
      <c r="J7206">
        <v>14937000000</v>
      </c>
      <c r="K7206">
        <v>133577136.42330328</v>
      </c>
    </row>
    <row r="7207" spans="1:11" x14ac:dyDescent="0.25">
      <c r="A7207">
        <v>1796</v>
      </c>
      <c r="B7207" t="s">
        <v>205</v>
      </c>
      <c r="C7207" t="s">
        <v>493</v>
      </c>
      <c r="D7207" t="s">
        <v>708</v>
      </c>
      <c r="E7207">
        <v>2017</v>
      </c>
      <c r="F7207" s="10">
        <v>42825</v>
      </c>
      <c r="G7207" t="s">
        <v>489</v>
      </c>
      <c r="H7207" t="s">
        <v>474</v>
      </c>
      <c r="I7207" t="s">
        <v>549</v>
      </c>
      <c r="J7207">
        <v>16681000000</v>
      </c>
      <c r="K7207">
        <v>149173208.32008582</v>
      </c>
    </row>
    <row r="7208" spans="1:11" x14ac:dyDescent="0.25">
      <c r="A7208">
        <v>1796</v>
      </c>
      <c r="B7208" t="s">
        <v>205</v>
      </c>
      <c r="C7208" t="s">
        <v>493</v>
      </c>
      <c r="D7208" t="s">
        <v>703</v>
      </c>
      <c r="E7208">
        <v>2017</v>
      </c>
      <c r="F7208" s="10">
        <v>42825</v>
      </c>
      <c r="G7208" t="s">
        <v>489</v>
      </c>
      <c r="H7208" t="s">
        <v>474</v>
      </c>
      <c r="I7208" t="s">
        <v>549</v>
      </c>
      <c r="J7208">
        <v>515142000000</v>
      </c>
      <c r="K7208">
        <v>4606761278.1263504</v>
      </c>
    </row>
    <row r="7209" spans="1:11" x14ac:dyDescent="0.25">
      <c r="A7209">
        <v>1801</v>
      </c>
      <c r="B7209" t="s">
        <v>211</v>
      </c>
      <c r="C7209" t="s">
        <v>492</v>
      </c>
      <c r="D7209" t="s">
        <v>163</v>
      </c>
      <c r="E7209">
        <v>2017</v>
      </c>
      <c r="F7209" s="10">
        <v>42825</v>
      </c>
      <c r="G7209" t="s">
        <v>489</v>
      </c>
      <c r="H7209" t="s">
        <v>474</v>
      </c>
      <c r="I7209" t="s">
        <v>549</v>
      </c>
      <c r="J7209">
        <v>71032000000</v>
      </c>
      <c r="K7209">
        <v>635217992.52996445</v>
      </c>
    </row>
    <row r="7210" spans="1:11" x14ac:dyDescent="0.25">
      <c r="A7210">
        <v>1801</v>
      </c>
      <c r="B7210" t="s">
        <v>211</v>
      </c>
      <c r="C7210" t="s">
        <v>492</v>
      </c>
      <c r="D7210" t="s">
        <v>669</v>
      </c>
      <c r="E7210">
        <v>2017</v>
      </c>
      <c r="F7210" s="10">
        <v>42825</v>
      </c>
      <c r="G7210" t="s">
        <v>489</v>
      </c>
      <c r="H7210" t="s">
        <v>474</v>
      </c>
      <c r="I7210" t="s">
        <v>549</v>
      </c>
      <c r="J7210">
        <v>96663000000</v>
      </c>
      <c r="K7210">
        <v>864428381.74236894</v>
      </c>
    </row>
    <row r="7211" spans="1:11" x14ac:dyDescent="0.25">
      <c r="A7211">
        <v>1801</v>
      </c>
      <c r="B7211" t="s">
        <v>211</v>
      </c>
      <c r="C7211" t="s">
        <v>492</v>
      </c>
      <c r="D7211" t="s">
        <v>458</v>
      </c>
      <c r="E7211">
        <v>2017</v>
      </c>
      <c r="F7211" s="10">
        <v>42825</v>
      </c>
      <c r="G7211" t="s">
        <v>489</v>
      </c>
      <c r="H7211" t="s">
        <v>474</v>
      </c>
      <c r="I7211" t="s">
        <v>549</v>
      </c>
      <c r="J7211">
        <v>131307000000</v>
      </c>
      <c r="K7211">
        <v>1174239342.05896</v>
      </c>
    </row>
    <row r="7212" spans="1:11" x14ac:dyDescent="0.25">
      <c r="A7212">
        <v>1801</v>
      </c>
      <c r="B7212" t="s">
        <v>211</v>
      </c>
      <c r="C7212" t="s">
        <v>492</v>
      </c>
      <c r="D7212" t="s">
        <v>668</v>
      </c>
      <c r="E7212">
        <v>2017</v>
      </c>
      <c r="F7212" s="10">
        <v>42825</v>
      </c>
      <c r="G7212" t="s">
        <v>489</v>
      </c>
      <c r="H7212" t="s">
        <v>474</v>
      </c>
      <c r="I7212" t="s">
        <v>549</v>
      </c>
      <c r="J7212">
        <v>52198000000</v>
      </c>
      <c r="K7212">
        <v>466791147.28684372</v>
      </c>
    </row>
    <row r="7213" spans="1:11" x14ac:dyDescent="0.25">
      <c r="A7213">
        <v>1801</v>
      </c>
      <c r="B7213" t="s">
        <v>211</v>
      </c>
      <c r="C7213" t="s">
        <v>492</v>
      </c>
      <c r="D7213" t="s">
        <v>670</v>
      </c>
      <c r="E7213">
        <v>2017</v>
      </c>
      <c r="F7213" s="10">
        <v>42825</v>
      </c>
      <c r="G7213" t="s">
        <v>489</v>
      </c>
      <c r="H7213" t="s">
        <v>474</v>
      </c>
      <c r="I7213" t="s">
        <v>549</v>
      </c>
      <c r="J7213">
        <v>80714000000</v>
      </c>
      <c r="K7213">
        <v>721801231.12207949</v>
      </c>
    </row>
    <row r="7214" spans="1:11" x14ac:dyDescent="0.25">
      <c r="A7214">
        <v>8069</v>
      </c>
      <c r="B7214" t="s">
        <v>165</v>
      </c>
      <c r="C7214" t="s">
        <v>492</v>
      </c>
      <c r="D7214" t="s">
        <v>2077</v>
      </c>
      <c r="E7214">
        <v>2017</v>
      </c>
      <c r="F7214" s="10">
        <v>42825</v>
      </c>
      <c r="G7214" t="s">
        <v>489</v>
      </c>
      <c r="H7214" t="s">
        <v>474</v>
      </c>
      <c r="I7214" t="s">
        <v>549</v>
      </c>
      <c r="J7214">
        <v>145968000000</v>
      </c>
      <c r="K7214">
        <v>1305348292.792176</v>
      </c>
    </row>
    <row r="7215" spans="1:11" x14ac:dyDescent="0.25">
      <c r="A7215">
        <v>8069</v>
      </c>
      <c r="B7215" t="s">
        <v>165</v>
      </c>
      <c r="C7215" t="s">
        <v>492</v>
      </c>
      <c r="D7215" t="s">
        <v>163</v>
      </c>
      <c r="E7215">
        <v>2017</v>
      </c>
      <c r="F7215" s="10">
        <v>42825</v>
      </c>
      <c r="G7215" t="s">
        <v>489</v>
      </c>
      <c r="H7215" t="s">
        <v>474</v>
      </c>
      <c r="I7215" t="s">
        <v>549</v>
      </c>
      <c r="J7215">
        <v>224964000000</v>
      </c>
      <c r="K7215">
        <v>2011785962.2636406</v>
      </c>
    </row>
    <row r="7216" spans="1:11" x14ac:dyDescent="0.25">
      <c r="A7216">
        <v>8069</v>
      </c>
      <c r="B7216" t="s">
        <v>165</v>
      </c>
      <c r="C7216" t="s">
        <v>492</v>
      </c>
      <c r="D7216" t="s">
        <v>636</v>
      </c>
      <c r="E7216">
        <v>2017</v>
      </c>
      <c r="F7216" s="10">
        <v>42825</v>
      </c>
      <c r="G7216" t="s">
        <v>489</v>
      </c>
      <c r="H7216" t="s">
        <v>474</v>
      </c>
      <c r="I7216" t="s">
        <v>549</v>
      </c>
      <c r="J7216">
        <v>39134000000</v>
      </c>
      <c r="K7216">
        <v>349963691.28938544</v>
      </c>
    </row>
    <row r="7217" spans="1:11" x14ac:dyDescent="0.25">
      <c r="A7217">
        <v>8069</v>
      </c>
      <c r="B7217" t="s">
        <v>165</v>
      </c>
      <c r="C7217" t="s">
        <v>492</v>
      </c>
      <c r="D7217" t="s">
        <v>2078</v>
      </c>
      <c r="E7217">
        <v>2017</v>
      </c>
      <c r="F7217" s="10">
        <v>42825</v>
      </c>
      <c r="G7217" t="s">
        <v>489</v>
      </c>
      <c r="H7217" t="s">
        <v>474</v>
      </c>
      <c r="I7217" t="s">
        <v>549</v>
      </c>
      <c r="J7217">
        <v>66037000000</v>
      </c>
      <c r="K7217">
        <v>590549197.16045249</v>
      </c>
    </row>
    <row r="7218" spans="1:11" x14ac:dyDescent="0.25">
      <c r="A7218">
        <v>8069</v>
      </c>
      <c r="B7218" t="s">
        <v>165</v>
      </c>
      <c r="C7218" t="s">
        <v>493</v>
      </c>
      <c r="D7218" t="s">
        <v>635</v>
      </c>
      <c r="E7218">
        <v>2017</v>
      </c>
      <c r="F7218" s="10">
        <v>42825</v>
      </c>
      <c r="G7218" t="s">
        <v>489</v>
      </c>
      <c r="H7218" t="s">
        <v>474</v>
      </c>
      <c r="I7218" t="s">
        <v>549</v>
      </c>
      <c r="J7218">
        <v>-3652000000</v>
      </c>
      <c r="K7218">
        <v>-32658746.884776298</v>
      </c>
    </row>
    <row r="7219" spans="1:11" x14ac:dyDescent="0.25">
      <c r="A7219">
        <v>8069</v>
      </c>
      <c r="B7219" t="s">
        <v>165</v>
      </c>
      <c r="C7219" t="s">
        <v>493</v>
      </c>
      <c r="D7219" t="s">
        <v>684</v>
      </c>
      <c r="E7219">
        <v>2017</v>
      </c>
      <c r="F7219" s="10">
        <v>42825</v>
      </c>
      <c r="G7219" t="s">
        <v>489</v>
      </c>
      <c r="H7219" t="s">
        <v>474</v>
      </c>
      <c r="I7219" t="s">
        <v>549</v>
      </c>
      <c r="J7219">
        <v>68064000000</v>
      </c>
      <c r="K7219">
        <v>608676053.65975189</v>
      </c>
    </row>
    <row r="7220" spans="1:11" x14ac:dyDescent="0.25">
      <c r="A7220">
        <v>8069</v>
      </c>
      <c r="B7220" t="s">
        <v>165</v>
      </c>
      <c r="C7220" t="s">
        <v>493</v>
      </c>
      <c r="D7220" t="s">
        <v>683</v>
      </c>
      <c r="E7220">
        <v>2017</v>
      </c>
      <c r="F7220" s="10">
        <v>42825</v>
      </c>
      <c r="G7220" t="s">
        <v>489</v>
      </c>
      <c r="H7220" t="s">
        <v>474</v>
      </c>
      <c r="I7220" t="s">
        <v>549</v>
      </c>
      <c r="J7220">
        <v>292579000000</v>
      </c>
      <c r="K7220">
        <v>2616446742.8261132</v>
      </c>
    </row>
    <row r="7221" spans="1:11" x14ac:dyDescent="0.25">
      <c r="A7221">
        <v>8069</v>
      </c>
      <c r="B7221" t="s">
        <v>165</v>
      </c>
      <c r="C7221" t="s">
        <v>493</v>
      </c>
      <c r="D7221" t="s">
        <v>458</v>
      </c>
      <c r="E7221">
        <v>2017</v>
      </c>
      <c r="F7221" s="10">
        <v>42825</v>
      </c>
      <c r="G7221" t="s">
        <v>489</v>
      </c>
      <c r="H7221" t="s">
        <v>474</v>
      </c>
      <c r="I7221" t="s">
        <v>549</v>
      </c>
      <c r="J7221">
        <v>4991000000</v>
      </c>
      <c r="K7221">
        <v>44633024.56240923</v>
      </c>
    </row>
    <row r="7222" spans="1:11" x14ac:dyDescent="0.25">
      <c r="A7222">
        <v>8069</v>
      </c>
      <c r="B7222" t="s">
        <v>165</v>
      </c>
      <c r="C7222" t="s">
        <v>493</v>
      </c>
      <c r="D7222" t="s">
        <v>685</v>
      </c>
      <c r="E7222">
        <v>2017</v>
      </c>
      <c r="F7222" s="10">
        <v>42825</v>
      </c>
      <c r="G7222" t="s">
        <v>489</v>
      </c>
      <c r="H7222" t="s">
        <v>474</v>
      </c>
      <c r="I7222" t="s">
        <v>549</v>
      </c>
      <c r="J7222">
        <v>114120000000</v>
      </c>
      <c r="K7222">
        <v>1020541126.640381</v>
      </c>
    </row>
    <row r="7223" spans="1:11" x14ac:dyDescent="0.25">
      <c r="A7223">
        <v>8078</v>
      </c>
      <c r="B7223" t="s">
        <v>184</v>
      </c>
      <c r="C7223" t="s">
        <v>493</v>
      </c>
      <c r="D7223" t="s">
        <v>756</v>
      </c>
      <c r="E7223">
        <v>2017</v>
      </c>
      <c r="F7223" s="10">
        <v>42825</v>
      </c>
      <c r="G7223" t="s">
        <v>489</v>
      </c>
      <c r="H7223" t="s">
        <v>474</v>
      </c>
      <c r="I7223" t="s">
        <v>549</v>
      </c>
      <c r="J7223">
        <v>66788000000</v>
      </c>
      <c r="K7223">
        <v>597265166.19398677</v>
      </c>
    </row>
    <row r="7224" spans="1:11" x14ac:dyDescent="0.25">
      <c r="A7224">
        <v>8078</v>
      </c>
      <c r="B7224" t="s">
        <v>184</v>
      </c>
      <c r="C7224" t="s">
        <v>493</v>
      </c>
      <c r="D7224" t="s">
        <v>757</v>
      </c>
      <c r="E7224">
        <v>2017</v>
      </c>
      <c r="F7224" s="10">
        <v>42825</v>
      </c>
      <c r="G7224" t="s">
        <v>489</v>
      </c>
      <c r="H7224" t="s">
        <v>474</v>
      </c>
      <c r="I7224" t="s">
        <v>549</v>
      </c>
      <c r="J7224">
        <v>44899000000</v>
      </c>
      <c r="K7224">
        <v>401518367.02616954</v>
      </c>
    </row>
    <row r="7225" spans="1:11" x14ac:dyDescent="0.25">
      <c r="A7225">
        <v>8096</v>
      </c>
      <c r="B7225" t="s">
        <v>162</v>
      </c>
      <c r="C7225" t="s">
        <v>492</v>
      </c>
      <c r="D7225" t="s">
        <v>59</v>
      </c>
      <c r="E7225">
        <v>2017</v>
      </c>
      <c r="F7225" s="10">
        <v>42825</v>
      </c>
      <c r="G7225" t="s">
        <v>489</v>
      </c>
      <c r="H7225" t="s">
        <v>474</v>
      </c>
      <c r="I7225" t="s">
        <v>549</v>
      </c>
      <c r="J7225">
        <v>165481000000</v>
      </c>
      <c r="K7225">
        <v>1479847232.5409822</v>
      </c>
    </row>
    <row r="7226" spans="1:11" x14ac:dyDescent="0.25">
      <c r="A7226">
        <v>8096</v>
      </c>
      <c r="B7226" t="s">
        <v>162</v>
      </c>
      <c r="C7226" t="s">
        <v>492</v>
      </c>
      <c r="D7226" t="s">
        <v>163</v>
      </c>
      <c r="E7226">
        <v>2017</v>
      </c>
      <c r="F7226" s="10">
        <v>42825</v>
      </c>
      <c r="G7226" t="s">
        <v>489</v>
      </c>
      <c r="H7226" t="s">
        <v>474</v>
      </c>
      <c r="I7226" t="s">
        <v>549</v>
      </c>
      <c r="J7226">
        <v>1226633000000</v>
      </c>
      <c r="K7226">
        <v>10969413107.205315</v>
      </c>
    </row>
    <row r="7227" spans="1:11" x14ac:dyDescent="0.25">
      <c r="A7227">
        <v>8096</v>
      </c>
      <c r="B7227" t="s">
        <v>162</v>
      </c>
      <c r="C7227" t="s">
        <v>492</v>
      </c>
      <c r="D7227" t="s">
        <v>458</v>
      </c>
      <c r="E7227">
        <v>2017</v>
      </c>
      <c r="F7227" s="10">
        <v>42825</v>
      </c>
      <c r="G7227" t="s">
        <v>489</v>
      </c>
      <c r="H7227" t="s">
        <v>474</v>
      </c>
      <c r="I7227" t="s">
        <v>549</v>
      </c>
      <c r="J7227">
        <v>490877000000</v>
      </c>
      <c r="K7227">
        <v>4389766619.5395222</v>
      </c>
    </row>
    <row r="7228" spans="1:11" x14ac:dyDescent="0.25">
      <c r="A7228">
        <v>8096</v>
      </c>
      <c r="B7228" t="s">
        <v>162</v>
      </c>
      <c r="C7228" t="s">
        <v>493</v>
      </c>
      <c r="D7228" t="s">
        <v>681</v>
      </c>
      <c r="E7228">
        <v>2017</v>
      </c>
      <c r="F7228" s="10">
        <v>42825</v>
      </c>
      <c r="G7228" t="s">
        <v>489</v>
      </c>
      <c r="H7228" t="s">
        <v>474</v>
      </c>
      <c r="I7228" t="s">
        <v>549</v>
      </c>
      <c r="J7228">
        <v>977343000000</v>
      </c>
      <c r="K7228">
        <v>8740086981.5465279</v>
      </c>
    </row>
    <row r="7229" spans="1:11" x14ac:dyDescent="0.25">
      <c r="A7229">
        <v>8096</v>
      </c>
      <c r="B7229" t="s">
        <v>162</v>
      </c>
      <c r="C7229" t="s">
        <v>493</v>
      </c>
      <c r="D7229" t="s">
        <v>682</v>
      </c>
      <c r="E7229">
        <v>2017</v>
      </c>
      <c r="F7229" s="10">
        <v>42825</v>
      </c>
      <c r="G7229" t="s">
        <v>489</v>
      </c>
      <c r="H7229" t="s">
        <v>474</v>
      </c>
      <c r="I7229" t="s">
        <v>549</v>
      </c>
      <c r="J7229">
        <v>270154000000</v>
      </c>
      <c r="K7229">
        <v>2415906655.5065327</v>
      </c>
    </row>
    <row r="7230" spans="1:11" x14ac:dyDescent="0.25">
      <c r="A7230">
        <v>8096</v>
      </c>
      <c r="B7230" t="s">
        <v>162</v>
      </c>
      <c r="C7230" t="s">
        <v>493</v>
      </c>
      <c r="D7230" t="s">
        <v>635</v>
      </c>
      <c r="E7230">
        <v>2017</v>
      </c>
      <c r="F7230" s="10">
        <v>42825</v>
      </c>
      <c r="G7230" t="s">
        <v>489</v>
      </c>
      <c r="H7230" t="s">
        <v>474</v>
      </c>
      <c r="I7230" t="s">
        <v>549</v>
      </c>
      <c r="J7230">
        <v>-36353000000</v>
      </c>
      <c r="K7230">
        <v>-325094037.65122473</v>
      </c>
    </row>
    <row r="7231" spans="1:11" x14ac:dyDescent="0.25">
      <c r="A7231">
        <v>8096</v>
      </c>
      <c r="B7231" t="s">
        <v>162</v>
      </c>
      <c r="C7231" t="s">
        <v>493</v>
      </c>
      <c r="D7231" t="s">
        <v>680</v>
      </c>
      <c r="E7231">
        <v>2017</v>
      </c>
      <c r="F7231" s="10">
        <v>42825</v>
      </c>
      <c r="G7231" t="s">
        <v>489</v>
      </c>
      <c r="H7231" t="s">
        <v>474</v>
      </c>
      <c r="I7231" t="s">
        <v>549</v>
      </c>
      <c r="J7231">
        <v>620725000000</v>
      </c>
      <c r="K7231">
        <v>5550958559.7077684</v>
      </c>
    </row>
    <row r="7232" spans="1:11" x14ac:dyDescent="0.25">
      <c r="A7232">
        <v>8096</v>
      </c>
      <c r="B7232" t="s">
        <v>162</v>
      </c>
      <c r="C7232" t="s">
        <v>493</v>
      </c>
      <c r="D7232" t="s">
        <v>458</v>
      </c>
      <c r="E7232">
        <v>2017</v>
      </c>
      <c r="F7232" s="10">
        <v>42825</v>
      </c>
      <c r="G7232" t="s">
        <v>489</v>
      </c>
      <c r="H7232" t="s">
        <v>474</v>
      </c>
      <c r="I7232" t="s">
        <v>549</v>
      </c>
      <c r="J7232">
        <v>51122000000</v>
      </c>
      <c r="K7232">
        <v>457168800.1762141</v>
      </c>
    </row>
    <row r="7233" spans="1:11" x14ac:dyDescent="0.25">
      <c r="A7233">
        <v>8175</v>
      </c>
      <c r="B7233" t="s">
        <v>207</v>
      </c>
      <c r="C7233" t="s">
        <v>492</v>
      </c>
      <c r="D7233" t="s">
        <v>2168</v>
      </c>
      <c r="E7233">
        <v>2017</v>
      </c>
      <c r="F7233" s="10">
        <v>42825</v>
      </c>
      <c r="G7233" t="s">
        <v>489</v>
      </c>
      <c r="H7233" t="s">
        <v>474</v>
      </c>
      <c r="I7233" t="s">
        <v>549</v>
      </c>
      <c r="J7233">
        <v>8612000000</v>
      </c>
      <c r="K7233">
        <v>77014547.692139506</v>
      </c>
    </row>
    <row r="7234" spans="1:11" x14ac:dyDescent="0.25">
      <c r="A7234">
        <v>8175</v>
      </c>
      <c r="B7234" t="s">
        <v>207</v>
      </c>
      <c r="C7234" t="s">
        <v>492</v>
      </c>
      <c r="D7234" t="s">
        <v>163</v>
      </c>
      <c r="E7234">
        <v>2017</v>
      </c>
      <c r="F7234" s="10">
        <v>42825</v>
      </c>
      <c r="G7234" t="s">
        <v>489</v>
      </c>
      <c r="H7234" t="s">
        <v>474</v>
      </c>
      <c r="I7234" t="s">
        <v>549</v>
      </c>
      <c r="J7234">
        <v>22153000000</v>
      </c>
      <c r="K7234">
        <v>198107672.43659621</v>
      </c>
    </row>
    <row r="7235" spans="1:11" x14ac:dyDescent="0.25">
      <c r="A7235">
        <v>8175</v>
      </c>
      <c r="B7235" t="s">
        <v>207</v>
      </c>
      <c r="C7235" t="s">
        <v>492</v>
      </c>
      <c r="D7235" t="s">
        <v>2169</v>
      </c>
      <c r="E7235">
        <v>2017</v>
      </c>
      <c r="F7235" s="10">
        <v>42825</v>
      </c>
      <c r="G7235" t="s">
        <v>489</v>
      </c>
      <c r="H7235" t="s">
        <v>474</v>
      </c>
      <c r="I7235" t="s">
        <v>549</v>
      </c>
      <c r="J7235">
        <v>10940000000</v>
      </c>
      <c r="K7235">
        <v>97833157.425918058</v>
      </c>
    </row>
    <row r="7236" spans="1:11" x14ac:dyDescent="0.25">
      <c r="A7236">
        <v>8175</v>
      </c>
      <c r="B7236" t="s">
        <v>207</v>
      </c>
      <c r="C7236" t="s">
        <v>492</v>
      </c>
      <c r="D7236" t="s">
        <v>458</v>
      </c>
      <c r="E7236">
        <v>2017</v>
      </c>
      <c r="F7236" s="10">
        <v>42825</v>
      </c>
      <c r="G7236" t="s">
        <v>489</v>
      </c>
      <c r="H7236" t="s">
        <v>474</v>
      </c>
      <c r="I7236" t="s">
        <v>549</v>
      </c>
      <c r="J7236">
        <v>2708000000</v>
      </c>
      <c r="K7236">
        <v>24216836.408536203</v>
      </c>
    </row>
    <row r="7237" spans="1:11" x14ac:dyDescent="0.25">
      <c r="A7237">
        <v>8437</v>
      </c>
      <c r="B7237" t="s">
        <v>209</v>
      </c>
      <c r="C7237" t="s">
        <v>492</v>
      </c>
      <c r="D7237" t="s">
        <v>570</v>
      </c>
      <c r="E7237">
        <v>2017</v>
      </c>
      <c r="F7237" s="10">
        <v>42825</v>
      </c>
      <c r="G7237" t="s">
        <v>489</v>
      </c>
      <c r="H7237" t="s">
        <v>474</v>
      </c>
      <c r="I7237" t="s">
        <v>549</v>
      </c>
      <c r="J7237">
        <v>1503235000000</v>
      </c>
      <c r="K7237">
        <v>13442982303.761419</v>
      </c>
    </row>
    <row r="7238" spans="1:11" x14ac:dyDescent="0.25">
      <c r="A7238">
        <v>8437</v>
      </c>
      <c r="B7238" t="s">
        <v>209</v>
      </c>
      <c r="C7238" t="s">
        <v>492</v>
      </c>
      <c r="D7238" t="s">
        <v>569</v>
      </c>
      <c r="E7238">
        <v>2017</v>
      </c>
      <c r="F7238" s="10">
        <v>42825</v>
      </c>
      <c r="G7238" t="s">
        <v>489</v>
      </c>
      <c r="H7238" t="s">
        <v>474</v>
      </c>
      <c r="I7238" t="s">
        <v>549</v>
      </c>
      <c r="J7238">
        <v>351352000000</v>
      </c>
      <c r="K7238">
        <v>3142036154.2880402</v>
      </c>
    </row>
    <row r="7239" spans="1:11" x14ac:dyDescent="0.25">
      <c r="A7239">
        <v>8437</v>
      </c>
      <c r="B7239" t="s">
        <v>209</v>
      </c>
      <c r="C7239" t="s">
        <v>492</v>
      </c>
      <c r="D7239" t="s">
        <v>163</v>
      </c>
      <c r="E7239">
        <v>2017</v>
      </c>
      <c r="F7239" s="10">
        <v>42825</v>
      </c>
      <c r="G7239" t="s">
        <v>489</v>
      </c>
      <c r="H7239" t="s">
        <v>474</v>
      </c>
      <c r="I7239" t="s">
        <v>549</v>
      </c>
      <c r="J7239">
        <v>2262225000000</v>
      </c>
      <c r="K7239">
        <v>20230403524.483315</v>
      </c>
    </row>
    <row r="7240" spans="1:11" x14ac:dyDescent="0.25">
      <c r="A7240">
        <v>8437</v>
      </c>
      <c r="B7240" t="s">
        <v>209</v>
      </c>
      <c r="C7240" t="s">
        <v>492</v>
      </c>
      <c r="D7240" t="s">
        <v>636</v>
      </c>
      <c r="E7240">
        <v>2017</v>
      </c>
      <c r="F7240" s="10">
        <v>42825</v>
      </c>
      <c r="G7240" t="s">
        <v>489</v>
      </c>
      <c r="H7240" t="s">
        <v>474</v>
      </c>
      <c r="I7240" t="s">
        <v>549</v>
      </c>
      <c r="J7240">
        <v>564163000000</v>
      </c>
      <c r="K7240">
        <v>5045141461.8718653</v>
      </c>
    </row>
    <row r="7241" spans="1:11" x14ac:dyDescent="0.25">
      <c r="A7241">
        <v>8437</v>
      </c>
      <c r="B7241" t="s">
        <v>209</v>
      </c>
      <c r="C7241" t="s">
        <v>492</v>
      </c>
      <c r="D7241" t="s">
        <v>458</v>
      </c>
      <c r="E7241">
        <v>2017</v>
      </c>
      <c r="F7241" s="10">
        <v>42825</v>
      </c>
      <c r="G7241" t="s">
        <v>489</v>
      </c>
      <c r="H7241" t="s">
        <v>474</v>
      </c>
      <c r="I7241" t="s">
        <v>549</v>
      </c>
      <c r="J7241">
        <v>189798000000</v>
      </c>
      <c r="K7241">
        <v>1697306911.6201458</v>
      </c>
    </row>
    <row r="7242" spans="1:11" x14ac:dyDescent="0.25">
      <c r="A7242">
        <v>8437</v>
      </c>
      <c r="B7242" t="s">
        <v>209</v>
      </c>
      <c r="C7242" t="s">
        <v>493</v>
      </c>
      <c r="D7242" t="s">
        <v>635</v>
      </c>
      <c r="E7242">
        <v>2017</v>
      </c>
      <c r="F7242" s="10">
        <v>42825</v>
      </c>
      <c r="G7242" t="s">
        <v>489</v>
      </c>
      <c r="H7242" t="s">
        <v>474</v>
      </c>
      <c r="I7242" t="s">
        <v>549</v>
      </c>
      <c r="J7242">
        <v>-342942000000</v>
      </c>
      <c r="K7242">
        <v>-3066828032.3545876</v>
      </c>
    </row>
    <row r="7243" spans="1:11" x14ac:dyDescent="0.25">
      <c r="A7243">
        <v>8437</v>
      </c>
      <c r="B7243" t="s">
        <v>209</v>
      </c>
      <c r="C7243" t="s">
        <v>493</v>
      </c>
      <c r="D7243" t="s">
        <v>630</v>
      </c>
      <c r="E7243">
        <v>2017</v>
      </c>
      <c r="F7243" s="10">
        <v>42825</v>
      </c>
      <c r="G7243" t="s">
        <v>489</v>
      </c>
      <c r="H7243" t="s">
        <v>474</v>
      </c>
      <c r="I7243" t="s">
        <v>549</v>
      </c>
      <c r="J7243">
        <v>974913000000</v>
      </c>
      <c r="K7243">
        <v>8718356216.2316303</v>
      </c>
    </row>
    <row r="7244" spans="1:11" x14ac:dyDescent="0.25">
      <c r="A7244">
        <v>8437</v>
      </c>
      <c r="B7244" t="s">
        <v>209</v>
      </c>
      <c r="C7244" t="s">
        <v>493</v>
      </c>
      <c r="D7244" t="s">
        <v>634</v>
      </c>
      <c r="E7244">
        <v>2017</v>
      </c>
      <c r="F7244" s="10">
        <v>42825</v>
      </c>
      <c r="G7244" t="s">
        <v>489</v>
      </c>
      <c r="H7244" t="s">
        <v>474</v>
      </c>
      <c r="I7244" t="s">
        <v>549</v>
      </c>
      <c r="J7244">
        <v>238413000000</v>
      </c>
      <c r="K7244">
        <v>2132056358.4447348</v>
      </c>
    </row>
    <row r="7245" spans="1:11" x14ac:dyDescent="0.25">
      <c r="A7245">
        <v>8437</v>
      </c>
      <c r="B7245" t="s">
        <v>209</v>
      </c>
      <c r="C7245" t="s">
        <v>493</v>
      </c>
      <c r="D7245" t="s">
        <v>631</v>
      </c>
      <c r="E7245">
        <v>2017</v>
      </c>
      <c r="F7245" s="10">
        <v>42825</v>
      </c>
      <c r="G7245" t="s">
        <v>489</v>
      </c>
      <c r="H7245" t="s">
        <v>474</v>
      </c>
      <c r="I7245" t="s">
        <v>549</v>
      </c>
      <c r="J7245">
        <v>1262412000000</v>
      </c>
      <c r="K7245">
        <v>11289374034.0373</v>
      </c>
    </row>
    <row r="7246" spans="1:11" x14ac:dyDescent="0.25">
      <c r="A7246">
        <v>8437</v>
      </c>
      <c r="B7246" t="s">
        <v>209</v>
      </c>
      <c r="C7246" t="s">
        <v>493</v>
      </c>
      <c r="D7246" t="s">
        <v>458</v>
      </c>
      <c r="E7246">
        <v>2017</v>
      </c>
      <c r="F7246" s="10">
        <v>42825</v>
      </c>
      <c r="G7246" t="s">
        <v>489</v>
      </c>
      <c r="H7246" t="s">
        <v>474</v>
      </c>
      <c r="I7246" t="s">
        <v>549</v>
      </c>
      <c r="J7246">
        <v>530063000000</v>
      </c>
      <c r="K7246">
        <v>4740195331.3212433</v>
      </c>
    </row>
    <row r="7247" spans="1:11" x14ac:dyDescent="0.25">
      <c r="A7247">
        <v>8437</v>
      </c>
      <c r="B7247" t="s">
        <v>209</v>
      </c>
      <c r="C7247" t="s">
        <v>493</v>
      </c>
      <c r="D7247" t="s">
        <v>632</v>
      </c>
      <c r="E7247">
        <v>2017</v>
      </c>
      <c r="F7247" s="10">
        <v>42825</v>
      </c>
      <c r="G7247" t="s">
        <v>489</v>
      </c>
      <c r="H7247" t="s">
        <v>474</v>
      </c>
      <c r="I7247" t="s">
        <v>549</v>
      </c>
      <c r="J7247">
        <v>507694000000</v>
      </c>
      <c r="K7247">
        <v>4540156035.3011007</v>
      </c>
    </row>
    <row r="7248" spans="1:11" x14ac:dyDescent="0.25">
      <c r="A7248">
        <v>8437</v>
      </c>
      <c r="B7248" t="s">
        <v>209</v>
      </c>
      <c r="C7248" t="s">
        <v>493</v>
      </c>
      <c r="D7248" t="s">
        <v>633</v>
      </c>
      <c r="E7248">
        <v>2017</v>
      </c>
      <c r="F7248" s="10">
        <v>42825</v>
      </c>
      <c r="G7248" t="s">
        <v>489</v>
      </c>
      <c r="H7248" t="s">
        <v>474</v>
      </c>
      <c r="I7248" t="s">
        <v>549</v>
      </c>
      <c r="J7248">
        <v>1700220000000</v>
      </c>
      <c r="K7248">
        <v>15204560413.043364</v>
      </c>
    </row>
    <row r="7249" spans="1:11" x14ac:dyDescent="0.25">
      <c r="A7249">
        <v>9044</v>
      </c>
      <c r="B7249" t="s">
        <v>202</v>
      </c>
      <c r="C7249" t="s">
        <v>492</v>
      </c>
      <c r="D7249" t="s">
        <v>570</v>
      </c>
      <c r="E7249">
        <v>2017</v>
      </c>
      <c r="F7249" s="10">
        <v>42825</v>
      </c>
      <c r="G7249" t="s">
        <v>489</v>
      </c>
      <c r="H7249" t="s">
        <v>474</v>
      </c>
      <c r="I7249" t="s">
        <v>549</v>
      </c>
      <c r="J7249">
        <v>659092000000</v>
      </c>
      <c r="K7249">
        <v>5894063198.7352085</v>
      </c>
    </row>
    <row r="7250" spans="1:11" x14ac:dyDescent="0.25">
      <c r="A7250">
        <v>9044</v>
      </c>
      <c r="B7250" t="s">
        <v>202</v>
      </c>
      <c r="C7250" t="s">
        <v>492</v>
      </c>
      <c r="D7250" t="s">
        <v>569</v>
      </c>
      <c r="E7250">
        <v>2017</v>
      </c>
      <c r="F7250" s="10">
        <v>42825</v>
      </c>
      <c r="G7250" t="s">
        <v>489</v>
      </c>
      <c r="H7250" t="s">
        <v>474</v>
      </c>
      <c r="I7250" t="s">
        <v>549</v>
      </c>
      <c r="J7250">
        <v>440035000000</v>
      </c>
      <c r="K7250">
        <v>3935101775.860498</v>
      </c>
    </row>
    <row r="7251" spans="1:11" x14ac:dyDescent="0.25">
      <c r="A7251">
        <v>9044</v>
      </c>
      <c r="B7251" t="s">
        <v>202</v>
      </c>
      <c r="C7251" t="s">
        <v>492</v>
      </c>
      <c r="D7251" t="s">
        <v>163</v>
      </c>
      <c r="E7251">
        <v>2017</v>
      </c>
      <c r="F7251" s="10">
        <v>42825</v>
      </c>
      <c r="G7251" t="s">
        <v>489</v>
      </c>
      <c r="H7251" t="s">
        <v>474</v>
      </c>
      <c r="I7251" t="s">
        <v>549</v>
      </c>
      <c r="J7251">
        <v>1706352000000</v>
      </c>
      <c r="K7251">
        <v>15259397060.331821</v>
      </c>
    </row>
    <row r="7252" spans="1:11" x14ac:dyDescent="0.25">
      <c r="A7252">
        <v>9044</v>
      </c>
      <c r="B7252" t="s">
        <v>202</v>
      </c>
      <c r="C7252" t="s">
        <v>492</v>
      </c>
      <c r="D7252" t="s">
        <v>458</v>
      </c>
      <c r="E7252">
        <v>2017</v>
      </c>
      <c r="F7252" s="10">
        <v>42825</v>
      </c>
      <c r="G7252" t="s">
        <v>489</v>
      </c>
      <c r="H7252" t="s">
        <v>474</v>
      </c>
      <c r="I7252" t="s">
        <v>549</v>
      </c>
      <c r="J7252">
        <v>203091000000</v>
      </c>
      <c r="K7252">
        <v>1816182246.3242342</v>
      </c>
    </row>
    <row r="7253" spans="1:11" x14ac:dyDescent="0.25">
      <c r="A7253">
        <v>9044</v>
      </c>
      <c r="B7253" t="s">
        <v>202</v>
      </c>
      <c r="C7253" t="s">
        <v>492</v>
      </c>
      <c r="D7253" t="s">
        <v>737</v>
      </c>
      <c r="E7253">
        <v>2017</v>
      </c>
      <c r="F7253" s="10">
        <v>42825</v>
      </c>
      <c r="G7253" t="s">
        <v>489</v>
      </c>
      <c r="H7253" t="s">
        <v>474</v>
      </c>
      <c r="I7253" t="s">
        <v>549</v>
      </c>
      <c r="J7253">
        <v>166791000000</v>
      </c>
      <c r="K7253">
        <v>1491562171.8671205</v>
      </c>
    </row>
    <row r="7254" spans="1:11" x14ac:dyDescent="0.25">
      <c r="A7254">
        <v>9044</v>
      </c>
      <c r="B7254" t="s">
        <v>202</v>
      </c>
      <c r="C7254" t="s">
        <v>492</v>
      </c>
      <c r="D7254" t="s">
        <v>316</v>
      </c>
      <c r="E7254">
        <v>2017</v>
      </c>
      <c r="F7254" s="10">
        <v>42825</v>
      </c>
      <c r="G7254" t="s">
        <v>489</v>
      </c>
      <c r="H7254" t="s">
        <v>474</v>
      </c>
      <c r="I7254" t="s">
        <v>549</v>
      </c>
      <c r="J7254">
        <v>821613000000</v>
      </c>
      <c r="K7254">
        <v>7347440034.0201836</v>
      </c>
    </row>
    <row r="7255" spans="1:11" x14ac:dyDescent="0.25">
      <c r="A7255">
        <v>9044</v>
      </c>
      <c r="B7255" t="s">
        <v>202</v>
      </c>
      <c r="C7255" t="s">
        <v>493</v>
      </c>
      <c r="D7255" t="s">
        <v>732</v>
      </c>
      <c r="E7255">
        <v>2017</v>
      </c>
      <c r="F7255" s="10">
        <v>42825</v>
      </c>
      <c r="G7255" t="s">
        <v>489</v>
      </c>
      <c r="H7255" t="s">
        <v>474</v>
      </c>
      <c r="I7255" t="s">
        <v>549</v>
      </c>
      <c r="J7255">
        <v>653990000000</v>
      </c>
      <c r="K7255">
        <v>5848437534.2756987</v>
      </c>
    </row>
    <row r="7256" spans="1:11" x14ac:dyDescent="0.25">
      <c r="A7256">
        <v>9044</v>
      </c>
      <c r="B7256" t="s">
        <v>202</v>
      </c>
      <c r="C7256" t="s">
        <v>493</v>
      </c>
      <c r="D7256" t="s">
        <v>736</v>
      </c>
      <c r="E7256">
        <v>2017</v>
      </c>
      <c r="F7256" s="10">
        <v>42825</v>
      </c>
      <c r="G7256" t="s">
        <v>489</v>
      </c>
      <c r="H7256" t="s">
        <v>474</v>
      </c>
      <c r="I7256" t="s">
        <v>549</v>
      </c>
      <c r="J7256">
        <v>-8314000000</v>
      </c>
      <c r="K7256">
        <v>-74349622.562987447</v>
      </c>
    </row>
    <row r="7257" spans="1:11" x14ac:dyDescent="0.25">
      <c r="A7257">
        <v>9044</v>
      </c>
      <c r="B7257" t="s">
        <v>202</v>
      </c>
      <c r="C7257" t="s">
        <v>493</v>
      </c>
      <c r="D7257" t="s">
        <v>735</v>
      </c>
      <c r="E7257">
        <v>2017</v>
      </c>
      <c r="F7257" s="10">
        <v>42825</v>
      </c>
      <c r="G7257" t="s">
        <v>489</v>
      </c>
      <c r="H7257" t="s">
        <v>474</v>
      </c>
      <c r="I7257" t="s">
        <v>549</v>
      </c>
      <c r="J7257">
        <v>229424000000</v>
      </c>
      <c r="K7257">
        <v>2051670412.1831648</v>
      </c>
    </row>
    <row r="7258" spans="1:11" x14ac:dyDescent="0.25">
      <c r="A7258">
        <v>9044</v>
      </c>
      <c r="B7258" t="s">
        <v>202</v>
      </c>
      <c r="C7258" t="s">
        <v>493</v>
      </c>
      <c r="D7258" t="s">
        <v>734</v>
      </c>
      <c r="E7258">
        <v>2017</v>
      </c>
      <c r="F7258" s="10">
        <v>42825</v>
      </c>
      <c r="G7258" t="s">
        <v>489</v>
      </c>
      <c r="H7258" t="s">
        <v>474</v>
      </c>
      <c r="I7258" t="s">
        <v>549</v>
      </c>
      <c r="J7258">
        <v>962594000000</v>
      </c>
      <c r="K7258">
        <v>8608191073.0570526</v>
      </c>
    </row>
    <row r="7259" spans="1:11" x14ac:dyDescent="0.25">
      <c r="A7259">
        <v>9044</v>
      </c>
      <c r="B7259" t="s">
        <v>202</v>
      </c>
      <c r="C7259" t="s">
        <v>493</v>
      </c>
      <c r="D7259" t="s">
        <v>730</v>
      </c>
      <c r="E7259">
        <v>2017</v>
      </c>
      <c r="F7259" s="10">
        <v>42825</v>
      </c>
      <c r="G7259" t="s">
        <v>489</v>
      </c>
      <c r="H7259" t="s">
        <v>474</v>
      </c>
      <c r="I7259" t="s">
        <v>549</v>
      </c>
      <c r="J7259">
        <v>485148000000</v>
      </c>
      <c r="K7259">
        <v>4338533881.0666628</v>
      </c>
    </row>
    <row r="7260" spans="1:11" x14ac:dyDescent="0.25">
      <c r="A7260">
        <v>9044</v>
      </c>
      <c r="B7260" t="s">
        <v>202</v>
      </c>
      <c r="C7260" t="s">
        <v>493</v>
      </c>
      <c r="D7260" t="s">
        <v>733</v>
      </c>
      <c r="E7260">
        <v>2017</v>
      </c>
      <c r="F7260" s="10">
        <v>42825</v>
      </c>
      <c r="G7260" t="s">
        <v>489</v>
      </c>
      <c r="H7260" t="s">
        <v>474</v>
      </c>
      <c r="I7260" t="s">
        <v>549</v>
      </c>
      <c r="J7260">
        <v>1154743000000</v>
      </c>
      <c r="K7260">
        <v>10326522276.551817</v>
      </c>
    </row>
    <row r="7261" spans="1:11" x14ac:dyDescent="0.25">
      <c r="A7261">
        <v>9044</v>
      </c>
      <c r="B7261" t="s">
        <v>202</v>
      </c>
      <c r="C7261" t="s">
        <v>493</v>
      </c>
      <c r="D7261" t="s">
        <v>731</v>
      </c>
      <c r="E7261">
        <v>2017</v>
      </c>
      <c r="F7261" s="10">
        <v>42825</v>
      </c>
      <c r="G7261" t="s">
        <v>489</v>
      </c>
      <c r="H7261" t="s">
        <v>474</v>
      </c>
      <c r="I7261" t="s">
        <v>549</v>
      </c>
      <c r="J7261">
        <v>519389000000</v>
      </c>
      <c r="K7261">
        <v>4644740932.5676556</v>
      </c>
    </row>
    <row r="7262" spans="1:11" x14ac:dyDescent="0.25">
      <c r="A7262">
        <v>9059</v>
      </c>
      <c r="B7262" t="s">
        <v>191</v>
      </c>
      <c r="C7262" t="s">
        <v>492</v>
      </c>
      <c r="D7262" t="s">
        <v>618</v>
      </c>
      <c r="E7262">
        <v>2017</v>
      </c>
      <c r="F7262" s="10">
        <v>42825</v>
      </c>
      <c r="G7262" t="s">
        <v>489</v>
      </c>
      <c r="H7262" t="s">
        <v>474</v>
      </c>
      <c r="I7262" t="s">
        <v>549</v>
      </c>
      <c r="J7262">
        <v>912434000000</v>
      </c>
      <c r="K7262">
        <v>8159625151.9890413</v>
      </c>
    </row>
    <row r="7263" spans="1:11" x14ac:dyDescent="0.25">
      <c r="A7263">
        <v>9059</v>
      </c>
      <c r="B7263" t="s">
        <v>191</v>
      </c>
      <c r="C7263" t="s">
        <v>492</v>
      </c>
      <c r="D7263" t="s">
        <v>21</v>
      </c>
      <c r="E7263">
        <v>2017</v>
      </c>
      <c r="F7263" s="10">
        <v>42825</v>
      </c>
      <c r="G7263" t="s">
        <v>489</v>
      </c>
      <c r="H7263" t="s">
        <v>474</v>
      </c>
      <c r="I7263" t="s">
        <v>549</v>
      </c>
      <c r="J7263">
        <v>400101000000</v>
      </c>
      <c r="K7263">
        <v>3577983923.1505704</v>
      </c>
    </row>
    <row r="7264" spans="1:11" x14ac:dyDescent="0.25">
      <c r="A7264">
        <v>9059</v>
      </c>
      <c r="B7264" t="s">
        <v>191</v>
      </c>
      <c r="C7264" t="s">
        <v>492</v>
      </c>
      <c r="D7264" t="s">
        <v>163</v>
      </c>
      <c r="E7264">
        <v>2017</v>
      </c>
      <c r="F7264" s="10">
        <v>42825</v>
      </c>
      <c r="G7264" t="s">
        <v>489</v>
      </c>
      <c r="H7264" t="s">
        <v>474</v>
      </c>
      <c r="I7264" t="s">
        <v>549</v>
      </c>
      <c r="J7264">
        <v>1948234000000</v>
      </c>
      <c r="K7264">
        <v>17422475651.236382</v>
      </c>
    </row>
    <row r="7265" spans="1:11" x14ac:dyDescent="0.25">
      <c r="A7265">
        <v>9059</v>
      </c>
      <c r="B7265" t="s">
        <v>191</v>
      </c>
      <c r="C7265" t="s">
        <v>492</v>
      </c>
      <c r="D7265" t="s">
        <v>458</v>
      </c>
      <c r="E7265">
        <v>2017</v>
      </c>
      <c r="F7265" s="10">
        <v>42825</v>
      </c>
      <c r="G7265" t="s">
        <v>489</v>
      </c>
      <c r="H7265" t="s">
        <v>474</v>
      </c>
      <c r="I7265" t="s">
        <v>549</v>
      </c>
      <c r="J7265">
        <v>861860000000</v>
      </c>
      <c r="K7265">
        <v>7707356952.3858986</v>
      </c>
    </row>
    <row r="7266" spans="1:11" x14ac:dyDescent="0.25">
      <c r="A7266">
        <v>9059</v>
      </c>
      <c r="B7266" t="s">
        <v>191</v>
      </c>
      <c r="C7266" t="s">
        <v>492</v>
      </c>
      <c r="D7266" t="s">
        <v>249</v>
      </c>
      <c r="E7266">
        <v>2017</v>
      </c>
      <c r="F7266" s="10">
        <v>42825</v>
      </c>
      <c r="G7266" t="s">
        <v>489</v>
      </c>
      <c r="H7266" t="s">
        <v>474</v>
      </c>
      <c r="I7266" t="s">
        <v>549</v>
      </c>
      <c r="J7266">
        <v>241340000000</v>
      </c>
      <c r="K7266">
        <v>2158231646.5421448</v>
      </c>
    </row>
    <row r="7267" spans="1:11" x14ac:dyDescent="0.25">
      <c r="A7267">
        <v>9059</v>
      </c>
      <c r="B7267" t="s">
        <v>191</v>
      </c>
      <c r="C7267" t="s">
        <v>493</v>
      </c>
      <c r="D7267" t="s">
        <v>726</v>
      </c>
      <c r="E7267">
        <v>2017</v>
      </c>
      <c r="F7267" s="10">
        <v>42825</v>
      </c>
      <c r="G7267" t="s">
        <v>489</v>
      </c>
      <c r="H7267" t="s">
        <v>474</v>
      </c>
      <c r="I7267" t="s">
        <v>549</v>
      </c>
      <c r="J7267">
        <v>671429000000</v>
      </c>
      <c r="K7267">
        <v>6004389310.541749</v>
      </c>
    </row>
    <row r="7268" spans="1:11" x14ac:dyDescent="0.25">
      <c r="A7268">
        <v>9059</v>
      </c>
      <c r="B7268" t="s">
        <v>191</v>
      </c>
      <c r="C7268" t="s">
        <v>493</v>
      </c>
      <c r="D7268" t="s">
        <v>727</v>
      </c>
      <c r="E7268">
        <v>2017</v>
      </c>
      <c r="F7268" s="10">
        <v>42825</v>
      </c>
      <c r="G7268" t="s">
        <v>489</v>
      </c>
      <c r="H7268" t="s">
        <v>474</v>
      </c>
      <c r="I7268" t="s">
        <v>549</v>
      </c>
      <c r="J7268">
        <v>107756000000</v>
      </c>
      <c r="K7268">
        <v>963629772.53996575</v>
      </c>
    </row>
    <row r="7269" spans="1:11" x14ac:dyDescent="0.25">
      <c r="A7269">
        <v>9059</v>
      </c>
      <c r="B7269" t="s">
        <v>191</v>
      </c>
      <c r="C7269" t="s">
        <v>493</v>
      </c>
      <c r="D7269" t="s">
        <v>725</v>
      </c>
      <c r="E7269">
        <v>2017</v>
      </c>
      <c r="F7269" s="10">
        <v>42825</v>
      </c>
      <c r="G7269" t="s">
        <v>489</v>
      </c>
      <c r="H7269" t="s">
        <v>474</v>
      </c>
      <c r="I7269" t="s">
        <v>549</v>
      </c>
      <c r="J7269">
        <v>126431000000</v>
      </c>
      <c r="K7269">
        <v>1130634728.2007537</v>
      </c>
    </row>
    <row r="7270" spans="1:11" x14ac:dyDescent="0.25">
      <c r="A7270">
        <v>9059</v>
      </c>
      <c r="B7270" t="s">
        <v>191</v>
      </c>
      <c r="C7270" t="s">
        <v>493</v>
      </c>
      <c r="D7270" t="s">
        <v>664</v>
      </c>
      <c r="E7270">
        <v>2017</v>
      </c>
      <c r="F7270" s="10">
        <v>42825</v>
      </c>
      <c r="G7270" t="s">
        <v>489</v>
      </c>
      <c r="H7270" t="s">
        <v>474</v>
      </c>
      <c r="I7270" t="s">
        <v>549</v>
      </c>
      <c r="J7270">
        <v>749419000000</v>
      </c>
      <c r="K7270">
        <v>6701830622.0268812</v>
      </c>
    </row>
    <row r="7271" spans="1:11" x14ac:dyDescent="0.25">
      <c r="A7271">
        <v>9059</v>
      </c>
      <c r="B7271" t="s">
        <v>191</v>
      </c>
      <c r="C7271" t="s">
        <v>493</v>
      </c>
      <c r="D7271" t="s">
        <v>728</v>
      </c>
      <c r="E7271">
        <v>2017</v>
      </c>
      <c r="F7271" s="10">
        <v>42825</v>
      </c>
      <c r="G7271" t="s">
        <v>489</v>
      </c>
      <c r="H7271" t="s">
        <v>474</v>
      </c>
      <c r="I7271" t="s">
        <v>549</v>
      </c>
      <c r="J7271">
        <v>968064000000</v>
      </c>
      <c r="K7271">
        <v>8657107651.7700119</v>
      </c>
    </row>
    <row r="7272" spans="1:11" x14ac:dyDescent="0.25">
      <c r="A7272">
        <v>9059</v>
      </c>
      <c r="B7272" t="s">
        <v>191</v>
      </c>
      <c r="C7272" t="s">
        <v>493</v>
      </c>
      <c r="D7272" t="s">
        <v>729</v>
      </c>
      <c r="E7272">
        <v>2017</v>
      </c>
      <c r="F7272" s="10">
        <v>42825</v>
      </c>
      <c r="G7272" t="s">
        <v>489</v>
      </c>
      <c r="H7272" t="s">
        <v>474</v>
      </c>
      <c r="I7272" t="s">
        <v>549</v>
      </c>
      <c r="J7272">
        <v>-46834000000</v>
      </c>
      <c r="K7272">
        <v>-418822494.96210659</v>
      </c>
    </row>
    <row r="7273" spans="1:11" x14ac:dyDescent="0.25">
      <c r="A7273">
        <v>9059</v>
      </c>
      <c r="B7273" t="s">
        <v>191</v>
      </c>
      <c r="C7273" t="s">
        <v>493</v>
      </c>
      <c r="D7273" t="s">
        <v>724</v>
      </c>
      <c r="E7273">
        <v>2017</v>
      </c>
      <c r="F7273" s="10">
        <v>42825</v>
      </c>
      <c r="G7273" t="s">
        <v>489</v>
      </c>
      <c r="H7273" t="s">
        <v>474</v>
      </c>
      <c r="I7273" t="s">
        <v>549</v>
      </c>
      <c r="J7273">
        <v>464755000000</v>
      </c>
      <c r="K7273">
        <v>4156165363.75526</v>
      </c>
    </row>
    <row r="7274" spans="1:11" x14ac:dyDescent="0.25">
      <c r="A7274">
        <v>9059</v>
      </c>
      <c r="B7274" t="s">
        <v>191</v>
      </c>
      <c r="C7274" t="s">
        <v>493</v>
      </c>
      <c r="D7274" t="s">
        <v>1165</v>
      </c>
      <c r="E7274">
        <v>2017</v>
      </c>
      <c r="F7274" s="10">
        <v>42825</v>
      </c>
      <c r="G7274" t="s">
        <v>489</v>
      </c>
      <c r="H7274" t="s">
        <v>474</v>
      </c>
      <c r="I7274" t="s">
        <v>549</v>
      </c>
      <c r="J7274">
        <v>95431000000</v>
      </c>
      <c r="K7274">
        <v>853410973.15473354</v>
      </c>
    </row>
    <row r="7275" spans="1:11" x14ac:dyDescent="0.25">
      <c r="A7275">
        <v>9059</v>
      </c>
      <c r="B7275" t="s">
        <v>191</v>
      </c>
      <c r="C7275" t="s">
        <v>493</v>
      </c>
      <c r="D7275" t="s">
        <v>723</v>
      </c>
      <c r="E7275">
        <v>2017</v>
      </c>
      <c r="F7275" s="10">
        <v>42825</v>
      </c>
      <c r="G7275" t="s">
        <v>489</v>
      </c>
      <c r="H7275" t="s">
        <v>474</v>
      </c>
      <c r="I7275" t="s">
        <v>549</v>
      </c>
      <c r="J7275">
        <v>394383000000</v>
      </c>
      <c r="K7275">
        <v>3526849554.397243</v>
      </c>
    </row>
    <row r="7276" spans="1:11" x14ac:dyDescent="0.25">
      <c r="A7276">
        <v>9059</v>
      </c>
      <c r="B7276" t="s">
        <v>191</v>
      </c>
      <c r="C7276" t="s">
        <v>493</v>
      </c>
      <c r="D7276" t="s">
        <v>722</v>
      </c>
      <c r="E7276">
        <v>2017</v>
      </c>
      <c r="F7276" s="10">
        <v>42825</v>
      </c>
      <c r="G7276" t="s">
        <v>489</v>
      </c>
      <c r="H7276" t="s">
        <v>474</v>
      </c>
      <c r="I7276" t="s">
        <v>549</v>
      </c>
      <c r="J7276">
        <v>733326000000</v>
      </c>
      <c r="K7276">
        <v>6557915722.350894</v>
      </c>
    </row>
    <row r="7277" spans="1:11" x14ac:dyDescent="0.25">
      <c r="A7277">
        <v>9059</v>
      </c>
      <c r="B7277" t="s">
        <v>191</v>
      </c>
      <c r="C7277" t="s">
        <v>493</v>
      </c>
      <c r="D7277" t="s">
        <v>458</v>
      </c>
      <c r="E7277">
        <v>2017</v>
      </c>
      <c r="F7277" s="10">
        <v>42825</v>
      </c>
      <c r="G7277" t="s">
        <v>489</v>
      </c>
      <c r="H7277" t="s">
        <v>474</v>
      </c>
      <c r="I7277" t="s">
        <v>549</v>
      </c>
      <c r="J7277">
        <v>8187000000</v>
      </c>
      <c r="K7277">
        <v>73213899.437476337</v>
      </c>
    </row>
    <row r="7278" spans="1:11" x14ac:dyDescent="0.25">
      <c r="A7278">
        <v>9059</v>
      </c>
      <c r="B7278" t="s">
        <v>191</v>
      </c>
      <c r="C7278" t="s">
        <v>493</v>
      </c>
      <c r="D7278" t="s">
        <v>721</v>
      </c>
      <c r="E7278">
        <v>2017</v>
      </c>
      <c r="F7278" s="10">
        <v>42825</v>
      </c>
      <c r="G7278" t="s">
        <v>489</v>
      </c>
      <c r="H7278" t="s">
        <v>474</v>
      </c>
      <c r="I7278" t="s">
        <v>549</v>
      </c>
      <c r="J7278">
        <v>91622000000</v>
      </c>
      <c r="K7278">
        <v>819348222.09117579</v>
      </c>
    </row>
    <row r="7279" spans="1:11" x14ac:dyDescent="0.25">
      <c r="A7279">
        <v>10965</v>
      </c>
      <c r="B7279" t="s">
        <v>171</v>
      </c>
      <c r="C7279" t="s">
        <v>492</v>
      </c>
      <c r="D7279" t="s">
        <v>2090</v>
      </c>
      <c r="E7279">
        <v>2017</v>
      </c>
      <c r="F7279" s="10">
        <v>42825</v>
      </c>
      <c r="G7279" t="s">
        <v>489</v>
      </c>
      <c r="H7279" t="s">
        <v>474</v>
      </c>
      <c r="I7279" t="s">
        <v>549</v>
      </c>
      <c r="J7279">
        <v>638109000000</v>
      </c>
      <c r="K7279">
        <v>5706418487.3761559</v>
      </c>
    </row>
    <row r="7280" spans="1:11" x14ac:dyDescent="0.25">
      <c r="A7280">
        <v>10965</v>
      </c>
      <c r="B7280" t="s">
        <v>171</v>
      </c>
      <c r="C7280" t="s">
        <v>492</v>
      </c>
      <c r="D7280" t="s">
        <v>21</v>
      </c>
      <c r="E7280">
        <v>2017</v>
      </c>
      <c r="F7280" s="10">
        <v>42825</v>
      </c>
      <c r="G7280" t="s">
        <v>489</v>
      </c>
      <c r="H7280" t="s">
        <v>474</v>
      </c>
      <c r="I7280" t="s">
        <v>549</v>
      </c>
      <c r="J7280">
        <v>160775000000</v>
      </c>
      <c r="K7280">
        <v>1437762877.9846411</v>
      </c>
    </row>
    <row r="7281" spans="1:11" x14ac:dyDescent="0.25">
      <c r="A7281">
        <v>10965</v>
      </c>
      <c r="B7281" t="s">
        <v>171</v>
      </c>
      <c r="C7281" t="s">
        <v>492</v>
      </c>
      <c r="D7281" t="s">
        <v>163</v>
      </c>
      <c r="E7281">
        <v>2017</v>
      </c>
      <c r="F7281" s="10">
        <v>42825</v>
      </c>
      <c r="G7281" t="s">
        <v>489</v>
      </c>
      <c r="H7281" t="s">
        <v>474</v>
      </c>
      <c r="I7281" t="s">
        <v>549</v>
      </c>
      <c r="J7281">
        <v>3270757000000</v>
      </c>
      <c r="K7281">
        <v>29249404431.711468</v>
      </c>
    </row>
    <row r="7282" spans="1:11" x14ac:dyDescent="0.25">
      <c r="A7282">
        <v>10965</v>
      </c>
      <c r="B7282" t="s">
        <v>171</v>
      </c>
      <c r="C7282" t="s">
        <v>492</v>
      </c>
      <c r="D7282" t="s">
        <v>458</v>
      </c>
      <c r="E7282">
        <v>2017</v>
      </c>
      <c r="F7282" s="10">
        <v>42825</v>
      </c>
      <c r="G7282" t="s">
        <v>489</v>
      </c>
      <c r="H7282" t="s">
        <v>474</v>
      </c>
      <c r="I7282" t="s">
        <v>549</v>
      </c>
      <c r="J7282">
        <v>289413000000</v>
      </c>
      <c r="K7282">
        <v>2588134149.0043163</v>
      </c>
    </row>
    <row r="7283" spans="1:11" x14ac:dyDescent="0.25">
      <c r="A7283">
        <v>10965</v>
      </c>
      <c r="B7283" t="s">
        <v>171</v>
      </c>
      <c r="C7283" t="s">
        <v>492</v>
      </c>
      <c r="D7283" t="s">
        <v>249</v>
      </c>
      <c r="E7283">
        <v>2017</v>
      </c>
      <c r="F7283" s="10">
        <v>42825</v>
      </c>
      <c r="G7283" t="s">
        <v>489</v>
      </c>
      <c r="H7283" t="s">
        <v>474</v>
      </c>
      <c r="I7283" t="s">
        <v>549</v>
      </c>
      <c r="J7283">
        <v>309046000000</v>
      </c>
      <c r="K7283">
        <v>2763706212.9662037</v>
      </c>
    </row>
    <row r="7284" spans="1:11" x14ac:dyDescent="0.25">
      <c r="A7284">
        <v>10965</v>
      </c>
      <c r="B7284" t="s">
        <v>171</v>
      </c>
      <c r="C7284" t="s">
        <v>492</v>
      </c>
      <c r="D7284" t="s">
        <v>290</v>
      </c>
      <c r="E7284">
        <v>2017</v>
      </c>
      <c r="F7284" s="10">
        <v>42825</v>
      </c>
      <c r="G7284" t="s">
        <v>489</v>
      </c>
      <c r="H7284" t="s">
        <v>474</v>
      </c>
      <c r="I7284" t="s">
        <v>549</v>
      </c>
      <c r="J7284">
        <v>170364000000</v>
      </c>
      <c r="K7284">
        <v>1523514445.3116181</v>
      </c>
    </row>
    <row r="7285" spans="1:11" x14ac:dyDescent="0.25">
      <c r="A7285">
        <v>10965</v>
      </c>
      <c r="B7285" t="s">
        <v>171</v>
      </c>
      <c r="C7285" t="s">
        <v>493</v>
      </c>
      <c r="D7285" t="s">
        <v>742</v>
      </c>
      <c r="E7285">
        <v>2017</v>
      </c>
      <c r="F7285" s="10">
        <v>42825</v>
      </c>
      <c r="G7285" t="s">
        <v>489</v>
      </c>
      <c r="H7285" t="s">
        <v>474</v>
      </c>
      <c r="I7285" t="s">
        <v>549</v>
      </c>
      <c r="J7285">
        <v>1427319000000</v>
      </c>
      <c r="K7285">
        <v>12764088155.759043</v>
      </c>
    </row>
    <row r="7286" spans="1:11" x14ac:dyDescent="0.25">
      <c r="A7286">
        <v>10965</v>
      </c>
      <c r="B7286" t="s">
        <v>171</v>
      </c>
      <c r="C7286" t="s">
        <v>493</v>
      </c>
      <c r="D7286" t="s">
        <v>743</v>
      </c>
      <c r="E7286">
        <v>2017</v>
      </c>
      <c r="F7286" s="10">
        <v>42825</v>
      </c>
      <c r="G7286" t="s">
        <v>489</v>
      </c>
      <c r="H7286" t="s">
        <v>474</v>
      </c>
      <c r="I7286" t="s">
        <v>549</v>
      </c>
      <c r="J7286">
        <v>1071681000000</v>
      </c>
      <c r="K7286">
        <v>9583723581.6604462</v>
      </c>
    </row>
    <row r="7287" spans="1:11" x14ac:dyDescent="0.25">
      <c r="A7287">
        <v>10965</v>
      </c>
      <c r="B7287" t="s">
        <v>171</v>
      </c>
      <c r="C7287" t="s">
        <v>493</v>
      </c>
      <c r="D7287" t="s">
        <v>746</v>
      </c>
      <c r="E7287">
        <v>2017</v>
      </c>
      <c r="F7287" s="10">
        <v>42825</v>
      </c>
      <c r="G7287" t="s">
        <v>489</v>
      </c>
      <c r="H7287" t="s">
        <v>474</v>
      </c>
      <c r="I7287" t="s">
        <v>549</v>
      </c>
      <c r="J7287">
        <v>676633000000</v>
      </c>
      <c r="K7287">
        <v>6050927130.5823774</v>
      </c>
    </row>
    <row r="7288" spans="1:11" x14ac:dyDescent="0.25">
      <c r="A7288">
        <v>10965</v>
      </c>
      <c r="B7288" t="s">
        <v>171</v>
      </c>
      <c r="C7288" t="s">
        <v>493</v>
      </c>
      <c r="D7288" t="s">
        <v>745</v>
      </c>
      <c r="E7288">
        <v>2017</v>
      </c>
      <c r="F7288" s="10">
        <v>42825</v>
      </c>
      <c r="G7288" t="s">
        <v>489</v>
      </c>
      <c r="H7288" t="s">
        <v>474</v>
      </c>
      <c r="I7288" t="s">
        <v>549</v>
      </c>
      <c r="J7288">
        <v>561656000000</v>
      </c>
      <c r="K7288">
        <v>5022722108.5202398</v>
      </c>
    </row>
    <row r="7289" spans="1:11" x14ac:dyDescent="0.25">
      <c r="A7289">
        <v>10965</v>
      </c>
      <c r="B7289" t="s">
        <v>171</v>
      </c>
      <c r="C7289" t="s">
        <v>493</v>
      </c>
      <c r="D7289" t="s">
        <v>744</v>
      </c>
      <c r="E7289">
        <v>2017</v>
      </c>
      <c r="F7289" s="10">
        <v>42825</v>
      </c>
      <c r="G7289" t="s">
        <v>489</v>
      </c>
      <c r="H7289" t="s">
        <v>474</v>
      </c>
      <c r="I7289" t="s">
        <v>549</v>
      </c>
      <c r="J7289">
        <v>361946000000</v>
      </c>
      <c r="K7289">
        <v>3236775136.8995733</v>
      </c>
    </row>
    <row r="7290" spans="1:11" x14ac:dyDescent="0.25">
      <c r="A7290">
        <v>10965</v>
      </c>
      <c r="B7290" t="s">
        <v>171</v>
      </c>
      <c r="C7290" t="s">
        <v>493</v>
      </c>
      <c r="D7290" t="s">
        <v>934</v>
      </c>
      <c r="E7290">
        <v>2017</v>
      </c>
      <c r="F7290" s="10">
        <v>42825</v>
      </c>
      <c r="G7290" t="s">
        <v>489</v>
      </c>
      <c r="H7290" t="s">
        <v>474</v>
      </c>
      <c r="I7290" t="s">
        <v>549</v>
      </c>
      <c r="J7290">
        <v>209286000000</v>
      </c>
      <c r="K7290">
        <v>1871582283.8245599</v>
      </c>
    </row>
    <row r="7291" spans="1:11" x14ac:dyDescent="0.25">
      <c r="A7291">
        <v>10965</v>
      </c>
      <c r="B7291" t="s">
        <v>171</v>
      </c>
      <c r="C7291" t="s">
        <v>493</v>
      </c>
      <c r="D7291" t="s">
        <v>458</v>
      </c>
      <c r="E7291">
        <v>2017</v>
      </c>
      <c r="F7291" s="10">
        <v>42825</v>
      </c>
      <c r="G7291" t="s">
        <v>489</v>
      </c>
      <c r="H7291" t="s">
        <v>474</v>
      </c>
      <c r="I7291" t="s">
        <v>549</v>
      </c>
      <c r="J7291">
        <v>1383000000</v>
      </c>
      <c r="K7291">
        <v>12367756.555762766</v>
      </c>
    </row>
    <row r="7292" spans="1:11" x14ac:dyDescent="0.25">
      <c r="A7292">
        <v>10965</v>
      </c>
      <c r="B7292" t="s">
        <v>171</v>
      </c>
      <c r="C7292" t="s">
        <v>493</v>
      </c>
      <c r="D7292" t="s">
        <v>2089</v>
      </c>
      <c r="E7292">
        <v>2017</v>
      </c>
      <c r="F7292" s="10">
        <v>42825</v>
      </c>
      <c r="G7292" t="s">
        <v>489</v>
      </c>
      <c r="H7292" t="s">
        <v>474</v>
      </c>
      <c r="I7292" t="s">
        <v>549</v>
      </c>
      <c r="J7292">
        <v>528560000000</v>
      </c>
      <c r="K7292">
        <v>4726754450.5523987</v>
      </c>
    </row>
    <row r="7293" spans="1:11" x14ac:dyDescent="0.25">
      <c r="A7293">
        <v>11237</v>
      </c>
      <c r="B7293" t="s">
        <v>186</v>
      </c>
      <c r="C7293" t="s">
        <v>492</v>
      </c>
      <c r="D7293" t="s">
        <v>21</v>
      </c>
      <c r="E7293">
        <v>2017</v>
      </c>
      <c r="F7293" s="10">
        <v>42825</v>
      </c>
      <c r="G7293" t="s">
        <v>489</v>
      </c>
      <c r="H7293" t="s">
        <v>474</v>
      </c>
      <c r="I7293" t="s">
        <v>549</v>
      </c>
      <c r="J7293">
        <v>765043000000</v>
      </c>
      <c r="K7293">
        <v>6841551394.570075</v>
      </c>
    </row>
    <row r="7294" spans="1:11" x14ac:dyDescent="0.25">
      <c r="A7294">
        <v>11237</v>
      </c>
      <c r="B7294" t="s">
        <v>186</v>
      </c>
      <c r="C7294" t="s">
        <v>492</v>
      </c>
      <c r="D7294" t="s">
        <v>163</v>
      </c>
      <c r="E7294">
        <v>2017</v>
      </c>
      <c r="F7294" s="10">
        <v>42825</v>
      </c>
      <c r="G7294" t="s">
        <v>489</v>
      </c>
      <c r="H7294" t="s">
        <v>474</v>
      </c>
      <c r="I7294" t="s">
        <v>549</v>
      </c>
      <c r="J7294">
        <v>3793690000000</v>
      </c>
      <c r="K7294">
        <v>33925838299.372124</v>
      </c>
    </row>
    <row r="7295" spans="1:11" x14ac:dyDescent="0.25">
      <c r="A7295">
        <v>11237</v>
      </c>
      <c r="B7295" t="s">
        <v>186</v>
      </c>
      <c r="C7295" t="s">
        <v>492</v>
      </c>
      <c r="D7295" t="s">
        <v>458</v>
      </c>
      <c r="E7295">
        <v>2017</v>
      </c>
      <c r="F7295" s="10">
        <v>42825</v>
      </c>
      <c r="G7295" t="s">
        <v>489</v>
      </c>
      <c r="H7295" t="s">
        <v>474</v>
      </c>
      <c r="I7295" t="s">
        <v>549</v>
      </c>
      <c r="J7295">
        <v>1069315000000</v>
      </c>
      <c r="K7295">
        <v>9562565149.2591915</v>
      </c>
    </row>
    <row r="7296" spans="1:11" x14ac:dyDescent="0.25">
      <c r="A7296">
        <v>11237</v>
      </c>
      <c r="B7296" t="s">
        <v>186</v>
      </c>
      <c r="C7296" t="s">
        <v>492</v>
      </c>
      <c r="D7296" t="s">
        <v>316</v>
      </c>
      <c r="E7296">
        <v>2017</v>
      </c>
      <c r="F7296" s="10">
        <v>42825</v>
      </c>
      <c r="G7296" t="s">
        <v>489</v>
      </c>
      <c r="H7296" t="s">
        <v>474</v>
      </c>
      <c r="I7296" t="s">
        <v>549</v>
      </c>
      <c r="J7296">
        <v>797713000000</v>
      </c>
      <c r="K7296">
        <v>7133709461.5814781</v>
      </c>
    </row>
    <row r="7297" spans="1:11" x14ac:dyDescent="0.25">
      <c r="A7297">
        <v>11237</v>
      </c>
      <c r="B7297" t="s">
        <v>186</v>
      </c>
      <c r="C7297" t="s">
        <v>493</v>
      </c>
      <c r="D7297" t="s">
        <v>664</v>
      </c>
      <c r="E7297">
        <v>2017</v>
      </c>
      <c r="F7297" s="10">
        <v>42825</v>
      </c>
      <c r="G7297" t="s">
        <v>489</v>
      </c>
      <c r="H7297" t="s">
        <v>474</v>
      </c>
      <c r="I7297" t="s">
        <v>549</v>
      </c>
      <c r="J7297">
        <v>1134110000000</v>
      </c>
      <c r="K7297">
        <v>10142007510.814253</v>
      </c>
    </row>
    <row r="7298" spans="1:11" x14ac:dyDescent="0.25">
      <c r="A7298">
        <v>11237</v>
      </c>
      <c r="B7298" t="s">
        <v>186</v>
      </c>
      <c r="C7298" t="s">
        <v>493</v>
      </c>
      <c r="D7298" t="s">
        <v>635</v>
      </c>
      <c r="E7298">
        <v>2017</v>
      </c>
      <c r="F7298" s="10">
        <v>42825</v>
      </c>
      <c r="G7298" t="s">
        <v>489</v>
      </c>
      <c r="H7298" t="s">
        <v>474</v>
      </c>
      <c r="I7298" t="s">
        <v>549</v>
      </c>
      <c r="J7298">
        <v>1890000000</v>
      </c>
      <c r="K7298">
        <v>16901706.356031545</v>
      </c>
    </row>
    <row r="7299" spans="1:11" x14ac:dyDescent="0.25">
      <c r="A7299">
        <v>11237</v>
      </c>
      <c r="B7299" t="s">
        <v>186</v>
      </c>
      <c r="C7299" t="s">
        <v>493</v>
      </c>
      <c r="D7299" t="s">
        <v>716</v>
      </c>
      <c r="E7299">
        <v>2017</v>
      </c>
      <c r="F7299" s="10">
        <v>42825</v>
      </c>
      <c r="G7299" t="s">
        <v>489</v>
      </c>
      <c r="H7299" t="s">
        <v>474</v>
      </c>
      <c r="I7299" t="s">
        <v>549</v>
      </c>
      <c r="J7299">
        <v>1189267000000</v>
      </c>
      <c r="K7299">
        <v>10635260112.655327</v>
      </c>
    </row>
    <row r="7300" spans="1:11" x14ac:dyDescent="0.25">
      <c r="A7300">
        <v>11237</v>
      </c>
      <c r="B7300" t="s">
        <v>186</v>
      </c>
      <c r="C7300" t="s">
        <v>493</v>
      </c>
      <c r="D7300" t="s">
        <v>719</v>
      </c>
      <c r="E7300">
        <v>2017</v>
      </c>
      <c r="F7300" s="10">
        <v>42825</v>
      </c>
      <c r="G7300" t="s">
        <v>489</v>
      </c>
      <c r="H7300" t="s">
        <v>474</v>
      </c>
      <c r="I7300" t="s">
        <v>549</v>
      </c>
      <c r="J7300">
        <v>69088000000</v>
      </c>
      <c r="K7300">
        <v>617833380.27804625</v>
      </c>
    </row>
    <row r="7301" spans="1:11" x14ac:dyDescent="0.25">
      <c r="A7301">
        <v>11237</v>
      </c>
      <c r="B7301" t="s">
        <v>186</v>
      </c>
      <c r="C7301" t="s">
        <v>493</v>
      </c>
      <c r="D7301" t="s">
        <v>1158</v>
      </c>
      <c r="E7301">
        <v>2017</v>
      </c>
      <c r="F7301" s="10">
        <v>42825</v>
      </c>
      <c r="G7301" t="s">
        <v>489</v>
      </c>
      <c r="H7301" t="s">
        <v>474</v>
      </c>
      <c r="I7301" t="s">
        <v>549</v>
      </c>
      <c r="J7301">
        <v>132753000000</v>
      </c>
      <c r="K7301">
        <v>1187170488.8265903</v>
      </c>
    </row>
    <row r="7302" spans="1:11" x14ac:dyDescent="0.25">
      <c r="A7302">
        <v>11237</v>
      </c>
      <c r="B7302" t="s">
        <v>186</v>
      </c>
      <c r="C7302" t="s">
        <v>493</v>
      </c>
      <c r="D7302" t="s">
        <v>718</v>
      </c>
      <c r="E7302">
        <v>2017</v>
      </c>
      <c r="F7302" s="10">
        <v>42825</v>
      </c>
      <c r="G7302" t="s">
        <v>489</v>
      </c>
      <c r="H7302" t="s">
        <v>474</v>
      </c>
      <c r="I7302" t="s">
        <v>549</v>
      </c>
      <c r="J7302">
        <v>2204248000000</v>
      </c>
      <c r="K7302">
        <v>19711932503.634827</v>
      </c>
    </row>
    <row r="7303" spans="1:11" x14ac:dyDescent="0.25">
      <c r="A7303">
        <v>11237</v>
      </c>
      <c r="B7303" t="s">
        <v>186</v>
      </c>
      <c r="C7303" t="s">
        <v>493</v>
      </c>
      <c r="D7303" t="s">
        <v>693</v>
      </c>
      <c r="E7303">
        <v>2017</v>
      </c>
      <c r="F7303" s="10">
        <v>42825</v>
      </c>
      <c r="G7303" t="s">
        <v>489</v>
      </c>
      <c r="H7303" t="s">
        <v>474</v>
      </c>
      <c r="I7303" t="s">
        <v>549</v>
      </c>
      <c r="J7303">
        <v>746957000000</v>
      </c>
      <c r="K7303">
        <v>6679813690.2551613</v>
      </c>
    </row>
    <row r="7304" spans="1:11" x14ac:dyDescent="0.25">
      <c r="A7304">
        <v>11237</v>
      </c>
      <c r="B7304" t="s">
        <v>186</v>
      </c>
      <c r="C7304" t="s">
        <v>493</v>
      </c>
      <c r="D7304" t="s">
        <v>717</v>
      </c>
      <c r="E7304">
        <v>2017</v>
      </c>
      <c r="F7304" s="10">
        <v>42825</v>
      </c>
      <c r="G7304" t="s">
        <v>489</v>
      </c>
      <c r="H7304" t="s">
        <v>474</v>
      </c>
      <c r="I7304" t="s">
        <v>549</v>
      </c>
      <c r="J7304">
        <v>936580000000</v>
      </c>
      <c r="K7304">
        <v>8375555629.0645638</v>
      </c>
    </row>
    <row r="7305" spans="1:11" x14ac:dyDescent="0.25">
      <c r="A7305">
        <v>11237</v>
      </c>
      <c r="B7305" t="s">
        <v>186</v>
      </c>
      <c r="C7305" t="s">
        <v>493</v>
      </c>
      <c r="D7305" t="s">
        <v>458</v>
      </c>
      <c r="E7305">
        <v>2017</v>
      </c>
      <c r="F7305" s="10">
        <v>42825</v>
      </c>
      <c r="G7305" t="s">
        <v>489</v>
      </c>
      <c r="H7305" t="s">
        <v>474</v>
      </c>
      <c r="I7305" t="s">
        <v>549</v>
      </c>
      <c r="J7305">
        <v>10868000000</v>
      </c>
      <c r="K7305">
        <v>97189282.898069233</v>
      </c>
    </row>
    <row r="7306" spans="1:11" x14ac:dyDescent="0.25">
      <c r="A7306">
        <v>12064</v>
      </c>
      <c r="B7306" t="s">
        <v>213</v>
      </c>
      <c r="C7306" t="s">
        <v>492</v>
      </c>
      <c r="D7306" t="s">
        <v>570</v>
      </c>
      <c r="E7306">
        <v>2017</v>
      </c>
      <c r="F7306" s="10">
        <v>42825</v>
      </c>
      <c r="G7306" t="s">
        <v>489</v>
      </c>
      <c r="H7306" t="s">
        <v>474</v>
      </c>
      <c r="I7306" t="s">
        <v>549</v>
      </c>
      <c r="J7306">
        <v>9933000000</v>
      </c>
      <c r="K7306">
        <v>88827856.737810239</v>
      </c>
    </row>
    <row r="7307" spans="1:11" x14ac:dyDescent="0.25">
      <c r="A7307">
        <v>12064</v>
      </c>
      <c r="B7307" t="s">
        <v>213</v>
      </c>
      <c r="C7307" t="s">
        <v>492</v>
      </c>
      <c r="D7307" t="s">
        <v>629</v>
      </c>
      <c r="E7307">
        <v>2017</v>
      </c>
      <c r="F7307" s="10">
        <v>42825</v>
      </c>
      <c r="G7307" t="s">
        <v>489</v>
      </c>
      <c r="H7307" t="s">
        <v>474</v>
      </c>
      <c r="I7307" t="s">
        <v>549</v>
      </c>
      <c r="J7307">
        <v>58092000000</v>
      </c>
      <c r="K7307">
        <v>519499431.55269027</v>
      </c>
    </row>
    <row r="7308" spans="1:11" x14ac:dyDescent="0.25">
      <c r="A7308">
        <v>12064</v>
      </c>
      <c r="B7308" t="s">
        <v>213</v>
      </c>
      <c r="C7308" t="s">
        <v>492</v>
      </c>
      <c r="D7308" t="s">
        <v>458</v>
      </c>
      <c r="E7308">
        <v>2017</v>
      </c>
      <c r="F7308" s="10">
        <v>42825</v>
      </c>
      <c r="G7308" t="s">
        <v>489</v>
      </c>
      <c r="H7308" t="s">
        <v>474</v>
      </c>
      <c r="I7308" t="s">
        <v>549</v>
      </c>
      <c r="J7308">
        <v>1836000000</v>
      </c>
      <c r="K7308">
        <v>16418800.460144931</v>
      </c>
    </row>
    <row r="7309" spans="1:11" x14ac:dyDescent="0.25">
      <c r="A7309">
        <v>12064</v>
      </c>
      <c r="B7309" t="s">
        <v>213</v>
      </c>
      <c r="C7309" t="s">
        <v>493</v>
      </c>
      <c r="D7309" t="s">
        <v>635</v>
      </c>
      <c r="E7309">
        <v>2017</v>
      </c>
      <c r="F7309" s="10">
        <v>42825</v>
      </c>
      <c r="G7309" t="s">
        <v>489</v>
      </c>
      <c r="H7309" t="s">
        <v>474</v>
      </c>
      <c r="I7309" t="s">
        <v>549</v>
      </c>
      <c r="J7309">
        <v>-294000000</v>
      </c>
      <c r="K7309">
        <v>-2629154.3220493514</v>
      </c>
    </row>
    <row r="7310" spans="1:11" x14ac:dyDescent="0.25">
      <c r="A7310">
        <v>12064</v>
      </c>
      <c r="B7310" t="s">
        <v>213</v>
      </c>
      <c r="C7310" t="s">
        <v>493</v>
      </c>
      <c r="D7310" t="s">
        <v>678</v>
      </c>
      <c r="E7310">
        <v>2017</v>
      </c>
      <c r="F7310" s="10">
        <v>42825</v>
      </c>
      <c r="G7310" t="s">
        <v>489</v>
      </c>
      <c r="H7310" t="s">
        <v>474</v>
      </c>
      <c r="I7310" t="s">
        <v>549</v>
      </c>
      <c r="J7310">
        <v>28542000000</v>
      </c>
      <c r="K7310">
        <v>255242594.08140337</v>
      </c>
    </row>
    <row r="7311" spans="1:11" x14ac:dyDescent="0.25">
      <c r="A7311">
        <v>12064</v>
      </c>
      <c r="B7311" t="s">
        <v>213</v>
      </c>
      <c r="C7311" t="s">
        <v>493</v>
      </c>
      <c r="D7311" t="s">
        <v>458</v>
      </c>
      <c r="E7311">
        <v>2017</v>
      </c>
      <c r="F7311" s="10">
        <v>42825</v>
      </c>
      <c r="G7311" t="s">
        <v>489</v>
      </c>
      <c r="H7311" t="s">
        <v>474</v>
      </c>
      <c r="I7311" t="s">
        <v>549</v>
      </c>
      <c r="J7311">
        <v>365000000</v>
      </c>
      <c r="K7311">
        <v>3264086.1481224946</v>
      </c>
    </row>
    <row r="7312" spans="1:11" x14ac:dyDescent="0.25">
      <c r="A7312">
        <v>12064</v>
      </c>
      <c r="B7312" t="s">
        <v>213</v>
      </c>
      <c r="C7312" t="s">
        <v>493</v>
      </c>
      <c r="D7312" t="s">
        <v>677</v>
      </c>
      <c r="E7312">
        <v>2017</v>
      </c>
      <c r="F7312" s="10">
        <v>42825</v>
      </c>
      <c r="G7312" t="s">
        <v>489</v>
      </c>
      <c r="H7312" t="s">
        <v>474</v>
      </c>
      <c r="I7312" t="s">
        <v>549</v>
      </c>
      <c r="J7312">
        <v>41248000000</v>
      </c>
      <c r="K7312">
        <v>368868562.84316891</v>
      </c>
    </row>
    <row r="7313" spans="1:11" x14ac:dyDescent="0.25">
      <c r="A7313">
        <v>1522</v>
      </c>
      <c r="B7313" t="s">
        <v>194</v>
      </c>
      <c r="C7313" t="s">
        <v>492</v>
      </c>
      <c r="D7313" t="s">
        <v>620</v>
      </c>
      <c r="E7313">
        <v>2017</v>
      </c>
      <c r="F7313" s="10">
        <v>42916</v>
      </c>
      <c r="G7313" t="s">
        <v>489</v>
      </c>
      <c r="H7313" t="s">
        <v>474</v>
      </c>
      <c r="I7313" t="s">
        <v>549</v>
      </c>
      <c r="J7313">
        <v>3943000000</v>
      </c>
      <c r="K7313">
        <v>35223104.555681124</v>
      </c>
    </row>
    <row r="7314" spans="1:11" x14ac:dyDescent="0.25">
      <c r="A7314">
        <v>1522</v>
      </c>
      <c r="B7314" t="s">
        <v>194</v>
      </c>
      <c r="C7314" t="s">
        <v>492</v>
      </c>
      <c r="D7314" t="s">
        <v>2077</v>
      </c>
      <c r="E7314">
        <v>2017</v>
      </c>
      <c r="F7314" s="10">
        <v>42916</v>
      </c>
      <c r="G7314" t="s">
        <v>489</v>
      </c>
      <c r="H7314" t="s">
        <v>474</v>
      </c>
      <c r="I7314" t="s">
        <v>549</v>
      </c>
      <c r="J7314">
        <v>15659000000</v>
      </c>
      <c r="K7314">
        <v>139882981.03916073</v>
      </c>
    </row>
    <row r="7315" spans="1:11" x14ac:dyDescent="0.25">
      <c r="A7315">
        <v>1522</v>
      </c>
      <c r="B7315" t="s">
        <v>194</v>
      </c>
      <c r="C7315" t="s">
        <v>492</v>
      </c>
      <c r="D7315" t="s">
        <v>569</v>
      </c>
      <c r="E7315">
        <v>2017</v>
      </c>
      <c r="F7315" s="10">
        <v>42916</v>
      </c>
      <c r="G7315" t="s">
        <v>489</v>
      </c>
      <c r="H7315" t="s">
        <v>474</v>
      </c>
      <c r="I7315" t="s">
        <v>549</v>
      </c>
      <c r="J7315">
        <v>13340000000</v>
      </c>
      <c r="K7315">
        <v>119167186.09505104</v>
      </c>
    </row>
    <row r="7316" spans="1:11" x14ac:dyDescent="0.25">
      <c r="A7316">
        <v>1522</v>
      </c>
      <c r="B7316" t="s">
        <v>194</v>
      </c>
      <c r="C7316" t="s">
        <v>492</v>
      </c>
      <c r="D7316" t="s">
        <v>163</v>
      </c>
      <c r="E7316">
        <v>2017</v>
      </c>
      <c r="F7316" s="10">
        <v>42916</v>
      </c>
      <c r="G7316" t="s">
        <v>489</v>
      </c>
      <c r="H7316" t="s">
        <v>474</v>
      </c>
      <c r="I7316" t="s">
        <v>549</v>
      </c>
      <c r="J7316">
        <v>60582000000</v>
      </c>
      <c r="K7316">
        <v>541183393.40407658</v>
      </c>
    </row>
    <row r="7317" spans="1:11" x14ac:dyDescent="0.25">
      <c r="A7317">
        <v>1522</v>
      </c>
      <c r="B7317" t="s">
        <v>194</v>
      </c>
      <c r="C7317" t="s">
        <v>492</v>
      </c>
      <c r="D7317" t="s">
        <v>619</v>
      </c>
      <c r="E7317">
        <v>2017</v>
      </c>
      <c r="F7317" s="10">
        <v>42916</v>
      </c>
      <c r="G7317" t="s">
        <v>489</v>
      </c>
      <c r="H7317" t="s">
        <v>474</v>
      </c>
      <c r="I7317" t="s">
        <v>549</v>
      </c>
      <c r="J7317">
        <v>5291000000</v>
      </c>
      <c r="K7317">
        <v>47264886.179079086</v>
      </c>
    </row>
    <row r="7318" spans="1:11" x14ac:dyDescent="0.25">
      <c r="A7318">
        <v>1522</v>
      </c>
      <c r="B7318" t="s">
        <v>194</v>
      </c>
      <c r="C7318" t="s">
        <v>492</v>
      </c>
      <c r="D7318" t="s">
        <v>701</v>
      </c>
      <c r="E7318">
        <v>2017</v>
      </c>
      <c r="F7318" s="10">
        <v>42916</v>
      </c>
      <c r="G7318" t="s">
        <v>489</v>
      </c>
      <c r="H7318" t="s">
        <v>474</v>
      </c>
      <c r="I7318" t="s">
        <v>549</v>
      </c>
      <c r="J7318">
        <v>2168000000</v>
      </c>
      <c r="K7318">
        <v>19366901.008551024</v>
      </c>
    </row>
    <row r="7319" spans="1:11" x14ac:dyDescent="0.25">
      <c r="A7319">
        <v>1522</v>
      </c>
      <c r="B7319" t="s">
        <v>194</v>
      </c>
      <c r="C7319" t="s">
        <v>492</v>
      </c>
      <c r="D7319" t="s">
        <v>458</v>
      </c>
      <c r="E7319">
        <v>2017</v>
      </c>
      <c r="F7319" s="10">
        <v>42916</v>
      </c>
      <c r="G7319" t="s">
        <v>489</v>
      </c>
      <c r="H7319" t="s">
        <v>474</v>
      </c>
      <c r="I7319" t="s">
        <v>549</v>
      </c>
      <c r="J7319">
        <v>352000000</v>
      </c>
      <c r="K7319">
        <v>3144441.4921632656</v>
      </c>
    </row>
    <row r="7320" spans="1:11" x14ac:dyDescent="0.25">
      <c r="A7320">
        <v>1522</v>
      </c>
      <c r="B7320" t="s">
        <v>194</v>
      </c>
      <c r="C7320" t="s">
        <v>493</v>
      </c>
      <c r="D7320" t="s">
        <v>627</v>
      </c>
      <c r="E7320">
        <v>2017</v>
      </c>
      <c r="F7320" s="10">
        <v>42916</v>
      </c>
      <c r="G7320" t="s">
        <v>489</v>
      </c>
      <c r="H7320" t="s">
        <v>474</v>
      </c>
      <c r="I7320" t="s">
        <v>549</v>
      </c>
      <c r="J7320">
        <v>14387000000</v>
      </c>
      <c r="K7320">
        <v>128520112.91975257</v>
      </c>
    </row>
    <row r="7321" spans="1:11" x14ac:dyDescent="0.25">
      <c r="A7321">
        <v>1522</v>
      </c>
      <c r="B7321" t="s">
        <v>194</v>
      </c>
      <c r="C7321" t="s">
        <v>493</v>
      </c>
      <c r="D7321" t="s">
        <v>623</v>
      </c>
      <c r="E7321">
        <v>2017</v>
      </c>
      <c r="F7321" s="10">
        <v>42916</v>
      </c>
      <c r="G7321" t="s">
        <v>489</v>
      </c>
      <c r="H7321" t="s">
        <v>474</v>
      </c>
      <c r="I7321" t="s">
        <v>549</v>
      </c>
      <c r="J7321">
        <v>43977000000</v>
      </c>
      <c r="K7321">
        <v>392849725.85472709</v>
      </c>
    </row>
    <row r="7322" spans="1:11" x14ac:dyDescent="0.25">
      <c r="A7322">
        <v>1522</v>
      </c>
      <c r="B7322" t="s">
        <v>194</v>
      </c>
      <c r="C7322" t="s">
        <v>493</v>
      </c>
      <c r="D7322" t="s">
        <v>625</v>
      </c>
      <c r="E7322">
        <v>2017</v>
      </c>
      <c r="F7322" s="10">
        <v>42916</v>
      </c>
      <c r="G7322" t="s">
        <v>489</v>
      </c>
      <c r="H7322" t="s">
        <v>474</v>
      </c>
      <c r="I7322" t="s">
        <v>549</v>
      </c>
      <c r="J7322">
        <v>17813000000</v>
      </c>
      <c r="K7322">
        <v>159124819.0338189</v>
      </c>
    </row>
    <row r="7323" spans="1:11" x14ac:dyDescent="0.25">
      <c r="A7323">
        <v>1522</v>
      </c>
      <c r="B7323" t="s">
        <v>194</v>
      </c>
      <c r="C7323" t="s">
        <v>493</v>
      </c>
      <c r="D7323" t="s">
        <v>628</v>
      </c>
      <c r="E7323">
        <v>2017</v>
      </c>
      <c r="F7323" s="10">
        <v>42916</v>
      </c>
      <c r="G7323" t="s">
        <v>489</v>
      </c>
      <c r="H7323" t="s">
        <v>474</v>
      </c>
      <c r="I7323" t="s">
        <v>549</v>
      </c>
      <c r="J7323">
        <v>-907000000</v>
      </c>
      <c r="K7323">
        <v>-8102296.6857729601</v>
      </c>
    </row>
    <row r="7324" spans="1:11" x14ac:dyDescent="0.25">
      <c r="A7324">
        <v>1522</v>
      </c>
      <c r="B7324" t="s">
        <v>194</v>
      </c>
      <c r="C7324" t="s">
        <v>493</v>
      </c>
      <c r="D7324" t="s">
        <v>458</v>
      </c>
      <c r="E7324">
        <v>2017</v>
      </c>
      <c r="F7324" s="10">
        <v>42916</v>
      </c>
      <c r="G7324" t="s">
        <v>489</v>
      </c>
      <c r="H7324" t="s">
        <v>474</v>
      </c>
      <c r="I7324" t="s">
        <v>549</v>
      </c>
      <c r="J7324">
        <v>933000000</v>
      </c>
      <c r="K7324">
        <v>8334556.568716838</v>
      </c>
    </row>
    <row r="7325" spans="1:11" x14ac:dyDescent="0.25">
      <c r="A7325">
        <v>1522</v>
      </c>
      <c r="B7325" t="s">
        <v>194</v>
      </c>
      <c r="C7325" t="s">
        <v>493</v>
      </c>
      <c r="D7325" t="s">
        <v>624</v>
      </c>
      <c r="E7325">
        <v>2017</v>
      </c>
      <c r="F7325" s="10">
        <v>42916</v>
      </c>
      <c r="G7325" t="s">
        <v>489</v>
      </c>
      <c r="H7325" t="s">
        <v>474</v>
      </c>
      <c r="I7325" t="s">
        <v>549</v>
      </c>
      <c r="J7325">
        <v>24509000000</v>
      </c>
      <c r="K7325">
        <v>218940671.96428829</v>
      </c>
    </row>
    <row r="7326" spans="1:11" x14ac:dyDescent="0.25">
      <c r="A7326">
        <v>1522</v>
      </c>
      <c r="B7326" t="s">
        <v>194</v>
      </c>
      <c r="C7326" t="s">
        <v>493</v>
      </c>
      <c r="D7326" t="s">
        <v>626</v>
      </c>
      <c r="E7326">
        <v>2017</v>
      </c>
      <c r="F7326" s="10">
        <v>42916</v>
      </c>
      <c r="G7326" t="s">
        <v>489</v>
      </c>
      <c r="H7326" t="s">
        <v>474</v>
      </c>
      <c r="I7326" t="s">
        <v>549</v>
      </c>
      <c r="J7326">
        <v>623000000</v>
      </c>
      <c r="K7326">
        <v>5565304.118232144</v>
      </c>
    </row>
    <row r="7327" spans="1:11" x14ac:dyDescent="0.25">
      <c r="A7327">
        <v>8176</v>
      </c>
      <c r="B7327" t="s">
        <v>176</v>
      </c>
      <c r="C7327" t="s">
        <v>493</v>
      </c>
      <c r="D7327" t="s">
        <v>693</v>
      </c>
      <c r="E7327">
        <v>2017</v>
      </c>
      <c r="F7327" s="10">
        <v>43100</v>
      </c>
      <c r="G7327" t="s">
        <v>489</v>
      </c>
      <c r="H7327" t="s">
        <v>474</v>
      </c>
      <c r="I7327" t="s">
        <v>549</v>
      </c>
      <c r="J7327">
        <v>1436578000000</v>
      </c>
      <c r="K7327">
        <v>12761187969.492283</v>
      </c>
    </row>
    <row r="7328" spans="1:11" x14ac:dyDescent="0.25">
      <c r="A7328">
        <v>8176</v>
      </c>
      <c r="B7328" t="s">
        <v>176</v>
      </c>
      <c r="C7328" t="s">
        <v>493</v>
      </c>
      <c r="D7328" t="s">
        <v>458</v>
      </c>
      <c r="E7328">
        <v>2017</v>
      </c>
      <c r="F7328" s="10">
        <v>43100</v>
      </c>
      <c r="G7328" t="s">
        <v>489</v>
      </c>
      <c r="H7328" t="s">
        <v>474</v>
      </c>
      <c r="I7328" t="s">
        <v>549</v>
      </c>
      <c r="J7328">
        <v>28862000000</v>
      </c>
      <c r="K7328">
        <v>256382463.86585778</v>
      </c>
    </row>
    <row r="7329" spans="1:11" x14ac:dyDescent="0.25">
      <c r="A7329">
        <v>8176</v>
      </c>
      <c r="B7329" t="s">
        <v>176</v>
      </c>
      <c r="C7329" t="s">
        <v>493</v>
      </c>
      <c r="D7329" t="s">
        <v>1064</v>
      </c>
      <c r="E7329">
        <v>2017</v>
      </c>
      <c r="F7329" s="10">
        <v>43100</v>
      </c>
      <c r="G7329" t="s">
        <v>489</v>
      </c>
      <c r="H7329" t="s">
        <v>474</v>
      </c>
      <c r="I7329" t="s">
        <v>549</v>
      </c>
      <c r="J7329">
        <v>286095000000</v>
      </c>
      <c r="K7329">
        <v>2541394948.3647213</v>
      </c>
    </row>
    <row r="7330" spans="1:11" x14ac:dyDescent="0.25">
      <c r="A7330">
        <v>780</v>
      </c>
      <c r="B7330" t="s">
        <v>180</v>
      </c>
      <c r="C7330" t="s">
        <v>493</v>
      </c>
      <c r="D7330" t="s">
        <v>2041</v>
      </c>
      <c r="E7330">
        <v>2018</v>
      </c>
      <c r="F7330" s="10">
        <v>43190</v>
      </c>
      <c r="G7330" t="s">
        <v>489</v>
      </c>
      <c r="H7330" t="s">
        <v>474</v>
      </c>
      <c r="I7330" t="s">
        <v>549</v>
      </c>
      <c r="J7330">
        <v>1753440000000</v>
      </c>
      <c r="K7330">
        <v>16472843510.748655</v>
      </c>
    </row>
    <row r="7331" spans="1:11" x14ac:dyDescent="0.25">
      <c r="A7331">
        <v>780</v>
      </c>
      <c r="B7331" t="s">
        <v>180</v>
      </c>
      <c r="C7331" t="s">
        <v>493</v>
      </c>
      <c r="D7331" t="s">
        <v>2042</v>
      </c>
      <c r="E7331">
        <v>2018</v>
      </c>
      <c r="F7331" s="10">
        <v>43190</v>
      </c>
      <c r="G7331" t="s">
        <v>489</v>
      </c>
      <c r="H7331" t="s">
        <v>474</v>
      </c>
      <c r="I7331" t="s">
        <v>549</v>
      </c>
      <c r="J7331">
        <v>705528000000</v>
      </c>
      <c r="K7331">
        <v>6628143726.8748732</v>
      </c>
    </row>
    <row r="7332" spans="1:11" x14ac:dyDescent="0.25">
      <c r="A7332">
        <v>780</v>
      </c>
      <c r="B7332" t="s">
        <v>180</v>
      </c>
      <c r="C7332" t="s">
        <v>493</v>
      </c>
      <c r="D7332" t="s">
        <v>2040</v>
      </c>
      <c r="E7332">
        <v>2018</v>
      </c>
      <c r="F7332" s="10">
        <v>43190</v>
      </c>
      <c r="G7332" t="s">
        <v>489</v>
      </c>
      <c r="H7332" t="s">
        <v>474</v>
      </c>
      <c r="I7332" t="s">
        <v>549</v>
      </c>
      <c r="J7332">
        <v>4426730000000</v>
      </c>
      <c r="K7332">
        <v>41587297286.668716</v>
      </c>
    </row>
    <row r="7333" spans="1:11" x14ac:dyDescent="0.25">
      <c r="A7333">
        <v>780</v>
      </c>
      <c r="B7333" t="s">
        <v>180</v>
      </c>
      <c r="C7333" t="s">
        <v>493</v>
      </c>
      <c r="D7333" t="s">
        <v>458</v>
      </c>
      <c r="E7333">
        <v>2018</v>
      </c>
      <c r="F7333" s="10">
        <v>43190</v>
      </c>
      <c r="G7333" t="s">
        <v>489</v>
      </c>
      <c r="H7333" t="s">
        <v>474</v>
      </c>
      <c r="I7333" t="s">
        <v>549</v>
      </c>
      <c r="J7333">
        <v>-6742000000</v>
      </c>
      <c r="K7333">
        <v>-63338301.253232181</v>
      </c>
    </row>
    <row r="7334" spans="1:11" x14ac:dyDescent="0.25">
      <c r="A7334">
        <v>780</v>
      </c>
      <c r="B7334" t="s">
        <v>180</v>
      </c>
      <c r="C7334" t="s">
        <v>493</v>
      </c>
      <c r="D7334" t="s">
        <v>2043</v>
      </c>
      <c r="E7334">
        <v>2018</v>
      </c>
      <c r="F7334" s="10">
        <v>43190</v>
      </c>
      <c r="G7334" t="s">
        <v>489</v>
      </c>
      <c r="H7334" t="s">
        <v>474</v>
      </c>
      <c r="I7334" t="s">
        <v>549</v>
      </c>
      <c r="J7334">
        <v>225783000000</v>
      </c>
      <c r="K7334">
        <v>2121137892.5924833</v>
      </c>
    </row>
    <row r="7335" spans="1:11" x14ac:dyDescent="0.25">
      <c r="A7335">
        <v>780</v>
      </c>
      <c r="B7335" t="s">
        <v>180</v>
      </c>
      <c r="C7335" t="s">
        <v>493</v>
      </c>
      <c r="D7335" t="s">
        <v>2044</v>
      </c>
      <c r="E7335">
        <v>2018</v>
      </c>
      <c r="F7335" s="10">
        <v>43190</v>
      </c>
      <c r="G7335" t="s">
        <v>489</v>
      </c>
      <c r="H7335" t="s">
        <v>474</v>
      </c>
      <c r="I7335" t="s">
        <v>549</v>
      </c>
      <c r="J7335">
        <v>435598000000</v>
      </c>
      <c r="K7335">
        <v>4092263030.1550627</v>
      </c>
    </row>
    <row r="7336" spans="1:11" x14ac:dyDescent="0.25">
      <c r="A7336">
        <v>882</v>
      </c>
      <c r="B7336" t="s">
        <v>172</v>
      </c>
      <c r="C7336" t="s">
        <v>493</v>
      </c>
      <c r="D7336" t="s">
        <v>2799</v>
      </c>
      <c r="E7336">
        <v>2018</v>
      </c>
      <c r="F7336" s="10">
        <v>43190</v>
      </c>
      <c r="G7336" t="s">
        <v>489</v>
      </c>
      <c r="H7336" t="s">
        <v>474</v>
      </c>
      <c r="I7336" t="s">
        <v>549</v>
      </c>
      <c r="J7336">
        <v>-1137305000000</v>
      </c>
      <c r="K7336">
        <v>-10684510042.540379</v>
      </c>
    </row>
    <row r="7337" spans="1:11" x14ac:dyDescent="0.25">
      <c r="A7337">
        <v>882</v>
      </c>
      <c r="B7337" t="s">
        <v>172</v>
      </c>
      <c r="C7337" t="s">
        <v>493</v>
      </c>
      <c r="D7337" t="s">
        <v>663</v>
      </c>
      <c r="E7337">
        <v>2018</v>
      </c>
      <c r="F7337" s="10">
        <v>43190</v>
      </c>
      <c r="G7337" t="s">
        <v>489</v>
      </c>
      <c r="H7337" t="s">
        <v>474</v>
      </c>
      <c r="I7337" t="s">
        <v>549</v>
      </c>
      <c r="J7337">
        <v>426136000000</v>
      </c>
      <c r="K7337">
        <v>4003371453.9969373</v>
      </c>
    </row>
    <row r="7338" spans="1:11" x14ac:dyDescent="0.25">
      <c r="A7338">
        <v>882</v>
      </c>
      <c r="B7338" t="s">
        <v>172</v>
      </c>
      <c r="C7338" t="s">
        <v>493</v>
      </c>
      <c r="D7338" t="s">
        <v>2798</v>
      </c>
      <c r="E7338">
        <v>2018</v>
      </c>
      <c r="F7338" s="10">
        <v>43190</v>
      </c>
      <c r="G7338" t="s">
        <v>489</v>
      </c>
      <c r="H7338" t="s">
        <v>474</v>
      </c>
      <c r="I7338" t="s">
        <v>549</v>
      </c>
      <c r="J7338">
        <v>2349129000000</v>
      </c>
      <c r="K7338">
        <v>22069095266.197578</v>
      </c>
    </row>
    <row r="7339" spans="1:11" x14ac:dyDescent="0.25">
      <c r="A7339">
        <v>882</v>
      </c>
      <c r="B7339" t="s">
        <v>172</v>
      </c>
      <c r="C7339" t="s">
        <v>493</v>
      </c>
      <c r="D7339" t="s">
        <v>975</v>
      </c>
      <c r="E7339">
        <v>2018</v>
      </c>
      <c r="F7339" s="10">
        <v>43190</v>
      </c>
      <c r="G7339" t="s">
        <v>489</v>
      </c>
      <c r="H7339" t="s">
        <v>474</v>
      </c>
      <c r="I7339" t="s">
        <v>549</v>
      </c>
      <c r="J7339">
        <v>1671032000000</v>
      </c>
      <c r="K7339">
        <v>15698654437.821281</v>
      </c>
    </row>
    <row r="7340" spans="1:11" x14ac:dyDescent="0.25">
      <c r="A7340">
        <v>1357</v>
      </c>
      <c r="B7340" t="s">
        <v>167</v>
      </c>
      <c r="C7340" t="s">
        <v>492</v>
      </c>
      <c r="D7340" t="s">
        <v>570</v>
      </c>
      <c r="E7340">
        <v>2018</v>
      </c>
      <c r="F7340" s="10">
        <v>43190</v>
      </c>
      <c r="G7340" t="s">
        <v>489</v>
      </c>
      <c r="H7340" t="s">
        <v>474</v>
      </c>
      <c r="I7340" t="s">
        <v>549</v>
      </c>
      <c r="J7340">
        <v>2081100000000</v>
      </c>
      <c r="K7340">
        <v>19551073678.152107</v>
      </c>
    </row>
    <row r="7341" spans="1:11" x14ac:dyDescent="0.25">
      <c r="A7341">
        <v>1357</v>
      </c>
      <c r="B7341" t="s">
        <v>167</v>
      </c>
      <c r="C7341" t="s">
        <v>492</v>
      </c>
      <c r="D7341" t="s">
        <v>569</v>
      </c>
      <c r="E7341">
        <v>2018</v>
      </c>
      <c r="F7341" s="10">
        <v>43190</v>
      </c>
      <c r="G7341" t="s">
        <v>489</v>
      </c>
      <c r="H7341" t="s">
        <v>474</v>
      </c>
      <c r="I7341" t="s">
        <v>549</v>
      </c>
      <c r="J7341">
        <v>964400000000</v>
      </c>
      <c r="K7341">
        <v>9060139087.6026573</v>
      </c>
    </row>
    <row r="7342" spans="1:11" x14ac:dyDescent="0.25">
      <c r="A7342">
        <v>1357</v>
      </c>
      <c r="B7342" t="s">
        <v>167</v>
      </c>
      <c r="C7342" t="s">
        <v>492</v>
      </c>
      <c r="D7342" t="s">
        <v>834</v>
      </c>
      <c r="E7342">
        <v>2018</v>
      </c>
      <c r="F7342" s="10">
        <v>43190</v>
      </c>
      <c r="G7342" t="s">
        <v>489</v>
      </c>
      <c r="H7342" t="s">
        <v>474</v>
      </c>
      <c r="I7342" t="s">
        <v>549</v>
      </c>
      <c r="J7342">
        <v>1177500000000</v>
      </c>
      <c r="K7342">
        <v>11062125441.364714</v>
      </c>
    </row>
    <row r="7343" spans="1:11" x14ac:dyDescent="0.25">
      <c r="A7343">
        <v>1357</v>
      </c>
      <c r="B7343" t="s">
        <v>167</v>
      </c>
      <c r="C7343" t="s">
        <v>492</v>
      </c>
      <c r="D7343" t="s">
        <v>2085</v>
      </c>
      <c r="E7343">
        <v>2018</v>
      </c>
      <c r="F7343" s="10">
        <v>43190</v>
      </c>
      <c r="G7343" t="s">
        <v>489</v>
      </c>
      <c r="H7343" t="s">
        <v>474</v>
      </c>
      <c r="I7343" t="s">
        <v>549</v>
      </c>
      <c r="J7343">
        <v>502300000000</v>
      </c>
      <c r="K7343">
        <v>4718900729.6794014</v>
      </c>
    </row>
    <row r="7344" spans="1:11" x14ac:dyDescent="0.25">
      <c r="A7344">
        <v>1357</v>
      </c>
      <c r="B7344" t="s">
        <v>167</v>
      </c>
      <c r="C7344" t="s">
        <v>493</v>
      </c>
      <c r="D7344" t="s">
        <v>691</v>
      </c>
      <c r="E7344">
        <v>2018</v>
      </c>
      <c r="F7344" s="10">
        <v>43190</v>
      </c>
      <c r="G7344" t="s">
        <v>489</v>
      </c>
      <c r="H7344" t="s">
        <v>474</v>
      </c>
      <c r="I7344" t="s">
        <v>549</v>
      </c>
      <c r="J7344">
        <v>1001000000000</v>
      </c>
      <c r="K7344">
        <v>9403980948.455267</v>
      </c>
    </row>
    <row r="7345" spans="1:11" x14ac:dyDescent="0.25">
      <c r="A7345">
        <v>1357</v>
      </c>
      <c r="B7345" t="s">
        <v>167</v>
      </c>
      <c r="C7345" t="s">
        <v>493</v>
      </c>
      <c r="D7345" t="s">
        <v>689</v>
      </c>
      <c r="E7345">
        <v>2018</v>
      </c>
      <c r="F7345" s="10">
        <v>43190</v>
      </c>
      <c r="G7345" t="s">
        <v>489</v>
      </c>
      <c r="H7345" t="s">
        <v>474</v>
      </c>
      <c r="I7345" t="s">
        <v>549</v>
      </c>
      <c r="J7345">
        <v>959100000000</v>
      </c>
      <c r="K7345">
        <v>9010347779.883564</v>
      </c>
    </row>
    <row r="7346" spans="1:11" x14ac:dyDescent="0.25">
      <c r="A7346">
        <v>1357</v>
      </c>
      <c r="B7346" t="s">
        <v>167</v>
      </c>
      <c r="C7346" t="s">
        <v>493</v>
      </c>
      <c r="D7346" t="s">
        <v>688</v>
      </c>
      <c r="E7346">
        <v>2018</v>
      </c>
      <c r="F7346" s="10">
        <v>43190</v>
      </c>
      <c r="G7346" t="s">
        <v>489</v>
      </c>
      <c r="H7346" t="s">
        <v>474</v>
      </c>
      <c r="I7346" t="s">
        <v>549</v>
      </c>
      <c r="J7346">
        <v>1086500000000</v>
      </c>
      <c r="K7346">
        <v>10207218082.414234</v>
      </c>
    </row>
    <row r="7347" spans="1:11" x14ac:dyDescent="0.25">
      <c r="A7347">
        <v>1357</v>
      </c>
      <c r="B7347" t="s">
        <v>167</v>
      </c>
      <c r="C7347" t="s">
        <v>493</v>
      </c>
      <c r="D7347" t="s">
        <v>635</v>
      </c>
      <c r="E7347">
        <v>2018</v>
      </c>
      <c r="F7347" s="10">
        <v>43190</v>
      </c>
      <c r="G7347" t="s">
        <v>489</v>
      </c>
      <c r="H7347" t="s">
        <v>474</v>
      </c>
      <c r="I7347" t="s">
        <v>549</v>
      </c>
      <c r="J7347">
        <v>-817500000000</v>
      </c>
      <c r="K7347">
        <v>-7680074351.0111704</v>
      </c>
    </row>
    <row r="7348" spans="1:11" x14ac:dyDescent="0.25">
      <c r="A7348">
        <v>1357</v>
      </c>
      <c r="B7348" t="s">
        <v>167</v>
      </c>
      <c r="C7348" t="s">
        <v>493</v>
      </c>
      <c r="D7348" t="s">
        <v>650</v>
      </c>
      <c r="E7348">
        <v>2018</v>
      </c>
      <c r="F7348" s="10">
        <v>43190</v>
      </c>
      <c r="G7348" t="s">
        <v>489</v>
      </c>
      <c r="H7348" t="s">
        <v>474</v>
      </c>
      <c r="I7348" t="s">
        <v>549</v>
      </c>
      <c r="J7348">
        <v>0</v>
      </c>
      <c r="K7348">
        <v>0</v>
      </c>
    </row>
    <row r="7349" spans="1:11" x14ac:dyDescent="0.25">
      <c r="A7349">
        <v>1357</v>
      </c>
      <c r="B7349" t="s">
        <v>167</v>
      </c>
      <c r="C7349" t="s">
        <v>493</v>
      </c>
      <c r="D7349" t="s">
        <v>690</v>
      </c>
      <c r="E7349">
        <v>2018</v>
      </c>
      <c r="F7349" s="10">
        <v>43190</v>
      </c>
      <c r="G7349" t="s">
        <v>489</v>
      </c>
      <c r="H7349" t="s">
        <v>474</v>
      </c>
      <c r="I7349" t="s">
        <v>549</v>
      </c>
      <c r="J7349">
        <v>1657500000000</v>
      </c>
      <c r="K7349">
        <v>15571526895.169437</v>
      </c>
    </row>
    <row r="7350" spans="1:11" x14ac:dyDescent="0.25">
      <c r="A7350">
        <v>1357</v>
      </c>
      <c r="B7350" t="s">
        <v>167</v>
      </c>
      <c r="C7350" t="s">
        <v>493</v>
      </c>
      <c r="D7350" t="s">
        <v>686</v>
      </c>
      <c r="E7350">
        <v>2018</v>
      </c>
      <c r="F7350" s="10">
        <v>43190</v>
      </c>
      <c r="G7350" t="s">
        <v>489</v>
      </c>
      <c r="H7350" t="s">
        <v>474</v>
      </c>
      <c r="I7350" t="s">
        <v>549</v>
      </c>
      <c r="J7350">
        <v>2008900000000</v>
      </c>
      <c r="K7350">
        <v>18872784542.808979</v>
      </c>
    </row>
    <row r="7351" spans="1:11" x14ac:dyDescent="0.25">
      <c r="A7351">
        <v>1357</v>
      </c>
      <c r="B7351" t="s">
        <v>167</v>
      </c>
      <c r="C7351" t="s">
        <v>493</v>
      </c>
      <c r="D7351" t="s">
        <v>2197</v>
      </c>
      <c r="E7351">
        <v>2018</v>
      </c>
      <c r="F7351" s="10">
        <v>43190</v>
      </c>
      <c r="G7351" t="s">
        <v>489</v>
      </c>
      <c r="H7351" t="s">
        <v>474</v>
      </c>
      <c r="I7351" t="s">
        <v>549</v>
      </c>
      <c r="J7351">
        <v>557700000000</v>
      </c>
      <c r="K7351">
        <v>5239360814.1393633</v>
      </c>
    </row>
    <row r="7352" spans="1:11" x14ac:dyDescent="0.25">
      <c r="A7352">
        <v>1357</v>
      </c>
      <c r="B7352" t="s">
        <v>167</v>
      </c>
      <c r="C7352" t="s">
        <v>493</v>
      </c>
      <c r="D7352" t="s">
        <v>2196</v>
      </c>
      <c r="E7352">
        <v>2018</v>
      </c>
      <c r="F7352" s="10">
        <v>43190</v>
      </c>
      <c r="G7352" t="s">
        <v>489</v>
      </c>
      <c r="H7352" t="s">
        <v>474</v>
      </c>
      <c r="I7352" t="s">
        <v>549</v>
      </c>
      <c r="J7352">
        <v>540100000000</v>
      </c>
      <c r="K7352">
        <v>5074016094.1665239</v>
      </c>
    </row>
    <row r="7353" spans="1:11" x14ac:dyDescent="0.25">
      <c r="A7353">
        <v>1357</v>
      </c>
      <c r="B7353" t="s">
        <v>167</v>
      </c>
      <c r="C7353" t="s">
        <v>493</v>
      </c>
      <c r="D7353" t="s">
        <v>687</v>
      </c>
      <c r="E7353">
        <v>2018</v>
      </c>
      <c r="F7353" s="10">
        <v>43190</v>
      </c>
      <c r="G7353" t="s">
        <v>489</v>
      </c>
      <c r="H7353" t="s">
        <v>474</v>
      </c>
      <c r="I7353" t="s">
        <v>549</v>
      </c>
      <c r="J7353">
        <v>2375000000000</v>
      </c>
      <c r="K7353">
        <v>22312142609.971291</v>
      </c>
    </row>
    <row r="7354" spans="1:11" x14ac:dyDescent="0.25">
      <c r="A7354">
        <v>1358</v>
      </c>
      <c r="B7354" t="s">
        <v>169</v>
      </c>
      <c r="C7354" t="s">
        <v>493</v>
      </c>
      <c r="D7354" t="s">
        <v>2086</v>
      </c>
      <c r="E7354">
        <v>2018</v>
      </c>
      <c r="F7354" s="10">
        <v>43190</v>
      </c>
      <c r="G7354" t="s">
        <v>489</v>
      </c>
      <c r="H7354" t="s">
        <v>474</v>
      </c>
      <c r="I7354" t="s">
        <v>549</v>
      </c>
      <c r="J7354">
        <v>231800000000</v>
      </c>
      <c r="K7354">
        <v>2177665118.7331977</v>
      </c>
    </row>
    <row r="7355" spans="1:11" x14ac:dyDescent="0.25">
      <c r="A7355">
        <v>1358</v>
      </c>
      <c r="B7355" t="s">
        <v>169</v>
      </c>
      <c r="C7355" t="s">
        <v>493</v>
      </c>
      <c r="D7355" t="s">
        <v>593</v>
      </c>
      <c r="E7355">
        <v>2018</v>
      </c>
      <c r="F7355" s="10">
        <v>43190</v>
      </c>
      <c r="G7355" t="s">
        <v>489</v>
      </c>
      <c r="H7355" t="s">
        <v>474</v>
      </c>
      <c r="I7355" t="s">
        <v>549</v>
      </c>
      <c r="J7355">
        <v>28200000000</v>
      </c>
      <c r="K7355">
        <v>264927335.41102752</v>
      </c>
    </row>
    <row r="7356" spans="1:11" x14ac:dyDescent="0.25">
      <c r="A7356">
        <v>1358</v>
      </c>
      <c r="B7356" t="s">
        <v>169</v>
      </c>
      <c r="C7356" t="s">
        <v>493</v>
      </c>
      <c r="D7356" t="s">
        <v>693</v>
      </c>
      <c r="E7356">
        <v>2018</v>
      </c>
      <c r="F7356" s="10">
        <v>43190</v>
      </c>
      <c r="G7356" t="s">
        <v>489</v>
      </c>
      <c r="H7356" t="s">
        <v>474</v>
      </c>
      <c r="I7356" t="s">
        <v>549</v>
      </c>
      <c r="J7356">
        <v>100600000000</v>
      </c>
      <c r="K7356">
        <v>945095388.02657342</v>
      </c>
    </row>
    <row r="7357" spans="1:11" x14ac:dyDescent="0.25">
      <c r="A7357">
        <v>1358</v>
      </c>
      <c r="B7357" t="s">
        <v>169</v>
      </c>
      <c r="C7357" t="s">
        <v>493</v>
      </c>
      <c r="D7357" t="s">
        <v>458</v>
      </c>
      <c r="E7357">
        <v>2018</v>
      </c>
      <c r="F7357" s="10">
        <v>43190</v>
      </c>
      <c r="G7357" t="s">
        <v>489</v>
      </c>
      <c r="H7357" t="s">
        <v>474</v>
      </c>
      <c r="I7357" t="s">
        <v>549</v>
      </c>
      <c r="J7357">
        <v>15800000000</v>
      </c>
      <c r="K7357">
        <v>148434464.52107215</v>
      </c>
    </row>
    <row r="7358" spans="1:11" x14ac:dyDescent="0.25">
      <c r="A7358">
        <v>1431</v>
      </c>
      <c r="B7358" t="s">
        <v>174</v>
      </c>
      <c r="C7358" t="s">
        <v>493</v>
      </c>
      <c r="D7358" t="s">
        <v>752</v>
      </c>
      <c r="E7358">
        <v>2018</v>
      </c>
      <c r="F7358" s="10">
        <v>43190</v>
      </c>
      <c r="G7358" t="s">
        <v>489</v>
      </c>
      <c r="H7358" t="s">
        <v>474</v>
      </c>
      <c r="I7358" t="s">
        <v>549</v>
      </c>
      <c r="J7358">
        <v>8845000000</v>
      </c>
      <c r="K7358">
        <v>83095116.372714132</v>
      </c>
    </row>
    <row r="7359" spans="1:11" x14ac:dyDescent="0.25">
      <c r="A7359">
        <v>1431</v>
      </c>
      <c r="B7359" t="s">
        <v>174</v>
      </c>
      <c r="C7359" t="s">
        <v>493</v>
      </c>
      <c r="D7359" t="s">
        <v>753</v>
      </c>
      <c r="E7359">
        <v>2018</v>
      </c>
      <c r="F7359" s="10">
        <v>43190</v>
      </c>
      <c r="G7359" t="s">
        <v>489</v>
      </c>
      <c r="H7359" t="s">
        <v>474</v>
      </c>
      <c r="I7359" t="s">
        <v>549</v>
      </c>
      <c r="J7359">
        <v>-51000000</v>
      </c>
      <c r="K7359">
        <v>-479123.9044667519</v>
      </c>
    </row>
    <row r="7360" spans="1:11" x14ac:dyDescent="0.25">
      <c r="A7360">
        <v>1431</v>
      </c>
      <c r="B7360" t="s">
        <v>174</v>
      </c>
      <c r="C7360" t="s">
        <v>493</v>
      </c>
      <c r="D7360" t="s">
        <v>751</v>
      </c>
      <c r="E7360">
        <v>2018</v>
      </c>
      <c r="F7360" s="10">
        <v>43190</v>
      </c>
      <c r="G7360" t="s">
        <v>489</v>
      </c>
      <c r="H7360" t="s">
        <v>474</v>
      </c>
      <c r="I7360" t="s">
        <v>549</v>
      </c>
      <c r="J7360">
        <v>36568000000</v>
      </c>
      <c r="K7360">
        <v>343541234.08902323</v>
      </c>
    </row>
    <row r="7361" spans="1:11" x14ac:dyDescent="0.25">
      <c r="A7361">
        <v>1431</v>
      </c>
      <c r="B7361" t="s">
        <v>174</v>
      </c>
      <c r="C7361" t="s">
        <v>493</v>
      </c>
      <c r="D7361" t="s">
        <v>750</v>
      </c>
      <c r="E7361">
        <v>2018</v>
      </c>
      <c r="F7361" s="10">
        <v>43190</v>
      </c>
      <c r="G7361" t="s">
        <v>489</v>
      </c>
      <c r="H7361" t="s">
        <v>474</v>
      </c>
      <c r="I7361" t="s">
        <v>549</v>
      </c>
      <c r="J7361">
        <v>33404000000</v>
      </c>
      <c r="K7361">
        <v>313816762.83936042</v>
      </c>
    </row>
    <row r="7362" spans="1:11" x14ac:dyDescent="0.25">
      <c r="A7362">
        <v>1437</v>
      </c>
      <c r="B7362" t="s">
        <v>178</v>
      </c>
      <c r="C7362" t="s">
        <v>493</v>
      </c>
      <c r="D7362" t="s">
        <v>748</v>
      </c>
      <c r="E7362">
        <v>2018</v>
      </c>
      <c r="F7362" s="10">
        <v>43190</v>
      </c>
      <c r="G7362" t="s">
        <v>489</v>
      </c>
      <c r="H7362" t="s">
        <v>474</v>
      </c>
      <c r="I7362" t="s">
        <v>549</v>
      </c>
      <c r="J7362">
        <v>90361000000</v>
      </c>
      <c r="K7362">
        <v>848904218.26510131</v>
      </c>
    </row>
    <row r="7363" spans="1:11" x14ac:dyDescent="0.25">
      <c r="A7363">
        <v>1437</v>
      </c>
      <c r="B7363" t="s">
        <v>178</v>
      </c>
      <c r="C7363" t="s">
        <v>493</v>
      </c>
      <c r="D7363" t="s">
        <v>749</v>
      </c>
      <c r="E7363">
        <v>2018</v>
      </c>
      <c r="F7363" s="10">
        <v>43190</v>
      </c>
      <c r="G7363" t="s">
        <v>489</v>
      </c>
      <c r="H7363" t="s">
        <v>474</v>
      </c>
      <c r="I7363" t="s">
        <v>549</v>
      </c>
      <c r="J7363">
        <v>146453000000</v>
      </c>
      <c r="K7363">
        <v>1375865356.4876318</v>
      </c>
    </row>
    <row r="7364" spans="1:11" x14ac:dyDescent="0.25">
      <c r="A7364">
        <v>1463</v>
      </c>
      <c r="B7364" t="s">
        <v>182</v>
      </c>
      <c r="C7364" t="s">
        <v>492</v>
      </c>
      <c r="D7364" t="s">
        <v>570</v>
      </c>
      <c r="E7364">
        <v>2018</v>
      </c>
      <c r="F7364" s="10">
        <v>43190</v>
      </c>
      <c r="G7364" t="s">
        <v>489</v>
      </c>
      <c r="H7364" t="s">
        <v>474</v>
      </c>
      <c r="I7364" t="s">
        <v>549</v>
      </c>
      <c r="J7364">
        <v>55719000000</v>
      </c>
      <c r="K7364">
        <v>523456957.50946957</v>
      </c>
    </row>
    <row r="7365" spans="1:11" x14ac:dyDescent="0.25">
      <c r="A7365">
        <v>1463</v>
      </c>
      <c r="B7365" t="s">
        <v>182</v>
      </c>
      <c r="C7365" t="s">
        <v>492</v>
      </c>
      <c r="D7365" t="s">
        <v>163</v>
      </c>
      <c r="E7365">
        <v>2018</v>
      </c>
      <c r="F7365" s="10">
        <v>43190</v>
      </c>
      <c r="G7365" t="s">
        <v>489</v>
      </c>
      <c r="H7365" t="s">
        <v>474</v>
      </c>
      <c r="I7365" t="s">
        <v>549</v>
      </c>
      <c r="J7365">
        <v>167678000000</v>
      </c>
      <c r="K7365">
        <v>1575265452.0230594</v>
      </c>
    </row>
    <row r="7366" spans="1:11" x14ac:dyDescent="0.25">
      <c r="A7366">
        <v>1463</v>
      </c>
      <c r="B7366" t="s">
        <v>182</v>
      </c>
      <c r="C7366" t="s">
        <v>492</v>
      </c>
      <c r="D7366" t="s">
        <v>2060</v>
      </c>
      <c r="E7366">
        <v>2018</v>
      </c>
      <c r="F7366" s="10">
        <v>43190</v>
      </c>
      <c r="G7366" t="s">
        <v>489</v>
      </c>
      <c r="H7366" t="s">
        <v>474</v>
      </c>
      <c r="I7366" t="s">
        <v>549</v>
      </c>
      <c r="J7366">
        <v>18434000000</v>
      </c>
      <c r="K7366">
        <v>173179804.99882558</v>
      </c>
    </row>
    <row r="7367" spans="1:11" x14ac:dyDescent="0.25">
      <c r="A7367">
        <v>1463</v>
      </c>
      <c r="B7367" t="s">
        <v>182</v>
      </c>
      <c r="C7367" t="s">
        <v>493</v>
      </c>
      <c r="D7367" t="s">
        <v>635</v>
      </c>
      <c r="E7367">
        <v>2018</v>
      </c>
      <c r="F7367" s="10">
        <v>43190</v>
      </c>
      <c r="G7367" t="s">
        <v>489</v>
      </c>
      <c r="H7367" t="s">
        <v>474</v>
      </c>
      <c r="I7367" t="s">
        <v>549</v>
      </c>
      <c r="J7367">
        <v>16971000000</v>
      </c>
      <c r="K7367">
        <v>159435525.15108326</v>
      </c>
    </row>
    <row r="7368" spans="1:11" x14ac:dyDescent="0.25">
      <c r="A7368">
        <v>1463</v>
      </c>
      <c r="B7368" t="s">
        <v>182</v>
      </c>
      <c r="C7368" t="s">
        <v>493</v>
      </c>
      <c r="D7368" t="s">
        <v>674</v>
      </c>
      <c r="E7368">
        <v>2018</v>
      </c>
      <c r="F7368" s="10">
        <v>43190</v>
      </c>
      <c r="G7368" t="s">
        <v>489</v>
      </c>
      <c r="H7368" t="s">
        <v>474</v>
      </c>
      <c r="I7368" t="s">
        <v>549</v>
      </c>
      <c r="J7368">
        <v>56000000000</v>
      </c>
      <c r="K7368">
        <v>526096836.27721781</v>
      </c>
    </row>
    <row r="7369" spans="1:11" x14ac:dyDescent="0.25">
      <c r="A7369">
        <v>1463</v>
      </c>
      <c r="B7369" t="s">
        <v>182</v>
      </c>
      <c r="C7369" t="s">
        <v>493</v>
      </c>
      <c r="D7369" t="s">
        <v>675</v>
      </c>
      <c r="E7369">
        <v>2018</v>
      </c>
      <c r="F7369" s="10">
        <v>43190</v>
      </c>
      <c r="G7369" t="s">
        <v>489</v>
      </c>
      <c r="H7369" t="s">
        <v>474</v>
      </c>
      <c r="I7369" t="s">
        <v>549</v>
      </c>
      <c r="J7369">
        <v>33962000000</v>
      </c>
      <c r="K7369">
        <v>319058942.0294084</v>
      </c>
    </row>
    <row r="7370" spans="1:11" x14ac:dyDescent="0.25">
      <c r="A7370">
        <v>1463</v>
      </c>
      <c r="B7370" t="s">
        <v>182</v>
      </c>
      <c r="C7370" t="s">
        <v>493</v>
      </c>
      <c r="D7370" t="s">
        <v>458</v>
      </c>
      <c r="E7370">
        <v>2018</v>
      </c>
      <c r="F7370" s="10">
        <v>43190</v>
      </c>
      <c r="G7370" t="s">
        <v>489</v>
      </c>
      <c r="H7370" t="s">
        <v>474</v>
      </c>
      <c r="I7370" t="s">
        <v>549</v>
      </c>
      <c r="J7370">
        <v>18327000000</v>
      </c>
      <c r="K7370">
        <v>172174584.25808161</v>
      </c>
    </row>
    <row r="7371" spans="1:11" x14ac:dyDescent="0.25">
      <c r="A7371">
        <v>1463</v>
      </c>
      <c r="B7371" t="s">
        <v>182</v>
      </c>
      <c r="C7371" t="s">
        <v>493</v>
      </c>
      <c r="D7371" t="s">
        <v>676</v>
      </c>
      <c r="E7371">
        <v>2018</v>
      </c>
      <c r="F7371" s="10">
        <v>43190</v>
      </c>
      <c r="G7371" t="s">
        <v>489</v>
      </c>
      <c r="H7371" t="s">
        <v>474</v>
      </c>
      <c r="I7371" t="s">
        <v>549</v>
      </c>
      <c r="J7371">
        <v>3463000000</v>
      </c>
      <c r="K7371">
        <v>32533452.571928665</v>
      </c>
    </row>
    <row r="7372" spans="1:11" x14ac:dyDescent="0.25">
      <c r="A7372">
        <v>1463</v>
      </c>
      <c r="B7372" t="s">
        <v>182</v>
      </c>
      <c r="C7372" t="s">
        <v>493</v>
      </c>
      <c r="D7372" t="s">
        <v>673</v>
      </c>
      <c r="E7372">
        <v>2018</v>
      </c>
      <c r="F7372" s="10">
        <v>43190</v>
      </c>
      <c r="G7372" t="s">
        <v>489</v>
      </c>
      <c r="H7372" t="s">
        <v>474</v>
      </c>
      <c r="I7372" t="s">
        <v>549</v>
      </c>
      <c r="J7372">
        <v>147049000000</v>
      </c>
      <c r="K7372">
        <v>1381464529.9594393</v>
      </c>
    </row>
    <row r="7373" spans="1:11" x14ac:dyDescent="0.25">
      <c r="A7373">
        <v>1475</v>
      </c>
      <c r="B7373" t="s">
        <v>188</v>
      </c>
      <c r="C7373" t="s">
        <v>492</v>
      </c>
      <c r="D7373" t="s">
        <v>620</v>
      </c>
      <c r="E7373">
        <v>2018</v>
      </c>
      <c r="F7373" s="10">
        <v>43190</v>
      </c>
      <c r="G7373" t="s">
        <v>489</v>
      </c>
      <c r="H7373" t="s">
        <v>474</v>
      </c>
      <c r="I7373" t="s">
        <v>549</v>
      </c>
      <c r="J7373">
        <v>99502000000</v>
      </c>
      <c r="K7373">
        <v>934780132.20099509</v>
      </c>
    </row>
    <row r="7374" spans="1:11" x14ac:dyDescent="0.25">
      <c r="A7374">
        <v>1475</v>
      </c>
      <c r="B7374" t="s">
        <v>188</v>
      </c>
      <c r="C7374" t="s">
        <v>492</v>
      </c>
      <c r="D7374" t="s">
        <v>618</v>
      </c>
      <c r="E7374">
        <v>2018</v>
      </c>
      <c r="F7374" s="10">
        <v>43190</v>
      </c>
      <c r="G7374" t="s">
        <v>489</v>
      </c>
      <c r="H7374" t="s">
        <v>474</v>
      </c>
      <c r="I7374" t="s">
        <v>549</v>
      </c>
      <c r="J7374">
        <v>630286000000</v>
      </c>
      <c r="K7374">
        <v>5921276259.8182583</v>
      </c>
    </row>
    <row r="7375" spans="1:11" x14ac:dyDescent="0.25">
      <c r="A7375">
        <v>1475</v>
      </c>
      <c r="B7375" t="s">
        <v>188</v>
      </c>
      <c r="C7375" t="s">
        <v>492</v>
      </c>
      <c r="D7375" t="s">
        <v>570</v>
      </c>
      <c r="E7375">
        <v>2018</v>
      </c>
      <c r="F7375" s="10">
        <v>43190</v>
      </c>
      <c r="G7375" t="s">
        <v>489</v>
      </c>
      <c r="H7375" t="s">
        <v>474</v>
      </c>
      <c r="I7375" t="s">
        <v>549</v>
      </c>
      <c r="J7375">
        <v>693093000000</v>
      </c>
      <c r="K7375">
        <v>6511322045.462245</v>
      </c>
    </row>
    <row r="7376" spans="1:11" x14ac:dyDescent="0.25">
      <c r="A7376">
        <v>1475</v>
      </c>
      <c r="B7376" t="s">
        <v>188</v>
      </c>
      <c r="C7376" t="s">
        <v>492</v>
      </c>
      <c r="D7376" t="s">
        <v>2107</v>
      </c>
      <c r="E7376">
        <v>2018</v>
      </c>
      <c r="F7376" s="10">
        <v>43190</v>
      </c>
      <c r="G7376" t="s">
        <v>489</v>
      </c>
      <c r="H7376" t="s">
        <v>474</v>
      </c>
      <c r="I7376" t="s">
        <v>549</v>
      </c>
      <c r="J7376">
        <v>146897000000</v>
      </c>
      <c r="K7376">
        <v>1380036552.832401</v>
      </c>
    </row>
    <row r="7377" spans="1:11" x14ac:dyDescent="0.25">
      <c r="A7377">
        <v>1475</v>
      </c>
      <c r="B7377" t="s">
        <v>188</v>
      </c>
      <c r="C7377" t="s">
        <v>492</v>
      </c>
      <c r="D7377" t="s">
        <v>569</v>
      </c>
      <c r="E7377">
        <v>2018</v>
      </c>
      <c r="F7377" s="10">
        <v>43190</v>
      </c>
      <c r="G7377" t="s">
        <v>489</v>
      </c>
      <c r="H7377" t="s">
        <v>474</v>
      </c>
      <c r="I7377" t="s">
        <v>549</v>
      </c>
      <c r="J7377">
        <v>440385000000</v>
      </c>
      <c r="K7377">
        <v>4137234915.0704026</v>
      </c>
    </row>
    <row r="7378" spans="1:11" x14ac:dyDescent="0.25">
      <c r="A7378">
        <v>1475</v>
      </c>
      <c r="B7378" t="s">
        <v>188</v>
      </c>
      <c r="C7378" t="s">
        <v>492</v>
      </c>
      <c r="D7378" t="s">
        <v>163</v>
      </c>
      <c r="E7378">
        <v>2018</v>
      </c>
      <c r="F7378" s="10">
        <v>43190</v>
      </c>
      <c r="G7378" t="s">
        <v>489</v>
      </c>
      <c r="H7378" t="s">
        <v>474</v>
      </c>
      <c r="I7378" t="s">
        <v>549</v>
      </c>
      <c r="J7378">
        <v>1881196000000</v>
      </c>
      <c r="K7378">
        <v>17673058286.024231</v>
      </c>
    </row>
    <row r="7379" spans="1:11" x14ac:dyDescent="0.25">
      <c r="A7379">
        <v>1475</v>
      </c>
      <c r="B7379" t="s">
        <v>188</v>
      </c>
      <c r="C7379" t="s">
        <v>492</v>
      </c>
      <c r="D7379" t="s">
        <v>701</v>
      </c>
      <c r="E7379">
        <v>2018</v>
      </c>
      <c r="F7379" s="10">
        <v>43190</v>
      </c>
      <c r="G7379" t="s">
        <v>489</v>
      </c>
      <c r="H7379" t="s">
        <v>474</v>
      </c>
      <c r="I7379" t="s">
        <v>549</v>
      </c>
      <c r="J7379">
        <v>144367000000</v>
      </c>
      <c r="K7379">
        <v>1356268249.3363054</v>
      </c>
    </row>
    <row r="7380" spans="1:11" x14ac:dyDescent="0.25">
      <c r="A7380">
        <v>1475</v>
      </c>
      <c r="B7380" t="s">
        <v>188</v>
      </c>
      <c r="C7380" t="s">
        <v>492</v>
      </c>
      <c r="D7380" t="s">
        <v>458</v>
      </c>
      <c r="E7380">
        <v>2018</v>
      </c>
      <c r="F7380" s="10">
        <v>43190</v>
      </c>
      <c r="G7380" t="s">
        <v>489</v>
      </c>
      <c r="H7380" t="s">
        <v>474</v>
      </c>
      <c r="I7380" t="s">
        <v>549</v>
      </c>
      <c r="J7380">
        <v>75087000000</v>
      </c>
      <c r="K7380">
        <v>705411306.17049015</v>
      </c>
    </row>
    <row r="7381" spans="1:11" x14ac:dyDescent="0.25">
      <c r="A7381">
        <v>1475</v>
      </c>
      <c r="B7381" t="s">
        <v>188</v>
      </c>
      <c r="C7381" t="s">
        <v>493</v>
      </c>
      <c r="D7381" t="s">
        <v>2158</v>
      </c>
      <c r="E7381">
        <v>2018</v>
      </c>
      <c r="F7381" s="10">
        <v>43190</v>
      </c>
      <c r="G7381" t="s">
        <v>489</v>
      </c>
      <c r="H7381" t="s">
        <v>474</v>
      </c>
      <c r="I7381" t="s">
        <v>549</v>
      </c>
      <c r="J7381">
        <v>722900000000</v>
      </c>
      <c r="K7381">
        <v>6791346481.157156</v>
      </c>
    </row>
    <row r="7382" spans="1:11" x14ac:dyDescent="0.25">
      <c r="A7382">
        <v>1475</v>
      </c>
      <c r="B7382" t="s">
        <v>188</v>
      </c>
      <c r="C7382" t="s">
        <v>493</v>
      </c>
      <c r="D7382" t="s">
        <v>635</v>
      </c>
      <c r="E7382">
        <v>2018</v>
      </c>
      <c r="F7382" s="10">
        <v>43190</v>
      </c>
      <c r="G7382" t="s">
        <v>489</v>
      </c>
      <c r="H7382" t="s">
        <v>474</v>
      </c>
      <c r="I7382" t="s">
        <v>549</v>
      </c>
      <c r="J7382">
        <v>-125900000000</v>
      </c>
      <c r="K7382">
        <v>-1182778422.9875307</v>
      </c>
    </row>
    <row r="7383" spans="1:11" x14ac:dyDescent="0.25">
      <c r="A7383">
        <v>1475</v>
      </c>
      <c r="B7383" t="s">
        <v>188</v>
      </c>
      <c r="C7383" t="s">
        <v>493</v>
      </c>
      <c r="D7383" t="s">
        <v>2157</v>
      </c>
      <c r="E7383">
        <v>2018</v>
      </c>
      <c r="F7383" s="10">
        <v>43190</v>
      </c>
      <c r="G7383" t="s">
        <v>489</v>
      </c>
      <c r="H7383" t="s">
        <v>474</v>
      </c>
      <c r="I7383" t="s">
        <v>549</v>
      </c>
      <c r="J7383">
        <v>1898900000000</v>
      </c>
      <c r="K7383">
        <v>17839380042.978729</v>
      </c>
    </row>
    <row r="7384" spans="1:11" x14ac:dyDescent="0.25">
      <c r="A7384">
        <v>1475</v>
      </c>
      <c r="B7384" t="s">
        <v>188</v>
      </c>
      <c r="C7384" t="s">
        <v>493</v>
      </c>
      <c r="D7384" t="s">
        <v>458</v>
      </c>
      <c r="E7384">
        <v>2018</v>
      </c>
      <c r="F7384" s="10">
        <v>43190</v>
      </c>
      <c r="G7384" t="s">
        <v>489</v>
      </c>
      <c r="H7384" t="s">
        <v>474</v>
      </c>
      <c r="I7384" t="s">
        <v>549</v>
      </c>
      <c r="J7384">
        <v>120800000000</v>
      </c>
      <c r="K7384">
        <v>1134866032.5408554</v>
      </c>
    </row>
    <row r="7385" spans="1:11" x14ac:dyDescent="0.25">
      <c r="A7385">
        <v>1475</v>
      </c>
      <c r="B7385" t="s">
        <v>188</v>
      </c>
      <c r="C7385" t="s">
        <v>493</v>
      </c>
      <c r="D7385" t="s">
        <v>2156</v>
      </c>
      <c r="E7385">
        <v>2018</v>
      </c>
      <c r="F7385" s="10">
        <v>43190</v>
      </c>
      <c r="G7385" t="s">
        <v>489</v>
      </c>
      <c r="H7385" t="s">
        <v>474</v>
      </c>
      <c r="I7385" t="s">
        <v>549</v>
      </c>
      <c r="J7385">
        <v>1493900000000</v>
      </c>
      <c r="K7385">
        <v>14034572566.330994</v>
      </c>
    </row>
    <row r="7386" spans="1:11" x14ac:dyDescent="0.25">
      <c r="A7386">
        <v>1531</v>
      </c>
      <c r="B7386" t="s">
        <v>196</v>
      </c>
      <c r="C7386" t="s">
        <v>493</v>
      </c>
      <c r="D7386" t="s">
        <v>618</v>
      </c>
      <c r="E7386">
        <v>2018</v>
      </c>
      <c r="F7386" s="10">
        <v>43190</v>
      </c>
      <c r="G7386" t="s">
        <v>489</v>
      </c>
      <c r="H7386" t="s">
        <v>474</v>
      </c>
      <c r="I7386" t="s">
        <v>549</v>
      </c>
      <c r="J7386">
        <v>369590000</v>
      </c>
      <c r="K7386">
        <v>3472145.1735660164</v>
      </c>
    </row>
    <row r="7387" spans="1:11" x14ac:dyDescent="0.25">
      <c r="A7387">
        <v>1531</v>
      </c>
      <c r="B7387" t="s">
        <v>196</v>
      </c>
      <c r="C7387" t="s">
        <v>493</v>
      </c>
      <c r="D7387" t="s">
        <v>570</v>
      </c>
      <c r="E7387">
        <v>2018</v>
      </c>
      <c r="F7387" s="10">
        <v>43190</v>
      </c>
      <c r="G7387" t="s">
        <v>489</v>
      </c>
      <c r="H7387" t="s">
        <v>474</v>
      </c>
      <c r="I7387" t="s">
        <v>549</v>
      </c>
      <c r="J7387">
        <v>7722737000</v>
      </c>
      <c r="K7387">
        <v>72551919.698232353</v>
      </c>
    </row>
    <row r="7388" spans="1:11" x14ac:dyDescent="0.25">
      <c r="A7388">
        <v>1531</v>
      </c>
      <c r="B7388" t="s">
        <v>196</v>
      </c>
      <c r="C7388" t="s">
        <v>493</v>
      </c>
      <c r="D7388" t="s">
        <v>2161</v>
      </c>
      <c r="E7388">
        <v>2018</v>
      </c>
      <c r="F7388" s="10">
        <v>43190</v>
      </c>
      <c r="G7388" t="s">
        <v>489</v>
      </c>
      <c r="H7388" t="s">
        <v>474</v>
      </c>
      <c r="I7388" t="s">
        <v>549</v>
      </c>
      <c r="J7388">
        <v>-1796266000</v>
      </c>
      <c r="K7388">
        <v>-16875176.06629166</v>
      </c>
    </row>
    <row r="7389" spans="1:11" x14ac:dyDescent="0.25">
      <c r="A7389">
        <v>1531</v>
      </c>
      <c r="B7389" t="s">
        <v>196</v>
      </c>
      <c r="C7389" t="s">
        <v>493</v>
      </c>
      <c r="D7389" t="s">
        <v>163</v>
      </c>
      <c r="E7389">
        <v>2018</v>
      </c>
      <c r="F7389" s="10">
        <v>43190</v>
      </c>
      <c r="G7389" t="s">
        <v>489</v>
      </c>
      <c r="H7389" t="s">
        <v>474</v>
      </c>
      <c r="I7389" t="s">
        <v>549</v>
      </c>
      <c r="J7389">
        <v>13511039000</v>
      </c>
      <c r="K7389">
        <v>126930622.727109</v>
      </c>
    </row>
    <row r="7390" spans="1:11" x14ac:dyDescent="0.25">
      <c r="A7390">
        <v>1554</v>
      </c>
      <c r="B7390" t="s">
        <v>198</v>
      </c>
      <c r="C7390" t="s">
        <v>493</v>
      </c>
      <c r="D7390" t="s">
        <v>2113</v>
      </c>
      <c r="E7390">
        <v>2018</v>
      </c>
      <c r="F7390" s="10">
        <v>43190</v>
      </c>
      <c r="G7390" t="s">
        <v>489</v>
      </c>
      <c r="H7390" t="s">
        <v>474</v>
      </c>
      <c r="I7390" t="s">
        <v>549</v>
      </c>
      <c r="J7390">
        <v>17061000000</v>
      </c>
      <c r="K7390">
        <v>160281037.92367166</v>
      </c>
    </row>
    <row r="7391" spans="1:11" x14ac:dyDescent="0.25">
      <c r="A7391">
        <v>1554</v>
      </c>
      <c r="B7391" t="s">
        <v>198</v>
      </c>
      <c r="C7391" t="s">
        <v>493</v>
      </c>
      <c r="D7391" t="s">
        <v>694</v>
      </c>
      <c r="E7391">
        <v>2018</v>
      </c>
      <c r="F7391" s="10">
        <v>43190</v>
      </c>
      <c r="G7391" t="s">
        <v>489</v>
      </c>
      <c r="H7391" t="s">
        <v>474</v>
      </c>
      <c r="I7391" t="s">
        <v>549</v>
      </c>
      <c r="J7391">
        <v>62164000000</v>
      </c>
      <c r="K7391">
        <v>584005066.61316013</v>
      </c>
    </row>
    <row r="7392" spans="1:11" x14ac:dyDescent="0.25">
      <c r="A7392">
        <v>1660</v>
      </c>
      <c r="B7392" t="s">
        <v>200</v>
      </c>
      <c r="C7392" t="s">
        <v>493</v>
      </c>
      <c r="D7392" t="s">
        <v>695</v>
      </c>
      <c r="E7392">
        <v>2018</v>
      </c>
      <c r="F7392" s="10">
        <v>43190</v>
      </c>
      <c r="G7392" t="s">
        <v>489</v>
      </c>
      <c r="H7392" t="s">
        <v>474</v>
      </c>
      <c r="I7392" t="s">
        <v>549</v>
      </c>
      <c r="J7392">
        <v>2244000000</v>
      </c>
      <c r="K7392">
        <v>21081451.796537083</v>
      </c>
    </row>
    <row r="7393" spans="1:11" x14ac:dyDescent="0.25">
      <c r="A7393">
        <v>1660</v>
      </c>
      <c r="B7393" t="s">
        <v>200</v>
      </c>
      <c r="C7393" t="s">
        <v>493</v>
      </c>
      <c r="D7393" t="s">
        <v>696</v>
      </c>
      <c r="E7393">
        <v>2018</v>
      </c>
      <c r="F7393" s="10">
        <v>43190</v>
      </c>
      <c r="G7393" t="s">
        <v>489</v>
      </c>
      <c r="H7393" t="s">
        <v>474</v>
      </c>
      <c r="I7393" t="s">
        <v>549</v>
      </c>
      <c r="J7393">
        <v>2385000000</v>
      </c>
      <c r="K7393">
        <v>22406088.473592222</v>
      </c>
    </row>
    <row r="7394" spans="1:11" x14ac:dyDescent="0.25">
      <c r="A7394">
        <v>1660</v>
      </c>
      <c r="B7394" t="s">
        <v>200</v>
      </c>
      <c r="C7394" t="s">
        <v>493</v>
      </c>
      <c r="D7394" t="s">
        <v>698</v>
      </c>
      <c r="E7394">
        <v>2018</v>
      </c>
      <c r="F7394" s="10">
        <v>43190</v>
      </c>
      <c r="G7394" t="s">
        <v>489</v>
      </c>
      <c r="H7394" t="s">
        <v>474</v>
      </c>
      <c r="I7394" t="s">
        <v>549</v>
      </c>
      <c r="J7394">
        <v>2755000000</v>
      </c>
      <c r="K7394">
        <v>25882085.427566696</v>
      </c>
    </row>
    <row r="7395" spans="1:11" x14ac:dyDescent="0.25">
      <c r="A7395">
        <v>1660</v>
      </c>
      <c r="B7395" t="s">
        <v>200</v>
      </c>
      <c r="C7395" t="s">
        <v>493</v>
      </c>
      <c r="D7395" t="s">
        <v>458</v>
      </c>
      <c r="E7395">
        <v>2018</v>
      </c>
      <c r="F7395" s="10">
        <v>43190</v>
      </c>
      <c r="G7395" t="s">
        <v>489</v>
      </c>
      <c r="H7395" t="s">
        <v>474</v>
      </c>
      <c r="I7395" t="s">
        <v>549</v>
      </c>
      <c r="J7395">
        <v>12000000</v>
      </c>
      <c r="K7395">
        <v>112735.03634511809</v>
      </c>
    </row>
    <row r="7396" spans="1:11" x14ac:dyDescent="0.25">
      <c r="A7396">
        <v>1660</v>
      </c>
      <c r="B7396" t="s">
        <v>200</v>
      </c>
      <c r="C7396" t="s">
        <v>493</v>
      </c>
      <c r="D7396" t="s">
        <v>697</v>
      </c>
      <c r="E7396">
        <v>2018</v>
      </c>
      <c r="F7396" s="10">
        <v>43190</v>
      </c>
      <c r="G7396" t="s">
        <v>489</v>
      </c>
      <c r="H7396" t="s">
        <v>474</v>
      </c>
      <c r="I7396" t="s">
        <v>549</v>
      </c>
      <c r="J7396">
        <v>3311000000</v>
      </c>
      <c r="K7396">
        <v>31105475.444890503</v>
      </c>
    </row>
    <row r="7397" spans="1:11" x14ac:dyDescent="0.25">
      <c r="A7397">
        <v>1796</v>
      </c>
      <c r="B7397" t="s">
        <v>205</v>
      </c>
      <c r="C7397" t="s">
        <v>492</v>
      </c>
      <c r="D7397" t="s">
        <v>59</v>
      </c>
      <c r="E7397">
        <v>2018</v>
      </c>
      <c r="F7397" s="10">
        <v>43190</v>
      </c>
      <c r="G7397" t="s">
        <v>489</v>
      </c>
      <c r="H7397" t="s">
        <v>474</v>
      </c>
      <c r="I7397" t="s">
        <v>549</v>
      </c>
      <c r="J7397">
        <v>386520000000</v>
      </c>
      <c r="K7397">
        <v>3631195520.6762538</v>
      </c>
    </row>
    <row r="7398" spans="1:11" x14ac:dyDescent="0.25">
      <c r="A7398">
        <v>1796</v>
      </c>
      <c r="B7398" t="s">
        <v>205</v>
      </c>
      <c r="C7398" t="s">
        <v>492</v>
      </c>
      <c r="D7398" t="s">
        <v>163</v>
      </c>
      <c r="E7398">
        <v>2018</v>
      </c>
      <c r="F7398" s="10">
        <v>43190</v>
      </c>
      <c r="G7398" t="s">
        <v>489</v>
      </c>
      <c r="H7398" t="s">
        <v>474</v>
      </c>
      <c r="I7398" t="s">
        <v>549</v>
      </c>
      <c r="J7398">
        <v>1005260000000</v>
      </c>
      <c r="K7398">
        <v>9444001886.3577843</v>
      </c>
    </row>
    <row r="7399" spans="1:11" x14ac:dyDescent="0.25">
      <c r="A7399">
        <v>1796</v>
      </c>
      <c r="B7399" t="s">
        <v>205</v>
      </c>
      <c r="C7399" t="s">
        <v>492</v>
      </c>
      <c r="D7399" t="s">
        <v>2048</v>
      </c>
      <c r="E7399">
        <v>2018</v>
      </c>
      <c r="F7399" s="10">
        <v>43190</v>
      </c>
      <c r="G7399" t="s">
        <v>489</v>
      </c>
      <c r="H7399" t="s">
        <v>474</v>
      </c>
      <c r="I7399" t="s">
        <v>549</v>
      </c>
      <c r="J7399">
        <v>391622000000</v>
      </c>
      <c r="K7399">
        <v>3679126700.2956533</v>
      </c>
    </row>
    <row r="7400" spans="1:11" x14ac:dyDescent="0.25">
      <c r="A7400">
        <v>1796</v>
      </c>
      <c r="B7400" t="s">
        <v>205</v>
      </c>
      <c r="C7400" t="s">
        <v>492</v>
      </c>
      <c r="D7400" t="s">
        <v>643</v>
      </c>
      <c r="E7400">
        <v>2018</v>
      </c>
      <c r="F7400" s="10">
        <v>43190</v>
      </c>
      <c r="G7400" t="s">
        <v>489</v>
      </c>
      <c r="H7400" t="s">
        <v>474</v>
      </c>
      <c r="I7400" t="s">
        <v>549</v>
      </c>
      <c r="J7400">
        <v>421456000000</v>
      </c>
      <c r="K7400">
        <v>3959404789.822341</v>
      </c>
    </row>
    <row r="7401" spans="1:11" x14ac:dyDescent="0.25">
      <c r="A7401">
        <v>1796</v>
      </c>
      <c r="B7401" t="s">
        <v>205</v>
      </c>
      <c r="C7401" t="s">
        <v>493</v>
      </c>
      <c r="D7401" t="s">
        <v>705</v>
      </c>
      <c r="E7401">
        <v>2018</v>
      </c>
      <c r="F7401" s="10">
        <v>43190</v>
      </c>
      <c r="G7401" t="s">
        <v>489</v>
      </c>
      <c r="H7401" t="s">
        <v>474</v>
      </c>
      <c r="I7401" t="s">
        <v>549</v>
      </c>
      <c r="J7401">
        <v>177949000000</v>
      </c>
      <c r="K7401">
        <v>1671757248.5481184</v>
      </c>
    </row>
    <row r="7402" spans="1:11" x14ac:dyDescent="0.25">
      <c r="A7402">
        <v>1796</v>
      </c>
      <c r="B7402" t="s">
        <v>205</v>
      </c>
      <c r="C7402" t="s">
        <v>493</v>
      </c>
      <c r="D7402" t="s">
        <v>706</v>
      </c>
      <c r="E7402">
        <v>2018</v>
      </c>
      <c r="F7402" s="10">
        <v>43190</v>
      </c>
      <c r="G7402" t="s">
        <v>489</v>
      </c>
      <c r="H7402" t="s">
        <v>474</v>
      </c>
      <c r="I7402" t="s">
        <v>549</v>
      </c>
      <c r="J7402">
        <v>238256000000</v>
      </c>
      <c r="K7402">
        <v>2238316568.2868714</v>
      </c>
    </row>
    <row r="7403" spans="1:11" x14ac:dyDescent="0.25">
      <c r="A7403">
        <v>1796</v>
      </c>
      <c r="B7403" t="s">
        <v>205</v>
      </c>
      <c r="C7403" t="s">
        <v>493</v>
      </c>
      <c r="D7403" t="s">
        <v>702</v>
      </c>
      <c r="E7403">
        <v>2018</v>
      </c>
      <c r="F7403" s="10">
        <v>43190</v>
      </c>
      <c r="G7403" t="s">
        <v>489</v>
      </c>
      <c r="H7403" t="s">
        <v>474</v>
      </c>
      <c r="I7403" t="s">
        <v>549</v>
      </c>
      <c r="J7403">
        <v>913610000000</v>
      </c>
      <c r="K7403">
        <v>8582988046.271945</v>
      </c>
    </row>
    <row r="7404" spans="1:11" x14ac:dyDescent="0.25">
      <c r="A7404">
        <v>1796</v>
      </c>
      <c r="B7404" t="s">
        <v>205</v>
      </c>
      <c r="C7404" t="s">
        <v>493</v>
      </c>
      <c r="D7404" t="s">
        <v>707</v>
      </c>
      <c r="E7404">
        <v>2018</v>
      </c>
      <c r="F7404" s="10">
        <v>43190</v>
      </c>
      <c r="G7404" t="s">
        <v>489</v>
      </c>
      <c r="H7404" t="s">
        <v>474</v>
      </c>
      <c r="I7404" t="s">
        <v>549</v>
      </c>
      <c r="J7404">
        <v>53803000000</v>
      </c>
      <c r="K7404">
        <v>505456930.03969908</v>
      </c>
    </row>
    <row r="7405" spans="1:11" x14ac:dyDescent="0.25">
      <c r="A7405">
        <v>1796</v>
      </c>
      <c r="B7405" t="s">
        <v>205</v>
      </c>
      <c r="C7405" t="s">
        <v>493</v>
      </c>
      <c r="D7405" t="s">
        <v>458</v>
      </c>
      <c r="E7405">
        <v>2018</v>
      </c>
      <c r="F7405" s="10">
        <v>43190</v>
      </c>
      <c r="G7405" t="s">
        <v>489</v>
      </c>
      <c r="H7405" t="s">
        <v>474</v>
      </c>
      <c r="I7405" t="s">
        <v>549</v>
      </c>
      <c r="J7405">
        <v>17930000000</v>
      </c>
      <c r="K7405">
        <v>168444933.47233063</v>
      </c>
    </row>
    <row r="7406" spans="1:11" x14ac:dyDescent="0.25">
      <c r="A7406">
        <v>1796</v>
      </c>
      <c r="B7406" t="s">
        <v>205</v>
      </c>
      <c r="C7406" t="s">
        <v>493</v>
      </c>
      <c r="D7406" t="s">
        <v>2049</v>
      </c>
      <c r="E7406">
        <v>2018</v>
      </c>
      <c r="F7406" s="10">
        <v>43190</v>
      </c>
      <c r="G7406" t="s">
        <v>489</v>
      </c>
      <c r="H7406" t="s">
        <v>474</v>
      </c>
      <c r="I7406" t="s">
        <v>549</v>
      </c>
      <c r="J7406">
        <v>803310000000</v>
      </c>
      <c r="K7406">
        <v>7546765170.5330677</v>
      </c>
    </row>
    <row r="7407" spans="1:11" x14ac:dyDescent="0.25">
      <c r="A7407">
        <v>1801</v>
      </c>
      <c r="B7407" t="s">
        <v>211</v>
      </c>
      <c r="C7407" t="s">
        <v>492</v>
      </c>
      <c r="D7407" t="s">
        <v>651</v>
      </c>
      <c r="E7407">
        <v>2018</v>
      </c>
      <c r="F7407" s="10">
        <v>43190</v>
      </c>
      <c r="G7407" t="s">
        <v>489</v>
      </c>
      <c r="H7407" t="s">
        <v>474</v>
      </c>
      <c r="I7407" t="s">
        <v>549</v>
      </c>
      <c r="J7407">
        <v>68542000000</v>
      </c>
      <c r="K7407">
        <v>643923738.43059039</v>
      </c>
    </row>
    <row r="7408" spans="1:11" x14ac:dyDescent="0.25">
      <c r="A7408">
        <v>1801</v>
      </c>
      <c r="B7408" t="s">
        <v>211</v>
      </c>
      <c r="C7408" t="s">
        <v>492</v>
      </c>
      <c r="D7408" t="s">
        <v>794</v>
      </c>
      <c r="E7408">
        <v>2018</v>
      </c>
      <c r="F7408" s="10">
        <v>43190</v>
      </c>
      <c r="G7408" t="s">
        <v>489</v>
      </c>
      <c r="H7408" t="s">
        <v>474</v>
      </c>
      <c r="I7408" t="s">
        <v>549</v>
      </c>
      <c r="J7408">
        <v>267155000000</v>
      </c>
      <c r="K7408">
        <v>2509810719.565002</v>
      </c>
    </row>
    <row r="7409" spans="1:11" x14ac:dyDescent="0.25">
      <c r="A7409">
        <v>1801</v>
      </c>
      <c r="B7409" t="s">
        <v>211</v>
      </c>
      <c r="C7409" t="s">
        <v>493</v>
      </c>
      <c r="D7409" t="s">
        <v>2052</v>
      </c>
      <c r="E7409">
        <v>2018</v>
      </c>
      <c r="F7409" s="10">
        <v>43190</v>
      </c>
      <c r="G7409" t="s">
        <v>489</v>
      </c>
      <c r="H7409" t="s">
        <v>474</v>
      </c>
      <c r="I7409" t="s">
        <v>549</v>
      </c>
      <c r="J7409">
        <v>50257000000</v>
      </c>
      <c r="K7409">
        <v>472143726.79971665</v>
      </c>
    </row>
    <row r="7410" spans="1:11" x14ac:dyDescent="0.25">
      <c r="A7410">
        <v>1801</v>
      </c>
      <c r="B7410" t="s">
        <v>211</v>
      </c>
      <c r="C7410" t="s">
        <v>493</v>
      </c>
      <c r="D7410" t="s">
        <v>921</v>
      </c>
      <c r="E7410">
        <v>2018</v>
      </c>
      <c r="F7410" s="10">
        <v>43190</v>
      </c>
      <c r="G7410" t="s">
        <v>489</v>
      </c>
      <c r="H7410" t="s">
        <v>474</v>
      </c>
      <c r="I7410" t="s">
        <v>549</v>
      </c>
      <c r="J7410">
        <v>12133000000</v>
      </c>
      <c r="K7410">
        <v>113984516.33127649</v>
      </c>
    </row>
    <row r="7411" spans="1:11" x14ac:dyDescent="0.25">
      <c r="A7411">
        <v>1801</v>
      </c>
      <c r="B7411" t="s">
        <v>211</v>
      </c>
      <c r="C7411" t="s">
        <v>493</v>
      </c>
      <c r="D7411" t="s">
        <v>643</v>
      </c>
      <c r="E7411">
        <v>2018</v>
      </c>
      <c r="F7411" s="10">
        <v>43190</v>
      </c>
      <c r="G7411" t="s">
        <v>489</v>
      </c>
      <c r="H7411" t="s">
        <v>474</v>
      </c>
      <c r="I7411" t="s">
        <v>549</v>
      </c>
      <c r="J7411">
        <v>7463000000</v>
      </c>
      <c r="K7411">
        <v>70111798.020301357</v>
      </c>
    </row>
    <row r="7412" spans="1:11" x14ac:dyDescent="0.25">
      <c r="A7412">
        <v>1801</v>
      </c>
      <c r="B7412" t="s">
        <v>211</v>
      </c>
      <c r="C7412" t="s">
        <v>493</v>
      </c>
      <c r="D7412" t="s">
        <v>2050</v>
      </c>
      <c r="E7412">
        <v>2018</v>
      </c>
      <c r="F7412" s="10">
        <v>43190</v>
      </c>
      <c r="G7412" t="s">
        <v>489</v>
      </c>
      <c r="H7412" t="s">
        <v>474</v>
      </c>
      <c r="I7412" t="s">
        <v>549</v>
      </c>
      <c r="J7412">
        <v>140169000000</v>
      </c>
      <c r="K7412">
        <v>1316829775.7882383</v>
      </c>
    </row>
    <row r="7413" spans="1:11" x14ac:dyDescent="0.25">
      <c r="A7413">
        <v>1801</v>
      </c>
      <c r="B7413" t="s">
        <v>211</v>
      </c>
      <c r="C7413" t="s">
        <v>493</v>
      </c>
      <c r="D7413" t="s">
        <v>2053</v>
      </c>
      <c r="E7413">
        <v>2018</v>
      </c>
      <c r="F7413" s="10">
        <v>43190</v>
      </c>
      <c r="G7413" t="s">
        <v>489</v>
      </c>
      <c r="H7413" t="s">
        <v>474</v>
      </c>
      <c r="I7413" t="s">
        <v>549</v>
      </c>
      <c r="J7413">
        <v>9223000000</v>
      </c>
      <c r="K7413">
        <v>86646270.017585352</v>
      </c>
    </row>
    <row r="7414" spans="1:11" x14ac:dyDescent="0.25">
      <c r="A7414">
        <v>1801</v>
      </c>
      <c r="B7414" t="s">
        <v>211</v>
      </c>
      <c r="C7414" t="s">
        <v>493</v>
      </c>
      <c r="D7414" t="s">
        <v>2051</v>
      </c>
      <c r="E7414">
        <v>2018</v>
      </c>
      <c r="F7414" s="10">
        <v>43190</v>
      </c>
      <c r="G7414" t="s">
        <v>489</v>
      </c>
      <c r="H7414" t="s">
        <v>474</v>
      </c>
      <c r="I7414" t="s">
        <v>549</v>
      </c>
      <c r="J7414">
        <v>116448000000</v>
      </c>
      <c r="K7414">
        <v>1093980792.6930261</v>
      </c>
    </row>
    <row r="7415" spans="1:11" x14ac:dyDescent="0.25">
      <c r="A7415">
        <v>8096</v>
      </c>
      <c r="B7415" t="s">
        <v>162</v>
      </c>
      <c r="C7415" t="s">
        <v>492</v>
      </c>
      <c r="D7415" t="s">
        <v>59</v>
      </c>
      <c r="E7415">
        <v>2018</v>
      </c>
      <c r="F7415" s="10">
        <v>43190</v>
      </c>
      <c r="G7415" t="s">
        <v>489</v>
      </c>
      <c r="H7415" t="s">
        <v>474</v>
      </c>
      <c r="I7415" t="s">
        <v>549</v>
      </c>
      <c r="J7415">
        <v>183425000000</v>
      </c>
      <c r="K7415">
        <v>1723202003.4669406</v>
      </c>
    </row>
    <row r="7416" spans="1:11" x14ac:dyDescent="0.25">
      <c r="A7416">
        <v>8096</v>
      </c>
      <c r="B7416" t="s">
        <v>162</v>
      </c>
      <c r="C7416" t="s">
        <v>492</v>
      </c>
      <c r="D7416" t="s">
        <v>163</v>
      </c>
      <c r="E7416">
        <v>2018</v>
      </c>
      <c r="F7416" s="10">
        <v>43190</v>
      </c>
      <c r="G7416" t="s">
        <v>489</v>
      </c>
      <c r="H7416" t="s">
        <v>474</v>
      </c>
      <c r="I7416" t="s">
        <v>549</v>
      </c>
      <c r="J7416">
        <v>1274548000000</v>
      </c>
      <c r="K7416">
        <v>11973851258.633131</v>
      </c>
    </row>
    <row r="7417" spans="1:11" x14ac:dyDescent="0.25">
      <c r="A7417">
        <v>8096</v>
      </c>
      <c r="B7417" t="s">
        <v>162</v>
      </c>
      <c r="C7417" t="s">
        <v>492</v>
      </c>
      <c r="D7417" t="s">
        <v>458</v>
      </c>
      <c r="E7417">
        <v>2018</v>
      </c>
      <c r="F7417" s="10">
        <v>43190</v>
      </c>
      <c r="G7417" t="s">
        <v>489</v>
      </c>
      <c r="H7417" t="s">
        <v>474</v>
      </c>
      <c r="I7417" t="s">
        <v>549</v>
      </c>
      <c r="J7417">
        <v>392477000000</v>
      </c>
      <c r="K7417">
        <v>3687159071.6352429</v>
      </c>
    </row>
    <row r="7418" spans="1:11" x14ac:dyDescent="0.25">
      <c r="A7418">
        <v>8096</v>
      </c>
      <c r="B7418" t="s">
        <v>162</v>
      </c>
      <c r="C7418" t="s">
        <v>492</v>
      </c>
      <c r="D7418" t="s">
        <v>316</v>
      </c>
      <c r="E7418">
        <v>2018</v>
      </c>
      <c r="F7418" s="10">
        <v>43190</v>
      </c>
      <c r="G7418" t="s">
        <v>489</v>
      </c>
      <c r="H7418" t="s">
        <v>474</v>
      </c>
      <c r="I7418" t="s">
        <v>549</v>
      </c>
      <c r="J7418">
        <v>191765000000</v>
      </c>
      <c r="K7418">
        <v>1801552853.7267976</v>
      </c>
    </row>
    <row r="7419" spans="1:11" x14ac:dyDescent="0.25">
      <c r="A7419">
        <v>8096</v>
      </c>
      <c r="B7419" t="s">
        <v>162</v>
      </c>
      <c r="C7419" t="s">
        <v>493</v>
      </c>
      <c r="D7419" t="s">
        <v>1297</v>
      </c>
      <c r="E7419">
        <v>2018</v>
      </c>
      <c r="F7419" s="10">
        <v>43190</v>
      </c>
      <c r="G7419" t="s">
        <v>489</v>
      </c>
      <c r="H7419" t="s">
        <v>474</v>
      </c>
      <c r="I7419" t="s">
        <v>549</v>
      </c>
      <c r="J7419">
        <v>296258000000</v>
      </c>
      <c r="K7419">
        <v>2783221366.4609995</v>
      </c>
    </row>
    <row r="7420" spans="1:11" x14ac:dyDescent="0.25">
      <c r="A7420">
        <v>8096</v>
      </c>
      <c r="B7420" t="s">
        <v>162</v>
      </c>
      <c r="C7420" t="s">
        <v>493</v>
      </c>
      <c r="D7420" t="s">
        <v>2035</v>
      </c>
      <c r="E7420">
        <v>2018</v>
      </c>
      <c r="F7420" s="10">
        <v>43190</v>
      </c>
      <c r="G7420" t="s">
        <v>489</v>
      </c>
      <c r="H7420" t="s">
        <v>474</v>
      </c>
      <c r="I7420" t="s">
        <v>549</v>
      </c>
      <c r="J7420">
        <v>640988000000</v>
      </c>
      <c r="K7420">
        <v>6021817123.0653801</v>
      </c>
    </row>
    <row r="7421" spans="1:11" x14ac:dyDescent="0.25">
      <c r="A7421">
        <v>8096</v>
      </c>
      <c r="B7421" t="s">
        <v>162</v>
      </c>
      <c r="C7421" t="s">
        <v>493</v>
      </c>
      <c r="D7421" t="s">
        <v>713</v>
      </c>
      <c r="E7421">
        <v>2018</v>
      </c>
      <c r="F7421" s="10">
        <v>43190</v>
      </c>
      <c r="G7421" t="s">
        <v>489</v>
      </c>
      <c r="H7421" t="s">
        <v>474</v>
      </c>
      <c r="I7421" t="s">
        <v>549</v>
      </c>
      <c r="J7421">
        <v>1092734000000</v>
      </c>
      <c r="K7421">
        <v>10265783933.795523</v>
      </c>
    </row>
    <row r="7422" spans="1:11" x14ac:dyDescent="0.25">
      <c r="A7422">
        <v>8096</v>
      </c>
      <c r="B7422" t="s">
        <v>162</v>
      </c>
      <c r="C7422" t="s">
        <v>493</v>
      </c>
      <c r="D7422" t="s">
        <v>458</v>
      </c>
      <c r="E7422">
        <v>2018</v>
      </c>
      <c r="F7422" s="10">
        <v>43190</v>
      </c>
      <c r="G7422" t="s">
        <v>489</v>
      </c>
      <c r="H7422" t="s">
        <v>474</v>
      </c>
      <c r="I7422" t="s">
        <v>549</v>
      </c>
      <c r="J7422">
        <v>17251000000</v>
      </c>
      <c r="K7422">
        <v>162066009.33246934</v>
      </c>
    </row>
    <row r="7423" spans="1:11" x14ac:dyDescent="0.25">
      <c r="A7423">
        <v>8175</v>
      </c>
      <c r="B7423" t="s">
        <v>207</v>
      </c>
      <c r="C7423" t="s">
        <v>492</v>
      </c>
      <c r="D7423" t="s">
        <v>2168</v>
      </c>
      <c r="E7423">
        <v>2018</v>
      </c>
      <c r="F7423" s="10">
        <v>43190</v>
      </c>
      <c r="G7423" t="s">
        <v>489</v>
      </c>
      <c r="H7423" t="s">
        <v>474</v>
      </c>
      <c r="I7423" t="s">
        <v>549</v>
      </c>
      <c r="J7423">
        <v>8391000000</v>
      </c>
      <c r="K7423">
        <v>78829974.164323822</v>
      </c>
    </row>
    <row r="7424" spans="1:11" x14ac:dyDescent="0.25">
      <c r="A7424">
        <v>8175</v>
      </c>
      <c r="B7424" t="s">
        <v>207</v>
      </c>
      <c r="C7424" t="s">
        <v>492</v>
      </c>
      <c r="D7424" t="s">
        <v>163</v>
      </c>
      <c r="E7424">
        <v>2018</v>
      </c>
      <c r="F7424" s="10">
        <v>43190</v>
      </c>
      <c r="G7424" t="s">
        <v>489</v>
      </c>
      <c r="H7424" t="s">
        <v>474</v>
      </c>
      <c r="I7424" t="s">
        <v>549</v>
      </c>
      <c r="J7424">
        <v>25058000000</v>
      </c>
      <c r="K7424">
        <v>235409545.06133077</v>
      </c>
    </row>
    <row r="7425" spans="1:11" x14ac:dyDescent="0.25">
      <c r="A7425">
        <v>8175</v>
      </c>
      <c r="B7425" t="s">
        <v>207</v>
      </c>
      <c r="C7425" t="s">
        <v>492</v>
      </c>
      <c r="D7425" t="s">
        <v>2169</v>
      </c>
      <c r="E7425">
        <v>2018</v>
      </c>
      <c r="F7425" s="10">
        <v>43190</v>
      </c>
      <c r="G7425" t="s">
        <v>489</v>
      </c>
      <c r="H7425" t="s">
        <v>474</v>
      </c>
      <c r="I7425" t="s">
        <v>549</v>
      </c>
      <c r="J7425">
        <v>10064000000</v>
      </c>
      <c r="K7425">
        <v>94547117.148105711</v>
      </c>
    </row>
    <row r="7426" spans="1:11" x14ac:dyDescent="0.25">
      <c r="A7426">
        <v>8175</v>
      </c>
      <c r="B7426" t="s">
        <v>207</v>
      </c>
      <c r="C7426" t="s">
        <v>492</v>
      </c>
      <c r="D7426" t="s">
        <v>458</v>
      </c>
      <c r="E7426">
        <v>2018</v>
      </c>
      <c r="F7426" s="10">
        <v>43190</v>
      </c>
      <c r="G7426" t="s">
        <v>489</v>
      </c>
      <c r="H7426" t="s">
        <v>474</v>
      </c>
      <c r="I7426" t="s">
        <v>549</v>
      </c>
      <c r="J7426">
        <v>1866000000</v>
      </c>
      <c r="K7426">
        <v>17530298.151665863</v>
      </c>
    </row>
    <row r="7427" spans="1:11" x14ac:dyDescent="0.25">
      <c r="A7427">
        <v>8437</v>
      </c>
      <c r="B7427" t="s">
        <v>209</v>
      </c>
      <c r="C7427" t="s">
        <v>493</v>
      </c>
      <c r="D7427" t="s">
        <v>635</v>
      </c>
      <c r="E7427">
        <v>2018</v>
      </c>
      <c r="F7427" s="10">
        <v>43190</v>
      </c>
      <c r="G7427" t="s">
        <v>489</v>
      </c>
      <c r="H7427" t="s">
        <v>474</v>
      </c>
      <c r="I7427" t="s">
        <v>549</v>
      </c>
      <c r="J7427">
        <v>-330800000000</v>
      </c>
      <c r="K7427">
        <v>-3107729168.5804219</v>
      </c>
    </row>
    <row r="7428" spans="1:11" x14ac:dyDescent="0.25">
      <c r="A7428">
        <v>8437</v>
      </c>
      <c r="B7428" t="s">
        <v>209</v>
      </c>
      <c r="C7428" t="s">
        <v>493</v>
      </c>
      <c r="D7428" t="s">
        <v>630</v>
      </c>
      <c r="E7428">
        <v>2018</v>
      </c>
      <c r="F7428" s="10">
        <v>43190</v>
      </c>
      <c r="G7428" t="s">
        <v>489</v>
      </c>
      <c r="H7428" t="s">
        <v>474</v>
      </c>
      <c r="I7428" t="s">
        <v>549</v>
      </c>
      <c r="J7428">
        <v>844700000000</v>
      </c>
      <c r="K7428">
        <v>7935607100.0601044</v>
      </c>
    </row>
    <row r="7429" spans="1:11" x14ac:dyDescent="0.25">
      <c r="A7429">
        <v>8437</v>
      </c>
      <c r="B7429" t="s">
        <v>209</v>
      </c>
      <c r="C7429" t="s">
        <v>493</v>
      </c>
      <c r="D7429" t="s">
        <v>634</v>
      </c>
      <c r="E7429">
        <v>2018</v>
      </c>
      <c r="F7429" s="10">
        <v>43190</v>
      </c>
      <c r="G7429" t="s">
        <v>489</v>
      </c>
      <c r="H7429" t="s">
        <v>474</v>
      </c>
      <c r="I7429" t="s">
        <v>549</v>
      </c>
      <c r="J7429">
        <v>258900000000</v>
      </c>
      <c r="K7429">
        <v>2432258409.1459231</v>
      </c>
    </row>
    <row r="7430" spans="1:11" x14ac:dyDescent="0.25">
      <c r="A7430">
        <v>8437</v>
      </c>
      <c r="B7430" t="s">
        <v>209</v>
      </c>
      <c r="C7430" t="s">
        <v>493</v>
      </c>
      <c r="D7430" t="s">
        <v>631</v>
      </c>
      <c r="E7430">
        <v>2018</v>
      </c>
      <c r="F7430" s="10">
        <v>43190</v>
      </c>
      <c r="G7430" t="s">
        <v>489</v>
      </c>
      <c r="H7430" t="s">
        <v>474</v>
      </c>
      <c r="I7430" t="s">
        <v>549</v>
      </c>
      <c r="J7430">
        <v>1246800000000</v>
      </c>
      <c r="K7430">
        <v>11713170276.257771</v>
      </c>
    </row>
    <row r="7431" spans="1:11" x14ac:dyDescent="0.25">
      <c r="A7431">
        <v>8437</v>
      </c>
      <c r="B7431" t="s">
        <v>209</v>
      </c>
      <c r="C7431" t="s">
        <v>493</v>
      </c>
      <c r="D7431" t="s">
        <v>458</v>
      </c>
      <c r="E7431">
        <v>2018</v>
      </c>
      <c r="F7431" s="10">
        <v>43190</v>
      </c>
      <c r="G7431" t="s">
        <v>489</v>
      </c>
      <c r="H7431" t="s">
        <v>474</v>
      </c>
      <c r="I7431" t="s">
        <v>549</v>
      </c>
      <c r="J7431">
        <v>525600000000</v>
      </c>
      <c r="K7431">
        <v>4937794591.916173</v>
      </c>
    </row>
    <row r="7432" spans="1:11" x14ac:dyDescent="0.25">
      <c r="A7432">
        <v>8437</v>
      </c>
      <c r="B7432" t="s">
        <v>209</v>
      </c>
      <c r="C7432" t="s">
        <v>493</v>
      </c>
      <c r="D7432" t="s">
        <v>632</v>
      </c>
      <c r="E7432">
        <v>2018</v>
      </c>
      <c r="F7432" s="10">
        <v>43190</v>
      </c>
      <c r="G7432" t="s">
        <v>489</v>
      </c>
      <c r="H7432" t="s">
        <v>474</v>
      </c>
      <c r="I7432" t="s">
        <v>549</v>
      </c>
      <c r="J7432">
        <v>522800000000</v>
      </c>
      <c r="K7432">
        <v>4911489750.1023121</v>
      </c>
    </row>
    <row r="7433" spans="1:11" x14ac:dyDescent="0.25">
      <c r="A7433">
        <v>8437</v>
      </c>
      <c r="B7433" t="s">
        <v>209</v>
      </c>
      <c r="C7433" t="s">
        <v>493</v>
      </c>
      <c r="D7433" t="s">
        <v>633</v>
      </c>
      <c r="E7433">
        <v>2018</v>
      </c>
      <c r="F7433" s="10">
        <v>43190</v>
      </c>
      <c r="G7433" t="s">
        <v>489</v>
      </c>
      <c r="H7433" t="s">
        <v>474</v>
      </c>
      <c r="I7433" t="s">
        <v>549</v>
      </c>
      <c r="J7433">
        <v>879600000000</v>
      </c>
      <c r="K7433">
        <v>8263478164.0971565</v>
      </c>
    </row>
    <row r="7434" spans="1:11" x14ac:dyDescent="0.25">
      <c r="A7434">
        <v>9059</v>
      </c>
      <c r="B7434" t="s">
        <v>191</v>
      </c>
      <c r="C7434" t="s">
        <v>493</v>
      </c>
      <c r="D7434" t="s">
        <v>664</v>
      </c>
      <c r="E7434">
        <v>2018</v>
      </c>
      <c r="F7434" s="10">
        <v>43190</v>
      </c>
      <c r="G7434" t="s">
        <v>489</v>
      </c>
      <c r="H7434" t="s">
        <v>474</v>
      </c>
      <c r="I7434" t="s">
        <v>549</v>
      </c>
      <c r="J7434">
        <v>1186673000000</v>
      </c>
      <c r="K7434">
        <v>11148301982.064194</v>
      </c>
    </row>
    <row r="7435" spans="1:11" x14ac:dyDescent="0.25">
      <c r="A7435">
        <v>9059</v>
      </c>
      <c r="B7435" t="s">
        <v>191</v>
      </c>
      <c r="C7435" t="s">
        <v>493</v>
      </c>
      <c r="D7435" t="s">
        <v>729</v>
      </c>
      <c r="E7435">
        <v>2018</v>
      </c>
      <c r="F7435" s="10">
        <v>43190</v>
      </c>
      <c r="G7435" t="s">
        <v>489</v>
      </c>
      <c r="H7435" t="s">
        <v>474</v>
      </c>
      <c r="I7435" t="s">
        <v>549</v>
      </c>
      <c r="J7435">
        <v>-845000000</v>
      </c>
      <c r="K7435">
        <v>-7938425.4759687325</v>
      </c>
    </row>
    <row r="7436" spans="1:11" x14ac:dyDescent="0.25">
      <c r="A7436">
        <v>9059</v>
      </c>
      <c r="B7436" t="s">
        <v>191</v>
      </c>
      <c r="C7436" t="s">
        <v>493</v>
      </c>
      <c r="D7436" t="s">
        <v>724</v>
      </c>
      <c r="E7436">
        <v>2018</v>
      </c>
      <c r="F7436" s="10">
        <v>43190</v>
      </c>
      <c r="G7436" t="s">
        <v>489</v>
      </c>
      <c r="H7436" t="s">
        <v>474</v>
      </c>
      <c r="I7436" t="s">
        <v>549</v>
      </c>
      <c r="J7436">
        <v>534293000000</v>
      </c>
      <c r="K7436">
        <v>5019461731.1618481</v>
      </c>
    </row>
    <row r="7437" spans="1:11" x14ac:dyDescent="0.25">
      <c r="A7437">
        <v>9059</v>
      </c>
      <c r="B7437" t="s">
        <v>191</v>
      </c>
      <c r="C7437" t="s">
        <v>493</v>
      </c>
      <c r="D7437" t="s">
        <v>2047</v>
      </c>
      <c r="E7437">
        <v>2018</v>
      </c>
      <c r="F7437" s="10">
        <v>43190</v>
      </c>
      <c r="G7437" t="s">
        <v>489</v>
      </c>
      <c r="H7437" t="s">
        <v>474</v>
      </c>
      <c r="I7437" t="s">
        <v>549</v>
      </c>
      <c r="J7437">
        <v>127326000000</v>
      </c>
      <c r="K7437">
        <v>1196175103.1398757</v>
      </c>
    </row>
    <row r="7438" spans="1:11" x14ac:dyDescent="0.25">
      <c r="A7438">
        <v>9059</v>
      </c>
      <c r="B7438" t="s">
        <v>191</v>
      </c>
      <c r="C7438" t="s">
        <v>493</v>
      </c>
      <c r="D7438" t="s">
        <v>2045</v>
      </c>
      <c r="E7438">
        <v>2018</v>
      </c>
      <c r="F7438" s="10">
        <v>43190</v>
      </c>
      <c r="G7438" t="s">
        <v>489</v>
      </c>
      <c r="H7438" t="s">
        <v>474</v>
      </c>
      <c r="I7438" t="s">
        <v>549</v>
      </c>
      <c r="J7438">
        <v>238240000000</v>
      </c>
      <c r="K7438">
        <v>2238166254.9050779</v>
      </c>
    </row>
    <row r="7439" spans="1:11" x14ac:dyDescent="0.25">
      <c r="A7439">
        <v>9059</v>
      </c>
      <c r="B7439" t="s">
        <v>191</v>
      </c>
      <c r="C7439" t="s">
        <v>493</v>
      </c>
      <c r="D7439" t="s">
        <v>1253</v>
      </c>
      <c r="E7439">
        <v>2018</v>
      </c>
      <c r="F7439" s="10">
        <v>43190</v>
      </c>
      <c r="G7439" t="s">
        <v>489</v>
      </c>
      <c r="H7439" t="s">
        <v>474</v>
      </c>
      <c r="I7439" t="s">
        <v>549</v>
      </c>
      <c r="J7439">
        <v>1409378000000</v>
      </c>
      <c r="K7439">
        <v>13240523337.834154</v>
      </c>
    </row>
    <row r="7440" spans="1:11" x14ac:dyDescent="0.25">
      <c r="A7440">
        <v>9059</v>
      </c>
      <c r="B7440" t="s">
        <v>191</v>
      </c>
      <c r="C7440" t="s">
        <v>493</v>
      </c>
      <c r="D7440" t="s">
        <v>723</v>
      </c>
      <c r="E7440">
        <v>2018</v>
      </c>
      <c r="F7440" s="10">
        <v>43190</v>
      </c>
      <c r="G7440" t="s">
        <v>489</v>
      </c>
      <c r="H7440" t="s">
        <v>474</v>
      </c>
      <c r="I7440" t="s">
        <v>549</v>
      </c>
      <c r="J7440">
        <v>447088000000</v>
      </c>
      <c r="K7440">
        <v>4200206827.4555135</v>
      </c>
    </row>
    <row r="7441" spans="1:11" x14ac:dyDescent="0.25">
      <c r="A7441">
        <v>9059</v>
      </c>
      <c r="B7441" t="s">
        <v>191</v>
      </c>
      <c r="C7441" t="s">
        <v>493</v>
      </c>
      <c r="D7441" t="s">
        <v>2046</v>
      </c>
      <c r="E7441">
        <v>2018</v>
      </c>
      <c r="F7441" s="10">
        <v>43190</v>
      </c>
      <c r="G7441" t="s">
        <v>489</v>
      </c>
      <c r="H7441" t="s">
        <v>474</v>
      </c>
      <c r="I7441" t="s">
        <v>549</v>
      </c>
      <c r="J7441">
        <v>946369000000</v>
      </c>
      <c r="K7441">
        <v>8890745300.9077549</v>
      </c>
    </row>
    <row r="7442" spans="1:11" x14ac:dyDescent="0.25">
      <c r="A7442">
        <v>9059</v>
      </c>
      <c r="B7442" t="s">
        <v>191</v>
      </c>
      <c r="C7442" t="s">
        <v>493</v>
      </c>
      <c r="D7442" t="s">
        <v>458</v>
      </c>
      <c r="E7442">
        <v>2018</v>
      </c>
      <c r="F7442" s="10">
        <v>43190</v>
      </c>
      <c r="G7442" t="s">
        <v>489</v>
      </c>
      <c r="H7442" t="s">
        <v>474</v>
      </c>
      <c r="I7442" t="s">
        <v>549</v>
      </c>
      <c r="J7442">
        <v>1937000000</v>
      </c>
      <c r="K7442">
        <v>18197313.783374481</v>
      </c>
    </row>
    <row r="7443" spans="1:11" x14ac:dyDescent="0.25">
      <c r="A7443">
        <v>10965</v>
      </c>
      <c r="B7443" t="s">
        <v>171</v>
      </c>
      <c r="C7443" t="s">
        <v>493</v>
      </c>
      <c r="D7443" t="s">
        <v>743</v>
      </c>
      <c r="E7443">
        <v>2018</v>
      </c>
      <c r="F7443" s="10">
        <v>43190</v>
      </c>
      <c r="G7443" t="s">
        <v>489</v>
      </c>
      <c r="H7443" t="s">
        <v>474</v>
      </c>
      <c r="I7443" t="s">
        <v>549</v>
      </c>
      <c r="J7443">
        <v>1149636000000</v>
      </c>
      <c r="K7443">
        <v>10800354686.97135</v>
      </c>
    </row>
    <row r="7444" spans="1:11" x14ac:dyDescent="0.25">
      <c r="A7444">
        <v>10965</v>
      </c>
      <c r="B7444" t="s">
        <v>171</v>
      </c>
      <c r="C7444" t="s">
        <v>493</v>
      </c>
      <c r="D7444" t="s">
        <v>2038</v>
      </c>
      <c r="E7444">
        <v>2018</v>
      </c>
      <c r="F7444" s="10">
        <v>43190</v>
      </c>
      <c r="G7444" t="s">
        <v>489</v>
      </c>
      <c r="H7444" t="s">
        <v>474</v>
      </c>
      <c r="I7444" t="s">
        <v>549</v>
      </c>
      <c r="J7444">
        <v>607296000000</v>
      </c>
      <c r="K7444">
        <v>5705294719.3537369</v>
      </c>
    </row>
    <row r="7445" spans="1:11" x14ac:dyDescent="0.25">
      <c r="A7445">
        <v>10965</v>
      </c>
      <c r="B7445" t="s">
        <v>171</v>
      </c>
      <c r="C7445" t="s">
        <v>493</v>
      </c>
      <c r="D7445" t="s">
        <v>2039</v>
      </c>
      <c r="E7445">
        <v>2018</v>
      </c>
      <c r="F7445" s="10">
        <v>43190</v>
      </c>
      <c r="G7445" t="s">
        <v>489</v>
      </c>
      <c r="H7445" t="s">
        <v>474</v>
      </c>
      <c r="I7445" t="s">
        <v>549</v>
      </c>
      <c r="J7445">
        <v>704152000000</v>
      </c>
      <c r="K7445">
        <v>6615216776.0406332</v>
      </c>
    </row>
    <row r="7446" spans="1:11" x14ac:dyDescent="0.25">
      <c r="A7446">
        <v>10965</v>
      </c>
      <c r="B7446" t="s">
        <v>171</v>
      </c>
      <c r="C7446" t="s">
        <v>493</v>
      </c>
      <c r="D7446" t="s">
        <v>1258</v>
      </c>
      <c r="E7446">
        <v>2018</v>
      </c>
      <c r="F7446" s="10">
        <v>43190</v>
      </c>
      <c r="G7446" t="s">
        <v>489</v>
      </c>
      <c r="H7446" t="s">
        <v>474</v>
      </c>
      <c r="I7446" t="s">
        <v>549</v>
      </c>
      <c r="J7446">
        <v>229661000000</v>
      </c>
      <c r="K7446">
        <v>2157570098.5046806</v>
      </c>
    </row>
    <row r="7447" spans="1:11" x14ac:dyDescent="0.25">
      <c r="A7447">
        <v>10965</v>
      </c>
      <c r="B7447" t="s">
        <v>171</v>
      </c>
      <c r="C7447" t="s">
        <v>493</v>
      </c>
      <c r="D7447" t="s">
        <v>744</v>
      </c>
      <c r="E7447">
        <v>2018</v>
      </c>
      <c r="F7447" s="10">
        <v>43190</v>
      </c>
      <c r="G7447" t="s">
        <v>489</v>
      </c>
      <c r="H7447" t="s">
        <v>474</v>
      </c>
      <c r="I7447" t="s">
        <v>549</v>
      </c>
      <c r="J7447">
        <v>722801000000</v>
      </c>
      <c r="K7447">
        <v>6790416417.1073084</v>
      </c>
    </row>
    <row r="7448" spans="1:11" x14ac:dyDescent="0.25">
      <c r="A7448">
        <v>10965</v>
      </c>
      <c r="B7448" t="s">
        <v>171</v>
      </c>
      <c r="C7448" t="s">
        <v>493</v>
      </c>
      <c r="D7448" t="s">
        <v>2036</v>
      </c>
      <c r="E7448">
        <v>2018</v>
      </c>
      <c r="F7448" s="10">
        <v>43190</v>
      </c>
      <c r="G7448" t="s">
        <v>489</v>
      </c>
      <c r="H7448" t="s">
        <v>474</v>
      </c>
      <c r="I7448" t="s">
        <v>549</v>
      </c>
      <c r="J7448">
        <v>1577847000000</v>
      </c>
      <c r="K7448">
        <v>14823219907.66963</v>
      </c>
    </row>
    <row r="7449" spans="1:11" x14ac:dyDescent="0.25">
      <c r="A7449">
        <v>10965</v>
      </c>
      <c r="B7449" t="s">
        <v>171</v>
      </c>
      <c r="C7449" t="s">
        <v>493</v>
      </c>
      <c r="D7449" t="s">
        <v>2155</v>
      </c>
      <c r="E7449">
        <v>2018</v>
      </c>
      <c r="F7449" s="10">
        <v>43190</v>
      </c>
      <c r="G7449" t="s">
        <v>489</v>
      </c>
      <c r="H7449" t="s">
        <v>474</v>
      </c>
      <c r="I7449" t="s">
        <v>549</v>
      </c>
      <c r="J7449">
        <v>-3803000000</v>
      </c>
      <c r="K7449">
        <v>-35727611.93504034</v>
      </c>
    </row>
    <row r="7450" spans="1:11" x14ac:dyDescent="0.25">
      <c r="A7450">
        <v>10965</v>
      </c>
      <c r="B7450" t="s">
        <v>171</v>
      </c>
      <c r="C7450" t="s">
        <v>493</v>
      </c>
      <c r="D7450" t="s">
        <v>2089</v>
      </c>
      <c r="E7450">
        <v>2018</v>
      </c>
      <c r="F7450" s="10">
        <v>43190</v>
      </c>
      <c r="G7450" t="s">
        <v>489</v>
      </c>
      <c r="H7450" t="s">
        <v>474</v>
      </c>
      <c r="I7450" t="s">
        <v>549</v>
      </c>
      <c r="J7450">
        <v>522469000000</v>
      </c>
      <c r="K7450">
        <v>4908380142.0164585</v>
      </c>
    </row>
    <row r="7451" spans="1:11" x14ac:dyDescent="0.25">
      <c r="A7451">
        <v>12064</v>
      </c>
      <c r="B7451" t="s">
        <v>213</v>
      </c>
      <c r="C7451" t="s">
        <v>493</v>
      </c>
      <c r="D7451" t="s">
        <v>678</v>
      </c>
      <c r="E7451">
        <v>2018</v>
      </c>
      <c r="F7451" s="10">
        <v>43190</v>
      </c>
      <c r="G7451" t="s">
        <v>489</v>
      </c>
      <c r="H7451" t="s">
        <v>474</v>
      </c>
      <c r="I7451" t="s">
        <v>549</v>
      </c>
      <c r="J7451">
        <v>38872000000</v>
      </c>
      <c r="K7451">
        <v>365186361.0672859</v>
      </c>
    </row>
    <row r="7452" spans="1:11" x14ac:dyDescent="0.25">
      <c r="A7452">
        <v>12064</v>
      </c>
      <c r="B7452" t="s">
        <v>213</v>
      </c>
      <c r="C7452" t="s">
        <v>493</v>
      </c>
      <c r="D7452" t="s">
        <v>677</v>
      </c>
      <c r="E7452">
        <v>2018</v>
      </c>
      <c r="F7452" s="10">
        <v>43190</v>
      </c>
      <c r="G7452" t="s">
        <v>489</v>
      </c>
      <c r="H7452" t="s">
        <v>474</v>
      </c>
      <c r="I7452" t="s">
        <v>549</v>
      </c>
      <c r="J7452">
        <v>46146000000</v>
      </c>
      <c r="K7452">
        <v>433522582.26515162</v>
      </c>
    </row>
    <row r="7453" spans="1:11" x14ac:dyDescent="0.25">
      <c r="A7453">
        <v>6741498</v>
      </c>
      <c r="B7453" t="s">
        <v>3477</v>
      </c>
      <c r="C7453" t="s">
        <v>492</v>
      </c>
      <c r="D7453" t="s">
        <v>618</v>
      </c>
      <c r="E7453">
        <v>2018</v>
      </c>
      <c r="F7453" s="10">
        <v>43190</v>
      </c>
      <c r="G7453" t="s">
        <v>489</v>
      </c>
      <c r="H7453" t="s">
        <v>474</v>
      </c>
      <c r="I7453" t="s">
        <v>549</v>
      </c>
      <c r="J7453">
        <v>77535000000</v>
      </c>
      <c r="K7453">
        <v>728409253.5848943</v>
      </c>
    </row>
    <row r="7454" spans="1:11" x14ac:dyDescent="0.25">
      <c r="A7454">
        <v>6741498</v>
      </c>
      <c r="B7454" t="s">
        <v>3477</v>
      </c>
      <c r="C7454" t="s">
        <v>492</v>
      </c>
      <c r="D7454" t="s">
        <v>570</v>
      </c>
      <c r="E7454">
        <v>2018</v>
      </c>
      <c r="F7454" s="10">
        <v>43190</v>
      </c>
      <c r="G7454" t="s">
        <v>489</v>
      </c>
      <c r="H7454" t="s">
        <v>474</v>
      </c>
      <c r="I7454" t="s">
        <v>549</v>
      </c>
      <c r="J7454">
        <v>124393000000</v>
      </c>
      <c r="K7454">
        <v>1168620781.3398564</v>
      </c>
    </row>
    <row r="7455" spans="1:11" x14ac:dyDescent="0.25">
      <c r="A7455">
        <v>6741498</v>
      </c>
      <c r="B7455" t="s">
        <v>3477</v>
      </c>
      <c r="C7455" t="s">
        <v>492</v>
      </c>
      <c r="D7455" t="s">
        <v>569</v>
      </c>
      <c r="E7455">
        <v>2018</v>
      </c>
      <c r="F7455" s="10">
        <v>43190</v>
      </c>
      <c r="G7455" t="s">
        <v>489</v>
      </c>
      <c r="H7455" t="s">
        <v>474</v>
      </c>
      <c r="I7455" t="s">
        <v>549</v>
      </c>
      <c r="J7455">
        <v>60582000000</v>
      </c>
      <c r="K7455">
        <v>569142830.9883287</v>
      </c>
    </row>
    <row r="7456" spans="1:11" x14ac:dyDescent="0.25">
      <c r="A7456">
        <v>6741498</v>
      </c>
      <c r="B7456" t="s">
        <v>3477</v>
      </c>
      <c r="C7456" t="s">
        <v>492</v>
      </c>
      <c r="D7456" t="s">
        <v>163</v>
      </c>
      <c r="E7456">
        <v>2018</v>
      </c>
      <c r="F7456" s="10">
        <v>43190</v>
      </c>
      <c r="G7456" t="s">
        <v>489</v>
      </c>
      <c r="H7456" t="s">
        <v>474</v>
      </c>
      <c r="I7456" t="s">
        <v>549</v>
      </c>
      <c r="J7456">
        <v>832441000000</v>
      </c>
      <c r="K7456">
        <v>7820438865.8472042</v>
      </c>
    </row>
    <row r="7457" spans="1:11" x14ac:dyDescent="0.25">
      <c r="A7457">
        <v>6741498</v>
      </c>
      <c r="B7457" t="s">
        <v>3477</v>
      </c>
      <c r="C7457" t="s">
        <v>492</v>
      </c>
      <c r="D7457" t="s">
        <v>458</v>
      </c>
      <c r="E7457">
        <v>2018</v>
      </c>
      <c r="F7457" s="10">
        <v>43190</v>
      </c>
      <c r="G7457" t="s">
        <v>489</v>
      </c>
      <c r="H7457" t="s">
        <v>474</v>
      </c>
      <c r="I7457" t="s">
        <v>549</v>
      </c>
      <c r="J7457">
        <v>12475000000</v>
      </c>
      <c r="K7457">
        <v>117197464.86711235</v>
      </c>
    </row>
    <row r="7458" spans="1:11" x14ac:dyDescent="0.25">
      <c r="A7458">
        <v>6741498</v>
      </c>
      <c r="B7458" t="s">
        <v>3477</v>
      </c>
      <c r="C7458" t="s">
        <v>493</v>
      </c>
      <c r="D7458" t="s">
        <v>3481</v>
      </c>
      <c r="E7458">
        <v>2018</v>
      </c>
      <c r="F7458" s="10">
        <v>43190</v>
      </c>
      <c r="G7458" t="s">
        <v>489</v>
      </c>
      <c r="H7458" t="s">
        <v>474</v>
      </c>
      <c r="I7458" t="s">
        <v>549</v>
      </c>
      <c r="J7458">
        <v>378676000000</v>
      </c>
      <c r="K7458">
        <v>3557504385.2519951</v>
      </c>
    </row>
    <row r="7459" spans="1:11" x14ac:dyDescent="0.25">
      <c r="A7459">
        <v>6741498</v>
      </c>
      <c r="B7459" t="s">
        <v>3477</v>
      </c>
      <c r="C7459" t="s">
        <v>493</v>
      </c>
      <c r="D7459" t="s">
        <v>680</v>
      </c>
      <c r="E7459">
        <v>2018</v>
      </c>
      <c r="F7459" s="10">
        <v>43190</v>
      </c>
      <c r="G7459" t="s">
        <v>489</v>
      </c>
      <c r="H7459" t="s">
        <v>474</v>
      </c>
      <c r="I7459" t="s">
        <v>549</v>
      </c>
      <c r="J7459">
        <v>497320000000</v>
      </c>
      <c r="K7459">
        <v>4672115689.5961781</v>
      </c>
    </row>
    <row r="7460" spans="1:11" x14ac:dyDescent="0.25">
      <c r="A7460">
        <v>6741498</v>
      </c>
      <c r="B7460" t="s">
        <v>3477</v>
      </c>
      <c r="C7460" t="s">
        <v>493</v>
      </c>
      <c r="D7460" t="s">
        <v>458</v>
      </c>
      <c r="E7460">
        <v>2018</v>
      </c>
      <c r="F7460" s="10">
        <v>43190</v>
      </c>
      <c r="G7460" t="s">
        <v>489</v>
      </c>
      <c r="H7460" t="s">
        <v>474</v>
      </c>
      <c r="I7460" t="s">
        <v>549</v>
      </c>
      <c r="J7460">
        <v>5679000000</v>
      </c>
      <c r="K7460">
        <v>53351855.950327136</v>
      </c>
    </row>
    <row r="7461" spans="1:11" x14ac:dyDescent="0.25">
      <c r="A7461">
        <v>6741498</v>
      </c>
      <c r="B7461" t="s">
        <v>3477</v>
      </c>
      <c r="C7461" t="s">
        <v>493</v>
      </c>
      <c r="D7461" t="s">
        <v>3480</v>
      </c>
      <c r="E7461">
        <v>2018</v>
      </c>
      <c r="F7461" s="10">
        <v>43190</v>
      </c>
      <c r="G7461" t="s">
        <v>489</v>
      </c>
      <c r="H7461" t="s">
        <v>474</v>
      </c>
      <c r="I7461" t="s">
        <v>549</v>
      </c>
      <c r="J7461">
        <v>225753000000</v>
      </c>
      <c r="K7461">
        <v>2120856055.0016205</v>
      </c>
    </row>
    <row r="7462" spans="1:11" x14ac:dyDescent="0.25">
      <c r="A7462">
        <v>6786700</v>
      </c>
      <c r="B7462" t="s">
        <v>3650</v>
      </c>
      <c r="C7462" t="s">
        <v>493</v>
      </c>
      <c r="D7462" t="s">
        <v>3654</v>
      </c>
      <c r="E7462">
        <v>2018</v>
      </c>
      <c r="F7462" s="10">
        <v>43190</v>
      </c>
      <c r="G7462" t="s">
        <v>489</v>
      </c>
      <c r="H7462" t="s">
        <v>474</v>
      </c>
      <c r="I7462" t="s">
        <v>549</v>
      </c>
      <c r="J7462">
        <v>13449000000</v>
      </c>
      <c r="K7462">
        <v>126347791.9837911</v>
      </c>
    </row>
    <row r="7463" spans="1:11" x14ac:dyDescent="0.25">
      <c r="A7463">
        <v>6786700</v>
      </c>
      <c r="B7463" t="s">
        <v>3650</v>
      </c>
      <c r="C7463" t="s">
        <v>493</v>
      </c>
      <c r="D7463" t="s">
        <v>3655</v>
      </c>
      <c r="E7463">
        <v>2018</v>
      </c>
      <c r="F7463" s="10">
        <v>43190</v>
      </c>
      <c r="G7463" t="s">
        <v>489</v>
      </c>
      <c r="H7463" t="s">
        <v>474</v>
      </c>
      <c r="I7463" t="s">
        <v>549</v>
      </c>
      <c r="J7463">
        <v>54404000000</v>
      </c>
      <c r="K7463">
        <v>511103076.44331706</v>
      </c>
    </row>
    <row r="7464" spans="1:11" x14ac:dyDescent="0.25">
      <c r="A7464">
        <v>6786700</v>
      </c>
      <c r="B7464" t="s">
        <v>3650</v>
      </c>
      <c r="C7464" t="s">
        <v>493</v>
      </c>
      <c r="D7464" t="s">
        <v>3653</v>
      </c>
      <c r="E7464">
        <v>2018</v>
      </c>
      <c r="F7464" s="10">
        <v>43190</v>
      </c>
      <c r="G7464" t="s">
        <v>489</v>
      </c>
      <c r="H7464" t="s">
        <v>474</v>
      </c>
      <c r="I7464" t="s">
        <v>549</v>
      </c>
      <c r="J7464">
        <v>68003000000</v>
      </c>
      <c r="K7464">
        <v>638860056.38142216</v>
      </c>
    </row>
    <row r="7465" spans="1:11" x14ac:dyDescent="0.25">
      <c r="A7465">
        <v>1188</v>
      </c>
      <c r="B7465" t="s">
        <v>255</v>
      </c>
      <c r="C7465" t="s">
        <v>492</v>
      </c>
      <c r="D7465" t="s">
        <v>618</v>
      </c>
      <c r="E7465">
        <v>2014</v>
      </c>
      <c r="F7465" s="10">
        <v>42004</v>
      </c>
      <c r="G7465" t="s">
        <v>489</v>
      </c>
      <c r="H7465" t="s">
        <v>474</v>
      </c>
      <c r="I7465" t="s">
        <v>550</v>
      </c>
      <c r="J7465">
        <v>3614459000000</v>
      </c>
      <c r="K7465">
        <v>3312435591.2641478</v>
      </c>
    </row>
    <row r="7466" spans="1:11" x14ac:dyDescent="0.25">
      <c r="A7466">
        <v>1188</v>
      </c>
      <c r="B7466" t="s">
        <v>255</v>
      </c>
      <c r="C7466" t="s">
        <v>492</v>
      </c>
      <c r="D7466" t="s">
        <v>570</v>
      </c>
      <c r="E7466">
        <v>2014</v>
      </c>
      <c r="F7466" s="10">
        <v>42004</v>
      </c>
      <c r="G7466" t="s">
        <v>489</v>
      </c>
      <c r="H7466" t="s">
        <v>474</v>
      </c>
      <c r="I7466" t="s">
        <v>550</v>
      </c>
      <c r="J7466">
        <v>2978837000000</v>
      </c>
      <c r="K7466">
        <v>2729926027.4842019</v>
      </c>
    </row>
    <row r="7467" spans="1:11" x14ac:dyDescent="0.25">
      <c r="A7467">
        <v>1188</v>
      </c>
      <c r="B7467" t="s">
        <v>255</v>
      </c>
      <c r="C7467" t="s">
        <v>492</v>
      </c>
      <c r="D7467" t="s">
        <v>1054</v>
      </c>
      <c r="E7467">
        <v>2014</v>
      </c>
      <c r="F7467" s="10">
        <v>42004</v>
      </c>
      <c r="G7467" t="s">
        <v>489</v>
      </c>
      <c r="H7467" t="s">
        <v>474</v>
      </c>
      <c r="I7467" t="s">
        <v>550</v>
      </c>
      <c r="J7467">
        <v>-3634371000000</v>
      </c>
      <c r="K7467">
        <v>-3330683748.8703766</v>
      </c>
    </row>
    <row r="7468" spans="1:11" x14ac:dyDescent="0.25">
      <c r="A7468">
        <v>1188</v>
      </c>
      <c r="B7468" t="s">
        <v>255</v>
      </c>
      <c r="C7468" t="s">
        <v>492</v>
      </c>
      <c r="D7468" t="s">
        <v>569</v>
      </c>
      <c r="E7468">
        <v>2014</v>
      </c>
      <c r="F7468" s="10">
        <v>42004</v>
      </c>
      <c r="G7468" t="s">
        <v>489</v>
      </c>
      <c r="H7468" t="s">
        <v>474</v>
      </c>
      <c r="I7468" t="s">
        <v>550</v>
      </c>
      <c r="J7468">
        <v>3607502000000</v>
      </c>
      <c r="K7468">
        <v>3306059916.6726184</v>
      </c>
    </row>
    <row r="7469" spans="1:11" x14ac:dyDescent="0.25">
      <c r="A7469">
        <v>1188</v>
      </c>
      <c r="B7469" t="s">
        <v>255</v>
      </c>
      <c r="C7469" t="s">
        <v>492</v>
      </c>
      <c r="D7469" t="s">
        <v>701</v>
      </c>
      <c r="E7469">
        <v>2014</v>
      </c>
      <c r="F7469" s="10">
        <v>42004</v>
      </c>
      <c r="G7469" t="s">
        <v>489</v>
      </c>
      <c r="H7469" t="s">
        <v>474</v>
      </c>
      <c r="I7469" t="s">
        <v>550</v>
      </c>
      <c r="J7469">
        <v>1812193000000</v>
      </c>
      <c r="K7469">
        <v>1660766546.6504807</v>
      </c>
    </row>
    <row r="7470" spans="1:11" x14ac:dyDescent="0.25">
      <c r="A7470">
        <v>1188</v>
      </c>
      <c r="B7470" t="s">
        <v>255</v>
      </c>
      <c r="C7470" t="s">
        <v>492</v>
      </c>
      <c r="D7470" t="s">
        <v>2060</v>
      </c>
      <c r="E7470">
        <v>2014</v>
      </c>
      <c r="F7470" s="10">
        <v>42004</v>
      </c>
      <c r="G7470" t="s">
        <v>489</v>
      </c>
      <c r="H7470" t="s">
        <v>474</v>
      </c>
      <c r="I7470" t="s">
        <v>550</v>
      </c>
      <c r="J7470">
        <v>39226000000</v>
      </c>
      <c r="K7470">
        <v>35948283.962531447</v>
      </c>
    </row>
    <row r="7471" spans="1:11" x14ac:dyDescent="0.25">
      <c r="A7471">
        <v>1188</v>
      </c>
      <c r="B7471" t="s">
        <v>255</v>
      </c>
      <c r="C7471" t="s">
        <v>492</v>
      </c>
      <c r="D7471" t="s">
        <v>256</v>
      </c>
      <c r="E7471">
        <v>2014</v>
      </c>
      <c r="F7471" s="10">
        <v>42004</v>
      </c>
      <c r="G7471" t="s">
        <v>489</v>
      </c>
      <c r="H7471" t="s">
        <v>474</v>
      </c>
      <c r="I7471" t="s">
        <v>550</v>
      </c>
      <c r="J7471">
        <v>9553798000000</v>
      </c>
      <c r="K7471">
        <v>8755484714.8489532</v>
      </c>
    </row>
    <row r="7472" spans="1:11" x14ac:dyDescent="0.25">
      <c r="A7472">
        <v>1188</v>
      </c>
      <c r="B7472" t="s">
        <v>255</v>
      </c>
      <c r="C7472" t="s">
        <v>493</v>
      </c>
      <c r="D7472" t="s">
        <v>1050</v>
      </c>
      <c r="E7472">
        <v>2014</v>
      </c>
      <c r="F7472" s="10">
        <v>42004</v>
      </c>
      <c r="G7472" t="s">
        <v>489</v>
      </c>
      <c r="H7472" t="s">
        <v>474</v>
      </c>
      <c r="I7472" t="s">
        <v>550</v>
      </c>
      <c r="J7472">
        <v>2401632000000</v>
      </c>
      <c r="K7472">
        <v>2200952151.8763661</v>
      </c>
    </row>
    <row r="7473" spans="1:11" x14ac:dyDescent="0.25">
      <c r="A7473">
        <v>1188</v>
      </c>
      <c r="B7473" t="s">
        <v>255</v>
      </c>
      <c r="C7473" t="s">
        <v>493</v>
      </c>
      <c r="D7473" t="s">
        <v>2076</v>
      </c>
      <c r="E7473">
        <v>2014</v>
      </c>
      <c r="F7473" s="10">
        <v>42004</v>
      </c>
      <c r="G7473" t="s">
        <v>489</v>
      </c>
      <c r="H7473" t="s">
        <v>474</v>
      </c>
      <c r="I7473" t="s">
        <v>550</v>
      </c>
      <c r="J7473">
        <v>497244000000</v>
      </c>
      <c r="K7473">
        <v>455694399.39491636</v>
      </c>
    </row>
    <row r="7474" spans="1:11" x14ac:dyDescent="0.25">
      <c r="A7474">
        <v>1188</v>
      </c>
      <c r="B7474" t="s">
        <v>255</v>
      </c>
      <c r="C7474" t="s">
        <v>493</v>
      </c>
      <c r="D7474" t="s">
        <v>1051</v>
      </c>
      <c r="E7474">
        <v>2014</v>
      </c>
      <c r="F7474" s="10">
        <v>42004</v>
      </c>
      <c r="G7474" t="s">
        <v>489</v>
      </c>
      <c r="H7474" t="s">
        <v>474</v>
      </c>
      <c r="I7474" t="s">
        <v>550</v>
      </c>
      <c r="J7474">
        <v>10598898000000</v>
      </c>
      <c r="K7474">
        <v>9713256385.9151249</v>
      </c>
    </row>
    <row r="7475" spans="1:11" x14ac:dyDescent="0.25">
      <c r="A7475">
        <v>1188</v>
      </c>
      <c r="B7475" t="s">
        <v>255</v>
      </c>
      <c r="C7475" t="s">
        <v>493</v>
      </c>
      <c r="D7475" t="s">
        <v>1054</v>
      </c>
      <c r="E7475">
        <v>2014</v>
      </c>
      <c r="F7475" s="10">
        <v>42004</v>
      </c>
      <c r="G7475" t="s">
        <v>489</v>
      </c>
      <c r="H7475" t="s">
        <v>474</v>
      </c>
      <c r="I7475" t="s">
        <v>550</v>
      </c>
      <c r="J7475">
        <v>-3649529000000</v>
      </c>
      <c r="K7475">
        <v>-3344575149.6837158</v>
      </c>
    </row>
    <row r="7476" spans="1:11" x14ac:dyDescent="0.25">
      <c r="A7476">
        <v>1188</v>
      </c>
      <c r="B7476" t="s">
        <v>255</v>
      </c>
      <c r="C7476" t="s">
        <v>493</v>
      </c>
      <c r="D7476" t="s">
        <v>971</v>
      </c>
      <c r="E7476">
        <v>2014</v>
      </c>
      <c r="F7476" s="10">
        <v>42004</v>
      </c>
      <c r="G7476" t="s">
        <v>489</v>
      </c>
      <c r="H7476" t="s">
        <v>474</v>
      </c>
      <c r="I7476" t="s">
        <v>550</v>
      </c>
      <c r="J7476">
        <v>572219000000</v>
      </c>
      <c r="K7476">
        <v>524404504.68454045</v>
      </c>
    </row>
    <row r="7477" spans="1:11" x14ac:dyDescent="0.25">
      <c r="A7477">
        <v>1188</v>
      </c>
      <c r="B7477" t="s">
        <v>255</v>
      </c>
      <c r="C7477" t="s">
        <v>493</v>
      </c>
      <c r="D7477" t="s">
        <v>1049</v>
      </c>
      <c r="E7477">
        <v>2014</v>
      </c>
      <c r="F7477" s="10">
        <v>42004</v>
      </c>
      <c r="G7477" t="s">
        <v>489</v>
      </c>
      <c r="H7477" t="s">
        <v>474</v>
      </c>
      <c r="I7477" t="s">
        <v>550</v>
      </c>
      <c r="J7477">
        <v>6071899000000</v>
      </c>
      <c r="K7477">
        <v>5564532438.7857733</v>
      </c>
    </row>
    <row r="7478" spans="1:11" x14ac:dyDescent="0.25">
      <c r="A7478">
        <v>1188</v>
      </c>
      <c r="B7478" t="s">
        <v>255</v>
      </c>
      <c r="C7478" t="s">
        <v>493</v>
      </c>
      <c r="D7478" t="s">
        <v>1045</v>
      </c>
      <c r="E7478">
        <v>2014</v>
      </c>
      <c r="F7478" s="10">
        <v>42004</v>
      </c>
      <c r="G7478" t="s">
        <v>489</v>
      </c>
      <c r="H7478" t="s">
        <v>474</v>
      </c>
      <c r="I7478" t="s">
        <v>550</v>
      </c>
      <c r="J7478">
        <v>139333000000</v>
      </c>
      <c r="K7478">
        <v>127690364.79252012</v>
      </c>
    </row>
    <row r="7479" spans="1:11" x14ac:dyDescent="0.25">
      <c r="A7479">
        <v>1188</v>
      </c>
      <c r="B7479" t="s">
        <v>255</v>
      </c>
      <c r="C7479" t="s">
        <v>493</v>
      </c>
      <c r="D7479" t="s">
        <v>1052</v>
      </c>
      <c r="E7479">
        <v>2014</v>
      </c>
      <c r="F7479" s="10">
        <v>42004</v>
      </c>
      <c r="G7479" t="s">
        <v>489</v>
      </c>
      <c r="H7479" t="s">
        <v>474</v>
      </c>
      <c r="I7479" t="s">
        <v>550</v>
      </c>
      <c r="J7479">
        <v>897208000000</v>
      </c>
      <c r="K7479">
        <v>822237494.454059</v>
      </c>
    </row>
    <row r="7480" spans="1:11" x14ac:dyDescent="0.25">
      <c r="A7480">
        <v>1188</v>
      </c>
      <c r="B7480" t="s">
        <v>255</v>
      </c>
      <c r="C7480" t="s">
        <v>493</v>
      </c>
      <c r="D7480" t="s">
        <v>456</v>
      </c>
      <c r="E7480">
        <v>2014</v>
      </c>
      <c r="F7480" s="10">
        <v>42004</v>
      </c>
      <c r="G7480" t="s">
        <v>489</v>
      </c>
      <c r="H7480" t="s">
        <v>474</v>
      </c>
      <c r="I7480" t="s">
        <v>550</v>
      </c>
      <c r="J7480">
        <v>588819000000</v>
      </c>
      <c r="K7480">
        <v>539617412.29117942</v>
      </c>
    </row>
    <row r="7481" spans="1:11" x14ac:dyDescent="0.25">
      <c r="A7481">
        <v>1188</v>
      </c>
      <c r="B7481" t="s">
        <v>255</v>
      </c>
      <c r="C7481" t="s">
        <v>493</v>
      </c>
      <c r="D7481" t="s">
        <v>1048</v>
      </c>
      <c r="E7481">
        <v>2014</v>
      </c>
      <c r="F7481" s="10">
        <v>42004</v>
      </c>
      <c r="G7481" t="s">
        <v>489</v>
      </c>
      <c r="H7481" t="s">
        <v>474</v>
      </c>
      <c r="I7481" t="s">
        <v>550</v>
      </c>
      <c r="J7481">
        <v>9800000000</v>
      </c>
      <c r="K7481">
        <v>8981114.1292206235</v>
      </c>
    </row>
    <row r="7482" spans="1:11" x14ac:dyDescent="0.25">
      <c r="A7482">
        <v>1333</v>
      </c>
      <c r="B7482" t="s">
        <v>258</v>
      </c>
      <c r="C7482" t="s">
        <v>492</v>
      </c>
      <c r="D7482" t="s">
        <v>1135</v>
      </c>
      <c r="E7482">
        <v>2014</v>
      </c>
      <c r="F7482" s="10">
        <v>42004</v>
      </c>
      <c r="G7482" t="s">
        <v>489</v>
      </c>
      <c r="H7482" t="s">
        <v>474</v>
      </c>
      <c r="I7482" t="s">
        <v>550</v>
      </c>
      <c r="J7482">
        <v>2419439000000</v>
      </c>
      <c r="K7482">
        <v>2217271202.8252468</v>
      </c>
    </row>
    <row r="7483" spans="1:11" x14ac:dyDescent="0.25">
      <c r="A7483">
        <v>1333</v>
      </c>
      <c r="B7483" t="s">
        <v>258</v>
      </c>
      <c r="C7483" t="s">
        <v>492</v>
      </c>
      <c r="D7483" t="s">
        <v>891</v>
      </c>
      <c r="E7483">
        <v>2014</v>
      </c>
      <c r="F7483" s="10">
        <v>42004</v>
      </c>
      <c r="G7483" t="s">
        <v>489</v>
      </c>
      <c r="H7483" t="s">
        <v>474</v>
      </c>
      <c r="I7483" t="s">
        <v>550</v>
      </c>
      <c r="J7483">
        <v>-307110000000</v>
      </c>
      <c r="K7483">
        <v>-281447955.12499446</v>
      </c>
    </row>
    <row r="7484" spans="1:11" x14ac:dyDescent="0.25">
      <c r="A7484">
        <v>1333</v>
      </c>
      <c r="B7484" t="s">
        <v>258</v>
      </c>
      <c r="C7484" t="s">
        <v>492</v>
      </c>
      <c r="D7484" t="s">
        <v>701</v>
      </c>
      <c r="E7484">
        <v>2014</v>
      </c>
      <c r="F7484" s="10">
        <v>42004</v>
      </c>
      <c r="G7484" t="s">
        <v>489</v>
      </c>
      <c r="H7484" t="s">
        <v>474</v>
      </c>
      <c r="I7484" t="s">
        <v>550</v>
      </c>
      <c r="J7484">
        <v>2053738000000</v>
      </c>
      <c r="K7484">
        <v>1882128098.9303374</v>
      </c>
    </row>
    <row r="7485" spans="1:11" x14ac:dyDescent="0.25">
      <c r="A7485">
        <v>1333</v>
      </c>
      <c r="B7485" t="s">
        <v>258</v>
      </c>
      <c r="C7485" t="s">
        <v>492</v>
      </c>
      <c r="D7485" t="s">
        <v>679</v>
      </c>
      <c r="E7485">
        <v>2014</v>
      </c>
      <c r="F7485" s="10">
        <v>42004</v>
      </c>
      <c r="G7485" t="s">
        <v>489</v>
      </c>
      <c r="H7485" t="s">
        <v>474</v>
      </c>
      <c r="I7485" t="s">
        <v>550</v>
      </c>
      <c r="J7485">
        <v>1255911000000</v>
      </c>
      <c r="K7485">
        <v>1150967349.7085309</v>
      </c>
    </row>
    <row r="7486" spans="1:11" x14ac:dyDescent="0.25">
      <c r="A7486">
        <v>1333</v>
      </c>
      <c r="B7486" t="s">
        <v>258</v>
      </c>
      <c r="C7486" t="s">
        <v>492</v>
      </c>
      <c r="D7486" t="s">
        <v>256</v>
      </c>
      <c r="E7486">
        <v>2014</v>
      </c>
      <c r="F7486" s="10">
        <v>42004</v>
      </c>
      <c r="G7486" t="s">
        <v>489</v>
      </c>
      <c r="H7486" t="s">
        <v>474</v>
      </c>
      <c r="I7486" t="s">
        <v>550</v>
      </c>
      <c r="J7486">
        <v>4065574000000</v>
      </c>
      <c r="K7486">
        <v>3725855519.8767357</v>
      </c>
    </row>
    <row r="7487" spans="1:11" x14ac:dyDescent="0.25">
      <c r="A7487">
        <v>1333</v>
      </c>
      <c r="B7487" t="s">
        <v>258</v>
      </c>
      <c r="C7487" t="s">
        <v>493</v>
      </c>
      <c r="D7487" t="s">
        <v>1130</v>
      </c>
      <c r="E7487">
        <v>2014</v>
      </c>
      <c r="F7487" s="10">
        <v>42004</v>
      </c>
      <c r="G7487" t="s">
        <v>489</v>
      </c>
      <c r="H7487" t="s">
        <v>474</v>
      </c>
      <c r="I7487" t="s">
        <v>550</v>
      </c>
      <c r="J7487">
        <v>-307110000000</v>
      </c>
      <c r="K7487">
        <v>-281447955.12499446</v>
      </c>
    </row>
    <row r="7488" spans="1:11" x14ac:dyDescent="0.25">
      <c r="A7488">
        <v>1333</v>
      </c>
      <c r="B7488" t="s">
        <v>258</v>
      </c>
      <c r="C7488" t="s">
        <v>493</v>
      </c>
      <c r="D7488" t="s">
        <v>1129</v>
      </c>
      <c r="E7488">
        <v>2014</v>
      </c>
      <c r="F7488" s="10">
        <v>42004</v>
      </c>
      <c r="G7488" t="s">
        <v>489</v>
      </c>
      <c r="H7488" t="s">
        <v>474</v>
      </c>
      <c r="I7488" t="s">
        <v>550</v>
      </c>
      <c r="J7488">
        <v>1062509000000</v>
      </c>
      <c r="K7488">
        <v>973725978.80857921</v>
      </c>
    </row>
    <row r="7489" spans="1:11" x14ac:dyDescent="0.25">
      <c r="A7489">
        <v>1333</v>
      </c>
      <c r="B7489" t="s">
        <v>258</v>
      </c>
      <c r="C7489" t="s">
        <v>493</v>
      </c>
      <c r="D7489" t="s">
        <v>1127</v>
      </c>
      <c r="E7489">
        <v>2014</v>
      </c>
      <c r="F7489" s="10">
        <v>42004</v>
      </c>
      <c r="G7489" t="s">
        <v>489</v>
      </c>
      <c r="H7489" t="s">
        <v>474</v>
      </c>
      <c r="I7489" t="s">
        <v>550</v>
      </c>
      <c r="J7489">
        <v>2956215000000</v>
      </c>
      <c r="K7489">
        <v>2709194316.8891783</v>
      </c>
    </row>
    <row r="7490" spans="1:11" x14ac:dyDescent="0.25">
      <c r="A7490">
        <v>1333</v>
      </c>
      <c r="B7490" t="s">
        <v>258</v>
      </c>
      <c r="C7490" t="s">
        <v>493</v>
      </c>
      <c r="D7490" t="s">
        <v>1273</v>
      </c>
      <c r="E7490">
        <v>2014</v>
      </c>
      <c r="F7490" s="10">
        <v>42004</v>
      </c>
      <c r="G7490" t="s">
        <v>489</v>
      </c>
      <c r="H7490" t="s">
        <v>474</v>
      </c>
      <c r="I7490" t="s">
        <v>550</v>
      </c>
      <c r="J7490">
        <v>198949000000</v>
      </c>
      <c r="K7490">
        <v>182324864.78513408</v>
      </c>
    </row>
    <row r="7491" spans="1:11" x14ac:dyDescent="0.25">
      <c r="A7491">
        <v>1333</v>
      </c>
      <c r="B7491" t="s">
        <v>258</v>
      </c>
      <c r="C7491" t="s">
        <v>493</v>
      </c>
      <c r="D7491" t="s">
        <v>1128</v>
      </c>
      <c r="E7491">
        <v>2014</v>
      </c>
      <c r="F7491" s="10">
        <v>42004</v>
      </c>
      <c r="G7491" t="s">
        <v>489</v>
      </c>
      <c r="H7491" t="s">
        <v>474</v>
      </c>
      <c r="I7491" t="s">
        <v>550</v>
      </c>
      <c r="J7491">
        <v>1109335000000</v>
      </c>
      <c r="K7491">
        <v>1016639208.422343</v>
      </c>
    </row>
    <row r="7492" spans="1:11" x14ac:dyDescent="0.25">
      <c r="A7492">
        <v>1333</v>
      </c>
      <c r="B7492" t="s">
        <v>258</v>
      </c>
      <c r="C7492" t="s">
        <v>493</v>
      </c>
      <c r="D7492" t="s">
        <v>458</v>
      </c>
      <c r="E7492">
        <v>2014</v>
      </c>
      <c r="F7492" s="10">
        <v>42004</v>
      </c>
      <c r="G7492" t="s">
        <v>489</v>
      </c>
      <c r="H7492" t="s">
        <v>474</v>
      </c>
      <c r="I7492" t="s">
        <v>550</v>
      </c>
      <c r="J7492">
        <v>186753000000</v>
      </c>
      <c r="K7492">
        <v>171147959.89534074</v>
      </c>
    </row>
    <row r="7493" spans="1:11" x14ac:dyDescent="0.25">
      <c r="A7493">
        <v>1333</v>
      </c>
      <c r="B7493" t="s">
        <v>258</v>
      </c>
      <c r="C7493" t="s">
        <v>493</v>
      </c>
      <c r="D7493" t="s">
        <v>1126</v>
      </c>
      <c r="E7493">
        <v>2014</v>
      </c>
      <c r="F7493" s="10">
        <v>42004</v>
      </c>
      <c r="G7493" t="s">
        <v>489</v>
      </c>
      <c r="H7493" t="s">
        <v>474</v>
      </c>
      <c r="I7493" t="s">
        <v>550</v>
      </c>
      <c r="J7493">
        <v>4280901000000</v>
      </c>
      <c r="K7493">
        <v>3923189842.5402756</v>
      </c>
    </row>
    <row r="7494" spans="1:11" x14ac:dyDescent="0.25">
      <c r="A7494">
        <v>1370</v>
      </c>
      <c r="B7494" t="s">
        <v>260</v>
      </c>
      <c r="C7494" t="s">
        <v>492</v>
      </c>
      <c r="D7494" t="s">
        <v>570</v>
      </c>
      <c r="E7494">
        <v>2014</v>
      </c>
      <c r="F7494" s="10">
        <v>42004</v>
      </c>
      <c r="G7494" t="s">
        <v>489</v>
      </c>
      <c r="H7494" t="s">
        <v>474</v>
      </c>
      <c r="I7494" t="s">
        <v>550</v>
      </c>
      <c r="J7494">
        <v>4047318000000</v>
      </c>
      <c r="K7494">
        <v>3709124987.2703018</v>
      </c>
    </row>
    <row r="7495" spans="1:11" x14ac:dyDescent="0.25">
      <c r="A7495">
        <v>1370</v>
      </c>
      <c r="B7495" t="s">
        <v>260</v>
      </c>
      <c r="C7495" t="s">
        <v>492</v>
      </c>
      <c r="D7495" t="s">
        <v>891</v>
      </c>
      <c r="E7495">
        <v>2014</v>
      </c>
      <c r="F7495" s="10">
        <v>42004</v>
      </c>
      <c r="G7495" t="s">
        <v>489</v>
      </c>
      <c r="H7495" t="s">
        <v>474</v>
      </c>
      <c r="I7495" t="s">
        <v>550</v>
      </c>
      <c r="J7495">
        <v>-408832000000</v>
      </c>
      <c r="K7495">
        <v>-374670086.90587002</v>
      </c>
    </row>
    <row r="7496" spans="1:11" x14ac:dyDescent="0.25">
      <c r="A7496">
        <v>1370</v>
      </c>
      <c r="B7496" t="s">
        <v>260</v>
      </c>
      <c r="C7496" t="s">
        <v>492</v>
      </c>
      <c r="D7496" t="s">
        <v>572</v>
      </c>
      <c r="E7496">
        <v>2014</v>
      </c>
      <c r="F7496" s="10">
        <v>42004</v>
      </c>
      <c r="G7496" t="s">
        <v>489</v>
      </c>
      <c r="H7496" t="s">
        <v>474</v>
      </c>
      <c r="I7496" t="s">
        <v>550</v>
      </c>
      <c r="J7496">
        <v>5225324000000</v>
      </c>
      <c r="K7496">
        <v>4788697061.8526154</v>
      </c>
    </row>
    <row r="7497" spans="1:11" x14ac:dyDescent="0.25">
      <c r="A7497">
        <v>1370</v>
      </c>
      <c r="B7497" t="s">
        <v>260</v>
      </c>
      <c r="C7497" t="s">
        <v>492</v>
      </c>
      <c r="D7497" t="s">
        <v>679</v>
      </c>
      <c r="E7497">
        <v>2014</v>
      </c>
      <c r="F7497" s="10">
        <v>42004</v>
      </c>
      <c r="G7497" t="s">
        <v>489</v>
      </c>
      <c r="H7497" t="s">
        <v>474</v>
      </c>
      <c r="I7497" t="s">
        <v>550</v>
      </c>
      <c r="J7497">
        <v>1163886000000</v>
      </c>
      <c r="K7497">
        <v>1066631938.7144974</v>
      </c>
    </row>
    <row r="7498" spans="1:11" x14ac:dyDescent="0.25">
      <c r="A7498">
        <v>1370</v>
      </c>
      <c r="B7498" t="s">
        <v>260</v>
      </c>
      <c r="C7498" t="s">
        <v>492</v>
      </c>
      <c r="D7498" t="s">
        <v>256</v>
      </c>
      <c r="E7498">
        <v>2014</v>
      </c>
      <c r="F7498" s="10">
        <v>42004</v>
      </c>
      <c r="G7498" t="s">
        <v>489</v>
      </c>
      <c r="H7498" t="s">
        <v>474</v>
      </c>
      <c r="I7498" t="s">
        <v>550</v>
      </c>
      <c r="J7498">
        <v>7359263000000</v>
      </c>
      <c r="K7498">
        <v>6744324582.648016</v>
      </c>
    </row>
    <row r="7499" spans="1:11" x14ac:dyDescent="0.25">
      <c r="A7499">
        <v>1370</v>
      </c>
      <c r="B7499" t="s">
        <v>260</v>
      </c>
      <c r="C7499" t="s">
        <v>493</v>
      </c>
      <c r="D7499" t="s">
        <v>1123</v>
      </c>
      <c r="E7499">
        <v>2014</v>
      </c>
      <c r="F7499" s="10">
        <v>42004</v>
      </c>
      <c r="G7499" t="s">
        <v>489</v>
      </c>
      <c r="H7499" t="s">
        <v>474</v>
      </c>
      <c r="I7499" t="s">
        <v>550</v>
      </c>
      <c r="J7499">
        <v>3479018000000</v>
      </c>
      <c r="K7499">
        <v>3188312011.7972326</v>
      </c>
    </row>
    <row r="7500" spans="1:11" x14ac:dyDescent="0.25">
      <c r="A7500">
        <v>1370</v>
      </c>
      <c r="B7500" t="s">
        <v>260</v>
      </c>
      <c r="C7500" t="s">
        <v>493</v>
      </c>
      <c r="D7500" t="s">
        <v>1122</v>
      </c>
      <c r="E7500">
        <v>2014</v>
      </c>
      <c r="F7500" s="10">
        <v>42004</v>
      </c>
      <c r="G7500" t="s">
        <v>489</v>
      </c>
      <c r="H7500" t="s">
        <v>474</v>
      </c>
      <c r="I7500" t="s">
        <v>550</v>
      </c>
      <c r="J7500">
        <v>5665301000000</v>
      </c>
      <c r="K7500">
        <v>5191909679.3252792</v>
      </c>
    </row>
    <row r="7501" spans="1:11" x14ac:dyDescent="0.25">
      <c r="A7501">
        <v>1370</v>
      </c>
      <c r="B7501" t="s">
        <v>260</v>
      </c>
      <c r="C7501" t="s">
        <v>493</v>
      </c>
      <c r="D7501" t="s">
        <v>891</v>
      </c>
      <c r="E7501">
        <v>2014</v>
      </c>
      <c r="F7501" s="10">
        <v>42004</v>
      </c>
      <c r="G7501" t="s">
        <v>489</v>
      </c>
      <c r="H7501" t="s">
        <v>474</v>
      </c>
      <c r="I7501" t="s">
        <v>550</v>
      </c>
      <c r="J7501">
        <v>-408832000000</v>
      </c>
      <c r="K7501">
        <v>-374670086.90587002</v>
      </c>
    </row>
    <row r="7502" spans="1:11" x14ac:dyDescent="0.25">
      <c r="A7502">
        <v>1370</v>
      </c>
      <c r="B7502" t="s">
        <v>260</v>
      </c>
      <c r="C7502" t="s">
        <v>493</v>
      </c>
      <c r="D7502" t="s">
        <v>458</v>
      </c>
      <c r="E7502">
        <v>2014</v>
      </c>
      <c r="F7502" s="10">
        <v>42004</v>
      </c>
      <c r="G7502" t="s">
        <v>489</v>
      </c>
      <c r="H7502" t="s">
        <v>474</v>
      </c>
      <c r="I7502" t="s">
        <v>550</v>
      </c>
      <c r="J7502">
        <v>804721000000</v>
      </c>
      <c r="K7502">
        <v>737478688.07964802</v>
      </c>
    </row>
    <row r="7503" spans="1:11" x14ac:dyDescent="0.25">
      <c r="A7503">
        <v>1370</v>
      </c>
      <c r="B7503" t="s">
        <v>260</v>
      </c>
      <c r="C7503" t="s">
        <v>493</v>
      </c>
      <c r="D7503" t="s">
        <v>1124</v>
      </c>
      <c r="E7503">
        <v>2014</v>
      </c>
      <c r="F7503" s="10">
        <v>42004</v>
      </c>
      <c r="G7503" t="s">
        <v>489</v>
      </c>
      <c r="H7503" t="s">
        <v>474</v>
      </c>
      <c r="I7503" t="s">
        <v>550</v>
      </c>
      <c r="J7503">
        <v>7846751000000</v>
      </c>
      <c r="K7503">
        <v>7191078191.2832718</v>
      </c>
    </row>
    <row r="7504" spans="1:11" x14ac:dyDescent="0.25">
      <c r="A7504">
        <v>8092</v>
      </c>
      <c r="B7504" t="s">
        <v>265</v>
      </c>
      <c r="C7504" t="s">
        <v>492</v>
      </c>
      <c r="D7504" t="s">
        <v>618</v>
      </c>
      <c r="E7504">
        <v>2014</v>
      </c>
      <c r="F7504" s="10">
        <v>42004</v>
      </c>
      <c r="G7504" t="s">
        <v>489</v>
      </c>
      <c r="H7504" t="s">
        <v>474</v>
      </c>
      <c r="I7504" t="s">
        <v>550</v>
      </c>
      <c r="J7504">
        <v>535112000000</v>
      </c>
      <c r="K7504">
        <v>490398157.54239863</v>
      </c>
    </row>
    <row r="7505" spans="1:11" x14ac:dyDescent="0.25">
      <c r="A7505">
        <v>8092</v>
      </c>
      <c r="B7505" t="s">
        <v>265</v>
      </c>
      <c r="C7505" t="s">
        <v>492</v>
      </c>
      <c r="D7505" t="s">
        <v>570</v>
      </c>
      <c r="E7505">
        <v>2014</v>
      </c>
      <c r="F7505" s="10">
        <v>42004</v>
      </c>
      <c r="G7505" t="s">
        <v>489</v>
      </c>
      <c r="H7505" t="s">
        <v>474</v>
      </c>
      <c r="I7505" t="s">
        <v>550</v>
      </c>
      <c r="J7505">
        <v>1109978000000</v>
      </c>
      <c r="K7505">
        <v>1017228479.4820459</v>
      </c>
    </row>
    <row r="7506" spans="1:11" x14ac:dyDescent="0.25">
      <c r="A7506">
        <v>8092</v>
      </c>
      <c r="B7506" t="s">
        <v>265</v>
      </c>
      <c r="C7506" t="s">
        <v>492</v>
      </c>
      <c r="D7506" t="s">
        <v>1137</v>
      </c>
      <c r="E7506">
        <v>2014</v>
      </c>
      <c r="F7506" s="10">
        <v>42004</v>
      </c>
      <c r="G7506" t="s">
        <v>489</v>
      </c>
      <c r="H7506" t="s">
        <v>474</v>
      </c>
      <c r="I7506" t="s">
        <v>550</v>
      </c>
      <c r="J7506">
        <v>649671000000</v>
      </c>
      <c r="K7506">
        <v>595384632.39233589</v>
      </c>
    </row>
    <row r="7507" spans="1:11" x14ac:dyDescent="0.25">
      <c r="A7507">
        <v>8092</v>
      </c>
      <c r="B7507" t="s">
        <v>265</v>
      </c>
      <c r="C7507" t="s">
        <v>492</v>
      </c>
      <c r="D7507" t="s">
        <v>2119</v>
      </c>
      <c r="E7507">
        <v>2014</v>
      </c>
      <c r="F7507" s="10">
        <v>42004</v>
      </c>
      <c r="G7507" t="s">
        <v>489</v>
      </c>
      <c r="H7507" t="s">
        <v>474</v>
      </c>
      <c r="I7507" t="s">
        <v>550</v>
      </c>
      <c r="J7507">
        <v>4271055000000</v>
      </c>
      <c r="K7507">
        <v>3914166572.1610603</v>
      </c>
    </row>
    <row r="7508" spans="1:11" x14ac:dyDescent="0.25">
      <c r="A7508">
        <v>8092</v>
      </c>
      <c r="B7508" t="s">
        <v>265</v>
      </c>
      <c r="C7508" t="s">
        <v>492</v>
      </c>
      <c r="D7508" t="s">
        <v>256</v>
      </c>
      <c r="E7508">
        <v>2014</v>
      </c>
      <c r="F7508" s="10">
        <v>42004</v>
      </c>
      <c r="G7508" t="s">
        <v>489</v>
      </c>
      <c r="H7508" t="s">
        <v>474</v>
      </c>
      <c r="I7508" t="s">
        <v>550</v>
      </c>
      <c r="J7508">
        <v>2345635000000</v>
      </c>
      <c r="K7508">
        <v>2149634249.0300426</v>
      </c>
    </row>
    <row r="7509" spans="1:11" x14ac:dyDescent="0.25">
      <c r="A7509">
        <v>8092</v>
      </c>
      <c r="B7509" t="s">
        <v>265</v>
      </c>
      <c r="C7509" t="s">
        <v>493</v>
      </c>
      <c r="D7509" t="s">
        <v>1133</v>
      </c>
      <c r="E7509">
        <v>2014</v>
      </c>
      <c r="F7509" s="10">
        <v>42004</v>
      </c>
      <c r="G7509" t="s">
        <v>489</v>
      </c>
      <c r="H7509" t="s">
        <v>474</v>
      </c>
      <c r="I7509" t="s">
        <v>550</v>
      </c>
      <c r="J7509">
        <v>5557092000000</v>
      </c>
      <c r="K7509">
        <v>5092742599.85499</v>
      </c>
    </row>
    <row r="7510" spans="1:11" x14ac:dyDescent="0.25">
      <c r="A7510">
        <v>8092</v>
      </c>
      <c r="B7510" t="s">
        <v>265</v>
      </c>
      <c r="C7510" t="s">
        <v>493</v>
      </c>
      <c r="D7510" t="s">
        <v>1134</v>
      </c>
      <c r="E7510">
        <v>2014</v>
      </c>
      <c r="F7510" s="10">
        <v>42004</v>
      </c>
      <c r="G7510" t="s">
        <v>489</v>
      </c>
      <c r="H7510" t="s">
        <v>474</v>
      </c>
      <c r="I7510" t="s">
        <v>550</v>
      </c>
      <c r="J7510">
        <v>3354359000000</v>
      </c>
      <c r="K7510">
        <v>3074069490.7528944</v>
      </c>
    </row>
    <row r="7511" spans="1:11" x14ac:dyDescent="0.25">
      <c r="A7511">
        <v>8219</v>
      </c>
      <c r="B7511" t="s">
        <v>262</v>
      </c>
      <c r="C7511" t="s">
        <v>492</v>
      </c>
      <c r="D7511" t="s">
        <v>618</v>
      </c>
      <c r="E7511">
        <v>2014</v>
      </c>
      <c r="F7511" s="10">
        <v>42004</v>
      </c>
      <c r="G7511" t="s">
        <v>489</v>
      </c>
      <c r="H7511" t="s">
        <v>474</v>
      </c>
      <c r="I7511" t="s">
        <v>550</v>
      </c>
      <c r="J7511">
        <v>1209538000000</v>
      </c>
      <c r="K7511">
        <v>1108469267.5131893</v>
      </c>
    </row>
    <row r="7512" spans="1:11" x14ac:dyDescent="0.25">
      <c r="A7512">
        <v>8219</v>
      </c>
      <c r="B7512" t="s">
        <v>262</v>
      </c>
      <c r="C7512" t="s">
        <v>492</v>
      </c>
      <c r="D7512" t="s">
        <v>2094</v>
      </c>
      <c r="E7512">
        <v>2014</v>
      </c>
      <c r="F7512" s="10">
        <v>42004</v>
      </c>
      <c r="G7512" t="s">
        <v>489</v>
      </c>
      <c r="H7512" t="s">
        <v>474</v>
      </c>
      <c r="I7512" t="s">
        <v>550</v>
      </c>
      <c r="J7512">
        <v>4805364000000</v>
      </c>
      <c r="K7512">
        <v>4403828828.2089939</v>
      </c>
    </row>
    <row r="7513" spans="1:11" x14ac:dyDescent="0.25">
      <c r="A7513">
        <v>8219</v>
      </c>
      <c r="B7513" t="s">
        <v>262</v>
      </c>
      <c r="C7513" t="s">
        <v>492</v>
      </c>
      <c r="D7513" t="s">
        <v>59</v>
      </c>
      <c r="E7513">
        <v>2014</v>
      </c>
      <c r="F7513" s="10">
        <v>42004</v>
      </c>
      <c r="G7513" t="s">
        <v>489</v>
      </c>
      <c r="H7513" t="s">
        <v>474</v>
      </c>
      <c r="I7513" t="s">
        <v>550</v>
      </c>
      <c r="J7513">
        <v>6851706000000</v>
      </c>
      <c r="K7513">
        <v>6279178935.2924213</v>
      </c>
    </row>
    <row r="7514" spans="1:11" x14ac:dyDescent="0.25">
      <c r="A7514">
        <v>8219</v>
      </c>
      <c r="B7514" t="s">
        <v>262</v>
      </c>
      <c r="C7514" t="s">
        <v>492</v>
      </c>
      <c r="D7514" t="s">
        <v>569</v>
      </c>
      <c r="E7514">
        <v>2014</v>
      </c>
      <c r="F7514" s="10">
        <v>42004</v>
      </c>
      <c r="G7514" t="s">
        <v>489</v>
      </c>
      <c r="H7514" t="s">
        <v>474</v>
      </c>
      <c r="I7514" t="s">
        <v>550</v>
      </c>
      <c r="J7514">
        <v>1402163000000</v>
      </c>
      <c r="K7514">
        <v>1284998564.3643243</v>
      </c>
    </row>
    <row r="7515" spans="1:11" x14ac:dyDescent="0.25">
      <c r="A7515">
        <v>8219</v>
      </c>
      <c r="B7515" t="s">
        <v>262</v>
      </c>
      <c r="C7515" t="s">
        <v>492</v>
      </c>
      <c r="D7515" t="s">
        <v>1125</v>
      </c>
      <c r="E7515">
        <v>2014</v>
      </c>
      <c r="F7515" s="10">
        <v>42004</v>
      </c>
      <c r="G7515" t="s">
        <v>489</v>
      </c>
      <c r="H7515" t="s">
        <v>474</v>
      </c>
      <c r="I7515" t="s">
        <v>550</v>
      </c>
      <c r="J7515">
        <v>413660000000</v>
      </c>
      <c r="K7515">
        <v>379094660.27483708</v>
      </c>
    </row>
    <row r="7516" spans="1:11" x14ac:dyDescent="0.25">
      <c r="A7516">
        <v>8219</v>
      </c>
      <c r="B7516" t="s">
        <v>262</v>
      </c>
      <c r="C7516" t="s">
        <v>492</v>
      </c>
      <c r="D7516" t="s">
        <v>256</v>
      </c>
      <c r="E7516">
        <v>2014</v>
      </c>
      <c r="F7516" s="10">
        <v>42004</v>
      </c>
      <c r="G7516" t="s">
        <v>489</v>
      </c>
      <c r="H7516" t="s">
        <v>474</v>
      </c>
      <c r="I7516" t="s">
        <v>550</v>
      </c>
      <c r="J7516">
        <v>7895399000000</v>
      </c>
      <c r="K7516">
        <v>7235661174.9728966</v>
      </c>
    </row>
    <row r="7517" spans="1:11" x14ac:dyDescent="0.25">
      <c r="A7517">
        <v>8219</v>
      </c>
      <c r="B7517" t="s">
        <v>262</v>
      </c>
      <c r="C7517" t="s">
        <v>493</v>
      </c>
      <c r="D7517" t="s">
        <v>1132</v>
      </c>
      <c r="E7517">
        <v>2014</v>
      </c>
      <c r="F7517" s="10">
        <v>42004</v>
      </c>
      <c r="G7517" t="s">
        <v>489</v>
      </c>
      <c r="H7517" t="s">
        <v>474</v>
      </c>
      <c r="I7517" t="s">
        <v>550</v>
      </c>
      <c r="J7517">
        <v>6784000000</v>
      </c>
      <c r="K7517">
        <v>6217130.433942114</v>
      </c>
    </row>
    <row r="7518" spans="1:11" x14ac:dyDescent="0.25">
      <c r="A7518">
        <v>8219</v>
      </c>
      <c r="B7518" t="s">
        <v>262</v>
      </c>
      <c r="C7518" t="s">
        <v>493</v>
      </c>
      <c r="D7518" t="s">
        <v>1131</v>
      </c>
      <c r="E7518">
        <v>2014</v>
      </c>
      <c r="F7518" s="10">
        <v>42004</v>
      </c>
      <c r="G7518" t="s">
        <v>489</v>
      </c>
      <c r="H7518" t="s">
        <v>474</v>
      </c>
      <c r="I7518" t="s">
        <v>550</v>
      </c>
      <c r="J7518">
        <v>2852627000000</v>
      </c>
      <c r="K7518">
        <v>2614262107.6628819</v>
      </c>
    </row>
    <row r="7519" spans="1:11" x14ac:dyDescent="0.25">
      <c r="A7519">
        <v>8219</v>
      </c>
      <c r="B7519" t="s">
        <v>262</v>
      </c>
      <c r="C7519" t="s">
        <v>493</v>
      </c>
      <c r="D7519" t="s">
        <v>1225</v>
      </c>
      <c r="E7519">
        <v>2014</v>
      </c>
      <c r="F7519" s="10">
        <v>42004</v>
      </c>
      <c r="G7519" t="s">
        <v>489</v>
      </c>
      <c r="H7519" t="s">
        <v>474</v>
      </c>
      <c r="I7519" t="s">
        <v>550</v>
      </c>
      <c r="J7519">
        <v>2363615000000</v>
      </c>
      <c r="K7519">
        <v>2166111844.1365108</v>
      </c>
    </row>
    <row r="7520" spans="1:11" x14ac:dyDescent="0.25">
      <c r="A7520">
        <v>8219</v>
      </c>
      <c r="B7520" t="s">
        <v>262</v>
      </c>
      <c r="C7520" t="s">
        <v>493</v>
      </c>
      <c r="D7520" t="s">
        <v>891</v>
      </c>
      <c r="E7520">
        <v>2014</v>
      </c>
      <c r="F7520" s="10">
        <v>42004</v>
      </c>
      <c r="G7520" t="s">
        <v>489</v>
      </c>
      <c r="H7520" t="s">
        <v>474</v>
      </c>
      <c r="I7520" t="s">
        <v>550</v>
      </c>
      <c r="J7520">
        <v>-357977000000</v>
      </c>
      <c r="K7520">
        <v>-328064519.65673584</v>
      </c>
    </row>
    <row r="7521" spans="1:11" x14ac:dyDescent="0.25">
      <c r="A7521">
        <v>8219</v>
      </c>
      <c r="B7521" t="s">
        <v>262</v>
      </c>
      <c r="C7521" t="s">
        <v>493</v>
      </c>
      <c r="D7521" t="s">
        <v>1226</v>
      </c>
      <c r="E7521">
        <v>2014</v>
      </c>
      <c r="F7521" s="10">
        <v>42004</v>
      </c>
      <c r="G7521" t="s">
        <v>489</v>
      </c>
      <c r="H7521" t="s">
        <v>474</v>
      </c>
      <c r="I7521" t="s">
        <v>550</v>
      </c>
      <c r="J7521">
        <v>448259000000</v>
      </c>
      <c r="K7521">
        <v>410802575.35207224</v>
      </c>
    </row>
    <row r="7522" spans="1:11" x14ac:dyDescent="0.25">
      <c r="A7522">
        <v>8219</v>
      </c>
      <c r="B7522" t="s">
        <v>262</v>
      </c>
      <c r="C7522" t="s">
        <v>493</v>
      </c>
      <c r="D7522" t="s">
        <v>2096</v>
      </c>
      <c r="E7522">
        <v>2014</v>
      </c>
      <c r="F7522" s="10">
        <v>42004</v>
      </c>
      <c r="G7522" t="s">
        <v>489</v>
      </c>
      <c r="H7522" t="s">
        <v>474</v>
      </c>
      <c r="I7522" t="s">
        <v>550</v>
      </c>
      <c r="J7522">
        <v>17264522000000</v>
      </c>
      <c r="K7522">
        <v>15821902292.69799</v>
      </c>
    </row>
    <row r="7523" spans="1:11" x14ac:dyDescent="0.25">
      <c r="A7523">
        <v>11108</v>
      </c>
      <c r="B7523" t="s">
        <v>263</v>
      </c>
      <c r="C7523" t="s">
        <v>492</v>
      </c>
      <c r="D7523" t="s">
        <v>570</v>
      </c>
      <c r="E7523">
        <v>2014</v>
      </c>
      <c r="F7523" s="10">
        <v>42004</v>
      </c>
      <c r="G7523" t="s">
        <v>489</v>
      </c>
      <c r="H7523" t="s">
        <v>474</v>
      </c>
      <c r="I7523" t="s">
        <v>550</v>
      </c>
      <c r="J7523">
        <v>5865226000000</v>
      </c>
      <c r="K7523">
        <v>5375128989.7624655</v>
      </c>
    </row>
    <row r="7524" spans="1:11" x14ac:dyDescent="0.25">
      <c r="A7524">
        <v>11108</v>
      </c>
      <c r="B7524" t="s">
        <v>263</v>
      </c>
      <c r="C7524" t="s">
        <v>492</v>
      </c>
      <c r="D7524" t="s">
        <v>59</v>
      </c>
      <c r="E7524">
        <v>2014</v>
      </c>
      <c r="F7524" s="10">
        <v>42004</v>
      </c>
      <c r="G7524" t="s">
        <v>489</v>
      </c>
      <c r="H7524" t="s">
        <v>474</v>
      </c>
      <c r="I7524" t="s">
        <v>550</v>
      </c>
      <c r="J7524">
        <v>3518326000000</v>
      </c>
      <c r="K7524">
        <v>3224335443.8575797</v>
      </c>
    </row>
    <row r="7525" spans="1:11" x14ac:dyDescent="0.25">
      <c r="A7525">
        <v>11108</v>
      </c>
      <c r="B7525" t="s">
        <v>263</v>
      </c>
      <c r="C7525" t="s">
        <v>492</v>
      </c>
      <c r="D7525" t="s">
        <v>569</v>
      </c>
      <c r="E7525">
        <v>2014</v>
      </c>
      <c r="F7525" s="10">
        <v>42004</v>
      </c>
      <c r="G7525" t="s">
        <v>489</v>
      </c>
      <c r="H7525" t="s">
        <v>474</v>
      </c>
      <c r="I7525" t="s">
        <v>550</v>
      </c>
      <c r="J7525">
        <v>6530694000000</v>
      </c>
      <c r="K7525">
        <v>5984990628.2669754</v>
      </c>
    </row>
    <row r="7526" spans="1:11" x14ac:dyDescent="0.25">
      <c r="A7526">
        <v>11108</v>
      </c>
      <c r="B7526" t="s">
        <v>263</v>
      </c>
      <c r="C7526" t="s">
        <v>492</v>
      </c>
      <c r="D7526" t="s">
        <v>572</v>
      </c>
      <c r="E7526">
        <v>2014</v>
      </c>
      <c r="F7526" s="10">
        <v>42004</v>
      </c>
      <c r="G7526" t="s">
        <v>489</v>
      </c>
      <c r="H7526" t="s">
        <v>474</v>
      </c>
      <c r="I7526" t="s">
        <v>550</v>
      </c>
      <c r="J7526">
        <v>4575485000000</v>
      </c>
      <c r="K7526">
        <v>4193158467.5037785</v>
      </c>
    </row>
    <row r="7527" spans="1:11" x14ac:dyDescent="0.25">
      <c r="A7527">
        <v>11108</v>
      </c>
      <c r="B7527" t="s">
        <v>263</v>
      </c>
      <c r="C7527" t="s">
        <v>492</v>
      </c>
      <c r="D7527" t="s">
        <v>834</v>
      </c>
      <c r="E7527">
        <v>2014</v>
      </c>
      <c r="F7527" s="10">
        <v>42004</v>
      </c>
      <c r="G7527" t="s">
        <v>489</v>
      </c>
      <c r="H7527" t="s">
        <v>474</v>
      </c>
      <c r="I7527" t="s">
        <v>550</v>
      </c>
      <c r="J7527">
        <v>14828104000000</v>
      </c>
      <c r="K7527">
        <v>13589070851.423761</v>
      </c>
    </row>
    <row r="7528" spans="1:11" x14ac:dyDescent="0.25">
      <c r="A7528">
        <v>11108</v>
      </c>
      <c r="B7528" t="s">
        <v>263</v>
      </c>
      <c r="C7528" t="s">
        <v>492</v>
      </c>
      <c r="D7528" t="s">
        <v>1125</v>
      </c>
      <c r="E7528">
        <v>2014</v>
      </c>
      <c r="F7528" s="10">
        <v>42004</v>
      </c>
      <c r="G7528" t="s">
        <v>489</v>
      </c>
      <c r="H7528" t="s">
        <v>474</v>
      </c>
      <c r="I7528" t="s">
        <v>550</v>
      </c>
      <c r="J7528">
        <v>3252260000000</v>
      </c>
      <c r="K7528">
        <v>2980501861.0101089</v>
      </c>
    </row>
    <row r="7529" spans="1:11" x14ac:dyDescent="0.25">
      <c r="A7529">
        <v>11108</v>
      </c>
      <c r="B7529" t="s">
        <v>263</v>
      </c>
      <c r="C7529" t="s">
        <v>492</v>
      </c>
      <c r="D7529" t="s">
        <v>1153</v>
      </c>
      <c r="E7529">
        <v>2014</v>
      </c>
      <c r="F7529" s="10">
        <v>42004</v>
      </c>
      <c r="G7529" t="s">
        <v>489</v>
      </c>
      <c r="H7529" t="s">
        <v>474</v>
      </c>
      <c r="I7529" t="s">
        <v>550</v>
      </c>
      <c r="J7529">
        <v>5778089000000</v>
      </c>
      <c r="K7529">
        <v>5295273138.5504351</v>
      </c>
    </row>
    <row r="7530" spans="1:11" x14ac:dyDescent="0.25">
      <c r="A7530">
        <v>11108</v>
      </c>
      <c r="B7530" t="s">
        <v>263</v>
      </c>
      <c r="C7530" t="s">
        <v>492</v>
      </c>
      <c r="D7530" t="s">
        <v>256</v>
      </c>
      <c r="E7530">
        <v>2014</v>
      </c>
      <c r="F7530" s="10">
        <v>42004</v>
      </c>
      <c r="G7530" t="s">
        <v>489</v>
      </c>
      <c r="H7530" t="s">
        <v>474</v>
      </c>
      <c r="I7530" t="s">
        <v>550</v>
      </c>
      <c r="J7530">
        <v>14692583000000</v>
      </c>
      <c r="K7530">
        <v>13464873956.739464</v>
      </c>
    </row>
    <row r="7531" spans="1:11" x14ac:dyDescent="0.25">
      <c r="A7531">
        <v>11108</v>
      </c>
      <c r="B7531" t="s">
        <v>263</v>
      </c>
      <c r="C7531" t="s">
        <v>493</v>
      </c>
      <c r="D7531" t="s">
        <v>1149</v>
      </c>
      <c r="E7531">
        <v>2014</v>
      </c>
      <c r="F7531" s="10">
        <v>42004</v>
      </c>
      <c r="G7531" t="s">
        <v>489</v>
      </c>
      <c r="H7531" t="s">
        <v>474</v>
      </c>
      <c r="I7531" t="s">
        <v>550</v>
      </c>
      <c r="J7531">
        <v>16762514000000</v>
      </c>
      <c r="K7531">
        <v>15361841972.108013</v>
      </c>
    </row>
    <row r="7532" spans="1:11" x14ac:dyDescent="0.25">
      <c r="A7532">
        <v>11108</v>
      </c>
      <c r="B7532" t="s">
        <v>263</v>
      </c>
      <c r="C7532" t="s">
        <v>493</v>
      </c>
      <c r="D7532" t="s">
        <v>1147</v>
      </c>
      <c r="E7532">
        <v>2014</v>
      </c>
      <c r="F7532" s="10">
        <v>42004</v>
      </c>
      <c r="G7532" t="s">
        <v>489</v>
      </c>
      <c r="H7532" t="s">
        <v>474</v>
      </c>
      <c r="I7532" t="s">
        <v>550</v>
      </c>
      <c r="J7532">
        <v>19378588000000</v>
      </c>
      <c r="K7532">
        <v>17759317397.055637</v>
      </c>
    </row>
    <row r="7533" spans="1:11" x14ac:dyDescent="0.25">
      <c r="A7533">
        <v>11108</v>
      </c>
      <c r="B7533" t="s">
        <v>263</v>
      </c>
      <c r="C7533" t="s">
        <v>493</v>
      </c>
      <c r="D7533" t="s">
        <v>1150</v>
      </c>
      <c r="E7533">
        <v>2014</v>
      </c>
      <c r="F7533" s="10">
        <v>42004</v>
      </c>
      <c r="G7533" t="s">
        <v>489</v>
      </c>
      <c r="H7533" t="s">
        <v>474</v>
      </c>
      <c r="I7533" t="s">
        <v>550</v>
      </c>
      <c r="J7533">
        <v>6466119000000</v>
      </c>
      <c r="K7533">
        <v>5925811501.2369318</v>
      </c>
    </row>
    <row r="7534" spans="1:11" x14ac:dyDescent="0.25">
      <c r="A7534">
        <v>11108</v>
      </c>
      <c r="B7534" t="s">
        <v>263</v>
      </c>
      <c r="C7534" t="s">
        <v>493</v>
      </c>
      <c r="D7534" t="s">
        <v>1152</v>
      </c>
      <c r="E7534">
        <v>2014</v>
      </c>
      <c r="F7534" s="10">
        <v>42004</v>
      </c>
      <c r="G7534" t="s">
        <v>489</v>
      </c>
      <c r="H7534" t="s">
        <v>474</v>
      </c>
      <c r="I7534" t="s">
        <v>550</v>
      </c>
      <c r="J7534">
        <v>-1990310000000</v>
      </c>
      <c r="K7534">
        <v>-1824000128.8295</v>
      </c>
    </row>
    <row r="7535" spans="1:11" x14ac:dyDescent="0.25">
      <c r="A7535">
        <v>11108</v>
      </c>
      <c r="B7535" t="s">
        <v>263</v>
      </c>
      <c r="C7535" t="s">
        <v>493</v>
      </c>
      <c r="D7535" t="s">
        <v>1148</v>
      </c>
      <c r="E7535">
        <v>2014</v>
      </c>
      <c r="F7535" s="10">
        <v>42004</v>
      </c>
      <c r="G7535" t="s">
        <v>489</v>
      </c>
      <c r="H7535" t="s">
        <v>474</v>
      </c>
      <c r="I7535" t="s">
        <v>550</v>
      </c>
      <c r="J7535">
        <v>15105251000000</v>
      </c>
      <c r="K7535">
        <v>13843059508.318771</v>
      </c>
    </row>
    <row r="7536" spans="1:11" x14ac:dyDescent="0.25">
      <c r="A7536">
        <v>11108</v>
      </c>
      <c r="B7536" t="s">
        <v>263</v>
      </c>
      <c r="C7536" t="s">
        <v>493</v>
      </c>
      <c r="D7536" t="s">
        <v>458</v>
      </c>
      <c r="E7536">
        <v>2014</v>
      </c>
      <c r="F7536" s="10">
        <v>42004</v>
      </c>
      <c r="G7536" t="s">
        <v>489</v>
      </c>
      <c r="H7536" t="s">
        <v>474</v>
      </c>
      <c r="I7536" t="s">
        <v>550</v>
      </c>
      <c r="J7536">
        <v>3318605000000</v>
      </c>
      <c r="K7536">
        <v>3041303087.2247152</v>
      </c>
    </row>
    <row r="7537" spans="1:11" x14ac:dyDescent="0.25">
      <c r="A7537">
        <v>1188</v>
      </c>
      <c r="B7537" t="s">
        <v>255</v>
      </c>
      <c r="C7537" t="s">
        <v>492</v>
      </c>
      <c r="D7537" t="s">
        <v>618</v>
      </c>
      <c r="E7537">
        <v>2015</v>
      </c>
      <c r="F7537" s="10">
        <v>42369</v>
      </c>
      <c r="G7537" t="s">
        <v>489</v>
      </c>
      <c r="H7537" t="s">
        <v>474</v>
      </c>
      <c r="I7537" t="s">
        <v>550</v>
      </c>
      <c r="J7537">
        <v>3870545000000</v>
      </c>
      <c r="K7537">
        <v>3290075065.668663</v>
      </c>
    </row>
    <row r="7538" spans="1:11" x14ac:dyDescent="0.25">
      <c r="A7538">
        <v>1188</v>
      </c>
      <c r="B7538" t="s">
        <v>255</v>
      </c>
      <c r="C7538" t="s">
        <v>492</v>
      </c>
      <c r="D7538" t="s">
        <v>570</v>
      </c>
      <c r="E7538">
        <v>2015</v>
      </c>
      <c r="F7538" s="10">
        <v>42369</v>
      </c>
      <c r="G7538" t="s">
        <v>489</v>
      </c>
      <c r="H7538" t="s">
        <v>474</v>
      </c>
      <c r="I7538" t="s">
        <v>550</v>
      </c>
      <c r="J7538">
        <v>2652533000000</v>
      </c>
      <c r="K7538">
        <v>2254729678.6791773</v>
      </c>
    </row>
    <row r="7539" spans="1:11" x14ac:dyDescent="0.25">
      <c r="A7539">
        <v>1188</v>
      </c>
      <c r="B7539" t="s">
        <v>255</v>
      </c>
      <c r="C7539" t="s">
        <v>492</v>
      </c>
      <c r="D7539" t="s">
        <v>1054</v>
      </c>
      <c r="E7539">
        <v>2015</v>
      </c>
      <c r="F7539" s="10">
        <v>42369</v>
      </c>
      <c r="G7539" t="s">
        <v>489</v>
      </c>
      <c r="H7539" t="s">
        <v>474</v>
      </c>
      <c r="I7539" t="s">
        <v>550</v>
      </c>
      <c r="J7539">
        <v>-3148600000000</v>
      </c>
      <c r="K7539">
        <v>-2676400959.4939089</v>
      </c>
    </row>
    <row r="7540" spans="1:11" x14ac:dyDescent="0.25">
      <c r="A7540">
        <v>1188</v>
      </c>
      <c r="B7540" t="s">
        <v>255</v>
      </c>
      <c r="C7540" t="s">
        <v>492</v>
      </c>
      <c r="D7540" t="s">
        <v>569</v>
      </c>
      <c r="E7540">
        <v>2015</v>
      </c>
      <c r="F7540" s="10">
        <v>42369</v>
      </c>
      <c r="G7540" t="s">
        <v>489</v>
      </c>
      <c r="H7540" t="s">
        <v>474</v>
      </c>
      <c r="I7540" t="s">
        <v>550</v>
      </c>
      <c r="J7540">
        <v>3214521000000</v>
      </c>
      <c r="K7540">
        <v>2732435713.8770628</v>
      </c>
    </row>
    <row r="7541" spans="1:11" x14ac:dyDescent="0.25">
      <c r="A7541">
        <v>1188</v>
      </c>
      <c r="B7541" t="s">
        <v>255</v>
      </c>
      <c r="C7541" t="s">
        <v>492</v>
      </c>
      <c r="D7541" t="s">
        <v>701</v>
      </c>
      <c r="E7541">
        <v>2015</v>
      </c>
      <c r="F7541" s="10">
        <v>42369</v>
      </c>
      <c r="G7541" t="s">
        <v>489</v>
      </c>
      <c r="H7541" t="s">
        <v>474</v>
      </c>
      <c r="I7541" t="s">
        <v>550</v>
      </c>
      <c r="J7541">
        <v>1399848000000</v>
      </c>
      <c r="K7541">
        <v>1189911240.0259256</v>
      </c>
    </row>
    <row r="7542" spans="1:11" x14ac:dyDescent="0.25">
      <c r="A7542">
        <v>1188</v>
      </c>
      <c r="B7542" t="s">
        <v>255</v>
      </c>
      <c r="C7542" t="s">
        <v>492</v>
      </c>
      <c r="D7542" t="s">
        <v>2060</v>
      </c>
      <c r="E7542">
        <v>2015</v>
      </c>
      <c r="F7542" s="10">
        <v>42369</v>
      </c>
      <c r="G7542" t="s">
        <v>489</v>
      </c>
      <c r="H7542" t="s">
        <v>474</v>
      </c>
      <c r="I7542" t="s">
        <v>550</v>
      </c>
      <c r="J7542">
        <v>33163000000</v>
      </c>
      <c r="K7542">
        <v>28189508.041572925</v>
      </c>
    </row>
    <row r="7543" spans="1:11" x14ac:dyDescent="0.25">
      <c r="A7543">
        <v>1188</v>
      </c>
      <c r="B7543" t="s">
        <v>255</v>
      </c>
      <c r="C7543" t="s">
        <v>492</v>
      </c>
      <c r="D7543" t="s">
        <v>256</v>
      </c>
      <c r="E7543">
        <v>2015</v>
      </c>
      <c r="F7543" s="10">
        <v>42369</v>
      </c>
      <c r="G7543" t="s">
        <v>489</v>
      </c>
      <c r="H7543" t="s">
        <v>474</v>
      </c>
      <c r="I7543" t="s">
        <v>550</v>
      </c>
      <c r="J7543">
        <v>8182308000000</v>
      </c>
      <c r="K7543">
        <v>6955198177.6264648</v>
      </c>
    </row>
    <row r="7544" spans="1:11" x14ac:dyDescent="0.25">
      <c r="A7544">
        <v>1188</v>
      </c>
      <c r="B7544" t="s">
        <v>255</v>
      </c>
      <c r="C7544" t="s">
        <v>493</v>
      </c>
      <c r="D7544" t="s">
        <v>1050</v>
      </c>
      <c r="E7544">
        <v>2015</v>
      </c>
      <c r="F7544" s="10">
        <v>42369</v>
      </c>
      <c r="G7544" t="s">
        <v>489</v>
      </c>
      <c r="H7544" t="s">
        <v>474</v>
      </c>
      <c r="I7544" t="s">
        <v>550</v>
      </c>
      <c r="J7544">
        <v>1820561000000</v>
      </c>
      <c r="K7544">
        <v>1547529443.9487996</v>
      </c>
    </row>
    <row r="7545" spans="1:11" x14ac:dyDescent="0.25">
      <c r="A7545">
        <v>1188</v>
      </c>
      <c r="B7545" t="s">
        <v>255</v>
      </c>
      <c r="C7545" t="s">
        <v>493</v>
      </c>
      <c r="D7545" t="s">
        <v>2076</v>
      </c>
      <c r="E7545">
        <v>2015</v>
      </c>
      <c r="F7545" s="10">
        <v>42369</v>
      </c>
      <c r="G7545" t="s">
        <v>489</v>
      </c>
      <c r="H7545" t="s">
        <v>474</v>
      </c>
      <c r="I7545" t="s">
        <v>550</v>
      </c>
      <c r="J7545">
        <v>453866000000</v>
      </c>
      <c r="K7545">
        <v>385799211.67555821</v>
      </c>
    </row>
    <row r="7546" spans="1:11" x14ac:dyDescent="0.25">
      <c r="A7546">
        <v>1188</v>
      </c>
      <c r="B7546" t="s">
        <v>255</v>
      </c>
      <c r="C7546" t="s">
        <v>493</v>
      </c>
      <c r="D7546" t="s">
        <v>1051</v>
      </c>
      <c r="E7546">
        <v>2015</v>
      </c>
      <c r="F7546" s="10">
        <v>42369</v>
      </c>
      <c r="G7546" t="s">
        <v>489</v>
      </c>
      <c r="H7546" t="s">
        <v>474</v>
      </c>
      <c r="I7546" t="s">
        <v>550</v>
      </c>
      <c r="J7546">
        <v>9718254000000</v>
      </c>
      <c r="K7546">
        <v>8260796649.3697262</v>
      </c>
    </row>
    <row r="7547" spans="1:11" x14ac:dyDescent="0.25">
      <c r="A7547">
        <v>1188</v>
      </c>
      <c r="B7547" t="s">
        <v>255</v>
      </c>
      <c r="C7547" t="s">
        <v>493</v>
      </c>
      <c r="D7547" t="s">
        <v>1054</v>
      </c>
      <c r="E7547">
        <v>2015</v>
      </c>
      <c r="F7547" s="10">
        <v>42369</v>
      </c>
      <c r="G7547" t="s">
        <v>489</v>
      </c>
      <c r="H7547" t="s">
        <v>474</v>
      </c>
      <c r="I7547" t="s">
        <v>550</v>
      </c>
      <c r="J7547">
        <v>-3148600000000</v>
      </c>
      <c r="K7547">
        <v>-2676400959.4939089</v>
      </c>
    </row>
    <row r="7548" spans="1:11" x14ac:dyDescent="0.25">
      <c r="A7548">
        <v>1188</v>
      </c>
      <c r="B7548" t="s">
        <v>255</v>
      </c>
      <c r="C7548" t="s">
        <v>493</v>
      </c>
      <c r="D7548" t="s">
        <v>971</v>
      </c>
      <c r="E7548">
        <v>2015</v>
      </c>
      <c r="F7548" s="10">
        <v>42369</v>
      </c>
      <c r="G7548" t="s">
        <v>489</v>
      </c>
      <c r="H7548" t="s">
        <v>474</v>
      </c>
      <c r="I7548" t="s">
        <v>550</v>
      </c>
      <c r="J7548">
        <v>482075000000</v>
      </c>
      <c r="K7548">
        <v>409777676.60167259</v>
      </c>
    </row>
    <row r="7549" spans="1:11" x14ac:dyDescent="0.25">
      <c r="A7549">
        <v>1188</v>
      </c>
      <c r="B7549" t="s">
        <v>255</v>
      </c>
      <c r="C7549" t="s">
        <v>493</v>
      </c>
      <c r="D7549" t="s">
        <v>1049</v>
      </c>
      <c r="E7549">
        <v>2015</v>
      </c>
      <c r="F7549" s="10">
        <v>42369</v>
      </c>
      <c r="G7549" t="s">
        <v>489</v>
      </c>
      <c r="H7549" t="s">
        <v>474</v>
      </c>
      <c r="I7549" t="s">
        <v>550</v>
      </c>
      <c r="J7549">
        <v>5615766000000</v>
      </c>
      <c r="K7549">
        <v>4773563333.1300488</v>
      </c>
    </row>
    <row r="7550" spans="1:11" x14ac:dyDescent="0.25">
      <c r="A7550">
        <v>1188</v>
      </c>
      <c r="B7550" t="s">
        <v>255</v>
      </c>
      <c r="C7550" t="s">
        <v>493</v>
      </c>
      <c r="D7550" t="s">
        <v>1045</v>
      </c>
      <c r="E7550">
        <v>2015</v>
      </c>
      <c r="F7550" s="10">
        <v>42369</v>
      </c>
      <c r="G7550" t="s">
        <v>489</v>
      </c>
      <c r="H7550" t="s">
        <v>474</v>
      </c>
      <c r="I7550" t="s">
        <v>550</v>
      </c>
      <c r="J7550">
        <v>69070000000</v>
      </c>
      <c r="K7550">
        <v>58711495.354203232</v>
      </c>
    </row>
    <row r="7551" spans="1:11" x14ac:dyDescent="0.25">
      <c r="A7551">
        <v>1188</v>
      </c>
      <c r="B7551" t="s">
        <v>255</v>
      </c>
      <c r="C7551" t="s">
        <v>493</v>
      </c>
      <c r="D7551" t="s">
        <v>1052</v>
      </c>
      <c r="E7551">
        <v>2015</v>
      </c>
      <c r="F7551" s="10">
        <v>42369</v>
      </c>
      <c r="G7551" t="s">
        <v>489</v>
      </c>
      <c r="H7551" t="s">
        <v>474</v>
      </c>
      <c r="I7551" t="s">
        <v>550</v>
      </c>
      <c r="J7551">
        <v>704089000000</v>
      </c>
      <c r="K7551">
        <v>598495990.33510351</v>
      </c>
    </row>
    <row r="7552" spans="1:11" x14ac:dyDescent="0.25">
      <c r="A7552">
        <v>1188</v>
      </c>
      <c r="B7552" t="s">
        <v>255</v>
      </c>
      <c r="C7552" t="s">
        <v>493</v>
      </c>
      <c r="D7552" t="s">
        <v>456</v>
      </c>
      <c r="E7552">
        <v>2015</v>
      </c>
      <c r="F7552" s="10">
        <v>42369</v>
      </c>
      <c r="G7552" t="s">
        <v>489</v>
      </c>
      <c r="H7552" t="s">
        <v>474</v>
      </c>
      <c r="I7552" t="s">
        <v>550</v>
      </c>
      <c r="J7552">
        <v>477627000000</v>
      </c>
      <c r="K7552">
        <v>405996748.10398185</v>
      </c>
    </row>
    <row r="7553" spans="1:11" x14ac:dyDescent="0.25">
      <c r="A7553">
        <v>1188</v>
      </c>
      <c r="B7553" t="s">
        <v>255</v>
      </c>
      <c r="C7553" t="s">
        <v>493</v>
      </c>
      <c r="D7553" t="s">
        <v>1048</v>
      </c>
      <c r="E7553">
        <v>2015</v>
      </c>
      <c r="F7553" s="10">
        <v>42369</v>
      </c>
      <c r="G7553" t="s">
        <v>489</v>
      </c>
      <c r="H7553" t="s">
        <v>474</v>
      </c>
      <c r="I7553" t="s">
        <v>550</v>
      </c>
      <c r="J7553">
        <v>11610000000</v>
      </c>
      <c r="K7553">
        <v>9868835.3997726869</v>
      </c>
    </row>
    <row r="7554" spans="1:11" x14ac:dyDescent="0.25">
      <c r="A7554">
        <v>1333</v>
      </c>
      <c r="B7554" t="s">
        <v>258</v>
      </c>
      <c r="C7554" t="s">
        <v>492</v>
      </c>
      <c r="D7554" t="s">
        <v>1135</v>
      </c>
      <c r="E7554">
        <v>2015</v>
      </c>
      <c r="F7554" s="10">
        <v>42369</v>
      </c>
      <c r="G7554" t="s">
        <v>489</v>
      </c>
      <c r="H7554" t="s">
        <v>474</v>
      </c>
      <c r="I7554" t="s">
        <v>550</v>
      </c>
      <c r="J7554">
        <v>2164482000000</v>
      </c>
      <c r="K7554">
        <v>1839872229.4376216</v>
      </c>
    </row>
    <row r="7555" spans="1:11" x14ac:dyDescent="0.25">
      <c r="A7555">
        <v>1333</v>
      </c>
      <c r="B7555" t="s">
        <v>258</v>
      </c>
      <c r="C7555" t="s">
        <v>492</v>
      </c>
      <c r="D7555" t="s">
        <v>891</v>
      </c>
      <c r="E7555">
        <v>2015</v>
      </c>
      <c r="F7555" s="10">
        <v>42369</v>
      </c>
      <c r="G7555" t="s">
        <v>489</v>
      </c>
      <c r="H7555" t="s">
        <v>474</v>
      </c>
      <c r="I7555" t="s">
        <v>550</v>
      </c>
      <c r="J7555">
        <v>-291909000000</v>
      </c>
      <c r="K7555">
        <v>-248131082.92095137</v>
      </c>
    </row>
    <row r="7556" spans="1:11" x14ac:dyDescent="0.25">
      <c r="A7556">
        <v>1333</v>
      </c>
      <c r="B7556" t="s">
        <v>258</v>
      </c>
      <c r="C7556" t="s">
        <v>492</v>
      </c>
      <c r="D7556" t="s">
        <v>701</v>
      </c>
      <c r="E7556">
        <v>2015</v>
      </c>
      <c r="F7556" s="10">
        <v>42369</v>
      </c>
      <c r="G7556" t="s">
        <v>489</v>
      </c>
      <c r="H7556" t="s">
        <v>474</v>
      </c>
      <c r="I7556" t="s">
        <v>550</v>
      </c>
      <c r="J7556">
        <v>2397493000000</v>
      </c>
      <c r="K7556">
        <v>2037938310.8619483</v>
      </c>
    </row>
    <row r="7557" spans="1:11" x14ac:dyDescent="0.25">
      <c r="A7557">
        <v>1333</v>
      </c>
      <c r="B7557" t="s">
        <v>258</v>
      </c>
      <c r="C7557" t="s">
        <v>492</v>
      </c>
      <c r="D7557" t="s">
        <v>1136</v>
      </c>
      <c r="E7557">
        <v>2015</v>
      </c>
      <c r="F7557" s="10">
        <v>42369</v>
      </c>
      <c r="G7557" t="s">
        <v>489</v>
      </c>
      <c r="H7557" t="s">
        <v>474</v>
      </c>
      <c r="I7557" t="s">
        <v>550</v>
      </c>
      <c r="J7557">
        <v>1592019000000</v>
      </c>
      <c r="K7557">
        <v>1353262141.62883</v>
      </c>
    </row>
    <row r="7558" spans="1:11" x14ac:dyDescent="0.25">
      <c r="A7558">
        <v>1333</v>
      </c>
      <c r="B7558" t="s">
        <v>258</v>
      </c>
      <c r="C7558" t="s">
        <v>492</v>
      </c>
      <c r="D7558" t="s">
        <v>256</v>
      </c>
      <c r="E7558">
        <v>2015</v>
      </c>
      <c r="F7558" s="10">
        <v>42369</v>
      </c>
      <c r="G7558" t="s">
        <v>489</v>
      </c>
      <c r="H7558" t="s">
        <v>474</v>
      </c>
      <c r="I7558" t="s">
        <v>550</v>
      </c>
      <c r="J7558">
        <v>4710535000000</v>
      </c>
      <c r="K7558">
        <v>4004090832.0299945</v>
      </c>
    </row>
    <row r="7559" spans="1:11" x14ac:dyDescent="0.25">
      <c r="A7559">
        <v>1333</v>
      </c>
      <c r="B7559" t="s">
        <v>258</v>
      </c>
      <c r="C7559" t="s">
        <v>493</v>
      </c>
      <c r="D7559" t="s">
        <v>1130</v>
      </c>
      <c r="E7559">
        <v>2015</v>
      </c>
      <c r="F7559" s="10">
        <v>42369</v>
      </c>
      <c r="G7559" t="s">
        <v>489</v>
      </c>
      <c r="H7559" t="s">
        <v>474</v>
      </c>
      <c r="I7559" t="s">
        <v>550</v>
      </c>
      <c r="J7559">
        <v>-291909000000</v>
      </c>
      <c r="K7559">
        <v>-248131082.92095137</v>
      </c>
    </row>
    <row r="7560" spans="1:11" x14ac:dyDescent="0.25">
      <c r="A7560">
        <v>1333</v>
      </c>
      <c r="B7560" t="s">
        <v>258</v>
      </c>
      <c r="C7560" t="s">
        <v>493</v>
      </c>
      <c r="D7560" t="s">
        <v>1129</v>
      </c>
      <c r="E7560">
        <v>2015</v>
      </c>
      <c r="F7560" s="10">
        <v>42369</v>
      </c>
      <c r="G7560" t="s">
        <v>489</v>
      </c>
      <c r="H7560" t="s">
        <v>474</v>
      </c>
      <c r="I7560" t="s">
        <v>550</v>
      </c>
      <c r="J7560">
        <v>911142000000</v>
      </c>
      <c r="K7560">
        <v>774497021.8621608</v>
      </c>
    </row>
    <row r="7561" spans="1:11" x14ac:dyDescent="0.25">
      <c r="A7561">
        <v>1333</v>
      </c>
      <c r="B7561" t="s">
        <v>258</v>
      </c>
      <c r="C7561" t="s">
        <v>493</v>
      </c>
      <c r="D7561" t="s">
        <v>1127</v>
      </c>
      <c r="E7561">
        <v>2015</v>
      </c>
      <c r="F7561" s="10">
        <v>42369</v>
      </c>
      <c r="G7561" t="s">
        <v>489</v>
      </c>
      <c r="H7561" t="s">
        <v>474</v>
      </c>
      <c r="I7561" t="s">
        <v>550</v>
      </c>
      <c r="J7561">
        <v>3410102000000</v>
      </c>
      <c r="K7561">
        <v>2898685213.9910111</v>
      </c>
    </row>
    <row r="7562" spans="1:11" x14ac:dyDescent="0.25">
      <c r="A7562">
        <v>1333</v>
      </c>
      <c r="B7562" t="s">
        <v>258</v>
      </c>
      <c r="C7562" t="s">
        <v>493</v>
      </c>
      <c r="D7562" t="s">
        <v>1128</v>
      </c>
      <c r="E7562">
        <v>2015</v>
      </c>
      <c r="F7562" s="10">
        <v>42369</v>
      </c>
      <c r="G7562" t="s">
        <v>489</v>
      </c>
      <c r="H7562" t="s">
        <v>474</v>
      </c>
      <c r="I7562" t="s">
        <v>550</v>
      </c>
      <c r="J7562">
        <v>1278188000000</v>
      </c>
      <c r="K7562">
        <v>1086496725.4060855</v>
      </c>
    </row>
    <row r="7563" spans="1:11" x14ac:dyDescent="0.25">
      <c r="A7563">
        <v>1333</v>
      </c>
      <c r="B7563" t="s">
        <v>258</v>
      </c>
      <c r="C7563" t="s">
        <v>493</v>
      </c>
      <c r="D7563" t="s">
        <v>643</v>
      </c>
      <c r="E7563">
        <v>2015</v>
      </c>
      <c r="F7563" s="10">
        <v>42369</v>
      </c>
      <c r="G7563" t="s">
        <v>489</v>
      </c>
      <c r="H7563" t="s">
        <v>474</v>
      </c>
      <c r="I7563" t="s">
        <v>550</v>
      </c>
      <c r="J7563">
        <v>238327000000</v>
      </c>
      <c r="K7563">
        <v>202584834.997556</v>
      </c>
    </row>
    <row r="7564" spans="1:11" x14ac:dyDescent="0.25">
      <c r="A7564">
        <v>1333</v>
      </c>
      <c r="B7564" t="s">
        <v>258</v>
      </c>
      <c r="C7564" t="s">
        <v>493</v>
      </c>
      <c r="D7564" t="s">
        <v>1126</v>
      </c>
      <c r="E7564">
        <v>2015</v>
      </c>
      <c r="F7564" s="10">
        <v>42369</v>
      </c>
      <c r="G7564" t="s">
        <v>489</v>
      </c>
      <c r="H7564" t="s">
        <v>474</v>
      </c>
      <c r="I7564" t="s">
        <v>550</v>
      </c>
      <c r="J7564">
        <v>5026770000000</v>
      </c>
      <c r="K7564">
        <v>4272899717.701581</v>
      </c>
    </row>
    <row r="7565" spans="1:11" x14ac:dyDescent="0.25">
      <c r="A7565">
        <v>1370</v>
      </c>
      <c r="B7565" t="s">
        <v>260</v>
      </c>
      <c r="C7565" t="s">
        <v>492</v>
      </c>
      <c r="D7565" t="s">
        <v>570</v>
      </c>
      <c r="E7565">
        <v>2015</v>
      </c>
      <c r="F7565" s="10">
        <v>42369</v>
      </c>
      <c r="G7565" t="s">
        <v>489</v>
      </c>
      <c r="H7565" t="s">
        <v>474</v>
      </c>
      <c r="I7565" t="s">
        <v>550</v>
      </c>
      <c r="J7565">
        <v>4133865000000</v>
      </c>
      <c r="K7565">
        <v>3513904672.6857295</v>
      </c>
    </row>
    <row r="7566" spans="1:11" x14ac:dyDescent="0.25">
      <c r="A7566">
        <v>1370</v>
      </c>
      <c r="B7566" t="s">
        <v>260</v>
      </c>
      <c r="C7566" t="s">
        <v>492</v>
      </c>
      <c r="D7566" t="s">
        <v>891</v>
      </c>
      <c r="E7566">
        <v>2015</v>
      </c>
      <c r="F7566" s="10">
        <v>42369</v>
      </c>
      <c r="G7566" t="s">
        <v>489</v>
      </c>
      <c r="H7566" t="s">
        <v>474</v>
      </c>
      <c r="I7566" t="s">
        <v>550</v>
      </c>
      <c r="J7566">
        <v>-272626000000</v>
      </c>
      <c r="K7566">
        <v>-231739975.85688448</v>
      </c>
    </row>
    <row r="7567" spans="1:11" x14ac:dyDescent="0.25">
      <c r="A7567">
        <v>1370</v>
      </c>
      <c r="B7567" t="s">
        <v>260</v>
      </c>
      <c r="C7567" t="s">
        <v>492</v>
      </c>
      <c r="D7567" t="s">
        <v>572</v>
      </c>
      <c r="E7567">
        <v>2015</v>
      </c>
      <c r="F7567" s="10">
        <v>42369</v>
      </c>
      <c r="G7567" t="s">
        <v>489</v>
      </c>
      <c r="H7567" t="s">
        <v>474</v>
      </c>
      <c r="I7567" t="s">
        <v>550</v>
      </c>
      <c r="J7567">
        <v>5290562000000</v>
      </c>
      <c r="K7567">
        <v>4497130538.3541937</v>
      </c>
    </row>
    <row r="7568" spans="1:11" x14ac:dyDescent="0.25">
      <c r="A7568">
        <v>1370</v>
      </c>
      <c r="B7568" t="s">
        <v>260</v>
      </c>
      <c r="C7568" t="s">
        <v>492</v>
      </c>
      <c r="D7568" t="s">
        <v>679</v>
      </c>
      <c r="E7568">
        <v>2015</v>
      </c>
      <c r="F7568" s="10">
        <v>42369</v>
      </c>
      <c r="G7568" t="s">
        <v>489</v>
      </c>
      <c r="H7568" t="s">
        <v>474</v>
      </c>
      <c r="I7568" t="s">
        <v>550</v>
      </c>
      <c r="J7568">
        <v>2386781000000</v>
      </c>
      <c r="K7568">
        <v>2028832801.4043803</v>
      </c>
    </row>
    <row r="7569" spans="1:11" x14ac:dyDescent="0.25">
      <c r="A7569">
        <v>1370</v>
      </c>
      <c r="B7569" t="s">
        <v>260</v>
      </c>
      <c r="C7569" t="s">
        <v>492</v>
      </c>
      <c r="D7569" t="s">
        <v>256</v>
      </c>
      <c r="E7569">
        <v>2015</v>
      </c>
      <c r="F7569" s="10">
        <v>42369</v>
      </c>
      <c r="G7569" t="s">
        <v>489</v>
      </c>
      <c r="H7569" t="s">
        <v>474</v>
      </c>
      <c r="I7569" t="s">
        <v>550</v>
      </c>
      <c r="J7569">
        <v>7583471000000</v>
      </c>
      <c r="K7569">
        <v>6446169427.9026346</v>
      </c>
    </row>
    <row r="7570" spans="1:11" x14ac:dyDescent="0.25">
      <c r="A7570">
        <v>1370</v>
      </c>
      <c r="B7570" t="s">
        <v>260</v>
      </c>
      <c r="C7570" t="s">
        <v>493</v>
      </c>
      <c r="D7570" t="s">
        <v>1123</v>
      </c>
      <c r="E7570">
        <v>2015</v>
      </c>
      <c r="F7570" s="10">
        <v>42369</v>
      </c>
      <c r="G7570" t="s">
        <v>489</v>
      </c>
      <c r="H7570" t="s">
        <v>474</v>
      </c>
      <c r="I7570" t="s">
        <v>550</v>
      </c>
      <c r="J7570">
        <v>3570721000000</v>
      </c>
      <c r="K7570">
        <v>3035216004.0923109</v>
      </c>
    </row>
    <row r="7571" spans="1:11" x14ac:dyDescent="0.25">
      <c r="A7571">
        <v>1370</v>
      </c>
      <c r="B7571" t="s">
        <v>260</v>
      </c>
      <c r="C7571" t="s">
        <v>493</v>
      </c>
      <c r="D7571" t="s">
        <v>1122</v>
      </c>
      <c r="E7571">
        <v>2015</v>
      </c>
      <c r="F7571" s="10">
        <v>42369</v>
      </c>
      <c r="G7571" t="s">
        <v>489</v>
      </c>
      <c r="H7571" t="s">
        <v>474</v>
      </c>
      <c r="I7571" t="s">
        <v>550</v>
      </c>
      <c r="J7571">
        <v>6608935000000</v>
      </c>
      <c r="K7571">
        <v>5617785674.6594925</v>
      </c>
    </row>
    <row r="7572" spans="1:11" x14ac:dyDescent="0.25">
      <c r="A7572">
        <v>1370</v>
      </c>
      <c r="B7572" t="s">
        <v>260</v>
      </c>
      <c r="C7572" t="s">
        <v>493</v>
      </c>
      <c r="D7572" t="s">
        <v>891</v>
      </c>
      <c r="E7572">
        <v>2015</v>
      </c>
      <c r="F7572" s="10">
        <v>42369</v>
      </c>
      <c r="G7572" t="s">
        <v>489</v>
      </c>
      <c r="H7572" t="s">
        <v>474</v>
      </c>
      <c r="I7572" t="s">
        <v>550</v>
      </c>
      <c r="J7572">
        <v>-272626000000</v>
      </c>
      <c r="K7572">
        <v>-231739975.85688448</v>
      </c>
    </row>
    <row r="7573" spans="1:11" x14ac:dyDescent="0.25">
      <c r="A7573">
        <v>1370</v>
      </c>
      <c r="B7573" t="s">
        <v>260</v>
      </c>
      <c r="C7573" t="s">
        <v>493</v>
      </c>
      <c r="D7573" t="s">
        <v>458</v>
      </c>
      <c r="E7573">
        <v>2015</v>
      </c>
      <c r="F7573" s="10">
        <v>42369</v>
      </c>
      <c r="G7573" t="s">
        <v>489</v>
      </c>
      <c r="H7573" t="s">
        <v>474</v>
      </c>
      <c r="I7573" t="s">
        <v>550</v>
      </c>
      <c r="J7573">
        <v>894161000000</v>
      </c>
      <c r="K7573">
        <v>760062681.30027103</v>
      </c>
    </row>
    <row r="7574" spans="1:11" x14ac:dyDescent="0.25">
      <c r="A7574">
        <v>1370</v>
      </c>
      <c r="B7574" t="s">
        <v>260</v>
      </c>
      <c r="C7574" t="s">
        <v>493</v>
      </c>
      <c r="D7574" t="s">
        <v>1124</v>
      </c>
      <c r="E7574">
        <v>2015</v>
      </c>
      <c r="F7574" s="10">
        <v>42369</v>
      </c>
      <c r="G7574" t="s">
        <v>489</v>
      </c>
      <c r="H7574" t="s">
        <v>474</v>
      </c>
      <c r="I7574" t="s">
        <v>550</v>
      </c>
      <c r="J7574">
        <v>8320862000000</v>
      </c>
      <c r="K7574">
        <v>7072973080.2948637</v>
      </c>
    </row>
    <row r="7575" spans="1:11" x14ac:dyDescent="0.25">
      <c r="A7575">
        <v>8092</v>
      </c>
      <c r="B7575" t="s">
        <v>265</v>
      </c>
      <c r="C7575" t="s">
        <v>492</v>
      </c>
      <c r="D7575" t="s">
        <v>618</v>
      </c>
      <c r="E7575">
        <v>2015</v>
      </c>
      <c r="F7575" s="10">
        <v>42369</v>
      </c>
      <c r="G7575" t="s">
        <v>489</v>
      </c>
      <c r="H7575" t="s">
        <v>474</v>
      </c>
      <c r="I7575" t="s">
        <v>550</v>
      </c>
      <c r="J7575">
        <v>580449000000</v>
      </c>
      <c r="K7575">
        <v>493398418.51530206</v>
      </c>
    </row>
    <row r="7576" spans="1:11" x14ac:dyDescent="0.25">
      <c r="A7576">
        <v>8092</v>
      </c>
      <c r="B7576" t="s">
        <v>265</v>
      </c>
      <c r="C7576" t="s">
        <v>492</v>
      </c>
      <c r="D7576" t="s">
        <v>570</v>
      </c>
      <c r="E7576">
        <v>2015</v>
      </c>
      <c r="F7576" s="10">
        <v>42369</v>
      </c>
      <c r="G7576" t="s">
        <v>489</v>
      </c>
      <c r="H7576" t="s">
        <v>474</v>
      </c>
      <c r="I7576" t="s">
        <v>550</v>
      </c>
      <c r="J7576">
        <v>1565690000000</v>
      </c>
      <c r="K7576">
        <v>1330881731.0137899</v>
      </c>
    </row>
    <row r="7577" spans="1:11" x14ac:dyDescent="0.25">
      <c r="A7577">
        <v>8092</v>
      </c>
      <c r="B7577" t="s">
        <v>265</v>
      </c>
      <c r="C7577" t="s">
        <v>492</v>
      </c>
      <c r="D7577" t="s">
        <v>1137</v>
      </c>
      <c r="E7577">
        <v>2015</v>
      </c>
      <c r="F7577" s="10">
        <v>42369</v>
      </c>
      <c r="G7577" t="s">
        <v>489</v>
      </c>
      <c r="H7577" t="s">
        <v>474</v>
      </c>
      <c r="I7577" t="s">
        <v>550</v>
      </c>
      <c r="J7577">
        <v>466678000000</v>
      </c>
      <c r="K7577">
        <v>396689781.79975182</v>
      </c>
    </row>
    <row r="7578" spans="1:11" x14ac:dyDescent="0.25">
      <c r="A7578">
        <v>8092</v>
      </c>
      <c r="B7578" t="s">
        <v>265</v>
      </c>
      <c r="C7578" t="s">
        <v>492</v>
      </c>
      <c r="D7578" t="s">
        <v>2119</v>
      </c>
      <c r="E7578">
        <v>2015</v>
      </c>
      <c r="F7578" s="10">
        <v>42369</v>
      </c>
      <c r="G7578" t="s">
        <v>489</v>
      </c>
      <c r="H7578" t="s">
        <v>474</v>
      </c>
      <c r="I7578" t="s">
        <v>550</v>
      </c>
      <c r="J7578">
        <v>2487259000000</v>
      </c>
      <c r="K7578">
        <v>2114242004.1001909</v>
      </c>
    </row>
    <row r="7579" spans="1:11" x14ac:dyDescent="0.25">
      <c r="A7579">
        <v>8092</v>
      </c>
      <c r="B7579" t="s">
        <v>265</v>
      </c>
      <c r="C7579" t="s">
        <v>492</v>
      </c>
      <c r="D7579" t="s">
        <v>256</v>
      </c>
      <c r="E7579">
        <v>2015</v>
      </c>
      <c r="F7579" s="10">
        <v>42369</v>
      </c>
      <c r="G7579" t="s">
        <v>489</v>
      </c>
      <c r="H7579" t="s">
        <v>474</v>
      </c>
      <c r="I7579" t="s">
        <v>550</v>
      </c>
      <c r="J7579">
        <v>1341175000000</v>
      </c>
      <c r="K7579">
        <v>1140037495.0292966</v>
      </c>
    </row>
    <row r="7580" spans="1:11" x14ac:dyDescent="0.25">
      <c r="A7580">
        <v>8092</v>
      </c>
      <c r="B7580" t="s">
        <v>265</v>
      </c>
      <c r="C7580" t="s">
        <v>493</v>
      </c>
      <c r="D7580" t="s">
        <v>1133</v>
      </c>
      <c r="E7580">
        <v>2015</v>
      </c>
      <c r="F7580" s="10">
        <v>42369</v>
      </c>
      <c r="G7580" t="s">
        <v>489</v>
      </c>
      <c r="H7580" t="s">
        <v>474</v>
      </c>
      <c r="I7580" t="s">
        <v>550</v>
      </c>
      <c r="J7580">
        <v>3222045000000</v>
      </c>
      <c r="K7580">
        <v>2738831331.2369156</v>
      </c>
    </row>
    <row r="7581" spans="1:11" x14ac:dyDescent="0.25">
      <c r="A7581">
        <v>8092</v>
      </c>
      <c r="B7581" t="s">
        <v>265</v>
      </c>
      <c r="C7581" t="s">
        <v>493</v>
      </c>
      <c r="D7581" t="s">
        <v>1134</v>
      </c>
      <c r="E7581">
        <v>2015</v>
      </c>
      <c r="F7581" s="10">
        <v>42369</v>
      </c>
      <c r="G7581" t="s">
        <v>489</v>
      </c>
      <c r="H7581" t="s">
        <v>474</v>
      </c>
      <c r="I7581" t="s">
        <v>550</v>
      </c>
      <c r="J7581">
        <v>3219206000000</v>
      </c>
      <c r="K7581">
        <v>2736418099.2214155</v>
      </c>
    </row>
    <row r="7582" spans="1:11" x14ac:dyDescent="0.25">
      <c r="A7582">
        <v>8219</v>
      </c>
      <c r="B7582" t="s">
        <v>262</v>
      </c>
      <c r="C7582" t="s">
        <v>492</v>
      </c>
      <c r="D7582" t="s">
        <v>618</v>
      </c>
      <c r="E7582">
        <v>2015</v>
      </c>
      <c r="F7582" s="10">
        <v>42369</v>
      </c>
      <c r="G7582" t="s">
        <v>489</v>
      </c>
      <c r="H7582" t="s">
        <v>474</v>
      </c>
      <c r="I7582" t="s">
        <v>550</v>
      </c>
      <c r="J7582">
        <v>1161018000000</v>
      </c>
      <c r="K7582">
        <v>986898840.49726844</v>
      </c>
    </row>
    <row r="7583" spans="1:11" x14ac:dyDescent="0.25">
      <c r="A7583">
        <v>8219</v>
      </c>
      <c r="B7583" t="s">
        <v>262</v>
      </c>
      <c r="C7583" t="s">
        <v>492</v>
      </c>
      <c r="D7583" t="s">
        <v>2094</v>
      </c>
      <c r="E7583">
        <v>2015</v>
      </c>
      <c r="F7583" s="10">
        <v>42369</v>
      </c>
      <c r="G7583" t="s">
        <v>489</v>
      </c>
      <c r="H7583" t="s">
        <v>474</v>
      </c>
      <c r="I7583" t="s">
        <v>550</v>
      </c>
      <c r="J7583">
        <v>4022590000000</v>
      </c>
      <c r="K7583">
        <v>3419317708.076797</v>
      </c>
    </row>
    <row r="7584" spans="1:11" x14ac:dyDescent="0.25">
      <c r="A7584">
        <v>8219</v>
      </c>
      <c r="B7584" t="s">
        <v>262</v>
      </c>
      <c r="C7584" t="s">
        <v>492</v>
      </c>
      <c r="D7584" t="s">
        <v>59</v>
      </c>
      <c r="E7584">
        <v>2015</v>
      </c>
      <c r="F7584" s="10">
        <v>42369</v>
      </c>
      <c r="G7584" t="s">
        <v>489</v>
      </c>
      <c r="H7584" t="s">
        <v>474</v>
      </c>
      <c r="I7584" t="s">
        <v>550</v>
      </c>
      <c r="J7584">
        <v>6693042000000</v>
      </c>
      <c r="K7584">
        <v>5689279054.4156237</v>
      </c>
    </row>
    <row r="7585" spans="1:11" x14ac:dyDescent="0.25">
      <c r="A7585">
        <v>8219</v>
      </c>
      <c r="B7585" t="s">
        <v>262</v>
      </c>
      <c r="C7585" t="s">
        <v>492</v>
      </c>
      <c r="D7585" t="s">
        <v>569</v>
      </c>
      <c r="E7585">
        <v>2015</v>
      </c>
      <c r="F7585" s="10">
        <v>42369</v>
      </c>
      <c r="G7585" t="s">
        <v>489</v>
      </c>
      <c r="H7585" t="s">
        <v>474</v>
      </c>
      <c r="I7585" t="s">
        <v>550</v>
      </c>
      <c r="J7585">
        <v>1539219000000</v>
      </c>
      <c r="K7585">
        <v>1308380616.2965302</v>
      </c>
    </row>
    <row r="7586" spans="1:11" x14ac:dyDescent="0.25">
      <c r="A7586">
        <v>8219</v>
      </c>
      <c r="B7586" t="s">
        <v>262</v>
      </c>
      <c r="C7586" t="s">
        <v>492</v>
      </c>
      <c r="D7586" t="s">
        <v>1125</v>
      </c>
      <c r="E7586">
        <v>2015</v>
      </c>
      <c r="F7586" s="10">
        <v>42369</v>
      </c>
      <c r="G7586" t="s">
        <v>489</v>
      </c>
      <c r="H7586" t="s">
        <v>474</v>
      </c>
      <c r="I7586" t="s">
        <v>550</v>
      </c>
      <c r="J7586">
        <v>279760000000</v>
      </c>
      <c r="K7586">
        <v>237804081.95007813</v>
      </c>
    </row>
    <row r="7587" spans="1:11" x14ac:dyDescent="0.25">
      <c r="A7587">
        <v>8219</v>
      </c>
      <c r="B7587" t="s">
        <v>262</v>
      </c>
      <c r="C7587" t="s">
        <v>492</v>
      </c>
      <c r="D7587" t="s">
        <v>256</v>
      </c>
      <c r="E7587">
        <v>2015</v>
      </c>
      <c r="F7587" s="10">
        <v>42369</v>
      </c>
      <c r="G7587" t="s">
        <v>489</v>
      </c>
      <c r="H7587" t="s">
        <v>474</v>
      </c>
      <c r="I7587" t="s">
        <v>550</v>
      </c>
      <c r="J7587">
        <v>6510954000000</v>
      </c>
      <c r="K7587">
        <v>5534498994.0991888</v>
      </c>
    </row>
    <row r="7588" spans="1:11" x14ac:dyDescent="0.25">
      <c r="A7588">
        <v>8219</v>
      </c>
      <c r="B7588" t="s">
        <v>262</v>
      </c>
      <c r="C7588" t="s">
        <v>493</v>
      </c>
      <c r="D7588" t="s">
        <v>1132</v>
      </c>
      <c r="E7588">
        <v>2015</v>
      </c>
      <c r="F7588" s="10">
        <v>42369</v>
      </c>
      <c r="G7588" t="s">
        <v>489</v>
      </c>
      <c r="H7588" t="s">
        <v>474</v>
      </c>
      <c r="I7588" t="s">
        <v>550</v>
      </c>
      <c r="J7588">
        <v>6211000000</v>
      </c>
      <c r="K7588">
        <v>5279529.4287672834</v>
      </c>
    </row>
    <row r="7589" spans="1:11" x14ac:dyDescent="0.25">
      <c r="A7589">
        <v>8219</v>
      </c>
      <c r="B7589" t="s">
        <v>262</v>
      </c>
      <c r="C7589" t="s">
        <v>493</v>
      </c>
      <c r="D7589" t="s">
        <v>1131</v>
      </c>
      <c r="E7589">
        <v>2015</v>
      </c>
      <c r="F7589" s="10">
        <v>42369</v>
      </c>
      <c r="G7589" t="s">
        <v>489</v>
      </c>
      <c r="H7589" t="s">
        <v>474</v>
      </c>
      <c r="I7589" t="s">
        <v>550</v>
      </c>
      <c r="J7589">
        <v>3150333000000</v>
      </c>
      <c r="K7589">
        <v>2677874059.5583196</v>
      </c>
    </row>
    <row r="7590" spans="1:11" x14ac:dyDescent="0.25">
      <c r="A7590">
        <v>8219</v>
      </c>
      <c r="B7590" t="s">
        <v>262</v>
      </c>
      <c r="C7590" t="s">
        <v>493</v>
      </c>
      <c r="D7590" t="s">
        <v>1225</v>
      </c>
      <c r="E7590">
        <v>2015</v>
      </c>
      <c r="F7590" s="10">
        <v>42369</v>
      </c>
      <c r="G7590" t="s">
        <v>489</v>
      </c>
      <c r="H7590" t="s">
        <v>474</v>
      </c>
      <c r="I7590" t="s">
        <v>550</v>
      </c>
      <c r="J7590">
        <v>2304710000000</v>
      </c>
      <c r="K7590">
        <v>1959070080.4659872</v>
      </c>
    </row>
    <row r="7591" spans="1:11" x14ac:dyDescent="0.25">
      <c r="A7591">
        <v>8219</v>
      </c>
      <c r="B7591" t="s">
        <v>262</v>
      </c>
      <c r="C7591" t="s">
        <v>493</v>
      </c>
      <c r="D7591" t="s">
        <v>891</v>
      </c>
      <c r="E7591">
        <v>2015</v>
      </c>
      <c r="F7591" s="10">
        <v>42369</v>
      </c>
      <c r="G7591" t="s">
        <v>489</v>
      </c>
      <c r="H7591" t="s">
        <v>474</v>
      </c>
      <c r="I7591" t="s">
        <v>550</v>
      </c>
      <c r="J7591">
        <v>-346482000000</v>
      </c>
      <c r="K7591">
        <v>-294519709.47321624</v>
      </c>
    </row>
    <row r="7592" spans="1:11" x14ac:dyDescent="0.25">
      <c r="A7592">
        <v>8219</v>
      </c>
      <c r="B7592" t="s">
        <v>262</v>
      </c>
      <c r="C7592" t="s">
        <v>493</v>
      </c>
      <c r="D7592" t="s">
        <v>1226</v>
      </c>
      <c r="E7592">
        <v>2015</v>
      </c>
      <c r="F7592" s="10">
        <v>42369</v>
      </c>
      <c r="G7592" t="s">
        <v>489</v>
      </c>
      <c r="H7592" t="s">
        <v>474</v>
      </c>
      <c r="I7592" t="s">
        <v>550</v>
      </c>
      <c r="J7592">
        <v>459350000000</v>
      </c>
      <c r="K7592">
        <v>390460770.10211748</v>
      </c>
    </row>
    <row r="7593" spans="1:11" x14ac:dyDescent="0.25">
      <c r="A7593">
        <v>8219</v>
      </c>
      <c r="B7593" t="s">
        <v>262</v>
      </c>
      <c r="C7593" t="s">
        <v>493</v>
      </c>
      <c r="D7593" t="s">
        <v>2096</v>
      </c>
      <c r="E7593">
        <v>2015</v>
      </c>
      <c r="F7593" s="10">
        <v>42369</v>
      </c>
      <c r="G7593" t="s">
        <v>489</v>
      </c>
      <c r="H7593" t="s">
        <v>474</v>
      </c>
      <c r="I7593" t="s">
        <v>550</v>
      </c>
      <c r="J7593">
        <v>14632461000000</v>
      </c>
      <c r="K7593">
        <v>12438014565.253511</v>
      </c>
    </row>
    <row r="7594" spans="1:11" x14ac:dyDescent="0.25">
      <c r="A7594">
        <v>11108</v>
      </c>
      <c r="B7594" t="s">
        <v>263</v>
      </c>
      <c r="C7594" t="s">
        <v>492</v>
      </c>
      <c r="D7594" t="s">
        <v>570</v>
      </c>
      <c r="E7594">
        <v>2015</v>
      </c>
      <c r="F7594" s="10">
        <v>42369</v>
      </c>
      <c r="G7594" t="s">
        <v>489</v>
      </c>
      <c r="H7594" t="s">
        <v>474</v>
      </c>
      <c r="I7594" t="s">
        <v>550</v>
      </c>
      <c r="J7594">
        <v>5887654000000</v>
      </c>
      <c r="K7594">
        <v>5004675987.6669474</v>
      </c>
    </row>
    <row r="7595" spans="1:11" x14ac:dyDescent="0.25">
      <c r="A7595">
        <v>11108</v>
      </c>
      <c r="B7595" t="s">
        <v>263</v>
      </c>
      <c r="C7595" t="s">
        <v>492</v>
      </c>
      <c r="D7595" t="s">
        <v>59</v>
      </c>
      <c r="E7595">
        <v>2015</v>
      </c>
      <c r="F7595" s="10">
        <v>42369</v>
      </c>
      <c r="G7595" t="s">
        <v>489</v>
      </c>
      <c r="H7595" t="s">
        <v>474</v>
      </c>
      <c r="I7595" t="s">
        <v>550</v>
      </c>
      <c r="J7595">
        <v>3260610000000</v>
      </c>
      <c r="K7595">
        <v>2771612695.3361607</v>
      </c>
    </row>
    <row r="7596" spans="1:11" x14ac:dyDescent="0.25">
      <c r="A7596">
        <v>11108</v>
      </c>
      <c r="B7596" t="s">
        <v>263</v>
      </c>
      <c r="C7596" t="s">
        <v>492</v>
      </c>
      <c r="D7596" t="s">
        <v>569</v>
      </c>
      <c r="E7596">
        <v>2015</v>
      </c>
      <c r="F7596" s="10">
        <v>42369</v>
      </c>
      <c r="G7596" t="s">
        <v>489</v>
      </c>
      <c r="H7596" t="s">
        <v>474</v>
      </c>
      <c r="I7596" t="s">
        <v>550</v>
      </c>
      <c r="J7596">
        <v>5814259000000</v>
      </c>
      <c r="K7596">
        <v>4942288117.3683844</v>
      </c>
    </row>
    <row r="7597" spans="1:11" x14ac:dyDescent="0.25">
      <c r="A7597">
        <v>11108</v>
      </c>
      <c r="B7597" t="s">
        <v>263</v>
      </c>
      <c r="C7597" t="s">
        <v>492</v>
      </c>
      <c r="D7597" t="s">
        <v>572</v>
      </c>
      <c r="E7597">
        <v>2015</v>
      </c>
      <c r="F7597" s="10">
        <v>42369</v>
      </c>
      <c r="G7597" t="s">
        <v>489</v>
      </c>
      <c r="H7597" t="s">
        <v>474</v>
      </c>
      <c r="I7597" t="s">
        <v>550</v>
      </c>
      <c r="J7597">
        <v>4699928000000</v>
      </c>
      <c r="K7597">
        <v>3995074575.6057577</v>
      </c>
    </row>
    <row r="7598" spans="1:11" x14ac:dyDescent="0.25">
      <c r="A7598">
        <v>11108</v>
      </c>
      <c r="B7598" t="s">
        <v>263</v>
      </c>
      <c r="C7598" t="s">
        <v>492</v>
      </c>
      <c r="D7598" t="s">
        <v>834</v>
      </c>
      <c r="E7598">
        <v>2015</v>
      </c>
      <c r="F7598" s="10">
        <v>42369</v>
      </c>
      <c r="G7598" t="s">
        <v>489</v>
      </c>
      <c r="H7598" t="s">
        <v>474</v>
      </c>
      <c r="I7598" t="s">
        <v>550</v>
      </c>
      <c r="J7598">
        <v>16396260000000</v>
      </c>
      <c r="K7598">
        <v>13937294669.412312</v>
      </c>
    </row>
    <row r="7599" spans="1:11" x14ac:dyDescent="0.25">
      <c r="A7599">
        <v>11108</v>
      </c>
      <c r="B7599" t="s">
        <v>263</v>
      </c>
      <c r="C7599" t="s">
        <v>492</v>
      </c>
      <c r="D7599" t="s">
        <v>1125</v>
      </c>
      <c r="E7599">
        <v>2015</v>
      </c>
      <c r="F7599" s="10">
        <v>42369</v>
      </c>
      <c r="G7599" t="s">
        <v>489</v>
      </c>
      <c r="H7599" t="s">
        <v>474</v>
      </c>
      <c r="I7599" t="s">
        <v>550</v>
      </c>
      <c r="J7599">
        <v>1840134000000</v>
      </c>
      <c r="K7599">
        <v>1564167059.3906386</v>
      </c>
    </row>
    <row r="7600" spans="1:11" x14ac:dyDescent="0.25">
      <c r="A7600">
        <v>11108</v>
      </c>
      <c r="B7600" t="s">
        <v>263</v>
      </c>
      <c r="C7600" t="s">
        <v>492</v>
      </c>
      <c r="D7600" t="s">
        <v>1153</v>
      </c>
      <c r="E7600">
        <v>2015</v>
      </c>
      <c r="F7600" s="10">
        <v>42369</v>
      </c>
      <c r="G7600" t="s">
        <v>489</v>
      </c>
      <c r="H7600" t="s">
        <v>474</v>
      </c>
      <c r="I7600" t="s">
        <v>550</v>
      </c>
      <c r="J7600">
        <v>4298969000000</v>
      </c>
      <c r="K7600">
        <v>3654247842.3536081</v>
      </c>
    </row>
    <row r="7601" spans="1:11" x14ac:dyDescent="0.25">
      <c r="A7601">
        <v>11108</v>
      </c>
      <c r="B7601" t="s">
        <v>263</v>
      </c>
      <c r="C7601" t="s">
        <v>492</v>
      </c>
      <c r="D7601" t="s">
        <v>256</v>
      </c>
      <c r="E7601">
        <v>2015</v>
      </c>
      <c r="F7601" s="10">
        <v>42369</v>
      </c>
      <c r="G7601" t="s">
        <v>489</v>
      </c>
      <c r="H7601" t="s">
        <v>474</v>
      </c>
      <c r="I7601" t="s">
        <v>550</v>
      </c>
      <c r="J7601">
        <v>14311194000000</v>
      </c>
      <c r="K7601">
        <v>12164928334.213135</v>
      </c>
    </row>
    <row r="7602" spans="1:11" x14ac:dyDescent="0.25">
      <c r="A7602">
        <v>11108</v>
      </c>
      <c r="B7602" t="s">
        <v>263</v>
      </c>
      <c r="C7602" t="s">
        <v>493</v>
      </c>
      <c r="D7602" t="s">
        <v>1149</v>
      </c>
      <c r="E7602">
        <v>2015</v>
      </c>
      <c r="F7602" s="10">
        <v>42369</v>
      </c>
      <c r="G7602" t="s">
        <v>489</v>
      </c>
      <c r="H7602" t="s">
        <v>474</v>
      </c>
      <c r="I7602" t="s">
        <v>550</v>
      </c>
      <c r="J7602">
        <v>16531291000000</v>
      </c>
      <c r="K7602">
        <v>14052074920.305223</v>
      </c>
    </row>
    <row r="7603" spans="1:11" x14ac:dyDescent="0.25">
      <c r="A7603">
        <v>11108</v>
      </c>
      <c r="B7603" t="s">
        <v>263</v>
      </c>
      <c r="C7603" t="s">
        <v>493</v>
      </c>
      <c r="D7603" t="s">
        <v>1147</v>
      </c>
      <c r="E7603">
        <v>2015</v>
      </c>
      <c r="F7603" s="10">
        <v>42369</v>
      </c>
      <c r="G7603" t="s">
        <v>489</v>
      </c>
      <c r="H7603" t="s">
        <v>474</v>
      </c>
      <c r="I7603" t="s">
        <v>550</v>
      </c>
      <c r="J7603">
        <v>17397568000000</v>
      </c>
      <c r="K7603">
        <v>14788435396.068262</v>
      </c>
    </row>
    <row r="7604" spans="1:11" x14ac:dyDescent="0.25">
      <c r="A7604">
        <v>11108</v>
      </c>
      <c r="B7604" t="s">
        <v>263</v>
      </c>
      <c r="C7604" t="s">
        <v>493</v>
      </c>
      <c r="D7604" t="s">
        <v>1150</v>
      </c>
      <c r="E7604">
        <v>2015</v>
      </c>
      <c r="F7604" s="10">
        <v>42369</v>
      </c>
      <c r="G7604" t="s">
        <v>489</v>
      </c>
      <c r="H7604" t="s">
        <v>474</v>
      </c>
      <c r="I7604" t="s">
        <v>550</v>
      </c>
      <c r="J7604">
        <v>6138129000000</v>
      </c>
      <c r="K7604">
        <v>5217586973.6064882</v>
      </c>
    </row>
    <row r="7605" spans="1:11" x14ac:dyDescent="0.25">
      <c r="A7605">
        <v>11108</v>
      </c>
      <c r="B7605" t="s">
        <v>263</v>
      </c>
      <c r="C7605" t="s">
        <v>493</v>
      </c>
      <c r="D7605" t="s">
        <v>1152</v>
      </c>
      <c r="E7605">
        <v>2015</v>
      </c>
      <c r="F7605" s="10">
        <v>42369</v>
      </c>
      <c r="G7605" t="s">
        <v>489</v>
      </c>
      <c r="H7605" t="s">
        <v>474</v>
      </c>
      <c r="I7605" t="s">
        <v>550</v>
      </c>
      <c r="J7605">
        <v>-1828953000000</v>
      </c>
      <c r="K7605">
        <v>-1554662886.3841908</v>
      </c>
    </row>
    <row r="7606" spans="1:11" x14ac:dyDescent="0.25">
      <c r="A7606">
        <v>11108</v>
      </c>
      <c r="B7606" t="s">
        <v>263</v>
      </c>
      <c r="C7606" t="s">
        <v>493</v>
      </c>
      <c r="D7606" t="s">
        <v>1148</v>
      </c>
      <c r="E7606">
        <v>2015</v>
      </c>
      <c r="F7606" s="10">
        <v>42369</v>
      </c>
      <c r="G7606" t="s">
        <v>489</v>
      </c>
      <c r="H7606" t="s">
        <v>474</v>
      </c>
      <c r="I7606" t="s">
        <v>550</v>
      </c>
      <c r="J7606">
        <v>14003430000000</v>
      </c>
      <c r="K7606">
        <v>11903320043.259161</v>
      </c>
    </row>
    <row r="7607" spans="1:11" x14ac:dyDescent="0.25">
      <c r="A7607">
        <v>11108</v>
      </c>
      <c r="B7607" t="s">
        <v>263</v>
      </c>
      <c r="C7607" t="s">
        <v>493</v>
      </c>
      <c r="D7607" t="s">
        <v>458</v>
      </c>
      <c r="E7607">
        <v>2015</v>
      </c>
      <c r="F7607" s="10">
        <v>42369</v>
      </c>
      <c r="G7607" t="s">
        <v>489</v>
      </c>
      <c r="H7607" t="s">
        <v>474</v>
      </c>
      <c r="I7607" t="s">
        <v>550</v>
      </c>
      <c r="J7607">
        <v>2435156000000</v>
      </c>
      <c r="K7607">
        <v>2069952948.9034331</v>
      </c>
    </row>
    <row r="7608" spans="1:11" x14ac:dyDescent="0.25">
      <c r="A7608">
        <v>11108</v>
      </c>
      <c r="B7608" t="s">
        <v>263</v>
      </c>
      <c r="C7608" t="s">
        <v>493</v>
      </c>
      <c r="D7608" t="s">
        <v>1151</v>
      </c>
      <c r="E7608">
        <v>2015</v>
      </c>
      <c r="F7608" s="10">
        <v>42369</v>
      </c>
      <c r="G7608" t="s">
        <v>489</v>
      </c>
      <c r="H7608" t="s">
        <v>474</v>
      </c>
      <c r="I7608" t="s">
        <v>550</v>
      </c>
      <c r="J7608">
        <v>1832387000000</v>
      </c>
      <c r="K7608">
        <v>1557581885.5885682</v>
      </c>
    </row>
    <row r="7609" spans="1:11" x14ac:dyDescent="0.25">
      <c r="A7609">
        <v>1188</v>
      </c>
      <c r="B7609" t="s">
        <v>255</v>
      </c>
      <c r="C7609" t="s">
        <v>492</v>
      </c>
      <c r="D7609" t="s">
        <v>618</v>
      </c>
      <c r="E7609">
        <v>2016</v>
      </c>
      <c r="F7609" s="10">
        <v>42735</v>
      </c>
      <c r="G7609" t="s">
        <v>489</v>
      </c>
      <c r="H7609" t="s">
        <v>474</v>
      </c>
      <c r="I7609" t="s">
        <v>550</v>
      </c>
      <c r="J7609">
        <v>3213684000000</v>
      </c>
      <c r="K7609">
        <v>2668702578.184639</v>
      </c>
    </row>
    <row r="7610" spans="1:11" x14ac:dyDescent="0.25">
      <c r="A7610">
        <v>1188</v>
      </c>
      <c r="B7610" t="s">
        <v>255</v>
      </c>
      <c r="C7610" t="s">
        <v>492</v>
      </c>
      <c r="D7610" t="s">
        <v>570</v>
      </c>
      <c r="E7610">
        <v>2016</v>
      </c>
      <c r="F7610" s="10">
        <v>42735</v>
      </c>
      <c r="G7610" t="s">
        <v>489</v>
      </c>
      <c r="H7610" t="s">
        <v>474</v>
      </c>
      <c r="I7610" t="s">
        <v>550</v>
      </c>
      <c r="J7610">
        <v>2454422000000</v>
      </c>
      <c r="K7610">
        <v>2038197383.2377727</v>
      </c>
    </row>
    <row r="7611" spans="1:11" x14ac:dyDescent="0.25">
      <c r="A7611">
        <v>1188</v>
      </c>
      <c r="B7611" t="s">
        <v>255</v>
      </c>
      <c r="C7611" t="s">
        <v>492</v>
      </c>
      <c r="D7611" t="s">
        <v>1054</v>
      </c>
      <c r="E7611">
        <v>2016</v>
      </c>
      <c r="F7611" s="10">
        <v>42735</v>
      </c>
      <c r="G7611" t="s">
        <v>489</v>
      </c>
      <c r="H7611" t="s">
        <v>474</v>
      </c>
      <c r="I7611" t="s">
        <v>550</v>
      </c>
      <c r="J7611">
        <v>-2734611000000</v>
      </c>
      <c r="K7611">
        <v>-2270871506.3559685</v>
      </c>
    </row>
    <row r="7612" spans="1:11" x14ac:dyDescent="0.25">
      <c r="A7612">
        <v>1188</v>
      </c>
      <c r="B7612" t="s">
        <v>255</v>
      </c>
      <c r="C7612" t="s">
        <v>492</v>
      </c>
      <c r="D7612" t="s">
        <v>569</v>
      </c>
      <c r="E7612">
        <v>2016</v>
      </c>
      <c r="F7612" s="10">
        <v>42735</v>
      </c>
      <c r="G7612" t="s">
        <v>489</v>
      </c>
      <c r="H7612" t="s">
        <v>474</v>
      </c>
      <c r="I7612" t="s">
        <v>550</v>
      </c>
      <c r="J7612">
        <v>3227227000000</v>
      </c>
      <c r="K7612">
        <v>2679948935.6411762</v>
      </c>
    </row>
    <row r="7613" spans="1:11" x14ac:dyDescent="0.25">
      <c r="A7613">
        <v>1188</v>
      </c>
      <c r="B7613" t="s">
        <v>255</v>
      </c>
      <c r="C7613" t="s">
        <v>492</v>
      </c>
      <c r="D7613" t="s">
        <v>701</v>
      </c>
      <c r="E7613">
        <v>2016</v>
      </c>
      <c r="F7613" s="10">
        <v>42735</v>
      </c>
      <c r="G7613" t="s">
        <v>489</v>
      </c>
      <c r="H7613" t="s">
        <v>474</v>
      </c>
      <c r="I7613" t="s">
        <v>550</v>
      </c>
      <c r="J7613">
        <v>1131751000000</v>
      </c>
      <c r="K7613">
        <v>939826943.64568615</v>
      </c>
    </row>
    <row r="7614" spans="1:11" x14ac:dyDescent="0.25">
      <c r="A7614">
        <v>1188</v>
      </c>
      <c r="B7614" t="s">
        <v>255</v>
      </c>
      <c r="C7614" t="s">
        <v>492</v>
      </c>
      <c r="D7614" t="s">
        <v>2060</v>
      </c>
      <c r="E7614">
        <v>2016</v>
      </c>
      <c r="F7614" s="10">
        <v>42735</v>
      </c>
      <c r="G7614" t="s">
        <v>489</v>
      </c>
      <c r="H7614" t="s">
        <v>474</v>
      </c>
      <c r="I7614" t="s">
        <v>550</v>
      </c>
      <c r="J7614">
        <v>155303000000</v>
      </c>
      <c r="K7614">
        <v>128966480.99184892</v>
      </c>
    </row>
    <row r="7615" spans="1:11" x14ac:dyDescent="0.25">
      <c r="A7615">
        <v>1188</v>
      </c>
      <c r="B7615" t="s">
        <v>255</v>
      </c>
      <c r="C7615" t="s">
        <v>492</v>
      </c>
      <c r="D7615" t="s">
        <v>256</v>
      </c>
      <c r="E7615">
        <v>2016</v>
      </c>
      <c r="F7615" s="10">
        <v>42735</v>
      </c>
      <c r="G7615" t="s">
        <v>489</v>
      </c>
      <c r="H7615" t="s">
        <v>474</v>
      </c>
      <c r="I7615" t="s">
        <v>550</v>
      </c>
      <c r="J7615">
        <v>6444905000000</v>
      </c>
      <c r="K7615">
        <v>5351968205.2295971</v>
      </c>
    </row>
    <row r="7616" spans="1:11" x14ac:dyDescent="0.25">
      <c r="A7616">
        <v>1188</v>
      </c>
      <c r="B7616" t="s">
        <v>255</v>
      </c>
      <c r="C7616" t="s">
        <v>493</v>
      </c>
      <c r="D7616" t="s">
        <v>1050</v>
      </c>
      <c r="E7616">
        <v>2016</v>
      </c>
      <c r="F7616" s="10">
        <v>42735</v>
      </c>
      <c r="G7616" t="s">
        <v>489</v>
      </c>
      <c r="H7616" t="s">
        <v>474</v>
      </c>
      <c r="I7616" t="s">
        <v>550</v>
      </c>
      <c r="J7616">
        <v>1274566000000</v>
      </c>
      <c r="K7616">
        <v>1058423158.6759876</v>
      </c>
    </row>
    <row r="7617" spans="1:11" x14ac:dyDescent="0.25">
      <c r="A7617">
        <v>1188</v>
      </c>
      <c r="B7617" t="s">
        <v>255</v>
      </c>
      <c r="C7617" t="s">
        <v>493</v>
      </c>
      <c r="D7617" t="s">
        <v>2076</v>
      </c>
      <c r="E7617">
        <v>2016</v>
      </c>
      <c r="F7617" s="10">
        <v>42735</v>
      </c>
      <c r="G7617" t="s">
        <v>489</v>
      </c>
      <c r="H7617" t="s">
        <v>474</v>
      </c>
      <c r="I7617" t="s">
        <v>550</v>
      </c>
      <c r="J7617">
        <v>435790000000</v>
      </c>
      <c r="K7617">
        <v>361888068.81668633</v>
      </c>
    </row>
    <row r="7618" spans="1:11" x14ac:dyDescent="0.25">
      <c r="A7618">
        <v>1188</v>
      </c>
      <c r="B7618" t="s">
        <v>255</v>
      </c>
      <c r="C7618" t="s">
        <v>493</v>
      </c>
      <c r="D7618" t="s">
        <v>1051</v>
      </c>
      <c r="E7618">
        <v>2016</v>
      </c>
      <c r="F7618" s="10">
        <v>42735</v>
      </c>
      <c r="G7618" t="s">
        <v>489</v>
      </c>
      <c r="H7618" t="s">
        <v>474</v>
      </c>
      <c r="I7618" t="s">
        <v>550</v>
      </c>
      <c r="J7618">
        <v>7953616000000</v>
      </c>
      <c r="K7618">
        <v>6604829698.592206</v>
      </c>
    </row>
    <row r="7619" spans="1:11" x14ac:dyDescent="0.25">
      <c r="A7619">
        <v>1188</v>
      </c>
      <c r="B7619" t="s">
        <v>255</v>
      </c>
      <c r="C7619" t="s">
        <v>493</v>
      </c>
      <c r="D7619" t="s">
        <v>1054</v>
      </c>
      <c r="E7619">
        <v>2016</v>
      </c>
      <c r="F7619" s="10">
        <v>42735</v>
      </c>
      <c r="G7619" t="s">
        <v>489</v>
      </c>
      <c r="H7619" t="s">
        <v>474</v>
      </c>
      <c r="I7619" t="s">
        <v>550</v>
      </c>
      <c r="J7619">
        <v>-2734611000000</v>
      </c>
      <c r="K7619">
        <v>-2270871506.3559685</v>
      </c>
    </row>
    <row r="7620" spans="1:11" x14ac:dyDescent="0.25">
      <c r="A7620">
        <v>1188</v>
      </c>
      <c r="B7620" t="s">
        <v>255</v>
      </c>
      <c r="C7620" t="s">
        <v>493</v>
      </c>
      <c r="D7620" t="s">
        <v>971</v>
      </c>
      <c r="E7620">
        <v>2016</v>
      </c>
      <c r="F7620" s="10">
        <v>42735</v>
      </c>
      <c r="G7620" t="s">
        <v>489</v>
      </c>
      <c r="H7620" t="s">
        <v>474</v>
      </c>
      <c r="I7620" t="s">
        <v>550</v>
      </c>
      <c r="J7620">
        <v>439326000000</v>
      </c>
      <c r="K7620">
        <v>364824428.55723983</v>
      </c>
    </row>
    <row r="7621" spans="1:11" x14ac:dyDescent="0.25">
      <c r="A7621">
        <v>1188</v>
      </c>
      <c r="B7621" t="s">
        <v>255</v>
      </c>
      <c r="C7621" t="s">
        <v>493</v>
      </c>
      <c r="D7621" t="s">
        <v>1049</v>
      </c>
      <c r="E7621">
        <v>2016</v>
      </c>
      <c r="F7621" s="10">
        <v>42735</v>
      </c>
      <c r="G7621" t="s">
        <v>489</v>
      </c>
      <c r="H7621" t="s">
        <v>474</v>
      </c>
      <c r="I7621" t="s">
        <v>550</v>
      </c>
      <c r="J7621">
        <v>5240962000000</v>
      </c>
      <c r="K7621">
        <v>4352191690.7722483</v>
      </c>
    </row>
    <row r="7622" spans="1:11" x14ac:dyDescent="0.25">
      <c r="A7622">
        <v>1188</v>
      </c>
      <c r="B7622" t="s">
        <v>255</v>
      </c>
      <c r="C7622" t="s">
        <v>493</v>
      </c>
      <c r="D7622" t="s">
        <v>1053</v>
      </c>
      <c r="E7622">
        <v>2016</v>
      </c>
      <c r="F7622" s="10">
        <v>42735</v>
      </c>
      <c r="G7622" t="s">
        <v>489</v>
      </c>
      <c r="H7622" t="s">
        <v>474</v>
      </c>
      <c r="I7622" t="s">
        <v>550</v>
      </c>
      <c r="J7622">
        <v>27242000000</v>
      </c>
      <c r="K7622">
        <v>22622260.195746046</v>
      </c>
    </row>
    <row r="7623" spans="1:11" x14ac:dyDescent="0.25">
      <c r="A7623">
        <v>1188</v>
      </c>
      <c r="B7623" t="s">
        <v>255</v>
      </c>
      <c r="C7623" t="s">
        <v>493</v>
      </c>
      <c r="D7623" t="s">
        <v>1045</v>
      </c>
      <c r="E7623">
        <v>2016</v>
      </c>
      <c r="F7623" s="10">
        <v>42735</v>
      </c>
      <c r="G7623" t="s">
        <v>489</v>
      </c>
      <c r="H7623" t="s">
        <v>474</v>
      </c>
      <c r="I7623" t="s">
        <v>550</v>
      </c>
      <c r="J7623">
        <v>56430000000</v>
      </c>
      <c r="K7623">
        <v>46860514.750970908</v>
      </c>
    </row>
    <row r="7624" spans="1:11" x14ac:dyDescent="0.25">
      <c r="A7624">
        <v>1188</v>
      </c>
      <c r="B7624" t="s">
        <v>255</v>
      </c>
      <c r="C7624" t="s">
        <v>493</v>
      </c>
      <c r="D7624" t="s">
        <v>1052</v>
      </c>
      <c r="E7624">
        <v>2016</v>
      </c>
      <c r="F7624" s="10">
        <v>42735</v>
      </c>
      <c r="G7624" t="s">
        <v>489</v>
      </c>
      <c r="H7624" t="s">
        <v>474</v>
      </c>
      <c r="I7624" t="s">
        <v>550</v>
      </c>
      <c r="J7624">
        <v>818222000000</v>
      </c>
      <c r="K7624">
        <v>679466668.44885552</v>
      </c>
    </row>
    <row r="7625" spans="1:11" x14ac:dyDescent="0.25">
      <c r="A7625">
        <v>1188</v>
      </c>
      <c r="B7625" t="s">
        <v>255</v>
      </c>
      <c r="C7625" t="s">
        <v>493</v>
      </c>
      <c r="D7625" t="s">
        <v>456</v>
      </c>
      <c r="E7625">
        <v>2016</v>
      </c>
      <c r="F7625" s="10">
        <v>42735</v>
      </c>
      <c r="G7625" t="s">
        <v>489</v>
      </c>
      <c r="H7625" t="s">
        <v>474</v>
      </c>
      <c r="I7625" t="s">
        <v>550</v>
      </c>
      <c r="J7625">
        <v>372408000000</v>
      </c>
      <c r="K7625">
        <v>309254484.80204809</v>
      </c>
    </row>
    <row r="7626" spans="1:11" x14ac:dyDescent="0.25">
      <c r="A7626">
        <v>1188</v>
      </c>
      <c r="B7626" t="s">
        <v>255</v>
      </c>
      <c r="C7626" t="s">
        <v>493</v>
      </c>
      <c r="D7626" t="s">
        <v>1048</v>
      </c>
      <c r="E7626">
        <v>2016</v>
      </c>
      <c r="F7626" s="10">
        <v>42735</v>
      </c>
      <c r="G7626" t="s">
        <v>489</v>
      </c>
      <c r="H7626" t="s">
        <v>474</v>
      </c>
      <c r="I7626" t="s">
        <v>550</v>
      </c>
      <c r="J7626">
        <v>8730000000</v>
      </c>
      <c r="K7626">
        <v>7249553.3187307464</v>
      </c>
    </row>
    <row r="7627" spans="1:11" x14ac:dyDescent="0.25">
      <c r="A7627">
        <v>1333</v>
      </c>
      <c r="B7627" t="s">
        <v>258</v>
      </c>
      <c r="C7627" t="s">
        <v>492</v>
      </c>
      <c r="D7627" t="s">
        <v>1135</v>
      </c>
      <c r="E7627">
        <v>2016</v>
      </c>
      <c r="F7627" s="10">
        <v>42735</v>
      </c>
      <c r="G7627" t="s">
        <v>489</v>
      </c>
      <c r="H7627" t="s">
        <v>474</v>
      </c>
      <c r="I7627" t="s">
        <v>550</v>
      </c>
      <c r="J7627">
        <v>1494041000000</v>
      </c>
      <c r="K7627">
        <v>1240679254.2806189</v>
      </c>
    </row>
    <row r="7628" spans="1:11" x14ac:dyDescent="0.25">
      <c r="A7628">
        <v>1333</v>
      </c>
      <c r="B7628" t="s">
        <v>258</v>
      </c>
      <c r="C7628" t="s">
        <v>492</v>
      </c>
      <c r="D7628" t="s">
        <v>891</v>
      </c>
      <c r="E7628">
        <v>2016</v>
      </c>
      <c r="F7628" s="10">
        <v>42735</v>
      </c>
      <c r="G7628" t="s">
        <v>489</v>
      </c>
      <c r="H7628" t="s">
        <v>474</v>
      </c>
      <c r="I7628" t="s">
        <v>550</v>
      </c>
      <c r="J7628">
        <v>-213895000000</v>
      </c>
      <c r="K7628">
        <v>-177622360.49368992</v>
      </c>
    </row>
    <row r="7629" spans="1:11" x14ac:dyDescent="0.25">
      <c r="A7629">
        <v>1333</v>
      </c>
      <c r="B7629" t="s">
        <v>258</v>
      </c>
      <c r="C7629" t="s">
        <v>492</v>
      </c>
      <c r="D7629" t="s">
        <v>701</v>
      </c>
      <c r="E7629">
        <v>2016</v>
      </c>
      <c r="F7629" s="10">
        <v>42735</v>
      </c>
      <c r="G7629" t="s">
        <v>489</v>
      </c>
      <c r="H7629" t="s">
        <v>474</v>
      </c>
      <c r="I7629" t="s">
        <v>550</v>
      </c>
      <c r="J7629">
        <v>2230487000000</v>
      </c>
      <c r="K7629">
        <v>1852237621.218303</v>
      </c>
    </row>
    <row r="7630" spans="1:11" x14ac:dyDescent="0.25">
      <c r="A7630">
        <v>1333</v>
      </c>
      <c r="B7630" t="s">
        <v>258</v>
      </c>
      <c r="C7630" t="s">
        <v>492</v>
      </c>
      <c r="D7630" t="s">
        <v>1136</v>
      </c>
      <c r="E7630">
        <v>2016</v>
      </c>
      <c r="F7630" s="10">
        <v>42735</v>
      </c>
      <c r="G7630" t="s">
        <v>489</v>
      </c>
      <c r="H7630" t="s">
        <v>474</v>
      </c>
      <c r="I7630" t="s">
        <v>550</v>
      </c>
      <c r="J7630">
        <v>1341888000000</v>
      </c>
      <c r="K7630">
        <v>1114328591.4965594</v>
      </c>
    </row>
    <row r="7631" spans="1:11" x14ac:dyDescent="0.25">
      <c r="A7631">
        <v>1333</v>
      </c>
      <c r="B7631" t="s">
        <v>258</v>
      </c>
      <c r="C7631" t="s">
        <v>492</v>
      </c>
      <c r="D7631" t="s">
        <v>256</v>
      </c>
      <c r="E7631">
        <v>2016</v>
      </c>
      <c r="F7631" s="10">
        <v>42735</v>
      </c>
      <c r="G7631" t="s">
        <v>489</v>
      </c>
      <c r="H7631" t="s">
        <v>474</v>
      </c>
      <c r="I7631" t="s">
        <v>550</v>
      </c>
      <c r="J7631">
        <v>6183075000000</v>
      </c>
      <c r="K7631">
        <v>5134539734.9611807</v>
      </c>
    </row>
    <row r="7632" spans="1:11" x14ac:dyDescent="0.25">
      <c r="A7632">
        <v>1333</v>
      </c>
      <c r="B7632" t="s">
        <v>258</v>
      </c>
      <c r="C7632" t="s">
        <v>493</v>
      </c>
      <c r="D7632" t="s">
        <v>1130</v>
      </c>
      <c r="E7632">
        <v>2016</v>
      </c>
      <c r="F7632" s="10">
        <v>42735</v>
      </c>
      <c r="G7632" t="s">
        <v>489</v>
      </c>
      <c r="H7632" t="s">
        <v>474</v>
      </c>
      <c r="I7632" t="s">
        <v>550</v>
      </c>
      <c r="J7632">
        <v>-213895000000</v>
      </c>
      <c r="K7632">
        <v>-177622360.49368992</v>
      </c>
    </row>
    <row r="7633" spans="1:11" x14ac:dyDescent="0.25">
      <c r="A7633">
        <v>1333</v>
      </c>
      <c r="B7633" t="s">
        <v>258</v>
      </c>
      <c r="C7633" t="s">
        <v>493</v>
      </c>
      <c r="D7633" t="s">
        <v>1129</v>
      </c>
      <c r="E7633">
        <v>2016</v>
      </c>
      <c r="F7633" s="10">
        <v>42735</v>
      </c>
      <c r="G7633" t="s">
        <v>489</v>
      </c>
      <c r="H7633" t="s">
        <v>474</v>
      </c>
      <c r="I7633" t="s">
        <v>550</v>
      </c>
      <c r="J7633">
        <v>663457000000</v>
      </c>
      <c r="K7633">
        <v>550946952.59852743</v>
      </c>
    </row>
    <row r="7634" spans="1:11" x14ac:dyDescent="0.25">
      <c r="A7634">
        <v>1333</v>
      </c>
      <c r="B7634" t="s">
        <v>258</v>
      </c>
      <c r="C7634" t="s">
        <v>493</v>
      </c>
      <c r="D7634" t="s">
        <v>1127</v>
      </c>
      <c r="E7634">
        <v>2016</v>
      </c>
      <c r="F7634" s="10">
        <v>42735</v>
      </c>
      <c r="G7634" t="s">
        <v>489</v>
      </c>
      <c r="H7634" t="s">
        <v>474</v>
      </c>
      <c r="I7634" t="s">
        <v>550</v>
      </c>
      <c r="J7634">
        <v>4867957000000</v>
      </c>
      <c r="K7634">
        <v>4042441446.1384382</v>
      </c>
    </row>
    <row r="7635" spans="1:11" x14ac:dyDescent="0.25">
      <c r="A7635">
        <v>1333</v>
      </c>
      <c r="B7635" t="s">
        <v>258</v>
      </c>
      <c r="C7635" t="s">
        <v>493</v>
      </c>
      <c r="D7635" t="s">
        <v>1128</v>
      </c>
      <c r="E7635">
        <v>2016</v>
      </c>
      <c r="F7635" s="10">
        <v>42735</v>
      </c>
      <c r="G7635" t="s">
        <v>489</v>
      </c>
      <c r="H7635" t="s">
        <v>474</v>
      </c>
      <c r="I7635" t="s">
        <v>550</v>
      </c>
      <c r="J7635">
        <v>1388242000000</v>
      </c>
      <c r="K7635">
        <v>1152821809.6565187</v>
      </c>
    </row>
    <row r="7636" spans="1:11" x14ac:dyDescent="0.25">
      <c r="A7636">
        <v>1333</v>
      </c>
      <c r="B7636" t="s">
        <v>258</v>
      </c>
      <c r="C7636" t="s">
        <v>493</v>
      </c>
      <c r="D7636" t="s">
        <v>643</v>
      </c>
      <c r="E7636">
        <v>2016</v>
      </c>
      <c r="F7636" s="10">
        <v>42735</v>
      </c>
      <c r="G7636" t="s">
        <v>489</v>
      </c>
      <c r="H7636" t="s">
        <v>474</v>
      </c>
      <c r="I7636" t="s">
        <v>550</v>
      </c>
      <c r="J7636">
        <v>125545000000</v>
      </c>
      <c r="K7636">
        <v>104254887.90378597</v>
      </c>
    </row>
    <row r="7637" spans="1:11" x14ac:dyDescent="0.25">
      <c r="A7637">
        <v>1333</v>
      </c>
      <c r="B7637" t="s">
        <v>258</v>
      </c>
      <c r="C7637" t="s">
        <v>493</v>
      </c>
      <c r="D7637" t="s">
        <v>1126</v>
      </c>
      <c r="E7637">
        <v>2016</v>
      </c>
      <c r="F7637" s="10">
        <v>42735</v>
      </c>
      <c r="G7637" t="s">
        <v>489</v>
      </c>
      <c r="H7637" t="s">
        <v>474</v>
      </c>
      <c r="I7637" t="s">
        <v>550</v>
      </c>
      <c r="J7637">
        <v>4204290000000</v>
      </c>
      <c r="K7637">
        <v>3491320105.6593914</v>
      </c>
    </row>
    <row r="7638" spans="1:11" x14ac:dyDescent="0.25">
      <c r="A7638">
        <v>1370</v>
      </c>
      <c r="B7638" t="s">
        <v>260</v>
      </c>
      <c r="C7638" t="s">
        <v>492</v>
      </c>
      <c r="D7638" t="s">
        <v>570</v>
      </c>
      <c r="E7638">
        <v>2016</v>
      </c>
      <c r="F7638" s="10">
        <v>42735</v>
      </c>
      <c r="G7638" t="s">
        <v>489</v>
      </c>
      <c r="H7638" t="s">
        <v>474</v>
      </c>
      <c r="I7638" t="s">
        <v>550</v>
      </c>
      <c r="J7638">
        <v>3791321000000</v>
      </c>
      <c r="K7638">
        <v>3148383016.9442806</v>
      </c>
    </row>
    <row r="7639" spans="1:11" x14ac:dyDescent="0.25">
      <c r="A7639">
        <v>1370</v>
      </c>
      <c r="B7639" t="s">
        <v>260</v>
      </c>
      <c r="C7639" t="s">
        <v>492</v>
      </c>
      <c r="D7639" t="s">
        <v>891</v>
      </c>
      <c r="E7639">
        <v>2016</v>
      </c>
      <c r="F7639" s="10">
        <v>42735</v>
      </c>
      <c r="G7639" t="s">
        <v>489</v>
      </c>
      <c r="H7639" t="s">
        <v>474</v>
      </c>
      <c r="I7639" t="s">
        <v>550</v>
      </c>
      <c r="J7639">
        <v>-320655000000</v>
      </c>
      <c r="K7639">
        <v>-266277837.27578551</v>
      </c>
    </row>
    <row r="7640" spans="1:11" x14ac:dyDescent="0.25">
      <c r="A7640">
        <v>1370</v>
      </c>
      <c r="B7640" t="s">
        <v>260</v>
      </c>
      <c r="C7640" t="s">
        <v>492</v>
      </c>
      <c r="D7640" t="s">
        <v>572</v>
      </c>
      <c r="E7640">
        <v>2016</v>
      </c>
      <c r="F7640" s="10">
        <v>42735</v>
      </c>
      <c r="G7640" t="s">
        <v>489</v>
      </c>
      <c r="H7640" t="s">
        <v>474</v>
      </c>
      <c r="I7640" t="s">
        <v>550</v>
      </c>
      <c r="J7640">
        <v>4923574000000</v>
      </c>
      <c r="K7640">
        <v>4088626830.666256</v>
      </c>
    </row>
    <row r="7641" spans="1:11" x14ac:dyDescent="0.25">
      <c r="A7641">
        <v>1370</v>
      </c>
      <c r="B7641" t="s">
        <v>260</v>
      </c>
      <c r="C7641" t="s">
        <v>492</v>
      </c>
      <c r="D7641" t="s">
        <v>1125</v>
      </c>
      <c r="E7641">
        <v>2016</v>
      </c>
      <c r="F7641" s="10">
        <v>42735</v>
      </c>
      <c r="G7641" t="s">
        <v>489</v>
      </c>
      <c r="H7641" t="s">
        <v>474</v>
      </c>
      <c r="I7641" t="s">
        <v>550</v>
      </c>
      <c r="J7641">
        <v>1347513000000</v>
      </c>
      <c r="K7641">
        <v>1118999695.4390404</v>
      </c>
    </row>
    <row r="7642" spans="1:11" x14ac:dyDescent="0.25">
      <c r="A7642">
        <v>1370</v>
      </c>
      <c r="B7642" t="s">
        <v>260</v>
      </c>
      <c r="C7642" t="s">
        <v>492</v>
      </c>
      <c r="D7642" t="s">
        <v>256</v>
      </c>
      <c r="E7642">
        <v>2016</v>
      </c>
      <c r="F7642" s="10">
        <v>42735</v>
      </c>
      <c r="G7642" t="s">
        <v>489</v>
      </c>
      <c r="H7642" t="s">
        <v>474</v>
      </c>
      <c r="I7642" t="s">
        <v>550</v>
      </c>
      <c r="J7642">
        <v>9002701000000</v>
      </c>
      <c r="K7642">
        <v>7476009268.2807112</v>
      </c>
    </row>
    <row r="7643" spans="1:11" x14ac:dyDescent="0.25">
      <c r="A7643">
        <v>1370</v>
      </c>
      <c r="B7643" t="s">
        <v>260</v>
      </c>
      <c r="C7643" t="s">
        <v>493</v>
      </c>
      <c r="D7643" t="s">
        <v>1123</v>
      </c>
      <c r="E7643">
        <v>2016</v>
      </c>
      <c r="F7643" s="10">
        <v>42735</v>
      </c>
      <c r="G7643" t="s">
        <v>489</v>
      </c>
      <c r="H7643" t="s">
        <v>474</v>
      </c>
      <c r="I7643" t="s">
        <v>550</v>
      </c>
      <c r="J7643">
        <v>3256840000000</v>
      </c>
      <c r="K7643">
        <v>2704540118.0498333</v>
      </c>
    </row>
    <row r="7644" spans="1:11" x14ac:dyDescent="0.25">
      <c r="A7644">
        <v>1370</v>
      </c>
      <c r="B7644" t="s">
        <v>260</v>
      </c>
      <c r="C7644" t="s">
        <v>493</v>
      </c>
      <c r="D7644" t="s">
        <v>1122</v>
      </c>
      <c r="E7644">
        <v>2016</v>
      </c>
      <c r="F7644" s="10">
        <v>42735</v>
      </c>
      <c r="G7644" t="s">
        <v>489</v>
      </c>
      <c r="H7644" t="s">
        <v>474</v>
      </c>
      <c r="I7644" t="s">
        <v>550</v>
      </c>
      <c r="J7644">
        <v>7368533000000</v>
      </c>
      <c r="K7644">
        <v>6118965963.8404379</v>
      </c>
    </row>
    <row r="7645" spans="1:11" x14ac:dyDescent="0.25">
      <c r="A7645">
        <v>1370</v>
      </c>
      <c r="B7645" t="s">
        <v>260</v>
      </c>
      <c r="C7645" t="s">
        <v>493</v>
      </c>
      <c r="D7645" t="s">
        <v>891</v>
      </c>
      <c r="E7645">
        <v>2016</v>
      </c>
      <c r="F7645" s="10">
        <v>42735</v>
      </c>
      <c r="G7645" t="s">
        <v>489</v>
      </c>
      <c r="H7645" t="s">
        <v>474</v>
      </c>
      <c r="I7645" t="s">
        <v>550</v>
      </c>
      <c r="J7645">
        <v>-320655000000</v>
      </c>
      <c r="K7645">
        <v>-266277837.27578551</v>
      </c>
    </row>
    <row r="7646" spans="1:11" x14ac:dyDescent="0.25">
      <c r="A7646">
        <v>1370</v>
      </c>
      <c r="B7646" t="s">
        <v>260</v>
      </c>
      <c r="C7646" t="s">
        <v>493</v>
      </c>
      <c r="D7646" t="s">
        <v>458</v>
      </c>
      <c r="E7646">
        <v>2016</v>
      </c>
      <c r="F7646" s="10">
        <v>42735</v>
      </c>
      <c r="G7646" t="s">
        <v>489</v>
      </c>
      <c r="H7646" t="s">
        <v>474</v>
      </c>
      <c r="I7646" t="s">
        <v>550</v>
      </c>
      <c r="J7646">
        <v>929476000000</v>
      </c>
      <c r="K7646">
        <v>771854045.87406397</v>
      </c>
    </row>
    <row r="7647" spans="1:11" x14ac:dyDescent="0.25">
      <c r="A7647">
        <v>1370</v>
      </c>
      <c r="B7647" t="s">
        <v>260</v>
      </c>
      <c r="C7647" t="s">
        <v>493</v>
      </c>
      <c r="D7647" t="s">
        <v>1124</v>
      </c>
      <c r="E7647">
        <v>2016</v>
      </c>
      <c r="F7647" s="10">
        <v>42735</v>
      </c>
      <c r="G7647" t="s">
        <v>489</v>
      </c>
      <c r="H7647" t="s">
        <v>474</v>
      </c>
      <c r="I7647" t="s">
        <v>550</v>
      </c>
      <c r="J7647">
        <v>7510260000000</v>
      </c>
      <c r="K7647">
        <v>6236658683.5659533</v>
      </c>
    </row>
    <row r="7648" spans="1:11" x14ac:dyDescent="0.25">
      <c r="A7648">
        <v>8092</v>
      </c>
      <c r="B7648" t="s">
        <v>265</v>
      </c>
      <c r="C7648" t="s">
        <v>492</v>
      </c>
      <c r="D7648" t="s">
        <v>618</v>
      </c>
      <c r="E7648">
        <v>2016</v>
      </c>
      <c r="F7648" s="10">
        <v>42735</v>
      </c>
      <c r="G7648" t="s">
        <v>489</v>
      </c>
      <c r="H7648" t="s">
        <v>474</v>
      </c>
      <c r="I7648" t="s">
        <v>550</v>
      </c>
      <c r="J7648">
        <v>460721000000</v>
      </c>
      <c r="K7648">
        <v>382591231.90824145</v>
      </c>
    </row>
    <row r="7649" spans="1:11" x14ac:dyDescent="0.25">
      <c r="A7649">
        <v>8092</v>
      </c>
      <c r="B7649" t="s">
        <v>265</v>
      </c>
      <c r="C7649" t="s">
        <v>492</v>
      </c>
      <c r="D7649" t="s">
        <v>570</v>
      </c>
      <c r="E7649">
        <v>2016</v>
      </c>
      <c r="F7649" s="10">
        <v>42735</v>
      </c>
      <c r="G7649" t="s">
        <v>489</v>
      </c>
      <c r="H7649" t="s">
        <v>474</v>
      </c>
      <c r="I7649" t="s">
        <v>550</v>
      </c>
      <c r="J7649">
        <v>1175464000000</v>
      </c>
      <c r="K7649">
        <v>976127026.60349572</v>
      </c>
    </row>
    <row r="7650" spans="1:11" x14ac:dyDescent="0.25">
      <c r="A7650">
        <v>8092</v>
      </c>
      <c r="B7650" t="s">
        <v>265</v>
      </c>
      <c r="C7650" t="s">
        <v>492</v>
      </c>
      <c r="D7650" t="s">
        <v>1137</v>
      </c>
      <c r="E7650">
        <v>2016</v>
      </c>
      <c r="F7650" s="10">
        <v>42735</v>
      </c>
      <c r="G7650" t="s">
        <v>489</v>
      </c>
      <c r="H7650" t="s">
        <v>474</v>
      </c>
      <c r="I7650" t="s">
        <v>550</v>
      </c>
      <c r="J7650">
        <v>558926000000</v>
      </c>
      <c r="K7650">
        <v>464142478.60537237</v>
      </c>
    </row>
    <row r="7651" spans="1:11" x14ac:dyDescent="0.25">
      <c r="A7651">
        <v>8092</v>
      </c>
      <c r="B7651" t="s">
        <v>265</v>
      </c>
      <c r="C7651" t="s">
        <v>492</v>
      </c>
      <c r="D7651" t="s">
        <v>2119</v>
      </c>
      <c r="E7651">
        <v>2016</v>
      </c>
      <c r="F7651" s="10">
        <v>42735</v>
      </c>
      <c r="G7651" t="s">
        <v>489</v>
      </c>
      <c r="H7651" t="s">
        <v>474</v>
      </c>
      <c r="I7651" t="s">
        <v>550</v>
      </c>
      <c r="J7651">
        <v>2112411000000</v>
      </c>
      <c r="K7651">
        <v>1754185128.9316535</v>
      </c>
    </row>
    <row r="7652" spans="1:11" x14ac:dyDescent="0.25">
      <c r="A7652">
        <v>8092</v>
      </c>
      <c r="B7652" t="s">
        <v>265</v>
      </c>
      <c r="C7652" t="s">
        <v>492</v>
      </c>
      <c r="D7652" t="s">
        <v>256</v>
      </c>
      <c r="E7652">
        <v>2016</v>
      </c>
      <c r="F7652" s="10">
        <v>42735</v>
      </c>
      <c r="G7652" t="s">
        <v>489</v>
      </c>
      <c r="H7652" t="s">
        <v>474</v>
      </c>
      <c r="I7652" t="s">
        <v>550</v>
      </c>
      <c r="J7652">
        <v>2701911000000</v>
      </c>
      <c r="K7652">
        <v>2243716822.1036777</v>
      </c>
    </row>
    <row r="7653" spans="1:11" x14ac:dyDescent="0.25">
      <c r="A7653">
        <v>8092</v>
      </c>
      <c r="B7653" t="s">
        <v>265</v>
      </c>
      <c r="C7653" t="s">
        <v>493</v>
      </c>
      <c r="D7653" t="s">
        <v>1133</v>
      </c>
      <c r="E7653">
        <v>2016</v>
      </c>
      <c r="F7653" s="10">
        <v>42735</v>
      </c>
      <c r="G7653" t="s">
        <v>489</v>
      </c>
      <c r="H7653" t="s">
        <v>474</v>
      </c>
      <c r="I7653" t="s">
        <v>550</v>
      </c>
      <c r="J7653">
        <v>3351204000000</v>
      </c>
      <c r="K7653">
        <v>2782901727.3704181</v>
      </c>
    </row>
    <row r="7654" spans="1:11" x14ac:dyDescent="0.25">
      <c r="A7654">
        <v>8092</v>
      </c>
      <c r="B7654" t="s">
        <v>265</v>
      </c>
      <c r="C7654" t="s">
        <v>493</v>
      </c>
      <c r="D7654" t="s">
        <v>1134</v>
      </c>
      <c r="E7654">
        <v>2016</v>
      </c>
      <c r="F7654" s="10">
        <v>42735</v>
      </c>
      <c r="G7654" t="s">
        <v>489</v>
      </c>
      <c r="H7654" t="s">
        <v>474</v>
      </c>
      <c r="I7654" t="s">
        <v>550</v>
      </c>
      <c r="J7654">
        <v>3658229000000</v>
      </c>
      <c r="K7654">
        <v>3037860960.782023</v>
      </c>
    </row>
    <row r="7655" spans="1:11" x14ac:dyDescent="0.25">
      <c r="A7655">
        <v>8219</v>
      </c>
      <c r="B7655" t="s">
        <v>262</v>
      </c>
      <c r="C7655" t="s">
        <v>492</v>
      </c>
      <c r="D7655" t="s">
        <v>618</v>
      </c>
      <c r="E7655">
        <v>2016</v>
      </c>
      <c r="F7655" s="10">
        <v>42735</v>
      </c>
      <c r="G7655" t="s">
        <v>489</v>
      </c>
      <c r="H7655" t="s">
        <v>474</v>
      </c>
      <c r="I7655" t="s">
        <v>550</v>
      </c>
      <c r="J7655">
        <v>1218167000000</v>
      </c>
      <c r="K7655">
        <v>1011588386.8978553</v>
      </c>
    </row>
    <row r="7656" spans="1:11" x14ac:dyDescent="0.25">
      <c r="A7656">
        <v>8219</v>
      </c>
      <c r="B7656" t="s">
        <v>262</v>
      </c>
      <c r="C7656" t="s">
        <v>492</v>
      </c>
      <c r="D7656" t="s">
        <v>2094</v>
      </c>
      <c r="E7656">
        <v>2016</v>
      </c>
      <c r="F7656" s="10">
        <v>42735</v>
      </c>
      <c r="G7656" t="s">
        <v>489</v>
      </c>
      <c r="H7656" t="s">
        <v>474</v>
      </c>
      <c r="I7656" t="s">
        <v>550</v>
      </c>
      <c r="J7656">
        <v>3861368000000</v>
      </c>
      <c r="K7656">
        <v>3206551340.1192102</v>
      </c>
    </row>
    <row r="7657" spans="1:11" x14ac:dyDescent="0.25">
      <c r="A7657">
        <v>8219</v>
      </c>
      <c r="B7657" t="s">
        <v>262</v>
      </c>
      <c r="C7657" t="s">
        <v>492</v>
      </c>
      <c r="D7657" t="s">
        <v>59</v>
      </c>
      <c r="E7657">
        <v>2016</v>
      </c>
      <c r="F7657" s="10">
        <v>42735</v>
      </c>
      <c r="G7657" t="s">
        <v>489</v>
      </c>
      <c r="H7657" t="s">
        <v>474</v>
      </c>
      <c r="I7657" t="s">
        <v>550</v>
      </c>
      <c r="J7657">
        <v>6935977000000</v>
      </c>
      <c r="K7657">
        <v>5759763468.3837481</v>
      </c>
    </row>
    <row r="7658" spans="1:11" x14ac:dyDescent="0.25">
      <c r="A7658">
        <v>8219</v>
      </c>
      <c r="B7658" t="s">
        <v>262</v>
      </c>
      <c r="C7658" t="s">
        <v>492</v>
      </c>
      <c r="D7658" t="s">
        <v>569</v>
      </c>
      <c r="E7658">
        <v>2016</v>
      </c>
      <c r="F7658" s="10">
        <v>42735</v>
      </c>
      <c r="G7658" t="s">
        <v>489</v>
      </c>
      <c r="H7658" t="s">
        <v>474</v>
      </c>
      <c r="I7658" t="s">
        <v>550</v>
      </c>
      <c r="J7658">
        <v>1678694000000</v>
      </c>
      <c r="K7658">
        <v>1394018517.6212361</v>
      </c>
    </row>
    <row r="7659" spans="1:11" x14ac:dyDescent="0.25">
      <c r="A7659">
        <v>8219</v>
      </c>
      <c r="B7659" t="s">
        <v>262</v>
      </c>
      <c r="C7659" t="s">
        <v>492</v>
      </c>
      <c r="D7659" t="s">
        <v>1125</v>
      </c>
      <c r="E7659">
        <v>2016</v>
      </c>
      <c r="F7659" s="10">
        <v>42735</v>
      </c>
      <c r="G7659" t="s">
        <v>489</v>
      </c>
      <c r="H7659" t="s">
        <v>474</v>
      </c>
      <c r="I7659" t="s">
        <v>550</v>
      </c>
      <c r="J7659">
        <v>280195000000</v>
      </c>
      <c r="K7659">
        <v>232679105.62906775</v>
      </c>
    </row>
    <row r="7660" spans="1:11" x14ac:dyDescent="0.25">
      <c r="A7660">
        <v>8219</v>
      </c>
      <c r="B7660" t="s">
        <v>262</v>
      </c>
      <c r="C7660" t="s">
        <v>492</v>
      </c>
      <c r="D7660" t="s">
        <v>256</v>
      </c>
      <c r="E7660">
        <v>2016</v>
      </c>
      <c r="F7660" s="10">
        <v>42735</v>
      </c>
      <c r="G7660" t="s">
        <v>489</v>
      </c>
      <c r="H7660" t="s">
        <v>474</v>
      </c>
      <c r="I7660" t="s">
        <v>550</v>
      </c>
      <c r="J7660">
        <v>6684895000000</v>
      </c>
      <c r="K7660">
        <v>5551260335.9240055</v>
      </c>
    </row>
    <row r="7661" spans="1:11" x14ac:dyDescent="0.25">
      <c r="A7661">
        <v>8219</v>
      </c>
      <c r="B7661" t="s">
        <v>262</v>
      </c>
      <c r="C7661" t="s">
        <v>493</v>
      </c>
      <c r="D7661" t="s">
        <v>1132</v>
      </c>
      <c r="E7661">
        <v>2016</v>
      </c>
      <c r="F7661" s="10">
        <v>42735</v>
      </c>
      <c r="G7661" t="s">
        <v>489</v>
      </c>
      <c r="H7661" t="s">
        <v>474</v>
      </c>
      <c r="I7661" t="s">
        <v>550</v>
      </c>
      <c r="J7661">
        <v>333538000000</v>
      </c>
      <c r="K7661">
        <v>276976118.53640497</v>
      </c>
    </row>
    <row r="7662" spans="1:11" x14ac:dyDescent="0.25">
      <c r="A7662">
        <v>8219</v>
      </c>
      <c r="B7662" t="s">
        <v>262</v>
      </c>
      <c r="C7662" t="s">
        <v>493</v>
      </c>
      <c r="D7662" t="s">
        <v>1131</v>
      </c>
      <c r="E7662">
        <v>2016</v>
      </c>
      <c r="F7662" s="10">
        <v>42735</v>
      </c>
      <c r="G7662" t="s">
        <v>489</v>
      </c>
      <c r="H7662" t="s">
        <v>474</v>
      </c>
      <c r="I7662" t="s">
        <v>550</v>
      </c>
      <c r="J7662">
        <v>3561601000000</v>
      </c>
      <c r="K7662">
        <v>2957619284.025744</v>
      </c>
    </row>
    <row r="7663" spans="1:11" x14ac:dyDescent="0.25">
      <c r="A7663">
        <v>8219</v>
      </c>
      <c r="B7663" t="s">
        <v>262</v>
      </c>
      <c r="C7663" t="s">
        <v>493</v>
      </c>
      <c r="D7663" t="s">
        <v>2095</v>
      </c>
      <c r="E7663">
        <v>2016</v>
      </c>
      <c r="F7663" s="10">
        <v>42735</v>
      </c>
      <c r="G7663" t="s">
        <v>489</v>
      </c>
      <c r="H7663" t="s">
        <v>474</v>
      </c>
      <c r="I7663" t="s">
        <v>550</v>
      </c>
      <c r="J7663">
        <v>2654965000000</v>
      </c>
      <c r="K7663">
        <v>2204731996.20435</v>
      </c>
    </row>
    <row r="7664" spans="1:11" x14ac:dyDescent="0.25">
      <c r="A7664">
        <v>8219</v>
      </c>
      <c r="B7664" t="s">
        <v>262</v>
      </c>
      <c r="C7664" t="s">
        <v>493</v>
      </c>
      <c r="D7664" t="s">
        <v>891</v>
      </c>
      <c r="E7664">
        <v>2016</v>
      </c>
      <c r="F7664" s="10">
        <v>42735</v>
      </c>
      <c r="G7664" t="s">
        <v>489</v>
      </c>
      <c r="H7664" t="s">
        <v>474</v>
      </c>
      <c r="I7664" t="s">
        <v>550</v>
      </c>
      <c r="J7664">
        <v>-337874000000</v>
      </c>
      <c r="K7664">
        <v>-280576813.05988914</v>
      </c>
    </row>
    <row r="7665" spans="1:11" x14ac:dyDescent="0.25">
      <c r="A7665">
        <v>8219</v>
      </c>
      <c r="B7665" t="s">
        <v>262</v>
      </c>
      <c r="C7665" t="s">
        <v>493</v>
      </c>
      <c r="D7665" t="s">
        <v>2096</v>
      </c>
      <c r="E7665">
        <v>2016</v>
      </c>
      <c r="F7665" s="10">
        <v>42735</v>
      </c>
      <c r="G7665" t="s">
        <v>489</v>
      </c>
      <c r="H7665" t="s">
        <v>474</v>
      </c>
      <c r="I7665" t="s">
        <v>550</v>
      </c>
      <c r="J7665">
        <v>14447066000000</v>
      </c>
      <c r="K7665">
        <v>11997110568.868513</v>
      </c>
    </row>
    <row r="7666" spans="1:11" x14ac:dyDescent="0.25">
      <c r="A7666">
        <v>11108</v>
      </c>
      <c r="B7666" t="s">
        <v>263</v>
      </c>
      <c r="C7666" t="s">
        <v>492</v>
      </c>
      <c r="D7666" t="s">
        <v>570</v>
      </c>
      <c r="E7666">
        <v>2016</v>
      </c>
      <c r="F7666" s="10">
        <v>42735</v>
      </c>
      <c r="G7666" t="s">
        <v>489</v>
      </c>
      <c r="H7666" t="s">
        <v>474</v>
      </c>
      <c r="I7666" t="s">
        <v>550</v>
      </c>
      <c r="J7666">
        <v>6386934000000</v>
      </c>
      <c r="K7666">
        <v>5303828015.6030054</v>
      </c>
    </row>
    <row r="7667" spans="1:11" x14ac:dyDescent="0.25">
      <c r="A7667">
        <v>11108</v>
      </c>
      <c r="B7667" t="s">
        <v>263</v>
      </c>
      <c r="C7667" t="s">
        <v>492</v>
      </c>
      <c r="D7667" t="s">
        <v>59</v>
      </c>
      <c r="E7667">
        <v>2016</v>
      </c>
      <c r="F7667" s="10">
        <v>42735</v>
      </c>
      <c r="G7667" t="s">
        <v>489</v>
      </c>
      <c r="H7667" t="s">
        <v>474</v>
      </c>
      <c r="I7667" t="s">
        <v>550</v>
      </c>
      <c r="J7667">
        <v>2767587000000</v>
      </c>
      <c r="K7667">
        <v>2298255386.1083698</v>
      </c>
    </row>
    <row r="7668" spans="1:11" x14ac:dyDescent="0.25">
      <c r="A7668">
        <v>11108</v>
      </c>
      <c r="B7668" t="s">
        <v>263</v>
      </c>
      <c r="C7668" t="s">
        <v>492</v>
      </c>
      <c r="D7668" t="s">
        <v>569</v>
      </c>
      <c r="E7668">
        <v>2016</v>
      </c>
      <c r="F7668" s="10">
        <v>42735</v>
      </c>
      <c r="G7668" t="s">
        <v>489</v>
      </c>
      <c r="H7668" t="s">
        <v>474</v>
      </c>
      <c r="I7668" t="s">
        <v>550</v>
      </c>
      <c r="J7668">
        <v>5869241000000</v>
      </c>
      <c r="K7668">
        <v>4873926182.1283579</v>
      </c>
    </row>
    <row r="7669" spans="1:11" x14ac:dyDescent="0.25">
      <c r="A7669">
        <v>11108</v>
      </c>
      <c r="B7669" t="s">
        <v>263</v>
      </c>
      <c r="C7669" t="s">
        <v>492</v>
      </c>
      <c r="D7669" t="s">
        <v>572</v>
      </c>
      <c r="E7669">
        <v>2016</v>
      </c>
      <c r="F7669" s="10">
        <v>42735</v>
      </c>
      <c r="G7669" t="s">
        <v>489</v>
      </c>
      <c r="H7669" t="s">
        <v>474</v>
      </c>
      <c r="I7669" t="s">
        <v>550</v>
      </c>
      <c r="J7669">
        <v>3663018000000</v>
      </c>
      <c r="K7669">
        <v>3041837834.8763413</v>
      </c>
    </row>
    <row r="7670" spans="1:11" x14ac:dyDescent="0.25">
      <c r="A7670">
        <v>11108</v>
      </c>
      <c r="B7670" t="s">
        <v>263</v>
      </c>
      <c r="C7670" t="s">
        <v>492</v>
      </c>
      <c r="D7670" t="s">
        <v>834</v>
      </c>
      <c r="E7670">
        <v>2016</v>
      </c>
      <c r="F7670" s="10">
        <v>42735</v>
      </c>
      <c r="G7670" t="s">
        <v>489</v>
      </c>
      <c r="H7670" t="s">
        <v>474</v>
      </c>
      <c r="I7670" t="s">
        <v>550</v>
      </c>
      <c r="J7670">
        <v>16583035000000</v>
      </c>
      <c r="K7670">
        <v>13770858696.320517</v>
      </c>
    </row>
    <row r="7671" spans="1:11" x14ac:dyDescent="0.25">
      <c r="A7671">
        <v>11108</v>
      </c>
      <c r="B7671" t="s">
        <v>263</v>
      </c>
      <c r="C7671" t="s">
        <v>492</v>
      </c>
      <c r="D7671" t="s">
        <v>1125</v>
      </c>
      <c r="E7671">
        <v>2016</v>
      </c>
      <c r="F7671" s="10">
        <v>42735</v>
      </c>
      <c r="G7671" t="s">
        <v>489</v>
      </c>
      <c r="H7671" t="s">
        <v>474</v>
      </c>
      <c r="I7671" t="s">
        <v>550</v>
      </c>
      <c r="J7671">
        <v>1609321000000</v>
      </c>
      <c r="K7671">
        <v>1336409896.5009258</v>
      </c>
    </row>
    <row r="7672" spans="1:11" x14ac:dyDescent="0.25">
      <c r="A7672">
        <v>11108</v>
      </c>
      <c r="B7672" t="s">
        <v>263</v>
      </c>
      <c r="C7672" t="s">
        <v>492</v>
      </c>
      <c r="D7672" t="s">
        <v>1153</v>
      </c>
      <c r="E7672">
        <v>2016</v>
      </c>
      <c r="F7672" s="10">
        <v>42735</v>
      </c>
      <c r="G7672" t="s">
        <v>489</v>
      </c>
      <c r="H7672" t="s">
        <v>474</v>
      </c>
      <c r="I7672" t="s">
        <v>550</v>
      </c>
      <c r="J7672">
        <v>3894923000000</v>
      </c>
      <c r="K7672">
        <v>3234416032.1707578</v>
      </c>
    </row>
    <row r="7673" spans="1:11" x14ac:dyDescent="0.25">
      <c r="A7673">
        <v>11108</v>
      </c>
      <c r="B7673" t="s">
        <v>263</v>
      </c>
      <c r="C7673" t="s">
        <v>492</v>
      </c>
      <c r="D7673" t="s">
        <v>256</v>
      </c>
      <c r="E7673">
        <v>2016</v>
      </c>
      <c r="F7673" s="10">
        <v>42735</v>
      </c>
      <c r="G7673" t="s">
        <v>489</v>
      </c>
      <c r="H7673" t="s">
        <v>474</v>
      </c>
      <c r="I7673" t="s">
        <v>550</v>
      </c>
      <c r="J7673">
        <v>14592974000000</v>
      </c>
      <c r="K7673">
        <v>12118275268.253321</v>
      </c>
    </row>
    <row r="7674" spans="1:11" x14ac:dyDescent="0.25">
      <c r="A7674">
        <v>11108</v>
      </c>
      <c r="B7674" t="s">
        <v>263</v>
      </c>
      <c r="C7674" t="s">
        <v>493</v>
      </c>
      <c r="D7674" t="s">
        <v>1149</v>
      </c>
      <c r="E7674">
        <v>2016</v>
      </c>
      <c r="F7674" s="10">
        <v>42735</v>
      </c>
      <c r="G7674" t="s">
        <v>489</v>
      </c>
      <c r="H7674" t="s">
        <v>474</v>
      </c>
      <c r="I7674" t="s">
        <v>550</v>
      </c>
      <c r="J7674">
        <v>17234242000000</v>
      </c>
      <c r="K7674">
        <v>14311633022.55542</v>
      </c>
    </row>
    <row r="7675" spans="1:11" x14ac:dyDescent="0.25">
      <c r="A7675">
        <v>11108</v>
      </c>
      <c r="B7675" t="s">
        <v>263</v>
      </c>
      <c r="C7675" t="s">
        <v>493</v>
      </c>
      <c r="D7675" t="s">
        <v>1147</v>
      </c>
      <c r="E7675">
        <v>2016</v>
      </c>
      <c r="F7675" s="10">
        <v>42735</v>
      </c>
      <c r="G7675" t="s">
        <v>489</v>
      </c>
      <c r="H7675" t="s">
        <v>474</v>
      </c>
      <c r="I7675" t="s">
        <v>550</v>
      </c>
      <c r="J7675">
        <v>17425472000000</v>
      </c>
      <c r="K7675">
        <v>14470433948.230206</v>
      </c>
    </row>
    <row r="7676" spans="1:11" x14ac:dyDescent="0.25">
      <c r="A7676">
        <v>11108</v>
      </c>
      <c r="B7676" t="s">
        <v>263</v>
      </c>
      <c r="C7676" t="s">
        <v>493</v>
      </c>
      <c r="D7676" t="s">
        <v>1150</v>
      </c>
      <c r="E7676">
        <v>2016</v>
      </c>
      <c r="F7676" s="10">
        <v>42735</v>
      </c>
      <c r="G7676" t="s">
        <v>489</v>
      </c>
      <c r="H7676" t="s">
        <v>474</v>
      </c>
      <c r="I7676" t="s">
        <v>550</v>
      </c>
      <c r="J7676">
        <v>5754566000000</v>
      </c>
      <c r="K7676">
        <v>4778697943.0876417</v>
      </c>
    </row>
    <row r="7677" spans="1:11" x14ac:dyDescent="0.25">
      <c r="A7677">
        <v>11108</v>
      </c>
      <c r="B7677" t="s">
        <v>263</v>
      </c>
      <c r="C7677" t="s">
        <v>493</v>
      </c>
      <c r="D7677" t="s">
        <v>1152</v>
      </c>
      <c r="E7677">
        <v>2016</v>
      </c>
      <c r="F7677" s="10">
        <v>42735</v>
      </c>
      <c r="G7677" t="s">
        <v>489</v>
      </c>
      <c r="H7677" t="s">
        <v>474</v>
      </c>
      <c r="I7677" t="s">
        <v>550</v>
      </c>
      <c r="J7677">
        <v>-1939153000000</v>
      </c>
      <c r="K7677">
        <v>-1610308484.1554046</v>
      </c>
    </row>
    <row r="7678" spans="1:11" x14ac:dyDescent="0.25">
      <c r="A7678">
        <v>11108</v>
      </c>
      <c r="B7678" t="s">
        <v>263</v>
      </c>
      <c r="C7678" t="s">
        <v>493</v>
      </c>
      <c r="D7678" t="s">
        <v>1148</v>
      </c>
      <c r="E7678">
        <v>2016</v>
      </c>
      <c r="F7678" s="10">
        <v>42735</v>
      </c>
      <c r="G7678" t="s">
        <v>489</v>
      </c>
      <c r="H7678" t="s">
        <v>474</v>
      </c>
      <c r="I7678" t="s">
        <v>550</v>
      </c>
      <c r="J7678">
        <v>11709670000000</v>
      </c>
      <c r="K7678">
        <v>9723926347.0494671</v>
      </c>
    </row>
    <row r="7679" spans="1:11" x14ac:dyDescent="0.25">
      <c r="A7679">
        <v>11108</v>
      </c>
      <c r="B7679" t="s">
        <v>263</v>
      </c>
      <c r="C7679" t="s">
        <v>493</v>
      </c>
      <c r="D7679" t="s">
        <v>458</v>
      </c>
      <c r="E7679">
        <v>2016</v>
      </c>
      <c r="F7679" s="10">
        <v>42735</v>
      </c>
      <c r="G7679" t="s">
        <v>489</v>
      </c>
      <c r="H7679" t="s">
        <v>474</v>
      </c>
      <c r="I7679" t="s">
        <v>550</v>
      </c>
      <c r="J7679">
        <v>2409183000000</v>
      </c>
      <c r="K7679">
        <v>2000630081.6815228</v>
      </c>
    </row>
    <row r="7680" spans="1:11" x14ac:dyDescent="0.25">
      <c r="A7680">
        <v>11108</v>
      </c>
      <c r="B7680" t="s">
        <v>263</v>
      </c>
      <c r="C7680" t="s">
        <v>493</v>
      </c>
      <c r="D7680" t="s">
        <v>1151</v>
      </c>
      <c r="E7680">
        <v>2016</v>
      </c>
      <c r="F7680" s="10">
        <v>42735</v>
      </c>
      <c r="G7680" t="s">
        <v>489</v>
      </c>
      <c r="H7680" t="s">
        <v>474</v>
      </c>
      <c r="I7680" t="s">
        <v>550</v>
      </c>
      <c r="J7680">
        <v>2773053000000</v>
      </c>
      <c r="K7680">
        <v>2302794453.5127435</v>
      </c>
    </row>
    <row r="7681" spans="1:11" x14ac:dyDescent="0.25">
      <c r="A7681">
        <v>1188</v>
      </c>
      <c r="B7681" t="s">
        <v>255</v>
      </c>
      <c r="C7681" t="s">
        <v>493</v>
      </c>
      <c r="D7681" t="s">
        <v>1050</v>
      </c>
      <c r="E7681">
        <v>2017</v>
      </c>
      <c r="F7681" s="10">
        <v>43100</v>
      </c>
      <c r="G7681" t="s">
        <v>489</v>
      </c>
      <c r="H7681" t="s">
        <v>474</v>
      </c>
      <c r="I7681" t="s">
        <v>550</v>
      </c>
      <c r="J7681">
        <v>1535864000000</v>
      </c>
      <c r="K7681">
        <v>1439471163.743845</v>
      </c>
    </row>
    <row r="7682" spans="1:11" x14ac:dyDescent="0.25">
      <c r="A7682">
        <v>1188</v>
      </c>
      <c r="B7682" t="s">
        <v>255</v>
      </c>
      <c r="C7682" t="s">
        <v>493</v>
      </c>
      <c r="D7682" t="s">
        <v>2076</v>
      </c>
      <c r="E7682">
        <v>2017</v>
      </c>
      <c r="F7682" s="10">
        <v>43100</v>
      </c>
      <c r="G7682" t="s">
        <v>489</v>
      </c>
      <c r="H7682" t="s">
        <v>474</v>
      </c>
      <c r="I7682" t="s">
        <v>550</v>
      </c>
      <c r="J7682">
        <v>371907000000</v>
      </c>
      <c r="K7682">
        <v>348565629.57038003</v>
      </c>
    </row>
    <row r="7683" spans="1:11" x14ac:dyDescent="0.25">
      <c r="A7683">
        <v>1188</v>
      </c>
      <c r="B7683" t="s">
        <v>255</v>
      </c>
      <c r="C7683" t="s">
        <v>493</v>
      </c>
      <c r="D7683" t="s">
        <v>1051</v>
      </c>
      <c r="E7683">
        <v>2017</v>
      </c>
      <c r="F7683" s="10">
        <v>43100</v>
      </c>
      <c r="G7683" t="s">
        <v>489</v>
      </c>
      <c r="H7683" t="s">
        <v>474</v>
      </c>
      <c r="I7683" t="s">
        <v>550</v>
      </c>
      <c r="J7683">
        <v>8835800000000</v>
      </c>
      <c r="K7683">
        <v>8281253619.20578</v>
      </c>
    </row>
    <row r="7684" spans="1:11" x14ac:dyDescent="0.25">
      <c r="A7684">
        <v>1188</v>
      </c>
      <c r="B7684" t="s">
        <v>255</v>
      </c>
      <c r="C7684" t="s">
        <v>493</v>
      </c>
      <c r="D7684" t="s">
        <v>1054</v>
      </c>
      <c r="E7684">
        <v>2017</v>
      </c>
      <c r="F7684" s="10">
        <v>43100</v>
      </c>
      <c r="G7684" t="s">
        <v>489</v>
      </c>
      <c r="H7684" t="s">
        <v>474</v>
      </c>
      <c r="I7684" t="s">
        <v>550</v>
      </c>
      <c r="J7684">
        <v>-2635169000000</v>
      </c>
      <c r="K7684">
        <v>-2469782342.1160364</v>
      </c>
    </row>
    <row r="7685" spans="1:11" x14ac:dyDescent="0.25">
      <c r="A7685">
        <v>1188</v>
      </c>
      <c r="B7685" t="s">
        <v>255</v>
      </c>
      <c r="C7685" t="s">
        <v>493</v>
      </c>
      <c r="D7685" t="s">
        <v>971</v>
      </c>
      <c r="E7685">
        <v>2017</v>
      </c>
      <c r="F7685" s="10">
        <v>43100</v>
      </c>
      <c r="G7685" t="s">
        <v>489</v>
      </c>
      <c r="H7685" t="s">
        <v>474</v>
      </c>
      <c r="I7685" t="s">
        <v>550</v>
      </c>
      <c r="J7685">
        <v>463914000000</v>
      </c>
      <c r="K7685">
        <v>434798149.74311668</v>
      </c>
    </row>
    <row r="7686" spans="1:11" x14ac:dyDescent="0.25">
      <c r="A7686">
        <v>1188</v>
      </c>
      <c r="B7686" t="s">
        <v>255</v>
      </c>
      <c r="C7686" t="s">
        <v>493</v>
      </c>
      <c r="D7686" t="s">
        <v>1049</v>
      </c>
      <c r="E7686">
        <v>2017</v>
      </c>
      <c r="F7686" s="10">
        <v>43100</v>
      </c>
      <c r="G7686" t="s">
        <v>489</v>
      </c>
      <c r="H7686" t="s">
        <v>474</v>
      </c>
      <c r="I7686" t="s">
        <v>550</v>
      </c>
      <c r="J7686">
        <v>4633216000000</v>
      </c>
      <c r="K7686">
        <v>4342429295.4301958</v>
      </c>
    </row>
    <row r="7687" spans="1:11" x14ac:dyDescent="0.25">
      <c r="A7687">
        <v>1188</v>
      </c>
      <c r="B7687" t="s">
        <v>255</v>
      </c>
      <c r="C7687" t="s">
        <v>493</v>
      </c>
      <c r="D7687" t="s">
        <v>1053</v>
      </c>
      <c r="E7687">
        <v>2017</v>
      </c>
      <c r="F7687" s="10">
        <v>43100</v>
      </c>
      <c r="G7687" t="s">
        <v>489</v>
      </c>
      <c r="H7687" t="s">
        <v>474</v>
      </c>
      <c r="I7687" t="s">
        <v>550</v>
      </c>
      <c r="J7687">
        <v>37672000000</v>
      </c>
      <c r="K7687">
        <v>35307655.938649602</v>
      </c>
    </row>
    <row r="7688" spans="1:11" x14ac:dyDescent="0.25">
      <c r="A7688">
        <v>1188</v>
      </c>
      <c r="B7688" t="s">
        <v>255</v>
      </c>
      <c r="C7688" t="s">
        <v>493</v>
      </c>
      <c r="D7688" t="s">
        <v>1045</v>
      </c>
      <c r="E7688">
        <v>2017</v>
      </c>
      <c r="F7688" s="10">
        <v>43100</v>
      </c>
      <c r="G7688" t="s">
        <v>489</v>
      </c>
      <c r="H7688" t="s">
        <v>474</v>
      </c>
      <c r="I7688" t="s">
        <v>550</v>
      </c>
      <c r="J7688">
        <v>58627000000</v>
      </c>
      <c r="K7688">
        <v>54947492.692588925</v>
      </c>
    </row>
    <row r="7689" spans="1:11" x14ac:dyDescent="0.25">
      <c r="A7689">
        <v>1188</v>
      </c>
      <c r="B7689" t="s">
        <v>255</v>
      </c>
      <c r="C7689" t="s">
        <v>493</v>
      </c>
      <c r="D7689" t="s">
        <v>1052</v>
      </c>
      <c r="E7689">
        <v>2017</v>
      </c>
      <c r="F7689" s="10">
        <v>43100</v>
      </c>
      <c r="G7689" t="s">
        <v>489</v>
      </c>
      <c r="H7689" t="s">
        <v>474</v>
      </c>
      <c r="I7689" t="s">
        <v>550</v>
      </c>
      <c r="J7689">
        <v>778814000000</v>
      </c>
      <c r="K7689">
        <v>729934613.29909348</v>
      </c>
    </row>
    <row r="7690" spans="1:11" x14ac:dyDescent="0.25">
      <c r="A7690">
        <v>1188</v>
      </c>
      <c r="B7690" t="s">
        <v>255</v>
      </c>
      <c r="C7690" t="s">
        <v>493</v>
      </c>
      <c r="D7690" t="s">
        <v>456</v>
      </c>
      <c r="E7690">
        <v>2017</v>
      </c>
      <c r="F7690" s="10">
        <v>43100</v>
      </c>
      <c r="G7690" t="s">
        <v>489</v>
      </c>
      <c r="H7690" t="s">
        <v>474</v>
      </c>
      <c r="I7690" t="s">
        <v>550</v>
      </c>
      <c r="J7690">
        <v>436952000000</v>
      </c>
      <c r="K7690">
        <v>409528320.17691708</v>
      </c>
    </row>
    <row r="7691" spans="1:11" x14ac:dyDescent="0.25">
      <c r="A7691">
        <v>1188</v>
      </c>
      <c r="B7691" t="s">
        <v>255</v>
      </c>
      <c r="C7691" t="s">
        <v>493</v>
      </c>
      <c r="D7691" t="s">
        <v>1048</v>
      </c>
      <c r="E7691">
        <v>2017</v>
      </c>
      <c r="F7691" s="10">
        <v>43100</v>
      </c>
      <c r="G7691" t="s">
        <v>489</v>
      </c>
      <c r="H7691" t="s">
        <v>474</v>
      </c>
      <c r="I7691" t="s">
        <v>550</v>
      </c>
      <c r="J7691">
        <v>5957000000</v>
      </c>
      <c r="K7691">
        <v>5583130.877748345</v>
      </c>
    </row>
    <row r="7692" spans="1:11" x14ac:dyDescent="0.25">
      <c r="A7692">
        <v>1333</v>
      </c>
      <c r="B7692" t="s">
        <v>258</v>
      </c>
      <c r="C7692" t="s">
        <v>493</v>
      </c>
      <c r="D7692" t="s">
        <v>1130</v>
      </c>
      <c r="E7692">
        <v>2017</v>
      </c>
      <c r="F7692" s="10">
        <v>43100</v>
      </c>
      <c r="G7692" t="s">
        <v>489</v>
      </c>
      <c r="H7692" t="s">
        <v>474</v>
      </c>
      <c r="I7692" t="s">
        <v>550</v>
      </c>
      <c r="J7692">
        <v>-205718000000</v>
      </c>
      <c r="K7692">
        <v>-192806868.87840089</v>
      </c>
    </row>
    <row r="7693" spans="1:11" x14ac:dyDescent="0.25">
      <c r="A7693">
        <v>1333</v>
      </c>
      <c r="B7693" t="s">
        <v>258</v>
      </c>
      <c r="C7693" t="s">
        <v>493</v>
      </c>
      <c r="D7693" t="s">
        <v>1129</v>
      </c>
      <c r="E7693">
        <v>2017</v>
      </c>
      <c r="F7693" s="10">
        <v>43100</v>
      </c>
      <c r="G7693" t="s">
        <v>489</v>
      </c>
      <c r="H7693" t="s">
        <v>474</v>
      </c>
      <c r="I7693" t="s">
        <v>550</v>
      </c>
      <c r="J7693">
        <v>728907000000</v>
      </c>
      <c r="K7693">
        <v>683159841.98538077</v>
      </c>
    </row>
    <row r="7694" spans="1:11" x14ac:dyDescent="0.25">
      <c r="A7694">
        <v>1333</v>
      </c>
      <c r="B7694" t="s">
        <v>258</v>
      </c>
      <c r="C7694" t="s">
        <v>493</v>
      </c>
      <c r="D7694" t="s">
        <v>1127</v>
      </c>
      <c r="E7694">
        <v>2017</v>
      </c>
      <c r="F7694" s="10">
        <v>43100</v>
      </c>
      <c r="G7694" t="s">
        <v>489</v>
      </c>
      <c r="H7694" t="s">
        <v>474</v>
      </c>
      <c r="I7694" t="s">
        <v>550</v>
      </c>
      <c r="J7694">
        <v>6715668000000</v>
      </c>
      <c r="K7694">
        <v>6294183880.3939018</v>
      </c>
    </row>
    <row r="7695" spans="1:11" x14ac:dyDescent="0.25">
      <c r="A7695">
        <v>1333</v>
      </c>
      <c r="B7695" t="s">
        <v>258</v>
      </c>
      <c r="C7695" t="s">
        <v>493</v>
      </c>
      <c r="D7695" t="s">
        <v>1128</v>
      </c>
      <c r="E7695">
        <v>2017</v>
      </c>
      <c r="F7695" s="10">
        <v>43100</v>
      </c>
      <c r="G7695" t="s">
        <v>489</v>
      </c>
      <c r="H7695" t="s">
        <v>474</v>
      </c>
      <c r="I7695" t="s">
        <v>550</v>
      </c>
      <c r="J7695">
        <v>1319383000000</v>
      </c>
      <c r="K7695">
        <v>1236576794.8424115</v>
      </c>
    </row>
    <row r="7696" spans="1:11" x14ac:dyDescent="0.25">
      <c r="A7696">
        <v>1333</v>
      </c>
      <c r="B7696" t="s">
        <v>258</v>
      </c>
      <c r="C7696" t="s">
        <v>493</v>
      </c>
      <c r="D7696" t="s">
        <v>643</v>
      </c>
      <c r="E7696">
        <v>2017</v>
      </c>
      <c r="F7696" s="10">
        <v>43100</v>
      </c>
      <c r="G7696" t="s">
        <v>489</v>
      </c>
      <c r="H7696" t="s">
        <v>474</v>
      </c>
      <c r="I7696" t="s">
        <v>550</v>
      </c>
      <c r="J7696">
        <v>139866000000</v>
      </c>
      <c r="K7696">
        <v>131087826.64884171</v>
      </c>
    </row>
    <row r="7697" spans="1:11" x14ac:dyDescent="0.25">
      <c r="A7697">
        <v>1333</v>
      </c>
      <c r="B7697" t="s">
        <v>258</v>
      </c>
      <c r="C7697" t="s">
        <v>493</v>
      </c>
      <c r="D7697" t="s">
        <v>1126</v>
      </c>
      <c r="E7697">
        <v>2017</v>
      </c>
      <c r="F7697" s="10">
        <v>43100</v>
      </c>
      <c r="G7697" t="s">
        <v>489</v>
      </c>
      <c r="H7697" t="s">
        <v>474</v>
      </c>
      <c r="I7697" t="s">
        <v>550</v>
      </c>
      <c r="J7697">
        <v>2981350000000</v>
      </c>
      <c r="K7697">
        <v>2794236569.1413512</v>
      </c>
    </row>
    <row r="7698" spans="1:11" x14ac:dyDescent="0.25">
      <c r="A7698">
        <v>8092</v>
      </c>
      <c r="B7698" t="s">
        <v>265</v>
      </c>
      <c r="C7698" t="s">
        <v>493</v>
      </c>
      <c r="D7698" t="s">
        <v>1605</v>
      </c>
      <c r="E7698">
        <v>2017</v>
      </c>
      <c r="F7698" s="10">
        <v>43100</v>
      </c>
      <c r="G7698" t="s">
        <v>489</v>
      </c>
      <c r="H7698" t="s">
        <v>474</v>
      </c>
      <c r="I7698" t="s">
        <v>550</v>
      </c>
      <c r="J7698">
        <v>2110400000000</v>
      </c>
      <c r="K7698">
        <v>1977948531.8784804</v>
      </c>
    </row>
    <row r="7699" spans="1:11" x14ac:dyDescent="0.25">
      <c r="A7699">
        <v>8092</v>
      </c>
      <c r="B7699" t="s">
        <v>265</v>
      </c>
      <c r="C7699" t="s">
        <v>493</v>
      </c>
      <c r="D7699" t="s">
        <v>1604</v>
      </c>
      <c r="E7699">
        <v>2017</v>
      </c>
      <c r="F7699" s="10">
        <v>43100</v>
      </c>
      <c r="G7699" t="s">
        <v>489</v>
      </c>
      <c r="H7699" t="s">
        <v>474</v>
      </c>
      <c r="I7699" t="s">
        <v>550</v>
      </c>
      <c r="J7699">
        <v>3425800000000</v>
      </c>
      <c r="K7699">
        <v>3210792305.0176735</v>
      </c>
    </row>
    <row r="7700" spans="1:11" x14ac:dyDescent="0.25">
      <c r="A7700">
        <v>8219</v>
      </c>
      <c r="B7700" t="s">
        <v>262</v>
      </c>
      <c r="C7700" t="s">
        <v>492</v>
      </c>
      <c r="D7700" t="s">
        <v>618</v>
      </c>
      <c r="E7700">
        <v>2017</v>
      </c>
      <c r="F7700" s="10">
        <v>43100</v>
      </c>
      <c r="G7700" t="s">
        <v>489</v>
      </c>
      <c r="H7700" t="s">
        <v>474</v>
      </c>
      <c r="I7700" t="s">
        <v>550</v>
      </c>
      <c r="J7700">
        <v>1429682000000</v>
      </c>
      <c r="K7700">
        <v>1339953285.1369834</v>
      </c>
    </row>
    <row r="7701" spans="1:11" x14ac:dyDescent="0.25">
      <c r="A7701">
        <v>8219</v>
      </c>
      <c r="B7701" t="s">
        <v>262</v>
      </c>
      <c r="C7701" t="s">
        <v>492</v>
      </c>
      <c r="D7701" t="s">
        <v>2094</v>
      </c>
      <c r="E7701">
        <v>2017</v>
      </c>
      <c r="F7701" s="10">
        <v>43100</v>
      </c>
      <c r="G7701" t="s">
        <v>489</v>
      </c>
      <c r="H7701" t="s">
        <v>474</v>
      </c>
      <c r="I7701" t="s">
        <v>550</v>
      </c>
      <c r="J7701">
        <v>4692790000000</v>
      </c>
      <c r="K7701">
        <v>4398264353.1624403</v>
      </c>
    </row>
    <row r="7702" spans="1:11" x14ac:dyDescent="0.25">
      <c r="A7702">
        <v>8219</v>
      </c>
      <c r="B7702" t="s">
        <v>262</v>
      </c>
      <c r="C7702" t="s">
        <v>492</v>
      </c>
      <c r="D7702" t="s">
        <v>59</v>
      </c>
      <c r="E7702">
        <v>2017</v>
      </c>
      <c r="F7702" s="10">
        <v>43100</v>
      </c>
      <c r="G7702" t="s">
        <v>489</v>
      </c>
      <c r="H7702" t="s">
        <v>474</v>
      </c>
      <c r="I7702" t="s">
        <v>550</v>
      </c>
      <c r="J7702">
        <v>8755465000000</v>
      </c>
      <c r="K7702">
        <v>8205960549.0255022</v>
      </c>
    </row>
    <row r="7703" spans="1:11" x14ac:dyDescent="0.25">
      <c r="A7703">
        <v>8219</v>
      </c>
      <c r="B7703" t="s">
        <v>262</v>
      </c>
      <c r="C7703" t="s">
        <v>492</v>
      </c>
      <c r="D7703" t="s">
        <v>569</v>
      </c>
      <c r="E7703">
        <v>2017</v>
      </c>
      <c r="F7703" s="10">
        <v>43100</v>
      </c>
      <c r="G7703" t="s">
        <v>489</v>
      </c>
      <c r="H7703" t="s">
        <v>474</v>
      </c>
      <c r="I7703" t="s">
        <v>550</v>
      </c>
      <c r="J7703">
        <v>2149630000000</v>
      </c>
      <c r="K7703">
        <v>2014716405.696521</v>
      </c>
    </row>
    <row r="7704" spans="1:11" x14ac:dyDescent="0.25">
      <c r="A7704">
        <v>8219</v>
      </c>
      <c r="B7704" t="s">
        <v>262</v>
      </c>
      <c r="C7704" t="s">
        <v>492</v>
      </c>
      <c r="D7704" t="s">
        <v>1125</v>
      </c>
      <c r="E7704">
        <v>2017</v>
      </c>
      <c r="F7704" s="10">
        <v>43100</v>
      </c>
      <c r="G7704" t="s">
        <v>489</v>
      </c>
      <c r="H7704" t="s">
        <v>474</v>
      </c>
      <c r="I7704" t="s">
        <v>550</v>
      </c>
      <c r="J7704">
        <v>337813000000</v>
      </c>
      <c r="K7704">
        <v>316611413.66540235</v>
      </c>
    </row>
    <row r="7705" spans="1:11" x14ac:dyDescent="0.25">
      <c r="A7705">
        <v>8219</v>
      </c>
      <c r="B7705" t="s">
        <v>262</v>
      </c>
      <c r="C7705" t="s">
        <v>492</v>
      </c>
      <c r="D7705" t="s">
        <v>256</v>
      </c>
      <c r="E7705">
        <v>2017</v>
      </c>
      <c r="F7705" s="10">
        <v>43100</v>
      </c>
      <c r="G7705" t="s">
        <v>489</v>
      </c>
      <c r="H7705" t="s">
        <v>474</v>
      </c>
      <c r="I7705" t="s">
        <v>550</v>
      </c>
      <c r="J7705">
        <v>8332634000000</v>
      </c>
      <c r="K7705">
        <v>7809666976.3934374</v>
      </c>
    </row>
    <row r="7706" spans="1:11" x14ac:dyDescent="0.25">
      <c r="A7706">
        <v>8219</v>
      </c>
      <c r="B7706" t="s">
        <v>262</v>
      </c>
      <c r="C7706" t="s">
        <v>493</v>
      </c>
      <c r="D7706" t="s">
        <v>2097</v>
      </c>
      <c r="E7706">
        <v>2017</v>
      </c>
      <c r="F7706" s="10">
        <v>43100</v>
      </c>
      <c r="G7706" t="s">
        <v>489</v>
      </c>
      <c r="H7706" t="s">
        <v>474</v>
      </c>
      <c r="I7706" t="s">
        <v>550</v>
      </c>
      <c r="J7706">
        <v>17245735000000</v>
      </c>
      <c r="K7706">
        <v>16163370083.593311</v>
      </c>
    </row>
    <row r="7707" spans="1:11" x14ac:dyDescent="0.25">
      <c r="A7707">
        <v>8219</v>
      </c>
      <c r="B7707" t="s">
        <v>262</v>
      </c>
      <c r="C7707" t="s">
        <v>493</v>
      </c>
      <c r="D7707" t="s">
        <v>1594</v>
      </c>
      <c r="E7707">
        <v>2017</v>
      </c>
      <c r="F7707" s="10">
        <v>43100</v>
      </c>
      <c r="G7707" t="s">
        <v>489</v>
      </c>
      <c r="H7707" t="s">
        <v>474</v>
      </c>
      <c r="I7707" t="s">
        <v>550</v>
      </c>
      <c r="J7707">
        <v>600949000000</v>
      </c>
      <c r="K7707">
        <v>563232653.65989435</v>
      </c>
    </row>
    <row r="7708" spans="1:11" x14ac:dyDescent="0.25">
      <c r="A7708">
        <v>8219</v>
      </c>
      <c r="B7708" t="s">
        <v>262</v>
      </c>
      <c r="C7708" t="s">
        <v>493</v>
      </c>
      <c r="D7708" t="s">
        <v>2098</v>
      </c>
      <c r="E7708">
        <v>2017</v>
      </c>
      <c r="F7708" s="10">
        <v>43100</v>
      </c>
      <c r="G7708" t="s">
        <v>489</v>
      </c>
      <c r="H7708" t="s">
        <v>474</v>
      </c>
      <c r="I7708" t="s">
        <v>550</v>
      </c>
      <c r="J7708">
        <v>4560546000000</v>
      </c>
      <c r="K7708">
        <v>4274320159.8105936</v>
      </c>
    </row>
    <row r="7709" spans="1:11" x14ac:dyDescent="0.25">
      <c r="A7709">
        <v>8219</v>
      </c>
      <c r="B7709" t="s">
        <v>262</v>
      </c>
      <c r="C7709" t="s">
        <v>493</v>
      </c>
      <c r="D7709" t="s">
        <v>2099</v>
      </c>
      <c r="E7709">
        <v>2017</v>
      </c>
      <c r="F7709" s="10">
        <v>43100</v>
      </c>
      <c r="G7709" t="s">
        <v>489</v>
      </c>
      <c r="H7709" t="s">
        <v>474</v>
      </c>
      <c r="I7709" t="s">
        <v>550</v>
      </c>
      <c r="J7709">
        <v>2742327000000</v>
      </c>
      <c r="K7709">
        <v>2570214965.6845703</v>
      </c>
    </row>
    <row r="7710" spans="1:11" x14ac:dyDescent="0.25">
      <c r="A7710">
        <v>8219</v>
      </c>
      <c r="B7710" t="s">
        <v>262</v>
      </c>
      <c r="C7710" t="s">
        <v>493</v>
      </c>
      <c r="D7710" t="s">
        <v>2100</v>
      </c>
      <c r="E7710">
        <v>2017</v>
      </c>
      <c r="F7710" s="10">
        <v>43100</v>
      </c>
      <c r="G7710" t="s">
        <v>489</v>
      </c>
      <c r="H7710" t="s">
        <v>474</v>
      </c>
      <c r="I7710" t="s">
        <v>550</v>
      </c>
      <c r="J7710">
        <v>548457000000</v>
      </c>
      <c r="K7710">
        <v>514035120.33191609</v>
      </c>
    </row>
    <row r="7711" spans="1:11" x14ac:dyDescent="0.25">
      <c r="A7711">
        <v>11108</v>
      </c>
      <c r="B7711" t="s">
        <v>263</v>
      </c>
      <c r="C7711" t="s">
        <v>492</v>
      </c>
      <c r="D7711" t="s">
        <v>570</v>
      </c>
      <c r="E7711">
        <v>2017</v>
      </c>
      <c r="F7711" s="10">
        <v>43100</v>
      </c>
      <c r="G7711" t="s">
        <v>489</v>
      </c>
      <c r="H7711" t="s">
        <v>474</v>
      </c>
      <c r="I7711" t="s">
        <v>550</v>
      </c>
      <c r="J7711">
        <v>6523931000000</v>
      </c>
      <c r="K7711">
        <v>6114480545.6437197</v>
      </c>
    </row>
    <row r="7712" spans="1:11" x14ac:dyDescent="0.25">
      <c r="A7712">
        <v>11108</v>
      </c>
      <c r="B7712" t="s">
        <v>263</v>
      </c>
      <c r="C7712" t="s">
        <v>492</v>
      </c>
      <c r="D7712" t="s">
        <v>59</v>
      </c>
      <c r="E7712">
        <v>2017</v>
      </c>
      <c r="F7712" s="10">
        <v>43100</v>
      </c>
      <c r="G7712" t="s">
        <v>489</v>
      </c>
      <c r="H7712" t="s">
        <v>474</v>
      </c>
      <c r="I7712" t="s">
        <v>550</v>
      </c>
      <c r="J7712">
        <v>2546300000000</v>
      </c>
      <c r="K7712">
        <v>2386490876.9532671</v>
      </c>
    </row>
    <row r="7713" spans="1:11" x14ac:dyDescent="0.25">
      <c r="A7713">
        <v>11108</v>
      </c>
      <c r="B7713" t="s">
        <v>263</v>
      </c>
      <c r="C7713" t="s">
        <v>492</v>
      </c>
      <c r="D7713" t="s">
        <v>569</v>
      </c>
      <c r="E7713">
        <v>2017</v>
      </c>
      <c r="F7713" s="10">
        <v>43100</v>
      </c>
      <c r="G7713" t="s">
        <v>489</v>
      </c>
      <c r="H7713" t="s">
        <v>474</v>
      </c>
      <c r="I7713" t="s">
        <v>550</v>
      </c>
      <c r="J7713">
        <v>6302881000000</v>
      </c>
      <c r="K7713">
        <v>5907303933.1665888</v>
      </c>
    </row>
    <row r="7714" spans="1:11" x14ac:dyDescent="0.25">
      <c r="A7714">
        <v>11108</v>
      </c>
      <c r="B7714" t="s">
        <v>263</v>
      </c>
      <c r="C7714" t="s">
        <v>492</v>
      </c>
      <c r="D7714" t="s">
        <v>572</v>
      </c>
      <c r="E7714">
        <v>2017</v>
      </c>
      <c r="F7714" s="10">
        <v>43100</v>
      </c>
      <c r="G7714" t="s">
        <v>489</v>
      </c>
      <c r="H7714" t="s">
        <v>474</v>
      </c>
      <c r="I7714" t="s">
        <v>550</v>
      </c>
      <c r="J7714">
        <v>3117178000000</v>
      </c>
      <c r="K7714">
        <v>2921539825.9590116</v>
      </c>
    </row>
    <row r="7715" spans="1:11" x14ac:dyDescent="0.25">
      <c r="A7715">
        <v>11108</v>
      </c>
      <c r="B7715" t="s">
        <v>263</v>
      </c>
      <c r="C7715" t="s">
        <v>492</v>
      </c>
      <c r="D7715" t="s">
        <v>834</v>
      </c>
      <c r="E7715">
        <v>2017</v>
      </c>
      <c r="F7715" s="10">
        <v>43100</v>
      </c>
      <c r="G7715" t="s">
        <v>489</v>
      </c>
      <c r="H7715" t="s">
        <v>474</v>
      </c>
      <c r="I7715" t="s">
        <v>550</v>
      </c>
      <c r="J7715">
        <v>16542467000000</v>
      </c>
      <c r="K7715">
        <v>15504240104.386946</v>
      </c>
    </row>
    <row r="7716" spans="1:11" x14ac:dyDescent="0.25">
      <c r="A7716">
        <v>11108</v>
      </c>
      <c r="B7716" t="s">
        <v>263</v>
      </c>
      <c r="C7716" t="s">
        <v>492</v>
      </c>
      <c r="D7716" t="s">
        <v>1125</v>
      </c>
      <c r="E7716">
        <v>2017</v>
      </c>
      <c r="F7716" s="10">
        <v>43100</v>
      </c>
      <c r="G7716" t="s">
        <v>489</v>
      </c>
      <c r="H7716" t="s">
        <v>474</v>
      </c>
      <c r="I7716" t="s">
        <v>550</v>
      </c>
      <c r="J7716">
        <v>1680390000000</v>
      </c>
      <c r="K7716">
        <v>1574926522.6891963</v>
      </c>
    </row>
    <row r="7717" spans="1:11" x14ac:dyDescent="0.25">
      <c r="A7717">
        <v>11108</v>
      </c>
      <c r="B7717" t="s">
        <v>263</v>
      </c>
      <c r="C7717" t="s">
        <v>492</v>
      </c>
      <c r="D7717" t="s">
        <v>1153</v>
      </c>
      <c r="E7717">
        <v>2017</v>
      </c>
      <c r="F7717" s="10">
        <v>43100</v>
      </c>
      <c r="G7717" t="s">
        <v>489</v>
      </c>
      <c r="H7717" t="s">
        <v>474</v>
      </c>
      <c r="I7717" t="s">
        <v>550</v>
      </c>
      <c r="J7717">
        <v>4422175000000</v>
      </c>
      <c r="K7717">
        <v>4144633505.0036578</v>
      </c>
    </row>
    <row r="7718" spans="1:11" x14ac:dyDescent="0.25">
      <c r="A7718">
        <v>11108</v>
      </c>
      <c r="B7718" t="s">
        <v>263</v>
      </c>
      <c r="C7718" t="s">
        <v>492</v>
      </c>
      <c r="D7718" t="s">
        <v>256</v>
      </c>
      <c r="E7718">
        <v>2017</v>
      </c>
      <c r="F7718" s="10">
        <v>43100</v>
      </c>
      <c r="G7718" t="s">
        <v>489</v>
      </c>
      <c r="H7718" t="s">
        <v>474</v>
      </c>
      <c r="I7718" t="s">
        <v>550</v>
      </c>
      <c r="J7718">
        <v>20260962000000</v>
      </c>
      <c r="K7718">
        <v>18989357487.843861</v>
      </c>
    </row>
    <row r="7719" spans="1:11" x14ac:dyDescent="0.25">
      <c r="A7719">
        <v>11108</v>
      </c>
      <c r="B7719" t="s">
        <v>263</v>
      </c>
      <c r="C7719" t="s">
        <v>493</v>
      </c>
      <c r="D7719" t="s">
        <v>1149</v>
      </c>
      <c r="E7719">
        <v>2017</v>
      </c>
      <c r="F7719" s="10">
        <v>43100</v>
      </c>
      <c r="G7719" t="s">
        <v>489</v>
      </c>
      <c r="H7719" t="s">
        <v>474</v>
      </c>
      <c r="I7719" t="s">
        <v>550</v>
      </c>
      <c r="J7719">
        <v>19226042000000</v>
      </c>
      <c r="K7719">
        <v>18019390422.542648</v>
      </c>
    </row>
    <row r="7720" spans="1:11" x14ac:dyDescent="0.25">
      <c r="A7720">
        <v>11108</v>
      </c>
      <c r="B7720" t="s">
        <v>263</v>
      </c>
      <c r="C7720" t="s">
        <v>493</v>
      </c>
      <c r="D7720" t="s">
        <v>1147</v>
      </c>
      <c r="E7720">
        <v>2017</v>
      </c>
      <c r="F7720" s="10">
        <v>43100</v>
      </c>
      <c r="G7720" t="s">
        <v>489</v>
      </c>
      <c r="H7720" t="s">
        <v>474</v>
      </c>
      <c r="I7720" t="s">
        <v>550</v>
      </c>
      <c r="J7720">
        <v>18673661000000</v>
      </c>
      <c r="K7720">
        <v>17501677577.590237</v>
      </c>
    </row>
    <row r="7721" spans="1:11" x14ac:dyDescent="0.25">
      <c r="A7721">
        <v>11108</v>
      </c>
      <c r="B7721" t="s">
        <v>263</v>
      </c>
      <c r="C7721" t="s">
        <v>493</v>
      </c>
      <c r="D7721" t="s">
        <v>1150</v>
      </c>
      <c r="E7721">
        <v>2017</v>
      </c>
      <c r="F7721" s="10">
        <v>43100</v>
      </c>
      <c r="G7721" t="s">
        <v>489</v>
      </c>
      <c r="H7721" t="s">
        <v>474</v>
      </c>
      <c r="I7721" t="s">
        <v>550</v>
      </c>
      <c r="J7721">
        <v>7641361000000</v>
      </c>
      <c r="K7721">
        <v>7161779175.2764769</v>
      </c>
    </row>
    <row r="7722" spans="1:11" x14ac:dyDescent="0.25">
      <c r="A7722">
        <v>11108</v>
      </c>
      <c r="B7722" t="s">
        <v>263</v>
      </c>
      <c r="C7722" t="s">
        <v>493</v>
      </c>
      <c r="D7722" t="s">
        <v>1152</v>
      </c>
      <c r="E7722">
        <v>2017</v>
      </c>
      <c r="F7722" s="10">
        <v>43100</v>
      </c>
      <c r="G7722" t="s">
        <v>489</v>
      </c>
      <c r="H7722" t="s">
        <v>474</v>
      </c>
      <c r="I7722" t="s">
        <v>550</v>
      </c>
      <c r="J7722">
        <v>-1680963000000</v>
      </c>
      <c r="K7722">
        <v>-1575463560.4587026</v>
      </c>
    </row>
    <row r="7723" spans="1:11" x14ac:dyDescent="0.25">
      <c r="A7723">
        <v>11108</v>
      </c>
      <c r="B7723" t="s">
        <v>263</v>
      </c>
      <c r="C7723" t="s">
        <v>493</v>
      </c>
      <c r="D7723" t="s">
        <v>1148</v>
      </c>
      <c r="E7723">
        <v>2017</v>
      </c>
      <c r="F7723" s="10">
        <v>43100</v>
      </c>
      <c r="G7723" t="s">
        <v>489</v>
      </c>
      <c r="H7723" t="s">
        <v>474</v>
      </c>
      <c r="I7723" t="s">
        <v>550</v>
      </c>
      <c r="J7723">
        <v>11666307000000</v>
      </c>
      <c r="K7723">
        <v>10934114292.595545</v>
      </c>
    </row>
    <row r="7724" spans="1:11" x14ac:dyDescent="0.25">
      <c r="A7724">
        <v>11108</v>
      </c>
      <c r="B7724" t="s">
        <v>263</v>
      </c>
      <c r="C7724" t="s">
        <v>493</v>
      </c>
      <c r="D7724" t="s">
        <v>458</v>
      </c>
      <c r="E7724">
        <v>2017</v>
      </c>
      <c r="F7724" s="10">
        <v>43100</v>
      </c>
      <c r="G7724" t="s">
        <v>489</v>
      </c>
      <c r="H7724" t="s">
        <v>474</v>
      </c>
      <c r="I7724" t="s">
        <v>550</v>
      </c>
      <c r="J7724">
        <v>2380771000000</v>
      </c>
      <c r="K7724">
        <v>2231350693.796845</v>
      </c>
    </row>
    <row r="7725" spans="1:11" x14ac:dyDescent="0.25">
      <c r="A7725">
        <v>11108</v>
      </c>
      <c r="B7725" t="s">
        <v>263</v>
      </c>
      <c r="C7725" t="s">
        <v>493</v>
      </c>
      <c r="D7725" t="s">
        <v>1151</v>
      </c>
      <c r="E7725">
        <v>2017</v>
      </c>
      <c r="F7725" s="10">
        <v>43100</v>
      </c>
      <c r="G7725" t="s">
        <v>489</v>
      </c>
      <c r="H7725" t="s">
        <v>474</v>
      </c>
      <c r="I7725" t="s">
        <v>550</v>
      </c>
      <c r="J7725">
        <v>3489105000000</v>
      </c>
      <c r="K7725">
        <v>3270124200.3031964</v>
      </c>
    </row>
    <row r="7726" spans="1:11" x14ac:dyDescent="0.25">
      <c r="A7726">
        <v>10535</v>
      </c>
      <c r="B7726" t="s">
        <v>3576</v>
      </c>
      <c r="C7726" t="s">
        <v>492</v>
      </c>
      <c r="D7726" t="s">
        <v>3578</v>
      </c>
      <c r="E7726">
        <v>2017</v>
      </c>
      <c r="F7726" s="10">
        <v>43100</v>
      </c>
      <c r="G7726" t="s">
        <v>489</v>
      </c>
      <c r="H7726" t="s">
        <v>474</v>
      </c>
      <c r="I7726" t="s">
        <v>545</v>
      </c>
      <c r="J7726">
        <v>214784000</v>
      </c>
      <c r="K7726">
        <v>257590367.22554028</v>
      </c>
    </row>
    <row r="7727" spans="1:11" x14ac:dyDescent="0.25">
      <c r="A7727">
        <v>10535</v>
      </c>
      <c r="B7727" t="s">
        <v>3576</v>
      </c>
      <c r="C7727" t="s">
        <v>492</v>
      </c>
      <c r="D7727" t="s">
        <v>105</v>
      </c>
      <c r="E7727">
        <v>2017</v>
      </c>
      <c r="F7727" s="10">
        <v>43100</v>
      </c>
      <c r="G7727" t="s">
        <v>489</v>
      </c>
      <c r="H7727" t="s">
        <v>474</v>
      </c>
      <c r="I7727" t="s">
        <v>545</v>
      </c>
      <c r="J7727">
        <v>677770000</v>
      </c>
      <c r="K7727">
        <v>812849296.0111295</v>
      </c>
    </row>
    <row r="7728" spans="1:11" x14ac:dyDescent="0.25">
      <c r="A7728">
        <v>10535</v>
      </c>
      <c r="B7728" t="s">
        <v>3576</v>
      </c>
      <c r="C7728" t="s">
        <v>492</v>
      </c>
      <c r="D7728" t="s">
        <v>113</v>
      </c>
      <c r="E7728">
        <v>2017</v>
      </c>
      <c r="F7728" s="10">
        <v>43100</v>
      </c>
      <c r="G7728" t="s">
        <v>489</v>
      </c>
      <c r="H7728" t="s">
        <v>474</v>
      </c>
      <c r="I7728" t="s">
        <v>545</v>
      </c>
      <c r="J7728">
        <v>342545000</v>
      </c>
      <c r="K7728">
        <v>410814084.57460845</v>
      </c>
    </row>
    <row r="7729" spans="1:11" x14ac:dyDescent="0.25">
      <c r="A7729">
        <v>10535</v>
      </c>
      <c r="B7729" t="s">
        <v>3576</v>
      </c>
      <c r="C7729" t="s">
        <v>492</v>
      </c>
      <c r="D7729" t="s">
        <v>3579</v>
      </c>
      <c r="E7729">
        <v>2017</v>
      </c>
      <c r="F7729" s="10">
        <v>43100</v>
      </c>
      <c r="G7729" t="s">
        <v>489</v>
      </c>
      <c r="H7729" t="s">
        <v>474</v>
      </c>
      <c r="I7729" t="s">
        <v>545</v>
      </c>
      <c r="J7729">
        <v>212434000</v>
      </c>
      <c r="K7729">
        <v>254772013.14432371</v>
      </c>
    </row>
    <row r="7730" spans="1:11" x14ac:dyDescent="0.25">
      <c r="A7730">
        <v>10535</v>
      </c>
      <c r="B7730" t="s">
        <v>3576</v>
      </c>
      <c r="C7730" t="s">
        <v>492</v>
      </c>
      <c r="D7730" t="s">
        <v>834</v>
      </c>
      <c r="E7730">
        <v>2017</v>
      </c>
      <c r="F7730" s="10">
        <v>43100</v>
      </c>
      <c r="G7730" t="s">
        <v>489</v>
      </c>
      <c r="H7730" t="s">
        <v>474</v>
      </c>
      <c r="I7730" t="s">
        <v>545</v>
      </c>
      <c r="J7730">
        <v>902815000</v>
      </c>
      <c r="K7730">
        <v>1082745676.5249095</v>
      </c>
    </row>
    <row r="7731" spans="1:11" x14ac:dyDescent="0.25">
      <c r="A7731">
        <v>10535</v>
      </c>
      <c r="B7731" t="s">
        <v>3576</v>
      </c>
      <c r="C7731" t="s">
        <v>492</v>
      </c>
      <c r="D7731" t="s">
        <v>458</v>
      </c>
      <c r="E7731">
        <v>2017</v>
      </c>
      <c r="F7731" s="10">
        <v>43100</v>
      </c>
      <c r="G7731" t="s">
        <v>489</v>
      </c>
      <c r="H7731" t="s">
        <v>474</v>
      </c>
      <c r="I7731" t="s">
        <v>545</v>
      </c>
      <c r="J7731">
        <v>459435000</v>
      </c>
      <c r="K7731">
        <v>551000215.87392962</v>
      </c>
    </row>
    <row r="7732" spans="1:11" x14ac:dyDescent="0.25">
      <c r="A7732">
        <v>10535</v>
      </c>
      <c r="B7732" t="s">
        <v>3576</v>
      </c>
      <c r="C7732" t="s">
        <v>492</v>
      </c>
      <c r="D7732" t="s">
        <v>3580</v>
      </c>
      <c r="E7732">
        <v>2017</v>
      </c>
      <c r="F7732" s="10">
        <v>43100</v>
      </c>
      <c r="G7732" t="s">
        <v>489</v>
      </c>
      <c r="H7732" t="s">
        <v>474</v>
      </c>
      <c r="I7732" t="s">
        <v>545</v>
      </c>
      <c r="J7732">
        <v>161634000</v>
      </c>
      <c r="K7732">
        <v>193847593.00568467</v>
      </c>
    </row>
    <row r="7733" spans="1:11" x14ac:dyDescent="0.25">
      <c r="A7733">
        <v>1401</v>
      </c>
      <c r="B7733" t="s">
        <v>218</v>
      </c>
      <c r="C7733" t="s">
        <v>493</v>
      </c>
      <c r="D7733" t="s">
        <v>971</v>
      </c>
      <c r="E7733">
        <v>2014</v>
      </c>
      <c r="F7733" s="10">
        <v>42004</v>
      </c>
      <c r="G7733" t="s">
        <v>489</v>
      </c>
      <c r="H7733" t="s">
        <v>474</v>
      </c>
      <c r="I7733" t="s">
        <v>551</v>
      </c>
      <c r="J7733">
        <v>264914000</v>
      </c>
      <c r="K7733">
        <v>75726235.967518046</v>
      </c>
    </row>
    <row r="7734" spans="1:11" x14ac:dyDescent="0.25">
      <c r="A7734">
        <v>1401</v>
      </c>
      <c r="B7734" t="s">
        <v>218</v>
      </c>
      <c r="C7734" t="s">
        <v>493</v>
      </c>
      <c r="D7734" t="s">
        <v>589</v>
      </c>
      <c r="E7734">
        <v>2014</v>
      </c>
      <c r="F7734" s="10">
        <v>42004</v>
      </c>
      <c r="G7734" t="s">
        <v>489</v>
      </c>
      <c r="H7734" t="s">
        <v>474</v>
      </c>
      <c r="I7734" t="s">
        <v>551</v>
      </c>
      <c r="J7734">
        <v>-269416000</v>
      </c>
      <c r="K7734">
        <v>-77013142.338362053</v>
      </c>
    </row>
    <row r="7735" spans="1:11" x14ac:dyDescent="0.25">
      <c r="A7735">
        <v>1401</v>
      </c>
      <c r="B7735" t="s">
        <v>218</v>
      </c>
      <c r="C7735" t="s">
        <v>493</v>
      </c>
      <c r="D7735" t="s">
        <v>995</v>
      </c>
      <c r="E7735">
        <v>2014</v>
      </c>
      <c r="F7735" s="10">
        <v>42004</v>
      </c>
      <c r="G7735" t="s">
        <v>489</v>
      </c>
      <c r="H7735" t="s">
        <v>474</v>
      </c>
      <c r="I7735" t="s">
        <v>551</v>
      </c>
      <c r="J7735">
        <v>8720000</v>
      </c>
      <c r="K7735">
        <v>2492630.7316214219</v>
      </c>
    </row>
    <row r="7736" spans="1:11" x14ac:dyDescent="0.25">
      <c r="A7736">
        <v>1401</v>
      </c>
      <c r="B7736" t="s">
        <v>218</v>
      </c>
      <c r="C7736" t="s">
        <v>493</v>
      </c>
      <c r="D7736" t="s">
        <v>994</v>
      </c>
      <c r="E7736">
        <v>2014</v>
      </c>
      <c r="F7736" s="10">
        <v>42004</v>
      </c>
      <c r="G7736" t="s">
        <v>489</v>
      </c>
      <c r="H7736" t="s">
        <v>474</v>
      </c>
      <c r="I7736" t="s">
        <v>551</v>
      </c>
      <c r="J7736">
        <v>262160000</v>
      </c>
      <c r="K7736">
        <v>74938999.151590824</v>
      </c>
    </row>
    <row r="7737" spans="1:11" x14ac:dyDescent="0.25">
      <c r="A7737">
        <v>1401</v>
      </c>
      <c r="B7737" t="s">
        <v>218</v>
      </c>
      <c r="C7737" t="s">
        <v>493</v>
      </c>
      <c r="D7737" t="s">
        <v>976</v>
      </c>
      <c r="E7737">
        <v>2014</v>
      </c>
      <c r="F7737" s="10">
        <v>42004</v>
      </c>
      <c r="G7737" t="s">
        <v>489</v>
      </c>
      <c r="H7737" t="s">
        <v>474</v>
      </c>
      <c r="I7737" t="s">
        <v>551</v>
      </c>
      <c r="J7737">
        <v>79420000</v>
      </c>
      <c r="K7737">
        <v>22702377.603827219</v>
      </c>
    </row>
    <row r="7738" spans="1:11" x14ac:dyDescent="0.25">
      <c r="A7738">
        <v>1401</v>
      </c>
      <c r="B7738" t="s">
        <v>218</v>
      </c>
      <c r="C7738" t="s">
        <v>493</v>
      </c>
      <c r="D7738" t="s">
        <v>975</v>
      </c>
      <c r="E7738">
        <v>2014</v>
      </c>
      <c r="F7738" s="10">
        <v>42004</v>
      </c>
      <c r="G7738" t="s">
        <v>489</v>
      </c>
      <c r="H7738" t="s">
        <v>474</v>
      </c>
      <c r="I7738" t="s">
        <v>551</v>
      </c>
      <c r="J7738">
        <v>145133000</v>
      </c>
      <c r="K7738">
        <v>41486579.813349985</v>
      </c>
    </row>
    <row r="7739" spans="1:11" x14ac:dyDescent="0.25">
      <c r="A7739">
        <v>1650</v>
      </c>
      <c r="B7739" t="s">
        <v>223</v>
      </c>
      <c r="C7739" t="s">
        <v>492</v>
      </c>
      <c r="D7739" t="s">
        <v>59</v>
      </c>
      <c r="E7739">
        <v>2014</v>
      </c>
      <c r="F7739" s="10">
        <v>42004</v>
      </c>
      <c r="G7739" t="s">
        <v>489</v>
      </c>
      <c r="H7739" t="s">
        <v>474</v>
      </c>
      <c r="I7739" t="s">
        <v>551</v>
      </c>
      <c r="J7739">
        <v>0</v>
      </c>
      <c r="K7739">
        <v>0</v>
      </c>
    </row>
    <row r="7740" spans="1:11" x14ac:dyDescent="0.25">
      <c r="A7740">
        <v>1650</v>
      </c>
      <c r="B7740" t="s">
        <v>223</v>
      </c>
      <c r="C7740" t="s">
        <v>492</v>
      </c>
      <c r="D7740" t="s">
        <v>219</v>
      </c>
      <c r="E7740">
        <v>2014</v>
      </c>
      <c r="F7740" s="10">
        <v>42004</v>
      </c>
      <c r="G7740" t="s">
        <v>489</v>
      </c>
      <c r="H7740" t="s">
        <v>474</v>
      </c>
      <c r="I7740" t="s">
        <v>551</v>
      </c>
      <c r="J7740">
        <v>134864000</v>
      </c>
      <c r="K7740">
        <v>38551164.104288012</v>
      </c>
    </row>
    <row r="7741" spans="1:11" x14ac:dyDescent="0.25">
      <c r="A7741">
        <v>1650</v>
      </c>
      <c r="B7741" t="s">
        <v>223</v>
      </c>
      <c r="C7741" t="s">
        <v>492</v>
      </c>
      <c r="D7741" t="s">
        <v>458</v>
      </c>
      <c r="E7741">
        <v>2014</v>
      </c>
      <c r="F7741" s="10">
        <v>42004</v>
      </c>
      <c r="G7741" t="s">
        <v>489</v>
      </c>
      <c r="H7741" t="s">
        <v>474</v>
      </c>
      <c r="I7741" t="s">
        <v>551</v>
      </c>
      <c r="J7741">
        <v>8646000</v>
      </c>
      <c r="K7741">
        <v>2471477.6726604146</v>
      </c>
    </row>
    <row r="7742" spans="1:11" x14ac:dyDescent="0.25">
      <c r="A7742">
        <v>1650</v>
      </c>
      <c r="B7742" t="s">
        <v>223</v>
      </c>
      <c r="C7742" t="s">
        <v>492</v>
      </c>
      <c r="D7742" t="s">
        <v>983</v>
      </c>
      <c r="E7742">
        <v>2014</v>
      </c>
      <c r="F7742" s="10">
        <v>42004</v>
      </c>
      <c r="G7742" t="s">
        <v>489</v>
      </c>
      <c r="H7742" t="s">
        <v>474</v>
      </c>
      <c r="I7742" t="s">
        <v>551</v>
      </c>
      <c r="J7742">
        <v>22567000</v>
      </c>
      <c r="K7742">
        <v>6450825.4266629163</v>
      </c>
    </row>
    <row r="7743" spans="1:11" x14ac:dyDescent="0.25">
      <c r="A7743">
        <v>1650</v>
      </c>
      <c r="B7743" t="s">
        <v>223</v>
      </c>
      <c r="C7743" t="s">
        <v>492</v>
      </c>
      <c r="D7743" t="s">
        <v>984</v>
      </c>
      <c r="E7743">
        <v>2014</v>
      </c>
      <c r="F7743" s="10">
        <v>42004</v>
      </c>
      <c r="G7743" t="s">
        <v>489</v>
      </c>
      <c r="H7743" t="s">
        <v>474</v>
      </c>
      <c r="I7743" t="s">
        <v>551</v>
      </c>
      <c r="J7743">
        <v>28388000</v>
      </c>
      <c r="K7743">
        <v>8114770.780879464</v>
      </c>
    </row>
    <row r="7744" spans="1:11" x14ac:dyDescent="0.25">
      <c r="A7744">
        <v>1650</v>
      </c>
      <c r="B7744" t="s">
        <v>223</v>
      </c>
      <c r="C7744" t="s">
        <v>493</v>
      </c>
      <c r="D7744" t="s">
        <v>974</v>
      </c>
      <c r="E7744">
        <v>2014</v>
      </c>
      <c r="F7744" s="10">
        <v>42004</v>
      </c>
      <c r="G7744" t="s">
        <v>489</v>
      </c>
      <c r="H7744" t="s">
        <v>474</v>
      </c>
      <c r="I7744" t="s">
        <v>551</v>
      </c>
      <c r="J7744">
        <v>1203000</v>
      </c>
      <c r="K7744">
        <v>343880.13419043244</v>
      </c>
    </row>
    <row r="7745" spans="1:11" x14ac:dyDescent="0.25">
      <c r="A7745">
        <v>1650</v>
      </c>
      <c r="B7745" t="s">
        <v>223</v>
      </c>
      <c r="C7745" t="s">
        <v>493</v>
      </c>
      <c r="D7745" t="s">
        <v>971</v>
      </c>
      <c r="E7745">
        <v>2014</v>
      </c>
      <c r="F7745" s="10">
        <v>42004</v>
      </c>
      <c r="G7745" t="s">
        <v>489</v>
      </c>
      <c r="H7745" t="s">
        <v>474</v>
      </c>
      <c r="I7745" t="s">
        <v>551</v>
      </c>
      <c r="J7745">
        <v>177145000</v>
      </c>
      <c r="K7745">
        <v>50637278.779022567</v>
      </c>
    </row>
    <row r="7746" spans="1:11" x14ac:dyDescent="0.25">
      <c r="A7746">
        <v>1650</v>
      </c>
      <c r="B7746" t="s">
        <v>223</v>
      </c>
      <c r="C7746" t="s">
        <v>493</v>
      </c>
      <c r="D7746" t="s">
        <v>976</v>
      </c>
      <c r="E7746">
        <v>2014</v>
      </c>
      <c r="F7746" s="10">
        <v>42004</v>
      </c>
      <c r="G7746" t="s">
        <v>489</v>
      </c>
      <c r="H7746" t="s">
        <v>474</v>
      </c>
      <c r="I7746" t="s">
        <v>551</v>
      </c>
      <c r="J7746">
        <v>0</v>
      </c>
      <c r="K7746">
        <v>0</v>
      </c>
    </row>
    <row r="7747" spans="1:11" x14ac:dyDescent="0.25">
      <c r="A7747">
        <v>1650</v>
      </c>
      <c r="B7747" t="s">
        <v>223</v>
      </c>
      <c r="C7747" t="s">
        <v>493</v>
      </c>
      <c r="D7747" t="s">
        <v>975</v>
      </c>
      <c r="E7747">
        <v>2014</v>
      </c>
      <c r="F7747" s="10">
        <v>42004</v>
      </c>
      <c r="G7747" t="s">
        <v>489</v>
      </c>
      <c r="H7747" t="s">
        <v>474</v>
      </c>
      <c r="I7747" t="s">
        <v>551</v>
      </c>
      <c r="J7747">
        <v>16117000</v>
      </c>
      <c r="K7747">
        <v>4607079.0712778047</v>
      </c>
    </row>
    <row r="7748" spans="1:11" x14ac:dyDescent="0.25">
      <c r="A7748">
        <v>9045</v>
      </c>
      <c r="B7748" t="s">
        <v>220</v>
      </c>
      <c r="C7748" t="s">
        <v>492</v>
      </c>
      <c r="D7748" t="s">
        <v>21</v>
      </c>
      <c r="E7748">
        <v>2014</v>
      </c>
      <c r="F7748" s="10">
        <v>42004</v>
      </c>
      <c r="G7748" t="s">
        <v>489</v>
      </c>
      <c r="H7748" t="s">
        <v>474</v>
      </c>
      <c r="I7748" t="s">
        <v>551</v>
      </c>
      <c r="J7748">
        <v>160161000</v>
      </c>
      <c r="K7748">
        <v>45782365.895323232</v>
      </c>
    </row>
    <row r="7749" spans="1:11" x14ac:dyDescent="0.25">
      <c r="A7749">
        <v>9045</v>
      </c>
      <c r="B7749" t="s">
        <v>220</v>
      </c>
      <c r="C7749" t="s">
        <v>492</v>
      </c>
      <c r="D7749" t="s">
        <v>465</v>
      </c>
      <c r="E7749">
        <v>2014</v>
      </c>
      <c r="F7749" s="10">
        <v>42004</v>
      </c>
      <c r="G7749" t="s">
        <v>489</v>
      </c>
      <c r="H7749" t="s">
        <v>474</v>
      </c>
      <c r="I7749" t="s">
        <v>551</v>
      </c>
      <c r="J7749">
        <v>14823000</v>
      </c>
      <c r="K7749">
        <v>4237186.391608296</v>
      </c>
    </row>
    <row r="7750" spans="1:11" x14ac:dyDescent="0.25">
      <c r="A7750">
        <v>9045</v>
      </c>
      <c r="B7750" t="s">
        <v>220</v>
      </c>
      <c r="C7750" t="s">
        <v>492</v>
      </c>
      <c r="D7750" t="s">
        <v>219</v>
      </c>
      <c r="E7750">
        <v>2014</v>
      </c>
      <c r="F7750" s="10">
        <v>42004</v>
      </c>
      <c r="G7750" t="s">
        <v>489</v>
      </c>
      <c r="H7750" t="s">
        <v>474</v>
      </c>
      <c r="I7750" t="s">
        <v>551</v>
      </c>
      <c r="J7750">
        <v>5404240000</v>
      </c>
      <c r="K7750">
        <v>1544813612.9653387</v>
      </c>
    </row>
    <row r="7751" spans="1:11" x14ac:dyDescent="0.25">
      <c r="A7751">
        <v>9045</v>
      </c>
      <c r="B7751" t="s">
        <v>220</v>
      </c>
      <c r="C7751" t="s">
        <v>492</v>
      </c>
      <c r="D7751" t="s">
        <v>701</v>
      </c>
      <c r="E7751">
        <v>2014</v>
      </c>
      <c r="F7751" s="10">
        <v>42004</v>
      </c>
      <c r="G7751" t="s">
        <v>489</v>
      </c>
      <c r="H7751" t="s">
        <v>474</v>
      </c>
      <c r="I7751" t="s">
        <v>551</v>
      </c>
      <c r="J7751">
        <v>15260000</v>
      </c>
      <c r="K7751">
        <v>4362103.7803374883</v>
      </c>
    </row>
    <row r="7752" spans="1:11" x14ac:dyDescent="0.25">
      <c r="A7752">
        <v>9045</v>
      </c>
      <c r="B7752" t="s">
        <v>220</v>
      </c>
      <c r="C7752" t="s">
        <v>493</v>
      </c>
      <c r="D7752" t="s">
        <v>1039</v>
      </c>
      <c r="E7752">
        <v>2014</v>
      </c>
      <c r="F7752" s="10">
        <v>42004</v>
      </c>
      <c r="G7752" t="s">
        <v>489</v>
      </c>
      <c r="H7752" t="s">
        <v>474</v>
      </c>
      <c r="I7752" t="s">
        <v>551</v>
      </c>
      <c r="J7752">
        <v>7074224000</v>
      </c>
      <c r="K7752">
        <v>2022182126.6942458</v>
      </c>
    </row>
    <row r="7753" spans="1:11" x14ac:dyDescent="0.25">
      <c r="A7753">
        <v>9045</v>
      </c>
      <c r="B7753" t="s">
        <v>220</v>
      </c>
      <c r="C7753" t="s">
        <v>493</v>
      </c>
      <c r="D7753" t="s">
        <v>589</v>
      </c>
      <c r="E7753">
        <v>2014</v>
      </c>
      <c r="F7753" s="10">
        <v>42004</v>
      </c>
      <c r="G7753" t="s">
        <v>489</v>
      </c>
      <c r="H7753" t="s">
        <v>474</v>
      </c>
      <c r="I7753" t="s">
        <v>551</v>
      </c>
      <c r="J7753">
        <v>-2502792000</v>
      </c>
      <c r="K7753">
        <v>-715428469.50186265</v>
      </c>
    </row>
    <row r="7754" spans="1:11" x14ac:dyDescent="0.25">
      <c r="A7754">
        <v>9045</v>
      </c>
      <c r="B7754" t="s">
        <v>220</v>
      </c>
      <c r="C7754" t="s">
        <v>493</v>
      </c>
      <c r="D7754" t="s">
        <v>1038</v>
      </c>
      <c r="E7754">
        <v>2014</v>
      </c>
      <c r="F7754" s="10">
        <v>42004</v>
      </c>
      <c r="G7754" t="s">
        <v>489</v>
      </c>
      <c r="H7754" t="s">
        <v>474</v>
      </c>
      <c r="I7754" t="s">
        <v>551</v>
      </c>
      <c r="J7754">
        <v>1023052000</v>
      </c>
      <c r="K7754">
        <v>292441611.84022468</v>
      </c>
    </row>
    <row r="7755" spans="1:11" x14ac:dyDescent="0.25">
      <c r="A7755">
        <v>1401</v>
      </c>
      <c r="B7755" t="s">
        <v>218</v>
      </c>
      <c r="C7755" t="s">
        <v>493</v>
      </c>
      <c r="D7755" t="s">
        <v>971</v>
      </c>
      <c r="E7755">
        <v>2015</v>
      </c>
      <c r="F7755" s="10">
        <v>42369</v>
      </c>
      <c r="G7755" t="s">
        <v>489</v>
      </c>
      <c r="H7755" t="s">
        <v>474</v>
      </c>
      <c r="I7755" t="s">
        <v>551</v>
      </c>
      <c r="J7755">
        <v>466483000</v>
      </c>
      <c r="K7755">
        <v>108149682.76096147</v>
      </c>
    </row>
    <row r="7756" spans="1:11" x14ac:dyDescent="0.25">
      <c r="A7756">
        <v>1401</v>
      </c>
      <c r="B7756" t="s">
        <v>218</v>
      </c>
      <c r="C7756" t="s">
        <v>493</v>
      </c>
      <c r="D7756" t="s">
        <v>589</v>
      </c>
      <c r="E7756">
        <v>2015</v>
      </c>
      <c r="F7756" s="10">
        <v>42369</v>
      </c>
      <c r="G7756" t="s">
        <v>489</v>
      </c>
      <c r="H7756" t="s">
        <v>474</v>
      </c>
      <c r="I7756" t="s">
        <v>551</v>
      </c>
      <c r="J7756">
        <v>-222300000</v>
      </c>
      <c r="K7756">
        <v>-51538157.827320039</v>
      </c>
    </row>
    <row r="7757" spans="1:11" x14ac:dyDescent="0.25">
      <c r="A7757">
        <v>1401</v>
      </c>
      <c r="B7757" t="s">
        <v>218</v>
      </c>
      <c r="C7757" t="s">
        <v>493</v>
      </c>
      <c r="D7757" t="s">
        <v>995</v>
      </c>
      <c r="E7757">
        <v>2015</v>
      </c>
      <c r="F7757" s="10">
        <v>42369</v>
      </c>
      <c r="G7757" t="s">
        <v>489</v>
      </c>
      <c r="H7757" t="s">
        <v>474</v>
      </c>
      <c r="I7757" t="s">
        <v>551</v>
      </c>
      <c r="J7757">
        <v>3180000</v>
      </c>
      <c r="K7757">
        <v>737252.99995896418</v>
      </c>
    </row>
    <row r="7758" spans="1:11" x14ac:dyDescent="0.25">
      <c r="A7758">
        <v>1401</v>
      </c>
      <c r="B7758" t="s">
        <v>218</v>
      </c>
      <c r="C7758" t="s">
        <v>493</v>
      </c>
      <c r="D7758" t="s">
        <v>994</v>
      </c>
      <c r="E7758">
        <v>2015</v>
      </c>
      <c r="F7758" s="10">
        <v>42369</v>
      </c>
      <c r="G7758" t="s">
        <v>489</v>
      </c>
      <c r="H7758" t="s">
        <v>474</v>
      </c>
      <c r="I7758" t="s">
        <v>551</v>
      </c>
      <c r="J7758">
        <v>2545000</v>
      </c>
      <c r="K7758">
        <v>590034.24053319613</v>
      </c>
    </row>
    <row r="7759" spans="1:11" x14ac:dyDescent="0.25">
      <c r="A7759">
        <v>1401</v>
      </c>
      <c r="B7759" t="s">
        <v>218</v>
      </c>
      <c r="C7759" t="s">
        <v>493</v>
      </c>
      <c r="D7759" t="s">
        <v>976</v>
      </c>
      <c r="E7759">
        <v>2015</v>
      </c>
      <c r="F7759" s="10">
        <v>42369</v>
      </c>
      <c r="G7759" t="s">
        <v>489</v>
      </c>
      <c r="H7759" t="s">
        <v>474</v>
      </c>
      <c r="I7759" t="s">
        <v>551</v>
      </c>
      <c r="J7759">
        <v>129012000</v>
      </c>
      <c r="K7759">
        <v>29910215.103995562</v>
      </c>
    </row>
    <row r="7760" spans="1:11" x14ac:dyDescent="0.25">
      <c r="A7760">
        <v>1401</v>
      </c>
      <c r="B7760" t="s">
        <v>218</v>
      </c>
      <c r="C7760" t="s">
        <v>493</v>
      </c>
      <c r="D7760" t="s">
        <v>975</v>
      </c>
      <c r="E7760">
        <v>2015</v>
      </c>
      <c r="F7760" s="10">
        <v>42369</v>
      </c>
      <c r="G7760" t="s">
        <v>489</v>
      </c>
      <c r="H7760" t="s">
        <v>474</v>
      </c>
      <c r="I7760" t="s">
        <v>551</v>
      </c>
      <c r="J7760">
        <v>82259000</v>
      </c>
      <c r="K7760">
        <v>19070973.120636616</v>
      </c>
    </row>
    <row r="7761" spans="1:11" x14ac:dyDescent="0.25">
      <c r="A7761">
        <v>1650</v>
      </c>
      <c r="B7761" t="s">
        <v>223</v>
      </c>
      <c r="C7761" t="s">
        <v>492</v>
      </c>
      <c r="D7761" t="s">
        <v>59</v>
      </c>
      <c r="E7761">
        <v>2015</v>
      </c>
      <c r="F7761" s="10">
        <v>42369</v>
      </c>
      <c r="G7761" t="s">
        <v>489</v>
      </c>
      <c r="H7761" t="s">
        <v>474</v>
      </c>
      <c r="I7761" t="s">
        <v>551</v>
      </c>
      <c r="J7761">
        <v>0</v>
      </c>
      <c r="K7761">
        <v>0</v>
      </c>
    </row>
    <row r="7762" spans="1:11" x14ac:dyDescent="0.25">
      <c r="A7762">
        <v>1650</v>
      </c>
      <c r="B7762" t="s">
        <v>223</v>
      </c>
      <c r="C7762" t="s">
        <v>492</v>
      </c>
      <c r="D7762" t="s">
        <v>219</v>
      </c>
      <c r="E7762">
        <v>2015</v>
      </c>
      <c r="F7762" s="10">
        <v>42369</v>
      </c>
      <c r="G7762" t="s">
        <v>489</v>
      </c>
      <c r="H7762" t="s">
        <v>474</v>
      </c>
      <c r="I7762" t="s">
        <v>551</v>
      </c>
      <c r="J7762">
        <v>81387000</v>
      </c>
      <c r="K7762">
        <v>18868808.147062961</v>
      </c>
    </row>
    <row r="7763" spans="1:11" x14ac:dyDescent="0.25">
      <c r="A7763">
        <v>1650</v>
      </c>
      <c r="B7763" t="s">
        <v>223</v>
      </c>
      <c r="C7763" t="s">
        <v>492</v>
      </c>
      <c r="D7763" t="s">
        <v>458</v>
      </c>
      <c r="E7763">
        <v>2015</v>
      </c>
      <c r="F7763" s="10">
        <v>42369</v>
      </c>
      <c r="G7763" t="s">
        <v>489</v>
      </c>
      <c r="H7763" t="s">
        <v>474</v>
      </c>
      <c r="I7763" t="s">
        <v>551</v>
      </c>
      <c r="J7763">
        <v>15888000</v>
      </c>
      <c r="K7763">
        <v>3683482.9130025227</v>
      </c>
    </row>
    <row r="7764" spans="1:11" x14ac:dyDescent="0.25">
      <c r="A7764">
        <v>1650</v>
      </c>
      <c r="B7764" t="s">
        <v>223</v>
      </c>
      <c r="C7764" t="s">
        <v>492</v>
      </c>
      <c r="D7764" t="s">
        <v>983</v>
      </c>
      <c r="E7764">
        <v>2015</v>
      </c>
      <c r="F7764" s="10">
        <v>42369</v>
      </c>
      <c r="G7764" t="s">
        <v>489</v>
      </c>
      <c r="H7764" t="s">
        <v>474</v>
      </c>
      <c r="I7764" t="s">
        <v>551</v>
      </c>
      <c r="J7764">
        <v>11877000</v>
      </c>
      <c r="K7764">
        <v>2753570.4026769237</v>
      </c>
    </row>
    <row r="7765" spans="1:11" x14ac:dyDescent="0.25">
      <c r="A7765">
        <v>1650</v>
      </c>
      <c r="B7765" t="s">
        <v>223</v>
      </c>
      <c r="C7765" t="s">
        <v>492</v>
      </c>
      <c r="D7765" t="s">
        <v>984</v>
      </c>
      <c r="E7765">
        <v>2015</v>
      </c>
      <c r="F7765" s="10">
        <v>42369</v>
      </c>
      <c r="G7765" t="s">
        <v>489</v>
      </c>
      <c r="H7765" t="s">
        <v>474</v>
      </c>
      <c r="I7765" t="s">
        <v>551</v>
      </c>
      <c r="J7765">
        <v>13927000</v>
      </c>
      <c r="K7765">
        <v>3228843.5630278285</v>
      </c>
    </row>
    <row r="7766" spans="1:11" x14ac:dyDescent="0.25">
      <c r="A7766">
        <v>1650</v>
      </c>
      <c r="B7766" t="s">
        <v>223</v>
      </c>
      <c r="C7766" t="s">
        <v>493</v>
      </c>
      <c r="D7766" t="s">
        <v>974</v>
      </c>
      <c r="E7766">
        <v>2015</v>
      </c>
      <c r="F7766" s="10">
        <v>42369</v>
      </c>
      <c r="G7766" t="s">
        <v>489</v>
      </c>
      <c r="H7766" t="s">
        <v>474</v>
      </c>
      <c r="I7766" t="s">
        <v>551</v>
      </c>
      <c r="J7766">
        <v>1447000</v>
      </c>
      <c r="K7766">
        <v>335473.2990379312</v>
      </c>
    </row>
    <row r="7767" spans="1:11" x14ac:dyDescent="0.25">
      <c r="A7767">
        <v>1650</v>
      </c>
      <c r="B7767" t="s">
        <v>223</v>
      </c>
      <c r="C7767" t="s">
        <v>493</v>
      </c>
      <c r="D7767" t="s">
        <v>971</v>
      </c>
      <c r="E7767">
        <v>2015</v>
      </c>
      <c r="F7767" s="10">
        <v>42369</v>
      </c>
      <c r="G7767" t="s">
        <v>489</v>
      </c>
      <c r="H7767" t="s">
        <v>474</v>
      </c>
      <c r="I7767" t="s">
        <v>551</v>
      </c>
      <c r="J7767">
        <v>93411000</v>
      </c>
      <c r="K7767">
        <v>21656459.112945534</v>
      </c>
    </row>
    <row r="7768" spans="1:11" x14ac:dyDescent="0.25">
      <c r="A7768">
        <v>1650</v>
      </c>
      <c r="B7768" t="s">
        <v>223</v>
      </c>
      <c r="C7768" t="s">
        <v>493</v>
      </c>
      <c r="D7768" t="s">
        <v>976</v>
      </c>
      <c r="E7768">
        <v>2015</v>
      </c>
      <c r="F7768" s="10">
        <v>42369</v>
      </c>
      <c r="G7768" t="s">
        <v>489</v>
      </c>
      <c r="H7768" t="s">
        <v>474</v>
      </c>
      <c r="I7768" t="s">
        <v>551</v>
      </c>
      <c r="J7768">
        <v>0</v>
      </c>
      <c r="K7768">
        <v>0</v>
      </c>
    </row>
    <row r="7769" spans="1:11" x14ac:dyDescent="0.25">
      <c r="A7769">
        <v>1650</v>
      </c>
      <c r="B7769" t="s">
        <v>223</v>
      </c>
      <c r="C7769" t="s">
        <v>493</v>
      </c>
      <c r="D7769" t="s">
        <v>975</v>
      </c>
      <c r="E7769">
        <v>2015</v>
      </c>
      <c r="F7769" s="10">
        <v>42369</v>
      </c>
      <c r="G7769" t="s">
        <v>489</v>
      </c>
      <c r="H7769" t="s">
        <v>474</v>
      </c>
      <c r="I7769" t="s">
        <v>551</v>
      </c>
      <c r="J7769">
        <v>28221000</v>
      </c>
      <c r="K7769">
        <v>6542772.61378677</v>
      </c>
    </row>
    <row r="7770" spans="1:11" x14ac:dyDescent="0.25">
      <c r="A7770">
        <v>9045</v>
      </c>
      <c r="B7770" t="s">
        <v>220</v>
      </c>
      <c r="C7770" t="s">
        <v>492</v>
      </c>
      <c r="D7770" t="s">
        <v>21</v>
      </c>
      <c r="E7770">
        <v>2015</v>
      </c>
      <c r="F7770" s="10">
        <v>42369</v>
      </c>
      <c r="G7770" t="s">
        <v>489</v>
      </c>
      <c r="H7770" t="s">
        <v>474</v>
      </c>
      <c r="I7770" t="s">
        <v>551</v>
      </c>
      <c r="J7770">
        <v>164421000</v>
      </c>
      <c r="K7770">
        <v>38119457.706368819</v>
      </c>
    </row>
    <row r="7771" spans="1:11" x14ac:dyDescent="0.25">
      <c r="A7771">
        <v>9045</v>
      </c>
      <c r="B7771" t="s">
        <v>220</v>
      </c>
      <c r="C7771" t="s">
        <v>492</v>
      </c>
      <c r="D7771" t="s">
        <v>465</v>
      </c>
      <c r="E7771">
        <v>2015</v>
      </c>
      <c r="F7771" s="10">
        <v>42369</v>
      </c>
      <c r="G7771" t="s">
        <v>489</v>
      </c>
      <c r="H7771" t="s">
        <v>474</v>
      </c>
      <c r="I7771" t="s">
        <v>551</v>
      </c>
      <c r="J7771">
        <v>17314000</v>
      </c>
      <c r="K7771">
        <v>4014087.5601539328</v>
      </c>
    </row>
    <row r="7772" spans="1:11" x14ac:dyDescent="0.25">
      <c r="A7772">
        <v>9045</v>
      </c>
      <c r="B7772" t="s">
        <v>220</v>
      </c>
      <c r="C7772" t="s">
        <v>492</v>
      </c>
      <c r="D7772" t="s">
        <v>219</v>
      </c>
      <c r="E7772">
        <v>2015</v>
      </c>
      <c r="F7772" s="10">
        <v>42369</v>
      </c>
      <c r="G7772" t="s">
        <v>489</v>
      </c>
      <c r="H7772" t="s">
        <v>474</v>
      </c>
      <c r="I7772" t="s">
        <v>551</v>
      </c>
      <c r="J7772">
        <v>5102383000</v>
      </c>
      <c r="K7772">
        <v>1182939362.7954779</v>
      </c>
    </row>
    <row r="7773" spans="1:11" x14ac:dyDescent="0.25">
      <c r="A7773">
        <v>9045</v>
      </c>
      <c r="B7773" t="s">
        <v>220</v>
      </c>
      <c r="C7773" t="s">
        <v>492</v>
      </c>
      <c r="D7773" t="s">
        <v>701</v>
      </c>
      <c r="E7773">
        <v>2015</v>
      </c>
      <c r="F7773" s="10">
        <v>42369</v>
      </c>
      <c r="G7773" t="s">
        <v>489</v>
      </c>
      <c r="H7773" t="s">
        <v>474</v>
      </c>
      <c r="I7773" t="s">
        <v>551</v>
      </c>
      <c r="J7773">
        <v>17869000</v>
      </c>
      <c r="K7773">
        <v>4142759.074297714</v>
      </c>
    </row>
    <row r="7774" spans="1:11" x14ac:dyDescent="0.25">
      <c r="A7774">
        <v>9045</v>
      </c>
      <c r="B7774" t="s">
        <v>220</v>
      </c>
      <c r="C7774" t="s">
        <v>493</v>
      </c>
      <c r="D7774" t="s">
        <v>1039</v>
      </c>
      <c r="E7774">
        <v>2015</v>
      </c>
      <c r="F7774" s="10">
        <v>42369</v>
      </c>
      <c r="G7774" t="s">
        <v>489</v>
      </c>
      <c r="H7774" t="s">
        <v>474</v>
      </c>
      <c r="I7774" t="s">
        <v>551</v>
      </c>
      <c r="J7774">
        <v>5710868000</v>
      </c>
      <c r="K7774">
        <v>1324010869.6130974</v>
      </c>
    </row>
    <row r="7775" spans="1:11" x14ac:dyDescent="0.25">
      <c r="A7775">
        <v>9045</v>
      </c>
      <c r="B7775" t="s">
        <v>220</v>
      </c>
      <c r="C7775" t="s">
        <v>493</v>
      </c>
      <c r="D7775" t="s">
        <v>589</v>
      </c>
      <c r="E7775">
        <v>2015</v>
      </c>
      <c r="F7775" s="10">
        <v>42369</v>
      </c>
      <c r="G7775" t="s">
        <v>489</v>
      </c>
      <c r="H7775" t="s">
        <v>474</v>
      </c>
      <c r="I7775" t="s">
        <v>551</v>
      </c>
      <c r="J7775">
        <v>-1485227000</v>
      </c>
      <c r="K7775">
        <v>-344335868.35536242</v>
      </c>
    </row>
    <row r="7776" spans="1:11" x14ac:dyDescent="0.25">
      <c r="A7776">
        <v>9045</v>
      </c>
      <c r="B7776" t="s">
        <v>220</v>
      </c>
      <c r="C7776" t="s">
        <v>493</v>
      </c>
      <c r="D7776" t="s">
        <v>1038</v>
      </c>
      <c r="E7776">
        <v>2015</v>
      </c>
      <c r="F7776" s="10">
        <v>42369</v>
      </c>
      <c r="G7776" t="s">
        <v>489</v>
      </c>
      <c r="H7776" t="s">
        <v>474</v>
      </c>
      <c r="I7776" t="s">
        <v>551</v>
      </c>
      <c r="J7776">
        <v>1076346000</v>
      </c>
      <c r="K7776">
        <v>249540665.87856328</v>
      </c>
    </row>
    <row r="7777" spans="1:11" x14ac:dyDescent="0.25">
      <c r="A7777">
        <v>1401</v>
      </c>
      <c r="B7777" t="s">
        <v>218</v>
      </c>
      <c r="C7777" t="s">
        <v>493</v>
      </c>
      <c r="D7777" t="s">
        <v>971</v>
      </c>
      <c r="E7777">
        <v>2016</v>
      </c>
      <c r="F7777" s="10">
        <v>42735</v>
      </c>
      <c r="G7777" t="s">
        <v>489</v>
      </c>
      <c r="H7777" t="s">
        <v>474</v>
      </c>
      <c r="I7777" t="s">
        <v>551</v>
      </c>
      <c r="J7777">
        <v>577921000</v>
      </c>
      <c r="K7777">
        <v>128827485.11092381</v>
      </c>
    </row>
    <row r="7778" spans="1:11" x14ac:dyDescent="0.25">
      <c r="A7778">
        <v>1401</v>
      </c>
      <c r="B7778" t="s">
        <v>218</v>
      </c>
      <c r="C7778" t="s">
        <v>493</v>
      </c>
      <c r="D7778" t="s">
        <v>589</v>
      </c>
      <c r="E7778">
        <v>2016</v>
      </c>
      <c r="F7778" s="10">
        <v>42735</v>
      </c>
      <c r="G7778" t="s">
        <v>489</v>
      </c>
      <c r="H7778" t="s">
        <v>474</v>
      </c>
      <c r="I7778" t="s">
        <v>551</v>
      </c>
      <c r="J7778">
        <v>-143039000</v>
      </c>
      <c r="K7778">
        <v>-31885594.471876662</v>
      </c>
    </row>
    <row r="7779" spans="1:11" x14ac:dyDescent="0.25">
      <c r="A7779">
        <v>1401</v>
      </c>
      <c r="B7779" t="s">
        <v>218</v>
      </c>
      <c r="C7779" t="s">
        <v>493</v>
      </c>
      <c r="D7779" t="s">
        <v>995</v>
      </c>
      <c r="E7779">
        <v>2016</v>
      </c>
      <c r="F7779" s="10">
        <v>42735</v>
      </c>
      <c r="G7779" t="s">
        <v>489</v>
      </c>
      <c r="H7779" t="s">
        <v>474</v>
      </c>
      <c r="I7779" t="s">
        <v>551</v>
      </c>
      <c r="J7779">
        <v>6000000</v>
      </c>
      <c r="K7779">
        <v>1337492.3400699107</v>
      </c>
    </row>
    <row r="7780" spans="1:11" x14ac:dyDescent="0.25">
      <c r="A7780">
        <v>1401</v>
      </c>
      <c r="B7780" t="s">
        <v>218</v>
      </c>
      <c r="C7780" t="s">
        <v>493</v>
      </c>
      <c r="D7780" t="s">
        <v>994</v>
      </c>
      <c r="E7780">
        <v>2016</v>
      </c>
      <c r="F7780" s="10">
        <v>42735</v>
      </c>
      <c r="G7780" t="s">
        <v>489</v>
      </c>
      <c r="H7780" t="s">
        <v>474</v>
      </c>
      <c r="I7780" t="s">
        <v>551</v>
      </c>
      <c r="J7780">
        <v>0</v>
      </c>
      <c r="K7780">
        <v>0</v>
      </c>
    </row>
    <row r="7781" spans="1:11" x14ac:dyDescent="0.25">
      <c r="A7781">
        <v>1401</v>
      </c>
      <c r="B7781" t="s">
        <v>218</v>
      </c>
      <c r="C7781" t="s">
        <v>493</v>
      </c>
      <c r="D7781" t="s">
        <v>976</v>
      </c>
      <c r="E7781">
        <v>2016</v>
      </c>
      <c r="F7781" s="10">
        <v>42735</v>
      </c>
      <c r="G7781" t="s">
        <v>489</v>
      </c>
      <c r="H7781" t="s">
        <v>474</v>
      </c>
      <c r="I7781" t="s">
        <v>551</v>
      </c>
      <c r="J7781">
        <v>160276000</v>
      </c>
      <c r="K7781">
        <v>35727987.049507506</v>
      </c>
    </row>
    <row r="7782" spans="1:11" x14ac:dyDescent="0.25">
      <c r="A7782">
        <v>1401</v>
      </c>
      <c r="B7782" t="s">
        <v>218</v>
      </c>
      <c r="C7782" t="s">
        <v>493</v>
      </c>
      <c r="D7782" t="s">
        <v>975</v>
      </c>
      <c r="E7782">
        <v>2016</v>
      </c>
      <c r="F7782" s="10">
        <v>42735</v>
      </c>
      <c r="G7782" t="s">
        <v>489</v>
      </c>
      <c r="H7782" t="s">
        <v>474</v>
      </c>
      <c r="I7782" t="s">
        <v>551</v>
      </c>
      <c r="J7782">
        <v>0</v>
      </c>
      <c r="K7782">
        <v>0</v>
      </c>
    </row>
    <row r="7783" spans="1:11" x14ac:dyDescent="0.25">
      <c r="A7783">
        <v>1401</v>
      </c>
      <c r="B7783" t="s">
        <v>218</v>
      </c>
      <c r="C7783" t="s">
        <v>493</v>
      </c>
      <c r="D7783" t="s">
        <v>996</v>
      </c>
      <c r="E7783">
        <v>2016</v>
      </c>
      <c r="F7783" s="10">
        <v>42735</v>
      </c>
      <c r="G7783" t="s">
        <v>489</v>
      </c>
      <c r="H7783" t="s">
        <v>474</v>
      </c>
      <c r="I7783" t="s">
        <v>551</v>
      </c>
      <c r="J7783">
        <v>31044000</v>
      </c>
      <c r="K7783">
        <v>6920185.3675217181</v>
      </c>
    </row>
    <row r="7784" spans="1:11" x14ac:dyDescent="0.25">
      <c r="A7784">
        <v>1618</v>
      </c>
      <c r="B7784" t="s">
        <v>222</v>
      </c>
      <c r="C7784" t="s">
        <v>493</v>
      </c>
      <c r="D7784" t="s">
        <v>589</v>
      </c>
      <c r="E7784">
        <v>2016</v>
      </c>
      <c r="F7784" s="10">
        <v>42735</v>
      </c>
      <c r="G7784" t="s">
        <v>489</v>
      </c>
      <c r="H7784" t="s">
        <v>474</v>
      </c>
      <c r="I7784" t="s">
        <v>551</v>
      </c>
      <c r="J7784">
        <v>-222196000</v>
      </c>
      <c r="K7784">
        <v>-49530907.999028981</v>
      </c>
    </row>
    <row r="7785" spans="1:11" x14ac:dyDescent="0.25">
      <c r="A7785">
        <v>1618</v>
      </c>
      <c r="B7785" t="s">
        <v>222</v>
      </c>
      <c r="C7785" t="s">
        <v>493</v>
      </c>
      <c r="D7785" t="s">
        <v>600</v>
      </c>
      <c r="E7785">
        <v>2016</v>
      </c>
      <c r="F7785" s="10">
        <v>42735</v>
      </c>
      <c r="G7785" t="s">
        <v>489</v>
      </c>
      <c r="H7785" t="s">
        <v>474</v>
      </c>
      <c r="I7785" t="s">
        <v>551</v>
      </c>
      <c r="J7785">
        <v>1136617000</v>
      </c>
      <c r="K7785">
        <v>253369421.84887362</v>
      </c>
    </row>
    <row r="7786" spans="1:11" x14ac:dyDescent="0.25">
      <c r="A7786">
        <v>1618</v>
      </c>
      <c r="B7786" t="s">
        <v>222</v>
      </c>
      <c r="C7786" t="s">
        <v>493</v>
      </c>
      <c r="D7786" t="s">
        <v>1285</v>
      </c>
      <c r="E7786">
        <v>2016</v>
      </c>
      <c r="F7786" s="10">
        <v>42735</v>
      </c>
      <c r="G7786" t="s">
        <v>489</v>
      </c>
      <c r="H7786" t="s">
        <v>474</v>
      </c>
      <c r="I7786" t="s">
        <v>551</v>
      </c>
      <c r="J7786">
        <v>444392000</v>
      </c>
      <c r="K7786">
        <v>99061815.998057961</v>
      </c>
    </row>
    <row r="7787" spans="1:11" x14ac:dyDescent="0.25">
      <c r="A7787">
        <v>1618</v>
      </c>
      <c r="B7787" t="s">
        <v>222</v>
      </c>
      <c r="C7787" t="s">
        <v>493</v>
      </c>
      <c r="D7787" t="s">
        <v>647</v>
      </c>
      <c r="E7787">
        <v>2016</v>
      </c>
      <c r="F7787" s="10">
        <v>42735</v>
      </c>
      <c r="G7787" t="s">
        <v>489</v>
      </c>
      <c r="H7787" t="s">
        <v>474</v>
      </c>
      <c r="I7787" t="s">
        <v>551</v>
      </c>
      <c r="J7787">
        <v>318437000</v>
      </c>
      <c r="K7787">
        <v>70984508.049140364</v>
      </c>
    </row>
    <row r="7788" spans="1:11" x14ac:dyDescent="0.25">
      <c r="A7788">
        <v>1650</v>
      </c>
      <c r="B7788" t="s">
        <v>223</v>
      </c>
      <c r="C7788" t="s">
        <v>492</v>
      </c>
      <c r="D7788" t="s">
        <v>59</v>
      </c>
      <c r="E7788">
        <v>2016</v>
      </c>
      <c r="F7788" s="10">
        <v>42735</v>
      </c>
      <c r="G7788" t="s">
        <v>489</v>
      </c>
      <c r="H7788" t="s">
        <v>474</v>
      </c>
      <c r="I7788" t="s">
        <v>551</v>
      </c>
      <c r="J7788">
        <v>0</v>
      </c>
      <c r="K7788">
        <v>0</v>
      </c>
    </row>
    <row r="7789" spans="1:11" x14ac:dyDescent="0.25">
      <c r="A7789">
        <v>1650</v>
      </c>
      <c r="B7789" t="s">
        <v>223</v>
      </c>
      <c r="C7789" t="s">
        <v>492</v>
      </c>
      <c r="D7789" t="s">
        <v>219</v>
      </c>
      <c r="E7789">
        <v>2016</v>
      </c>
      <c r="F7789" s="10">
        <v>42735</v>
      </c>
      <c r="G7789" t="s">
        <v>489</v>
      </c>
      <c r="H7789" t="s">
        <v>474</v>
      </c>
      <c r="I7789" t="s">
        <v>551</v>
      </c>
      <c r="J7789">
        <v>89471000</v>
      </c>
      <c r="K7789">
        <v>19944462.859732497</v>
      </c>
    </row>
    <row r="7790" spans="1:11" x14ac:dyDescent="0.25">
      <c r="A7790">
        <v>1650</v>
      </c>
      <c r="B7790" t="s">
        <v>223</v>
      </c>
      <c r="C7790" t="s">
        <v>492</v>
      </c>
      <c r="D7790" t="s">
        <v>458</v>
      </c>
      <c r="E7790">
        <v>2016</v>
      </c>
      <c r="F7790" s="10">
        <v>42735</v>
      </c>
      <c r="G7790" t="s">
        <v>489</v>
      </c>
      <c r="H7790" t="s">
        <v>474</v>
      </c>
      <c r="I7790" t="s">
        <v>551</v>
      </c>
      <c r="J7790">
        <v>813000</v>
      </c>
      <c r="K7790">
        <v>181230.2120794729</v>
      </c>
    </row>
    <row r="7791" spans="1:11" x14ac:dyDescent="0.25">
      <c r="A7791">
        <v>1650</v>
      </c>
      <c r="B7791" t="s">
        <v>223</v>
      </c>
      <c r="C7791" t="s">
        <v>492</v>
      </c>
      <c r="D7791" t="s">
        <v>983</v>
      </c>
      <c r="E7791">
        <v>2016</v>
      </c>
      <c r="F7791" s="10">
        <v>42735</v>
      </c>
      <c r="G7791" t="s">
        <v>489</v>
      </c>
      <c r="H7791" t="s">
        <v>474</v>
      </c>
      <c r="I7791" t="s">
        <v>551</v>
      </c>
      <c r="J7791">
        <v>8483000</v>
      </c>
      <c r="K7791">
        <v>1890991.2534688422</v>
      </c>
    </row>
    <row r="7792" spans="1:11" x14ac:dyDescent="0.25">
      <c r="A7792">
        <v>1650</v>
      </c>
      <c r="B7792" t="s">
        <v>223</v>
      </c>
      <c r="C7792" t="s">
        <v>492</v>
      </c>
      <c r="D7792" t="s">
        <v>984</v>
      </c>
      <c r="E7792">
        <v>2016</v>
      </c>
      <c r="F7792" s="10">
        <v>42735</v>
      </c>
      <c r="G7792" t="s">
        <v>489</v>
      </c>
      <c r="H7792" t="s">
        <v>474</v>
      </c>
      <c r="I7792" t="s">
        <v>551</v>
      </c>
      <c r="J7792">
        <v>207000</v>
      </c>
      <c r="K7792">
        <v>46143.485732411922</v>
      </c>
    </row>
    <row r="7793" spans="1:11" x14ac:dyDescent="0.25">
      <c r="A7793">
        <v>1650</v>
      </c>
      <c r="B7793" t="s">
        <v>223</v>
      </c>
      <c r="C7793" t="s">
        <v>493</v>
      </c>
      <c r="D7793" t="s">
        <v>974</v>
      </c>
      <c r="E7793">
        <v>2016</v>
      </c>
      <c r="F7793" s="10">
        <v>42735</v>
      </c>
      <c r="G7793" t="s">
        <v>489</v>
      </c>
      <c r="H7793" t="s">
        <v>474</v>
      </c>
      <c r="I7793" t="s">
        <v>551</v>
      </c>
      <c r="J7793">
        <v>1525000</v>
      </c>
      <c r="K7793">
        <v>339945.96976776898</v>
      </c>
    </row>
    <row r="7794" spans="1:11" x14ac:dyDescent="0.25">
      <c r="A7794">
        <v>1650</v>
      </c>
      <c r="B7794" t="s">
        <v>223</v>
      </c>
      <c r="C7794" t="s">
        <v>493</v>
      </c>
      <c r="D7794" t="s">
        <v>971</v>
      </c>
      <c r="E7794">
        <v>2016</v>
      </c>
      <c r="F7794" s="10">
        <v>42735</v>
      </c>
      <c r="G7794" t="s">
        <v>489</v>
      </c>
      <c r="H7794" t="s">
        <v>474</v>
      </c>
      <c r="I7794" t="s">
        <v>551</v>
      </c>
      <c r="J7794">
        <v>83100000</v>
      </c>
      <c r="K7794">
        <v>18524268.909968264</v>
      </c>
    </row>
    <row r="7795" spans="1:11" x14ac:dyDescent="0.25">
      <c r="A7795">
        <v>1650</v>
      </c>
      <c r="B7795" t="s">
        <v>223</v>
      </c>
      <c r="C7795" t="s">
        <v>493</v>
      </c>
      <c r="D7795" t="s">
        <v>976</v>
      </c>
      <c r="E7795">
        <v>2016</v>
      </c>
      <c r="F7795" s="10">
        <v>42735</v>
      </c>
      <c r="G7795" t="s">
        <v>489</v>
      </c>
      <c r="H7795" t="s">
        <v>474</v>
      </c>
      <c r="I7795" t="s">
        <v>551</v>
      </c>
      <c r="J7795">
        <v>0</v>
      </c>
      <c r="K7795">
        <v>0</v>
      </c>
    </row>
    <row r="7796" spans="1:11" x14ac:dyDescent="0.25">
      <c r="A7796">
        <v>1650</v>
      </c>
      <c r="B7796" t="s">
        <v>223</v>
      </c>
      <c r="C7796" t="s">
        <v>493</v>
      </c>
      <c r="D7796" t="s">
        <v>975</v>
      </c>
      <c r="E7796">
        <v>2016</v>
      </c>
      <c r="F7796" s="10">
        <v>42735</v>
      </c>
      <c r="G7796" t="s">
        <v>489</v>
      </c>
      <c r="H7796" t="s">
        <v>474</v>
      </c>
      <c r="I7796" t="s">
        <v>551</v>
      </c>
      <c r="J7796">
        <v>14349000</v>
      </c>
      <c r="K7796">
        <v>3198612.9312771917</v>
      </c>
    </row>
    <row r="7797" spans="1:11" x14ac:dyDescent="0.25">
      <c r="A7797">
        <v>9045</v>
      </c>
      <c r="B7797" t="s">
        <v>220</v>
      </c>
      <c r="C7797" t="s">
        <v>492</v>
      </c>
      <c r="D7797" t="s">
        <v>21</v>
      </c>
      <c r="E7797">
        <v>2016</v>
      </c>
      <c r="F7797" s="10">
        <v>42735</v>
      </c>
      <c r="G7797" t="s">
        <v>489</v>
      </c>
      <c r="H7797" t="s">
        <v>474</v>
      </c>
      <c r="I7797" t="s">
        <v>551</v>
      </c>
      <c r="J7797">
        <v>170837000</v>
      </c>
      <c r="K7797">
        <v>38082196.483420558</v>
      </c>
    </row>
    <row r="7798" spans="1:11" x14ac:dyDescent="0.25">
      <c r="A7798">
        <v>9045</v>
      </c>
      <c r="B7798" t="s">
        <v>220</v>
      </c>
      <c r="C7798" t="s">
        <v>492</v>
      </c>
      <c r="D7798" t="s">
        <v>465</v>
      </c>
      <c r="E7798">
        <v>2016</v>
      </c>
      <c r="F7798" s="10">
        <v>42735</v>
      </c>
      <c r="G7798" t="s">
        <v>489</v>
      </c>
      <c r="H7798" t="s">
        <v>474</v>
      </c>
      <c r="I7798" t="s">
        <v>551</v>
      </c>
      <c r="J7798">
        <v>18999000</v>
      </c>
      <c r="K7798">
        <v>4235169.4948313721</v>
      </c>
    </row>
    <row r="7799" spans="1:11" x14ac:dyDescent="0.25">
      <c r="A7799">
        <v>9045</v>
      </c>
      <c r="B7799" t="s">
        <v>220</v>
      </c>
      <c r="C7799" t="s">
        <v>492</v>
      </c>
      <c r="D7799" t="s">
        <v>219</v>
      </c>
      <c r="E7799">
        <v>2016</v>
      </c>
      <c r="F7799" s="10">
        <v>42735</v>
      </c>
      <c r="G7799" t="s">
        <v>489</v>
      </c>
      <c r="H7799" t="s">
        <v>474</v>
      </c>
      <c r="I7799" t="s">
        <v>551</v>
      </c>
      <c r="J7799">
        <v>5895219000</v>
      </c>
      <c r="K7799">
        <v>1314135042.5890999</v>
      </c>
    </row>
    <row r="7800" spans="1:11" x14ac:dyDescent="0.25">
      <c r="A7800">
        <v>9045</v>
      </c>
      <c r="B7800" t="s">
        <v>220</v>
      </c>
      <c r="C7800" t="s">
        <v>492</v>
      </c>
      <c r="D7800" t="s">
        <v>701</v>
      </c>
      <c r="E7800">
        <v>2016</v>
      </c>
      <c r="F7800" s="10">
        <v>42735</v>
      </c>
      <c r="G7800" t="s">
        <v>489</v>
      </c>
      <c r="H7800" t="s">
        <v>474</v>
      </c>
      <c r="I7800" t="s">
        <v>551</v>
      </c>
      <c r="J7800">
        <v>13365000</v>
      </c>
      <c r="K7800">
        <v>2979264.1875057262</v>
      </c>
    </row>
    <row r="7801" spans="1:11" x14ac:dyDescent="0.25">
      <c r="A7801">
        <v>9045</v>
      </c>
      <c r="B7801" t="s">
        <v>220</v>
      </c>
      <c r="C7801" t="s">
        <v>493</v>
      </c>
      <c r="D7801" t="s">
        <v>1039</v>
      </c>
      <c r="E7801">
        <v>2016</v>
      </c>
      <c r="F7801" s="10">
        <v>42735</v>
      </c>
      <c r="G7801" t="s">
        <v>489</v>
      </c>
      <c r="H7801" t="s">
        <v>474</v>
      </c>
      <c r="I7801" t="s">
        <v>551</v>
      </c>
      <c r="J7801">
        <v>7025049000</v>
      </c>
      <c r="K7801">
        <v>1565991537.6859643</v>
      </c>
    </row>
    <row r="7802" spans="1:11" x14ac:dyDescent="0.25">
      <c r="A7802">
        <v>9045</v>
      </c>
      <c r="B7802" t="s">
        <v>220</v>
      </c>
      <c r="C7802" t="s">
        <v>493</v>
      </c>
      <c r="D7802" t="s">
        <v>589</v>
      </c>
      <c r="E7802">
        <v>2016</v>
      </c>
      <c r="F7802" s="10">
        <v>42735</v>
      </c>
      <c r="G7802" t="s">
        <v>489</v>
      </c>
      <c r="H7802" t="s">
        <v>474</v>
      </c>
      <c r="I7802" t="s">
        <v>551</v>
      </c>
      <c r="J7802">
        <v>-2021802000</v>
      </c>
      <c r="K7802">
        <v>-450690781.35633761</v>
      </c>
    </row>
    <row r="7803" spans="1:11" x14ac:dyDescent="0.25">
      <c r="A7803">
        <v>9045</v>
      </c>
      <c r="B7803" t="s">
        <v>220</v>
      </c>
      <c r="C7803" t="s">
        <v>493</v>
      </c>
      <c r="D7803" t="s">
        <v>1038</v>
      </c>
      <c r="E7803">
        <v>2016</v>
      </c>
      <c r="F7803" s="10">
        <v>42735</v>
      </c>
      <c r="G7803" t="s">
        <v>489</v>
      </c>
      <c r="H7803" t="s">
        <v>474</v>
      </c>
      <c r="I7803" t="s">
        <v>551</v>
      </c>
      <c r="J7803">
        <v>1095173000</v>
      </c>
      <c r="K7803">
        <v>244130916.42523074</v>
      </c>
    </row>
    <row r="7804" spans="1:11" x14ac:dyDescent="0.25">
      <c r="A7804">
        <v>1401</v>
      </c>
      <c r="B7804" t="s">
        <v>218</v>
      </c>
      <c r="C7804" t="s">
        <v>493</v>
      </c>
      <c r="D7804" t="s">
        <v>971</v>
      </c>
      <c r="E7804">
        <v>2017</v>
      </c>
      <c r="F7804" s="10">
        <v>42825</v>
      </c>
      <c r="G7804" t="s">
        <v>494</v>
      </c>
      <c r="H7804" t="s">
        <v>450</v>
      </c>
      <c r="I7804" t="s">
        <v>551</v>
      </c>
      <c r="J7804">
        <v>145603000</v>
      </c>
      <c r="K7804">
        <v>32900930.019627169</v>
      </c>
    </row>
    <row r="7805" spans="1:11" x14ac:dyDescent="0.25">
      <c r="A7805">
        <v>1401</v>
      </c>
      <c r="B7805" t="s">
        <v>218</v>
      </c>
      <c r="C7805" t="s">
        <v>493</v>
      </c>
      <c r="D7805" t="s">
        <v>589</v>
      </c>
      <c r="E7805">
        <v>2017</v>
      </c>
      <c r="F7805" s="10">
        <v>42825</v>
      </c>
      <c r="G7805" t="s">
        <v>494</v>
      </c>
      <c r="H7805" t="s">
        <v>450</v>
      </c>
      <c r="I7805" t="s">
        <v>551</v>
      </c>
      <c r="J7805">
        <v>-29974000</v>
      </c>
      <c r="K7805">
        <v>-6773023.0586478626</v>
      </c>
    </row>
    <row r="7806" spans="1:11" x14ac:dyDescent="0.25">
      <c r="A7806">
        <v>1401</v>
      </c>
      <c r="B7806" t="s">
        <v>218</v>
      </c>
      <c r="C7806" t="s">
        <v>493</v>
      </c>
      <c r="D7806" t="s">
        <v>995</v>
      </c>
      <c r="E7806">
        <v>2017</v>
      </c>
      <c r="F7806" s="10">
        <v>42825</v>
      </c>
      <c r="G7806" t="s">
        <v>494</v>
      </c>
      <c r="H7806" t="s">
        <v>450</v>
      </c>
      <c r="I7806" t="s">
        <v>551</v>
      </c>
      <c r="J7806">
        <v>1500000</v>
      </c>
      <c r="K7806">
        <v>338944.90518355224</v>
      </c>
    </row>
    <row r="7807" spans="1:11" x14ac:dyDescent="0.25">
      <c r="A7807">
        <v>1401</v>
      </c>
      <c r="B7807" t="s">
        <v>218</v>
      </c>
      <c r="C7807" t="s">
        <v>493</v>
      </c>
      <c r="D7807" t="s">
        <v>994</v>
      </c>
      <c r="E7807">
        <v>2017</v>
      </c>
      <c r="F7807" s="10">
        <v>42825</v>
      </c>
      <c r="G7807" t="s">
        <v>494</v>
      </c>
      <c r="H7807" t="s">
        <v>450</v>
      </c>
      <c r="I7807" t="s">
        <v>551</v>
      </c>
      <c r="J7807">
        <v>0</v>
      </c>
      <c r="K7807">
        <v>0</v>
      </c>
    </row>
    <row r="7808" spans="1:11" x14ac:dyDescent="0.25">
      <c r="A7808">
        <v>1401</v>
      </c>
      <c r="B7808" t="s">
        <v>218</v>
      </c>
      <c r="C7808" t="s">
        <v>493</v>
      </c>
      <c r="D7808" t="s">
        <v>643</v>
      </c>
      <c r="E7808">
        <v>2017</v>
      </c>
      <c r="F7808" s="10">
        <v>42825</v>
      </c>
      <c r="G7808" t="s">
        <v>494</v>
      </c>
      <c r="H7808" t="s">
        <v>450</v>
      </c>
      <c r="I7808" t="s">
        <v>551</v>
      </c>
      <c r="J7808">
        <v>0</v>
      </c>
      <c r="K7808">
        <v>0</v>
      </c>
    </row>
    <row r="7809" spans="1:11" x14ac:dyDescent="0.25">
      <c r="A7809">
        <v>1401</v>
      </c>
      <c r="B7809" t="s">
        <v>218</v>
      </c>
      <c r="C7809" t="s">
        <v>493</v>
      </c>
      <c r="D7809" t="s">
        <v>976</v>
      </c>
      <c r="E7809">
        <v>2017</v>
      </c>
      <c r="F7809" s="10">
        <v>42825</v>
      </c>
      <c r="G7809" t="s">
        <v>494</v>
      </c>
      <c r="H7809" t="s">
        <v>450</v>
      </c>
      <c r="I7809" t="s">
        <v>551</v>
      </c>
      <c r="J7809">
        <v>32683000</v>
      </c>
      <c r="K7809">
        <v>7385157.5574093582</v>
      </c>
    </row>
    <row r="7810" spans="1:11" x14ac:dyDescent="0.25">
      <c r="A7810">
        <v>1401</v>
      </c>
      <c r="B7810" t="s">
        <v>218</v>
      </c>
      <c r="C7810" t="s">
        <v>493</v>
      </c>
      <c r="D7810" t="s">
        <v>975</v>
      </c>
      <c r="E7810">
        <v>2017</v>
      </c>
      <c r="F7810" s="10">
        <v>42825</v>
      </c>
      <c r="G7810" t="s">
        <v>494</v>
      </c>
      <c r="H7810" t="s">
        <v>450</v>
      </c>
      <c r="I7810" t="s">
        <v>551</v>
      </c>
      <c r="J7810">
        <v>0</v>
      </c>
      <c r="K7810">
        <v>0</v>
      </c>
    </row>
    <row r="7811" spans="1:11" x14ac:dyDescent="0.25">
      <c r="A7811">
        <v>1401</v>
      </c>
      <c r="B7811" t="s">
        <v>218</v>
      </c>
      <c r="C7811" t="s">
        <v>493</v>
      </c>
      <c r="D7811" t="s">
        <v>996</v>
      </c>
      <c r="E7811">
        <v>2017</v>
      </c>
      <c r="F7811" s="10">
        <v>42825</v>
      </c>
      <c r="G7811" t="s">
        <v>494</v>
      </c>
      <c r="H7811" t="s">
        <v>450</v>
      </c>
      <c r="I7811" t="s">
        <v>551</v>
      </c>
      <c r="J7811">
        <v>4976000</v>
      </c>
      <c r="K7811">
        <v>1124393.232128904</v>
      </c>
    </row>
    <row r="7812" spans="1:11" x14ac:dyDescent="0.25">
      <c r="A7812">
        <v>1401</v>
      </c>
      <c r="B7812" t="s">
        <v>218</v>
      </c>
      <c r="C7812" t="s">
        <v>493</v>
      </c>
      <c r="D7812" t="s">
        <v>971</v>
      </c>
      <c r="E7812">
        <v>2017</v>
      </c>
      <c r="F7812" s="10">
        <v>42916</v>
      </c>
      <c r="G7812" t="s">
        <v>494</v>
      </c>
      <c r="H7812" t="s">
        <v>471</v>
      </c>
      <c r="I7812" t="s">
        <v>551</v>
      </c>
      <c r="J7812">
        <v>140158000</v>
      </c>
      <c r="K7812">
        <v>32651842.201943435</v>
      </c>
    </row>
    <row r="7813" spans="1:11" x14ac:dyDescent="0.25">
      <c r="A7813">
        <v>1401</v>
      </c>
      <c r="B7813" t="s">
        <v>218</v>
      </c>
      <c r="C7813" t="s">
        <v>493</v>
      </c>
      <c r="D7813" t="s">
        <v>589</v>
      </c>
      <c r="E7813">
        <v>2017</v>
      </c>
      <c r="F7813" s="10">
        <v>42916</v>
      </c>
      <c r="G7813" t="s">
        <v>494</v>
      </c>
      <c r="H7813" t="s">
        <v>471</v>
      </c>
      <c r="I7813" t="s">
        <v>551</v>
      </c>
      <c r="J7813">
        <v>-12019000</v>
      </c>
      <c r="K7813">
        <v>-2800000.6523006759</v>
      </c>
    </row>
    <row r="7814" spans="1:11" x14ac:dyDescent="0.25">
      <c r="A7814">
        <v>1401</v>
      </c>
      <c r="B7814" t="s">
        <v>218</v>
      </c>
      <c r="C7814" t="s">
        <v>493</v>
      </c>
      <c r="D7814" t="s">
        <v>995</v>
      </c>
      <c r="E7814">
        <v>2017</v>
      </c>
      <c r="F7814" s="10">
        <v>42916</v>
      </c>
      <c r="G7814" t="s">
        <v>494</v>
      </c>
      <c r="H7814" t="s">
        <v>471</v>
      </c>
      <c r="I7814" t="s">
        <v>551</v>
      </c>
      <c r="J7814">
        <v>1500000</v>
      </c>
      <c r="K7814">
        <v>349446.79078550742</v>
      </c>
    </row>
    <row r="7815" spans="1:11" x14ac:dyDescent="0.25">
      <c r="A7815">
        <v>1401</v>
      </c>
      <c r="B7815" t="s">
        <v>218</v>
      </c>
      <c r="C7815" t="s">
        <v>493</v>
      </c>
      <c r="D7815" t="s">
        <v>994</v>
      </c>
      <c r="E7815">
        <v>2017</v>
      </c>
      <c r="F7815" s="10">
        <v>42916</v>
      </c>
      <c r="G7815" t="s">
        <v>494</v>
      </c>
      <c r="H7815" t="s">
        <v>471</v>
      </c>
      <c r="I7815" t="s">
        <v>551</v>
      </c>
      <c r="J7815">
        <v>0</v>
      </c>
      <c r="K7815">
        <v>0</v>
      </c>
    </row>
    <row r="7816" spans="1:11" x14ac:dyDescent="0.25">
      <c r="A7816">
        <v>1401</v>
      </c>
      <c r="B7816" t="s">
        <v>218</v>
      </c>
      <c r="C7816" t="s">
        <v>493</v>
      </c>
      <c r="D7816" t="s">
        <v>643</v>
      </c>
      <c r="E7816">
        <v>2017</v>
      </c>
      <c r="F7816" s="10">
        <v>42916</v>
      </c>
      <c r="G7816" t="s">
        <v>494</v>
      </c>
      <c r="H7816" t="s">
        <v>471</v>
      </c>
      <c r="I7816" t="s">
        <v>551</v>
      </c>
      <c r="J7816">
        <v>0</v>
      </c>
      <c r="K7816">
        <v>0</v>
      </c>
    </row>
    <row r="7817" spans="1:11" x14ac:dyDescent="0.25">
      <c r="A7817">
        <v>1401</v>
      </c>
      <c r="B7817" t="s">
        <v>218</v>
      </c>
      <c r="C7817" t="s">
        <v>493</v>
      </c>
      <c r="D7817" t="s">
        <v>976</v>
      </c>
      <c r="E7817">
        <v>2017</v>
      </c>
      <c r="F7817" s="10">
        <v>42916</v>
      </c>
      <c r="G7817" t="s">
        <v>494</v>
      </c>
      <c r="H7817" t="s">
        <v>471</v>
      </c>
      <c r="I7817" t="s">
        <v>551</v>
      </c>
      <c r="J7817">
        <v>37940000</v>
      </c>
      <c r="K7817">
        <v>8838674.1616014354</v>
      </c>
    </row>
    <row r="7818" spans="1:11" x14ac:dyDescent="0.25">
      <c r="A7818">
        <v>1401</v>
      </c>
      <c r="B7818" t="s">
        <v>218</v>
      </c>
      <c r="C7818" t="s">
        <v>493</v>
      </c>
      <c r="D7818" t="s">
        <v>975</v>
      </c>
      <c r="E7818">
        <v>2017</v>
      </c>
      <c r="F7818" s="10">
        <v>42916</v>
      </c>
      <c r="G7818" t="s">
        <v>494</v>
      </c>
      <c r="H7818" t="s">
        <v>471</v>
      </c>
      <c r="I7818" t="s">
        <v>551</v>
      </c>
      <c r="J7818">
        <v>0</v>
      </c>
      <c r="K7818">
        <v>0</v>
      </c>
    </row>
    <row r="7819" spans="1:11" x14ac:dyDescent="0.25">
      <c r="A7819">
        <v>1401</v>
      </c>
      <c r="B7819" t="s">
        <v>218</v>
      </c>
      <c r="C7819" t="s">
        <v>493</v>
      </c>
      <c r="D7819" t="s">
        <v>996</v>
      </c>
      <c r="E7819">
        <v>2017</v>
      </c>
      <c r="F7819" s="10">
        <v>42916</v>
      </c>
      <c r="G7819" t="s">
        <v>494</v>
      </c>
      <c r="H7819" t="s">
        <v>471</v>
      </c>
      <c r="I7819" t="s">
        <v>551</v>
      </c>
      <c r="J7819">
        <v>3366000</v>
      </c>
      <c r="K7819">
        <v>784158.59852267872</v>
      </c>
    </row>
    <row r="7820" spans="1:11" x14ac:dyDescent="0.25">
      <c r="A7820">
        <v>1401</v>
      </c>
      <c r="B7820" t="s">
        <v>218</v>
      </c>
      <c r="C7820" t="s">
        <v>493</v>
      </c>
      <c r="D7820" t="s">
        <v>971</v>
      </c>
      <c r="E7820">
        <v>2017</v>
      </c>
      <c r="F7820" s="10">
        <v>43008</v>
      </c>
      <c r="G7820" t="s">
        <v>494</v>
      </c>
      <c r="H7820" t="s">
        <v>472</v>
      </c>
      <c r="I7820" t="s">
        <v>551</v>
      </c>
      <c r="J7820">
        <v>142050000</v>
      </c>
      <c r="K7820">
        <v>33657301.146480694</v>
      </c>
    </row>
    <row r="7821" spans="1:11" x14ac:dyDescent="0.25">
      <c r="A7821">
        <v>1401</v>
      </c>
      <c r="B7821" t="s">
        <v>218</v>
      </c>
      <c r="C7821" t="s">
        <v>493</v>
      </c>
      <c r="D7821" t="s">
        <v>589</v>
      </c>
      <c r="E7821">
        <v>2017</v>
      </c>
      <c r="F7821" s="10">
        <v>43008</v>
      </c>
      <c r="G7821" t="s">
        <v>494</v>
      </c>
      <c r="H7821" t="s">
        <v>472</v>
      </c>
      <c r="I7821" t="s">
        <v>551</v>
      </c>
      <c r="J7821">
        <v>-220017000</v>
      </c>
      <c r="K7821">
        <v>-52130787.93625655</v>
      </c>
    </row>
    <row r="7822" spans="1:11" x14ac:dyDescent="0.25">
      <c r="A7822">
        <v>1401</v>
      </c>
      <c r="B7822" t="s">
        <v>218</v>
      </c>
      <c r="C7822" t="s">
        <v>493</v>
      </c>
      <c r="D7822" t="s">
        <v>995</v>
      </c>
      <c r="E7822">
        <v>2017</v>
      </c>
      <c r="F7822" s="10">
        <v>43008</v>
      </c>
      <c r="G7822" t="s">
        <v>494</v>
      </c>
      <c r="H7822" t="s">
        <v>472</v>
      </c>
      <c r="I7822" t="s">
        <v>551</v>
      </c>
      <c r="J7822">
        <v>1500000</v>
      </c>
      <c r="K7822">
        <v>355409.72699557227</v>
      </c>
    </row>
    <row r="7823" spans="1:11" x14ac:dyDescent="0.25">
      <c r="A7823">
        <v>1401</v>
      </c>
      <c r="B7823" t="s">
        <v>218</v>
      </c>
      <c r="C7823" t="s">
        <v>493</v>
      </c>
      <c r="D7823" t="s">
        <v>994</v>
      </c>
      <c r="E7823">
        <v>2017</v>
      </c>
      <c r="F7823" s="10">
        <v>43008</v>
      </c>
      <c r="G7823" t="s">
        <v>494</v>
      </c>
      <c r="H7823" t="s">
        <v>472</v>
      </c>
      <c r="I7823" t="s">
        <v>551</v>
      </c>
      <c r="J7823">
        <v>0</v>
      </c>
      <c r="K7823">
        <v>0</v>
      </c>
    </row>
    <row r="7824" spans="1:11" x14ac:dyDescent="0.25">
      <c r="A7824">
        <v>1401</v>
      </c>
      <c r="B7824" t="s">
        <v>218</v>
      </c>
      <c r="C7824" t="s">
        <v>493</v>
      </c>
      <c r="D7824" t="s">
        <v>643</v>
      </c>
      <c r="E7824">
        <v>2017</v>
      </c>
      <c r="F7824" s="10">
        <v>43008</v>
      </c>
      <c r="G7824" t="s">
        <v>494</v>
      </c>
      <c r="H7824" t="s">
        <v>472</v>
      </c>
      <c r="I7824" t="s">
        <v>551</v>
      </c>
      <c r="J7824">
        <v>0</v>
      </c>
      <c r="K7824">
        <v>0</v>
      </c>
    </row>
    <row r="7825" spans="1:11" x14ac:dyDescent="0.25">
      <c r="A7825">
        <v>1401</v>
      </c>
      <c r="B7825" t="s">
        <v>218</v>
      </c>
      <c r="C7825" t="s">
        <v>493</v>
      </c>
      <c r="D7825" t="s">
        <v>976</v>
      </c>
      <c r="E7825">
        <v>2017</v>
      </c>
      <c r="F7825" s="10">
        <v>43008</v>
      </c>
      <c r="G7825" t="s">
        <v>494</v>
      </c>
      <c r="H7825" t="s">
        <v>472</v>
      </c>
      <c r="I7825" t="s">
        <v>551</v>
      </c>
      <c r="J7825">
        <v>213778000</v>
      </c>
      <c r="K7825">
        <v>50652520.411772966</v>
      </c>
    </row>
    <row r="7826" spans="1:11" x14ac:dyDescent="0.25">
      <c r="A7826">
        <v>1401</v>
      </c>
      <c r="B7826" t="s">
        <v>218</v>
      </c>
      <c r="C7826" t="s">
        <v>493</v>
      </c>
      <c r="D7826" t="s">
        <v>975</v>
      </c>
      <c r="E7826">
        <v>2017</v>
      </c>
      <c r="F7826" s="10">
        <v>43008</v>
      </c>
      <c r="G7826" t="s">
        <v>494</v>
      </c>
      <c r="H7826" t="s">
        <v>472</v>
      </c>
      <c r="I7826" t="s">
        <v>551</v>
      </c>
      <c r="J7826">
        <v>0</v>
      </c>
      <c r="K7826">
        <v>0</v>
      </c>
    </row>
    <row r="7827" spans="1:11" x14ac:dyDescent="0.25">
      <c r="A7827">
        <v>1401</v>
      </c>
      <c r="B7827" t="s">
        <v>218</v>
      </c>
      <c r="C7827" t="s">
        <v>493</v>
      </c>
      <c r="D7827" t="s">
        <v>996</v>
      </c>
      <c r="E7827">
        <v>2017</v>
      </c>
      <c r="F7827" s="10">
        <v>43008</v>
      </c>
      <c r="G7827" t="s">
        <v>494</v>
      </c>
      <c r="H7827" t="s">
        <v>472</v>
      </c>
      <c r="I7827" t="s">
        <v>551</v>
      </c>
      <c r="J7827">
        <v>3084000</v>
      </c>
      <c r="K7827">
        <v>730722.39870289655</v>
      </c>
    </row>
    <row r="7828" spans="1:11" x14ac:dyDescent="0.25">
      <c r="A7828">
        <v>1401</v>
      </c>
      <c r="B7828" t="s">
        <v>218</v>
      </c>
      <c r="C7828" t="s">
        <v>493</v>
      </c>
      <c r="D7828" t="s">
        <v>971</v>
      </c>
      <c r="E7828">
        <v>2017</v>
      </c>
      <c r="F7828" s="10">
        <v>43100</v>
      </c>
      <c r="G7828" t="s">
        <v>489</v>
      </c>
      <c r="H7828" t="s">
        <v>474</v>
      </c>
      <c r="I7828" t="s">
        <v>551</v>
      </c>
      <c r="J7828">
        <v>626588604</v>
      </c>
      <c r="K7828">
        <v>154826889.96144578</v>
      </c>
    </row>
    <row r="7829" spans="1:11" x14ac:dyDescent="0.25">
      <c r="A7829">
        <v>1401</v>
      </c>
      <c r="B7829" t="s">
        <v>218</v>
      </c>
      <c r="C7829" t="s">
        <v>493</v>
      </c>
      <c r="D7829" t="s">
        <v>971</v>
      </c>
      <c r="E7829">
        <v>2017</v>
      </c>
      <c r="F7829" s="10">
        <v>43100</v>
      </c>
      <c r="G7829" t="s">
        <v>494</v>
      </c>
      <c r="H7829" t="s">
        <v>473</v>
      </c>
      <c r="I7829" t="s">
        <v>551</v>
      </c>
      <c r="J7829">
        <v>198776000</v>
      </c>
      <c r="K7829">
        <v>49116549.012398481</v>
      </c>
    </row>
    <row r="7830" spans="1:11" x14ac:dyDescent="0.25">
      <c r="A7830">
        <v>1401</v>
      </c>
      <c r="B7830" t="s">
        <v>218</v>
      </c>
      <c r="C7830" t="s">
        <v>493</v>
      </c>
      <c r="D7830" t="s">
        <v>589</v>
      </c>
      <c r="E7830">
        <v>2017</v>
      </c>
      <c r="F7830" s="10">
        <v>43100</v>
      </c>
      <c r="G7830" t="s">
        <v>489</v>
      </c>
      <c r="H7830" t="s">
        <v>474</v>
      </c>
      <c r="I7830" t="s">
        <v>551</v>
      </c>
      <c r="J7830">
        <v>-293030564</v>
      </c>
      <c r="K7830">
        <v>-72406377.323403075</v>
      </c>
    </row>
    <row r="7831" spans="1:11" x14ac:dyDescent="0.25">
      <c r="A7831">
        <v>1401</v>
      </c>
      <c r="B7831" t="s">
        <v>218</v>
      </c>
      <c r="C7831" t="s">
        <v>493</v>
      </c>
      <c r="D7831" t="s">
        <v>589</v>
      </c>
      <c r="E7831">
        <v>2017</v>
      </c>
      <c r="F7831" s="10">
        <v>43100</v>
      </c>
      <c r="G7831" t="s">
        <v>494</v>
      </c>
      <c r="H7831" t="s">
        <v>473</v>
      </c>
      <c r="I7831" t="s">
        <v>551</v>
      </c>
      <c r="J7831">
        <v>-39068000</v>
      </c>
      <c r="K7831">
        <v>-9653506.1416689344</v>
      </c>
    </row>
    <row r="7832" spans="1:11" x14ac:dyDescent="0.25">
      <c r="A7832">
        <v>1401</v>
      </c>
      <c r="B7832" t="s">
        <v>218</v>
      </c>
      <c r="C7832" t="s">
        <v>493</v>
      </c>
      <c r="D7832" t="s">
        <v>995</v>
      </c>
      <c r="E7832">
        <v>2017</v>
      </c>
      <c r="F7832" s="10">
        <v>43100</v>
      </c>
      <c r="G7832" t="s">
        <v>494</v>
      </c>
      <c r="H7832" t="s">
        <v>473</v>
      </c>
      <c r="I7832" t="s">
        <v>551</v>
      </c>
      <c r="J7832">
        <v>5700000</v>
      </c>
      <c r="K7832">
        <v>1408441.3076562129</v>
      </c>
    </row>
    <row r="7833" spans="1:11" x14ac:dyDescent="0.25">
      <c r="A7833">
        <v>1401</v>
      </c>
      <c r="B7833" t="s">
        <v>218</v>
      </c>
      <c r="C7833" t="s">
        <v>493</v>
      </c>
      <c r="D7833" t="s">
        <v>994</v>
      </c>
      <c r="E7833">
        <v>2017</v>
      </c>
      <c r="F7833" s="10">
        <v>43100</v>
      </c>
      <c r="G7833" t="s">
        <v>489</v>
      </c>
      <c r="H7833" t="s">
        <v>474</v>
      </c>
      <c r="I7833" t="s">
        <v>551</v>
      </c>
      <c r="J7833">
        <v>0</v>
      </c>
      <c r="K7833">
        <v>0</v>
      </c>
    </row>
    <row r="7834" spans="1:11" x14ac:dyDescent="0.25">
      <c r="A7834">
        <v>1401</v>
      </c>
      <c r="B7834" t="s">
        <v>218</v>
      </c>
      <c r="C7834" t="s">
        <v>493</v>
      </c>
      <c r="D7834" t="s">
        <v>994</v>
      </c>
      <c r="E7834">
        <v>2017</v>
      </c>
      <c r="F7834" s="10">
        <v>43100</v>
      </c>
      <c r="G7834" t="s">
        <v>494</v>
      </c>
      <c r="H7834" t="s">
        <v>473</v>
      </c>
      <c r="I7834" t="s">
        <v>551</v>
      </c>
      <c r="J7834">
        <v>0</v>
      </c>
      <c r="K7834">
        <v>0</v>
      </c>
    </row>
    <row r="7835" spans="1:11" x14ac:dyDescent="0.25">
      <c r="A7835">
        <v>1401</v>
      </c>
      <c r="B7835" t="s">
        <v>218</v>
      </c>
      <c r="C7835" t="s">
        <v>493</v>
      </c>
      <c r="D7835" t="s">
        <v>643</v>
      </c>
      <c r="E7835">
        <v>2017</v>
      </c>
      <c r="F7835" s="10">
        <v>43100</v>
      </c>
      <c r="G7835" t="s">
        <v>489</v>
      </c>
      <c r="H7835" t="s">
        <v>474</v>
      </c>
      <c r="I7835" t="s">
        <v>551</v>
      </c>
      <c r="J7835">
        <v>10200000</v>
      </c>
      <c r="K7835">
        <v>2520368.6558058546</v>
      </c>
    </row>
    <row r="7836" spans="1:11" x14ac:dyDescent="0.25">
      <c r="A7836">
        <v>1401</v>
      </c>
      <c r="B7836" t="s">
        <v>218</v>
      </c>
      <c r="C7836" t="s">
        <v>493</v>
      </c>
      <c r="D7836" t="s">
        <v>643</v>
      </c>
      <c r="E7836">
        <v>2017</v>
      </c>
      <c r="F7836" s="10">
        <v>43100</v>
      </c>
      <c r="G7836" t="s">
        <v>494</v>
      </c>
      <c r="H7836" t="s">
        <v>473</v>
      </c>
      <c r="I7836" t="s">
        <v>551</v>
      </c>
      <c r="J7836">
        <v>0</v>
      </c>
      <c r="K7836">
        <v>0</v>
      </c>
    </row>
    <row r="7837" spans="1:11" x14ac:dyDescent="0.25">
      <c r="A7837">
        <v>1401</v>
      </c>
      <c r="B7837" t="s">
        <v>218</v>
      </c>
      <c r="C7837" t="s">
        <v>493</v>
      </c>
      <c r="D7837" t="s">
        <v>976</v>
      </c>
      <c r="E7837">
        <v>2017</v>
      </c>
      <c r="F7837" s="10">
        <v>43100</v>
      </c>
      <c r="G7837" t="s">
        <v>489</v>
      </c>
      <c r="H7837" t="s">
        <v>474</v>
      </c>
      <c r="I7837" t="s">
        <v>551</v>
      </c>
      <c r="J7837">
        <v>326981615</v>
      </c>
      <c r="K7837">
        <v>80795511.124586031</v>
      </c>
    </row>
    <row r="7838" spans="1:11" x14ac:dyDescent="0.25">
      <c r="A7838">
        <v>1401</v>
      </c>
      <c r="B7838" t="s">
        <v>218</v>
      </c>
      <c r="C7838" t="s">
        <v>493</v>
      </c>
      <c r="D7838" t="s">
        <v>976</v>
      </c>
      <c r="E7838">
        <v>2017</v>
      </c>
      <c r="F7838" s="10">
        <v>43100</v>
      </c>
      <c r="G7838" t="s">
        <v>494</v>
      </c>
      <c r="H7838" t="s">
        <v>473</v>
      </c>
      <c r="I7838" t="s">
        <v>551</v>
      </c>
      <c r="J7838">
        <v>42581000</v>
      </c>
      <c r="K7838">
        <v>10521550.75812442</v>
      </c>
    </row>
    <row r="7839" spans="1:11" x14ac:dyDescent="0.25">
      <c r="A7839">
        <v>1401</v>
      </c>
      <c r="B7839" t="s">
        <v>218</v>
      </c>
      <c r="C7839" t="s">
        <v>493</v>
      </c>
      <c r="D7839" t="s">
        <v>975</v>
      </c>
      <c r="E7839">
        <v>2017</v>
      </c>
      <c r="F7839" s="10">
        <v>43100</v>
      </c>
      <c r="G7839" t="s">
        <v>489</v>
      </c>
      <c r="H7839" t="s">
        <v>474</v>
      </c>
      <c r="I7839" t="s">
        <v>551</v>
      </c>
      <c r="J7839">
        <v>14175863</v>
      </c>
      <c r="K7839">
        <v>3502784.3896272499</v>
      </c>
    </row>
    <row r="7840" spans="1:11" x14ac:dyDescent="0.25">
      <c r="A7840">
        <v>1401</v>
      </c>
      <c r="B7840" t="s">
        <v>218</v>
      </c>
      <c r="C7840" t="s">
        <v>493</v>
      </c>
      <c r="D7840" t="s">
        <v>975</v>
      </c>
      <c r="E7840">
        <v>2017</v>
      </c>
      <c r="F7840" s="10">
        <v>43100</v>
      </c>
      <c r="G7840" t="s">
        <v>494</v>
      </c>
      <c r="H7840" t="s">
        <v>473</v>
      </c>
      <c r="I7840" t="s">
        <v>551</v>
      </c>
      <c r="J7840">
        <v>0</v>
      </c>
      <c r="K7840">
        <v>0</v>
      </c>
    </row>
    <row r="7841" spans="1:11" x14ac:dyDescent="0.25">
      <c r="A7841">
        <v>1401</v>
      </c>
      <c r="B7841" t="s">
        <v>218</v>
      </c>
      <c r="C7841" t="s">
        <v>493</v>
      </c>
      <c r="D7841" t="s">
        <v>996</v>
      </c>
      <c r="E7841">
        <v>2017</v>
      </c>
      <c r="F7841" s="10">
        <v>43100</v>
      </c>
      <c r="G7841" t="s">
        <v>494</v>
      </c>
      <c r="H7841" t="s">
        <v>473</v>
      </c>
      <c r="I7841" t="s">
        <v>551</v>
      </c>
      <c r="J7841">
        <v>2750000</v>
      </c>
      <c r="K7841">
        <v>679511.15720255882</v>
      </c>
    </row>
    <row r="7842" spans="1:11" x14ac:dyDescent="0.25">
      <c r="A7842">
        <v>1618</v>
      </c>
      <c r="B7842" t="s">
        <v>222</v>
      </c>
      <c r="C7842" t="s">
        <v>493</v>
      </c>
      <c r="D7842" t="s">
        <v>600</v>
      </c>
      <c r="E7842">
        <v>2017</v>
      </c>
      <c r="F7842" s="10">
        <v>43100</v>
      </c>
      <c r="G7842" t="s">
        <v>489</v>
      </c>
      <c r="H7842" t="s">
        <v>474</v>
      </c>
      <c r="I7842" t="s">
        <v>551</v>
      </c>
      <c r="J7842">
        <v>1169450000</v>
      </c>
      <c r="K7842">
        <v>288965208.28746635</v>
      </c>
    </row>
    <row r="7843" spans="1:11" x14ac:dyDescent="0.25">
      <c r="A7843">
        <v>1618</v>
      </c>
      <c r="B7843" t="s">
        <v>222</v>
      </c>
      <c r="C7843" t="s">
        <v>493</v>
      </c>
      <c r="D7843" t="s">
        <v>647</v>
      </c>
      <c r="E7843">
        <v>2017</v>
      </c>
      <c r="F7843" s="10">
        <v>43100</v>
      </c>
      <c r="G7843" t="s">
        <v>489</v>
      </c>
      <c r="H7843" t="s">
        <v>474</v>
      </c>
      <c r="I7843" t="s">
        <v>551</v>
      </c>
      <c r="J7843">
        <v>309269000</v>
      </c>
      <c r="K7843">
        <v>76418813.11886479</v>
      </c>
    </row>
    <row r="7844" spans="1:11" x14ac:dyDescent="0.25">
      <c r="A7844">
        <v>1650</v>
      </c>
      <c r="B7844" t="s">
        <v>223</v>
      </c>
      <c r="C7844" t="s">
        <v>492</v>
      </c>
      <c r="D7844" t="s">
        <v>59</v>
      </c>
      <c r="E7844">
        <v>2017</v>
      </c>
      <c r="F7844" s="10">
        <v>43100</v>
      </c>
      <c r="G7844" t="s">
        <v>489</v>
      </c>
      <c r="H7844" t="s">
        <v>474</v>
      </c>
      <c r="I7844" t="s">
        <v>551</v>
      </c>
      <c r="J7844">
        <v>138000</v>
      </c>
      <c r="K7844">
        <v>34099.10534325568</v>
      </c>
    </row>
    <row r="7845" spans="1:11" x14ac:dyDescent="0.25">
      <c r="A7845">
        <v>1650</v>
      </c>
      <c r="B7845" t="s">
        <v>223</v>
      </c>
      <c r="C7845" t="s">
        <v>492</v>
      </c>
      <c r="D7845" t="s">
        <v>219</v>
      </c>
      <c r="E7845">
        <v>2017</v>
      </c>
      <c r="F7845" s="10">
        <v>43100</v>
      </c>
      <c r="G7845" t="s">
        <v>489</v>
      </c>
      <c r="H7845" t="s">
        <v>474</v>
      </c>
      <c r="I7845" t="s">
        <v>551</v>
      </c>
      <c r="J7845">
        <v>198406000</v>
      </c>
      <c r="K7845">
        <v>49025123.874883957</v>
      </c>
    </row>
    <row r="7846" spans="1:11" x14ac:dyDescent="0.25">
      <c r="A7846">
        <v>1650</v>
      </c>
      <c r="B7846" t="s">
        <v>223</v>
      </c>
      <c r="C7846" t="s">
        <v>492</v>
      </c>
      <c r="D7846" t="s">
        <v>2121</v>
      </c>
      <c r="E7846">
        <v>2017</v>
      </c>
      <c r="F7846" s="10">
        <v>43100</v>
      </c>
      <c r="G7846" t="s">
        <v>489</v>
      </c>
      <c r="H7846" t="s">
        <v>474</v>
      </c>
      <c r="I7846" t="s">
        <v>551</v>
      </c>
      <c r="J7846">
        <v>1309000</v>
      </c>
      <c r="K7846">
        <v>323447.31082841801</v>
      </c>
    </row>
    <row r="7847" spans="1:11" x14ac:dyDescent="0.25">
      <c r="A7847">
        <v>1650</v>
      </c>
      <c r="B7847" t="s">
        <v>223</v>
      </c>
      <c r="C7847" t="s">
        <v>492</v>
      </c>
      <c r="D7847" t="s">
        <v>458</v>
      </c>
      <c r="E7847">
        <v>2017</v>
      </c>
      <c r="F7847" s="10">
        <v>43100</v>
      </c>
      <c r="G7847" t="s">
        <v>489</v>
      </c>
      <c r="H7847" t="s">
        <v>474</v>
      </c>
      <c r="I7847" t="s">
        <v>551</v>
      </c>
      <c r="J7847">
        <v>3198000</v>
      </c>
      <c r="K7847">
        <v>790209.7020850121</v>
      </c>
    </row>
    <row r="7848" spans="1:11" x14ac:dyDescent="0.25">
      <c r="A7848">
        <v>1650</v>
      </c>
      <c r="B7848" t="s">
        <v>223</v>
      </c>
      <c r="C7848" t="s">
        <v>492</v>
      </c>
      <c r="D7848" t="s">
        <v>290</v>
      </c>
      <c r="E7848">
        <v>2017</v>
      </c>
      <c r="F7848" s="10">
        <v>43100</v>
      </c>
      <c r="G7848" t="s">
        <v>489</v>
      </c>
      <c r="H7848" t="s">
        <v>474</v>
      </c>
      <c r="I7848" t="s">
        <v>551</v>
      </c>
      <c r="J7848">
        <v>3441000</v>
      </c>
      <c r="K7848">
        <v>850253.7788850927</v>
      </c>
    </row>
    <row r="7849" spans="1:11" x14ac:dyDescent="0.25">
      <c r="A7849">
        <v>1650</v>
      </c>
      <c r="B7849" t="s">
        <v>223</v>
      </c>
      <c r="C7849" t="s">
        <v>493</v>
      </c>
      <c r="D7849" t="s">
        <v>974</v>
      </c>
      <c r="E7849">
        <v>2017</v>
      </c>
      <c r="F7849" s="10">
        <v>43100</v>
      </c>
      <c r="G7849" t="s">
        <v>489</v>
      </c>
      <c r="H7849" t="s">
        <v>474</v>
      </c>
      <c r="I7849" t="s">
        <v>551</v>
      </c>
      <c r="J7849">
        <v>1571000</v>
      </c>
      <c r="K7849">
        <v>388186.19198735268</v>
      </c>
    </row>
    <row r="7850" spans="1:11" x14ac:dyDescent="0.25">
      <c r="A7850">
        <v>1650</v>
      </c>
      <c r="B7850" t="s">
        <v>223</v>
      </c>
      <c r="C7850" t="s">
        <v>493</v>
      </c>
      <c r="D7850" t="s">
        <v>971</v>
      </c>
      <c r="E7850">
        <v>2017</v>
      </c>
      <c r="F7850" s="10">
        <v>43100</v>
      </c>
      <c r="G7850" t="s">
        <v>489</v>
      </c>
      <c r="H7850" t="s">
        <v>474</v>
      </c>
      <c r="I7850" t="s">
        <v>551</v>
      </c>
      <c r="J7850">
        <v>83860000</v>
      </c>
      <c r="K7850">
        <v>20721383.870184213</v>
      </c>
    </row>
    <row r="7851" spans="1:11" x14ac:dyDescent="0.25">
      <c r="A7851">
        <v>1650</v>
      </c>
      <c r="B7851" t="s">
        <v>223</v>
      </c>
      <c r="C7851" t="s">
        <v>493</v>
      </c>
      <c r="D7851" t="s">
        <v>976</v>
      </c>
      <c r="E7851">
        <v>2017</v>
      </c>
      <c r="F7851" s="10">
        <v>43100</v>
      </c>
      <c r="G7851" t="s">
        <v>489</v>
      </c>
      <c r="H7851" t="s">
        <v>474</v>
      </c>
      <c r="I7851" t="s">
        <v>551</v>
      </c>
      <c r="J7851">
        <v>100700000</v>
      </c>
      <c r="K7851">
        <v>24882463.101926427</v>
      </c>
    </row>
    <row r="7852" spans="1:11" x14ac:dyDescent="0.25">
      <c r="A7852">
        <v>1650</v>
      </c>
      <c r="B7852" t="s">
        <v>223</v>
      </c>
      <c r="C7852" t="s">
        <v>493</v>
      </c>
      <c r="D7852" t="s">
        <v>975</v>
      </c>
      <c r="E7852">
        <v>2017</v>
      </c>
      <c r="F7852" s="10">
        <v>43100</v>
      </c>
      <c r="G7852" t="s">
        <v>489</v>
      </c>
      <c r="H7852" t="s">
        <v>474</v>
      </c>
      <c r="I7852" t="s">
        <v>551</v>
      </c>
      <c r="J7852">
        <v>20361000</v>
      </c>
      <c r="K7852">
        <v>5031100.6079277452</v>
      </c>
    </row>
    <row r="7853" spans="1:11" x14ac:dyDescent="0.25">
      <c r="A7853">
        <v>9045</v>
      </c>
      <c r="B7853" t="s">
        <v>220</v>
      </c>
      <c r="C7853" t="s">
        <v>492</v>
      </c>
      <c r="D7853" t="s">
        <v>21</v>
      </c>
      <c r="E7853">
        <v>2017</v>
      </c>
      <c r="F7853" s="10">
        <v>43100</v>
      </c>
      <c r="G7853" t="s">
        <v>489</v>
      </c>
      <c r="H7853" t="s">
        <v>474</v>
      </c>
      <c r="I7853" t="s">
        <v>551</v>
      </c>
      <c r="J7853">
        <v>181405000</v>
      </c>
      <c r="K7853">
        <v>44824262.353574611</v>
      </c>
    </row>
    <row r="7854" spans="1:11" x14ac:dyDescent="0.25">
      <c r="A7854">
        <v>9045</v>
      </c>
      <c r="B7854" t="s">
        <v>220</v>
      </c>
      <c r="C7854" t="s">
        <v>492</v>
      </c>
      <c r="D7854" t="s">
        <v>465</v>
      </c>
      <c r="E7854">
        <v>2017</v>
      </c>
      <c r="F7854" s="10">
        <v>43100</v>
      </c>
      <c r="G7854" t="s">
        <v>489</v>
      </c>
      <c r="H7854" t="s">
        <v>474</v>
      </c>
      <c r="I7854" t="s">
        <v>551</v>
      </c>
      <c r="J7854">
        <v>5882000</v>
      </c>
      <c r="K7854">
        <v>1453412.5915147094</v>
      </c>
    </row>
    <row r="7855" spans="1:11" x14ac:dyDescent="0.25">
      <c r="A7855">
        <v>9045</v>
      </c>
      <c r="B7855" t="s">
        <v>220</v>
      </c>
      <c r="C7855" t="s">
        <v>492</v>
      </c>
      <c r="D7855" t="s">
        <v>219</v>
      </c>
      <c r="E7855">
        <v>2017</v>
      </c>
      <c r="F7855" s="10">
        <v>43100</v>
      </c>
      <c r="G7855" t="s">
        <v>489</v>
      </c>
      <c r="H7855" t="s">
        <v>474</v>
      </c>
      <c r="I7855" t="s">
        <v>551</v>
      </c>
      <c r="J7855">
        <v>6937933000</v>
      </c>
      <c r="K7855">
        <v>1714328320.5177529</v>
      </c>
    </row>
    <row r="7856" spans="1:11" x14ac:dyDescent="0.25">
      <c r="A7856">
        <v>9045</v>
      </c>
      <c r="B7856" t="s">
        <v>220</v>
      </c>
      <c r="C7856" t="s">
        <v>492</v>
      </c>
      <c r="D7856" t="s">
        <v>701</v>
      </c>
      <c r="E7856">
        <v>2017</v>
      </c>
      <c r="F7856" s="10">
        <v>43100</v>
      </c>
      <c r="G7856" t="s">
        <v>489</v>
      </c>
      <c r="H7856" t="s">
        <v>474</v>
      </c>
      <c r="I7856" t="s">
        <v>551</v>
      </c>
      <c r="J7856">
        <v>5220000</v>
      </c>
      <c r="K7856">
        <v>1289835.7238535844</v>
      </c>
    </row>
    <row r="7857" spans="1:11" x14ac:dyDescent="0.25">
      <c r="A7857">
        <v>9045</v>
      </c>
      <c r="B7857" t="s">
        <v>220</v>
      </c>
      <c r="C7857" t="s">
        <v>493</v>
      </c>
      <c r="D7857" t="s">
        <v>589</v>
      </c>
      <c r="E7857">
        <v>2017</v>
      </c>
      <c r="F7857" s="10">
        <v>43100</v>
      </c>
      <c r="G7857" t="s">
        <v>489</v>
      </c>
      <c r="H7857" t="s">
        <v>474</v>
      </c>
      <c r="I7857" t="s">
        <v>551</v>
      </c>
      <c r="J7857">
        <v>-1543100000</v>
      </c>
      <c r="K7857">
        <v>-381292242.4288249</v>
      </c>
    </row>
    <row r="7858" spans="1:11" x14ac:dyDescent="0.25">
      <c r="A7858">
        <v>9045</v>
      </c>
      <c r="B7858" t="s">
        <v>220</v>
      </c>
      <c r="C7858" t="s">
        <v>493</v>
      </c>
      <c r="D7858" t="s">
        <v>2102</v>
      </c>
      <c r="E7858">
        <v>2017</v>
      </c>
      <c r="F7858" s="10">
        <v>43100</v>
      </c>
      <c r="G7858" t="s">
        <v>489</v>
      </c>
      <c r="H7858" t="s">
        <v>474</v>
      </c>
      <c r="I7858" t="s">
        <v>551</v>
      </c>
      <c r="J7858">
        <v>271759000</v>
      </c>
      <c r="K7858">
        <v>67150280.934621885</v>
      </c>
    </row>
    <row r="7859" spans="1:11" x14ac:dyDescent="0.25">
      <c r="A7859">
        <v>9045</v>
      </c>
      <c r="B7859" t="s">
        <v>220</v>
      </c>
      <c r="C7859" t="s">
        <v>493</v>
      </c>
      <c r="D7859" t="s">
        <v>2101</v>
      </c>
      <c r="E7859">
        <v>2017</v>
      </c>
      <c r="F7859" s="10">
        <v>43100</v>
      </c>
      <c r="G7859" t="s">
        <v>489</v>
      </c>
      <c r="H7859" t="s">
        <v>474</v>
      </c>
      <c r="I7859" t="s">
        <v>551</v>
      </c>
      <c r="J7859">
        <v>8401781000</v>
      </c>
      <c r="K7859">
        <v>2076037792.6808989</v>
      </c>
    </row>
    <row r="7860" spans="1:11" x14ac:dyDescent="0.25">
      <c r="A7860">
        <v>6789300</v>
      </c>
      <c r="B7860" t="s">
        <v>3607</v>
      </c>
      <c r="C7860" t="s">
        <v>493</v>
      </c>
      <c r="D7860" t="s">
        <v>3612</v>
      </c>
      <c r="E7860">
        <v>2017</v>
      </c>
      <c r="F7860" s="10">
        <v>43100</v>
      </c>
      <c r="G7860" t="s">
        <v>489</v>
      </c>
      <c r="H7860" t="s">
        <v>474</v>
      </c>
      <c r="I7860" t="s">
        <v>551</v>
      </c>
      <c r="J7860">
        <v>-1926988</v>
      </c>
      <c r="K7860">
        <v>-476149.03483470704</v>
      </c>
    </row>
    <row r="7861" spans="1:11" x14ac:dyDescent="0.25">
      <c r="A7861">
        <v>6789300</v>
      </c>
      <c r="B7861" t="s">
        <v>3607</v>
      </c>
      <c r="C7861" t="s">
        <v>493</v>
      </c>
      <c r="D7861" t="s">
        <v>3610</v>
      </c>
      <c r="E7861">
        <v>2017</v>
      </c>
      <c r="F7861" s="10">
        <v>43100</v>
      </c>
      <c r="G7861" t="s">
        <v>489</v>
      </c>
      <c r="H7861" t="s">
        <v>474</v>
      </c>
      <c r="I7861" t="s">
        <v>551</v>
      </c>
      <c r="J7861">
        <v>21952132</v>
      </c>
      <c r="K7861">
        <v>5424261.3157757539</v>
      </c>
    </row>
    <row r="7862" spans="1:11" x14ac:dyDescent="0.25">
      <c r="A7862">
        <v>6789300</v>
      </c>
      <c r="B7862" t="s">
        <v>3607</v>
      </c>
      <c r="C7862" t="s">
        <v>493</v>
      </c>
      <c r="D7862" t="s">
        <v>772</v>
      </c>
      <c r="E7862">
        <v>2017</v>
      </c>
      <c r="F7862" s="10">
        <v>43100</v>
      </c>
      <c r="G7862" t="s">
        <v>489</v>
      </c>
      <c r="H7862" t="s">
        <v>474</v>
      </c>
      <c r="I7862" t="s">
        <v>551</v>
      </c>
      <c r="J7862">
        <v>1568150</v>
      </c>
      <c r="K7862">
        <v>387481.97133352462</v>
      </c>
    </row>
    <row r="7863" spans="1:11" x14ac:dyDescent="0.25">
      <c r="A7863">
        <v>6789300</v>
      </c>
      <c r="B7863" t="s">
        <v>3607</v>
      </c>
      <c r="C7863" t="s">
        <v>493</v>
      </c>
      <c r="D7863" t="s">
        <v>3611</v>
      </c>
      <c r="E7863">
        <v>2017</v>
      </c>
      <c r="F7863" s="10">
        <v>43100</v>
      </c>
      <c r="G7863" t="s">
        <v>489</v>
      </c>
      <c r="H7863" t="s">
        <v>474</v>
      </c>
      <c r="I7863" t="s">
        <v>551</v>
      </c>
      <c r="J7863">
        <v>4166896</v>
      </c>
      <c r="K7863">
        <v>1029619.0265100776</v>
      </c>
    </row>
    <row r="7864" spans="1:11" x14ac:dyDescent="0.25">
      <c r="A7864">
        <v>1027</v>
      </c>
      <c r="B7864" t="s">
        <v>226</v>
      </c>
      <c r="C7864" t="s">
        <v>492</v>
      </c>
      <c r="D7864" t="s">
        <v>1222</v>
      </c>
      <c r="E7864">
        <v>2014</v>
      </c>
      <c r="F7864" s="10">
        <v>42004</v>
      </c>
      <c r="G7864" t="s">
        <v>489</v>
      </c>
      <c r="H7864" t="s">
        <v>474</v>
      </c>
      <c r="I7864" t="s">
        <v>545</v>
      </c>
      <c r="J7864">
        <v>441600000</v>
      </c>
      <c r="K7864">
        <v>536146809.04019278</v>
      </c>
    </row>
    <row r="7865" spans="1:11" x14ac:dyDescent="0.25">
      <c r="A7865">
        <v>1027</v>
      </c>
      <c r="B7865" t="s">
        <v>226</v>
      </c>
      <c r="C7865" t="s">
        <v>492</v>
      </c>
      <c r="D7865" t="s">
        <v>1270</v>
      </c>
      <c r="E7865">
        <v>2014</v>
      </c>
      <c r="F7865" s="10">
        <v>42004</v>
      </c>
      <c r="G7865" t="s">
        <v>489</v>
      </c>
      <c r="H7865" t="s">
        <v>474</v>
      </c>
      <c r="I7865" t="s">
        <v>545</v>
      </c>
      <c r="J7865">
        <v>575700000</v>
      </c>
      <c r="K7865">
        <v>698957694.66584921</v>
      </c>
    </row>
    <row r="7866" spans="1:11" x14ac:dyDescent="0.25">
      <c r="A7866">
        <v>1027</v>
      </c>
      <c r="B7866" t="s">
        <v>226</v>
      </c>
      <c r="C7866" t="s">
        <v>492</v>
      </c>
      <c r="D7866" t="s">
        <v>834</v>
      </c>
      <c r="E7866">
        <v>2014</v>
      </c>
      <c r="F7866" s="10">
        <v>42004</v>
      </c>
      <c r="G7866" t="s">
        <v>489</v>
      </c>
      <c r="H7866" t="s">
        <v>474</v>
      </c>
      <c r="I7866" t="s">
        <v>545</v>
      </c>
      <c r="J7866">
        <v>708400000</v>
      </c>
      <c r="K7866">
        <v>860068839.50197589</v>
      </c>
    </row>
    <row r="7867" spans="1:11" x14ac:dyDescent="0.25">
      <c r="A7867">
        <v>1027</v>
      </c>
      <c r="B7867" t="s">
        <v>226</v>
      </c>
      <c r="C7867" t="s">
        <v>492</v>
      </c>
      <c r="D7867" t="s">
        <v>290</v>
      </c>
      <c r="E7867">
        <v>2014</v>
      </c>
      <c r="F7867" s="10">
        <v>42004</v>
      </c>
      <c r="G7867" t="s">
        <v>489</v>
      </c>
      <c r="H7867" t="s">
        <v>474</v>
      </c>
      <c r="I7867" t="s">
        <v>545</v>
      </c>
      <c r="J7867">
        <v>290200000</v>
      </c>
      <c r="K7867">
        <v>352331983.6582064</v>
      </c>
    </row>
    <row r="7868" spans="1:11" x14ac:dyDescent="0.25">
      <c r="A7868">
        <v>1027</v>
      </c>
      <c r="B7868" t="s">
        <v>226</v>
      </c>
      <c r="C7868" t="s">
        <v>493</v>
      </c>
      <c r="D7868" t="s">
        <v>726</v>
      </c>
      <c r="E7868">
        <v>2014</v>
      </c>
      <c r="F7868" s="10">
        <v>42004</v>
      </c>
      <c r="G7868" t="s">
        <v>489</v>
      </c>
      <c r="H7868" t="s">
        <v>474</v>
      </c>
      <c r="I7868" t="s">
        <v>545</v>
      </c>
      <c r="J7868">
        <v>917300000</v>
      </c>
      <c r="K7868">
        <v>1113694447.3110707</v>
      </c>
    </row>
    <row r="7869" spans="1:11" x14ac:dyDescent="0.25">
      <c r="A7869">
        <v>1027</v>
      </c>
      <c r="B7869" t="s">
        <v>226</v>
      </c>
      <c r="C7869" t="s">
        <v>493</v>
      </c>
      <c r="D7869" t="s">
        <v>1055</v>
      </c>
      <c r="E7869">
        <v>2014</v>
      </c>
      <c r="F7869" s="10">
        <v>42004</v>
      </c>
      <c r="G7869" t="s">
        <v>489</v>
      </c>
      <c r="H7869" t="s">
        <v>474</v>
      </c>
      <c r="I7869" t="s">
        <v>545</v>
      </c>
      <c r="J7869">
        <v>200500000</v>
      </c>
      <c r="K7869">
        <v>243427163.07191724</v>
      </c>
    </row>
    <row r="7870" spans="1:11" x14ac:dyDescent="0.25">
      <c r="A7870">
        <v>1027</v>
      </c>
      <c r="B7870" t="s">
        <v>226</v>
      </c>
      <c r="C7870" t="s">
        <v>493</v>
      </c>
      <c r="D7870" t="s">
        <v>1222</v>
      </c>
      <c r="E7870">
        <v>2014</v>
      </c>
      <c r="F7870" s="10">
        <v>42004</v>
      </c>
      <c r="G7870" t="s">
        <v>489</v>
      </c>
      <c r="H7870" t="s">
        <v>474</v>
      </c>
      <c r="I7870" t="s">
        <v>545</v>
      </c>
      <c r="J7870">
        <v>561300000</v>
      </c>
      <c r="K7870">
        <v>681474646.54497325</v>
      </c>
    </row>
    <row r="7871" spans="1:11" x14ac:dyDescent="0.25">
      <c r="A7871">
        <v>1027</v>
      </c>
      <c r="B7871" t="s">
        <v>226</v>
      </c>
      <c r="C7871" t="s">
        <v>493</v>
      </c>
      <c r="D7871" t="s">
        <v>1056</v>
      </c>
      <c r="E7871">
        <v>2014</v>
      </c>
      <c r="F7871" s="10">
        <v>42004</v>
      </c>
      <c r="G7871" t="s">
        <v>489</v>
      </c>
      <c r="H7871" t="s">
        <v>474</v>
      </c>
      <c r="I7871" t="s">
        <v>545</v>
      </c>
      <c r="J7871">
        <v>2500000</v>
      </c>
      <c r="K7871">
        <v>3035251.40987428</v>
      </c>
    </row>
    <row r="7872" spans="1:11" x14ac:dyDescent="0.25">
      <c r="A7872">
        <v>1027</v>
      </c>
      <c r="B7872" t="s">
        <v>226</v>
      </c>
      <c r="C7872" t="s">
        <v>493</v>
      </c>
      <c r="D7872" t="s">
        <v>589</v>
      </c>
      <c r="E7872">
        <v>2014</v>
      </c>
      <c r="F7872" s="10">
        <v>42004</v>
      </c>
      <c r="G7872" t="s">
        <v>489</v>
      </c>
      <c r="H7872" t="s">
        <v>474</v>
      </c>
      <c r="I7872" t="s">
        <v>545</v>
      </c>
      <c r="J7872">
        <v>-11800000</v>
      </c>
      <c r="K7872">
        <v>-14326386.654606601</v>
      </c>
    </row>
    <row r="7873" spans="1:11" x14ac:dyDescent="0.25">
      <c r="A7873">
        <v>1027</v>
      </c>
      <c r="B7873" t="s">
        <v>226</v>
      </c>
      <c r="C7873" t="s">
        <v>493</v>
      </c>
      <c r="D7873" t="s">
        <v>1437</v>
      </c>
      <c r="E7873">
        <v>2014</v>
      </c>
      <c r="F7873" s="10">
        <v>42004</v>
      </c>
      <c r="G7873" t="s">
        <v>489</v>
      </c>
      <c r="H7873" t="s">
        <v>474</v>
      </c>
      <c r="I7873" t="s">
        <v>545</v>
      </c>
      <c r="J7873">
        <v>610300000</v>
      </c>
      <c r="K7873">
        <v>740965574.17850924</v>
      </c>
    </row>
    <row r="7874" spans="1:11" x14ac:dyDescent="0.25">
      <c r="A7874">
        <v>1027</v>
      </c>
      <c r="B7874" t="s">
        <v>226</v>
      </c>
      <c r="C7874" t="s">
        <v>493</v>
      </c>
      <c r="D7874" t="s">
        <v>290</v>
      </c>
      <c r="E7874">
        <v>2014</v>
      </c>
      <c r="F7874" s="10">
        <v>42004</v>
      </c>
      <c r="G7874" t="s">
        <v>489</v>
      </c>
      <c r="H7874" t="s">
        <v>474</v>
      </c>
      <c r="I7874" t="s">
        <v>545</v>
      </c>
      <c r="J7874">
        <v>354800000</v>
      </c>
      <c r="K7874">
        <v>430762880.08935779</v>
      </c>
    </row>
    <row r="7875" spans="1:11" x14ac:dyDescent="0.25">
      <c r="A7875">
        <v>1027</v>
      </c>
      <c r="B7875" t="s">
        <v>226</v>
      </c>
      <c r="C7875" t="s">
        <v>493</v>
      </c>
      <c r="D7875" t="s">
        <v>726</v>
      </c>
      <c r="E7875">
        <v>2015</v>
      </c>
      <c r="F7875" s="10">
        <v>42369</v>
      </c>
      <c r="G7875" t="s">
        <v>489</v>
      </c>
      <c r="H7875" t="s">
        <v>474</v>
      </c>
      <c r="I7875" t="s">
        <v>545</v>
      </c>
      <c r="J7875">
        <v>1096200000</v>
      </c>
      <c r="K7875">
        <v>1193432528.3851209</v>
      </c>
    </row>
    <row r="7876" spans="1:11" x14ac:dyDescent="0.25">
      <c r="A7876">
        <v>1027</v>
      </c>
      <c r="B7876" t="s">
        <v>226</v>
      </c>
      <c r="C7876" t="s">
        <v>493</v>
      </c>
      <c r="D7876" t="s">
        <v>1055</v>
      </c>
      <c r="E7876">
        <v>2015</v>
      </c>
      <c r="F7876" s="10">
        <v>42369</v>
      </c>
      <c r="G7876" t="s">
        <v>489</v>
      </c>
      <c r="H7876" t="s">
        <v>474</v>
      </c>
      <c r="I7876" t="s">
        <v>545</v>
      </c>
      <c r="J7876">
        <v>361700000</v>
      </c>
      <c r="K7876">
        <v>393782654.18436259</v>
      </c>
    </row>
    <row r="7877" spans="1:11" x14ac:dyDescent="0.25">
      <c r="A7877">
        <v>1027</v>
      </c>
      <c r="B7877" t="s">
        <v>226</v>
      </c>
      <c r="C7877" t="s">
        <v>493</v>
      </c>
      <c r="D7877" t="s">
        <v>1222</v>
      </c>
      <c r="E7877">
        <v>2015</v>
      </c>
      <c r="F7877" s="10">
        <v>42369</v>
      </c>
      <c r="G7877" t="s">
        <v>489</v>
      </c>
      <c r="H7877" t="s">
        <v>474</v>
      </c>
      <c r="I7877" t="s">
        <v>545</v>
      </c>
      <c r="J7877">
        <v>618600000</v>
      </c>
      <c r="K7877">
        <v>673469587.72033918</v>
      </c>
    </row>
    <row r="7878" spans="1:11" x14ac:dyDescent="0.25">
      <c r="A7878">
        <v>1027</v>
      </c>
      <c r="B7878" t="s">
        <v>226</v>
      </c>
      <c r="C7878" t="s">
        <v>493</v>
      </c>
      <c r="D7878" t="s">
        <v>1056</v>
      </c>
      <c r="E7878">
        <v>2015</v>
      </c>
      <c r="F7878" s="10">
        <v>42369</v>
      </c>
      <c r="G7878" t="s">
        <v>489</v>
      </c>
      <c r="H7878" t="s">
        <v>474</v>
      </c>
      <c r="I7878" t="s">
        <v>545</v>
      </c>
      <c r="J7878">
        <v>2100000</v>
      </c>
      <c r="K7878">
        <v>2286269.211465749</v>
      </c>
    </row>
    <row r="7879" spans="1:11" x14ac:dyDescent="0.25">
      <c r="A7879">
        <v>1027</v>
      </c>
      <c r="B7879" t="s">
        <v>226</v>
      </c>
      <c r="C7879" t="s">
        <v>493</v>
      </c>
      <c r="D7879" t="s">
        <v>589</v>
      </c>
      <c r="E7879">
        <v>2015</v>
      </c>
      <c r="F7879" s="10">
        <v>42369</v>
      </c>
      <c r="G7879" t="s">
        <v>489</v>
      </c>
      <c r="H7879" t="s">
        <v>474</v>
      </c>
      <c r="I7879" t="s">
        <v>545</v>
      </c>
      <c r="J7879">
        <v>-19800000</v>
      </c>
      <c r="K7879">
        <v>-21556252.565248489</v>
      </c>
    </row>
    <row r="7880" spans="1:11" x14ac:dyDescent="0.25">
      <c r="A7880">
        <v>1027</v>
      </c>
      <c r="B7880" t="s">
        <v>226</v>
      </c>
      <c r="C7880" t="s">
        <v>493</v>
      </c>
      <c r="D7880" t="s">
        <v>1437</v>
      </c>
      <c r="E7880">
        <v>2015</v>
      </c>
      <c r="F7880" s="10">
        <v>42369</v>
      </c>
      <c r="G7880" t="s">
        <v>489</v>
      </c>
      <c r="H7880" t="s">
        <v>474</v>
      </c>
      <c r="I7880" t="s">
        <v>545</v>
      </c>
      <c r="J7880">
        <v>828300000</v>
      </c>
      <c r="K7880">
        <v>901769898.97956181</v>
      </c>
    </row>
    <row r="7881" spans="1:11" x14ac:dyDescent="0.25">
      <c r="A7881">
        <v>1027</v>
      </c>
      <c r="B7881" t="s">
        <v>226</v>
      </c>
      <c r="C7881" t="s">
        <v>493</v>
      </c>
      <c r="D7881" t="s">
        <v>290</v>
      </c>
      <c r="E7881">
        <v>2015</v>
      </c>
      <c r="F7881" s="10">
        <v>42369</v>
      </c>
      <c r="G7881" t="s">
        <v>489</v>
      </c>
      <c r="H7881" t="s">
        <v>474</v>
      </c>
      <c r="I7881" t="s">
        <v>545</v>
      </c>
      <c r="J7881">
        <v>532200000</v>
      </c>
      <c r="K7881">
        <v>579405940.16289127</v>
      </c>
    </row>
    <row r="7882" spans="1:11" x14ac:dyDescent="0.25">
      <c r="A7882">
        <v>1027</v>
      </c>
      <c r="B7882" t="s">
        <v>226</v>
      </c>
      <c r="C7882" t="s">
        <v>493</v>
      </c>
      <c r="D7882" t="s">
        <v>726</v>
      </c>
      <c r="E7882">
        <v>2016</v>
      </c>
      <c r="F7882" s="10">
        <v>42735</v>
      </c>
      <c r="G7882" t="s">
        <v>489</v>
      </c>
      <c r="H7882" t="s">
        <v>474</v>
      </c>
      <c r="I7882" t="s">
        <v>545</v>
      </c>
      <c r="J7882">
        <v>1231000000</v>
      </c>
      <c r="K7882">
        <v>1297596547.6131496</v>
      </c>
    </row>
    <row r="7883" spans="1:11" x14ac:dyDescent="0.25">
      <c r="A7883">
        <v>1027</v>
      </c>
      <c r="B7883" t="s">
        <v>226</v>
      </c>
      <c r="C7883" t="s">
        <v>493</v>
      </c>
      <c r="D7883" t="s">
        <v>578</v>
      </c>
      <c r="E7883">
        <v>2016</v>
      </c>
      <c r="F7883" s="10">
        <v>42735</v>
      </c>
      <c r="G7883" t="s">
        <v>489</v>
      </c>
      <c r="H7883" t="s">
        <v>474</v>
      </c>
      <c r="I7883" t="s">
        <v>545</v>
      </c>
      <c r="J7883">
        <v>387400000</v>
      </c>
      <c r="K7883">
        <v>408358166.16192865</v>
      </c>
    </row>
    <row r="7884" spans="1:11" x14ac:dyDescent="0.25">
      <c r="A7884">
        <v>1027</v>
      </c>
      <c r="B7884" t="s">
        <v>226</v>
      </c>
      <c r="C7884" t="s">
        <v>493</v>
      </c>
      <c r="D7884" t="s">
        <v>1055</v>
      </c>
      <c r="E7884">
        <v>2016</v>
      </c>
      <c r="F7884" s="10">
        <v>42735</v>
      </c>
      <c r="G7884" t="s">
        <v>489</v>
      </c>
      <c r="H7884" t="s">
        <v>474</v>
      </c>
      <c r="I7884" t="s">
        <v>545</v>
      </c>
      <c r="J7884">
        <v>333600000</v>
      </c>
      <c r="K7884">
        <v>351647610.30361229</v>
      </c>
    </row>
    <row r="7885" spans="1:11" x14ac:dyDescent="0.25">
      <c r="A7885">
        <v>1027</v>
      </c>
      <c r="B7885" t="s">
        <v>226</v>
      </c>
      <c r="C7885" t="s">
        <v>493</v>
      </c>
      <c r="D7885" t="s">
        <v>1056</v>
      </c>
      <c r="E7885">
        <v>2016</v>
      </c>
      <c r="F7885" s="10">
        <v>42735</v>
      </c>
      <c r="G7885" t="s">
        <v>489</v>
      </c>
      <c r="H7885" t="s">
        <v>474</v>
      </c>
      <c r="I7885" t="s">
        <v>545</v>
      </c>
      <c r="J7885">
        <v>0</v>
      </c>
      <c r="K7885">
        <v>0</v>
      </c>
    </row>
    <row r="7886" spans="1:11" x14ac:dyDescent="0.25">
      <c r="A7886">
        <v>1027</v>
      </c>
      <c r="B7886" t="s">
        <v>226</v>
      </c>
      <c r="C7886" t="s">
        <v>493</v>
      </c>
      <c r="D7886" t="s">
        <v>589</v>
      </c>
      <c r="E7886">
        <v>2016</v>
      </c>
      <c r="F7886" s="10">
        <v>42735</v>
      </c>
      <c r="G7886" t="s">
        <v>489</v>
      </c>
      <c r="H7886" t="s">
        <v>474</v>
      </c>
      <c r="I7886" t="s">
        <v>545</v>
      </c>
      <c r="J7886">
        <v>-26800000</v>
      </c>
      <c r="K7886">
        <v>-28249867.974031202</v>
      </c>
    </row>
    <row r="7887" spans="1:11" x14ac:dyDescent="0.25">
      <c r="A7887">
        <v>1027</v>
      </c>
      <c r="B7887" t="s">
        <v>226</v>
      </c>
      <c r="C7887" t="s">
        <v>493</v>
      </c>
      <c r="D7887" t="s">
        <v>1437</v>
      </c>
      <c r="E7887">
        <v>2016</v>
      </c>
      <c r="F7887" s="10">
        <v>42735</v>
      </c>
      <c r="G7887" t="s">
        <v>489</v>
      </c>
      <c r="H7887" t="s">
        <v>474</v>
      </c>
      <c r="I7887" t="s">
        <v>545</v>
      </c>
      <c r="J7887">
        <v>1403600000</v>
      </c>
      <c r="K7887">
        <v>1479534130.1623209</v>
      </c>
    </row>
    <row r="7888" spans="1:11" x14ac:dyDescent="0.25">
      <c r="A7888">
        <v>1630</v>
      </c>
      <c r="B7888" t="s">
        <v>230</v>
      </c>
      <c r="C7888" t="s">
        <v>492</v>
      </c>
      <c r="D7888" t="s">
        <v>2812</v>
      </c>
      <c r="E7888">
        <v>2016</v>
      </c>
      <c r="F7888" s="10">
        <v>42735</v>
      </c>
      <c r="G7888" t="s">
        <v>489</v>
      </c>
      <c r="H7888" t="s">
        <v>474</v>
      </c>
      <c r="I7888" t="s">
        <v>545</v>
      </c>
      <c r="J7888">
        <v>93577000</v>
      </c>
      <c r="K7888">
        <v>98639473.709176049</v>
      </c>
    </row>
    <row r="7889" spans="1:11" x14ac:dyDescent="0.25">
      <c r="A7889">
        <v>1630</v>
      </c>
      <c r="B7889" t="s">
        <v>230</v>
      </c>
      <c r="C7889" t="s">
        <v>492</v>
      </c>
      <c r="D7889" t="s">
        <v>726</v>
      </c>
      <c r="E7889">
        <v>2016</v>
      </c>
      <c r="F7889" s="10">
        <v>42735</v>
      </c>
      <c r="G7889" t="s">
        <v>489</v>
      </c>
      <c r="H7889" t="s">
        <v>474</v>
      </c>
      <c r="I7889" t="s">
        <v>545</v>
      </c>
      <c r="J7889">
        <v>39979000</v>
      </c>
      <c r="K7889">
        <v>42141845.960216172</v>
      </c>
    </row>
    <row r="7890" spans="1:11" x14ac:dyDescent="0.25">
      <c r="A7890">
        <v>1630</v>
      </c>
      <c r="B7890" t="s">
        <v>230</v>
      </c>
      <c r="C7890" t="s">
        <v>492</v>
      </c>
      <c r="D7890" t="s">
        <v>2813</v>
      </c>
      <c r="E7890">
        <v>2016</v>
      </c>
      <c r="F7890" s="10">
        <v>42735</v>
      </c>
      <c r="G7890" t="s">
        <v>489</v>
      </c>
      <c r="H7890" t="s">
        <v>474</v>
      </c>
      <c r="I7890" t="s">
        <v>545</v>
      </c>
      <c r="J7890">
        <v>49926000</v>
      </c>
      <c r="K7890">
        <v>52626974.196697086</v>
      </c>
    </row>
    <row r="7891" spans="1:11" x14ac:dyDescent="0.25">
      <c r="A7891">
        <v>1630</v>
      </c>
      <c r="B7891" t="s">
        <v>230</v>
      </c>
      <c r="C7891" t="s">
        <v>492</v>
      </c>
      <c r="D7891" t="s">
        <v>2814</v>
      </c>
      <c r="E7891">
        <v>2016</v>
      </c>
      <c r="F7891" s="10">
        <v>42735</v>
      </c>
      <c r="G7891" t="s">
        <v>489</v>
      </c>
      <c r="H7891" t="s">
        <v>474</v>
      </c>
      <c r="I7891" t="s">
        <v>545</v>
      </c>
      <c r="J7891">
        <v>42909000</v>
      </c>
      <c r="K7891">
        <v>45230357.645436749</v>
      </c>
    </row>
    <row r="7892" spans="1:11" x14ac:dyDescent="0.25">
      <c r="A7892">
        <v>1630</v>
      </c>
      <c r="B7892" t="s">
        <v>230</v>
      </c>
      <c r="C7892" t="s">
        <v>492</v>
      </c>
      <c r="D7892" t="s">
        <v>465</v>
      </c>
      <c r="E7892">
        <v>2016</v>
      </c>
      <c r="F7892" s="10">
        <v>42735</v>
      </c>
      <c r="G7892" t="s">
        <v>489</v>
      </c>
      <c r="H7892" t="s">
        <v>474</v>
      </c>
      <c r="I7892" t="s">
        <v>545</v>
      </c>
      <c r="J7892">
        <v>17825000</v>
      </c>
      <c r="K7892">
        <v>18789324.50138456</v>
      </c>
    </row>
    <row r="7893" spans="1:11" x14ac:dyDescent="0.25">
      <c r="A7893">
        <v>1630</v>
      </c>
      <c r="B7893" t="s">
        <v>230</v>
      </c>
      <c r="C7893" t="s">
        <v>492</v>
      </c>
      <c r="D7893" t="s">
        <v>227</v>
      </c>
      <c r="E7893">
        <v>2016</v>
      </c>
      <c r="F7893" s="10">
        <v>42735</v>
      </c>
      <c r="G7893" t="s">
        <v>489</v>
      </c>
      <c r="H7893" t="s">
        <v>474</v>
      </c>
      <c r="I7893" t="s">
        <v>545</v>
      </c>
      <c r="J7893">
        <v>294998000</v>
      </c>
      <c r="K7893">
        <v>310957259.42549467</v>
      </c>
    </row>
    <row r="7894" spans="1:11" x14ac:dyDescent="0.25">
      <c r="A7894">
        <v>1630</v>
      </c>
      <c r="B7894" t="s">
        <v>230</v>
      </c>
      <c r="C7894" t="s">
        <v>492</v>
      </c>
      <c r="D7894" t="s">
        <v>2140</v>
      </c>
      <c r="E7894">
        <v>2016</v>
      </c>
      <c r="F7894" s="10">
        <v>42735</v>
      </c>
      <c r="G7894" t="s">
        <v>489</v>
      </c>
      <c r="H7894" t="s">
        <v>474</v>
      </c>
      <c r="I7894" t="s">
        <v>545</v>
      </c>
      <c r="J7894">
        <v>44928000</v>
      </c>
      <c r="K7894">
        <v>47358584.63945052</v>
      </c>
    </row>
    <row r="7895" spans="1:11" x14ac:dyDescent="0.25">
      <c r="A7895">
        <v>1630</v>
      </c>
      <c r="B7895" t="s">
        <v>230</v>
      </c>
      <c r="C7895" t="s">
        <v>492</v>
      </c>
      <c r="D7895" t="s">
        <v>290</v>
      </c>
      <c r="E7895">
        <v>2016</v>
      </c>
      <c r="F7895" s="10">
        <v>42735</v>
      </c>
      <c r="G7895" t="s">
        <v>489</v>
      </c>
      <c r="H7895" t="s">
        <v>474</v>
      </c>
      <c r="I7895" t="s">
        <v>545</v>
      </c>
      <c r="J7895">
        <v>37151000</v>
      </c>
      <c r="K7895">
        <v>39160852.429225124</v>
      </c>
    </row>
    <row r="7896" spans="1:11" x14ac:dyDescent="0.25">
      <c r="A7896">
        <v>1630</v>
      </c>
      <c r="B7896" t="s">
        <v>230</v>
      </c>
      <c r="C7896" t="s">
        <v>493</v>
      </c>
      <c r="D7896" t="s">
        <v>2815</v>
      </c>
      <c r="E7896">
        <v>2016</v>
      </c>
      <c r="F7896" s="10">
        <v>42735</v>
      </c>
      <c r="G7896" t="s">
        <v>489</v>
      </c>
      <c r="H7896" t="s">
        <v>474</v>
      </c>
      <c r="I7896" t="s">
        <v>545</v>
      </c>
      <c r="J7896">
        <v>211970000</v>
      </c>
      <c r="K7896">
        <v>223437481.88266397</v>
      </c>
    </row>
    <row r="7897" spans="1:11" x14ac:dyDescent="0.25">
      <c r="A7897">
        <v>1630</v>
      </c>
      <c r="B7897" t="s">
        <v>230</v>
      </c>
      <c r="C7897" t="s">
        <v>493</v>
      </c>
      <c r="D7897" t="s">
        <v>2817</v>
      </c>
      <c r="E7897">
        <v>2016</v>
      </c>
      <c r="F7897" s="10">
        <v>42735</v>
      </c>
      <c r="G7897" t="s">
        <v>489</v>
      </c>
      <c r="H7897" t="s">
        <v>474</v>
      </c>
      <c r="I7897" t="s">
        <v>545</v>
      </c>
      <c r="J7897">
        <v>142962000</v>
      </c>
      <c r="K7897">
        <v>150696180.04863617</v>
      </c>
    </row>
    <row r="7898" spans="1:11" x14ac:dyDescent="0.25">
      <c r="A7898">
        <v>1630</v>
      </c>
      <c r="B7898" t="s">
        <v>230</v>
      </c>
      <c r="C7898" t="s">
        <v>493</v>
      </c>
      <c r="D7898" t="s">
        <v>2816</v>
      </c>
      <c r="E7898">
        <v>2016</v>
      </c>
      <c r="F7898" s="10">
        <v>42735</v>
      </c>
      <c r="G7898" t="s">
        <v>489</v>
      </c>
      <c r="H7898" t="s">
        <v>474</v>
      </c>
      <c r="I7898" t="s">
        <v>545</v>
      </c>
      <c r="J7898">
        <v>152673000</v>
      </c>
      <c r="K7898">
        <v>160932540.79101738</v>
      </c>
    </row>
    <row r="7899" spans="1:11" x14ac:dyDescent="0.25">
      <c r="A7899">
        <v>1630</v>
      </c>
      <c r="B7899" t="s">
        <v>230</v>
      </c>
      <c r="C7899" t="s">
        <v>493</v>
      </c>
      <c r="D7899" t="s">
        <v>456</v>
      </c>
      <c r="E7899">
        <v>2016</v>
      </c>
      <c r="F7899" s="10">
        <v>42735</v>
      </c>
      <c r="G7899" t="s">
        <v>489</v>
      </c>
      <c r="H7899" t="s">
        <v>474</v>
      </c>
      <c r="I7899" t="s">
        <v>545</v>
      </c>
      <c r="J7899">
        <v>113688000</v>
      </c>
      <c r="K7899">
        <v>119838469.78476341</v>
      </c>
    </row>
    <row r="7900" spans="1:11" x14ac:dyDescent="0.25">
      <c r="A7900">
        <v>1027</v>
      </c>
      <c r="B7900" t="s">
        <v>226</v>
      </c>
      <c r="C7900" t="s">
        <v>493</v>
      </c>
      <c r="D7900" t="s">
        <v>726</v>
      </c>
      <c r="E7900">
        <v>2017</v>
      </c>
      <c r="F7900" s="10">
        <v>43100</v>
      </c>
      <c r="G7900" t="s">
        <v>489</v>
      </c>
      <c r="H7900" t="s">
        <v>474</v>
      </c>
      <c r="I7900" t="s">
        <v>545</v>
      </c>
      <c r="J7900">
        <v>1170000000</v>
      </c>
      <c r="K7900">
        <v>1403180542.563143</v>
      </c>
    </row>
    <row r="7901" spans="1:11" x14ac:dyDescent="0.25">
      <c r="A7901">
        <v>1027</v>
      </c>
      <c r="B7901" t="s">
        <v>226</v>
      </c>
      <c r="C7901" t="s">
        <v>493</v>
      </c>
      <c r="D7901" t="s">
        <v>578</v>
      </c>
      <c r="E7901">
        <v>2017</v>
      </c>
      <c r="F7901" s="10">
        <v>43100</v>
      </c>
      <c r="G7901" t="s">
        <v>489</v>
      </c>
      <c r="H7901" t="s">
        <v>474</v>
      </c>
      <c r="I7901" t="s">
        <v>545</v>
      </c>
      <c r="J7901">
        <v>394100000</v>
      </c>
      <c r="K7901">
        <v>472643975.91806382</v>
      </c>
    </row>
    <row r="7902" spans="1:11" x14ac:dyDescent="0.25">
      <c r="A7902">
        <v>1027</v>
      </c>
      <c r="B7902" t="s">
        <v>226</v>
      </c>
      <c r="C7902" t="s">
        <v>493</v>
      </c>
      <c r="D7902" t="s">
        <v>1055</v>
      </c>
      <c r="E7902">
        <v>2017</v>
      </c>
      <c r="F7902" s="10">
        <v>43100</v>
      </c>
      <c r="G7902" t="s">
        <v>489</v>
      </c>
      <c r="H7902" t="s">
        <v>474</v>
      </c>
      <c r="I7902" t="s">
        <v>545</v>
      </c>
      <c r="J7902">
        <v>327000000</v>
      </c>
      <c r="K7902">
        <v>392170972.1522631</v>
      </c>
    </row>
    <row r="7903" spans="1:11" x14ac:dyDescent="0.25">
      <c r="A7903">
        <v>1027</v>
      </c>
      <c r="B7903" t="s">
        <v>226</v>
      </c>
      <c r="C7903" t="s">
        <v>493</v>
      </c>
      <c r="D7903" t="s">
        <v>1056</v>
      </c>
      <c r="E7903">
        <v>2017</v>
      </c>
      <c r="F7903" s="10">
        <v>43100</v>
      </c>
      <c r="G7903" t="s">
        <v>489</v>
      </c>
      <c r="H7903" t="s">
        <v>474</v>
      </c>
      <c r="I7903" t="s">
        <v>545</v>
      </c>
      <c r="J7903">
        <v>0</v>
      </c>
      <c r="K7903">
        <v>0</v>
      </c>
    </row>
    <row r="7904" spans="1:11" x14ac:dyDescent="0.25">
      <c r="A7904">
        <v>1027</v>
      </c>
      <c r="B7904" t="s">
        <v>226</v>
      </c>
      <c r="C7904" t="s">
        <v>493</v>
      </c>
      <c r="D7904" t="s">
        <v>589</v>
      </c>
      <c r="E7904">
        <v>2017</v>
      </c>
      <c r="F7904" s="10">
        <v>43100</v>
      </c>
      <c r="G7904" t="s">
        <v>489</v>
      </c>
      <c r="H7904" t="s">
        <v>474</v>
      </c>
      <c r="I7904" t="s">
        <v>545</v>
      </c>
      <c r="J7904">
        <v>-28400000</v>
      </c>
      <c r="K7904">
        <v>-34060108.896404497</v>
      </c>
    </row>
    <row r="7905" spans="1:11" x14ac:dyDescent="0.25">
      <c r="A7905">
        <v>1027</v>
      </c>
      <c r="B7905" t="s">
        <v>226</v>
      </c>
      <c r="C7905" t="s">
        <v>493</v>
      </c>
      <c r="D7905" t="s">
        <v>1437</v>
      </c>
      <c r="E7905">
        <v>2017</v>
      </c>
      <c r="F7905" s="10">
        <v>43100</v>
      </c>
      <c r="G7905" t="s">
        <v>489</v>
      </c>
      <c r="H7905" t="s">
        <v>474</v>
      </c>
      <c r="I7905" t="s">
        <v>545</v>
      </c>
      <c r="J7905">
        <v>1356200000</v>
      </c>
      <c r="K7905">
        <v>1626490129.7642176</v>
      </c>
    </row>
    <row r="7906" spans="1:11" x14ac:dyDescent="0.25">
      <c r="A7906">
        <v>1630</v>
      </c>
      <c r="B7906" t="s">
        <v>230</v>
      </c>
      <c r="C7906" t="s">
        <v>492</v>
      </c>
      <c r="D7906" t="s">
        <v>2812</v>
      </c>
      <c r="E7906">
        <v>2017</v>
      </c>
      <c r="F7906" s="10">
        <v>43100</v>
      </c>
      <c r="G7906" t="s">
        <v>489</v>
      </c>
      <c r="H7906" t="s">
        <v>474</v>
      </c>
      <c r="I7906" t="s">
        <v>545</v>
      </c>
      <c r="J7906">
        <v>82415000</v>
      </c>
      <c r="K7906">
        <v>98840277.2780696</v>
      </c>
    </row>
    <row r="7907" spans="1:11" x14ac:dyDescent="0.25">
      <c r="A7907">
        <v>1630</v>
      </c>
      <c r="B7907" t="s">
        <v>230</v>
      </c>
      <c r="C7907" t="s">
        <v>492</v>
      </c>
      <c r="D7907" t="s">
        <v>726</v>
      </c>
      <c r="E7907">
        <v>2017</v>
      </c>
      <c r="F7907" s="10">
        <v>43100</v>
      </c>
      <c r="G7907" t="s">
        <v>489</v>
      </c>
      <c r="H7907" t="s">
        <v>474</v>
      </c>
      <c r="I7907" t="s">
        <v>545</v>
      </c>
      <c r="J7907">
        <v>32358000</v>
      </c>
      <c r="K7907">
        <v>38806936.74893862</v>
      </c>
    </row>
    <row r="7908" spans="1:11" x14ac:dyDescent="0.25">
      <c r="A7908">
        <v>1630</v>
      </c>
      <c r="B7908" t="s">
        <v>230</v>
      </c>
      <c r="C7908" t="s">
        <v>492</v>
      </c>
      <c r="D7908" t="s">
        <v>2813</v>
      </c>
      <c r="E7908">
        <v>2017</v>
      </c>
      <c r="F7908" s="10">
        <v>43100</v>
      </c>
      <c r="G7908" t="s">
        <v>489</v>
      </c>
      <c r="H7908" t="s">
        <v>474</v>
      </c>
      <c r="I7908" t="s">
        <v>545</v>
      </c>
      <c r="J7908">
        <v>42479000</v>
      </c>
      <c r="K7908">
        <v>50945048.091914319</v>
      </c>
    </row>
    <row r="7909" spans="1:11" x14ac:dyDescent="0.25">
      <c r="A7909">
        <v>1630</v>
      </c>
      <c r="B7909" t="s">
        <v>230</v>
      </c>
      <c r="C7909" t="s">
        <v>492</v>
      </c>
      <c r="D7909" t="s">
        <v>2814</v>
      </c>
      <c r="E7909">
        <v>2017</v>
      </c>
      <c r="F7909" s="10">
        <v>43100</v>
      </c>
      <c r="G7909" t="s">
        <v>489</v>
      </c>
      <c r="H7909" t="s">
        <v>474</v>
      </c>
      <c r="I7909" t="s">
        <v>545</v>
      </c>
      <c r="J7909">
        <v>32495000</v>
      </c>
      <c r="K7909">
        <v>38971240.795375504</v>
      </c>
    </row>
    <row r="7910" spans="1:11" x14ac:dyDescent="0.25">
      <c r="A7910">
        <v>1630</v>
      </c>
      <c r="B7910" t="s">
        <v>230</v>
      </c>
      <c r="C7910" t="s">
        <v>492</v>
      </c>
      <c r="D7910" t="s">
        <v>465</v>
      </c>
      <c r="E7910">
        <v>2017</v>
      </c>
      <c r="F7910" s="10">
        <v>43100</v>
      </c>
      <c r="G7910" t="s">
        <v>489</v>
      </c>
      <c r="H7910" t="s">
        <v>474</v>
      </c>
      <c r="I7910" t="s">
        <v>545</v>
      </c>
      <c r="J7910">
        <v>12769000</v>
      </c>
      <c r="K7910">
        <v>15313856.707682714</v>
      </c>
    </row>
    <row r="7911" spans="1:11" x14ac:dyDescent="0.25">
      <c r="A7911">
        <v>1630</v>
      </c>
      <c r="B7911" t="s">
        <v>230</v>
      </c>
      <c r="C7911" t="s">
        <v>492</v>
      </c>
      <c r="D7911" t="s">
        <v>227</v>
      </c>
      <c r="E7911">
        <v>2017</v>
      </c>
      <c r="F7911" s="10">
        <v>43100</v>
      </c>
      <c r="G7911" t="s">
        <v>489</v>
      </c>
      <c r="H7911" t="s">
        <v>474</v>
      </c>
      <c r="I7911" t="s">
        <v>545</v>
      </c>
      <c r="J7911">
        <v>286410000</v>
      </c>
      <c r="K7911">
        <v>343491401.02180326</v>
      </c>
    </row>
    <row r="7912" spans="1:11" x14ac:dyDescent="0.25">
      <c r="A7912">
        <v>1630</v>
      </c>
      <c r="B7912" t="s">
        <v>230</v>
      </c>
      <c r="C7912" t="s">
        <v>492</v>
      </c>
      <c r="D7912" t="s">
        <v>2140</v>
      </c>
      <c r="E7912">
        <v>2017</v>
      </c>
      <c r="F7912" s="10">
        <v>43100</v>
      </c>
      <c r="G7912" t="s">
        <v>489</v>
      </c>
      <c r="H7912" t="s">
        <v>474</v>
      </c>
      <c r="I7912" t="s">
        <v>545</v>
      </c>
      <c r="J7912">
        <v>57412000</v>
      </c>
      <c r="K7912">
        <v>68854189.153534338</v>
      </c>
    </row>
    <row r="7913" spans="1:11" x14ac:dyDescent="0.25">
      <c r="A7913">
        <v>1630</v>
      </c>
      <c r="B7913" t="s">
        <v>230</v>
      </c>
      <c r="C7913" t="s">
        <v>492</v>
      </c>
      <c r="D7913" t="s">
        <v>290</v>
      </c>
      <c r="E7913">
        <v>2017</v>
      </c>
      <c r="F7913" s="10">
        <v>43100</v>
      </c>
      <c r="G7913" t="s">
        <v>489</v>
      </c>
      <c r="H7913" t="s">
        <v>474</v>
      </c>
      <c r="I7913" t="s">
        <v>545</v>
      </c>
      <c r="J7913">
        <v>38590000</v>
      </c>
      <c r="K7913">
        <v>46280971.912403159</v>
      </c>
    </row>
    <row r="7914" spans="1:11" x14ac:dyDescent="0.25">
      <c r="A7914">
        <v>1630</v>
      </c>
      <c r="B7914" t="s">
        <v>230</v>
      </c>
      <c r="C7914" t="s">
        <v>493</v>
      </c>
      <c r="D7914" t="s">
        <v>2815</v>
      </c>
      <c r="E7914">
        <v>2017</v>
      </c>
      <c r="F7914" s="10">
        <v>43100</v>
      </c>
      <c r="G7914" t="s">
        <v>489</v>
      </c>
      <c r="H7914" t="s">
        <v>474</v>
      </c>
      <c r="I7914" t="s">
        <v>545</v>
      </c>
      <c r="J7914">
        <v>193913000</v>
      </c>
      <c r="K7914">
        <v>232559785.08551008</v>
      </c>
    </row>
    <row r="7915" spans="1:11" x14ac:dyDescent="0.25">
      <c r="A7915">
        <v>1630</v>
      </c>
      <c r="B7915" t="s">
        <v>230</v>
      </c>
      <c r="C7915" t="s">
        <v>493</v>
      </c>
      <c r="D7915" t="s">
        <v>2817</v>
      </c>
      <c r="E7915">
        <v>2017</v>
      </c>
      <c r="F7915" s="10">
        <v>43100</v>
      </c>
      <c r="G7915" t="s">
        <v>489</v>
      </c>
      <c r="H7915" t="s">
        <v>474</v>
      </c>
      <c r="I7915" t="s">
        <v>545</v>
      </c>
      <c r="J7915">
        <v>127958000</v>
      </c>
      <c r="K7915">
        <v>153459979.37204671</v>
      </c>
    </row>
    <row r="7916" spans="1:11" x14ac:dyDescent="0.25">
      <c r="A7916">
        <v>1630</v>
      </c>
      <c r="B7916" t="s">
        <v>230</v>
      </c>
      <c r="C7916" t="s">
        <v>493</v>
      </c>
      <c r="D7916" t="s">
        <v>2816</v>
      </c>
      <c r="E7916">
        <v>2017</v>
      </c>
      <c r="F7916" s="10">
        <v>43100</v>
      </c>
      <c r="G7916" t="s">
        <v>489</v>
      </c>
      <c r="H7916" t="s">
        <v>474</v>
      </c>
      <c r="I7916" t="s">
        <v>545</v>
      </c>
      <c r="J7916">
        <v>157253000</v>
      </c>
      <c r="K7916">
        <v>188593461.41853157</v>
      </c>
    </row>
    <row r="7917" spans="1:11" x14ac:dyDescent="0.25">
      <c r="A7917">
        <v>1630</v>
      </c>
      <c r="B7917" t="s">
        <v>230</v>
      </c>
      <c r="C7917" t="s">
        <v>493</v>
      </c>
      <c r="D7917" t="s">
        <v>456</v>
      </c>
      <c r="E7917">
        <v>2017</v>
      </c>
      <c r="F7917" s="10">
        <v>43100</v>
      </c>
      <c r="G7917" t="s">
        <v>489</v>
      </c>
      <c r="H7917" t="s">
        <v>474</v>
      </c>
      <c r="I7917" t="s">
        <v>545</v>
      </c>
      <c r="J7917">
        <v>105804000</v>
      </c>
      <c r="K7917">
        <v>126890695.83363315</v>
      </c>
    </row>
    <row r="7918" spans="1:11" x14ac:dyDescent="0.25">
      <c r="A7918">
        <v>920</v>
      </c>
      <c r="B7918" t="s">
        <v>2209</v>
      </c>
      <c r="C7918" t="s">
        <v>493</v>
      </c>
      <c r="D7918" t="s">
        <v>971</v>
      </c>
      <c r="E7918">
        <v>2016</v>
      </c>
      <c r="F7918" s="10">
        <v>42735</v>
      </c>
      <c r="G7918" t="s">
        <v>489</v>
      </c>
      <c r="H7918" t="s">
        <v>474</v>
      </c>
      <c r="I7918" t="s">
        <v>2293</v>
      </c>
      <c r="J7918">
        <v>350584000</v>
      </c>
      <c r="K7918">
        <v>911791937.58127439</v>
      </c>
    </row>
    <row r="7919" spans="1:11" x14ac:dyDescent="0.25">
      <c r="A7919">
        <v>920</v>
      </c>
      <c r="B7919" t="s">
        <v>2209</v>
      </c>
      <c r="C7919" t="s">
        <v>493</v>
      </c>
      <c r="D7919" t="s">
        <v>2303</v>
      </c>
      <c r="E7919">
        <v>2016</v>
      </c>
      <c r="F7919" s="10">
        <v>42735</v>
      </c>
      <c r="G7919" t="s">
        <v>489</v>
      </c>
      <c r="H7919" t="s">
        <v>474</v>
      </c>
      <c r="I7919" t="s">
        <v>2293</v>
      </c>
      <c r="J7919">
        <v>1723000</v>
      </c>
      <c r="K7919">
        <v>4481144.3433029912</v>
      </c>
    </row>
    <row r="7920" spans="1:11" x14ac:dyDescent="0.25">
      <c r="A7920">
        <v>920</v>
      </c>
      <c r="B7920" t="s">
        <v>2209</v>
      </c>
      <c r="C7920" t="s">
        <v>493</v>
      </c>
      <c r="D7920" t="s">
        <v>2306</v>
      </c>
      <c r="E7920">
        <v>2016</v>
      </c>
      <c r="F7920" s="10">
        <v>42735</v>
      </c>
      <c r="G7920" t="s">
        <v>489</v>
      </c>
      <c r="H7920" t="s">
        <v>474</v>
      </c>
      <c r="I7920" t="s">
        <v>2293</v>
      </c>
      <c r="J7920">
        <v>-32246000</v>
      </c>
      <c r="K7920">
        <v>-83864759.427828342</v>
      </c>
    </row>
    <row r="7921" spans="1:11" x14ac:dyDescent="0.25">
      <c r="A7921">
        <v>920</v>
      </c>
      <c r="B7921" t="s">
        <v>2209</v>
      </c>
      <c r="C7921" t="s">
        <v>493</v>
      </c>
      <c r="D7921" t="s">
        <v>994</v>
      </c>
      <c r="E7921">
        <v>2016</v>
      </c>
      <c r="F7921" s="10">
        <v>42735</v>
      </c>
      <c r="G7921" t="s">
        <v>489</v>
      </c>
      <c r="H7921" t="s">
        <v>474</v>
      </c>
      <c r="I7921" t="s">
        <v>2293</v>
      </c>
      <c r="J7921">
        <v>20666000</v>
      </c>
      <c r="K7921">
        <v>53747724.317295186</v>
      </c>
    </row>
    <row r="7922" spans="1:11" x14ac:dyDescent="0.25">
      <c r="A7922">
        <v>920</v>
      </c>
      <c r="B7922" t="s">
        <v>2209</v>
      </c>
      <c r="C7922" t="s">
        <v>493</v>
      </c>
      <c r="D7922" t="s">
        <v>2305</v>
      </c>
      <c r="E7922">
        <v>2016</v>
      </c>
      <c r="F7922" s="10">
        <v>42735</v>
      </c>
      <c r="G7922" t="s">
        <v>489</v>
      </c>
      <c r="H7922" t="s">
        <v>474</v>
      </c>
      <c r="I7922" t="s">
        <v>2293</v>
      </c>
      <c r="J7922">
        <v>150000</v>
      </c>
      <c r="K7922">
        <v>390117.03511053318</v>
      </c>
    </row>
    <row r="7923" spans="1:11" x14ac:dyDescent="0.25">
      <c r="A7923">
        <v>920</v>
      </c>
      <c r="B7923" t="s">
        <v>2209</v>
      </c>
      <c r="C7923" t="s">
        <v>493</v>
      </c>
      <c r="D7923" t="s">
        <v>971</v>
      </c>
      <c r="E7923">
        <v>2017</v>
      </c>
      <c r="F7923" s="10">
        <v>43100</v>
      </c>
      <c r="G7923" t="s">
        <v>489</v>
      </c>
      <c r="H7923" t="s">
        <v>474</v>
      </c>
      <c r="I7923" t="s">
        <v>2293</v>
      </c>
      <c r="J7923">
        <v>302344000</v>
      </c>
      <c r="K7923">
        <v>786330299.08972692</v>
      </c>
    </row>
    <row r="7924" spans="1:11" x14ac:dyDescent="0.25">
      <c r="A7924">
        <v>920</v>
      </c>
      <c r="B7924" t="s">
        <v>2209</v>
      </c>
      <c r="C7924" t="s">
        <v>493</v>
      </c>
      <c r="D7924" t="s">
        <v>2303</v>
      </c>
      <c r="E7924">
        <v>2017</v>
      </c>
      <c r="F7924" s="10">
        <v>43100</v>
      </c>
      <c r="G7924" t="s">
        <v>489</v>
      </c>
      <c r="H7924" t="s">
        <v>474</v>
      </c>
      <c r="I7924" t="s">
        <v>2293</v>
      </c>
      <c r="J7924">
        <v>1693000</v>
      </c>
      <c r="K7924">
        <v>4403120.9362808838</v>
      </c>
    </row>
    <row r="7925" spans="1:11" x14ac:dyDescent="0.25">
      <c r="A7925">
        <v>920</v>
      </c>
      <c r="B7925" t="s">
        <v>2209</v>
      </c>
      <c r="C7925" t="s">
        <v>493</v>
      </c>
      <c r="D7925" t="s">
        <v>2306</v>
      </c>
      <c r="E7925">
        <v>2017</v>
      </c>
      <c r="F7925" s="10">
        <v>43100</v>
      </c>
      <c r="G7925" t="s">
        <v>489</v>
      </c>
      <c r="H7925" t="s">
        <v>474</v>
      </c>
      <c r="I7925" t="s">
        <v>2293</v>
      </c>
      <c r="J7925">
        <v>-27737000</v>
      </c>
      <c r="K7925">
        <v>-72137841.352405727</v>
      </c>
    </row>
    <row r="7926" spans="1:11" x14ac:dyDescent="0.25">
      <c r="A7926">
        <v>920</v>
      </c>
      <c r="B7926" t="s">
        <v>2209</v>
      </c>
      <c r="C7926" t="s">
        <v>493</v>
      </c>
      <c r="D7926" t="s">
        <v>994</v>
      </c>
      <c r="E7926">
        <v>2017</v>
      </c>
      <c r="F7926" s="10">
        <v>43100</v>
      </c>
      <c r="G7926" t="s">
        <v>489</v>
      </c>
      <c r="H7926" t="s">
        <v>474</v>
      </c>
      <c r="I7926" t="s">
        <v>2293</v>
      </c>
      <c r="J7926">
        <v>19506000</v>
      </c>
      <c r="K7926">
        <v>50730819.245773733</v>
      </c>
    </row>
    <row r="7927" spans="1:11" x14ac:dyDescent="0.25">
      <c r="A7927">
        <v>920</v>
      </c>
      <c r="B7927" t="s">
        <v>2209</v>
      </c>
      <c r="C7927" t="s">
        <v>493</v>
      </c>
      <c r="D7927" t="s">
        <v>2304</v>
      </c>
      <c r="E7927">
        <v>2017</v>
      </c>
      <c r="F7927" s="10">
        <v>43100</v>
      </c>
      <c r="G7927" t="s">
        <v>489</v>
      </c>
      <c r="H7927" t="s">
        <v>474</v>
      </c>
      <c r="I7927" t="s">
        <v>2293</v>
      </c>
      <c r="J7927">
        <v>2696000</v>
      </c>
      <c r="K7927">
        <v>7011703.5110533163</v>
      </c>
    </row>
    <row r="7928" spans="1:11" x14ac:dyDescent="0.25">
      <c r="A7928">
        <v>920</v>
      </c>
      <c r="B7928" t="s">
        <v>2209</v>
      </c>
      <c r="C7928" t="s">
        <v>493</v>
      </c>
      <c r="D7928" t="s">
        <v>2305</v>
      </c>
      <c r="E7928">
        <v>2017</v>
      </c>
      <c r="F7928" s="10">
        <v>43100</v>
      </c>
      <c r="G7928" t="s">
        <v>489</v>
      </c>
      <c r="H7928" t="s">
        <v>474</v>
      </c>
      <c r="I7928" t="s">
        <v>2293</v>
      </c>
      <c r="J7928">
        <v>335000</v>
      </c>
      <c r="K7928">
        <v>871261.37841352401</v>
      </c>
    </row>
    <row r="7929" spans="1:11" x14ac:dyDescent="0.25">
      <c r="A7929">
        <v>1164</v>
      </c>
      <c r="B7929" t="s">
        <v>2213</v>
      </c>
      <c r="C7929" t="s">
        <v>493</v>
      </c>
      <c r="D7929" t="s">
        <v>971</v>
      </c>
      <c r="E7929">
        <v>2017</v>
      </c>
      <c r="F7929" s="10">
        <v>43100</v>
      </c>
      <c r="G7929" t="s">
        <v>489</v>
      </c>
      <c r="H7929" t="s">
        <v>474</v>
      </c>
      <c r="I7929" t="s">
        <v>2294</v>
      </c>
      <c r="J7929">
        <v>1258970000</v>
      </c>
      <c r="K7929">
        <v>388331276.98951262</v>
      </c>
    </row>
    <row r="7930" spans="1:11" x14ac:dyDescent="0.25">
      <c r="A7930">
        <v>1164</v>
      </c>
      <c r="B7930" t="s">
        <v>2213</v>
      </c>
      <c r="C7930" t="s">
        <v>493</v>
      </c>
      <c r="D7930" t="s">
        <v>2307</v>
      </c>
      <c r="E7930">
        <v>2017</v>
      </c>
      <c r="F7930" s="10">
        <v>43100</v>
      </c>
      <c r="G7930" t="s">
        <v>489</v>
      </c>
      <c r="H7930" t="s">
        <v>474</v>
      </c>
      <c r="I7930" t="s">
        <v>2294</v>
      </c>
      <c r="J7930">
        <v>259531000</v>
      </c>
      <c r="K7930">
        <v>80052745.219000623</v>
      </c>
    </row>
    <row r="7931" spans="1:11" x14ac:dyDescent="0.25">
      <c r="A7931">
        <v>1164</v>
      </c>
      <c r="B7931" t="s">
        <v>2213</v>
      </c>
      <c r="C7931" t="s">
        <v>493</v>
      </c>
      <c r="D7931" t="s">
        <v>589</v>
      </c>
      <c r="E7931">
        <v>2017</v>
      </c>
      <c r="F7931" s="10">
        <v>43100</v>
      </c>
      <c r="G7931" t="s">
        <v>489</v>
      </c>
      <c r="H7931" t="s">
        <v>474</v>
      </c>
      <c r="I7931" t="s">
        <v>2294</v>
      </c>
      <c r="J7931">
        <v>-5733000</v>
      </c>
      <c r="K7931">
        <v>-1768352.86859963</v>
      </c>
    </row>
    <row r="7932" spans="1:11" x14ac:dyDescent="0.25">
      <c r="A7932">
        <v>1164</v>
      </c>
      <c r="B7932" t="s">
        <v>2213</v>
      </c>
      <c r="C7932" t="s">
        <v>493</v>
      </c>
      <c r="D7932" t="s">
        <v>740</v>
      </c>
      <c r="E7932">
        <v>2017</v>
      </c>
      <c r="F7932" s="10">
        <v>43100</v>
      </c>
      <c r="G7932" t="s">
        <v>489</v>
      </c>
      <c r="H7932" t="s">
        <v>474</v>
      </c>
      <c r="I7932" t="s">
        <v>2294</v>
      </c>
      <c r="J7932">
        <v>34503000</v>
      </c>
      <c r="K7932">
        <v>10642504.626773596</v>
      </c>
    </row>
    <row r="7933" spans="1:11" x14ac:dyDescent="0.25">
      <c r="A7933">
        <v>1317</v>
      </c>
      <c r="B7933" t="s">
        <v>2215</v>
      </c>
      <c r="C7933" t="s">
        <v>493</v>
      </c>
      <c r="D7933" t="s">
        <v>589</v>
      </c>
      <c r="E7933">
        <v>2017</v>
      </c>
      <c r="F7933" s="10">
        <v>43100</v>
      </c>
      <c r="G7933" t="s">
        <v>489</v>
      </c>
      <c r="H7933" t="s">
        <v>474</v>
      </c>
      <c r="I7933" t="s">
        <v>2294</v>
      </c>
      <c r="J7933">
        <v>-508386</v>
      </c>
      <c r="K7933">
        <v>-156812.46144355336</v>
      </c>
    </row>
    <row r="7934" spans="1:11" x14ac:dyDescent="0.25">
      <c r="A7934">
        <v>1317</v>
      </c>
      <c r="B7934" t="s">
        <v>2215</v>
      </c>
      <c r="C7934" t="s">
        <v>493</v>
      </c>
      <c r="D7934" t="s">
        <v>2308</v>
      </c>
      <c r="E7934">
        <v>2017</v>
      </c>
      <c r="F7934" s="10">
        <v>43100</v>
      </c>
      <c r="G7934" t="s">
        <v>489</v>
      </c>
      <c r="H7934" t="s">
        <v>474</v>
      </c>
      <c r="I7934" t="s">
        <v>2294</v>
      </c>
      <c r="J7934">
        <v>3418907</v>
      </c>
      <c r="K7934">
        <v>1054567.2424429364</v>
      </c>
    </row>
    <row r="7935" spans="1:11" x14ac:dyDescent="0.25">
      <c r="A7935">
        <v>1317</v>
      </c>
      <c r="B7935" t="s">
        <v>2215</v>
      </c>
      <c r="C7935" t="s">
        <v>493</v>
      </c>
      <c r="D7935" t="s">
        <v>988</v>
      </c>
      <c r="E7935">
        <v>2017</v>
      </c>
      <c r="F7935" s="10">
        <v>43100</v>
      </c>
      <c r="G7935" t="s">
        <v>489</v>
      </c>
      <c r="H7935" t="s">
        <v>474</v>
      </c>
      <c r="I7935" t="s">
        <v>2294</v>
      </c>
      <c r="J7935">
        <v>70049</v>
      </c>
      <c r="K7935">
        <v>21606.724244293648</v>
      </c>
    </row>
    <row r="7936" spans="1:11" x14ac:dyDescent="0.25">
      <c r="A7936">
        <v>1317</v>
      </c>
      <c r="B7936" t="s">
        <v>2215</v>
      </c>
      <c r="C7936" t="s">
        <v>493</v>
      </c>
      <c r="D7936" t="s">
        <v>2310</v>
      </c>
      <c r="E7936">
        <v>2017</v>
      </c>
      <c r="F7936" s="10">
        <v>43100</v>
      </c>
      <c r="G7936" t="s">
        <v>489</v>
      </c>
      <c r="H7936" t="s">
        <v>474</v>
      </c>
      <c r="I7936" t="s">
        <v>2294</v>
      </c>
      <c r="J7936">
        <v>365772</v>
      </c>
      <c r="K7936">
        <v>112822.94879703886</v>
      </c>
    </row>
    <row r="7937" spans="1:11" x14ac:dyDescent="0.25">
      <c r="A7937">
        <v>1317</v>
      </c>
      <c r="B7937" t="s">
        <v>2215</v>
      </c>
      <c r="C7937" t="s">
        <v>493</v>
      </c>
      <c r="D7937" t="s">
        <v>2309</v>
      </c>
      <c r="E7937">
        <v>2017</v>
      </c>
      <c r="F7937" s="10">
        <v>43100</v>
      </c>
      <c r="G7937" t="s">
        <v>489</v>
      </c>
      <c r="H7937" t="s">
        <v>474</v>
      </c>
      <c r="I7937" t="s">
        <v>2294</v>
      </c>
      <c r="J7937">
        <v>436876</v>
      </c>
      <c r="K7937">
        <v>134755.08945095621</v>
      </c>
    </row>
    <row r="7938" spans="1:11" x14ac:dyDescent="0.25">
      <c r="A7938">
        <v>1317</v>
      </c>
      <c r="B7938" t="s">
        <v>2215</v>
      </c>
      <c r="C7938" t="s">
        <v>493</v>
      </c>
      <c r="D7938" t="s">
        <v>740</v>
      </c>
      <c r="E7938">
        <v>2017</v>
      </c>
      <c r="F7938" s="10">
        <v>43100</v>
      </c>
      <c r="G7938" t="s">
        <v>489</v>
      </c>
      <c r="H7938" t="s">
        <v>474</v>
      </c>
      <c r="I7938" t="s">
        <v>2294</v>
      </c>
      <c r="J7938">
        <v>647535</v>
      </c>
      <c r="K7938">
        <v>199733.1893892659</v>
      </c>
    </row>
    <row r="7939" spans="1:11" x14ac:dyDescent="0.25">
      <c r="A7939">
        <v>1317</v>
      </c>
      <c r="B7939" t="s">
        <v>2215</v>
      </c>
      <c r="C7939" t="s">
        <v>493</v>
      </c>
      <c r="D7939" t="s">
        <v>599</v>
      </c>
      <c r="E7939">
        <v>2017</v>
      </c>
      <c r="F7939" s="10">
        <v>43100</v>
      </c>
      <c r="G7939" t="s">
        <v>489</v>
      </c>
      <c r="H7939" t="s">
        <v>474</v>
      </c>
      <c r="I7939" t="s">
        <v>2294</v>
      </c>
      <c r="J7939">
        <v>642127</v>
      </c>
      <c r="K7939">
        <v>198065.08328192474</v>
      </c>
    </row>
    <row r="7940" spans="1:11" x14ac:dyDescent="0.25">
      <c r="A7940">
        <v>1317</v>
      </c>
      <c r="B7940" t="s">
        <v>2215</v>
      </c>
      <c r="C7940" t="s">
        <v>493</v>
      </c>
      <c r="D7940" t="s">
        <v>468</v>
      </c>
      <c r="E7940">
        <v>2017</v>
      </c>
      <c r="F7940" s="10">
        <v>43100</v>
      </c>
      <c r="G7940" t="s">
        <v>489</v>
      </c>
      <c r="H7940" t="s">
        <v>474</v>
      </c>
      <c r="I7940" t="s">
        <v>2294</v>
      </c>
      <c r="J7940">
        <v>1203733</v>
      </c>
      <c r="K7940">
        <v>371293.33744602097</v>
      </c>
    </row>
    <row r="7941" spans="1:11" x14ac:dyDescent="0.25">
      <c r="A7941">
        <v>1317</v>
      </c>
      <c r="B7941" t="s">
        <v>2215</v>
      </c>
      <c r="C7941" t="s">
        <v>493</v>
      </c>
      <c r="D7941" t="s">
        <v>2311</v>
      </c>
      <c r="E7941">
        <v>2017</v>
      </c>
      <c r="F7941" s="10">
        <v>43100</v>
      </c>
      <c r="G7941" t="s">
        <v>489</v>
      </c>
      <c r="H7941" t="s">
        <v>474</v>
      </c>
      <c r="I7941" t="s">
        <v>2294</v>
      </c>
      <c r="J7941">
        <v>3152</v>
      </c>
      <c r="K7941">
        <v>972.23935842072797</v>
      </c>
    </row>
    <row r="7942" spans="1:11" x14ac:dyDescent="0.25">
      <c r="A7942">
        <v>513</v>
      </c>
      <c r="B7942" t="s">
        <v>234</v>
      </c>
      <c r="C7942" t="s">
        <v>493</v>
      </c>
      <c r="D7942" t="s">
        <v>953</v>
      </c>
      <c r="E7942">
        <v>2014</v>
      </c>
      <c r="F7942" s="10">
        <v>42004</v>
      </c>
      <c r="G7942" t="s">
        <v>489</v>
      </c>
      <c r="H7942" t="s">
        <v>474</v>
      </c>
      <c r="I7942" t="s">
        <v>552</v>
      </c>
      <c r="J7942">
        <v>14882023000</v>
      </c>
      <c r="K7942">
        <v>331917559.85257012</v>
      </c>
    </row>
    <row r="7943" spans="1:11" x14ac:dyDescent="0.25">
      <c r="A7943">
        <v>513</v>
      </c>
      <c r="B7943" t="s">
        <v>234</v>
      </c>
      <c r="C7943" t="s">
        <v>493</v>
      </c>
      <c r="D7943" t="s">
        <v>1261</v>
      </c>
      <c r="E7943">
        <v>2014</v>
      </c>
      <c r="F7943" s="10">
        <v>42004</v>
      </c>
      <c r="G7943" t="s">
        <v>489</v>
      </c>
      <c r="H7943" t="s">
        <v>474</v>
      </c>
      <c r="I7943" t="s">
        <v>552</v>
      </c>
      <c r="J7943">
        <v>25488000</v>
      </c>
      <c r="K7943">
        <v>568465.3736607118</v>
      </c>
    </row>
    <row r="7944" spans="1:11" x14ac:dyDescent="0.25">
      <c r="A7944">
        <v>513</v>
      </c>
      <c r="B7944" t="s">
        <v>234</v>
      </c>
      <c r="C7944" t="s">
        <v>493</v>
      </c>
      <c r="D7944" t="s">
        <v>1211</v>
      </c>
      <c r="E7944">
        <v>2014</v>
      </c>
      <c r="F7944" s="10">
        <v>42004</v>
      </c>
      <c r="G7944" t="s">
        <v>489</v>
      </c>
      <c r="H7944" t="s">
        <v>474</v>
      </c>
      <c r="I7944" t="s">
        <v>552</v>
      </c>
      <c r="J7944">
        <v>1449634000</v>
      </c>
      <c r="K7944">
        <v>32331557.33997459</v>
      </c>
    </row>
    <row r="7945" spans="1:11" x14ac:dyDescent="0.25">
      <c r="A7945">
        <v>12566</v>
      </c>
      <c r="B7945" t="s">
        <v>237</v>
      </c>
      <c r="C7945" t="s">
        <v>493</v>
      </c>
      <c r="D7945" t="s">
        <v>958</v>
      </c>
      <c r="E7945">
        <v>2014</v>
      </c>
      <c r="F7945" s="10">
        <v>42004</v>
      </c>
      <c r="G7945" t="s">
        <v>489</v>
      </c>
      <c r="H7945" t="s">
        <v>474</v>
      </c>
      <c r="I7945" t="s">
        <v>552</v>
      </c>
      <c r="J7945">
        <v>6828000000</v>
      </c>
      <c r="K7945">
        <v>152286627.87803438</v>
      </c>
    </row>
    <row r="7946" spans="1:11" x14ac:dyDescent="0.25">
      <c r="A7946">
        <v>12566</v>
      </c>
      <c r="B7946" t="s">
        <v>237</v>
      </c>
      <c r="C7946" t="s">
        <v>493</v>
      </c>
      <c r="D7946" t="s">
        <v>957</v>
      </c>
      <c r="E7946">
        <v>2014</v>
      </c>
      <c r="F7946" s="10">
        <v>42004</v>
      </c>
      <c r="G7946" t="s">
        <v>489</v>
      </c>
      <c r="H7946" t="s">
        <v>474</v>
      </c>
      <c r="I7946" t="s">
        <v>552</v>
      </c>
      <c r="J7946">
        <v>8641000000</v>
      </c>
      <c r="K7946">
        <v>192722429.92004907</v>
      </c>
    </row>
    <row r="7947" spans="1:11" x14ac:dyDescent="0.25">
      <c r="A7947">
        <v>12566</v>
      </c>
      <c r="B7947" t="s">
        <v>237</v>
      </c>
      <c r="C7947" t="s">
        <v>493</v>
      </c>
      <c r="D7947" t="s">
        <v>956</v>
      </c>
      <c r="E7947">
        <v>2014</v>
      </c>
      <c r="F7947" s="10">
        <v>42004</v>
      </c>
      <c r="G7947" t="s">
        <v>489</v>
      </c>
      <c r="H7947" t="s">
        <v>474</v>
      </c>
      <c r="I7947" t="s">
        <v>552</v>
      </c>
      <c r="J7947">
        <v>18363000000</v>
      </c>
      <c r="K7947">
        <v>409554678.92858016</v>
      </c>
    </row>
    <row r="7948" spans="1:11" x14ac:dyDescent="0.25">
      <c r="A7948">
        <v>513</v>
      </c>
      <c r="B7948" t="s">
        <v>234</v>
      </c>
      <c r="C7948" t="s">
        <v>493</v>
      </c>
      <c r="D7948" t="s">
        <v>953</v>
      </c>
      <c r="E7948">
        <v>2015</v>
      </c>
      <c r="F7948" s="10">
        <v>42369</v>
      </c>
      <c r="G7948" t="s">
        <v>489</v>
      </c>
      <c r="H7948" t="s">
        <v>474</v>
      </c>
      <c r="I7948" t="s">
        <v>552</v>
      </c>
      <c r="J7948">
        <v>14910074000</v>
      </c>
      <c r="K7948">
        <v>318292469.92065698</v>
      </c>
    </row>
    <row r="7949" spans="1:11" x14ac:dyDescent="0.25">
      <c r="A7949">
        <v>513</v>
      </c>
      <c r="B7949" t="s">
        <v>234</v>
      </c>
      <c r="C7949" t="s">
        <v>493</v>
      </c>
      <c r="D7949" t="s">
        <v>1211</v>
      </c>
      <c r="E7949">
        <v>2015</v>
      </c>
      <c r="F7949" s="10">
        <v>42369</v>
      </c>
      <c r="G7949" t="s">
        <v>489</v>
      </c>
      <c r="H7949" t="s">
        <v>474</v>
      </c>
      <c r="I7949" t="s">
        <v>552</v>
      </c>
      <c r="J7949">
        <v>2025809000</v>
      </c>
      <c r="K7949">
        <v>43245912.139503546</v>
      </c>
    </row>
    <row r="7950" spans="1:11" x14ac:dyDescent="0.25">
      <c r="A7950">
        <v>12566</v>
      </c>
      <c r="B7950" t="s">
        <v>237</v>
      </c>
      <c r="C7950" t="s">
        <v>493</v>
      </c>
      <c r="D7950" t="s">
        <v>589</v>
      </c>
      <c r="E7950">
        <v>2015</v>
      </c>
      <c r="F7950" s="10">
        <v>42369</v>
      </c>
      <c r="G7950" t="s">
        <v>489</v>
      </c>
      <c r="H7950" t="s">
        <v>474</v>
      </c>
      <c r="I7950" t="s">
        <v>552</v>
      </c>
      <c r="J7950">
        <v>0</v>
      </c>
      <c r="K7950">
        <v>0</v>
      </c>
    </row>
    <row r="7951" spans="1:11" x14ac:dyDescent="0.25">
      <c r="A7951">
        <v>12566</v>
      </c>
      <c r="B7951" t="s">
        <v>237</v>
      </c>
      <c r="C7951" t="s">
        <v>493</v>
      </c>
      <c r="D7951" t="s">
        <v>958</v>
      </c>
      <c r="E7951">
        <v>2015</v>
      </c>
      <c r="F7951" s="10">
        <v>42369</v>
      </c>
      <c r="G7951" t="s">
        <v>489</v>
      </c>
      <c r="H7951" t="s">
        <v>474</v>
      </c>
      <c r="I7951" t="s">
        <v>552</v>
      </c>
      <c r="J7951">
        <v>7553000000</v>
      </c>
      <c r="K7951">
        <v>161237497.90314403</v>
      </c>
    </row>
    <row r="7952" spans="1:11" x14ac:dyDescent="0.25">
      <c r="A7952">
        <v>12566</v>
      </c>
      <c r="B7952" t="s">
        <v>237</v>
      </c>
      <c r="C7952" t="s">
        <v>493</v>
      </c>
      <c r="D7952" t="s">
        <v>708</v>
      </c>
      <c r="E7952">
        <v>2015</v>
      </c>
      <c r="F7952" s="10">
        <v>42369</v>
      </c>
      <c r="G7952" t="s">
        <v>489</v>
      </c>
      <c r="H7952" t="s">
        <v>474</v>
      </c>
      <c r="I7952" t="s">
        <v>552</v>
      </c>
      <c r="J7952">
        <v>0</v>
      </c>
      <c r="K7952">
        <v>0</v>
      </c>
    </row>
    <row r="7953" spans="1:11" x14ac:dyDescent="0.25">
      <c r="A7953">
        <v>12566</v>
      </c>
      <c r="B7953" t="s">
        <v>237</v>
      </c>
      <c r="C7953" t="s">
        <v>493</v>
      </c>
      <c r="D7953" t="s">
        <v>959</v>
      </c>
      <c r="E7953">
        <v>2015</v>
      </c>
      <c r="F7953" s="10">
        <v>42369</v>
      </c>
      <c r="G7953" t="s">
        <v>489</v>
      </c>
      <c r="H7953" t="s">
        <v>474</v>
      </c>
      <c r="I7953" t="s">
        <v>552</v>
      </c>
      <c r="J7953">
        <v>0</v>
      </c>
      <c r="K7953">
        <v>0</v>
      </c>
    </row>
    <row r="7954" spans="1:11" x14ac:dyDescent="0.25">
      <c r="A7954">
        <v>12566</v>
      </c>
      <c r="B7954" t="s">
        <v>237</v>
      </c>
      <c r="C7954" t="s">
        <v>493</v>
      </c>
      <c r="D7954" t="s">
        <v>960</v>
      </c>
      <c r="E7954">
        <v>2015</v>
      </c>
      <c r="F7954" s="10">
        <v>42369</v>
      </c>
      <c r="G7954" t="s">
        <v>489</v>
      </c>
      <c r="H7954" t="s">
        <v>474</v>
      </c>
      <c r="I7954" t="s">
        <v>552</v>
      </c>
      <c r="J7954">
        <v>897000000</v>
      </c>
      <c r="K7954">
        <v>19148687.358548947</v>
      </c>
    </row>
    <row r="7955" spans="1:11" x14ac:dyDescent="0.25">
      <c r="A7955">
        <v>12566</v>
      </c>
      <c r="B7955" t="s">
        <v>237</v>
      </c>
      <c r="C7955" t="s">
        <v>493</v>
      </c>
      <c r="D7955" t="s">
        <v>957</v>
      </c>
      <c r="E7955">
        <v>2015</v>
      </c>
      <c r="F7955" s="10">
        <v>42369</v>
      </c>
      <c r="G7955" t="s">
        <v>489</v>
      </c>
      <c r="H7955" t="s">
        <v>474</v>
      </c>
      <c r="I7955" t="s">
        <v>552</v>
      </c>
      <c r="J7955">
        <v>9691000000</v>
      </c>
      <c r="K7955">
        <v>206878404.8959842</v>
      </c>
    </row>
    <row r="7956" spans="1:11" x14ac:dyDescent="0.25">
      <c r="A7956">
        <v>12566</v>
      </c>
      <c r="B7956" t="s">
        <v>237</v>
      </c>
      <c r="C7956" t="s">
        <v>493</v>
      </c>
      <c r="D7956" t="s">
        <v>956</v>
      </c>
      <c r="E7956">
        <v>2015</v>
      </c>
      <c r="F7956" s="10">
        <v>42369</v>
      </c>
      <c r="G7956" t="s">
        <v>489</v>
      </c>
      <c r="H7956" t="s">
        <v>474</v>
      </c>
      <c r="I7956" t="s">
        <v>552</v>
      </c>
      <c r="J7956">
        <v>19098000000</v>
      </c>
      <c r="K7956">
        <v>407694126.1689719</v>
      </c>
    </row>
    <row r="7957" spans="1:11" x14ac:dyDescent="0.25">
      <c r="A7957">
        <v>513</v>
      </c>
      <c r="B7957" t="s">
        <v>234</v>
      </c>
      <c r="C7957" t="s">
        <v>493</v>
      </c>
      <c r="D7957" t="s">
        <v>955</v>
      </c>
      <c r="E7957">
        <v>2016</v>
      </c>
      <c r="F7957" s="10">
        <v>42735</v>
      </c>
      <c r="G7957" t="s">
        <v>489</v>
      </c>
      <c r="H7957" t="s">
        <v>474</v>
      </c>
      <c r="I7957" t="s">
        <v>552</v>
      </c>
      <c r="J7957">
        <v>2732687000</v>
      </c>
      <c r="K7957">
        <v>55110686.95423986</v>
      </c>
    </row>
    <row r="7958" spans="1:11" x14ac:dyDescent="0.25">
      <c r="A7958">
        <v>513</v>
      </c>
      <c r="B7958" t="s">
        <v>234</v>
      </c>
      <c r="C7958" t="s">
        <v>493</v>
      </c>
      <c r="D7958" t="s">
        <v>953</v>
      </c>
      <c r="E7958">
        <v>2016</v>
      </c>
      <c r="F7958" s="10">
        <v>42735</v>
      </c>
      <c r="G7958" t="s">
        <v>489</v>
      </c>
      <c r="H7958" t="s">
        <v>474</v>
      </c>
      <c r="I7958" t="s">
        <v>552</v>
      </c>
      <c r="J7958">
        <v>14979224000</v>
      </c>
      <c r="K7958">
        <v>302089234.76469737</v>
      </c>
    </row>
    <row r="7959" spans="1:11" x14ac:dyDescent="0.25">
      <c r="A7959">
        <v>513</v>
      </c>
      <c r="B7959" t="s">
        <v>234</v>
      </c>
      <c r="C7959" t="s">
        <v>493</v>
      </c>
      <c r="D7959" t="s">
        <v>954</v>
      </c>
      <c r="E7959">
        <v>2016</v>
      </c>
      <c r="F7959" s="10">
        <v>42735</v>
      </c>
      <c r="G7959" t="s">
        <v>489</v>
      </c>
      <c r="H7959" t="s">
        <v>474</v>
      </c>
      <c r="I7959" t="s">
        <v>552</v>
      </c>
      <c r="J7959">
        <v>0</v>
      </c>
      <c r="K7959">
        <v>0</v>
      </c>
    </row>
    <row r="7960" spans="1:11" x14ac:dyDescent="0.25">
      <c r="A7960">
        <v>12566</v>
      </c>
      <c r="B7960" t="s">
        <v>237</v>
      </c>
      <c r="C7960" t="s">
        <v>493</v>
      </c>
      <c r="D7960" t="s">
        <v>958</v>
      </c>
      <c r="E7960">
        <v>2016</v>
      </c>
      <c r="F7960" s="10">
        <v>42735</v>
      </c>
      <c r="G7960" t="s">
        <v>489</v>
      </c>
      <c r="H7960" t="s">
        <v>474</v>
      </c>
      <c r="I7960" t="s">
        <v>552</v>
      </c>
      <c r="J7960">
        <v>8967000000</v>
      </c>
      <c r="K7960">
        <v>180839419.19388092</v>
      </c>
    </row>
    <row r="7961" spans="1:11" x14ac:dyDescent="0.25">
      <c r="A7961">
        <v>12566</v>
      </c>
      <c r="B7961" t="s">
        <v>237</v>
      </c>
      <c r="C7961" t="s">
        <v>493</v>
      </c>
      <c r="D7961" t="s">
        <v>708</v>
      </c>
      <c r="E7961">
        <v>2016</v>
      </c>
      <c r="F7961" s="10">
        <v>42735</v>
      </c>
      <c r="G7961" t="s">
        <v>489</v>
      </c>
      <c r="H7961" t="s">
        <v>474</v>
      </c>
      <c r="I7961" t="s">
        <v>552</v>
      </c>
      <c r="J7961">
        <v>469000000</v>
      </c>
      <c r="K7961">
        <v>9458423.9547150824</v>
      </c>
    </row>
    <row r="7962" spans="1:11" x14ac:dyDescent="0.25">
      <c r="A7962">
        <v>12566</v>
      </c>
      <c r="B7962" t="s">
        <v>237</v>
      </c>
      <c r="C7962" t="s">
        <v>493</v>
      </c>
      <c r="D7962" t="s">
        <v>959</v>
      </c>
      <c r="E7962">
        <v>2016</v>
      </c>
      <c r="F7962" s="10">
        <v>42735</v>
      </c>
      <c r="G7962" t="s">
        <v>489</v>
      </c>
      <c r="H7962" t="s">
        <v>474</v>
      </c>
      <c r="I7962" t="s">
        <v>552</v>
      </c>
      <c r="J7962">
        <v>0</v>
      </c>
      <c r="K7962">
        <v>0</v>
      </c>
    </row>
    <row r="7963" spans="1:11" x14ac:dyDescent="0.25">
      <c r="A7963">
        <v>12566</v>
      </c>
      <c r="B7963" t="s">
        <v>237</v>
      </c>
      <c r="C7963" t="s">
        <v>493</v>
      </c>
      <c r="D7963" t="s">
        <v>960</v>
      </c>
      <c r="E7963">
        <v>2016</v>
      </c>
      <c r="F7963" s="10">
        <v>42735</v>
      </c>
      <c r="G7963" t="s">
        <v>489</v>
      </c>
      <c r="H7963" t="s">
        <v>474</v>
      </c>
      <c r="I7963" t="s">
        <v>552</v>
      </c>
      <c r="J7963">
        <v>3016000000</v>
      </c>
      <c r="K7963">
        <v>60824321.209852219</v>
      </c>
    </row>
    <row r="7964" spans="1:11" x14ac:dyDescent="0.25">
      <c r="A7964">
        <v>12566</v>
      </c>
      <c r="B7964" t="s">
        <v>237</v>
      </c>
      <c r="C7964" t="s">
        <v>493</v>
      </c>
      <c r="D7964" t="s">
        <v>957</v>
      </c>
      <c r="E7964">
        <v>2016</v>
      </c>
      <c r="F7964" s="10">
        <v>42735</v>
      </c>
      <c r="G7964" t="s">
        <v>489</v>
      </c>
      <c r="H7964" t="s">
        <v>474</v>
      </c>
      <c r="I7964" t="s">
        <v>552</v>
      </c>
      <c r="J7964">
        <v>11902000000</v>
      </c>
      <c r="K7964">
        <v>240030195.96805739</v>
      </c>
    </row>
    <row r="7965" spans="1:11" x14ac:dyDescent="0.25">
      <c r="A7965">
        <v>12566</v>
      </c>
      <c r="B7965" t="s">
        <v>237</v>
      </c>
      <c r="C7965" t="s">
        <v>493</v>
      </c>
      <c r="D7965" t="s">
        <v>956</v>
      </c>
      <c r="E7965">
        <v>2016</v>
      </c>
      <c r="F7965" s="10">
        <v>42735</v>
      </c>
      <c r="G7965" t="s">
        <v>489</v>
      </c>
      <c r="H7965" t="s">
        <v>474</v>
      </c>
      <c r="I7965" t="s">
        <v>552</v>
      </c>
      <c r="J7965">
        <v>20466000000</v>
      </c>
      <c r="K7965">
        <v>412742227.41407013</v>
      </c>
    </row>
    <row r="7966" spans="1:11" x14ac:dyDescent="0.25">
      <c r="A7966">
        <v>513</v>
      </c>
      <c r="B7966" t="s">
        <v>234</v>
      </c>
      <c r="C7966" t="s">
        <v>493</v>
      </c>
      <c r="D7966" t="s">
        <v>955</v>
      </c>
      <c r="E7966">
        <v>2017</v>
      </c>
      <c r="F7966" s="10">
        <v>43100</v>
      </c>
      <c r="G7966" t="s">
        <v>489</v>
      </c>
      <c r="H7966" t="s">
        <v>474</v>
      </c>
      <c r="I7966" t="s">
        <v>552</v>
      </c>
      <c r="J7966">
        <v>3269962000</v>
      </c>
      <c r="K7966">
        <v>65585172.652767137</v>
      </c>
    </row>
    <row r="7967" spans="1:11" x14ac:dyDescent="0.25">
      <c r="A7967">
        <v>513</v>
      </c>
      <c r="B7967" t="s">
        <v>234</v>
      </c>
      <c r="C7967" t="s">
        <v>493</v>
      </c>
      <c r="D7967" t="s">
        <v>954</v>
      </c>
      <c r="E7967">
        <v>2017</v>
      </c>
      <c r="F7967" s="10">
        <v>43100</v>
      </c>
      <c r="G7967" t="s">
        <v>489</v>
      </c>
      <c r="H7967" t="s">
        <v>474</v>
      </c>
      <c r="I7967" t="s">
        <v>552</v>
      </c>
      <c r="J7967">
        <v>37315000</v>
      </c>
      <c r="K7967">
        <v>748421.76072321506</v>
      </c>
    </row>
    <row r="7968" spans="1:11" x14ac:dyDescent="0.25">
      <c r="A7968">
        <v>513</v>
      </c>
      <c r="B7968" t="s">
        <v>234</v>
      </c>
      <c r="C7968" t="s">
        <v>493</v>
      </c>
      <c r="D7968" t="s">
        <v>1730</v>
      </c>
      <c r="E7968">
        <v>2017</v>
      </c>
      <c r="F7968" s="10">
        <v>43100</v>
      </c>
      <c r="G7968" t="s">
        <v>489</v>
      </c>
      <c r="H7968" t="s">
        <v>474</v>
      </c>
      <c r="I7968" t="s">
        <v>552</v>
      </c>
      <c r="J7968">
        <v>15208495000</v>
      </c>
      <c r="K7968">
        <v>305034667.18076408</v>
      </c>
    </row>
    <row r="7969" spans="1:11" x14ac:dyDescent="0.25">
      <c r="A7969">
        <v>329</v>
      </c>
      <c r="B7969" t="s">
        <v>238</v>
      </c>
      <c r="C7969" t="s">
        <v>493</v>
      </c>
      <c r="D7969" t="s">
        <v>1092</v>
      </c>
      <c r="E7969">
        <v>2014</v>
      </c>
      <c r="F7969" s="10">
        <v>42004</v>
      </c>
      <c r="G7969" t="s">
        <v>489</v>
      </c>
      <c r="H7969" t="s">
        <v>474</v>
      </c>
      <c r="I7969" t="s">
        <v>553</v>
      </c>
      <c r="J7969">
        <v>1503505000</v>
      </c>
      <c r="K7969">
        <v>413050824.17582417</v>
      </c>
    </row>
    <row r="7970" spans="1:11" x14ac:dyDescent="0.25">
      <c r="A7970">
        <v>329</v>
      </c>
      <c r="B7970" t="s">
        <v>238</v>
      </c>
      <c r="C7970" t="s">
        <v>493</v>
      </c>
      <c r="D7970" t="s">
        <v>2118</v>
      </c>
      <c r="E7970">
        <v>2014</v>
      </c>
      <c r="F7970" s="10">
        <v>42004</v>
      </c>
      <c r="G7970" t="s">
        <v>489</v>
      </c>
      <c r="H7970" t="s">
        <v>474</v>
      </c>
      <c r="I7970" t="s">
        <v>553</v>
      </c>
      <c r="J7970">
        <v>183097000</v>
      </c>
      <c r="K7970">
        <v>50301373.626373626</v>
      </c>
    </row>
    <row r="7971" spans="1:11" x14ac:dyDescent="0.25">
      <c r="A7971">
        <v>329</v>
      </c>
      <c r="B7971" t="s">
        <v>238</v>
      </c>
      <c r="C7971" t="s">
        <v>493</v>
      </c>
      <c r="D7971" t="s">
        <v>456</v>
      </c>
      <c r="E7971">
        <v>2014</v>
      </c>
      <c r="F7971" s="10">
        <v>42004</v>
      </c>
      <c r="G7971" t="s">
        <v>489</v>
      </c>
      <c r="H7971" t="s">
        <v>474</v>
      </c>
      <c r="I7971" t="s">
        <v>553</v>
      </c>
      <c r="J7971">
        <v>1211209000</v>
      </c>
      <c r="K7971">
        <v>332749725.27472526</v>
      </c>
    </row>
    <row r="7972" spans="1:11" x14ac:dyDescent="0.25">
      <c r="A7972">
        <v>329</v>
      </c>
      <c r="B7972" t="s">
        <v>238</v>
      </c>
      <c r="C7972" t="s">
        <v>493</v>
      </c>
      <c r="D7972" t="s">
        <v>1092</v>
      </c>
      <c r="E7972">
        <v>2015</v>
      </c>
      <c r="F7972" s="10">
        <v>42369</v>
      </c>
      <c r="G7972" t="s">
        <v>489</v>
      </c>
      <c r="H7972" t="s">
        <v>474</v>
      </c>
      <c r="I7972" t="s">
        <v>553</v>
      </c>
      <c r="J7972">
        <v>1495856000</v>
      </c>
      <c r="K7972">
        <v>410949450.54945052</v>
      </c>
    </row>
    <row r="7973" spans="1:11" x14ac:dyDescent="0.25">
      <c r="A7973">
        <v>329</v>
      </c>
      <c r="B7973" t="s">
        <v>238</v>
      </c>
      <c r="C7973" t="s">
        <v>493</v>
      </c>
      <c r="D7973" t="s">
        <v>2118</v>
      </c>
      <c r="E7973">
        <v>2015</v>
      </c>
      <c r="F7973" s="10">
        <v>42369</v>
      </c>
      <c r="G7973" t="s">
        <v>489</v>
      </c>
      <c r="H7973" t="s">
        <v>474</v>
      </c>
      <c r="I7973" t="s">
        <v>553</v>
      </c>
      <c r="J7973">
        <v>165760000</v>
      </c>
      <c r="K7973">
        <v>45538461.538461536</v>
      </c>
    </row>
    <row r="7974" spans="1:11" x14ac:dyDescent="0.25">
      <c r="A7974">
        <v>329</v>
      </c>
      <c r="B7974" t="s">
        <v>238</v>
      </c>
      <c r="C7974" t="s">
        <v>493</v>
      </c>
      <c r="D7974" t="s">
        <v>456</v>
      </c>
      <c r="E7974">
        <v>2015</v>
      </c>
      <c r="F7974" s="10">
        <v>42369</v>
      </c>
      <c r="G7974" t="s">
        <v>489</v>
      </c>
      <c r="H7974" t="s">
        <v>474</v>
      </c>
      <c r="I7974" t="s">
        <v>553</v>
      </c>
      <c r="J7974">
        <v>1320982000</v>
      </c>
      <c r="K7974">
        <v>362907142.85714287</v>
      </c>
    </row>
    <row r="7975" spans="1:11" x14ac:dyDescent="0.25">
      <c r="A7975">
        <v>329</v>
      </c>
      <c r="B7975" t="s">
        <v>238</v>
      </c>
      <c r="C7975" t="s">
        <v>493</v>
      </c>
      <c r="D7975" t="s">
        <v>1092</v>
      </c>
      <c r="E7975">
        <v>2016</v>
      </c>
      <c r="F7975" s="10">
        <v>42735</v>
      </c>
      <c r="G7975" t="s">
        <v>489</v>
      </c>
      <c r="H7975" t="s">
        <v>474</v>
      </c>
      <c r="I7975" t="s">
        <v>553</v>
      </c>
      <c r="J7975">
        <v>1505023000</v>
      </c>
      <c r="K7975">
        <v>413467857.14285713</v>
      </c>
    </row>
    <row r="7976" spans="1:11" x14ac:dyDescent="0.25">
      <c r="A7976">
        <v>329</v>
      </c>
      <c r="B7976" t="s">
        <v>238</v>
      </c>
      <c r="C7976" t="s">
        <v>493</v>
      </c>
      <c r="D7976" t="s">
        <v>2118</v>
      </c>
      <c r="E7976">
        <v>2016</v>
      </c>
      <c r="F7976" s="10">
        <v>42735</v>
      </c>
      <c r="G7976" t="s">
        <v>489</v>
      </c>
      <c r="H7976" t="s">
        <v>474</v>
      </c>
      <c r="I7976" t="s">
        <v>553</v>
      </c>
      <c r="J7976">
        <v>138793000</v>
      </c>
      <c r="K7976">
        <v>38129945.054945052</v>
      </c>
    </row>
    <row r="7977" spans="1:11" x14ac:dyDescent="0.25">
      <c r="A7977">
        <v>329</v>
      </c>
      <c r="B7977" t="s">
        <v>238</v>
      </c>
      <c r="C7977" t="s">
        <v>493</v>
      </c>
      <c r="D7977" t="s">
        <v>456</v>
      </c>
      <c r="E7977">
        <v>2016</v>
      </c>
      <c r="F7977" s="10">
        <v>42735</v>
      </c>
      <c r="G7977" t="s">
        <v>489</v>
      </c>
      <c r="H7977" t="s">
        <v>474</v>
      </c>
      <c r="I7977" t="s">
        <v>553</v>
      </c>
      <c r="J7977">
        <v>1459333000</v>
      </c>
      <c r="K7977">
        <v>400915659.34065932</v>
      </c>
    </row>
    <row r="7978" spans="1:11" x14ac:dyDescent="0.25">
      <c r="A7978">
        <v>329</v>
      </c>
      <c r="B7978" t="s">
        <v>238</v>
      </c>
      <c r="C7978" t="s">
        <v>493</v>
      </c>
      <c r="D7978" t="s">
        <v>1092</v>
      </c>
      <c r="E7978">
        <v>2017</v>
      </c>
      <c r="F7978" s="10">
        <v>43100</v>
      </c>
      <c r="G7978" t="s">
        <v>489</v>
      </c>
      <c r="H7978" t="s">
        <v>474</v>
      </c>
      <c r="I7978" t="s">
        <v>553</v>
      </c>
      <c r="J7978">
        <v>1508049000</v>
      </c>
      <c r="K7978">
        <v>414299175.82417583</v>
      </c>
    </row>
    <row r="7979" spans="1:11" x14ac:dyDescent="0.25">
      <c r="A7979">
        <v>329</v>
      </c>
      <c r="B7979" t="s">
        <v>238</v>
      </c>
      <c r="C7979" t="s">
        <v>493</v>
      </c>
      <c r="D7979" t="s">
        <v>2118</v>
      </c>
      <c r="E7979">
        <v>2017</v>
      </c>
      <c r="F7979" s="10">
        <v>43100</v>
      </c>
      <c r="G7979" t="s">
        <v>489</v>
      </c>
      <c r="H7979" t="s">
        <v>474</v>
      </c>
      <c r="I7979" t="s">
        <v>553</v>
      </c>
      <c r="J7979">
        <v>125445000</v>
      </c>
      <c r="K7979">
        <v>34462912.08791209</v>
      </c>
    </row>
    <row r="7980" spans="1:11" x14ac:dyDescent="0.25">
      <c r="A7980">
        <v>329</v>
      </c>
      <c r="B7980" t="s">
        <v>238</v>
      </c>
      <c r="C7980" t="s">
        <v>493</v>
      </c>
      <c r="D7980" t="s">
        <v>456</v>
      </c>
      <c r="E7980">
        <v>2017</v>
      </c>
      <c r="F7980" s="10">
        <v>43100</v>
      </c>
      <c r="G7980" t="s">
        <v>489</v>
      </c>
      <c r="H7980" t="s">
        <v>474</v>
      </c>
      <c r="I7980" t="s">
        <v>553</v>
      </c>
      <c r="J7980">
        <v>1437248000</v>
      </c>
      <c r="K7980">
        <v>394848351.64835161</v>
      </c>
    </row>
    <row r="7981" spans="1:11" x14ac:dyDescent="0.25">
      <c r="A7981">
        <v>1663</v>
      </c>
      <c r="B7981" t="s">
        <v>246</v>
      </c>
      <c r="C7981" t="s">
        <v>492</v>
      </c>
      <c r="D7981" t="s">
        <v>1146</v>
      </c>
      <c r="E7981">
        <v>2014</v>
      </c>
      <c r="F7981" s="10">
        <v>42004</v>
      </c>
      <c r="G7981" t="s">
        <v>489</v>
      </c>
      <c r="H7981" t="s">
        <v>474</v>
      </c>
      <c r="I7981" t="s">
        <v>555</v>
      </c>
      <c r="J7981">
        <v>951428000</v>
      </c>
      <c r="K7981">
        <v>253410041.28379276</v>
      </c>
    </row>
    <row r="7982" spans="1:11" x14ac:dyDescent="0.25">
      <c r="A7982">
        <v>1663</v>
      </c>
      <c r="B7982" t="s">
        <v>246</v>
      </c>
      <c r="C7982" t="s">
        <v>492</v>
      </c>
      <c r="D7982" t="s">
        <v>243</v>
      </c>
      <c r="E7982">
        <v>2014</v>
      </c>
      <c r="F7982" s="10">
        <v>42004</v>
      </c>
      <c r="G7982" t="s">
        <v>489</v>
      </c>
      <c r="H7982" t="s">
        <v>474</v>
      </c>
      <c r="I7982" t="s">
        <v>555</v>
      </c>
      <c r="J7982">
        <v>1774359000</v>
      </c>
      <c r="K7982">
        <v>472595285.6572113</v>
      </c>
    </row>
    <row r="7983" spans="1:11" x14ac:dyDescent="0.25">
      <c r="A7983">
        <v>1663</v>
      </c>
      <c r="B7983" t="s">
        <v>246</v>
      </c>
      <c r="C7983" t="s">
        <v>493</v>
      </c>
      <c r="D7983" t="s">
        <v>1145</v>
      </c>
      <c r="E7983">
        <v>2014</v>
      </c>
      <c r="F7983" s="10">
        <v>42004</v>
      </c>
      <c r="G7983" t="s">
        <v>489</v>
      </c>
      <c r="H7983" t="s">
        <v>474</v>
      </c>
      <c r="I7983" t="s">
        <v>555</v>
      </c>
      <c r="J7983">
        <v>2522599000</v>
      </c>
      <c r="K7983">
        <v>671886802.50366223</v>
      </c>
    </row>
    <row r="7984" spans="1:11" x14ac:dyDescent="0.25">
      <c r="A7984">
        <v>1663</v>
      </c>
      <c r="B7984" t="s">
        <v>246</v>
      </c>
      <c r="C7984" t="s">
        <v>493</v>
      </c>
      <c r="D7984" t="s">
        <v>672</v>
      </c>
      <c r="E7984">
        <v>2014</v>
      </c>
      <c r="F7984" s="10">
        <v>42004</v>
      </c>
      <c r="G7984" t="s">
        <v>489</v>
      </c>
      <c r="H7984" t="s">
        <v>474</v>
      </c>
      <c r="I7984" t="s">
        <v>555</v>
      </c>
      <c r="J7984">
        <v>203188000</v>
      </c>
      <c r="K7984">
        <v>54118524.437341854</v>
      </c>
    </row>
    <row r="7985" spans="1:11" x14ac:dyDescent="0.25">
      <c r="A7985">
        <v>1663</v>
      </c>
      <c r="B7985" t="s">
        <v>246</v>
      </c>
      <c r="C7985" t="s">
        <v>492</v>
      </c>
      <c r="D7985" t="s">
        <v>1146</v>
      </c>
      <c r="E7985">
        <v>2015</v>
      </c>
      <c r="F7985" s="10">
        <v>42369</v>
      </c>
      <c r="G7985" t="s">
        <v>489</v>
      </c>
      <c r="H7985" t="s">
        <v>474</v>
      </c>
      <c r="I7985" t="s">
        <v>555</v>
      </c>
      <c r="J7985">
        <v>1086697000</v>
      </c>
      <c r="K7985">
        <v>289353765.04420066</v>
      </c>
    </row>
    <row r="7986" spans="1:11" x14ac:dyDescent="0.25">
      <c r="A7986">
        <v>1663</v>
      </c>
      <c r="B7986" t="s">
        <v>246</v>
      </c>
      <c r="C7986" t="s">
        <v>492</v>
      </c>
      <c r="D7986" t="s">
        <v>243</v>
      </c>
      <c r="E7986">
        <v>2015</v>
      </c>
      <c r="F7986" s="10">
        <v>42369</v>
      </c>
      <c r="G7986" t="s">
        <v>489</v>
      </c>
      <c r="H7986" t="s">
        <v>474</v>
      </c>
      <c r="I7986" t="s">
        <v>555</v>
      </c>
      <c r="J7986">
        <v>1803346000</v>
      </c>
      <c r="K7986">
        <v>480175205.02715945</v>
      </c>
    </row>
    <row r="7987" spans="1:11" x14ac:dyDescent="0.25">
      <c r="A7987">
        <v>1663</v>
      </c>
      <c r="B7987" t="s">
        <v>246</v>
      </c>
      <c r="C7987" t="s">
        <v>493</v>
      </c>
      <c r="D7987" t="s">
        <v>1145</v>
      </c>
      <c r="E7987">
        <v>2015</v>
      </c>
      <c r="F7987" s="10">
        <v>42369</v>
      </c>
      <c r="G7987" t="s">
        <v>489</v>
      </c>
      <c r="H7987" t="s">
        <v>474</v>
      </c>
      <c r="I7987" t="s">
        <v>555</v>
      </c>
      <c r="J7987">
        <v>2584388000</v>
      </c>
      <c r="K7987">
        <v>688142507.18926406</v>
      </c>
    </row>
    <row r="7988" spans="1:11" x14ac:dyDescent="0.25">
      <c r="A7988">
        <v>1663</v>
      </c>
      <c r="B7988" t="s">
        <v>246</v>
      </c>
      <c r="C7988" t="s">
        <v>493</v>
      </c>
      <c r="D7988" t="s">
        <v>672</v>
      </c>
      <c r="E7988">
        <v>2015</v>
      </c>
      <c r="F7988" s="10">
        <v>42369</v>
      </c>
      <c r="G7988" t="s">
        <v>489</v>
      </c>
      <c r="H7988" t="s">
        <v>474</v>
      </c>
      <c r="I7988" t="s">
        <v>555</v>
      </c>
      <c r="J7988">
        <v>324239000</v>
      </c>
      <c r="K7988">
        <v>86334806.68867825</v>
      </c>
    </row>
    <row r="7989" spans="1:11" x14ac:dyDescent="0.25">
      <c r="A7989">
        <v>1663</v>
      </c>
      <c r="B7989" t="s">
        <v>246</v>
      </c>
      <c r="C7989" t="s">
        <v>492</v>
      </c>
      <c r="D7989" t="s">
        <v>1146</v>
      </c>
      <c r="E7989">
        <v>2016</v>
      </c>
      <c r="F7989" s="10">
        <v>42735</v>
      </c>
      <c r="G7989" t="s">
        <v>489</v>
      </c>
      <c r="H7989" t="s">
        <v>474</v>
      </c>
      <c r="I7989" t="s">
        <v>555</v>
      </c>
      <c r="J7989">
        <v>971117000</v>
      </c>
      <c r="K7989">
        <v>258860988.93775824</v>
      </c>
    </row>
    <row r="7990" spans="1:11" x14ac:dyDescent="0.25">
      <c r="A7990">
        <v>1663</v>
      </c>
      <c r="B7990" t="s">
        <v>246</v>
      </c>
      <c r="C7990" t="s">
        <v>492</v>
      </c>
      <c r="D7990" t="s">
        <v>243</v>
      </c>
      <c r="E7990">
        <v>2016</v>
      </c>
      <c r="F7990" s="10">
        <v>42735</v>
      </c>
      <c r="G7990" t="s">
        <v>489</v>
      </c>
      <c r="H7990" t="s">
        <v>474</v>
      </c>
      <c r="I7990" t="s">
        <v>555</v>
      </c>
      <c r="J7990">
        <v>1143939000</v>
      </c>
      <c r="K7990">
        <v>304928428.62854856</v>
      </c>
    </row>
    <row r="7991" spans="1:11" x14ac:dyDescent="0.25">
      <c r="A7991">
        <v>1663</v>
      </c>
      <c r="B7991" t="s">
        <v>246</v>
      </c>
      <c r="C7991" t="s">
        <v>493</v>
      </c>
      <c r="D7991" t="s">
        <v>1145</v>
      </c>
      <c r="E7991">
        <v>2016</v>
      </c>
      <c r="F7991" s="10">
        <v>42735</v>
      </c>
      <c r="G7991" t="s">
        <v>489</v>
      </c>
      <c r="H7991" t="s">
        <v>474</v>
      </c>
      <c r="I7991" t="s">
        <v>555</v>
      </c>
      <c r="J7991">
        <v>1968641000</v>
      </c>
      <c r="K7991">
        <v>524761028.92176461</v>
      </c>
    </row>
    <row r="7992" spans="1:11" x14ac:dyDescent="0.25">
      <c r="A7992">
        <v>1663</v>
      </c>
      <c r="B7992" t="s">
        <v>246</v>
      </c>
      <c r="C7992" t="s">
        <v>493</v>
      </c>
      <c r="D7992" t="s">
        <v>672</v>
      </c>
      <c r="E7992">
        <v>2016</v>
      </c>
      <c r="F7992" s="10">
        <v>42735</v>
      </c>
      <c r="G7992" t="s">
        <v>489</v>
      </c>
      <c r="H7992" t="s">
        <v>474</v>
      </c>
      <c r="I7992" t="s">
        <v>555</v>
      </c>
      <c r="J7992">
        <v>176645000</v>
      </c>
      <c r="K7992">
        <v>47086498.733839795</v>
      </c>
    </row>
    <row r="7993" spans="1:11" x14ac:dyDescent="0.25">
      <c r="A7993">
        <v>1663</v>
      </c>
      <c r="B7993" t="s">
        <v>246</v>
      </c>
      <c r="C7993" t="s">
        <v>492</v>
      </c>
      <c r="D7993" t="s">
        <v>589</v>
      </c>
      <c r="E7993">
        <v>2017</v>
      </c>
      <c r="F7993" s="10">
        <v>43100</v>
      </c>
      <c r="G7993" t="s">
        <v>489</v>
      </c>
      <c r="H7993" t="s">
        <v>474</v>
      </c>
      <c r="I7993" t="s">
        <v>555</v>
      </c>
      <c r="J7993">
        <v>-85952000</v>
      </c>
      <c r="K7993">
        <v>-22920533.333333332</v>
      </c>
    </row>
    <row r="7994" spans="1:11" x14ac:dyDescent="0.25">
      <c r="A7994">
        <v>1663</v>
      </c>
      <c r="B7994" t="s">
        <v>246</v>
      </c>
      <c r="C7994" t="s">
        <v>492</v>
      </c>
      <c r="D7994" t="s">
        <v>569</v>
      </c>
      <c r="E7994">
        <v>2017</v>
      </c>
      <c r="F7994" s="10">
        <v>43100</v>
      </c>
      <c r="G7994" t="s">
        <v>489</v>
      </c>
      <c r="H7994" t="s">
        <v>474</v>
      </c>
      <c r="I7994" t="s">
        <v>555</v>
      </c>
      <c r="J7994">
        <v>158206000</v>
      </c>
      <c r="K7994">
        <v>42188266.666666664</v>
      </c>
    </row>
    <row r="7995" spans="1:11" x14ac:dyDescent="0.25">
      <c r="A7995">
        <v>1663</v>
      </c>
      <c r="B7995" t="s">
        <v>246</v>
      </c>
      <c r="C7995" t="s">
        <v>492</v>
      </c>
      <c r="D7995" t="s">
        <v>621</v>
      </c>
      <c r="E7995">
        <v>2017</v>
      </c>
      <c r="F7995" s="10">
        <v>43100</v>
      </c>
      <c r="G7995" t="s">
        <v>489</v>
      </c>
      <c r="H7995" t="s">
        <v>474</v>
      </c>
      <c r="I7995" t="s">
        <v>555</v>
      </c>
      <c r="J7995">
        <v>19426000</v>
      </c>
      <c r="K7995">
        <v>5180266.666666667</v>
      </c>
    </row>
    <row r="7996" spans="1:11" x14ac:dyDescent="0.25">
      <c r="A7996">
        <v>1663</v>
      </c>
      <c r="B7996" t="s">
        <v>246</v>
      </c>
      <c r="C7996" t="s">
        <v>492</v>
      </c>
      <c r="D7996" t="s">
        <v>243</v>
      </c>
      <c r="E7996">
        <v>2017</v>
      </c>
      <c r="F7996" s="10">
        <v>43100</v>
      </c>
      <c r="G7996" t="s">
        <v>489</v>
      </c>
      <c r="H7996" t="s">
        <v>474</v>
      </c>
      <c r="I7996" t="s">
        <v>555</v>
      </c>
      <c r="J7996">
        <v>728912000</v>
      </c>
      <c r="K7996">
        <v>194376533.33333334</v>
      </c>
    </row>
    <row r="7997" spans="1:11" x14ac:dyDescent="0.25">
      <c r="A7997">
        <v>1663</v>
      </c>
      <c r="B7997" t="s">
        <v>246</v>
      </c>
      <c r="C7997" t="s">
        <v>493</v>
      </c>
      <c r="D7997" t="s">
        <v>589</v>
      </c>
      <c r="E7997">
        <v>2017</v>
      </c>
      <c r="F7997" s="10">
        <v>43100</v>
      </c>
      <c r="G7997" t="s">
        <v>489</v>
      </c>
      <c r="H7997" t="s">
        <v>474</v>
      </c>
      <c r="I7997" t="s">
        <v>555</v>
      </c>
      <c r="J7997">
        <v>-85952000</v>
      </c>
      <c r="K7997">
        <v>-22920533.333333332</v>
      </c>
    </row>
    <row r="7998" spans="1:11" x14ac:dyDescent="0.25">
      <c r="A7998">
        <v>1663</v>
      </c>
      <c r="B7998" t="s">
        <v>246</v>
      </c>
      <c r="C7998" t="s">
        <v>493</v>
      </c>
      <c r="D7998" t="s">
        <v>1145</v>
      </c>
      <c r="E7998">
        <v>2017</v>
      </c>
      <c r="F7998" s="10">
        <v>43100</v>
      </c>
      <c r="G7998" t="s">
        <v>489</v>
      </c>
      <c r="H7998" t="s">
        <v>474</v>
      </c>
      <c r="I7998" t="s">
        <v>555</v>
      </c>
      <c r="J7998">
        <v>748338000</v>
      </c>
      <c r="K7998">
        <v>199556800</v>
      </c>
    </row>
    <row r="7999" spans="1:11" x14ac:dyDescent="0.25">
      <c r="A7999">
        <v>1663</v>
      </c>
      <c r="B7999" t="s">
        <v>246</v>
      </c>
      <c r="C7999" t="s">
        <v>493</v>
      </c>
      <c r="D7999" t="s">
        <v>672</v>
      </c>
      <c r="E7999">
        <v>2017</v>
      </c>
      <c r="F7999" s="10">
        <v>43100</v>
      </c>
      <c r="G7999" t="s">
        <v>489</v>
      </c>
      <c r="H7999" t="s">
        <v>474</v>
      </c>
      <c r="I7999" t="s">
        <v>555</v>
      </c>
      <c r="J7999">
        <v>158206000</v>
      </c>
      <c r="K7999">
        <v>42188266.666666664</v>
      </c>
    </row>
    <row r="8000" spans="1:11" x14ac:dyDescent="0.25">
      <c r="A8000">
        <v>1770</v>
      </c>
      <c r="B8000" t="s">
        <v>277</v>
      </c>
      <c r="C8000" t="s">
        <v>492</v>
      </c>
      <c r="D8000" t="s">
        <v>620</v>
      </c>
      <c r="E8000">
        <v>2014</v>
      </c>
      <c r="F8000" s="10">
        <v>42004</v>
      </c>
      <c r="G8000" t="s">
        <v>489</v>
      </c>
      <c r="H8000" t="s">
        <v>474</v>
      </c>
      <c r="I8000" t="s">
        <v>556</v>
      </c>
      <c r="J8000">
        <v>3000000</v>
      </c>
      <c r="K8000">
        <v>387767.48685952928</v>
      </c>
    </row>
    <row r="8001" spans="1:11" x14ac:dyDescent="0.25">
      <c r="A8001">
        <v>1770</v>
      </c>
      <c r="B8001" t="s">
        <v>277</v>
      </c>
      <c r="C8001" t="s">
        <v>492</v>
      </c>
      <c r="D8001" t="s">
        <v>570</v>
      </c>
      <c r="E8001">
        <v>2014</v>
      </c>
      <c r="F8001" s="10">
        <v>42004</v>
      </c>
      <c r="G8001" t="s">
        <v>489</v>
      </c>
      <c r="H8001" t="s">
        <v>474</v>
      </c>
      <c r="I8001" t="s">
        <v>556</v>
      </c>
      <c r="J8001">
        <v>38000000</v>
      </c>
      <c r="K8001">
        <v>4911721.5002207039</v>
      </c>
    </row>
    <row r="8002" spans="1:11" x14ac:dyDescent="0.25">
      <c r="A8002">
        <v>1770</v>
      </c>
      <c r="B8002" t="s">
        <v>277</v>
      </c>
      <c r="C8002" t="s">
        <v>492</v>
      </c>
      <c r="D8002" t="s">
        <v>1074</v>
      </c>
      <c r="E8002">
        <v>2014</v>
      </c>
      <c r="F8002" s="10">
        <v>42004</v>
      </c>
      <c r="G8002" t="s">
        <v>489</v>
      </c>
      <c r="H8002" t="s">
        <v>474</v>
      </c>
      <c r="I8002" t="s">
        <v>556</v>
      </c>
      <c r="J8002">
        <v>17100000</v>
      </c>
      <c r="K8002">
        <v>2210274.675099317</v>
      </c>
    </row>
    <row r="8003" spans="1:11" x14ac:dyDescent="0.25">
      <c r="A8003">
        <v>1770</v>
      </c>
      <c r="B8003" t="s">
        <v>277</v>
      </c>
      <c r="C8003" t="s">
        <v>492</v>
      </c>
      <c r="D8003" t="s">
        <v>1073</v>
      </c>
      <c r="E8003">
        <v>2014</v>
      </c>
      <c r="F8003" s="10">
        <v>42004</v>
      </c>
      <c r="G8003" t="s">
        <v>489</v>
      </c>
      <c r="H8003" t="s">
        <v>474</v>
      </c>
      <c r="I8003" t="s">
        <v>556</v>
      </c>
      <c r="J8003">
        <v>82200000</v>
      </c>
      <c r="K8003">
        <v>10624829.139951102</v>
      </c>
    </row>
    <row r="8004" spans="1:11" x14ac:dyDescent="0.25">
      <c r="A8004">
        <v>1770</v>
      </c>
      <c r="B8004" t="s">
        <v>277</v>
      </c>
      <c r="C8004" t="s">
        <v>492</v>
      </c>
      <c r="D8004" t="s">
        <v>94</v>
      </c>
      <c r="E8004">
        <v>2014</v>
      </c>
      <c r="F8004" s="10">
        <v>42004</v>
      </c>
      <c r="G8004" t="s">
        <v>489</v>
      </c>
      <c r="H8004" t="s">
        <v>474</v>
      </c>
      <c r="I8004" t="s">
        <v>556</v>
      </c>
      <c r="J8004">
        <v>40700000</v>
      </c>
      <c r="K8004">
        <v>5260712.2383942809</v>
      </c>
    </row>
    <row r="8005" spans="1:11" x14ac:dyDescent="0.25">
      <c r="A8005">
        <v>1770</v>
      </c>
      <c r="B8005" t="s">
        <v>277</v>
      </c>
      <c r="C8005" t="s">
        <v>492</v>
      </c>
      <c r="D8005" t="s">
        <v>589</v>
      </c>
      <c r="E8005">
        <v>2014</v>
      </c>
      <c r="F8005" s="10">
        <v>42004</v>
      </c>
      <c r="G8005" t="s">
        <v>489</v>
      </c>
      <c r="H8005" t="s">
        <v>474</v>
      </c>
      <c r="I8005" t="s">
        <v>556</v>
      </c>
      <c r="J8005">
        <v>0</v>
      </c>
      <c r="K8005">
        <v>0</v>
      </c>
    </row>
    <row r="8006" spans="1:11" x14ac:dyDescent="0.25">
      <c r="A8006">
        <v>1770</v>
      </c>
      <c r="B8006" t="s">
        <v>277</v>
      </c>
      <c r="C8006" t="s">
        <v>492</v>
      </c>
      <c r="D8006" t="s">
        <v>100</v>
      </c>
      <c r="E8006">
        <v>2014</v>
      </c>
      <c r="F8006" s="10">
        <v>42004</v>
      </c>
      <c r="G8006" t="s">
        <v>489</v>
      </c>
      <c r="H8006" t="s">
        <v>474</v>
      </c>
      <c r="I8006" t="s">
        <v>556</v>
      </c>
      <c r="J8006">
        <v>25800000</v>
      </c>
      <c r="K8006">
        <v>3334800.3869919516</v>
      </c>
    </row>
    <row r="8007" spans="1:11" x14ac:dyDescent="0.25">
      <c r="A8007">
        <v>1770</v>
      </c>
      <c r="B8007" t="s">
        <v>277</v>
      </c>
      <c r="C8007" t="s">
        <v>492</v>
      </c>
      <c r="D8007" t="s">
        <v>981</v>
      </c>
      <c r="E8007">
        <v>2014</v>
      </c>
      <c r="F8007" s="10">
        <v>42004</v>
      </c>
      <c r="G8007" t="s">
        <v>489</v>
      </c>
      <c r="H8007" t="s">
        <v>474</v>
      </c>
      <c r="I8007" t="s">
        <v>556</v>
      </c>
      <c r="J8007">
        <v>8200000</v>
      </c>
      <c r="K8007">
        <v>1059897.7974160467</v>
      </c>
    </row>
    <row r="8008" spans="1:11" x14ac:dyDescent="0.25">
      <c r="A8008">
        <v>1770</v>
      </c>
      <c r="B8008" t="s">
        <v>277</v>
      </c>
      <c r="C8008" t="s">
        <v>492</v>
      </c>
      <c r="D8008" t="s">
        <v>102</v>
      </c>
      <c r="E8008">
        <v>2014</v>
      </c>
      <c r="F8008" s="10">
        <v>42004</v>
      </c>
      <c r="G8008" t="s">
        <v>489</v>
      </c>
      <c r="H8008" t="s">
        <v>474</v>
      </c>
      <c r="I8008" t="s">
        <v>556</v>
      </c>
      <c r="J8008">
        <v>1334700000</v>
      </c>
      <c r="K8008">
        <v>172517754.90380457</v>
      </c>
    </row>
    <row r="8009" spans="1:11" x14ac:dyDescent="0.25">
      <c r="A8009">
        <v>1770</v>
      </c>
      <c r="B8009" t="s">
        <v>277</v>
      </c>
      <c r="C8009" t="s">
        <v>492</v>
      </c>
      <c r="D8009" t="s">
        <v>1072</v>
      </c>
      <c r="E8009">
        <v>2014</v>
      </c>
      <c r="F8009" s="10">
        <v>42004</v>
      </c>
      <c r="G8009" t="s">
        <v>489</v>
      </c>
      <c r="H8009" t="s">
        <v>474</v>
      </c>
      <c r="I8009" t="s">
        <v>556</v>
      </c>
      <c r="J8009">
        <v>55700000</v>
      </c>
      <c r="K8009">
        <v>7199549.6726919264</v>
      </c>
    </row>
    <row r="8010" spans="1:11" x14ac:dyDescent="0.25">
      <c r="A8010">
        <v>1770</v>
      </c>
      <c r="B8010" t="s">
        <v>277</v>
      </c>
      <c r="C8010" t="s">
        <v>492</v>
      </c>
      <c r="D8010" t="s">
        <v>834</v>
      </c>
      <c r="E8010">
        <v>2014</v>
      </c>
      <c r="F8010" s="10">
        <v>42004</v>
      </c>
      <c r="G8010" t="s">
        <v>489</v>
      </c>
      <c r="H8010" t="s">
        <v>474</v>
      </c>
      <c r="I8010" t="s">
        <v>556</v>
      </c>
      <c r="J8010">
        <v>15200000</v>
      </c>
      <c r="K8010">
        <v>1964688.6000882816</v>
      </c>
    </row>
    <row r="8011" spans="1:11" x14ac:dyDescent="0.25">
      <c r="A8011">
        <v>1770</v>
      </c>
      <c r="B8011" t="s">
        <v>277</v>
      </c>
      <c r="C8011" t="s">
        <v>492</v>
      </c>
      <c r="D8011" t="s">
        <v>1071</v>
      </c>
      <c r="E8011">
        <v>2014</v>
      </c>
      <c r="F8011" s="10">
        <v>42004</v>
      </c>
      <c r="G8011" t="s">
        <v>489</v>
      </c>
      <c r="H8011" t="s">
        <v>474</v>
      </c>
      <c r="I8011" t="s">
        <v>556</v>
      </c>
      <c r="J8011">
        <v>1918000000</v>
      </c>
      <c r="K8011">
        <v>247912679.93219239</v>
      </c>
    </row>
    <row r="8012" spans="1:11" x14ac:dyDescent="0.25">
      <c r="A8012">
        <v>1770</v>
      </c>
      <c r="B8012" t="s">
        <v>277</v>
      </c>
      <c r="C8012" t="s">
        <v>492</v>
      </c>
      <c r="D8012" t="s">
        <v>1076</v>
      </c>
      <c r="E8012">
        <v>2014</v>
      </c>
      <c r="F8012" s="10">
        <v>42004</v>
      </c>
      <c r="G8012" t="s">
        <v>489</v>
      </c>
      <c r="H8012" t="s">
        <v>474</v>
      </c>
      <c r="I8012" t="s">
        <v>556</v>
      </c>
      <c r="J8012">
        <v>9300000</v>
      </c>
      <c r="K8012">
        <v>1202079.2092645408</v>
      </c>
    </row>
    <row r="8013" spans="1:11" x14ac:dyDescent="0.25">
      <c r="A8013">
        <v>1770</v>
      </c>
      <c r="B8013" t="s">
        <v>277</v>
      </c>
      <c r="C8013" t="s">
        <v>492</v>
      </c>
      <c r="D8013" t="s">
        <v>1075</v>
      </c>
      <c r="E8013">
        <v>2014</v>
      </c>
      <c r="F8013" s="10">
        <v>42004</v>
      </c>
      <c r="G8013" t="s">
        <v>489</v>
      </c>
      <c r="H8013" t="s">
        <v>474</v>
      </c>
      <c r="I8013" t="s">
        <v>556</v>
      </c>
      <c r="J8013">
        <v>76000000</v>
      </c>
      <c r="K8013">
        <v>9823443.0004414078</v>
      </c>
    </row>
    <row r="8014" spans="1:11" x14ac:dyDescent="0.25">
      <c r="A8014">
        <v>1770</v>
      </c>
      <c r="B8014" t="s">
        <v>277</v>
      </c>
      <c r="C8014" t="s">
        <v>492</v>
      </c>
      <c r="D8014" t="s">
        <v>1005</v>
      </c>
      <c r="E8014">
        <v>2014</v>
      </c>
      <c r="F8014" s="10">
        <v>42004</v>
      </c>
      <c r="G8014" t="s">
        <v>489</v>
      </c>
      <c r="H8014" t="s">
        <v>474</v>
      </c>
      <c r="I8014" t="s">
        <v>556</v>
      </c>
      <c r="J8014">
        <v>15400000</v>
      </c>
      <c r="K8014">
        <v>1990539.765878917</v>
      </c>
    </row>
    <row r="8015" spans="1:11" x14ac:dyDescent="0.25">
      <c r="A8015">
        <v>1770</v>
      </c>
      <c r="B8015" t="s">
        <v>277</v>
      </c>
      <c r="C8015" t="s">
        <v>492</v>
      </c>
      <c r="D8015" t="s">
        <v>241</v>
      </c>
      <c r="E8015">
        <v>2014</v>
      </c>
      <c r="F8015" s="10">
        <v>42004</v>
      </c>
      <c r="G8015" t="s">
        <v>489</v>
      </c>
      <c r="H8015" t="s">
        <v>474</v>
      </c>
      <c r="I8015" t="s">
        <v>556</v>
      </c>
      <c r="J8015">
        <v>75400000</v>
      </c>
      <c r="K8015">
        <v>9745889.5030695032</v>
      </c>
    </row>
    <row r="8016" spans="1:11" x14ac:dyDescent="0.25">
      <c r="A8016">
        <v>1770</v>
      </c>
      <c r="B8016" t="s">
        <v>277</v>
      </c>
      <c r="C8016" t="s">
        <v>492</v>
      </c>
      <c r="D8016" t="s">
        <v>1223</v>
      </c>
      <c r="E8016">
        <v>2014</v>
      </c>
      <c r="F8016" s="10">
        <v>42004</v>
      </c>
      <c r="G8016" t="s">
        <v>489</v>
      </c>
      <c r="H8016" t="s">
        <v>474</v>
      </c>
      <c r="I8016" t="s">
        <v>556</v>
      </c>
      <c r="J8016">
        <v>8600000</v>
      </c>
      <c r="K8016">
        <v>1111600.1289973173</v>
      </c>
    </row>
    <row r="8017" spans="1:11" x14ac:dyDescent="0.25">
      <c r="A8017">
        <v>1770</v>
      </c>
      <c r="B8017" t="s">
        <v>277</v>
      </c>
      <c r="C8017" t="s">
        <v>492</v>
      </c>
      <c r="D8017" t="s">
        <v>1077</v>
      </c>
      <c r="E8017">
        <v>2014</v>
      </c>
      <c r="F8017" s="10">
        <v>42004</v>
      </c>
      <c r="G8017" t="s">
        <v>489</v>
      </c>
      <c r="H8017" t="s">
        <v>474</v>
      </c>
      <c r="I8017" t="s">
        <v>556</v>
      </c>
      <c r="J8017">
        <v>7600000</v>
      </c>
      <c r="K8017">
        <v>982344.30004414078</v>
      </c>
    </row>
    <row r="8018" spans="1:11" x14ac:dyDescent="0.25">
      <c r="A8018">
        <v>1770</v>
      </c>
      <c r="B8018" t="s">
        <v>277</v>
      </c>
      <c r="C8018" t="s">
        <v>492</v>
      </c>
      <c r="D8018" t="s">
        <v>275</v>
      </c>
      <c r="E8018">
        <v>2014</v>
      </c>
      <c r="F8018" s="10">
        <v>42004</v>
      </c>
      <c r="G8018" t="s">
        <v>489</v>
      </c>
      <c r="H8018" t="s">
        <v>474</v>
      </c>
      <c r="I8018" t="s">
        <v>556</v>
      </c>
      <c r="J8018">
        <v>5482800000</v>
      </c>
      <c r="K8018">
        <v>708683858.98447573</v>
      </c>
    </row>
    <row r="8019" spans="1:11" x14ac:dyDescent="0.25">
      <c r="A8019">
        <v>1770</v>
      </c>
      <c r="B8019" t="s">
        <v>277</v>
      </c>
      <c r="C8019" t="s">
        <v>493</v>
      </c>
      <c r="D8019" t="s">
        <v>589</v>
      </c>
      <c r="E8019">
        <v>2014</v>
      </c>
      <c r="F8019" s="10">
        <v>42004</v>
      </c>
      <c r="G8019" t="s">
        <v>489</v>
      </c>
      <c r="H8019" t="s">
        <v>474</v>
      </c>
      <c r="I8019" t="s">
        <v>556</v>
      </c>
      <c r="J8019">
        <v>-726900000</v>
      </c>
      <c r="K8019">
        <v>-93956062.066063941</v>
      </c>
    </row>
    <row r="8020" spans="1:11" x14ac:dyDescent="0.25">
      <c r="A8020">
        <v>1770</v>
      </c>
      <c r="B8020" t="s">
        <v>277</v>
      </c>
      <c r="C8020" t="s">
        <v>493</v>
      </c>
      <c r="D8020" t="s">
        <v>1162</v>
      </c>
      <c r="E8020">
        <v>2014</v>
      </c>
      <c r="F8020" s="10">
        <v>42004</v>
      </c>
      <c r="G8020" t="s">
        <v>489</v>
      </c>
      <c r="H8020" t="s">
        <v>474</v>
      </c>
      <c r="I8020" t="s">
        <v>556</v>
      </c>
      <c r="J8020">
        <v>533300000</v>
      </c>
      <c r="K8020">
        <v>68932133.580728993</v>
      </c>
    </row>
    <row r="8021" spans="1:11" x14ac:dyDescent="0.25">
      <c r="A8021">
        <v>1770</v>
      </c>
      <c r="B8021" t="s">
        <v>277</v>
      </c>
      <c r="C8021" t="s">
        <v>493</v>
      </c>
      <c r="D8021" t="s">
        <v>1068</v>
      </c>
      <c r="E8021">
        <v>2014</v>
      </c>
      <c r="F8021" s="10">
        <v>42004</v>
      </c>
      <c r="G8021" t="s">
        <v>489</v>
      </c>
      <c r="H8021" t="s">
        <v>474</v>
      </c>
      <c r="I8021" t="s">
        <v>556</v>
      </c>
      <c r="J8021">
        <v>289200000</v>
      </c>
      <c r="K8021">
        <v>37380785.73325862</v>
      </c>
    </row>
    <row r="8022" spans="1:11" x14ac:dyDescent="0.25">
      <c r="A8022">
        <v>1770</v>
      </c>
      <c r="B8022" t="s">
        <v>277</v>
      </c>
      <c r="C8022" t="s">
        <v>493</v>
      </c>
      <c r="D8022" t="s">
        <v>1067</v>
      </c>
      <c r="E8022">
        <v>2014</v>
      </c>
      <c r="F8022" s="10">
        <v>42004</v>
      </c>
      <c r="G8022" t="s">
        <v>489</v>
      </c>
      <c r="H8022" t="s">
        <v>474</v>
      </c>
      <c r="I8022" t="s">
        <v>556</v>
      </c>
      <c r="J8022">
        <v>1496700000</v>
      </c>
      <c r="K8022">
        <v>193457199.19421914</v>
      </c>
    </row>
    <row r="8023" spans="1:11" x14ac:dyDescent="0.25">
      <c r="A8023">
        <v>1770</v>
      </c>
      <c r="B8023" t="s">
        <v>277</v>
      </c>
      <c r="C8023" t="s">
        <v>493</v>
      </c>
      <c r="D8023" t="s">
        <v>1066</v>
      </c>
      <c r="E8023">
        <v>2014</v>
      </c>
      <c r="F8023" s="10">
        <v>42004</v>
      </c>
      <c r="G8023" t="s">
        <v>489</v>
      </c>
      <c r="H8023" t="s">
        <v>474</v>
      </c>
      <c r="I8023" t="s">
        <v>556</v>
      </c>
      <c r="J8023">
        <v>1917800000</v>
      </c>
      <c r="K8023">
        <v>247886828.76640174</v>
      </c>
    </row>
    <row r="8024" spans="1:11" x14ac:dyDescent="0.25">
      <c r="A8024">
        <v>1770</v>
      </c>
      <c r="B8024" t="s">
        <v>277</v>
      </c>
      <c r="C8024" t="s">
        <v>493</v>
      </c>
      <c r="D8024" t="s">
        <v>1065</v>
      </c>
      <c r="E8024">
        <v>2014</v>
      </c>
      <c r="F8024" s="10">
        <v>42004</v>
      </c>
      <c r="G8024" t="s">
        <v>489</v>
      </c>
      <c r="H8024" t="s">
        <v>474</v>
      </c>
      <c r="I8024" t="s">
        <v>556</v>
      </c>
      <c r="J8024">
        <v>5703600000</v>
      </c>
      <c r="K8024">
        <v>737223546.01733708</v>
      </c>
    </row>
    <row r="8025" spans="1:11" x14ac:dyDescent="0.25">
      <c r="A8025">
        <v>1770</v>
      </c>
      <c r="B8025" t="s">
        <v>277</v>
      </c>
      <c r="C8025" t="s">
        <v>493</v>
      </c>
      <c r="D8025" t="s">
        <v>654</v>
      </c>
      <c r="E8025">
        <v>2014</v>
      </c>
      <c r="F8025" s="10">
        <v>42004</v>
      </c>
      <c r="G8025" t="s">
        <v>489</v>
      </c>
      <c r="H8025" t="s">
        <v>474</v>
      </c>
      <c r="I8025" t="s">
        <v>556</v>
      </c>
      <c r="J8025">
        <v>0</v>
      </c>
      <c r="K8025">
        <v>0</v>
      </c>
    </row>
    <row r="8026" spans="1:11" x14ac:dyDescent="0.25">
      <c r="A8026">
        <v>1770</v>
      </c>
      <c r="B8026" t="s">
        <v>277</v>
      </c>
      <c r="C8026" t="s">
        <v>492</v>
      </c>
      <c r="D8026" t="s">
        <v>620</v>
      </c>
      <c r="E8026">
        <v>2015</v>
      </c>
      <c r="F8026" s="10">
        <v>42369</v>
      </c>
      <c r="G8026" t="s">
        <v>489</v>
      </c>
      <c r="H8026" t="s">
        <v>474</v>
      </c>
      <c r="I8026" t="s">
        <v>556</v>
      </c>
      <c r="J8026">
        <v>1000000</v>
      </c>
      <c r="K8026">
        <v>118472.16869583822</v>
      </c>
    </row>
    <row r="8027" spans="1:11" x14ac:dyDescent="0.25">
      <c r="A8027">
        <v>1770</v>
      </c>
      <c r="B8027" t="s">
        <v>277</v>
      </c>
      <c r="C8027" t="s">
        <v>492</v>
      </c>
      <c r="D8027" t="s">
        <v>570</v>
      </c>
      <c r="E8027">
        <v>2015</v>
      </c>
      <c r="F8027" s="10">
        <v>42369</v>
      </c>
      <c r="G8027" t="s">
        <v>489</v>
      </c>
      <c r="H8027" t="s">
        <v>474</v>
      </c>
      <c r="I8027" t="s">
        <v>556</v>
      </c>
      <c r="J8027">
        <v>58000000</v>
      </c>
      <c r="K8027">
        <v>6871385.7843586169</v>
      </c>
    </row>
    <row r="8028" spans="1:11" x14ac:dyDescent="0.25">
      <c r="A8028">
        <v>1770</v>
      </c>
      <c r="B8028" t="s">
        <v>277</v>
      </c>
      <c r="C8028" t="s">
        <v>492</v>
      </c>
      <c r="D8028" t="s">
        <v>30</v>
      </c>
      <c r="E8028">
        <v>2015</v>
      </c>
      <c r="F8028" s="10">
        <v>42369</v>
      </c>
      <c r="G8028" t="s">
        <v>489</v>
      </c>
      <c r="H8028" t="s">
        <v>474</v>
      </c>
      <c r="I8028" t="s">
        <v>556</v>
      </c>
      <c r="J8028">
        <v>214000000</v>
      </c>
      <c r="K8028">
        <v>25353044.100909378</v>
      </c>
    </row>
    <row r="8029" spans="1:11" x14ac:dyDescent="0.25">
      <c r="A8029">
        <v>1770</v>
      </c>
      <c r="B8029" t="s">
        <v>277</v>
      </c>
      <c r="C8029" t="s">
        <v>492</v>
      </c>
      <c r="D8029" t="s">
        <v>1074</v>
      </c>
      <c r="E8029">
        <v>2015</v>
      </c>
      <c r="F8029" s="10">
        <v>42369</v>
      </c>
      <c r="G8029" t="s">
        <v>489</v>
      </c>
      <c r="H8029" t="s">
        <v>474</v>
      </c>
      <c r="I8029" t="s">
        <v>556</v>
      </c>
      <c r="J8029">
        <v>19000000</v>
      </c>
      <c r="K8029">
        <v>2250971.2052209261</v>
      </c>
    </row>
    <row r="8030" spans="1:11" x14ac:dyDescent="0.25">
      <c r="A8030">
        <v>1770</v>
      </c>
      <c r="B8030" t="s">
        <v>277</v>
      </c>
      <c r="C8030" t="s">
        <v>492</v>
      </c>
      <c r="D8030" t="s">
        <v>1073</v>
      </c>
      <c r="E8030">
        <v>2015</v>
      </c>
      <c r="F8030" s="10">
        <v>42369</v>
      </c>
      <c r="G8030" t="s">
        <v>489</v>
      </c>
      <c r="H8030" t="s">
        <v>474</v>
      </c>
      <c r="I8030" t="s">
        <v>556</v>
      </c>
      <c r="J8030">
        <v>89000000</v>
      </c>
      <c r="K8030">
        <v>10544023.013929602</v>
      </c>
    </row>
    <row r="8031" spans="1:11" x14ac:dyDescent="0.25">
      <c r="A8031">
        <v>1770</v>
      </c>
      <c r="B8031" t="s">
        <v>277</v>
      </c>
      <c r="C8031" t="s">
        <v>492</v>
      </c>
      <c r="D8031" t="s">
        <v>94</v>
      </c>
      <c r="E8031">
        <v>2015</v>
      </c>
      <c r="F8031" s="10">
        <v>42369</v>
      </c>
      <c r="G8031" t="s">
        <v>489</v>
      </c>
      <c r="H8031" t="s">
        <v>474</v>
      </c>
      <c r="I8031" t="s">
        <v>556</v>
      </c>
      <c r="J8031">
        <v>372000000</v>
      </c>
      <c r="K8031">
        <v>44071646.754851818</v>
      </c>
    </row>
    <row r="8032" spans="1:11" x14ac:dyDescent="0.25">
      <c r="A8032">
        <v>1770</v>
      </c>
      <c r="B8032" t="s">
        <v>277</v>
      </c>
      <c r="C8032" t="s">
        <v>492</v>
      </c>
      <c r="D8032" t="s">
        <v>589</v>
      </c>
      <c r="E8032">
        <v>2015</v>
      </c>
      <c r="F8032" s="10">
        <v>42369</v>
      </c>
      <c r="G8032" t="s">
        <v>489</v>
      </c>
      <c r="H8032" t="s">
        <v>474</v>
      </c>
      <c r="I8032" t="s">
        <v>556</v>
      </c>
      <c r="J8032">
        <v>0</v>
      </c>
      <c r="K8032">
        <v>0</v>
      </c>
    </row>
    <row r="8033" spans="1:11" x14ac:dyDescent="0.25">
      <c r="A8033">
        <v>1770</v>
      </c>
      <c r="B8033" t="s">
        <v>277</v>
      </c>
      <c r="C8033" t="s">
        <v>492</v>
      </c>
      <c r="D8033" t="s">
        <v>100</v>
      </c>
      <c r="E8033">
        <v>2015</v>
      </c>
      <c r="F8033" s="10">
        <v>42369</v>
      </c>
      <c r="G8033" t="s">
        <v>489</v>
      </c>
      <c r="H8033" t="s">
        <v>474</v>
      </c>
      <c r="I8033" t="s">
        <v>556</v>
      </c>
      <c r="J8033">
        <v>41000000</v>
      </c>
      <c r="K8033">
        <v>4857358.9165293667</v>
      </c>
    </row>
    <row r="8034" spans="1:11" x14ac:dyDescent="0.25">
      <c r="A8034">
        <v>1770</v>
      </c>
      <c r="B8034" t="s">
        <v>277</v>
      </c>
      <c r="C8034" t="s">
        <v>492</v>
      </c>
      <c r="D8034" t="s">
        <v>981</v>
      </c>
      <c r="E8034">
        <v>2015</v>
      </c>
      <c r="F8034" s="10">
        <v>42369</v>
      </c>
      <c r="G8034" t="s">
        <v>489</v>
      </c>
      <c r="H8034" t="s">
        <v>474</v>
      </c>
      <c r="I8034" t="s">
        <v>556</v>
      </c>
      <c r="J8034">
        <v>46000000</v>
      </c>
      <c r="K8034">
        <v>5449719.7600085577</v>
      </c>
    </row>
    <row r="8035" spans="1:11" x14ac:dyDescent="0.25">
      <c r="A8035">
        <v>1770</v>
      </c>
      <c r="B8035" t="s">
        <v>277</v>
      </c>
      <c r="C8035" t="s">
        <v>492</v>
      </c>
      <c r="D8035" t="s">
        <v>102</v>
      </c>
      <c r="E8035">
        <v>2015</v>
      </c>
      <c r="F8035" s="10">
        <v>42369</v>
      </c>
      <c r="G8035" t="s">
        <v>489</v>
      </c>
      <c r="H8035" t="s">
        <v>474</v>
      </c>
      <c r="I8035" t="s">
        <v>556</v>
      </c>
      <c r="J8035">
        <v>1605000000</v>
      </c>
      <c r="K8035">
        <v>190147830.75682035</v>
      </c>
    </row>
    <row r="8036" spans="1:11" x14ac:dyDescent="0.25">
      <c r="A8036">
        <v>1770</v>
      </c>
      <c r="B8036" t="s">
        <v>277</v>
      </c>
      <c r="C8036" t="s">
        <v>492</v>
      </c>
      <c r="D8036" t="s">
        <v>113</v>
      </c>
      <c r="E8036">
        <v>2015</v>
      </c>
      <c r="F8036" s="10">
        <v>42369</v>
      </c>
      <c r="G8036" t="s">
        <v>489</v>
      </c>
      <c r="H8036" t="s">
        <v>474</v>
      </c>
      <c r="I8036" t="s">
        <v>556</v>
      </c>
      <c r="J8036">
        <v>163000000</v>
      </c>
      <c r="K8036">
        <v>19310963.49742163</v>
      </c>
    </row>
    <row r="8037" spans="1:11" x14ac:dyDescent="0.25">
      <c r="A8037">
        <v>1770</v>
      </c>
      <c r="B8037" t="s">
        <v>277</v>
      </c>
      <c r="C8037" t="s">
        <v>492</v>
      </c>
      <c r="D8037" t="s">
        <v>1072</v>
      </c>
      <c r="E8037">
        <v>2015</v>
      </c>
      <c r="F8037" s="10">
        <v>42369</v>
      </c>
      <c r="G8037" t="s">
        <v>489</v>
      </c>
      <c r="H8037" t="s">
        <v>474</v>
      </c>
      <c r="I8037" t="s">
        <v>556</v>
      </c>
      <c r="J8037">
        <v>64000000</v>
      </c>
      <c r="K8037">
        <v>7582218.7965336461</v>
      </c>
    </row>
    <row r="8038" spans="1:11" x14ac:dyDescent="0.25">
      <c r="A8038">
        <v>1770</v>
      </c>
      <c r="B8038" t="s">
        <v>277</v>
      </c>
      <c r="C8038" t="s">
        <v>492</v>
      </c>
      <c r="D8038" t="s">
        <v>1080</v>
      </c>
      <c r="E8038">
        <v>2015</v>
      </c>
      <c r="F8038" s="10">
        <v>42369</v>
      </c>
      <c r="G8038" t="s">
        <v>489</v>
      </c>
      <c r="H8038" t="s">
        <v>474</v>
      </c>
      <c r="I8038" t="s">
        <v>556</v>
      </c>
      <c r="J8038">
        <v>595000000</v>
      </c>
      <c r="K8038">
        <v>70490940.374023736</v>
      </c>
    </row>
    <row r="8039" spans="1:11" x14ac:dyDescent="0.25">
      <c r="A8039">
        <v>1770</v>
      </c>
      <c r="B8039" t="s">
        <v>277</v>
      </c>
      <c r="C8039" t="s">
        <v>492</v>
      </c>
      <c r="D8039" t="s">
        <v>834</v>
      </c>
      <c r="E8039">
        <v>2015</v>
      </c>
      <c r="F8039" s="10">
        <v>42369</v>
      </c>
      <c r="G8039" t="s">
        <v>489</v>
      </c>
      <c r="H8039" t="s">
        <v>474</v>
      </c>
      <c r="I8039" t="s">
        <v>556</v>
      </c>
      <c r="J8039">
        <v>6000000</v>
      </c>
      <c r="K8039">
        <v>710833.01217502938</v>
      </c>
    </row>
    <row r="8040" spans="1:11" x14ac:dyDescent="0.25">
      <c r="A8040">
        <v>1770</v>
      </c>
      <c r="B8040" t="s">
        <v>277</v>
      </c>
      <c r="C8040" t="s">
        <v>492</v>
      </c>
      <c r="D8040" t="s">
        <v>1071</v>
      </c>
      <c r="E8040">
        <v>2015</v>
      </c>
      <c r="F8040" s="10">
        <v>42369</v>
      </c>
      <c r="G8040" t="s">
        <v>489</v>
      </c>
      <c r="H8040" t="s">
        <v>474</v>
      </c>
      <c r="I8040" t="s">
        <v>556</v>
      </c>
      <c r="J8040">
        <v>1960000000</v>
      </c>
      <c r="K8040">
        <v>232205450.64384291</v>
      </c>
    </row>
    <row r="8041" spans="1:11" x14ac:dyDescent="0.25">
      <c r="A8041">
        <v>1770</v>
      </c>
      <c r="B8041" t="s">
        <v>277</v>
      </c>
      <c r="C8041" t="s">
        <v>492</v>
      </c>
      <c r="D8041" t="s">
        <v>1076</v>
      </c>
      <c r="E8041">
        <v>2015</v>
      </c>
      <c r="F8041" s="10">
        <v>42369</v>
      </c>
      <c r="G8041" t="s">
        <v>489</v>
      </c>
      <c r="H8041" t="s">
        <v>474</v>
      </c>
      <c r="I8041" t="s">
        <v>556</v>
      </c>
      <c r="J8041">
        <v>0</v>
      </c>
      <c r="K8041">
        <v>0</v>
      </c>
    </row>
    <row r="8042" spans="1:11" x14ac:dyDescent="0.25">
      <c r="A8042">
        <v>1770</v>
      </c>
      <c r="B8042" t="s">
        <v>277</v>
      </c>
      <c r="C8042" t="s">
        <v>492</v>
      </c>
      <c r="D8042" t="s">
        <v>1075</v>
      </c>
      <c r="E8042">
        <v>2015</v>
      </c>
      <c r="F8042" s="10">
        <v>42369</v>
      </c>
      <c r="G8042" t="s">
        <v>489</v>
      </c>
      <c r="H8042" t="s">
        <v>474</v>
      </c>
      <c r="I8042" t="s">
        <v>556</v>
      </c>
      <c r="J8042">
        <v>91000000</v>
      </c>
      <c r="K8042">
        <v>10780967.351321278</v>
      </c>
    </row>
    <row r="8043" spans="1:11" x14ac:dyDescent="0.25">
      <c r="A8043">
        <v>1770</v>
      </c>
      <c r="B8043" t="s">
        <v>277</v>
      </c>
      <c r="C8043" t="s">
        <v>492</v>
      </c>
      <c r="D8043" t="s">
        <v>1005</v>
      </c>
      <c r="E8043">
        <v>2015</v>
      </c>
      <c r="F8043" s="10">
        <v>42369</v>
      </c>
      <c r="G8043" t="s">
        <v>489</v>
      </c>
      <c r="H8043" t="s">
        <v>474</v>
      </c>
      <c r="I8043" t="s">
        <v>556</v>
      </c>
      <c r="J8043">
        <v>30000000</v>
      </c>
      <c r="K8043">
        <v>3554165.0608751466</v>
      </c>
    </row>
    <row r="8044" spans="1:11" x14ac:dyDescent="0.25">
      <c r="A8044">
        <v>1770</v>
      </c>
      <c r="B8044" t="s">
        <v>277</v>
      </c>
      <c r="C8044" t="s">
        <v>492</v>
      </c>
      <c r="D8044" t="s">
        <v>241</v>
      </c>
      <c r="E8044">
        <v>2015</v>
      </c>
      <c r="F8044" s="10">
        <v>42369</v>
      </c>
      <c r="G8044" t="s">
        <v>489</v>
      </c>
      <c r="H8044" t="s">
        <v>474</v>
      </c>
      <c r="I8044" t="s">
        <v>556</v>
      </c>
      <c r="J8044">
        <v>6000000</v>
      </c>
      <c r="K8044">
        <v>710833.01217502938</v>
      </c>
    </row>
    <row r="8045" spans="1:11" x14ac:dyDescent="0.25">
      <c r="A8045">
        <v>1770</v>
      </c>
      <c r="B8045" t="s">
        <v>277</v>
      </c>
      <c r="C8045" t="s">
        <v>492</v>
      </c>
      <c r="D8045" t="s">
        <v>1223</v>
      </c>
      <c r="E8045">
        <v>2015</v>
      </c>
      <c r="F8045" s="10">
        <v>42369</v>
      </c>
      <c r="G8045" t="s">
        <v>489</v>
      </c>
      <c r="H8045" t="s">
        <v>474</v>
      </c>
      <c r="I8045" t="s">
        <v>556</v>
      </c>
      <c r="J8045">
        <v>13000000</v>
      </c>
      <c r="K8045">
        <v>1540138.1930458969</v>
      </c>
    </row>
    <row r="8046" spans="1:11" x14ac:dyDescent="0.25">
      <c r="A8046">
        <v>1770</v>
      </c>
      <c r="B8046" t="s">
        <v>277</v>
      </c>
      <c r="C8046" t="s">
        <v>492</v>
      </c>
      <c r="D8046" t="s">
        <v>1077</v>
      </c>
      <c r="E8046">
        <v>2015</v>
      </c>
      <c r="F8046" s="10">
        <v>42369</v>
      </c>
      <c r="G8046" t="s">
        <v>489</v>
      </c>
      <c r="H8046" t="s">
        <v>474</v>
      </c>
      <c r="I8046" t="s">
        <v>556</v>
      </c>
      <c r="J8046">
        <v>2000000</v>
      </c>
      <c r="K8046">
        <v>236944.33739167644</v>
      </c>
    </row>
    <row r="8047" spans="1:11" x14ac:dyDescent="0.25">
      <c r="A8047">
        <v>1770</v>
      </c>
      <c r="B8047" t="s">
        <v>277</v>
      </c>
      <c r="C8047" t="s">
        <v>492</v>
      </c>
      <c r="D8047" t="s">
        <v>275</v>
      </c>
      <c r="E8047">
        <v>2015</v>
      </c>
      <c r="F8047" s="10">
        <v>42369</v>
      </c>
      <c r="G8047" t="s">
        <v>489</v>
      </c>
      <c r="H8047" t="s">
        <v>474</v>
      </c>
      <c r="I8047" t="s">
        <v>556</v>
      </c>
      <c r="J8047">
        <v>5801000000</v>
      </c>
      <c r="K8047">
        <v>687257050.60455751</v>
      </c>
    </row>
    <row r="8048" spans="1:11" x14ac:dyDescent="0.25">
      <c r="A8048">
        <v>1770</v>
      </c>
      <c r="B8048" t="s">
        <v>277</v>
      </c>
      <c r="C8048" t="s">
        <v>492</v>
      </c>
      <c r="D8048" t="s">
        <v>1078</v>
      </c>
      <c r="E8048">
        <v>2015</v>
      </c>
      <c r="F8048" s="10">
        <v>42369</v>
      </c>
      <c r="G8048" t="s">
        <v>489</v>
      </c>
      <c r="H8048" t="s">
        <v>474</v>
      </c>
      <c r="I8048" t="s">
        <v>556</v>
      </c>
      <c r="J8048">
        <v>22000000</v>
      </c>
      <c r="K8048">
        <v>2606387.7113084407</v>
      </c>
    </row>
    <row r="8049" spans="1:11" x14ac:dyDescent="0.25">
      <c r="A8049">
        <v>1770</v>
      </c>
      <c r="B8049" t="s">
        <v>277</v>
      </c>
      <c r="C8049" t="s">
        <v>492</v>
      </c>
      <c r="D8049" t="s">
        <v>1079</v>
      </c>
      <c r="E8049">
        <v>2015</v>
      </c>
      <c r="F8049" s="10">
        <v>42369</v>
      </c>
      <c r="G8049" t="s">
        <v>489</v>
      </c>
      <c r="H8049" t="s">
        <v>474</v>
      </c>
      <c r="I8049" t="s">
        <v>556</v>
      </c>
      <c r="J8049">
        <v>191000000</v>
      </c>
      <c r="K8049">
        <v>22628184.220905099</v>
      </c>
    </row>
    <row r="8050" spans="1:11" x14ac:dyDescent="0.25">
      <c r="A8050">
        <v>1770</v>
      </c>
      <c r="B8050" t="s">
        <v>277</v>
      </c>
      <c r="C8050" t="s">
        <v>493</v>
      </c>
      <c r="D8050" t="s">
        <v>94</v>
      </c>
      <c r="E8050">
        <v>2015</v>
      </c>
      <c r="F8050" s="10">
        <v>42369</v>
      </c>
      <c r="G8050" t="s">
        <v>489</v>
      </c>
      <c r="H8050" t="s">
        <v>474</v>
      </c>
      <c r="I8050" t="s">
        <v>556</v>
      </c>
      <c r="J8050">
        <v>365000000</v>
      </c>
      <c r="K8050">
        <v>43242341.57398095</v>
      </c>
    </row>
    <row r="8051" spans="1:11" x14ac:dyDescent="0.25">
      <c r="A8051">
        <v>1770</v>
      </c>
      <c r="B8051" t="s">
        <v>277</v>
      </c>
      <c r="C8051" t="s">
        <v>493</v>
      </c>
      <c r="D8051" t="s">
        <v>589</v>
      </c>
      <c r="E8051">
        <v>2015</v>
      </c>
      <c r="F8051" s="10">
        <v>42369</v>
      </c>
      <c r="G8051" t="s">
        <v>489</v>
      </c>
      <c r="H8051" t="s">
        <v>474</v>
      </c>
      <c r="I8051" t="s">
        <v>556</v>
      </c>
      <c r="J8051">
        <v>-315000000</v>
      </c>
      <c r="K8051">
        <v>-37318733.139189042</v>
      </c>
    </row>
    <row r="8052" spans="1:11" x14ac:dyDescent="0.25">
      <c r="A8052">
        <v>1770</v>
      </c>
      <c r="B8052" t="s">
        <v>277</v>
      </c>
      <c r="C8052" t="s">
        <v>493</v>
      </c>
      <c r="D8052" t="s">
        <v>1162</v>
      </c>
      <c r="E8052">
        <v>2015</v>
      </c>
      <c r="F8052" s="10">
        <v>42369</v>
      </c>
      <c r="G8052" t="s">
        <v>489</v>
      </c>
      <c r="H8052" t="s">
        <v>474</v>
      </c>
      <c r="I8052" t="s">
        <v>556</v>
      </c>
      <c r="J8052">
        <v>51000000</v>
      </c>
      <c r="K8052">
        <v>6042080.6034877496</v>
      </c>
    </row>
    <row r="8053" spans="1:11" x14ac:dyDescent="0.25">
      <c r="A8053">
        <v>1770</v>
      </c>
      <c r="B8053" t="s">
        <v>277</v>
      </c>
      <c r="C8053" t="s">
        <v>493</v>
      </c>
      <c r="D8053" t="s">
        <v>1068</v>
      </c>
      <c r="E8053">
        <v>2015</v>
      </c>
      <c r="F8053" s="10">
        <v>42369</v>
      </c>
      <c r="G8053" t="s">
        <v>489</v>
      </c>
      <c r="H8053" t="s">
        <v>474</v>
      </c>
      <c r="I8053" t="s">
        <v>556</v>
      </c>
      <c r="J8053">
        <v>434000000</v>
      </c>
      <c r="K8053">
        <v>51416921.213993788</v>
      </c>
    </row>
    <row r="8054" spans="1:11" x14ac:dyDescent="0.25">
      <c r="A8054">
        <v>1770</v>
      </c>
      <c r="B8054" t="s">
        <v>277</v>
      </c>
      <c r="C8054" t="s">
        <v>493</v>
      </c>
      <c r="D8054" t="s">
        <v>1067</v>
      </c>
      <c r="E8054">
        <v>2015</v>
      </c>
      <c r="F8054" s="10">
        <v>42369</v>
      </c>
      <c r="G8054" t="s">
        <v>489</v>
      </c>
      <c r="H8054" t="s">
        <v>474</v>
      </c>
      <c r="I8054" t="s">
        <v>556</v>
      </c>
      <c r="J8054">
        <v>1663000000</v>
      </c>
      <c r="K8054">
        <v>197019216.54117897</v>
      </c>
    </row>
    <row r="8055" spans="1:11" x14ac:dyDescent="0.25">
      <c r="A8055">
        <v>1770</v>
      </c>
      <c r="B8055" t="s">
        <v>277</v>
      </c>
      <c r="C8055" t="s">
        <v>493</v>
      </c>
      <c r="D8055" t="s">
        <v>1069</v>
      </c>
      <c r="E8055">
        <v>2015</v>
      </c>
      <c r="F8055" s="10">
        <v>42369</v>
      </c>
      <c r="G8055" t="s">
        <v>489</v>
      </c>
      <c r="H8055" t="s">
        <v>474</v>
      </c>
      <c r="I8055" t="s">
        <v>556</v>
      </c>
      <c r="J8055">
        <v>450000000</v>
      </c>
      <c r="K8055">
        <v>53312475.913127199</v>
      </c>
    </row>
    <row r="8056" spans="1:11" x14ac:dyDescent="0.25">
      <c r="A8056">
        <v>1770</v>
      </c>
      <c r="B8056" t="s">
        <v>277</v>
      </c>
      <c r="C8056" t="s">
        <v>493</v>
      </c>
      <c r="D8056" t="s">
        <v>1066</v>
      </c>
      <c r="E8056">
        <v>2015</v>
      </c>
      <c r="F8056" s="10">
        <v>42369</v>
      </c>
      <c r="G8056" t="s">
        <v>489</v>
      </c>
      <c r="H8056" t="s">
        <v>474</v>
      </c>
      <c r="I8056" t="s">
        <v>556</v>
      </c>
      <c r="J8056">
        <v>1991000000</v>
      </c>
      <c r="K8056">
        <v>235878087.87341389</v>
      </c>
    </row>
    <row r="8057" spans="1:11" x14ac:dyDescent="0.25">
      <c r="A8057">
        <v>1770</v>
      </c>
      <c r="B8057" t="s">
        <v>277</v>
      </c>
      <c r="C8057" t="s">
        <v>493</v>
      </c>
      <c r="D8057" t="s">
        <v>1065</v>
      </c>
      <c r="E8057">
        <v>2015</v>
      </c>
      <c r="F8057" s="10">
        <v>42369</v>
      </c>
      <c r="G8057" t="s">
        <v>489</v>
      </c>
      <c r="H8057" t="s">
        <v>474</v>
      </c>
      <c r="I8057" t="s">
        <v>556</v>
      </c>
      <c r="J8057">
        <v>6307000000</v>
      </c>
      <c r="K8057">
        <v>747203967.9646517</v>
      </c>
    </row>
    <row r="8058" spans="1:11" x14ac:dyDescent="0.25">
      <c r="A8058">
        <v>1770</v>
      </c>
      <c r="B8058" t="s">
        <v>277</v>
      </c>
      <c r="C8058" t="s">
        <v>493</v>
      </c>
      <c r="D8058" t="s">
        <v>1070</v>
      </c>
      <c r="E8058">
        <v>2015</v>
      </c>
      <c r="F8058" s="10">
        <v>42369</v>
      </c>
      <c r="G8058" t="s">
        <v>489</v>
      </c>
      <c r="H8058" t="s">
        <v>474</v>
      </c>
      <c r="I8058" t="s">
        <v>556</v>
      </c>
      <c r="J8058">
        <v>443000000</v>
      </c>
      <c r="K8058">
        <v>52483170.732256331</v>
      </c>
    </row>
    <row r="8059" spans="1:11" x14ac:dyDescent="0.25">
      <c r="A8059">
        <v>1710</v>
      </c>
      <c r="B8059" t="s">
        <v>2290</v>
      </c>
      <c r="C8059" t="s">
        <v>492</v>
      </c>
      <c r="D8059" t="s">
        <v>2335</v>
      </c>
      <c r="E8059">
        <v>2016</v>
      </c>
      <c r="F8059" s="10">
        <v>42735</v>
      </c>
      <c r="G8059" t="s">
        <v>489</v>
      </c>
      <c r="H8059" t="s">
        <v>474</v>
      </c>
      <c r="I8059" t="s">
        <v>556</v>
      </c>
      <c r="J8059">
        <v>54886000000</v>
      </c>
      <c r="K8059">
        <v>6056564645.8218403</v>
      </c>
    </row>
    <row r="8060" spans="1:11" x14ac:dyDescent="0.25">
      <c r="A8060">
        <v>1710</v>
      </c>
      <c r="B8060" t="s">
        <v>2290</v>
      </c>
      <c r="C8060" t="s">
        <v>492</v>
      </c>
      <c r="D8060" t="s">
        <v>275</v>
      </c>
      <c r="E8060">
        <v>2016</v>
      </c>
      <c r="F8060" s="10">
        <v>42735</v>
      </c>
      <c r="G8060" t="s">
        <v>489</v>
      </c>
      <c r="H8060" t="s">
        <v>474</v>
      </c>
      <c r="I8060" t="s">
        <v>556</v>
      </c>
      <c r="J8060">
        <v>33826000000</v>
      </c>
      <c r="K8060">
        <v>3732634109.0545783</v>
      </c>
    </row>
    <row r="8061" spans="1:11" x14ac:dyDescent="0.25">
      <c r="A8061">
        <v>1710</v>
      </c>
      <c r="B8061" t="s">
        <v>2290</v>
      </c>
      <c r="C8061" t="s">
        <v>492</v>
      </c>
      <c r="D8061" t="s">
        <v>967</v>
      </c>
      <c r="E8061">
        <v>2016</v>
      </c>
      <c r="F8061" s="10">
        <v>42735</v>
      </c>
      <c r="G8061" t="s">
        <v>489</v>
      </c>
      <c r="H8061" t="s">
        <v>474</v>
      </c>
      <c r="I8061" t="s">
        <v>556</v>
      </c>
      <c r="J8061">
        <v>56653000000</v>
      </c>
      <c r="K8061">
        <v>6251549700.8298063</v>
      </c>
    </row>
    <row r="8062" spans="1:11" x14ac:dyDescent="0.25">
      <c r="A8062">
        <v>1710</v>
      </c>
      <c r="B8062" t="s">
        <v>2290</v>
      </c>
      <c r="C8062" t="s">
        <v>493</v>
      </c>
      <c r="D8062" t="s">
        <v>2334</v>
      </c>
      <c r="E8062">
        <v>2016</v>
      </c>
      <c r="F8062" s="10">
        <v>42735</v>
      </c>
      <c r="G8062" t="s">
        <v>489</v>
      </c>
      <c r="H8062" t="s">
        <v>474</v>
      </c>
      <c r="I8062" t="s">
        <v>556</v>
      </c>
      <c r="J8062">
        <v>1437000000</v>
      </c>
      <c r="K8062">
        <v>158570189.04722488</v>
      </c>
    </row>
    <row r="8063" spans="1:11" x14ac:dyDescent="0.25">
      <c r="A8063">
        <v>1710</v>
      </c>
      <c r="B8063" t="s">
        <v>2290</v>
      </c>
      <c r="C8063" t="s">
        <v>493</v>
      </c>
      <c r="D8063" t="s">
        <v>2331</v>
      </c>
      <c r="E8063">
        <v>2016</v>
      </c>
      <c r="F8063" s="10">
        <v>42735</v>
      </c>
      <c r="G8063" t="s">
        <v>489</v>
      </c>
      <c r="H8063" t="s">
        <v>474</v>
      </c>
      <c r="I8063" t="s">
        <v>556</v>
      </c>
      <c r="J8063">
        <v>10226000000</v>
      </c>
      <c r="K8063">
        <v>1128419452.4682822</v>
      </c>
    </row>
    <row r="8064" spans="1:11" x14ac:dyDescent="0.25">
      <c r="A8064">
        <v>1710</v>
      </c>
      <c r="B8064" t="s">
        <v>2290</v>
      </c>
      <c r="C8064" t="s">
        <v>493</v>
      </c>
      <c r="D8064" t="s">
        <v>971</v>
      </c>
      <c r="E8064">
        <v>2016</v>
      </c>
      <c r="F8064" s="10">
        <v>42735</v>
      </c>
      <c r="G8064" t="s">
        <v>489</v>
      </c>
      <c r="H8064" t="s">
        <v>474</v>
      </c>
      <c r="I8064" t="s">
        <v>556</v>
      </c>
      <c r="J8064">
        <v>138001000000</v>
      </c>
      <c r="K8064">
        <v>15228145204.388365</v>
      </c>
    </row>
    <row r="8065" spans="1:11" x14ac:dyDescent="0.25">
      <c r="A8065">
        <v>1710</v>
      </c>
      <c r="B8065" t="s">
        <v>2290</v>
      </c>
      <c r="C8065" t="s">
        <v>493</v>
      </c>
      <c r="D8065" t="s">
        <v>589</v>
      </c>
      <c r="E8065">
        <v>2016</v>
      </c>
      <c r="F8065" s="10">
        <v>42735</v>
      </c>
      <c r="G8065" t="s">
        <v>489</v>
      </c>
      <c r="H8065" t="s">
        <v>474</v>
      </c>
      <c r="I8065" t="s">
        <v>556</v>
      </c>
      <c r="J8065">
        <v>-11858000000</v>
      </c>
      <c r="K8065">
        <v>-1308507516.8559449</v>
      </c>
    </row>
    <row r="8066" spans="1:11" x14ac:dyDescent="0.25">
      <c r="A8066">
        <v>1710</v>
      </c>
      <c r="B8066" t="s">
        <v>2290</v>
      </c>
      <c r="C8066" t="s">
        <v>493</v>
      </c>
      <c r="D8066" t="s">
        <v>2332</v>
      </c>
      <c r="E8066">
        <v>2016</v>
      </c>
      <c r="F8066" s="10">
        <v>42735</v>
      </c>
      <c r="G8066" t="s">
        <v>489</v>
      </c>
      <c r="H8066" t="s">
        <v>474</v>
      </c>
      <c r="I8066" t="s">
        <v>556</v>
      </c>
      <c r="J8066">
        <v>237000000</v>
      </c>
      <c r="K8066">
        <v>26152494.644531868</v>
      </c>
    </row>
    <row r="8067" spans="1:11" x14ac:dyDescent="0.25">
      <c r="A8067">
        <v>1710</v>
      </c>
      <c r="B8067" t="s">
        <v>2290</v>
      </c>
      <c r="C8067" t="s">
        <v>493</v>
      </c>
      <c r="D8067" t="s">
        <v>2333</v>
      </c>
      <c r="E8067">
        <v>2016</v>
      </c>
      <c r="F8067" s="10">
        <v>42735</v>
      </c>
      <c r="G8067" t="s">
        <v>489</v>
      </c>
      <c r="H8067" t="s">
        <v>474</v>
      </c>
      <c r="I8067" t="s">
        <v>556</v>
      </c>
      <c r="J8067">
        <v>-5942000000</v>
      </c>
      <c r="K8067">
        <v>-655688283.45066822</v>
      </c>
    </row>
    <row r="8068" spans="1:11" x14ac:dyDescent="0.25">
      <c r="A8068">
        <v>1710</v>
      </c>
      <c r="B8068" t="s">
        <v>2290</v>
      </c>
      <c r="C8068" t="s">
        <v>493</v>
      </c>
      <c r="D8068" t="s">
        <v>2330</v>
      </c>
      <c r="E8068">
        <v>2016</v>
      </c>
      <c r="F8068" s="10">
        <v>42735</v>
      </c>
      <c r="G8068" t="s">
        <v>489</v>
      </c>
      <c r="H8068" t="s">
        <v>474</v>
      </c>
      <c r="I8068" t="s">
        <v>556</v>
      </c>
      <c r="J8068">
        <v>13264000000</v>
      </c>
      <c r="K8068">
        <v>1463656915.4644334</v>
      </c>
    </row>
    <row r="8069" spans="1:11" x14ac:dyDescent="0.25">
      <c r="A8069">
        <v>1770</v>
      </c>
      <c r="B8069" t="s">
        <v>277</v>
      </c>
      <c r="C8069" t="s">
        <v>492</v>
      </c>
      <c r="D8069" t="s">
        <v>620</v>
      </c>
      <c r="E8069">
        <v>2016</v>
      </c>
      <c r="F8069" s="10">
        <v>42735</v>
      </c>
      <c r="G8069" t="s">
        <v>489</v>
      </c>
      <c r="H8069" t="s">
        <v>474</v>
      </c>
      <c r="I8069" t="s">
        <v>556</v>
      </c>
      <c r="J8069">
        <v>83000000</v>
      </c>
      <c r="K8069">
        <v>9158890.5295196008</v>
      </c>
    </row>
    <row r="8070" spans="1:11" x14ac:dyDescent="0.25">
      <c r="A8070">
        <v>1770</v>
      </c>
      <c r="B8070" t="s">
        <v>277</v>
      </c>
      <c r="C8070" t="s">
        <v>492</v>
      </c>
      <c r="D8070" t="s">
        <v>570</v>
      </c>
      <c r="E8070">
        <v>2016</v>
      </c>
      <c r="F8070" s="10">
        <v>42735</v>
      </c>
      <c r="G8070" t="s">
        <v>489</v>
      </c>
      <c r="H8070" t="s">
        <v>474</v>
      </c>
      <c r="I8070" t="s">
        <v>556</v>
      </c>
      <c r="J8070">
        <v>282000000</v>
      </c>
      <c r="K8070">
        <v>31118158.184632856</v>
      </c>
    </row>
    <row r="8071" spans="1:11" x14ac:dyDescent="0.25">
      <c r="A8071">
        <v>1770</v>
      </c>
      <c r="B8071" t="s">
        <v>277</v>
      </c>
      <c r="C8071" t="s">
        <v>492</v>
      </c>
      <c r="D8071" t="s">
        <v>30</v>
      </c>
      <c r="E8071">
        <v>2016</v>
      </c>
      <c r="F8071" s="10">
        <v>42735</v>
      </c>
      <c r="G8071" t="s">
        <v>489</v>
      </c>
      <c r="H8071" t="s">
        <v>474</v>
      </c>
      <c r="I8071" t="s">
        <v>556</v>
      </c>
      <c r="J8071">
        <v>820000000</v>
      </c>
      <c r="K8071">
        <v>90485424.508506894</v>
      </c>
    </row>
    <row r="8072" spans="1:11" x14ac:dyDescent="0.25">
      <c r="A8072">
        <v>1770</v>
      </c>
      <c r="B8072" t="s">
        <v>277</v>
      </c>
      <c r="C8072" t="s">
        <v>492</v>
      </c>
      <c r="D8072" t="s">
        <v>1074</v>
      </c>
      <c r="E8072">
        <v>2016</v>
      </c>
      <c r="F8072" s="10">
        <v>42735</v>
      </c>
      <c r="G8072" t="s">
        <v>489</v>
      </c>
      <c r="H8072" t="s">
        <v>474</v>
      </c>
      <c r="I8072" t="s">
        <v>556</v>
      </c>
      <c r="J8072">
        <v>20000000</v>
      </c>
      <c r="K8072">
        <v>2206961.5733782169</v>
      </c>
    </row>
    <row r="8073" spans="1:11" x14ac:dyDescent="0.25">
      <c r="A8073">
        <v>1770</v>
      </c>
      <c r="B8073" t="s">
        <v>277</v>
      </c>
      <c r="C8073" t="s">
        <v>492</v>
      </c>
      <c r="D8073" t="s">
        <v>1073</v>
      </c>
      <c r="E8073">
        <v>2016</v>
      </c>
      <c r="F8073" s="10">
        <v>42735</v>
      </c>
      <c r="G8073" t="s">
        <v>489</v>
      </c>
      <c r="H8073" t="s">
        <v>474</v>
      </c>
      <c r="I8073" t="s">
        <v>556</v>
      </c>
      <c r="J8073">
        <v>69000000</v>
      </c>
      <c r="K8073">
        <v>7614017.4281548485</v>
      </c>
    </row>
    <row r="8074" spans="1:11" x14ac:dyDescent="0.25">
      <c r="A8074">
        <v>1770</v>
      </c>
      <c r="B8074" t="s">
        <v>277</v>
      </c>
      <c r="C8074" t="s">
        <v>492</v>
      </c>
      <c r="D8074" t="s">
        <v>94</v>
      </c>
      <c r="E8074">
        <v>2016</v>
      </c>
      <c r="F8074" s="10">
        <v>42735</v>
      </c>
      <c r="G8074" t="s">
        <v>489</v>
      </c>
      <c r="H8074" t="s">
        <v>474</v>
      </c>
      <c r="I8074" t="s">
        <v>556</v>
      </c>
      <c r="J8074">
        <v>1371000000</v>
      </c>
      <c r="K8074">
        <v>151287215.85507676</v>
      </c>
    </row>
    <row r="8075" spans="1:11" x14ac:dyDescent="0.25">
      <c r="A8075">
        <v>1770</v>
      </c>
      <c r="B8075" t="s">
        <v>277</v>
      </c>
      <c r="C8075" t="s">
        <v>492</v>
      </c>
      <c r="D8075" t="s">
        <v>589</v>
      </c>
      <c r="E8075">
        <v>2016</v>
      </c>
      <c r="F8075" s="10">
        <v>42735</v>
      </c>
      <c r="G8075" t="s">
        <v>489</v>
      </c>
      <c r="H8075" t="s">
        <v>474</v>
      </c>
      <c r="I8075" t="s">
        <v>556</v>
      </c>
      <c r="J8075">
        <v>0</v>
      </c>
      <c r="K8075">
        <v>0</v>
      </c>
    </row>
    <row r="8076" spans="1:11" x14ac:dyDescent="0.25">
      <c r="A8076">
        <v>1770</v>
      </c>
      <c r="B8076" t="s">
        <v>277</v>
      </c>
      <c r="C8076" t="s">
        <v>492</v>
      </c>
      <c r="D8076" t="s">
        <v>100</v>
      </c>
      <c r="E8076">
        <v>2016</v>
      </c>
      <c r="F8076" s="10">
        <v>42735</v>
      </c>
      <c r="G8076" t="s">
        <v>489</v>
      </c>
      <c r="H8076" t="s">
        <v>474</v>
      </c>
      <c r="I8076" t="s">
        <v>556</v>
      </c>
      <c r="J8076">
        <v>41000000</v>
      </c>
      <c r="K8076">
        <v>4524271.2254253449</v>
      </c>
    </row>
    <row r="8077" spans="1:11" x14ac:dyDescent="0.25">
      <c r="A8077">
        <v>1770</v>
      </c>
      <c r="B8077" t="s">
        <v>277</v>
      </c>
      <c r="C8077" t="s">
        <v>492</v>
      </c>
      <c r="D8077" t="s">
        <v>981</v>
      </c>
      <c r="E8077">
        <v>2016</v>
      </c>
      <c r="F8077" s="10">
        <v>42735</v>
      </c>
      <c r="G8077" t="s">
        <v>489</v>
      </c>
      <c r="H8077" t="s">
        <v>474</v>
      </c>
      <c r="I8077" t="s">
        <v>556</v>
      </c>
      <c r="J8077">
        <v>48000000</v>
      </c>
      <c r="K8077">
        <v>5296707.7761077201</v>
      </c>
    </row>
    <row r="8078" spans="1:11" x14ac:dyDescent="0.25">
      <c r="A8078">
        <v>1770</v>
      </c>
      <c r="B8078" t="s">
        <v>277</v>
      </c>
      <c r="C8078" t="s">
        <v>492</v>
      </c>
      <c r="D8078" t="s">
        <v>102</v>
      </c>
      <c r="E8078">
        <v>2016</v>
      </c>
      <c r="F8078" s="10">
        <v>42735</v>
      </c>
      <c r="G8078" t="s">
        <v>489</v>
      </c>
      <c r="H8078" t="s">
        <v>474</v>
      </c>
      <c r="I8078" t="s">
        <v>556</v>
      </c>
      <c r="J8078">
        <v>1694000000</v>
      </c>
      <c r="K8078">
        <v>186929645.26513496</v>
      </c>
    </row>
    <row r="8079" spans="1:11" x14ac:dyDescent="0.25">
      <c r="A8079">
        <v>1770</v>
      </c>
      <c r="B8079" t="s">
        <v>277</v>
      </c>
      <c r="C8079" t="s">
        <v>492</v>
      </c>
      <c r="D8079" t="s">
        <v>113</v>
      </c>
      <c r="E8079">
        <v>2016</v>
      </c>
      <c r="F8079" s="10">
        <v>42735</v>
      </c>
      <c r="G8079" t="s">
        <v>489</v>
      </c>
      <c r="H8079" t="s">
        <v>474</v>
      </c>
      <c r="I8079" t="s">
        <v>556</v>
      </c>
      <c r="J8079">
        <v>810000000</v>
      </c>
      <c r="K8079">
        <v>89381943.721817777</v>
      </c>
    </row>
    <row r="8080" spans="1:11" x14ac:dyDescent="0.25">
      <c r="A8080">
        <v>1770</v>
      </c>
      <c r="B8080" t="s">
        <v>277</v>
      </c>
      <c r="C8080" t="s">
        <v>492</v>
      </c>
      <c r="D8080" t="s">
        <v>1072</v>
      </c>
      <c r="E8080">
        <v>2016</v>
      </c>
      <c r="F8080" s="10">
        <v>42735</v>
      </c>
      <c r="G8080" t="s">
        <v>489</v>
      </c>
      <c r="H8080" t="s">
        <v>474</v>
      </c>
      <c r="I8080" t="s">
        <v>556</v>
      </c>
      <c r="J8080">
        <v>43000000</v>
      </c>
      <c r="K8080">
        <v>4744967.382763166</v>
      </c>
    </row>
    <row r="8081" spans="1:11" x14ac:dyDescent="0.25">
      <c r="A8081">
        <v>1770</v>
      </c>
      <c r="B8081" t="s">
        <v>277</v>
      </c>
      <c r="C8081" t="s">
        <v>492</v>
      </c>
      <c r="D8081" t="s">
        <v>1080</v>
      </c>
      <c r="E8081">
        <v>2016</v>
      </c>
      <c r="F8081" s="10">
        <v>42735</v>
      </c>
      <c r="G8081" t="s">
        <v>489</v>
      </c>
      <c r="H8081" t="s">
        <v>474</v>
      </c>
      <c r="I8081" t="s">
        <v>556</v>
      </c>
      <c r="J8081">
        <v>1886000000</v>
      </c>
      <c r="K8081">
        <v>208116476.36956584</v>
      </c>
    </row>
    <row r="8082" spans="1:11" x14ac:dyDescent="0.25">
      <c r="A8082">
        <v>1770</v>
      </c>
      <c r="B8082" t="s">
        <v>277</v>
      </c>
      <c r="C8082" t="s">
        <v>492</v>
      </c>
      <c r="D8082" t="s">
        <v>834</v>
      </c>
      <c r="E8082">
        <v>2016</v>
      </c>
      <c r="F8082" s="10">
        <v>42735</v>
      </c>
      <c r="G8082" t="s">
        <v>489</v>
      </c>
      <c r="H8082" t="s">
        <v>474</v>
      </c>
      <c r="I8082" t="s">
        <v>556</v>
      </c>
      <c r="J8082">
        <v>7000000</v>
      </c>
      <c r="K8082">
        <v>772436.55068237591</v>
      </c>
    </row>
    <row r="8083" spans="1:11" x14ac:dyDescent="0.25">
      <c r="A8083">
        <v>1770</v>
      </c>
      <c r="B8083" t="s">
        <v>277</v>
      </c>
      <c r="C8083" t="s">
        <v>492</v>
      </c>
      <c r="D8083" t="s">
        <v>1071</v>
      </c>
      <c r="E8083">
        <v>2016</v>
      </c>
      <c r="F8083" s="10">
        <v>42735</v>
      </c>
      <c r="G8083" t="s">
        <v>489</v>
      </c>
      <c r="H8083" t="s">
        <v>474</v>
      </c>
      <c r="I8083" t="s">
        <v>556</v>
      </c>
      <c r="J8083">
        <v>2120000000</v>
      </c>
      <c r="K8083">
        <v>233937926.77809098</v>
      </c>
    </row>
    <row r="8084" spans="1:11" x14ac:dyDescent="0.25">
      <c r="A8084">
        <v>1770</v>
      </c>
      <c r="B8084" t="s">
        <v>277</v>
      </c>
      <c r="C8084" t="s">
        <v>492</v>
      </c>
      <c r="D8084" t="s">
        <v>1076</v>
      </c>
      <c r="E8084">
        <v>2016</v>
      </c>
      <c r="F8084" s="10">
        <v>42735</v>
      </c>
      <c r="G8084" t="s">
        <v>489</v>
      </c>
      <c r="H8084" t="s">
        <v>474</v>
      </c>
      <c r="I8084" t="s">
        <v>556</v>
      </c>
      <c r="J8084">
        <v>1000000</v>
      </c>
      <c r="K8084">
        <v>110348.07866891084</v>
      </c>
    </row>
    <row r="8085" spans="1:11" x14ac:dyDescent="0.25">
      <c r="A8085">
        <v>1770</v>
      </c>
      <c r="B8085" t="s">
        <v>277</v>
      </c>
      <c r="C8085" t="s">
        <v>492</v>
      </c>
      <c r="D8085" t="s">
        <v>1075</v>
      </c>
      <c r="E8085">
        <v>2016</v>
      </c>
      <c r="F8085" s="10">
        <v>42735</v>
      </c>
      <c r="G8085" t="s">
        <v>489</v>
      </c>
      <c r="H8085" t="s">
        <v>474</v>
      </c>
      <c r="I8085" t="s">
        <v>556</v>
      </c>
      <c r="J8085">
        <v>155000000</v>
      </c>
      <c r="K8085">
        <v>17103952.19368118</v>
      </c>
    </row>
    <row r="8086" spans="1:11" x14ac:dyDescent="0.25">
      <c r="A8086">
        <v>1770</v>
      </c>
      <c r="B8086" t="s">
        <v>277</v>
      </c>
      <c r="C8086" t="s">
        <v>492</v>
      </c>
      <c r="D8086" t="s">
        <v>1005</v>
      </c>
      <c r="E8086">
        <v>2016</v>
      </c>
      <c r="F8086" s="10">
        <v>42735</v>
      </c>
      <c r="G8086" t="s">
        <v>489</v>
      </c>
      <c r="H8086" t="s">
        <v>474</v>
      </c>
      <c r="I8086" t="s">
        <v>556</v>
      </c>
      <c r="J8086">
        <v>85000000</v>
      </c>
      <c r="K8086">
        <v>9379586.686857421</v>
      </c>
    </row>
    <row r="8087" spans="1:11" x14ac:dyDescent="0.25">
      <c r="A8087">
        <v>1770</v>
      </c>
      <c r="B8087" t="s">
        <v>277</v>
      </c>
      <c r="C8087" t="s">
        <v>492</v>
      </c>
      <c r="D8087" t="s">
        <v>241</v>
      </c>
      <c r="E8087">
        <v>2016</v>
      </c>
      <c r="F8087" s="10">
        <v>42735</v>
      </c>
      <c r="G8087" t="s">
        <v>489</v>
      </c>
      <c r="H8087" t="s">
        <v>474</v>
      </c>
      <c r="I8087" t="s">
        <v>556</v>
      </c>
      <c r="J8087">
        <v>23000000</v>
      </c>
      <c r="K8087">
        <v>2538005.8093849495</v>
      </c>
    </row>
    <row r="8088" spans="1:11" x14ac:dyDescent="0.25">
      <c r="A8088">
        <v>1770</v>
      </c>
      <c r="B8088" t="s">
        <v>277</v>
      </c>
      <c r="C8088" t="s">
        <v>492</v>
      </c>
      <c r="D8088" t="s">
        <v>1077</v>
      </c>
      <c r="E8088">
        <v>2016</v>
      </c>
      <c r="F8088" s="10">
        <v>42735</v>
      </c>
      <c r="G8088" t="s">
        <v>489</v>
      </c>
      <c r="H8088" t="s">
        <v>474</v>
      </c>
      <c r="I8088" t="s">
        <v>556</v>
      </c>
      <c r="J8088">
        <v>11000000</v>
      </c>
      <c r="K8088">
        <v>1213828.8653580192</v>
      </c>
    </row>
    <row r="8089" spans="1:11" x14ac:dyDescent="0.25">
      <c r="A8089">
        <v>1770</v>
      </c>
      <c r="B8089" t="s">
        <v>277</v>
      </c>
      <c r="C8089" t="s">
        <v>492</v>
      </c>
      <c r="D8089" t="s">
        <v>275</v>
      </c>
      <c r="E8089">
        <v>2016</v>
      </c>
      <c r="F8089" s="10">
        <v>42735</v>
      </c>
      <c r="G8089" t="s">
        <v>489</v>
      </c>
      <c r="H8089" t="s">
        <v>474</v>
      </c>
      <c r="I8089" t="s">
        <v>556</v>
      </c>
      <c r="J8089">
        <v>6274000000</v>
      </c>
      <c r="K8089">
        <v>692323845.56874657</v>
      </c>
    </row>
    <row r="8090" spans="1:11" x14ac:dyDescent="0.25">
      <c r="A8090">
        <v>1770</v>
      </c>
      <c r="B8090" t="s">
        <v>277</v>
      </c>
      <c r="C8090" t="s">
        <v>492</v>
      </c>
      <c r="D8090" t="s">
        <v>1078</v>
      </c>
      <c r="E8090">
        <v>2016</v>
      </c>
      <c r="F8090" s="10">
        <v>42735</v>
      </c>
      <c r="G8090" t="s">
        <v>489</v>
      </c>
      <c r="H8090" t="s">
        <v>474</v>
      </c>
      <c r="I8090" t="s">
        <v>556</v>
      </c>
      <c r="J8090">
        <v>89000000</v>
      </c>
      <c r="K8090">
        <v>9820979.001533065</v>
      </c>
    </row>
    <row r="8091" spans="1:11" x14ac:dyDescent="0.25">
      <c r="A8091">
        <v>1770</v>
      </c>
      <c r="B8091" t="s">
        <v>277</v>
      </c>
      <c r="C8091" t="s">
        <v>492</v>
      </c>
      <c r="D8091" t="s">
        <v>1079</v>
      </c>
      <c r="E8091">
        <v>2016</v>
      </c>
      <c r="F8091" s="10">
        <v>42735</v>
      </c>
      <c r="G8091" t="s">
        <v>489</v>
      </c>
      <c r="H8091" t="s">
        <v>474</v>
      </c>
      <c r="I8091" t="s">
        <v>556</v>
      </c>
      <c r="J8091">
        <v>599000000</v>
      </c>
      <c r="K8091">
        <v>66098499.122677594</v>
      </c>
    </row>
    <row r="8092" spans="1:11" x14ac:dyDescent="0.25">
      <c r="A8092">
        <v>1770</v>
      </c>
      <c r="B8092" t="s">
        <v>277</v>
      </c>
      <c r="C8092" t="s">
        <v>493</v>
      </c>
      <c r="D8092" t="s">
        <v>94</v>
      </c>
      <c r="E8092">
        <v>2016</v>
      </c>
      <c r="F8092" s="10">
        <v>42735</v>
      </c>
      <c r="G8092" t="s">
        <v>489</v>
      </c>
      <c r="H8092" t="s">
        <v>474</v>
      </c>
      <c r="I8092" t="s">
        <v>556</v>
      </c>
      <c r="J8092">
        <v>1376000000</v>
      </c>
      <c r="K8092">
        <v>151838956.24842131</v>
      </c>
    </row>
    <row r="8093" spans="1:11" x14ac:dyDescent="0.25">
      <c r="A8093">
        <v>1770</v>
      </c>
      <c r="B8093" t="s">
        <v>277</v>
      </c>
      <c r="C8093" t="s">
        <v>493</v>
      </c>
      <c r="D8093" t="s">
        <v>589</v>
      </c>
      <c r="E8093">
        <v>2016</v>
      </c>
      <c r="F8093" s="10">
        <v>42735</v>
      </c>
      <c r="G8093" t="s">
        <v>489</v>
      </c>
      <c r="H8093" t="s">
        <v>474</v>
      </c>
      <c r="I8093" t="s">
        <v>556</v>
      </c>
      <c r="J8093">
        <v>-403000000</v>
      </c>
      <c r="K8093">
        <v>-44470275.703571066</v>
      </c>
    </row>
    <row r="8094" spans="1:11" x14ac:dyDescent="0.25">
      <c r="A8094">
        <v>1770</v>
      </c>
      <c r="B8094" t="s">
        <v>277</v>
      </c>
      <c r="C8094" t="s">
        <v>493</v>
      </c>
      <c r="D8094" t="s">
        <v>1162</v>
      </c>
      <c r="E8094">
        <v>2016</v>
      </c>
      <c r="F8094" s="10">
        <v>42735</v>
      </c>
      <c r="G8094" t="s">
        <v>489</v>
      </c>
      <c r="H8094" t="s">
        <v>474</v>
      </c>
      <c r="I8094" t="s">
        <v>556</v>
      </c>
      <c r="J8094">
        <v>188000000</v>
      </c>
      <c r="K8094">
        <v>20745438.78975524</v>
      </c>
    </row>
    <row r="8095" spans="1:11" x14ac:dyDescent="0.25">
      <c r="A8095">
        <v>1770</v>
      </c>
      <c r="B8095" t="s">
        <v>277</v>
      </c>
      <c r="C8095" t="s">
        <v>493</v>
      </c>
      <c r="D8095" t="s">
        <v>1068</v>
      </c>
      <c r="E8095">
        <v>2016</v>
      </c>
      <c r="F8095" s="10">
        <v>42735</v>
      </c>
      <c r="G8095" t="s">
        <v>489</v>
      </c>
      <c r="H8095" t="s">
        <v>474</v>
      </c>
      <c r="I8095" t="s">
        <v>556</v>
      </c>
      <c r="J8095">
        <v>1052000000</v>
      </c>
      <c r="K8095">
        <v>116086178.7596942</v>
      </c>
    </row>
    <row r="8096" spans="1:11" x14ac:dyDescent="0.25">
      <c r="A8096">
        <v>1770</v>
      </c>
      <c r="B8096" t="s">
        <v>277</v>
      </c>
      <c r="C8096" t="s">
        <v>493</v>
      </c>
      <c r="D8096" t="s">
        <v>1067</v>
      </c>
      <c r="E8096">
        <v>2016</v>
      </c>
      <c r="F8096" s="10">
        <v>42735</v>
      </c>
      <c r="G8096" t="s">
        <v>489</v>
      </c>
      <c r="H8096" t="s">
        <v>474</v>
      </c>
      <c r="I8096" t="s">
        <v>556</v>
      </c>
      <c r="J8096">
        <v>1785000000</v>
      </c>
      <c r="K8096">
        <v>196971320.42400587</v>
      </c>
    </row>
    <row r="8097" spans="1:11" x14ac:dyDescent="0.25">
      <c r="A8097">
        <v>1770</v>
      </c>
      <c r="B8097" t="s">
        <v>277</v>
      </c>
      <c r="C8097" t="s">
        <v>493</v>
      </c>
      <c r="D8097" t="s">
        <v>1069</v>
      </c>
      <c r="E8097">
        <v>2016</v>
      </c>
      <c r="F8097" s="10">
        <v>42735</v>
      </c>
      <c r="G8097" t="s">
        <v>489</v>
      </c>
      <c r="H8097" t="s">
        <v>474</v>
      </c>
      <c r="I8097" t="s">
        <v>556</v>
      </c>
      <c r="J8097">
        <v>1746000000</v>
      </c>
      <c r="K8097">
        <v>192667745.35591832</v>
      </c>
    </row>
    <row r="8098" spans="1:11" x14ac:dyDescent="0.25">
      <c r="A8098">
        <v>1770</v>
      </c>
      <c r="B8098" t="s">
        <v>277</v>
      </c>
      <c r="C8098" t="s">
        <v>493</v>
      </c>
      <c r="D8098" t="s">
        <v>1066</v>
      </c>
      <c r="E8098">
        <v>2016</v>
      </c>
      <c r="F8098" s="10">
        <v>42735</v>
      </c>
      <c r="G8098" t="s">
        <v>489</v>
      </c>
      <c r="H8098" t="s">
        <v>474</v>
      </c>
      <c r="I8098" t="s">
        <v>556</v>
      </c>
      <c r="J8098">
        <v>2059000000</v>
      </c>
      <c r="K8098">
        <v>227206693.97928742</v>
      </c>
    </row>
    <row r="8099" spans="1:11" x14ac:dyDescent="0.25">
      <c r="A8099">
        <v>1770</v>
      </c>
      <c r="B8099" t="s">
        <v>277</v>
      </c>
      <c r="C8099" t="s">
        <v>493</v>
      </c>
      <c r="D8099" t="s">
        <v>1065</v>
      </c>
      <c r="E8099">
        <v>2016</v>
      </c>
      <c r="F8099" s="10">
        <v>42735</v>
      </c>
      <c r="G8099" t="s">
        <v>489</v>
      </c>
      <c r="H8099" t="s">
        <v>474</v>
      </c>
      <c r="I8099" t="s">
        <v>556</v>
      </c>
      <c r="J8099">
        <v>7148000000</v>
      </c>
      <c r="K8099">
        <v>788768066.32537472</v>
      </c>
    </row>
    <row r="8100" spans="1:11" x14ac:dyDescent="0.25">
      <c r="A8100">
        <v>1770</v>
      </c>
      <c r="B8100" t="s">
        <v>277</v>
      </c>
      <c r="C8100" t="s">
        <v>493</v>
      </c>
      <c r="D8100" t="s">
        <v>1070</v>
      </c>
      <c r="E8100">
        <v>2016</v>
      </c>
      <c r="F8100" s="10">
        <v>42735</v>
      </c>
      <c r="G8100" t="s">
        <v>489</v>
      </c>
      <c r="H8100" t="s">
        <v>474</v>
      </c>
      <c r="I8100" t="s">
        <v>556</v>
      </c>
      <c r="J8100">
        <v>1580000000</v>
      </c>
      <c r="K8100">
        <v>174349964.29687914</v>
      </c>
    </row>
    <row r="8101" spans="1:11" x14ac:dyDescent="0.25">
      <c r="A8101">
        <v>1710</v>
      </c>
      <c r="B8101" t="s">
        <v>2290</v>
      </c>
      <c r="C8101" t="s">
        <v>492</v>
      </c>
      <c r="D8101" t="s">
        <v>2335</v>
      </c>
      <c r="E8101">
        <v>2017</v>
      </c>
      <c r="F8101" s="10">
        <v>42825</v>
      </c>
      <c r="G8101" t="s">
        <v>489</v>
      </c>
      <c r="H8101" t="s">
        <v>474</v>
      </c>
      <c r="I8101" t="s">
        <v>556</v>
      </c>
      <c r="J8101">
        <v>58838000000</v>
      </c>
      <c r="K8101">
        <v>6599075066.2453461</v>
      </c>
    </row>
    <row r="8102" spans="1:11" x14ac:dyDescent="0.25">
      <c r="A8102">
        <v>1710</v>
      </c>
      <c r="B8102" t="s">
        <v>2290</v>
      </c>
      <c r="C8102" t="s">
        <v>492</v>
      </c>
      <c r="D8102" t="s">
        <v>275</v>
      </c>
      <c r="E8102">
        <v>2017</v>
      </c>
      <c r="F8102" s="10">
        <v>42825</v>
      </c>
      <c r="G8102" t="s">
        <v>489</v>
      </c>
      <c r="H8102" t="s">
        <v>474</v>
      </c>
      <c r="I8102" t="s">
        <v>556</v>
      </c>
      <c r="J8102">
        <v>40114000000</v>
      </c>
      <c r="K8102">
        <v>4499053285.4170065</v>
      </c>
    </row>
    <row r="8103" spans="1:11" x14ac:dyDescent="0.25">
      <c r="A8103">
        <v>1710</v>
      </c>
      <c r="B8103" t="s">
        <v>2290</v>
      </c>
      <c r="C8103" t="s">
        <v>492</v>
      </c>
      <c r="D8103" t="s">
        <v>967</v>
      </c>
      <c r="E8103">
        <v>2017</v>
      </c>
      <c r="F8103" s="10">
        <v>42825</v>
      </c>
      <c r="G8103" t="s">
        <v>489</v>
      </c>
      <c r="H8103" t="s">
        <v>474</v>
      </c>
      <c r="I8103" t="s">
        <v>556</v>
      </c>
      <c r="J8103">
        <v>58925000000</v>
      </c>
      <c r="K8103">
        <v>6608832697.8909388</v>
      </c>
    </row>
    <row r="8104" spans="1:11" x14ac:dyDescent="0.25">
      <c r="A8104">
        <v>1710</v>
      </c>
      <c r="B8104" t="s">
        <v>2290</v>
      </c>
      <c r="C8104" t="s">
        <v>493</v>
      </c>
      <c r="D8104" t="s">
        <v>2334</v>
      </c>
      <c r="E8104">
        <v>2017</v>
      </c>
      <c r="F8104" s="10">
        <v>42825</v>
      </c>
      <c r="G8104" t="s">
        <v>489</v>
      </c>
      <c r="H8104" t="s">
        <v>474</v>
      </c>
      <c r="I8104" t="s">
        <v>556</v>
      </c>
      <c r="J8104">
        <v>1364000000</v>
      </c>
      <c r="K8104">
        <v>152981719.13319033</v>
      </c>
    </row>
    <row r="8105" spans="1:11" x14ac:dyDescent="0.25">
      <c r="A8105">
        <v>1710</v>
      </c>
      <c r="B8105" t="s">
        <v>2290</v>
      </c>
      <c r="C8105" t="s">
        <v>493</v>
      </c>
      <c r="D8105" t="s">
        <v>2331</v>
      </c>
      <c r="E8105">
        <v>2017</v>
      </c>
      <c r="F8105" s="10">
        <v>42825</v>
      </c>
      <c r="G8105" t="s">
        <v>489</v>
      </c>
      <c r="H8105" t="s">
        <v>474</v>
      </c>
      <c r="I8105" t="s">
        <v>556</v>
      </c>
      <c r="J8105">
        <v>11440000000</v>
      </c>
      <c r="K8105">
        <v>1283072483.0525641</v>
      </c>
    </row>
    <row r="8106" spans="1:11" x14ac:dyDescent="0.25">
      <c r="A8106">
        <v>1710</v>
      </c>
      <c r="B8106" t="s">
        <v>2290</v>
      </c>
      <c r="C8106" t="s">
        <v>493</v>
      </c>
      <c r="D8106" t="s">
        <v>971</v>
      </c>
      <c r="E8106">
        <v>2017</v>
      </c>
      <c r="F8106" s="10">
        <v>42825</v>
      </c>
      <c r="G8106" t="s">
        <v>489</v>
      </c>
      <c r="H8106" t="s">
        <v>474</v>
      </c>
      <c r="I8106" t="s">
        <v>556</v>
      </c>
      <c r="J8106">
        <v>150050000000</v>
      </c>
      <c r="K8106">
        <v>16829110671.506752</v>
      </c>
    </row>
    <row r="8107" spans="1:11" x14ac:dyDescent="0.25">
      <c r="A8107">
        <v>1710</v>
      </c>
      <c r="B8107" t="s">
        <v>2290</v>
      </c>
      <c r="C8107" t="s">
        <v>493</v>
      </c>
      <c r="D8107" t="s">
        <v>589</v>
      </c>
      <c r="E8107">
        <v>2017</v>
      </c>
      <c r="F8107" s="10">
        <v>42825</v>
      </c>
      <c r="G8107" t="s">
        <v>489</v>
      </c>
      <c r="H8107" t="s">
        <v>474</v>
      </c>
      <c r="I8107" t="s">
        <v>556</v>
      </c>
      <c r="J8107">
        <v>-15349000000</v>
      </c>
      <c r="K8107">
        <v>-1721492966.9907172</v>
      </c>
    </row>
    <row r="8108" spans="1:11" x14ac:dyDescent="0.25">
      <c r="A8108">
        <v>1710</v>
      </c>
      <c r="B8108" t="s">
        <v>2290</v>
      </c>
      <c r="C8108" t="s">
        <v>493</v>
      </c>
      <c r="D8108" t="s">
        <v>2332</v>
      </c>
      <c r="E8108">
        <v>2017</v>
      </c>
      <c r="F8108" s="10">
        <v>42825</v>
      </c>
      <c r="G8108" t="s">
        <v>489</v>
      </c>
      <c r="H8108" t="s">
        <v>474</v>
      </c>
      <c r="I8108" t="s">
        <v>556</v>
      </c>
      <c r="J8108">
        <v>81000000</v>
      </c>
      <c r="K8108">
        <v>9084691.5321029443</v>
      </c>
    </row>
    <row r="8109" spans="1:11" x14ac:dyDescent="0.25">
      <c r="A8109">
        <v>1710</v>
      </c>
      <c r="B8109" t="s">
        <v>2290</v>
      </c>
      <c r="C8109" t="s">
        <v>493</v>
      </c>
      <c r="D8109" t="s">
        <v>2333</v>
      </c>
      <c r="E8109">
        <v>2017</v>
      </c>
      <c r="F8109" s="10">
        <v>42825</v>
      </c>
      <c r="G8109" t="s">
        <v>489</v>
      </c>
      <c r="H8109" t="s">
        <v>474</v>
      </c>
      <c r="I8109" t="s">
        <v>556</v>
      </c>
      <c r="J8109">
        <v>-2946000000</v>
      </c>
      <c r="K8109">
        <v>-330413595.72315156</v>
      </c>
    </row>
    <row r="8110" spans="1:11" x14ac:dyDescent="0.25">
      <c r="A8110">
        <v>1710</v>
      </c>
      <c r="B8110" t="s">
        <v>2290</v>
      </c>
      <c r="C8110" t="s">
        <v>493</v>
      </c>
      <c r="D8110" t="s">
        <v>2330</v>
      </c>
      <c r="E8110">
        <v>2017</v>
      </c>
      <c r="F8110" s="10">
        <v>42825</v>
      </c>
      <c r="G8110" t="s">
        <v>489</v>
      </c>
      <c r="H8110" t="s">
        <v>474</v>
      </c>
      <c r="I8110" t="s">
        <v>556</v>
      </c>
      <c r="J8110">
        <v>13237000000</v>
      </c>
      <c r="K8110">
        <v>1484618047.0425515</v>
      </c>
    </row>
    <row r="8111" spans="1:11" x14ac:dyDescent="0.25">
      <c r="A8111">
        <v>1770</v>
      </c>
      <c r="B8111" t="s">
        <v>277</v>
      </c>
      <c r="C8111" t="s">
        <v>493</v>
      </c>
      <c r="D8111" t="s">
        <v>94</v>
      </c>
      <c r="E8111">
        <v>2017</v>
      </c>
      <c r="F8111" s="10">
        <v>43100</v>
      </c>
      <c r="G8111" t="s">
        <v>489</v>
      </c>
      <c r="H8111" t="s">
        <v>474</v>
      </c>
      <c r="I8111" t="s">
        <v>556</v>
      </c>
      <c r="J8111">
        <v>1371000000</v>
      </c>
      <c r="K8111">
        <v>167033079.49422237</v>
      </c>
    </row>
    <row r="8112" spans="1:11" x14ac:dyDescent="0.25">
      <c r="A8112">
        <v>1770</v>
      </c>
      <c r="B8112" t="s">
        <v>277</v>
      </c>
      <c r="C8112" t="s">
        <v>493</v>
      </c>
      <c r="D8112" t="s">
        <v>1162</v>
      </c>
      <c r="E8112">
        <v>2017</v>
      </c>
      <c r="F8112" s="10">
        <v>43100</v>
      </c>
      <c r="G8112" t="s">
        <v>489</v>
      </c>
      <c r="H8112" t="s">
        <v>474</v>
      </c>
      <c r="I8112" t="s">
        <v>556</v>
      </c>
      <c r="J8112">
        <v>-120000000</v>
      </c>
      <c r="K8112">
        <v>-14619963.194242658</v>
      </c>
    </row>
    <row r="8113" spans="1:11" x14ac:dyDescent="0.25">
      <c r="A8113">
        <v>1770</v>
      </c>
      <c r="B8113" t="s">
        <v>277</v>
      </c>
      <c r="C8113" t="s">
        <v>493</v>
      </c>
      <c r="D8113" t="s">
        <v>1068</v>
      </c>
      <c r="E8113">
        <v>2017</v>
      </c>
      <c r="F8113" s="10">
        <v>43100</v>
      </c>
      <c r="G8113" t="s">
        <v>489</v>
      </c>
      <c r="H8113" t="s">
        <v>474</v>
      </c>
      <c r="I8113" t="s">
        <v>556</v>
      </c>
      <c r="J8113">
        <v>1303000000</v>
      </c>
      <c r="K8113">
        <v>158748433.68415153</v>
      </c>
    </row>
    <row r="8114" spans="1:11" x14ac:dyDescent="0.25">
      <c r="A8114">
        <v>1770</v>
      </c>
      <c r="B8114" t="s">
        <v>277</v>
      </c>
      <c r="C8114" t="s">
        <v>493</v>
      </c>
      <c r="D8114" t="s">
        <v>1067</v>
      </c>
      <c r="E8114">
        <v>2017</v>
      </c>
      <c r="F8114" s="10">
        <v>43100</v>
      </c>
      <c r="G8114" t="s">
        <v>489</v>
      </c>
      <c r="H8114" t="s">
        <v>474</v>
      </c>
      <c r="I8114" t="s">
        <v>556</v>
      </c>
      <c r="J8114">
        <v>1893000000</v>
      </c>
      <c r="K8114">
        <v>230629919.38917795</v>
      </c>
    </row>
    <row r="8115" spans="1:11" x14ac:dyDescent="0.25">
      <c r="A8115">
        <v>1770</v>
      </c>
      <c r="B8115" t="s">
        <v>277</v>
      </c>
      <c r="C8115" t="s">
        <v>493</v>
      </c>
      <c r="D8115" t="s">
        <v>1069</v>
      </c>
      <c r="E8115">
        <v>2017</v>
      </c>
      <c r="F8115" s="10">
        <v>43100</v>
      </c>
      <c r="G8115" t="s">
        <v>489</v>
      </c>
      <c r="H8115" t="s">
        <v>474</v>
      </c>
      <c r="I8115" t="s">
        <v>556</v>
      </c>
      <c r="J8115">
        <v>1709000000</v>
      </c>
      <c r="K8115">
        <v>208212642.49133921</v>
      </c>
    </row>
    <row r="8116" spans="1:11" x14ac:dyDescent="0.25">
      <c r="A8116">
        <v>1770</v>
      </c>
      <c r="B8116" t="s">
        <v>277</v>
      </c>
      <c r="C8116" t="s">
        <v>493</v>
      </c>
      <c r="D8116" t="s">
        <v>1066</v>
      </c>
      <c r="E8116">
        <v>2017</v>
      </c>
      <c r="F8116" s="10">
        <v>43100</v>
      </c>
      <c r="G8116" t="s">
        <v>489</v>
      </c>
      <c r="H8116" t="s">
        <v>474</v>
      </c>
      <c r="I8116" t="s">
        <v>556</v>
      </c>
      <c r="J8116">
        <v>2070000000</v>
      </c>
      <c r="K8116">
        <v>252194365.10068586</v>
      </c>
    </row>
    <row r="8117" spans="1:11" x14ac:dyDescent="0.25">
      <c r="A8117">
        <v>1770</v>
      </c>
      <c r="B8117" t="s">
        <v>277</v>
      </c>
      <c r="C8117" t="s">
        <v>493</v>
      </c>
      <c r="D8117" t="s">
        <v>1065</v>
      </c>
      <c r="E8117">
        <v>2017</v>
      </c>
      <c r="F8117" s="10">
        <v>43100</v>
      </c>
      <c r="G8117" t="s">
        <v>489</v>
      </c>
      <c r="H8117" t="s">
        <v>474</v>
      </c>
      <c r="I8117" t="s">
        <v>556</v>
      </c>
      <c r="J8117">
        <v>7024000000</v>
      </c>
      <c r="K8117">
        <v>855755178.9696703</v>
      </c>
    </row>
    <row r="8118" spans="1:11" x14ac:dyDescent="0.25">
      <c r="A8118">
        <v>1770</v>
      </c>
      <c r="B8118" t="s">
        <v>277</v>
      </c>
      <c r="C8118" t="s">
        <v>493</v>
      </c>
      <c r="D8118" t="s">
        <v>1070</v>
      </c>
      <c r="E8118">
        <v>2017</v>
      </c>
      <c r="F8118" s="10">
        <v>43100</v>
      </c>
      <c r="G8118" t="s">
        <v>489</v>
      </c>
      <c r="H8118" t="s">
        <v>474</v>
      </c>
      <c r="I8118" t="s">
        <v>556</v>
      </c>
      <c r="J8118">
        <v>1637000000</v>
      </c>
      <c r="K8118">
        <v>199440664.57479361</v>
      </c>
    </row>
    <row r="8119" spans="1:11" x14ac:dyDescent="0.25">
      <c r="A8119">
        <v>1141</v>
      </c>
      <c r="B8119" t="s">
        <v>248</v>
      </c>
      <c r="C8119" t="s">
        <v>492</v>
      </c>
      <c r="D8119" t="s">
        <v>219</v>
      </c>
      <c r="E8119">
        <v>2014</v>
      </c>
      <c r="F8119" s="10">
        <v>41729</v>
      </c>
      <c r="G8119" t="s">
        <v>489</v>
      </c>
      <c r="H8119" t="s">
        <v>474</v>
      </c>
      <c r="I8119" t="s">
        <v>557</v>
      </c>
      <c r="J8119">
        <v>15725000</v>
      </c>
      <c r="K8119">
        <v>12485103.227389259</v>
      </c>
    </row>
    <row r="8120" spans="1:11" x14ac:dyDescent="0.25">
      <c r="A8120">
        <v>1141</v>
      </c>
      <c r="B8120" t="s">
        <v>248</v>
      </c>
      <c r="C8120" t="s">
        <v>492</v>
      </c>
      <c r="D8120" t="s">
        <v>1021</v>
      </c>
      <c r="E8120">
        <v>2014</v>
      </c>
      <c r="F8120" s="10">
        <v>41729</v>
      </c>
      <c r="G8120" t="s">
        <v>489</v>
      </c>
      <c r="H8120" t="s">
        <v>474</v>
      </c>
      <c r="I8120" t="s">
        <v>557</v>
      </c>
      <c r="J8120">
        <v>186617000</v>
      </c>
      <c r="K8120">
        <v>148167409.15648341</v>
      </c>
    </row>
    <row r="8121" spans="1:11" x14ac:dyDescent="0.25">
      <c r="A8121">
        <v>1141</v>
      </c>
      <c r="B8121" t="s">
        <v>248</v>
      </c>
      <c r="C8121" t="s">
        <v>492</v>
      </c>
      <c r="D8121" t="s">
        <v>249</v>
      </c>
      <c r="E8121">
        <v>2014</v>
      </c>
      <c r="F8121" s="10">
        <v>41729</v>
      </c>
      <c r="G8121" t="s">
        <v>489</v>
      </c>
      <c r="H8121" t="s">
        <v>474</v>
      </c>
      <c r="I8121" t="s">
        <v>557</v>
      </c>
      <c r="J8121">
        <v>0</v>
      </c>
      <c r="K8121">
        <v>0</v>
      </c>
    </row>
    <row r="8122" spans="1:11" x14ac:dyDescent="0.25">
      <c r="A8122">
        <v>1141</v>
      </c>
      <c r="B8122" t="s">
        <v>248</v>
      </c>
      <c r="C8122" t="s">
        <v>493</v>
      </c>
      <c r="D8122" t="s">
        <v>663</v>
      </c>
      <c r="E8122">
        <v>2014</v>
      </c>
      <c r="F8122" s="10">
        <v>41729</v>
      </c>
      <c r="G8122" t="s">
        <v>489</v>
      </c>
      <c r="H8122" t="s">
        <v>474</v>
      </c>
      <c r="I8122" t="s">
        <v>557</v>
      </c>
      <c r="J8122">
        <v>139764000</v>
      </c>
      <c r="K8122">
        <v>110967756.27808157</v>
      </c>
    </row>
    <row r="8123" spans="1:11" x14ac:dyDescent="0.25">
      <c r="A8123">
        <v>1141</v>
      </c>
      <c r="B8123" t="s">
        <v>248</v>
      </c>
      <c r="C8123" t="s">
        <v>493</v>
      </c>
      <c r="D8123" t="s">
        <v>961</v>
      </c>
      <c r="E8123">
        <v>2014</v>
      </c>
      <c r="F8123" s="10">
        <v>41729</v>
      </c>
      <c r="G8123" t="s">
        <v>489</v>
      </c>
      <c r="H8123" t="s">
        <v>474</v>
      </c>
      <c r="I8123" t="s">
        <v>557</v>
      </c>
      <c r="J8123">
        <v>62578000</v>
      </c>
      <c r="K8123">
        <v>49684756.105791107</v>
      </c>
    </row>
    <row r="8124" spans="1:11" x14ac:dyDescent="0.25">
      <c r="A8124">
        <v>836</v>
      </c>
      <c r="B8124" t="s">
        <v>252</v>
      </c>
      <c r="C8124" t="s">
        <v>492</v>
      </c>
      <c r="D8124" t="s">
        <v>33</v>
      </c>
      <c r="E8124">
        <v>2014</v>
      </c>
      <c r="F8124" s="10">
        <v>42004</v>
      </c>
      <c r="G8124" t="s">
        <v>489</v>
      </c>
      <c r="H8124" t="s">
        <v>474</v>
      </c>
      <c r="I8124" t="s">
        <v>557</v>
      </c>
      <c r="J8124">
        <v>127511000</v>
      </c>
      <c r="K8124">
        <v>96407450.027445391</v>
      </c>
    </row>
    <row r="8125" spans="1:11" x14ac:dyDescent="0.25">
      <c r="A8125">
        <v>836</v>
      </c>
      <c r="B8125" t="s">
        <v>252</v>
      </c>
      <c r="C8125" t="s">
        <v>492</v>
      </c>
      <c r="D8125" t="s">
        <v>59</v>
      </c>
      <c r="E8125">
        <v>2014</v>
      </c>
      <c r="F8125" s="10">
        <v>42004</v>
      </c>
      <c r="G8125" t="s">
        <v>489</v>
      </c>
      <c r="H8125" t="s">
        <v>474</v>
      </c>
      <c r="I8125" t="s">
        <v>557</v>
      </c>
      <c r="J8125">
        <v>162123000</v>
      </c>
      <c r="K8125">
        <v>122576601.39752279</v>
      </c>
    </row>
    <row r="8126" spans="1:11" x14ac:dyDescent="0.25">
      <c r="A8126">
        <v>836</v>
      </c>
      <c r="B8126" t="s">
        <v>252</v>
      </c>
      <c r="C8126" t="s">
        <v>492</v>
      </c>
      <c r="D8126" t="s">
        <v>138</v>
      </c>
      <c r="E8126">
        <v>2014</v>
      </c>
      <c r="F8126" s="10">
        <v>42004</v>
      </c>
      <c r="G8126" t="s">
        <v>489</v>
      </c>
      <c r="H8126" t="s">
        <v>474</v>
      </c>
      <c r="I8126" t="s">
        <v>557</v>
      </c>
      <c r="J8126">
        <v>22510000</v>
      </c>
      <c r="K8126">
        <v>17019172.464475974</v>
      </c>
    </row>
    <row r="8127" spans="1:11" x14ac:dyDescent="0.25">
      <c r="A8127">
        <v>836</v>
      </c>
      <c r="B8127" t="s">
        <v>252</v>
      </c>
      <c r="C8127" t="s">
        <v>492</v>
      </c>
      <c r="D8127" t="s">
        <v>1023</v>
      </c>
      <c r="E8127">
        <v>2014</v>
      </c>
      <c r="F8127" s="10">
        <v>42004</v>
      </c>
      <c r="G8127" t="s">
        <v>489</v>
      </c>
      <c r="H8127" t="s">
        <v>474</v>
      </c>
      <c r="I8127" t="s">
        <v>557</v>
      </c>
      <c r="J8127">
        <v>123201000</v>
      </c>
      <c r="K8127">
        <v>93148781.288134351</v>
      </c>
    </row>
    <row r="8128" spans="1:11" x14ac:dyDescent="0.25">
      <c r="A8128">
        <v>836</v>
      </c>
      <c r="B8128" t="s">
        <v>252</v>
      </c>
      <c r="C8128" t="s">
        <v>492</v>
      </c>
      <c r="D8128" t="s">
        <v>621</v>
      </c>
      <c r="E8128">
        <v>2014</v>
      </c>
      <c r="F8128" s="10">
        <v>42004</v>
      </c>
      <c r="G8128" t="s">
        <v>489</v>
      </c>
      <c r="H8128" t="s">
        <v>474</v>
      </c>
      <c r="I8128" t="s">
        <v>557</v>
      </c>
      <c r="J8128">
        <v>724396000</v>
      </c>
      <c r="K8128">
        <v>547695266.84036148</v>
      </c>
    </row>
    <row r="8129" spans="1:11" x14ac:dyDescent="0.25">
      <c r="A8129">
        <v>836</v>
      </c>
      <c r="B8129" t="s">
        <v>252</v>
      </c>
      <c r="C8129" t="s">
        <v>492</v>
      </c>
      <c r="D8129" t="s">
        <v>1360</v>
      </c>
      <c r="E8129">
        <v>2014</v>
      </c>
      <c r="F8129" s="10">
        <v>42004</v>
      </c>
      <c r="G8129" t="s">
        <v>489</v>
      </c>
      <c r="H8129" t="s">
        <v>474</v>
      </c>
      <c r="I8129" t="s">
        <v>557</v>
      </c>
      <c r="J8129">
        <v>698344000</v>
      </c>
      <c r="K8129">
        <v>527998088.65091109</v>
      </c>
    </row>
    <row r="8130" spans="1:11" x14ac:dyDescent="0.25">
      <c r="A8130">
        <v>836</v>
      </c>
      <c r="B8130" t="s">
        <v>252</v>
      </c>
      <c r="C8130" t="s">
        <v>492</v>
      </c>
      <c r="D8130" t="s">
        <v>1005</v>
      </c>
      <c r="E8130">
        <v>2014</v>
      </c>
      <c r="F8130" s="10">
        <v>42004</v>
      </c>
      <c r="G8130" t="s">
        <v>489</v>
      </c>
      <c r="H8130" t="s">
        <v>474</v>
      </c>
      <c r="I8130" t="s">
        <v>557</v>
      </c>
      <c r="J8130">
        <v>2084138000</v>
      </c>
      <c r="K8130">
        <v>1575757621.5800989</v>
      </c>
    </row>
    <row r="8131" spans="1:11" x14ac:dyDescent="0.25">
      <c r="A8131">
        <v>836</v>
      </c>
      <c r="B8131" t="s">
        <v>252</v>
      </c>
      <c r="C8131" t="s">
        <v>492</v>
      </c>
      <c r="D8131" t="s">
        <v>249</v>
      </c>
      <c r="E8131">
        <v>2014</v>
      </c>
      <c r="F8131" s="10">
        <v>42004</v>
      </c>
      <c r="G8131" t="s">
        <v>489</v>
      </c>
      <c r="H8131" t="s">
        <v>474</v>
      </c>
      <c r="I8131" t="s">
        <v>557</v>
      </c>
      <c r="J8131">
        <v>5074017000</v>
      </c>
      <c r="K8131">
        <v>3836320320.3324294</v>
      </c>
    </row>
    <row r="8132" spans="1:11" x14ac:dyDescent="0.25">
      <c r="A8132">
        <v>836</v>
      </c>
      <c r="B8132" t="s">
        <v>252</v>
      </c>
      <c r="C8132" t="s">
        <v>492</v>
      </c>
      <c r="D8132" t="s">
        <v>1024</v>
      </c>
      <c r="E8132">
        <v>2014</v>
      </c>
      <c r="F8132" s="10">
        <v>42004</v>
      </c>
      <c r="G8132" t="s">
        <v>489</v>
      </c>
      <c r="H8132" t="s">
        <v>474</v>
      </c>
      <c r="I8132" t="s">
        <v>557</v>
      </c>
      <c r="J8132">
        <v>1327512000</v>
      </c>
      <c r="K8132">
        <v>1003694166.0000634</v>
      </c>
    </row>
    <row r="8133" spans="1:11" x14ac:dyDescent="0.25">
      <c r="A8133">
        <v>836</v>
      </c>
      <c r="B8133" t="s">
        <v>252</v>
      </c>
      <c r="C8133" t="s">
        <v>492</v>
      </c>
      <c r="D8133" t="s">
        <v>290</v>
      </c>
      <c r="E8133">
        <v>2014</v>
      </c>
      <c r="F8133" s="10">
        <v>42004</v>
      </c>
      <c r="G8133" t="s">
        <v>489</v>
      </c>
      <c r="H8133" t="s">
        <v>474</v>
      </c>
      <c r="I8133" t="s">
        <v>557</v>
      </c>
      <c r="J8133">
        <v>550908000</v>
      </c>
      <c r="K8133">
        <v>416525911.33094311</v>
      </c>
    </row>
    <row r="8134" spans="1:11" x14ac:dyDescent="0.25">
      <c r="A8134">
        <v>836</v>
      </c>
      <c r="B8134" t="s">
        <v>252</v>
      </c>
      <c r="C8134" t="s">
        <v>493</v>
      </c>
      <c r="D8134" t="s">
        <v>605</v>
      </c>
      <c r="E8134">
        <v>2014</v>
      </c>
      <c r="F8134" s="10">
        <v>42004</v>
      </c>
      <c r="G8134" t="s">
        <v>489</v>
      </c>
      <c r="H8134" t="s">
        <v>474</v>
      </c>
      <c r="I8134" t="s">
        <v>557</v>
      </c>
      <c r="J8134">
        <v>-58003000</v>
      </c>
      <c r="K8134">
        <v>-43854422.943447351</v>
      </c>
    </row>
    <row r="8135" spans="1:11" x14ac:dyDescent="0.25">
      <c r="A8135">
        <v>836</v>
      </c>
      <c r="B8135" t="s">
        <v>252</v>
      </c>
      <c r="C8135" t="s">
        <v>493</v>
      </c>
      <c r="D8135" t="s">
        <v>1016</v>
      </c>
      <c r="E8135">
        <v>2014</v>
      </c>
      <c r="F8135" s="10">
        <v>42004</v>
      </c>
      <c r="G8135" t="s">
        <v>489</v>
      </c>
      <c r="H8135" t="s">
        <v>474</v>
      </c>
      <c r="I8135" t="s">
        <v>557</v>
      </c>
      <c r="J8135">
        <v>5832595000</v>
      </c>
      <c r="K8135">
        <v>4409859627.7405701</v>
      </c>
    </row>
    <row r="8136" spans="1:11" x14ac:dyDescent="0.25">
      <c r="A8136">
        <v>836</v>
      </c>
      <c r="B8136" t="s">
        <v>252</v>
      </c>
      <c r="C8136" t="s">
        <v>493</v>
      </c>
      <c r="D8136" t="s">
        <v>1015</v>
      </c>
      <c r="E8136">
        <v>2014</v>
      </c>
      <c r="F8136" s="10">
        <v>42004</v>
      </c>
      <c r="G8136" t="s">
        <v>489</v>
      </c>
      <c r="H8136" t="s">
        <v>474</v>
      </c>
      <c r="I8136" t="s">
        <v>557</v>
      </c>
      <c r="J8136">
        <v>218437000</v>
      </c>
      <c r="K8136">
        <v>165154019.35240951</v>
      </c>
    </row>
    <row r="8137" spans="1:11" x14ac:dyDescent="0.25">
      <c r="A8137">
        <v>836</v>
      </c>
      <c r="B8137" t="s">
        <v>252</v>
      </c>
      <c r="C8137" t="s">
        <v>493</v>
      </c>
      <c r="D8137" t="s">
        <v>1014</v>
      </c>
      <c r="E8137">
        <v>2014</v>
      </c>
      <c r="F8137" s="10">
        <v>42004</v>
      </c>
      <c r="G8137" t="s">
        <v>489</v>
      </c>
      <c r="H8137" t="s">
        <v>474</v>
      </c>
      <c r="I8137" t="s">
        <v>557</v>
      </c>
      <c r="J8137">
        <v>10737000</v>
      </c>
      <c r="K8137">
        <v>8117941.1262140619</v>
      </c>
    </row>
    <row r="8138" spans="1:11" x14ac:dyDescent="0.25">
      <c r="A8138">
        <v>836</v>
      </c>
      <c r="B8138" t="s">
        <v>252</v>
      </c>
      <c r="C8138" t="s">
        <v>493</v>
      </c>
      <c r="D8138" t="s">
        <v>1013</v>
      </c>
      <c r="E8138">
        <v>2014</v>
      </c>
      <c r="F8138" s="10">
        <v>42004</v>
      </c>
      <c r="G8138" t="s">
        <v>489</v>
      </c>
      <c r="H8138" t="s">
        <v>474</v>
      </c>
      <c r="I8138" t="s">
        <v>557</v>
      </c>
      <c r="J8138">
        <v>4890894000</v>
      </c>
      <c r="K8138">
        <v>3697866214.6366391</v>
      </c>
    </row>
    <row r="8139" spans="1:11" x14ac:dyDescent="0.25">
      <c r="A8139">
        <v>1364</v>
      </c>
      <c r="B8139" t="s">
        <v>250</v>
      </c>
      <c r="C8139" t="s">
        <v>492</v>
      </c>
      <c r="D8139" t="s">
        <v>1020</v>
      </c>
      <c r="E8139">
        <v>2014</v>
      </c>
      <c r="F8139" s="10">
        <v>42004</v>
      </c>
      <c r="G8139" t="s">
        <v>489</v>
      </c>
      <c r="H8139" t="s">
        <v>474</v>
      </c>
      <c r="I8139" t="s">
        <v>557</v>
      </c>
      <c r="J8139">
        <v>21232000</v>
      </c>
      <c r="K8139">
        <v>16052912.917181425</v>
      </c>
    </row>
    <row r="8140" spans="1:11" x14ac:dyDescent="0.25">
      <c r="A8140">
        <v>1364</v>
      </c>
      <c r="B8140" t="s">
        <v>250</v>
      </c>
      <c r="C8140" t="s">
        <v>492</v>
      </c>
      <c r="D8140" t="s">
        <v>643</v>
      </c>
      <c r="E8140">
        <v>2014</v>
      </c>
      <c r="F8140" s="10">
        <v>42004</v>
      </c>
      <c r="G8140" t="s">
        <v>489</v>
      </c>
      <c r="H8140" t="s">
        <v>474</v>
      </c>
      <c r="I8140" t="s">
        <v>557</v>
      </c>
      <c r="J8140">
        <v>19686000</v>
      </c>
      <c r="K8140">
        <v>14884026.172175655</v>
      </c>
    </row>
    <row r="8141" spans="1:11" x14ac:dyDescent="0.25">
      <c r="A8141">
        <v>1364</v>
      </c>
      <c r="B8141" t="s">
        <v>250</v>
      </c>
      <c r="C8141" t="s">
        <v>492</v>
      </c>
      <c r="D8141" t="s">
        <v>1021</v>
      </c>
      <c r="E8141">
        <v>2014</v>
      </c>
      <c r="F8141" s="10">
        <v>42004</v>
      </c>
      <c r="G8141" t="s">
        <v>489</v>
      </c>
      <c r="H8141" t="s">
        <v>474</v>
      </c>
      <c r="I8141" t="s">
        <v>557</v>
      </c>
      <c r="J8141">
        <v>47919000</v>
      </c>
      <c r="K8141">
        <v>36230196.593746074</v>
      </c>
    </row>
    <row r="8142" spans="1:11" x14ac:dyDescent="0.25">
      <c r="A8142">
        <v>1364</v>
      </c>
      <c r="B8142" t="s">
        <v>250</v>
      </c>
      <c r="C8142" t="s">
        <v>492</v>
      </c>
      <c r="D8142" t="s">
        <v>249</v>
      </c>
      <c r="E8142">
        <v>2014</v>
      </c>
      <c r="F8142" s="10">
        <v>42004</v>
      </c>
      <c r="G8142" t="s">
        <v>489</v>
      </c>
      <c r="H8142" t="s">
        <v>474</v>
      </c>
      <c r="I8142" t="s">
        <v>557</v>
      </c>
      <c r="J8142">
        <v>232557000</v>
      </c>
      <c r="K8142">
        <v>175829750.81391111</v>
      </c>
    </row>
    <row r="8143" spans="1:11" x14ac:dyDescent="0.25">
      <c r="A8143">
        <v>1364</v>
      </c>
      <c r="B8143" t="s">
        <v>250</v>
      </c>
      <c r="C8143" t="s">
        <v>493</v>
      </c>
      <c r="D8143" t="s">
        <v>567</v>
      </c>
      <c r="E8143">
        <v>2014</v>
      </c>
      <c r="F8143" s="10">
        <v>42004</v>
      </c>
      <c r="G8143" t="s">
        <v>489</v>
      </c>
      <c r="H8143" t="s">
        <v>474</v>
      </c>
      <c r="I8143" t="s">
        <v>557</v>
      </c>
      <c r="J8143">
        <v>46410000</v>
      </c>
      <c r="K8143">
        <v>35089284.499170586</v>
      </c>
    </row>
    <row r="8144" spans="1:11" x14ac:dyDescent="0.25">
      <c r="A8144">
        <v>1364</v>
      </c>
      <c r="B8144" t="s">
        <v>250</v>
      </c>
      <c r="C8144" t="s">
        <v>493</v>
      </c>
      <c r="D8144" t="s">
        <v>1012</v>
      </c>
      <c r="E8144">
        <v>2014</v>
      </c>
      <c r="F8144" s="10">
        <v>42004</v>
      </c>
      <c r="G8144" t="s">
        <v>489</v>
      </c>
      <c r="H8144" t="s">
        <v>474</v>
      </c>
      <c r="I8144" t="s">
        <v>557</v>
      </c>
      <c r="J8144">
        <v>269868000</v>
      </c>
      <c r="K8144">
        <v>204039539.52213249</v>
      </c>
    </row>
    <row r="8145" spans="1:11" x14ac:dyDescent="0.25">
      <c r="A8145">
        <v>1364</v>
      </c>
      <c r="B8145" t="s">
        <v>250</v>
      </c>
      <c r="C8145" t="s">
        <v>493</v>
      </c>
      <c r="D8145" t="s">
        <v>458</v>
      </c>
      <c r="E8145">
        <v>2014</v>
      </c>
      <c r="F8145" s="10">
        <v>42004</v>
      </c>
      <c r="G8145" t="s">
        <v>489</v>
      </c>
      <c r="H8145" t="s">
        <v>474</v>
      </c>
      <c r="I8145" t="s">
        <v>557</v>
      </c>
      <c r="J8145">
        <v>5116000</v>
      </c>
      <c r="K8145">
        <v>3868062.4757111985</v>
      </c>
    </row>
    <row r="8146" spans="1:11" x14ac:dyDescent="0.25">
      <c r="A8146">
        <v>836</v>
      </c>
      <c r="B8146" t="s">
        <v>252</v>
      </c>
      <c r="C8146" t="s">
        <v>492</v>
      </c>
      <c r="D8146" t="s">
        <v>33</v>
      </c>
      <c r="E8146">
        <v>2015</v>
      </c>
      <c r="F8146" s="10">
        <v>42369</v>
      </c>
      <c r="G8146" t="s">
        <v>489</v>
      </c>
      <c r="H8146" t="s">
        <v>474</v>
      </c>
      <c r="I8146" t="s">
        <v>557</v>
      </c>
      <c r="J8146">
        <v>89466000</v>
      </c>
      <c r="K8146">
        <v>63178053.983742595</v>
      </c>
    </row>
    <row r="8147" spans="1:11" x14ac:dyDescent="0.25">
      <c r="A8147">
        <v>836</v>
      </c>
      <c r="B8147" t="s">
        <v>252</v>
      </c>
      <c r="C8147" t="s">
        <v>492</v>
      </c>
      <c r="D8147" t="s">
        <v>59</v>
      </c>
      <c r="E8147">
        <v>2015</v>
      </c>
      <c r="F8147" s="10">
        <v>42369</v>
      </c>
      <c r="G8147" t="s">
        <v>489</v>
      </c>
      <c r="H8147" t="s">
        <v>474</v>
      </c>
      <c r="I8147" t="s">
        <v>557</v>
      </c>
      <c r="J8147">
        <v>165952000</v>
      </c>
      <c r="K8147">
        <v>117190043.30930242</v>
      </c>
    </row>
    <row r="8148" spans="1:11" x14ac:dyDescent="0.25">
      <c r="A8148">
        <v>836</v>
      </c>
      <c r="B8148" t="s">
        <v>252</v>
      </c>
      <c r="C8148" t="s">
        <v>492</v>
      </c>
      <c r="D8148" t="s">
        <v>138</v>
      </c>
      <c r="E8148">
        <v>2015</v>
      </c>
      <c r="F8148" s="10">
        <v>42369</v>
      </c>
      <c r="G8148" t="s">
        <v>489</v>
      </c>
      <c r="H8148" t="s">
        <v>474</v>
      </c>
      <c r="I8148" t="s">
        <v>557</v>
      </c>
      <c r="J8148">
        <v>456871000</v>
      </c>
      <c r="K8148">
        <v>322627821.76029396</v>
      </c>
    </row>
    <row r="8149" spans="1:11" x14ac:dyDescent="0.25">
      <c r="A8149">
        <v>836</v>
      </c>
      <c r="B8149" t="s">
        <v>252</v>
      </c>
      <c r="C8149" t="s">
        <v>492</v>
      </c>
      <c r="D8149" t="s">
        <v>1023</v>
      </c>
      <c r="E8149">
        <v>2015</v>
      </c>
      <c r="F8149" s="10">
        <v>42369</v>
      </c>
      <c r="G8149" t="s">
        <v>489</v>
      </c>
      <c r="H8149" t="s">
        <v>474</v>
      </c>
      <c r="I8149" t="s">
        <v>557</v>
      </c>
      <c r="J8149">
        <v>105884000</v>
      </c>
      <c r="K8149">
        <v>74771925.290217519</v>
      </c>
    </row>
    <row r="8150" spans="1:11" x14ac:dyDescent="0.25">
      <c r="A8150">
        <v>836</v>
      </c>
      <c r="B8150" t="s">
        <v>252</v>
      </c>
      <c r="C8150" t="s">
        <v>492</v>
      </c>
      <c r="D8150" t="s">
        <v>621</v>
      </c>
      <c r="E8150">
        <v>2015</v>
      </c>
      <c r="F8150" s="10">
        <v>42369</v>
      </c>
      <c r="G8150" t="s">
        <v>489</v>
      </c>
      <c r="H8150" t="s">
        <v>474</v>
      </c>
      <c r="I8150" t="s">
        <v>557</v>
      </c>
      <c r="J8150">
        <v>76715000</v>
      </c>
      <c r="K8150">
        <v>54173701.868450731</v>
      </c>
    </row>
    <row r="8151" spans="1:11" x14ac:dyDescent="0.25">
      <c r="A8151">
        <v>836</v>
      </c>
      <c r="B8151" t="s">
        <v>252</v>
      </c>
      <c r="C8151" t="s">
        <v>492</v>
      </c>
      <c r="D8151" t="s">
        <v>1360</v>
      </c>
      <c r="E8151">
        <v>2015</v>
      </c>
      <c r="F8151" s="10">
        <v>42369</v>
      </c>
      <c r="G8151" t="s">
        <v>489</v>
      </c>
      <c r="H8151" t="s">
        <v>474</v>
      </c>
      <c r="I8151" t="s">
        <v>557</v>
      </c>
      <c r="J8151">
        <v>394983000</v>
      </c>
      <c r="K8151">
        <v>278924477.41779673</v>
      </c>
    </row>
    <row r="8152" spans="1:11" x14ac:dyDescent="0.25">
      <c r="A8152">
        <v>836</v>
      </c>
      <c r="B8152" t="s">
        <v>252</v>
      </c>
      <c r="C8152" t="s">
        <v>492</v>
      </c>
      <c r="D8152" t="s">
        <v>1005</v>
      </c>
      <c r="E8152">
        <v>2015</v>
      </c>
      <c r="F8152" s="10">
        <v>42369</v>
      </c>
      <c r="G8152" t="s">
        <v>489</v>
      </c>
      <c r="H8152" t="s">
        <v>474</v>
      </c>
      <c r="I8152" t="s">
        <v>557</v>
      </c>
      <c r="J8152">
        <v>2658376000</v>
      </c>
      <c r="K8152">
        <v>1877260886.1141181</v>
      </c>
    </row>
    <row r="8153" spans="1:11" x14ac:dyDescent="0.25">
      <c r="A8153">
        <v>836</v>
      </c>
      <c r="B8153" t="s">
        <v>252</v>
      </c>
      <c r="C8153" t="s">
        <v>492</v>
      </c>
      <c r="D8153" t="s">
        <v>249</v>
      </c>
      <c r="E8153">
        <v>2015</v>
      </c>
      <c r="F8153" s="10">
        <v>42369</v>
      </c>
      <c r="G8153" t="s">
        <v>489</v>
      </c>
      <c r="H8153" t="s">
        <v>474</v>
      </c>
      <c r="I8153" t="s">
        <v>557</v>
      </c>
      <c r="J8153">
        <v>3727411000</v>
      </c>
      <c r="K8153">
        <v>2632179524.9323316</v>
      </c>
    </row>
    <row r="8154" spans="1:11" x14ac:dyDescent="0.25">
      <c r="A8154">
        <v>836</v>
      </c>
      <c r="B8154" t="s">
        <v>252</v>
      </c>
      <c r="C8154" t="s">
        <v>492</v>
      </c>
      <c r="D8154" t="s">
        <v>1024</v>
      </c>
      <c r="E8154">
        <v>2015</v>
      </c>
      <c r="F8154" s="10">
        <v>42369</v>
      </c>
      <c r="G8154" t="s">
        <v>489</v>
      </c>
      <c r="H8154" t="s">
        <v>474</v>
      </c>
      <c r="I8154" t="s">
        <v>557</v>
      </c>
      <c r="J8154">
        <v>1403199000</v>
      </c>
      <c r="K8154">
        <v>990894665.81643999</v>
      </c>
    </row>
    <row r="8155" spans="1:11" x14ac:dyDescent="0.25">
      <c r="A8155">
        <v>836</v>
      </c>
      <c r="B8155" t="s">
        <v>252</v>
      </c>
      <c r="C8155" t="s">
        <v>492</v>
      </c>
      <c r="D8155" t="s">
        <v>290</v>
      </c>
      <c r="E8155">
        <v>2015</v>
      </c>
      <c r="F8155" s="10">
        <v>42369</v>
      </c>
      <c r="G8155" t="s">
        <v>489</v>
      </c>
      <c r="H8155" t="s">
        <v>474</v>
      </c>
      <c r="I8155" t="s">
        <v>557</v>
      </c>
      <c r="J8155">
        <v>465764000</v>
      </c>
      <c r="K8155">
        <v>328907776.53727543</v>
      </c>
    </row>
    <row r="8156" spans="1:11" x14ac:dyDescent="0.25">
      <c r="A8156">
        <v>836</v>
      </c>
      <c r="B8156" t="s">
        <v>252</v>
      </c>
      <c r="C8156" t="s">
        <v>493</v>
      </c>
      <c r="D8156" t="s">
        <v>605</v>
      </c>
      <c r="E8156">
        <v>2015</v>
      </c>
      <c r="F8156" s="10">
        <v>42369</v>
      </c>
      <c r="G8156" t="s">
        <v>489</v>
      </c>
      <c r="H8156" t="s">
        <v>474</v>
      </c>
      <c r="I8156" t="s">
        <v>557</v>
      </c>
      <c r="J8156">
        <v>-38073000</v>
      </c>
      <c r="K8156">
        <v>-26885946.050153486</v>
      </c>
    </row>
    <row r="8157" spans="1:11" x14ac:dyDescent="0.25">
      <c r="A8157">
        <v>836</v>
      </c>
      <c r="B8157" t="s">
        <v>252</v>
      </c>
      <c r="C8157" t="s">
        <v>493</v>
      </c>
      <c r="D8157" t="s">
        <v>1016</v>
      </c>
      <c r="E8157">
        <v>2015</v>
      </c>
      <c r="F8157" s="10">
        <v>42369</v>
      </c>
      <c r="G8157" t="s">
        <v>489</v>
      </c>
      <c r="H8157" t="s">
        <v>474</v>
      </c>
      <c r="I8157" t="s">
        <v>557</v>
      </c>
      <c r="J8157">
        <v>4968132000</v>
      </c>
      <c r="K8157">
        <v>3508337376.1469054</v>
      </c>
    </row>
    <row r="8158" spans="1:11" x14ac:dyDescent="0.25">
      <c r="A8158">
        <v>836</v>
      </c>
      <c r="B8158" t="s">
        <v>252</v>
      </c>
      <c r="C8158" t="s">
        <v>493</v>
      </c>
      <c r="D8158" t="s">
        <v>1015</v>
      </c>
      <c r="E8158">
        <v>2015</v>
      </c>
      <c r="F8158" s="10">
        <v>42369</v>
      </c>
      <c r="G8158" t="s">
        <v>489</v>
      </c>
      <c r="H8158" t="s">
        <v>474</v>
      </c>
      <c r="I8158" t="s">
        <v>557</v>
      </c>
      <c r="J8158">
        <v>343938000</v>
      </c>
      <c r="K8158">
        <v>242878116.05593699</v>
      </c>
    </row>
    <row r="8159" spans="1:11" x14ac:dyDescent="0.25">
      <c r="A8159">
        <v>836</v>
      </c>
      <c r="B8159" t="s">
        <v>252</v>
      </c>
      <c r="C8159" t="s">
        <v>493</v>
      </c>
      <c r="D8159" t="s">
        <v>1014</v>
      </c>
      <c r="E8159">
        <v>2015</v>
      </c>
      <c r="F8159" s="10">
        <v>42369</v>
      </c>
      <c r="G8159" t="s">
        <v>489</v>
      </c>
      <c r="H8159" t="s">
        <v>474</v>
      </c>
      <c r="I8159" t="s">
        <v>557</v>
      </c>
      <c r="J8159">
        <v>12173000</v>
      </c>
      <c r="K8159">
        <v>8596186.832361998</v>
      </c>
    </row>
    <row r="8160" spans="1:11" x14ac:dyDescent="0.25">
      <c r="A8160">
        <v>836</v>
      </c>
      <c r="B8160" t="s">
        <v>252</v>
      </c>
      <c r="C8160" t="s">
        <v>493</v>
      </c>
      <c r="D8160" t="s">
        <v>1013</v>
      </c>
      <c r="E8160">
        <v>2015</v>
      </c>
      <c r="F8160" s="10">
        <v>42369</v>
      </c>
      <c r="G8160" t="s">
        <v>489</v>
      </c>
      <c r="H8160" t="s">
        <v>474</v>
      </c>
      <c r="I8160" t="s">
        <v>557</v>
      </c>
      <c r="J8160">
        <v>4258451000</v>
      </c>
      <c r="K8160">
        <v>3007183144.0449181</v>
      </c>
    </row>
    <row r="8161" spans="1:11" x14ac:dyDescent="0.25">
      <c r="A8161">
        <v>1141</v>
      </c>
      <c r="B8161" t="s">
        <v>248</v>
      </c>
      <c r="C8161" t="s">
        <v>492</v>
      </c>
      <c r="D8161" t="s">
        <v>219</v>
      </c>
      <c r="E8161">
        <v>2015</v>
      </c>
      <c r="F8161" s="10">
        <v>42369</v>
      </c>
      <c r="G8161" t="s">
        <v>489</v>
      </c>
      <c r="H8161" t="s">
        <v>474</v>
      </c>
      <c r="I8161" t="s">
        <v>557</v>
      </c>
      <c r="J8161">
        <v>8193000</v>
      </c>
      <c r="K8161">
        <v>5785636.9602843877</v>
      </c>
    </row>
    <row r="8162" spans="1:11" x14ac:dyDescent="0.25">
      <c r="A8162">
        <v>1141</v>
      </c>
      <c r="B8162" t="s">
        <v>248</v>
      </c>
      <c r="C8162" t="s">
        <v>492</v>
      </c>
      <c r="D8162" t="s">
        <v>1021</v>
      </c>
      <c r="E8162">
        <v>2015</v>
      </c>
      <c r="F8162" s="10">
        <v>42369</v>
      </c>
      <c r="G8162" t="s">
        <v>489</v>
      </c>
      <c r="H8162" t="s">
        <v>474</v>
      </c>
      <c r="I8162" t="s">
        <v>557</v>
      </c>
      <c r="J8162">
        <v>264008000</v>
      </c>
      <c r="K8162">
        <v>186434083.0722276</v>
      </c>
    </row>
    <row r="8163" spans="1:11" x14ac:dyDescent="0.25">
      <c r="A8163">
        <v>1141</v>
      </c>
      <c r="B8163" t="s">
        <v>248</v>
      </c>
      <c r="C8163" t="s">
        <v>492</v>
      </c>
      <c r="D8163" t="s">
        <v>249</v>
      </c>
      <c r="E8163">
        <v>2015</v>
      </c>
      <c r="F8163" s="10">
        <v>42369</v>
      </c>
      <c r="G8163" t="s">
        <v>489</v>
      </c>
      <c r="H8163" t="s">
        <v>474</v>
      </c>
      <c r="I8163" t="s">
        <v>557</v>
      </c>
      <c r="J8163">
        <v>0</v>
      </c>
      <c r="K8163">
        <v>0</v>
      </c>
    </row>
    <row r="8164" spans="1:11" x14ac:dyDescent="0.25">
      <c r="A8164">
        <v>1141</v>
      </c>
      <c r="B8164" t="s">
        <v>248</v>
      </c>
      <c r="C8164" t="s">
        <v>492</v>
      </c>
      <c r="D8164" t="s">
        <v>316</v>
      </c>
      <c r="E8164">
        <v>2015</v>
      </c>
      <c r="F8164" s="10">
        <v>42369</v>
      </c>
      <c r="G8164" t="s">
        <v>489</v>
      </c>
      <c r="H8164" t="s">
        <v>474</v>
      </c>
      <c r="I8164" t="s">
        <v>557</v>
      </c>
      <c r="J8164">
        <v>2560000</v>
      </c>
      <c r="K8164">
        <v>1807790.8724921315</v>
      </c>
    </row>
    <row r="8165" spans="1:11" x14ac:dyDescent="0.25">
      <c r="A8165">
        <v>1141</v>
      </c>
      <c r="B8165" t="s">
        <v>248</v>
      </c>
      <c r="C8165" t="s">
        <v>493</v>
      </c>
      <c r="D8165" t="s">
        <v>605</v>
      </c>
      <c r="E8165">
        <v>2015</v>
      </c>
      <c r="F8165" s="10">
        <v>42369</v>
      </c>
      <c r="G8165" t="s">
        <v>489</v>
      </c>
      <c r="H8165" t="s">
        <v>474</v>
      </c>
      <c r="I8165" t="s">
        <v>557</v>
      </c>
      <c r="J8165">
        <v>-20402000</v>
      </c>
      <c r="K8165">
        <v>-14407245.851790806</v>
      </c>
    </row>
    <row r="8166" spans="1:11" x14ac:dyDescent="0.25">
      <c r="A8166">
        <v>1141</v>
      </c>
      <c r="B8166" t="s">
        <v>248</v>
      </c>
      <c r="C8166" t="s">
        <v>493</v>
      </c>
      <c r="D8166" t="s">
        <v>663</v>
      </c>
      <c r="E8166">
        <v>2015</v>
      </c>
      <c r="F8166" s="10">
        <v>42369</v>
      </c>
      <c r="G8166" t="s">
        <v>489</v>
      </c>
      <c r="H8166" t="s">
        <v>474</v>
      </c>
      <c r="I8166" t="s">
        <v>557</v>
      </c>
      <c r="J8166">
        <v>119809000</v>
      </c>
      <c r="K8166">
        <v>84605319.000941321</v>
      </c>
    </row>
    <row r="8167" spans="1:11" x14ac:dyDescent="0.25">
      <c r="A8167">
        <v>1141</v>
      </c>
      <c r="B8167" t="s">
        <v>248</v>
      </c>
      <c r="C8167" t="s">
        <v>493</v>
      </c>
      <c r="D8167" t="s">
        <v>2071</v>
      </c>
      <c r="E8167">
        <v>2015</v>
      </c>
      <c r="F8167" s="10">
        <v>42369</v>
      </c>
      <c r="G8167" t="s">
        <v>489</v>
      </c>
      <c r="H8167" t="s">
        <v>474</v>
      </c>
      <c r="I8167" t="s">
        <v>557</v>
      </c>
      <c r="J8167">
        <v>68894000</v>
      </c>
      <c r="K8167">
        <v>48650759.519325353</v>
      </c>
    </row>
    <row r="8168" spans="1:11" x14ac:dyDescent="0.25">
      <c r="A8168">
        <v>1141</v>
      </c>
      <c r="B8168" t="s">
        <v>248</v>
      </c>
      <c r="C8168" t="s">
        <v>493</v>
      </c>
      <c r="D8168" t="s">
        <v>961</v>
      </c>
      <c r="E8168">
        <v>2015</v>
      </c>
      <c r="F8168" s="10">
        <v>42369</v>
      </c>
      <c r="G8168" t="s">
        <v>489</v>
      </c>
      <c r="H8168" t="s">
        <v>474</v>
      </c>
      <c r="I8168" t="s">
        <v>557</v>
      </c>
      <c r="J8168">
        <v>106460000</v>
      </c>
      <c r="K8168">
        <v>75178678.236528248</v>
      </c>
    </row>
    <row r="8169" spans="1:11" x14ac:dyDescent="0.25">
      <c r="A8169">
        <v>1364</v>
      </c>
      <c r="B8169" t="s">
        <v>250</v>
      </c>
      <c r="C8169" t="s">
        <v>492</v>
      </c>
      <c r="D8169" t="s">
        <v>1020</v>
      </c>
      <c r="E8169">
        <v>2015</v>
      </c>
      <c r="F8169" s="10">
        <v>42369</v>
      </c>
      <c r="G8169" t="s">
        <v>489</v>
      </c>
      <c r="H8169" t="s">
        <v>474</v>
      </c>
      <c r="I8169" t="s">
        <v>557</v>
      </c>
      <c r="J8169">
        <v>175981000</v>
      </c>
      <c r="K8169">
        <v>124272205.28595226</v>
      </c>
    </row>
    <row r="8170" spans="1:11" x14ac:dyDescent="0.25">
      <c r="A8170">
        <v>1364</v>
      </c>
      <c r="B8170" t="s">
        <v>250</v>
      </c>
      <c r="C8170" t="s">
        <v>492</v>
      </c>
      <c r="D8170" t="s">
        <v>1021</v>
      </c>
      <c r="E8170">
        <v>2015</v>
      </c>
      <c r="F8170" s="10">
        <v>42369</v>
      </c>
      <c r="G8170" t="s">
        <v>489</v>
      </c>
      <c r="H8170" t="s">
        <v>474</v>
      </c>
      <c r="I8170" t="s">
        <v>557</v>
      </c>
      <c r="J8170">
        <v>88154000</v>
      </c>
      <c r="K8170">
        <v>62251561.161590375</v>
      </c>
    </row>
    <row r="8171" spans="1:11" x14ac:dyDescent="0.25">
      <c r="A8171">
        <v>1364</v>
      </c>
      <c r="B8171" t="s">
        <v>250</v>
      </c>
      <c r="C8171" t="s">
        <v>492</v>
      </c>
      <c r="D8171" t="s">
        <v>1022</v>
      </c>
      <c r="E8171">
        <v>2015</v>
      </c>
      <c r="F8171" s="10">
        <v>42369</v>
      </c>
      <c r="G8171" t="s">
        <v>489</v>
      </c>
      <c r="H8171" t="s">
        <v>474</v>
      </c>
      <c r="I8171" t="s">
        <v>557</v>
      </c>
      <c r="J8171">
        <v>12256000</v>
      </c>
      <c r="K8171">
        <v>8654798.8020560797</v>
      </c>
    </row>
    <row r="8172" spans="1:11" x14ac:dyDescent="0.25">
      <c r="A8172">
        <v>1364</v>
      </c>
      <c r="B8172" t="s">
        <v>250</v>
      </c>
      <c r="C8172" t="s">
        <v>492</v>
      </c>
      <c r="D8172" t="s">
        <v>249</v>
      </c>
      <c r="E8172">
        <v>2015</v>
      </c>
      <c r="F8172" s="10">
        <v>42369</v>
      </c>
      <c r="G8172" t="s">
        <v>489</v>
      </c>
      <c r="H8172" t="s">
        <v>474</v>
      </c>
      <c r="I8172" t="s">
        <v>557</v>
      </c>
      <c r="J8172">
        <v>168850000</v>
      </c>
      <c r="K8172">
        <v>119236519.07042828</v>
      </c>
    </row>
    <row r="8173" spans="1:11" x14ac:dyDescent="0.25">
      <c r="A8173">
        <v>1364</v>
      </c>
      <c r="B8173" t="s">
        <v>250</v>
      </c>
      <c r="C8173" t="s">
        <v>493</v>
      </c>
      <c r="D8173" t="s">
        <v>567</v>
      </c>
      <c r="E8173">
        <v>2015</v>
      </c>
      <c r="F8173" s="10">
        <v>42369</v>
      </c>
      <c r="G8173" t="s">
        <v>489</v>
      </c>
      <c r="H8173" t="s">
        <v>474</v>
      </c>
      <c r="I8173" t="s">
        <v>557</v>
      </c>
      <c r="J8173">
        <v>24110000</v>
      </c>
      <c r="K8173">
        <v>17025717.94366613</v>
      </c>
    </row>
    <row r="8174" spans="1:11" x14ac:dyDescent="0.25">
      <c r="A8174">
        <v>1364</v>
      </c>
      <c r="B8174" t="s">
        <v>250</v>
      </c>
      <c r="C8174" t="s">
        <v>493</v>
      </c>
      <c r="D8174" t="s">
        <v>1012</v>
      </c>
      <c r="E8174">
        <v>2015</v>
      </c>
      <c r="F8174" s="10">
        <v>42369</v>
      </c>
      <c r="G8174" t="s">
        <v>489</v>
      </c>
      <c r="H8174" t="s">
        <v>474</v>
      </c>
      <c r="I8174" t="s">
        <v>557</v>
      </c>
      <c r="J8174">
        <v>419089000</v>
      </c>
      <c r="K8174">
        <v>295947370.68822455</v>
      </c>
    </row>
    <row r="8175" spans="1:11" x14ac:dyDescent="0.25">
      <c r="A8175">
        <v>1364</v>
      </c>
      <c r="B8175" t="s">
        <v>250</v>
      </c>
      <c r="C8175" t="s">
        <v>493</v>
      </c>
      <c r="D8175" t="s">
        <v>458</v>
      </c>
      <c r="E8175">
        <v>2015</v>
      </c>
      <c r="F8175" s="10">
        <v>42369</v>
      </c>
      <c r="G8175" t="s">
        <v>489</v>
      </c>
      <c r="H8175" t="s">
        <v>474</v>
      </c>
      <c r="I8175" t="s">
        <v>557</v>
      </c>
      <c r="J8175">
        <v>2042000</v>
      </c>
      <c r="K8175">
        <v>1441995.6881363017</v>
      </c>
    </row>
    <row r="8176" spans="1:11" x14ac:dyDescent="0.25">
      <c r="A8176">
        <v>764</v>
      </c>
      <c r="B8176" t="s">
        <v>251</v>
      </c>
      <c r="C8176" t="s">
        <v>492</v>
      </c>
      <c r="D8176" t="s">
        <v>465</v>
      </c>
      <c r="E8176">
        <v>2016</v>
      </c>
      <c r="F8176" s="10">
        <v>42735</v>
      </c>
      <c r="G8176" t="s">
        <v>489</v>
      </c>
      <c r="H8176" t="s">
        <v>474</v>
      </c>
      <c r="I8176" t="s">
        <v>557</v>
      </c>
      <c r="J8176">
        <v>19326000</v>
      </c>
      <c r="K8176">
        <v>13372414.050791094</v>
      </c>
    </row>
    <row r="8177" spans="1:11" x14ac:dyDescent="0.25">
      <c r="A8177">
        <v>764</v>
      </c>
      <c r="B8177" t="s">
        <v>251</v>
      </c>
      <c r="C8177" t="s">
        <v>492</v>
      </c>
      <c r="D8177" t="s">
        <v>249</v>
      </c>
      <c r="E8177">
        <v>2016</v>
      </c>
      <c r="F8177" s="10">
        <v>42735</v>
      </c>
      <c r="G8177" t="s">
        <v>489</v>
      </c>
      <c r="H8177" t="s">
        <v>474</v>
      </c>
      <c r="I8177" t="s">
        <v>557</v>
      </c>
      <c r="J8177">
        <v>0</v>
      </c>
      <c r="K8177">
        <v>0</v>
      </c>
    </row>
    <row r="8178" spans="1:11" x14ac:dyDescent="0.25">
      <c r="A8178">
        <v>764</v>
      </c>
      <c r="B8178" t="s">
        <v>251</v>
      </c>
      <c r="C8178" t="s">
        <v>493</v>
      </c>
      <c r="D8178" t="s">
        <v>977</v>
      </c>
      <c r="E8178">
        <v>2016</v>
      </c>
      <c r="F8178" s="10">
        <v>42735</v>
      </c>
      <c r="G8178" t="s">
        <v>489</v>
      </c>
      <c r="H8178" t="s">
        <v>474</v>
      </c>
      <c r="I8178" t="s">
        <v>557</v>
      </c>
      <c r="J8178">
        <v>19326000</v>
      </c>
      <c r="K8178">
        <v>13372414.050791094</v>
      </c>
    </row>
    <row r="8179" spans="1:11" x14ac:dyDescent="0.25">
      <c r="A8179">
        <v>836</v>
      </c>
      <c r="B8179" t="s">
        <v>252</v>
      </c>
      <c r="C8179" t="s">
        <v>492</v>
      </c>
      <c r="D8179" t="s">
        <v>33</v>
      </c>
      <c r="E8179">
        <v>2016</v>
      </c>
      <c r="F8179" s="10">
        <v>42735</v>
      </c>
      <c r="G8179" t="s">
        <v>489</v>
      </c>
      <c r="H8179" t="s">
        <v>474</v>
      </c>
      <c r="I8179" t="s">
        <v>557</v>
      </c>
      <c r="J8179">
        <v>83942000</v>
      </c>
      <c r="K8179">
        <v>58082747.606928803</v>
      </c>
    </row>
    <row r="8180" spans="1:11" x14ac:dyDescent="0.25">
      <c r="A8180">
        <v>836</v>
      </c>
      <c r="B8180" t="s">
        <v>252</v>
      </c>
      <c r="C8180" t="s">
        <v>492</v>
      </c>
      <c r="D8180" t="s">
        <v>59</v>
      </c>
      <c r="E8180">
        <v>2016</v>
      </c>
      <c r="F8180" s="10">
        <v>42735</v>
      </c>
      <c r="G8180" t="s">
        <v>489</v>
      </c>
      <c r="H8180" t="s">
        <v>474</v>
      </c>
      <c r="I8180" t="s">
        <v>557</v>
      </c>
      <c r="J8180">
        <v>193212000</v>
      </c>
      <c r="K8180">
        <v>133690927.43358423</v>
      </c>
    </row>
    <row r="8181" spans="1:11" x14ac:dyDescent="0.25">
      <c r="A8181">
        <v>836</v>
      </c>
      <c r="B8181" t="s">
        <v>252</v>
      </c>
      <c r="C8181" t="s">
        <v>492</v>
      </c>
      <c r="D8181" t="s">
        <v>138</v>
      </c>
      <c r="E8181">
        <v>2016</v>
      </c>
      <c r="F8181" s="10">
        <v>42735</v>
      </c>
      <c r="G8181" t="s">
        <v>489</v>
      </c>
      <c r="H8181" t="s">
        <v>474</v>
      </c>
      <c r="I8181" t="s">
        <v>557</v>
      </c>
      <c r="J8181">
        <v>848705000</v>
      </c>
      <c r="K8181">
        <v>587252130.13436067</v>
      </c>
    </row>
    <row r="8182" spans="1:11" x14ac:dyDescent="0.25">
      <c r="A8182">
        <v>836</v>
      </c>
      <c r="B8182" t="s">
        <v>252</v>
      </c>
      <c r="C8182" t="s">
        <v>492</v>
      </c>
      <c r="D8182" t="s">
        <v>1023</v>
      </c>
      <c r="E8182">
        <v>2016</v>
      </c>
      <c r="F8182" s="10">
        <v>42735</v>
      </c>
      <c r="G8182" t="s">
        <v>489</v>
      </c>
      <c r="H8182" t="s">
        <v>474</v>
      </c>
      <c r="I8182" t="s">
        <v>557</v>
      </c>
      <c r="J8182">
        <v>111813000</v>
      </c>
      <c r="K8182">
        <v>77367780.826922521</v>
      </c>
    </row>
    <row r="8183" spans="1:11" x14ac:dyDescent="0.25">
      <c r="A8183">
        <v>836</v>
      </c>
      <c r="B8183" t="s">
        <v>252</v>
      </c>
      <c r="C8183" t="s">
        <v>492</v>
      </c>
      <c r="D8183" t="s">
        <v>621</v>
      </c>
      <c r="E8183">
        <v>2016</v>
      </c>
      <c r="F8183" s="10">
        <v>42735</v>
      </c>
      <c r="G8183" t="s">
        <v>489</v>
      </c>
      <c r="H8183" t="s">
        <v>474</v>
      </c>
      <c r="I8183" t="s">
        <v>557</v>
      </c>
      <c r="J8183">
        <v>51223000</v>
      </c>
      <c r="K8183">
        <v>35443193.879937507</v>
      </c>
    </row>
    <row r="8184" spans="1:11" x14ac:dyDescent="0.25">
      <c r="A8184">
        <v>836</v>
      </c>
      <c r="B8184" t="s">
        <v>252</v>
      </c>
      <c r="C8184" t="s">
        <v>492</v>
      </c>
      <c r="D8184" t="s">
        <v>1360</v>
      </c>
      <c r="E8184">
        <v>2016</v>
      </c>
      <c r="F8184" s="10">
        <v>42735</v>
      </c>
      <c r="G8184" t="s">
        <v>489</v>
      </c>
      <c r="H8184" t="s">
        <v>474</v>
      </c>
      <c r="I8184" t="s">
        <v>557</v>
      </c>
      <c r="J8184">
        <v>558067000</v>
      </c>
      <c r="K8184">
        <v>386148348.96423644</v>
      </c>
    </row>
    <row r="8185" spans="1:11" x14ac:dyDescent="0.25">
      <c r="A8185">
        <v>836</v>
      </c>
      <c r="B8185" t="s">
        <v>252</v>
      </c>
      <c r="C8185" t="s">
        <v>492</v>
      </c>
      <c r="D8185" t="s">
        <v>1005</v>
      </c>
      <c r="E8185">
        <v>2016</v>
      </c>
      <c r="F8185" s="10">
        <v>42735</v>
      </c>
      <c r="G8185" t="s">
        <v>489</v>
      </c>
      <c r="H8185" t="s">
        <v>474</v>
      </c>
      <c r="I8185" t="s">
        <v>557</v>
      </c>
      <c r="J8185">
        <v>1482631000</v>
      </c>
      <c r="K8185">
        <v>1025890283.3767179</v>
      </c>
    </row>
    <row r="8186" spans="1:11" x14ac:dyDescent="0.25">
      <c r="A8186">
        <v>836</v>
      </c>
      <c r="B8186" t="s">
        <v>252</v>
      </c>
      <c r="C8186" t="s">
        <v>492</v>
      </c>
      <c r="D8186" t="s">
        <v>249</v>
      </c>
      <c r="E8186">
        <v>2016</v>
      </c>
      <c r="F8186" s="10">
        <v>42735</v>
      </c>
      <c r="G8186" t="s">
        <v>489</v>
      </c>
      <c r="H8186" t="s">
        <v>474</v>
      </c>
      <c r="I8186" t="s">
        <v>557</v>
      </c>
      <c r="J8186">
        <v>2963985000</v>
      </c>
      <c r="K8186">
        <v>2050896960.5885358</v>
      </c>
    </row>
    <row r="8187" spans="1:11" x14ac:dyDescent="0.25">
      <c r="A8187">
        <v>836</v>
      </c>
      <c r="B8187" t="s">
        <v>252</v>
      </c>
      <c r="C8187" t="s">
        <v>492</v>
      </c>
      <c r="D8187" t="s">
        <v>1024</v>
      </c>
      <c r="E8187">
        <v>2016</v>
      </c>
      <c r="F8187" s="10">
        <v>42735</v>
      </c>
      <c r="G8187" t="s">
        <v>489</v>
      </c>
      <c r="H8187" t="s">
        <v>474</v>
      </c>
      <c r="I8187" t="s">
        <v>557</v>
      </c>
      <c r="J8187">
        <v>697744000</v>
      </c>
      <c r="K8187">
        <v>482796319.43781334</v>
      </c>
    </row>
    <row r="8188" spans="1:11" x14ac:dyDescent="0.25">
      <c r="A8188">
        <v>836</v>
      </c>
      <c r="B8188" t="s">
        <v>252</v>
      </c>
      <c r="C8188" t="s">
        <v>492</v>
      </c>
      <c r="D8188" t="s">
        <v>290</v>
      </c>
      <c r="E8188">
        <v>2016</v>
      </c>
      <c r="F8188" s="10">
        <v>42735</v>
      </c>
      <c r="G8188" t="s">
        <v>489</v>
      </c>
      <c r="H8188" t="s">
        <v>474</v>
      </c>
      <c r="I8188" t="s">
        <v>557</v>
      </c>
      <c r="J8188">
        <v>915726000</v>
      </c>
      <c r="K8188">
        <v>633626577.10207629</v>
      </c>
    </row>
    <row r="8189" spans="1:11" x14ac:dyDescent="0.25">
      <c r="A8189">
        <v>836</v>
      </c>
      <c r="B8189" t="s">
        <v>252</v>
      </c>
      <c r="C8189" t="s">
        <v>493</v>
      </c>
      <c r="D8189" t="s">
        <v>605</v>
      </c>
      <c r="E8189">
        <v>2016</v>
      </c>
      <c r="F8189" s="10">
        <v>42735</v>
      </c>
      <c r="G8189" t="s">
        <v>489</v>
      </c>
      <c r="H8189" t="s">
        <v>474</v>
      </c>
      <c r="I8189" t="s">
        <v>557</v>
      </c>
      <c r="J8189">
        <v>-57911000</v>
      </c>
      <c r="K8189">
        <v>-40070882.236125581</v>
      </c>
    </row>
    <row r="8190" spans="1:11" x14ac:dyDescent="0.25">
      <c r="A8190">
        <v>836</v>
      </c>
      <c r="B8190" t="s">
        <v>252</v>
      </c>
      <c r="C8190" t="s">
        <v>493</v>
      </c>
      <c r="D8190" t="s">
        <v>1016</v>
      </c>
      <c r="E8190">
        <v>2016</v>
      </c>
      <c r="F8190" s="10">
        <v>42735</v>
      </c>
      <c r="G8190" t="s">
        <v>489</v>
      </c>
      <c r="H8190" t="s">
        <v>474</v>
      </c>
      <c r="I8190" t="s">
        <v>557</v>
      </c>
      <c r="J8190">
        <v>3544816000</v>
      </c>
      <c r="K8190">
        <v>2452796610.0522137</v>
      </c>
    </row>
    <row r="8191" spans="1:11" x14ac:dyDescent="0.25">
      <c r="A8191">
        <v>836</v>
      </c>
      <c r="B8191" t="s">
        <v>252</v>
      </c>
      <c r="C8191" t="s">
        <v>493</v>
      </c>
      <c r="D8191" t="s">
        <v>1015</v>
      </c>
      <c r="E8191">
        <v>2016</v>
      </c>
      <c r="F8191" s="10">
        <v>42735</v>
      </c>
      <c r="G8191" t="s">
        <v>489</v>
      </c>
      <c r="H8191" t="s">
        <v>474</v>
      </c>
      <c r="I8191" t="s">
        <v>557</v>
      </c>
      <c r="J8191">
        <v>276036000</v>
      </c>
      <c r="K8191">
        <v>191000087.18432012</v>
      </c>
    </row>
    <row r="8192" spans="1:11" x14ac:dyDescent="0.25">
      <c r="A8192">
        <v>836</v>
      </c>
      <c r="B8192" t="s">
        <v>252</v>
      </c>
      <c r="C8192" t="s">
        <v>493</v>
      </c>
      <c r="D8192" t="s">
        <v>1014</v>
      </c>
      <c r="E8192">
        <v>2016</v>
      </c>
      <c r="F8192" s="10">
        <v>42735</v>
      </c>
      <c r="G8192" t="s">
        <v>489</v>
      </c>
      <c r="H8192" t="s">
        <v>474</v>
      </c>
      <c r="I8192" t="s">
        <v>557</v>
      </c>
      <c r="J8192">
        <v>11224000</v>
      </c>
      <c r="K8192">
        <v>7766323.880062053</v>
      </c>
    </row>
    <row r="8193" spans="1:11" x14ac:dyDescent="0.25">
      <c r="A8193">
        <v>836</v>
      </c>
      <c r="B8193" t="s">
        <v>252</v>
      </c>
      <c r="C8193" t="s">
        <v>493</v>
      </c>
      <c r="D8193" t="s">
        <v>1013</v>
      </c>
      <c r="E8193">
        <v>2016</v>
      </c>
      <c r="F8193" s="10">
        <v>42735</v>
      </c>
      <c r="G8193" t="s">
        <v>489</v>
      </c>
      <c r="H8193" t="s">
        <v>474</v>
      </c>
      <c r="I8193" t="s">
        <v>557</v>
      </c>
      <c r="J8193">
        <v>4132883000</v>
      </c>
      <c r="K8193">
        <v>2859703130.470643</v>
      </c>
    </row>
    <row r="8194" spans="1:11" x14ac:dyDescent="0.25">
      <c r="A8194">
        <v>1141</v>
      </c>
      <c r="B8194" t="s">
        <v>248</v>
      </c>
      <c r="C8194" t="s">
        <v>492</v>
      </c>
      <c r="D8194" t="s">
        <v>219</v>
      </c>
      <c r="E8194">
        <v>2016</v>
      </c>
      <c r="F8194" s="10">
        <v>42735</v>
      </c>
      <c r="G8194" t="s">
        <v>489</v>
      </c>
      <c r="H8194" t="s">
        <v>474</v>
      </c>
      <c r="I8194" t="s">
        <v>557</v>
      </c>
      <c r="J8194">
        <v>19507000</v>
      </c>
      <c r="K8194">
        <v>13497655.018564725</v>
      </c>
    </row>
    <row r="8195" spans="1:11" x14ac:dyDescent="0.25">
      <c r="A8195">
        <v>1141</v>
      </c>
      <c r="B8195" t="s">
        <v>248</v>
      </c>
      <c r="C8195" t="s">
        <v>492</v>
      </c>
      <c r="D8195" t="s">
        <v>1021</v>
      </c>
      <c r="E8195">
        <v>2016</v>
      </c>
      <c r="F8195" s="10">
        <v>42735</v>
      </c>
      <c r="G8195" t="s">
        <v>489</v>
      </c>
      <c r="H8195" t="s">
        <v>474</v>
      </c>
      <c r="I8195" t="s">
        <v>557</v>
      </c>
      <c r="J8195">
        <v>521715000</v>
      </c>
      <c r="K8195">
        <v>360994980.67414236</v>
      </c>
    </row>
    <row r="8196" spans="1:11" x14ac:dyDescent="0.25">
      <c r="A8196">
        <v>1141</v>
      </c>
      <c r="B8196" t="s">
        <v>248</v>
      </c>
      <c r="C8196" t="s">
        <v>492</v>
      </c>
      <c r="D8196" t="s">
        <v>249</v>
      </c>
      <c r="E8196">
        <v>2016</v>
      </c>
      <c r="F8196" s="10">
        <v>42735</v>
      </c>
      <c r="G8196" t="s">
        <v>489</v>
      </c>
      <c r="H8196" t="s">
        <v>474</v>
      </c>
      <c r="I8196" t="s">
        <v>557</v>
      </c>
      <c r="J8196">
        <v>0</v>
      </c>
      <c r="K8196">
        <v>0</v>
      </c>
    </row>
    <row r="8197" spans="1:11" x14ac:dyDescent="0.25">
      <c r="A8197">
        <v>1141</v>
      </c>
      <c r="B8197" t="s">
        <v>248</v>
      </c>
      <c r="C8197" t="s">
        <v>492</v>
      </c>
      <c r="D8197" t="s">
        <v>316</v>
      </c>
      <c r="E8197">
        <v>2016</v>
      </c>
      <c r="F8197" s="10">
        <v>42735</v>
      </c>
      <c r="G8197" t="s">
        <v>489</v>
      </c>
      <c r="H8197" t="s">
        <v>474</v>
      </c>
      <c r="I8197" t="s">
        <v>557</v>
      </c>
      <c r="J8197">
        <v>3333000</v>
      </c>
      <c r="K8197">
        <v>2306232.8485608362</v>
      </c>
    </row>
    <row r="8198" spans="1:11" x14ac:dyDescent="0.25">
      <c r="A8198">
        <v>1141</v>
      </c>
      <c r="B8198" t="s">
        <v>248</v>
      </c>
      <c r="C8198" t="s">
        <v>493</v>
      </c>
      <c r="D8198" t="s">
        <v>605</v>
      </c>
      <c r="E8198">
        <v>2016</v>
      </c>
      <c r="F8198" s="10">
        <v>42735</v>
      </c>
      <c r="G8198" t="s">
        <v>489</v>
      </c>
      <c r="H8198" t="s">
        <v>474</v>
      </c>
      <c r="I8198" t="s">
        <v>557</v>
      </c>
      <c r="J8198">
        <v>-23668000</v>
      </c>
      <c r="K8198">
        <v>-16376813.399261286</v>
      </c>
    </row>
    <row r="8199" spans="1:11" x14ac:dyDescent="0.25">
      <c r="A8199">
        <v>1141</v>
      </c>
      <c r="B8199" t="s">
        <v>248</v>
      </c>
      <c r="C8199" t="s">
        <v>493</v>
      </c>
      <c r="D8199" t="s">
        <v>663</v>
      </c>
      <c r="E8199">
        <v>2016</v>
      </c>
      <c r="F8199" s="10">
        <v>42735</v>
      </c>
      <c r="G8199" t="s">
        <v>489</v>
      </c>
      <c r="H8199" t="s">
        <v>474</v>
      </c>
      <c r="I8199" t="s">
        <v>557</v>
      </c>
      <c r="J8199">
        <v>327147000</v>
      </c>
      <c r="K8199">
        <v>226365783.89082864</v>
      </c>
    </row>
    <row r="8200" spans="1:11" x14ac:dyDescent="0.25">
      <c r="A8200">
        <v>1141</v>
      </c>
      <c r="B8200" t="s">
        <v>248</v>
      </c>
      <c r="C8200" t="s">
        <v>493</v>
      </c>
      <c r="D8200" t="s">
        <v>2071</v>
      </c>
      <c r="E8200">
        <v>2016</v>
      </c>
      <c r="F8200" s="10">
        <v>42735</v>
      </c>
      <c r="G8200" t="s">
        <v>489</v>
      </c>
      <c r="H8200" t="s">
        <v>474</v>
      </c>
      <c r="I8200" t="s">
        <v>557</v>
      </c>
      <c r="J8200">
        <v>75285000</v>
      </c>
      <c r="K8200">
        <v>52092631.264297187</v>
      </c>
    </row>
    <row r="8201" spans="1:11" x14ac:dyDescent="0.25">
      <c r="A8201">
        <v>1141</v>
      </c>
      <c r="B8201" t="s">
        <v>248</v>
      </c>
      <c r="C8201" t="s">
        <v>493</v>
      </c>
      <c r="D8201" t="s">
        <v>961</v>
      </c>
      <c r="E8201">
        <v>2016</v>
      </c>
      <c r="F8201" s="10">
        <v>42735</v>
      </c>
      <c r="G8201" t="s">
        <v>489</v>
      </c>
      <c r="H8201" t="s">
        <v>474</v>
      </c>
      <c r="I8201" t="s">
        <v>557</v>
      </c>
      <c r="J8201">
        <v>165791000</v>
      </c>
      <c r="K8201">
        <v>114717266.7854034</v>
      </c>
    </row>
    <row r="8202" spans="1:11" x14ac:dyDescent="0.25">
      <c r="A8202">
        <v>1364</v>
      </c>
      <c r="B8202" t="s">
        <v>250</v>
      </c>
      <c r="C8202" t="s">
        <v>492</v>
      </c>
      <c r="D8202" t="s">
        <v>1020</v>
      </c>
      <c r="E8202">
        <v>2016</v>
      </c>
      <c r="F8202" s="10">
        <v>42735</v>
      </c>
      <c r="G8202" t="s">
        <v>489</v>
      </c>
      <c r="H8202" t="s">
        <v>474</v>
      </c>
      <c r="I8202" t="s">
        <v>557</v>
      </c>
      <c r="J8202">
        <v>252528000</v>
      </c>
      <c r="K8202">
        <v>174733984.0328145</v>
      </c>
    </row>
    <row r="8203" spans="1:11" x14ac:dyDescent="0.25">
      <c r="A8203">
        <v>1364</v>
      </c>
      <c r="B8203" t="s">
        <v>250</v>
      </c>
      <c r="C8203" t="s">
        <v>492</v>
      </c>
      <c r="D8203" t="s">
        <v>1021</v>
      </c>
      <c r="E8203">
        <v>2016</v>
      </c>
      <c r="F8203" s="10">
        <v>42735</v>
      </c>
      <c r="G8203" t="s">
        <v>489</v>
      </c>
      <c r="H8203" t="s">
        <v>474</v>
      </c>
      <c r="I8203" t="s">
        <v>557</v>
      </c>
      <c r="J8203">
        <v>48788000</v>
      </c>
      <c r="K8203">
        <v>33758322.29690551</v>
      </c>
    </row>
    <row r="8204" spans="1:11" x14ac:dyDescent="0.25">
      <c r="A8204">
        <v>1364</v>
      </c>
      <c r="B8204" t="s">
        <v>250</v>
      </c>
      <c r="C8204" t="s">
        <v>492</v>
      </c>
      <c r="D8204" t="s">
        <v>1022</v>
      </c>
      <c r="E8204">
        <v>2016</v>
      </c>
      <c r="F8204" s="10">
        <v>42735</v>
      </c>
      <c r="G8204" t="s">
        <v>489</v>
      </c>
      <c r="H8204" t="s">
        <v>474</v>
      </c>
      <c r="I8204" t="s">
        <v>557</v>
      </c>
      <c r="J8204">
        <v>8876000</v>
      </c>
      <c r="K8204">
        <v>6141650.9942472186</v>
      </c>
    </row>
    <row r="8205" spans="1:11" x14ac:dyDescent="0.25">
      <c r="A8205">
        <v>1364</v>
      </c>
      <c r="B8205" t="s">
        <v>250</v>
      </c>
      <c r="C8205" t="s">
        <v>492</v>
      </c>
      <c r="D8205" t="s">
        <v>249</v>
      </c>
      <c r="E8205">
        <v>2016</v>
      </c>
      <c r="F8205" s="10">
        <v>42735</v>
      </c>
      <c r="G8205" t="s">
        <v>489</v>
      </c>
      <c r="H8205" t="s">
        <v>474</v>
      </c>
      <c r="I8205" t="s">
        <v>557</v>
      </c>
      <c r="J8205">
        <v>676786000</v>
      </c>
      <c r="K8205">
        <v>468294660.85991418</v>
      </c>
    </row>
    <row r="8206" spans="1:11" x14ac:dyDescent="0.25">
      <c r="A8206">
        <v>1364</v>
      </c>
      <c r="B8206" t="s">
        <v>250</v>
      </c>
      <c r="C8206" t="s">
        <v>493</v>
      </c>
      <c r="D8206" t="s">
        <v>567</v>
      </c>
      <c r="E8206">
        <v>2016</v>
      </c>
      <c r="F8206" s="10">
        <v>42735</v>
      </c>
      <c r="G8206" t="s">
        <v>489</v>
      </c>
      <c r="H8206" t="s">
        <v>474</v>
      </c>
      <c r="I8206" t="s">
        <v>557</v>
      </c>
      <c r="J8206">
        <v>69474000</v>
      </c>
      <c r="K8206">
        <v>48071773.453620017</v>
      </c>
    </row>
    <row r="8207" spans="1:11" x14ac:dyDescent="0.25">
      <c r="A8207">
        <v>1364</v>
      </c>
      <c r="B8207" t="s">
        <v>250</v>
      </c>
      <c r="C8207" t="s">
        <v>493</v>
      </c>
      <c r="D8207" t="s">
        <v>1012</v>
      </c>
      <c r="E8207">
        <v>2016</v>
      </c>
      <c r="F8207" s="10">
        <v>42735</v>
      </c>
      <c r="G8207" t="s">
        <v>489</v>
      </c>
      <c r="H8207" t="s">
        <v>474</v>
      </c>
      <c r="I8207" t="s">
        <v>557</v>
      </c>
      <c r="J8207">
        <v>912396000</v>
      </c>
      <c r="K8207">
        <v>631322420.07066083</v>
      </c>
    </row>
    <row r="8208" spans="1:11" x14ac:dyDescent="0.25">
      <c r="A8208">
        <v>1364</v>
      </c>
      <c r="B8208" t="s">
        <v>250</v>
      </c>
      <c r="C8208" t="s">
        <v>493</v>
      </c>
      <c r="D8208" t="s">
        <v>458</v>
      </c>
      <c r="E8208">
        <v>2016</v>
      </c>
      <c r="F8208" s="10">
        <v>42735</v>
      </c>
      <c r="G8208" t="s">
        <v>489</v>
      </c>
      <c r="H8208" t="s">
        <v>474</v>
      </c>
      <c r="I8208" t="s">
        <v>557</v>
      </c>
      <c r="J8208">
        <v>5108000</v>
      </c>
      <c r="K8208">
        <v>3534424.6596005852</v>
      </c>
    </row>
    <row r="8209" spans="1:11" x14ac:dyDescent="0.25">
      <c r="A8209">
        <v>764</v>
      </c>
      <c r="B8209" t="s">
        <v>251</v>
      </c>
      <c r="C8209" t="s">
        <v>492</v>
      </c>
      <c r="D8209" t="s">
        <v>465</v>
      </c>
      <c r="E8209">
        <v>2017</v>
      </c>
      <c r="F8209" s="10">
        <v>43100</v>
      </c>
      <c r="G8209" t="s">
        <v>489</v>
      </c>
      <c r="H8209" t="s">
        <v>474</v>
      </c>
      <c r="I8209" t="s">
        <v>557</v>
      </c>
      <c r="J8209">
        <v>132017000</v>
      </c>
      <c r="K8209">
        <v>98806762.601666167</v>
      </c>
    </row>
    <row r="8210" spans="1:11" x14ac:dyDescent="0.25">
      <c r="A8210">
        <v>764</v>
      </c>
      <c r="B8210" t="s">
        <v>251</v>
      </c>
      <c r="C8210" t="s">
        <v>492</v>
      </c>
      <c r="D8210" t="s">
        <v>249</v>
      </c>
      <c r="E8210">
        <v>2017</v>
      </c>
      <c r="F8210" s="10">
        <v>43100</v>
      </c>
      <c r="G8210" t="s">
        <v>489</v>
      </c>
      <c r="H8210" t="s">
        <v>474</v>
      </c>
      <c r="I8210" t="s">
        <v>557</v>
      </c>
      <c r="J8210">
        <v>0</v>
      </c>
      <c r="K8210">
        <v>0</v>
      </c>
    </row>
    <row r="8211" spans="1:11" x14ac:dyDescent="0.25">
      <c r="A8211">
        <v>764</v>
      </c>
      <c r="B8211" t="s">
        <v>251</v>
      </c>
      <c r="C8211" t="s">
        <v>493</v>
      </c>
      <c r="D8211" t="s">
        <v>977</v>
      </c>
      <c r="E8211">
        <v>2017</v>
      </c>
      <c r="F8211" s="10">
        <v>43100</v>
      </c>
      <c r="G8211" t="s">
        <v>489</v>
      </c>
      <c r="H8211" t="s">
        <v>474</v>
      </c>
      <c r="I8211" t="s">
        <v>557</v>
      </c>
      <c r="J8211">
        <v>131497000</v>
      </c>
      <c r="K8211">
        <v>98417573.962681293</v>
      </c>
    </row>
    <row r="8212" spans="1:11" x14ac:dyDescent="0.25">
      <c r="A8212">
        <v>764</v>
      </c>
      <c r="B8212" t="s">
        <v>251</v>
      </c>
      <c r="C8212" t="s">
        <v>493</v>
      </c>
      <c r="D8212" t="s">
        <v>654</v>
      </c>
      <c r="E8212">
        <v>2017</v>
      </c>
      <c r="F8212" s="10">
        <v>43100</v>
      </c>
      <c r="G8212" t="s">
        <v>489</v>
      </c>
      <c r="H8212" t="s">
        <v>474</v>
      </c>
      <c r="I8212" t="s">
        <v>557</v>
      </c>
      <c r="J8212">
        <v>520000</v>
      </c>
      <c r="K8212">
        <v>389188.63898487622</v>
      </c>
    </row>
    <row r="8213" spans="1:11" x14ac:dyDescent="0.25">
      <c r="A8213">
        <v>836</v>
      </c>
      <c r="B8213" t="s">
        <v>252</v>
      </c>
      <c r="C8213" t="s">
        <v>492</v>
      </c>
      <c r="D8213" t="s">
        <v>33</v>
      </c>
      <c r="E8213">
        <v>2017</v>
      </c>
      <c r="F8213" s="10">
        <v>43100</v>
      </c>
      <c r="G8213" t="s">
        <v>489</v>
      </c>
      <c r="H8213" t="s">
        <v>474</v>
      </c>
      <c r="I8213" t="s">
        <v>557</v>
      </c>
      <c r="J8213">
        <v>213192000</v>
      </c>
      <c r="K8213">
        <v>159561354.46627641</v>
      </c>
    </row>
    <row r="8214" spans="1:11" x14ac:dyDescent="0.25">
      <c r="A8214">
        <v>836</v>
      </c>
      <c r="B8214" t="s">
        <v>252</v>
      </c>
      <c r="C8214" t="s">
        <v>492</v>
      </c>
      <c r="D8214" t="s">
        <v>59</v>
      </c>
      <c r="E8214">
        <v>2017</v>
      </c>
      <c r="F8214" s="10">
        <v>43100</v>
      </c>
      <c r="G8214" t="s">
        <v>489</v>
      </c>
      <c r="H8214" t="s">
        <v>474</v>
      </c>
      <c r="I8214" t="s">
        <v>557</v>
      </c>
      <c r="J8214">
        <v>155280000</v>
      </c>
      <c r="K8214">
        <v>116217715.11840689</v>
      </c>
    </row>
    <row r="8215" spans="1:11" x14ac:dyDescent="0.25">
      <c r="A8215">
        <v>836</v>
      </c>
      <c r="B8215" t="s">
        <v>252</v>
      </c>
      <c r="C8215" t="s">
        <v>492</v>
      </c>
      <c r="D8215" t="s">
        <v>138</v>
      </c>
      <c r="E8215">
        <v>2017</v>
      </c>
      <c r="F8215" s="10">
        <v>43100</v>
      </c>
      <c r="G8215" t="s">
        <v>489</v>
      </c>
      <c r="H8215" t="s">
        <v>474</v>
      </c>
      <c r="I8215" t="s">
        <v>557</v>
      </c>
      <c r="J8215">
        <v>1595727000</v>
      </c>
      <c r="K8215">
        <v>1194305421.7719607</v>
      </c>
    </row>
    <row r="8216" spans="1:11" x14ac:dyDescent="0.25">
      <c r="A8216">
        <v>836</v>
      </c>
      <c r="B8216" t="s">
        <v>252</v>
      </c>
      <c r="C8216" t="s">
        <v>492</v>
      </c>
      <c r="D8216" t="s">
        <v>1023</v>
      </c>
      <c r="E8216">
        <v>2017</v>
      </c>
      <c r="F8216" s="10">
        <v>43100</v>
      </c>
      <c r="G8216" t="s">
        <v>489</v>
      </c>
      <c r="H8216" t="s">
        <v>474</v>
      </c>
      <c r="I8216" t="s">
        <v>557</v>
      </c>
      <c r="J8216">
        <v>162533000</v>
      </c>
      <c r="K8216">
        <v>121646148.19255556</v>
      </c>
    </row>
    <row r="8217" spans="1:11" x14ac:dyDescent="0.25">
      <c r="A8217">
        <v>836</v>
      </c>
      <c r="B8217" t="s">
        <v>252</v>
      </c>
      <c r="C8217" t="s">
        <v>492</v>
      </c>
      <c r="D8217" t="s">
        <v>621</v>
      </c>
      <c r="E8217">
        <v>2017</v>
      </c>
      <c r="F8217" s="10">
        <v>43100</v>
      </c>
      <c r="G8217" t="s">
        <v>489</v>
      </c>
      <c r="H8217" t="s">
        <v>474</v>
      </c>
      <c r="I8217" t="s">
        <v>557</v>
      </c>
      <c r="J8217">
        <v>-479733000</v>
      </c>
      <c r="K8217">
        <v>-359051217.97333008</v>
      </c>
    </row>
    <row r="8218" spans="1:11" x14ac:dyDescent="0.25">
      <c r="A8218">
        <v>836</v>
      </c>
      <c r="B8218" t="s">
        <v>252</v>
      </c>
      <c r="C8218" t="s">
        <v>492</v>
      </c>
      <c r="D8218" t="s">
        <v>1360</v>
      </c>
      <c r="E8218">
        <v>2017</v>
      </c>
      <c r="F8218" s="10">
        <v>43100</v>
      </c>
      <c r="G8218" t="s">
        <v>489</v>
      </c>
      <c r="H8218" t="s">
        <v>474</v>
      </c>
      <c r="I8218" t="s">
        <v>557</v>
      </c>
      <c r="J8218">
        <v>307710000</v>
      </c>
      <c r="K8218">
        <v>230302377.11930051</v>
      </c>
    </row>
    <row r="8219" spans="1:11" x14ac:dyDescent="0.25">
      <c r="A8219">
        <v>836</v>
      </c>
      <c r="B8219" t="s">
        <v>252</v>
      </c>
      <c r="C8219" t="s">
        <v>492</v>
      </c>
      <c r="D8219" t="s">
        <v>1005</v>
      </c>
      <c r="E8219">
        <v>2017</v>
      </c>
      <c r="F8219" s="10">
        <v>43100</v>
      </c>
      <c r="G8219" t="s">
        <v>489</v>
      </c>
      <c r="H8219" t="s">
        <v>474</v>
      </c>
      <c r="I8219" t="s">
        <v>557</v>
      </c>
      <c r="J8219">
        <v>1629516000</v>
      </c>
      <c r="K8219">
        <v>1219594450.469384</v>
      </c>
    </row>
    <row r="8220" spans="1:11" x14ac:dyDescent="0.25">
      <c r="A8220">
        <v>836</v>
      </c>
      <c r="B8220" t="s">
        <v>252</v>
      </c>
      <c r="C8220" t="s">
        <v>492</v>
      </c>
      <c r="D8220" t="s">
        <v>249</v>
      </c>
      <c r="E8220">
        <v>2017</v>
      </c>
      <c r="F8220" s="10">
        <v>43100</v>
      </c>
      <c r="G8220" t="s">
        <v>489</v>
      </c>
      <c r="H8220" t="s">
        <v>474</v>
      </c>
      <c r="I8220" t="s">
        <v>557</v>
      </c>
      <c r="J8220">
        <v>3519296000</v>
      </c>
      <c r="K8220">
        <v>2633980808.5094595</v>
      </c>
    </row>
    <row r="8221" spans="1:11" x14ac:dyDescent="0.25">
      <c r="A8221">
        <v>836</v>
      </c>
      <c r="B8221" t="s">
        <v>252</v>
      </c>
      <c r="C8221" t="s">
        <v>492</v>
      </c>
      <c r="D8221" t="s">
        <v>1024</v>
      </c>
      <c r="E8221">
        <v>2017</v>
      </c>
      <c r="F8221" s="10">
        <v>43100</v>
      </c>
      <c r="G8221" t="s">
        <v>489</v>
      </c>
      <c r="H8221" t="s">
        <v>474</v>
      </c>
      <c r="I8221" t="s">
        <v>557</v>
      </c>
      <c r="J8221">
        <v>185447000</v>
      </c>
      <c r="K8221">
        <v>138795895.25736222</v>
      </c>
    </row>
    <row r="8222" spans="1:11" x14ac:dyDescent="0.25">
      <c r="A8222">
        <v>836</v>
      </c>
      <c r="B8222" t="s">
        <v>252</v>
      </c>
      <c r="C8222" t="s">
        <v>492</v>
      </c>
      <c r="D8222" t="s">
        <v>290</v>
      </c>
      <c r="E8222">
        <v>2017</v>
      </c>
      <c r="F8222" s="10">
        <v>43100</v>
      </c>
      <c r="G8222" t="s">
        <v>489</v>
      </c>
      <c r="H8222" t="s">
        <v>474</v>
      </c>
      <c r="I8222" t="s">
        <v>557</v>
      </c>
      <c r="J8222">
        <v>1056637000</v>
      </c>
      <c r="K8222">
        <v>790829069.09819746</v>
      </c>
    </row>
    <row r="8223" spans="1:11" x14ac:dyDescent="0.25">
      <c r="A8223">
        <v>836</v>
      </c>
      <c r="B8223" t="s">
        <v>252</v>
      </c>
      <c r="C8223" t="s">
        <v>493</v>
      </c>
      <c r="D8223" t="s">
        <v>605</v>
      </c>
      <c r="E8223">
        <v>2017</v>
      </c>
      <c r="F8223" s="10">
        <v>43100</v>
      </c>
      <c r="G8223" t="s">
        <v>489</v>
      </c>
      <c r="H8223" t="s">
        <v>474</v>
      </c>
      <c r="I8223" t="s">
        <v>557</v>
      </c>
      <c r="J8223">
        <v>-98048000</v>
      </c>
      <c r="K8223">
        <v>-73383014.759979129</v>
      </c>
    </row>
    <row r="8224" spans="1:11" x14ac:dyDescent="0.25">
      <c r="A8224">
        <v>836</v>
      </c>
      <c r="B8224" t="s">
        <v>252</v>
      </c>
      <c r="C8224" t="s">
        <v>493</v>
      </c>
      <c r="D8224" t="s">
        <v>1016</v>
      </c>
      <c r="E8224">
        <v>2017</v>
      </c>
      <c r="F8224" s="10">
        <v>43100</v>
      </c>
      <c r="G8224" t="s">
        <v>489</v>
      </c>
      <c r="H8224" t="s">
        <v>474</v>
      </c>
      <c r="I8224" t="s">
        <v>557</v>
      </c>
      <c r="J8224">
        <v>2387354000</v>
      </c>
      <c r="K8224">
        <v>1786790488.5290389</v>
      </c>
    </row>
    <row r="8225" spans="1:11" x14ac:dyDescent="0.25">
      <c r="A8225">
        <v>836</v>
      </c>
      <c r="B8225" t="s">
        <v>252</v>
      </c>
      <c r="C8225" t="s">
        <v>493</v>
      </c>
      <c r="D8225" t="s">
        <v>1015</v>
      </c>
      <c r="E8225">
        <v>2017</v>
      </c>
      <c r="F8225" s="10">
        <v>43100</v>
      </c>
      <c r="G8225" t="s">
        <v>489</v>
      </c>
      <c r="H8225" t="s">
        <v>474</v>
      </c>
      <c r="I8225" t="s">
        <v>557</v>
      </c>
      <c r="J8225">
        <v>344953000</v>
      </c>
      <c r="K8225">
        <v>258176516.50721157</v>
      </c>
    </row>
    <row r="8226" spans="1:11" x14ac:dyDescent="0.25">
      <c r="A8226">
        <v>836</v>
      </c>
      <c r="B8226" t="s">
        <v>252</v>
      </c>
      <c r="C8226" t="s">
        <v>493</v>
      </c>
      <c r="D8226" t="s">
        <v>1014</v>
      </c>
      <c r="E8226">
        <v>2017</v>
      </c>
      <c r="F8226" s="10">
        <v>43100</v>
      </c>
      <c r="G8226" t="s">
        <v>489</v>
      </c>
      <c r="H8226" t="s">
        <v>474</v>
      </c>
      <c r="I8226" t="s">
        <v>557</v>
      </c>
      <c r="J8226">
        <v>11751000</v>
      </c>
      <c r="K8226">
        <v>8794914.8013678472</v>
      </c>
    </row>
    <row r="8227" spans="1:11" x14ac:dyDescent="0.25">
      <c r="A8227">
        <v>836</v>
      </c>
      <c r="B8227" t="s">
        <v>252</v>
      </c>
      <c r="C8227" t="s">
        <v>493</v>
      </c>
      <c r="D8227" t="s">
        <v>1013</v>
      </c>
      <c r="E8227">
        <v>2017</v>
      </c>
      <c r="F8227" s="10">
        <v>43100</v>
      </c>
      <c r="G8227" t="s">
        <v>489</v>
      </c>
      <c r="H8227" t="s">
        <v>474</v>
      </c>
      <c r="I8227" t="s">
        <v>557</v>
      </c>
      <c r="J8227">
        <v>5699595000</v>
      </c>
      <c r="K8227">
        <v>4265803116.9519343</v>
      </c>
    </row>
    <row r="8228" spans="1:11" x14ac:dyDescent="0.25">
      <c r="A8228">
        <v>1141</v>
      </c>
      <c r="B8228" t="s">
        <v>248</v>
      </c>
      <c r="C8228" t="s">
        <v>492</v>
      </c>
      <c r="D8228" t="s">
        <v>219</v>
      </c>
      <c r="E8228">
        <v>2017</v>
      </c>
      <c r="F8228" s="10">
        <v>43100</v>
      </c>
      <c r="G8228" t="s">
        <v>489</v>
      </c>
      <c r="H8228" t="s">
        <v>474</v>
      </c>
      <c r="I8228" t="s">
        <v>557</v>
      </c>
      <c r="J8228">
        <v>22432000</v>
      </c>
      <c r="K8228">
        <v>16788999.134055275</v>
      </c>
    </row>
    <row r="8229" spans="1:11" x14ac:dyDescent="0.25">
      <c r="A8229">
        <v>1141</v>
      </c>
      <c r="B8229" t="s">
        <v>248</v>
      </c>
      <c r="C8229" t="s">
        <v>492</v>
      </c>
      <c r="D8229" t="s">
        <v>1021</v>
      </c>
      <c r="E8229">
        <v>2017</v>
      </c>
      <c r="F8229" s="10">
        <v>43100</v>
      </c>
      <c r="G8229" t="s">
        <v>489</v>
      </c>
      <c r="H8229" t="s">
        <v>474</v>
      </c>
      <c r="I8229" t="s">
        <v>557</v>
      </c>
      <c r="J8229">
        <v>884690000</v>
      </c>
      <c r="K8229">
        <v>662137109.66063499</v>
      </c>
    </row>
    <row r="8230" spans="1:11" x14ac:dyDescent="0.25">
      <c r="A8230">
        <v>1141</v>
      </c>
      <c r="B8230" t="s">
        <v>248</v>
      </c>
      <c r="C8230" t="s">
        <v>492</v>
      </c>
      <c r="D8230" t="s">
        <v>249</v>
      </c>
      <c r="E8230">
        <v>2017</v>
      </c>
      <c r="F8230" s="10">
        <v>43100</v>
      </c>
      <c r="G8230" t="s">
        <v>489</v>
      </c>
      <c r="H8230" t="s">
        <v>474</v>
      </c>
      <c r="I8230" t="s">
        <v>557</v>
      </c>
      <c r="J8230">
        <v>0</v>
      </c>
      <c r="K8230">
        <v>0</v>
      </c>
    </row>
    <row r="8231" spans="1:11" x14ac:dyDescent="0.25">
      <c r="A8231">
        <v>1141</v>
      </c>
      <c r="B8231" t="s">
        <v>248</v>
      </c>
      <c r="C8231" t="s">
        <v>492</v>
      </c>
      <c r="D8231" t="s">
        <v>316</v>
      </c>
      <c r="E8231">
        <v>2017</v>
      </c>
      <c r="F8231" s="10">
        <v>43100</v>
      </c>
      <c r="G8231" t="s">
        <v>489</v>
      </c>
      <c r="H8231" t="s">
        <v>474</v>
      </c>
      <c r="I8231" t="s">
        <v>557</v>
      </c>
      <c r="J8231">
        <v>1646000</v>
      </c>
      <c r="K8231">
        <v>1231931.7303252043</v>
      </c>
    </row>
    <row r="8232" spans="1:11" x14ac:dyDescent="0.25">
      <c r="A8232">
        <v>1141</v>
      </c>
      <c r="B8232" t="s">
        <v>248</v>
      </c>
      <c r="C8232" t="s">
        <v>493</v>
      </c>
      <c r="D8232" t="s">
        <v>605</v>
      </c>
      <c r="E8232">
        <v>2017</v>
      </c>
      <c r="F8232" s="10">
        <v>43100</v>
      </c>
      <c r="G8232" t="s">
        <v>489</v>
      </c>
      <c r="H8232" t="s">
        <v>474</v>
      </c>
      <c r="I8232" t="s">
        <v>557</v>
      </c>
      <c r="J8232">
        <v>-65902000</v>
      </c>
      <c r="K8232">
        <v>-49323672.473810218</v>
      </c>
    </row>
    <row r="8233" spans="1:11" x14ac:dyDescent="0.25">
      <c r="A8233">
        <v>1141</v>
      </c>
      <c r="B8233" t="s">
        <v>248</v>
      </c>
      <c r="C8233" t="s">
        <v>493</v>
      </c>
      <c r="D8233" t="s">
        <v>663</v>
      </c>
      <c r="E8233">
        <v>2017</v>
      </c>
      <c r="F8233" s="10">
        <v>43100</v>
      </c>
      <c r="G8233" t="s">
        <v>489</v>
      </c>
      <c r="H8233" t="s">
        <v>474</v>
      </c>
      <c r="I8233" t="s">
        <v>557</v>
      </c>
      <c r="J8233">
        <v>711859000</v>
      </c>
      <c r="K8233">
        <v>532783529.53679812</v>
      </c>
    </row>
    <row r="8234" spans="1:11" x14ac:dyDescent="0.25">
      <c r="A8234">
        <v>1141</v>
      </c>
      <c r="B8234" t="s">
        <v>248</v>
      </c>
      <c r="C8234" t="s">
        <v>493</v>
      </c>
      <c r="D8234" t="s">
        <v>2071</v>
      </c>
      <c r="E8234">
        <v>2017</v>
      </c>
      <c r="F8234" s="10">
        <v>43100</v>
      </c>
      <c r="G8234" t="s">
        <v>489</v>
      </c>
      <c r="H8234" t="s">
        <v>474</v>
      </c>
      <c r="I8234" t="s">
        <v>557</v>
      </c>
      <c r="J8234">
        <v>70357000</v>
      </c>
      <c r="K8234">
        <v>52657971.294344112</v>
      </c>
    </row>
    <row r="8235" spans="1:11" x14ac:dyDescent="0.25">
      <c r="A8235">
        <v>1141</v>
      </c>
      <c r="B8235" t="s">
        <v>248</v>
      </c>
      <c r="C8235" t="s">
        <v>493</v>
      </c>
      <c r="D8235" t="s">
        <v>961</v>
      </c>
      <c r="E8235">
        <v>2017</v>
      </c>
      <c r="F8235" s="10">
        <v>43100</v>
      </c>
      <c r="G8235" t="s">
        <v>489</v>
      </c>
      <c r="H8235" t="s">
        <v>474</v>
      </c>
      <c r="I8235" t="s">
        <v>557</v>
      </c>
      <c r="J8235">
        <v>192454000</v>
      </c>
      <c r="K8235">
        <v>144040212.16768342</v>
      </c>
    </row>
    <row r="8236" spans="1:11" x14ac:dyDescent="0.25">
      <c r="A8236">
        <v>1364</v>
      </c>
      <c r="B8236" t="s">
        <v>250</v>
      </c>
      <c r="C8236" t="s">
        <v>492</v>
      </c>
      <c r="D8236" t="s">
        <v>1020</v>
      </c>
      <c r="E8236">
        <v>2017</v>
      </c>
      <c r="F8236" s="10">
        <v>43100</v>
      </c>
      <c r="G8236" t="s">
        <v>489</v>
      </c>
      <c r="H8236" t="s">
        <v>474</v>
      </c>
      <c r="I8236" t="s">
        <v>557</v>
      </c>
      <c r="J8236">
        <v>88728000</v>
      </c>
      <c r="K8236">
        <v>66407556.845865577</v>
      </c>
    </row>
    <row r="8237" spans="1:11" x14ac:dyDescent="0.25">
      <c r="A8237">
        <v>1364</v>
      </c>
      <c r="B8237" t="s">
        <v>250</v>
      </c>
      <c r="C8237" t="s">
        <v>492</v>
      </c>
      <c r="D8237" t="s">
        <v>1021</v>
      </c>
      <c r="E8237">
        <v>2017</v>
      </c>
      <c r="F8237" s="10">
        <v>43100</v>
      </c>
      <c r="G8237" t="s">
        <v>489</v>
      </c>
      <c r="H8237" t="s">
        <v>474</v>
      </c>
      <c r="I8237" t="s">
        <v>557</v>
      </c>
      <c r="J8237">
        <v>33876000</v>
      </c>
      <c r="K8237">
        <v>25354142.950483978</v>
      </c>
    </row>
    <row r="8238" spans="1:11" x14ac:dyDescent="0.25">
      <c r="A8238">
        <v>1364</v>
      </c>
      <c r="B8238" t="s">
        <v>250</v>
      </c>
      <c r="C8238" t="s">
        <v>492</v>
      </c>
      <c r="D8238" t="s">
        <v>1022</v>
      </c>
      <c r="E8238">
        <v>2017</v>
      </c>
      <c r="F8238" s="10">
        <v>43100</v>
      </c>
      <c r="G8238" t="s">
        <v>489</v>
      </c>
      <c r="H8238" t="s">
        <v>474</v>
      </c>
      <c r="I8238" t="s">
        <v>557</v>
      </c>
      <c r="J8238">
        <v>4259000</v>
      </c>
      <c r="K8238">
        <v>3187604.6412242074</v>
      </c>
    </row>
    <row r="8239" spans="1:11" x14ac:dyDescent="0.25">
      <c r="A8239">
        <v>1364</v>
      </c>
      <c r="B8239" t="s">
        <v>250</v>
      </c>
      <c r="C8239" t="s">
        <v>492</v>
      </c>
      <c r="D8239" t="s">
        <v>249</v>
      </c>
      <c r="E8239">
        <v>2017</v>
      </c>
      <c r="F8239" s="10">
        <v>43100</v>
      </c>
      <c r="G8239" t="s">
        <v>489</v>
      </c>
      <c r="H8239" t="s">
        <v>474</v>
      </c>
      <c r="I8239" t="s">
        <v>557</v>
      </c>
      <c r="J8239">
        <v>226766000</v>
      </c>
      <c r="K8239">
        <v>169720674.82316241</v>
      </c>
    </row>
    <row r="8240" spans="1:11" x14ac:dyDescent="0.25">
      <c r="A8240">
        <v>1364</v>
      </c>
      <c r="B8240" t="s">
        <v>250</v>
      </c>
      <c r="C8240" t="s">
        <v>493</v>
      </c>
      <c r="D8240" t="s">
        <v>567</v>
      </c>
      <c r="E8240">
        <v>2017</v>
      </c>
      <c r="F8240" s="10">
        <v>43100</v>
      </c>
      <c r="G8240" t="s">
        <v>489</v>
      </c>
      <c r="H8240" t="s">
        <v>474</v>
      </c>
      <c r="I8240" t="s">
        <v>557</v>
      </c>
      <c r="J8240">
        <v>56400000</v>
      </c>
      <c r="K8240">
        <v>42211998.536051959</v>
      </c>
    </row>
    <row r="8241" spans="1:11" x14ac:dyDescent="0.25">
      <c r="A8241">
        <v>1364</v>
      </c>
      <c r="B8241" t="s">
        <v>250</v>
      </c>
      <c r="C8241" t="s">
        <v>493</v>
      </c>
      <c r="D8241" t="s">
        <v>1012</v>
      </c>
      <c r="E8241">
        <v>2017</v>
      </c>
      <c r="F8241" s="10">
        <v>43100</v>
      </c>
      <c r="G8241" t="s">
        <v>489</v>
      </c>
      <c r="H8241" t="s">
        <v>474</v>
      </c>
      <c r="I8241" t="s">
        <v>557</v>
      </c>
      <c r="J8241">
        <v>292000000</v>
      </c>
      <c r="K8241">
        <v>218544389.58381513</v>
      </c>
    </row>
    <row r="8242" spans="1:11" x14ac:dyDescent="0.25">
      <c r="A8242">
        <v>1364</v>
      </c>
      <c r="B8242" t="s">
        <v>250</v>
      </c>
      <c r="C8242" t="s">
        <v>493</v>
      </c>
      <c r="D8242" t="s">
        <v>458</v>
      </c>
      <c r="E8242">
        <v>2017</v>
      </c>
      <c r="F8242" s="10">
        <v>43100</v>
      </c>
      <c r="G8242" t="s">
        <v>489</v>
      </c>
      <c r="H8242" t="s">
        <v>474</v>
      </c>
      <c r="I8242" t="s">
        <v>557</v>
      </c>
      <c r="J8242">
        <v>5229000</v>
      </c>
      <c r="K8242">
        <v>3913591.1408690731</v>
      </c>
    </row>
    <row r="8243" spans="1:11" x14ac:dyDescent="0.25">
      <c r="A8243">
        <v>1978</v>
      </c>
      <c r="B8243" t="s">
        <v>283</v>
      </c>
      <c r="C8243" t="s">
        <v>493</v>
      </c>
      <c r="D8243" t="s">
        <v>605</v>
      </c>
      <c r="E8243">
        <v>2014</v>
      </c>
      <c r="F8243" s="10">
        <v>42004</v>
      </c>
      <c r="G8243" t="s">
        <v>489</v>
      </c>
      <c r="H8243" t="s">
        <v>474</v>
      </c>
      <c r="I8243" t="s">
        <v>558</v>
      </c>
      <c r="J8243">
        <v>-253614000</v>
      </c>
      <c r="K8243">
        <v>-7715178.1605828106</v>
      </c>
    </row>
    <row r="8244" spans="1:11" x14ac:dyDescent="0.25">
      <c r="A8244">
        <v>1978</v>
      </c>
      <c r="B8244" t="s">
        <v>283</v>
      </c>
      <c r="C8244" t="s">
        <v>493</v>
      </c>
      <c r="D8244" t="s">
        <v>1060</v>
      </c>
      <c r="E8244">
        <v>2014</v>
      </c>
      <c r="F8244" s="10">
        <v>42004</v>
      </c>
      <c r="G8244" t="s">
        <v>489</v>
      </c>
      <c r="H8244" t="s">
        <v>474</v>
      </c>
      <c r="I8244" t="s">
        <v>558</v>
      </c>
      <c r="J8244">
        <v>75093000</v>
      </c>
      <c r="K8244">
        <v>2284400.2050858592</v>
      </c>
    </row>
    <row r="8245" spans="1:11" x14ac:dyDescent="0.25">
      <c r="A8245">
        <v>1978</v>
      </c>
      <c r="B8245" t="s">
        <v>283</v>
      </c>
      <c r="C8245" t="s">
        <v>493</v>
      </c>
      <c r="D8245" t="s">
        <v>1061</v>
      </c>
      <c r="E8245">
        <v>2014</v>
      </c>
      <c r="F8245" s="10">
        <v>42004</v>
      </c>
      <c r="G8245" t="s">
        <v>489</v>
      </c>
      <c r="H8245" t="s">
        <v>474</v>
      </c>
      <c r="I8245" t="s">
        <v>558</v>
      </c>
      <c r="J8245">
        <v>86766000</v>
      </c>
      <c r="K8245">
        <v>2639503.9243934806</v>
      </c>
    </row>
    <row r="8246" spans="1:11" x14ac:dyDescent="0.25">
      <c r="A8246">
        <v>1978</v>
      </c>
      <c r="B8246" t="s">
        <v>283</v>
      </c>
      <c r="C8246" t="s">
        <v>493</v>
      </c>
      <c r="D8246" t="s">
        <v>1057</v>
      </c>
      <c r="E8246">
        <v>2014</v>
      </c>
      <c r="F8246" s="10">
        <v>42004</v>
      </c>
      <c r="G8246" t="s">
        <v>489</v>
      </c>
      <c r="H8246" t="s">
        <v>474</v>
      </c>
      <c r="I8246" t="s">
        <v>558</v>
      </c>
      <c r="J8246">
        <v>2810732000</v>
      </c>
      <c r="K8246">
        <v>85505130.401520595</v>
      </c>
    </row>
    <row r="8247" spans="1:11" x14ac:dyDescent="0.25">
      <c r="A8247">
        <v>1978</v>
      </c>
      <c r="B8247" t="s">
        <v>283</v>
      </c>
      <c r="C8247" t="s">
        <v>493</v>
      </c>
      <c r="D8247" t="s">
        <v>1058</v>
      </c>
      <c r="E8247">
        <v>2014</v>
      </c>
      <c r="F8247" s="10">
        <v>42004</v>
      </c>
      <c r="G8247" t="s">
        <v>489</v>
      </c>
      <c r="H8247" t="s">
        <v>474</v>
      </c>
      <c r="I8247" t="s">
        <v>558</v>
      </c>
      <c r="J8247">
        <v>1257662000</v>
      </c>
      <c r="K8247">
        <v>38259269.582100749</v>
      </c>
    </row>
    <row r="8248" spans="1:11" x14ac:dyDescent="0.25">
      <c r="A8248">
        <v>1978</v>
      </c>
      <c r="B8248" t="s">
        <v>283</v>
      </c>
      <c r="C8248" t="s">
        <v>493</v>
      </c>
      <c r="D8248" t="s">
        <v>1059</v>
      </c>
      <c r="E8248">
        <v>2014</v>
      </c>
      <c r="F8248" s="10">
        <v>42004</v>
      </c>
      <c r="G8248" t="s">
        <v>489</v>
      </c>
      <c r="H8248" t="s">
        <v>474</v>
      </c>
      <c r="I8248" t="s">
        <v>558</v>
      </c>
      <c r="J8248">
        <v>265601000</v>
      </c>
      <c r="K8248">
        <v>8079834.0573823024</v>
      </c>
    </row>
    <row r="8249" spans="1:11" x14ac:dyDescent="0.25">
      <c r="A8249">
        <v>1978</v>
      </c>
      <c r="B8249" t="s">
        <v>283</v>
      </c>
      <c r="C8249" t="s">
        <v>493</v>
      </c>
      <c r="D8249" t="s">
        <v>605</v>
      </c>
      <c r="E8249">
        <v>2015</v>
      </c>
      <c r="F8249" s="10">
        <v>42369</v>
      </c>
      <c r="G8249" t="s">
        <v>489</v>
      </c>
      <c r="H8249" t="s">
        <v>474</v>
      </c>
      <c r="I8249" t="s">
        <v>558</v>
      </c>
      <c r="J8249">
        <v>-258283000</v>
      </c>
      <c r="K8249">
        <v>-7164510.3991405359</v>
      </c>
    </row>
    <row r="8250" spans="1:11" x14ac:dyDescent="0.25">
      <c r="A8250">
        <v>1978</v>
      </c>
      <c r="B8250" t="s">
        <v>283</v>
      </c>
      <c r="C8250" t="s">
        <v>493</v>
      </c>
      <c r="D8250" t="s">
        <v>1060</v>
      </c>
      <c r="E8250">
        <v>2015</v>
      </c>
      <c r="F8250" s="10">
        <v>42369</v>
      </c>
      <c r="G8250" t="s">
        <v>489</v>
      </c>
      <c r="H8250" t="s">
        <v>474</v>
      </c>
      <c r="I8250" t="s">
        <v>558</v>
      </c>
      <c r="J8250">
        <v>86473000</v>
      </c>
      <c r="K8250">
        <v>2398673.96516565</v>
      </c>
    </row>
    <row r="8251" spans="1:11" x14ac:dyDescent="0.25">
      <c r="A8251">
        <v>1978</v>
      </c>
      <c r="B8251" t="s">
        <v>283</v>
      </c>
      <c r="C8251" t="s">
        <v>493</v>
      </c>
      <c r="D8251" t="s">
        <v>1061</v>
      </c>
      <c r="E8251">
        <v>2015</v>
      </c>
      <c r="F8251" s="10">
        <v>42369</v>
      </c>
      <c r="G8251" t="s">
        <v>489</v>
      </c>
      <c r="H8251" t="s">
        <v>474</v>
      </c>
      <c r="I8251" t="s">
        <v>558</v>
      </c>
      <c r="J8251">
        <v>92881000</v>
      </c>
      <c r="K8251">
        <v>2576425.4340493646</v>
      </c>
    </row>
    <row r="8252" spans="1:11" x14ac:dyDescent="0.25">
      <c r="A8252">
        <v>1978</v>
      </c>
      <c r="B8252" t="s">
        <v>283</v>
      </c>
      <c r="C8252" t="s">
        <v>493</v>
      </c>
      <c r="D8252" t="s">
        <v>1057</v>
      </c>
      <c r="E8252">
        <v>2015</v>
      </c>
      <c r="F8252" s="10">
        <v>42369</v>
      </c>
      <c r="G8252" t="s">
        <v>489</v>
      </c>
      <c r="H8252" t="s">
        <v>474</v>
      </c>
      <c r="I8252" t="s">
        <v>558</v>
      </c>
      <c r="J8252">
        <v>2927586000</v>
      </c>
      <c r="K8252">
        <v>81208288.355711535</v>
      </c>
    </row>
    <row r="8253" spans="1:11" x14ac:dyDescent="0.25">
      <c r="A8253">
        <v>1978</v>
      </c>
      <c r="B8253" t="s">
        <v>283</v>
      </c>
      <c r="C8253" t="s">
        <v>493</v>
      </c>
      <c r="D8253" t="s">
        <v>1058</v>
      </c>
      <c r="E8253">
        <v>2015</v>
      </c>
      <c r="F8253" s="10">
        <v>42369</v>
      </c>
      <c r="G8253" t="s">
        <v>489</v>
      </c>
      <c r="H8253" t="s">
        <v>474</v>
      </c>
      <c r="I8253" t="s">
        <v>558</v>
      </c>
      <c r="J8253">
        <v>1203623000</v>
      </c>
      <c r="K8253">
        <v>33387290.298411932</v>
      </c>
    </row>
    <row r="8254" spans="1:11" x14ac:dyDescent="0.25">
      <c r="A8254">
        <v>1978</v>
      </c>
      <c r="B8254" t="s">
        <v>283</v>
      </c>
      <c r="C8254" t="s">
        <v>493</v>
      </c>
      <c r="D8254" t="s">
        <v>1059</v>
      </c>
      <c r="E8254">
        <v>2015</v>
      </c>
      <c r="F8254" s="10">
        <v>42369</v>
      </c>
      <c r="G8254" t="s">
        <v>489</v>
      </c>
      <c r="H8254" t="s">
        <v>474</v>
      </c>
      <c r="I8254" t="s">
        <v>558</v>
      </c>
      <c r="J8254">
        <v>314535000</v>
      </c>
      <c r="K8254">
        <v>8724884.2486484535</v>
      </c>
    </row>
    <row r="8255" spans="1:11" x14ac:dyDescent="0.25">
      <c r="A8255">
        <v>1978</v>
      </c>
      <c r="B8255" t="s">
        <v>283</v>
      </c>
      <c r="C8255" t="s">
        <v>493</v>
      </c>
      <c r="D8255" t="s">
        <v>605</v>
      </c>
      <c r="E8255">
        <v>2016</v>
      </c>
      <c r="F8255" s="10">
        <v>42735</v>
      </c>
      <c r="G8255" t="s">
        <v>489</v>
      </c>
      <c r="H8255" t="s">
        <v>474</v>
      </c>
      <c r="I8255" t="s">
        <v>558</v>
      </c>
      <c r="J8255">
        <v>-296890000</v>
      </c>
      <c r="K8255">
        <v>-8295386.5060837362</v>
      </c>
    </row>
    <row r="8256" spans="1:11" x14ac:dyDescent="0.25">
      <c r="A8256">
        <v>1978</v>
      </c>
      <c r="B8256" t="s">
        <v>283</v>
      </c>
      <c r="C8256" t="s">
        <v>493</v>
      </c>
      <c r="D8256" t="s">
        <v>1060</v>
      </c>
      <c r="E8256">
        <v>2016</v>
      </c>
      <c r="F8256" s="10">
        <v>42735</v>
      </c>
      <c r="G8256" t="s">
        <v>489</v>
      </c>
      <c r="H8256" t="s">
        <v>474</v>
      </c>
      <c r="I8256" t="s">
        <v>558</v>
      </c>
      <c r="J8256">
        <v>88117000</v>
      </c>
      <c r="K8256">
        <v>2462072.0561709069</v>
      </c>
    </row>
    <row r="8257" spans="1:11" x14ac:dyDescent="0.25">
      <c r="A8257">
        <v>1978</v>
      </c>
      <c r="B8257" t="s">
        <v>283</v>
      </c>
      <c r="C8257" t="s">
        <v>493</v>
      </c>
      <c r="D8257" t="s">
        <v>1061</v>
      </c>
      <c r="E8257">
        <v>2016</v>
      </c>
      <c r="F8257" s="10">
        <v>42735</v>
      </c>
      <c r="G8257" t="s">
        <v>489</v>
      </c>
      <c r="H8257" t="s">
        <v>474</v>
      </c>
      <c r="I8257" t="s">
        <v>558</v>
      </c>
      <c r="J8257">
        <v>95219000</v>
      </c>
      <c r="K8257">
        <v>2660508.6318932511</v>
      </c>
    </row>
    <row r="8258" spans="1:11" x14ac:dyDescent="0.25">
      <c r="A8258">
        <v>1978</v>
      </c>
      <c r="B8258" t="s">
        <v>283</v>
      </c>
      <c r="C8258" t="s">
        <v>493</v>
      </c>
      <c r="D8258" t="s">
        <v>1057</v>
      </c>
      <c r="E8258">
        <v>2016</v>
      </c>
      <c r="F8258" s="10">
        <v>42735</v>
      </c>
      <c r="G8258" t="s">
        <v>489</v>
      </c>
      <c r="H8258" t="s">
        <v>474</v>
      </c>
      <c r="I8258" t="s">
        <v>558</v>
      </c>
      <c r="J8258">
        <v>2759807000</v>
      </c>
      <c r="K8258">
        <v>77111609.50923048</v>
      </c>
    </row>
    <row r="8259" spans="1:11" x14ac:dyDescent="0.25">
      <c r="A8259">
        <v>1978</v>
      </c>
      <c r="B8259" t="s">
        <v>283</v>
      </c>
      <c r="C8259" t="s">
        <v>493</v>
      </c>
      <c r="D8259" t="s">
        <v>1058</v>
      </c>
      <c r="E8259">
        <v>2016</v>
      </c>
      <c r="F8259" s="10">
        <v>42735</v>
      </c>
      <c r="G8259" t="s">
        <v>489</v>
      </c>
      <c r="H8259" t="s">
        <v>474</v>
      </c>
      <c r="I8259" t="s">
        <v>558</v>
      </c>
      <c r="J8259">
        <v>1452395000</v>
      </c>
      <c r="K8259">
        <v>40581285.609159917</v>
      </c>
    </row>
    <row r="8260" spans="1:11" x14ac:dyDescent="0.25">
      <c r="A8260">
        <v>1978</v>
      </c>
      <c r="B8260" t="s">
        <v>283</v>
      </c>
      <c r="C8260" t="s">
        <v>493</v>
      </c>
      <c r="D8260" t="s">
        <v>1059</v>
      </c>
      <c r="E8260">
        <v>2016</v>
      </c>
      <c r="F8260" s="10">
        <v>42735</v>
      </c>
      <c r="G8260" t="s">
        <v>489</v>
      </c>
      <c r="H8260" t="s">
        <v>474</v>
      </c>
      <c r="I8260" t="s">
        <v>558</v>
      </c>
      <c r="J8260">
        <v>278316000</v>
      </c>
      <c r="K8260">
        <v>7776411.4346296648</v>
      </c>
    </row>
    <row r="8261" spans="1:11" x14ac:dyDescent="0.25">
      <c r="A8261">
        <v>1978</v>
      </c>
      <c r="B8261" t="s">
        <v>283</v>
      </c>
      <c r="C8261" t="s">
        <v>493</v>
      </c>
      <c r="D8261" t="s">
        <v>605</v>
      </c>
      <c r="E8261">
        <v>2017</v>
      </c>
      <c r="F8261" s="10">
        <v>43100</v>
      </c>
      <c r="G8261" t="s">
        <v>489</v>
      </c>
      <c r="H8261" t="s">
        <v>474</v>
      </c>
      <c r="I8261" t="s">
        <v>558</v>
      </c>
      <c r="J8261">
        <v>-292401479</v>
      </c>
      <c r="K8261">
        <v>-8963909.1360962838</v>
      </c>
    </row>
    <row r="8262" spans="1:11" x14ac:dyDescent="0.25">
      <c r="A8262">
        <v>1978</v>
      </c>
      <c r="B8262" t="s">
        <v>283</v>
      </c>
      <c r="C8262" t="s">
        <v>493</v>
      </c>
      <c r="D8262" t="s">
        <v>1060</v>
      </c>
      <c r="E8262">
        <v>2017</v>
      </c>
      <c r="F8262" s="10">
        <v>43100</v>
      </c>
      <c r="G8262" t="s">
        <v>489</v>
      </c>
      <c r="H8262" t="s">
        <v>474</v>
      </c>
      <c r="I8262" t="s">
        <v>558</v>
      </c>
      <c r="J8262">
        <v>62337367</v>
      </c>
      <c r="K8262">
        <v>1911024.8535079642</v>
      </c>
    </row>
    <row r="8263" spans="1:11" x14ac:dyDescent="0.25">
      <c r="A8263">
        <v>1978</v>
      </c>
      <c r="B8263" t="s">
        <v>283</v>
      </c>
      <c r="C8263" t="s">
        <v>493</v>
      </c>
      <c r="D8263" t="s">
        <v>1061</v>
      </c>
      <c r="E8263">
        <v>2017</v>
      </c>
      <c r="F8263" s="10">
        <v>43100</v>
      </c>
      <c r="G8263" t="s">
        <v>489</v>
      </c>
      <c r="H8263" t="s">
        <v>474</v>
      </c>
      <c r="I8263" t="s">
        <v>558</v>
      </c>
      <c r="J8263">
        <v>114918675</v>
      </c>
      <c r="K8263">
        <v>3522966.3142045178</v>
      </c>
    </row>
    <row r="8264" spans="1:11" x14ac:dyDescent="0.25">
      <c r="A8264">
        <v>1978</v>
      </c>
      <c r="B8264" t="s">
        <v>283</v>
      </c>
      <c r="C8264" t="s">
        <v>493</v>
      </c>
      <c r="D8264" t="s">
        <v>1057</v>
      </c>
      <c r="E8264">
        <v>2017</v>
      </c>
      <c r="F8264" s="10">
        <v>43100</v>
      </c>
      <c r="G8264" t="s">
        <v>489</v>
      </c>
      <c r="H8264" t="s">
        <v>474</v>
      </c>
      <c r="I8264" t="s">
        <v>558</v>
      </c>
      <c r="J8264">
        <v>2501454822</v>
      </c>
      <c r="K8264">
        <v>76685021.59819071</v>
      </c>
    </row>
    <row r="8265" spans="1:11" x14ac:dyDescent="0.25">
      <c r="A8265">
        <v>1978</v>
      </c>
      <c r="B8265" t="s">
        <v>283</v>
      </c>
      <c r="C8265" t="s">
        <v>493</v>
      </c>
      <c r="D8265" t="s">
        <v>1058</v>
      </c>
      <c r="E8265">
        <v>2017</v>
      </c>
      <c r="F8265" s="10">
        <v>43100</v>
      </c>
      <c r="G8265" t="s">
        <v>489</v>
      </c>
      <c r="H8265" t="s">
        <v>474</v>
      </c>
      <c r="I8265" t="s">
        <v>558</v>
      </c>
      <c r="J8265">
        <v>1575183371</v>
      </c>
      <c r="K8265">
        <v>48289087.519744873</v>
      </c>
    </row>
    <row r="8266" spans="1:11" x14ac:dyDescent="0.25">
      <c r="A8266">
        <v>1978</v>
      </c>
      <c r="B8266" t="s">
        <v>283</v>
      </c>
      <c r="C8266" t="s">
        <v>493</v>
      </c>
      <c r="D8266" t="s">
        <v>1059</v>
      </c>
      <c r="E8266">
        <v>2017</v>
      </c>
      <c r="F8266" s="10">
        <v>43100</v>
      </c>
      <c r="G8266" t="s">
        <v>489</v>
      </c>
      <c r="H8266" t="s">
        <v>474</v>
      </c>
      <c r="I8266" t="s">
        <v>558</v>
      </c>
      <c r="J8266">
        <v>346549136</v>
      </c>
      <c r="K8266">
        <v>10623868.856342802</v>
      </c>
    </row>
    <row r="8267" spans="1:11" x14ac:dyDescent="0.25">
      <c r="A8267">
        <v>1441</v>
      </c>
      <c r="B8267" t="s">
        <v>392</v>
      </c>
      <c r="C8267" t="s">
        <v>492</v>
      </c>
      <c r="D8267" t="s">
        <v>802</v>
      </c>
      <c r="E8267">
        <v>2014</v>
      </c>
      <c r="F8267" s="10">
        <v>41670</v>
      </c>
      <c r="G8267" t="s">
        <v>489</v>
      </c>
      <c r="H8267" t="s">
        <v>474</v>
      </c>
      <c r="I8267" t="s">
        <v>463</v>
      </c>
      <c r="J8267">
        <v>42909000</v>
      </c>
      <c r="K8267">
        <v>42909000</v>
      </c>
    </row>
    <row r="8268" spans="1:11" x14ac:dyDescent="0.25">
      <c r="A8268">
        <v>1441</v>
      </c>
      <c r="B8268" t="s">
        <v>392</v>
      </c>
      <c r="C8268" t="s">
        <v>492</v>
      </c>
      <c r="D8268" t="s">
        <v>225</v>
      </c>
      <c r="E8268">
        <v>2014</v>
      </c>
      <c r="F8268" s="10">
        <v>41670</v>
      </c>
      <c r="G8268" t="s">
        <v>489</v>
      </c>
      <c r="H8268" t="s">
        <v>474</v>
      </c>
      <c r="I8268" t="s">
        <v>463</v>
      </c>
      <c r="J8268">
        <v>58260000</v>
      </c>
      <c r="K8268">
        <v>58260000</v>
      </c>
    </row>
    <row r="8269" spans="1:11" x14ac:dyDescent="0.25">
      <c r="A8269">
        <v>1441</v>
      </c>
      <c r="B8269" t="s">
        <v>392</v>
      </c>
      <c r="C8269" t="s">
        <v>492</v>
      </c>
      <c r="D8269" t="s">
        <v>2060</v>
      </c>
      <c r="E8269">
        <v>2014</v>
      </c>
      <c r="F8269" s="10">
        <v>41670</v>
      </c>
      <c r="G8269" t="s">
        <v>489</v>
      </c>
      <c r="H8269" t="s">
        <v>474</v>
      </c>
      <c r="I8269" t="s">
        <v>463</v>
      </c>
      <c r="J8269">
        <v>8690000</v>
      </c>
      <c r="K8269">
        <v>8690000</v>
      </c>
    </row>
    <row r="8270" spans="1:11" x14ac:dyDescent="0.25">
      <c r="A8270">
        <v>1441</v>
      </c>
      <c r="B8270" t="s">
        <v>392</v>
      </c>
      <c r="C8270" t="s">
        <v>492</v>
      </c>
      <c r="D8270" t="s">
        <v>803</v>
      </c>
      <c r="E8270">
        <v>2014</v>
      </c>
      <c r="F8270" s="10">
        <v>41670</v>
      </c>
      <c r="G8270" t="s">
        <v>489</v>
      </c>
      <c r="H8270" t="s">
        <v>474</v>
      </c>
      <c r="I8270" t="s">
        <v>463</v>
      </c>
      <c r="J8270">
        <v>16056000</v>
      </c>
      <c r="K8270">
        <v>16056000</v>
      </c>
    </row>
    <row r="8271" spans="1:11" x14ac:dyDescent="0.25">
      <c r="A8271">
        <v>1441</v>
      </c>
      <c r="B8271" t="s">
        <v>392</v>
      </c>
      <c r="C8271" t="s">
        <v>492</v>
      </c>
      <c r="D8271" t="s">
        <v>316</v>
      </c>
      <c r="E8271">
        <v>2014</v>
      </c>
      <c r="F8271" s="10">
        <v>41670</v>
      </c>
      <c r="G8271" t="s">
        <v>489</v>
      </c>
      <c r="H8271" t="s">
        <v>474</v>
      </c>
      <c r="I8271" t="s">
        <v>463</v>
      </c>
      <c r="J8271">
        <v>672430000</v>
      </c>
      <c r="K8271">
        <v>672430000</v>
      </c>
    </row>
    <row r="8272" spans="1:11" x14ac:dyDescent="0.25">
      <c r="A8272">
        <v>1441</v>
      </c>
      <c r="B8272" t="s">
        <v>392</v>
      </c>
      <c r="C8272" t="s">
        <v>493</v>
      </c>
      <c r="D8272" t="s">
        <v>800</v>
      </c>
      <c r="E8272">
        <v>2014</v>
      </c>
      <c r="F8272" s="10">
        <v>41670</v>
      </c>
      <c r="G8272" t="s">
        <v>489</v>
      </c>
      <c r="H8272" t="s">
        <v>474</v>
      </c>
      <c r="I8272" t="s">
        <v>463</v>
      </c>
      <c r="J8272">
        <v>267192000</v>
      </c>
      <c r="K8272">
        <v>267192000</v>
      </c>
    </row>
    <row r="8273" spans="1:11" x14ac:dyDescent="0.25">
      <c r="A8273">
        <v>1441</v>
      </c>
      <c r="B8273" t="s">
        <v>392</v>
      </c>
      <c r="C8273" t="s">
        <v>493</v>
      </c>
      <c r="D8273" t="s">
        <v>799</v>
      </c>
      <c r="E8273">
        <v>2014</v>
      </c>
      <c r="F8273" s="10">
        <v>41670</v>
      </c>
      <c r="G8273" t="s">
        <v>489</v>
      </c>
      <c r="H8273" t="s">
        <v>474</v>
      </c>
      <c r="I8273" t="s">
        <v>463</v>
      </c>
      <c r="J8273">
        <v>148384000</v>
      </c>
      <c r="K8273">
        <v>148384000</v>
      </c>
    </row>
    <row r="8274" spans="1:11" x14ac:dyDescent="0.25">
      <c r="A8274">
        <v>1441</v>
      </c>
      <c r="B8274" t="s">
        <v>392</v>
      </c>
      <c r="C8274" t="s">
        <v>493</v>
      </c>
      <c r="D8274" t="s">
        <v>1298</v>
      </c>
      <c r="E8274">
        <v>2014</v>
      </c>
      <c r="F8274" s="10">
        <v>41670</v>
      </c>
      <c r="G8274" t="s">
        <v>489</v>
      </c>
      <c r="H8274" t="s">
        <v>474</v>
      </c>
      <c r="I8274" t="s">
        <v>463</v>
      </c>
      <c r="J8274">
        <v>-18580000</v>
      </c>
      <c r="K8274">
        <v>-18580000</v>
      </c>
    </row>
    <row r="8275" spans="1:11" x14ac:dyDescent="0.25">
      <c r="A8275">
        <v>1441</v>
      </c>
      <c r="B8275" t="s">
        <v>392</v>
      </c>
      <c r="C8275" t="s">
        <v>493</v>
      </c>
      <c r="D8275" t="s">
        <v>798</v>
      </c>
      <c r="E8275">
        <v>2014</v>
      </c>
      <c r="F8275" s="10">
        <v>41670</v>
      </c>
      <c r="G8275" t="s">
        <v>489</v>
      </c>
      <c r="H8275" t="s">
        <v>474</v>
      </c>
      <c r="I8275" t="s">
        <v>463</v>
      </c>
      <c r="J8275">
        <v>172960000</v>
      </c>
      <c r="K8275">
        <v>172960000</v>
      </c>
    </row>
    <row r="8276" spans="1:11" x14ac:dyDescent="0.25">
      <c r="A8276">
        <v>1441</v>
      </c>
      <c r="B8276" t="s">
        <v>392</v>
      </c>
      <c r="C8276" t="s">
        <v>493</v>
      </c>
      <c r="D8276" t="s">
        <v>458</v>
      </c>
      <c r="E8276">
        <v>2014</v>
      </c>
      <c r="F8276" s="10">
        <v>41670</v>
      </c>
      <c r="G8276" t="s">
        <v>489</v>
      </c>
      <c r="H8276" t="s">
        <v>474</v>
      </c>
      <c r="I8276" t="s">
        <v>463</v>
      </c>
      <c r="J8276">
        <v>19935000</v>
      </c>
      <c r="K8276">
        <v>19935000</v>
      </c>
    </row>
    <row r="8277" spans="1:11" x14ac:dyDescent="0.25">
      <c r="A8277">
        <v>1441</v>
      </c>
      <c r="B8277" t="s">
        <v>392</v>
      </c>
      <c r="C8277" t="s">
        <v>493</v>
      </c>
      <c r="D8277" t="s">
        <v>797</v>
      </c>
      <c r="E8277">
        <v>2014</v>
      </c>
      <c r="F8277" s="10">
        <v>41670</v>
      </c>
      <c r="G8277" t="s">
        <v>489</v>
      </c>
      <c r="H8277" t="s">
        <v>474</v>
      </c>
      <c r="I8277" t="s">
        <v>463</v>
      </c>
      <c r="J8277">
        <v>182211000</v>
      </c>
      <c r="K8277">
        <v>182211000</v>
      </c>
    </row>
    <row r="8278" spans="1:11" x14ac:dyDescent="0.25">
      <c r="A8278">
        <v>5763483</v>
      </c>
      <c r="B8278" t="s">
        <v>377</v>
      </c>
      <c r="C8278" t="s">
        <v>493</v>
      </c>
      <c r="D8278" t="s">
        <v>909</v>
      </c>
      <c r="E8278">
        <v>2014</v>
      </c>
      <c r="F8278" s="10">
        <v>41672</v>
      </c>
      <c r="G8278" t="s">
        <v>489</v>
      </c>
      <c r="H8278" t="s">
        <v>474</v>
      </c>
      <c r="I8278" t="s">
        <v>463</v>
      </c>
      <c r="J8278">
        <v>448000000</v>
      </c>
      <c r="K8278">
        <v>448000000</v>
      </c>
    </row>
    <row r="8279" spans="1:11" x14ac:dyDescent="0.25">
      <c r="A8279">
        <v>5763483</v>
      </c>
      <c r="B8279" t="s">
        <v>377</v>
      </c>
      <c r="C8279" t="s">
        <v>493</v>
      </c>
      <c r="D8279" t="s">
        <v>906</v>
      </c>
      <c r="E8279">
        <v>2014</v>
      </c>
      <c r="F8279" s="10">
        <v>41672</v>
      </c>
      <c r="G8279" t="s">
        <v>489</v>
      </c>
      <c r="H8279" t="s">
        <v>474</v>
      </c>
      <c r="I8279" t="s">
        <v>463</v>
      </c>
      <c r="J8279">
        <v>2331000000</v>
      </c>
      <c r="K8279">
        <v>2331000000</v>
      </c>
    </row>
    <row r="8280" spans="1:11" x14ac:dyDescent="0.25">
      <c r="A8280">
        <v>5763483</v>
      </c>
      <c r="B8280" t="s">
        <v>377</v>
      </c>
      <c r="C8280" t="s">
        <v>493</v>
      </c>
      <c r="D8280" t="s">
        <v>907</v>
      </c>
      <c r="E8280">
        <v>2014</v>
      </c>
      <c r="F8280" s="10">
        <v>41672</v>
      </c>
      <c r="G8280" t="s">
        <v>489</v>
      </c>
      <c r="H8280" t="s">
        <v>474</v>
      </c>
      <c r="I8280" t="s">
        <v>463</v>
      </c>
      <c r="J8280">
        <v>2227000000</v>
      </c>
      <c r="K8280">
        <v>2227000000</v>
      </c>
    </row>
    <row r="8281" spans="1:11" x14ac:dyDescent="0.25">
      <c r="A8281">
        <v>5763483</v>
      </c>
      <c r="B8281" t="s">
        <v>377</v>
      </c>
      <c r="C8281" t="s">
        <v>493</v>
      </c>
      <c r="D8281" t="s">
        <v>908</v>
      </c>
      <c r="E8281">
        <v>2014</v>
      </c>
      <c r="F8281" s="10">
        <v>41672</v>
      </c>
      <c r="G8281" t="s">
        <v>489</v>
      </c>
      <c r="H8281" t="s">
        <v>474</v>
      </c>
      <c r="I8281" t="s">
        <v>463</v>
      </c>
      <c r="J8281">
        <v>1381000000</v>
      </c>
      <c r="K8281">
        <v>1381000000</v>
      </c>
    </row>
    <row r="8282" spans="1:11" x14ac:dyDescent="0.25">
      <c r="A8282">
        <v>8090</v>
      </c>
      <c r="B8282" t="s">
        <v>410</v>
      </c>
      <c r="C8282" t="s">
        <v>492</v>
      </c>
      <c r="D8282" t="s">
        <v>569</v>
      </c>
      <c r="E8282">
        <v>2014</v>
      </c>
      <c r="F8282" s="10">
        <v>41729</v>
      </c>
      <c r="G8282" t="s">
        <v>489</v>
      </c>
      <c r="H8282" t="s">
        <v>474</v>
      </c>
      <c r="I8282" t="s">
        <v>463</v>
      </c>
      <c r="J8282">
        <v>409100000</v>
      </c>
      <c r="K8282">
        <v>409100000</v>
      </c>
    </row>
    <row r="8283" spans="1:11" x14ac:dyDescent="0.25">
      <c r="A8283">
        <v>8090</v>
      </c>
      <c r="B8283" t="s">
        <v>410</v>
      </c>
      <c r="C8283" t="s">
        <v>492</v>
      </c>
      <c r="D8283" t="s">
        <v>653</v>
      </c>
      <c r="E8283">
        <v>2014</v>
      </c>
      <c r="F8283" s="10">
        <v>41729</v>
      </c>
      <c r="G8283" t="s">
        <v>489</v>
      </c>
      <c r="H8283" t="s">
        <v>474</v>
      </c>
      <c r="I8283" t="s">
        <v>463</v>
      </c>
      <c r="J8283">
        <v>288000000</v>
      </c>
      <c r="K8283">
        <v>288000000</v>
      </c>
    </row>
    <row r="8284" spans="1:11" x14ac:dyDescent="0.25">
      <c r="A8284">
        <v>8090</v>
      </c>
      <c r="B8284" t="s">
        <v>410</v>
      </c>
      <c r="C8284" t="s">
        <v>492</v>
      </c>
      <c r="D8284" t="s">
        <v>316</v>
      </c>
      <c r="E8284">
        <v>2014</v>
      </c>
      <c r="F8284" s="10">
        <v>41729</v>
      </c>
      <c r="G8284" t="s">
        <v>489</v>
      </c>
      <c r="H8284" t="s">
        <v>474</v>
      </c>
      <c r="I8284" t="s">
        <v>463</v>
      </c>
      <c r="J8284">
        <v>1337200000</v>
      </c>
      <c r="K8284">
        <v>1337200000</v>
      </c>
    </row>
    <row r="8285" spans="1:11" x14ac:dyDescent="0.25">
      <c r="A8285">
        <v>8090</v>
      </c>
      <c r="B8285" t="s">
        <v>410</v>
      </c>
      <c r="C8285" t="s">
        <v>493</v>
      </c>
      <c r="D8285" t="s">
        <v>671</v>
      </c>
      <c r="E8285">
        <v>2014</v>
      </c>
      <c r="F8285" s="10">
        <v>41729</v>
      </c>
      <c r="G8285" t="s">
        <v>489</v>
      </c>
      <c r="H8285" t="s">
        <v>474</v>
      </c>
      <c r="I8285" t="s">
        <v>463</v>
      </c>
      <c r="J8285">
        <v>1238200000</v>
      </c>
      <c r="K8285">
        <v>1238200000</v>
      </c>
    </row>
    <row r="8286" spans="1:11" x14ac:dyDescent="0.25">
      <c r="A8286">
        <v>8090</v>
      </c>
      <c r="B8286" t="s">
        <v>410</v>
      </c>
      <c r="C8286" t="s">
        <v>493</v>
      </c>
      <c r="D8286" t="s">
        <v>672</v>
      </c>
      <c r="E8286">
        <v>2014</v>
      </c>
      <c r="F8286" s="10">
        <v>41729</v>
      </c>
      <c r="G8286" t="s">
        <v>489</v>
      </c>
      <c r="H8286" t="s">
        <v>474</v>
      </c>
      <c r="I8286" t="s">
        <v>463</v>
      </c>
      <c r="J8286">
        <v>796100000</v>
      </c>
      <c r="K8286">
        <v>796100000</v>
      </c>
    </row>
    <row r="8287" spans="1:11" x14ac:dyDescent="0.25">
      <c r="A8287">
        <v>8114</v>
      </c>
      <c r="B8287" t="s">
        <v>320</v>
      </c>
      <c r="C8287" t="s">
        <v>492</v>
      </c>
      <c r="D8287" t="s">
        <v>651</v>
      </c>
      <c r="E8287">
        <v>2014</v>
      </c>
      <c r="F8287" s="10">
        <v>41729</v>
      </c>
      <c r="G8287" t="s">
        <v>489</v>
      </c>
      <c r="H8287" t="s">
        <v>474</v>
      </c>
      <c r="I8287" t="s">
        <v>463</v>
      </c>
      <c r="J8287">
        <v>935292000</v>
      </c>
      <c r="K8287">
        <v>935292000</v>
      </c>
    </row>
    <row r="8288" spans="1:11" x14ac:dyDescent="0.25">
      <c r="A8288">
        <v>8114</v>
      </c>
      <c r="B8288" t="s">
        <v>320</v>
      </c>
      <c r="C8288" t="s">
        <v>492</v>
      </c>
      <c r="D8288" t="s">
        <v>656</v>
      </c>
      <c r="E8288">
        <v>2014</v>
      </c>
      <c r="F8288" s="10">
        <v>41729</v>
      </c>
      <c r="G8288" t="s">
        <v>489</v>
      </c>
      <c r="H8288" t="s">
        <v>474</v>
      </c>
      <c r="I8288" t="s">
        <v>463</v>
      </c>
      <c r="J8288">
        <v>132488000</v>
      </c>
      <c r="K8288">
        <v>132488000</v>
      </c>
    </row>
    <row r="8289" spans="1:11" x14ac:dyDescent="0.25">
      <c r="A8289">
        <v>8114</v>
      </c>
      <c r="B8289" t="s">
        <v>320</v>
      </c>
      <c r="C8289" t="s">
        <v>493</v>
      </c>
      <c r="D8289" t="s">
        <v>655</v>
      </c>
      <c r="E8289">
        <v>2014</v>
      </c>
      <c r="F8289" s="10">
        <v>41729</v>
      </c>
      <c r="G8289" t="s">
        <v>489</v>
      </c>
      <c r="H8289" t="s">
        <v>474</v>
      </c>
      <c r="I8289" t="s">
        <v>463</v>
      </c>
      <c r="J8289">
        <v>260432000</v>
      </c>
      <c r="K8289">
        <v>260432000</v>
      </c>
    </row>
    <row r="8290" spans="1:11" x14ac:dyDescent="0.25">
      <c r="A8290">
        <v>8114</v>
      </c>
      <c r="B8290" t="s">
        <v>320</v>
      </c>
      <c r="C8290" t="s">
        <v>493</v>
      </c>
      <c r="D8290" t="s">
        <v>2059</v>
      </c>
      <c r="E8290">
        <v>2014</v>
      </c>
      <c r="F8290" s="10">
        <v>41729</v>
      </c>
      <c r="G8290" t="s">
        <v>489</v>
      </c>
      <c r="H8290" t="s">
        <v>474</v>
      </c>
      <c r="I8290" t="s">
        <v>463</v>
      </c>
      <c r="J8290">
        <v>807348000</v>
      </c>
      <c r="K8290">
        <v>807348000</v>
      </c>
    </row>
    <row r="8291" spans="1:11" x14ac:dyDescent="0.25">
      <c r="A8291">
        <v>962</v>
      </c>
      <c r="B8291" t="s">
        <v>322</v>
      </c>
      <c r="C8291" t="s">
        <v>492</v>
      </c>
      <c r="D8291" t="s">
        <v>578</v>
      </c>
      <c r="E8291">
        <v>2014</v>
      </c>
      <c r="F8291" s="10">
        <v>41912</v>
      </c>
      <c r="G8291" t="s">
        <v>489</v>
      </c>
      <c r="H8291" t="s">
        <v>474</v>
      </c>
      <c r="I8291" t="s">
        <v>463</v>
      </c>
      <c r="J8291">
        <v>1338200000</v>
      </c>
      <c r="K8291">
        <v>1338200000</v>
      </c>
    </row>
    <row r="8292" spans="1:11" x14ac:dyDescent="0.25">
      <c r="A8292">
        <v>962</v>
      </c>
      <c r="B8292" t="s">
        <v>322</v>
      </c>
      <c r="C8292" t="s">
        <v>492</v>
      </c>
      <c r="D8292" t="s">
        <v>44</v>
      </c>
      <c r="E8292">
        <v>2014</v>
      </c>
      <c r="F8292" s="10">
        <v>41912</v>
      </c>
      <c r="G8292" t="s">
        <v>489</v>
      </c>
      <c r="H8292" t="s">
        <v>474</v>
      </c>
      <c r="I8292" t="s">
        <v>463</v>
      </c>
      <c r="J8292">
        <v>561100000</v>
      </c>
      <c r="K8292">
        <v>561100000</v>
      </c>
    </row>
    <row r="8293" spans="1:11" x14ac:dyDescent="0.25">
      <c r="A8293">
        <v>962</v>
      </c>
      <c r="B8293" t="s">
        <v>322</v>
      </c>
      <c r="C8293" t="s">
        <v>492</v>
      </c>
      <c r="D8293" t="s">
        <v>569</v>
      </c>
      <c r="E8293">
        <v>2014</v>
      </c>
      <c r="F8293" s="10">
        <v>41912</v>
      </c>
      <c r="G8293" t="s">
        <v>489</v>
      </c>
      <c r="H8293" t="s">
        <v>474</v>
      </c>
      <c r="I8293" t="s">
        <v>463</v>
      </c>
      <c r="J8293">
        <v>788200000</v>
      </c>
      <c r="K8293">
        <v>788200000</v>
      </c>
    </row>
    <row r="8294" spans="1:11" x14ac:dyDescent="0.25">
      <c r="A8294">
        <v>962</v>
      </c>
      <c r="B8294" t="s">
        <v>322</v>
      </c>
      <c r="C8294" t="s">
        <v>492</v>
      </c>
      <c r="D8294" t="s">
        <v>653</v>
      </c>
      <c r="E8294">
        <v>2014</v>
      </c>
      <c r="F8294" s="10">
        <v>41912</v>
      </c>
      <c r="G8294" t="s">
        <v>489</v>
      </c>
      <c r="H8294" t="s">
        <v>474</v>
      </c>
      <c r="I8294" t="s">
        <v>463</v>
      </c>
      <c r="J8294">
        <v>735600000</v>
      </c>
      <c r="K8294">
        <v>735600000</v>
      </c>
    </row>
    <row r="8295" spans="1:11" x14ac:dyDescent="0.25">
      <c r="A8295">
        <v>962</v>
      </c>
      <c r="B8295" t="s">
        <v>322</v>
      </c>
      <c r="C8295" t="s">
        <v>492</v>
      </c>
      <c r="D8295" t="s">
        <v>316</v>
      </c>
      <c r="E8295">
        <v>2014</v>
      </c>
      <c r="F8295" s="10">
        <v>41912</v>
      </c>
      <c r="G8295" t="s">
        <v>489</v>
      </c>
      <c r="H8295" t="s">
        <v>474</v>
      </c>
      <c r="I8295" t="s">
        <v>463</v>
      </c>
      <c r="J8295">
        <v>4933700000</v>
      </c>
      <c r="K8295">
        <v>4933700000</v>
      </c>
    </row>
    <row r="8296" spans="1:11" x14ac:dyDescent="0.25">
      <c r="A8296">
        <v>962</v>
      </c>
      <c r="B8296" t="s">
        <v>322</v>
      </c>
      <c r="C8296" t="s">
        <v>493</v>
      </c>
      <c r="D8296" t="s">
        <v>575</v>
      </c>
      <c r="E8296">
        <v>2014</v>
      </c>
      <c r="F8296" s="10">
        <v>41912</v>
      </c>
      <c r="G8296" t="s">
        <v>489</v>
      </c>
      <c r="H8296" t="s">
        <v>474</v>
      </c>
      <c r="I8296" t="s">
        <v>463</v>
      </c>
      <c r="J8296">
        <v>2004300000</v>
      </c>
      <c r="K8296">
        <v>2004300000</v>
      </c>
    </row>
    <row r="8297" spans="1:11" x14ac:dyDescent="0.25">
      <c r="A8297">
        <v>962</v>
      </c>
      <c r="B8297" t="s">
        <v>322</v>
      </c>
      <c r="C8297" t="s">
        <v>493</v>
      </c>
      <c r="D8297" t="s">
        <v>577</v>
      </c>
      <c r="E8297">
        <v>2014</v>
      </c>
      <c r="F8297" s="10">
        <v>41912</v>
      </c>
      <c r="G8297" t="s">
        <v>489</v>
      </c>
      <c r="H8297" t="s">
        <v>474</v>
      </c>
      <c r="I8297" t="s">
        <v>463</v>
      </c>
      <c r="J8297">
        <v>0</v>
      </c>
      <c r="K8297">
        <v>0</v>
      </c>
    </row>
    <row r="8298" spans="1:11" x14ac:dyDescent="0.25">
      <c r="A8298">
        <v>962</v>
      </c>
      <c r="B8298" t="s">
        <v>322</v>
      </c>
      <c r="C8298" t="s">
        <v>493</v>
      </c>
      <c r="D8298" t="s">
        <v>574</v>
      </c>
      <c r="E8298">
        <v>2014</v>
      </c>
      <c r="F8298" s="10">
        <v>41912</v>
      </c>
      <c r="G8298" t="s">
        <v>489</v>
      </c>
      <c r="H8298" t="s">
        <v>474</v>
      </c>
      <c r="I8298" t="s">
        <v>463</v>
      </c>
      <c r="J8298">
        <v>5443100000</v>
      </c>
      <c r="K8298">
        <v>5443100000</v>
      </c>
    </row>
    <row r="8299" spans="1:11" x14ac:dyDescent="0.25">
      <c r="A8299">
        <v>962</v>
      </c>
      <c r="B8299" t="s">
        <v>322</v>
      </c>
      <c r="C8299" t="s">
        <v>493</v>
      </c>
      <c r="D8299" t="s">
        <v>573</v>
      </c>
      <c r="E8299">
        <v>2014</v>
      </c>
      <c r="F8299" s="10">
        <v>41912</v>
      </c>
      <c r="G8299" t="s">
        <v>489</v>
      </c>
      <c r="H8299" t="s">
        <v>474</v>
      </c>
      <c r="I8299" t="s">
        <v>463</v>
      </c>
      <c r="J8299">
        <v>909400000</v>
      </c>
      <c r="K8299">
        <v>909400000</v>
      </c>
    </row>
    <row r="8300" spans="1:11" x14ac:dyDescent="0.25">
      <c r="A8300">
        <v>1395</v>
      </c>
      <c r="B8300" t="s">
        <v>386</v>
      </c>
      <c r="C8300" t="s">
        <v>492</v>
      </c>
      <c r="D8300" t="s">
        <v>570</v>
      </c>
      <c r="E8300">
        <v>2014</v>
      </c>
      <c r="F8300" s="10">
        <v>41908</v>
      </c>
      <c r="G8300" t="s">
        <v>489</v>
      </c>
      <c r="H8300" t="s">
        <v>474</v>
      </c>
      <c r="I8300" t="s">
        <v>463</v>
      </c>
      <c r="J8300">
        <v>299086000</v>
      </c>
      <c r="K8300">
        <v>299086000</v>
      </c>
    </row>
    <row r="8301" spans="1:11" x14ac:dyDescent="0.25">
      <c r="A8301">
        <v>1395</v>
      </c>
      <c r="B8301" t="s">
        <v>386</v>
      </c>
      <c r="C8301" t="s">
        <v>492</v>
      </c>
      <c r="D8301" t="s">
        <v>21</v>
      </c>
      <c r="E8301">
        <v>2014</v>
      </c>
      <c r="F8301" s="10">
        <v>41908</v>
      </c>
      <c r="G8301" t="s">
        <v>489</v>
      </c>
      <c r="H8301" t="s">
        <v>474</v>
      </c>
      <c r="I8301" t="s">
        <v>463</v>
      </c>
      <c r="J8301">
        <v>709379000</v>
      </c>
      <c r="K8301">
        <v>709379000</v>
      </c>
    </row>
    <row r="8302" spans="1:11" x14ac:dyDescent="0.25">
      <c r="A8302">
        <v>1395</v>
      </c>
      <c r="B8302" t="s">
        <v>386</v>
      </c>
      <c r="C8302" t="s">
        <v>492</v>
      </c>
      <c r="D8302" t="s">
        <v>44</v>
      </c>
      <c r="E8302">
        <v>2014</v>
      </c>
      <c r="F8302" s="10">
        <v>41908</v>
      </c>
      <c r="G8302" t="s">
        <v>489</v>
      </c>
      <c r="H8302" t="s">
        <v>474</v>
      </c>
      <c r="I8302" t="s">
        <v>463</v>
      </c>
      <c r="J8302">
        <v>1344632000</v>
      </c>
      <c r="K8302">
        <v>1344632000</v>
      </c>
    </row>
    <row r="8303" spans="1:11" x14ac:dyDescent="0.25">
      <c r="A8303">
        <v>1395</v>
      </c>
      <c r="B8303" t="s">
        <v>386</v>
      </c>
      <c r="C8303" t="s">
        <v>492</v>
      </c>
      <c r="D8303" t="s">
        <v>569</v>
      </c>
      <c r="E8303">
        <v>2014</v>
      </c>
      <c r="F8303" s="10">
        <v>41908</v>
      </c>
      <c r="G8303" t="s">
        <v>489</v>
      </c>
      <c r="H8303" t="s">
        <v>474</v>
      </c>
      <c r="I8303" t="s">
        <v>463</v>
      </c>
      <c r="J8303">
        <v>2402399000</v>
      </c>
      <c r="K8303">
        <v>2402399000</v>
      </c>
    </row>
    <row r="8304" spans="1:11" x14ac:dyDescent="0.25">
      <c r="A8304">
        <v>1395</v>
      </c>
      <c r="B8304" t="s">
        <v>386</v>
      </c>
      <c r="C8304" t="s">
        <v>492</v>
      </c>
      <c r="D8304" t="s">
        <v>138</v>
      </c>
      <c r="E8304">
        <v>2014</v>
      </c>
      <c r="F8304" s="10">
        <v>41908</v>
      </c>
      <c r="G8304" t="s">
        <v>489</v>
      </c>
      <c r="H8304" t="s">
        <v>474</v>
      </c>
      <c r="I8304" t="s">
        <v>463</v>
      </c>
      <c r="J8304">
        <v>148453000</v>
      </c>
      <c r="K8304">
        <v>148453000</v>
      </c>
    </row>
    <row r="8305" spans="1:11" x14ac:dyDescent="0.25">
      <c r="A8305">
        <v>1395</v>
      </c>
      <c r="B8305" t="s">
        <v>386</v>
      </c>
      <c r="C8305" t="s">
        <v>492</v>
      </c>
      <c r="D8305" t="s">
        <v>572</v>
      </c>
      <c r="E8305">
        <v>2014</v>
      </c>
      <c r="F8305" s="10">
        <v>41908</v>
      </c>
      <c r="G8305" t="s">
        <v>489</v>
      </c>
      <c r="H8305" t="s">
        <v>474</v>
      </c>
      <c r="I8305" t="s">
        <v>463</v>
      </c>
      <c r="J8305">
        <v>441629000</v>
      </c>
      <c r="K8305">
        <v>441629000</v>
      </c>
    </row>
    <row r="8306" spans="1:11" x14ac:dyDescent="0.25">
      <c r="A8306">
        <v>1395</v>
      </c>
      <c r="B8306" t="s">
        <v>386</v>
      </c>
      <c r="C8306" t="s">
        <v>492</v>
      </c>
      <c r="D8306" t="s">
        <v>571</v>
      </c>
      <c r="E8306">
        <v>2014</v>
      </c>
      <c r="F8306" s="10">
        <v>41908</v>
      </c>
      <c r="G8306" t="s">
        <v>489</v>
      </c>
      <c r="H8306" t="s">
        <v>474</v>
      </c>
      <c r="I8306" t="s">
        <v>463</v>
      </c>
      <c r="J8306">
        <v>271213000</v>
      </c>
      <c r="K8306">
        <v>271213000</v>
      </c>
    </row>
    <row r="8307" spans="1:11" x14ac:dyDescent="0.25">
      <c r="A8307">
        <v>1395</v>
      </c>
      <c r="B8307" t="s">
        <v>386</v>
      </c>
      <c r="C8307" t="s">
        <v>492</v>
      </c>
      <c r="D8307" t="s">
        <v>316</v>
      </c>
      <c r="E8307">
        <v>2014</v>
      </c>
      <c r="F8307" s="10">
        <v>41908</v>
      </c>
      <c r="G8307" t="s">
        <v>489</v>
      </c>
      <c r="H8307" t="s">
        <v>474</v>
      </c>
      <c r="I8307" t="s">
        <v>463</v>
      </c>
      <c r="J8307">
        <v>7078366000</v>
      </c>
      <c r="K8307">
        <v>7078366000</v>
      </c>
    </row>
    <row r="8308" spans="1:11" x14ac:dyDescent="0.25">
      <c r="A8308">
        <v>1788</v>
      </c>
      <c r="B8308" t="s">
        <v>422</v>
      </c>
      <c r="C8308" t="s">
        <v>492</v>
      </c>
      <c r="D8308" t="s">
        <v>564</v>
      </c>
      <c r="E8308">
        <v>2014</v>
      </c>
      <c r="F8308" s="10">
        <v>41910</v>
      </c>
      <c r="G8308" t="s">
        <v>489</v>
      </c>
      <c r="H8308" t="s">
        <v>474</v>
      </c>
      <c r="I8308" t="s">
        <v>463</v>
      </c>
      <c r="J8308">
        <v>643685000</v>
      </c>
      <c r="K8308">
        <v>643685000</v>
      </c>
    </row>
    <row r="8309" spans="1:11" x14ac:dyDescent="0.25">
      <c r="A8309">
        <v>1788</v>
      </c>
      <c r="B8309" t="s">
        <v>422</v>
      </c>
      <c r="C8309" t="s">
        <v>492</v>
      </c>
      <c r="D8309" t="s">
        <v>316</v>
      </c>
      <c r="E8309">
        <v>2014</v>
      </c>
      <c r="F8309" s="10">
        <v>41910</v>
      </c>
      <c r="G8309" t="s">
        <v>489</v>
      </c>
      <c r="H8309" t="s">
        <v>474</v>
      </c>
      <c r="I8309" t="s">
        <v>463</v>
      </c>
      <c r="J8309">
        <v>1840129000</v>
      </c>
      <c r="K8309">
        <v>1840129000</v>
      </c>
    </row>
    <row r="8310" spans="1:11" x14ac:dyDescent="0.25">
      <c r="A8310">
        <v>1788</v>
      </c>
      <c r="B8310" t="s">
        <v>422</v>
      </c>
      <c r="C8310" t="s">
        <v>493</v>
      </c>
      <c r="D8310" t="s">
        <v>577</v>
      </c>
      <c r="E8310">
        <v>2014</v>
      </c>
      <c r="F8310" s="10">
        <v>41910</v>
      </c>
      <c r="G8310" t="s">
        <v>489</v>
      </c>
      <c r="H8310" t="s">
        <v>474</v>
      </c>
      <c r="I8310" t="s">
        <v>463</v>
      </c>
      <c r="J8310">
        <v>-91028000</v>
      </c>
      <c r="K8310">
        <v>-91028000</v>
      </c>
    </row>
    <row r="8311" spans="1:11" x14ac:dyDescent="0.25">
      <c r="A8311">
        <v>1788</v>
      </c>
      <c r="B8311" t="s">
        <v>422</v>
      </c>
      <c r="C8311" t="s">
        <v>493</v>
      </c>
      <c r="D8311" t="s">
        <v>2894</v>
      </c>
      <c r="E8311">
        <v>2014</v>
      </c>
      <c r="F8311" s="10">
        <v>41910</v>
      </c>
      <c r="G8311" t="s">
        <v>489</v>
      </c>
      <c r="H8311" t="s">
        <v>474</v>
      </c>
      <c r="I8311" t="s">
        <v>463</v>
      </c>
      <c r="J8311">
        <v>221108000</v>
      </c>
      <c r="K8311">
        <v>221108000</v>
      </c>
    </row>
    <row r="8312" spans="1:11" x14ac:dyDescent="0.25">
      <c r="A8312">
        <v>1788</v>
      </c>
      <c r="B8312" t="s">
        <v>422</v>
      </c>
      <c r="C8312" t="s">
        <v>493</v>
      </c>
      <c r="D8312" t="s">
        <v>2893</v>
      </c>
      <c r="E8312">
        <v>2014</v>
      </c>
      <c r="F8312" s="10">
        <v>41910</v>
      </c>
      <c r="G8312" t="s">
        <v>489</v>
      </c>
      <c r="H8312" t="s">
        <v>474</v>
      </c>
      <c r="I8312" t="s">
        <v>463</v>
      </c>
      <c r="J8312">
        <v>1406885000</v>
      </c>
      <c r="K8312">
        <v>1406885000</v>
      </c>
    </row>
    <row r="8313" spans="1:11" x14ac:dyDescent="0.25">
      <c r="A8313">
        <v>1788</v>
      </c>
      <c r="B8313" t="s">
        <v>422</v>
      </c>
      <c r="C8313" t="s">
        <v>493</v>
      </c>
      <c r="D8313" t="s">
        <v>2892</v>
      </c>
      <c r="E8313">
        <v>2014</v>
      </c>
      <c r="F8313" s="10">
        <v>41910</v>
      </c>
      <c r="G8313" t="s">
        <v>489</v>
      </c>
      <c r="H8313" t="s">
        <v>474</v>
      </c>
      <c r="I8313" t="s">
        <v>463</v>
      </c>
      <c r="J8313">
        <v>946849000</v>
      </c>
      <c r="K8313">
        <v>946849000</v>
      </c>
    </row>
    <row r="8314" spans="1:11" x14ac:dyDescent="0.25">
      <c r="A8314">
        <v>8079</v>
      </c>
      <c r="B8314" t="s">
        <v>400</v>
      </c>
      <c r="C8314" t="s">
        <v>492</v>
      </c>
      <c r="D8314" t="s">
        <v>44</v>
      </c>
      <c r="E8314">
        <v>2014</v>
      </c>
      <c r="F8314" s="10">
        <v>41912</v>
      </c>
      <c r="G8314" t="s">
        <v>489</v>
      </c>
      <c r="H8314" t="s">
        <v>474</v>
      </c>
      <c r="I8314" t="s">
        <v>463</v>
      </c>
      <c r="J8314">
        <v>101000000</v>
      </c>
      <c r="K8314">
        <v>101000000</v>
      </c>
    </row>
    <row r="8315" spans="1:11" x14ac:dyDescent="0.25">
      <c r="A8315">
        <v>8079</v>
      </c>
      <c r="B8315" t="s">
        <v>400</v>
      </c>
      <c r="C8315" t="s">
        <v>492</v>
      </c>
      <c r="D8315" t="s">
        <v>595</v>
      </c>
      <c r="E8315">
        <v>2014</v>
      </c>
      <c r="F8315" s="10">
        <v>41912</v>
      </c>
      <c r="G8315" t="s">
        <v>489</v>
      </c>
      <c r="H8315" t="s">
        <v>474</v>
      </c>
      <c r="I8315" t="s">
        <v>463</v>
      </c>
      <c r="J8315">
        <v>43000000</v>
      </c>
      <c r="K8315">
        <v>43000000</v>
      </c>
    </row>
    <row r="8316" spans="1:11" x14ac:dyDescent="0.25">
      <c r="A8316">
        <v>8079</v>
      </c>
      <c r="B8316" t="s">
        <v>400</v>
      </c>
      <c r="C8316" t="s">
        <v>492</v>
      </c>
      <c r="D8316" t="s">
        <v>316</v>
      </c>
      <c r="E8316">
        <v>2014</v>
      </c>
      <c r="F8316" s="10">
        <v>41912</v>
      </c>
      <c r="G8316" t="s">
        <v>489</v>
      </c>
      <c r="H8316" t="s">
        <v>474</v>
      </c>
      <c r="I8316" t="s">
        <v>463</v>
      </c>
      <c r="J8316">
        <v>1040700000</v>
      </c>
      <c r="K8316">
        <v>1040700000</v>
      </c>
    </row>
    <row r="8317" spans="1:11" x14ac:dyDescent="0.25">
      <c r="A8317">
        <v>8079</v>
      </c>
      <c r="B8317" t="s">
        <v>400</v>
      </c>
      <c r="C8317" t="s">
        <v>493</v>
      </c>
      <c r="D8317" t="s">
        <v>1281</v>
      </c>
      <c r="E8317">
        <v>2014</v>
      </c>
      <c r="F8317" s="10">
        <v>41912</v>
      </c>
      <c r="G8317" t="s">
        <v>489</v>
      </c>
      <c r="H8317" t="s">
        <v>474</v>
      </c>
      <c r="I8317" t="s">
        <v>463</v>
      </c>
      <c r="J8317">
        <v>401500000</v>
      </c>
      <c r="K8317">
        <v>401500000</v>
      </c>
    </row>
    <row r="8318" spans="1:11" x14ac:dyDescent="0.25">
      <c r="A8318">
        <v>8079</v>
      </c>
      <c r="B8318" t="s">
        <v>400</v>
      </c>
      <c r="C8318" t="s">
        <v>493</v>
      </c>
      <c r="D8318" t="s">
        <v>577</v>
      </c>
      <c r="E8318">
        <v>2014</v>
      </c>
      <c r="F8318" s="10">
        <v>41912</v>
      </c>
      <c r="G8318" t="s">
        <v>489</v>
      </c>
      <c r="H8318" t="s">
        <v>474</v>
      </c>
      <c r="I8318" t="s">
        <v>463</v>
      </c>
      <c r="J8318">
        <v>0</v>
      </c>
      <c r="K8318">
        <v>0</v>
      </c>
    </row>
    <row r="8319" spans="1:11" x14ac:dyDescent="0.25">
      <c r="A8319">
        <v>8079</v>
      </c>
      <c r="B8319" t="s">
        <v>400</v>
      </c>
      <c r="C8319" t="s">
        <v>493</v>
      </c>
      <c r="D8319" t="s">
        <v>589</v>
      </c>
      <c r="E8319">
        <v>2014</v>
      </c>
      <c r="F8319" s="10">
        <v>41912</v>
      </c>
      <c r="G8319" t="s">
        <v>489</v>
      </c>
      <c r="H8319" t="s">
        <v>474</v>
      </c>
      <c r="I8319" t="s">
        <v>463</v>
      </c>
      <c r="J8319">
        <v>-6800000</v>
      </c>
      <c r="K8319">
        <v>-6800000</v>
      </c>
    </row>
    <row r="8320" spans="1:11" x14ac:dyDescent="0.25">
      <c r="A8320">
        <v>8079</v>
      </c>
      <c r="B8320" t="s">
        <v>400</v>
      </c>
      <c r="C8320" t="s">
        <v>493</v>
      </c>
      <c r="D8320" t="s">
        <v>593</v>
      </c>
      <c r="E8320">
        <v>2014</v>
      </c>
      <c r="F8320" s="10">
        <v>41912</v>
      </c>
      <c r="G8320" t="s">
        <v>489</v>
      </c>
      <c r="H8320" t="s">
        <v>474</v>
      </c>
      <c r="I8320" t="s">
        <v>463</v>
      </c>
      <c r="J8320">
        <v>790000000</v>
      </c>
      <c r="K8320">
        <v>790000000</v>
      </c>
    </row>
    <row r="8321" spans="1:11" x14ac:dyDescent="0.25">
      <c r="A8321">
        <v>974</v>
      </c>
      <c r="B8321" t="s">
        <v>324</v>
      </c>
      <c r="C8321" t="s">
        <v>492</v>
      </c>
      <c r="D8321" t="s">
        <v>44</v>
      </c>
      <c r="E8321">
        <v>2014</v>
      </c>
      <c r="F8321" s="10">
        <v>42004</v>
      </c>
      <c r="G8321" t="s">
        <v>489</v>
      </c>
      <c r="H8321" t="s">
        <v>474</v>
      </c>
      <c r="I8321" t="s">
        <v>463</v>
      </c>
      <c r="J8321">
        <v>202806000</v>
      </c>
      <c r="K8321">
        <v>202806000</v>
      </c>
    </row>
    <row r="8322" spans="1:11" x14ac:dyDescent="0.25">
      <c r="A8322">
        <v>974</v>
      </c>
      <c r="B8322" t="s">
        <v>324</v>
      </c>
      <c r="C8322" t="s">
        <v>492</v>
      </c>
      <c r="D8322" t="s">
        <v>569</v>
      </c>
      <c r="E8322">
        <v>2014</v>
      </c>
      <c r="F8322" s="10">
        <v>42004</v>
      </c>
      <c r="G8322" t="s">
        <v>489</v>
      </c>
      <c r="H8322" t="s">
        <v>474</v>
      </c>
      <c r="I8322" t="s">
        <v>463</v>
      </c>
      <c r="J8322">
        <v>85614000</v>
      </c>
      <c r="K8322">
        <v>85614000</v>
      </c>
    </row>
    <row r="8323" spans="1:11" x14ac:dyDescent="0.25">
      <c r="A8323">
        <v>974</v>
      </c>
      <c r="B8323" t="s">
        <v>324</v>
      </c>
      <c r="C8323" t="s">
        <v>492</v>
      </c>
      <c r="D8323" t="s">
        <v>2060</v>
      </c>
      <c r="E8323">
        <v>2014</v>
      </c>
      <c r="F8323" s="10">
        <v>42004</v>
      </c>
      <c r="G8323" t="s">
        <v>489</v>
      </c>
      <c r="H8323" t="s">
        <v>474</v>
      </c>
      <c r="I8323" t="s">
        <v>463</v>
      </c>
      <c r="J8323">
        <v>116167000</v>
      </c>
      <c r="K8323">
        <v>116167000</v>
      </c>
    </row>
    <row r="8324" spans="1:11" x14ac:dyDescent="0.25">
      <c r="A8324">
        <v>974</v>
      </c>
      <c r="B8324" t="s">
        <v>324</v>
      </c>
      <c r="C8324" t="s">
        <v>492</v>
      </c>
      <c r="D8324" t="s">
        <v>316</v>
      </c>
      <c r="E8324">
        <v>2014</v>
      </c>
      <c r="F8324" s="10">
        <v>42004</v>
      </c>
      <c r="G8324" t="s">
        <v>489</v>
      </c>
      <c r="H8324" t="s">
        <v>474</v>
      </c>
      <c r="I8324" t="s">
        <v>463</v>
      </c>
      <c r="J8324">
        <v>926834000</v>
      </c>
      <c r="K8324">
        <v>926834000</v>
      </c>
    </row>
    <row r="8325" spans="1:11" x14ac:dyDescent="0.25">
      <c r="A8325">
        <v>974</v>
      </c>
      <c r="B8325" t="s">
        <v>324</v>
      </c>
      <c r="C8325" t="s">
        <v>493</v>
      </c>
      <c r="D8325" t="s">
        <v>963</v>
      </c>
      <c r="E8325">
        <v>2014</v>
      </c>
      <c r="F8325" s="10">
        <v>42004</v>
      </c>
      <c r="G8325" t="s">
        <v>489</v>
      </c>
      <c r="H8325" t="s">
        <v>474</v>
      </c>
      <c r="I8325" t="s">
        <v>463</v>
      </c>
      <c r="J8325">
        <v>458409000</v>
      </c>
      <c r="K8325">
        <v>458409000</v>
      </c>
    </row>
    <row r="8326" spans="1:11" x14ac:dyDescent="0.25">
      <c r="A8326">
        <v>974</v>
      </c>
      <c r="B8326" t="s">
        <v>324</v>
      </c>
      <c r="C8326" t="s">
        <v>493</v>
      </c>
      <c r="D8326" t="s">
        <v>964</v>
      </c>
      <c r="E8326">
        <v>2014</v>
      </c>
      <c r="F8326" s="10">
        <v>42004</v>
      </c>
      <c r="G8326" t="s">
        <v>489</v>
      </c>
      <c r="H8326" t="s">
        <v>474</v>
      </c>
      <c r="I8326" t="s">
        <v>463</v>
      </c>
      <c r="J8326">
        <v>305807000</v>
      </c>
      <c r="K8326">
        <v>305807000</v>
      </c>
    </row>
    <row r="8327" spans="1:11" x14ac:dyDescent="0.25">
      <c r="A8327">
        <v>974</v>
      </c>
      <c r="B8327" t="s">
        <v>324</v>
      </c>
      <c r="C8327" t="s">
        <v>493</v>
      </c>
      <c r="D8327" t="s">
        <v>962</v>
      </c>
      <c r="E8327">
        <v>2014</v>
      </c>
      <c r="F8327" s="10">
        <v>42004</v>
      </c>
      <c r="G8327" t="s">
        <v>489</v>
      </c>
      <c r="H8327" t="s">
        <v>474</v>
      </c>
      <c r="I8327" t="s">
        <v>463</v>
      </c>
      <c r="J8327">
        <v>567205000</v>
      </c>
      <c r="K8327">
        <v>567205000</v>
      </c>
    </row>
    <row r="8328" spans="1:11" x14ac:dyDescent="0.25">
      <c r="A8328">
        <v>1158</v>
      </c>
      <c r="B8328" t="s">
        <v>53</v>
      </c>
      <c r="C8328" t="s">
        <v>492</v>
      </c>
      <c r="D8328" t="s">
        <v>464</v>
      </c>
      <c r="E8328">
        <v>2014</v>
      </c>
      <c r="F8328" s="10">
        <v>42004</v>
      </c>
      <c r="G8328" t="s">
        <v>489</v>
      </c>
      <c r="H8328" t="s">
        <v>474</v>
      </c>
      <c r="I8328" t="s">
        <v>463</v>
      </c>
      <c r="J8328">
        <v>26702605</v>
      </c>
      <c r="K8328">
        <v>26702605</v>
      </c>
    </row>
    <row r="8329" spans="1:11" x14ac:dyDescent="0.25">
      <c r="A8329">
        <v>1158</v>
      </c>
      <c r="B8329" t="s">
        <v>53</v>
      </c>
      <c r="C8329" t="s">
        <v>492</v>
      </c>
      <c r="D8329" t="s">
        <v>466</v>
      </c>
      <c r="E8329">
        <v>2014</v>
      </c>
      <c r="F8329" s="10">
        <v>42004</v>
      </c>
      <c r="G8329" t="s">
        <v>489</v>
      </c>
      <c r="H8329" t="s">
        <v>474</v>
      </c>
      <c r="I8329" t="s">
        <v>463</v>
      </c>
      <c r="J8329">
        <v>2596410</v>
      </c>
      <c r="K8329">
        <v>2596410</v>
      </c>
    </row>
    <row r="8330" spans="1:11" x14ac:dyDescent="0.25">
      <c r="A8330">
        <v>1158</v>
      </c>
      <c r="B8330" t="s">
        <v>53</v>
      </c>
      <c r="C8330" t="s">
        <v>492</v>
      </c>
      <c r="D8330" t="s">
        <v>54</v>
      </c>
      <c r="E8330">
        <v>2014</v>
      </c>
      <c r="F8330" s="10">
        <v>42004</v>
      </c>
      <c r="G8330" t="s">
        <v>489</v>
      </c>
      <c r="H8330" t="s">
        <v>474</v>
      </c>
      <c r="I8330" t="s">
        <v>463</v>
      </c>
      <c r="J8330">
        <v>35040803</v>
      </c>
      <c r="K8330">
        <v>35040803</v>
      </c>
    </row>
    <row r="8331" spans="1:11" x14ac:dyDescent="0.25">
      <c r="A8331">
        <v>1158</v>
      </c>
      <c r="B8331" t="s">
        <v>53</v>
      </c>
      <c r="C8331" t="s">
        <v>492</v>
      </c>
      <c r="D8331" t="s">
        <v>577</v>
      </c>
      <c r="E8331">
        <v>2014</v>
      </c>
      <c r="F8331" s="10">
        <v>42004</v>
      </c>
      <c r="G8331" t="s">
        <v>489</v>
      </c>
      <c r="H8331" t="s">
        <v>474</v>
      </c>
      <c r="I8331" t="s">
        <v>463</v>
      </c>
      <c r="J8331">
        <v>747000</v>
      </c>
      <c r="K8331">
        <v>747000</v>
      </c>
    </row>
    <row r="8332" spans="1:11" x14ac:dyDescent="0.25">
      <c r="A8332">
        <v>1158</v>
      </c>
      <c r="B8332" t="s">
        <v>53</v>
      </c>
      <c r="C8332" t="s">
        <v>492</v>
      </c>
      <c r="D8332" t="s">
        <v>465</v>
      </c>
      <c r="E8332">
        <v>2014</v>
      </c>
      <c r="F8332" s="10">
        <v>42004</v>
      </c>
      <c r="G8332" t="s">
        <v>489</v>
      </c>
      <c r="H8332" t="s">
        <v>474</v>
      </c>
      <c r="I8332" t="s">
        <v>463</v>
      </c>
      <c r="J8332">
        <v>471919</v>
      </c>
      <c r="K8332">
        <v>471919</v>
      </c>
    </row>
    <row r="8333" spans="1:11" x14ac:dyDescent="0.25">
      <c r="A8333">
        <v>1158</v>
      </c>
      <c r="B8333" t="s">
        <v>53</v>
      </c>
      <c r="C8333" t="s">
        <v>492</v>
      </c>
      <c r="D8333" t="s">
        <v>467</v>
      </c>
      <c r="E8333">
        <v>2014</v>
      </c>
      <c r="F8333" s="10">
        <v>42004</v>
      </c>
      <c r="G8333" t="s">
        <v>489</v>
      </c>
      <c r="H8333" t="s">
        <v>474</v>
      </c>
      <c r="I8333" t="s">
        <v>463</v>
      </c>
      <c r="J8333">
        <v>747341</v>
      </c>
      <c r="K8333">
        <v>747341</v>
      </c>
    </row>
    <row r="8334" spans="1:11" x14ac:dyDescent="0.25">
      <c r="A8334">
        <v>1158</v>
      </c>
      <c r="B8334" t="s">
        <v>53</v>
      </c>
      <c r="C8334" t="s">
        <v>493</v>
      </c>
      <c r="D8334" t="s">
        <v>2074</v>
      </c>
      <c r="E8334">
        <v>2014</v>
      </c>
      <c r="F8334" s="10">
        <v>42004</v>
      </c>
      <c r="G8334" t="s">
        <v>489</v>
      </c>
      <c r="H8334" t="s">
        <v>474</v>
      </c>
      <c r="I8334" t="s">
        <v>463</v>
      </c>
      <c r="J8334">
        <v>39201011</v>
      </c>
      <c r="K8334">
        <v>39201011</v>
      </c>
    </row>
    <row r="8335" spans="1:11" x14ac:dyDescent="0.25">
      <c r="A8335">
        <v>1158</v>
      </c>
      <c r="B8335" t="s">
        <v>53</v>
      </c>
      <c r="C8335" t="s">
        <v>493</v>
      </c>
      <c r="D8335" t="s">
        <v>2073</v>
      </c>
      <c r="E8335">
        <v>2014</v>
      </c>
      <c r="F8335" s="10">
        <v>42004</v>
      </c>
      <c r="G8335" t="s">
        <v>489</v>
      </c>
      <c r="H8335" t="s">
        <v>474</v>
      </c>
      <c r="I8335" t="s">
        <v>463</v>
      </c>
      <c r="J8335">
        <v>24104932</v>
      </c>
      <c r="K8335">
        <v>24104932</v>
      </c>
    </row>
    <row r="8336" spans="1:11" x14ac:dyDescent="0.25">
      <c r="A8336">
        <v>1158</v>
      </c>
      <c r="B8336" t="s">
        <v>53</v>
      </c>
      <c r="C8336" t="s">
        <v>493</v>
      </c>
      <c r="D8336" t="s">
        <v>468</v>
      </c>
      <c r="E8336">
        <v>2014</v>
      </c>
      <c r="F8336" s="10">
        <v>42004</v>
      </c>
      <c r="G8336" t="s">
        <v>489</v>
      </c>
      <c r="H8336" t="s">
        <v>474</v>
      </c>
      <c r="I8336" t="s">
        <v>463</v>
      </c>
      <c r="J8336">
        <v>2253135</v>
      </c>
      <c r="K8336">
        <v>2253135</v>
      </c>
    </row>
    <row r="8337" spans="1:11" x14ac:dyDescent="0.25">
      <c r="A8337">
        <v>1174</v>
      </c>
      <c r="B8337" t="s">
        <v>358</v>
      </c>
      <c r="C8337" t="s">
        <v>492</v>
      </c>
      <c r="D8337" t="s">
        <v>1027</v>
      </c>
      <c r="E8337">
        <v>2014</v>
      </c>
      <c r="F8337" s="10">
        <v>42004</v>
      </c>
      <c r="G8337" t="s">
        <v>489</v>
      </c>
      <c r="H8337" t="s">
        <v>474</v>
      </c>
      <c r="I8337" t="s">
        <v>463</v>
      </c>
      <c r="J8337">
        <v>5308700000</v>
      </c>
      <c r="K8337">
        <v>5308700000</v>
      </c>
    </row>
    <row r="8338" spans="1:11" x14ac:dyDescent="0.25">
      <c r="A8338">
        <v>1174</v>
      </c>
      <c r="B8338" t="s">
        <v>358</v>
      </c>
      <c r="C8338" t="s">
        <v>492</v>
      </c>
      <c r="D8338" t="s">
        <v>59</v>
      </c>
      <c r="E8338">
        <v>2014</v>
      </c>
      <c r="F8338" s="10">
        <v>42004</v>
      </c>
      <c r="G8338" t="s">
        <v>489</v>
      </c>
      <c r="H8338" t="s">
        <v>474</v>
      </c>
      <c r="I8338" t="s">
        <v>463</v>
      </c>
      <c r="J8338">
        <v>1288300000</v>
      </c>
      <c r="K8338">
        <v>1288300000</v>
      </c>
    </row>
    <row r="8339" spans="1:11" x14ac:dyDescent="0.25">
      <c r="A8339">
        <v>1174</v>
      </c>
      <c r="B8339" t="s">
        <v>358</v>
      </c>
      <c r="C8339" t="s">
        <v>492</v>
      </c>
      <c r="D8339" t="s">
        <v>113</v>
      </c>
      <c r="E8339">
        <v>2014</v>
      </c>
      <c r="F8339" s="10">
        <v>42004</v>
      </c>
      <c r="G8339" t="s">
        <v>489</v>
      </c>
      <c r="H8339" t="s">
        <v>474</v>
      </c>
      <c r="I8339" t="s">
        <v>463</v>
      </c>
      <c r="J8339">
        <v>863500000</v>
      </c>
      <c r="K8339">
        <v>863500000</v>
      </c>
    </row>
    <row r="8340" spans="1:11" x14ac:dyDescent="0.25">
      <c r="A8340">
        <v>1174</v>
      </c>
      <c r="B8340" t="s">
        <v>358</v>
      </c>
      <c r="C8340" t="s">
        <v>492</v>
      </c>
      <c r="D8340" t="s">
        <v>163</v>
      </c>
      <c r="E8340">
        <v>2014</v>
      </c>
      <c r="F8340" s="10">
        <v>42004</v>
      </c>
      <c r="G8340" t="s">
        <v>489</v>
      </c>
      <c r="H8340" t="s">
        <v>474</v>
      </c>
      <c r="I8340" t="s">
        <v>463</v>
      </c>
      <c r="J8340">
        <v>584800000</v>
      </c>
      <c r="K8340">
        <v>584800000</v>
      </c>
    </row>
    <row r="8341" spans="1:11" x14ac:dyDescent="0.25">
      <c r="A8341">
        <v>1174</v>
      </c>
      <c r="B8341" t="s">
        <v>358</v>
      </c>
      <c r="C8341" t="s">
        <v>492</v>
      </c>
      <c r="D8341" t="s">
        <v>316</v>
      </c>
      <c r="E8341">
        <v>2014</v>
      </c>
      <c r="F8341" s="10">
        <v>42004</v>
      </c>
      <c r="G8341" t="s">
        <v>489</v>
      </c>
      <c r="H8341" t="s">
        <v>474</v>
      </c>
      <c r="I8341" t="s">
        <v>463</v>
      </c>
      <c r="J8341">
        <v>4821600000</v>
      </c>
      <c r="K8341">
        <v>4821600000</v>
      </c>
    </row>
    <row r="8342" spans="1:11" x14ac:dyDescent="0.25">
      <c r="A8342">
        <v>1174</v>
      </c>
      <c r="B8342" t="s">
        <v>358</v>
      </c>
      <c r="C8342" t="s">
        <v>493</v>
      </c>
      <c r="D8342" t="s">
        <v>1107</v>
      </c>
      <c r="E8342">
        <v>2014</v>
      </c>
      <c r="F8342" s="10">
        <v>42004</v>
      </c>
      <c r="G8342" t="s">
        <v>489</v>
      </c>
      <c r="H8342" t="s">
        <v>474</v>
      </c>
      <c r="I8342" t="s">
        <v>463</v>
      </c>
      <c r="J8342">
        <v>2193100000</v>
      </c>
      <c r="K8342">
        <v>2193100000</v>
      </c>
    </row>
    <row r="8343" spans="1:11" x14ac:dyDescent="0.25">
      <c r="A8343">
        <v>1174</v>
      </c>
      <c r="B8343" t="s">
        <v>358</v>
      </c>
      <c r="C8343" t="s">
        <v>493</v>
      </c>
      <c r="D8343" t="s">
        <v>2075</v>
      </c>
      <c r="E8343">
        <v>2014</v>
      </c>
      <c r="F8343" s="10">
        <v>42004</v>
      </c>
      <c r="G8343" t="s">
        <v>489</v>
      </c>
      <c r="H8343" t="s">
        <v>474</v>
      </c>
      <c r="I8343" t="s">
        <v>463</v>
      </c>
      <c r="J8343">
        <v>4618800000</v>
      </c>
      <c r="K8343">
        <v>4618800000</v>
      </c>
    </row>
    <row r="8344" spans="1:11" x14ac:dyDescent="0.25">
      <c r="A8344">
        <v>1174</v>
      </c>
      <c r="B8344" t="s">
        <v>358</v>
      </c>
      <c r="C8344" t="s">
        <v>493</v>
      </c>
      <c r="D8344" t="s">
        <v>1105</v>
      </c>
      <c r="E8344">
        <v>2014</v>
      </c>
      <c r="F8344" s="10">
        <v>42004</v>
      </c>
      <c r="G8344" t="s">
        <v>489</v>
      </c>
      <c r="H8344" t="s">
        <v>474</v>
      </c>
      <c r="I8344" t="s">
        <v>463</v>
      </c>
      <c r="J8344">
        <v>3543500000</v>
      </c>
      <c r="K8344">
        <v>3543500000</v>
      </c>
    </row>
    <row r="8345" spans="1:11" x14ac:dyDescent="0.25">
      <c r="A8345">
        <v>1174</v>
      </c>
      <c r="B8345" t="s">
        <v>358</v>
      </c>
      <c r="C8345" t="s">
        <v>493</v>
      </c>
      <c r="D8345" t="s">
        <v>1106</v>
      </c>
      <c r="E8345">
        <v>2014</v>
      </c>
      <c r="F8345" s="10">
        <v>42004</v>
      </c>
      <c r="G8345" t="s">
        <v>489</v>
      </c>
      <c r="H8345" t="s">
        <v>474</v>
      </c>
      <c r="I8345" t="s">
        <v>463</v>
      </c>
      <c r="J8345">
        <v>2511500000</v>
      </c>
      <c r="K8345">
        <v>2511500000</v>
      </c>
    </row>
    <row r="8346" spans="1:11" x14ac:dyDescent="0.25">
      <c r="A8346">
        <v>1269</v>
      </c>
      <c r="B8346" t="s">
        <v>369</v>
      </c>
      <c r="C8346" t="s">
        <v>492</v>
      </c>
      <c r="D8346" t="s">
        <v>1436</v>
      </c>
      <c r="E8346">
        <v>2014</v>
      </c>
      <c r="F8346" s="10">
        <v>42004</v>
      </c>
      <c r="G8346" t="s">
        <v>489</v>
      </c>
      <c r="H8346" t="s">
        <v>474</v>
      </c>
      <c r="I8346" t="s">
        <v>463</v>
      </c>
      <c r="J8346">
        <v>2568000000</v>
      </c>
      <c r="K8346">
        <v>2568000000</v>
      </c>
    </row>
    <row r="8347" spans="1:11" x14ac:dyDescent="0.25">
      <c r="A8347">
        <v>1269</v>
      </c>
      <c r="B8347" t="s">
        <v>369</v>
      </c>
      <c r="C8347" t="s">
        <v>492</v>
      </c>
      <c r="D8347" t="s">
        <v>44</v>
      </c>
      <c r="E8347">
        <v>2014</v>
      </c>
      <c r="F8347" s="10">
        <v>42004</v>
      </c>
      <c r="G8347" t="s">
        <v>489</v>
      </c>
      <c r="H8347" t="s">
        <v>474</v>
      </c>
      <c r="I8347" t="s">
        <v>463</v>
      </c>
      <c r="J8347">
        <v>4133300000</v>
      </c>
      <c r="K8347">
        <v>4133300000</v>
      </c>
    </row>
    <row r="8348" spans="1:11" x14ac:dyDescent="0.25">
      <c r="A8348">
        <v>1269</v>
      </c>
      <c r="B8348" t="s">
        <v>369</v>
      </c>
      <c r="C8348" t="s">
        <v>492</v>
      </c>
      <c r="D8348" t="s">
        <v>1041</v>
      </c>
      <c r="E8348">
        <v>2014</v>
      </c>
      <c r="F8348" s="10">
        <v>42004</v>
      </c>
      <c r="G8348" t="s">
        <v>489</v>
      </c>
      <c r="H8348" t="s">
        <v>474</v>
      </c>
      <c r="I8348" t="s">
        <v>463</v>
      </c>
      <c r="J8348">
        <v>2494800000</v>
      </c>
      <c r="K8348">
        <v>2494800000</v>
      </c>
    </row>
    <row r="8349" spans="1:11" x14ac:dyDescent="0.25">
      <c r="A8349">
        <v>1269</v>
      </c>
      <c r="B8349" t="s">
        <v>369</v>
      </c>
      <c r="C8349" t="s">
        <v>492</v>
      </c>
      <c r="D8349" t="s">
        <v>569</v>
      </c>
      <c r="E8349">
        <v>2014</v>
      </c>
      <c r="F8349" s="10">
        <v>42004</v>
      </c>
      <c r="G8349" t="s">
        <v>489</v>
      </c>
      <c r="H8349" t="s">
        <v>474</v>
      </c>
      <c r="I8349" t="s">
        <v>463</v>
      </c>
      <c r="J8349">
        <v>2070100000</v>
      </c>
      <c r="K8349">
        <v>2070100000</v>
      </c>
    </row>
    <row r="8350" spans="1:11" x14ac:dyDescent="0.25">
      <c r="A8350">
        <v>1269</v>
      </c>
      <c r="B8350" t="s">
        <v>369</v>
      </c>
      <c r="C8350" t="s">
        <v>492</v>
      </c>
      <c r="D8350" t="s">
        <v>1042</v>
      </c>
      <c r="E8350">
        <v>2014</v>
      </c>
      <c r="F8350" s="10">
        <v>42004</v>
      </c>
      <c r="G8350" t="s">
        <v>489</v>
      </c>
      <c r="H8350" t="s">
        <v>474</v>
      </c>
      <c r="I8350" t="s">
        <v>463</v>
      </c>
      <c r="J8350">
        <v>2799200000</v>
      </c>
      <c r="K8350">
        <v>2799200000</v>
      </c>
    </row>
    <row r="8351" spans="1:11" x14ac:dyDescent="0.25">
      <c r="A8351">
        <v>1269</v>
      </c>
      <c r="B8351" t="s">
        <v>369</v>
      </c>
      <c r="C8351" t="s">
        <v>492</v>
      </c>
      <c r="D8351" t="s">
        <v>316</v>
      </c>
      <c r="E8351">
        <v>2014</v>
      </c>
      <c r="F8351" s="10">
        <v>42004</v>
      </c>
      <c r="G8351" t="s">
        <v>489</v>
      </c>
      <c r="H8351" t="s">
        <v>474</v>
      </c>
      <c r="I8351" t="s">
        <v>463</v>
      </c>
      <c r="J8351">
        <v>7466200000</v>
      </c>
      <c r="K8351">
        <v>7466200000</v>
      </c>
    </row>
    <row r="8352" spans="1:11" x14ac:dyDescent="0.25">
      <c r="A8352">
        <v>1269</v>
      </c>
      <c r="B8352" t="s">
        <v>369</v>
      </c>
      <c r="C8352" t="s">
        <v>493</v>
      </c>
      <c r="D8352" t="s">
        <v>1367</v>
      </c>
      <c r="E8352">
        <v>2014</v>
      </c>
      <c r="F8352" s="10">
        <v>42004</v>
      </c>
      <c r="G8352" t="s">
        <v>489</v>
      </c>
      <c r="H8352" t="s">
        <v>474</v>
      </c>
      <c r="I8352" t="s">
        <v>463</v>
      </c>
      <c r="J8352">
        <v>1601900000</v>
      </c>
      <c r="K8352">
        <v>1601900000</v>
      </c>
    </row>
    <row r="8353" spans="1:11" x14ac:dyDescent="0.25">
      <c r="A8353">
        <v>1269</v>
      </c>
      <c r="B8353" t="s">
        <v>369</v>
      </c>
      <c r="C8353" t="s">
        <v>493</v>
      </c>
      <c r="D8353" t="s">
        <v>1160</v>
      </c>
      <c r="E8353">
        <v>2014</v>
      </c>
      <c r="F8353" s="10">
        <v>42004</v>
      </c>
      <c r="G8353" t="s">
        <v>489</v>
      </c>
      <c r="H8353" t="s">
        <v>474</v>
      </c>
      <c r="I8353" t="s">
        <v>463</v>
      </c>
      <c r="J8353">
        <v>14563000000</v>
      </c>
      <c r="K8353">
        <v>14563000000</v>
      </c>
    </row>
    <row r="8354" spans="1:11" x14ac:dyDescent="0.25">
      <c r="A8354">
        <v>1269</v>
      </c>
      <c r="B8354" t="s">
        <v>369</v>
      </c>
      <c r="C8354" t="s">
        <v>493</v>
      </c>
      <c r="D8354" t="s">
        <v>1040</v>
      </c>
      <c r="E8354">
        <v>2014</v>
      </c>
      <c r="F8354" s="10">
        <v>42004</v>
      </c>
      <c r="G8354" t="s">
        <v>489</v>
      </c>
      <c r="H8354" t="s">
        <v>474</v>
      </c>
      <c r="I8354" t="s">
        <v>463</v>
      </c>
      <c r="J8354">
        <v>2511900000</v>
      </c>
      <c r="K8354">
        <v>2511900000</v>
      </c>
    </row>
    <row r="8355" spans="1:11" x14ac:dyDescent="0.25">
      <c r="A8355">
        <v>1269</v>
      </c>
      <c r="B8355" t="s">
        <v>369</v>
      </c>
      <c r="C8355" t="s">
        <v>493</v>
      </c>
      <c r="D8355" t="s">
        <v>1161</v>
      </c>
      <c r="E8355">
        <v>2014</v>
      </c>
      <c r="F8355" s="10">
        <v>42004</v>
      </c>
      <c r="G8355" t="s">
        <v>489</v>
      </c>
      <c r="H8355" t="s">
        <v>474</v>
      </c>
      <c r="I8355" t="s">
        <v>463</v>
      </c>
      <c r="J8355">
        <v>2854800000</v>
      </c>
      <c r="K8355">
        <v>2854800000</v>
      </c>
    </row>
    <row r="8356" spans="1:11" x14ac:dyDescent="0.25">
      <c r="A8356">
        <v>1573</v>
      </c>
      <c r="B8356" t="s">
        <v>407</v>
      </c>
      <c r="C8356" t="s">
        <v>492</v>
      </c>
      <c r="D8356" t="s">
        <v>1111</v>
      </c>
      <c r="E8356">
        <v>2014</v>
      </c>
      <c r="F8356" s="10">
        <v>42004</v>
      </c>
      <c r="G8356" t="s">
        <v>489</v>
      </c>
      <c r="H8356" t="s">
        <v>474</v>
      </c>
      <c r="I8356" t="s">
        <v>463</v>
      </c>
      <c r="J8356">
        <v>796000000</v>
      </c>
      <c r="K8356">
        <v>796000000</v>
      </c>
    </row>
    <row r="8357" spans="1:11" x14ac:dyDescent="0.25">
      <c r="A8357">
        <v>1573</v>
      </c>
      <c r="B8357" t="s">
        <v>407</v>
      </c>
      <c r="C8357" t="s">
        <v>492</v>
      </c>
      <c r="D8357" t="s">
        <v>21</v>
      </c>
      <c r="E8357">
        <v>2014</v>
      </c>
      <c r="F8357" s="10">
        <v>42004</v>
      </c>
      <c r="G8357" t="s">
        <v>489</v>
      </c>
      <c r="H8357" t="s">
        <v>474</v>
      </c>
      <c r="I8357" t="s">
        <v>463</v>
      </c>
      <c r="J8357">
        <v>501200000</v>
      </c>
      <c r="K8357">
        <v>501200000</v>
      </c>
    </row>
    <row r="8358" spans="1:11" x14ac:dyDescent="0.25">
      <c r="A8358">
        <v>1573</v>
      </c>
      <c r="B8358" t="s">
        <v>407</v>
      </c>
      <c r="C8358" t="s">
        <v>492</v>
      </c>
      <c r="D8358" t="s">
        <v>569</v>
      </c>
      <c r="E8358">
        <v>2014</v>
      </c>
      <c r="F8358" s="10">
        <v>42004</v>
      </c>
      <c r="G8358" t="s">
        <v>489</v>
      </c>
      <c r="H8358" t="s">
        <v>474</v>
      </c>
      <c r="I8358" t="s">
        <v>463</v>
      </c>
      <c r="J8358">
        <v>793700000</v>
      </c>
      <c r="K8358">
        <v>793700000</v>
      </c>
    </row>
    <row r="8359" spans="1:11" x14ac:dyDescent="0.25">
      <c r="A8359">
        <v>1573</v>
      </c>
      <c r="B8359" t="s">
        <v>407</v>
      </c>
      <c r="C8359" t="s">
        <v>492</v>
      </c>
      <c r="D8359" t="s">
        <v>316</v>
      </c>
      <c r="E8359">
        <v>2014</v>
      </c>
      <c r="F8359" s="10">
        <v>42004</v>
      </c>
      <c r="G8359" t="s">
        <v>489</v>
      </c>
      <c r="H8359" t="s">
        <v>474</v>
      </c>
      <c r="I8359" t="s">
        <v>463</v>
      </c>
      <c r="J8359">
        <v>2575900000</v>
      </c>
      <c r="K8359">
        <v>2575900000</v>
      </c>
    </row>
    <row r="8360" spans="1:11" x14ac:dyDescent="0.25">
      <c r="A8360">
        <v>1573</v>
      </c>
      <c r="B8360" t="s">
        <v>407</v>
      </c>
      <c r="C8360" t="s">
        <v>493</v>
      </c>
      <c r="D8360" t="s">
        <v>1109</v>
      </c>
      <c r="E8360">
        <v>2014</v>
      </c>
      <c r="F8360" s="10">
        <v>42004</v>
      </c>
      <c r="G8360" t="s">
        <v>489</v>
      </c>
      <c r="H8360" t="s">
        <v>474</v>
      </c>
      <c r="I8360" t="s">
        <v>463</v>
      </c>
      <c r="J8360">
        <v>1603100000</v>
      </c>
      <c r="K8360">
        <v>1603100000</v>
      </c>
    </row>
    <row r="8361" spans="1:11" x14ac:dyDescent="0.25">
      <c r="A8361">
        <v>1573</v>
      </c>
      <c r="B8361" t="s">
        <v>407</v>
      </c>
      <c r="C8361" t="s">
        <v>493</v>
      </c>
      <c r="D8361" t="s">
        <v>458</v>
      </c>
      <c r="E8361">
        <v>2014</v>
      </c>
      <c r="F8361" s="10">
        <v>42004</v>
      </c>
      <c r="G8361" t="s">
        <v>489</v>
      </c>
      <c r="H8361" t="s">
        <v>474</v>
      </c>
      <c r="I8361" t="s">
        <v>463</v>
      </c>
      <c r="J8361">
        <v>-26000000</v>
      </c>
      <c r="K8361">
        <v>-26000000</v>
      </c>
    </row>
    <row r="8362" spans="1:11" x14ac:dyDescent="0.25">
      <c r="A8362">
        <v>1573</v>
      </c>
      <c r="B8362" t="s">
        <v>407</v>
      </c>
      <c r="C8362" t="s">
        <v>493</v>
      </c>
      <c r="D8362" t="s">
        <v>1108</v>
      </c>
      <c r="E8362">
        <v>2014</v>
      </c>
      <c r="F8362" s="10">
        <v>42004</v>
      </c>
      <c r="G8362" t="s">
        <v>489</v>
      </c>
      <c r="H8362" t="s">
        <v>474</v>
      </c>
      <c r="I8362" t="s">
        <v>463</v>
      </c>
      <c r="J8362">
        <v>1728100000</v>
      </c>
      <c r="K8362">
        <v>1728100000</v>
      </c>
    </row>
    <row r="8363" spans="1:11" x14ac:dyDescent="0.25">
      <c r="A8363">
        <v>1573</v>
      </c>
      <c r="B8363" t="s">
        <v>407</v>
      </c>
      <c r="C8363" t="s">
        <v>493</v>
      </c>
      <c r="D8363" t="s">
        <v>1110</v>
      </c>
      <c r="E8363">
        <v>2014</v>
      </c>
      <c r="F8363" s="10">
        <v>42004</v>
      </c>
      <c r="G8363" t="s">
        <v>489</v>
      </c>
      <c r="H8363" t="s">
        <v>474</v>
      </c>
      <c r="I8363" t="s">
        <v>463</v>
      </c>
      <c r="J8363">
        <v>1356400000</v>
      </c>
      <c r="K8363">
        <v>1356400000</v>
      </c>
    </row>
    <row r="8364" spans="1:11" x14ac:dyDescent="0.25">
      <c r="A8364">
        <v>1933</v>
      </c>
      <c r="B8364" t="s">
        <v>326</v>
      </c>
      <c r="C8364" t="s">
        <v>493</v>
      </c>
      <c r="D8364" t="s">
        <v>2063</v>
      </c>
      <c r="E8364">
        <v>2014</v>
      </c>
      <c r="F8364" s="10">
        <v>42004</v>
      </c>
      <c r="G8364" t="s">
        <v>489</v>
      </c>
      <c r="H8364" t="s">
        <v>474</v>
      </c>
      <c r="I8364" t="s">
        <v>463</v>
      </c>
      <c r="J8364">
        <v>104732000</v>
      </c>
      <c r="K8364">
        <v>104732000</v>
      </c>
    </row>
    <row r="8365" spans="1:11" x14ac:dyDescent="0.25">
      <c r="A8365">
        <v>1933</v>
      </c>
      <c r="B8365" t="s">
        <v>326</v>
      </c>
      <c r="C8365" t="s">
        <v>493</v>
      </c>
      <c r="D8365" t="s">
        <v>2064</v>
      </c>
      <c r="E8365">
        <v>2014</v>
      </c>
      <c r="F8365" s="10">
        <v>42004</v>
      </c>
      <c r="G8365" t="s">
        <v>489</v>
      </c>
      <c r="H8365" t="s">
        <v>474</v>
      </c>
      <c r="I8365" t="s">
        <v>463</v>
      </c>
      <c r="J8365">
        <v>0</v>
      </c>
      <c r="K8365">
        <v>0</v>
      </c>
    </row>
    <row r="8366" spans="1:11" x14ac:dyDescent="0.25">
      <c r="A8366">
        <v>1933</v>
      </c>
      <c r="B8366" t="s">
        <v>326</v>
      </c>
      <c r="C8366" t="s">
        <v>493</v>
      </c>
      <c r="D8366" t="s">
        <v>2062</v>
      </c>
      <c r="E8366">
        <v>2014</v>
      </c>
      <c r="F8366" s="10">
        <v>42004</v>
      </c>
      <c r="G8366" t="s">
        <v>489</v>
      </c>
      <c r="H8366" t="s">
        <v>474</v>
      </c>
      <c r="I8366" t="s">
        <v>463</v>
      </c>
      <c r="J8366">
        <v>34387000</v>
      </c>
      <c r="K8366">
        <v>34387000</v>
      </c>
    </row>
    <row r="8367" spans="1:11" x14ac:dyDescent="0.25">
      <c r="A8367">
        <v>1933</v>
      </c>
      <c r="B8367" t="s">
        <v>326</v>
      </c>
      <c r="C8367" t="s">
        <v>493</v>
      </c>
      <c r="D8367" t="s">
        <v>2061</v>
      </c>
      <c r="E8367">
        <v>2014</v>
      </c>
      <c r="F8367" s="10">
        <v>42004</v>
      </c>
      <c r="G8367" t="s">
        <v>489</v>
      </c>
      <c r="H8367" t="s">
        <v>474</v>
      </c>
      <c r="I8367" t="s">
        <v>463</v>
      </c>
      <c r="J8367">
        <v>326672000</v>
      </c>
      <c r="K8367">
        <v>326672000</v>
      </c>
    </row>
    <row r="8368" spans="1:11" x14ac:dyDescent="0.25">
      <c r="A8368">
        <v>1935</v>
      </c>
      <c r="B8368" t="s">
        <v>398</v>
      </c>
      <c r="C8368" t="s">
        <v>493</v>
      </c>
      <c r="D8368" t="s">
        <v>937</v>
      </c>
      <c r="E8368">
        <v>2014</v>
      </c>
      <c r="F8368" s="10">
        <v>42004</v>
      </c>
      <c r="G8368" t="s">
        <v>489</v>
      </c>
      <c r="H8368" t="s">
        <v>474</v>
      </c>
      <c r="I8368" t="s">
        <v>463</v>
      </c>
      <c r="J8368">
        <v>-560000</v>
      </c>
      <c r="K8368">
        <v>-560000</v>
      </c>
    </row>
    <row r="8369" spans="1:11" x14ac:dyDescent="0.25">
      <c r="A8369">
        <v>1935</v>
      </c>
      <c r="B8369" t="s">
        <v>398</v>
      </c>
      <c r="C8369" t="s">
        <v>493</v>
      </c>
      <c r="D8369" t="s">
        <v>2104</v>
      </c>
      <c r="E8369">
        <v>2014</v>
      </c>
      <c r="F8369" s="10">
        <v>42004</v>
      </c>
      <c r="G8369" t="s">
        <v>489</v>
      </c>
      <c r="H8369" t="s">
        <v>474</v>
      </c>
      <c r="I8369" t="s">
        <v>463</v>
      </c>
      <c r="J8369">
        <v>14143000</v>
      </c>
      <c r="K8369">
        <v>14143000</v>
      </c>
    </row>
    <row r="8370" spans="1:11" x14ac:dyDescent="0.25">
      <c r="A8370">
        <v>1935</v>
      </c>
      <c r="B8370" t="s">
        <v>398</v>
      </c>
      <c r="C8370" t="s">
        <v>493</v>
      </c>
      <c r="D8370" t="s">
        <v>2103</v>
      </c>
      <c r="E8370">
        <v>2014</v>
      </c>
      <c r="F8370" s="10">
        <v>42004</v>
      </c>
      <c r="G8370" t="s">
        <v>489</v>
      </c>
      <c r="H8370" t="s">
        <v>474</v>
      </c>
      <c r="I8370" t="s">
        <v>463</v>
      </c>
      <c r="J8370">
        <v>103556000</v>
      </c>
      <c r="K8370">
        <v>103556000</v>
      </c>
    </row>
    <row r="8371" spans="1:11" x14ac:dyDescent="0.25">
      <c r="A8371">
        <v>2044</v>
      </c>
      <c r="B8371" t="s">
        <v>412</v>
      </c>
      <c r="C8371" t="s">
        <v>493</v>
      </c>
      <c r="D8371" t="s">
        <v>1027</v>
      </c>
      <c r="E8371">
        <v>2014</v>
      </c>
      <c r="F8371" s="10">
        <v>42004</v>
      </c>
      <c r="G8371" t="s">
        <v>489</v>
      </c>
      <c r="H8371" t="s">
        <v>474</v>
      </c>
      <c r="I8371" t="s">
        <v>463</v>
      </c>
      <c r="J8371">
        <v>0</v>
      </c>
      <c r="K8371">
        <v>0</v>
      </c>
    </row>
    <row r="8372" spans="1:11" x14ac:dyDescent="0.25">
      <c r="A8372">
        <v>2044</v>
      </c>
      <c r="B8372" t="s">
        <v>412</v>
      </c>
      <c r="C8372" t="s">
        <v>493</v>
      </c>
      <c r="D8372" t="s">
        <v>1026</v>
      </c>
      <c r="E8372">
        <v>2014</v>
      </c>
      <c r="F8372" s="10">
        <v>42004</v>
      </c>
      <c r="G8372" t="s">
        <v>489</v>
      </c>
      <c r="H8372" t="s">
        <v>474</v>
      </c>
      <c r="I8372" t="s">
        <v>463</v>
      </c>
      <c r="J8372">
        <v>7019000</v>
      </c>
      <c r="K8372">
        <v>7019000</v>
      </c>
    </row>
    <row r="8373" spans="1:11" x14ac:dyDescent="0.25">
      <c r="A8373">
        <v>2044</v>
      </c>
      <c r="B8373" t="s">
        <v>412</v>
      </c>
      <c r="C8373" t="s">
        <v>493</v>
      </c>
      <c r="D8373" t="s">
        <v>1025</v>
      </c>
      <c r="E8373">
        <v>2014</v>
      </c>
      <c r="F8373" s="10">
        <v>42004</v>
      </c>
      <c r="G8373" t="s">
        <v>489</v>
      </c>
      <c r="H8373" t="s">
        <v>474</v>
      </c>
      <c r="I8373" t="s">
        <v>463</v>
      </c>
      <c r="J8373">
        <v>312649000</v>
      </c>
      <c r="K8373">
        <v>312649000</v>
      </c>
    </row>
    <row r="8374" spans="1:11" x14ac:dyDescent="0.25">
      <c r="A8374">
        <v>5288</v>
      </c>
      <c r="B8374" t="s">
        <v>353</v>
      </c>
      <c r="C8374" t="s">
        <v>493</v>
      </c>
      <c r="D8374" t="s">
        <v>2072</v>
      </c>
      <c r="E8374">
        <v>2014</v>
      </c>
      <c r="F8374" s="10">
        <v>42004</v>
      </c>
      <c r="G8374" t="s">
        <v>489</v>
      </c>
      <c r="H8374" t="s">
        <v>474</v>
      </c>
      <c r="I8374" t="s">
        <v>463</v>
      </c>
      <c r="J8374">
        <v>243000</v>
      </c>
      <c r="K8374">
        <v>243000</v>
      </c>
    </row>
    <row r="8375" spans="1:11" x14ac:dyDescent="0.25">
      <c r="A8375">
        <v>5288</v>
      </c>
      <c r="B8375" t="s">
        <v>353</v>
      </c>
      <c r="C8375" t="s">
        <v>493</v>
      </c>
      <c r="D8375" t="s">
        <v>916</v>
      </c>
      <c r="E8375">
        <v>2014</v>
      </c>
      <c r="F8375" s="10">
        <v>42004</v>
      </c>
      <c r="G8375" t="s">
        <v>489</v>
      </c>
      <c r="H8375" t="s">
        <v>474</v>
      </c>
      <c r="I8375" t="s">
        <v>463</v>
      </c>
      <c r="J8375">
        <v>5784000</v>
      </c>
      <c r="K8375">
        <v>5784000</v>
      </c>
    </row>
    <row r="8376" spans="1:11" x14ac:dyDescent="0.25">
      <c r="A8376">
        <v>5288</v>
      </c>
      <c r="B8376" t="s">
        <v>353</v>
      </c>
      <c r="C8376" t="s">
        <v>493</v>
      </c>
      <c r="D8376" t="s">
        <v>915</v>
      </c>
      <c r="E8376">
        <v>2014</v>
      </c>
      <c r="F8376" s="10">
        <v>42004</v>
      </c>
      <c r="G8376" t="s">
        <v>489</v>
      </c>
      <c r="H8376" t="s">
        <v>474</v>
      </c>
      <c r="I8376" t="s">
        <v>463</v>
      </c>
      <c r="J8376">
        <v>95516000</v>
      </c>
      <c r="K8376">
        <v>95516000</v>
      </c>
    </row>
    <row r="8377" spans="1:11" x14ac:dyDescent="0.25">
      <c r="A8377">
        <v>8058</v>
      </c>
      <c r="B8377" t="s">
        <v>328</v>
      </c>
      <c r="C8377" t="s">
        <v>493</v>
      </c>
      <c r="D8377" t="s">
        <v>1035</v>
      </c>
      <c r="E8377">
        <v>2014</v>
      </c>
      <c r="F8377" s="10">
        <v>42004</v>
      </c>
      <c r="G8377" t="s">
        <v>489</v>
      </c>
      <c r="H8377" t="s">
        <v>474</v>
      </c>
      <c r="I8377" t="s">
        <v>463</v>
      </c>
      <c r="J8377">
        <v>354679000</v>
      </c>
      <c r="K8377">
        <v>354679000</v>
      </c>
    </row>
    <row r="8378" spans="1:11" x14ac:dyDescent="0.25">
      <c r="A8378">
        <v>8058</v>
      </c>
      <c r="B8378" t="s">
        <v>328</v>
      </c>
      <c r="C8378" t="s">
        <v>493</v>
      </c>
      <c r="D8378" t="s">
        <v>458</v>
      </c>
      <c r="E8378">
        <v>2014</v>
      </c>
      <c r="F8378" s="10">
        <v>42004</v>
      </c>
      <c r="G8378" t="s">
        <v>489</v>
      </c>
      <c r="H8378" t="s">
        <v>474</v>
      </c>
      <c r="I8378" t="s">
        <v>463</v>
      </c>
      <c r="J8378">
        <v>-17680000</v>
      </c>
      <c r="K8378">
        <v>-17680000</v>
      </c>
    </row>
    <row r="8379" spans="1:11" x14ac:dyDescent="0.25">
      <c r="A8379">
        <v>8058</v>
      </c>
      <c r="B8379" t="s">
        <v>328</v>
      </c>
      <c r="C8379" t="s">
        <v>493</v>
      </c>
      <c r="D8379" t="s">
        <v>1034</v>
      </c>
      <c r="E8379">
        <v>2014</v>
      </c>
      <c r="F8379" s="10">
        <v>42004</v>
      </c>
      <c r="G8379" t="s">
        <v>489</v>
      </c>
      <c r="H8379" t="s">
        <v>474</v>
      </c>
      <c r="I8379" t="s">
        <v>463</v>
      </c>
      <c r="J8379">
        <v>2674329000</v>
      </c>
      <c r="K8379">
        <v>2674329000</v>
      </c>
    </row>
    <row r="8380" spans="1:11" x14ac:dyDescent="0.25">
      <c r="A8380">
        <v>8060</v>
      </c>
      <c r="B8380" t="s">
        <v>330</v>
      </c>
      <c r="C8380" t="s">
        <v>493</v>
      </c>
      <c r="D8380" t="s">
        <v>2067</v>
      </c>
      <c r="E8380">
        <v>2014</v>
      </c>
      <c r="F8380" s="10">
        <v>42004</v>
      </c>
      <c r="G8380" t="s">
        <v>489</v>
      </c>
      <c r="H8380" t="s">
        <v>474</v>
      </c>
      <c r="I8380" t="s">
        <v>463</v>
      </c>
      <c r="J8380">
        <v>23846000</v>
      </c>
      <c r="K8380">
        <v>23846000</v>
      </c>
    </row>
    <row r="8381" spans="1:11" x14ac:dyDescent="0.25">
      <c r="A8381">
        <v>8060</v>
      </c>
      <c r="B8381" t="s">
        <v>330</v>
      </c>
      <c r="C8381" t="s">
        <v>493</v>
      </c>
      <c r="D8381" t="s">
        <v>936</v>
      </c>
      <c r="E8381">
        <v>2014</v>
      </c>
      <c r="F8381" s="10">
        <v>42004</v>
      </c>
      <c r="G8381" t="s">
        <v>489</v>
      </c>
      <c r="H8381" t="s">
        <v>474</v>
      </c>
      <c r="I8381" t="s">
        <v>463</v>
      </c>
      <c r="J8381">
        <v>756057000</v>
      </c>
      <c r="K8381">
        <v>756057000</v>
      </c>
    </row>
    <row r="8382" spans="1:11" x14ac:dyDescent="0.25">
      <c r="A8382">
        <v>8064</v>
      </c>
      <c r="B8382" t="s">
        <v>346</v>
      </c>
      <c r="C8382" t="s">
        <v>492</v>
      </c>
      <c r="D8382" t="s">
        <v>30</v>
      </c>
      <c r="E8382">
        <v>2014</v>
      </c>
      <c r="F8382" s="10">
        <v>42004</v>
      </c>
      <c r="G8382" t="s">
        <v>489</v>
      </c>
      <c r="H8382" t="s">
        <v>474</v>
      </c>
      <c r="I8382" t="s">
        <v>463</v>
      </c>
      <c r="J8382">
        <v>11166000</v>
      </c>
      <c r="K8382">
        <v>11166000</v>
      </c>
    </row>
    <row r="8383" spans="1:11" x14ac:dyDescent="0.25">
      <c r="A8383">
        <v>8064</v>
      </c>
      <c r="B8383" t="s">
        <v>346</v>
      </c>
      <c r="C8383" t="s">
        <v>492</v>
      </c>
      <c r="D8383" t="s">
        <v>1271</v>
      </c>
      <c r="E8383">
        <v>2014</v>
      </c>
      <c r="F8383" s="10">
        <v>42004</v>
      </c>
      <c r="G8383" t="s">
        <v>489</v>
      </c>
      <c r="H8383" t="s">
        <v>474</v>
      </c>
      <c r="I8383" t="s">
        <v>463</v>
      </c>
      <c r="J8383">
        <v>4568000</v>
      </c>
      <c r="K8383">
        <v>4568000</v>
      </c>
    </row>
    <row r="8384" spans="1:11" x14ac:dyDescent="0.25">
      <c r="A8384">
        <v>8064</v>
      </c>
      <c r="B8384" t="s">
        <v>346</v>
      </c>
      <c r="C8384" t="s">
        <v>492</v>
      </c>
      <c r="D8384" t="s">
        <v>44</v>
      </c>
      <c r="E8384">
        <v>2014</v>
      </c>
      <c r="F8384" s="10">
        <v>42004</v>
      </c>
      <c r="G8384" t="s">
        <v>489</v>
      </c>
      <c r="H8384" t="s">
        <v>474</v>
      </c>
      <c r="I8384" t="s">
        <v>463</v>
      </c>
      <c r="J8384">
        <v>21910000</v>
      </c>
      <c r="K8384">
        <v>21910000</v>
      </c>
    </row>
    <row r="8385" spans="1:11" x14ac:dyDescent="0.25">
      <c r="A8385">
        <v>8064</v>
      </c>
      <c r="B8385" t="s">
        <v>346</v>
      </c>
      <c r="C8385" t="s">
        <v>492</v>
      </c>
      <c r="D8385" t="s">
        <v>59</v>
      </c>
      <c r="E8385">
        <v>2014</v>
      </c>
      <c r="F8385" s="10">
        <v>42004</v>
      </c>
      <c r="G8385" t="s">
        <v>489</v>
      </c>
      <c r="H8385" t="s">
        <v>474</v>
      </c>
      <c r="I8385" t="s">
        <v>463</v>
      </c>
      <c r="J8385">
        <v>17166000</v>
      </c>
      <c r="K8385">
        <v>17166000</v>
      </c>
    </row>
    <row r="8386" spans="1:11" x14ac:dyDescent="0.25">
      <c r="A8386">
        <v>8064</v>
      </c>
      <c r="B8386" t="s">
        <v>346</v>
      </c>
      <c r="C8386" t="s">
        <v>492</v>
      </c>
      <c r="D8386" t="s">
        <v>105</v>
      </c>
      <c r="E8386">
        <v>2014</v>
      </c>
      <c r="F8386" s="10">
        <v>42004</v>
      </c>
      <c r="G8386" t="s">
        <v>489</v>
      </c>
      <c r="H8386" t="s">
        <v>474</v>
      </c>
      <c r="I8386" t="s">
        <v>463</v>
      </c>
      <c r="J8386">
        <v>28575000</v>
      </c>
      <c r="K8386">
        <v>28575000</v>
      </c>
    </row>
    <row r="8387" spans="1:11" x14ac:dyDescent="0.25">
      <c r="A8387">
        <v>8064</v>
      </c>
      <c r="B8387" t="s">
        <v>346</v>
      </c>
      <c r="C8387" t="s">
        <v>492</v>
      </c>
      <c r="D8387" t="s">
        <v>113</v>
      </c>
      <c r="E8387">
        <v>2014</v>
      </c>
      <c r="F8387" s="10">
        <v>42004</v>
      </c>
      <c r="G8387" t="s">
        <v>489</v>
      </c>
      <c r="H8387" t="s">
        <v>474</v>
      </c>
      <c r="I8387" t="s">
        <v>463</v>
      </c>
      <c r="J8387">
        <v>20656000</v>
      </c>
      <c r="K8387">
        <v>20656000</v>
      </c>
    </row>
    <row r="8388" spans="1:11" x14ac:dyDescent="0.25">
      <c r="A8388">
        <v>8064</v>
      </c>
      <c r="B8388" t="s">
        <v>346</v>
      </c>
      <c r="C8388" t="s">
        <v>492</v>
      </c>
      <c r="D8388" t="s">
        <v>163</v>
      </c>
      <c r="E8388">
        <v>2014</v>
      </c>
      <c r="F8388" s="10">
        <v>42004</v>
      </c>
      <c r="G8388" t="s">
        <v>489</v>
      </c>
      <c r="H8388" t="s">
        <v>474</v>
      </c>
      <c r="I8388" t="s">
        <v>463</v>
      </c>
      <c r="J8388">
        <v>45261000</v>
      </c>
      <c r="K8388">
        <v>45261000</v>
      </c>
    </row>
    <row r="8389" spans="1:11" x14ac:dyDescent="0.25">
      <c r="A8389">
        <v>8064</v>
      </c>
      <c r="B8389" t="s">
        <v>346</v>
      </c>
      <c r="C8389" t="s">
        <v>492</v>
      </c>
      <c r="D8389" t="s">
        <v>227</v>
      </c>
      <c r="E8389">
        <v>2014</v>
      </c>
      <c r="F8389" s="10">
        <v>42004</v>
      </c>
      <c r="G8389" t="s">
        <v>489</v>
      </c>
      <c r="H8389" t="s">
        <v>474</v>
      </c>
      <c r="I8389" t="s">
        <v>463</v>
      </c>
      <c r="J8389">
        <v>5466000</v>
      </c>
      <c r="K8389">
        <v>5466000</v>
      </c>
    </row>
    <row r="8390" spans="1:11" x14ac:dyDescent="0.25">
      <c r="A8390">
        <v>8064</v>
      </c>
      <c r="B8390" t="s">
        <v>346</v>
      </c>
      <c r="C8390" t="s">
        <v>492</v>
      </c>
      <c r="D8390" t="s">
        <v>1071</v>
      </c>
      <c r="E8390">
        <v>2014</v>
      </c>
      <c r="F8390" s="10">
        <v>42004</v>
      </c>
      <c r="G8390" t="s">
        <v>489</v>
      </c>
      <c r="H8390" t="s">
        <v>474</v>
      </c>
      <c r="I8390" t="s">
        <v>463</v>
      </c>
      <c r="J8390">
        <v>4641000</v>
      </c>
      <c r="K8390">
        <v>4641000</v>
      </c>
    </row>
    <row r="8391" spans="1:11" x14ac:dyDescent="0.25">
      <c r="A8391">
        <v>8064</v>
      </c>
      <c r="B8391" t="s">
        <v>346</v>
      </c>
      <c r="C8391" t="s">
        <v>492</v>
      </c>
      <c r="D8391" t="s">
        <v>458</v>
      </c>
      <c r="E8391">
        <v>2014</v>
      </c>
      <c r="F8391" s="10">
        <v>42004</v>
      </c>
      <c r="G8391" t="s">
        <v>489</v>
      </c>
      <c r="H8391" t="s">
        <v>474</v>
      </c>
      <c r="I8391" t="s">
        <v>463</v>
      </c>
      <c r="J8391">
        <v>53700000</v>
      </c>
      <c r="K8391">
        <v>53700000</v>
      </c>
    </row>
    <row r="8392" spans="1:11" x14ac:dyDescent="0.25">
      <c r="A8392">
        <v>8064</v>
      </c>
      <c r="B8392" t="s">
        <v>346</v>
      </c>
      <c r="C8392" t="s">
        <v>492</v>
      </c>
      <c r="D8392" t="s">
        <v>249</v>
      </c>
      <c r="E8392">
        <v>2014</v>
      </c>
      <c r="F8392" s="10">
        <v>42004</v>
      </c>
      <c r="G8392" t="s">
        <v>489</v>
      </c>
      <c r="H8392" t="s">
        <v>474</v>
      </c>
      <c r="I8392" t="s">
        <v>463</v>
      </c>
      <c r="J8392">
        <v>6418000</v>
      </c>
      <c r="K8392">
        <v>6418000</v>
      </c>
    </row>
    <row r="8393" spans="1:11" x14ac:dyDescent="0.25">
      <c r="A8393">
        <v>8064</v>
      </c>
      <c r="B8393" t="s">
        <v>346</v>
      </c>
      <c r="C8393" t="s">
        <v>492</v>
      </c>
      <c r="D8393" t="s">
        <v>256</v>
      </c>
      <c r="E8393">
        <v>2014</v>
      </c>
      <c r="F8393" s="10">
        <v>42004</v>
      </c>
      <c r="G8393" t="s">
        <v>489</v>
      </c>
      <c r="H8393" t="s">
        <v>474</v>
      </c>
      <c r="I8393" t="s">
        <v>463</v>
      </c>
      <c r="J8393">
        <v>18692000</v>
      </c>
      <c r="K8393">
        <v>18692000</v>
      </c>
    </row>
    <row r="8394" spans="1:11" x14ac:dyDescent="0.25">
      <c r="A8394">
        <v>8064</v>
      </c>
      <c r="B8394" t="s">
        <v>346</v>
      </c>
      <c r="C8394" t="s">
        <v>492</v>
      </c>
      <c r="D8394" t="s">
        <v>267</v>
      </c>
      <c r="E8394">
        <v>2014</v>
      </c>
      <c r="F8394" s="10">
        <v>42004</v>
      </c>
      <c r="G8394" t="s">
        <v>489</v>
      </c>
      <c r="H8394" t="s">
        <v>474</v>
      </c>
      <c r="I8394" t="s">
        <v>463</v>
      </c>
      <c r="J8394">
        <v>4049000</v>
      </c>
      <c r="K8394">
        <v>4049000</v>
      </c>
    </row>
    <row r="8395" spans="1:11" x14ac:dyDescent="0.25">
      <c r="A8395">
        <v>8064</v>
      </c>
      <c r="B8395" t="s">
        <v>346</v>
      </c>
      <c r="C8395" t="s">
        <v>492</v>
      </c>
      <c r="D8395" t="s">
        <v>279</v>
      </c>
      <c r="E8395">
        <v>2014</v>
      </c>
      <c r="F8395" s="10">
        <v>42004</v>
      </c>
      <c r="G8395" t="s">
        <v>489</v>
      </c>
      <c r="H8395" t="s">
        <v>474</v>
      </c>
      <c r="I8395" t="s">
        <v>463</v>
      </c>
      <c r="J8395">
        <v>4937000</v>
      </c>
      <c r="K8395">
        <v>4937000</v>
      </c>
    </row>
    <row r="8396" spans="1:11" x14ac:dyDescent="0.25">
      <c r="A8396">
        <v>8064</v>
      </c>
      <c r="B8396" t="s">
        <v>346</v>
      </c>
      <c r="C8396" t="s">
        <v>492</v>
      </c>
      <c r="D8396" t="s">
        <v>290</v>
      </c>
      <c r="E8396">
        <v>2014</v>
      </c>
      <c r="F8396" s="10">
        <v>42004</v>
      </c>
      <c r="G8396" t="s">
        <v>489</v>
      </c>
      <c r="H8396" t="s">
        <v>474</v>
      </c>
      <c r="I8396" t="s">
        <v>463</v>
      </c>
      <c r="J8396">
        <v>46049000</v>
      </c>
      <c r="K8396">
        <v>46049000</v>
      </c>
    </row>
    <row r="8397" spans="1:11" x14ac:dyDescent="0.25">
      <c r="A8397">
        <v>8064</v>
      </c>
      <c r="B8397" t="s">
        <v>346</v>
      </c>
      <c r="C8397" t="s">
        <v>492</v>
      </c>
      <c r="D8397" t="s">
        <v>316</v>
      </c>
      <c r="E8397">
        <v>2014</v>
      </c>
      <c r="F8397" s="10">
        <v>42004</v>
      </c>
      <c r="G8397" t="s">
        <v>489</v>
      </c>
      <c r="H8397" t="s">
        <v>474</v>
      </c>
      <c r="I8397" t="s">
        <v>463</v>
      </c>
      <c r="J8397">
        <v>261849000</v>
      </c>
      <c r="K8397">
        <v>261849000</v>
      </c>
    </row>
    <row r="8398" spans="1:11" x14ac:dyDescent="0.25">
      <c r="A8398">
        <v>8064</v>
      </c>
      <c r="B8398" t="s">
        <v>346</v>
      </c>
      <c r="C8398" t="s">
        <v>493</v>
      </c>
      <c r="D8398" t="s">
        <v>1007</v>
      </c>
      <c r="E8398">
        <v>2014</v>
      </c>
      <c r="F8398" s="10">
        <v>42004</v>
      </c>
      <c r="G8398" t="s">
        <v>489</v>
      </c>
      <c r="H8398" t="s">
        <v>474</v>
      </c>
      <c r="I8398" t="s">
        <v>463</v>
      </c>
      <c r="J8398">
        <v>498212000</v>
      </c>
      <c r="K8398">
        <v>498212000</v>
      </c>
    </row>
    <row r="8399" spans="1:11" x14ac:dyDescent="0.25">
      <c r="A8399">
        <v>8064</v>
      </c>
      <c r="B8399" t="s">
        <v>346</v>
      </c>
      <c r="C8399" t="s">
        <v>493</v>
      </c>
      <c r="D8399" t="s">
        <v>1009</v>
      </c>
      <c r="E8399">
        <v>2014</v>
      </c>
      <c r="F8399" s="10">
        <v>42004</v>
      </c>
      <c r="G8399" t="s">
        <v>489</v>
      </c>
      <c r="H8399" t="s">
        <v>474</v>
      </c>
      <c r="I8399" t="s">
        <v>463</v>
      </c>
      <c r="J8399">
        <v>11572000</v>
      </c>
      <c r="K8399">
        <v>11572000</v>
      </c>
    </row>
    <row r="8400" spans="1:11" x14ac:dyDescent="0.25">
      <c r="A8400">
        <v>8064</v>
      </c>
      <c r="B8400" t="s">
        <v>346</v>
      </c>
      <c r="C8400" t="s">
        <v>493</v>
      </c>
      <c r="D8400" t="s">
        <v>1008</v>
      </c>
      <c r="E8400">
        <v>2014</v>
      </c>
      <c r="F8400" s="10">
        <v>42004</v>
      </c>
      <c r="G8400" t="s">
        <v>489</v>
      </c>
      <c r="H8400" t="s">
        <v>474</v>
      </c>
      <c r="I8400" t="s">
        <v>463</v>
      </c>
      <c r="J8400">
        <v>45319000</v>
      </c>
      <c r="K8400">
        <v>45319000</v>
      </c>
    </row>
    <row r="8401" spans="1:11" x14ac:dyDescent="0.25">
      <c r="A8401">
        <v>8070</v>
      </c>
      <c r="B8401" t="s">
        <v>361</v>
      </c>
      <c r="C8401" t="s">
        <v>492</v>
      </c>
      <c r="D8401" t="s">
        <v>1435</v>
      </c>
      <c r="E8401">
        <v>2014</v>
      </c>
      <c r="F8401" s="10">
        <v>42004</v>
      </c>
      <c r="G8401" t="s">
        <v>489</v>
      </c>
      <c r="H8401" t="s">
        <v>474</v>
      </c>
      <c r="I8401" t="s">
        <v>463</v>
      </c>
      <c r="J8401">
        <v>1685900000</v>
      </c>
      <c r="K8401">
        <v>1685900000</v>
      </c>
    </row>
    <row r="8402" spans="1:11" x14ac:dyDescent="0.25">
      <c r="A8402">
        <v>8070</v>
      </c>
      <c r="B8402" t="s">
        <v>361</v>
      </c>
      <c r="C8402" t="s">
        <v>492</v>
      </c>
      <c r="D8402" t="s">
        <v>44</v>
      </c>
      <c r="E8402">
        <v>2014</v>
      </c>
      <c r="F8402" s="10">
        <v>42004</v>
      </c>
      <c r="G8402" t="s">
        <v>489</v>
      </c>
      <c r="H8402" t="s">
        <v>474</v>
      </c>
      <c r="I8402" t="s">
        <v>463</v>
      </c>
      <c r="J8402">
        <v>713000000</v>
      </c>
      <c r="K8402">
        <v>713000000</v>
      </c>
    </row>
    <row r="8403" spans="1:11" x14ac:dyDescent="0.25">
      <c r="A8403">
        <v>8070</v>
      </c>
      <c r="B8403" t="s">
        <v>361</v>
      </c>
      <c r="C8403" t="s">
        <v>492</v>
      </c>
      <c r="D8403" t="s">
        <v>569</v>
      </c>
      <c r="E8403">
        <v>2014</v>
      </c>
      <c r="F8403" s="10">
        <v>42004</v>
      </c>
      <c r="G8403" t="s">
        <v>489</v>
      </c>
      <c r="H8403" t="s">
        <v>474</v>
      </c>
      <c r="I8403" t="s">
        <v>463</v>
      </c>
      <c r="J8403">
        <v>3470600000</v>
      </c>
      <c r="K8403">
        <v>3470600000</v>
      </c>
    </row>
    <row r="8404" spans="1:11" x14ac:dyDescent="0.25">
      <c r="A8404">
        <v>8070</v>
      </c>
      <c r="B8404" t="s">
        <v>361</v>
      </c>
      <c r="C8404" t="s">
        <v>492</v>
      </c>
      <c r="D8404" t="s">
        <v>619</v>
      </c>
      <c r="E8404">
        <v>2014</v>
      </c>
      <c r="F8404" s="10">
        <v>42004</v>
      </c>
      <c r="G8404" t="s">
        <v>489</v>
      </c>
      <c r="H8404" t="s">
        <v>474</v>
      </c>
      <c r="I8404" t="s">
        <v>463</v>
      </c>
      <c r="J8404">
        <v>1177400000</v>
      </c>
      <c r="K8404">
        <v>1177400000</v>
      </c>
    </row>
    <row r="8405" spans="1:11" x14ac:dyDescent="0.25">
      <c r="A8405">
        <v>8070</v>
      </c>
      <c r="B8405" t="s">
        <v>361</v>
      </c>
      <c r="C8405" t="s">
        <v>492</v>
      </c>
      <c r="D8405" t="s">
        <v>316</v>
      </c>
      <c r="E8405">
        <v>2014</v>
      </c>
      <c r="F8405" s="10">
        <v>42004</v>
      </c>
      <c r="G8405" t="s">
        <v>489</v>
      </c>
      <c r="H8405" t="s">
        <v>474</v>
      </c>
      <c r="I8405" t="s">
        <v>463</v>
      </c>
      <c r="J8405">
        <v>7233600000</v>
      </c>
      <c r="K8405">
        <v>7233600000</v>
      </c>
    </row>
    <row r="8406" spans="1:11" x14ac:dyDescent="0.25">
      <c r="A8406">
        <v>8070</v>
      </c>
      <c r="B8406" t="s">
        <v>361</v>
      </c>
      <c r="C8406" t="s">
        <v>493</v>
      </c>
      <c r="D8406" t="s">
        <v>1036</v>
      </c>
      <c r="E8406">
        <v>2014</v>
      </c>
      <c r="F8406" s="10">
        <v>42004</v>
      </c>
      <c r="G8406" t="s">
        <v>489</v>
      </c>
      <c r="H8406" t="s">
        <v>474</v>
      </c>
      <c r="I8406" t="s">
        <v>463</v>
      </c>
      <c r="J8406">
        <v>-45700000</v>
      </c>
      <c r="K8406">
        <v>-45700000</v>
      </c>
    </row>
    <row r="8407" spans="1:11" x14ac:dyDescent="0.25">
      <c r="A8407">
        <v>8070</v>
      </c>
      <c r="B8407" t="s">
        <v>361</v>
      </c>
      <c r="C8407" t="s">
        <v>493</v>
      </c>
      <c r="D8407" t="s">
        <v>2079</v>
      </c>
      <c r="E8407">
        <v>2014</v>
      </c>
      <c r="F8407" s="10">
        <v>42004</v>
      </c>
      <c r="G8407" t="s">
        <v>489</v>
      </c>
      <c r="H8407" t="s">
        <v>474</v>
      </c>
      <c r="I8407" t="s">
        <v>463</v>
      </c>
      <c r="J8407">
        <v>4283300000</v>
      </c>
      <c r="K8407">
        <v>4283300000</v>
      </c>
    </row>
    <row r="8408" spans="1:11" x14ac:dyDescent="0.25">
      <c r="A8408">
        <v>8070</v>
      </c>
      <c r="B8408" t="s">
        <v>361</v>
      </c>
      <c r="C8408" t="s">
        <v>493</v>
      </c>
      <c r="D8408" t="s">
        <v>2080</v>
      </c>
      <c r="E8408">
        <v>2014</v>
      </c>
      <c r="F8408" s="10">
        <v>42004</v>
      </c>
      <c r="G8408" t="s">
        <v>489</v>
      </c>
      <c r="H8408" t="s">
        <v>474</v>
      </c>
      <c r="I8408" t="s">
        <v>463</v>
      </c>
      <c r="J8408">
        <v>4886700000</v>
      </c>
      <c r="K8408">
        <v>4886700000</v>
      </c>
    </row>
    <row r="8409" spans="1:11" x14ac:dyDescent="0.25">
      <c r="A8409">
        <v>8070</v>
      </c>
      <c r="B8409" t="s">
        <v>361</v>
      </c>
      <c r="C8409" t="s">
        <v>493</v>
      </c>
      <c r="D8409" t="s">
        <v>2081</v>
      </c>
      <c r="E8409">
        <v>2014</v>
      </c>
      <c r="F8409" s="10">
        <v>42004</v>
      </c>
      <c r="G8409" t="s">
        <v>489</v>
      </c>
      <c r="H8409" t="s">
        <v>474</v>
      </c>
      <c r="I8409" t="s">
        <v>463</v>
      </c>
      <c r="J8409">
        <v>4314500000</v>
      </c>
      <c r="K8409">
        <v>4314500000</v>
      </c>
    </row>
    <row r="8410" spans="1:11" x14ac:dyDescent="0.25">
      <c r="A8410">
        <v>8070</v>
      </c>
      <c r="B8410" t="s">
        <v>361</v>
      </c>
      <c r="C8410" t="s">
        <v>493</v>
      </c>
      <c r="D8410" t="s">
        <v>458</v>
      </c>
      <c r="E8410">
        <v>2014</v>
      </c>
      <c r="F8410" s="10">
        <v>42004</v>
      </c>
      <c r="G8410" t="s">
        <v>489</v>
      </c>
      <c r="H8410" t="s">
        <v>474</v>
      </c>
      <c r="I8410" t="s">
        <v>463</v>
      </c>
      <c r="J8410">
        <v>750300000</v>
      </c>
      <c r="K8410">
        <v>750300000</v>
      </c>
    </row>
    <row r="8411" spans="1:11" x14ac:dyDescent="0.25">
      <c r="A8411">
        <v>8071</v>
      </c>
      <c r="B8411" t="s">
        <v>367</v>
      </c>
      <c r="C8411" t="s">
        <v>492</v>
      </c>
      <c r="D8411" t="s">
        <v>570</v>
      </c>
      <c r="E8411">
        <v>2014</v>
      </c>
      <c r="F8411" s="10">
        <v>42004</v>
      </c>
      <c r="G8411" t="s">
        <v>489</v>
      </c>
      <c r="H8411" t="s">
        <v>474</v>
      </c>
      <c r="I8411" t="s">
        <v>463</v>
      </c>
      <c r="J8411">
        <v>571195000</v>
      </c>
      <c r="K8411">
        <v>571195000</v>
      </c>
    </row>
    <row r="8412" spans="1:11" x14ac:dyDescent="0.25">
      <c r="A8412">
        <v>8071</v>
      </c>
      <c r="B8412" t="s">
        <v>367</v>
      </c>
      <c r="C8412" t="s">
        <v>492</v>
      </c>
      <c r="D8412" t="s">
        <v>2084</v>
      </c>
      <c r="E8412">
        <v>2014</v>
      </c>
      <c r="F8412" s="10">
        <v>42004</v>
      </c>
      <c r="G8412" t="s">
        <v>489</v>
      </c>
      <c r="H8412" t="s">
        <v>474</v>
      </c>
      <c r="I8412" t="s">
        <v>463</v>
      </c>
      <c r="J8412">
        <v>1991638000</v>
      </c>
      <c r="K8412">
        <v>1991638000</v>
      </c>
    </row>
    <row r="8413" spans="1:11" x14ac:dyDescent="0.25">
      <c r="A8413">
        <v>8071</v>
      </c>
      <c r="B8413" t="s">
        <v>367</v>
      </c>
      <c r="C8413" t="s">
        <v>492</v>
      </c>
      <c r="D8413" t="s">
        <v>458</v>
      </c>
      <c r="E8413">
        <v>2014</v>
      </c>
      <c r="F8413" s="10">
        <v>42004</v>
      </c>
      <c r="G8413" t="s">
        <v>489</v>
      </c>
      <c r="H8413" t="s">
        <v>474</v>
      </c>
      <c r="I8413" t="s">
        <v>463</v>
      </c>
      <c r="J8413">
        <v>590660000</v>
      </c>
      <c r="K8413">
        <v>590660000</v>
      </c>
    </row>
    <row r="8414" spans="1:11" x14ac:dyDescent="0.25">
      <c r="A8414">
        <v>8071</v>
      </c>
      <c r="B8414" t="s">
        <v>367</v>
      </c>
      <c r="C8414" t="s">
        <v>492</v>
      </c>
      <c r="D8414" t="s">
        <v>316</v>
      </c>
      <c r="E8414">
        <v>2014</v>
      </c>
      <c r="F8414" s="10">
        <v>42004</v>
      </c>
      <c r="G8414" t="s">
        <v>489</v>
      </c>
      <c r="H8414" t="s">
        <v>474</v>
      </c>
      <c r="I8414" t="s">
        <v>463</v>
      </c>
      <c r="J8414">
        <v>1724392000</v>
      </c>
      <c r="K8414">
        <v>1724392000</v>
      </c>
    </row>
    <row r="8415" spans="1:11" x14ac:dyDescent="0.25">
      <c r="A8415">
        <v>8071</v>
      </c>
      <c r="B8415" t="s">
        <v>367</v>
      </c>
      <c r="C8415" t="s">
        <v>493</v>
      </c>
      <c r="D8415" t="s">
        <v>1063</v>
      </c>
      <c r="E8415">
        <v>2014</v>
      </c>
      <c r="F8415" s="10">
        <v>42004</v>
      </c>
      <c r="G8415" t="s">
        <v>489</v>
      </c>
      <c r="H8415" t="s">
        <v>474</v>
      </c>
      <c r="I8415" t="s">
        <v>463</v>
      </c>
      <c r="J8415">
        <v>-108334000</v>
      </c>
      <c r="K8415">
        <v>-108334000</v>
      </c>
    </row>
    <row r="8416" spans="1:11" x14ac:dyDescent="0.25">
      <c r="A8416">
        <v>8071</v>
      </c>
      <c r="B8416" t="s">
        <v>367</v>
      </c>
      <c r="C8416" t="s">
        <v>493</v>
      </c>
      <c r="D8416" t="s">
        <v>2083</v>
      </c>
      <c r="E8416">
        <v>2014</v>
      </c>
      <c r="F8416" s="10">
        <v>42004</v>
      </c>
      <c r="G8416" t="s">
        <v>489</v>
      </c>
      <c r="H8416" t="s">
        <v>474</v>
      </c>
      <c r="I8416" t="s">
        <v>463</v>
      </c>
      <c r="J8416">
        <v>2564610000</v>
      </c>
      <c r="K8416">
        <v>2564610000</v>
      </c>
    </row>
    <row r="8417" spans="1:11" x14ac:dyDescent="0.25">
      <c r="A8417">
        <v>8071</v>
      </c>
      <c r="B8417" t="s">
        <v>367</v>
      </c>
      <c r="C8417" t="s">
        <v>493</v>
      </c>
      <c r="D8417" t="s">
        <v>1062</v>
      </c>
      <c r="E8417">
        <v>2014</v>
      </c>
      <c r="F8417" s="10">
        <v>42004</v>
      </c>
      <c r="G8417" t="s">
        <v>489</v>
      </c>
      <c r="H8417" t="s">
        <v>474</v>
      </c>
      <c r="I8417" t="s">
        <v>463</v>
      </c>
      <c r="J8417">
        <v>1615728000</v>
      </c>
      <c r="K8417">
        <v>1615728000</v>
      </c>
    </row>
    <row r="8418" spans="1:11" x14ac:dyDescent="0.25">
      <c r="A8418">
        <v>8071</v>
      </c>
      <c r="B8418" t="s">
        <v>367</v>
      </c>
      <c r="C8418" t="s">
        <v>493</v>
      </c>
      <c r="D8418" t="s">
        <v>2082</v>
      </c>
      <c r="E8418">
        <v>2014</v>
      </c>
      <c r="F8418" s="10">
        <v>42004</v>
      </c>
      <c r="G8418" t="s">
        <v>489</v>
      </c>
      <c r="H8418" t="s">
        <v>474</v>
      </c>
      <c r="I8418" t="s">
        <v>463</v>
      </c>
      <c r="J8418">
        <v>805881000</v>
      </c>
      <c r="K8418">
        <v>805881000</v>
      </c>
    </row>
    <row r="8419" spans="1:11" x14ac:dyDescent="0.25">
      <c r="A8419">
        <v>8074</v>
      </c>
      <c r="B8419" t="s">
        <v>384</v>
      </c>
      <c r="C8419" t="s">
        <v>492</v>
      </c>
      <c r="D8419" t="s">
        <v>569</v>
      </c>
      <c r="E8419">
        <v>2014</v>
      </c>
      <c r="F8419" s="10">
        <v>42004</v>
      </c>
      <c r="G8419" t="s">
        <v>489</v>
      </c>
      <c r="H8419" t="s">
        <v>474</v>
      </c>
      <c r="I8419" t="s">
        <v>463</v>
      </c>
      <c r="J8419">
        <v>849841000</v>
      </c>
      <c r="K8419">
        <v>849841000</v>
      </c>
    </row>
    <row r="8420" spans="1:11" x14ac:dyDescent="0.25">
      <c r="A8420">
        <v>8074</v>
      </c>
      <c r="B8420" t="s">
        <v>384</v>
      </c>
      <c r="C8420" t="s">
        <v>492</v>
      </c>
      <c r="D8420" t="s">
        <v>458</v>
      </c>
      <c r="E8420">
        <v>2014</v>
      </c>
      <c r="F8420" s="10">
        <v>42004</v>
      </c>
      <c r="G8420" t="s">
        <v>489</v>
      </c>
      <c r="H8420" t="s">
        <v>474</v>
      </c>
      <c r="I8420" t="s">
        <v>463</v>
      </c>
      <c r="J8420">
        <v>221979000</v>
      </c>
      <c r="K8420">
        <v>221979000</v>
      </c>
    </row>
    <row r="8421" spans="1:11" x14ac:dyDescent="0.25">
      <c r="A8421">
        <v>8074</v>
      </c>
      <c r="B8421" t="s">
        <v>384</v>
      </c>
      <c r="C8421" t="s">
        <v>492</v>
      </c>
      <c r="D8421" t="s">
        <v>985</v>
      </c>
      <c r="E8421">
        <v>2014</v>
      </c>
      <c r="F8421" s="10">
        <v>42004</v>
      </c>
      <c r="G8421" t="s">
        <v>489</v>
      </c>
      <c r="H8421" t="s">
        <v>474</v>
      </c>
      <c r="I8421" t="s">
        <v>463</v>
      </c>
      <c r="J8421">
        <v>875796000</v>
      </c>
      <c r="K8421">
        <v>875796000</v>
      </c>
    </row>
    <row r="8422" spans="1:11" x14ac:dyDescent="0.25">
      <c r="A8422">
        <v>8074</v>
      </c>
      <c r="B8422" t="s">
        <v>384</v>
      </c>
      <c r="C8422" t="s">
        <v>493</v>
      </c>
      <c r="D8422" t="s">
        <v>978</v>
      </c>
      <c r="E8422">
        <v>2014</v>
      </c>
      <c r="F8422" s="10">
        <v>42004</v>
      </c>
      <c r="G8422" t="s">
        <v>489</v>
      </c>
      <c r="H8422" t="s">
        <v>474</v>
      </c>
      <c r="I8422" t="s">
        <v>463</v>
      </c>
      <c r="J8422">
        <v>771857000</v>
      </c>
      <c r="K8422">
        <v>771857000</v>
      </c>
    </row>
    <row r="8423" spans="1:11" x14ac:dyDescent="0.25">
      <c r="A8423">
        <v>8074</v>
      </c>
      <c r="B8423" t="s">
        <v>384</v>
      </c>
      <c r="C8423" t="s">
        <v>493</v>
      </c>
      <c r="D8423" t="s">
        <v>979</v>
      </c>
      <c r="E8423">
        <v>2014</v>
      </c>
      <c r="F8423" s="10">
        <v>42004</v>
      </c>
      <c r="G8423" t="s">
        <v>489</v>
      </c>
      <c r="H8423" t="s">
        <v>474</v>
      </c>
      <c r="I8423" t="s">
        <v>463</v>
      </c>
      <c r="J8423">
        <v>599091000</v>
      </c>
      <c r="K8423">
        <v>599091000</v>
      </c>
    </row>
    <row r="8424" spans="1:11" x14ac:dyDescent="0.25">
      <c r="A8424">
        <v>8074</v>
      </c>
      <c r="B8424" t="s">
        <v>384</v>
      </c>
      <c r="C8424" t="s">
        <v>493</v>
      </c>
      <c r="D8424" t="s">
        <v>456</v>
      </c>
      <c r="E8424">
        <v>2014</v>
      </c>
      <c r="F8424" s="10">
        <v>42004</v>
      </c>
      <c r="G8424" t="s">
        <v>489</v>
      </c>
      <c r="H8424" t="s">
        <v>474</v>
      </c>
      <c r="I8424" t="s">
        <v>463</v>
      </c>
      <c r="J8424">
        <v>576668000</v>
      </c>
      <c r="K8424">
        <v>576668000</v>
      </c>
    </row>
    <row r="8425" spans="1:11" x14ac:dyDescent="0.25">
      <c r="A8425">
        <v>8080</v>
      </c>
      <c r="B8425" t="s">
        <v>1155</v>
      </c>
      <c r="C8425" t="s">
        <v>492</v>
      </c>
      <c r="D8425" t="s">
        <v>2111</v>
      </c>
      <c r="E8425">
        <v>2014</v>
      </c>
      <c r="F8425" s="10">
        <v>42004</v>
      </c>
      <c r="G8425" t="s">
        <v>489</v>
      </c>
      <c r="H8425" t="s">
        <v>474</v>
      </c>
      <c r="I8425" t="s">
        <v>463</v>
      </c>
      <c r="J8425">
        <v>95577000</v>
      </c>
      <c r="K8425">
        <v>95577000</v>
      </c>
    </row>
    <row r="8426" spans="1:11" x14ac:dyDescent="0.25">
      <c r="A8426">
        <v>8080</v>
      </c>
      <c r="B8426" t="s">
        <v>1155</v>
      </c>
      <c r="C8426" t="s">
        <v>492</v>
      </c>
      <c r="D8426" t="s">
        <v>2110</v>
      </c>
      <c r="E8426">
        <v>2014</v>
      </c>
      <c r="F8426" s="10">
        <v>42004</v>
      </c>
      <c r="G8426" t="s">
        <v>489</v>
      </c>
      <c r="H8426" t="s">
        <v>474</v>
      </c>
      <c r="I8426" t="s">
        <v>463</v>
      </c>
      <c r="J8426">
        <v>334770000</v>
      </c>
      <c r="K8426">
        <v>334770000</v>
      </c>
    </row>
    <row r="8427" spans="1:11" x14ac:dyDescent="0.25">
      <c r="A8427">
        <v>8080</v>
      </c>
      <c r="B8427" t="s">
        <v>1155</v>
      </c>
      <c r="C8427" t="s">
        <v>492</v>
      </c>
      <c r="D8427" t="s">
        <v>2112</v>
      </c>
      <c r="E8427">
        <v>2014</v>
      </c>
      <c r="F8427" s="10">
        <v>42004</v>
      </c>
      <c r="G8427" t="s">
        <v>489</v>
      </c>
      <c r="H8427" t="s">
        <v>474</v>
      </c>
      <c r="I8427" t="s">
        <v>463</v>
      </c>
      <c r="J8427">
        <v>105935000</v>
      </c>
      <c r="K8427">
        <v>105935000</v>
      </c>
    </row>
    <row r="8428" spans="1:11" x14ac:dyDescent="0.25">
      <c r="A8428">
        <v>8080</v>
      </c>
      <c r="B8428" t="s">
        <v>1155</v>
      </c>
      <c r="C8428" t="s">
        <v>493</v>
      </c>
      <c r="D8428" t="s">
        <v>577</v>
      </c>
      <c r="E8428">
        <v>2014</v>
      </c>
      <c r="F8428" s="10">
        <v>42004</v>
      </c>
      <c r="G8428" t="s">
        <v>489</v>
      </c>
      <c r="H8428" t="s">
        <v>474</v>
      </c>
      <c r="I8428" t="s">
        <v>463</v>
      </c>
      <c r="J8428">
        <v>0</v>
      </c>
      <c r="K8428">
        <v>0</v>
      </c>
    </row>
    <row r="8429" spans="1:11" x14ac:dyDescent="0.25">
      <c r="A8429">
        <v>8087</v>
      </c>
      <c r="B8429" t="s">
        <v>430</v>
      </c>
      <c r="C8429" t="s">
        <v>492</v>
      </c>
      <c r="D8429" t="s">
        <v>578</v>
      </c>
      <c r="E8429">
        <v>2014</v>
      </c>
      <c r="F8429" s="10">
        <v>42004</v>
      </c>
      <c r="G8429" t="s">
        <v>489</v>
      </c>
      <c r="H8429" t="s">
        <v>474</v>
      </c>
      <c r="I8429" t="s">
        <v>463</v>
      </c>
      <c r="J8429">
        <v>478000000</v>
      </c>
      <c r="K8429">
        <v>478000000</v>
      </c>
    </row>
    <row r="8430" spans="1:11" x14ac:dyDescent="0.25">
      <c r="A8430">
        <v>8087</v>
      </c>
      <c r="B8430" t="s">
        <v>430</v>
      </c>
      <c r="C8430" t="s">
        <v>492</v>
      </c>
      <c r="D8430" t="s">
        <v>569</v>
      </c>
      <c r="E8430">
        <v>2014</v>
      </c>
      <c r="F8430" s="10">
        <v>42004</v>
      </c>
      <c r="G8430" t="s">
        <v>489</v>
      </c>
      <c r="H8430" t="s">
        <v>474</v>
      </c>
      <c r="I8430" t="s">
        <v>463</v>
      </c>
      <c r="J8430">
        <v>1379000000</v>
      </c>
      <c r="K8430">
        <v>1379000000</v>
      </c>
    </row>
    <row r="8431" spans="1:11" x14ac:dyDescent="0.25">
      <c r="A8431">
        <v>8087</v>
      </c>
      <c r="B8431" t="s">
        <v>430</v>
      </c>
      <c r="C8431" t="s">
        <v>492</v>
      </c>
      <c r="D8431" t="s">
        <v>458</v>
      </c>
      <c r="E8431">
        <v>2014</v>
      </c>
      <c r="F8431" s="10">
        <v>42004</v>
      </c>
      <c r="G8431" t="s">
        <v>489</v>
      </c>
      <c r="H8431" t="s">
        <v>474</v>
      </c>
      <c r="I8431" t="s">
        <v>463</v>
      </c>
      <c r="J8431">
        <v>582000000</v>
      </c>
      <c r="K8431">
        <v>582000000</v>
      </c>
    </row>
    <row r="8432" spans="1:11" x14ac:dyDescent="0.25">
      <c r="A8432">
        <v>8087</v>
      </c>
      <c r="B8432" t="s">
        <v>430</v>
      </c>
      <c r="C8432" t="s">
        <v>492</v>
      </c>
      <c r="D8432" t="s">
        <v>316</v>
      </c>
      <c r="E8432">
        <v>2014</v>
      </c>
      <c r="F8432" s="10">
        <v>42004</v>
      </c>
      <c r="G8432" t="s">
        <v>489</v>
      </c>
      <c r="H8432" t="s">
        <v>474</v>
      </c>
      <c r="I8432" t="s">
        <v>463</v>
      </c>
      <c r="J8432">
        <v>1477000000</v>
      </c>
      <c r="K8432">
        <v>1477000000</v>
      </c>
    </row>
    <row r="8433" spans="1:11" x14ac:dyDescent="0.25">
      <c r="A8433">
        <v>8087</v>
      </c>
      <c r="B8433" t="s">
        <v>430</v>
      </c>
      <c r="C8433" t="s">
        <v>493</v>
      </c>
      <c r="D8433" t="s">
        <v>1102</v>
      </c>
      <c r="E8433">
        <v>2014</v>
      </c>
      <c r="F8433" s="10">
        <v>42004</v>
      </c>
      <c r="G8433" t="s">
        <v>489</v>
      </c>
      <c r="H8433" t="s">
        <v>474</v>
      </c>
      <c r="I8433" t="s">
        <v>463</v>
      </c>
      <c r="J8433">
        <v>1474000000</v>
      </c>
      <c r="K8433">
        <v>1474000000</v>
      </c>
    </row>
    <row r="8434" spans="1:11" x14ac:dyDescent="0.25">
      <c r="A8434">
        <v>8087</v>
      </c>
      <c r="B8434" t="s">
        <v>430</v>
      </c>
      <c r="C8434" t="s">
        <v>493</v>
      </c>
      <c r="D8434" t="s">
        <v>1101</v>
      </c>
      <c r="E8434">
        <v>2014</v>
      </c>
      <c r="F8434" s="10">
        <v>42004</v>
      </c>
      <c r="G8434" t="s">
        <v>489</v>
      </c>
      <c r="H8434" t="s">
        <v>474</v>
      </c>
      <c r="I8434" t="s">
        <v>463</v>
      </c>
      <c r="J8434">
        <v>2442000000</v>
      </c>
      <c r="K8434">
        <v>2442000000</v>
      </c>
    </row>
    <row r="8435" spans="1:11" x14ac:dyDescent="0.25">
      <c r="A8435">
        <v>8113</v>
      </c>
      <c r="B8435" t="s">
        <v>363</v>
      </c>
      <c r="C8435" t="s">
        <v>492</v>
      </c>
      <c r="D8435" t="s">
        <v>59</v>
      </c>
      <c r="E8435">
        <v>2014</v>
      </c>
      <c r="F8435" s="10">
        <v>42004</v>
      </c>
      <c r="G8435" t="s">
        <v>489</v>
      </c>
      <c r="H8435" t="s">
        <v>474</v>
      </c>
      <c r="I8435" t="s">
        <v>463</v>
      </c>
      <c r="J8435">
        <v>3043000</v>
      </c>
      <c r="K8435">
        <v>3043000</v>
      </c>
    </row>
    <row r="8436" spans="1:11" x14ac:dyDescent="0.25">
      <c r="A8436">
        <v>8113</v>
      </c>
      <c r="B8436" t="s">
        <v>363</v>
      </c>
      <c r="C8436" t="s">
        <v>492</v>
      </c>
      <c r="D8436" t="s">
        <v>98</v>
      </c>
      <c r="E8436">
        <v>2014</v>
      </c>
      <c r="F8436" s="10">
        <v>42004</v>
      </c>
      <c r="G8436" t="s">
        <v>489</v>
      </c>
      <c r="H8436" t="s">
        <v>474</v>
      </c>
      <c r="I8436" t="s">
        <v>463</v>
      </c>
      <c r="J8436">
        <v>3043000</v>
      </c>
      <c r="K8436">
        <v>3043000</v>
      </c>
    </row>
    <row r="8437" spans="1:11" x14ac:dyDescent="0.25">
      <c r="A8437">
        <v>8113</v>
      </c>
      <c r="B8437" t="s">
        <v>363</v>
      </c>
      <c r="C8437" t="s">
        <v>492</v>
      </c>
      <c r="D8437" t="s">
        <v>138</v>
      </c>
      <c r="E8437">
        <v>2014</v>
      </c>
      <c r="F8437" s="10">
        <v>42004</v>
      </c>
      <c r="G8437" t="s">
        <v>489</v>
      </c>
      <c r="H8437" t="s">
        <v>474</v>
      </c>
      <c r="I8437" t="s">
        <v>463</v>
      </c>
      <c r="J8437">
        <v>4868000</v>
      </c>
      <c r="K8437">
        <v>4868000</v>
      </c>
    </row>
    <row r="8438" spans="1:11" x14ac:dyDescent="0.25">
      <c r="A8438">
        <v>8113</v>
      </c>
      <c r="B8438" t="s">
        <v>363</v>
      </c>
      <c r="C8438" t="s">
        <v>492</v>
      </c>
      <c r="D8438" t="s">
        <v>926</v>
      </c>
      <c r="E8438">
        <v>2014</v>
      </c>
      <c r="F8438" s="10">
        <v>42004</v>
      </c>
      <c r="G8438" t="s">
        <v>489</v>
      </c>
      <c r="H8438" t="s">
        <v>474</v>
      </c>
      <c r="I8438" t="s">
        <v>463</v>
      </c>
      <c r="J8438">
        <v>609000</v>
      </c>
      <c r="K8438">
        <v>609000</v>
      </c>
    </row>
    <row r="8439" spans="1:11" x14ac:dyDescent="0.25">
      <c r="A8439">
        <v>8113</v>
      </c>
      <c r="B8439" t="s">
        <v>363</v>
      </c>
      <c r="C8439" t="s">
        <v>492</v>
      </c>
      <c r="D8439" t="s">
        <v>458</v>
      </c>
      <c r="E8439">
        <v>2014</v>
      </c>
      <c r="F8439" s="10">
        <v>42004</v>
      </c>
      <c r="G8439" t="s">
        <v>489</v>
      </c>
      <c r="H8439" t="s">
        <v>474</v>
      </c>
      <c r="I8439" t="s">
        <v>463</v>
      </c>
      <c r="J8439">
        <v>15517000</v>
      </c>
      <c r="K8439">
        <v>15517000</v>
      </c>
    </row>
    <row r="8440" spans="1:11" x14ac:dyDescent="0.25">
      <c r="A8440">
        <v>8113</v>
      </c>
      <c r="B8440" t="s">
        <v>363</v>
      </c>
      <c r="C8440" t="s">
        <v>492</v>
      </c>
      <c r="D8440" t="s">
        <v>239</v>
      </c>
      <c r="E8440">
        <v>2014</v>
      </c>
      <c r="F8440" s="10">
        <v>42004</v>
      </c>
      <c r="G8440" t="s">
        <v>489</v>
      </c>
      <c r="H8440" t="s">
        <v>474</v>
      </c>
      <c r="I8440" t="s">
        <v>463</v>
      </c>
      <c r="J8440">
        <v>0</v>
      </c>
      <c r="K8440">
        <v>0</v>
      </c>
    </row>
    <row r="8441" spans="1:11" x14ac:dyDescent="0.25">
      <c r="A8441">
        <v>8113</v>
      </c>
      <c r="B8441" t="s">
        <v>363</v>
      </c>
      <c r="C8441" t="s">
        <v>492</v>
      </c>
      <c r="D8441" t="s">
        <v>243</v>
      </c>
      <c r="E8441">
        <v>2014</v>
      </c>
      <c r="F8441" s="10">
        <v>42004</v>
      </c>
      <c r="G8441" t="s">
        <v>489</v>
      </c>
      <c r="H8441" t="s">
        <v>474</v>
      </c>
      <c r="I8441" t="s">
        <v>463</v>
      </c>
      <c r="J8441">
        <v>1521000</v>
      </c>
      <c r="K8441">
        <v>1521000</v>
      </c>
    </row>
    <row r="8442" spans="1:11" x14ac:dyDescent="0.25">
      <c r="A8442">
        <v>8113</v>
      </c>
      <c r="B8442" t="s">
        <v>363</v>
      </c>
      <c r="C8442" t="s">
        <v>492</v>
      </c>
      <c r="D8442" t="s">
        <v>287</v>
      </c>
      <c r="E8442">
        <v>2014</v>
      </c>
      <c r="F8442" s="10">
        <v>42004</v>
      </c>
      <c r="G8442" t="s">
        <v>489</v>
      </c>
      <c r="H8442" t="s">
        <v>474</v>
      </c>
      <c r="I8442" t="s">
        <v>463</v>
      </c>
      <c r="J8442">
        <v>609000</v>
      </c>
      <c r="K8442">
        <v>609000</v>
      </c>
    </row>
    <row r="8443" spans="1:11" x14ac:dyDescent="0.25">
      <c r="A8443">
        <v>8113</v>
      </c>
      <c r="B8443" t="s">
        <v>363</v>
      </c>
      <c r="C8443" t="s">
        <v>492</v>
      </c>
      <c r="D8443" t="s">
        <v>316</v>
      </c>
      <c r="E8443">
        <v>2014</v>
      </c>
      <c r="F8443" s="10">
        <v>42004</v>
      </c>
      <c r="G8443" t="s">
        <v>489</v>
      </c>
      <c r="H8443" t="s">
        <v>474</v>
      </c>
      <c r="I8443" t="s">
        <v>463</v>
      </c>
      <c r="J8443">
        <v>1217000</v>
      </c>
      <c r="K8443">
        <v>1217000</v>
      </c>
    </row>
    <row r="8444" spans="1:11" x14ac:dyDescent="0.25">
      <c r="A8444">
        <v>8113</v>
      </c>
      <c r="B8444" t="s">
        <v>363</v>
      </c>
      <c r="C8444" t="s">
        <v>493</v>
      </c>
      <c r="D8444" t="s">
        <v>921</v>
      </c>
      <c r="E8444">
        <v>2014</v>
      </c>
      <c r="F8444" s="10">
        <v>42004</v>
      </c>
      <c r="G8444" t="s">
        <v>489</v>
      </c>
      <c r="H8444" t="s">
        <v>474</v>
      </c>
      <c r="I8444" t="s">
        <v>463</v>
      </c>
      <c r="J8444">
        <v>783000</v>
      </c>
      <c r="K8444">
        <v>783000</v>
      </c>
    </row>
    <row r="8445" spans="1:11" x14ac:dyDescent="0.25">
      <c r="A8445">
        <v>8113</v>
      </c>
      <c r="B8445" t="s">
        <v>363</v>
      </c>
      <c r="C8445" t="s">
        <v>493</v>
      </c>
      <c r="D8445" t="s">
        <v>456</v>
      </c>
      <c r="E8445">
        <v>2014</v>
      </c>
      <c r="F8445" s="10">
        <v>42004</v>
      </c>
      <c r="G8445" t="s">
        <v>489</v>
      </c>
      <c r="H8445" t="s">
        <v>474</v>
      </c>
      <c r="I8445" t="s">
        <v>463</v>
      </c>
      <c r="J8445">
        <v>29643000</v>
      </c>
      <c r="K8445">
        <v>29643000</v>
      </c>
    </row>
    <row r="8446" spans="1:11" x14ac:dyDescent="0.25">
      <c r="A8446">
        <v>8122</v>
      </c>
      <c r="B8446" t="s">
        <v>232</v>
      </c>
      <c r="C8446" t="s">
        <v>492</v>
      </c>
      <c r="D8446" t="s">
        <v>1143</v>
      </c>
      <c r="E8446">
        <v>2014</v>
      </c>
      <c r="F8446" s="10">
        <v>42004</v>
      </c>
      <c r="G8446" t="s">
        <v>489</v>
      </c>
      <c r="H8446" t="s">
        <v>474</v>
      </c>
      <c r="I8446" t="s">
        <v>463</v>
      </c>
      <c r="J8446">
        <v>12515000000</v>
      </c>
      <c r="K8446">
        <v>12515000000</v>
      </c>
    </row>
    <row r="8447" spans="1:11" x14ac:dyDescent="0.25">
      <c r="A8447">
        <v>8122</v>
      </c>
      <c r="B8447" t="s">
        <v>232</v>
      </c>
      <c r="C8447" t="s">
        <v>492</v>
      </c>
      <c r="D8447" t="s">
        <v>891</v>
      </c>
      <c r="E8447">
        <v>2014</v>
      </c>
      <c r="F8447" s="10">
        <v>42004</v>
      </c>
      <c r="G8447" t="s">
        <v>489</v>
      </c>
      <c r="H8447" t="s">
        <v>474</v>
      </c>
      <c r="I8447" t="s">
        <v>463</v>
      </c>
      <c r="J8447">
        <v>340000000</v>
      </c>
      <c r="K8447">
        <v>340000000</v>
      </c>
    </row>
    <row r="8448" spans="1:11" x14ac:dyDescent="0.25">
      <c r="A8448">
        <v>8122</v>
      </c>
      <c r="B8448" t="s">
        <v>232</v>
      </c>
      <c r="C8448" t="s">
        <v>492</v>
      </c>
      <c r="D8448" t="s">
        <v>619</v>
      </c>
      <c r="E8448">
        <v>2014</v>
      </c>
      <c r="F8448" s="10">
        <v>42004</v>
      </c>
      <c r="G8448" t="s">
        <v>489</v>
      </c>
      <c r="H8448" t="s">
        <v>474</v>
      </c>
      <c r="I8448" t="s">
        <v>463</v>
      </c>
      <c r="J8448">
        <v>7699000000</v>
      </c>
      <c r="K8448">
        <v>7699000000</v>
      </c>
    </row>
    <row r="8449" spans="1:11" x14ac:dyDescent="0.25">
      <c r="A8449">
        <v>8122</v>
      </c>
      <c r="B8449" t="s">
        <v>232</v>
      </c>
      <c r="C8449" t="s">
        <v>492</v>
      </c>
      <c r="D8449" t="s">
        <v>1144</v>
      </c>
      <c r="E8449">
        <v>2014</v>
      </c>
      <c r="F8449" s="10">
        <v>42004</v>
      </c>
      <c r="G8449" t="s">
        <v>489</v>
      </c>
      <c r="H8449" t="s">
        <v>474</v>
      </c>
      <c r="I8449" t="s">
        <v>463</v>
      </c>
      <c r="J8449">
        <v>11875000000</v>
      </c>
      <c r="K8449">
        <v>11875000000</v>
      </c>
    </row>
    <row r="8450" spans="1:11" x14ac:dyDescent="0.25">
      <c r="A8450">
        <v>8122</v>
      </c>
      <c r="B8450" t="s">
        <v>232</v>
      </c>
      <c r="C8450" t="s">
        <v>492</v>
      </c>
      <c r="D8450" t="s">
        <v>834</v>
      </c>
      <c r="E8450">
        <v>2014</v>
      </c>
      <c r="F8450" s="10">
        <v>42004</v>
      </c>
      <c r="G8450" t="s">
        <v>489</v>
      </c>
      <c r="H8450" t="s">
        <v>474</v>
      </c>
      <c r="I8450" t="s">
        <v>463</v>
      </c>
      <c r="J8450">
        <v>16151000000</v>
      </c>
      <c r="K8450">
        <v>16151000000</v>
      </c>
    </row>
    <row r="8451" spans="1:11" x14ac:dyDescent="0.25">
      <c r="A8451">
        <v>8122</v>
      </c>
      <c r="B8451" t="s">
        <v>232</v>
      </c>
      <c r="C8451" t="s">
        <v>493</v>
      </c>
      <c r="D8451" t="s">
        <v>1140</v>
      </c>
      <c r="E8451">
        <v>2014</v>
      </c>
      <c r="F8451" s="10">
        <v>42004</v>
      </c>
      <c r="G8451" t="s">
        <v>489</v>
      </c>
      <c r="H8451" t="s">
        <v>474</v>
      </c>
      <c r="I8451" t="s">
        <v>463</v>
      </c>
      <c r="J8451">
        <v>18462000000</v>
      </c>
      <c r="K8451">
        <v>18462000000</v>
      </c>
    </row>
    <row r="8452" spans="1:11" x14ac:dyDescent="0.25">
      <c r="A8452">
        <v>8122</v>
      </c>
      <c r="B8452" t="s">
        <v>232</v>
      </c>
      <c r="C8452" t="s">
        <v>493</v>
      </c>
      <c r="D8452" t="s">
        <v>605</v>
      </c>
      <c r="E8452">
        <v>2014</v>
      </c>
      <c r="F8452" s="10">
        <v>42004</v>
      </c>
      <c r="G8452" t="s">
        <v>489</v>
      </c>
      <c r="H8452" t="s">
        <v>474</v>
      </c>
      <c r="I8452" t="s">
        <v>463</v>
      </c>
      <c r="J8452">
        <v>-217000000</v>
      </c>
      <c r="K8452">
        <v>-217000000</v>
      </c>
    </row>
    <row r="8453" spans="1:11" x14ac:dyDescent="0.25">
      <c r="A8453">
        <v>8122</v>
      </c>
      <c r="B8453" t="s">
        <v>232</v>
      </c>
      <c r="C8453" t="s">
        <v>493</v>
      </c>
      <c r="D8453" t="s">
        <v>1141</v>
      </c>
      <c r="E8453">
        <v>2014</v>
      </c>
      <c r="F8453" s="10">
        <v>42004</v>
      </c>
      <c r="G8453" t="s">
        <v>489</v>
      </c>
      <c r="H8453" t="s">
        <v>474</v>
      </c>
      <c r="I8453" t="s">
        <v>463</v>
      </c>
      <c r="J8453">
        <v>18111000000</v>
      </c>
      <c r="K8453">
        <v>18111000000</v>
      </c>
    </row>
    <row r="8454" spans="1:11" x14ac:dyDescent="0.25">
      <c r="A8454">
        <v>8122</v>
      </c>
      <c r="B8454" t="s">
        <v>232</v>
      </c>
      <c r="C8454" t="s">
        <v>493</v>
      </c>
      <c r="D8454" t="s">
        <v>1139</v>
      </c>
      <c r="E8454">
        <v>2014</v>
      </c>
      <c r="F8454" s="10">
        <v>42004</v>
      </c>
      <c r="G8454" t="s">
        <v>489</v>
      </c>
      <c r="H8454" t="s">
        <v>474</v>
      </c>
      <c r="I8454" t="s">
        <v>463</v>
      </c>
      <c r="J8454">
        <v>12224000000</v>
      </c>
      <c r="K8454">
        <v>12224000000</v>
      </c>
    </row>
    <row r="8455" spans="1:11" x14ac:dyDescent="0.25">
      <c r="A8455">
        <v>8129</v>
      </c>
      <c r="B8455" t="s">
        <v>402</v>
      </c>
      <c r="C8455" t="s">
        <v>492</v>
      </c>
      <c r="D8455" t="s">
        <v>33</v>
      </c>
      <c r="E8455">
        <v>2014</v>
      </c>
      <c r="F8455" s="10">
        <v>42004</v>
      </c>
      <c r="G8455" t="s">
        <v>489</v>
      </c>
      <c r="H8455" t="s">
        <v>474</v>
      </c>
      <c r="I8455" t="s">
        <v>463</v>
      </c>
      <c r="J8455">
        <v>1299000000</v>
      </c>
      <c r="K8455">
        <v>1299000000</v>
      </c>
    </row>
    <row r="8456" spans="1:11" x14ac:dyDescent="0.25">
      <c r="A8456">
        <v>8129</v>
      </c>
      <c r="B8456" t="s">
        <v>402</v>
      </c>
      <c r="C8456" t="s">
        <v>492</v>
      </c>
      <c r="D8456" t="s">
        <v>44</v>
      </c>
      <c r="E8456">
        <v>2014</v>
      </c>
      <c r="F8456" s="10">
        <v>42004</v>
      </c>
      <c r="G8456" t="s">
        <v>489</v>
      </c>
      <c r="H8456" t="s">
        <v>474</v>
      </c>
      <c r="I8456" t="s">
        <v>463</v>
      </c>
      <c r="J8456">
        <v>645000000</v>
      </c>
      <c r="K8456">
        <v>645000000</v>
      </c>
    </row>
    <row r="8457" spans="1:11" x14ac:dyDescent="0.25">
      <c r="A8457">
        <v>8129</v>
      </c>
      <c r="B8457" t="s">
        <v>402</v>
      </c>
      <c r="C8457" t="s">
        <v>492</v>
      </c>
      <c r="D8457" t="s">
        <v>59</v>
      </c>
      <c r="E8457">
        <v>2014</v>
      </c>
      <c r="F8457" s="10">
        <v>42004</v>
      </c>
      <c r="G8457" t="s">
        <v>489</v>
      </c>
      <c r="H8457" t="s">
        <v>474</v>
      </c>
      <c r="I8457" t="s">
        <v>463</v>
      </c>
      <c r="J8457">
        <v>1905000000</v>
      </c>
      <c r="K8457">
        <v>1905000000</v>
      </c>
    </row>
    <row r="8458" spans="1:11" x14ac:dyDescent="0.25">
      <c r="A8458">
        <v>8129</v>
      </c>
      <c r="B8458" t="s">
        <v>402</v>
      </c>
      <c r="C8458" t="s">
        <v>492</v>
      </c>
      <c r="D8458" t="s">
        <v>1071</v>
      </c>
      <c r="E8458">
        <v>2014</v>
      </c>
      <c r="F8458" s="10">
        <v>42004</v>
      </c>
      <c r="G8458" t="s">
        <v>489</v>
      </c>
      <c r="H8458" t="s">
        <v>474</v>
      </c>
      <c r="I8458" t="s">
        <v>463</v>
      </c>
      <c r="J8458">
        <v>881000000</v>
      </c>
      <c r="K8458">
        <v>881000000</v>
      </c>
    </row>
    <row r="8459" spans="1:11" x14ac:dyDescent="0.25">
      <c r="A8459">
        <v>8129</v>
      </c>
      <c r="B8459" t="s">
        <v>402</v>
      </c>
      <c r="C8459" t="s">
        <v>492</v>
      </c>
      <c r="D8459" t="s">
        <v>458</v>
      </c>
      <c r="E8459">
        <v>2014</v>
      </c>
      <c r="F8459" s="10">
        <v>42004</v>
      </c>
      <c r="G8459" t="s">
        <v>489</v>
      </c>
      <c r="H8459" t="s">
        <v>474</v>
      </c>
      <c r="I8459" t="s">
        <v>463</v>
      </c>
      <c r="J8459">
        <v>4366000000</v>
      </c>
      <c r="K8459">
        <v>4366000000</v>
      </c>
    </row>
    <row r="8460" spans="1:11" x14ac:dyDescent="0.25">
      <c r="A8460">
        <v>8129</v>
      </c>
      <c r="B8460" t="s">
        <v>402</v>
      </c>
      <c r="C8460" t="s">
        <v>492</v>
      </c>
      <c r="D8460" t="s">
        <v>243</v>
      </c>
      <c r="E8460">
        <v>2014</v>
      </c>
      <c r="F8460" s="10">
        <v>42004</v>
      </c>
      <c r="G8460" t="s">
        <v>489</v>
      </c>
      <c r="H8460" t="s">
        <v>474</v>
      </c>
      <c r="I8460" t="s">
        <v>463</v>
      </c>
      <c r="J8460">
        <v>444000000</v>
      </c>
      <c r="K8460">
        <v>444000000</v>
      </c>
    </row>
    <row r="8461" spans="1:11" x14ac:dyDescent="0.25">
      <c r="A8461">
        <v>8129</v>
      </c>
      <c r="B8461" t="s">
        <v>402</v>
      </c>
      <c r="C8461" t="s">
        <v>492</v>
      </c>
      <c r="D8461" t="s">
        <v>249</v>
      </c>
      <c r="E8461">
        <v>2014</v>
      </c>
      <c r="F8461" s="10">
        <v>42004</v>
      </c>
      <c r="G8461" t="s">
        <v>489</v>
      </c>
      <c r="H8461" t="s">
        <v>474</v>
      </c>
      <c r="I8461" t="s">
        <v>463</v>
      </c>
      <c r="J8461">
        <v>1157000000</v>
      </c>
      <c r="K8461">
        <v>1157000000</v>
      </c>
    </row>
    <row r="8462" spans="1:11" x14ac:dyDescent="0.25">
      <c r="A8462">
        <v>8129</v>
      </c>
      <c r="B8462" t="s">
        <v>402</v>
      </c>
      <c r="C8462" t="s">
        <v>492</v>
      </c>
      <c r="D8462" t="s">
        <v>256</v>
      </c>
      <c r="E8462">
        <v>2014</v>
      </c>
      <c r="F8462" s="10">
        <v>42004</v>
      </c>
      <c r="G8462" t="s">
        <v>489</v>
      </c>
      <c r="H8462" t="s">
        <v>474</v>
      </c>
      <c r="I8462" t="s">
        <v>463</v>
      </c>
      <c r="J8462">
        <v>3472000000</v>
      </c>
      <c r="K8462">
        <v>3472000000</v>
      </c>
    </row>
    <row r="8463" spans="1:11" x14ac:dyDescent="0.25">
      <c r="A8463">
        <v>8129</v>
      </c>
      <c r="B8463" t="s">
        <v>402</v>
      </c>
      <c r="C8463" t="s">
        <v>492</v>
      </c>
      <c r="D8463" t="s">
        <v>287</v>
      </c>
      <c r="E8463">
        <v>2014</v>
      </c>
      <c r="F8463" s="10">
        <v>42004</v>
      </c>
      <c r="G8463" t="s">
        <v>489</v>
      </c>
      <c r="H8463" t="s">
        <v>474</v>
      </c>
      <c r="I8463" t="s">
        <v>463</v>
      </c>
      <c r="J8463">
        <v>459000000</v>
      </c>
      <c r="K8463">
        <v>459000000</v>
      </c>
    </row>
    <row r="8464" spans="1:11" x14ac:dyDescent="0.25">
      <c r="A8464">
        <v>8129</v>
      </c>
      <c r="B8464" t="s">
        <v>402</v>
      </c>
      <c r="C8464" t="s">
        <v>492</v>
      </c>
      <c r="D8464" t="s">
        <v>290</v>
      </c>
      <c r="E8464">
        <v>2014</v>
      </c>
      <c r="F8464" s="10">
        <v>42004</v>
      </c>
      <c r="G8464" t="s">
        <v>489</v>
      </c>
      <c r="H8464" t="s">
        <v>474</v>
      </c>
      <c r="I8464" t="s">
        <v>463</v>
      </c>
      <c r="J8464">
        <v>715000000</v>
      </c>
      <c r="K8464">
        <v>715000000</v>
      </c>
    </row>
    <row r="8465" spans="1:11" x14ac:dyDescent="0.25">
      <c r="A8465">
        <v>8129</v>
      </c>
      <c r="B8465" t="s">
        <v>402</v>
      </c>
      <c r="C8465" t="s">
        <v>492</v>
      </c>
      <c r="D8465" t="s">
        <v>316</v>
      </c>
      <c r="E8465">
        <v>2014</v>
      </c>
      <c r="F8465" s="10">
        <v>42004</v>
      </c>
      <c r="G8465" t="s">
        <v>489</v>
      </c>
      <c r="H8465" t="s">
        <v>474</v>
      </c>
      <c r="I8465" t="s">
        <v>463</v>
      </c>
      <c r="J8465">
        <v>6097000000</v>
      </c>
      <c r="K8465">
        <v>6097000000</v>
      </c>
    </row>
    <row r="8466" spans="1:11" x14ac:dyDescent="0.25">
      <c r="A8466">
        <v>8129</v>
      </c>
      <c r="B8466" t="s">
        <v>402</v>
      </c>
      <c r="C8466" t="s">
        <v>493</v>
      </c>
      <c r="D8466" t="s">
        <v>1090</v>
      </c>
      <c r="E8466">
        <v>2014</v>
      </c>
      <c r="F8466" s="10">
        <v>42004</v>
      </c>
      <c r="G8466" t="s">
        <v>489</v>
      </c>
      <c r="H8466" t="s">
        <v>474</v>
      </c>
      <c r="I8466" t="s">
        <v>463</v>
      </c>
      <c r="J8466">
        <v>4645000000</v>
      </c>
      <c r="K8466">
        <v>4645000000</v>
      </c>
    </row>
    <row r="8467" spans="1:11" x14ac:dyDescent="0.25">
      <c r="A8467">
        <v>8129</v>
      </c>
      <c r="B8467" t="s">
        <v>402</v>
      </c>
      <c r="C8467" t="s">
        <v>493</v>
      </c>
      <c r="D8467" t="s">
        <v>1091</v>
      </c>
      <c r="E8467">
        <v>2014</v>
      </c>
      <c r="F8467" s="10">
        <v>42004</v>
      </c>
      <c r="G8467" t="s">
        <v>489</v>
      </c>
      <c r="H8467" t="s">
        <v>474</v>
      </c>
      <c r="I8467" t="s">
        <v>463</v>
      </c>
      <c r="J8467">
        <v>-1997000000</v>
      </c>
      <c r="K8467">
        <v>-1997000000</v>
      </c>
    </row>
    <row r="8468" spans="1:11" x14ac:dyDescent="0.25">
      <c r="A8468">
        <v>8129</v>
      </c>
      <c r="B8468" t="s">
        <v>402</v>
      </c>
      <c r="C8468" t="s">
        <v>493</v>
      </c>
      <c r="D8468" t="s">
        <v>1088</v>
      </c>
      <c r="E8468">
        <v>2014</v>
      </c>
      <c r="F8468" s="10">
        <v>42004</v>
      </c>
      <c r="G8468" t="s">
        <v>489</v>
      </c>
      <c r="H8468" t="s">
        <v>474</v>
      </c>
      <c r="I8468" t="s">
        <v>463</v>
      </c>
      <c r="J8468">
        <v>3222000000</v>
      </c>
      <c r="K8468">
        <v>3222000000</v>
      </c>
    </row>
    <row r="8469" spans="1:11" x14ac:dyDescent="0.25">
      <c r="A8469">
        <v>8129</v>
      </c>
      <c r="B8469" t="s">
        <v>402</v>
      </c>
      <c r="C8469" t="s">
        <v>493</v>
      </c>
      <c r="D8469" t="s">
        <v>1394</v>
      </c>
      <c r="E8469">
        <v>2014</v>
      </c>
      <c r="F8469" s="10">
        <v>42004</v>
      </c>
      <c r="G8469" t="s">
        <v>489</v>
      </c>
      <c r="H8469" t="s">
        <v>474</v>
      </c>
      <c r="I8469" t="s">
        <v>463</v>
      </c>
      <c r="J8469">
        <v>9848000000</v>
      </c>
      <c r="K8469">
        <v>9848000000</v>
      </c>
    </row>
    <row r="8470" spans="1:11" x14ac:dyDescent="0.25">
      <c r="A8470">
        <v>8129</v>
      </c>
      <c r="B8470" t="s">
        <v>402</v>
      </c>
      <c r="C8470" t="s">
        <v>493</v>
      </c>
      <c r="D8470" t="s">
        <v>1089</v>
      </c>
      <c r="E8470">
        <v>2014</v>
      </c>
      <c r="F8470" s="10">
        <v>42004</v>
      </c>
      <c r="G8470" t="s">
        <v>489</v>
      </c>
      <c r="H8470" t="s">
        <v>474</v>
      </c>
      <c r="I8470" t="s">
        <v>463</v>
      </c>
      <c r="J8470">
        <v>5722000000</v>
      </c>
      <c r="K8470">
        <v>5722000000</v>
      </c>
    </row>
    <row r="8471" spans="1:11" x14ac:dyDescent="0.25">
      <c r="A8471">
        <v>8174</v>
      </c>
      <c r="B8471" t="s">
        <v>419</v>
      </c>
      <c r="C8471" t="s">
        <v>492</v>
      </c>
      <c r="D8471" t="s">
        <v>59</v>
      </c>
      <c r="E8471">
        <v>2014</v>
      </c>
      <c r="F8471" s="10">
        <v>42004</v>
      </c>
      <c r="G8471" t="s">
        <v>489</v>
      </c>
      <c r="H8471" t="s">
        <v>474</v>
      </c>
      <c r="I8471" t="s">
        <v>463</v>
      </c>
      <c r="J8471">
        <v>137500000</v>
      </c>
      <c r="K8471">
        <v>137500000</v>
      </c>
    </row>
    <row r="8472" spans="1:11" x14ac:dyDescent="0.25">
      <c r="A8472">
        <v>8174</v>
      </c>
      <c r="B8472" t="s">
        <v>419</v>
      </c>
      <c r="C8472" t="s">
        <v>492</v>
      </c>
      <c r="D8472" t="s">
        <v>94</v>
      </c>
      <c r="E8472">
        <v>2014</v>
      </c>
      <c r="F8472" s="10">
        <v>42004</v>
      </c>
      <c r="G8472" t="s">
        <v>489</v>
      </c>
      <c r="H8472" t="s">
        <v>474</v>
      </c>
      <c r="I8472" t="s">
        <v>463</v>
      </c>
      <c r="J8472">
        <v>185400000</v>
      </c>
      <c r="K8472">
        <v>185400000</v>
      </c>
    </row>
    <row r="8473" spans="1:11" x14ac:dyDescent="0.25">
      <c r="A8473">
        <v>8174</v>
      </c>
      <c r="B8473" t="s">
        <v>419</v>
      </c>
      <c r="C8473" t="s">
        <v>492</v>
      </c>
      <c r="D8473" t="s">
        <v>105</v>
      </c>
      <c r="E8473">
        <v>2014</v>
      </c>
      <c r="F8473" s="10">
        <v>42004</v>
      </c>
      <c r="G8473" t="s">
        <v>489</v>
      </c>
      <c r="H8473" t="s">
        <v>474</v>
      </c>
      <c r="I8473" t="s">
        <v>463</v>
      </c>
      <c r="J8473">
        <v>176800000</v>
      </c>
      <c r="K8473">
        <v>176800000</v>
      </c>
    </row>
    <row r="8474" spans="1:11" x14ac:dyDescent="0.25">
      <c r="A8474">
        <v>8174</v>
      </c>
      <c r="B8474" t="s">
        <v>419</v>
      </c>
      <c r="C8474" t="s">
        <v>492</v>
      </c>
      <c r="D8474" t="s">
        <v>113</v>
      </c>
      <c r="E8474">
        <v>2014</v>
      </c>
      <c r="F8474" s="10">
        <v>42004</v>
      </c>
      <c r="G8474" t="s">
        <v>489</v>
      </c>
      <c r="H8474" t="s">
        <v>474</v>
      </c>
      <c r="I8474" t="s">
        <v>463</v>
      </c>
      <c r="J8474">
        <v>140700000</v>
      </c>
      <c r="K8474">
        <v>140700000</v>
      </c>
    </row>
    <row r="8475" spans="1:11" x14ac:dyDescent="0.25">
      <c r="A8475">
        <v>8174</v>
      </c>
      <c r="B8475" t="s">
        <v>419</v>
      </c>
      <c r="C8475" t="s">
        <v>492</v>
      </c>
      <c r="D8475" t="s">
        <v>458</v>
      </c>
      <c r="E8475">
        <v>2014</v>
      </c>
      <c r="F8475" s="10">
        <v>42004</v>
      </c>
      <c r="G8475" t="s">
        <v>489</v>
      </c>
      <c r="H8475" t="s">
        <v>474</v>
      </c>
      <c r="I8475" t="s">
        <v>463</v>
      </c>
      <c r="J8475">
        <v>777800000</v>
      </c>
      <c r="K8475">
        <v>777800000</v>
      </c>
    </row>
    <row r="8476" spans="1:11" x14ac:dyDescent="0.25">
      <c r="A8476">
        <v>8174</v>
      </c>
      <c r="B8476" t="s">
        <v>419</v>
      </c>
      <c r="C8476" t="s">
        <v>492</v>
      </c>
      <c r="D8476" t="s">
        <v>290</v>
      </c>
      <c r="E8476">
        <v>2014</v>
      </c>
      <c r="F8476" s="10">
        <v>42004</v>
      </c>
      <c r="G8476" t="s">
        <v>489</v>
      </c>
      <c r="H8476" t="s">
        <v>474</v>
      </c>
      <c r="I8476" t="s">
        <v>463</v>
      </c>
      <c r="J8476">
        <v>417500000</v>
      </c>
      <c r="K8476">
        <v>417500000</v>
      </c>
    </row>
    <row r="8477" spans="1:11" x14ac:dyDescent="0.25">
      <c r="A8477">
        <v>8174</v>
      </c>
      <c r="B8477" t="s">
        <v>419</v>
      </c>
      <c r="C8477" t="s">
        <v>492</v>
      </c>
      <c r="D8477" t="s">
        <v>316</v>
      </c>
      <c r="E8477">
        <v>2014</v>
      </c>
      <c r="F8477" s="10">
        <v>42004</v>
      </c>
      <c r="G8477" t="s">
        <v>489</v>
      </c>
      <c r="H8477" t="s">
        <v>474</v>
      </c>
      <c r="I8477" t="s">
        <v>463</v>
      </c>
      <c r="J8477">
        <v>933900000</v>
      </c>
      <c r="K8477">
        <v>933900000</v>
      </c>
    </row>
    <row r="8478" spans="1:11" x14ac:dyDescent="0.25">
      <c r="A8478">
        <v>8174</v>
      </c>
      <c r="B8478" t="s">
        <v>419</v>
      </c>
      <c r="C8478" t="s">
        <v>493</v>
      </c>
      <c r="D8478" t="s">
        <v>1084</v>
      </c>
      <c r="E8478">
        <v>2014</v>
      </c>
      <c r="F8478" s="10">
        <v>42004</v>
      </c>
      <c r="G8478" t="s">
        <v>489</v>
      </c>
      <c r="H8478" t="s">
        <v>474</v>
      </c>
      <c r="I8478" t="s">
        <v>463</v>
      </c>
      <c r="J8478">
        <v>968900000</v>
      </c>
      <c r="K8478">
        <v>968900000</v>
      </c>
    </row>
    <row r="8479" spans="1:11" x14ac:dyDescent="0.25">
      <c r="A8479">
        <v>8174</v>
      </c>
      <c r="B8479" t="s">
        <v>419</v>
      </c>
      <c r="C8479" t="s">
        <v>493</v>
      </c>
      <c r="D8479" t="s">
        <v>567</v>
      </c>
      <c r="E8479">
        <v>2014</v>
      </c>
      <c r="F8479" s="10">
        <v>42004</v>
      </c>
      <c r="G8479" t="s">
        <v>489</v>
      </c>
      <c r="H8479" t="s">
        <v>474</v>
      </c>
      <c r="I8479" t="s">
        <v>463</v>
      </c>
      <c r="J8479">
        <v>839100000</v>
      </c>
      <c r="K8479">
        <v>839100000</v>
      </c>
    </row>
    <row r="8480" spans="1:11" x14ac:dyDescent="0.25">
      <c r="A8480">
        <v>8174</v>
      </c>
      <c r="B8480" t="s">
        <v>419</v>
      </c>
      <c r="C8480" t="s">
        <v>493</v>
      </c>
      <c r="D8480" t="s">
        <v>1085</v>
      </c>
      <c r="E8480">
        <v>2014</v>
      </c>
      <c r="F8480" s="10">
        <v>42004</v>
      </c>
      <c r="G8480" t="s">
        <v>489</v>
      </c>
      <c r="H8480" t="s">
        <v>474</v>
      </c>
      <c r="I8480" t="s">
        <v>463</v>
      </c>
      <c r="J8480">
        <v>961600000</v>
      </c>
      <c r="K8480">
        <v>961600000</v>
      </c>
    </row>
    <row r="8481" spans="1:11" x14ac:dyDescent="0.25">
      <c r="A8481">
        <v>8189</v>
      </c>
      <c r="B8481" t="s">
        <v>427</v>
      </c>
      <c r="C8481" t="s">
        <v>492</v>
      </c>
      <c r="D8481" t="s">
        <v>570</v>
      </c>
      <c r="E8481">
        <v>2014</v>
      </c>
      <c r="F8481" s="10">
        <v>42004</v>
      </c>
      <c r="G8481" t="s">
        <v>489</v>
      </c>
      <c r="H8481" t="s">
        <v>474</v>
      </c>
      <c r="I8481" t="s">
        <v>463</v>
      </c>
      <c r="J8481">
        <v>195800000</v>
      </c>
      <c r="K8481">
        <v>195800000</v>
      </c>
    </row>
    <row r="8482" spans="1:11" x14ac:dyDescent="0.25">
      <c r="A8482">
        <v>8189</v>
      </c>
      <c r="B8482" t="s">
        <v>427</v>
      </c>
      <c r="C8482" t="s">
        <v>492</v>
      </c>
      <c r="D8482" t="s">
        <v>569</v>
      </c>
      <c r="E8482">
        <v>2014</v>
      </c>
      <c r="F8482" s="10">
        <v>42004</v>
      </c>
      <c r="G8482" t="s">
        <v>489</v>
      </c>
      <c r="H8482" t="s">
        <v>474</v>
      </c>
      <c r="I8482" t="s">
        <v>463</v>
      </c>
      <c r="J8482">
        <v>559700000</v>
      </c>
      <c r="K8482">
        <v>559700000</v>
      </c>
    </row>
    <row r="8483" spans="1:11" x14ac:dyDescent="0.25">
      <c r="A8483">
        <v>8189</v>
      </c>
      <c r="B8483" t="s">
        <v>427</v>
      </c>
      <c r="C8483" t="s">
        <v>492</v>
      </c>
      <c r="D8483" t="s">
        <v>891</v>
      </c>
      <c r="E8483">
        <v>2014</v>
      </c>
      <c r="F8483" s="10">
        <v>42004</v>
      </c>
      <c r="G8483" t="s">
        <v>489</v>
      </c>
      <c r="H8483" t="s">
        <v>474</v>
      </c>
      <c r="I8483" t="s">
        <v>463</v>
      </c>
      <c r="J8483">
        <v>-174900000</v>
      </c>
      <c r="K8483">
        <v>-174900000</v>
      </c>
    </row>
    <row r="8484" spans="1:11" x14ac:dyDescent="0.25">
      <c r="A8484">
        <v>8189</v>
      </c>
      <c r="B8484" t="s">
        <v>427</v>
      </c>
      <c r="C8484" t="s">
        <v>492</v>
      </c>
      <c r="D8484" t="s">
        <v>834</v>
      </c>
      <c r="E8484">
        <v>2014</v>
      </c>
      <c r="F8484" s="10">
        <v>42004</v>
      </c>
      <c r="G8484" t="s">
        <v>489</v>
      </c>
      <c r="H8484" t="s">
        <v>474</v>
      </c>
      <c r="I8484" t="s">
        <v>463</v>
      </c>
      <c r="J8484">
        <v>933100000</v>
      </c>
      <c r="K8484">
        <v>933100000</v>
      </c>
    </row>
    <row r="8485" spans="1:11" x14ac:dyDescent="0.25">
      <c r="A8485">
        <v>8203</v>
      </c>
      <c r="B8485" t="s">
        <v>150</v>
      </c>
      <c r="C8485" t="s">
        <v>492</v>
      </c>
      <c r="D8485" t="s">
        <v>620</v>
      </c>
      <c r="E8485">
        <v>2014</v>
      </c>
      <c r="F8485" s="10">
        <v>42004</v>
      </c>
      <c r="G8485" t="s">
        <v>489</v>
      </c>
      <c r="H8485" t="s">
        <v>474</v>
      </c>
      <c r="I8485" t="s">
        <v>463</v>
      </c>
      <c r="J8485">
        <v>4713000</v>
      </c>
      <c r="K8485">
        <v>4713000</v>
      </c>
    </row>
    <row r="8486" spans="1:11" x14ac:dyDescent="0.25">
      <c r="A8486">
        <v>8203</v>
      </c>
      <c r="B8486" t="s">
        <v>150</v>
      </c>
      <c r="C8486" t="s">
        <v>492</v>
      </c>
      <c r="D8486" t="s">
        <v>21</v>
      </c>
      <c r="E8486">
        <v>2014</v>
      </c>
      <c r="F8486" s="10">
        <v>42004</v>
      </c>
      <c r="G8486" t="s">
        <v>489</v>
      </c>
      <c r="H8486" t="s">
        <v>474</v>
      </c>
      <c r="I8486" t="s">
        <v>463</v>
      </c>
      <c r="J8486">
        <v>17063000</v>
      </c>
      <c r="K8486">
        <v>17063000</v>
      </c>
    </row>
    <row r="8487" spans="1:11" x14ac:dyDescent="0.25">
      <c r="A8487">
        <v>8203</v>
      </c>
      <c r="B8487" t="s">
        <v>150</v>
      </c>
      <c r="C8487" t="s">
        <v>492</v>
      </c>
      <c r="D8487" t="s">
        <v>569</v>
      </c>
      <c r="E8487">
        <v>2014</v>
      </c>
      <c r="F8487" s="10">
        <v>42004</v>
      </c>
      <c r="G8487" t="s">
        <v>489</v>
      </c>
      <c r="H8487" t="s">
        <v>474</v>
      </c>
      <c r="I8487" t="s">
        <v>463</v>
      </c>
      <c r="J8487">
        <v>18958000</v>
      </c>
      <c r="K8487">
        <v>18958000</v>
      </c>
    </row>
    <row r="8488" spans="1:11" x14ac:dyDescent="0.25">
      <c r="A8488">
        <v>8203</v>
      </c>
      <c r="B8488" t="s">
        <v>150</v>
      </c>
      <c r="C8488" t="s">
        <v>492</v>
      </c>
      <c r="D8488" t="s">
        <v>151</v>
      </c>
      <c r="E8488">
        <v>2014</v>
      </c>
      <c r="F8488" s="10">
        <v>42004</v>
      </c>
      <c r="G8488" t="s">
        <v>489</v>
      </c>
      <c r="H8488" t="s">
        <v>474</v>
      </c>
      <c r="I8488" t="s">
        <v>463</v>
      </c>
      <c r="J8488">
        <v>11123000</v>
      </c>
      <c r="K8488">
        <v>11123000</v>
      </c>
    </row>
    <row r="8489" spans="1:11" x14ac:dyDescent="0.25">
      <c r="A8489">
        <v>8203</v>
      </c>
      <c r="B8489" t="s">
        <v>150</v>
      </c>
      <c r="C8489" t="s">
        <v>492</v>
      </c>
      <c r="D8489" t="s">
        <v>701</v>
      </c>
      <c r="E8489">
        <v>2014</v>
      </c>
      <c r="F8489" s="10">
        <v>42004</v>
      </c>
      <c r="G8489" t="s">
        <v>489</v>
      </c>
      <c r="H8489" t="s">
        <v>474</v>
      </c>
      <c r="I8489" t="s">
        <v>463</v>
      </c>
      <c r="J8489">
        <v>6110000</v>
      </c>
      <c r="K8489">
        <v>6110000</v>
      </c>
    </row>
    <row r="8490" spans="1:11" x14ac:dyDescent="0.25">
      <c r="A8490">
        <v>8203</v>
      </c>
      <c r="B8490" t="s">
        <v>150</v>
      </c>
      <c r="C8490" t="s">
        <v>492</v>
      </c>
      <c r="D8490" t="s">
        <v>834</v>
      </c>
      <c r="E8490">
        <v>2014</v>
      </c>
      <c r="F8490" s="10">
        <v>42004</v>
      </c>
      <c r="G8490" t="s">
        <v>489</v>
      </c>
      <c r="H8490" t="s">
        <v>474</v>
      </c>
      <c r="I8490" t="s">
        <v>463</v>
      </c>
      <c r="J8490">
        <v>32777000</v>
      </c>
      <c r="K8490">
        <v>32777000</v>
      </c>
    </row>
    <row r="8491" spans="1:11" x14ac:dyDescent="0.25">
      <c r="A8491">
        <v>8203</v>
      </c>
      <c r="B8491" t="s">
        <v>150</v>
      </c>
      <c r="C8491" t="s">
        <v>492</v>
      </c>
      <c r="D8491" t="s">
        <v>803</v>
      </c>
      <c r="E8491">
        <v>2014</v>
      </c>
      <c r="F8491" s="10">
        <v>42004</v>
      </c>
      <c r="G8491" t="s">
        <v>489</v>
      </c>
      <c r="H8491" t="s">
        <v>474</v>
      </c>
      <c r="I8491" t="s">
        <v>463</v>
      </c>
      <c r="J8491">
        <v>7911000</v>
      </c>
      <c r="K8491">
        <v>7911000</v>
      </c>
    </row>
    <row r="8492" spans="1:11" x14ac:dyDescent="0.25">
      <c r="A8492">
        <v>8203</v>
      </c>
      <c r="B8492" t="s">
        <v>150</v>
      </c>
      <c r="C8492" t="s">
        <v>492</v>
      </c>
      <c r="D8492" t="s">
        <v>835</v>
      </c>
      <c r="E8492">
        <v>2014</v>
      </c>
      <c r="F8492" s="10">
        <v>42004</v>
      </c>
      <c r="G8492" t="s">
        <v>489</v>
      </c>
      <c r="H8492" t="s">
        <v>474</v>
      </c>
      <c r="I8492" t="s">
        <v>463</v>
      </c>
      <c r="J8492">
        <v>19816000</v>
      </c>
      <c r="K8492">
        <v>19816000</v>
      </c>
    </row>
    <row r="8493" spans="1:11" x14ac:dyDescent="0.25">
      <c r="A8493">
        <v>8327</v>
      </c>
      <c r="B8493" t="s">
        <v>381</v>
      </c>
      <c r="C8493" t="s">
        <v>492</v>
      </c>
      <c r="D8493" t="s">
        <v>569</v>
      </c>
      <c r="E8493">
        <v>2014</v>
      </c>
      <c r="F8493" s="10">
        <v>42004</v>
      </c>
      <c r="G8493" t="s">
        <v>489</v>
      </c>
      <c r="H8493" t="s">
        <v>474</v>
      </c>
      <c r="I8493" t="s">
        <v>463</v>
      </c>
      <c r="J8493">
        <v>9870000000</v>
      </c>
      <c r="K8493">
        <v>9870000000</v>
      </c>
    </row>
    <row r="8494" spans="1:11" x14ac:dyDescent="0.25">
      <c r="A8494">
        <v>8327</v>
      </c>
      <c r="B8494" t="s">
        <v>381</v>
      </c>
      <c r="C8494" t="s">
        <v>492</v>
      </c>
      <c r="D8494" t="s">
        <v>1121</v>
      </c>
      <c r="E8494">
        <v>2014</v>
      </c>
      <c r="F8494" s="10">
        <v>42004</v>
      </c>
      <c r="G8494" t="s">
        <v>489</v>
      </c>
      <c r="H8494" t="s">
        <v>474</v>
      </c>
      <c r="I8494" t="s">
        <v>463</v>
      </c>
      <c r="J8494">
        <v>6525000000</v>
      </c>
      <c r="K8494">
        <v>6525000000</v>
      </c>
    </row>
    <row r="8495" spans="1:11" x14ac:dyDescent="0.25">
      <c r="A8495">
        <v>8327</v>
      </c>
      <c r="B8495" t="s">
        <v>381</v>
      </c>
      <c r="C8495" t="s">
        <v>492</v>
      </c>
      <c r="D8495" t="s">
        <v>316</v>
      </c>
      <c r="E8495">
        <v>2014</v>
      </c>
      <c r="F8495" s="10">
        <v>42004</v>
      </c>
      <c r="G8495" t="s">
        <v>489</v>
      </c>
      <c r="H8495" t="s">
        <v>474</v>
      </c>
      <c r="I8495" t="s">
        <v>463</v>
      </c>
      <c r="J8495">
        <v>23911000000</v>
      </c>
      <c r="K8495">
        <v>23911000000</v>
      </c>
    </row>
    <row r="8496" spans="1:11" x14ac:dyDescent="0.25">
      <c r="A8496">
        <v>8327</v>
      </c>
      <c r="B8496" t="s">
        <v>381</v>
      </c>
      <c r="C8496" t="s">
        <v>493</v>
      </c>
      <c r="D8496" t="s">
        <v>1117</v>
      </c>
      <c r="E8496">
        <v>2014</v>
      </c>
      <c r="F8496" s="10">
        <v>42004</v>
      </c>
      <c r="G8496" t="s">
        <v>489</v>
      </c>
      <c r="H8496" t="s">
        <v>474</v>
      </c>
      <c r="I8496" t="s">
        <v>463</v>
      </c>
      <c r="J8496">
        <v>15598000000</v>
      </c>
      <c r="K8496">
        <v>15598000000</v>
      </c>
    </row>
    <row r="8497" spans="1:11" x14ac:dyDescent="0.25">
      <c r="A8497">
        <v>8327</v>
      </c>
      <c r="B8497" t="s">
        <v>381</v>
      </c>
      <c r="C8497" t="s">
        <v>493</v>
      </c>
      <c r="D8497" t="s">
        <v>1224</v>
      </c>
      <c r="E8497">
        <v>2014</v>
      </c>
      <c r="F8497" s="10">
        <v>42004</v>
      </c>
      <c r="G8497" t="s">
        <v>489</v>
      </c>
      <c r="H8497" t="s">
        <v>474</v>
      </c>
      <c r="I8497" t="s">
        <v>463</v>
      </c>
      <c r="J8497">
        <v>14487000000</v>
      </c>
      <c r="K8497">
        <v>14487000000</v>
      </c>
    </row>
    <row r="8498" spans="1:11" x14ac:dyDescent="0.25">
      <c r="A8498">
        <v>8327</v>
      </c>
      <c r="B8498" t="s">
        <v>381</v>
      </c>
      <c r="C8498" t="s">
        <v>493</v>
      </c>
      <c r="D8498" t="s">
        <v>1118</v>
      </c>
      <c r="E8498">
        <v>2014</v>
      </c>
      <c r="F8498" s="10">
        <v>42004</v>
      </c>
      <c r="G8498" t="s">
        <v>489</v>
      </c>
      <c r="H8498" t="s">
        <v>474</v>
      </c>
      <c r="I8498" t="s">
        <v>463</v>
      </c>
      <c r="J8498">
        <v>10221000000</v>
      </c>
      <c r="K8498">
        <v>10221000000</v>
      </c>
    </row>
    <row r="8499" spans="1:11" x14ac:dyDescent="0.25">
      <c r="A8499">
        <v>8329</v>
      </c>
      <c r="B8499" t="s">
        <v>334</v>
      </c>
      <c r="C8499" t="s">
        <v>492</v>
      </c>
      <c r="D8499" t="s">
        <v>901</v>
      </c>
      <c r="E8499">
        <v>2014</v>
      </c>
      <c r="F8499" s="10">
        <v>42004</v>
      </c>
      <c r="G8499" t="s">
        <v>489</v>
      </c>
      <c r="H8499" t="s">
        <v>474</v>
      </c>
      <c r="I8499" t="s">
        <v>463</v>
      </c>
      <c r="J8499">
        <v>828000</v>
      </c>
      <c r="K8499">
        <v>828000</v>
      </c>
    </row>
    <row r="8500" spans="1:11" x14ac:dyDescent="0.25">
      <c r="A8500">
        <v>8329</v>
      </c>
      <c r="B8500" t="s">
        <v>334</v>
      </c>
      <c r="C8500" t="s">
        <v>492</v>
      </c>
      <c r="D8500" t="s">
        <v>900</v>
      </c>
      <c r="E8500">
        <v>2014</v>
      </c>
      <c r="F8500" s="10">
        <v>42004</v>
      </c>
      <c r="G8500" t="s">
        <v>489</v>
      </c>
      <c r="H8500" t="s">
        <v>474</v>
      </c>
      <c r="I8500" t="s">
        <v>463</v>
      </c>
      <c r="J8500">
        <v>0</v>
      </c>
      <c r="K8500">
        <v>0</v>
      </c>
    </row>
    <row r="8501" spans="1:11" x14ac:dyDescent="0.25">
      <c r="A8501">
        <v>8329</v>
      </c>
      <c r="B8501" t="s">
        <v>334</v>
      </c>
      <c r="C8501" t="s">
        <v>492</v>
      </c>
      <c r="D8501" t="s">
        <v>899</v>
      </c>
      <c r="E8501">
        <v>2014</v>
      </c>
      <c r="F8501" s="10">
        <v>42004</v>
      </c>
      <c r="G8501" t="s">
        <v>489</v>
      </c>
      <c r="H8501" t="s">
        <v>474</v>
      </c>
      <c r="I8501" t="s">
        <v>463</v>
      </c>
      <c r="J8501">
        <v>5652000</v>
      </c>
      <c r="K8501">
        <v>5652000</v>
      </c>
    </row>
    <row r="8502" spans="1:11" x14ac:dyDescent="0.25">
      <c r="A8502">
        <v>8329</v>
      </c>
      <c r="B8502" t="s">
        <v>334</v>
      </c>
      <c r="C8502" t="s">
        <v>492</v>
      </c>
      <c r="D8502" t="s">
        <v>895</v>
      </c>
      <c r="E8502">
        <v>2014</v>
      </c>
      <c r="F8502" s="10">
        <v>42004</v>
      </c>
      <c r="G8502" t="s">
        <v>489</v>
      </c>
      <c r="H8502" t="s">
        <v>474</v>
      </c>
      <c r="I8502" t="s">
        <v>463</v>
      </c>
      <c r="J8502">
        <v>7778000</v>
      </c>
      <c r="K8502">
        <v>7778000</v>
      </c>
    </row>
    <row r="8503" spans="1:11" x14ac:dyDescent="0.25">
      <c r="A8503">
        <v>8329</v>
      </c>
      <c r="B8503" t="s">
        <v>334</v>
      </c>
      <c r="C8503" t="s">
        <v>492</v>
      </c>
      <c r="D8503" t="s">
        <v>898</v>
      </c>
      <c r="E8503">
        <v>2014</v>
      </c>
      <c r="F8503" s="10">
        <v>42004</v>
      </c>
      <c r="G8503" t="s">
        <v>489</v>
      </c>
      <c r="H8503" t="s">
        <v>474</v>
      </c>
      <c r="I8503" t="s">
        <v>463</v>
      </c>
      <c r="J8503">
        <v>12600000</v>
      </c>
      <c r="K8503">
        <v>12600000</v>
      </c>
    </row>
    <row r="8504" spans="1:11" x14ac:dyDescent="0.25">
      <c r="A8504">
        <v>8329</v>
      </c>
      <c r="B8504" t="s">
        <v>334</v>
      </c>
      <c r="C8504" t="s">
        <v>492</v>
      </c>
      <c r="D8504" t="s">
        <v>897</v>
      </c>
      <c r="E8504">
        <v>2014</v>
      </c>
      <c r="F8504" s="10">
        <v>42004</v>
      </c>
      <c r="G8504" t="s">
        <v>489</v>
      </c>
      <c r="H8504" t="s">
        <v>474</v>
      </c>
      <c r="I8504" t="s">
        <v>463</v>
      </c>
      <c r="J8504">
        <v>1526000</v>
      </c>
      <c r="K8504">
        <v>1526000</v>
      </c>
    </row>
    <row r="8505" spans="1:11" x14ac:dyDescent="0.25">
      <c r="A8505">
        <v>8329</v>
      </c>
      <c r="B8505" t="s">
        <v>334</v>
      </c>
      <c r="C8505" t="s">
        <v>492</v>
      </c>
      <c r="D8505" t="s">
        <v>896</v>
      </c>
      <c r="E8505">
        <v>2014</v>
      </c>
      <c r="F8505" s="10">
        <v>42004</v>
      </c>
      <c r="G8505" t="s">
        <v>489</v>
      </c>
      <c r="H8505" t="s">
        <v>474</v>
      </c>
      <c r="I8505" t="s">
        <v>463</v>
      </c>
      <c r="J8505">
        <v>10605000</v>
      </c>
      <c r="K8505">
        <v>10605000</v>
      </c>
    </row>
    <row r="8506" spans="1:11" x14ac:dyDescent="0.25">
      <c r="A8506">
        <v>8329</v>
      </c>
      <c r="B8506" t="s">
        <v>334</v>
      </c>
      <c r="C8506" t="s">
        <v>492</v>
      </c>
      <c r="D8506" t="s">
        <v>316</v>
      </c>
      <c r="E8506">
        <v>2014</v>
      </c>
      <c r="F8506" s="10">
        <v>42004</v>
      </c>
      <c r="G8506" t="s">
        <v>489</v>
      </c>
      <c r="H8506" t="s">
        <v>474</v>
      </c>
      <c r="I8506" t="s">
        <v>463</v>
      </c>
      <c r="J8506">
        <v>28138000</v>
      </c>
      <c r="K8506">
        <v>28138000</v>
      </c>
    </row>
    <row r="8507" spans="1:11" x14ac:dyDescent="0.25">
      <c r="A8507">
        <v>8329</v>
      </c>
      <c r="B8507" t="s">
        <v>334</v>
      </c>
      <c r="C8507" t="s">
        <v>493</v>
      </c>
      <c r="D8507" t="s">
        <v>893</v>
      </c>
      <c r="E8507">
        <v>2014</v>
      </c>
      <c r="F8507" s="10">
        <v>42004</v>
      </c>
      <c r="G8507" t="s">
        <v>489</v>
      </c>
      <c r="H8507" t="s">
        <v>474</v>
      </c>
      <c r="I8507" t="s">
        <v>463</v>
      </c>
      <c r="J8507">
        <v>28138000</v>
      </c>
      <c r="K8507">
        <v>28138000</v>
      </c>
    </row>
    <row r="8508" spans="1:11" x14ac:dyDescent="0.25">
      <c r="A8508">
        <v>8329</v>
      </c>
      <c r="B8508" t="s">
        <v>334</v>
      </c>
      <c r="C8508" t="s">
        <v>493</v>
      </c>
      <c r="D8508" t="s">
        <v>892</v>
      </c>
      <c r="E8508">
        <v>2014</v>
      </c>
      <c r="F8508" s="10">
        <v>42004</v>
      </c>
      <c r="G8508" t="s">
        <v>489</v>
      </c>
      <c r="H8508" t="s">
        <v>474</v>
      </c>
      <c r="I8508" t="s">
        <v>463</v>
      </c>
      <c r="J8508">
        <v>38989000</v>
      </c>
      <c r="K8508">
        <v>38989000</v>
      </c>
    </row>
    <row r="8509" spans="1:11" x14ac:dyDescent="0.25">
      <c r="A8509">
        <v>8430</v>
      </c>
      <c r="B8509" t="s">
        <v>339</v>
      </c>
      <c r="C8509" t="s">
        <v>493</v>
      </c>
      <c r="D8509" t="s">
        <v>867</v>
      </c>
      <c r="E8509">
        <v>2014</v>
      </c>
      <c r="F8509" s="10">
        <v>42004</v>
      </c>
      <c r="G8509" t="s">
        <v>489</v>
      </c>
      <c r="H8509" t="s">
        <v>474</v>
      </c>
      <c r="I8509" t="s">
        <v>463</v>
      </c>
      <c r="J8509">
        <v>698917000</v>
      </c>
      <c r="K8509">
        <v>698917000</v>
      </c>
    </row>
    <row r="8510" spans="1:11" x14ac:dyDescent="0.25">
      <c r="A8510">
        <v>8430</v>
      </c>
      <c r="B8510" t="s">
        <v>339</v>
      </c>
      <c r="C8510" t="s">
        <v>493</v>
      </c>
      <c r="D8510" t="s">
        <v>868</v>
      </c>
      <c r="E8510">
        <v>2014</v>
      </c>
      <c r="F8510" s="10">
        <v>42004</v>
      </c>
      <c r="G8510" t="s">
        <v>489</v>
      </c>
      <c r="H8510" t="s">
        <v>474</v>
      </c>
      <c r="I8510" t="s">
        <v>463</v>
      </c>
      <c r="J8510">
        <v>60910000</v>
      </c>
      <c r="K8510">
        <v>60910000</v>
      </c>
    </row>
    <row r="8511" spans="1:11" x14ac:dyDescent="0.25">
      <c r="A8511">
        <v>8430</v>
      </c>
      <c r="B8511" t="s">
        <v>339</v>
      </c>
      <c r="C8511" t="s">
        <v>493</v>
      </c>
      <c r="D8511" t="s">
        <v>869</v>
      </c>
      <c r="E8511">
        <v>2014</v>
      </c>
      <c r="F8511" s="10">
        <v>42004</v>
      </c>
      <c r="G8511" t="s">
        <v>489</v>
      </c>
      <c r="H8511" t="s">
        <v>474</v>
      </c>
      <c r="I8511" t="s">
        <v>463</v>
      </c>
      <c r="J8511">
        <v>0</v>
      </c>
      <c r="K8511">
        <v>0</v>
      </c>
    </row>
    <row r="8512" spans="1:11" x14ac:dyDescent="0.25">
      <c r="A8512">
        <v>8430</v>
      </c>
      <c r="B8512" t="s">
        <v>339</v>
      </c>
      <c r="C8512" t="s">
        <v>493</v>
      </c>
      <c r="D8512" t="s">
        <v>865</v>
      </c>
      <c r="E8512">
        <v>2014</v>
      </c>
      <c r="F8512" s="10">
        <v>42004</v>
      </c>
      <c r="G8512" t="s">
        <v>489</v>
      </c>
      <c r="H8512" t="s">
        <v>474</v>
      </c>
      <c r="I8512" t="s">
        <v>463</v>
      </c>
      <c r="J8512">
        <v>369774000</v>
      </c>
      <c r="K8512">
        <v>369774000</v>
      </c>
    </row>
    <row r="8513" spans="1:11" x14ac:dyDescent="0.25">
      <c r="A8513">
        <v>8430</v>
      </c>
      <c r="B8513" t="s">
        <v>339</v>
      </c>
      <c r="C8513" t="s">
        <v>493</v>
      </c>
      <c r="D8513" t="s">
        <v>866</v>
      </c>
      <c r="E8513">
        <v>2014</v>
      </c>
      <c r="F8513" s="10">
        <v>42004</v>
      </c>
      <c r="G8513" t="s">
        <v>489</v>
      </c>
      <c r="H8513" t="s">
        <v>474</v>
      </c>
      <c r="I8513" t="s">
        <v>463</v>
      </c>
      <c r="J8513">
        <v>361683000</v>
      </c>
      <c r="K8513">
        <v>361683000</v>
      </c>
    </row>
    <row r="8514" spans="1:11" x14ac:dyDescent="0.25">
      <c r="A8514">
        <v>13290</v>
      </c>
      <c r="B8514" t="s">
        <v>152</v>
      </c>
      <c r="C8514" t="s">
        <v>492</v>
      </c>
      <c r="D8514" t="s">
        <v>570</v>
      </c>
      <c r="E8514">
        <v>2014</v>
      </c>
      <c r="F8514" s="10">
        <v>42004</v>
      </c>
      <c r="G8514" t="s">
        <v>489</v>
      </c>
      <c r="H8514" t="s">
        <v>474</v>
      </c>
      <c r="I8514" t="s">
        <v>463</v>
      </c>
      <c r="J8514">
        <v>8619000</v>
      </c>
      <c r="K8514">
        <v>8619000</v>
      </c>
    </row>
    <row r="8515" spans="1:11" x14ac:dyDescent="0.25">
      <c r="A8515">
        <v>13290</v>
      </c>
      <c r="B8515" t="s">
        <v>152</v>
      </c>
      <c r="C8515" t="s">
        <v>492</v>
      </c>
      <c r="D8515" t="s">
        <v>882</v>
      </c>
      <c r="E8515">
        <v>2014</v>
      </c>
      <c r="F8515" s="10">
        <v>42004</v>
      </c>
      <c r="G8515" t="s">
        <v>489</v>
      </c>
      <c r="H8515" t="s">
        <v>474</v>
      </c>
      <c r="I8515" t="s">
        <v>463</v>
      </c>
      <c r="J8515">
        <v>11894000</v>
      </c>
      <c r="K8515">
        <v>11894000</v>
      </c>
    </row>
    <row r="8516" spans="1:11" x14ac:dyDescent="0.25">
      <c r="A8516">
        <v>13290</v>
      </c>
      <c r="B8516" t="s">
        <v>152</v>
      </c>
      <c r="C8516" t="s">
        <v>492</v>
      </c>
      <c r="D8516" t="s">
        <v>569</v>
      </c>
      <c r="E8516">
        <v>2014</v>
      </c>
      <c r="F8516" s="10">
        <v>42004</v>
      </c>
      <c r="G8516" t="s">
        <v>489</v>
      </c>
      <c r="H8516" t="s">
        <v>474</v>
      </c>
      <c r="I8516" t="s">
        <v>463</v>
      </c>
      <c r="J8516">
        <v>28182000</v>
      </c>
      <c r="K8516">
        <v>28182000</v>
      </c>
    </row>
    <row r="8517" spans="1:11" x14ac:dyDescent="0.25">
      <c r="A8517">
        <v>13290</v>
      </c>
      <c r="B8517" t="s">
        <v>152</v>
      </c>
      <c r="C8517" t="s">
        <v>492</v>
      </c>
      <c r="D8517" t="s">
        <v>151</v>
      </c>
      <c r="E8517">
        <v>2014</v>
      </c>
      <c r="F8517" s="10">
        <v>42004</v>
      </c>
      <c r="G8517" t="s">
        <v>489</v>
      </c>
      <c r="H8517" t="s">
        <v>474</v>
      </c>
      <c r="I8517" t="s">
        <v>463</v>
      </c>
      <c r="J8517">
        <v>34004000</v>
      </c>
      <c r="K8517">
        <v>34004000</v>
      </c>
    </row>
    <row r="8518" spans="1:11" x14ac:dyDescent="0.25">
      <c r="A8518">
        <v>13290</v>
      </c>
      <c r="B8518" t="s">
        <v>152</v>
      </c>
      <c r="C8518" t="s">
        <v>492</v>
      </c>
      <c r="D8518" t="s">
        <v>2060</v>
      </c>
      <c r="E8518">
        <v>2014</v>
      </c>
      <c r="F8518" s="10">
        <v>42004</v>
      </c>
      <c r="G8518" t="s">
        <v>489</v>
      </c>
      <c r="H8518" t="s">
        <v>474</v>
      </c>
      <c r="I8518" t="s">
        <v>463</v>
      </c>
      <c r="J8518">
        <v>151000</v>
      </c>
      <c r="K8518">
        <v>151000</v>
      </c>
    </row>
    <row r="8519" spans="1:11" x14ac:dyDescent="0.25">
      <c r="A8519">
        <v>13290</v>
      </c>
      <c r="B8519" t="s">
        <v>152</v>
      </c>
      <c r="C8519" t="s">
        <v>492</v>
      </c>
      <c r="D8519" t="s">
        <v>316</v>
      </c>
      <c r="E8519">
        <v>2014</v>
      </c>
      <c r="F8519" s="10">
        <v>42004</v>
      </c>
      <c r="G8519" t="s">
        <v>489</v>
      </c>
      <c r="H8519" t="s">
        <v>474</v>
      </c>
      <c r="I8519" t="s">
        <v>463</v>
      </c>
      <c r="J8519">
        <v>84913000</v>
      </c>
      <c r="K8519">
        <v>84913000</v>
      </c>
    </row>
    <row r="8520" spans="1:11" x14ac:dyDescent="0.25">
      <c r="A8520">
        <v>223482</v>
      </c>
      <c r="B8520" t="s">
        <v>318</v>
      </c>
      <c r="C8520" t="s">
        <v>492</v>
      </c>
      <c r="D8520" t="s">
        <v>44</v>
      </c>
      <c r="E8520">
        <v>2014</v>
      </c>
      <c r="F8520" s="10">
        <v>42004</v>
      </c>
      <c r="G8520" t="s">
        <v>489</v>
      </c>
      <c r="H8520" t="s">
        <v>474</v>
      </c>
      <c r="I8520" t="s">
        <v>463</v>
      </c>
      <c r="J8520">
        <v>128800000</v>
      </c>
      <c r="K8520">
        <v>128800000</v>
      </c>
    </row>
    <row r="8521" spans="1:11" x14ac:dyDescent="0.25">
      <c r="A8521">
        <v>223482</v>
      </c>
      <c r="B8521" t="s">
        <v>318</v>
      </c>
      <c r="C8521" t="s">
        <v>492</v>
      </c>
      <c r="D8521" t="s">
        <v>59</v>
      </c>
      <c r="E8521">
        <v>2014</v>
      </c>
      <c r="F8521" s="10">
        <v>42004</v>
      </c>
      <c r="G8521" t="s">
        <v>489</v>
      </c>
      <c r="H8521" t="s">
        <v>474</v>
      </c>
      <c r="I8521" t="s">
        <v>463</v>
      </c>
      <c r="J8521">
        <v>691800000</v>
      </c>
      <c r="K8521">
        <v>691800000</v>
      </c>
    </row>
    <row r="8522" spans="1:11" x14ac:dyDescent="0.25">
      <c r="A8522">
        <v>223482</v>
      </c>
      <c r="B8522" t="s">
        <v>318</v>
      </c>
      <c r="C8522" t="s">
        <v>492</v>
      </c>
      <c r="D8522" t="s">
        <v>653</v>
      </c>
      <c r="E8522">
        <v>2014</v>
      </c>
      <c r="F8522" s="10">
        <v>42004</v>
      </c>
      <c r="G8522" t="s">
        <v>489</v>
      </c>
      <c r="H8522" t="s">
        <v>474</v>
      </c>
      <c r="I8522" t="s">
        <v>463</v>
      </c>
      <c r="J8522">
        <v>87500000</v>
      </c>
      <c r="K8522">
        <v>87500000</v>
      </c>
    </row>
    <row r="8523" spans="1:11" x14ac:dyDescent="0.25">
      <c r="A8523">
        <v>223482</v>
      </c>
      <c r="B8523" t="s">
        <v>318</v>
      </c>
      <c r="C8523" t="s">
        <v>492</v>
      </c>
      <c r="D8523" t="s">
        <v>316</v>
      </c>
      <c r="E8523">
        <v>2014</v>
      </c>
      <c r="F8523" s="10">
        <v>42004</v>
      </c>
      <c r="G8523" t="s">
        <v>489</v>
      </c>
      <c r="H8523" t="s">
        <v>474</v>
      </c>
      <c r="I8523" t="s">
        <v>463</v>
      </c>
      <c r="J8523">
        <v>1447900000</v>
      </c>
      <c r="K8523">
        <v>1447900000</v>
      </c>
    </row>
    <row r="8524" spans="1:11" x14ac:dyDescent="0.25">
      <c r="A8524">
        <v>223482</v>
      </c>
      <c r="B8524" t="s">
        <v>318</v>
      </c>
      <c r="C8524" t="s">
        <v>493</v>
      </c>
      <c r="D8524" t="s">
        <v>1094</v>
      </c>
      <c r="E8524">
        <v>2014</v>
      </c>
      <c r="F8524" s="10">
        <v>42004</v>
      </c>
      <c r="G8524" t="s">
        <v>489</v>
      </c>
      <c r="H8524" t="s">
        <v>474</v>
      </c>
      <c r="I8524" t="s">
        <v>463</v>
      </c>
      <c r="J8524">
        <v>-34000000</v>
      </c>
      <c r="K8524">
        <v>-34000000</v>
      </c>
    </row>
    <row r="8525" spans="1:11" x14ac:dyDescent="0.25">
      <c r="A8525">
        <v>223482</v>
      </c>
      <c r="B8525" t="s">
        <v>318</v>
      </c>
      <c r="C8525" t="s">
        <v>493</v>
      </c>
      <c r="D8525" t="s">
        <v>834</v>
      </c>
      <c r="E8525">
        <v>2014</v>
      </c>
      <c r="F8525" s="10">
        <v>42004</v>
      </c>
      <c r="G8525" t="s">
        <v>489</v>
      </c>
      <c r="H8525" t="s">
        <v>474</v>
      </c>
      <c r="I8525" t="s">
        <v>463</v>
      </c>
      <c r="J8525">
        <v>1621700000</v>
      </c>
      <c r="K8525">
        <v>1621700000</v>
      </c>
    </row>
    <row r="8526" spans="1:11" x14ac:dyDescent="0.25">
      <c r="A8526">
        <v>223482</v>
      </c>
      <c r="B8526" t="s">
        <v>318</v>
      </c>
      <c r="C8526" t="s">
        <v>493</v>
      </c>
      <c r="D8526" t="s">
        <v>1093</v>
      </c>
      <c r="E8526">
        <v>2014</v>
      </c>
      <c r="F8526" s="10">
        <v>42004</v>
      </c>
      <c r="G8526" t="s">
        <v>489</v>
      </c>
      <c r="H8526" t="s">
        <v>474</v>
      </c>
      <c r="I8526" t="s">
        <v>463</v>
      </c>
      <c r="J8526">
        <v>768300000</v>
      </c>
      <c r="K8526">
        <v>768300000</v>
      </c>
    </row>
    <row r="8527" spans="1:11" x14ac:dyDescent="0.25">
      <c r="A8527">
        <v>483482</v>
      </c>
      <c r="B8527" t="s">
        <v>396</v>
      </c>
      <c r="C8527" t="s">
        <v>492</v>
      </c>
      <c r="D8527" t="s">
        <v>59</v>
      </c>
      <c r="E8527">
        <v>2014</v>
      </c>
      <c r="F8527" s="10">
        <v>42004</v>
      </c>
      <c r="G8527" t="s">
        <v>489</v>
      </c>
      <c r="H8527" t="s">
        <v>474</v>
      </c>
      <c r="I8527" t="s">
        <v>463</v>
      </c>
      <c r="J8527">
        <v>404293000</v>
      </c>
      <c r="K8527">
        <v>404293000</v>
      </c>
    </row>
    <row r="8528" spans="1:11" x14ac:dyDescent="0.25">
      <c r="A8528">
        <v>483482</v>
      </c>
      <c r="B8528" t="s">
        <v>396</v>
      </c>
      <c r="C8528" t="s">
        <v>492</v>
      </c>
      <c r="D8528" t="s">
        <v>105</v>
      </c>
      <c r="E8528">
        <v>2014</v>
      </c>
      <c r="F8528" s="10">
        <v>42004</v>
      </c>
      <c r="G8528" t="s">
        <v>489</v>
      </c>
      <c r="H8528" t="s">
        <v>474</v>
      </c>
      <c r="I8528" t="s">
        <v>463</v>
      </c>
      <c r="J8528">
        <v>127363000</v>
      </c>
      <c r="K8528">
        <v>127363000</v>
      </c>
    </row>
    <row r="8529" spans="1:11" x14ac:dyDescent="0.25">
      <c r="A8529">
        <v>483482</v>
      </c>
      <c r="B8529" t="s">
        <v>396</v>
      </c>
      <c r="C8529" t="s">
        <v>492</v>
      </c>
      <c r="D8529" t="s">
        <v>113</v>
      </c>
      <c r="E8529">
        <v>2014</v>
      </c>
      <c r="F8529" s="10">
        <v>42004</v>
      </c>
      <c r="G8529" t="s">
        <v>489</v>
      </c>
      <c r="H8529" t="s">
        <v>474</v>
      </c>
      <c r="I8529" t="s">
        <v>463</v>
      </c>
      <c r="J8529">
        <v>204747000</v>
      </c>
      <c r="K8529">
        <v>204747000</v>
      </c>
    </row>
    <row r="8530" spans="1:11" x14ac:dyDescent="0.25">
      <c r="A8530">
        <v>483482</v>
      </c>
      <c r="B8530" t="s">
        <v>396</v>
      </c>
      <c r="C8530" t="s">
        <v>492</v>
      </c>
      <c r="D8530" t="s">
        <v>1006</v>
      </c>
      <c r="E8530">
        <v>2014</v>
      </c>
      <c r="F8530" s="10">
        <v>42004</v>
      </c>
      <c r="G8530" t="s">
        <v>489</v>
      </c>
      <c r="H8530" t="s">
        <v>474</v>
      </c>
      <c r="I8530" t="s">
        <v>463</v>
      </c>
      <c r="J8530">
        <v>166150000</v>
      </c>
      <c r="K8530">
        <v>166150000</v>
      </c>
    </row>
    <row r="8531" spans="1:11" x14ac:dyDescent="0.25">
      <c r="A8531">
        <v>483482</v>
      </c>
      <c r="B8531" t="s">
        <v>396</v>
      </c>
      <c r="C8531" t="s">
        <v>492</v>
      </c>
      <c r="D8531" t="s">
        <v>938</v>
      </c>
      <c r="E8531">
        <v>2014</v>
      </c>
      <c r="F8531" s="10">
        <v>42004</v>
      </c>
      <c r="G8531" t="s">
        <v>489</v>
      </c>
      <c r="H8531" t="s">
        <v>474</v>
      </c>
      <c r="I8531" t="s">
        <v>463</v>
      </c>
      <c r="J8531">
        <v>398645000</v>
      </c>
      <c r="K8531">
        <v>398645000</v>
      </c>
    </row>
    <row r="8532" spans="1:11" x14ac:dyDescent="0.25">
      <c r="A8532">
        <v>483482</v>
      </c>
      <c r="B8532" t="s">
        <v>396</v>
      </c>
      <c r="C8532" t="s">
        <v>492</v>
      </c>
      <c r="D8532" t="s">
        <v>1093</v>
      </c>
      <c r="E8532">
        <v>2014</v>
      </c>
      <c r="F8532" s="10">
        <v>42004</v>
      </c>
      <c r="G8532" t="s">
        <v>489</v>
      </c>
      <c r="H8532" t="s">
        <v>474</v>
      </c>
      <c r="I8532" t="s">
        <v>463</v>
      </c>
      <c r="J8532">
        <v>327874000</v>
      </c>
      <c r="K8532">
        <v>327874000</v>
      </c>
    </row>
    <row r="8533" spans="1:11" x14ac:dyDescent="0.25">
      <c r="A8533">
        <v>483482</v>
      </c>
      <c r="B8533" t="s">
        <v>396</v>
      </c>
      <c r="C8533" t="s">
        <v>492</v>
      </c>
      <c r="D8533" t="s">
        <v>279</v>
      </c>
      <c r="E8533">
        <v>2014</v>
      </c>
      <c r="F8533" s="10">
        <v>42004</v>
      </c>
      <c r="G8533" t="s">
        <v>489</v>
      </c>
      <c r="H8533" t="s">
        <v>474</v>
      </c>
      <c r="I8533" t="s">
        <v>463</v>
      </c>
      <c r="J8533">
        <v>71347000</v>
      </c>
      <c r="K8533">
        <v>71347000</v>
      </c>
    </row>
    <row r="8534" spans="1:11" x14ac:dyDescent="0.25">
      <c r="A8534">
        <v>483482</v>
      </c>
      <c r="B8534" t="s">
        <v>396</v>
      </c>
      <c r="C8534" t="s">
        <v>492</v>
      </c>
      <c r="D8534" t="s">
        <v>290</v>
      </c>
      <c r="E8534">
        <v>2014</v>
      </c>
      <c r="F8534" s="10">
        <v>42004</v>
      </c>
      <c r="G8534" t="s">
        <v>489</v>
      </c>
      <c r="H8534" t="s">
        <v>474</v>
      </c>
      <c r="I8534" t="s">
        <v>463</v>
      </c>
      <c r="J8534">
        <v>77271000</v>
      </c>
      <c r="K8534">
        <v>77271000</v>
      </c>
    </row>
    <row r="8535" spans="1:11" x14ac:dyDescent="0.25">
      <c r="A8535">
        <v>483482</v>
      </c>
      <c r="B8535" t="s">
        <v>396</v>
      </c>
      <c r="C8535" t="s">
        <v>492</v>
      </c>
      <c r="D8535" t="s">
        <v>316</v>
      </c>
      <c r="E8535">
        <v>2014</v>
      </c>
      <c r="F8535" s="10">
        <v>42004</v>
      </c>
      <c r="G8535" t="s">
        <v>489</v>
      </c>
      <c r="H8535" t="s">
        <v>474</v>
      </c>
      <c r="I8535" t="s">
        <v>463</v>
      </c>
      <c r="J8535">
        <v>708293000</v>
      </c>
      <c r="K8535">
        <v>708293000</v>
      </c>
    </row>
    <row r="8536" spans="1:11" x14ac:dyDescent="0.25">
      <c r="A8536">
        <v>483482</v>
      </c>
      <c r="B8536" t="s">
        <v>396</v>
      </c>
      <c r="C8536" t="s">
        <v>493</v>
      </c>
      <c r="D8536" t="s">
        <v>1095</v>
      </c>
      <c r="E8536">
        <v>2014</v>
      </c>
      <c r="F8536" s="10">
        <v>42004</v>
      </c>
      <c r="G8536" t="s">
        <v>489</v>
      </c>
      <c r="H8536" t="s">
        <v>474</v>
      </c>
      <c r="I8536" t="s">
        <v>463</v>
      </c>
      <c r="J8536">
        <v>571164000</v>
      </c>
      <c r="K8536">
        <v>571164000</v>
      </c>
    </row>
    <row r="8537" spans="1:11" x14ac:dyDescent="0.25">
      <c r="A8537">
        <v>483482</v>
      </c>
      <c r="B8537" t="s">
        <v>396</v>
      </c>
      <c r="C8537" t="s">
        <v>493</v>
      </c>
      <c r="D8537" t="s">
        <v>1100</v>
      </c>
      <c r="E8537">
        <v>2014</v>
      </c>
      <c r="F8537" s="10">
        <v>42004</v>
      </c>
      <c r="G8537" t="s">
        <v>489</v>
      </c>
      <c r="H8537" t="s">
        <v>474</v>
      </c>
      <c r="I8537" t="s">
        <v>463</v>
      </c>
      <c r="J8537">
        <v>-839200000</v>
      </c>
      <c r="K8537">
        <v>-839200000</v>
      </c>
    </row>
    <row r="8538" spans="1:11" x14ac:dyDescent="0.25">
      <c r="A8538">
        <v>483482</v>
      </c>
      <c r="B8538" t="s">
        <v>396</v>
      </c>
      <c r="C8538" t="s">
        <v>493</v>
      </c>
      <c r="D8538" t="s">
        <v>458</v>
      </c>
      <c r="E8538">
        <v>2014</v>
      </c>
      <c r="F8538" s="10">
        <v>42004</v>
      </c>
      <c r="G8538" t="s">
        <v>489</v>
      </c>
      <c r="H8538" t="s">
        <v>474</v>
      </c>
      <c r="I8538" t="s">
        <v>463</v>
      </c>
      <c r="J8538">
        <v>471565000</v>
      </c>
      <c r="K8538">
        <v>471565000</v>
      </c>
    </row>
    <row r="8539" spans="1:11" x14ac:dyDescent="0.25">
      <c r="A8539">
        <v>483482</v>
      </c>
      <c r="B8539" t="s">
        <v>396</v>
      </c>
      <c r="C8539" t="s">
        <v>493</v>
      </c>
      <c r="D8539" t="s">
        <v>1096</v>
      </c>
      <c r="E8539">
        <v>2014</v>
      </c>
      <c r="F8539" s="10">
        <v>42004</v>
      </c>
      <c r="G8539" t="s">
        <v>489</v>
      </c>
      <c r="H8539" t="s">
        <v>474</v>
      </c>
      <c r="I8539" t="s">
        <v>463</v>
      </c>
      <c r="J8539">
        <v>598402000</v>
      </c>
      <c r="K8539">
        <v>598402000</v>
      </c>
    </row>
    <row r="8540" spans="1:11" x14ac:dyDescent="0.25">
      <c r="A8540">
        <v>483482</v>
      </c>
      <c r="B8540" t="s">
        <v>396</v>
      </c>
      <c r="C8540" t="s">
        <v>493</v>
      </c>
      <c r="D8540" t="s">
        <v>1097</v>
      </c>
      <c r="E8540">
        <v>2014</v>
      </c>
      <c r="F8540" s="10">
        <v>42004</v>
      </c>
      <c r="G8540" t="s">
        <v>489</v>
      </c>
      <c r="H8540" t="s">
        <v>474</v>
      </c>
      <c r="I8540" t="s">
        <v>463</v>
      </c>
      <c r="J8540">
        <v>846385000</v>
      </c>
      <c r="K8540">
        <v>846385000</v>
      </c>
    </row>
    <row r="8541" spans="1:11" x14ac:dyDescent="0.25">
      <c r="A8541">
        <v>483482</v>
      </c>
      <c r="B8541" t="s">
        <v>396</v>
      </c>
      <c r="C8541" t="s">
        <v>493</v>
      </c>
      <c r="D8541" t="s">
        <v>1098</v>
      </c>
      <c r="E8541">
        <v>2014</v>
      </c>
      <c r="F8541" s="10">
        <v>42004</v>
      </c>
      <c r="G8541" t="s">
        <v>489</v>
      </c>
      <c r="H8541" t="s">
        <v>474</v>
      </c>
      <c r="I8541" t="s">
        <v>463</v>
      </c>
      <c r="J8541">
        <v>837667000</v>
      </c>
      <c r="K8541">
        <v>837667000</v>
      </c>
    </row>
    <row r="8542" spans="1:11" x14ac:dyDescent="0.25">
      <c r="A8542">
        <v>5753483</v>
      </c>
      <c r="B8542" t="s">
        <v>371</v>
      </c>
      <c r="C8542" t="s">
        <v>492</v>
      </c>
      <c r="D8542" t="s">
        <v>44</v>
      </c>
      <c r="E8542">
        <v>2014</v>
      </c>
      <c r="F8542" s="10">
        <v>42004</v>
      </c>
      <c r="G8542" t="s">
        <v>489</v>
      </c>
      <c r="H8542" t="s">
        <v>474</v>
      </c>
      <c r="I8542" t="s">
        <v>463</v>
      </c>
      <c r="J8542">
        <v>144004000</v>
      </c>
      <c r="K8542">
        <v>144004000</v>
      </c>
    </row>
    <row r="8543" spans="1:11" x14ac:dyDescent="0.25">
      <c r="A8543">
        <v>5753483</v>
      </c>
      <c r="B8543" t="s">
        <v>371</v>
      </c>
      <c r="C8543" t="s">
        <v>492</v>
      </c>
      <c r="D8543" t="s">
        <v>316</v>
      </c>
      <c r="E8543">
        <v>2014</v>
      </c>
      <c r="F8543" s="10">
        <v>42004</v>
      </c>
      <c r="G8543" t="s">
        <v>489</v>
      </c>
      <c r="H8543" t="s">
        <v>474</v>
      </c>
      <c r="I8543" t="s">
        <v>463</v>
      </c>
      <c r="J8543">
        <v>592959000</v>
      </c>
      <c r="K8543">
        <v>592959000</v>
      </c>
    </row>
    <row r="8544" spans="1:11" x14ac:dyDescent="0.25">
      <c r="A8544">
        <v>5753483</v>
      </c>
      <c r="B8544" t="s">
        <v>371</v>
      </c>
      <c r="C8544" t="s">
        <v>493</v>
      </c>
      <c r="D8544" t="s">
        <v>1274</v>
      </c>
      <c r="E8544">
        <v>2014</v>
      </c>
      <c r="F8544" s="10">
        <v>42004</v>
      </c>
      <c r="G8544" t="s">
        <v>489</v>
      </c>
      <c r="H8544" t="s">
        <v>474</v>
      </c>
      <c r="I8544" t="s">
        <v>463</v>
      </c>
      <c r="J8544">
        <v>139537000</v>
      </c>
      <c r="K8544">
        <v>139537000</v>
      </c>
    </row>
    <row r="8545" spans="1:11" x14ac:dyDescent="0.25">
      <c r="A8545">
        <v>5753483</v>
      </c>
      <c r="B8545" t="s">
        <v>371</v>
      </c>
      <c r="C8545" t="s">
        <v>493</v>
      </c>
      <c r="D8545" t="s">
        <v>577</v>
      </c>
      <c r="E8545">
        <v>2014</v>
      </c>
      <c r="F8545" s="10">
        <v>42004</v>
      </c>
      <c r="G8545" t="s">
        <v>489</v>
      </c>
      <c r="H8545" t="s">
        <v>474</v>
      </c>
      <c r="I8545" t="s">
        <v>463</v>
      </c>
      <c r="J8545">
        <v>10808000</v>
      </c>
      <c r="K8545">
        <v>10808000</v>
      </c>
    </row>
    <row r="8546" spans="1:11" x14ac:dyDescent="0.25">
      <c r="A8546">
        <v>5753483</v>
      </c>
      <c r="B8546" t="s">
        <v>371</v>
      </c>
      <c r="C8546" t="s">
        <v>493</v>
      </c>
      <c r="D8546" t="s">
        <v>830</v>
      </c>
      <c r="E8546">
        <v>2014</v>
      </c>
      <c r="F8546" s="10">
        <v>42004</v>
      </c>
      <c r="G8546" t="s">
        <v>489</v>
      </c>
      <c r="H8546" t="s">
        <v>474</v>
      </c>
      <c r="I8546" t="s">
        <v>463</v>
      </c>
      <c r="J8546">
        <v>436754000</v>
      </c>
      <c r="K8546">
        <v>436754000</v>
      </c>
    </row>
    <row r="8547" spans="1:11" x14ac:dyDescent="0.25">
      <c r="A8547">
        <v>5753483</v>
      </c>
      <c r="B8547" t="s">
        <v>371</v>
      </c>
      <c r="C8547" t="s">
        <v>493</v>
      </c>
      <c r="D8547" t="s">
        <v>831</v>
      </c>
      <c r="E8547">
        <v>2014</v>
      </c>
      <c r="F8547" s="10">
        <v>42004</v>
      </c>
      <c r="G8547" t="s">
        <v>489</v>
      </c>
      <c r="H8547" t="s">
        <v>474</v>
      </c>
      <c r="I8547" t="s">
        <v>463</v>
      </c>
      <c r="J8547">
        <v>149864000</v>
      </c>
      <c r="K8547">
        <v>149864000</v>
      </c>
    </row>
    <row r="8548" spans="1:11" x14ac:dyDescent="0.25">
      <c r="A8548">
        <v>1441</v>
      </c>
      <c r="B8548" t="s">
        <v>392</v>
      </c>
      <c r="C8548" t="s">
        <v>492</v>
      </c>
      <c r="D8548" t="s">
        <v>802</v>
      </c>
      <c r="E8548">
        <v>2015</v>
      </c>
      <c r="F8548" s="10">
        <v>42035</v>
      </c>
      <c r="G8548" t="s">
        <v>489</v>
      </c>
      <c r="H8548" t="s">
        <v>474</v>
      </c>
      <c r="I8548" t="s">
        <v>463</v>
      </c>
      <c r="J8548">
        <v>25982000</v>
      </c>
      <c r="K8548">
        <v>25982000</v>
      </c>
    </row>
    <row r="8549" spans="1:11" x14ac:dyDescent="0.25">
      <c r="A8549">
        <v>1441</v>
      </c>
      <c r="B8549" t="s">
        <v>392</v>
      </c>
      <c r="C8549" t="s">
        <v>492</v>
      </c>
      <c r="D8549" t="s">
        <v>225</v>
      </c>
      <c r="E8549">
        <v>2015</v>
      </c>
      <c r="F8549" s="10">
        <v>42035</v>
      </c>
      <c r="G8549" t="s">
        <v>489</v>
      </c>
      <c r="H8549" t="s">
        <v>474</v>
      </c>
      <c r="I8549" t="s">
        <v>463</v>
      </c>
      <c r="J8549">
        <v>38436000</v>
      </c>
      <c r="K8549">
        <v>38436000</v>
      </c>
    </row>
    <row r="8550" spans="1:11" x14ac:dyDescent="0.25">
      <c r="A8550">
        <v>1441</v>
      </c>
      <c r="B8550" t="s">
        <v>392</v>
      </c>
      <c r="C8550" t="s">
        <v>492</v>
      </c>
      <c r="D8550" t="s">
        <v>2060</v>
      </c>
      <c r="E8550">
        <v>2015</v>
      </c>
      <c r="F8550" s="10">
        <v>42035</v>
      </c>
      <c r="G8550" t="s">
        <v>489</v>
      </c>
      <c r="H8550" t="s">
        <v>474</v>
      </c>
      <c r="I8550" t="s">
        <v>463</v>
      </c>
      <c r="J8550">
        <v>2861000</v>
      </c>
      <c r="K8550">
        <v>2861000</v>
      </c>
    </row>
    <row r="8551" spans="1:11" x14ac:dyDescent="0.25">
      <c r="A8551">
        <v>1441</v>
      </c>
      <c r="B8551" t="s">
        <v>392</v>
      </c>
      <c r="C8551" t="s">
        <v>492</v>
      </c>
      <c r="D8551" t="s">
        <v>803</v>
      </c>
      <c r="E8551">
        <v>2015</v>
      </c>
      <c r="F8551" s="10">
        <v>42035</v>
      </c>
      <c r="G8551" t="s">
        <v>489</v>
      </c>
      <c r="H8551" t="s">
        <v>474</v>
      </c>
      <c r="I8551" t="s">
        <v>463</v>
      </c>
      <c r="J8551">
        <v>13106000</v>
      </c>
      <c r="K8551">
        <v>13106000</v>
      </c>
    </row>
    <row r="8552" spans="1:11" x14ac:dyDescent="0.25">
      <c r="A8552">
        <v>1441</v>
      </c>
      <c r="B8552" t="s">
        <v>392</v>
      </c>
      <c r="C8552" t="s">
        <v>492</v>
      </c>
      <c r="D8552" t="s">
        <v>316</v>
      </c>
      <c r="E8552">
        <v>2015</v>
      </c>
      <c r="F8552" s="10">
        <v>42035</v>
      </c>
      <c r="G8552" t="s">
        <v>489</v>
      </c>
      <c r="H8552" t="s">
        <v>474</v>
      </c>
      <c r="I8552" t="s">
        <v>463</v>
      </c>
      <c r="J8552">
        <v>717216000</v>
      </c>
      <c r="K8552">
        <v>717216000</v>
      </c>
    </row>
    <row r="8553" spans="1:11" x14ac:dyDescent="0.25">
      <c r="A8553">
        <v>1441</v>
      </c>
      <c r="B8553" t="s">
        <v>392</v>
      </c>
      <c r="C8553" t="s">
        <v>493</v>
      </c>
      <c r="D8553" t="s">
        <v>800</v>
      </c>
      <c r="E8553">
        <v>2015</v>
      </c>
      <c r="F8553" s="10">
        <v>42035</v>
      </c>
      <c r="G8553" t="s">
        <v>489</v>
      </c>
      <c r="H8553" t="s">
        <v>474</v>
      </c>
      <c r="I8553" t="s">
        <v>463</v>
      </c>
      <c r="J8553">
        <v>198511000</v>
      </c>
      <c r="K8553">
        <v>198511000</v>
      </c>
    </row>
    <row r="8554" spans="1:11" x14ac:dyDescent="0.25">
      <c r="A8554">
        <v>1441</v>
      </c>
      <c r="B8554" t="s">
        <v>392</v>
      </c>
      <c r="C8554" t="s">
        <v>493</v>
      </c>
      <c r="D8554" t="s">
        <v>799</v>
      </c>
      <c r="E8554">
        <v>2015</v>
      </c>
      <c r="F8554" s="10">
        <v>42035</v>
      </c>
      <c r="G8554" t="s">
        <v>489</v>
      </c>
      <c r="H8554" t="s">
        <v>474</v>
      </c>
      <c r="I8554" t="s">
        <v>463</v>
      </c>
      <c r="J8554">
        <v>175001000</v>
      </c>
      <c r="K8554">
        <v>175001000</v>
      </c>
    </row>
    <row r="8555" spans="1:11" x14ac:dyDescent="0.25">
      <c r="A8555">
        <v>1441</v>
      </c>
      <c r="B8555" t="s">
        <v>392</v>
      </c>
      <c r="C8555" t="s">
        <v>493</v>
      </c>
      <c r="D8555" t="s">
        <v>798</v>
      </c>
      <c r="E8555">
        <v>2015</v>
      </c>
      <c r="F8555" s="10">
        <v>42035</v>
      </c>
      <c r="G8555" t="s">
        <v>489</v>
      </c>
      <c r="H8555" t="s">
        <v>474</v>
      </c>
      <c r="I8555" t="s">
        <v>463</v>
      </c>
      <c r="J8555">
        <v>121247000</v>
      </c>
      <c r="K8555">
        <v>121247000</v>
      </c>
    </row>
    <row r="8556" spans="1:11" x14ac:dyDescent="0.25">
      <c r="A8556">
        <v>1441</v>
      </c>
      <c r="B8556" t="s">
        <v>392</v>
      </c>
      <c r="C8556" t="s">
        <v>493</v>
      </c>
      <c r="D8556" t="s">
        <v>458</v>
      </c>
      <c r="E8556">
        <v>2015</v>
      </c>
      <c r="F8556" s="10">
        <v>42035</v>
      </c>
      <c r="G8556" t="s">
        <v>489</v>
      </c>
      <c r="H8556" t="s">
        <v>474</v>
      </c>
      <c r="I8556" t="s">
        <v>463</v>
      </c>
      <c r="J8556">
        <v>-1817000</v>
      </c>
      <c r="K8556">
        <v>-1817000</v>
      </c>
    </row>
    <row r="8557" spans="1:11" x14ac:dyDescent="0.25">
      <c r="A8557">
        <v>1441</v>
      </c>
      <c r="B8557" t="s">
        <v>392</v>
      </c>
      <c r="C8557" t="s">
        <v>493</v>
      </c>
      <c r="D8557" t="s">
        <v>797</v>
      </c>
      <c r="E8557">
        <v>2015</v>
      </c>
      <c r="F8557" s="10">
        <v>42035</v>
      </c>
      <c r="G8557" t="s">
        <v>489</v>
      </c>
      <c r="H8557" t="s">
        <v>474</v>
      </c>
      <c r="I8557" t="s">
        <v>463</v>
      </c>
      <c r="J8557">
        <v>227626000</v>
      </c>
      <c r="K8557">
        <v>227626000</v>
      </c>
    </row>
    <row r="8558" spans="1:11" x14ac:dyDescent="0.25">
      <c r="A8558">
        <v>8163</v>
      </c>
      <c r="B8558" t="s">
        <v>388</v>
      </c>
      <c r="C8558" t="s">
        <v>492</v>
      </c>
      <c r="D8558" t="s">
        <v>59</v>
      </c>
      <c r="E8558">
        <v>2014</v>
      </c>
      <c r="F8558" s="10">
        <v>42007</v>
      </c>
      <c r="G8558" t="s">
        <v>489</v>
      </c>
      <c r="H8558" t="s">
        <v>474</v>
      </c>
      <c r="I8558" t="s">
        <v>463</v>
      </c>
      <c r="J8558">
        <v>43867000</v>
      </c>
      <c r="K8558">
        <v>43867000</v>
      </c>
    </row>
    <row r="8559" spans="1:11" x14ac:dyDescent="0.25">
      <c r="A8559">
        <v>8163</v>
      </c>
      <c r="B8559" t="s">
        <v>388</v>
      </c>
      <c r="C8559" t="s">
        <v>492</v>
      </c>
      <c r="D8559" t="s">
        <v>59</v>
      </c>
      <c r="E8559">
        <v>2015</v>
      </c>
      <c r="F8559" s="10">
        <v>42006</v>
      </c>
      <c r="G8559" t="s">
        <v>489</v>
      </c>
      <c r="H8559" t="s">
        <v>474</v>
      </c>
      <c r="I8559" t="s">
        <v>463</v>
      </c>
      <c r="J8559">
        <v>50814000</v>
      </c>
      <c r="K8559">
        <v>50814000</v>
      </c>
    </row>
    <row r="8560" spans="1:11" x14ac:dyDescent="0.25">
      <c r="A8560">
        <v>8163</v>
      </c>
      <c r="B8560" t="s">
        <v>388</v>
      </c>
      <c r="C8560" t="s">
        <v>492</v>
      </c>
      <c r="D8560" t="s">
        <v>2060</v>
      </c>
      <c r="E8560">
        <v>2014</v>
      </c>
      <c r="F8560" s="10">
        <v>42007</v>
      </c>
      <c r="G8560" t="s">
        <v>489</v>
      </c>
      <c r="H8560" t="s">
        <v>474</v>
      </c>
      <c r="I8560" t="s">
        <v>463</v>
      </c>
      <c r="J8560">
        <v>184257000</v>
      </c>
      <c r="K8560">
        <v>184257000</v>
      </c>
    </row>
    <row r="8561" spans="1:11" x14ac:dyDescent="0.25">
      <c r="A8561">
        <v>8163</v>
      </c>
      <c r="B8561" t="s">
        <v>388</v>
      </c>
      <c r="C8561" t="s">
        <v>492</v>
      </c>
      <c r="D8561" t="s">
        <v>2060</v>
      </c>
      <c r="E8561">
        <v>2015</v>
      </c>
      <c r="F8561" s="10">
        <v>42006</v>
      </c>
      <c r="G8561" t="s">
        <v>489</v>
      </c>
      <c r="H8561" t="s">
        <v>474</v>
      </c>
      <c r="I8561" t="s">
        <v>463</v>
      </c>
      <c r="J8561">
        <v>145910000</v>
      </c>
      <c r="K8561">
        <v>145910000</v>
      </c>
    </row>
    <row r="8562" spans="1:11" x14ac:dyDescent="0.25">
      <c r="A8562">
        <v>8163</v>
      </c>
      <c r="B8562" t="s">
        <v>388</v>
      </c>
      <c r="C8562" t="s">
        <v>492</v>
      </c>
      <c r="D8562" t="s">
        <v>316</v>
      </c>
      <c r="E8562">
        <v>2014</v>
      </c>
      <c r="F8562" s="10">
        <v>42007</v>
      </c>
      <c r="G8562" t="s">
        <v>489</v>
      </c>
      <c r="H8562" t="s">
        <v>474</v>
      </c>
      <c r="I8562" t="s">
        <v>463</v>
      </c>
      <c r="J8562">
        <v>174003000</v>
      </c>
      <c r="K8562">
        <v>174003000</v>
      </c>
    </row>
    <row r="8563" spans="1:11" x14ac:dyDescent="0.25">
      <c r="A8563">
        <v>8163</v>
      </c>
      <c r="B8563" t="s">
        <v>388</v>
      </c>
      <c r="C8563" t="s">
        <v>492</v>
      </c>
      <c r="D8563" t="s">
        <v>316</v>
      </c>
      <c r="E8563">
        <v>2015</v>
      </c>
      <c r="F8563" s="10">
        <v>42006</v>
      </c>
      <c r="G8563" t="s">
        <v>489</v>
      </c>
      <c r="H8563" t="s">
        <v>474</v>
      </c>
      <c r="I8563" t="s">
        <v>463</v>
      </c>
      <c r="J8563">
        <v>193383000</v>
      </c>
      <c r="K8563">
        <v>193383000</v>
      </c>
    </row>
    <row r="8564" spans="1:11" x14ac:dyDescent="0.25">
      <c r="A8564">
        <v>8163</v>
      </c>
      <c r="B8564" t="s">
        <v>388</v>
      </c>
      <c r="C8564" t="s">
        <v>493</v>
      </c>
      <c r="D8564" t="s">
        <v>1018</v>
      </c>
      <c r="E8564">
        <v>2014</v>
      </c>
      <c r="F8564" s="10">
        <v>42007</v>
      </c>
      <c r="G8564" t="s">
        <v>489</v>
      </c>
      <c r="H8564" t="s">
        <v>474</v>
      </c>
      <c r="I8564" t="s">
        <v>463</v>
      </c>
      <c r="J8564">
        <v>12281000</v>
      </c>
      <c r="K8564">
        <v>12281000</v>
      </c>
    </row>
    <row r="8565" spans="1:11" x14ac:dyDescent="0.25">
      <c r="A8565">
        <v>8163</v>
      </c>
      <c r="B8565" t="s">
        <v>388</v>
      </c>
      <c r="C8565" t="s">
        <v>493</v>
      </c>
      <c r="D8565" t="s">
        <v>1018</v>
      </c>
      <c r="E8565">
        <v>2015</v>
      </c>
      <c r="F8565" s="10">
        <v>42006</v>
      </c>
      <c r="G8565" t="s">
        <v>489</v>
      </c>
      <c r="H8565" t="s">
        <v>474</v>
      </c>
      <c r="I8565" t="s">
        <v>463</v>
      </c>
      <c r="J8565">
        <v>11059000</v>
      </c>
      <c r="K8565">
        <v>11059000</v>
      </c>
    </row>
    <row r="8566" spans="1:11" x14ac:dyDescent="0.25">
      <c r="A8566">
        <v>8163</v>
      </c>
      <c r="B8566" t="s">
        <v>388</v>
      </c>
      <c r="C8566" t="s">
        <v>493</v>
      </c>
      <c r="D8566" t="s">
        <v>1017</v>
      </c>
      <c r="E8566">
        <v>2014</v>
      </c>
      <c r="F8566" s="10">
        <v>42007</v>
      </c>
      <c r="G8566" t="s">
        <v>489</v>
      </c>
      <c r="H8566" t="s">
        <v>474</v>
      </c>
      <c r="I8566" t="s">
        <v>463</v>
      </c>
      <c r="J8566">
        <v>348199000</v>
      </c>
      <c r="K8566">
        <v>348199000</v>
      </c>
    </row>
    <row r="8567" spans="1:11" x14ac:dyDescent="0.25">
      <c r="A8567">
        <v>8163</v>
      </c>
      <c r="B8567" t="s">
        <v>388</v>
      </c>
      <c r="C8567" t="s">
        <v>493</v>
      </c>
      <c r="D8567" t="s">
        <v>1017</v>
      </c>
      <c r="E8567">
        <v>2015</v>
      </c>
      <c r="F8567" s="10">
        <v>42006</v>
      </c>
      <c r="G8567" t="s">
        <v>489</v>
      </c>
      <c r="H8567" t="s">
        <v>474</v>
      </c>
      <c r="I8567" t="s">
        <v>463</v>
      </c>
      <c r="J8567">
        <v>342661000</v>
      </c>
      <c r="K8567">
        <v>342661000</v>
      </c>
    </row>
    <row r="8568" spans="1:11" x14ac:dyDescent="0.25">
      <c r="A8568">
        <v>8163</v>
      </c>
      <c r="B8568" t="s">
        <v>388</v>
      </c>
      <c r="C8568" t="s">
        <v>493</v>
      </c>
      <c r="D8568" t="s">
        <v>1019</v>
      </c>
      <c r="E8568">
        <v>2014</v>
      </c>
      <c r="F8568" s="10">
        <v>42007</v>
      </c>
      <c r="G8568" t="s">
        <v>489</v>
      </c>
      <c r="H8568" t="s">
        <v>474</v>
      </c>
      <c r="I8568" t="s">
        <v>463</v>
      </c>
      <c r="J8568">
        <v>41647000</v>
      </c>
      <c r="K8568">
        <v>41647000</v>
      </c>
    </row>
    <row r="8569" spans="1:11" x14ac:dyDescent="0.25">
      <c r="A8569">
        <v>8163</v>
      </c>
      <c r="B8569" t="s">
        <v>388</v>
      </c>
      <c r="C8569" t="s">
        <v>493</v>
      </c>
      <c r="D8569" t="s">
        <v>1019</v>
      </c>
      <c r="E8569">
        <v>2015</v>
      </c>
      <c r="F8569" s="10">
        <v>42006</v>
      </c>
      <c r="G8569" t="s">
        <v>489</v>
      </c>
      <c r="H8569" t="s">
        <v>474</v>
      </c>
      <c r="I8569" t="s">
        <v>463</v>
      </c>
      <c r="J8569">
        <v>36387000</v>
      </c>
      <c r="K8569">
        <v>36387000</v>
      </c>
    </row>
    <row r="8570" spans="1:11" x14ac:dyDescent="0.25">
      <c r="A8570">
        <v>5763483</v>
      </c>
      <c r="B8570" t="s">
        <v>377</v>
      </c>
      <c r="C8570" t="s">
        <v>493</v>
      </c>
      <c r="D8570" t="s">
        <v>909</v>
      </c>
      <c r="E8570">
        <v>2015</v>
      </c>
      <c r="F8570" s="10">
        <v>42036</v>
      </c>
      <c r="G8570" t="s">
        <v>489</v>
      </c>
      <c r="H8570" t="s">
        <v>474</v>
      </c>
      <c r="I8570" t="s">
        <v>463</v>
      </c>
      <c r="J8570">
        <v>-8000000</v>
      </c>
      <c r="K8570">
        <v>-8000000</v>
      </c>
    </row>
    <row r="8571" spans="1:11" x14ac:dyDescent="0.25">
      <c r="A8571">
        <v>5763483</v>
      </c>
      <c r="B8571" t="s">
        <v>377</v>
      </c>
      <c r="C8571" t="s">
        <v>493</v>
      </c>
      <c r="D8571" t="s">
        <v>906</v>
      </c>
      <c r="E8571">
        <v>2015</v>
      </c>
      <c r="F8571" s="10">
        <v>42036</v>
      </c>
      <c r="G8571" t="s">
        <v>489</v>
      </c>
      <c r="H8571" t="s">
        <v>474</v>
      </c>
      <c r="I8571" t="s">
        <v>463</v>
      </c>
      <c r="J8571">
        <v>2510000000</v>
      </c>
      <c r="K8571">
        <v>2510000000</v>
      </c>
    </row>
    <row r="8572" spans="1:11" x14ac:dyDescent="0.25">
      <c r="A8572">
        <v>5763483</v>
      </c>
      <c r="B8572" t="s">
        <v>377</v>
      </c>
      <c r="C8572" t="s">
        <v>493</v>
      </c>
      <c r="D8572" t="s">
        <v>907</v>
      </c>
      <c r="E8572">
        <v>2015</v>
      </c>
      <c r="F8572" s="10">
        <v>42036</v>
      </c>
      <c r="G8572" t="s">
        <v>489</v>
      </c>
      <c r="H8572" t="s">
        <v>474</v>
      </c>
      <c r="I8572" t="s">
        <v>463</v>
      </c>
      <c r="J8572">
        <v>2427000000</v>
      </c>
      <c r="K8572">
        <v>2427000000</v>
      </c>
    </row>
    <row r="8573" spans="1:11" x14ac:dyDescent="0.25">
      <c r="A8573">
        <v>5763483</v>
      </c>
      <c r="B8573" t="s">
        <v>377</v>
      </c>
      <c r="C8573" t="s">
        <v>493</v>
      </c>
      <c r="D8573" t="s">
        <v>908</v>
      </c>
      <c r="E8573">
        <v>2015</v>
      </c>
      <c r="F8573" s="10">
        <v>42036</v>
      </c>
      <c r="G8573" t="s">
        <v>489</v>
      </c>
      <c r="H8573" t="s">
        <v>474</v>
      </c>
      <c r="I8573" t="s">
        <v>463</v>
      </c>
      <c r="J8573">
        <v>1753000000</v>
      </c>
      <c r="K8573">
        <v>1753000000</v>
      </c>
    </row>
    <row r="8574" spans="1:11" x14ac:dyDescent="0.25">
      <c r="A8574">
        <v>8090</v>
      </c>
      <c r="B8574" t="s">
        <v>410</v>
      </c>
      <c r="C8574" t="s">
        <v>492</v>
      </c>
      <c r="D8574" t="s">
        <v>569</v>
      </c>
      <c r="E8574">
        <v>2015</v>
      </c>
      <c r="F8574" s="10">
        <v>42094</v>
      </c>
      <c r="G8574" t="s">
        <v>489</v>
      </c>
      <c r="H8574" t="s">
        <v>474</v>
      </c>
      <c r="I8574" t="s">
        <v>463</v>
      </c>
      <c r="J8574">
        <v>374000000</v>
      </c>
      <c r="K8574">
        <v>374000000</v>
      </c>
    </row>
    <row r="8575" spans="1:11" x14ac:dyDescent="0.25">
      <c r="A8575">
        <v>8090</v>
      </c>
      <c r="B8575" t="s">
        <v>410</v>
      </c>
      <c r="C8575" t="s">
        <v>492</v>
      </c>
      <c r="D8575" t="s">
        <v>653</v>
      </c>
      <c r="E8575">
        <v>2015</v>
      </c>
      <c r="F8575" s="10">
        <v>42094</v>
      </c>
      <c r="G8575" t="s">
        <v>489</v>
      </c>
      <c r="H8575" t="s">
        <v>474</v>
      </c>
      <c r="I8575" t="s">
        <v>463</v>
      </c>
      <c r="J8575">
        <v>296200000</v>
      </c>
      <c r="K8575">
        <v>296200000</v>
      </c>
    </row>
    <row r="8576" spans="1:11" x14ac:dyDescent="0.25">
      <c r="A8576">
        <v>8090</v>
      </c>
      <c r="B8576" t="s">
        <v>410</v>
      </c>
      <c r="C8576" t="s">
        <v>492</v>
      </c>
      <c r="D8576" t="s">
        <v>316</v>
      </c>
      <c r="E8576">
        <v>2015</v>
      </c>
      <c r="F8576" s="10">
        <v>42094</v>
      </c>
      <c r="G8576" t="s">
        <v>489</v>
      </c>
      <c r="H8576" t="s">
        <v>474</v>
      </c>
      <c r="I8576" t="s">
        <v>463</v>
      </c>
      <c r="J8576">
        <v>1380000000</v>
      </c>
      <c r="K8576">
        <v>1380000000</v>
      </c>
    </row>
    <row r="8577" spans="1:11" x14ac:dyDescent="0.25">
      <c r="A8577">
        <v>8090</v>
      </c>
      <c r="B8577" t="s">
        <v>410</v>
      </c>
      <c r="C8577" t="s">
        <v>493</v>
      </c>
      <c r="D8577" t="s">
        <v>671</v>
      </c>
      <c r="E8577">
        <v>2015</v>
      </c>
      <c r="F8577" s="10">
        <v>42094</v>
      </c>
      <c r="G8577" t="s">
        <v>489</v>
      </c>
      <c r="H8577" t="s">
        <v>474</v>
      </c>
      <c r="I8577" t="s">
        <v>463</v>
      </c>
      <c r="J8577">
        <v>1230200000</v>
      </c>
      <c r="K8577">
        <v>1230200000</v>
      </c>
    </row>
    <row r="8578" spans="1:11" x14ac:dyDescent="0.25">
      <c r="A8578">
        <v>8090</v>
      </c>
      <c r="B8578" t="s">
        <v>410</v>
      </c>
      <c r="C8578" t="s">
        <v>493</v>
      </c>
      <c r="D8578" t="s">
        <v>672</v>
      </c>
      <c r="E8578">
        <v>2015</v>
      </c>
      <c r="F8578" s="10">
        <v>42094</v>
      </c>
      <c r="G8578" t="s">
        <v>489</v>
      </c>
      <c r="H8578" t="s">
        <v>474</v>
      </c>
      <c r="I8578" t="s">
        <v>463</v>
      </c>
      <c r="J8578">
        <v>820000000</v>
      </c>
      <c r="K8578">
        <v>820000000</v>
      </c>
    </row>
    <row r="8579" spans="1:11" x14ac:dyDescent="0.25">
      <c r="A8579">
        <v>8114</v>
      </c>
      <c r="B8579" t="s">
        <v>320</v>
      </c>
      <c r="C8579" t="s">
        <v>492</v>
      </c>
      <c r="D8579" t="s">
        <v>651</v>
      </c>
      <c r="E8579">
        <v>2015</v>
      </c>
      <c r="F8579" s="10">
        <v>42094</v>
      </c>
      <c r="G8579" t="s">
        <v>489</v>
      </c>
      <c r="H8579" t="s">
        <v>474</v>
      </c>
      <c r="I8579" t="s">
        <v>463</v>
      </c>
      <c r="J8579">
        <v>1027933000</v>
      </c>
      <c r="K8579">
        <v>1027933000</v>
      </c>
    </row>
    <row r="8580" spans="1:11" x14ac:dyDescent="0.25">
      <c r="A8580">
        <v>8114</v>
      </c>
      <c r="B8580" t="s">
        <v>320</v>
      </c>
      <c r="C8580" t="s">
        <v>492</v>
      </c>
      <c r="D8580" t="s">
        <v>656</v>
      </c>
      <c r="E8580">
        <v>2015</v>
      </c>
      <c r="F8580" s="10">
        <v>42094</v>
      </c>
      <c r="G8580" t="s">
        <v>489</v>
      </c>
      <c r="H8580" t="s">
        <v>474</v>
      </c>
      <c r="I8580" t="s">
        <v>463</v>
      </c>
      <c r="J8580">
        <v>152140000</v>
      </c>
      <c r="K8580">
        <v>152140000</v>
      </c>
    </row>
    <row r="8581" spans="1:11" x14ac:dyDescent="0.25">
      <c r="A8581">
        <v>8114</v>
      </c>
      <c r="B8581" t="s">
        <v>320</v>
      </c>
      <c r="C8581" t="s">
        <v>493</v>
      </c>
      <c r="D8581" t="s">
        <v>655</v>
      </c>
      <c r="E8581">
        <v>2015</v>
      </c>
      <c r="F8581" s="10">
        <v>42094</v>
      </c>
      <c r="G8581" t="s">
        <v>489</v>
      </c>
      <c r="H8581" t="s">
        <v>474</v>
      </c>
      <c r="I8581" t="s">
        <v>463</v>
      </c>
      <c r="J8581">
        <v>283452000</v>
      </c>
      <c r="K8581">
        <v>283452000</v>
      </c>
    </row>
    <row r="8582" spans="1:11" x14ac:dyDescent="0.25">
      <c r="A8582">
        <v>8114</v>
      </c>
      <c r="B8582" t="s">
        <v>320</v>
      </c>
      <c r="C8582" t="s">
        <v>493</v>
      </c>
      <c r="D8582" t="s">
        <v>2059</v>
      </c>
      <c r="E8582">
        <v>2015</v>
      </c>
      <c r="F8582" s="10">
        <v>42094</v>
      </c>
      <c r="G8582" t="s">
        <v>489</v>
      </c>
      <c r="H8582" t="s">
        <v>474</v>
      </c>
      <c r="I8582" t="s">
        <v>463</v>
      </c>
      <c r="J8582">
        <v>896621000</v>
      </c>
      <c r="K8582">
        <v>896621000</v>
      </c>
    </row>
    <row r="8583" spans="1:11" x14ac:dyDescent="0.25">
      <c r="A8583">
        <v>962</v>
      </c>
      <c r="B8583" t="s">
        <v>322</v>
      </c>
      <c r="C8583" t="s">
        <v>492</v>
      </c>
      <c r="D8583" t="s">
        <v>578</v>
      </c>
      <c r="E8583">
        <v>2015</v>
      </c>
      <c r="F8583" s="10">
        <v>42277</v>
      </c>
      <c r="G8583" t="s">
        <v>489</v>
      </c>
      <c r="H8583" t="s">
        <v>474</v>
      </c>
      <c r="I8583" t="s">
        <v>463</v>
      </c>
      <c r="J8583">
        <v>1385300000</v>
      </c>
      <c r="K8583">
        <v>1385300000</v>
      </c>
    </row>
    <row r="8584" spans="1:11" x14ac:dyDescent="0.25">
      <c r="A8584">
        <v>962</v>
      </c>
      <c r="B8584" t="s">
        <v>322</v>
      </c>
      <c r="C8584" t="s">
        <v>492</v>
      </c>
      <c r="D8584" t="s">
        <v>44</v>
      </c>
      <c r="E8584">
        <v>2015</v>
      </c>
      <c r="F8584" s="10">
        <v>42277</v>
      </c>
      <c r="G8584" t="s">
        <v>489</v>
      </c>
      <c r="H8584" t="s">
        <v>474</v>
      </c>
      <c r="I8584" t="s">
        <v>463</v>
      </c>
      <c r="J8584">
        <v>1308300000</v>
      </c>
      <c r="K8584">
        <v>1308300000</v>
      </c>
    </row>
    <row r="8585" spans="1:11" x14ac:dyDescent="0.25">
      <c r="A8585">
        <v>962</v>
      </c>
      <c r="B8585" t="s">
        <v>322</v>
      </c>
      <c r="C8585" t="s">
        <v>492</v>
      </c>
      <c r="D8585" t="s">
        <v>569</v>
      </c>
      <c r="E8585">
        <v>2015</v>
      </c>
      <c r="F8585" s="10">
        <v>42277</v>
      </c>
      <c r="G8585" t="s">
        <v>489</v>
      </c>
      <c r="H8585" t="s">
        <v>474</v>
      </c>
      <c r="I8585" t="s">
        <v>463</v>
      </c>
      <c r="J8585">
        <v>1796900000</v>
      </c>
      <c r="K8585">
        <v>1796900000</v>
      </c>
    </row>
    <row r="8586" spans="1:11" x14ac:dyDescent="0.25">
      <c r="A8586">
        <v>962</v>
      </c>
      <c r="B8586" t="s">
        <v>322</v>
      </c>
      <c r="C8586" t="s">
        <v>492</v>
      </c>
      <c r="D8586" t="s">
        <v>1219</v>
      </c>
      <c r="E8586">
        <v>2015</v>
      </c>
      <c r="F8586" s="10">
        <v>42277</v>
      </c>
      <c r="G8586" t="s">
        <v>489</v>
      </c>
      <c r="H8586" t="s">
        <v>474</v>
      </c>
      <c r="I8586" t="s">
        <v>463</v>
      </c>
      <c r="J8586">
        <v>899800000</v>
      </c>
      <c r="K8586">
        <v>899800000</v>
      </c>
    </row>
    <row r="8587" spans="1:11" x14ac:dyDescent="0.25">
      <c r="A8587">
        <v>962</v>
      </c>
      <c r="B8587" t="s">
        <v>322</v>
      </c>
      <c r="C8587" t="s">
        <v>492</v>
      </c>
      <c r="D8587" t="s">
        <v>316</v>
      </c>
      <c r="E8587">
        <v>2015</v>
      </c>
      <c r="F8587" s="10">
        <v>42277</v>
      </c>
      <c r="G8587" t="s">
        <v>489</v>
      </c>
      <c r="H8587" t="s">
        <v>474</v>
      </c>
      <c r="I8587" t="s">
        <v>463</v>
      </c>
      <c r="J8587">
        <v>12599600000</v>
      </c>
      <c r="K8587">
        <v>12599600000</v>
      </c>
    </row>
    <row r="8588" spans="1:11" x14ac:dyDescent="0.25">
      <c r="A8588">
        <v>962</v>
      </c>
      <c r="B8588" t="s">
        <v>322</v>
      </c>
      <c r="C8588" t="s">
        <v>493</v>
      </c>
      <c r="D8588" t="s">
        <v>575</v>
      </c>
      <c r="E8588">
        <v>2015</v>
      </c>
      <c r="F8588" s="10">
        <v>42277</v>
      </c>
      <c r="G8588" t="s">
        <v>489</v>
      </c>
      <c r="H8588" t="s">
        <v>474</v>
      </c>
      <c r="I8588" t="s">
        <v>463</v>
      </c>
      <c r="J8588">
        <v>6676700000</v>
      </c>
      <c r="K8588">
        <v>6676700000</v>
      </c>
    </row>
    <row r="8589" spans="1:11" x14ac:dyDescent="0.25">
      <c r="A8589">
        <v>962</v>
      </c>
      <c r="B8589" t="s">
        <v>322</v>
      </c>
      <c r="C8589" t="s">
        <v>493</v>
      </c>
      <c r="D8589" t="s">
        <v>577</v>
      </c>
      <c r="E8589">
        <v>2015</v>
      </c>
      <c r="F8589" s="10">
        <v>42277</v>
      </c>
      <c r="G8589" t="s">
        <v>489</v>
      </c>
      <c r="H8589" t="s">
        <v>474</v>
      </c>
      <c r="I8589" t="s">
        <v>463</v>
      </c>
      <c r="J8589">
        <v>0</v>
      </c>
      <c r="K8589">
        <v>0</v>
      </c>
    </row>
    <row r="8590" spans="1:11" x14ac:dyDescent="0.25">
      <c r="A8590">
        <v>962</v>
      </c>
      <c r="B8590" t="s">
        <v>322</v>
      </c>
      <c r="C8590" t="s">
        <v>493</v>
      </c>
      <c r="D8590" t="s">
        <v>574</v>
      </c>
      <c r="E8590">
        <v>2015</v>
      </c>
      <c r="F8590" s="10">
        <v>42277</v>
      </c>
      <c r="G8590" t="s">
        <v>489</v>
      </c>
      <c r="H8590" t="s">
        <v>474</v>
      </c>
      <c r="I8590" t="s">
        <v>463</v>
      </c>
      <c r="J8590">
        <v>7962900000</v>
      </c>
      <c r="K8590">
        <v>7962900000</v>
      </c>
    </row>
    <row r="8591" spans="1:11" x14ac:dyDescent="0.25">
      <c r="A8591">
        <v>962</v>
      </c>
      <c r="B8591" t="s">
        <v>322</v>
      </c>
      <c r="C8591" t="s">
        <v>493</v>
      </c>
      <c r="D8591" t="s">
        <v>573</v>
      </c>
      <c r="E8591">
        <v>2015</v>
      </c>
      <c r="F8591" s="10">
        <v>42277</v>
      </c>
      <c r="G8591" t="s">
        <v>489</v>
      </c>
      <c r="H8591" t="s">
        <v>474</v>
      </c>
      <c r="I8591" t="s">
        <v>463</v>
      </c>
      <c r="J8591">
        <v>3350300000</v>
      </c>
      <c r="K8591">
        <v>3350300000</v>
      </c>
    </row>
    <row r="8592" spans="1:11" x14ac:dyDescent="0.25">
      <c r="A8592">
        <v>1395</v>
      </c>
      <c r="B8592" t="s">
        <v>386</v>
      </c>
      <c r="C8592" t="s">
        <v>492</v>
      </c>
      <c r="D8592" t="s">
        <v>570</v>
      </c>
      <c r="E8592">
        <v>2015</v>
      </c>
      <c r="F8592" s="10">
        <v>42279</v>
      </c>
      <c r="G8592" t="s">
        <v>489</v>
      </c>
      <c r="H8592" t="s">
        <v>474</v>
      </c>
      <c r="I8592" t="s">
        <v>463</v>
      </c>
      <c r="J8592">
        <v>304393000</v>
      </c>
      <c r="K8592">
        <v>304393000</v>
      </c>
    </row>
    <row r="8593" spans="1:11" x14ac:dyDescent="0.25">
      <c r="A8593">
        <v>1395</v>
      </c>
      <c r="B8593" t="s">
        <v>386</v>
      </c>
      <c r="C8593" t="s">
        <v>492</v>
      </c>
      <c r="D8593" t="s">
        <v>21</v>
      </c>
      <c r="E8593">
        <v>2015</v>
      </c>
      <c r="F8593" s="10">
        <v>42279</v>
      </c>
      <c r="G8593" t="s">
        <v>489</v>
      </c>
      <c r="H8593" t="s">
        <v>474</v>
      </c>
      <c r="I8593" t="s">
        <v>463</v>
      </c>
      <c r="J8593">
        <v>611271000</v>
      </c>
      <c r="K8593">
        <v>611271000</v>
      </c>
    </row>
    <row r="8594" spans="1:11" x14ac:dyDescent="0.25">
      <c r="A8594">
        <v>1395</v>
      </c>
      <c r="B8594" t="s">
        <v>386</v>
      </c>
      <c r="C8594" t="s">
        <v>492</v>
      </c>
      <c r="D8594" t="s">
        <v>44</v>
      </c>
      <c r="E8594">
        <v>2015</v>
      </c>
      <c r="F8594" s="10">
        <v>42279</v>
      </c>
      <c r="G8594" t="s">
        <v>489</v>
      </c>
      <c r="H8594" t="s">
        <v>474</v>
      </c>
      <c r="I8594" t="s">
        <v>463</v>
      </c>
      <c r="J8594">
        <v>1065651000</v>
      </c>
      <c r="K8594">
        <v>1065651000</v>
      </c>
    </row>
    <row r="8595" spans="1:11" x14ac:dyDescent="0.25">
      <c r="A8595">
        <v>1395</v>
      </c>
      <c r="B8595" t="s">
        <v>386</v>
      </c>
      <c r="C8595" t="s">
        <v>492</v>
      </c>
      <c r="D8595" t="s">
        <v>569</v>
      </c>
      <c r="E8595">
        <v>2015</v>
      </c>
      <c r="F8595" s="10">
        <v>42279</v>
      </c>
      <c r="G8595" t="s">
        <v>489</v>
      </c>
      <c r="H8595" t="s">
        <v>474</v>
      </c>
      <c r="I8595" t="s">
        <v>463</v>
      </c>
      <c r="J8595">
        <v>2074837000</v>
      </c>
      <c r="K8595">
        <v>2074837000</v>
      </c>
    </row>
    <row r="8596" spans="1:11" x14ac:dyDescent="0.25">
      <c r="A8596">
        <v>1395</v>
      </c>
      <c r="B8596" t="s">
        <v>386</v>
      </c>
      <c r="C8596" t="s">
        <v>492</v>
      </c>
      <c r="D8596" t="s">
        <v>138</v>
      </c>
      <c r="E8596">
        <v>2015</v>
      </c>
      <c r="F8596" s="10">
        <v>42279</v>
      </c>
      <c r="G8596" t="s">
        <v>489</v>
      </c>
      <c r="H8596" t="s">
        <v>474</v>
      </c>
      <c r="I8596" t="s">
        <v>463</v>
      </c>
      <c r="J8596">
        <v>163871000</v>
      </c>
      <c r="K8596">
        <v>163871000</v>
      </c>
    </row>
    <row r="8597" spans="1:11" x14ac:dyDescent="0.25">
      <c r="A8597">
        <v>1395</v>
      </c>
      <c r="B8597" t="s">
        <v>386</v>
      </c>
      <c r="C8597" t="s">
        <v>492</v>
      </c>
      <c r="D8597" t="s">
        <v>572</v>
      </c>
      <c r="E8597">
        <v>2015</v>
      </c>
      <c r="F8597" s="10">
        <v>42279</v>
      </c>
      <c r="G8597" t="s">
        <v>489</v>
      </c>
      <c r="H8597" t="s">
        <v>474</v>
      </c>
      <c r="I8597" t="s">
        <v>463</v>
      </c>
      <c r="J8597">
        <v>597362000</v>
      </c>
      <c r="K8597">
        <v>597362000</v>
      </c>
    </row>
    <row r="8598" spans="1:11" x14ac:dyDescent="0.25">
      <c r="A8598">
        <v>1395</v>
      </c>
      <c r="B8598" t="s">
        <v>386</v>
      </c>
      <c r="C8598" t="s">
        <v>492</v>
      </c>
      <c r="D8598" t="s">
        <v>571</v>
      </c>
      <c r="E8598">
        <v>2015</v>
      </c>
      <c r="F8598" s="10">
        <v>42279</v>
      </c>
      <c r="G8598" t="s">
        <v>489</v>
      </c>
      <c r="H8598" t="s">
        <v>474</v>
      </c>
      <c r="I8598" t="s">
        <v>463</v>
      </c>
      <c r="J8598">
        <v>143014000</v>
      </c>
      <c r="K8598">
        <v>143014000</v>
      </c>
    </row>
    <row r="8599" spans="1:11" x14ac:dyDescent="0.25">
      <c r="A8599">
        <v>1395</v>
      </c>
      <c r="B8599" t="s">
        <v>386</v>
      </c>
      <c r="C8599" t="s">
        <v>492</v>
      </c>
      <c r="D8599" t="s">
        <v>316</v>
      </c>
      <c r="E8599">
        <v>2015</v>
      </c>
      <c r="F8599" s="10">
        <v>42279</v>
      </c>
      <c r="G8599" t="s">
        <v>489</v>
      </c>
      <c r="H8599" t="s">
        <v>474</v>
      </c>
      <c r="I8599" t="s">
        <v>463</v>
      </c>
      <c r="J8599">
        <v>7154433000</v>
      </c>
      <c r="K8599">
        <v>7154433000</v>
      </c>
    </row>
    <row r="8600" spans="1:11" x14ac:dyDescent="0.25">
      <c r="A8600">
        <v>1788</v>
      </c>
      <c r="B8600" t="s">
        <v>422</v>
      </c>
      <c r="C8600" t="s">
        <v>492</v>
      </c>
      <c r="D8600" t="s">
        <v>564</v>
      </c>
      <c r="E8600">
        <v>2015</v>
      </c>
      <c r="F8600" s="10">
        <v>42274</v>
      </c>
      <c r="G8600" t="s">
        <v>489</v>
      </c>
      <c r="H8600" t="s">
        <v>474</v>
      </c>
      <c r="I8600" t="s">
        <v>463</v>
      </c>
      <c r="J8600">
        <v>564882000</v>
      </c>
      <c r="K8600">
        <v>564882000</v>
      </c>
    </row>
    <row r="8601" spans="1:11" x14ac:dyDescent="0.25">
      <c r="A8601">
        <v>1788</v>
      </c>
      <c r="B8601" t="s">
        <v>422</v>
      </c>
      <c r="C8601" t="s">
        <v>492</v>
      </c>
      <c r="D8601" t="s">
        <v>316</v>
      </c>
      <c r="E8601">
        <v>2015</v>
      </c>
      <c r="F8601" s="10">
        <v>42274</v>
      </c>
      <c r="G8601" t="s">
        <v>489</v>
      </c>
      <c r="H8601" t="s">
        <v>474</v>
      </c>
      <c r="I8601" t="s">
        <v>463</v>
      </c>
      <c r="J8601">
        <v>1734439000</v>
      </c>
      <c r="K8601">
        <v>1734439000</v>
      </c>
    </row>
    <row r="8602" spans="1:11" x14ac:dyDescent="0.25">
      <c r="A8602">
        <v>1788</v>
      </c>
      <c r="B8602" t="s">
        <v>422</v>
      </c>
      <c r="C8602" t="s">
        <v>493</v>
      </c>
      <c r="D8602" t="s">
        <v>577</v>
      </c>
      <c r="E8602">
        <v>2015</v>
      </c>
      <c r="F8602" s="10">
        <v>42274</v>
      </c>
      <c r="G8602" t="s">
        <v>489</v>
      </c>
      <c r="H8602" t="s">
        <v>474</v>
      </c>
      <c r="I8602" t="s">
        <v>463</v>
      </c>
      <c r="J8602">
        <v>-62931000</v>
      </c>
      <c r="K8602">
        <v>-62931000</v>
      </c>
    </row>
    <row r="8603" spans="1:11" x14ac:dyDescent="0.25">
      <c r="A8603">
        <v>1788</v>
      </c>
      <c r="B8603" t="s">
        <v>422</v>
      </c>
      <c r="C8603" t="s">
        <v>493</v>
      </c>
      <c r="D8603" t="s">
        <v>2894</v>
      </c>
      <c r="E8603">
        <v>2015</v>
      </c>
      <c r="F8603" s="10">
        <v>42274</v>
      </c>
      <c r="G8603" t="s">
        <v>489</v>
      </c>
      <c r="H8603" t="s">
        <v>474</v>
      </c>
      <c r="I8603" t="s">
        <v>463</v>
      </c>
      <c r="J8603">
        <v>86575000</v>
      </c>
      <c r="K8603">
        <v>86575000</v>
      </c>
    </row>
    <row r="8604" spans="1:11" x14ac:dyDescent="0.25">
      <c r="A8604">
        <v>1788</v>
      </c>
      <c r="B8604" t="s">
        <v>422</v>
      </c>
      <c r="C8604" t="s">
        <v>493</v>
      </c>
      <c r="D8604" t="s">
        <v>2893</v>
      </c>
      <c r="E8604">
        <v>2015</v>
      </c>
      <c r="F8604" s="10">
        <v>42274</v>
      </c>
      <c r="G8604" t="s">
        <v>489</v>
      </c>
      <c r="H8604" t="s">
        <v>474</v>
      </c>
      <c r="I8604" t="s">
        <v>463</v>
      </c>
      <c r="J8604">
        <v>1282046000</v>
      </c>
      <c r="K8604">
        <v>1282046000</v>
      </c>
    </row>
    <row r="8605" spans="1:11" x14ac:dyDescent="0.25">
      <c r="A8605">
        <v>1788</v>
      </c>
      <c r="B8605" t="s">
        <v>422</v>
      </c>
      <c r="C8605" t="s">
        <v>493</v>
      </c>
      <c r="D8605" t="s">
        <v>2892</v>
      </c>
      <c r="E8605">
        <v>2015</v>
      </c>
      <c r="F8605" s="10">
        <v>42274</v>
      </c>
      <c r="G8605" t="s">
        <v>489</v>
      </c>
      <c r="H8605" t="s">
        <v>474</v>
      </c>
      <c r="I8605" t="s">
        <v>463</v>
      </c>
      <c r="J8605">
        <v>993631000</v>
      </c>
      <c r="K8605">
        <v>993631000</v>
      </c>
    </row>
    <row r="8606" spans="1:11" x14ac:dyDescent="0.25">
      <c r="A8606">
        <v>8079</v>
      </c>
      <c r="B8606" t="s">
        <v>400</v>
      </c>
      <c r="C8606" t="s">
        <v>492</v>
      </c>
      <c r="D8606" t="s">
        <v>44</v>
      </c>
      <c r="E8606">
        <v>2015</v>
      </c>
      <c r="F8606" s="10">
        <v>42277</v>
      </c>
      <c r="G8606" t="s">
        <v>489</v>
      </c>
      <c r="H8606" t="s">
        <v>474</v>
      </c>
      <c r="I8606" t="s">
        <v>463</v>
      </c>
      <c r="J8606">
        <v>62200000</v>
      </c>
      <c r="K8606">
        <v>62200000</v>
      </c>
    </row>
    <row r="8607" spans="1:11" x14ac:dyDescent="0.25">
      <c r="A8607">
        <v>8079</v>
      </c>
      <c r="B8607" t="s">
        <v>400</v>
      </c>
      <c r="C8607" t="s">
        <v>492</v>
      </c>
      <c r="D8607" t="s">
        <v>595</v>
      </c>
      <c r="E8607">
        <v>2015</v>
      </c>
      <c r="F8607" s="10">
        <v>42277</v>
      </c>
      <c r="G8607" t="s">
        <v>489</v>
      </c>
      <c r="H8607" t="s">
        <v>474</v>
      </c>
      <c r="I8607" t="s">
        <v>463</v>
      </c>
      <c r="J8607">
        <v>30300000</v>
      </c>
      <c r="K8607">
        <v>30300000</v>
      </c>
    </row>
    <row r="8608" spans="1:11" x14ac:dyDescent="0.25">
      <c r="A8608">
        <v>8079</v>
      </c>
      <c r="B8608" t="s">
        <v>400</v>
      </c>
      <c r="C8608" t="s">
        <v>492</v>
      </c>
      <c r="D8608" t="s">
        <v>316</v>
      </c>
      <c r="E8608">
        <v>2015</v>
      </c>
      <c r="F8608" s="10">
        <v>42277</v>
      </c>
      <c r="G8608" t="s">
        <v>489</v>
      </c>
      <c r="H8608" t="s">
        <v>474</v>
      </c>
      <c r="I8608" t="s">
        <v>463</v>
      </c>
      <c r="J8608">
        <v>700900000</v>
      </c>
      <c r="K8608">
        <v>700900000</v>
      </c>
    </row>
    <row r="8609" spans="1:11" x14ac:dyDescent="0.25">
      <c r="A8609">
        <v>8079</v>
      </c>
      <c r="B8609" t="s">
        <v>400</v>
      </c>
      <c r="C8609" t="s">
        <v>493</v>
      </c>
      <c r="D8609" t="s">
        <v>577</v>
      </c>
      <c r="E8609">
        <v>2015</v>
      </c>
      <c r="F8609" s="10">
        <v>42277</v>
      </c>
      <c r="G8609" t="s">
        <v>489</v>
      </c>
      <c r="H8609" t="s">
        <v>474</v>
      </c>
      <c r="I8609" t="s">
        <v>463</v>
      </c>
      <c r="J8609">
        <v>0</v>
      </c>
      <c r="K8609">
        <v>0</v>
      </c>
    </row>
    <row r="8610" spans="1:11" x14ac:dyDescent="0.25">
      <c r="A8610">
        <v>8079</v>
      </c>
      <c r="B8610" t="s">
        <v>400</v>
      </c>
      <c r="C8610" t="s">
        <v>493</v>
      </c>
      <c r="D8610" t="s">
        <v>589</v>
      </c>
      <c r="E8610">
        <v>2015</v>
      </c>
      <c r="F8610" s="10">
        <v>42277</v>
      </c>
      <c r="G8610" t="s">
        <v>489</v>
      </c>
      <c r="H8610" t="s">
        <v>474</v>
      </c>
      <c r="I8610" t="s">
        <v>463</v>
      </c>
      <c r="J8610">
        <v>-7200000</v>
      </c>
      <c r="K8610">
        <v>-7200000</v>
      </c>
    </row>
    <row r="8611" spans="1:11" x14ac:dyDescent="0.25">
      <c r="A8611">
        <v>8079</v>
      </c>
      <c r="B8611" t="s">
        <v>400</v>
      </c>
      <c r="C8611" t="s">
        <v>493</v>
      </c>
      <c r="D8611" t="s">
        <v>593</v>
      </c>
      <c r="E8611">
        <v>2015</v>
      </c>
      <c r="F8611" s="10">
        <v>42277</v>
      </c>
      <c r="G8611" t="s">
        <v>489</v>
      </c>
      <c r="H8611" t="s">
        <v>474</v>
      </c>
      <c r="I8611" t="s">
        <v>463</v>
      </c>
      <c r="J8611">
        <v>709400000</v>
      </c>
      <c r="K8611">
        <v>709400000</v>
      </c>
    </row>
    <row r="8612" spans="1:11" x14ac:dyDescent="0.25">
      <c r="A8612">
        <v>8079</v>
      </c>
      <c r="B8612" t="s">
        <v>400</v>
      </c>
      <c r="C8612" t="s">
        <v>493</v>
      </c>
      <c r="D8612" t="s">
        <v>594</v>
      </c>
      <c r="E8612">
        <v>2015</v>
      </c>
      <c r="F8612" s="10">
        <v>42277</v>
      </c>
      <c r="G8612" t="s">
        <v>489</v>
      </c>
      <c r="H8612" t="s">
        <v>474</v>
      </c>
      <c r="I8612" t="s">
        <v>463</v>
      </c>
      <c r="J8612">
        <v>91200000</v>
      </c>
      <c r="K8612">
        <v>91200000</v>
      </c>
    </row>
    <row r="8613" spans="1:11" x14ac:dyDescent="0.25">
      <c r="A8613">
        <v>974</v>
      </c>
      <c r="B8613" t="s">
        <v>324</v>
      </c>
      <c r="C8613" t="s">
        <v>492</v>
      </c>
      <c r="D8613" t="s">
        <v>44</v>
      </c>
      <c r="E8613">
        <v>2015</v>
      </c>
      <c r="F8613" s="10">
        <v>42369</v>
      </c>
      <c r="G8613" t="s">
        <v>489</v>
      </c>
      <c r="H8613" t="s">
        <v>474</v>
      </c>
      <c r="I8613" t="s">
        <v>463</v>
      </c>
      <c r="J8613">
        <v>174827000</v>
      </c>
      <c r="K8613">
        <v>174827000</v>
      </c>
    </row>
    <row r="8614" spans="1:11" x14ac:dyDescent="0.25">
      <c r="A8614">
        <v>974</v>
      </c>
      <c r="B8614" t="s">
        <v>324</v>
      </c>
      <c r="C8614" t="s">
        <v>492</v>
      </c>
      <c r="D8614" t="s">
        <v>569</v>
      </c>
      <c r="E8614">
        <v>2015</v>
      </c>
      <c r="F8614" s="10">
        <v>42369</v>
      </c>
      <c r="G8614" t="s">
        <v>489</v>
      </c>
      <c r="H8614" t="s">
        <v>474</v>
      </c>
      <c r="I8614" t="s">
        <v>463</v>
      </c>
      <c r="J8614">
        <v>56474000</v>
      </c>
      <c r="K8614">
        <v>56474000</v>
      </c>
    </row>
    <row r="8615" spans="1:11" x14ac:dyDescent="0.25">
      <c r="A8615">
        <v>974</v>
      </c>
      <c r="B8615" t="s">
        <v>324</v>
      </c>
      <c r="C8615" t="s">
        <v>492</v>
      </c>
      <c r="D8615" t="s">
        <v>2060</v>
      </c>
      <c r="E8615">
        <v>2015</v>
      </c>
      <c r="F8615" s="10">
        <v>42369</v>
      </c>
      <c r="G8615" t="s">
        <v>489</v>
      </c>
      <c r="H8615" t="s">
        <v>474</v>
      </c>
      <c r="I8615" t="s">
        <v>463</v>
      </c>
      <c r="J8615">
        <v>136312000</v>
      </c>
      <c r="K8615">
        <v>136312000</v>
      </c>
    </row>
    <row r="8616" spans="1:11" x14ac:dyDescent="0.25">
      <c r="A8616">
        <v>974</v>
      </c>
      <c r="B8616" t="s">
        <v>324</v>
      </c>
      <c r="C8616" t="s">
        <v>492</v>
      </c>
      <c r="D8616" t="s">
        <v>316</v>
      </c>
      <c r="E8616">
        <v>2015</v>
      </c>
      <c r="F8616" s="10">
        <v>42369</v>
      </c>
      <c r="G8616" t="s">
        <v>489</v>
      </c>
      <c r="H8616" t="s">
        <v>474</v>
      </c>
      <c r="I8616" t="s">
        <v>463</v>
      </c>
      <c r="J8616">
        <v>965957000</v>
      </c>
      <c r="K8616">
        <v>965957000</v>
      </c>
    </row>
    <row r="8617" spans="1:11" x14ac:dyDescent="0.25">
      <c r="A8617">
        <v>974</v>
      </c>
      <c r="B8617" t="s">
        <v>324</v>
      </c>
      <c r="C8617" t="s">
        <v>493</v>
      </c>
      <c r="D8617" t="s">
        <v>963</v>
      </c>
      <c r="E8617">
        <v>2015</v>
      </c>
      <c r="F8617" s="10">
        <v>42369</v>
      </c>
      <c r="G8617" t="s">
        <v>489</v>
      </c>
      <c r="H8617" t="s">
        <v>474</v>
      </c>
      <c r="I8617" t="s">
        <v>463</v>
      </c>
      <c r="J8617">
        <v>437921000</v>
      </c>
      <c r="K8617">
        <v>437921000</v>
      </c>
    </row>
    <row r="8618" spans="1:11" x14ac:dyDescent="0.25">
      <c r="A8618">
        <v>974</v>
      </c>
      <c r="B8618" t="s">
        <v>324</v>
      </c>
      <c r="C8618" t="s">
        <v>493</v>
      </c>
      <c r="D8618" t="s">
        <v>964</v>
      </c>
      <c r="E8618">
        <v>2015</v>
      </c>
      <c r="F8618" s="10">
        <v>42369</v>
      </c>
      <c r="G8618" t="s">
        <v>489</v>
      </c>
      <c r="H8618" t="s">
        <v>474</v>
      </c>
      <c r="I8618" t="s">
        <v>463</v>
      </c>
      <c r="J8618">
        <v>339415000</v>
      </c>
      <c r="K8618">
        <v>339415000</v>
      </c>
    </row>
    <row r="8619" spans="1:11" x14ac:dyDescent="0.25">
      <c r="A8619">
        <v>974</v>
      </c>
      <c r="B8619" t="s">
        <v>324</v>
      </c>
      <c r="C8619" t="s">
        <v>493</v>
      </c>
      <c r="D8619" t="s">
        <v>962</v>
      </c>
      <c r="E8619">
        <v>2015</v>
      </c>
      <c r="F8619" s="10">
        <v>42369</v>
      </c>
      <c r="G8619" t="s">
        <v>489</v>
      </c>
      <c r="H8619" t="s">
        <v>474</v>
      </c>
      <c r="I8619" t="s">
        <v>463</v>
      </c>
      <c r="J8619">
        <v>556234000</v>
      </c>
      <c r="K8619">
        <v>556234000</v>
      </c>
    </row>
    <row r="8620" spans="1:11" x14ac:dyDescent="0.25">
      <c r="A8620">
        <v>1158</v>
      </c>
      <c r="B8620" t="s">
        <v>53</v>
      </c>
      <c r="C8620" t="s">
        <v>492</v>
      </c>
      <c r="D8620" t="s">
        <v>464</v>
      </c>
      <c r="E8620">
        <v>2015</v>
      </c>
      <c r="F8620" s="10">
        <v>42369</v>
      </c>
      <c r="G8620" t="s">
        <v>489</v>
      </c>
      <c r="H8620" t="s">
        <v>474</v>
      </c>
      <c r="I8620" t="s">
        <v>463</v>
      </c>
      <c r="J8620">
        <v>21062081</v>
      </c>
      <c r="K8620">
        <v>21062081</v>
      </c>
    </row>
    <row r="8621" spans="1:11" x14ac:dyDescent="0.25">
      <c r="A8621">
        <v>1158</v>
      </c>
      <c r="B8621" t="s">
        <v>53</v>
      </c>
      <c r="C8621" t="s">
        <v>492</v>
      </c>
      <c r="D8621" t="s">
        <v>466</v>
      </c>
      <c r="E8621">
        <v>2015</v>
      </c>
      <c r="F8621" s="10">
        <v>42369</v>
      </c>
      <c r="G8621" t="s">
        <v>489</v>
      </c>
      <c r="H8621" t="s">
        <v>474</v>
      </c>
      <c r="I8621" t="s">
        <v>463</v>
      </c>
      <c r="J8621">
        <v>2422547</v>
      </c>
      <c r="K8621">
        <v>2422547</v>
      </c>
    </row>
    <row r="8622" spans="1:11" x14ac:dyDescent="0.25">
      <c r="A8622">
        <v>1158</v>
      </c>
      <c r="B8622" t="s">
        <v>53</v>
      </c>
      <c r="C8622" t="s">
        <v>492</v>
      </c>
      <c r="D8622" t="s">
        <v>54</v>
      </c>
      <c r="E8622">
        <v>2015</v>
      </c>
      <c r="F8622" s="10">
        <v>42369</v>
      </c>
      <c r="G8622" t="s">
        <v>489</v>
      </c>
      <c r="H8622" t="s">
        <v>474</v>
      </c>
      <c r="I8622" t="s">
        <v>463</v>
      </c>
      <c r="J8622">
        <v>32735215</v>
      </c>
      <c r="K8622">
        <v>32735215</v>
      </c>
    </row>
    <row r="8623" spans="1:11" x14ac:dyDescent="0.25">
      <c r="A8623">
        <v>1158</v>
      </c>
      <c r="B8623" t="s">
        <v>53</v>
      </c>
      <c r="C8623" t="s">
        <v>492</v>
      </c>
      <c r="D8623" t="s">
        <v>577</v>
      </c>
      <c r="E8623">
        <v>2015</v>
      </c>
      <c r="F8623" s="10">
        <v>42369</v>
      </c>
      <c r="G8623" t="s">
        <v>489</v>
      </c>
      <c r="H8623" t="s">
        <v>474</v>
      </c>
      <c r="I8623" t="s">
        <v>463</v>
      </c>
      <c r="J8623">
        <v>528000</v>
      </c>
      <c r="K8623">
        <v>528000</v>
      </c>
    </row>
    <row r="8624" spans="1:11" x14ac:dyDescent="0.25">
      <c r="A8624">
        <v>1158</v>
      </c>
      <c r="B8624" t="s">
        <v>53</v>
      </c>
      <c r="C8624" t="s">
        <v>492</v>
      </c>
      <c r="D8624" t="s">
        <v>465</v>
      </c>
      <c r="E8624">
        <v>2015</v>
      </c>
      <c r="F8624" s="10">
        <v>42369</v>
      </c>
      <c r="G8624" t="s">
        <v>489</v>
      </c>
      <c r="H8624" t="s">
        <v>474</v>
      </c>
      <c r="I8624" t="s">
        <v>463</v>
      </c>
      <c r="J8624">
        <v>368012</v>
      </c>
      <c r="K8624">
        <v>368012</v>
      </c>
    </row>
    <row r="8625" spans="1:11" x14ac:dyDescent="0.25">
      <c r="A8625">
        <v>1158</v>
      </c>
      <c r="B8625" t="s">
        <v>53</v>
      </c>
      <c r="C8625" t="s">
        <v>492</v>
      </c>
      <c r="D8625" t="s">
        <v>467</v>
      </c>
      <c r="E8625">
        <v>2015</v>
      </c>
      <c r="F8625" s="10">
        <v>42369</v>
      </c>
      <c r="G8625" t="s">
        <v>489</v>
      </c>
      <c r="H8625" t="s">
        <v>474</v>
      </c>
      <c r="I8625" t="s">
        <v>463</v>
      </c>
      <c r="J8625">
        <v>528347</v>
      </c>
      <c r="K8625">
        <v>528347</v>
      </c>
    </row>
    <row r="8626" spans="1:11" x14ac:dyDescent="0.25">
      <c r="A8626">
        <v>1158</v>
      </c>
      <c r="B8626" t="s">
        <v>53</v>
      </c>
      <c r="C8626" t="s">
        <v>493</v>
      </c>
      <c r="D8626" t="s">
        <v>2074</v>
      </c>
      <c r="E8626">
        <v>2015</v>
      </c>
      <c r="F8626" s="10">
        <v>42369</v>
      </c>
      <c r="G8626" t="s">
        <v>489</v>
      </c>
      <c r="H8626" t="s">
        <v>474</v>
      </c>
      <c r="I8626" t="s">
        <v>463</v>
      </c>
      <c r="J8626">
        <v>31854255</v>
      </c>
      <c r="K8626">
        <v>31854255</v>
      </c>
    </row>
    <row r="8627" spans="1:11" x14ac:dyDescent="0.25">
      <c r="A8627">
        <v>1158</v>
      </c>
      <c r="B8627" t="s">
        <v>53</v>
      </c>
      <c r="C8627" t="s">
        <v>493</v>
      </c>
      <c r="D8627" t="s">
        <v>2073</v>
      </c>
      <c r="E8627">
        <v>2015</v>
      </c>
      <c r="F8627" s="10">
        <v>42369</v>
      </c>
      <c r="G8627" t="s">
        <v>489</v>
      </c>
      <c r="H8627" t="s">
        <v>474</v>
      </c>
      <c r="I8627" t="s">
        <v>463</v>
      </c>
      <c r="J8627">
        <v>23254757</v>
      </c>
      <c r="K8627">
        <v>23254757</v>
      </c>
    </row>
    <row r="8628" spans="1:11" x14ac:dyDescent="0.25">
      <c r="A8628">
        <v>1158</v>
      </c>
      <c r="B8628" t="s">
        <v>53</v>
      </c>
      <c r="C8628" t="s">
        <v>493</v>
      </c>
      <c r="D8628" t="s">
        <v>468</v>
      </c>
      <c r="E8628">
        <v>2015</v>
      </c>
      <c r="F8628" s="10">
        <v>42369</v>
      </c>
      <c r="G8628" t="s">
        <v>489</v>
      </c>
      <c r="H8628" t="s">
        <v>474</v>
      </c>
      <c r="I8628" t="s">
        <v>463</v>
      </c>
      <c r="J8628">
        <v>2007190</v>
      </c>
      <c r="K8628">
        <v>2007190</v>
      </c>
    </row>
    <row r="8629" spans="1:11" x14ac:dyDescent="0.25">
      <c r="A8629">
        <v>1174</v>
      </c>
      <c r="B8629" t="s">
        <v>358</v>
      </c>
      <c r="C8629" t="s">
        <v>492</v>
      </c>
      <c r="D8629" t="s">
        <v>1027</v>
      </c>
      <c r="E8629">
        <v>2015</v>
      </c>
      <c r="F8629" s="10">
        <v>42369</v>
      </c>
      <c r="G8629" t="s">
        <v>489</v>
      </c>
      <c r="H8629" t="s">
        <v>474</v>
      </c>
      <c r="I8629" t="s">
        <v>463</v>
      </c>
      <c r="J8629">
        <v>5675600000</v>
      </c>
      <c r="K8629">
        <v>5675600000</v>
      </c>
    </row>
    <row r="8630" spans="1:11" x14ac:dyDescent="0.25">
      <c r="A8630">
        <v>1174</v>
      </c>
      <c r="B8630" t="s">
        <v>358</v>
      </c>
      <c r="C8630" t="s">
        <v>492</v>
      </c>
      <c r="D8630" t="s">
        <v>59</v>
      </c>
      <c r="E8630">
        <v>2015</v>
      </c>
      <c r="F8630" s="10">
        <v>42369</v>
      </c>
      <c r="G8630" t="s">
        <v>489</v>
      </c>
      <c r="H8630" t="s">
        <v>474</v>
      </c>
      <c r="I8630" t="s">
        <v>463</v>
      </c>
      <c r="J8630">
        <v>1552900000</v>
      </c>
      <c r="K8630">
        <v>1552900000</v>
      </c>
    </row>
    <row r="8631" spans="1:11" x14ac:dyDescent="0.25">
      <c r="A8631">
        <v>1174</v>
      </c>
      <c r="B8631" t="s">
        <v>358</v>
      </c>
      <c r="C8631" t="s">
        <v>492</v>
      </c>
      <c r="D8631" t="s">
        <v>113</v>
      </c>
      <c r="E8631">
        <v>2015</v>
      </c>
      <c r="F8631" s="10">
        <v>42369</v>
      </c>
      <c r="G8631" t="s">
        <v>489</v>
      </c>
      <c r="H8631" t="s">
        <v>474</v>
      </c>
      <c r="I8631" t="s">
        <v>463</v>
      </c>
      <c r="J8631">
        <v>858400000</v>
      </c>
      <c r="K8631">
        <v>858400000</v>
      </c>
    </row>
    <row r="8632" spans="1:11" x14ac:dyDescent="0.25">
      <c r="A8632">
        <v>1174</v>
      </c>
      <c r="B8632" t="s">
        <v>358</v>
      </c>
      <c r="C8632" t="s">
        <v>492</v>
      </c>
      <c r="D8632" t="s">
        <v>163</v>
      </c>
      <c r="E8632">
        <v>2015</v>
      </c>
      <c r="F8632" s="10">
        <v>42369</v>
      </c>
      <c r="G8632" t="s">
        <v>489</v>
      </c>
      <c r="H8632" t="s">
        <v>474</v>
      </c>
      <c r="I8632" t="s">
        <v>463</v>
      </c>
      <c r="J8632">
        <v>668500000</v>
      </c>
      <c r="K8632">
        <v>668500000</v>
      </c>
    </row>
    <row r="8633" spans="1:11" x14ac:dyDescent="0.25">
      <c r="A8633">
        <v>1174</v>
      </c>
      <c r="B8633" t="s">
        <v>358</v>
      </c>
      <c r="C8633" t="s">
        <v>492</v>
      </c>
      <c r="D8633" t="s">
        <v>316</v>
      </c>
      <c r="E8633">
        <v>2015</v>
      </c>
      <c r="F8633" s="10">
        <v>42369</v>
      </c>
      <c r="G8633" t="s">
        <v>489</v>
      </c>
      <c r="H8633" t="s">
        <v>474</v>
      </c>
      <c r="I8633" t="s">
        <v>463</v>
      </c>
      <c r="J8633">
        <v>5678300000</v>
      </c>
      <c r="K8633">
        <v>5678300000</v>
      </c>
    </row>
    <row r="8634" spans="1:11" x14ac:dyDescent="0.25">
      <c r="A8634">
        <v>1174</v>
      </c>
      <c r="B8634" t="s">
        <v>358</v>
      </c>
      <c r="C8634" t="s">
        <v>493</v>
      </c>
      <c r="D8634" t="s">
        <v>1107</v>
      </c>
      <c r="E8634">
        <v>2015</v>
      </c>
      <c r="F8634" s="10">
        <v>42369</v>
      </c>
      <c r="G8634" t="s">
        <v>489</v>
      </c>
      <c r="H8634" t="s">
        <v>474</v>
      </c>
      <c r="I8634" t="s">
        <v>463</v>
      </c>
      <c r="J8634">
        <v>2736800000</v>
      </c>
      <c r="K8634">
        <v>2736800000</v>
      </c>
    </row>
    <row r="8635" spans="1:11" x14ac:dyDescent="0.25">
      <c r="A8635">
        <v>1174</v>
      </c>
      <c r="B8635" t="s">
        <v>358</v>
      </c>
      <c r="C8635" t="s">
        <v>493</v>
      </c>
      <c r="D8635" t="s">
        <v>2075</v>
      </c>
      <c r="E8635">
        <v>2015</v>
      </c>
      <c r="F8635" s="10">
        <v>42369</v>
      </c>
      <c r="G8635" t="s">
        <v>489</v>
      </c>
      <c r="H8635" t="s">
        <v>474</v>
      </c>
      <c r="I8635" t="s">
        <v>463</v>
      </c>
      <c r="J8635">
        <v>4832500000</v>
      </c>
      <c r="K8635">
        <v>4832500000</v>
      </c>
    </row>
    <row r="8636" spans="1:11" x14ac:dyDescent="0.25">
      <c r="A8636">
        <v>1174</v>
      </c>
      <c r="B8636" t="s">
        <v>358</v>
      </c>
      <c r="C8636" t="s">
        <v>493</v>
      </c>
      <c r="D8636" t="s">
        <v>1105</v>
      </c>
      <c r="E8636">
        <v>2015</v>
      </c>
      <c r="F8636" s="10">
        <v>42369</v>
      </c>
      <c r="G8636" t="s">
        <v>489</v>
      </c>
      <c r="H8636" t="s">
        <v>474</v>
      </c>
      <c r="I8636" t="s">
        <v>463</v>
      </c>
      <c r="J8636">
        <v>3549800000</v>
      </c>
      <c r="K8636">
        <v>3549800000</v>
      </c>
    </row>
    <row r="8637" spans="1:11" x14ac:dyDescent="0.25">
      <c r="A8637">
        <v>1174</v>
      </c>
      <c r="B8637" t="s">
        <v>358</v>
      </c>
      <c r="C8637" t="s">
        <v>493</v>
      </c>
      <c r="D8637" t="s">
        <v>1106</v>
      </c>
      <c r="E8637">
        <v>2015</v>
      </c>
      <c r="F8637" s="10">
        <v>42369</v>
      </c>
      <c r="G8637" t="s">
        <v>489</v>
      </c>
      <c r="H8637" t="s">
        <v>474</v>
      </c>
      <c r="I8637" t="s">
        <v>463</v>
      </c>
      <c r="J8637">
        <v>3314600000</v>
      </c>
      <c r="K8637">
        <v>3314600000</v>
      </c>
    </row>
    <row r="8638" spans="1:11" x14ac:dyDescent="0.25">
      <c r="A8638">
        <v>1269</v>
      </c>
      <c r="B8638" t="s">
        <v>369</v>
      </c>
      <c r="C8638" t="s">
        <v>492</v>
      </c>
      <c r="D8638" t="s">
        <v>1436</v>
      </c>
      <c r="E8638">
        <v>2015</v>
      </c>
      <c r="F8638" s="10">
        <v>42369</v>
      </c>
      <c r="G8638" t="s">
        <v>489</v>
      </c>
      <c r="H8638" t="s">
        <v>474</v>
      </c>
      <c r="I8638" t="s">
        <v>463</v>
      </c>
      <c r="J8638">
        <v>870400000</v>
      </c>
      <c r="K8638">
        <v>870400000</v>
      </c>
    </row>
    <row r="8639" spans="1:11" x14ac:dyDescent="0.25">
      <c r="A8639">
        <v>1269</v>
      </c>
      <c r="B8639" t="s">
        <v>369</v>
      </c>
      <c r="C8639" t="s">
        <v>492</v>
      </c>
      <c r="D8639" t="s">
        <v>44</v>
      </c>
      <c r="E8639">
        <v>2015</v>
      </c>
      <c r="F8639" s="10">
        <v>42369</v>
      </c>
      <c r="G8639" t="s">
        <v>489</v>
      </c>
      <c r="H8639" t="s">
        <v>474</v>
      </c>
      <c r="I8639" t="s">
        <v>463</v>
      </c>
      <c r="J8639">
        <v>2459300000</v>
      </c>
      <c r="K8639">
        <v>2459300000</v>
      </c>
    </row>
    <row r="8640" spans="1:11" x14ac:dyDescent="0.25">
      <c r="A8640">
        <v>1269</v>
      </c>
      <c r="B8640" t="s">
        <v>369</v>
      </c>
      <c r="C8640" t="s">
        <v>492</v>
      </c>
      <c r="D8640" t="s">
        <v>1041</v>
      </c>
      <c r="E8640">
        <v>2015</v>
      </c>
      <c r="F8640" s="10">
        <v>42369</v>
      </c>
      <c r="G8640" t="s">
        <v>489</v>
      </c>
      <c r="H8640" t="s">
        <v>474</v>
      </c>
      <c r="I8640" t="s">
        <v>463</v>
      </c>
      <c r="J8640">
        <v>2560400000</v>
      </c>
      <c r="K8640">
        <v>2560400000</v>
      </c>
    </row>
    <row r="8641" spans="1:11" x14ac:dyDescent="0.25">
      <c r="A8641">
        <v>1269</v>
      </c>
      <c r="B8641" t="s">
        <v>369</v>
      </c>
      <c r="C8641" t="s">
        <v>492</v>
      </c>
      <c r="D8641" t="s">
        <v>569</v>
      </c>
      <c r="E8641">
        <v>2015</v>
      </c>
      <c r="F8641" s="10">
        <v>42369</v>
      </c>
      <c r="G8641" t="s">
        <v>489</v>
      </c>
      <c r="H8641" t="s">
        <v>474</v>
      </c>
      <c r="I8641" t="s">
        <v>463</v>
      </c>
      <c r="J8641">
        <v>2509200000</v>
      </c>
      <c r="K8641">
        <v>2509200000</v>
      </c>
    </row>
    <row r="8642" spans="1:11" x14ac:dyDescent="0.25">
      <c r="A8642">
        <v>1269</v>
      </c>
      <c r="B8642" t="s">
        <v>369</v>
      </c>
      <c r="C8642" t="s">
        <v>492</v>
      </c>
      <c r="D8642" t="s">
        <v>1042</v>
      </c>
      <c r="E8642">
        <v>2015</v>
      </c>
      <c r="F8642" s="10">
        <v>42369</v>
      </c>
      <c r="G8642" t="s">
        <v>489</v>
      </c>
      <c r="H8642" t="s">
        <v>474</v>
      </c>
      <c r="I8642" t="s">
        <v>463</v>
      </c>
      <c r="J8642">
        <v>1857400000</v>
      </c>
      <c r="K8642">
        <v>1857400000</v>
      </c>
    </row>
    <row r="8643" spans="1:11" x14ac:dyDescent="0.25">
      <c r="A8643">
        <v>1269</v>
      </c>
      <c r="B8643" t="s">
        <v>369</v>
      </c>
      <c r="C8643" t="s">
        <v>492</v>
      </c>
      <c r="D8643" t="s">
        <v>316</v>
      </c>
      <c r="E8643">
        <v>2015</v>
      </c>
      <c r="F8643" s="10">
        <v>42369</v>
      </c>
      <c r="G8643" t="s">
        <v>489</v>
      </c>
      <c r="H8643" t="s">
        <v>474</v>
      </c>
      <c r="I8643" t="s">
        <v>463</v>
      </c>
      <c r="J8643">
        <v>7857300000</v>
      </c>
      <c r="K8643">
        <v>7857300000</v>
      </c>
    </row>
    <row r="8644" spans="1:11" x14ac:dyDescent="0.25">
      <c r="A8644">
        <v>1269</v>
      </c>
      <c r="B8644" t="s">
        <v>369</v>
      </c>
      <c r="C8644" t="s">
        <v>493</v>
      </c>
      <c r="D8644" t="s">
        <v>1367</v>
      </c>
      <c r="E8644">
        <v>2015</v>
      </c>
      <c r="F8644" s="10">
        <v>42369</v>
      </c>
      <c r="G8644" t="s">
        <v>489</v>
      </c>
      <c r="H8644" t="s">
        <v>474</v>
      </c>
      <c r="I8644" t="s">
        <v>463</v>
      </c>
      <c r="J8644">
        <v>1427200000</v>
      </c>
      <c r="K8644">
        <v>1427200000</v>
      </c>
    </row>
    <row r="8645" spans="1:11" x14ac:dyDescent="0.25">
      <c r="A8645">
        <v>1269</v>
      </c>
      <c r="B8645" t="s">
        <v>369</v>
      </c>
      <c r="C8645" t="s">
        <v>493</v>
      </c>
      <c r="D8645" t="s">
        <v>1160</v>
      </c>
      <c r="E8645">
        <v>2015</v>
      </c>
      <c r="F8645" s="10">
        <v>42369</v>
      </c>
      <c r="G8645" t="s">
        <v>489</v>
      </c>
      <c r="H8645" t="s">
        <v>474</v>
      </c>
      <c r="I8645" t="s">
        <v>463</v>
      </c>
      <c r="J8645">
        <v>11865400000</v>
      </c>
      <c r="K8645">
        <v>11865400000</v>
      </c>
    </row>
    <row r="8646" spans="1:11" x14ac:dyDescent="0.25">
      <c r="A8646">
        <v>1269</v>
      </c>
      <c r="B8646" t="s">
        <v>369</v>
      </c>
      <c r="C8646" t="s">
        <v>493</v>
      </c>
      <c r="D8646" t="s">
        <v>1040</v>
      </c>
      <c r="E8646">
        <v>2015</v>
      </c>
      <c r="F8646" s="10">
        <v>42369</v>
      </c>
      <c r="G8646" t="s">
        <v>489</v>
      </c>
      <c r="H8646" t="s">
        <v>474</v>
      </c>
      <c r="I8646" t="s">
        <v>463</v>
      </c>
      <c r="J8646">
        <v>2557400000</v>
      </c>
      <c r="K8646">
        <v>2557400000</v>
      </c>
    </row>
    <row r="8647" spans="1:11" x14ac:dyDescent="0.25">
      <c r="A8647">
        <v>1269</v>
      </c>
      <c r="B8647" t="s">
        <v>369</v>
      </c>
      <c r="C8647" t="s">
        <v>493</v>
      </c>
      <c r="D8647" t="s">
        <v>1161</v>
      </c>
      <c r="E8647">
        <v>2015</v>
      </c>
      <c r="F8647" s="10">
        <v>42369</v>
      </c>
      <c r="G8647" t="s">
        <v>489</v>
      </c>
      <c r="H8647" t="s">
        <v>474</v>
      </c>
      <c r="I8647" t="s">
        <v>463</v>
      </c>
      <c r="J8647">
        <v>2264000000</v>
      </c>
      <c r="K8647">
        <v>2264000000</v>
      </c>
    </row>
    <row r="8648" spans="1:11" x14ac:dyDescent="0.25">
      <c r="A8648">
        <v>1573</v>
      </c>
      <c r="B8648" t="s">
        <v>407</v>
      </c>
      <c r="C8648" t="s">
        <v>492</v>
      </c>
      <c r="D8648" t="s">
        <v>1111</v>
      </c>
      <c r="E8648">
        <v>2015</v>
      </c>
      <c r="F8648" s="10">
        <v>42369</v>
      </c>
      <c r="G8648" t="s">
        <v>489</v>
      </c>
      <c r="H8648" t="s">
        <v>474</v>
      </c>
      <c r="I8648" t="s">
        <v>463</v>
      </c>
      <c r="J8648">
        <v>731600000</v>
      </c>
      <c r="K8648">
        <v>731600000</v>
      </c>
    </row>
    <row r="8649" spans="1:11" x14ac:dyDescent="0.25">
      <c r="A8649">
        <v>1573</v>
      </c>
      <c r="B8649" t="s">
        <v>407</v>
      </c>
      <c r="C8649" t="s">
        <v>492</v>
      </c>
      <c r="D8649" t="s">
        <v>21</v>
      </c>
      <c r="E8649">
        <v>2015</v>
      </c>
      <c r="F8649" s="10">
        <v>42369</v>
      </c>
      <c r="G8649" t="s">
        <v>489</v>
      </c>
      <c r="H8649" t="s">
        <v>474</v>
      </c>
      <c r="I8649" t="s">
        <v>463</v>
      </c>
      <c r="J8649">
        <v>523200000</v>
      </c>
      <c r="K8649">
        <v>523200000</v>
      </c>
    </row>
    <row r="8650" spans="1:11" x14ac:dyDescent="0.25">
      <c r="A8650">
        <v>1573</v>
      </c>
      <c r="B8650" t="s">
        <v>407</v>
      </c>
      <c r="C8650" t="s">
        <v>492</v>
      </c>
      <c r="D8650" t="s">
        <v>569</v>
      </c>
      <c r="E8650">
        <v>2015</v>
      </c>
      <c r="F8650" s="10">
        <v>42369</v>
      </c>
      <c r="G8650" t="s">
        <v>489</v>
      </c>
      <c r="H8650" t="s">
        <v>474</v>
      </c>
      <c r="I8650" t="s">
        <v>463</v>
      </c>
      <c r="J8650">
        <v>727600000</v>
      </c>
      <c r="K8650">
        <v>727600000</v>
      </c>
    </row>
    <row r="8651" spans="1:11" x14ac:dyDescent="0.25">
      <c r="A8651">
        <v>1573</v>
      </c>
      <c r="B8651" t="s">
        <v>407</v>
      </c>
      <c r="C8651" t="s">
        <v>492</v>
      </c>
      <c r="D8651" t="s">
        <v>316</v>
      </c>
      <c r="E8651">
        <v>2015</v>
      </c>
      <c r="F8651" s="10">
        <v>42369</v>
      </c>
      <c r="G8651" t="s">
        <v>489</v>
      </c>
      <c r="H8651" t="s">
        <v>474</v>
      </c>
      <c r="I8651" t="s">
        <v>463</v>
      </c>
      <c r="J8651">
        <v>2634000000</v>
      </c>
      <c r="K8651">
        <v>2634000000</v>
      </c>
    </row>
    <row r="8652" spans="1:11" x14ac:dyDescent="0.25">
      <c r="A8652">
        <v>1573</v>
      </c>
      <c r="B8652" t="s">
        <v>407</v>
      </c>
      <c r="C8652" t="s">
        <v>493</v>
      </c>
      <c r="D8652" t="s">
        <v>1109</v>
      </c>
      <c r="E8652">
        <v>2015</v>
      </c>
      <c r="F8652" s="10">
        <v>42369</v>
      </c>
      <c r="G8652" t="s">
        <v>489</v>
      </c>
      <c r="H8652" t="s">
        <v>474</v>
      </c>
      <c r="I8652" t="s">
        <v>463</v>
      </c>
      <c r="J8652">
        <v>1441600000</v>
      </c>
      <c r="K8652">
        <v>1441600000</v>
      </c>
    </row>
    <row r="8653" spans="1:11" x14ac:dyDescent="0.25">
      <c r="A8653">
        <v>1573</v>
      </c>
      <c r="B8653" t="s">
        <v>407</v>
      </c>
      <c r="C8653" t="s">
        <v>493</v>
      </c>
      <c r="D8653" t="s">
        <v>458</v>
      </c>
      <c r="E8653">
        <v>2015</v>
      </c>
      <c r="F8653" s="10">
        <v>42369</v>
      </c>
      <c r="G8653" t="s">
        <v>489</v>
      </c>
      <c r="H8653" t="s">
        <v>474</v>
      </c>
      <c r="I8653" t="s">
        <v>463</v>
      </c>
      <c r="J8653">
        <v>-12000000</v>
      </c>
      <c r="K8653">
        <v>-12000000</v>
      </c>
    </row>
    <row r="8654" spans="1:11" x14ac:dyDescent="0.25">
      <c r="A8654">
        <v>1573</v>
      </c>
      <c r="B8654" t="s">
        <v>407</v>
      </c>
      <c r="C8654" t="s">
        <v>493</v>
      </c>
      <c r="D8654" t="s">
        <v>1108</v>
      </c>
      <c r="E8654">
        <v>2015</v>
      </c>
      <c r="F8654" s="10">
        <v>42369</v>
      </c>
      <c r="G8654" t="s">
        <v>489</v>
      </c>
      <c r="H8654" t="s">
        <v>474</v>
      </c>
      <c r="I8654" t="s">
        <v>463</v>
      </c>
      <c r="J8654">
        <v>1809300000</v>
      </c>
      <c r="K8654">
        <v>1809300000</v>
      </c>
    </row>
    <row r="8655" spans="1:11" x14ac:dyDescent="0.25">
      <c r="A8655">
        <v>1573</v>
      </c>
      <c r="B8655" t="s">
        <v>407</v>
      </c>
      <c r="C8655" t="s">
        <v>493</v>
      </c>
      <c r="D8655" t="s">
        <v>1110</v>
      </c>
      <c r="E8655">
        <v>2015</v>
      </c>
      <c r="F8655" s="10">
        <v>42369</v>
      </c>
      <c r="G8655" t="s">
        <v>489</v>
      </c>
      <c r="H8655" t="s">
        <v>474</v>
      </c>
      <c r="I8655" t="s">
        <v>463</v>
      </c>
      <c r="J8655">
        <v>1381500000</v>
      </c>
      <c r="K8655">
        <v>1381500000</v>
      </c>
    </row>
    <row r="8656" spans="1:11" x14ac:dyDescent="0.25">
      <c r="A8656">
        <v>1933</v>
      </c>
      <c r="B8656" t="s">
        <v>326</v>
      </c>
      <c r="C8656" t="s">
        <v>493</v>
      </c>
      <c r="D8656" t="s">
        <v>2063</v>
      </c>
      <c r="E8656">
        <v>2015</v>
      </c>
      <c r="F8656" s="10">
        <v>42369</v>
      </c>
      <c r="G8656" t="s">
        <v>489</v>
      </c>
      <c r="H8656" t="s">
        <v>474</v>
      </c>
      <c r="I8656" t="s">
        <v>463</v>
      </c>
      <c r="J8656">
        <v>94091000</v>
      </c>
      <c r="K8656">
        <v>94091000</v>
      </c>
    </row>
    <row r="8657" spans="1:11" x14ac:dyDescent="0.25">
      <c r="A8657">
        <v>1933</v>
      </c>
      <c r="B8657" t="s">
        <v>326</v>
      </c>
      <c r="C8657" t="s">
        <v>493</v>
      </c>
      <c r="D8657" t="s">
        <v>2064</v>
      </c>
      <c r="E8657">
        <v>2015</v>
      </c>
      <c r="F8657" s="10">
        <v>42369</v>
      </c>
      <c r="G8657" t="s">
        <v>489</v>
      </c>
      <c r="H8657" t="s">
        <v>474</v>
      </c>
      <c r="I8657" t="s">
        <v>463</v>
      </c>
      <c r="J8657">
        <v>0</v>
      </c>
      <c r="K8657">
        <v>0</v>
      </c>
    </row>
    <row r="8658" spans="1:11" x14ac:dyDescent="0.25">
      <c r="A8658">
        <v>1933</v>
      </c>
      <c r="B8658" t="s">
        <v>326</v>
      </c>
      <c r="C8658" t="s">
        <v>493</v>
      </c>
      <c r="D8658" t="s">
        <v>2062</v>
      </c>
      <c r="E8658">
        <v>2015</v>
      </c>
      <c r="F8658" s="10">
        <v>42369</v>
      </c>
      <c r="G8658" t="s">
        <v>489</v>
      </c>
      <c r="H8658" t="s">
        <v>474</v>
      </c>
      <c r="I8658" t="s">
        <v>463</v>
      </c>
      <c r="J8658">
        <v>36039000</v>
      </c>
      <c r="K8658">
        <v>36039000</v>
      </c>
    </row>
    <row r="8659" spans="1:11" x14ac:dyDescent="0.25">
      <c r="A8659">
        <v>1933</v>
      </c>
      <c r="B8659" t="s">
        <v>326</v>
      </c>
      <c r="C8659" t="s">
        <v>493</v>
      </c>
      <c r="D8659" t="s">
        <v>2061</v>
      </c>
      <c r="E8659">
        <v>2015</v>
      </c>
      <c r="F8659" s="10">
        <v>42369</v>
      </c>
      <c r="G8659" t="s">
        <v>489</v>
      </c>
      <c r="H8659" t="s">
        <v>474</v>
      </c>
      <c r="I8659" t="s">
        <v>463</v>
      </c>
      <c r="J8659">
        <v>328511000</v>
      </c>
      <c r="K8659">
        <v>328511000</v>
      </c>
    </row>
    <row r="8660" spans="1:11" x14ac:dyDescent="0.25">
      <c r="A8660">
        <v>1935</v>
      </c>
      <c r="B8660" t="s">
        <v>398</v>
      </c>
      <c r="C8660" t="s">
        <v>493</v>
      </c>
      <c r="D8660" t="s">
        <v>937</v>
      </c>
      <c r="E8660">
        <v>2015</v>
      </c>
      <c r="F8660" s="10">
        <v>42369</v>
      </c>
      <c r="G8660" t="s">
        <v>489</v>
      </c>
      <c r="H8660" t="s">
        <v>474</v>
      </c>
      <c r="I8660" t="s">
        <v>463</v>
      </c>
      <c r="J8660">
        <v>-460000</v>
      </c>
      <c r="K8660">
        <v>-460000</v>
      </c>
    </row>
    <row r="8661" spans="1:11" x14ac:dyDescent="0.25">
      <c r="A8661">
        <v>1935</v>
      </c>
      <c r="B8661" t="s">
        <v>398</v>
      </c>
      <c r="C8661" t="s">
        <v>493</v>
      </c>
      <c r="D8661" t="s">
        <v>2104</v>
      </c>
      <c r="E8661">
        <v>2015</v>
      </c>
      <c r="F8661" s="10">
        <v>42369</v>
      </c>
      <c r="G8661" t="s">
        <v>489</v>
      </c>
      <c r="H8661" t="s">
        <v>474</v>
      </c>
      <c r="I8661" t="s">
        <v>463</v>
      </c>
      <c r="J8661">
        <v>15238000</v>
      </c>
      <c r="K8661">
        <v>15238000</v>
      </c>
    </row>
    <row r="8662" spans="1:11" x14ac:dyDescent="0.25">
      <c r="A8662">
        <v>1935</v>
      </c>
      <c r="B8662" t="s">
        <v>398</v>
      </c>
      <c r="C8662" t="s">
        <v>493</v>
      </c>
      <c r="D8662" t="s">
        <v>2103</v>
      </c>
      <c r="E8662">
        <v>2015</v>
      </c>
      <c r="F8662" s="10">
        <v>42369</v>
      </c>
      <c r="G8662" t="s">
        <v>489</v>
      </c>
      <c r="H8662" t="s">
        <v>474</v>
      </c>
      <c r="I8662" t="s">
        <v>463</v>
      </c>
      <c r="J8662">
        <v>111247000</v>
      </c>
      <c r="K8662">
        <v>111247000</v>
      </c>
    </row>
    <row r="8663" spans="1:11" x14ac:dyDescent="0.25">
      <c r="A8663">
        <v>2044</v>
      </c>
      <c r="B8663" t="s">
        <v>412</v>
      </c>
      <c r="C8663" t="s">
        <v>493</v>
      </c>
      <c r="D8663" t="s">
        <v>1027</v>
      </c>
      <c r="E8663">
        <v>2015</v>
      </c>
      <c r="F8663" s="10">
        <v>42369</v>
      </c>
      <c r="G8663" t="s">
        <v>489</v>
      </c>
      <c r="H8663" t="s">
        <v>474</v>
      </c>
      <c r="I8663" t="s">
        <v>463</v>
      </c>
      <c r="J8663">
        <v>0</v>
      </c>
      <c r="K8663">
        <v>0</v>
      </c>
    </row>
    <row r="8664" spans="1:11" x14ac:dyDescent="0.25">
      <c r="A8664">
        <v>2044</v>
      </c>
      <c r="B8664" t="s">
        <v>412</v>
      </c>
      <c r="C8664" t="s">
        <v>493</v>
      </c>
      <c r="D8664" t="s">
        <v>1026</v>
      </c>
      <c r="E8664">
        <v>2015</v>
      </c>
      <c r="F8664" s="10">
        <v>42369</v>
      </c>
      <c r="G8664" t="s">
        <v>489</v>
      </c>
      <c r="H8664" t="s">
        <v>474</v>
      </c>
      <c r="I8664" t="s">
        <v>463</v>
      </c>
      <c r="J8664">
        <v>6988000</v>
      </c>
      <c r="K8664">
        <v>6988000</v>
      </c>
    </row>
    <row r="8665" spans="1:11" x14ac:dyDescent="0.25">
      <c r="A8665">
        <v>2044</v>
      </c>
      <c r="B8665" t="s">
        <v>412</v>
      </c>
      <c r="C8665" t="s">
        <v>493</v>
      </c>
      <c r="D8665" t="s">
        <v>1025</v>
      </c>
      <c r="E8665">
        <v>2015</v>
      </c>
      <c r="F8665" s="10">
        <v>42369</v>
      </c>
      <c r="G8665" t="s">
        <v>489</v>
      </c>
      <c r="H8665" t="s">
        <v>474</v>
      </c>
      <c r="I8665" t="s">
        <v>463</v>
      </c>
      <c r="J8665">
        <v>298094000</v>
      </c>
      <c r="K8665">
        <v>298094000</v>
      </c>
    </row>
    <row r="8666" spans="1:11" x14ac:dyDescent="0.25">
      <c r="A8666">
        <v>8058</v>
      </c>
      <c r="B8666" t="s">
        <v>328</v>
      </c>
      <c r="C8666" t="s">
        <v>493</v>
      </c>
      <c r="D8666" t="s">
        <v>1035</v>
      </c>
      <c r="E8666">
        <v>2015</v>
      </c>
      <c r="F8666" s="10">
        <v>42369</v>
      </c>
      <c r="G8666" t="s">
        <v>489</v>
      </c>
      <c r="H8666" t="s">
        <v>474</v>
      </c>
      <c r="I8666" t="s">
        <v>463</v>
      </c>
      <c r="J8666">
        <v>434000000</v>
      </c>
      <c r="K8666">
        <v>434000000</v>
      </c>
    </row>
    <row r="8667" spans="1:11" x14ac:dyDescent="0.25">
      <c r="A8667">
        <v>8058</v>
      </c>
      <c r="B8667" t="s">
        <v>328</v>
      </c>
      <c r="C8667" t="s">
        <v>493</v>
      </c>
      <c r="D8667" t="s">
        <v>458</v>
      </c>
      <c r="E8667">
        <v>2015</v>
      </c>
      <c r="F8667" s="10">
        <v>42369</v>
      </c>
      <c r="G8667" t="s">
        <v>489</v>
      </c>
      <c r="H8667" t="s">
        <v>474</v>
      </c>
      <c r="I8667" t="s">
        <v>463</v>
      </c>
      <c r="J8667">
        <v>-18000000</v>
      </c>
      <c r="K8667">
        <v>-18000000</v>
      </c>
    </row>
    <row r="8668" spans="1:11" x14ac:dyDescent="0.25">
      <c r="A8668">
        <v>8058</v>
      </c>
      <c r="B8668" t="s">
        <v>328</v>
      </c>
      <c r="C8668" t="s">
        <v>493</v>
      </c>
      <c r="D8668" t="s">
        <v>1034</v>
      </c>
      <c r="E8668">
        <v>2015</v>
      </c>
      <c r="F8668" s="10">
        <v>42369</v>
      </c>
      <c r="G8668" t="s">
        <v>489</v>
      </c>
      <c r="H8668" t="s">
        <v>474</v>
      </c>
      <c r="I8668" t="s">
        <v>463</v>
      </c>
      <c r="J8668">
        <v>2743000000</v>
      </c>
      <c r="K8668">
        <v>2743000000</v>
      </c>
    </row>
    <row r="8669" spans="1:11" x14ac:dyDescent="0.25">
      <c r="A8669">
        <v>8060</v>
      </c>
      <c r="B8669" t="s">
        <v>330</v>
      </c>
      <c r="C8669" t="s">
        <v>493</v>
      </c>
      <c r="D8669" t="s">
        <v>2067</v>
      </c>
      <c r="E8669">
        <v>2015</v>
      </c>
      <c r="F8669" s="10">
        <v>42369</v>
      </c>
      <c r="G8669" t="s">
        <v>489</v>
      </c>
      <c r="H8669" t="s">
        <v>474</v>
      </c>
      <c r="I8669" t="s">
        <v>463</v>
      </c>
      <c r="J8669">
        <v>34591000</v>
      </c>
      <c r="K8669">
        <v>34591000</v>
      </c>
    </row>
    <row r="8670" spans="1:11" x14ac:dyDescent="0.25">
      <c r="A8670">
        <v>8060</v>
      </c>
      <c r="B8670" t="s">
        <v>330</v>
      </c>
      <c r="C8670" t="s">
        <v>493</v>
      </c>
      <c r="D8670" t="s">
        <v>936</v>
      </c>
      <c r="E8670">
        <v>2015</v>
      </c>
      <c r="F8670" s="10">
        <v>42369</v>
      </c>
      <c r="G8670" t="s">
        <v>489</v>
      </c>
      <c r="H8670" t="s">
        <v>474</v>
      </c>
      <c r="I8670" t="s">
        <v>463</v>
      </c>
      <c r="J8670">
        <v>779613000</v>
      </c>
      <c r="K8670">
        <v>779613000</v>
      </c>
    </row>
    <row r="8671" spans="1:11" x14ac:dyDescent="0.25">
      <c r="A8671">
        <v>8064</v>
      </c>
      <c r="B8671" t="s">
        <v>346</v>
      </c>
      <c r="C8671" t="s">
        <v>492</v>
      </c>
      <c r="D8671" t="s">
        <v>30</v>
      </c>
      <c r="E8671">
        <v>2015</v>
      </c>
      <c r="F8671" s="10">
        <v>42369</v>
      </c>
      <c r="G8671" t="s">
        <v>489</v>
      </c>
      <c r="H8671" t="s">
        <v>474</v>
      </c>
      <c r="I8671" t="s">
        <v>463</v>
      </c>
      <c r="J8671">
        <v>10383000</v>
      </c>
      <c r="K8671">
        <v>10383000</v>
      </c>
    </row>
    <row r="8672" spans="1:11" x14ac:dyDescent="0.25">
      <c r="A8672">
        <v>8064</v>
      </c>
      <c r="B8672" t="s">
        <v>346</v>
      </c>
      <c r="C8672" t="s">
        <v>492</v>
      </c>
      <c r="D8672" t="s">
        <v>44</v>
      </c>
      <c r="E8672">
        <v>2015</v>
      </c>
      <c r="F8672" s="10">
        <v>42369</v>
      </c>
      <c r="G8672" t="s">
        <v>489</v>
      </c>
      <c r="H8672" t="s">
        <v>474</v>
      </c>
      <c r="I8672" t="s">
        <v>463</v>
      </c>
      <c r="J8672">
        <v>17065000</v>
      </c>
      <c r="K8672">
        <v>17065000</v>
      </c>
    </row>
    <row r="8673" spans="1:11" x14ac:dyDescent="0.25">
      <c r="A8673">
        <v>8064</v>
      </c>
      <c r="B8673" t="s">
        <v>346</v>
      </c>
      <c r="C8673" t="s">
        <v>492</v>
      </c>
      <c r="D8673" t="s">
        <v>59</v>
      </c>
      <c r="E8673">
        <v>2015</v>
      </c>
      <c r="F8673" s="10">
        <v>42369</v>
      </c>
      <c r="G8673" t="s">
        <v>489</v>
      </c>
      <c r="H8673" t="s">
        <v>474</v>
      </c>
      <c r="I8673" t="s">
        <v>463</v>
      </c>
      <c r="J8673">
        <v>17943000</v>
      </c>
      <c r="K8673">
        <v>17943000</v>
      </c>
    </row>
    <row r="8674" spans="1:11" x14ac:dyDescent="0.25">
      <c r="A8674">
        <v>8064</v>
      </c>
      <c r="B8674" t="s">
        <v>346</v>
      </c>
      <c r="C8674" t="s">
        <v>492</v>
      </c>
      <c r="D8674" t="s">
        <v>94</v>
      </c>
      <c r="E8674">
        <v>2015</v>
      </c>
      <c r="F8674" s="10">
        <v>42369</v>
      </c>
      <c r="G8674" t="s">
        <v>489</v>
      </c>
      <c r="H8674" t="s">
        <v>474</v>
      </c>
      <c r="I8674" t="s">
        <v>463</v>
      </c>
      <c r="J8674">
        <v>4252000</v>
      </c>
      <c r="K8674">
        <v>4252000</v>
      </c>
    </row>
    <row r="8675" spans="1:11" x14ac:dyDescent="0.25">
      <c r="A8675">
        <v>8064</v>
      </c>
      <c r="B8675" t="s">
        <v>346</v>
      </c>
      <c r="C8675" t="s">
        <v>492</v>
      </c>
      <c r="D8675" t="s">
        <v>105</v>
      </c>
      <c r="E8675">
        <v>2015</v>
      </c>
      <c r="F8675" s="10">
        <v>42369</v>
      </c>
      <c r="G8675" t="s">
        <v>489</v>
      </c>
      <c r="H8675" t="s">
        <v>474</v>
      </c>
      <c r="I8675" t="s">
        <v>463</v>
      </c>
      <c r="J8675">
        <v>20875000</v>
      </c>
      <c r="K8675">
        <v>20875000</v>
      </c>
    </row>
    <row r="8676" spans="1:11" x14ac:dyDescent="0.25">
      <c r="A8676">
        <v>8064</v>
      </c>
      <c r="B8676" t="s">
        <v>346</v>
      </c>
      <c r="C8676" t="s">
        <v>492</v>
      </c>
      <c r="D8676" t="s">
        <v>113</v>
      </c>
      <c r="E8676">
        <v>2015</v>
      </c>
      <c r="F8676" s="10">
        <v>42369</v>
      </c>
      <c r="G8676" t="s">
        <v>489</v>
      </c>
      <c r="H8676" t="s">
        <v>474</v>
      </c>
      <c r="I8676" t="s">
        <v>463</v>
      </c>
      <c r="J8676">
        <v>17804000</v>
      </c>
      <c r="K8676">
        <v>17804000</v>
      </c>
    </row>
    <row r="8677" spans="1:11" x14ac:dyDescent="0.25">
      <c r="A8677">
        <v>8064</v>
      </c>
      <c r="B8677" t="s">
        <v>346</v>
      </c>
      <c r="C8677" t="s">
        <v>492</v>
      </c>
      <c r="D8677" t="s">
        <v>163</v>
      </c>
      <c r="E8677">
        <v>2015</v>
      </c>
      <c r="F8677" s="10">
        <v>42369</v>
      </c>
      <c r="G8677" t="s">
        <v>489</v>
      </c>
      <c r="H8677" t="s">
        <v>474</v>
      </c>
      <c r="I8677" t="s">
        <v>463</v>
      </c>
      <c r="J8677">
        <v>35753000</v>
      </c>
      <c r="K8677">
        <v>35753000</v>
      </c>
    </row>
    <row r="8678" spans="1:11" x14ac:dyDescent="0.25">
      <c r="A8678">
        <v>8064</v>
      </c>
      <c r="B8678" t="s">
        <v>346</v>
      </c>
      <c r="C8678" t="s">
        <v>492</v>
      </c>
      <c r="D8678" t="s">
        <v>227</v>
      </c>
      <c r="E8678">
        <v>2015</v>
      </c>
      <c r="F8678" s="10">
        <v>42369</v>
      </c>
      <c r="G8678" t="s">
        <v>489</v>
      </c>
      <c r="H8678" t="s">
        <v>474</v>
      </c>
      <c r="I8678" t="s">
        <v>463</v>
      </c>
      <c r="J8678">
        <v>5184000</v>
      </c>
      <c r="K8678">
        <v>5184000</v>
      </c>
    </row>
    <row r="8679" spans="1:11" x14ac:dyDescent="0.25">
      <c r="A8679">
        <v>8064</v>
      </c>
      <c r="B8679" t="s">
        <v>346</v>
      </c>
      <c r="C8679" t="s">
        <v>492</v>
      </c>
      <c r="D8679" t="s">
        <v>458</v>
      </c>
      <c r="E8679">
        <v>2015</v>
      </c>
      <c r="F8679" s="10">
        <v>42369</v>
      </c>
      <c r="G8679" t="s">
        <v>489</v>
      </c>
      <c r="H8679" t="s">
        <v>474</v>
      </c>
      <c r="I8679" t="s">
        <v>463</v>
      </c>
      <c r="J8679">
        <v>41810000</v>
      </c>
      <c r="K8679">
        <v>41810000</v>
      </c>
    </row>
    <row r="8680" spans="1:11" x14ac:dyDescent="0.25">
      <c r="A8680">
        <v>8064</v>
      </c>
      <c r="B8680" t="s">
        <v>346</v>
      </c>
      <c r="C8680" t="s">
        <v>492</v>
      </c>
      <c r="D8680" t="s">
        <v>249</v>
      </c>
      <c r="E8680">
        <v>2015</v>
      </c>
      <c r="F8680" s="10">
        <v>42369</v>
      </c>
      <c r="G8680" t="s">
        <v>489</v>
      </c>
      <c r="H8680" t="s">
        <v>474</v>
      </c>
      <c r="I8680" t="s">
        <v>463</v>
      </c>
      <c r="J8680">
        <v>9923000</v>
      </c>
      <c r="K8680">
        <v>9923000</v>
      </c>
    </row>
    <row r="8681" spans="1:11" x14ac:dyDescent="0.25">
      <c r="A8681">
        <v>8064</v>
      </c>
      <c r="B8681" t="s">
        <v>346</v>
      </c>
      <c r="C8681" t="s">
        <v>492</v>
      </c>
      <c r="D8681" t="s">
        <v>256</v>
      </c>
      <c r="E8681">
        <v>2015</v>
      </c>
      <c r="F8681" s="10">
        <v>42369</v>
      </c>
      <c r="G8681" t="s">
        <v>489</v>
      </c>
      <c r="H8681" t="s">
        <v>474</v>
      </c>
      <c r="I8681" t="s">
        <v>463</v>
      </c>
      <c r="J8681">
        <v>12218000</v>
      </c>
      <c r="K8681">
        <v>12218000</v>
      </c>
    </row>
    <row r="8682" spans="1:11" x14ac:dyDescent="0.25">
      <c r="A8682">
        <v>8064</v>
      </c>
      <c r="B8682" t="s">
        <v>346</v>
      </c>
      <c r="C8682" t="s">
        <v>492</v>
      </c>
      <c r="D8682" t="s">
        <v>267</v>
      </c>
      <c r="E8682">
        <v>2015</v>
      </c>
      <c r="F8682" s="10">
        <v>42369</v>
      </c>
      <c r="G8682" t="s">
        <v>489</v>
      </c>
      <c r="H8682" t="s">
        <v>474</v>
      </c>
      <c r="I8682" t="s">
        <v>463</v>
      </c>
      <c r="J8682">
        <v>3302000</v>
      </c>
      <c r="K8682">
        <v>3302000</v>
      </c>
    </row>
    <row r="8683" spans="1:11" x14ac:dyDescent="0.25">
      <c r="A8683">
        <v>8064</v>
      </c>
      <c r="B8683" t="s">
        <v>346</v>
      </c>
      <c r="C8683" t="s">
        <v>492</v>
      </c>
      <c r="D8683" t="s">
        <v>279</v>
      </c>
      <c r="E8683">
        <v>2015</v>
      </c>
      <c r="F8683" s="10">
        <v>42369</v>
      </c>
      <c r="G8683" t="s">
        <v>489</v>
      </c>
      <c r="H8683" t="s">
        <v>474</v>
      </c>
      <c r="I8683" t="s">
        <v>463</v>
      </c>
      <c r="J8683">
        <v>3340000</v>
      </c>
      <c r="K8683">
        <v>3340000</v>
      </c>
    </row>
    <row r="8684" spans="1:11" x14ac:dyDescent="0.25">
      <c r="A8684">
        <v>8064</v>
      </c>
      <c r="B8684" t="s">
        <v>346</v>
      </c>
      <c r="C8684" t="s">
        <v>492</v>
      </c>
      <c r="D8684" t="s">
        <v>668</v>
      </c>
      <c r="E8684">
        <v>2015</v>
      </c>
      <c r="F8684" s="10">
        <v>42369</v>
      </c>
      <c r="G8684" t="s">
        <v>489</v>
      </c>
      <c r="H8684" t="s">
        <v>474</v>
      </c>
      <c r="I8684" t="s">
        <v>463</v>
      </c>
      <c r="J8684">
        <v>3290000</v>
      </c>
      <c r="K8684">
        <v>3290000</v>
      </c>
    </row>
    <row r="8685" spans="1:11" x14ac:dyDescent="0.25">
      <c r="A8685">
        <v>8064</v>
      </c>
      <c r="B8685" t="s">
        <v>346</v>
      </c>
      <c r="C8685" t="s">
        <v>492</v>
      </c>
      <c r="D8685" t="s">
        <v>290</v>
      </c>
      <c r="E8685">
        <v>2015</v>
      </c>
      <c r="F8685" s="10">
        <v>42369</v>
      </c>
      <c r="G8685" t="s">
        <v>489</v>
      </c>
      <c r="H8685" t="s">
        <v>474</v>
      </c>
      <c r="I8685" t="s">
        <v>463</v>
      </c>
      <c r="J8685">
        <v>43217000</v>
      </c>
      <c r="K8685">
        <v>43217000</v>
      </c>
    </row>
    <row r="8686" spans="1:11" x14ac:dyDescent="0.25">
      <c r="A8686">
        <v>8064</v>
      </c>
      <c r="B8686" t="s">
        <v>346</v>
      </c>
      <c r="C8686" t="s">
        <v>492</v>
      </c>
      <c r="D8686" t="s">
        <v>316</v>
      </c>
      <c r="E8686">
        <v>2015</v>
      </c>
      <c r="F8686" s="10">
        <v>42369</v>
      </c>
      <c r="G8686" t="s">
        <v>489</v>
      </c>
      <c r="H8686" t="s">
        <v>474</v>
      </c>
      <c r="I8686" t="s">
        <v>463</v>
      </c>
      <c r="J8686">
        <v>288645000</v>
      </c>
      <c r="K8686">
        <v>288645000</v>
      </c>
    </row>
    <row r="8687" spans="1:11" x14ac:dyDescent="0.25">
      <c r="A8687">
        <v>8064</v>
      </c>
      <c r="B8687" t="s">
        <v>346</v>
      </c>
      <c r="C8687" t="s">
        <v>493</v>
      </c>
      <c r="D8687" t="s">
        <v>1007</v>
      </c>
      <c r="E8687">
        <v>2015</v>
      </c>
      <c r="F8687" s="10">
        <v>42369</v>
      </c>
      <c r="G8687" t="s">
        <v>489</v>
      </c>
      <c r="H8687" t="s">
        <v>474</v>
      </c>
      <c r="I8687" t="s">
        <v>463</v>
      </c>
      <c r="J8687">
        <v>486548000</v>
      </c>
      <c r="K8687">
        <v>486548000</v>
      </c>
    </row>
    <row r="8688" spans="1:11" x14ac:dyDescent="0.25">
      <c r="A8688">
        <v>8064</v>
      </c>
      <c r="B8688" t="s">
        <v>346</v>
      </c>
      <c r="C8688" t="s">
        <v>493</v>
      </c>
      <c r="D8688" t="s">
        <v>1009</v>
      </c>
      <c r="E8688">
        <v>2015</v>
      </c>
      <c r="F8688" s="10">
        <v>42369</v>
      </c>
      <c r="G8688" t="s">
        <v>489</v>
      </c>
      <c r="H8688" t="s">
        <v>474</v>
      </c>
      <c r="I8688" t="s">
        <v>463</v>
      </c>
      <c r="J8688">
        <v>9163000</v>
      </c>
      <c r="K8688">
        <v>9163000</v>
      </c>
    </row>
    <row r="8689" spans="1:11" x14ac:dyDescent="0.25">
      <c r="A8689">
        <v>8064</v>
      </c>
      <c r="B8689" t="s">
        <v>346</v>
      </c>
      <c r="C8689" t="s">
        <v>493</v>
      </c>
      <c r="D8689" t="s">
        <v>1008</v>
      </c>
      <c r="E8689">
        <v>2015</v>
      </c>
      <c r="F8689" s="10">
        <v>42369</v>
      </c>
      <c r="G8689" t="s">
        <v>489</v>
      </c>
      <c r="H8689" t="s">
        <v>474</v>
      </c>
      <c r="I8689" t="s">
        <v>463</v>
      </c>
      <c r="J8689">
        <v>39293000</v>
      </c>
      <c r="K8689">
        <v>39293000</v>
      </c>
    </row>
    <row r="8690" spans="1:11" x14ac:dyDescent="0.25">
      <c r="A8690">
        <v>8070</v>
      </c>
      <c r="B8690" t="s">
        <v>361</v>
      </c>
      <c r="C8690" t="s">
        <v>492</v>
      </c>
      <c r="D8690" t="s">
        <v>1435</v>
      </c>
      <c r="E8690">
        <v>2015</v>
      </c>
      <c r="F8690" s="10">
        <v>42369</v>
      </c>
      <c r="G8690" t="s">
        <v>489</v>
      </c>
      <c r="H8690" t="s">
        <v>474</v>
      </c>
      <c r="I8690" t="s">
        <v>463</v>
      </c>
      <c r="J8690">
        <v>1630100000</v>
      </c>
      <c r="K8690">
        <v>1630100000</v>
      </c>
    </row>
    <row r="8691" spans="1:11" x14ac:dyDescent="0.25">
      <c r="A8691">
        <v>8070</v>
      </c>
      <c r="B8691" t="s">
        <v>361</v>
      </c>
      <c r="C8691" t="s">
        <v>492</v>
      </c>
      <c r="D8691" t="s">
        <v>44</v>
      </c>
      <c r="E8691">
        <v>2015</v>
      </c>
      <c r="F8691" s="10">
        <v>42369</v>
      </c>
      <c r="G8691" t="s">
        <v>489</v>
      </c>
      <c r="H8691" t="s">
        <v>474</v>
      </c>
      <c r="I8691" t="s">
        <v>463</v>
      </c>
      <c r="J8691">
        <v>616600000</v>
      </c>
      <c r="K8691">
        <v>616600000</v>
      </c>
    </row>
    <row r="8692" spans="1:11" x14ac:dyDescent="0.25">
      <c r="A8692">
        <v>8070</v>
      </c>
      <c r="B8692" t="s">
        <v>361</v>
      </c>
      <c r="C8692" t="s">
        <v>492</v>
      </c>
      <c r="D8692" t="s">
        <v>569</v>
      </c>
      <c r="E8692">
        <v>2015</v>
      </c>
      <c r="F8692" s="10">
        <v>42369</v>
      </c>
      <c r="G8692" t="s">
        <v>489</v>
      </c>
      <c r="H8692" t="s">
        <v>474</v>
      </c>
      <c r="I8692" t="s">
        <v>463</v>
      </c>
      <c r="J8692">
        <v>2442100000</v>
      </c>
      <c r="K8692">
        <v>2442100000</v>
      </c>
    </row>
    <row r="8693" spans="1:11" x14ac:dyDescent="0.25">
      <c r="A8693">
        <v>8070</v>
      </c>
      <c r="B8693" t="s">
        <v>361</v>
      </c>
      <c r="C8693" t="s">
        <v>492</v>
      </c>
      <c r="D8693" t="s">
        <v>619</v>
      </c>
      <c r="E8693">
        <v>2015</v>
      </c>
      <c r="F8693" s="10">
        <v>42369</v>
      </c>
      <c r="G8693" t="s">
        <v>489</v>
      </c>
      <c r="H8693" t="s">
        <v>474</v>
      </c>
      <c r="I8693" t="s">
        <v>463</v>
      </c>
      <c r="J8693">
        <v>1100800000</v>
      </c>
      <c r="K8693">
        <v>1100800000</v>
      </c>
    </row>
    <row r="8694" spans="1:11" x14ac:dyDescent="0.25">
      <c r="A8694">
        <v>8070</v>
      </c>
      <c r="B8694" t="s">
        <v>361</v>
      </c>
      <c r="C8694" t="s">
        <v>492</v>
      </c>
      <c r="D8694" t="s">
        <v>1434</v>
      </c>
      <c r="E8694">
        <v>2015</v>
      </c>
      <c r="F8694" s="10">
        <v>42369</v>
      </c>
      <c r="G8694" t="s">
        <v>489</v>
      </c>
      <c r="H8694" t="s">
        <v>474</v>
      </c>
      <c r="I8694" t="s">
        <v>463</v>
      </c>
      <c r="J8694">
        <v>682300000</v>
      </c>
      <c r="K8694">
        <v>682300000</v>
      </c>
    </row>
    <row r="8695" spans="1:11" x14ac:dyDescent="0.25">
      <c r="A8695">
        <v>8070</v>
      </c>
      <c r="B8695" t="s">
        <v>361</v>
      </c>
      <c r="C8695" t="s">
        <v>492</v>
      </c>
      <c r="D8695" t="s">
        <v>316</v>
      </c>
      <c r="E8695">
        <v>2015</v>
      </c>
      <c r="F8695" s="10">
        <v>42369</v>
      </c>
      <c r="G8695" t="s">
        <v>489</v>
      </c>
      <c r="H8695" t="s">
        <v>474</v>
      </c>
      <c r="I8695" t="s">
        <v>463</v>
      </c>
      <c r="J8695">
        <v>7073200000</v>
      </c>
      <c r="K8695">
        <v>7073200000</v>
      </c>
    </row>
    <row r="8696" spans="1:11" x14ac:dyDescent="0.25">
      <c r="A8696">
        <v>8070</v>
      </c>
      <c r="B8696" t="s">
        <v>361</v>
      </c>
      <c r="C8696" t="s">
        <v>493</v>
      </c>
      <c r="D8696" t="s">
        <v>1036</v>
      </c>
      <c r="E8696">
        <v>2015</v>
      </c>
      <c r="F8696" s="10">
        <v>42369</v>
      </c>
      <c r="G8696" t="s">
        <v>489</v>
      </c>
      <c r="H8696" t="s">
        <v>474</v>
      </c>
      <c r="I8696" t="s">
        <v>463</v>
      </c>
      <c r="J8696">
        <v>-305000000</v>
      </c>
      <c r="K8696">
        <v>-305000000</v>
      </c>
    </row>
    <row r="8697" spans="1:11" x14ac:dyDescent="0.25">
      <c r="A8697">
        <v>8070</v>
      </c>
      <c r="B8697" t="s">
        <v>361</v>
      </c>
      <c r="C8697" t="s">
        <v>493</v>
      </c>
      <c r="D8697" t="s">
        <v>2079</v>
      </c>
      <c r="E8697">
        <v>2015</v>
      </c>
      <c r="F8697" s="10">
        <v>42369</v>
      </c>
      <c r="G8697" t="s">
        <v>489</v>
      </c>
      <c r="H8697" t="s">
        <v>474</v>
      </c>
      <c r="I8697" t="s">
        <v>463</v>
      </c>
      <c r="J8697">
        <v>3825700000</v>
      </c>
      <c r="K8697">
        <v>3825700000</v>
      </c>
    </row>
    <row r="8698" spans="1:11" x14ac:dyDescent="0.25">
      <c r="A8698">
        <v>8070</v>
      </c>
      <c r="B8698" t="s">
        <v>361</v>
      </c>
      <c r="C8698" t="s">
        <v>493</v>
      </c>
      <c r="D8698" t="s">
        <v>2080</v>
      </c>
      <c r="E8698">
        <v>2015</v>
      </c>
      <c r="F8698" s="10">
        <v>42369</v>
      </c>
      <c r="G8698" t="s">
        <v>489</v>
      </c>
      <c r="H8698" t="s">
        <v>474</v>
      </c>
      <c r="I8698" t="s">
        <v>463</v>
      </c>
      <c r="J8698">
        <v>4857800000</v>
      </c>
      <c r="K8698">
        <v>4857800000</v>
      </c>
    </row>
    <row r="8699" spans="1:11" x14ac:dyDescent="0.25">
      <c r="A8699">
        <v>8070</v>
      </c>
      <c r="B8699" t="s">
        <v>361</v>
      </c>
      <c r="C8699" t="s">
        <v>493</v>
      </c>
      <c r="D8699" t="s">
        <v>2081</v>
      </c>
      <c r="E8699">
        <v>2015</v>
      </c>
      <c r="F8699" s="10">
        <v>42369</v>
      </c>
      <c r="G8699" t="s">
        <v>489</v>
      </c>
      <c r="H8699" t="s">
        <v>474</v>
      </c>
      <c r="I8699" t="s">
        <v>463</v>
      </c>
      <c r="J8699">
        <v>4393200000</v>
      </c>
      <c r="K8699">
        <v>4393200000</v>
      </c>
    </row>
    <row r="8700" spans="1:11" x14ac:dyDescent="0.25">
      <c r="A8700">
        <v>8070</v>
      </c>
      <c r="B8700" t="s">
        <v>361</v>
      </c>
      <c r="C8700" t="s">
        <v>493</v>
      </c>
      <c r="D8700" t="s">
        <v>458</v>
      </c>
      <c r="E8700">
        <v>2015</v>
      </c>
      <c r="F8700" s="10">
        <v>42369</v>
      </c>
      <c r="G8700" t="s">
        <v>489</v>
      </c>
      <c r="H8700" t="s">
        <v>474</v>
      </c>
      <c r="I8700" t="s">
        <v>463</v>
      </c>
      <c r="J8700">
        <v>773400000</v>
      </c>
      <c r="K8700">
        <v>773400000</v>
      </c>
    </row>
    <row r="8701" spans="1:11" x14ac:dyDescent="0.25">
      <c r="A8701">
        <v>8071</v>
      </c>
      <c r="B8701" t="s">
        <v>367</v>
      </c>
      <c r="C8701" t="s">
        <v>492</v>
      </c>
      <c r="D8701" t="s">
        <v>570</v>
      </c>
      <c r="E8701">
        <v>2015</v>
      </c>
      <c r="F8701" s="10">
        <v>42369</v>
      </c>
      <c r="G8701" t="s">
        <v>489</v>
      </c>
      <c r="H8701" t="s">
        <v>474</v>
      </c>
      <c r="I8701" t="s">
        <v>463</v>
      </c>
      <c r="J8701">
        <v>562792000</v>
      </c>
      <c r="K8701">
        <v>562792000</v>
      </c>
    </row>
    <row r="8702" spans="1:11" x14ac:dyDescent="0.25">
      <c r="A8702">
        <v>8071</v>
      </c>
      <c r="B8702" t="s">
        <v>367</v>
      </c>
      <c r="C8702" t="s">
        <v>492</v>
      </c>
      <c r="D8702" t="s">
        <v>2084</v>
      </c>
      <c r="E8702">
        <v>2015</v>
      </c>
      <c r="F8702" s="10">
        <v>42369</v>
      </c>
      <c r="G8702" t="s">
        <v>489</v>
      </c>
      <c r="H8702" t="s">
        <v>474</v>
      </c>
      <c r="I8702" t="s">
        <v>463</v>
      </c>
      <c r="J8702">
        <v>1773281000</v>
      </c>
      <c r="K8702">
        <v>1773281000</v>
      </c>
    </row>
    <row r="8703" spans="1:11" x14ac:dyDescent="0.25">
      <c r="A8703">
        <v>8071</v>
      </c>
      <c r="B8703" t="s">
        <v>367</v>
      </c>
      <c r="C8703" t="s">
        <v>492</v>
      </c>
      <c r="D8703" t="s">
        <v>458</v>
      </c>
      <c r="E8703">
        <v>2015</v>
      </c>
      <c r="F8703" s="10">
        <v>42369</v>
      </c>
      <c r="G8703" t="s">
        <v>489</v>
      </c>
      <c r="H8703" t="s">
        <v>474</v>
      </c>
      <c r="I8703" t="s">
        <v>463</v>
      </c>
      <c r="J8703">
        <v>542643000</v>
      </c>
      <c r="K8703">
        <v>542643000</v>
      </c>
    </row>
    <row r="8704" spans="1:11" x14ac:dyDescent="0.25">
      <c r="A8704">
        <v>8071</v>
      </c>
      <c r="B8704" t="s">
        <v>367</v>
      </c>
      <c r="C8704" t="s">
        <v>492</v>
      </c>
      <c r="D8704" t="s">
        <v>316</v>
      </c>
      <c r="E8704">
        <v>2015</v>
      </c>
      <c r="F8704" s="10">
        <v>42369</v>
      </c>
      <c r="G8704" t="s">
        <v>489</v>
      </c>
      <c r="H8704" t="s">
        <v>474</v>
      </c>
      <c r="I8704" t="s">
        <v>463</v>
      </c>
      <c r="J8704">
        <v>1679075000</v>
      </c>
      <c r="K8704">
        <v>1679075000</v>
      </c>
    </row>
    <row r="8705" spans="1:11" x14ac:dyDescent="0.25">
      <c r="A8705">
        <v>8071</v>
      </c>
      <c r="B8705" t="s">
        <v>367</v>
      </c>
      <c r="C8705" t="s">
        <v>493</v>
      </c>
      <c r="D8705" t="s">
        <v>1063</v>
      </c>
      <c r="E8705">
        <v>2015</v>
      </c>
      <c r="F8705" s="10">
        <v>42369</v>
      </c>
      <c r="G8705" t="s">
        <v>489</v>
      </c>
      <c r="H8705" t="s">
        <v>474</v>
      </c>
      <c r="I8705" t="s">
        <v>463</v>
      </c>
      <c r="J8705">
        <v>-96234000</v>
      </c>
      <c r="K8705">
        <v>-96234000</v>
      </c>
    </row>
    <row r="8706" spans="1:11" x14ac:dyDescent="0.25">
      <c r="A8706">
        <v>8071</v>
      </c>
      <c r="B8706" t="s">
        <v>367</v>
      </c>
      <c r="C8706" t="s">
        <v>493</v>
      </c>
      <c r="D8706" t="s">
        <v>2083</v>
      </c>
      <c r="E8706">
        <v>2015</v>
      </c>
      <c r="F8706" s="10">
        <v>42369</v>
      </c>
      <c r="G8706" t="s">
        <v>489</v>
      </c>
      <c r="H8706" t="s">
        <v>474</v>
      </c>
      <c r="I8706" t="s">
        <v>463</v>
      </c>
      <c r="J8706">
        <v>2256630000</v>
      </c>
      <c r="K8706">
        <v>2256630000</v>
      </c>
    </row>
    <row r="8707" spans="1:11" x14ac:dyDescent="0.25">
      <c r="A8707">
        <v>8071</v>
      </c>
      <c r="B8707" t="s">
        <v>367</v>
      </c>
      <c r="C8707" t="s">
        <v>493</v>
      </c>
      <c r="D8707" t="s">
        <v>1062</v>
      </c>
      <c r="E8707">
        <v>2015</v>
      </c>
      <c r="F8707" s="10">
        <v>42369</v>
      </c>
      <c r="G8707" t="s">
        <v>489</v>
      </c>
      <c r="H8707" t="s">
        <v>474</v>
      </c>
      <c r="I8707" t="s">
        <v>463</v>
      </c>
      <c r="J8707">
        <v>1415502000</v>
      </c>
      <c r="K8707">
        <v>1415502000</v>
      </c>
    </row>
    <row r="8708" spans="1:11" x14ac:dyDescent="0.25">
      <c r="A8708">
        <v>8071</v>
      </c>
      <c r="B8708" t="s">
        <v>367</v>
      </c>
      <c r="C8708" t="s">
        <v>493</v>
      </c>
      <c r="D8708" t="s">
        <v>2082</v>
      </c>
      <c r="E8708">
        <v>2015</v>
      </c>
      <c r="F8708" s="10">
        <v>42369</v>
      </c>
      <c r="G8708" t="s">
        <v>489</v>
      </c>
      <c r="H8708" t="s">
        <v>474</v>
      </c>
      <c r="I8708" t="s">
        <v>463</v>
      </c>
      <c r="J8708">
        <v>981893000</v>
      </c>
      <c r="K8708">
        <v>981893000</v>
      </c>
    </row>
    <row r="8709" spans="1:11" x14ac:dyDescent="0.25">
      <c r="A8709">
        <v>8074</v>
      </c>
      <c r="B8709" t="s">
        <v>384</v>
      </c>
      <c r="C8709" t="s">
        <v>492</v>
      </c>
      <c r="D8709" t="s">
        <v>569</v>
      </c>
      <c r="E8709">
        <v>2015</v>
      </c>
      <c r="F8709" s="10">
        <v>42369</v>
      </c>
      <c r="G8709" t="s">
        <v>489</v>
      </c>
      <c r="H8709" t="s">
        <v>474</v>
      </c>
      <c r="I8709" t="s">
        <v>463</v>
      </c>
      <c r="J8709">
        <v>701301000</v>
      </c>
      <c r="K8709">
        <v>701301000</v>
      </c>
    </row>
    <row r="8710" spans="1:11" x14ac:dyDescent="0.25">
      <c r="A8710">
        <v>8074</v>
      </c>
      <c r="B8710" t="s">
        <v>384</v>
      </c>
      <c r="C8710" t="s">
        <v>492</v>
      </c>
      <c r="D8710" t="s">
        <v>458</v>
      </c>
      <c r="E8710">
        <v>2015</v>
      </c>
      <c r="F8710" s="10">
        <v>42369</v>
      </c>
      <c r="G8710" t="s">
        <v>489</v>
      </c>
      <c r="H8710" t="s">
        <v>474</v>
      </c>
      <c r="I8710" t="s">
        <v>463</v>
      </c>
      <c r="J8710">
        <v>184939000</v>
      </c>
      <c r="K8710">
        <v>184939000</v>
      </c>
    </row>
    <row r="8711" spans="1:11" x14ac:dyDescent="0.25">
      <c r="A8711">
        <v>8074</v>
      </c>
      <c r="B8711" t="s">
        <v>384</v>
      </c>
      <c r="C8711" t="s">
        <v>492</v>
      </c>
      <c r="D8711" t="s">
        <v>985</v>
      </c>
      <c r="E8711">
        <v>2015</v>
      </c>
      <c r="F8711" s="10">
        <v>42369</v>
      </c>
      <c r="G8711" t="s">
        <v>489</v>
      </c>
      <c r="H8711" t="s">
        <v>474</v>
      </c>
      <c r="I8711" t="s">
        <v>463</v>
      </c>
      <c r="J8711">
        <v>997293000</v>
      </c>
      <c r="K8711">
        <v>997293000</v>
      </c>
    </row>
    <row r="8712" spans="1:11" x14ac:dyDescent="0.25">
      <c r="A8712">
        <v>8074</v>
      </c>
      <c r="B8712" t="s">
        <v>384</v>
      </c>
      <c r="C8712" t="s">
        <v>493</v>
      </c>
      <c r="D8712" t="s">
        <v>978</v>
      </c>
      <c r="E8712">
        <v>2015</v>
      </c>
      <c r="F8712" s="10">
        <v>42369</v>
      </c>
      <c r="G8712" t="s">
        <v>489</v>
      </c>
      <c r="H8712" t="s">
        <v>474</v>
      </c>
      <c r="I8712" t="s">
        <v>463</v>
      </c>
      <c r="J8712">
        <v>820306000</v>
      </c>
      <c r="K8712">
        <v>820306000</v>
      </c>
    </row>
    <row r="8713" spans="1:11" x14ac:dyDescent="0.25">
      <c r="A8713">
        <v>8074</v>
      </c>
      <c r="B8713" t="s">
        <v>384</v>
      </c>
      <c r="C8713" t="s">
        <v>493</v>
      </c>
      <c r="D8713" t="s">
        <v>979</v>
      </c>
      <c r="E8713">
        <v>2015</v>
      </c>
      <c r="F8713" s="10">
        <v>42369</v>
      </c>
      <c r="G8713" t="s">
        <v>489</v>
      </c>
      <c r="H8713" t="s">
        <v>474</v>
      </c>
      <c r="I8713" t="s">
        <v>463</v>
      </c>
      <c r="J8713">
        <v>543805000</v>
      </c>
      <c r="K8713">
        <v>543805000</v>
      </c>
    </row>
    <row r="8714" spans="1:11" x14ac:dyDescent="0.25">
      <c r="A8714">
        <v>8074</v>
      </c>
      <c r="B8714" t="s">
        <v>384</v>
      </c>
      <c r="C8714" t="s">
        <v>493</v>
      </c>
      <c r="D8714" t="s">
        <v>456</v>
      </c>
      <c r="E8714">
        <v>2015</v>
      </c>
      <c r="F8714" s="10">
        <v>42369</v>
      </c>
      <c r="G8714" t="s">
        <v>489</v>
      </c>
      <c r="H8714" t="s">
        <v>474</v>
      </c>
      <c r="I8714" t="s">
        <v>463</v>
      </c>
      <c r="J8714">
        <v>519422000</v>
      </c>
      <c r="K8714">
        <v>519422000</v>
      </c>
    </row>
    <row r="8715" spans="1:11" x14ac:dyDescent="0.25">
      <c r="A8715">
        <v>8080</v>
      </c>
      <c r="B8715" t="s">
        <v>1155</v>
      </c>
      <c r="C8715" t="s">
        <v>492</v>
      </c>
      <c r="D8715" t="s">
        <v>2111</v>
      </c>
      <c r="E8715">
        <v>2015</v>
      </c>
      <c r="F8715" s="10">
        <v>42369</v>
      </c>
      <c r="G8715" t="s">
        <v>489</v>
      </c>
      <c r="H8715" t="s">
        <v>474</v>
      </c>
      <c r="I8715" t="s">
        <v>463</v>
      </c>
      <c r="J8715">
        <v>92135000</v>
      </c>
      <c r="K8715">
        <v>92135000</v>
      </c>
    </row>
    <row r="8716" spans="1:11" x14ac:dyDescent="0.25">
      <c r="A8716">
        <v>8080</v>
      </c>
      <c r="B8716" t="s">
        <v>1155</v>
      </c>
      <c r="C8716" t="s">
        <v>492</v>
      </c>
      <c r="D8716" t="s">
        <v>2110</v>
      </c>
      <c r="E8716">
        <v>2015</v>
      </c>
      <c r="F8716" s="10">
        <v>42369</v>
      </c>
      <c r="G8716" t="s">
        <v>489</v>
      </c>
      <c r="H8716" t="s">
        <v>474</v>
      </c>
      <c r="I8716" t="s">
        <v>463</v>
      </c>
      <c r="J8716">
        <v>196021000</v>
      </c>
      <c r="K8716">
        <v>196021000</v>
      </c>
    </row>
    <row r="8717" spans="1:11" x14ac:dyDescent="0.25">
      <c r="A8717">
        <v>8080</v>
      </c>
      <c r="B8717" t="s">
        <v>1155</v>
      </c>
      <c r="C8717" t="s">
        <v>492</v>
      </c>
      <c r="D8717" t="s">
        <v>2112</v>
      </c>
      <c r="E8717">
        <v>2015</v>
      </c>
      <c r="F8717" s="10">
        <v>42369</v>
      </c>
      <c r="G8717" t="s">
        <v>489</v>
      </c>
      <c r="H8717" t="s">
        <v>474</v>
      </c>
      <c r="I8717" t="s">
        <v>463</v>
      </c>
      <c r="J8717">
        <v>68543000</v>
      </c>
      <c r="K8717">
        <v>68543000</v>
      </c>
    </row>
    <row r="8718" spans="1:11" x14ac:dyDescent="0.25">
      <c r="A8718">
        <v>8080</v>
      </c>
      <c r="B8718" t="s">
        <v>1155</v>
      </c>
      <c r="C8718" t="s">
        <v>493</v>
      </c>
      <c r="D8718" t="s">
        <v>577</v>
      </c>
      <c r="E8718">
        <v>2015</v>
      </c>
      <c r="F8718" s="10">
        <v>42369</v>
      </c>
      <c r="G8718" t="s">
        <v>489</v>
      </c>
      <c r="H8718" t="s">
        <v>474</v>
      </c>
      <c r="I8718" t="s">
        <v>463</v>
      </c>
      <c r="J8718">
        <v>0</v>
      </c>
      <c r="K8718">
        <v>0</v>
      </c>
    </row>
    <row r="8719" spans="1:11" x14ac:dyDescent="0.25">
      <c r="A8719">
        <v>8087</v>
      </c>
      <c r="B8719" t="s">
        <v>430</v>
      </c>
      <c r="C8719" t="s">
        <v>492</v>
      </c>
      <c r="D8719" t="s">
        <v>578</v>
      </c>
      <c r="E8719">
        <v>2015</v>
      </c>
      <c r="F8719" s="10">
        <v>42369</v>
      </c>
      <c r="G8719" t="s">
        <v>489</v>
      </c>
      <c r="H8719" t="s">
        <v>474</v>
      </c>
      <c r="I8719" t="s">
        <v>463</v>
      </c>
      <c r="J8719">
        <v>482000000</v>
      </c>
      <c r="K8719">
        <v>482000000</v>
      </c>
    </row>
    <row r="8720" spans="1:11" x14ac:dyDescent="0.25">
      <c r="A8720">
        <v>8087</v>
      </c>
      <c r="B8720" t="s">
        <v>430</v>
      </c>
      <c r="C8720" t="s">
        <v>492</v>
      </c>
      <c r="D8720" t="s">
        <v>569</v>
      </c>
      <c r="E8720">
        <v>2015</v>
      </c>
      <c r="F8720" s="10">
        <v>42369</v>
      </c>
      <c r="G8720" t="s">
        <v>489</v>
      </c>
      <c r="H8720" t="s">
        <v>474</v>
      </c>
      <c r="I8720" t="s">
        <v>463</v>
      </c>
      <c r="J8720">
        <v>1179000000</v>
      </c>
      <c r="K8720">
        <v>1179000000</v>
      </c>
    </row>
    <row r="8721" spans="1:11" x14ac:dyDescent="0.25">
      <c r="A8721">
        <v>8087</v>
      </c>
      <c r="B8721" t="s">
        <v>430</v>
      </c>
      <c r="C8721" t="s">
        <v>492</v>
      </c>
      <c r="D8721" t="s">
        <v>458</v>
      </c>
      <c r="E8721">
        <v>2015</v>
      </c>
      <c r="F8721" s="10">
        <v>42369</v>
      </c>
      <c r="G8721" t="s">
        <v>489</v>
      </c>
      <c r="H8721" t="s">
        <v>474</v>
      </c>
      <c r="I8721" t="s">
        <v>463</v>
      </c>
      <c r="J8721">
        <v>502000000</v>
      </c>
      <c r="K8721">
        <v>502000000</v>
      </c>
    </row>
    <row r="8722" spans="1:11" x14ac:dyDescent="0.25">
      <c r="A8722">
        <v>8087</v>
      </c>
      <c r="B8722" t="s">
        <v>430</v>
      </c>
      <c r="C8722" t="s">
        <v>492</v>
      </c>
      <c r="D8722" t="s">
        <v>316</v>
      </c>
      <c r="E8722">
        <v>2015</v>
      </c>
      <c r="F8722" s="10">
        <v>42369</v>
      </c>
      <c r="G8722" t="s">
        <v>489</v>
      </c>
      <c r="H8722" t="s">
        <v>474</v>
      </c>
      <c r="I8722" t="s">
        <v>463</v>
      </c>
      <c r="J8722">
        <v>1490000000</v>
      </c>
      <c r="K8722">
        <v>1490000000</v>
      </c>
    </row>
    <row r="8723" spans="1:11" x14ac:dyDescent="0.25">
      <c r="A8723">
        <v>8087</v>
      </c>
      <c r="B8723" t="s">
        <v>430</v>
      </c>
      <c r="C8723" t="s">
        <v>493</v>
      </c>
      <c r="D8723" t="s">
        <v>1102</v>
      </c>
      <c r="E8723">
        <v>2015</v>
      </c>
      <c r="F8723" s="10">
        <v>42369</v>
      </c>
      <c r="G8723" t="s">
        <v>489</v>
      </c>
      <c r="H8723" t="s">
        <v>474</v>
      </c>
      <c r="I8723" t="s">
        <v>463</v>
      </c>
      <c r="J8723">
        <v>1422000000</v>
      </c>
      <c r="K8723">
        <v>1422000000</v>
      </c>
    </row>
    <row r="8724" spans="1:11" x14ac:dyDescent="0.25">
      <c r="A8724">
        <v>8087</v>
      </c>
      <c r="B8724" t="s">
        <v>430</v>
      </c>
      <c r="C8724" t="s">
        <v>493</v>
      </c>
      <c r="D8724" t="s">
        <v>1101</v>
      </c>
      <c r="E8724">
        <v>2015</v>
      </c>
      <c r="F8724" s="10">
        <v>42369</v>
      </c>
      <c r="G8724" t="s">
        <v>489</v>
      </c>
      <c r="H8724" t="s">
        <v>474</v>
      </c>
      <c r="I8724" t="s">
        <v>463</v>
      </c>
      <c r="J8724">
        <v>2231000000</v>
      </c>
      <c r="K8724">
        <v>2231000000</v>
      </c>
    </row>
    <row r="8725" spans="1:11" x14ac:dyDescent="0.25">
      <c r="A8725">
        <v>8113</v>
      </c>
      <c r="B8725" t="s">
        <v>363</v>
      </c>
      <c r="C8725" t="s">
        <v>492</v>
      </c>
      <c r="D8725" t="s">
        <v>59</v>
      </c>
      <c r="E8725">
        <v>2015</v>
      </c>
      <c r="F8725" s="10">
        <v>42369</v>
      </c>
      <c r="G8725" t="s">
        <v>489</v>
      </c>
      <c r="H8725" t="s">
        <v>474</v>
      </c>
      <c r="I8725" t="s">
        <v>463</v>
      </c>
      <c r="J8725">
        <v>3494000</v>
      </c>
      <c r="K8725">
        <v>3494000</v>
      </c>
    </row>
    <row r="8726" spans="1:11" x14ac:dyDescent="0.25">
      <c r="A8726">
        <v>8113</v>
      </c>
      <c r="B8726" t="s">
        <v>363</v>
      </c>
      <c r="C8726" t="s">
        <v>492</v>
      </c>
      <c r="D8726" t="s">
        <v>98</v>
      </c>
      <c r="E8726">
        <v>2015</v>
      </c>
      <c r="F8726" s="10">
        <v>42369</v>
      </c>
      <c r="G8726" t="s">
        <v>489</v>
      </c>
      <c r="H8726" t="s">
        <v>474</v>
      </c>
      <c r="I8726" t="s">
        <v>463</v>
      </c>
      <c r="J8726">
        <v>2620000</v>
      </c>
      <c r="K8726">
        <v>2620000</v>
      </c>
    </row>
    <row r="8727" spans="1:11" x14ac:dyDescent="0.25">
      <c r="A8727">
        <v>8113</v>
      </c>
      <c r="B8727" t="s">
        <v>363</v>
      </c>
      <c r="C8727" t="s">
        <v>492</v>
      </c>
      <c r="D8727" t="s">
        <v>138</v>
      </c>
      <c r="E8727">
        <v>2015</v>
      </c>
      <c r="F8727" s="10">
        <v>42369</v>
      </c>
      <c r="G8727" t="s">
        <v>489</v>
      </c>
      <c r="H8727" t="s">
        <v>474</v>
      </c>
      <c r="I8727" t="s">
        <v>463</v>
      </c>
      <c r="J8727">
        <v>1310000</v>
      </c>
      <c r="K8727">
        <v>1310000</v>
      </c>
    </row>
    <row r="8728" spans="1:11" x14ac:dyDescent="0.25">
      <c r="A8728">
        <v>8113</v>
      </c>
      <c r="B8728" t="s">
        <v>363</v>
      </c>
      <c r="C8728" t="s">
        <v>492</v>
      </c>
      <c r="D8728" t="s">
        <v>926</v>
      </c>
      <c r="E8728">
        <v>2015</v>
      </c>
      <c r="F8728" s="10">
        <v>42369</v>
      </c>
      <c r="G8728" t="s">
        <v>489</v>
      </c>
      <c r="H8728" t="s">
        <v>474</v>
      </c>
      <c r="I8728" t="s">
        <v>463</v>
      </c>
      <c r="J8728">
        <v>5241000</v>
      </c>
      <c r="K8728">
        <v>5241000</v>
      </c>
    </row>
    <row r="8729" spans="1:11" x14ac:dyDescent="0.25">
      <c r="A8729">
        <v>8113</v>
      </c>
      <c r="B8729" t="s">
        <v>363</v>
      </c>
      <c r="C8729" t="s">
        <v>492</v>
      </c>
      <c r="D8729" t="s">
        <v>458</v>
      </c>
      <c r="E8729">
        <v>2015</v>
      </c>
      <c r="F8729" s="10">
        <v>42369</v>
      </c>
      <c r="G8729" t="s">
        <v>489</v>
      </c>
      <c r="H8729" t="s">
        <v>474</v>
      </c>
      <c r="I8729" t="s">
        <v>463</v>
      </c>
      <c r="J8729">
        <v>16595000</v>
      </c>
      <c r="K8729">
        <v>16595000</v>
      </c>
    </row>
    <row r="8730" spans="1:11" x14ac:dyDescent="0.25">
      <c r="A8730">
        <v>8113</v>
      </c>
      <c r="B8730" t="s">
        <v>363</v>
      </c>
      <c r="C8730" t="s">
        <v>492</v>
      </c>
      <c r="D8730" t="s">
        <v>239</v>
      </c>
      <c r="E8730">
        <v>2015</v>
      </c>
      <c r="F8730" s="10">
        <v>42369</v>
      </c>
      <c r="G8730" t="s">
        <v>489</v>
      </c>
      <c r="H8730" t="s">
        <v>474</v>
      </c>
      <c r="I8730" t="s">
        <v>463</v>
      </c>
      <c r="J8730">
        <v>5677000</v>
      </c>
      <c r="K8730">
        <v>5677000</v>
      </c>
    </row>
    <row r="8731" spans="1:11" x14ac:dyDescent="0.25">
      <c r="A8731">
        <v>8113</v>
      </c>
      <c r="B8731" t="s">
        <v>363</v>
      </c>
      <c r="C8731" t="s">
        <v>492</v>
      </c>
      <c r="D8731" t="s">
        <v>243</v>
      </c>
      <c r="E8731">
        <v>2015</v>
      </c>
      <c r="F8731" s="10">
        <v>42369</v>
      </c>
      <c r="G8731" t="s">
        <v>489</v>
      </c>
      <c r="H8731" t="s">
        <v>474</v>
      </c>
      <c r="I8731" t="s">
        <v>463</v>
      </c>
      <c r="J8731">
        <v>1310000</v>
      </c>
      <c r="K8731">
        <v>1310000</v>
      </c>
    </row>
    <row r="8732" spans="1:11" x14ac:dyDescent="0.25">
      <c r="A8732">
        <v>8113</v>
      </c>
      <c r="B8732" t="s">
        <v>363</v>
      </c>
      <c r="C8732" t="s">
        <v>492</v>
      </c>
      <c r="D8732" t="s">
        <v>287</v>
      </c>
      <c r="E8732">
        <v>2015</v>
      </c>
      <c r="F8732" s="10">
        <v>42369</v>
      </c>
      <c r="G8732" t="s">
        <v>489</v>
      </c>
      <c r="H8732" t="s">
        <v>474</v>
      </c>
      <c r="I8732" t="s">
        <v>463</v>
      </c>
      <c r="J8732">
        <v>4367000</v>
      </c>
      <c r="K8732">
        <v>4367000</v>
      </c>
    </row>
    <row r="8733" spans="1:11" x14ac:dyDescent="0.25">
      <c r="A8733">
        <v>8113</v>
      </c>
      <c r="B8733" t="s">
        <v>363</v>
      </c>
      <c r="C8733" t="s">
        <v>492</v>
      </c>
      <c r="D8733" t="s">
        <v>316</v>
      </c>
      <c r="E8733">
        <v>2015</v>
      </c>
      <c r="F8733" s="10">
        <v>42369</v>
      </c>
      <c r="G8733" t="s">
        <v>489</v>
      </c>
      <c r="H8733" t="s">
        <v>474</v>
      </c>
      <c r="I8733" t="s">
        <v>463</v>
      </c>
      <c r="J8733">
        <v>3057000</v>
      </c>
      <c r="K8733">
        <v>3057000</v>
      </c>
    </row>
    <row r="8734" spans="1:11" x14ac:dyDescent="0.25">
      <c r="A8734">
        <v>8113</v>
      </c>
      <c r="B8734" t="s">
        <v>363</v>
      </c>
      <c r="C8734" t="s">
        <v>493</v>
      </c>
      <c r="D8734" t="s">
        <v>921</v>
      </c>
      <c r="E8734">
        <v>2015</v>
      </c>
      <c r="F8734" s="10">
        <v>42369</v>
      </c>
      <c r="G8734" t="s">
        <v>489</v>
      </c>
      <c r="H8734" t="s">
        <v>474</v>
      </c>
      <c r="I8734" t="s">
        <v>463</v>
      </c>
      <c r="J8734">
        <v>1183000</v>
      </c>
      <c r="K8734">
        <v>1183000</v>
      </c>
    </row>
    <row r="8735" spans="1:11" x14ac:dyDescent="0.25">
      <c r="A8735">
        <v>8113</v>
      </c>
      <c r="B8735" t="s">
        <v>363</v>
      </c>
      <c r="C8735" t="s">
        <v>493</v>
      </c>
      <c r="D8735" t="s">
        <v>456</v>
      </c>
      <c r="E8735">
        <v>2015</v>
      </c>
      <c r="F8735" s="10">
        <v>42369</v>
      </c>
      <c r="G8735" t="s">
        <v>489</v>
      </c>
      <c r="H8735" t="s">
        <v>474</v>
      </c>
      <c r="I8735" t="s">
        <v>463</v>
      </c>
      <c r="J8735">
        <v>43530000</v>
      </c>
      <c r="K8735">
        <v>43530000</v>
      </c>
    </row>
    <row r="8736" spans="1:11" x14ac:dyDescent="0.25">
      <c r="A8736">
        <v>8122</v>
      </c>
      <c r="B8736" t="s">
        <v>232</v>
      </c>
      <c r="C8736" t="s">
        <v>492</v>
      </c>
      <c r="D8736" t="s">
        <v>1143</v>
      </c>
      <c r="E8736">
        <v>2015</v>
      </c>
      <c r="F8736" s="10">
        <v>42369</v>
      </c>
      <c r="G8736" t="s">
        <v>489</v>
      </c>
      <c r="H8736" t="s">
        <v>474</v>
      </c>
      <c r="I8736" t="s">
        <v>463</v>
      </c>
      <c r="J8736">
        <v>9284000000</v>
      </c>
      <c r="K8736">
        <v>9284000000</v>
      </c>
    </row>
    <row r="8737" spans="1:11" x14ac:dyDescent="0.25">
      <c r="A8737">
        <v>8122</v>
      </c>
      <c r="B8737" t="s">
        <v>232</v>
      </c>
      <c r="C8737" t="s">
        <v>492</v>
      </c>
      <c r="D8737" t="s">
        <v>891</v>
      </c>
      <c r="E8737">
        <v>2015</v>
      </c>
      <c r="F8737" s="10">
        <v>42369</v>
      </c>
      <c r="G8737" t="s">
        <v>489</v>
      </c>
      <c r="H8737" t="s">
        <v>474</v>
      </c>
      <c r="I8737" t="s">
        <v>463</v>
      </c>
      <c r="J8737">
        <v>468000000</v>
      </c>
      <c r="K8737">
        <v>468000000</v>
      </c>
    </row>
    <row r="8738" spans="1:11" x14ac:dyDescent="0.25">
      <c r="A8738">
        <v>8122</v>
      </c>
      <c r="B8738" t="s">
        <v>232</v>
      </c>
      <c r="C8738" t="s">
        <v>492</v>
      </c>
      <c r="D8738" t="s">
        <v>619</v>
      </c>
      <c r="E8738">
        <v>2015</v>
      </c>
      <c r="F8738" s="10">
        <v>42369</v>
      </c>
      <c r="G8738" t="s">
        <v>489</v>
      </c>
      <c r="H8738" t="s">
        <v>474</v>
      </c>
      <c r="I8738" t="s">
        <v>463</v>
      </c>
      <c r="J8738">
        <v>6014000000</v>
      </c>
      <c r="K8738">
        <v>6014000000</v>
      </c>
    </row>
    <row r="8739" spans="1:11" x14ac:dyDescent="0.25">
      <c r="A8739">
        <v>8122</v>
      </c>
      <c r="B8739" t="s">
        <v>232</v>
      </c>
      <c r="C8739" t="s">
        <v>492</v>
      </c>
      <c r="D8739" t="s">
        <v>1144</v>
      </c>
      <c r="E8739">
        <v>2015</v>
      </c>
      <c r="F8739" s="10">
        <v>42369</v>
      </c>
      <c r="G8739" t="s">
        <v>489</v>
      </c>
      <c r="H8739" t="s">
        <v>474</v>
      </c>
      <c r="I8739" t="s">
        <v>463</v>
      </c>
      <c r="J8739">
        <v>9898000000</v>
      </c>
      <c r="K8739">
        <v>9898000000</v>
      </c>
    </row>
    <row r="8740" spans="1:11" x14ac:dyDescent="0.25">
      <c r="A8740">
        <v>8122</v>
      </c>
      <c r="B8740" t="s">
        <v>232</v>
      </c>
      <c r="C8740" t="s">
        <v>492</v>
      </c>
      <c r="D8740" t="s">
        <v>834</v>
      </c>
      <c r="E8740">
        <v>2015</v>
      </c>
      <c r="F8740" s="10">
        <v>42369</v>
      </c>
      <c r="G8740" t="s">
        <v>489</v>
      </c>
      <c r="H8740" t="s">
        <v>474</v>
      </c>
      <c r="I8740" t="s">
        <v>463</v>
      </c>
      <c r="J8740">
        <v>9811000000</v>
      </c>
      <c r="K8740">
        <v>9811000000</v>
      </c>
    </row>
    <row r="8741" spans="1:11" x14ac:dyDescent="0.25">
      <c r="A8741">
        <v>8122</v>
      </c>
      <c r="B8741" t="s">
        <v>232</v>
      </c>
      <c r="C8741" t="s">
        <v>493</v>
      </c>
      <c r="D8741" t="s">
        <v>1140</v>
      </c>
      <c r="E8741">
        <v>2015</v>
      </c>
      <c r="F8741" s="10">
        <v>42369</v>
      </c>
      <c r="G8741" t="s">
        <v>489</v>
      </c>
      <c r="H8741" t="s">
        <v>474</v>
      </c>
      <c r="I8741" t="s">
        <v>463</v>
      </c>
      <c r="J8741">
        <v>13563000000</v>
      </c>
      <c r="K8741">
        <v>13563000000</v>
      </c>
    </row>
    <row r="8742" spans="1:11" x14ac:dyDescent="0.25">
      <c r="A8742">
        <v>8122</v>
      </c>
      <c r="B8742" t="s">
        <v>232</v>
      </c>
      <c r="C8742" t="s">
        <v>493</v>
      </c>
      <c r="D8742" t="s">
        <v>605</v>
      </c>
      <c r="E8742">
        <v>2015</v>
      </c>
      <c r="F8742" s="10">
        <v>42369</v>
      </c>
      <c r="G8742" t="s">
        <v>489</v>
      </c>
      <c r="H8742" t="s">
        <v>474</v>
      </c>
      <c r="I8742" t="s">
        <v>463</v>
      </c>
      <c r="J8742">
        <v>-137000000</v>
      </c>
      <c r="K8742">
        <v>-137000000</v>
      </c>
    </row>
    <row r="8743" spans="1:11" x14ac:dyDescent="0.25">
      <c r="A8743">
        <v>8122</v>
      </c>
      <c r="B8743" t="s">
        <v>232</v>
      </c>
      <c r="C8743" t="s">
        <v>493</v>
      </c>
      <c r="D8743" t="s">
        <v>1141</v>
      </c>
      <c r="E8743">
        <v>2015</v>
      </c>
      <c r="F8743" s="10">
        <v>42369</v>
      </c>
      <c r="G8743" t="s">
        <v>489</v>
      </c>
      <c r="H8743" t="s">
        <v>474</v>
      </c>
      <c r="I8743" t="s">
        <v>463</v>
      </c>
      <c r="J8743">
        <v>12548000000</v>
      </c>
      <c r="K8743">
        <v>12548000000</v>
      </c>
    </row>
    <row r="8744" spans="1:11" x14ac:dyDescent="0.25">
      <c r="A8744">
        <v>8122</v>
      </c>
      <c r="B8744" t="s">
        <v>232</v>
      </c>
      <c r="C8744" t="s">
        <v>493</v>
      </c>
      <c r="D8744" t="s">
        <v>1139</v>
      </c>
      <c r="E8744">
        <v>2015</v>
      </c>
      <c r="F8744" s="10">
        <v>42369</v>
      </c>
      <c r="G8744" t="s">
        <v>489</v>
      </c>
      <c r="H8744" t="s">
        <v>474</v>
      </c>
      <c r="I8744" t="s">
        <v>463</v>
      </c>
      <c r="J8744">
        <v>9501000000</v>
      </c>
      <c r="K8744">
        <v>9501000000</v>
      </c>
    </row>
    <row r="8745" spans="1:11" x14ac:dyDescent="0.25">
      <c r="A8745">
        <v>8129</v>
      </c>
      <c r="B8745" t="s">
        <v>402</v>
      </c>
      <c r="C8745" t="s">
        <v>492</v>
      </c>
      <c r="D8745" t="s">
        <v>33</v>
      </c>
      <c r="E8745">
        <v>2015</v>
      </c>
      <c r="F8745" s="10">
        <v>42369</v>
      </c>
      <c r="G8745" t="s">
        <v>489</v>
      </c>
      <c r="H8745" t="s">
        <v>474</v>
      </c>
      <c r="I8745" t="s">
        <v>463</v>
      </c>
      <c r="J8745">
        <v>605000000</v>
      </c>
      <c r="K8745">
        <v>605000000</v>
      </c>
    </row>
    <row r="8746" spans="1:11" x14ac:dyDescent="0.25">
      <c r="A8746">
        <v>8129</v>
      </c>
      <c r="B8746" t="s">
        <v>402</v>
      </c>
      <c r="C8746" t="s">
        <v>492</v>
      </c>
      <c r="D8746" t="s">
        <v>44</v>
      </c>
      <c r="E8746">
        <v>2015</v>
      </c>
      <c r="F8746" s="10">
        <v>42369</v>
      </c>
      <c r="G8746" t="s">
        <v>489</v>
      </c>
      <c r="H8746" t="s">
        <v>474</v>
      </c>
      <c r="I8746" t="s">
        <v>463</v>
      </c>
      <c r="J8746">
        <v>365000000</v>
      </c>
      <c r="K8746">
        <v>365000000</v>
      </c>
    </row>
    <row r="8747" spans="1:11" x14ac:dyDescent="0.25">
      <c r="A8747">
        <v>8129</v>
      </c>
      <c r="B8747" t="s">
        <v>402</v>
      </c>
      <c r="C8747" t="s">
        <v>492</v>
      </c>
      <c r="D8747" t="s">
        <v>59</v>
      </c>
      <c r="E8747">
        <v>2015</v>
      </c>
      <c r="F8747" s="10">
        <v>42369</v>
      </c>
      <c r="G8747" t="s">
        <v>489</v>
      </c>
      <c r="H8747" t="s">
        <v>474</v>
      </c>
      <c r="I8747" t="s">
        <v>463</v>
      </c>
      <c r="J8747">
        <v>1623000000</v>
      </c>
      <c r="K8747">
        <v>1623000000</v>
      </c>
    </row>
    <row r="8748" spans="1:11" x14ac:dyDescent="0.25">
      <c r="A8748">
        <v>8129</v>
      </c>
      <c r="B8748" t="s">
        <v>402</v>
      </c>
      <c r="C8748" t="s">
        <v>492</v>
      </c>
      <c r="D8748" t="s">
        <v>1071</v>
      </c>
      <c r="E8748">
        <v>2015</v>
      </c>
      <c r="F8748" s="10">
        <v>42369</v>
      </c>
      <c r="G8748" t="s">
        <v>489</v>
      </c>
      <c r="H8748" t="s">
        <v>474</v>
      </c>
      <c r="I8748" t="s">
        <v>463</v>
      </c>
      <c r="J8748">
        <v>555000000</v>
      </c>
      <c r="K8748">
        <v>555000000</v>
      </c>
    </row>
    <row r="8749" spans="1:11" x14ac:dyDescent="0.25">
      <c r="A8749">
        <v>8129</v>
      </c>
      <c r="B8749" t="s">
        <v>402</v>
      </c>
      <c r="C8749" t="s">
        <v>492</v>
      </c>
      <c r="D8749" t="s">
        <v>458</v>
      </c>
      <c r="E8749">
        <v>2015</v>
      </c>
      <c r="F8749" s="10">
        <v>42369</v>
      </c>
      <c r="G8749" t="s">
        <v>489</v>
      </c>
      <c r="H8749" t="s">
        <v>474</v>
      </c>
      <c r="I8749" t="s">
        <v>463</v>
      </c>
      <c r="J8749">
        <v>3517000000</v>
      </c>
      <c r="K8749">
        <v>3517000000</v>
      </c>
    </row>
    <row r="8750" spans="1:11" x14ac:dyDescent="0.25">
      <c r="A8750">
        <v>8129</v>
      </c>
      <c r="B8750" t="s">
        <v>402</v>
      </c>
      <c r="C8750" t="s">
        <v>492</v>
      </c>
      <c r="D8750" t="s">
        <v>243</v>
      </c>
      <c r="E8750">
        <v>2015</v>
      </c>
      <c r="F8750" s="10">
        <v>42369</v>
      </c>
      <c r="G8750" t="s">
        <v>489</v>
      </c>
      <c r="H8750" t="s">
        <v>474</v>
      </c>
      <c r="I8750" t="s">
        <v>463</v>
      </c>
      <c r="J8750">
        <v>416000000</v>
      </c>
      <c r="K8750">
        <v>416000000</v>
      </c>
    </row>
    <row r="8751" spans="1:11" x14ac:dyDescent="0.25">
      <c r="A8751">
        <v>8129</v>
      </c>
      <c r="B8751" t="s">
        <v>402</v>
      </c>
      <c r="C8751" t="s">
        <v>492</v>
      </c>
      <c r="D8751" t="s">
        <v>249</v>
      </c>
      <c r="E8751">
        <v>2015</v>
      </c>
      <c r="F8751" s="10">
        <v>42369</v>
      </c>
      <c r="G8751" t="s">
        <v>489</v>
      </c>
      <c r="H8751" t="s">
        <v>474</v>
      </c>
      <c r="I8751" t="s">
        <v>463</v>
      </c>
      <c r="J8751">
        <v>1035000000</v>
      </c>
      <c r="K8751">
        <v>1035000000</v>
      </c>
    </row>
    <row r="8752" spans="1:11" x14ac:dyDescent="0.25">
      <c r="A8752">
        <v>8129</v>
      </c>
      <c r="B8752" t="s">
        <v>402</v>
      </c>
      <c r="C8752" t="s">
        <v>492</v>
      </c>
      <c r="D8752" t="s">
        <v>256</v>
      </c>
      <c r="E8752">
        <v>2015</v>
      </c>
      <c r="F8752" s="10">
        <v>42369</v>
      </c>
      <c r="G8752" t="s">
        <v>489</v>
      </c>
      <c r="H8752" t="s">
        <v>474</v>
      </c>
      <c r="I8752" t="s">
        <v>463</v>
      </c>
      <c r="J8752">
        <v>1835000000</v>
      </c>
      <c r="K8752">
        <v>1835000000</v>
      </c>
    </row>
    <row r="8753" spans="1:11" x14ac:dyDescent="0.25">
      <c r="A8753">
        <v>8129</v>
      </c>
      <c r="B8753" t="s">
        <v>402</v>
      </c>
      <c r="C8753" t="s">
        <v>492</v>
      </c>
      <c r="D8753" t="s">
        <v>287</v>
      </c>
      <c r="E8753">
        <v>2015</v>
      </c>
      <c r="F8753" s="10">
        <v>42369</v>
      </c>
      <c r="G8753" t="s">
        <v>489</v>
      </c>
      <c r="H8753" t="s">
        <v>474</v>
      </c>
      <c r="I8753" t="s">
        <v>463</v>
      </c>
      <c r="J8753">
        <v>532000000</v>
      </c>
      <c r="K8753">
        <v>532000000</v>
      </c>
    </row>
    <row r="8754" spans="1:11" x14ac:dyDescent="0.25">
      <c r="A8754">
        <v>8129</v>
      </c>
      <c r="B8754" t="s">
        <v>402</v>
      </c>
      <c r="C8754" t="s">
        <v>492</v>
      </c>
      <c r="D8754" t="s">
        <v>290</v>
      </c>
      <c r="E8754">
        <v>2015</v>
      </c>
      <c r="F8754" s="10">
        <v>42369</v>
      </c>
      <c r="G8754" t="s">
        <v>489</v>
      </c>
      <c r="H8754" t="s">
        <v>474</v>
      </c>
      <c r="I8754" t="s">
        <v>463</v>
      </c>
      <c r="J8754">
        <v>634000000</v>
      </c>
      <c r="K8754">
        <v>634000000</v>
      </c>
    </row>
    <row r="8755" spans="1:11" x14ac:dyDescent="0.25">
      <c r="A8755">
        <v>8129</v>
      </c>
      <c r="B8755" t="s">
        <v>402</v>
      </c>
      <c r="C8755" t="s">
        <v>492</v>
      </c>
      <c r="D8755" t="s">
        <v>316</v>
      </c>
      <c r="E8755">
        <v>2015</v>
      </c>
      <c r="F8755" s="10">
        <v>42369</v>
      </c>
      <c r="G8755" t="s">
        <v>489</v>
      </c>
      <c r="H8755" t="s">
        <v>474</v>
      </c>
      <c r="I8755" t="s">
        <v>463</v>
      </c>
      <c r="J8755">
        <v>3640000000</v>
      </c>
      <c r="K8755">
        <v>3640000000</v>
      </c>
    </row>
    <row r="8756" spans="1:11" x14ac:dyDescent="0.25">
      <c r="A8756">
        <v>8129</v>
      </c>
      <c r="B8756" t="s">
        <v>402</v>
      </c>
      <c r="C8756" t="s">
        <v>493</v>
      </c>
      <c r="D8756" t="s">
        <v>1090</v>
      </c>
      <c r="E8756">
        <v>2015</v>
      </c>
      <c r="F8756" s="10">
        <v>42369</v>
      </c>
      <c r="G8756" t="s">
        <v>489</v>
      </c>
      <c r="H8756" t="s">
        <v>474</v>
      </c>
      <c r="I8756" t="s">
        <v>463</v>
      </c>
      <c r="J8756">
        <v>3365000000</v>
      </c>
      <c r="K8756">
        <v>3365000000</v>
      </c>
    </row>
    <row r="8757" spans="1:11" x14ac:dyDescent="0.25">
      <c r="A8757">
        <v>8129</v>
      </c>
      <c r="B8757" t="s">
        <v>402</v>
      </c>
      <c r="C8757" t="s">
        <v>493</v>
      </c>
      <c r="D8757" t="s">
        <v>1091</v>
      </c>
      <c r="E8757">
        <v>2015</v>
      </c>
      <c r="F8757" s="10">
        <v>42369</v>
      </c>
      <c r="G8757" t="s">
        <v>489</v>
      </c>
      <c r="H8757" t="s">
        <v>474</v>
      </c>
      <c r="I8757" t="s">
        <v>463</v>
      </c>
      <c r="J8757">
        <v>-1805000000</v>
      </c>
      <c r="K8757">
        <v>-1805000000</v>
      </c>
    </row>
    <row r="8758" spans="1:11" x14ac:dyDescent="0.25">
      <c r="A8758">
        <v>8129</v>
      </c>
      <c r="B8758" t="s">
        <v>402</v>
      </c>
      <c r="C8758" t="s">
        <v>493</v>
      </c>
      <c r="D8758" t="s">
        <v>1088</v>
      </c>
      <c r="E8758">
        <v>2015</v>
      </c>
      <c r="F8758" s="10">
        <v>42369</v>
      </c>
      <c r="G8758" t="s">
        <v>489</v>
      </c>
      <c r="H8758" t="s">
        <v>474</v>
      </c>
      <c r="I8758" t="s">
        <v>463</v>
      </c>
      <c r="J8758">
        <v>2515000000</v>
      </c>
      <c r="K8758">
        <v>2515000000</v>
      </c>
    </row>
    <row r="8759" spans="1:11" x14ac:dyDescent="0.25">
      <c r="A8759">
        <v>8129</v>
      </c>
      <c r="B8759" t="s">
        <v>402</v>
      </c>
      <c r="C8759" t="s">
        <v>493</v>
      </c>
      <c r="D8759" t="s">
        <v>1394</v>
      </c>
      <c r="E8759">
        <v>2015</v>
      </c>
      <c r="F8759" s="10">
        <v>42369</v>
      </c>
      <c r="G8759" t="s">
        <v>489</v>
      </c>
      <c r="H8759" t="s">
        <v>474</v>
      </c>
      <c r="I8759" t="s">
        <v>463</v>
      </c>
      <c r="J8759">
        <v>6964000000</v>
      </c>
      <c r="K8759">
        <v>6964000000</v>
      </c>
    </row>
    <row r="8760" spans="1:11" x14ac:dyDescent="0.25">
      <c r="A8760">
        <v>8129</v>
      </c>
      <c r="B8760" t="s">
        <v>402</v>
      </c>
      <c r="C8760" t="s">
        <v>493</v>
      </c>
      <c r="D8760" t="s">
        <v>1089</v>
      </c>
      <c r="E8760">
        <v>2015</v>
      </c>
      <c r="F8760" s="10">
        <v>42369</v>
      </c>
      <c r="G8760" t="s">
        <v>489</v>
      </c>
      <c r="H8760" t="s">
        <v>474</v>
      </c>
      <c r="I8760" t="s">
        <v>463</v>
      </c>
      <c r="J8760">
        <v>3718000000</v>
      </c>
      <c r="K8760">
        <v>3718000000</v>
      </c>
    </row>
    <row r="8761" spans="1:11" x14ac:dyDescent="0.25">
      <c r="A8761">
        <v>8174</v>
      </c>
      <c r="B8761" t="s">
        <v>419</v>
      </c>
      <c r="C8761" t="s">
        <v>492</v>
      </c>
      <c r="D8761" t="s">
        <v>59</v>
      </c>
      <c r="E8761">
        <v>2015</v>
      </c>
      <c r="F8761" s="10">
        <v>42369</v>
      </c>
      <c r="G8761" t="s">
        <v>489</v>
      </c>
      <c r="H8761" t="s">
        <v>474</v>
      </c>
      <c r="I8761" t="s">
        <v>463</v>
      </c>
      <c r="J8761">
        <v>140100000</v>
      </c>
      <c r="K8761">
        <v>140100000</v>
      </c>
    </row>
    <row r="8762" spans="1:11" x14ac:dyDescent="0.25">
      <c r="A8762">
        <v>8174</v>
      </c>
      <c r="B8762" t="s">
        <v>419</v>
      </c>
      <c r="C8762" t="s">
        <v>492</v>
      </c>
      <c r="D8762" t="s">
        <v>94</v>
      </c>
      <c r="E8762">
        <v>2015</v>
      </c>
      <c r="F8762" s="10">
        <v>42369</v>
      </c>
      <c r="G8762" t="s">
        <v>489</v>
      </c>
      <c r="H8762" t="s">
        <v>474</v>
      </c>
      <c r="I8762" t="s">
        <v>463</v>
      </c>
      <c r="J8762">
        <v>116000000</v>
      </c>
      <c r="K8762">
        <v>116000000</v>
      </c>
    </row>
    <row r="8763" spans="1:11" x14ac:dyDescent="0.25">
      <c r="A8763">
        <v>8174</v>
      </c>
      <c r="B8763" t="s">
        <v>419</v>
      </c>
      <c r="C8763" t="s">
        <v>492</v>
      </c>
      <c r="D8763" t="s">
        <v>105</v>
      </c>
      <c r="E8763">
        <v>2015</v>
      </c>
      <c r="F8763" s="10">
        <v>42369</v>
      </c>
      <c r="G8763" t="s">
        <v>489</v>
      </c>
      <c r="H8763" t="s">
        <v>474</v>
      </c>
      <c r="I8763" t="s">
        <v>463</v>
      </c>
      <c r="J8763">
        <v>136300000</v>
      </c>
      <c r="K8763">
        <v>136300000</v>
      </c>
    </row>
    <row r="8764" spans="1:11" x14ac:dyDescent="0.25">
      <c r="A8764">
        <v>8174</v>
      </c>
      <c r="B8764" t="s">
        <v>419</v>
      </c>
      <c r="C8764" t="s">
        <v>492</v>
      </c>
      <c r="D8764" t="s">
        <v>113</v>
      </c>
      <c r="E8764">
        <v>2015</v>
      </c>
      <c r="F8764" s="10">
        <v>42369</v>
      </c>
      <c r="G8764" t="s">
        <v>489</v>
      </c>
      <c r="H8764" t="s">
        <v>474</v>
      </c>
      <c r="I8764" t="s">
        <v>463</v>
      </c>
      <c r="J8764">
        <v>119000000</v>
      </c>
      <c r="K8764">
        <v>119000000</v>
      </c>
    </row>
    <row r="8765" spans="1:11" x14ac:dyDescent="0.25">
      <c r="A8765">
        <v>8174</v>
      </c>
      <c r="B8765" t="s">
        <v>419</v>
      </c>
      <c r="C8765" t="s">
        <v>492</v>
      </c>
      <c r="D8765" t="s">
        <v>458</v>
      </c>
      <c r="E8765">
        <v>2015</v>
      </c>
      <c r="F8765" s="10">
        <v>42369</v>
      </c>
      <c r="G8765" t="s">
        <v>489</v>
      </c>
      <c r="H8765" t="s">
        <v>474</v>
      </c>
      <c r="I8765" t="s">
        <v>463</v>
      </c>
      <c r="J8765">
        <v>724100000</v>
      </c>
      <c r="K8765">
        <v>724100000</v>
      </c>
    </row>
    <row r="8766" spans="1:11" x14ac:dyDescent="0.25">
      <c r="A8766">
        <v>8174</v>
      </c>
      <c r="B8766" t="s">
        <v>419</v>
      </c>
      <c r="C8766" t="s">
        <v>492</v>
      </c>
      <c r="D8766" t="s">
        <v>290</v>
      </c>
      <c r="E8766">
        <v>2015</v>
      </c>
      <c r="F8766" s="10">
        <v>42369</v>
      </c>
      <c r="G8766" t="s">
        <v>489</v>
      </c>
      <c r="H8766" t="s">
        <v>474</v>
      </c>
      <c r="I8766" t="s">
        <v>463</v>
      </c>
      <c r="J8766">
        <v>316500000</v>
      </c>
      <c r="K8766">
        <v>316500000</v>
      </c>
    </row>
    <row r="8767" spans="1:11" x14ac:dyDescent="0.25">
      <c r="A8767">
        <v>8174</v>
      </c>
      <c r="B8767" t="s">
        <v>419</v>
      </c>
      <c r="C8767" t="s">
        <v>492</v>
      </c>
      <c r="D8767" t="s">
        <v>316</v>
      </c>
      <c r="E8767">
        <v>2015</v>
      </c>
      <c r="F8767" s="10">
        <v>42369</v>
      </c>
      <c r="G8767" t="s">
        <v>489</v>
      </c>
      <c r="H8767" t="s">
        <v>474</v>
      </c>
      <c r="I8767" t="s">
        <v>463</v>
      </c>
      <c r="J8767">
        <v>836500000</v>
      </c>
      <c r="K8767">
        <v>836500000</v>
      </c>
    </row>
    <row r="8768" spans="1:11" x14ac:dyDescent="0.25">
      <c r="A8768">
        <v>8174</v>
      </c>
      <c r="B8768" t="s">
        <v>419</v>
      </c>
      <c r="C8768" t="s">
        <v>493</v>
      </c>
      <c r="D8768" t="s">
        <v>1084</v>
      </c>
      <c r="E8768">
        <v>2015</v>
      </c>
      <c r="F8768" s="10">
        <v>42369</v>
      </c>
      <c r="G8768" t="s">
        <v>489</v>
      </c>
      <c r="H8768" t="s">
        <v>474</v>
      </c>
      <c r="I8768" t="s">
        <v>463</v>
      </c>
      <c r="J8768">
        <v>886300000</v>
      </c>
      <c r="K8768">
        <v>886300000</v>
      </c>
    </row>
    <row r="8769" spans="1:11" x14ac:dyDescent="0.25">
      <c r="A8769">
        <v>8174</v>
      </c>
      <c r="B8769" t="s">
        <v>419</v>
      </c>
      <c r="C8769" t="s">
        <v>493</v>
      </c>
      <c r="D8769" t="s">
        <v>567</v>
      </c>
      <c r="E8769">
        <v>2015</v>
      </c>
      <c r="F8769" s="10">
        <v>42369</v>
      </c>
      <c r="G8769" t="s">
        <v>489</v>
      </c>
      <c r="H8769" t="s">
        <v>474</v>
      </c>
      <c r="I8769" t="s">
        <v>463</v>
      </c>
      <c r="J8769">
        <v>779200000</v>
      </c>
      <c r="K8769">
        <v>779200000</v>
      </c>
    </row>
    <row r="8770" spans="1:11" x14ac:dyDescent="0.25">
      <c r="A8770">
        <v>8174</v>
      </c>
      <c r="B8770" t="s">
        <v>419</v>
      </c>
      <c r="C8770" t="s">
        <v>493</v>
      </c>
      <c r="D8770" t="s">
        <v>1085</v>
      </c>
      <c r="E8770">
        <v>2015</v>
      </c>
      <c r="F8770" s="10">
        <v>42369</v>
      </c>
      <c r="G8770" t="s">
        <v>489</v>
      </c>
      <c r="H8770" t="s">
        <v>474</v>
      </c>
      <c r="I8770" t="s">
        <v>463</v>
      </c>
      <c r="J8770">
        <v>723000000</v>
      </c>
      <c r="K8770">
        <v>723000000</v>
      </c>
    </row>
    <row r="8771" spans="1:11" x14ac:dyDescent="0.25">
      <c r="A8771">
        <v>8189</v>
      </c>
      <c r="B8771" t="s">
        <v>427</v>
      </c>
      <c r="C8771" t="s">
        <v>492</v>
      </c>
      <c r="D8771" t="s">
        <v>570</v>
      </c>
      <c r="E8771">
        <v>2015</v>
      </c>
      <c r="F8771" s="10">
        <v>42369</v>
      </c>
      <c r="G8771" t="s">
        <v>489</v>
      </c>
      <c r="H8771" t="s">
        <v>474</v>
      </c>
      <c r="I8771" t="s">
        <v>463</v>
      </c>
      <c r="J8771">
        <v>154600000</v>
      </c>
      <c r="K8771">
        <v>154600000</v>
      </c>
    </row>
    <row r="8772" spans="1:11" x14ac:dyDescent="0.25">
      <c r="A8772">
        <v>8189</v>
      </c>
      <c r="B8772" t="s">
        <v>427</v>
      </c>
      <c r="C8772" t="s">
        <v>492</v>
      </c>
      <c r="D8772" t="s">
        <v>569</v>
      </c>
      <c r="E8772">
        <v>2015</v>
      </c>
      <c r="F8772" s="10">
        <v>42369</v>
      </c>
      <c r="G8772" t="s">
        <v>489</v>
      </c>
      <c r="H8772" t="s">
        <v>474</v>
      </c>
      <c r="I8772" t="s">
        <v>463</v>
      </c>
      <c r="J8772">
        <v>455300000</v>
      </c>
      <c r="K8772">
        <v>455300000</v>
      </c>
    </row>
    <row r="8773" spans="1:11" x14ac:dyDescent="0.25">
      <c r="A8773">
        <v>8189</v>
      </c>
      <c r="B8773" t="s">
        <v>427</v>
      </c>
      <c r="C8773" t="s">
        <v>492</v>
      </c>
      <c r="D8773" t="s">
        <v>891</v>
      </c>
      <c r="E8773">
        <v>2015</v>
      </c>
      <c r="F8773" s="10">
        <v>42369</v>
      </c>
      <c r="G8773" t="s">
        <v>489</v>
      </c>
      <c r="H8773" t="s">
        <v>474</v>
      </c>
      <c r="I8773" t="s">
        <v>463</v>
      </c>
      <c r="J8773">
        <v>-128900000</v>
      </c>
      <c r="K8773">
        <v>-128900000</v>
      </c>
    </row>
    <row r="8774" spans="1:11" x14ac:dyDescent="0.25">
      <c r="A8774">
        <v>8189</v>
      </c>
      <c r="B8774" t="s">
        <v>427</v>
      </c>
      <c r="C8774" t="s">
        <v>492</v>
      </c>
      <c r="D8774" t="s">
        <v>834</v>
      </c>
      <c r="E8774">
        <v>2015</v>
      </c>
      <c r="F8774" s="10">
        <v>42369</v>
      </c>
      <c r="G8774" t="s">
        <v>489</v>
      </c>
      <c r="H8774" t="s">
        <v>474</v>
      </c>
      <c r="I8774" t="s">
        <v>463</v>
      </c>
      <c r="J8774">
        <v>986700000</v>
      </c>
      <c r="K8774">
        <v>986700000</v>
      </c>
    </row>
    <row r="8775" spans="1:11" x14ac:dyDescent="0.25">
      <c r="A8775">
        <v>8203</v>
      </c>
      <c r="B8775" t="s">
        <v>150</v>
      </c>
      <c r="C8775" t="s">
        <v>492</v>
      </c>
      <c r="D8775" t="s">
        <v>620</v>
      </c>
      <c r="E8775">
        <v>2015</v>
      </c>
      <c r="F8775" s="10">
        <v>42369</v>
      </c>
      <c r="G8775" t="s">
        <v>489</v>
      </c>
      <c r="H8775" t="s">
        <v>474</v>
      </c>
      <c r="I8775" t="s">
        <v>463</v>
      </c>
      <c r="J8775">
        <v>4645000</v>
      </c>
      <c r="K8775">
        <v>4645000</v>
      </c>
    </row>
    <row r="8776" spans="1:11" x14ac:dyDescent="0.25">
      <c r="A8776">
        <v>8203</v>
      </c>
      <c r="B8776" t="s">
        <v>150</v>
      </c>
      <c r="C8776" t="s">
        <v>492</v>
      </c>
      <c r="D8776" t="s">
        <v>21</v>
      </c>
      <c r="E8776">
        <v>2015</v>
      </c>
      <c r="F8776" s="10">
        <v>42369</v>
      </c>
      <c r="G8776" t="s">
        <v>489</v>
      </c>
      <c r="H8776" t="s">
        <v>474</v>
      </c>
      <c r="I8776" t="s">
        <v>463</v>
      </c>
      <c r="J8776">
        <v>11423000</v>
      </c>
      <c r="K8776">
        <v>11423000</v>
      </c>
    </row>
    <row r="8777" spans="1:11" x14ac:dyDescent="0.25">
      <c r="A8777">
        <v>8203</v>
      </c>
      <c r="B8777" t="s">
        <v>150</v>
      </c>
      <c r="C8777" t="s">
        <v>492</v>
      </c>
      <c r="D8777" t="s">
        <v>569</v>
      </c>
      <c r="E8777">
        <v>2015</v>
      </c>
      <c r="F8777" s="10">
        <v>42369</v>
      </c>
      <c r="G8777" t="s">
        <v>489</v>
      </c>
      <c r="H8777" t="s">
        <v>474</v>
      </c>
      <c r="I8777" t="s">
        <v>463</v>
      </c>
      <c r="J8777">
        <v>19949000</v>
      </c>
      <c r="K8777">
        <v>19949000</v>
      </c>
    </row>
    <row r="8778" spans="1:11" x14ac:dyDescent="0.25">
      <c r="A8778">
        <v>8203</v>
      </c>
      <c r="B8778" t="s">
        <v>150</v>
      </c>
      <c r="C8778" t="s">
        <v>492</v>
      </c>
      <c r="D8778" t="s">
        <v>151</v>
      </c>
      <c r="E8778">
        <v>2015</v>
      </c>
      <c r="F8778" s="10">
        <v>42369</v>
      </c>
      <c r="G8778" t="s">
        <v>489</v>
      </c>
      <c r="H8778" t="s">
        <v>474</v>
      </c>
      <c r="I8778" t="s">
        <v>463</v>
      </c>
      <c r="J8778">
        <v>8430000</v>
      </c>
      <c r="K8778">
        <v>8430000</v>
      </c>
    </row>
    <row r="8779" spans="1:11" x14ac:dyDescent="0.25">
      <c r="A8779">
        <v>8203</v>
      </c>
      <c r="B8779" t="s">
        <v>150</v>
      </c>
      <c r="C8779" t="s">
        <v>492</v>
      </c>
      <c r="D8779" t="s">
        <v>701</v>
      </c>
      <c r="E8779">
        <v>2015</v>
      </c>
      <c r="F8779" s="10">
        <v>42369</v>
      </c>
      <c r="G8779" t="s">
        <v>489</v>
      </c>
      <c r="H8779" t="s">
        <v>474</v>
      </c>
      <c r="I8779" t="s">
        <v>463</v>
      </c>
      <c r="J8779">
        <v>13309000</v>
      </c>
      <c r="K8779">
        <v>13309000</v>
      </c>
    </row>
    <row r="8780" spans="1:11" x14ac:dyDescent="0.25">
      <c r="A8780">
        <v>8203</v>
      </c>
      <c r="B8780" t="s">
        <v>150</v>
      </c>
      <c r="C8780" t="s">
        <v>492</v>
      </c>
      <c r="D8780" t="s">
        <v>834</v>
      </c>
      <c r="E8780">
        <v>2015</v>
      </c>
      <c r="F8780" s="10">
        <v>42369</v>
      </c>
      <c r="G8780" t="s">
        <v>489</v>
      </c>
      <c r="H8780" t="s">
        <v>474</v>
      </c>
      <c r="I8780" t="s">
        <v>463</v>
      </c>
      <c r="J8780">
        <v>30922000</v>
      </c>
      <c r="K8780">
        <v>30922000</v>
      </c>
    </row>
    <row r="8781" spans="1:11" x14ac:dyDescent="0.25">
      <c r="A8781">
        <v>8203</v>
      </c>
      <c r="B8781" t="s">
        <v>150</v>
      </c>
      <c r="C8781" t="s">
        <v>492</v>
      </c>
      <c r="D8781" t="s">
        <v>803</v>
      </c>
      <c r="E8781">
        <v>2015</v>
      </c>
      <c r="F8781" s="10">
        <v>42369</v>
      </c>
      <c r="G8781" t="s">
        <v>489</v>
      </c>
      <c r="H8781" t="s">
        <v>474</v>
      </c>
      <c r="I8781" t="s">
        <v>463</v>
      </c>
      <c r="J8781">
        <v>8965000</v>
      </c>
      <c r="K8781">
        <v>8965000</v>
      </c>
    </row>
    <row r="8782" spans="1:11" x14ac:dyDescent="0.25">
      <c r="A8782">
        <v>8203</v>
      </c>
      <c r="B8782" t="s">
        <v>150</v>
      </c>
      <c r="C8782" t="s">
        <v>492</v>
      </c>
      <c r="D8782" t="s">
        <v>835</v>
      </c>
      <c r="E8782">
        <v>2015</v>
      </c>
      <c r="F8782" s="10">
        <v>42369</v>
      </c>
      <c r="G8782" t="s">
        <v>489</v>
      </c>
      <c r="H8782" t="s">
        <v>474</v>
      </c>
      <c r="I8782" t="s">
        <v>463</v>
      </c>
      <c r="J8782">
        <v>21136000</v>
      </c>
      <c r="K8782">
        <v>21136000</v>
      </c>
    </row>
    <row r="8783" spans="1:11" x14ac:dyDescent="0.25">
      <c r="A8783">
        <v>8327</v>
      </c>
      <c r="B8783" t="s">
        <v>381</v>
      </c>
      <c r="C8783" t="s">
        <v>492</v>
      </c>
      <c r="D8783" t="s">
        <v>569</v>
      </c>
      <c r="E8783">
        <v>2015</v>
      </c>
      <c r="F8783" s="10">
        <v>42369</v>
      </c>
      <c r="G8783" t="s">
        <v>489</v>
      </c>
      <c r="H8783" t="s">
        <v>474</v>
      </c>
      <c r="I8783" t="s">
        <v>463</v>
      </c>
      <c r="J8783">
        <v>8674000000</v>
      </c>
      <c r="K8783">
        <v>8674000000</v>
      </c>
    </row>
    <row r="8784" spans="1:11" x14ac:dyDescent="0.25">
      <c r="A8784">
        <v>8327</v>
      </c>
      <c r="B8784" t="s">
        <v>381</v>
      </c>
      <c r="C8784" t="s">
        <v>492</v>
      </c>
      <c r="D8784" t="s">
        <v>1121</v>
      </c>
      <c r="E8784">
        <v>2015</v>
      </c>
      <c r="F8784" s="10">
        <v>42369</v>
      </c>
      <c r="G8784" t="s">
        <v>489</v>
      </c>
      <c r="H8784" t="s">
        <v>474</v>
      </c>
      <c r="I8784" t="s">
        <v>463</v>
      </c>
      <c r="J8784">
        <v>6136000000</v>
      </c>
      <c r="K8784">
        <v>6136000000</v>
      </c>
    </row>
    <row r="8785" spans="1:11" x14ac:dyDescent="0.25">
      <c r="A8785">
        <v>8327</v>
      </c>
      <c r="B8785" t="s">
        <v>381</v>
      </c>
      <c r="C8785" t="s">
        <v>492</v>
      </c>
      <c r="D8785" t="s">
        <v>316</v>
      </c>
      <c r="E8785">
        <v>2015</v>
      </c>
      <c r="F8785" s="10">
        <v>42369</v>
      </c>
      <c r="G8785" t="s">
        <v>489</v>
      </c>
      <c r="H8785" t="s">
        <v>474</v>
      </c>
      <c r="I8785" t="s">
        <v>463</v>
      </c>
      <c r="J8785">
        <v>23771000000</v>
      </c>
      <c r="K8785">
        <v>23771000000</v>
      </c>
    </row>
    <row r="8786" spans="1:11" x14ac:dyDescent="0.25">
      <c r="A8786">
        <v>8327</v>
      </c>
      <c r="B8786" t="s">
        <v>381</v>
      </c>
      <c r="C8786" t="s">
        <v>493</v>
      </c>
      <c r="D8786" t="s">
        <v>1117</v>
      </c>
      <c r="E8786">
        <v>2015</v>
      </c>
      <c r="F8786" s="10">
        <v>42369</v>
      </c>
      <c r="G8786" t="s">
        <v>489</v>
      </c>
      <c r="H8786" t="s">
        <v>474</v>
      </c>
      <c r="I8786" t="s">
        <v>463</v>
      </c>
      <c r="J8786">
        <v>15237000000</v>
      </c>
      <c r="K8786">
        <v>15237000000</v>
      </c>
    </row>
    <row r="8787" spans="1:11" x14ac:dyDescent="0.25">
      <c r="A8787">
        <v>8327</v>
      </c>
      <c r="B8787" t="s">
        <v>381</v>
      </c>
      <c r="C8787" t="s">
        <v>493</v>
      </c>
      <c r="D8787" t="s">
        <v>1224</v>
      </c>
      <c r="E8787">
        <v>2015</v>
      </c>
      <c r="F8787" s="10">
        <v>42369</v>
      </c>
      <c r="G8787" t="s">
        <v>489</v>
      </c>
      <c r="H8787" t="s">
        <v>474</v>
      </c>
      <c r="I8787" t="s">
        <v>463</v>
      </c>
      <c r="J8787">
        <v>14109000000</v>
      </c>
      <c r="K8787">
        <v>14109000000</v>
      </c>
    </row>
    <row r="8788" spans="1:11" x14ac:dyDescent="0.25">
      <c r="A8788">
        <v>8327</v>
      </c>
      <c r="B8788" t="s">
        <v>381</v>
      </c>
      <c r="C8788" t="s">
        <v>493</v>
      </c>
      <c r="D8788" t="s">
        <v>1118</v>
      </c>
      <c r="E8788">
        <v>2015</v>
      </c>
      <c r="F8788" s="10">
        <v>42369</v>
      </c>
      <c r="G8788" t="s">
        <v>489</v>
      </c>
      <c r="H8788" t="s">
        <v>474</v>
      </c>
      <c r="I8788" t="s">
        <v>463</v>
      </c>
      <c r="J8788">
        <v>9235000000</v>
      </c>
      <c r="K8788">
        <v>9235000000</v>
      </c>
    </row>
    <row r="8789" spans="1:11" x14ac:dyDescent="0.25">
      <c r="A8789">
        <v>8329</v>
      </c>
      <c r="B8789" t="s">
        <v>334</v>
      </c>
      <c r="C8789" t="s">
        <v>492</v>
      </c>
      <c r="D8789" t="s">
        <v>901</v>
      </c>
      <c r="E8789">
        <v>2015</v>
      </c>
      <c r="F8789" s="10">
        <v>42369</v>
      </c>
      <c r="G8789" t="s">
        <v>489</v>
      </c>
      <c r="H8789" t="s">
        <v>474</v>
      </c>
      <c r="I8789" t="s">
        <v>463</v>
      </c>
      <c r="J8789">
        <v>1375000</v>
      </c>
      <c r="K8789">
        <v>1375000</v>
      </c>
    </row>
    <row r="8790" spans="1:11" x14ac:dyDescent="0.25">
      <c r="A8790">
        <v>8329</v>
      </c>
      <c r="B8790" t="s">
        <v>334</v>
      </c>
      <c r="C8790" t="s">
        <v>492</v>
      </c>
      <c r="D8790" t="s">
        <v>900</v>
      </c>
      <c r="E8790">
        <v>2015</v>
      </c>
      <c r="F8790" s="10">
        <v>42369</v>
      </c>
      <c r="G8790" t="s">
        <v>489</v>
      </c>
      <c r="H8790" t="s">
        <v>474</v>
      </c>
      <c r="I8790" t="s">
        <v>463</v>
      </c>
      <c r="J8790">
        <v>5813000</v>
      </c>
      <c r="K8790">
        <v>5813000</v>
      </c>
    </row>
    <row r="8791" spans="1:11" x14ac:dyDescent="0.25">
      <c r="A8791">
        <v>8329</v>
      </c>
      <c r="B8791" t="s">
        <v>334</v>
      </c>
      <c r="C8791" t="s">
        <v>492</v>
      </c>
      <c r="D8791" t="s">
        <v>899</v>
      </c>
      <c r="E8791">
        <v>2015</v>
      </c>
      <c r="F8791" s="10">
        <v>42369</v>
      </c>
      <c r="G8791" t="s">
        <v>489</v>
      </c>
      <c r="H8791" t="s">
        <v>474</v>
      </c>
      <c r="I8791" t="s">
        <v>463</v>
      </c>
      <c r="J8791">
        <v>7809000</v>
      </c>
      <c r="K8791">
        <v>7809000</v>
      </c>
    </row>
    <row r="8792" spans="1:11" x14ac:dyDescent="0.25">
      <c r="A8792">
        <v>8329</v>
      </c>
      <c r="B8792" t="s">
        <v>334</v>
      </c>
      <c r="C8792" t="s">
        <v>492</v>
      </c>
      <c r="D8792" t="s">
        <v>895</v>
      </c>
      <c r="E8792">
        <v>2015</v>
      </c>
      <c r="F8792" s="10">
        <v>42369</v>
      </c>
      <c r="G8792" t="s">
        <v>489</v>
      </c>
      <c r="H8792" t="s">
        <v>474</v>
      </c>
      <c r="I8792" t="s">
        <v>463</v>
      </c>
      <c r="J8792">
        <v>7827000</v>
      </c>
      <c r="K8792">
        <v>7827000</v>
      </c>
    </row>
    <row r="8793" spans="1:11" x14ac:dyDescent="0.25">
      <c r="A8793">
        <v>8329</v>
      </c>
      <c r="B8793" t="s">
        <v>334</v>
      </c>
      <c r="C8793" t="s">
        <v>492</v>
      </c>
      <c r="D8793" t="s">
        <v>898</v>
      </c>
      <c r="E8793">
        <v>2015</v>
      </c>
      <c r="F8793" s="10">
        <v>42369</v>
      </c>
      <c r="G8793" t="s">
        <v>489</v>
      </c>
      <c r="H8793" t="s">
        <v>474</v>
      </c>
      <c r="I8793" t="s">
        <v>463</v>
      </c>
      <c r="J8793">
        <v>12711000</v>
      </c>
      <c r="K8793">
        <v>12711000</v>
      </c>
    </row>
    <row r="8794" spans="1:11" x14ac:dyDescent="0.25">
      <c r="A8794">
        <v>8329</v>
      </c>
      <c r="B8794" t="s">
        <v>334</v>
      </c>
      <c r="C8794" t="s">
        <v>492</v>
      </c>
      <c r="D8794" t="s">
        <v>897</v>
      </c>
      <c r="E8794">
        <v>2015</v>
      </c>
      <c r="F8794" s="10">
        <v>42369</v>
      </c>
      <c r="G8794" t="s">
        <v>489</v>
      </c>
      <c r="H8794" t="s">
        <v>474</v>
      </c>
      <c r="I8794" t="s">
        <v>463</v>
      </c>
      <c r="J8794">
        <v>1776000</v>
      </c>
      <c r="K8794">
        <v>1776000</v>
      </c>
    </row>
    <row r="8795" spans="1:11" x14ac:dyDescent="0.25">
      <c r="A8795">
        <v>8329</v>
      </c>
      <c r="B8795" t="s">
        <v>334</v>
      </c>
      <c r="C8795" t="s">
        <v>492</v>
      </c>
      <c r="D8795" t="s">
        <v>896</v>
      </c>
      <c r="E8795">
        <v>2015</v>
      </c>
      <c r="F8795" s="10">
        <v>42369</v>
      </c>
      <c r="G8795" t="s">
        <v>489</v>
      </c>
      <c r="H8795" t="s">
        <v>474</v>
      </c>
      <c r="I8795" t="s">
        <v>463</v>
      </c>
      <c r="J8795">
        <v>10133000</v>
      </c>
      <c r="K8795">
        <v>10133000</v>
      </c>
    </row>
    <row r="8796" spans="1:11" x14ac:dyDescent="0.25">
      <c r="A8796">
        <v>8329</v>
      </c>
      <c r="B8796" t="s">
        <v>334</v>
      </c>
      <c r="C8796" t="s">
        <v>492</v>
      </c>
      <c r="D8796" t="s">
        <v>316</v>
      </c>
      <c r="E8796">
        <v>2015</v>
      </c>
      <c r="F8796" s="10">
        <v>42369</v>
      </c>
      <c r="G8796" t="s">
        <v>489</v>
      </c>
      <c r="H8796" t="s">
        <v>474</v>
      </c>
      <c r="I8796" t="s">
        <v>463</v>
      </c>
      <c r="J8796">
        <v>52891000</v>
      </c>
      <c r="K8796">
        <v>52891000</v>
      </c>
    </row>
    <row r="8797" spans="1:11" x14ac:dyDescent="0.25">
      <c r="A8797">
        <v>8329</v>
      </c>
      <c r="B8797" t="s">
        <v>334</v>
      </c>
      <c r="C8797" t="s">
        <v>493</v>
      </c>
      <c r="D8797" t="s">
        <v>893</v>
      </c>
      <c r="E8797">
        <v>2015</v>
      </c>
      <c r="F8797" s="10">
        <v>42369</v>
      </c>
      <c r="G8797" t="s">
        <v>489</v>
      </c>
      <c r="H8797" t="s">
        <v>474</v>
      </c>
      <c r="I8797" t="s">
        <v>463</v>
      </c>
      <c r="J8797">
        <v>52891000</v>
      </c>
      <c r="K8797">
        <v>52891000</v>
      </c>
    </row>
    <row r="8798" spans="1:11" x14ac:dyDescent="0.25">
      <c r="A8798">
        <v>8329</v>
      </c>
      <c r="B8798" t="s">
        <v>334</v>
      </c>
      <c r="C8798" t="s">
        <v>493</v>
      </c>
      <c r="D8798" t="s">
        <v>892</v>
      </c>
      <c r="E8798">
        <v>2015</v>
      </c>
      <c r="F8798" s="10">
        <v>42369</v>
      </c>
      <c r="G8798" t="s">
        <v>489</v>
      </c>
      <c r="H8798" t="s">
        <v>474</v>
      </c>
      <c r="I8798" t="s">
        <v>463</v>
      </c>
      <c r="J8798">
        <v>47444000</v>
      </c>
      <c r="K8798">
        <v>47444000</v>
      </c>
    </row>
    <row r="8799" spans="1:11" x14ac:dyDescent="0.25">
      <c r="A8799">
        <v>8430</v>
      </c>
      <c r="B8799" t="s">
        <v>339</v>
      </c>
      <c r="C8799" t="s">
        <v>493</v>
      </c>
      <c r="D8799" t="s">
        <v>867</v>
      </c>
      <c r="E8799">
        <v>2015</v>
      </c>
      <c r="F8799" s="10">
        <v>42369</v>
      </c>
      <c r="G8799" t="s">
        <v>489</v>
      </c>
      <c r="H8799" t="s">
        <v>474</v>
      </c>
      <c r="I8799" t="s">
        <v>463</v>
      </c>
      <c r="J8799">
        <v>307550000</v>
      </c>
      <c r="K8799">
        <v>307550000</v>
      </c>
    </row>
    <row r="8800" spans="1:11" x14ac:dyDescent="0.25">
      <c r="A8800">
        <v>8430</v>
      </c>
      <c r="B8800" t="s">
        <v>339</v>
      </c>
      <c r="C8800" t="s">
        <v>493</v>
      </c>
      <c r="D8800" t="s">
        <v>868</v>
      </c>
      <c r="E8800">
        <v>2015</v>
      </c>
      <c r="F8800" s="10">
        <v>42369</v>
      </c>
      <c r="G8800" t="s">
        <v>489</v>
      </c>
      <c r="H8800" t="s">
        <v>474</v>
      </c>
      <c r="I8800" t="s">
        <v>463</v>
      </c>
      <c r="J8800">
        <v>22207000</v>
      </c>
      <c r="K8800">
        <v>22207000</v>
      </c>
    </row>
    <row r="8801" spans="1:11" x14ac:dyDescent="0.25">
      <c r="A8801">
        <v>8430</v>
      </c>
      <c r="B8801" t="s">
        <v>339</v>
      </c>
      <c r="C8801" t="s">
        <v>493</v>
      </c>
      <c r="D8801" t="s">
        <v>869</v>
      </c>
      <c r="E8801">
        <v>2015</v>
      </c>
      <c r="F8801" s="10">
        <v>42369</v>
      </c>
      <c r="G8801" t="s">
        <v>489</v>
      </c>
      <c r="H8801" t="s">
        <v>474</v>
      </c>
      <c r="I8801" t="s">
        <v>463</v>
      </c>
      <c r="J8801">
        <v>0</v>
      </c>
      <c r="K8801">
        <v>0</v>
      </c>
    </row>
    <row r="8802" spans="1:11" x14ac:dyDescent="0.25">
      <c r="A8802">
        <v>8430</v>
      </c>
      <c r="B8802" t="s">
        <v>339</v>
      </c>
      <c r="C8802" t="s">
        <v>493</v>
      </c>
      <c r="D8802" t="s">
        <v>865</v>
      </c>
      <c r="E8802">
        <v>2015</v>
      </c>
      <c r="F8802" s="10">
        <v>42369</v>
      </c>
      <c r="G8802" t="s">
        <v>489</v>
      </c>
      <c r="H8802" t="s">
        <v>474</v>
      </c>
      <c r="I8802" t="s">
        <v>463</v>
      </c>
      <c r="J8802">
        <v>258597000</v>
      </c>
      <c r="K8802">
        <v>258597000</v>
      </c>
    </row>
    <row r="8803" spans="1:11" x14ac:dyDescent="0.25">
      <c r="A8803">
        <v>8430</v>
      </c>
      <c r="B8803" t="s">
        <v>339</v>
      </c>
      <c r="C8803" t="s">
        <v>493</v>
      </c>
      <c r="D8803" t="s">
        <v>866</v>
      </c>
      <c r="E8803">
        <v>2015</v>
      </c>
      <c r="F8803" s="10">
        <v>42369</v>
      </c>
      <c r="G8803" t="s">
        <v>489</v>
      </c>
      <c r="H8803" t="s">
        <v>474</v>
      </c>
      <c r="I8803" t="s">
        <v>463</v>
      </c>
      <c r="J8803">
        <v>217245000</v>
      </c>
      <c r="K8803">
        <v>217245000</v>
      </c>
    </row>
    <row r="8804" spans="1:11" x14ac:dyDescent="0.25">
      <c r="A8804">
        <v>13290</v>
      </c>
      <c r="B8804" t="s">
        <v>152</v>
      </c>
      <c r="C8804" t="s">
        <v>492</v>
      </c>
      <c r="D8804" t="s">
        <v>570</v>
      </c>
      <c r="E8804">
        <v>2015</v>
      </c>
      <c r="F8804" s="10">
        <v>42369</v>
      </c>
      <c r="G8804" t="s">
        <v>489</v>
      </c>
      <c r="H8804" t="s">
        <v>474</v>
      </c>
      <c r="I8804" t="s">
        <v>463</v>
      </c>
      <c r="J8804">
        <v>5667000</v>
      </c>
      <c r="K8804">
        <v>5667000</v>
      </c>
    </row>
    <row r="8805" spans="1:11" x14ac:dyDescent="0.25">
      <c r="A8805">
        <v>13290</v>
      </c>
      <c r="B8805" t="s">
        <v>152</v>
      </c>
      <c r="C8805" t="s">
        <v>492</v>
      </c>
      <c r="D8805" t="s">
        <v>882</v>
      </c>
      <c r="E8805">
        <v>2015</v>
      </c>
      <c r="F8805" s="10">
        <v>42369</v>
      </c>
      <c r="G8805" t="s">
        <v>489</v>
      </c>
      <c r="H8805" t="s">
        <v>474</v>
      </c>
      <c r="I8805" t="s">
        <v>463</v>
      </c>
      <c r="J8805">
        <v>12581000</v>
      </c>
      <c r="K8805">
        <v>12581000</v>
      </c>
    </row>
    <row r="8806" spans="1:11" x14ac:dyDescent="0.25">
      <c r="A8806">
        <v>13290</v>
      </c>
      <c r="B8806" t="s">
        <v>152</v>
      </c>
      <c r="C8806" t="s">
        <v>492</v>
      </c>
      <c r="D8806" t="s">
        <v>569</v>
      </c>
      <c r="E8806">
        <v>2015</v>
      </c>
      <c r="F8806" s="10">
        <v>42369</v>
      </c>
      <c r="G8806" t="s">
        <v>489</v>
      </c>
      <c r="H8806" t="s">
        <v>474</v>
      </c>
      <c r="I8806" t="s">
        <v>463</v>
      </c>
      <c r="J8806">
        <v>23114000</v>
      </c>
      <c r="K8806">
        <v>23114000</v>
      </c>
    </row>
    <row r="8807" spans="1:11" x14ac:dyDescent="0.25">
      <c r="A8807">
        <v>13290</v>
      </c>
      <c r="B8807" t="s">
        <v>152</v>
      </c>
      <c r="C8807" t="s">
        <v>492</v>
      </c>
      <c r="D8807" t="s">
        <v>151</v>
      </c>
      <c r="E8807">
        <v>2015</v>
      </c>
      <c r="F8807" s="10">
        <v>42369</v>
      </c>
      <c r="G8807" t="s">
        <v>489</v>
      </c>
      <c r="H8807" t="s">
        <v>474</v>
      </c>
      <c r="I8807" t="s">
        <v>463</v>
      </c>
      <c r="J8807">
        <v>31551000</v>
      </c>
      <c r="K8807">
        <v>31551000</v>
      </c>
    </row>
    <row r="8808" spans="1:11" x14ac:dyDescent="0.25">
      <c r="A8808">
        <v>13290</v>
      </c>
      <c r="B8808" t="s">
        <v>152</v>
      </c>
      <c r="C8808" t="s">
        <v>492</v>
      </c>
      <c r="D8808" t="s">
        <v>2060</v>
      </c>
      <c r="E8808">
        <v>2015</v>
      </c>
      <c r="F8808" s="10">
        <v>42369</v>
      </c>
      <c r="G8808" t="s">
        <v>489</v>
      </c>
      <c r="H8808" t="s">
        <v>474</v>
      </c>
      <c r="I8808" t="s">
        <v>463</v>
      </c>
      <c r="J8808">
        <v>82000</v>
      </c>
      <c r="K8808">
        <v>82000</v>
      </c>
    </row>
    <row r="8809" spans="1:11" x14ac:dyDescent="0.25">
      <c r="A8809">
        <v>13290</v>
      </c>
      <c r="B8809" t="s">
        <v>152</v>
      </c>
      <c r="C8809" t="s">
        <v>492</v>
      </c>
      <c r="D8809" t="s">
        <v>316</v>
      </c>
      <c r="E8809">
        <v>2015</v>
      </c>
      <c r="F8809" s="10">
        <v>42369</v>
      </c>
      <c r="G8809" t="s">
        <v>489</v>
      </c>
      <c r="H8809" t="s">
        <v>474</v>
      </c>
      <c r="I8809" t="s">
        <v>463</v>
      </c>
      <c r="J8809">
        <v>90564000</v>
      </c>
      <c r="K8809">
        <v>90564000</v>
      </c>
    </row>
    <row r="8810" spans="1:11" x14ac:dyDescent="0.25">
      <c r="A8810">
        <v>223482</v>
      </c>
      <c r="B8810" t="s">
        <v>318</v>
      </c>
      <c r="C8810" t="s">
        <v>492</v>
      </c>
      <c r="D8810" t="s">
        <v>44</v>
      </c>
      <c r="E8810">
        <v>2015</v>
      </c>
      <c r="F8810" s="10">
        <v>42369</v>
      </c>
      <c r="G8810" t="s">
        <v>489</v>
      </c>
      <c r="H8810" t="s">
        <v>474</v>
      </c>
      <c r="I8810" t="s">
        <v>463</v>
      </c>
      <c r="J8810">
        <v>129900000</v>
      </c>
      <c r="K8810">
        <v>129900000</v>
      </c>
    </row>
    <row r="8811" spans="1:11" x14ac:dyDescent="0.25">
      <c r="A8811">
        <v>223482</v>
      </c>
      <c r="B8811" t="s">
        <v>318</v>
      </c>
      <c r="C8811" t="s">
        <v>492</v>
      </c>
      <c r="D8811" t="s">
        <v>59</v>
      </c>
      <c r="E8811">
        <v>2015</v>
      </c>
      <c r="F8811" s="10">
        <v>42369</v>
      </c>
      <c r="G8811" t="s">
        <v>489</v>
      </c>
      <c r="H8811" t="s">
        <v>474</v>
      </c>
      <c r="I8811" t="s">
        <v>463</v>
      </c>
      <c r="J8811">
        <v>787100000</v>
      </c>
      <c r="K8811">
        <v>787100000</v>
      </c>
    </row>
    <row r="8812" spans="1:11" x14ac:dyDescent="0.25">
      <c r="A8812">
        <v>223482</v>
      </c>
      <c r="B8812" t="s">
        <v>318</v>
      </c>
      <c r="C8812" t="s">
        <v>492</v>
      </c>
      <c r="D8812" t="s">
        <v>653</v>
      </c>
      <c r="E8812">
        <v>2015</v>
      </c>
      <c r="F8812" s="10">
        <v>42369</v>
      </c>
      <c r="G8812" t="s">
        <v>489</v>
      </c>
      <c r="H8812" t="s">
        <v>474</v>
      </c>
      <c r="I8812" t="s">
        <v>463</v>
      </c>
      <c r="J8812">
        <v>88100000</v>
      </c>
      <c r="K8812">
        <v>88100000</v>
      </c>
    </row>
    <row r="8813" spans="1:11" x14ac:dyDescent="0.25">
      <c r="A8813">
        <v>223482</v>
      </c>
      <c r="B8813" t="s">
        <v>318</v>
      </c>
      <c r="C8813" t="s">
        <v>492</v>
      </c>
      <c r="D8813" t="s">
        <v>316</v>
      </c>
      <c r="E8813">
        <v>2015</v>
      </c>
      <c r="F8813" s="10">
        <v>42369</v>
      </c>
      <c r="G8813" t="s">
        <v>489</v>
      </c>
      <c r="H8813" t="s">
        <v>474</v>
      </c>
      <c r="I8813" t="s">
        <v>463</v>
      </c>
      <c r="J8813">
        <v>1531400000</v>
      </c>
      <c r="K8813">
        <v>1531400000</v>
      </c>
    </row>
    <row r="8814" spans="1:11" x14ac:dyDescent="0.25">
      <c r="A8814">
        <v>223482</v>
      </c>
      <c r="B8814" t="s">
        <v>318</v>
      </c>
      <c r="C8814" t="s">
        <v>493</v>
      </c>
      <c r="D8814" t="s">
        <v>1094</v>
      </c>
      <c r="E8814">
        <v>2015</v>
      </c>
      <c r="F8814" s="10">
        <v>42369</v>
      </c>
      <c r="G8814" t="s">
        <v>489</v>
      </c>
      <c r="H8814" t="s">
        <v>474</v>
      </c>
      <c r="I8814" t="s">
        <v>463</v>
      </c>
      <c r="J8814">
        <v>-32600000</v>
      </c>
      <c r="K8814">
        <v>-32600000</v>
      </c>
    </row>
    <row r="8815" spans="1:11" x14ac:dyDescent="0.25">
      <c r="A8815">
        <v>223482</v>
      </c>
      <c r="B8815" t="s">
        <v>318</v>
      </c>
      <c r="C8815" t="s">
        <v>493</v>
      </c>
      <c r="D8815" t="s">
        <v>834</v>
      </c>
      <c r="E8815">
        <v>2015</v>
      </c>
      <c r="F8815" s="10">
        <v>42369</v>
      </c>
      <c r="G8815" t="s">
        <v>489</v>
      </c>
      <c r="H8815" t="s">
        <v>474</v>
      </c>
      <c r="I8815" t="s">
        <v>463</v>
      </c>
      <c r="J8815">
        <v>1703000000</v>
      </c>
      <c r="K8815">
        <v>1703000000</v>
      </c>
    </row>
    <row r="8816" spans="1:11" x14ac:dyDescent="0.25">
      <c r="A8816">
        <v>223482</v>
      </c>
      <c r="B8816" t="s">
        <v>318</v>
      </c>
      <c r="C8816" t="s">
        <v>493</v>
      </c>
      <c r="D8816" t="s">
        <v>1093</v>
      </c>
      <c r="E8816">
        <v>2015</v>
      </c>
      <c r="F8816" s="10">
        <v>42369</v>
      </c>
      <c r="G8816" t="s">
        <v>489</v>
      </c>
      <c r="H8816" t="s">
        <v>474</v>
      </c>
      <c r="I8816" t="s">
        <v>463</v>
      </c>
      <c r="J8816">
        <v>866100000</v>
      </c>
      <c r="K8816">
        <v>866100000</v>
      </c>
    </row>
    <row r="8817" spans="1:11" x14ac:dyDescent="0.25">
      <c r="A8817">
        <v>483482</v>
      </c>
      <c r="B8817" t="s">
        <v>396</v>
      </c>
      <c r="C8817" t="s">
        <v>492</v>
      </c>
      <c r="D8817" t="s">
        <v>59</v>
      </c>
      <c r="E8817">
        <v>2015</v>
      </c>
      <c r="F8817" s="10">
        <v>42369</v>
      </c>
      <c r="G8817" t="s">
        <v>489</v>
      </c>
      <c r="H8817" t="s">
        <v>474</v>
      </c>
      <c r="I8817" t="s">
        <v>463</v>
      </c>
      <c r="J8817">
        <v>362950000</v>
      </c>
      <c r="K8817">
        <v>362950000</v>
      </c>
    </row>
    <row r="8818" spans="1:11" x14ac:dyDescent="0.25">
      <c r="A8818">
        <v>483482</v>
      </c>
      <c r="B8818" t="s">
        <v>396</v>
      </c>
      <c r="C8818" t="s">
        <v>492</v>
      </c>
      <c r="D8818" t="s">
        <v>105</v>
      </c>
      <c r="E8818">
        <v>2015</v>
      </c>
      <c r="F8818" s="10">
        <v>42369</v>
      </c>
      <c r="G8818" t="s">
        <v>489</v>
      </c>
      <c r="H8818" t="s">
        <v>474</v>
      </c>
      <c r="I8818" t="s">
        <v>463</v>
      </c>
      <c r="J8818">
        <v>110477000</v>
      </c>
      <c r="K8818">
        <v>110477000</v>
      </c>
    </row>
    <row r="8819" spans="1:11" x14ac:dyDescent="0.25">
      <c r="A8819">
        <v>483482</v>
      </c>
      <c r="B8819" t="s">
        <v>396</v>
      </c>
      <c r="C8819" t="s">
        <v>492</v>
      </c>
      <c r="D8819" t="s">
        <v>113</v>
      </c>
      <c r="E8819">
        <v>2015</v>
      </c>
      <c r="F8819" s="10">
        <v>42369</v>
      </c>
      <c r="G8819" t="s">
        <v>489</v>
      </c>
      <c r="H8819" t="s">
        <v>474</v>
      </c>
      <c r="I8819" t="s">
        <v>463</v>
      </c>
      <c r="J8819">
        <v>176491000</v>
      </c>
      <c r="K8819">
        <v>176491000</v>
      </c>
    </row>
    <row r="8820" spans="1:11" x14ac:dyDescent="0.25">
      <c r="A8820">
        <v>483482</v>
      </c>
      <c r="B8820" t="s">
        <v>396</v>
      </c>
      <c r="C8820" t="s">
        <v>492</v>
      </c>
      <c r="D8820" t="s">
        <v>1006</v>
      </c>
      <c r="E8820">
        <v>2015</v>
      </c>
      <c r="F8820" s="10">
        <v>42369</v>
      </c>
      <c r="G8820" t="s">
        <v>489</v>
      </c>
      <c r="H8820" t="s">
        <v>474</v>
      </c>
      <c r="I8820" t="s">
        <v>463</v>
      </c>
      <c r="J8820">
        <v>157962000</v>
      </c>
      <c r="K8820">
        <v>157962000</v>
      </c>
    </row>
    <row r="8821" spans="1:11" x14ac:dyDescent="0.25">
      <c r="A8821">
        <v>483482</v>
      </c>
      <c r="B8821" t="s">
        <v>396</v>
      </c>
      <c r="C8821" t="s">
        <v>492</v>
      </c>
      <c r="D8821" t="s">
        <v>938</v>
      </c>
      <c r="E8821">
        <v>2015</v>
      </c>
      <c r="F8821" s="10">
        <v>42369</v>
      </c>
      <c r="G8821" t="s">
        <v>489</v>
      </c>
      <c r="H8821" t="s">
        <v>474</v>
      </c>
      <c r="I8821" t="s">
        <v>463</v>
      </c>
      <c r="J8821">
        <v>349178000</v>
      </c>
      <c r="K8821">
        <v>349178000</v>
      </c>
    </row>
    <row r="8822" spans="1:11" x14ac:dyDescent="0.25">
      <c r="A8822">
        <v>483482</v>
      </c>
      <c r="B8822" t="s">
        <v>396</v>
      </c>
      <c r="C8822" t="s">
        <v>492</v>
      </c>
      <c r="D8822" t="s">
        <v>1093</v>
      </c>
      <c r="E8822">
        <v>2015</v>
      </c>
      <c r="F8822" s="10">
        <v>42369</v>
      </c>
      <c r="G8822" t="s">
        <v>489</v>
      </c>
      <c r="H8822" t="s">
        <v>474</v>
      </c>
      <c r="I8822" t="s">
        <v>463</v>
      </c>
      <c r="J8822">
        <v>333273000</v>
      </c>
      <c r="K8822">
        <v>333273000</v>
      </c>
    </row>
    <row r="8823" spans="1:11" x14ac:dyDescent="0.25">
      <c r="A8823">
        <v>483482</v>
      </c>
      <c r="B8823" t="s">
        <v>396</v>
      </c>
      <c r="C8823" t="s">
        <v>492</v>
      </c>
      <c r="D8823" t="s">
        <v>279</v>
      </c>
      <c r="E8823">
        <v>2015</v>
      </c>
      <c r="F8823" s="10">
        <v>42369</v>
      </c>
      <c r="G8823" t="s">
        <v>489</v>
      </c>
      <c r="H8823" t="s">
        <v>474</v>
      </c>
      <c r="I8823" t="s">
        <v>463</v>
      </c>
      <c r="J8823">
        <v>64622000</v>
      </c>
      <c r="K8823">
        <v>64622000</v>
      </c>
    </row>
    <row r="8824" spans="1:11" x14ac:dyDescent="0.25">
      <c r="A8824">
        <v>483482</v>
      </c>
      <c r="B8824" t="s">
        <v>396</v>
      </c>
      <c r="C8824" t="s">
        <v>492</v>
      </c>
      <c r="D8824" t="s">
        <v>290</v>
      </c>
      <c r="E8824">
        <v>2015</v>
      </c>
      <c r="F8824" s="10">
        <v>42369</v>
      </c>
      <c r="G8824" t="s">
        <v>489</v>
      </c>
      <c r="H8824" t="s">
        <v>474</v>
      </c>
      <c r="I8824" t="s">
        <v>463</v>
      </c>
      <c r="J8824">
        <v>71679000</v>
      </c>
      <c r="K8824">
        <v>71679000</v>
      </c>
    </row>
    <row r="8825" spans="1:11" x14ac:dyDescent="0.25">
      <c r="A8825">
        <v>483482</v>
      </c>
      <c r="B8825" t="s">
        <v>396</v>
      </c>
      <c r="C8825" t="s">
        <v>492</v>
      </c>
      <c r="D8825" t="s">
        <v>316</v>
      </c>
      <c r="E8825">
        <v>2015</v>
      </c>
      <c r="F8825" s="10">
        <v>42369</v>
      </c>
      <c r="G8825" t="s">
        <v>489</v>
      </c>
      <c r="H8825" t="s">
        <v>474</v>
      </c>
      <c r="I8825" t="s">
        <v>463</v>
      </c>
      <c r="J8825">
        <v>768815000</v>
      </c>
      <c r="K8825">
        <v>768815000</v>
      </c>
    </row>
    <row r="8826" spans="1:11" x14ac:dyDescent="0.25">
      <c r="A8826">
        <v>483482</v>
      </c>
      <c r="B8826" t="s">
        <v>396</v>
      </c>
      <c r="C8826" t="s">
        <v>493</v>
      </c>
      <c r="D8826" t="s">
        <v>1095</v>
      </c>
      <c r="E8826">
        <v>2015</v>
      </c>
      <c r="F8826" s="10">
        <v>42369</v>
      </c>
      <c r="G8826" t="s">
        <v>489</v>
      </c>
      <c r="H8826" t="s">
        <v>474</v>
      </c>
      <c r="I8826" t="s">
        <v>463</v>
      </c>
      <c r="J8826">
        <v>591178000</v>
      </c>
      <c r="K8826">
        <v>591178000</v>
      </c>
    </row>
    <row r="8827" spans="1:11" x14ac:dyDescent="0.25">
      <c r="A8827">
        <v>483482</v>
      </c>
      <c r="B8827" t="s">
        <v>396</v>
      </c>
      <c r="C8827" t="s">
        <v>493</v>
      </c>
      <c r="D8827" t="s">
        <v>1100</v>
      </c>
      <c r="E8827">
        <v>2015</v>
      </c>
      <c r="F8827" s="10">
        <v>42369</v>
      </c>
      <c r="G8827" t="s">
        <v>489</v>
      </c>
      <c r="H8827" t="s">
        <v>474</v>
      </c>
      <c r="I8827" t="s">
        <v>463</v>
      </c>
      <c r="J8827">
        <v>-974636000</v>
      </c>
      <c r="K8827">
        <v>-974636000</v>
      </c>
    </row>
    <row r="8828" spans="1:11" x14ac:dyDescent="0.25">
      <c r="A8828">
        <v>483482</v>
      </c>
      <c r="B8828" t="s">
        <v>396</v>
      </c>
      <c r="C8828" t="s">
        <v>493</v>
      </c>
      <c r="D8828" t="s">
        <v>1099</v>
      </c>
      <c r="E8828">
        <v>2015</v>
      </c>
      <c r="F8828" s="10">
        <v>42369</v>
      </c>
      <c r="G8828" t="s">
        <v>489</v>
      </c>
      <c r="H8828" t="s">
        <v>474</v>
      </c>
      <c r="I8828" t="s">
        <v>463</v>
      </c>
      <c r="J8828">
        <v>447077000</v>
      </c>
      <c r="K8828">
        <v>447077000</v>
      </c>
    </row>
    <row r="8829" spans="1:11" x14ac:dyDescent="0.25">
      <c r="A8829">
        <v>483482</v>
      </c>
      <c r="B8829" t="s">
        <v>396</v>
      </c>
      <c r="C8829" t="s">
        <v>493</v>
      </c>
      <c r="D8829" t="s">
        <v>1096</v>
      </c>
      <c r="E8829">
        <v>2015</v>
      </c>
      <c r="F8829" s="10">
        <v>42369</v>
      </c>
      <c r="G8829" t="s">
        <v>489</v>
      </c>
      <c r="H8829" t="s">
        <v>474</v>
      </c>
      <c r="I8829" t="s">
        <v>463</v>
      </c>
      <c r="J8829">
        <v>632326000</v>
      </c>
      <c r="K8829">
        <v>632326000</v>
      </c>
    </row>
    <row r="8830" spans="1:11" x14ac:dyDescent="0.25">
      <c r="A8830">
        <v>483482</v>
      </c>
      <c r="B8830" t="s">
        <v>396</v>
      </c>
      <c r="C8830" t="s">
        <v>493</v>
      </c>
      <c r="D8830" t="s">
        <v>1097</v>
      </c>
      <c r="E8830">
        <v>2015</v>
      </c>
      <c r="F8830" s="10">
        <v>42369</v>
      </c>
      <c r="G8830" t="s">
        <v>489</v>
      </c>
      <c r="H8830" t="s">
        <v>474</v>
      </c>
      <c r="I8830" t="s">
        <v>463</v>
      </c>
      <c r="J8830">
        <v>913842000</v>
      </c>
      <c r="K8830">
        <v>913842000</v>
      </c>
    </row>
    <row r="8831" spans="1:11" x14ac:dyDescent="0.25">
      <c r="A8831">
        <v>483482</v>
      </c>
      <c r="B8831" t="s">
        <v>396</v>
      </c>
      <c r="C8831" t="s">
        <v>493</v>
      </c>
      <c r="D8831" t="s">
        <v>1098</v>
      </c>
      <c r="E8831">
        <v>2015</v>
      </c>
      <c r="F8831" s="10">
        <v>42369</v>
      </c>
      <c r="G8831" t="s">
        <v>489</v>
      </c>
      <c r="H8831" t="s">
        <v>474</v>
      </c>
      <c r="I8831" t="s">
        <v>463</v>
      </c>
      <c r="J8831">
        <v>785660000</v>
      </c>
      <c r="K8831">
        <v>785660000</v>
      </c>
    </row>
    <row r="8832" spans="1:11" x14ac:dyDescent="0.25">
      <c r="A8832">
        <v>5753483</v>
      </c>
      <c r="B8832" t="s">
        <v>371</v>
      </c>
      <c r="C8832" t="s">
        <v>492</v>
      </c>
      <c r="D8832" t="s">
        <v>44</v>
      </c>
      <c r="E8832">
        <v>2015</v>
      </c>
      <c r="F8832" s="10">
        <v>42369</v>
      </c>
      <c r="G8832" t="s">
        <v>489</v>
      </c>
      <c r="H8832" t="s">
        <v>474</v>
      </c>
      <c r="I8832" t="s">
        <v>463</v>
      </c>
      <c r="J8832">
        <v>111597000</v>
      </c>
      <c r="K8832">
        <v>111597000</v>
      </c>
    </row>
    <row r="8833" spans="1:11" x14ac:dyDescent="0.25">
      <c r="A8833">
        <v>5753483</v>
      </c>
      <c r="B8833" t="s">
        <v>371</v>
      </c>
      <c r="C8833" t="s">
        <v>492</v>
      </c>
      <c r="D8833" t="s">
        <v>316</v>
      </c>
      <c r="E8833">
        <v>2015</v>
      </c>
      <c r="F8833" s="10">
        <v>42369</v>
      </c>
      <c r="G8833" t="s">
        <v>489</v>
      </c>
      <c r="H8833" t="s">
        <v>474</v>
      </c>
      <c r="I8833" t="s">
        <v>463</v>
      </c>
      <c r="J8833">
        <v>605376000</v>
      </c>
      <c r="K8833">
        <v>605376000</v>
      </c>
    </row>
    <row r="8834" spans="1:11" x14ac:dyDescent="0.25">
      <c r="A8834">
        <v>5753483</v>
      </c>
      <c r="B8834" t="s">
        <v>371</v>
      </c>
      <c r="C8834" t="s">
        <v>493</v>
      </c>
      <c r="D8834" t="s">
        <v>577</v>
      </c>
      <c r="E8834">
        <v>2015</v>
      </c>
      <c r="F8834" s="10">
        <v>42369</v>
      </c>
      <c r="G8834" t="s">
        <v>489</v>
      </c>
      <c r="H8834" t="s">
        <v>474</v>
      </c>
      <c r="I8834" t="s">
        <v>463</v>
      </c>
      <c r="J8834">
        <v>5135000</v>
      </c>
      <c r="K8834">
        <v>5135000</v>
      </c>
    </row>
    <row r="8835" spans="1:11" x14ac:dyDescent="0.25">
      <c r="A8835">
        <v>5753483</v>
      </c>
      <c r="B8835" t="s">
        <v>371</v>
      </c>
      <c r="C8835" t="s">
        <v>493</v>
      </c>
      <c r="D8835" t="s">
        <v>830</v>
      </c>
      <c r="E8835">
        <v>2015</v>
      </c>
      <c r="F8835" s="10">
        <v>42369</v>
      </c>
      <c r="G8835" t="s">
        <v>489</v>
      </c>
      <c r="H8835" t="s">
        <v>474</v>
      </c>
      <c r="I8835" t="s">
        <v>463</v>
      </c>
      <c r="J8835">
        <v>431723000</v>
      </c>
      <c r="K8835">
        <v>431723000</v>
      </c>
    </row>
    <row r="8836" spans="1:11" x14ac:dyDescent="0.25">
      <c r="A8836">
        <v>5753483</v>
      </c>
      <c r="B8836" t="s">
        <v>371</v>
      </c>
      <c r="C8836" t="s">
        <v>493</v>
      </c>
      <c r="D8836" t="s">
        <v>831</v>
      </c>
      <c r="E8836">
        <v>2015</v>
      </c>
      <c r="F8836" s="10">
        <v>42369</v>
      </c>
      <c r="G8836" t="s">
        <v>489</v>
      </c>
      <c r="H8836" t="s">
        <v>474</v>
      </c>
      <c r="I8836" t="s">
        <v>463</v>
      </c>
      <c r="J8836">
        <v>167417000</v>
      </c>
      <c r="K8836">
        <v>167417000</v>
      </c>
    </row>
    <row r="8837" spans="1:11" x14ac:dyDescent="0.25">
      <c r="A8837">
        <v>1441</v>
      </c>
      <c r="B8837" t="s">
        <v>392</v>
      </c>
      <c r="C8837" t="s">
        <v>492</v>
      </c>
      <c r="D8837" t="s">
        <v>802</v>
      </c>
      <c r="E8837">
        <v>2016</v>
      </c>
      <c r="F8837" s="10">
        <v>42400</v>
      </c>
      <c r="G8837" t="s">
        <v>489</v>
      </c>
      <c r="H8837" t="s">
        <v>474</v>
      </c>
      <c r="I8837" t="s">
        <v>463</v>
      </c>
      <c r="J8837">
        <v>12521000</v>
      </c>
      <c r="K8837">
        <v>12521000</v>
      </c>
    </row>
    <row r="8838" spans="1:11" x14ac:dyDescent="0.25">
      <c r="A8838">
        <v>1441</v>
      </c>
      <c r="B8838" t="s">
        <v>392</v>
      </c>
      <c r="C8838" t="s">
        <v>492</v>
      </c>
      <c r="D8838" t="s">
        <v>225</v>
      </c>
      <c r="E8838">
        <v>2016</v>
      </c>
      <c r="F8838" s="10">
        <v>42400</v>
      </c>
      <c r="G8838" t="s">
        <v>489</v>
      </c>
      <c r="H8838" t="s">
        <v>474</v>
      </c>
      <c r="I8838" t="s">
        <v>463</v>
      </c>
      <c r="J8838">
        <v>27448000</v>
      </c>
      <c r="K8838">
        <v>27448000</v>
      </c>
    </row>
    <row r="8839" spans="1:11" x14ac:dyDescent="0.25">
      <c r="A8839">
        <v>1441</v>
      </c>
      <c r="B8839" t="s">
        <v>392</v>
      </c>
      <c r="C8839" t="s">
        <v>492</v>
      </c>
      <c r="D8839" t="s">
        <v>2060</v>
      </c>
      <c r="E8839">
        <v>2016</v>
      </c>
      <c r="F8839" s="10">
        <v>42400</v>
      </c>
      <c r="G8839" t="s">
        <v>489</v>
      </c>
      <c r="H8839" t="s">
        <v>474</v>
      </c>
      <c r="I8839" t="s">
        <v>463</v>
      </c>
      <c r="J8839">
        <v>1660000</v>
      </c>
      <c r="K8839">
        <v>1660000</v>
      </c>
    </row>
    <row r="8840" spans="1:11" x14ac:dyDescent="0.25">
      <c r="A8840">
        <v>1441</v>
      </c>
      <c r="B8840" t="s">
        <v>392</v>
      </c>
      <c r="C8840" t="s">
        <v>492</v>
      </c>
      <c r="D8840" t="s">
        <v>803</v>
      </c>
      <c r="E8840">
        <v>2016</v>
      </c>
      <c r="F8840" s="10">
        <v>42400</v>
      </c>
      <c r="G8840" t="s">
        <v>489</v>
      </c>
      <c r="H8840" t="s">
        <v>474</v>
      </c>
      <c r="I8840" t="s">
        <v>463</v>
      </c>
      <c r="J8840">
        <v>6363000</v>
      </c>
      <c r="K8840">
        <v>6363000</v>
      </c>
    </row>
    <row r="8841" spans="1:11" x14ac:dyDescent="0.25">
      <c r="A8841">
        <v>1441</v>
      </c>
      <c r="B8841" t="s">
        <v>392</v>
      </c>
      <c r="C8841" t="s">
        <v>492</v>
      </c>
      <c r="D8841" t="s">
        <v>316</v>
      </c>
      <c r="E8841">
        <v>2016</v>
      </c>
      <c r="F8841" s="10">
        <v>42400</v>
      </c>
      <c r="G8841" t="s">
        <v>489</v>
      </c>
      <c r="H8841" t="s">
        <v>474</v>
      </c>
      <c r="I8841" t="s">
        <v>463</v>
      </c>
      <c r="J8841">
        <v>635018000</v>
      </c>
      <c r="K8841">
        <v>635018000</v>
      </c>
    </row>
    <row r="8842" spans="1:11" x14ac:dyDescent="0.25">
      <c r="A8842">
        <v>1441</v>
      </c>
      <c r="B8842" t="s">
        <v>392</v>
      </c>
      <c r="C8842" t="s">
        <v>493</v>
      </c>
      <c r="D8842" t="s">
        <v>800</v>
      </c>
      <c r="E8842">
        <v>2016</v>
      </c>
      <c r="F8842" s="10">
        <v>42400</v>
      </c>
      <c r="G8842" t="s">
        <v>489</v>
      </c>
      <c r="H8842" t="s">
        <v>474</v>
      </c>
      <c r="I8842" t="s">
        <v>463</v>
      </c>
      <c r="J8842">
        <v>164905000</v>
      </c>
      <c r="K8842">
        <v>164905000</v>
      </c>
    </row>
    <row r="8843" spans="1:11" x14ac:dyDescent="0.25">
      <c r="A8843">
        <v>1441</v>
      </c>
      <c r="B8843" t="s">
        <v>392</v>
      </c>
      <c r="C8843" t="s">
        <v>493</v>
      </c>
      <c r="D8843" t="s">
        <v>799</v>
      </c>
      <c r="E8843">
        <v>2016</v>
      </c>
      <c r="F8843" s="10">
        <v>42400</v>
      </c>
      <c r="G8843" t="s">
        <v>489</v>
      </c>
      <c r="H8843" t="s">
        <v>474</v>
      </c>
      <c r="I8843" t="s">
        <v>463</v>
      </c>
      <c r="J8843">
        <v>193704000</v>
      </c>
      <c r="K8843">
        <v>193704000</v>
      </c>
    </row>
    <row r="8844" spans="1:11" x14ac:dyDescent="0.25">
      <c r="A8844">
        <v>1441</v>
      </c>
      <c r="B8844" t="s">
        <v>392</v>
      </c>
      <c r="C8844" t="s">
        <v>493</v>
      </c>
      <c r="D8844" t="s">
        <v>798</v>
      </c>
      <c r="E8844">
        <v>2016</v>
      </c>
      <c r="F8844" s="10">
        <v>42400</v>
      </c>
      <c r="G8844" t="s">
        <v>489</v>
      </c>
      <c r="H8844" t="s">
        <v>474</v>
      </c>
      <c r="I8844" t="s">
        <v>463</v>
      </c>
      <c r="J8844">
        <v>86390000</v>
      </c>
      <c r="K8844">
        <v>86390000</v>
      </c>
    </row>
    <row r="8845" spans="1:11" x14ac:dyDescent="0.25">
      <c r="A8845">
        <v>1441</v>
      </c>
      <c r="B8845" t="s">
        <v>392</v>
      </c>
      <c r="C8845" t="s">
        <v>493</v>
      </c>
      <c r="D8845" t="s">
        <v>458</v>
      </c>
      <c r="E8845">
        <v>2016</v>
      </c>
      <c r="F8845" s="10">
        <v>42400</v>
      </c>
      <c r="G8845" t="s">
        <v>489</v>
      </c>
      <c r="H8845" t="s">
        <v>474</v>
      </c>
      <c r="I8845" t="s">
        <v>463</v>
      </c>
      <c r="J8845">
        <v>-1886000</v>
      </c>
      <c r="K8845">
        <v>-1886000</v>
      </c>
    </row>
    <row r="8846" spans="1:11" x14ac:dyDescent="0.25">
      <c r="A8846">
        <v>1441</v>
      </c>
      <c r="B8846" t="s">
        <v>392</v>
      </c>
      <c r="C8846" t="s">
        <v>493</v>
      </c>
      <c r="D8846" t="s">
        <v>797</v>
      </c>
      <c r="E8846">
        <v>2016</v>
      </c>
      <c r="F8846" s="10">
        <v>42400</v>
      </c>
      <c r="G8846" t="s">
        <v>489</v>
      </c>
      <c r="H8846" t="s">
        <v>474</v>
      </c>
      <c r="I8846" t="s">
        <v>463</v>
      </c>
      <c r="J8846">
        <v>239897000</v>
      </c>
      <c r="K8846">
        <v>239897000</v>
      </c>
    </row>
    <row r="8847" spans="1:11" x14ac:dyDescent="0.25">
      <c r="A8847">
        <v>5763483</v>
      </c>
      <c r="B8847" t="s">
        <v>377</v>
      </c>
      <c r="C8847" t="s">
        <v>493</v>
      </c>
      <c r="D8847" t="s">
        <v>909</v>
      </c>
      <c r="E8847">
        <v>2016</v>
      </c>
      <c r="F8847" s="10">
        <v>42400</v>
      </c>
      <c r="G8847" t="s">
        <v>489</v>
      </c>
      <c r="H8847" t="s">
        <v>474</v>
      </c>
      <c r="I8847" t="s">
        <v>463</v>
      </c>
      <c r="J8847">
        <v>-9000000</v>
      </c>
      <c r="K8847">
        <v>-9000000</v>
      </c>
    </row>
    <row r="8848" spans="1:11" x14ac:dyDescent="0.25">
      <c r="A8848">
        <v>5763483</v>
      </c>
      <c r="B8848" t="s">
        <v>377</v>
      </c>
      <c r="C8848" t="s">
        <v>493</v>
      </c>
      <c r="D8848" t="s">
        <v>906</v>
      </c>
      <c r="E8848">
        <v>2016</v>
      </c>
      <c r="F8848" s="10">
        <v>42400</v>
      </c>
      <c r="G8848" t="s">
        <v>489</v>
      </c>
      <c r="H8848" t="s">
        <v>474</v>
      </c>
      <c r="I8848" t="s">
        <v>463</v>
      </c>
      <c r="J8848">
        <v>2690000000</v>
      </c>
      <c r="K8848">
        <v>2690000000</v>
      </c>
    </row>
    <row r="8849" spans="1:11" x14ac:dyDescent="0.25">
      <c r="A8849">
        <v>5763483</v>
      </c>
      <c r="B8849" t="s">
        <v>377</v>
      </c>
      <c r="C8849" t="s">
        <v>493</v>
      </c>
      <c r="D8849" t="s">
        <v>907</v>
      </c>
      <c r="E8849">
        <v>2016</v>
      </c>
      <c r="F8849" s="10">
        <v>42400</v>
      </c>
      <c r="G8849" t="s">
        <v>489</v>
      </c>
      <c r="H8849" t="s">
        <v>474</v>
      </c>
      <c r="I8849" t="s">
        <v>463</v>
      </c>
      <c r="J8849">
        <v>2510000000</v>
      </c>
      <c r="K8849">
        <v>2510000000</v>
      </c>
    </row>
    <row r="8850" spans="1:11" x14ac:dyDescent="0.25">
      <c r="A8850">
        <v>5763483</v>
      </c>
      <c r="B8850" t="s">
        <v>377</v>
      </c>
      <c r="C8850" t="s">
        <v>493</v>
      </c>
      <c r="D8850" t="s">
        <v>908</v>
      </c>
      <c r="E8850">
        <v>2016</v>
      </c>
      <c r="F8850" s="10">
        <v>42400</v>
      </c>
      <c r="G8850" t="s">
        <v>489</v>
      </c>
      <c r="H8850" t="s">
        <v>474</v>
      </c>
      <c r="I8850" t="s">
        <v>463</v>
      </c>
      <c r="J8850">
        <v>1932000000</v>
      </c>
      <c r="K8850">
        <v>1932000000</v>
      </c>
    </row>
    <row r="8851" spans="1:11" x14ac:dyDescent="0.25">
      <c r="A8851">
        <v>8090</v>
      </c>
      <c r="B8851" t="s">
        <v>410</v>
      </c>
      <c r="C8851" t="s">
        <v>492</v>
      </c>
      <c r="D8851" t="s">
        <v>569</v>
      </c>
      <c r="E8851">
        <v>2016</v>
      </c>
      <c r="F8851" s="10">
        <v>42460</v>
      </c>
      <c r="G8851" t="s">
        <v>489</v>
      </c>
      <c r="H8851" t="s">
        <v>474</v>
      </c>
      <c r="I8851" t="s">
        <v>463</v>
      </c>
      <c r="J8851">
        <v>370800000</v>
      </c>
      <c r="K8851">
        <v>370800000</v>
      </c>
    </row>
    <row r="8852" spans="1:11" x14ac:dyDescent="0.25">
      <c r="A8852">
        <v>8090</v>
      </c>
      <c r="B8852" t="s">
        <v>410</v>
      </c>
      <c r="C8852" t="s">
        <v>492</v>
      </c>
      <c r="D8852" t="s">
        <v>653</v>
      </c>
      <c r="E8852">
        <v>2016</v>
      </c>
      <c r="F8852" s="10">
        <v>42460</v>
      </c>
      <c r="G8852" t="s">
        <v>489</v>
      </c>
      <c r="H8852" t="s">
        <v>474</v>
      </c>
      <c r="I8852" t="s">
        <v>463</v>
      </c>
      <c r="J8852">
        <v>246100000</v>
      </c>
      <c r="K8852">
        <v>246100000</v>
      </c>
    </row>
    <row r="8853" spans="1:11" x14ac:dyDescent="0.25">
      <c r="A8853">
        <v>8090</v>
      </c>
      <c r="B8853" t="s">
        <v>410</v>
      </c>
      <c r="C8853" t="s">
        <v>492</v>
      </c>
      <c r="D8853" t="s">
        <v>316</v>
      </c>
      <c r="E8853">
        <v>2016</v>
      </c>
      <c r="F8853" s="10">
        <v>42460</v>
      </c>
      <c r="G8853" t="s">
        <v>489</v>
      </c>
      <c r="H8853" t="s">
        <v>474</v>
      </c>
      <c r="I8853" t="s">
        <v>463</v>
      </c>
      <c r="J8853">
        <v>1306900000</v>
      </c>
      <c r="K8853">
        <v>1306900000</v>
      </c>
    </row>
    <row r="8854" spans="1:11" x14ac:dyDescent="0.25">
      <c r="A8854">
        <v>8090</v>
      </c>
      <c r="B8854" t="s">
        <v>410</v>
      </c>
      <c r="C8854" t="s">
        <v>493</v>
      </c>
      <c r="D8854" t="s">
        <v>671</v>
      </c>
      <c r="E8854">
        <v>2016</v>
      </c>
      <c r="F8854" s="10">
        <v>42460</v>
      </c>
      <c r="G8854" t="s">
        <v>489</v>
      </c>
      <c r="H8854" t="s">
        <v>474</v>
      </c>
      <c r="I8854" t="s">
        <v>463</v>
      </c>
      <c r="J8854">
        <v>1100300000</v>
      </c>
      <c r="K8854">
        <v>1100300000</v>
      </c>
    </row>
    <row r="8855" spans="1:11" x14ac:dyDescent="0.25">
      <c r="A8855">
        <v>8090</v>
      </c>
      <c r="B8855" t="s">
        <v>410</v>
      </c>
      <c r="C8855" t="s">
        <v>493</v>
      </c>
      <c r="D8855" t="s">
        <v>672</v>
      </c>
      <c r="E8855">
        <v>2016</v>
      </c>
      <c r="F8855" s="10">
        <v>42460</v>
      </c>
      <c r="G8855" t="s">
        <v>489</v>
      </c>
      <c r="H8855" t="s">
        <v>474</v>
      </c>
      <c r="I8855" t="s">
        <v>463</v>
      </c>
      <c r="J8855">
        <v>823500000</v>
      </c>
      <c r="K8855">
        <v>823500000</v>
      </c>
    </row>
    <row r="8856" spans="1:11" x14ac:dyDescent="0.25">
      <c r="A8856">
        <v>8114</v>
      </c>
      <c r="B8856" t="s">
        <v>320</v>
      </c>
      <c r="C8856" t="s">
        <v>492</v>
      </c>
      <c r="D8856" t="s">
        <v>651</v>
      </c>
      <c r="E8856">
        <v>2016</v>
      </c>
      <c r="F8856" s="10">
        <v>42460</v>
      </c>
      <c r="G8856" t="s">
        <v>489</v>
      </c>
      <c r="H8856" t="s">
        <v>474</v>
      </c>
      <c r="I8856" t="s">
        <v>463</v>
      </c>
      <c r="J8856">
        <v>1113796000</v>
      </c>
      <c r="K8856">
        <v>1113796000</v>
      </c>
    </row>
    <row r="8857" spans="1:11" x14ac:dyDescent="0.25">
      <c r="A8857">
        <v>8114</v>
      </c>
      <c r="B8857" t="s">
        <v>320</v>
      </c>
      <c r="C8857" t="s">
        <v>492</v>
      </c>
      <c r="D8857" t="s">
        <v>656</v>
      </c>
      <c r="E8857">
        <v>2016</v>
      </c>
      <c r="F8857" s="10">
        <v>42460</v>
      </c>
      <c r="G8857" t="s">
        <v>489</v>
      </c>
      <c r="H8857" t="s">
        <v>474</v>
      </c>
      <c r="I8857" t="s">
        <v>463</v>
      </c>
      <c r="J8857">
        <v>176882000</v>
      </c>
      <c r="K8857">
        <v>176882000</v>
      </c>
    </row>
    <row r="8858" spans="1:11" x14ac:dyDescent="0.25">
      <c r="A8858">
        <v>8114</v>
      </c>
      <c r="B8858" t="s">
        <v>320</v>
      </c>
      <c r="C8858" t="s">
        <v>493</v>
      </c>
      <c r="D8858" t="s">
        <v>655</v>
      </c>
      <c r="E8858">
        <v>2016</v>
      </c>
      <c r="F8858" s="10">
        <v>42460</v>
      </c>
      <c r="G8858" t="s">
        <v>489</v>
      </c>
      <c r="H8858" t="s">
        <v>474</v>
      </c>
      <c r="I8858" t="s">
        <v>463</v>
      </c>
      <c r="J8858">
        <v>338876000</v>
      </c>
      <c r="K8858">
        <v>338876000</v>
      </c>
    </row>
    <row r="8859" spans="1:11" x14ac:dyDescent="0.25">
      <c r="A8859">
        <v>8114</v>
      </c>
      <c r="B8859" t="s">
        <v>320</v>
      </c>
      <c r="C8859" t="s">
        <v>493</v>
      </c>
      <c r="D8859" t="s">
        <v>2059</v>
      </c>
      <c r="E8859">
        <v>2016</v>
      </c>
      <c r="F8859" s="10">
        <v>42460</v>
      </c>
      <c r="G8859" t="s">
        <v>489</v>
      </c>
      <c r="H8859" t="s">
        <v>474</v>
      </c>
      <c r="I8859" t="s">
        <v>463</v>
      </c>
      <c r="J8859">
        <v>951802000</v>
      </c>
      <c r="K8859">
        <v>951802000</v>
      </c>
    </row>
    <row r="8860" spans="1:11" x14ac:dyDescent="0.25">
      <c r="A8860">
        <v>962</v>
      </c>
      <c r="B8860" t="s">
        <v>322</v>
      </c>
      <c r="C8860" t="s">
        <v>492</v>
      </c>
      <c r="D8860" t="s">
        <v>578</v>
      </c>
      <c r="E8860">
        <v>2016</v>
      </c>
      <c r="F8860" s="10">
        <v>42643</v>
      </c>
      <c r="G8860" t="s">
        <v>489</v>
      </c>
      <c r="H8860" t="s">
        <v>474</v>
      </c>
      <c r="I8860" t="s">
        <v>463</v>
      </c>
      <c r="J8860">
        <v>1278300000</v>
      </c>
      <c r="K8860">
        <v>1278300000</v>
      </c>
    </row>
    <row r="8861" spans="1:11" x14ac:dyDescent="0.25">
      <c r="A8861">
        <v>962</v>
      </c>
      <c r="B8861" t="s">
        <v>322</v>
      </c>
      <c r="C8861" t="s">
        <v>492</v>
      </c>
      <c r="D8861" t="s">
        <v>44</v>
      </c>
      <c r="E8861">
        <v>2016</v>
      </c>
      <c r="F8861" s="10">
        <v>42643</v>
      </c>
      <c r="G8861" t="s">
        <v>489</v>
      </c>
      <c r="H8861" t="s">
        <v>474</v>
      </c>
      <c r="I8861" t="s">
        <v>463</v>
      </c>
      <c r="J8861">
        <v>866500000</v>
      </c>
      <c r="K8861">
        <v>866500000</v>
      </c>
    </row>
    <row r="8862" spans="1:11" x14ac:dyDescent="0.25">
      <c r="A8862">
        <v>962</v>
      </c>
      <c r="B8862" t="s">
        <v>322</v>
      </c>
      <c r="C8862" t="s">
        <v>492</v>
      </c>
      <c r="D8862" t="s">
        <v>569</v>
      </c>
      <c r="E8862">
        <v>2016</v>
      </c>
      <c r="F8862" s="10">
        <v>42643</v>
      </c>
      <c r="G8862" t="s">
        <v>489</v>
      </c>
      <c r="H8862" t="s">
        <v>474</v>
      </c>
      <c r="I8862" t="s">
        <v>463</v>
      </c>
      <c r="J8862">
        <v>1904200000</v>
      </c>
      <c r="K8862">
        <v>1904200000</v>
      </c>
    </row>
    <row r="8863" spans="1:11" x14ac:dyDescent="0.25">
      <c r="A8863">
        <v>962</v>
      </c>
      <c r="B8863" t="s">
        <v>322</v>
      </c>
      <c r="C8863" t="s">
        <v>492</v>
      </c>
      <c r="D8863" t="s">
        <v>653</v>
      </c>
      <c r="E8863">
        <v>2016</v>
      </c>
      <c r="F8863" s="10">
        <v>42643</v>
      </c>
      <c r="G8863" t="s">
        <v>489</v>
      </c>
      <c r="H8863" t="s">
        <v>474</v>
      </c>
      <c r="I8863" t="s">
        <v>463</v>
      </c>
      <c r="J8863">
        <v>794800000</v>
      </c>
      <c r="K8863">
        <v>794800000</v>
      </c>
    </row>
    <row r="8864" spans="1:11" x14ac:dyDescent="0.25">
      <c r="A8864">
        <v>962</v>
      </c>
      <c r="B8864" t="s">
        <v>322</v>
      </c>
      <c r="C8864" t="s">
        <v>492</v>
      </c>
      <c r="D8864" t="s">
        <v>316</v>
      </c>
      <c r="E8864">
        <v>2016</v>
      </c>
      <c r="F8864" s="10">
        <v>42643</v>
      </c>
      <c r="G8864" t="s">
        <v>489</v>
      </c>
      <c r="H8864" t="s">
        <v>474</v>
      </c>
      <c r="I8864" t="s">
        <v>463</v>
      </c>
      <c r="J8864">
        <v>12567000000</v>
      </c>
      <c r="K8864">
        <v>12567000000</v>
      </c>
    </row>
    <row r="8865" spans="1:11" x14ac:dyDescent="0.25">
      <c r="A8865">
        <v>962</v>
      </c>
      <c r="B8865" t="s">
        <v>322</v>
      </c>
      <c r="C8865" t="s">
        <v>493</v>
      </c>
      <c r="D8865" t="s">
        <v>575</v>
      </c>
      <c r="E8865">
        <v>2016</v>
      </c>
      <c r="F8865" s="10">
        <v>42643</v>
      </c>
      <c r="G8865" t="s">
        <v>489</v>
      </c>
      <c r="H8865" t="s">
        <v>474</v>
      </c>
      <c r="I8865" t="s">
        <v>463</v>
      </c>
      <c r="J8865">
        <v>6501300000</v>
      </c>
      <c r="K8865">
        <v>6501300000</v>
      </c>
    </row>
    <row r="8866" spans="1:11" x14ac:dyDescent="0.25">
      <c r="A8866">
        <v>962</v>
      </c>
      <c r="B8866" t="s">
        <v>322</v>
      </c>
      <c r="C8866" t="s">
        <v>493</v>
      </c>
      <c r="D8866" t="s">
        <v>577</v>
      </c>
      <c r="E8866">
        <v>2016</v>
      </c>
      <c r="F8866" s="10">
        <v>42643</v>
      </c>
      <c r="G8866" t="s">
        <v>489</v>
      </c>
      <c r="H8866" t="s">
        <v>474</v>
      </c>
      <c r="I8866" t="s">
        <v>463</v>
      </c>
      <c r="J8866">
        <v>0</v>
      </c>
      <c r="K8866">
        <v>0</v>
      </c>
    </row>
    <row r="8867" spans="1:11" x14ac:dyDescent="0.25">
      <c r="A8867">
        <v>962</v>
      </c>
      <c r="B8867" t="s">
        <v>322</v>
      </c>
      <c r="C8867" t="s">
        <v>493</v>
      </c>
      <c r="D8867" t="s">
        <v>574</v>
      </c>
      <c r="E8867">
        <v>2016</v>
      </c>
      <c r="F8867" s="10">
        <v>42643</v>
      </c>
      <c r="G8867" t="s">
        <v>489</v>
      </c>
      <c r="H8867" t="s">
        <v>474</v>
      </c>
      <c r="I8867" t="s">
        <v>463</v>
      </c>
      <c r="J8867">
        <v>7655800000</v>
      </c>
      <c r="K8867">
        <v>7655800000</v>
      </c>
    </row>
    <row r="8868" spans="1:11" x14ac:dyDescent="0.25">
      <c r="A8868">
        <v>962</v>
      </c>
      <c r="B8868" t="s">
        <v>322</v>
      </c>
      <c r="C8868" t="s">
        <v>493</v>
      </c>
      <c r="D8868" t="s">
        <v>573</v>
      </c>
      <c r="E8868">
        <v>2016</v>
      </c>
      <c r="F8868" s="10">
        <v>42643</v>
      </c>
      <c r="G8868" t="s">
        <v>489</v>
      </c>
      <c r="H8868" t="s">
        <v>474</v>
      </c>
      <c r="I8868" t="s">
        <v>463</v>
      </c>
      <c r="J8868">
        <v>3253700000</v>
      </c>
      <c r="K8868">
        <v>3253700000</v>
      </c>
    </row>
    <row r="8869" spans="1:11" x14ac:dyDescent="0.25">
      <c r="A8869">
        <v>1395</v>
      </c>
      <c r="B8869" t="s">
        <v>386</v>
      </c>
      <c r="C8869" t="s">
        <v>492</v>
      </c>
      <c r="D8869" t="s">
        <v>570</v>
      </c>
      <c r="E8869">
        <v>2016</v>
      </c>
      <c r="F8869" s="10">
        <v>42643</v>
      </c>
      <c r="G8869" t="s">
        <v>489</v>
      </c>
      <c r="H8869" t="s">
        <v>474</v>
      </c>
      <c r="I8869" t="s">
        <v>463</v>
      </c>
      <c r="J8869">
        <v>299952000</v>
      </c>
      <c r="K8869">
        <v>299952000</v>
      </c>
    </row>
    <row r="8870" spans="1:11" x14ac:dyDescent="0.25">
      <c r="A8870">
        <v>1395</v>
      </c>
      <c r="B8870" t="s">
        <v>386</v>
      </c>
      <c r="C8870" t="s">
        <v>492</v>
      </c>
      <c r="D8870" t="s">
        <v>21</v>
      </c>
      <c r="E8870">
        <v>2016</v>
      </c>
      <c r="F8870" s="10">
        <v>42643</v>
      </c>
      <c r="G8870" t="s">
        <v>489</v>
      </c>
      <c r="H8870" t="s">
        <v>474</v>
      </c>
      <c r="I8870" t="s">
        <v>463</v>
      </c>
      <c r="J8870">
        <v>436670000</v>
      </c>
      <c r="K8870">
        <v>436670000</v>
      </c>
    </row>
    <row r="8871" spans="1:11" x14ac:dyDescent="0.25">
      <c r="A8871">
        <v>1395</v>
      </c>
      <c r="B8871" t="s">
        <v>386</v>
      </c>
      <c r="C8871" t="s">
        <v>492</v>
      </c>
      <c r="D8871" t="s">
        <v>44</v>
      </c>
      <c r="E8871">
        <v>2016</v>
      </c>
      <c r="F8871" s="10">
        <v>42643</v>
      </c>
      <c r="G8871" t="s">
        <v>489</v>
      </c>
      <c r="H8871" t="s">
        <v>474</v>
      </c>
      <c r="I8871" t="s">
        <v>463</v>
      </c>
      <c r="J8871">
        <v>927942000</v>
      </c>
      <c r="K8871">
        <v>927942000</v>
      </c>
    </row>
    <row r="8872" spans="1:11" x14ac:dyDescent="0.25">
      <c r="A8872">
        <v>1395</v>
      </c>
      <c r="B8872" t="s">
        <v>386</v>
      </c>
      <c r="C8872" t="s">
        <v>492</v>
      </c>
      <c r="D8872" t="s">
        <v>569</v>
      </c>
      <c r="E8872">
        <v>2016</v>
      </c>
      <c r="F8872" s="10">
        <v>42643</v>
      </c>
      <c r="G8872" t="s">
        <v>489</v>
      </c>
      <c r="H8872" t="s">
        <v>474</v>
      </c>
      <c r="I8872" t="s">
        <v>463</v>
      </c>
      <c r="J8872">
        <v>2346224000</v>
      </c>
      <c r="K8872">
        <v>2346224000</v>
      </c>
    </row>
    <row r="8873" spans="1:11" x14ac:dyDescent="0.25">
      <c r="A8873">
        <v>1395</v>
      </c>
      <c r="B8873" t="s">
        <v>386</v>
      </c>
      <c r="C8873" t="s">
        <v>492</v>
      </c>
      <c r="D8873" t="s">
        <v>138</v>
      </c>
      <c r="E8873">
        <v>2016</v>
      </c>
      <c r="F8873" s="10">
        <v>42643</v>
      </c>
      <c r="G8873" t="s">
        <v>489</v>
      </c>
      <c r="H8873" t="s">
        <v>474</v>
      </c>
      <c r="I8873" t="s">
        <v>463</v>
      </c>
      <c r="J8873">
        <v>187929000</v>
      </c>
      <c r="K8873">
        <v>187929000</v>
      </c>
    </row>
    <row r="8874" spans="1:11" x14ac:dyDescent="0.25">
      <c r="A8874">
        <v>1395</v>
      </c>
      <c r="B8874" t="s">
        <v>386</v>
      </c>
      <c r="C8874" t="s">
        <v>492</v>
      </c>
      <c r="D8874" t="s">
        <v>572</v>
      </c>
      <c r="E8874">
        <v>2016</v>
      </c>
      <c r="F8874" s="10">
        <v>42643</v>
      </c>
      <c r="G8874" t="s">
        <v>489</v>
      </c>
      <c r="H8874" t="s">
        <v>474</v>
      </c>
      <c r="I8874" t="s">
        <v>463</v>
      </c>
      <c r="J8874">
        <v>392382000</v>
      </c>
      <c r="K8874">
        <v>392382000</v>
      </c>
    </row>
    <row r="8875" spans="1:11" x14ac:dyDescent="0.25">
      <c r="A8875">
        <v>1395</v>
      </c>
      <c r="B8875" t="s">
        <v>386</v>
      </c>
      <c r="C8875" t="s">
        <v>492</v>
      </c>
      <c r="D8875" t="s">
        <v>571</v>
      </c>
      <c r="E8875">
        <v>2016</v>
      </c>
      <c r="F8875" s="10">
        <v>42643</v>
      </c>
      <c r="G8875" t="s">
        <v>489</v>
      </c>
      <c r="H8875" t="s">
        <v>474</v>
      </c>
      <c r="I8875" t="s">
        <v>463</v>
      </c>
      <c r="J8875">
        <v>125610000</v>
      </c>
      <c r="K8875">
        <v>125610000</v>
      </c>
    </row>
    <row r="8876" spans="1:11" x14ac:dyDescent="0.25">
      <c r="A8876">
        <v>1395</v>
      </c>
      <c r="B8876" t="s">
        <v>386</v>
      </c>
      <c r="C8876" t="s">
        <v>492</v>
      </c>
      <c r="D8876" t="s">
        <v>316</v>
      </c>
      <c r="E8876">
        <v>2016</v>
      </c>
      <c r="F8876" s="10">
        <v>42643</v>
      </c>
      <c r="G8876" t="s">
        <v>489</v>
      </c>
      <c r="H8876" t="s">
        <v>474</v>
      </c>
      <c r="I8876" t="s">
        <v>463</v>
      </c>
      <c r="J8876">
        <v>6247448000</v>
      </c>
      <c r="K8876">
        <v>6247448000</v>
      </c>
    </row>
    <row r="8877" spans="1:11" x14ac:dyDescent="0.25">
      <c r="A8877">
        <v>1788</v>
      </c>
      <c r="B8877" t="s">
        <v>422</v>
      </c>
      <c r="C8877" t="s">
        <v>492</v>
      </c>
      <c r="D8877" t="s">
        <v>564</v>
      </c>
      <c r="E8877">
        <v>2016</v>
      </c>
      <c r="F8877" s="10">
        <v>42645</v>
      </c>
      <c r="G8877" t="s">
        <v>489</v>
      </c>
      <c r="H8877" t="s">
        <v>474</v>
      </c>
      <c r="I8877" t="s">
        <v>463</v>
      </c>
      <c r="J8877">
        <v>724918000</v>
      </c>
      <c r="K8877">
        <v>724918000</v>
      </c>
    </row>
    <row r="8878" spans="1:11" x14ac:dyDescent="0.25">
      <c r="A8878">
        <v>1788</v>
      </c>
      <c r="B8878" t="s">
        <v>422</v>
      </c>
      <c r="C8878" t="s">
        <v>492</v>
      </c>
      <c r="D8878" t="s">
        <v>316</v>
      </c>
      <c r="E8878">
        <v>2016</v>
      </c>
      <c r="F8878" s="10">
        <v>42645</v>
      </c>
      <c r="G8878" t="s">
        <v>489</v>
      </c>
      <c r="H8878" t="s">
        <v>474</v>
      </c>
      <c r="I8878" t="s">
        <v>463</v>
      </c>
      <c r="J8878">
        <v>1858551000</v>
      </c>
      <c r="K8878">
        <v>1858551000</v>
      </c>
    </row>
    <row r="8879" spans="1:11" x14ac:dyDescent="0.25">
      <c r="A8879">
        <v>1788</v>
      </c>
      <c r="B8879" t="s">
        <v>422</v>
      </c>
      <c r="C8879" t="s">
        <v>493</v>
      </c>
      <c r="D8879" t="s">
        <v>589</v>
      </c>
      <c r="E8879">
        <v>2016</v>
      </c>
      <c r="F8879" s="10">
        <v>42645</v>
      </c>
      <c r="G8879" t="s">
        <v>489</v>
      </c>
      <c r="H8879" t="s">
        <v>474</v>
      </c>
      <c r="I8879" t="s">
        <v>463</v>
      </c>
      <c r="J8879">
        <v>-66664000</v>
      </c>
      <c r="K8879">
        <v>-66664000</v>
      </c>
    </row>
    <row r="8880" spans="1:11" x14ac:dyDescent="0.25">
      <c r="A8880">
        <v>1788</v>
      </c>
      <c r="B8880" t="s">
        <v>422</v>
      </c>
      <c r="C8880" t="s">
        <v>493</v>
      </c>
      <c r="D8880" t="s">
        <v>2894</v>
      </c>
      <c r="E8880">
        <v>2016</v>
      </c>
      <c r="F8880" s="10">
        <v>42645</v>
      </c>
      <c r="G8880" t="s">
        <v>489</v>
      </c>
      <c r="H8880" t="s">
        <v>474</v>
      </c>
      <c r="I8880" t="s">
        <v>463</v>
      </c>
      <c r="J8880">
        <v>52150000</v>
      </c>
      <c r="K8880">
        <v>52150000</v>
      </c>
    </row>
    <row r="8881" spans="1:11" x14ac:dyDescent="0.25">
      <c r="A8881">
        <v>1788</v>
      </c>
      <c r="B8881" t="s">
        <v>422</v>
      </c>
      <c r="C8881" t="s">
        <v>493</v>
      </c>
      <c r="D8881" t="s">
        <v>2893</v>
      </c>
      <c r="E8881">
        <v>2016</v>
      </c>
      <c r="F8881" s="10">
        <v>42645</v>
      </c>
      <c r="G8881" t="s">
        <v>489</v>
      </c>
      <c r="H8881" t="s">
        <v>474</v>
      </c>
      <c r="I8881" t="s">
        <v>463</v>
      </c>
      <c r="J8881">
        <v>1569702000</v>
      </c>
      <c r="K8881">
        <v>1569702000</v>
      </c>
    </row>
    <row r="8882" spans="1:11" x14ac:dyDescent="0.25">
      <c r="A8882">
        <v>1788</v>
      </c>
      <c r="B8882" t="s">
        <v>422</v>
      </c>
      <c r="C8882" t="s">
        <v>493</v>
      </c>
      <c r="D8882" t="s">
        <v>2892</v>
      </c>
      <c r="E8882">
        <v>2016</v>
      </c>
      <c r="F8882" s="10">
        <v>42645</v>
      </c>
      <c r="G8882" t="s">
        <v>489</v>
      </c>
      <c r="H8882" t="s">
        <v>474</v>
      </c>
      <c r="I8882" t="s">
        <v>463</v>
      </c>
      <c r="J8882">
        <v>1028281000</v>
      </c>
      <c r="K8882">
        <v>1028281000</v>
      </c>
    </row>
    <row r="8883" spans="1:11" x14ac:dyDescent="0.25">
      <c r="A8883">
        <v>8079</v>
      </c>
      <c r="B8883" t="s">
        <v>400</v>
      </c>
      <c r="C8883" t="s">
        <v>492</v>
      </c>
      <c r="D8883" t="s">
        <v>44</v>
      </c>
      <c r="E8883">
        <v>2016</v>
      </c>
      <c r="F8883" s="10">
        <v>42643</v>
      </c>
      <c r="G8883" t="s">
        <v>489</v>
      </c>
      <c r="H8883" t="s">
        <v>474</v>
      </c>
      <c r="I8883" t="s">
        <v>463</v>
      </c>
      <c r="J8883">
        <v>57100000</v>
      </c>
      <c r="K8883">
        <v>57100000</v>
      </c>
    </row>
    <row r="8884" spans="1:11" x14ac:dyDescent="0.25">
      <c r="A8884">
        <v>8079</v>
      </c>
      <c r="B8884" t="s">
        <v>400</v>
      </c>
      <c r="C8884" t="s">
        <v>492</v>
      </c>
      <c r="D8884" t="s">
        <v>595</v>
      </c>
      <c r="E8884">
        <v>2016</v>
      </c>
      <c r="F8884" s="10">
        <v>42643</v>
      </c>
      <c r="G8884" t="s">
        <v>489</v>
      </c>
      <c r="H8884" t="s">
        <v>474</v>
      </c>
      <c r="I8884" t="s">
        <v>463</v>
      </c>
      <c r="J8884">
        <v>27000000</v>
      </c>
      <c r="K8884">
        <v>27000000</v>
      </c>
    </row>
    <row r="8885" spans="1:11" x14ac:dyDescent="0.25">
      <c r="A8885">
        <v>8079</v>
      </c>
      <c r="B8885" t="s">
        <v>400</v>
      </c>
      <c r="C8885" t="s">
        <v>492</v>
      </c>
      <c r="D8885" t="s">
        <v>316</v>
      </c>
      <c r="E8885">
        <v>2016</v>
      </c>
      <c r="F8885" s="10">
        <v>42643</v>
      </c>
      <c r="G8885" t="s">
        <v>489</v>
      </c>
      <c r="H8885" t="s">
        <v>474</v>
      </c>
      <c r="I8885" t="s">
        <v>463</v>
      </c>
      <c r="J8885">
        <v>716500000</v>
      </c>
      <c r="K8885">
        <v>716500000</v>
      </c>
    </row>
    <row r="8886" spans="1:11" x14ac:dyDescent="0.25">
      <c r="A8886">
        <v>8079</v>
      </c>
      <c r="B8886" t="s">
        <v>400</v>
      </c>
      <c r="C8886" t="s">
        <v>493</v>
      </c>
      <c r="D8886" t="s">
        <v>577</v>
      </c>
      <c r="E8886">
        <v>2016</v>
      </c>
      <c r="F8886" s="10">
        <v>42643</v>
      </c>
      <c r="G8886" t="s">
        <v>489</v>
      </c>
      <c r="H8886" t="s">
        <v>474</v>
      </c>
      <c r="I8886" t="s">
        <v>463</v>
      </c>
      <c r="J8886">
        <v>0</v>
      </c>
      <c r="K8886">
        <v>0</v>
      </c>
    </row>
    <row r="8887" spans="1:11" x14ac:dyDescent="0.25">
      <c r="A8887">
        <v>8079</v>
      </c>
      <c r="B8887" t="s">
        <v>400</v>
      </c>
      <c r="C8887" t="s">
        <v>493</v>
      </c>
      <c r="D8887" t="s">
        <v>589</v>
      </c>
      <c r="E8887">
        <v>2016</v>
      </c>
      <c r="F8887" s="10">
        <v>42643</v>
      </c>
      <c r="G8887" t="s">
        <v>489</v>
      </c>
      <c r="H8887" t="s">
        <v>474</v>
      </c>
      <c r="I8887" t="s">
        <v>463</v>
      </c>
      <c r="J8887">
        <v>-5800000</v>
      </c>
      <c r="K8887">
        <v>-5800000</v>
      </c>
    </row>
    <row r="8888" spans="1:11" x14ac:dyDescent="0.25">
      <c r="A8888">
        <v>8079</v>
      </c>
      <c r="B8888" t="s">
        <v>400</v>
      </c>
      <c r="C8888" t="s">
        <v>493</v>
      </c>
      <c r="D8888" t="s">
        <v>593</v>
      </c>
      <c r="E8888">
        <v>2016</v>
      </c>
      <c r="F8888" s="10">
        <v>42643</v>
      </c>
      <c r="G8888" t="s">
        <v>489</v>
      </c>
      <c r="H8888" t="s">
        <v>474</v>
      </c>
      <c r="I8888" t="s">
        <v>463</v>
      </c>
      <c r="J8888">
        <v>721500000</v>
      </c>
      <c r="K8888">
        <v>721500000</v>
      </c>
    </row>
    <row r="8889" spans="1:11" x14ac:dyDescent="0.25">
      <c r="A8889">
        <v>8079</v>
      </c>
      <c r="B8889" t="s">
        <v>400</v>
      </c>
      <c r="C8889" t="s">
        <v>493</v>
      </c>
      <c r="D8889" t="s">
        <v>594</v>
      </c>
      <c r="E8889">
        <v>2016</v>
      </c>
      <c r="F8889" s="10">
        <v>42643</v>
      </c>
      <c r="G8889" t="s">
        <v>489</v>
      </c>
      <c r="H8889" t="s">
        <v>474</v>
      </c>
      <c r="I8889" t="s">
        <v>463</v>
      </c>
      <c r="J8889">
        <v>84900000</v>
      </c>
      <c r="K8889">
        <v>84900000</v>
      </c>
    </row>
    <row r="8890" spans="1:11" x14ac:dyDescent="0.25">
      <c r="A8890">
        <v>974</v>
      </c>
      <c r="B8890" t="s">
        <v>324</v>
      </c>
      <c r="C8890" t="s">
        <v>492</v>
      </c>
      <c r="D8890" t="s">
        <v>44</v>
      </c>
      <c r="E8890">
        <v>2016</v>
      </c>
      <c r="F8890" s="10">
        <v>42735</v>
      </c>
      <c r="G8890" t="s">
        <v>489</v>
      </c>
      <c r="H8890" t="s">
        <v>474</v>
      </c>
      <c r="I8890" t="s">
        <v>463</v>
      </c>
      <c r="J8890">
        <v>129291000</v>
      </c>
      <c r="K8890">
        <v>129291000</v>
      </c>
    </row>
    <row r="8891" spans="1:11" x14ac:dyDescent="0.25">
      <c r="A8891">
        <v>974</v>
      </c>
      <c r="B8891" t="s">
        <v>324</v>
      </c>
      <c r="C8891" t="s">
        <v>492</v>
      </c>
      <c r="D8891" t="s">
        <v>569</v>
      </c>
      <c r="E8891">
        <v>2016</v>
      </c>
      <c r="F8891" s="10">
        <v>42735</v>
      </c>
      <c r="G8891" t="s">
        <v>489</v>
      </c>
      <c r="H8891" t="s">
        <v>474</v>
      </c>
      <c r="I8891" t="s">
        <v>463</v>
      </c>
      <c r="J8891">
        <v>60238000</v>
      </c>
      <c r="K8891">
        <v>60238000</v>
      </c>
    </row>
    <row r="8892" spans="1:11" x14ac:dyDescent="0.25">
      <c r="A8892">
        <v>974</v>
      </c>
      <c r="B8892" t="s">
        <v>324</v>
      </c>
      <c r="C8892" t="s">
        <v>492</v>
      </c>
      <c r="D8892" t="s">
        <v>2060</v>
      </c>
      <c r="E8892">
        <v>2016</v>
      </c>
      <c r="F8892" s="10">
        <v>42735</v>
      </c>
      <c r="G8892" t="s">
        <v>489</v>
      </c>
      <c r="H8892" t="s">
        <v>474</v>
      </c>
      <c r="I8892" t="s">
        <v>463</v>
      </c>
      <c r="J8892">
        <v>107811000</v>
      </c>
      <c r="K8892">
        <v>107811000</v>
      </c>
    </row>
    <row r="8893" spans="1:11" x14ac:dyDescent="0.25">
      <c r="A8893">
        <v>974</v>
      </c>
      <c r="B8893" t="s">
        <v>324</v>
      </c>
      <c r="C8893" t="s">
        <v>492</v>
      </c>
      <c r="D8893" t="s">
        <v>316</v>
      </c>
      <c r="E8893">
        <v>2016</v>
      </c>
      <c r="F8893" s="10">
        <v>42735</v>
      </c>
      <c r="G8893" t="s">
        <v>489</v>
      </c>
      <c r="H8893" t="s">
        <v>474</v>
      </c>
      <c r="I8893" t="s">
        <v>463</v>
      </c>
      <c r="J8893">
        <v>924580000</v>
      </c>
      <c r="K8893">
        <v>924580000</v>
      </c>
    </row>
    <row r="8894" spans="1:11" x14ac:dyDescent="0.25">
      <c r="A8894">
        <v>974</v>
      </c>
      <c r="B8894" t="s">
        <v>324</v>
      </c>
      <c r="C8894" t="s">
        <v>493</v>
      </c>
      <c r="D8894" t="s">
        <v>963</v>
      </c>
      <c r="E8894">
        <v>2016</v>
      </c>
      <c r="F8894" s="10">
        <v>42735</v>
      </c>
      <c r="G8894" t="s">
        <v>489</v>
      </c>
      <c r="H8894" t="s">
        <v>474</v>
      </c>
      <c r="I8894" t="s">
        <v>463</v>
      </c>
      <c r="J8894">
        <v>401469000</v>
      </c>
      <c r="K8894">
        <v>401469000</v>
      </c>
    </row>
    <row r="8895" spans="1:11" x14ac:dyDescent="0.25">
      <c r="A8895">
        <v>974</v>
      </c>
      <c r="B8895" t="s">
        <v>324</v>
      </c>
      <c r="C8895" t="s">
        <v>493</v>
      </c>
      <c r="D8895" t="s">
        <v>964</v>
      </c>
      <c r="E8895">
        <v>2016</v>
      </c>
      <c r="F8895" s="10">
        <v>42735</v>
      </c>
      <c r="G8895" t="s">
        <v>489</v>
      </c>
      <c r="H8895" t="s">
        <v>474</v>
      </c>
      <c r="I8895" t="s">
        <v>463</v>
      </c>
      <c r="J8895">
        <v>248900000</v>
      </c>
      <c r="K8895">
        <v>248900000</v>
      </c>
    </row>
    <row r="8896" spans="1:11" x14ac:dyDescent="0.25">
      <c r="A8896">
        <v>974</v>
      </c>
      <c r="B8896" t="s">
        <v>324</v>
      </c>
      <c r="C8896" t="s">
        <v>493</v>
      </c>
      <c r="D8896" t="s">
        <v>962</v>
      </c>
      <c r="E8896">
        <v>2016</v>
      </c>
      <c r="F8896" s="10">
        <v>42735</v>
      </c>
      <c r="G8896" t="s">
        <v>489</v>
      </c>
      <c r="H8896" t="s">
        <v>474</v>
      </c>
      <c r="I8896" t="s">
        <v>463</v>
      </c>
      <c r="J8896">
        <v>571551000</v>
      </c>
      <c r="K8896">
        <v>571551000</v>
      </c>
    </row>
    <row r="8897" spans="1:11" x14ac:dyDescent="0.25">
      <c r="A8897">
        <v>1158</v>
      </c>
      <c r="B8897" t="s">
        <v>53</v>
      </c>
      <c r="C8897" t="s">
        <v>492</v>
      </c>
      <c r="D8897" t="s">
        <v>464</v>
      </c>
      <c r="E8897">
        <v>2016</v>
      </c>
      <c r="F8897" s="10">
        <v>42735</v>
      </c>
      <c r="G8897" t="s">
        <v>489</v>
      </c>
      <c r="H8897" t="s">
        <v>474</v>
      </c>
      <c r="I8897" t="s">
        <v>463</v>
      </c>
      <c r="J8897">
        <v>19554944</v>
      </c>
      <c r="K8897">
        <v>19554944</v>
      </c>
    </row>
    <row r="8898" spans="1:11" x14ac:dyDescent="0.25">
      <c r="A8898">
        <v>1158</v>
      </c>
      <c r="B8898" t="s">
        <v>53</v>
      </c>
      <c r="C8898" t="s">
        <v>492</v>
      </c>
      <c r="D8898" t="s">
        <v>466</v>
      </c>
      <c r="E8898">
        <v>2016</v>
      </c>
      <c r="F8898" s="10">
        <v>42735</v>
      </c>
      <c r="G8898" t="s">
        <v>489</v>
      </c>
      <c r="H8898" t="s">
        <v>474</v>
      </c>
      <c r="I8898" t="s">
        <v>463</v>
      </c>
      <c r="J8898">
        <v>2614989</v>
      </c>
      <c r="K8898">
        <v>2614989</v>
      </c>
    </row>
    <row r="8899" spans="1:11" x14ac:dyDescent="0.25">
      <c r="A8899">
        <v>1158</v>
      </c>
      <c r="B8899" t="s">
        <v>53</v>
      </c>
      <c r="C8899" t="s">
        <v>492</v>
      </c>
      <c r="D8899" t="s">
        <v>54</v>
      </c>
      <c r="E8899">
        <v>2016</v>
      </c>
      <c r="F8899" s="10">
        <v>42735</v>
      </c>
      <c r="G8899" t="s">
        <v>489</v>
      </c>
      <c r="H8899" t="s">
        <v>474</v>
      </c>
      <c r="I8899" t="s">
        <v>463</v>
      </c>
      <c r="J8899">
        <v>31211705</v>
      </c>
      <c r="K8899">
        <v>31211705</v>
      </c>
    </row>
    <row r="8900" spans="1:11" x14ac:dyDescent="0.25">
      <c r="A8900">
        <v>1158</v>
      </c>
      <c r="B8900" t="s">
        <v>53</v>
      </c>
      <c r="C8900" t="s">
        <v>492</v>
      </c>
      <c r="D8900" t="s">
        <v>577</v>
      </c>
      <c r="E8900">
        <v>2016</v>
      </c>
      <c r="F8900" s="10">
        <v>42735</v>
      </c>
      <c r="G8900" t="s">
        <v>489</v>
      </c>
      <c r="H8900" t="s">
        <v>474</v>
      </c>
      <c r="I8900" t="s">
        <v>463</v>
      </c>
      <c r="J8900">
        <v>515000</v>
      </c>
      <c r="K8900">
        <v>515000</v>
      </c>
    </row>
    <row r="8901" spans="1:11" x14ac:dyDescent="0.25">
      <c r="A8901">
        <v>1158</v>
      </c>
      <c r="B8901" t="s">
        <v>53</v>
      </c>
      <c r="C8901" t="s">
        <v>492</v>
      </c>
      <c r="D8901" t="s">
        <v>465</v>
      </c>
      <c r="E8901">
        <v>2016</v>
      </c>
      <c r="F8901" s="10">
        <v>42735</v>
      </c>
      <c r="G8901" t="s">
        <v>489</v>
      </c>
      <c r="H8901" t="s">
        <v>474</v>
      </c>
      <c r="I8901" t="s">
        <v>463</v>
      </c>
      <c r="J8901">
        <v>91311</v>
      </c>
      <c r="K8901">
        <v>91311</v>
      </c>
    </row>
    <row r="8902" spans="1:11" x14ac:dyDescent="0.25">
      <c r="A8902">
        <v>1158</v>
      </c>
      <c r="B8902" t="s">
        <v>53</v>
      </c>
      <c r="C8902" t="s">
        <v>492</v>
      </c>
      <c r="D8902" t="s">
        <v>467</v>
      </c>
      <c r="E8902">
        <v>2016</v>
      </c>
      <c r="F8902" s="10">
        <v>42735</v>
      </c>
      <c r="G8902" t="s">
        <v>489</v>
      </c>
      <c r="H8902" t="s">
        <v>474</v>
      </c>
      <c r="I8902" t="s">
        <v>463</v>
      </c>
      <c r="J8902">
        <v>515474</v>
      </c>
      <c r="K8902">
        <v>515474</v>
      </c>
    </row>
    <row r="8903" spans="1:11" x14ac:dyDescent="0.25">
      <c r="A8903">
        <v>1158</v>
      </c>
      <c r="B8903" t="s">
        <v>53</v>
      </c>
      <c r="C8903" t="s">
        <v>492</v>
      </c>
      <c r="D8903" t="s">
        <v>316</v>
      </c>
      <c r="E8903">
        <v>2016</v>
      </c>
      <c r="F8903" s="10">
        <v>42735</v>
      </c>
      <c r="G8903" t="s">
        <v>489</v>
      </c>
      <c r="H8903" t="s">
        <v>474</v>
      </c>
      <c r="I8903" t="s">
        <v>463</v>
      </c>
      <c r="J8903">
        <v>3887284</v>
      </c>
      <c r="K8903">
        <v>3887284</v>
      </c>
    </row>
    <row r="8904" spans="1:11" x14ac:dyDescent="0.25">
      <c r="A8904">
        <v>1158</v>
      </c>
      <c r="B8904" t="s">
        <v>53</v>
      </c>
      <c r="C8904" t="s">
        <v>493</v>
      </c>
      <c r="D8904" t="s">
        <v>2074</v>
      </c>
      <c r="E8904">
        <v>2016</v>
      </c>
      <c r="F8904" s="10">
        <v>42735</v>
      </c>
      <c r="G8904" t="s">
        <v>489</v>
      </c>
      <c r="H8904" t="s">
        <v>474</v>
      </c>
      <c r="I8904" t="s">
        <v>463</v>
      </c>
      <c r="J8904">
        <v>29647034</v>
      </c>
      <c r="K8904">
        <v>29647034</v>
      </c>
    </row>
    <row r="8905" spans="1:11" x14ac:dyDescent="0.25">
      <c r="A8905">
        <v>1158</v>
      </c>
      <c r="B8905" t="s">
        <v>53</v>
      </c>
      <c r="C8905" t="s">
        <v>493</v>
      </c>
      <c r="D8905" t="s">
        <v>2073</v>
      </c>
      <c r="E8905">
        <v>2016</v>
      </c>
      <c r="F8905" s="10">
        <v>42735</v>
      </c>
      <c r="G8905" t="s">
        <v>489</v>
      </c>
      <c r="H8905" t="s">
        <v>474</v>
      </c>
      <c r="I8905" t="s">
        <v>463</v>
      </c>
      <c r="J8905">
        <v>23505619</v>
      </c>
      <c r="K8905">
        <v>23505619</v>
      </c>
    </row>
    <row r="8906" spans="1:11" x14ac:dyDescent="0.25">
      <c r="A8906">
        <v>1158</v>
      </c>
      <c r="B8906" t="s">
        <v>53</v>
      </c>
      <c r="C8906" t="s">
        <v>493</v>
      </c>
      <c r="D8906" t="s">
        <v>468</v>
      </c>
      <c r="E8906">
        <v>2016</v>
      </c>
      <c r="F8906" s="10">
        <v>42735</v>
      </c>
      <c r="G8906" t="s">
        <v>489</v>
      </c>
      <c r="H8906" t="s">
        <v>474</v>
      </c>
      <c r="I8906" t="s">
        <v>463</v>
      </c>
      <c r="J8906">
        <v>4723054</v>
      </c>
      <c r="K8906">
        <v>4723054</v>
      </c>
    </row>
    <row r="8907" spans="1:11" x14ac:dyDescent="0.25">
      <c r="A8907">
        <v>1174</v>
      </c>
      <c r="B8907" t="s">
        <v>358</v>
      </c>
      <c r="C8907" t="s">
        <v>492</v>
      </c>
      <c r="D8907" t="s">
        <v>1027</v>
      </c>
      <c r="E8907">
        <v>2016</v>
      </c>
      <c r="F8907" s="10">
        <v>42735</v>
      </c>
      <c r="G8907" t="s">
        <v>489</v>
      </c>
      <c r="H8907" t="s">
        <v>474</v>
      </c>
      <c r="I8907" t="s">
        <v>463</v>
      </c>
      <c r="J8907">
        <v>6756600000</v>
      </c>
      <c r="K8907">
        <v>6756600000</v>
      </c>
    </row>
    <row r="8908" spans="1:11" x14ac:dyDescent="0.25">
      <c r="A8908">
        <v>1174</v>
      </c>
      <c r="B8908" t="s">
        <v>358</v>
      </c>
      <c r="C8908" t="s">
        <v>492</v>
      </c>
      <c r="D8908" t="s">
        <v>59</v>
      </c>
      <c r="E8908">
        <v>2016</v>
      </c>
      <c r="F8908" s="10">
        <v>42735</v>
      </c>
      <c r="G8908" t="s">
        <v>489</v>
      </c>
      <c r="H8908" t="s">
        <v>474</v>
      </c>
      <c r="I8908" t="s">
        <v>463</v>
      </c>
      <c r="J8908">
        <v>1799100000</v>
      </c>
      <c r="K8908">
        <v>1799100000</v>
      </c>
    </row>
    <row r="8909" spans="1:11" x14ac:dyDescent="0.25">
      <c r="A8909">
        <v>1174</v>
      </c>
      <c r="B8909" t="s">
        <v>358</v>
      </c>
      <c r="C8909" t="s">
        <v>492</v>
      </c>
      <c r="D8909" t="s">
        <v>113</v>
      </c>
      <c r="E8909">
        <v>2016</v>
      </c>
      <c r="F8909" s="10">
        <v>42735</v>
      </c>
      <c r="G8909" t="s">
        <v>489</v>
      </c>
      <c r="H8909" t="s">
        <v>474</v>
      </c>
      <c r="I8909" t="s">
        <v>463</v>
      </c>
      <c r="J8909">
        <v>1084600000</v>
      </c>
      <c r="K8909">
        <v>1084600000</v>
      </c>
    </row>
    <row r="8910" spans="1:11" x14ac:dyDescent="0.25">
      <c r="A8910">
        <v>1174</v>
      </c>
      <c r="B8910" t="s">
        <v>358</v>
      </c>
      <c r="C8910" t="s">
        <v>492</v>
      </c>
      <c r="D8910" t="s">
        <v>163</v>
      </c>
      <c r="E8910">
        <v>2016</v>
      </c>
      <c r="F8910" s="10">
        <v>42735</v>
      </c>
      <c r="G8910" t="s">
        <v>489</v>
      </c>
      <c r="H8910" t="s">
        <v>474</v>
      </c>
      <c r="I8910" t="s">
        <v>463</v>
      </c>
      <c r="J8910">
        <v>864700000</v>
      </c>
      <c r="K8910">
        <v>864700000</v>
      </c>
    </row>
    <row r="8911" spans="1:11" x14ac:dyDescent="0.25">
      <c r="A8911">
        <v>1174</v>
      </c>
      <c r="B8911" t="s">
        <v>358</v>
      </c>
      <c r="C8911" t="s">
        <v>492</v>
      </c>
      <c r="D8911" t="s">
        <v>316</v>
      </c>
      <c r="E8911">
        <v>2016</v>
      </c>
      <c r="F8911" s="10">
        <v>42735</v>
      </c>
      <c r="G8911" t="s">
        <v>489</v>
      </c>
      <c r="H8911" t="s">
        <v>474</v>
      </c>
      <c r="I8911" t="s">
        <v>463</v>
      </c>
      <c r="J8911">
        <v>6377400000</v>
      </c>
      <c r="K8911">
        <v>6377400000</v>
      </c>
    </row>
    <row r="8912" spans="1:11" x14ac:dyDescent="0.25">
      <c r="A8912">
        <v>1174</v>
      </c>
      <c r="B8912" t="s">
        <v>358</v>
      </c>
      <c r="C8912" t="s">
        <v>493</v>
      </c>
      <c r="D8912" t="s">
        <v>1107</v>
      </c>
      <c r="E8912">
        <v>2016</v>
      </c>
      <c r="F8912" s="10">
        <v>42735</v>
      </c>
      <c r="G8912" t="s">
        <v>489</v>
      </c>
      <c r="H8912" t="s">
        <v>474</v>
      </c>
      <c r="I8912" t="s">
        <v>463</v>
      </c>
      <c r="J8912">
        <v>2785400000</v>
      </c>
      <c r="K8912">
        <v>2785400000</v>
      </c>
    </row>
    <row r="8913" spans="1:11" x14ac:dyDescent="0.25">
      <c r="A8913">
        <v>1174</v>
      </c>
      <c r="B8913" t="s">
        <v>358</v>
      </c>
      <c r="C8913" t="s">
        <v>493</v>
      </c>
      <c r="D8913" t="s">
        <v>2075</v>
      </c>
      <c r="E8913">
        <v>2016</v>
      </c>
      <c r="F8913" s="10">
        <v>42735</v>
      </c>
      <c r="G8913" t="s">
        <v>489</v>
      </c>
      <c r="H8913" t="s">
        <v>474</v>
      </c>
      <c r="I8913" t="s">
        <v>463</v>
      </c>
      <c r="J8913">
        <v>5038300000</v>
      </c>
      <c r="K8913">
        <v>5038300000</v>
      </c>
    </row>
    <row r="8914" spans="1:11" x14ac:dyDescent="0.25">
      <c r="A8914">
        <v>1174</v>
      </c>
      <c r="B8914" t="s">
        <v>358</v>
      </c>
      <c r="C8914" t="s">
        <v>493</v>
      </c>
      <c r="D8914" t="s">
        <v>1105</v>
      </c>
      <c r="E8914">
        <v>2016</v>
      </c>
      <c r="F8914" s="10">
        <v>42735</v>
      </c>
      <c r="G8914" t="s">
        <v>489</v>
      </c>
      <c r="H8914" t="s">
        <v>474</v>
      </c>
      <c r="I8914" t="s">
        <v>463</v>
      </c>
      <c r="J8914">
        <v>3692800000</v>
      </c>
      <c r="K8914">
        <v>3692800000</v>
      </c>
    </row>
    <row r="8915" spans="1:11" x14ac:dyDescent="0.25">
      <c r="A8915">
        <v>1174</v>
      </c>
      <c r="B8915" t="s">
        <v>358</v>
      </c>
      <c r="C8915" t="s">
        <v>493</v>
      </c>
      <c r="D8915" t="s">
        <v>1106</v>
      </c>
      <c r="E8915">
        <v>2016</v>
      </c>
      <c r="F8915" s="10">
        <v>42735</v>
      </c>
      <c r="G8915" t="s">
        <v>489</v>
      </c>
      <c r="H8915" t="s">
        <v>474</v>
      </c>
      <c r="I8915" t="s">
        <v>463</v>
      </c>
      <c r="J8915">
        <v>5365900000</v>
      </c>
      <c r="K8915">
        <v>5365900000</v>
      </c>
    </row>
    <row r="8916" spans="1:11" x14ac:dyDescent="0.25">
      <c r="A8916">
        <v>1269</v>
      </c>
      <c r="B8916" t="s">
        <v>369</v>
      </c>
      <c r="C8916" t="s">
        <v>492</v>
      </c>
      <c r="D8916" t="s">
        <v>1436</v>
      </c>
      <c r="E8916">
        <v>2016</v>
      </c>
      <c r="F8916" s="10">
        <v>42735</v>
      </c>
      <c r="G8916" t="s">
        <v>489</v>
      </c>
      <c r="H8916" t="s">
        <v>474</v>
      </c>
      <c r="I8916" t="s">
        <v>463</v>
      </c>
      <c r="J8916">
        <v>1010200000</v>
      </c>
      <c r="K8916">
        <v>1010200000</v>
      </c>
    </row>
    <row r="8917" spans="1:11" x14ac:dyDescent="0.25">
      <c r="A8917">
        <v>1269</v>
      </c>
      <c r="B8917" t="s">
        <v>369</v>
      </c>
      <c r="C8917" t="s">
        <v>492</v>
      </c>
      <c r="D8917" t="s">
        <v>44</v>
      </c>
      <c r="E8917">
        <v>2016</v>
      </c>
      <c r="F8917" s="10">
        <v>42735</v>
      </c>
      <c r="G8917" t="s">
        <v>489</v>
      </c>
      <c r="H8917" t="s">
        <v>474</v>
      </c>
      <c r="I8917" t="s">
        <v>463</v>
      </c>
      <c r="J8917">
        <v>2170100000</v>
      </c>
      <c r="K8917">
        <v>2170100000</v>
      </c>
    </row>
    <row r="8918" spans="1:11" x14ac:dyDescent="0.25">
      <c r="A8918">
        <v>1269</v>
      </c>
      <c r="B8918" t="s">
        <v>369</v>
      </c>
      <c r="C8918" t="s">
        <v>492</v>
      </c>
      <c r="D8918" t="s">
        <v>1041</v>
      </c>
      <c r="E8918">
        <v>2016</v>
      </c>
      <c r="F8918" s="10">
        <v>42735</v>
      </c>
      <c r="G8918" t="s">
        <v>489</v>
      </c>
      <c r="H8918" t="s">
        <v>474</v>
      </c>
      <c r="I8918" t="s">
        <v>463</v>
      </c>
      <c r="J8918">
        <v>1006200000</v>
      </c>
      <c r="K8918">
        <v>1006200000</v>
      </c>
    </row>
    <row r="8919" spans="1:11" x14ac:dyDescent="0.25">
      <c r="A8919">
        <v>1269</v>
      </c>
      <c r="B8919" t="s">
        <v>369</v>
      </c>
      <c r="C8919" t="s">
        <v>492</v>
      </c>
      <c r="D8919" t="s">
        <v>569</v>
      </c>
      <c r="E8919">
        <v>2016</v>
      </c>
      <c r="F8919" s="10">
        <v>42735</v>
      </c>
      <c r="G8919" t="s">
        <v>489</v>
      </c>
      <c r="H8919" t="s">
        <v>474</v>
      </c>
      <c r="I8919" t="s">
        <v>463</v>
      </c>
      <c r="J8919">
        <v>3372100000</v>
      </c>
      <c r="K8919">
        <v>3372100000</v>
      </c>
    </row>
    <row r="8920" spans="1:11" x14ac:dyDescent="0.25">
      <c r="A8920">
        <v>1269</v>
      </c>
      <c r="B8920" t="s">
        <v>369</v>
      </c>
      <c r="C8920" t="s">
        <v>492</v>
      </c>
      <c r="D8920" t="s">
        <v>1042</v>
      </c>
      <c r="E8920">
        <v>2016</v>
      </c>
      <c r="F8920" s="10">
        <v>42735</v>
      </c>
      <c r="G8920" t="s">
        <v>489</v>
      </c>
      <c r="H8920" t="s">
        <v>474</v>
      </c>
      <c r="I8920" t="s">
        <v>463</v>
      </c>
      <c r="J8920">
        <v>1586000000</v>
      </c>
      <c r="K8920">
        <v>1586000000</v>
      </c>
    </row>
    <row r="8921" spans="1:11" x14ac:dyDescent="0.25">
      <c r="A8921">
        <v>1269</v>
      </c>
      <c r="B8921" t="s">
        <v>369</v>
      </c>
      <c r="C8921" t="s">
        <v>492</v>
      </c>
      <c r="D8921" t="s">
        <v>316</v>
      </c>
      <c r="E8921">
        <v>2016</v>
      </c>
      <c r="F8921" s="10">
        <v>42735</v>
      </c>
      <c r="G8921" t="s">
        <v>489</v>
      </c>
      <c r="H8921" t="s">
        <v>474</v>
      </c>
      <c r="I8921" t="s">
        <v>463</v>
      </c>
      <c r="J8921">
        <v>9891900000</v>
      </c>
      <c r="K8921">
        <v>9891900000</v>
      </c>
    </row>
    <row r="8922" spans="1:11" x14ac:dyDescent="0.25">
      <c r="A8922">
        <v>1269</v>
      </c>
      <c r="B8922" t="s">
        <v>369</v>
      </c>
      <c r="C8922" t="s">
        <v>493</v>
      </c>
      <c r="D8922" t="s">
        <v>1367</v>
      </c>
      <c r="E8922">
        <v>2016</v>
      </c>
      <c r="F8922" s="10">
        <v>42735</v>
      </c>
      <c r="G8922" t="s">
        <v>489</v>
      </c>
      <c r="H8922" t="s">
        <v>474</v>
      </c>
      <c r="I8922" t="s">
        <v>463</v>
      </c>
      <c r="J8922">
        <v>2467800000</v>
      </c>
      <c r="K8922">
        <v>2467800000</v>
      </c>
    </row>
    <row r="8923" spans="1:11" x14ac:dyDescent="0.25">
      <c r="A8923">
        <v>1269</v>
      </c>
      <c r="B8923" t="s">
        <v>369</v>
      </c>
      <c r="C8923" t="s">
        <v>493</v>
      </c>
      <c r="D8923" t="s">
        <v>1160</v>
      </c>
      <c r="E8923">
        <v>2016</v>
      </c>
      <c r="F8923" s="10">
        <v>42735</v>
      </c>
      <c r="G8923" t="s">
        <v>489</v>
      </c>
      <c r="H8923" t="s">
        <v>474</v>
      </c>
      <c r="I8923" t="s">
        <v>463</v>
      </c>
      <c r="J8923">
        <v>9754200000</v>
      </c>
      <c r="K8923">
        <v>9754200000</v>
      </c>
    </row>
    <row r="8924" spans="1:11" x14ac:dyDescent="0.25">
      <c r="A8924">
        <v>1269</v>
      </c>
      <c r="B8924" t="s">
        <v>369</v>
      </c>
      <c r="C8924" t="s">
        <v>493</v>
      </c>
      <c r="D8924" t="s">
        <v>1040</v>
      </c>
      <c r="E8924">
        <v>2016</v>
      </c>
      <c r="F8924" s="10">
        <v>42735</v>
      </c>
      <c r="G8924" t="s">
        <v>489</v>
      </c>
      <c r="H8924" t="s">
        <v>474</v>
      </c>
      <c r="I8924" t="s">
        <v>463</v>
      </c>
      <c r="J8924">
        <v>2720000000</v>
      </c>
      <c r="K8924">
        <v>2720000000</v>
      </c>
    </row>
    <row r="8925" spans="1:11" x14ac:dyDescent="0.25">
      <c r="A8925">
        <v>1269</v>
      </c>
      <c r="B8925" t="s">
        <v>369</v>
      </c>
      <c r="C8925" t="s">
        <v>493</v>
      </c>
      <c r="D8925" t="s">
        <v>1161</v>
      </c>
      <c r="E8925">
        <v>2016</v>
      </c>
      <c r="F8925" s="10">
        <v>42735</v>
      </c>
      <c r="G8925" t="s">
        <v>489</v>
      </c>
      <c r="H8925" t="s">
        <v>474</v>
      </c>
      <c r="I8925" t="s">
        <v>463</v>
      </c>
      <c r="J8925">
        <v>4094500000</v>
      </c>
      <c r="K8925">
        <v>4094500000</v>
      </c>
    </row>
    <row r="8926" spans="1:11" x14ac:dyDescent="0.25">
      <c r="A8926">
        <v>1422</v>
      </c>
      <c r="B8926" t="s">
        <v>2287</v>
      </c>
      <c r="C8926" t="s">
        <v>492</v>
      </c>
      <c r="D8926" t="s">
        <v>620</v>
      </c>
      <c r="E8926">
        <v>2016</v>
      </c>
      <c r="F8926" s="10">
        <v>42735</v>
      </c>
      <c r="G8926" t="s">
        <v>489</v>
      </c>
      <c r="H8926" t="s">
        <v>474</v>
      </c>
      <c r="I8926" t="s">
        <v>463</v>
      </c>
      <c r="J8926">
        <v>125130000</v>
      </c>
      <c r="K8926">
        <v>125130000</v>
      </c>
    </row>
    <row r="8927" spans="1:11" x14ac:dyDescent="0.25">
      <c r="A8927">
        <v>1422</v>
      </c>
      <c r="B8927" t="s">
        <v>2287</v>
      </c>
      <c r="C8927" t="s">
        <v>492</v>
      </c>
      <c r="D8927" t="s">
        <v>21</v>
      </c>
      <c r="E8927">
        <v>2016</v>
      </c>
      <c r="F8927" s="10">
        <v>42735</v>
      </c>
      <c r="G8927" t="s">
        <v>489</v>
      </c>
      <c r="H8927" t="s">
        <v>474</v>
      </c>
      <c r="I8927" t="s">
        <v>463</v>
      </c>
      <c r="J8927">
        <v>375390000</v>
      </c>
      <c r="K8927">
        <v>375390000</v>
      </c>
    </row>
    <row r="8928" spans="1:11" x14ac:dyDescent="0.25">
      <c r="A8928">
        <v>1422</v>
      </c>
      <c r="B8928" t="s">
        <v>2287</v>
      </c>
      <c r="C8928" t="s">
        <v>492</v>
      </c>
      <c r="D8928" t="s">
        <v>44</v>
      </c>
      <c r="E8928">
        <v>2016</v>
      </c>
      <c r="F8928" s="10">
        <v>42735</v>
      </c>
      <c r="G8928" t="s">
        <v>489</v>
      </c>
      <c r="H8928" t="s">
        <v>474</v>
      </c>
      <c r="I8928" t="s">
        <v>463</v>
      </c>
      <c r="J8928">
        <v>125130000</v>
      </c>
      <c r="K8928">
        <v>125130000</v>
      </c>
    </row>
    <row r="8929" spans="1:11" x14ac:dyDescent="0.25">
      <c r="A8929">
        <v>1422</v>
      </c>
      <c r="B8929" t="s">
        <v>2287</v>
      </c>
      <c r="C8929" t="s">
        <v>492</v>
      </c>
      <c r="D8929" t="s">
        <v>569</v>
      </c>
      <c r="E8929">
        <v>2016</v>
      </c>
      <c r="F8929" s="10">
        <v>42735</v>
      </c>
      <c r="G8929" t="s">
        <v>489</v>
      </c>
      <c r="H8929" t="s">
        <v>474</v>
      </c>
      <c r="I8929" t="s">
        <v>463</v>
      </c>
      <c r="J8929">
        <v>500520000</v>
      </c>
      <c r="K8929">
        <v>500520000</v>
      </c>
    </row>
    <row r="8930" spans="1:11" x14ac:dyDescent="0.25">
      <c r="A8930">
        <v>1422</v>
      </c>
      <c r="B8930" t="s">
        <v>2287</v>
      </c>
      <c r="C8930" t="s">
        <v>492</v>
      </c>
      <c r="D8930" t="s">
        <v>701</v>
      </c>
      <c r="E8930">
        <v>2016</v>
      </c>
      <c r="F8930" s="10">
        <v>42735</v>
      </c>
      <c r="G8930" t="s">
        <v>489</v>
      </c>
      <c r="H8930" t="s">
        <v>474</v>
      </c>
      <c r="I8930" t="s">
        <v>463</v>
      </c>
      <c r="J8930">
        <v>834200000</v>
      </c>
      <c r="K8930">
        <v>834200000</v>
      </c>
    </row>
    <row r="8931" spans="1:11" x14ac:dyDescent="0.25">
      <c r="A8931">
        <v>1422</v>
      </c>
      <c r="B8931" t="s">
        <v>2287</v>
      </c>
      <c r="C8931" t="s">
        <v>492</v>
      </c>
      <c r="D8931" t="s">
        <v>458</v>
      </c>
      <c r="E8931">
        <v>2016</v>
      </c>
      <c r="F8931" s="10">
        <v>42735</v>
      </c>
      <c r="G8931" t="s">
        <v>489</v>
      </c>
      <c r="H8931" t="s">
        <v>474</v>
      </c>
      <c r="I8931" t="s">
        <v>463</v>
      </c>
      <c r="J8931">
        <v>166840000</v>
      </c>
      <c r="K8931">
        <v>166840000</v>
      </c>
    </row>
    <row r="8932" spans="1:11" x14ac:dyDescent="0.25">
      <c r="A8932">
        <v>1422</v>
      </c>
      <c r="B8932" t="s">
        <v>2287</v>
      </c>
      <c r="C8932" t="s">
        <v>492</v>
      </c>
      <c r="D8932" t="s">
        <v>316</v>
      </c>
      <c r="E8932">
        <v>2016</v>
      </c>
      <c r="F8932" s="10">
        <v>42735</v>
      </c>
      <c r="G8932" t="s">
        <v>489</v>
      </c>
      <c r="H8932" t="s">
        <v>474</v>
      </c>
      <c r="I8932" t="s">
        <v>463</v>
      </c>
      <c r="J8932">
        <v>2043790000</v>
      </c>
      <c r="K8932">
        <v>2043790000</v>
      </c>
    </row>
    <row r="8933" spans="1:11" x14ac:dyDescent="0.25">
      <c r="A8933">
        <v>1422</v>
      </c>
      <c r="B8933" t="s">
        <v>2287</v>
      </c>
      <c r="C8933" t="s">
        <v>493</v>
      </c>
      <c r="D8933" t="s">
        <v>738</v>
      </c>
      <c r="E8933">
        <v>2016</v>
      </c>
      <c r="F8933" s="10">
        <v>42735</v>
      </c>
      <c r="G8933" t="s">
        <v>489</v>
      </c>
      <c r="H8933" t="s">
        <v>474</v>
      </c>
      <c r="I8933" t="s">
        <v>463</v>
      </c>
      <c r="J8933">
        <v>2352000000</v>
      </c>
      <c r="K8933">
        <v>2352000000</v>
      </c>
    </row>
    <row r="8934" spans="1:11" x14ac:dyDescent="0.25">
      <c r="A8934">
        <v>1422</v>
      </c>
      <c r="B8934" t="s">
        <v>2287</v>
      </c>
      <c r="C8934" t="s">
        <v>493</v>
      </c>
      <c r="D8934" t="s">
        <v>1040</v>
      </c>
      <c r="E8934">
        <v>2016</v>
      </c>
      <c r="F8934" s="10">
        <v>42735</v>
      </c>
      <c r="G8934" t="s">
        <v>489</v>
      </c>
      <c r="H8934" t="s">
        <v>474</v>
      </c>
      <c r="I8934" t="s">
        <v>463</v>
      </c>
      <c r="J8934">
        <v>1359000000</v>
      </c>
      <c r="K8934">
        <v>1359000000</v>
      </c>
    </row>
    <row r="8935" spans="1:11" x14ac:dyDescent="0.25">
      <c r="A8935">
        <v>1422</v>
      </c>
      <c r="B8935" t="s">
        <v>2287</v>
      </c>
      <c r="C8935" t="s">
        <v>493</v>
      </c>
      <c r="D8935" t="s">
        <v>3356</v>
      </c>
      <c r="E8935">
        <v>2016</v>
      </c>
      <c r="F8935" s="10">
        <v>42735</v>
      </c>
      <c r="G8935" t="s">
        <v>489</v>
      </c>
      <c r="H8935" t="s">
        <v>474</v>
      </c>
      <c r="I8935" t="s">
        <v>463</v>
      </c>
      <c r="J8935">
        <v>210000000</v>
      </c>
      <c r="K8935">
        <v>210000000</v>
      </c>
    </row>
    <row r="8936" spans="1:11" x14ac:dyDescent="0.25">
      <c r="A8936">
        <v>1422</v>
      </c>
      <c r="B8936" t="s">
        <v>2287</v>
      </c>
      <c r="C8936" t="s">
        <v>493</v>
      </c>
      <c r="D8936" t="s">
        <v>3355</v>
      </c>
      <c r="E8936">
        <v>2016</v>
      </c>
      <c r="F8936" s="10">
        <v>42735</v>
      </c>
      <c r="G8936" t="s">
        <v>489</v>
      </c>
      <c r="H8936" t="s">
        <v>474</v>
      </c>
      <c r="I8936" t="s">
        <v>463</v>
      </c>
      <c r="J8936">
        <v>347000000</v>
      </c>
      <c r="K8936">
        <v>347000000</v>
      </c>
    </row>
    <row r="8937" spans="1:11" x14ac:dyDescent="0.25">
      <c r="A8937">
        <v>1573</v>
      </c>
      <c r="B8937" t="s">
        <v>407</v>
      </c>
      <c r="C8937" t="s">
        <v>492</v>
      </c>
      <c r="D8937" t="s">
        <v>1111</v>
      </c>
      <c r="E8937">
        <v>2016</v>
      </c>
      <c r="F8937" s="10">
        <v>42735</v>
      </c>
      <c r="G8937" t="s">
        <v>489</v>
      </c>
      <c r="H8937" t="s">
        <v>474</v>
      </c>
      <c r="I8937" t="s">
        <v>463</v>
      </c>
      <c r="J8937">
        <v>704000000</v>
      </c>
      <c r="K8937">
        <v>704000000</v>
      </c>
    </row>
    <row r="8938" spans="1:11" x14ac:dyDescent="0.25">
      <c r="A8938">
        <v>1573</v>
      </c>
      <c r="B8938" t="s">
        <v>407</v>
      </c>
      <c r="C8938" t="s">
        <v>492</v>
      </c>
      <c r="D8938" t="s">
        <v>21</v>
      </c>
      <c r="E8938">
        <v>2016</v>
      </c>
      <c r="F8938" s="10">
        <v>42735</v>
      </c>
      <c r="G8938" t="s">
        <v>489</v>
      </c>
      <c r="H8938" t="s">
        <v>474</v>
      </c>
      <c r="I8938" t="s">
        <v>463</v>
      </c>
      <c r="J8938">
        <v>492900000</v>
      </c>
      <c r="K8938">
        <v>492900000</v>
      </c>
    </row>
    <row r="8939" spans="1:11" x14ac:dyDescent="0.25">
      <c r="A8939">
        <v>1573</v>
      </c>
      <c r="B8939" t="s">
        <v>407</v>
      </c>
      <c r="C8939" t="s">
        <v>492</v>
      </c>
      <c r="D8939" t="s">
        <v>2116</v>
      </c>
      <c r="E8939">
        <v>2016</v>
      </c>
      <c r="F8939" s="10">
        <v>42735</v>
      </c>
      <c r="G8939" t="s">
        <v>489</v>
      </c>
      <c r="H8939" t="s">
        <v>474</v>
      </c>
      <c r="I8939" t="s">
        <v>463</v>
      </c>
      <c r="J8939">
        <v>704000000</v>
      </c>
      <c r="K8939">
        <v>704000000</v>
      </c>
    </row>
    <row r="8940" spans="1:11" x14ac:dyDescent="0.25">
      <c r="A8940">
        <v>1573</v>
      </c>
      <c r="B8940" t="s">
        <v>407</v>
      </c>
      <c r="C8940" t="s">
        <v>492</v>
      </c>
      <c r="D8940" t="s">
        <v>569</v>
      </c>
      <c r="E8940">
        <v>2016</v>
      </c>
      <c r="F8940" s="10">
        <v>42735</v>
      </c>
      <c r="G8940" t="s">
        <v>489</v>
      </c>
      <c r="H8940" t="s">
        <v>474</v>
      </c>
      <c r="I8940" t="s">
        <v>463</v>
      </c>
      <c r="J8940">
        <v>796000000</v>
      </c>
      <c r="K8940">
        <v>796000000</v>
      </c>
    </row>
    <row r="8941" spans="1:11" x14ac:dyDescent="0.25">
      <c r="A8941">
        <v>1573</v>
      </c>
      <c r="B8941" t="s">
        <v>407</v>
      </c>
      <c r="C8941" t="s">
        <v>492</v>
      </c>
      <c r="D8941" t="s">
        <v>2117</v>
      </c>
      <c r="E8941">
        <v>2016</v>
      </c>
      <c r="F8941" s="10">
        <v>42735</v>
      </c>
      <c r="G8941" t="s">
        <v>489</v>
      </c>
      <c r="H8941" t="s">
        <v>474</v>
      </c>
      <c r="I8941" t="s">
        <v>463</v>
      </c>
      <c r="J8941">
        <v>492900000</v>
      </c>
      <c r="K8941">
        <v>492900000</v>
      </c>
    </row>
    <row r="8942" spans="1:11" x14ac:dyDescent="0.25">
      <c r="A8942">
        <v>1573</v>
      </c>
      <c r="B8942" t="s">
        <v>407</v>
      </c>
      <c r="C8942" t="s">
        <v>492</v>
      </c>
      <c r="D8942" t="s">
        <v>459</v>
      </c>
      <c r="E8942">
        <v>2016</v>
      </c>
      <c r="F8942" s="10">
        <v>42735</v>
      </c>
      <c r="G8942" t="s">
        <v>489</v>
      </c>
      <c r="H8942" t="s">
        <v>474</v>
      </c>
      <c r="I8942" t="s">
        <v>463</v>
      </c>
      <c r="J8942">
        <v>2897100000</v>
      </c>
      <c r="K8942">
        <v>2897100000</v>
      </c>
    </row>
    <row r="8943" spans="1:11" x14ac:dyDescent="0.25">
      <c r="A8943">
        <v>1573</v>
      </c>
      <c r="B8943" t="s">
        <v>407</v>
      </c>
      <c r="C8943" t="s">
        <v>492</v>
      </c>
      <c r="D8943" t="s">
        <v>316</v>
      </c>
      <c r="E8943">
        <v>2016</v>
      </c>
      <c r="F8943" s="10">
        <v>42735</v>
      </c>
      <c r="G8943" t="s">
        <v>489</v>
      </c>
      <c r="H8943" t="s">
        <v>474</v>
      </c>
      <c r="I8943" t="s">
        <v>463</v>
      </c>
      <c r="J8943">
        <v>2897100000</v>
      </c>
      <c r="K8943">
        <v>2897100000</v>
      </c>
    </row>
    <row r="8944" spans="1:11" x14ac:dyDescent="0.25">
      <c r="A8944">
        <v>1573</v>
      </c>
      <c r="B8944" t="s">
        <v>407</v>
      </c>
      <c r="C8944" t="s">
        <v>492</v>
      </c>
      <c r="D8944" t="s">
        <v>460</v>
      </c>
      <c r="E8944">
        <v>2016</v>
      </c>
      <c r="F8944" s="10">
        <v>42735</v>
      </c>
      <c r="G8944" t="s">
        <v>489</v>
      </c>
      <c r="H8944" t="s">
        <v>474</v>
      </c>
      <c r="I8944" t="s">
        <v>463</v>
      </c>
      <c r="J8944">
        <v>796000000</v>
      </c>
      <c r="K8944">
        <v>796000000</v>
      </c>
    </row>
    <row r="8945" spans="1:11" x14ac:dyDescent="0.25">
      <c r="A8945">
        <v>1573</v>
      </c>
      <c r="B8945" t="s">
        <v>407</v>
      </c>
      <c r="C8945" t="s">
        <v>493</v>
      </c>
      <c r="D8945" t="s">
        <v>457</v>
      </c>
      <c r="E8945">
        <v>2016</v>
      </c>
      <c r="F8945" s="10">
        <v>42735</v>
      </c>
      <c r="G8945" t="s">
        <v>489</v>
      </c>
      <c r="H8945" t="s">
        <v>474</v>
      </c>
      <c r="I8945" t="s">
        <v>463</v>
      </c>
      <c r="J8945">
        <v>2116000000</v>
      </c>
      <c r="K8945">
        <v>2116000000</v>
      </c>
    </row>
    <row r="8946" spans="1:11" x14ac:dyDescent="0.25">
      <c r="A8946">
        <v>1573</v>
      </c>
      <c r="B8946" t="s">
        <v>407</v>
      </c>
      <c r="C8946" t="s">
        <v>493</v>
      </c>
      <c r="D8946" t="s">
        <v>1109</v>
      </c>
      <c r="E8946">
        <v>2016</v>
      </c>
      <c r="F8946" s="10">
        <v>42735</v>
      </c>
      <c r="G8946" t="s">
        <v>489</v>
      </c>
      <c r="H8946" t="s">
        <v>474</v>
      </c>
      <c r="I8946" t="s">
        <v>463</v>
      </c>
      <c r="J8946">
        <v>1363100000</v>
      </c>
      <c r="K8946">
        <v>1363100000</v>
      </c>
    </row>
    <row r="8947" spans="1:11" x14ac:dyDescent="0.25">
      <c r="A8947">
        <v>1573</v>
      </c>
      <c r="B8947" t="s">
        <v>407</v>
      </c>
      <c r="C8947" t="s">
        <v>493</v>
      </c>
      <c r="D8947" t="s">
        <v>458</v>
      </c>
      <c r="E8947">
        <v>2016</v>
      </c>
      <c r="F8947" s="10">
        <v>42735</v>
      </c>
      <c r="G8947" t="s">
        <v>489</v>
      </c>
      <c r="H8947" t="s">
        <v>474</v>
      </c>
      <c r="I8947" t="s">
        <v>463</v>
      </c>
      <c r="J8947">
        <v>-3700000</v>
      </c>
      <c r="K8947">
        <v>-3700000</v>
      </c>
    </row>
    <row r="8948" spans="1:11" x14ac:dyDescent="0.25">
      <c r="A8948">
        <v>1573</v>
      </c>
      <c r="B8948" t="s">
        <v>407</v>
      </c>
      <c r="C8948" t="s">
        <v>493</v>
      </c>
      <c r="D8948" t="s">
        <v>1108</v>
      </c>
      <c r="E8948">
        <v>2016</v>
      </c>
      <c r="F8948" s="10">
        <v>42735</v>
      </c>
      <c r="G8948" t="s">
        <v>489</v>
      </c>
      <c r="H8948" t="s">
        <v>474</v>
      </c>
      <c r="I8948" t="s">
        <v>463</v>
      </c>
      <c r="J8948">
        <v>2116000000</v>
      </c>
      <c r="K8948">
        <v>2116000000</v>
      </c>
    </row>
    <row r="8949" spans="1:11" x14ac:dyDescent="0.25">
      <c r="A8949">
        <v>1573</v>
      </c>
      <c r="B8949" t="s">
        <v>407</v>
      </c>
      <c r="C8949" t="s">
        <v>493</v>
      </c>
      <c r="D8949" t="s">
        <v>456</v>
      </c>
      <c r="E8949">
        <v>2016</v>
      </c>
      <c r="F8949" s="10">
        <v>42735</v>
      </c>
      <c r="G8949" t="s">
        <v>489</v>
      </c>
      <c r="H8949" t="s">
        <v>474</v>
      </c>
      <c r="I8949" t="s">
        <v>463</v>
      </c>
      <c r="J8949">
        <v>2777700000</v>
      </c>
      <c r="K8949">
        <v>2777700000</v>
      </c>
    </row>
    <row r="8950" spans="1:11" x14ac:dyDescent="0.25">
      <c r="A8950">
        <v>1573</v>
      </c>
      <c r="B8950" t="s">
        <v>407</v>
      </c>
      <c r="C8950" t="s">
        <v>493</v>
      </c>
      <c r="D8950" t="s">
        <v>1110</v>
      </c>
      <c r="E8950">
        <v>2016</v>
      </c>
      <c r="F8950" s="10">
        <v>42735</v>
      </c>
      <c r="G8950" t="s">
        <v>489</v>
      </c>
      <c r="H8950" t="s">
        <v>474</v>
      </c>
      <c r="I8950" t="s">
        <v>463</v>
      </c>
      <c r="J8950">
        <v>1428200000</v>
      </c>
      <c r="K8950">
        <v>1428200000</v>
      </c>
    </row>
    <row r="8951" spans="1:11" x14ac:dyDescent="0.25">
      <c r="A8951">
        <v>1933</v>
      </c>
      <c r="B8951" t="s">
        <v>326</v>
      </c>
      <c r="C8951" t="s">
        <v>493</v>
      </c>
      <c r="D8951" t="s">
        <v>2063</v>
      </c>
      <c r="E8951">
        <v>2016</v>
      </c>
      <c r="F8951" s="10">
        <v>42735</v>
      </c>
      <c r="G8951" t="s">
        <v>489</v>
      </c>
      <c r="H8951" t="s">
        <v>474</v>
      </c>
      <c r="I8951" t="s">
        <v>463</v>
      </c>
      <c r="J8951">
        <v>97385000</v>
      </c>
      <c r="K8951">
        <v>97385000</v>
      </c>
    </row>
    <row r="8952" spans="1:11" x14ac:dyDescent="0.25">
      <c r="A8952">
        <v>1933</v>
      </c>
      <c r="B8952" t="s">
        <v>326</v>
      </c>
      <c r="C8952" t="s">
        <v>493</v>
      </c>
      <c r="D8952" t="s">
        <v>2064</v>
      </c>
      <c r="E8952">
        <v>2016</v>
      </c>
      <c r="F8952" s="10">
        <v>42735</v>
      </c>
      <c r="G8952" t="s">
        <v>489</v>
      </c>
      <c r="H8952" t="s">
        <v>474</v>
      </c>
      <c r="I8952" t="s">
        <v>463</v>
      </c>
      <c r="J8952">
        <v>0</v>
      </c>
      <c r="K8952">
        <v>0</v>
      </c>
    </row>
    <row r="8953" spans="1:11" x14ac:dyDescent="0.25">
      <c r="A8953">
        <v>1933</v>
      </c>
      <c r="B8953" t="s">
        <v>326</v>
      </c>
      <c r="C8953" t="s">
        <v>493</v>
      </c>
      <c r="D8953" t="s">
        <v>2062</v>
      </c>
      <c r="E8953">
        <v>2016</v>
      </c>
      <c r="F8953" s="10">
        <v>42735</v>
      </c>
      <c r="G8953" t="s">
        <v>489</v>
      </c>
      <c r="H8953" t="s">
        <v>474</v>
      </c>
      <c r="I8953" t="s">
        <v>463</v>
      </c>
      <c r="J8953">
        <v>35771000</v>
      </c>
      <c r="K8953">
        <v>35771000</v>
      </c>
    </row>
    <row r="8954" spans="1:11" x14ac:dyDescent="0.25">
      <c r="A8954">
        <v>1933</v>
      </c>
      <c r="B8954" t="s">
        <v>326</v>
      </c>
      <c r="C8954" t="s">
        <v>493</v>
      </c>
      <c r="D8954" t="s">
        <v>2061</v>
      </c>
      <c r="E8954">
        <v>2016</v>
      </c>
      <c r="F8954" s="10">
        <v>42735</v>
      </c>
      <c r="G8954" t="s">
        <v>489</v>
      </c>
      <c r="H8954" t="s">
        <v>474</v>
      </c>
      <c r="I8954" t="s">
        <v>463</v>
      </c>
      <c r="J8954">
        <v>302931000</v>
      </c>
      <c r="K8954">
        <v>302931000</v>
      </c>
    </row>
    <row r="8955" spans="1:11" x14ac:dyDescent="0.25">
      <c r="A8955">
        <v>1935</v>
      </c>
      <c r="B8955" t="s">
        <v>398</v>
      </c>
      <c r="C8955" t="s">
        <v>493</v>
      </c>
      <c r="D8955" t="s">
        <v>937</v>
      </c>
      <c r="E8955">
        <v>2016</v>
      </c>
      <c r="F8955" s="10">
        <v>42735</v>
      </c>
      <c r="G8955" t="s">
        <v>489</v>
      </c>
      <c r="H8955" t="s">
        <v>474</v>
      </c>
      <c r="I8955" t="s">
        <v>463</v>
      </c>
      <c r="J8955">
        <v>-499000</v>
      </c>
      <c r="K8955">
        <v>-499000</v>
      </c>
    </row>
    <row r="8956" spans="1:11" x14ac:dyDescent="0.25">
      <c r="A8956">
        <v>1935</v>
      </c>
      <c r="B8956" t="s">
        <v>398</v>
      </c>
      <c r="C8956" t="s">
        <v>493</v>
      </c>
      <c r="D8956" t="s">
        <v>2104</v>
      </c>
      <c r="E8956">
        <v>2016</v>
      </c>
      <c r="F8956" s="10">
        <v>42735</v>
      </c>
      <c r="G8956" t="s">
        <v>489</v>
      </c>
      <c r="H8956" t="s">
        <v>474</v>
      </c>
      <c r="I8956" t="s">
        <v>463</v>
      </c>
      <c r="J8956">
        <v>15388000</v>
      </c>
      <c r="K8956">
        <v>15388000</v>
      </c>
    </row>
    <row r="8957" spans="1:11" x14ac:dyDescent="0.25">
      <c r="A8957">
        <v>1935</v>
      </c>
      <c r="B8957" t="s">
        <v>398</v>
      </c>
      <c r="C8957" t="s">
        <v>493</v>
      </c>
      <c r="D8957" t="s">
        <v>2103</v>
      </c>
      <c r="E8957">
        <v>2016</v>
      </c>
      <c r="F8957" s="10">
        <v>42735</v>
      </c>
      <c r="G8957" t="s">
        <v>489</v>
      </c>
      <c r="H8957" t="s">
        <v>474</v>
      </c>
      <c r="I8957" t="s">
        <v>463</v>
      </c>
      <c r="J8957">
        <v>118017000</v>
      </c>
      <c r="K8957">
        <v>118017000</v>
      </c>
    </row>
    <row r="8958" spans="1:11" x14ac:dyDescent="0.25">
      <c r="A8958">
        <v>2044</v>
      </c>
      <c r="B8958" t="s">
        <v>412</v>
      </c>
      <c r="C8958" t="s">
        <v>493</v>
      </c>
      <c r="D8958" t="s">
        <v>1027</v>
      </c>
      <c r="E8958">
        <v>2016</v>
      </c>
      <c r="F8958" s="10">
        <v>42735</v>
      </c>
      <c r="G8958" t="s">
        <v>489</v>
      </c>
      <c r="H8958" t="s">
        <v>474</v>
      </c>
      <c r="I8958" t="s">
        <v>463</v>
      </c>
      <c r="J8958">
        <v>0</v>
      </c>
      <c r="K8958">
        <v>0</v>
      </c>
    </row>
    <row r="8959" spans="1:11" x14ac:dyDescent="0.25">
      <c r="A8959">
        <v>2044</v>
      </c>
      <c r="B8959" t="s">
        <v>412</v>
      </c>
      <c r="C8959" t="s">
        <v>493</v>
      </c>
      <c r="D8959" t="s">
        <v>1026</v>
      </c>
      <c r="E8959">
        <v>2016</v>
      </c>
      <c r="F8959" s="10">
        <v>42735</v>
      </c>
      <c r="G8959" t="s">
        <v>489</v>
      </c>
      <c r="H8959" t="s">
        <v>474</v>
      </c>
      <c r="I8959" t="s">
        <v>463</v>
      </c>
      <c r="J8959">
        <v>6717000</v>
      </c>
      <c r="K8959">
        <v>6717000</v>
      </c>
    </row>
    <row r="8960" spans="1:11" x14ac:dyDescent="0.25">
      <c r="A8960">
        <v>2044</v>
      </c>
      <c r="B8960" t="s">
        <v>412</v>
      </c>
      <c r="C8960" t="s">
        <v>493</v>
      </c>
      <c r="D8960" t="s">
        <v>1025</v>
      </c>
      <c r="E8960">
        <v>2016</v>
      </c>
      <c r="F8960" s="10">
        <v>42735</v>
      </c>
      <c r="G8960" t="s">
        <v>489</v>
      </c>
      <c r="H8960" t="s">
        <v>474</v>
      </c>
      <c r="I8960" t="s">
        <v>463</v>
      </c>
      <c r="J8960">
        <v>332989000</v>
      </c>
      <c r="K8960">
        <v>332989000</v>
      </c>
    </row>
    <row r="8961" spans="1:11" x14ac:dyDescent="0.25">
      <c r="A8961">
        <v>5288</v>
      </c>
      <c r="B8961" t="s">
        <v>353</v>
      </c>
      <c r="C8961" t="s">
        <v>493</v>
      </c>
      <c r="D8961" t="s">
        <v>2072</v>
      </c>
      <c r="E8961">
        <v>2016</v>
      </c>
      <c r="F8961" s="10">
        <v>42735</v>
      </c>
      <c r="G8961" t="s">
        <v>489</v>
      </c>
      <c r="H8961" t="s">
        <v>474</v>
      </c>
      <c r="I8961" t="s">
        <v>463</v>
      </c>
      <c r="J8961">
        <v>8000</v>
      </c>
      <c r="K8961">
        <v>8000</v>
      </c>
    </row>
    <row r="8962" spans="1:11" x14ac:dyDescent="0.25">
      <c r="A8962">
        <v>5288</v>
      </c>
      <c r="B8962" t="s">
        <v>353</v>
      </c>
      <c r="C8962" t="s">
        <v>493</v>
      </c>
      <c r="D8962" t="s">
        <v>916</v>
      </c>
      <c r="E8962">
        <v>2016</v>
      </c>
      <c r="F8962" s="10">
        <v>42735</v>
      </c>
      <c r="G8962" t="s">
        <v>489</v>
      </c>
      <c r="H8962" t="s">
        <v>474</v>
      </c>
      <c r="I8962" t="s">
        <v>463</v>
      </c>
      <c r="J8962">
        <v>5307000</v>
      </c>
      <c r="K8962">
        <v>5307000</v>
      </c>
    </row>
    <row r="8963" spans="1:11" x14ac:dyDescent="0.25">
      <c r="A8963">
        <v>5288</v>
      </c>
      <c r="B8963" t="s">
        <v>353</v>
      </c>
      <c r="C8963" t="s">
        <v>493</v>
      </c>
      <c r="D8963" t="s">
        <v>915</v>
      </c>
      <c r="E8963">
        <v>2016</v>
      </c>
      <c r="F8963" s="10">
        <v>42735</v>
      </c>
      <c r="G8963" t="s">
        <v>489</v>
      </c>
      <c r="H8963" t="s">
        <v>474</v>
      </c>
      <c r="I8963" t="s">
        <v>463</v>
      </c>
      <c r="J8963">
        <v>100001000</v>
      </c>
      <c r="K8963">
        <v>100001000</v>
      </c>
    </row>
    <row r="8964" spans="1:11" x14ac:dyDescent="0.25">
      <c r="A8964">
        <v>8058</v>
      </c>
      <c r="B8964" t="s">
        <v>328</v>
      </c>
      <c r="C8964" t="s">
        <v>493</v>
      </c>
      <c r="D8964" t="s">
        <v>1035</v>
      </c>
      <c r="E8964">
        <v>2016</v>
      </c>
      <c r="F8964" s="10">
        <v>42735</v>
      </c>
      <c r="G8964" t="s">
        <v>489</v>
      </c>
      <c r="H8964" t="s">
        <v>474</v>
      </c>
      <c r="I8964" t="s">
        <v>463</v>
      </c>
      <c r="J8964">
        <v>451000000</v>
      </c>
      <c r="K8964">
        <v>451000000</v>
      </c>
    </row>
    <row r="8965" spans="1:11" x14ac:dyDescent="0.25">
      <c r="A8965">
        <v>8058</v>
      </c>
      <c r="B8965" t="s">
        <v>328</v>
      </c>
      <c r="C8965" t="s">
        <v>493</v>
      </c>
      <c r="D8965" t="s">
        <v>458</v>
      </c>
      <c r="E8965">
        <v>2016</v>
      </c>
      <c r="F8965" s="10">
        <v>42735</v>
      </c>
      <c r="G8965" t="s">
        <v>489</v>
      </c>
      <c r="H8965" t="s">
        <v>474</v>
      </c>
      <c r="I8965" t="s">
        <v>463</v>
      </c>
      <c r="J8965">
        <v>-20000000</v>
      </c>
      <c r="K8965">
        <v>-20000000</v>
      </c>
    </row>
    <row r="8966" spans="1:11" x14ac:dyDescent="0.25">
      <c r="A8966">
        <v>8058</v>
      </c>
      <c r="B8966" t="s">
        <v>328</v>
      </c>
      <c r="C8966" t="s">
        <v>493</v>
      </c>
      <c r="D8966" t="s">
        <v>1034</v>
      </c>
      <c r="E8966">
        <v>2016</v>
      </c>
      <c r="F8966" s="10">
        <v>42735</v>
      </c>
      <c r="G8966" t="s">
        <v>489</v>
      </c>
      <c r="H8966" t="s">
        <v>474</v>
      </c>
      <c r="I8966" t="s">
        <v>463</v>
      </c>
      <c r="J8966">
        <v>2871000000</v>
      </c>
      <c r="K8966">
        <v>2871000000</v>
      </c>
    </row>
    <row r="8967" spans="1:11" x14ac:dyDescent="0.25">
      <c r="A8967">
        <v>8060</v>
      </c>
      <c r="B8967" t="s">
        <v>330</v>
      </c>
      <c r="C8967" t="s">
        <v>493</v>
      </c>
      <c r="D8967" t="s">
        <v>2067</v>
      </c>
      <c r="E8967">
        <v>2016</v>
      </c>
      <c r="F8967" s="10">
        <v>42735</v>
      </c>
      <c r="G8967" t="s">
        <v>489</v>
      </c>
      <c r="H8967" t="s">
        <v>474</v>
      </c>
      <c r="I8967" t="s">
        <v>463</v>
      </c>
      <c r="J8967">
        <v>19768000</v>
      </c>
      <c r="K8967">
        <v>19768000</v>
      </c>
    </row>
    <row r="8968" spans="1:11" x14ac:dyDescent="0.25">
      <c r="A8968">
        <v>8060</v>
      </c>
      <c r="B8968" t="s">
        <v>330</v>
      </c>
      <c r="C8968" t="s">
        <v>493</v>
      </c>
      <c r="D8968" t="s">
        <v>936</v>
      </c>
      <c r="E8968">
        <v>2016</v>
      </c>
      <c r="F8968" s="10">
        <v>42735</v>
      </c>
      <c r="G8968" t="s">
        <v>489</v>
      </c>
      <c r="H8968" t="s">
        <v>474</v>
      </c>
      <c r="I8968" t="s">
        <v>463</v>
      </c>
      <c r="J8968">
        <v>800107000</v>
      </c>
      <c r="K8968">
        <v>800107000</v>
      </c>
    </row>
    <row r="8969" spans="1:11" x14ac:dyDescent="0.25">
      <c r="A8969">
        <v>8064</v>
      </c>
      <c r="B8969" t="s">
        <v>346</v>
      </c>
      <c r="C8969" t="s">
        <v>492</v>
      </c>
      <c r="D8969" t="s">
        <v>30</v>
      </c>
      <c r="E8969">
        <v>2016</v>
      </c>
      <c r="F8969" s="10">
        <v>42735</v>
      </c>
      <c r="G8969" t="s">
        <v>489</v>
      </c>
      <c r="H8969" t="s">
        <v>474</v>
      </c>
      <c r="I8969" t="s">
        <v>463</v>
      </c>
      <c r="J8969">
        <v>9373000</v>
      </c>
      <c r="K8969">
        <v>9373000</v>
      </c>
    </row>
    <row r="8970" spans="1:11" x14ac:dyDescent="0.25">
      <c r="A8970">
        <v>8064</v>
      </c>
      <c r="B8970" t="s">
        <v>346</v>
      </c>
      <c r="C8970" t="s">
        <v>492</v>
      </c>
      <c r="D8970" t="s">
        <v>44</v>
      </c>
      <c r="E8970">
        <v>2016</v>
      </c>
      <c r="F8970" s="10">
        <v>42735</v>
      </c>
      <c r="G8970" t="s">
        <v>489</v>
      </c>
      <c r="H8970" t="s">
        <v>474</v>
      </c>
      <c r="I8970" t="s">
        <v>463</v>
      </c>
      <c r="J8970">
        <v>13858000</v>
      </c>
      <c r="K8970">
        <v>13858000</v>
      </c>
    </row>
    <row r="8971" spans="1:11" x14ac:dyDescent="0.25">
      <c r="A8971">
        <v>8064</v>
      </c>
      <c r="B8971" t="s">
        <v>346</v>
      </c>
      <c r="C8971" t="s">
        <v>492</v>
      </c>
      <c r="D8971" t="s">
        <v>59</v>
      </c>
      <c r="E8971">
        <v>2016</v>
      </c>
      <c r="F8971" s="10">
        <v>42735</v>
      </c>
      <c r="G8971" t="s">
        <v>489</v>
      </c>
      <c r="H8971" t="s">
        <v>474</v>
      </c>
      <c r="I8971" t="s">
        <v>463</v>
      </c>
      <c r="J8971">
        <v>18559000</v>
      </c>
      <c r="K8971">
        <v>18559000</v>
      </c>
    </row>
    <row r="8972" spans="1:11" x14ac:dyDescent="0.25">
      <c r="A8972">
        <v>8064</v>
      </c>
      <c r="B8972" t="s">
        <v>346</v>
      </c>
      <c r="C8972" t="s">
        <v>492</v>
      </c>
      <c r="D8972" t="s">
        <v>94</v>
      </c>
      <c r="E8972">
        <v>2016</v>
      </c>
      <c r="F8972" s="10">
        <v>42735</v>
      </c>
      <c r="G8972" t="s">
        <v>489</v>
      </c>
      <c r="H8972" t="s">
        <v>474</v>
      </c>
      <c r="I8972" t="s">
        <v>463</v>
      </c>
      <c r="J8972">
        <v>3588000</v>
      </c>
      <c r="K8972">
        <v>3588000</v>
      </c>
    </row>
    <row r="8973" spans="1:11" x14ac:dyDescent="0.25">
      <c r="A8973">
        <v>8064</v>
      </c>
      <c r="B8973" t="s">
        <v>346</v>
      </c>
      <c r="C8973" t="s">
        <v>492</v>
      </c>
      <c r="D8973" t="s">
        <v>105</v>
      </c>
      <c r="E8973">
        <v>2016</v>
      </c>
      <c r="F8973" s="10">
        <v>42735</v>
      </c>
      <c r="G8973" t="s">
        <v>489</v>
      </c>
      <c r="H8973" t="s">
        <v>474</v>
      </c>
      <c r="I8973" t="s">
        <v>463</v>
      </c>
      <c r="J8973">
        <v>23646000</v>
      </c>
      <c r="K8973">
        <v>23646000</v>
      </c>
    </row>
    <row r="8974" spans="1:11" x14ac:dyDescent="0.25">
      <c r="A8974">
        <v>8064</v>
      </c>
      <c r="B8974" t="s">
        <v>346</v>
      </c>
      <c r="C8974" t="s">
        <v>492</v>
      </c>
      <c r="D8974" t="s">
        <v>113</v>
      </c>
      <c r="E8974">
        <v>2016</v>
      </c>
      <c r="F8974" s="10">
        <v>42735</v>
      </c>
      <c r="G8974" t="s">
        <v>489</v>
      </c>
      <c r="H8974" t="s">
        <v>474</v>
      </c>
      <c r="I8974" t="s">
        <v>463</v>
      </c>
      <c r="J8974">
        <v>21416000</v>
      </c>
      <c r="K8974">
        <v>21416000</v>
      </c>
    </row>
    <row r="8975" spans="1:11" x14ac:dyDescent="0.25">
      <c r="A8975">
        <v>8064</v>
      </c>
      <c r="B8975" t="s">
        <v>346</v>
      </c>
      <c r="C8975" t="s">
        <v>492</v>
      </c>
      <c r="D8975" t="s">
        <v>156</v>
      </c>
      <c r="E8975">
        <v>2016</v>
      </c>
      <c r="F8975" s="10">
        <v>42735</v>
      </c>
      <c r="G8975" t="s">
        <v>489</v>
      </c>
      <c r="H8975" t="s">
        <v>474</v>
      </c>
      <c r="I8975" t="s">
        <v>463</v>
      </c>
      <c r="J8975">
        <v>5206000</v>
      </c>
      <c r="K8975">
        <v>5206000</v>
      </c>
    </row>
    <row r="8976" spans="1:11" x14ac:dyDescent="0.25">
      <c r="A8976">
        <v>8064</v>
      </c>
      <c r="B8976" t="s">
        <v>346</v>
      </c>
      <c r="C8976" t="s">
        <v>492</v>
      </c>
      <c r="D8976" t="s">
        <v>163</v>
      </c>
      <c r="E8976">
        <v>2016</v>
      </c>
      <c r="F8976" s="10">
        <v>42735</v>
      </c>
      <c r="G8976" t="s">
        <v>489</v>
      </c>
      <c r="H8976" t="s">
        <v>474</v>
      </c>
      <c r="I8976" t="s">
        <v>463</v>
      </c>
      <c r="J8976">
        <v>35243000</v>
      </c>
      <c r="K8976">
        <v>35243000</v>
      </c>
    </row>
    <row r="8977" spans="1:11" x14ac:dyDescent="0.25">
      <c r="A8977">
        <v>8064</v>
      </c>
      <c r="B8977" t="s">
        <v>346</v>
      </c>
      <c r="C8977" t="s">
        <v>492</v>
      </c>
      <c r="D8977" t="s">
        <v>225</v>
      </c>
      <c r="E8977">
        <v>2016</v>
      </c>
      <c r="F8977" s="10">
        <v>42735</v>
      </c>
      <c r="G8977" t="s">
        <v>489</v>
      </c>
      <c r="H8977" t="s">
        <v>474</v>
      </c>
      <c r="I8977" t="s">
        <v>463</v>
      </c>
      <c r="J8977">
        <v>3705000</v>
      </c>
      <c r="K8977">
        <v>3705000</v>
      </c>
    </row>
    <row r="8978" spans="1:11" x14ac:dyDescent="0.25">
      <c r="A8978">
        <v>8064</v>
      </c>
      <c r="B8978" t="s">
        <v>346</v>
      </c>
      <c r="C8978" t="s">
        <v>492</v>
      </c>
      <c r="D8978" t="s">
        <v>227</v>
      </c>
      <c r="E8978">
        <v>2016</v>
      </c>
      <c r="F8978" s="10">
        <v>42735</v>
      </c>
      <c r="G8978" t="s">
        <v>489</v>
      </c>
      <c r="H8978" t="s">
        <v>474</v>
      </c>
      <c r="I8978" t="s">
        <v>463</v>
      </c>
      <c r="J8978">
        <v>5696000</v>
      </c>
      <c r="K8978">
        <v>5696000</v>
      </c>
    </row>
    <row r="8979" spans="1:11" x14ac:dyDescent="0.25">
      <c r="A8979">
        <v>8064</v>
      </c>
      <c r="B8979" t="s">
        <v>346</v>
      </c>
      <c r="C8979" t="s">
        <v>492</v>
      </c>
      <c r="D8979" t="s">
        <v>458</v>
      </c>
      <c r="E8979">
        <v>2016</v>
      </c>
      <c r="F8979" s="10">
        <v>42735</v>
      </c>
      <c r="G8979" t="s">
        <v>489</v>
      </c>
      <c r="H8979" t="s">
        <v>474</v>
      </c>
      <c r="I8979" t="s">
        <v>463</v>
      </c>
      <c r="J8979">
        <v>48159000</v>
      </c>
      <c r="K8979">
        <v>48159000</v>
      </c>
    </row>
    <row r="8980" spans="1:11" x14ac:dyDescent="0.25">
      <c r="A8980">
        <v>8064</v>
      </c>
      <c r="B8980" t="s">
        <v>346</v>
      </c>
      <c r="C8980" t="s">
        <v>492</v>
      </c>
      <c r="D8980" t="s">
        <v>249</v>
      </c>
      <c r="E8980">
        <v>2016</v>
      </c>
      <c r="F8980" s="10">
        <v>42735</v>
      </c>
      <c r="G8980" t="s">
        <v>489</v>
      </c>
      <c r="H8980" t="s">
        <v>474</v>
      </c>
      <c r="I8980" t="s">
        <v>463</v>
      </c>
      <c r="J8980">
        <v>4126000</v>
      </c>
      <c r="K8980">
        <v>4126000</v>
      </c>
    </row>
    <row r="8981" spans="1:11" x14ac:dyDescent="0.25">
      <c r="A8981">
        <v>8064</v>
      </c>
      <c r="B8981" t="s">
        <v>346</v>
      </c>
      <c r="C8981" t="s">
        <v>492</v>
      </c>
      <c r="D8981" t="s">
        <v>256</v>
      </c>
      <c r="E8981">
        <v>2016</v>
      </c>
      <c r="F8981" s="10">
        <v>42735</v>
      </c>
      <c r="G8981" t="s">
        <v>489</v>
      </c>
      <c r="H8981" t="s">
        <v>474</v>
      </c>
      <c r="I8981" t="s">
        <v>463</v>
      </c>
      <c r="J8981">
        <v>10231000</v>
      </c>
      <c r="K8981">
        <v>10231000</v>
      </c>
    </row>
    <row r="8982" spans="1:11" x14ac:dyDescent="0.25">
      <c r="A8982">
        <v>8064</v>
      </c>
      <c r="B8982" t="s">
        <v>346</v>
      </c>
      <c r="C8982" t="s">
        <v>492</v>
      </c>
      <c r="D8982" t="s">
        <v>267</v>
      </c>
      <c r="E8982">
        <v>2016</v>
      </c>
      <c r="F8982" s="10">
        <v>42735</v>
      </c>
      <c r="G8982" t="s">
        <v>489</v>
      </c>
      <c r="H8982" t="s">
        <v>474</v>
      </c>
      <c r="I8982" t="s">
        <v>463</v>
      </c>
      <c r="J8982">
        <v>3812000</v>
      </c>
      <c r="K8982">
        <v>3812000</v>
      </c>
    </row>
    <row r="8983" spans="1:11" x14ac:dyDescent="0.25">
      <c r="A8983">
        <v>8064</v>
      </c>
      <c r="B8983" t="s">
        <v>346</v>
      </c>
      <c r="C8983" t="s">
        <v>492</v>
      </c>
      <c r="D8983" t="s">
        <v>290</v>
      </c>
      <c r="E8983">
        <v>2016</v>
      </c>
      <c r="F8983" s="10">
        <v>42735</v>
      </c>
      <c r="G8983" t="s">
        <v>489</v>
      </c>
      <c r="H8983" t="s">
        <v>474</v>
      </c>
      <c r="I8983" t="s">
        <v>463</v>
      </c>
      <c r="J8983">
        <v>36552000</v>
      </c>
      <c r="K8983">
        <v>36552000</v>
      </c>
    </row>
    <row r="8984" spans="1:11" x14ac:dyDescent="0.25">
      <c r="A8984">
        <v>8064</v>
      </c>
      <c r="B8984" t="s">
        <v>346</v>
      </c>
      <c r="C8984" t="s">
        <v>492</v>
      </c>
      <c r="D8984" t="s">
        <v>316</v>
      </c>
      <c r="E8984">
        <v>2016</v>
      </c>
      <c r="F8984" s="10">
        <v>42735</v>
      </c>
      <c r="G8984" t="s">
        <v>489</v>
      </c>
      <c r="H8984" t="s">
        <v>474</v>
      </c>
      <c r="I8984" t="s">
        <v>463</v>
      </c>
      <c r="J8984">
        <v>271076000</v>
      </c>
      <c r="K8984">
        <v>271076000</v>
      </c>
    </row>
    <row r="8985" spans="1:11" x14ac:dyDescent="0.25">
      <c r="A8985">
        <v>8064</v>
      </c>
      <c r="B8985" t="s">
        <v>346</v>
      </c>
      <c r="C8985" t="s">
        <v>493</v>
      </c>
      <c r="D8985" t="s">
        <v>1007</v>
      </c>
      <c r="E8985">
        <v>2016</v>
      </c>
      <c r="F8985" s="10">
        <v>42735</v>
      </c>
      <c r="G8985" t="s">
        <v>489</v>
      </c>
      <c r="H8985" t="s">
        <v>474</v>
      </c>
      <c r="I8985" t="s">
        <v>463</v>
      </c>
      <c r="J8985">
        <v>454565000</v>
      </c>
      <c r="K8985">
        <v>454565000</v>
      </c>
    </row>
    <row r="8986" spans="1:11" x14ac:dyDescent="0.25">
      <c r="A8986">
        <v>8064</v>
      </c>
      <c r="B8986" t="s">
        <v>346</v>
      </c>
      <c r="C8986" t="s">
        <v>493</v>
      </c>
      <c r="D8986" t="s">
        <v>1009</v>
      </c>
      <c r="E8986">
        <v>2016</v>
      </c>
      <c r="F8986" s="10">
        <v>42735</v>
      </c>
      <c r="G8986" t="s">
        <v>489</v>
      </c>
      <c r="H8986" t="s">
        <v>474</v>
      </c>
      <c r="I8986" t="s">
        <v>463</v>
      </c>
      <c r="J8986">
        <v>8695000</v>
      </c>
      <c r="K8986">
        <v>8695000</v>
      </c>
    </row>
    <row r="8987" spans="1:11" x14ac:dyDescent="0.25">
      <c r="A8987">
        <v>8064</v>
      </c>
      <c r="B8987" t="s">
        <v>346</v>
      </c>
      <c r="C8987" t="s">
        <v>493</v>
      </c>
      <c r="D8987" t="s">
        <v>1008</v>
      </c>
      <c r="E8987">
        <v>2016</v>
      </c>
      <c r="F8987" s="10">
        <v>42735</v>
      </c>
      <c r="G8987" t="s">
        <v>489</v>
      </c>
      <c r="H8987" t="s">
        <v>474</v>
      </c>
      <c r="I8987" t="s">
        <v>463</v>
      </c>
      <c r="J8987">
        <v>38864000</v>
      </c>
      <c r="K8987">
        <v>38864000</v>
      </c>
    </row>
    <row r="8988" spans="1:11" x14ac:dyDescent="0.25">
      <c r="A8988">
        <v>8064</v>
      </c>
      <c r="B8988" t="s">
        <v>346</v>
      </c>
      <c r="C8988" t="s">
        <v>493</v>
      </c>
      <c r="D8988" t="s">
        <v>643</v>
      </c>
      <c r="E8988">
        <v>2016</v>
      </c>
      <c r="F8988" s="10">
        <v>42735</v>
      </c>
      <c r="G8988" t="s">
        <v>489</v>
      </c>
      <c r="H8988" t="s">
        <v>474</v>
      </c>
      <c r="I8988" t="s">
        <v>463</v>
      </c>
      <c r="J8988">
        <v>12122000</v>
      </c>
      <c r="K8988">
        <v>12122000</v>
      </c>
    </row>
    <row r="8989" spans="1:11" x14ac:dyDescent="0.25">
      <c r="A8989">
        <v>8070</v>
      </c>
      <c r="B8989" t="s">
        <v>361</v>
      </c>
      <c r="C8989" t="s">
        <v>492</v>
      </c>
      <c r="D8989" t="s">
        <v>1435</v>
      </c>
      <c r="E8989">
        <v>2016</v>
      </c>
      <c r="F8989" s="10">
        <v>42735</v>
      </c>
      <c r="G8989" t="s">
        <v>489</v>
      </c>
      <c r="H8989" t="s">
        <v>474</v>
      </c>
      <c r="I8989" t="s">
        <v>463</v>
      </c>
      <c r="J8989">
        <v>1658400000</v>
      </c>
      <c r="K8989">
        <v>1658400000</v>
      </c>
    </row>
    <row r="8990" spans="1:11" x14ac:dyDescent="0.25">
      <c r="A8990">
        <v>8070</v>
      </c>
      <c r="B8990" t="s">
        <v>361</v>
      </c>
      <c r="C8990" t="s">
        <v>492</v>
      </c>
      <c r="D8990" t="s">
        <v>44</v>
      </c>
      <c r="E8990">
        <v>2016</v>
      </c>
      <c r="F8990" s="10">
        <v>42735</v>
      </c>
      <c r="G8990" t="s">
        <v>489</v>
      </c>
      <c r="H8990" t="s">
        <v>474</v>
      </c>
      <c r="I8990" t="s">
        <v>463</v>
      </c>
      <c r="J8990">
        <v>576900000</v>
      </c>
      <c r="K8990">
        <v>576900000</v>
      </c>
    </row>
    <row r="8991" spans="1:11" x14ac:dyDescent="0.25">
      <c r="A8991">
        <v>8070</v>
      </c>
      <c r="B8991" t="s">
        <v>361</v>
      </c>
      <c r="C8991" t="s">
        <v>492</v>
      </c>
      <c r="D8991" t="s">
        <v>569</v>
      </c>
      <c r="E8991">
        <v>2016</v>
      </c>
      <c r="F8991" s="10">
        <v>42735</v>
      </c>
      <c r="G8991" t="s">
        <v>489</v>
      </c>
      <c r="H8991" t="s">
        <v>474</v>
      </c>
      <c r="I8991" t="s">
        <v>463</v>
      </c>
      <c r="J8991">
        <v>2361800000</v>
      </c>
      <c r="K8991">
        <v>2361800000</v>
      </c>
    </row>
    <row r="8992" spans="1:11" x14ac:dyDescent="0.25">
      <c r="A8992">
        <v>8070</v>
      </c>
      <c r="B8992" t="s">
        <v>361</v>
      </c>
      <c r="C8992" t="s">
        <v>492</v>
      </c>
      <c r="D8992" t="s">
        <v>619</v>
      </c>
      <c r="E8992">
        <v>2016</v>
      </c>
      <c r="F8992" s="10">
        <v>42735</v>
      </c>
      <c r="G8992" t="s">
        <v>489</v>
      </c>
      <c r="H8992" t="s">
        <v>474</v>
      </c>
      <c r="I8992" t="s">
        <v>463</v>
      </c>
      <c r="J8992">
        <v>852800000</v>
      </c>
      <c r="K8992">
        <v>852800000</v>
      </c>
    </row>
    <row r="8993" spans="1:11" x14ac:dyDescent="0.25">
      <c r="A8993">
        <v>8070</v>
      </c>
      <c r="B8993" t="s">
        <v>361</v>
      </c>
      <c r="C8993" t="s">
        <v>492</v>
      </c>
      <c r="D8993" t="s">
        <v>1434</v>
      </c>
      <c r="E8993">
        <v>2016</v>
      </c>
      <c r="F8993" s="10">
        <v>42735</v>
      </c>
      <c r="G8993" t="s">
        <v>489</v>
      </c>
      <c r="H8993" t="s">
        <v>474</v>
      </c>
      <c r="I8993" t="s">
        <v>463</v>
      </c>
      <c r="J8993">
        <v>667400000</v>
      </c>
      <c r="K8993">
        <v>667400000</v>
      </c>
    </row>
    <row r="8994" spans="1:11" x14ac:dyDescent="0.25">
      <c r="A8994">
        <v>8070</v>
      </c>
      <c r="B8994" t="s">
        <v>361</v>
      </c>
      <c r="C8994" t="s">
        <v>492</v>
      </c>
      <c r="D8994" t="s">
        <v>316</v>
      </c>
      <c r="E8994">
        <v>2016</v>
      </c>
      <c r="F8994" s="10">
        <v>42735</v>
      </c>
      <c r="G8994" t="s">
        <v>489</v>
      </c>
      <c r="H8994" t="s">
        <v>474</v>
      </c>
      <c r="I8994" t="s">
        <v>463</v>
      </c>
      <c r="J8994">
        <v>7035500000</v>
      </c>
      <c r="K8994">
        <v>7035500000</v>
      </c>
    </row>
    <row r="8995" spans="1:11" x14ac:dyDescent="0.25">
      <c r="A8995">
        <v>8070</v>
      </c>
      <c r="B8995" t="s">
        <v>361</v>
      </c>
      <c r="C8995" t="s">
        <v>493</v>
      </c>
      <c r="D8995" t="s">
        <v>1036</v>
      </c>
      <c r="E8995">
        <v>2016</v>
      </c>
      <c r="F8995" s="10">
        <v>42735</v>
      </c>
      <c r="G8995" t="s">
        <v>489</v>
      </c>
      <c r="H8995" t="s">
        <v>474</v>
      </c>
      <c r="I8995" t="s">
        <v>463</v>
      </c>
      <c r="J8995">
        <v>197800000</v>
      </c>
      <c r="K8995">
        <v>197800000</v>
      </c>
    </row>
    <row r="8996" spans="1:11" x14ac:dyDescent="0.25">
      <c r="A8996">
        <v>8070</v>
      </c>
      <c r="B8996" t="s">
        <v>361</v>
      </c>
      <c r="C8996" t="s">
        <v>493</v>
      </c>
      <c r="D8996" t="s">
        <v>2079</v>
      </c>
      <c r="E8996">
        <v>2016</v>
      </c>
      <c r="F8996" s="10">
        <v>42735</v>
      </c>
      <c r="G8996" t="s">
        <v>489</v>
      </c>
      <c r="H8996" t="s">
        <v>474</v>
      </c>
      <c r="I8996" t="s">
        <v>463</v>
      </c>
      <c r="J8996">
        <v>3035800000</v>
      </c>
      <c r="K8996">
        <v>3035800000</v>
      </c>
    </row>
    <row r="8997" spans="1:11" x14ac:dyDescent="0.25">
      <c r="A8997">
        <v>8070</v>
      </c>
      <c r="B8997" t="s">
        <v>361</v>
      </c>
      <c r="C8997" t="s">
        <v>493</v>
      </c>
      <c r="D8997" t="s">
        <v>2080</v>
      </c>
      <c r="E8997">
        <v>2016</v>
      </c>
      <c r="F8997" s="10">
        <v>42735</v>
      </c>
      <c r="G8997" t="s">
        <v>489</v>
      </c>
      <c r="H8997" t="s">
        <v>474</v>
      </c>
      <c r="I8997" t="s">
        <v>463</v>
      </c>
      <c r="J8997">
        <v>4617100000</v>
      </c>
      <c r="K8997">
        <v>4617100000</v>
      </c>
    </row>
    <row r="8998" spans="1:11" x14ac:dyDescent="0.25">
      <c r="A8998">
        <v>8070</v>
      </c>
      <c r="B8998" t="s">
        <v>361</v>
      </c>
      <c r="C8998" t="s">
        <v>493</v>
      </c>
      <c r="D8998" t="s">
        <v>2081</v>
      </c>
      <c r="E8998">
        <v>2016</v>
      </c>
      <c r="F8998" s="10">
        <v>42735</v>
      </c>
      <c r="G8998" t="s">
        <v>489</v>
      </c>
      <c r="H8998" t="s">
        <v>474</v>
      </c>
      <c r="I8998" t="s">
        <v>463</v>
      </c>
      <c r="J8998">
        <v>4495600000</v>
      </c>
      <c r="K8998">
        <v>4495600000</v>
      </c>
    </row>
    <row r="8999" spans="1:11" x14ac:dyDescent="0.25">
      <c r="A8999">
        <v>8070</v>
      </c>
      <c r="B8999" t="s">
        <v>361</v>
      </c>
      <c r="C8999" t="s">
        <v>493</v>
      </c>
      <c r="D8999" t="s">
        <v>458</v>
      </c>
      <c r="E8999">
        <v>2016</v>
      </c>
      <c r="F8999" s="10">
        <v>42735</v>
      </c>
      <c r="G8999" t="s">
        <v>489</v>
      </c>
      <c r="H8999" t="s">
        <v>474</v>
      </c>
      <c r="I8999" t="s">
        <v>463</v>
      </c>
      <c r="J8999">
        <v>806500000</v>
      </c>
      <c r="K8999">
        <v>806500000</v>
      </c>
    </row>
    <row r="9000" spans="1:11" x14ac:dyDescent="0.25">
      <c r="A9000">
        <v>8071</v>
      </c>
      <c r="B9000" t="s">
        <v>367</v>
      </c>
      <c r="C9000" t="s">
        <v>492</v>
      </c>
      <c r="D9000" t="s">
        <v>570</v>
      </c>
      <c r="E9000">
        <v>2016</v>
      </c>
      <c r="F9000" s="10">
        <v>42735</v>
      </c>
      <c r="G9000" t="s">
        <v>489</v>
      </c>
      <c r="H9000" t="s">
        <v>474</v>
      </c>
      <c r="I9000" t="s">
        <v>463</v>
      </c>
      <c r="J9000">
        <v>500424000</v>
      </c>
      <c r="K9000">
        <v>500424000</v>
      </c>
    </row>
    <row r="9001" spans="1:11" x14ac:dyDescent="0.25">
      <c r="A9001">
        <v>8071</v>
      </c>
      <c r="B9001" t="s">
        <v>367</v>
      </c>
      <c r="C9001" t="s">
        <v>492</v>
      </c>
      <c r="D9001" t="s">
        <v>2084</v>
      </c>
      <c r="E9001">
        <v>2016</v>
      </c>
      <c r="F9001" s="10">
        <v>42735</v>
      </c>
      <c r="G9001" t="s">
        <v>489</v>
      </c>
      <c r="H9001" t="s">
        <v>474</v>
      </c>
      <c r="I9001" t="s">
        <v>463</v>
      </c>
      <c r="J9001">
        <v>1541984000</v>
      </c>
      <c r="K9001">
        <v>1541984000</v>
      </c>
    </row>
    <row r="9002" spans="1:11" x14ac:dyDescent="0.25">
      <c r="A9002">
        <v>8071</v>
      </c>
      <c r="B9002" t="s">
        <v>367</v>
      </c>
      <c r="C9002" t="s">
        <v>492</v>
      </c>
      <c r="D9002" t="s">
        <v>458</v>
      </c>
      <c r="E9002">
        <v>2016</v>
      </c>
      <c r="F9002" s="10">
        <v>42735</v>
      </c>
      <c r="G9002" t="s">
        <v>489</v>
      </c>
      <c r="H9002" t="s">
        <v>474</v>
      </c>
      <c r="I9002" t="s">
        <v>463</v>
      </c>
      <c r="J9002">
        <v>410300000</v>
      </c>
      <c r="K9002">
        <v>410300000</v>
      </c>
    </row>
    <row r="9003" spans="1:11" x14ac:dyDescent="0.25">
      <c r="A9003">
        <v>8071</v>
      </c>
      <c r="B9003" t="s">
        <v>367</v>
      </c>
      <c r="C9003" t="s">
        <v>492</v>
      </c>
      <c r="D9003" t="s">
        <v>316</v>
      </c>
      <c r="E9003">
        <v>2016</v>
      </c>
      <c r="F9003" s="10">
        <v>42735</v>
      </c>
      <c r="G9003" t="s">
        <v>489</v>
      </c>
      <c r="H9003" t="s">
        <v>474</v>
      </c>
      <c r="I9003" t="s">
        <v>463</v>
      </c>
      <c r="J9003">
        <v>1537779000</v>
      </c>
      <c r="K9003">
        <v>1537779000</v>
      </c>
    </row>
    <row r="9004" spans="1:11" x14ac:dyDescent="0.25">
      <c r="A9004">
        <v>8071</v>
      </c>
      <c r="B9004" t="s">
        <v>367</v>
      </c>
      <c r="C9004" t="s">
        <v>493</v>
      </c>
      <c r="D9004" t="s">
        <v>1063</v>
      </c>
      <c r="E9004">
        <v>2016</v>
      </c>
      <c r="F9004" s="10">
        <v>42735</v>
      </c>
      <c r="G9004" t="s">
        <v>489</v>
      </c>
      <c r="H9004" t="s">
        <v>474</v>
      </c>
      <c r="I9004" t="s">
        <v>463</v>
      </c>
      <c r="J9004">
        <v>-74263000</v>
      </c>
      <c r="K9004">
        <v>-74263000</v>
      </c>
    </row>
    <row r="9005" spans="1:11" x14ac:dyDescent="0.25">
      <c r="A9005">
        <v>8071</v>
      </c>
      <c r="B9005" t="s">
        <v>367</v>
      </c>
      <c r="C9005" t="s">
        <v>493</v>
      </c>
      <c r="D9005" t="s">
        <v>2083</v>
      </c>
      <c r="E9005">
        <v>2016</v>
      </c>
      <c r="F9005" s="10">
        <v>42735</v>
      </c>
      <c r="G9005" t="s">
        <v>489</v>
      </c>
      <c r="H9005" t="s">
        <v>474</v>
      </c>
      <c r="I9005" t="s">
        <v>463</v>
      </c>
      <c r="J9005">
        <v>1995959000</v>
      </c>
      <c r="K9005">
        <v>1995959000</v>
      </c>
    </row>
    <row r="9006" spans="1:11" x14ac:dyDescent="0.25">
      <c r="A9006">
        <v>8071</v>
      </c>
      <c r="B9006" t="s">
        <v>367</v>
      </c>
      <c r="C9006" t="s">
        <v>493</v>
      </c>
      <c r="D9006" t="s">
        <v>1062</v>
      </c>
      <c r="E9006">
        <v>2016</v>
      </c>
      <c r="F9006" s="10">
        <v>42735</v>
      </c>
      <c r="G9006" t="s">
        <v>489</v>
      </c>
      <c r="H9006" t="s">
        <v>474</v>
      </c>
      <c r="I9006" t="s">
        <v>463</v>
      </c>
      <c r="J9006">
        <v>1233712000</v>
      </c>
      <c r="K9006">
        <v>1233712000</v>
      </c>
    </row>
    <row r="9007" spans="1:11" x14ac:dyDescent="0.25">
      <c r="A9007">
        <v>8071</v>
      </c>
      <c r="B9007" t="s">
        <v>367</v>
      </c>
      <c r="C9007" t="s">
        <v>493</v>
      </c>
      <c r="D9007" t="s">
        <v>2082</v>
      </c>
      <c r="E9007">
        <v>2016</v>
      </c>
      <c r="F9007" s="10">
        <v>42735</v>
      </c>
      <c r="G9007" t="s">
        <v>489</v>
      </c>
      <c r="H9007" t="s">
        <v>474</v>
      </c>
      <c r="I9007" t="s">
        <v>463</v>
      </c>
      <c r="J9007">
        <v>835079000</v>
      </c>
      <c r="K9007">
        <v>835079000</v>
      </c>
    </row>
    <row r="9008" spans="1:11" x14ac:dyDescent="0.25">
      <c r="A9008">
        <v>8074</v>
      </c>
      <c r="B9008" t="s">
        <v>384</v>
      </c>
      <c r="C9008" t="s">
        <v>492</v>
      </c>
      <c r="D9008" t="s">
        <v>569</v>
      </c>
      <c r="E9008">
        <v>2016</v>
      </c>
      <c r="F9008" s="10">
        <v>42735</v>
      </c>
      <c r="G9008" t="s">
        <v>489</v>
      </c>
      <c r="H9008" t="s">
        <v>474</v>
      </c>
      <c r="I9008" t="s">
        <v>463</v>
      </c>
      <c r="J9008">
        <v>698106000</v>
      </c>
      <c r="K9008">
        <v>698106000</v>
      </c>
    </row>
    <row r="9009" spans="1:11" x14ac:dyDescent="0.25">
      <c r="A9009">
        <v>8074</v>
      </c>
      <c r="B9009" t="s">
        <v>384</v>
      </c>
      <c r="C9009" t="s">
        <v>492</v>
      </c>
      <c r="D9009" t="s">
        <v>458</v>
      </c>
      <c r="E9009">
        <v>2016</v>
      </c>
      <c r="F9009" s="10">
        <v>42735</v>
      </c>
      <c r="G9009" t="s">
        <v>489</v>
      </c>
      <c r="H9009" t="s">
        <v>474</v>
      </c>
      <c r="I9009" t="s">
        <v>463</v>
      </c>
      <c r="J9009">
        <v>188293000</v>
      </c>
      <c r="K9009">
        <v>188293000</v>
      </c>
    </row>
    <row r="9010" spans="1:11" x14ac:dyDescent="0.25">
      <c r="A9010">
        <v>8074</v>
      </c>
      <c r="B9010" t="s">
        <v>384</v>
      </c>
      <c r="C9010" t="s">
        <v>492</v>
      </c>
      <c r="D9010" t="s">
        <v>985</v>
      </c>
      <c r="E9010">
        <v>2016</v>
      </c>
      <c r="F9010" s="10">
        <v>42735</v>
      </c>
      <c r="G9010" t="s">
        <v>489</v>
      </c>
      <c r="H9010" t="s">
        <v>474</v>
      </c>
      <c r="I9010" t="s">
        <v>463</v>
      </c>
      <c r="J9010">
        <v>1126787000</v>
      </c>
      <c r="K9010">
        <v>1126787000</v>
      </c>
    </row>
    <row r="9011" spans="1:11" x14ac:dyDescent="0.25">
      <c r="A9011">
        <v>8074</v>
      </c>
      <c r="B9011" t="s">
        <v>384</v>
      </c>
      <c r="C9011" t="s">
        <v>493</v>
      </c>
      <c r="D9011" t="s">
        <v>978</v>
      </c>
      <c r="E9011">
        <v>2016</v>
      </c>
      <c r="F9011" s="10">
        <v>42735</v>
      </c>
      <c r="G9011" t="s">
        <v>489</v>
      </c>
      <c r="H9011" t="s">
        <v>474</v>
      </c>
      <c r="I9011" t="s">
        <v>463</v>
      </c>
      <c r="J9011">
        <v>938374000</v>
      </c>
      <c r="K9011">
        <v>938374000</v>
      </c>
    </row>
    <row r="9012" spans="1:11" x14ac:dyDescent="0.25">
      <c r="A9012">
        <v>8074</v>
      </c>
      <c r="B9012" t="s">
        <v>384</v>
      </c>
      <c r="C9012" t="s">
        <v>493</v>
      </c>
      <c r="D9012" t="s">
        <v>979</v>
      </c>
      <c r="E9012">
        <v>2016</v>
      </c>
      <c r="F9012" s="10">
        <v>42735</v>
      </c>
      <c r="G9012" t="s">
        <v>489</v>
      </c>
      <c r="H9012" t="s">
        <v>474</v>
      </c>
      <c r="I9012" t="s">
        <v>463</v>
      </c>
      <c r="J9012">
        <v>569476000</v>
      </c>
      <c r="K9012">
        <v>569476000</v>
      </c>
    </row>
    <row r="9013" spans="1:11" x14ac:dyDescent="0.25">
      <c r="A9013">
        <v>8074</v>
      </c>
      <c r="B9013" t="s">
        <v>384</v>
      </c>
      <c r="C9013" t="s">
        <v>493</v>
      </c>
      <c r="D9013" t="s">
        <v>456</v>
      </c>
      <c r="E9013">
        <v>2016</v>
      </c>
      <c r="F9013" s="10">
        <v>42735</v>
      </c>
      <c r="G9013" t="s">
        <v>489</v>
      </c>
      <c r="H9013" t="s">
        <v>474</v>
      </c>
      <c r="I9013" t="s">
        <v>463</v>
      </c>
      <c r="J9013">
        <v>505336000</v>
      </c>
      <c r="K9013">
        <v>505336000</v>
      </c>
    </row>
    <row r="9014" spans="1:11" x14ac:dyDescent="0.25">
      <c r="A9014">
        <v>8080</v>
      </c>
      <c r="B9014" t="s">
        <v>1155</v>
      </c>
      <c r="C9014" t="s">
        <v>492</v>
      </c>
      <c r="D9014" t="s">
        <v>2111</v>
      </c>
      <c r="E9014">
        <v>2016</v>
      </c>
      <c r="F9014" s="10">
        <v>42735</v>
      </c>
      <c r="G9014" t="s">
        <v>489</v>
      </c>
      <c r="H9014" t="s">
        <v>474</v>
      </c>
      <c r="I9014" t="s">
        <v>463</v>
      </c>
      <c r="J9014">
        <v>36446000</v>
      </c>
      <c r="K9014">
        <v>36446000</v>
      </c>
    </row>
    <row r="9015" spans="1:11" x14ac:dyDescent="0.25">
      <c r="A9015">
        <v>8080</v>
      </c>
      <c r="B9015" t="s">
        <v>1155</v>
      </c>
      <c r="C9015" t="s">
        <v>492</v>
      </c>
      <c r="D9015" t="s">
        <v>2110</v>
      </c>
      <c r="E9015">
        <v>2016</v>
      </c>
      <c r="F9015" s="10">
        <v>42735</v>
      </c>
      <c r="G9015" t="s">
        <v>489</v>
      </c>
      <c r="H9015" t="s">
        <v>474</v>
      </c>
      <c r="I9015" t="s">
        <v>463</v>
      </c>
      <c r="J9015">
        <v>82564000</v>
      </c>
      <c r="K9015">
        <v>82564000</v>
      </c>
    </row>
    <row r="9016" spans="1:11" x14ac:dyDescent="0.25">
      <c r="A9016">
        <v>8080</v>
      </c>
      <c r="B9016" t="s">
        <v>1155</v>
      </c>
      <c r="C9016" t="s">
        <v>492</v>
      </c>
      <c r="D9016" t="s">
        <v>2112</v>
      </c>
      <c r="E9016">
        <v>2016</v>
      </c>
      <c r="F9016" s="10">
        <v>42735</v>
      </c>
      <c r="G9016" t="s">
        <v>489</v>
      </c>
      <c r="H9016" t="s">
        <v>474</v>
      </c>
      <c r="I9016" t="s">
        <v>463</v>
      </c>
      <c r="J9016">
        <v>33166000</v>
      </c>
      <c r="K9016">
        <v>33166000</v>
      </c>
    </row>
    <row r="9017" spans="1:11" x14ac:dyDescent="0.25">
      <c r="A9017">
        <v>8080</v>
      </c>
      <c r="B9017" t="s">
        <v>1155</v>
      </c>
      <c r="C9017" t="s">
        <v>493</v>
      </c>
      <c r="D9017" t="s">
        <v>577</v>
      </c>
      <c r="E9017">
        <v>2016</v>
      </c>
      <c r="F9017" s="10">
        <v>42735</v>
      </c>
      <c r="G9017" t="s">
        <v>489</v>
      </c>
      <c r="H9017" t="s">
        <v>474</v>
      </c>
      <c r="I9017" t="s">
        <v>463</v>
      </c>
      <c r="J9017">
        <v>0</v>
      </c>
      <c r="K9017">
        <v>0</v>
      </c>
    </row>
    <row r="9018" spans="1:11" x14ac:dyDescent="0.25">
      <c r="A9018">
        <v>8087</v>
      </c>
      <c r="B9018" t="s">
        <v>430</v>
      </c>
      <c r="C9018" t="s">
        <v>492</v>
      </c>
      <c r="D9018" t="s">
        <v>578</v>
      </c>
      <c r="E9018">
        <v>2016</v>
      </c>
      <c r="F9018" s="10">
        <v>42735</v>
      </c>
      <c r="G9018" t="s">
        <v>489</v>
      </c>
      <c r="H9018" t="s">
        <v>474</v>
      </c>
      <c r="I9018" t="s">
        <v>463</v>
      </c>
      <c r="J9018">
        <v>518000000</v>
      </c>
      <c r="K9018">
        <v>518000000</v>
      </c>
    </row>
    <row r="9019" spans="1:11" x14ac:dyDescent="0.25">
      <c r="A9019">
        <v>8087</v>
      </c>
      <c r="B9019" t="s">
        <v>430</v>
      </c>
      <c r="C9019" t="s">
        <v>492</v>
      </c>
      <c r="D9019" t="s">
        <v>569</v>
      </c>
      <c r="E9019">
        <v>2016</v>
      </c>
      <c r="F9019" s="10">
        <v>42735</v>
      </c>
      <c r="G9019" t="s">
        <v>489</v>
      </c>
      <c r="H9019" t="s">
        <v>474</v>
      </c>
      <c r="I9019" t="s">
        <v>463</v>
      </c>
      <c r="J9019">
        <v>1195000000</v>
      </c>
      <c r="K9019">
        <v>1195000000</v>
      </c>
    </row>
    <row r="9020" spans="1:11" x14ac:dyDescent="0.25">
      <c r="A9020">
        <v>8087</v>
      </c>
      <c r="B9020" t="s">
        <v>430</v>
      </c>
      <c r="C9020" t="s">
        <v>492</v>
      </c>
      <c r="D9020" t="s">
        <v>458</v>
      </c>
      <c r="E9020">
        <v>2016</v>
      </c>
      <c r="F9020" s="10">
        <v>42735</v>
      </c>
      <c r="G9020" t="s">
        <v>489</v>
      </c>
      <c r="H9020" t="s">
        <v>474</v>
      </c>
      <c r="I9020" t="s">
        <v>463</v>
      </c>
      <c r="J9020">
        <v>484000000</v>
      </c>
      <c r="K9020">
        <v>484000000</v>
      </c>
    </row>
    <row r="9021" spans="1:11" x14ac:dyDescent="0.25">
      <c r="A9021">
        <v>8087</v>
      </c>
      <c r="B9021" t="s">
        <v>430</v>
      </c>
      <c r="C9021" t="s">
        <v>492</v>
      </c>
      <c r="D9021" t="s">
        <v>316</v>
      </c>
      <c r="E9021">
        <v>2016</v>
      </c>
      <c r="F9021" s="10">
        <v>42735</v>
      </c>
      <c r="G9021" t="s">
        <v>489</v>
      </c>
      <c r="H9021" t="s">
        <v>474</v>
      </c>
      <c r="I9021" t="s">
        <v>463</v>
      </c>
      <c r="J9021">
        <v>1574000000</v>
      </c>
      <c r="K9021">
        <v>1574000000</v>
      </c>
    </row>
    <row r="9022" spans="1:11" x14ac:dyDescent="0.25">
      <c r="A9022">
        <v>8087</v>
      </c>
      <c r="B9022" t="s">
        <v>430</v>
      </c>
      <c r="C9022" t="s">
        <v>493</v>
      </c>
      <c r="D9022" t="s">
        <v>1102</v>
      </c>
      <c r="E9022">
        <v>2016</v>
      </c>
      <c r="F9022" s="10">
        <v>42735</v>
      </c>
      <c r="G9022" t="s">
        <v>489</v>
      </c>
      <c r="H9022" t="s">
        <v>474</v>
      </c>
      <c r="I9022" t="s">
        <v>463</v>
      </c>
      <c r="J9022">
        <v>1393000000</v>
      </c>
      <c r="K9022">
        <v>1393000000</v>
      </c>
    </row>
    <row r="9023" spans="1:11" x14ac:dyDescent="0.25">
      <c r="A9023">
        <v>8087</v>
      </c>
      <c r="B9023" t="s">
        <v>430</v>
      </c>
      <c r="C9023" t="s">
        <v>493</v>
      </c>
      <c r="D9023" t="s">
        <v>1371</v>
      </c>
      <c r="E9023">
        <v>2016</v>
      </c>
      <c r="F9023" s="10">
        <v>42735</v>
      </c>
      <c r="G9023" t="s">
        <v>489</v>
      </c>
      <c r="H9023" t="s">
        <v>474</v>
      </c>
      <c r="I9023" t="s">
        <v>463</v>
      </c>
      <c r="J9023">
        <v>132000000</v>
      </c>
      <c r="K9023">
        <v>132000000</v>
      </c>
    </row>
    <row r="9024" spans="1:11" x14ac:dyDescent="0.25">
      <c r="A9024">
        <v>8087</v>
      </c>
      <c r="B9024" t="s">
        <v>430</v>
      </c>
      <c r="C9024" t="s">
        <v>493</v>
      </c>
      <c r="D9024" t="s">
        <v>1101</v>
      </c>
      <c r="E9024">
        <v>2016</v>
      </c>
      <c r="F9024" s="10">
        <v>42735</v>
      </c>
      <c r="G9024" t="s">
        <v>489</v>
      </c>
      <c r="H9024" t="s">
        <v>474</v>
      </c>
      <c r="I9024" t="s">
        <v>463</v>
      </c>
      <c r="J9024">
        <v>2246000000</v>
      </c>
      <c r="K9024">
        <v>2246000000</v>
      </c>
    </row>
    <row r="9025" spans="1:11" x14ac:dyDescent="0.25">
      <c r="A9025">
        <v>8113</v>
      </c>
      <c r="B9025" t="s">
        <v>363</v>
      </c>
      <c r="C9025" t="s">
        <v>492</v>
      </c>
      <c r="D9025" t="s">
        <v>59</v>
      </c>
      <c r="E9025">
        <v>2016</v>
      </c>
      <c r="F9025" s="10">
        <v>42735</v>
      </c>
      <c r="G9025" t="s">
        <v>489</v>
      </c>
      <c r="H9025" t="s">
        <v>474</v>
      </c>
      <c r="I9025" t="s">
        <v>463</v>
      </c>
      <c r="J9025">
        <v>6463000</v>
      </c>
      <c r="K9025">
        <v>6463000</v>
      </c>
    </row>
    <row r="9026" spans="1:11" x14ac:dyDescent="0.25">
      <c r="A9026">
        <v>8113</v>
      </c>
      <c r="B9026" t="s">
        <v>363</v>
      </c>
      <c r="C9026" t="s">
        <v>492</v>
      </c>
      <c r="D9026" t="s">
        <v>98</v>
      </c>
      <c r="E9026">
        <v>2016</v>
      </c>
      <c r="F9026" s="10">
        <v>42735</v>
      </c>
      <c r="G9026" t="s">
        <v>489</v>
      </c>
      <c r="H9026" t="s">
        <v>474</v>
      </c>
      <c r="I9026" t="s">
        <v>463</v>
      </c>
      <c r="J9026">
        <v>3977000</v>
      </c>
      <c r="K9026">
        <v>3977000</v>
      </c>
    </row>
    <row r="9027" spans="1:11" x14ac:dyDescent="0.25">
      <c r="A9027">
        <v>8113</v>
      </c>
      <c r="B9027" t="s">
        <v>363</v>
      </c>
      <c r="C9027" t="s">
        <v>492</v>
      </c>
      <c r="D9027" t="s">
        <v>138</v>
      </c>
      <c r="E9027">
        <v>2016</v>
      </c>
      <c r="F9027" s="10">
        <v>42735</v>
      </c>
      <c r="G9027" t="s">
        <v>489</v>
      </c>
      <c r="H9027" t="s">
        <v>474</v>
      </c>
      <c r="I9027" t="s">
        <v>463</v>
      </c>
      <c r="J9027">
        <v>3480000</v>
      </c>
      <c r="K9027">
        <v>3480000</v>
      </c>
    </row>
    <row r="9028" spans="1:11" x14ac:dyDescent="0.25">
      <c r="A9028">
        <v>8113</v>
      </c>
      <c r="B9028" t="s">
        <v>363</v>
      </c>
      <c r="C9028" t="s">
        <v>492</v>
      </c>
      <c r="D9028" t="s">
        <v>926</v>
      </c>
      <c r="E9028">
        <v>2016</v>
      </c>
      <c r="F9028" s="10">
        <v>42735</v>
      </c>
      <c r="G9028" t="s">
        <v>489</v>
      </c>
      <c r="H9028" t="s">
        <v>474</v>
      </c>
      <c r="I9028" t="s">
        <v>463</v>
      </c>
      <c r="J9028">
        <v>1491000</v>
      </c>
      <c r="K9028">
        <v>1491000</v>
      </c>
    </row>
    <row r="9029" spans="1:11" x14ac:dyDescent="0.25">
      <c r="A9029">
        <v>8113</v>
      </c>
      <c r="B9029" t="s">
        <v>363</v>
      </c>
      <c r="C9029" t="s">
        <v>492</v>
      </c>
      <c r="D9029" t="s">
        <v>458</v>
      </c>
      <c r="E9029">
        <v>2016</v>
      </c>
      <c r="F9029" s="10">
        <v>42735</v>
      </c>
      <c r="G9029" t="s">
        <v>489</v>
      </c>
      <c r="H9029" t="s">
        <v>474</v>
      </c>
      <c r="I9029" t="s">
        <v>463</v>
      </c>
      <c r="J9029">
        <v>21377000</v>
      </c>
      <c r="K9029">
        <v>21377000</v>
      </c>
    </row>
    <row r="9030" spans="1:11" x14ac:dyDescent="0.25">
      <c r="A9030">
        <v>8113</v>
      </c>
      <c r="B9030" t="s">
        <v>363</v>
      </c>
      <c r="C9030" t="s">
        <v>492</v>
      </c>
      <c r="D9030" t="s">
        <v>239</v>
      </c>
      <c r="E9030">
        <v>2016</v>
      </c>
      <c r="F9030" s="10">
        <v>42735</v>
      </c>
      <c r="G9030" t="s">
        <v>489</v>
      </c>
      <c r="H9030" t="s">
        <v>474</v>
      </c>
      <c r="I9030" t="s">
        <v>463</v>
      </c>
      <c r="J9030">
        <v>3977000</v>
      </c>
      <c r="K9030">
        <v>3977000</v>
      </c>
    </row>
    <row r="9031" spans="1:11" x14ac:dyDescent="0.25">
      <c r="A9031">
        <v>8113</v>
      </c>
      <c r="B9031" t="s">
        <v>363</v>
      </c>
      <c r="C9031" t="s">
        <v>492</v>
      </c>
      <c r="D9031" t="s">
        <v>243</v>
      </c>
      <c r="E9031">
        <v>2016</v>
      </c>
      <c r="F9031" s="10">
        <v>42735</v>
      </c>
      <c r="G9031" t="s">
        <v>489</v>
      </c>
      <c r="H9031" t="s">
        <v>474</v>
      </c>
      <c r="I9031" t="s">
        <v>463</v>
      </c>
      <c r="J9031">
        <v>6960000</v>
      </c>
      <c r="K9031">
        <v>6960000</v>
      </c>
    </row>
    <row r="9032" spans="1:11" x14ac:dyDescent="0.25">
      <c r="A9032">
        <v>8113</v>
      </c>
      <c r="B9032" t="s">
        <v>363</v>
      </c>
      <c r="C9032" t="s">
        <v>492</v>
      </c>
      <c r="D9032" t="s">
        <v>287</v>
      </c>
      <c r="E9032">
        <v>2016</v>
      </c>
      <c r="F9032" s="10">
        <v>42735</v>
      </c>
      <c r="G9032" t="s">
        <v>489</v>
      </c>
      <c r="H9032" t="s">
        <v>474</v>
      </c>
      <c r="I9032" t="s">
        <v>463</v>
      </c>
      <c r="J9032">
        <v>994000</v>
      </c>
      <c r="K9032">
        <v>994000</v>
      </c>
    </row>
    <row r="9033" spans="1:11" x14ac:dyDescent="0.25">
      <c r="A9033">
        <v>8113</v>
      </c>
      <c r="B9033" t="s">
        <v>363</v>
      </c>
      <c r="C9033" t="s">
        <v>492</v>
      </c>
      <c r="D9033" t="s">
        <v>316</v>
      </c>
      <c r="E9033">
        <v>2016</v>
      </c>
      <c r="F9033" s="10">
        <v>42735</v>
      </c>
      <c r="G9033" t="s">
        <v>489</v>
      </c>
      <c r="H9033" t="s">
        <v>474</v>
      </c>
      <c r="I9033" t="s">
        <v>463</v>
      </c>
      <c r="J9033">
        <v>994000</v>
      </c>
      <c r="K9033">
        <v>994000</v>
      </c>
    </row>
    <row r="9034" spans="1:11" x14ac:dyDescent="0.25">
      <c r="A9034">
        <v>8113</v>
      </c>
      <c r="B9034" t="s">
        <v>363</v>
      </c>
      <c r="C9034" t="s">
        <v>493</v>
      </c>
      <c r="D9034" t="s">
        <v>921</v>
      </c>
      <c r="E9034">
        <v>2016</v>
      </c>
      <c r="F9034" s="10">
        <v>42735</v>
      </c>
      <c r="G9034" t="s">
        <v>489</v>
      </c>
      <c r="H9034" t="s">
        <v>474</v>
      </c>
      <c r="I9034" t="s">
        <v>463</v>
      </c>
      <c r="J9034">
        <v>2170000</v>
      </c>
      <c r="K9034">
        <v>2170000</v>
      </c>
    </row>
    <row r="9035" spans="1:11" x14ac:dyDescent="0.25">
      <c r="A9035">
        <v>8113</v>
      </c>
      <c r="B9035" t="s">
        <v>363</v>
      </c>
      <c r="C9035" t="s">
        <v>493</v>
      </c>
      <c r="D9035" t="s">
        <v>456</v>
      </c>
      <c r="E9035">
        <v>2016</v>
      </c>
      <c r="F9035" s="10">
        <v>42735</v>
      </c>
      <c r="G9035" t="s">
        <v>489</v>
      </c>
      <c r="H9035" t="s">
        <v>474</v>
      </c>
      <c r="I9035" t="s">
        <v>463</v>
      </c>
      <c r="J9035">
        <v>47545000</v>
      </c>
      <c r="K9035">
        <v>47545000</v>
      </c>
    </row>
    <row r="9036" spans="1:11" x14ac:dyDescent="0.25">
      <c r="A9036">
        <v>8122</v>
      </c>
      <c r="B9036" t="s">
        <v>232</v>
      </c>
      <c r="C9036" t="s">
        <v>492</v>
      </c>
      <c r="D9036" t="s">
        <v>1143</v>
      </c>
      <c r="E9036">
        <v>2016</v>
      </c>
      <c r="F9036" s="10">
        <v>42735</v>
      </c>
      <c r="G9036" t="s">
        <v>489</v>
      </c>
      <c r="H9036" t="s">
        <v>474</v>
      </c>
      <c r="I9036" t="s">
        <v>463</v>
      </c>
      <c r="J9036">
        <v>7351000000</v>
      </c>
      <c r="K9036">
        <v>7351000000</v>
      </c>
    </row>
    <row r="9037" spans="1:11" x14ac:dyDescent="0.25">
      <c r="A9037">
        <v>8122</v>
      </c>
      <c r="B9037" t="s">
        <v>232</v>
      </c>
      <c r="C9037" t="s">
        <v>492</v>
      </c>
      <c r="D9037" t="s">
        <v>891</v>
      </c>
      <c r="E9037">
        <v>2016</v>
      </c>
      <c r="F9037" s="10">
        <v>42735</v>
      </c>
      <c r="G9037" t="s">
        <v>489</v>
      </c>
      <c r="H9037" t="s">
        <v>474</v>
      </c>
      <c r="I9037" t="s">
        <v>463</v>
      </c>
      <c r="J9037">
        <v>278000000</v>
      </c>
      <c r="K9037">
        <v>278000000</v>
      </c>
    </row>
    <row r="9038" spans="1:11" x14ac:dyDescent="0.25">
      <c r="A9038">
        <v>8122</v>
      </c>
      <c r="B9038" t="s">
        <v>232</v>
      </c>
      <c r="C9038" t="s">
        <v>492</v>
      </c>
      <c r="D9038" t="s">
        <v>619</v>
      </c>
      <c r="E9038">
        <v>2016</v>
      </c>
      <c r="F9038" s="10">
        <v>42735</v>
      </c>
      <c r="G9038" t="s">
        <v>489</v>
      </c>
      <c r="H9038" t="s">
        <v>474</v>
      </c>
      <c r="I9038" t="s">
        <v>463</v>
      </c>
      <c r="J9038">
        <v>4230000000</v>
      </c>
      <c r="K9038">
        <v>4230000000</v>
      </c>
    </row>
    <row r="9039" spans="1:11" x14ac:dyDescent="0.25">
      <c r="A9039">
        <v>8122</v>
      </c>
      <c r="B9039" t="s">
        <v>232</v>
      </c>
      <c r="C9039" t="s">
        <v>492</v>
      </c>
      <c r="D9039" t="s">
        <v>1144</v>
      </c>
      <c r="E9039">
        <v>2016</v>
      </c>
      <c r="F9039" s="10">
        <v>42735</v>
      </c>
      <c r="G9039" t="s">
        <v>489</v>
      </c>
      <c r="H9039" t="s">
        <v>474</v>
      </c>
      <c r="I9039" t="s">
        <v>463</v>
      </c>
      <c r="J9039">
        <v>9286000000</v>
      </c>
      <c r="K9039">
        <v>9286000000</v>
      </c>
    </row>
    <row r="9040" spans="1:11" x14ac:dyDescent="0.25">
      <c r="A9040">
        <v>8122</v>
      </c>
      <c r="B9040" t="s">
        <v>232</v>
      </c>
      <c r="C9040" t="s">
        <v>492</v>
      </c>
      <c r="D9040" t="s">
        <v>834</v>
      </c>
      <c r="E9040">
        <v>2016</v>
      </c>
      <c r="F9040" s="10">
        <v>42735</v>
      </c>
      <c r="G9040" t="s">
        <v>489</v>
      </c>
      <c r="H9040" t="s">
        <v>474</v>
      </c>
      <c r="I9040" t="s">
        <v>463</v>
      </c>
      <c r="J9040">
        <v>6665000000</v>
      </c>
      <c r="K9040">
        <v>6665000000</v>
      </c>
    </row>
    <row r="9041" spans="1:11" x14ac:dyDescent="0.25">
      <c r="A9041">
        <v>8122</v>
      </c>
      <c r="B9041" t="s">
        <v>232</v>
      </c>
      <c r="C9041" t="s">
        <v>493</v>
      </c>
      <c r="D9041" t="s">
        <v>1142</v>
      </c>
      <c r="E9041">
        <v>2016</v>
      </c>
      <c r="F9041" s="10">
        <v>42735</v>
      </c>
      <c r="G9041" t="s">
        <v>489</v>
      </c>
      <c r="H9041" t="s">
        <v>474</v>
      </c>
      <c r="I9041" t="s">
        <v>463</v>
      </c>
      <c r="J9041">
        <v>4211000000</v>
      </c>
      <c r="K9041">
        <v>4211000000</v>
      </c>
    </row>
    <row r="9042" spans="1:11" x14ac:dyDescent="0.25">
      <c r="A9042">
        <v>8122</v>
      </c>
      <c r="B9042" t="s">
        <v>232</v>
      </c>
      <c r="C9042" t="s">
        <v>493</v>
      </c>
      <c r="D9042" t="s">
        <v>1140</v>
      </c>
      <c r="E9042">
        <v>2016</v>
      </c>
      <c r="F9042" s="10">
        <v>42735</v>
      </c>
      <c r="G9042" t="s">
        <v>489</v>
      </c>
      <c r="H9042" t="s">
        <v>474</v>
      </c>
      <c r="I9042" t="s">
        <v>463</v>
      </c>
      <c r="J9042">
        <v>8561000000</v>
      </c>
      <c r="K9042">
        <v>8561000000</v>
      </c>
    </row>
    <row r="9043" spans="1:11" x14ac:dyDescent="0.25">
      <c r="A9043">
        <v>8122</v>
      </c>
      <c r="B9043" t="s">
        <v>232</v>
      </c>
      <c r="C9043" t="s">
        <v>493</v>
      </c>
      <c r="D9043" t="s">
        <v>605</v>
      </c>
      <c r="E9043">
        <v>2016</v>
      </c>
      <c r="F9043" s="10">
        <v>42735</v>
      </c>
      <c r="G9043" t="s">
        <v>489</v>
      </c>
      <c r="H9043" t="s">
        <v>474</v>
      </c>
      <c r="I9043" t="s">
        <v>463</v>
      </c>
      <c r="J9043">
        <v>-414000000</v>
      </c>
      <c r="K9043">
        <v>-414000000</v>
      </c>
    </row>
    <row r="9044" spans="1:11" x14ac:dyDescent="0.25">
      <c r="A9044">
        <v>8122</v>
      </c>
      <c r="B9044" t="s">
        <v>232</v>
      </c>
      <c r="C9044" t="s">
        <v>493</v>
      </c>
      <c r="D9044" t="s">
        <v>1141</v>
      </c>
      <c r="E9044">
        <v>2016</v>
      </c>
      <c r="F9044" s="10">
        <v>42735</v>
      </c>
      <c r="G9044" t="s">
        <v>489</v>
      </c>
      <c r="H9044" t="s">
        <v>474</v>
      </c>
      <c r="I9044" t="s">
        <v>463</v>
      </c>
      <c r="J9044">
        <v>8709000000</v>
      </c>
      <c r="K9044">
        <v>8709000000</v>
      </c>
    </row>
    <row r="9045" spans="1:11" x14ac:dyDescent="0.25">
      <c r="A9045">
        <v>8122</v>
      </c>
      <c r="B9045" t="s">
        <v>232</v>
      </c>
      <c r="C9045" t="s">
        <v>493</v>
      </c>
      <c r="D9045" t="s">
        <v>1139</v>
      </c>
      <c r="E9045">
        <v>2016</v>
      </c>
      <c r="F9045" s="10">
        <v>42735</v>
      </c>
      <c r="G9045" t="s">
        <v>489</v>
      </c>
      <c r="H9045" t="s">
        <v>474</v>
      </c>
      <c r="I9045" t="s">
        <v>463</v>
      </c>
      <c r="J9045">
        <v>6743000000</v>
      </c>
      <c r="K9045">
        <v>6743000000</v>
      </c>
    </row>
    <row r="9046" spans="1:11" x14ac:dyDescent="0.25">
      <c r="A9046">
        <v>8129</v>
      </c>
      <c r="B9046" t="s">
        <v>402</v>
      </c>
      <c r="C9046" t="s">
        <v>492</v>
      </c>
      <c r="D9046" t="s">
        <v>33</v>
      </c>
      <c r="E9046">
        <v>2016</v>
      </c>
      <c r="F9046" s="10">
        <v>42735</v>
      </c>
      <c r="G9046" t="s">
        <v>489</v>
      </c>
      <c r="H9046" t="s">
        <v>474</v>
      </c>
      <c r="I9046" t="s">
        <v>463</v>
      </c>
      <c r="J9046">
        <v>242000000</v>
      </c>
      <c r="K9046">
        <v>242000000</v>
      </c>
    </row>
    <row r="9047" spans="1:11" x14ac:dyDescent="0.25">
      <c r="A9047">
        <v>8129</v>
      </c>
      <c r="B9047" t="s">
        <v>402</v>
      </c>
      <c r="C9047" t="s">
        <v>492</v>
      </c>
      <c r="D9047" t="s">
        <v>44</v>
      </c>
      <c r="E9047">
        <v>2016</v>
      </c>
      <c r="F9047" s="10">
        <v>42735</v>
      </c>
      <c r="G9047" t="s">
        <v>489</v>
      </c>
      <c r="H9047" t="s">
        <v>474</v>
      </c>
      <c r="I9047" t="s">
        <v>463</v>
      </c>
      <c r="J9047">
        <v>217000000</v>
      </c>
      <c r="K9047">
        <v>217000000</v>
      </c>
    </row>
    <row r="9048" spans="1:11" x14ac:dyDescent="0.25">
      <c r="A9048">
        <v>8129</v>
      </c>
      <c r="B9048" t="s">
        <v>402</v>
      </c>
      <c r="C9048" t="s">
        <v>492</v>
      </c>
      <c r="D9048" t="s">
        <v>59</v>
      </c>
      <c r="E9048">
        <v>2016</v>
      </c>
      <c r="F9048" s="10">
        <v>42735</v>
      </c>
      <c r="G9048" t="s">
        <v>489</v>
      </c>
      <c r="H9048" t="s">
        <v>474</v>
      </c>
      <c r="I9048" t="s">
        <v>463</v>
      </c>
      <c r="J9048">
        <v>557000000</v>
      </c>
      <c r="K9048">
        <v>557000000</v>
      </c>
    </row>
    <row r="9049" spans="1:11" x14ac:dyDescent="0.25">
      <c r="A9049">
        <v>8129</v>
      </c>
      <c r="B9049" t="s">
        <v>402</v>
      </c>
      <c r="C9049" t="s">
        <v>492</v>
      </c>
      <c r="D9049" t="s">
        <v>1071</v>
      </c>
      <c r="E9049">
        <v>2016</v>
      </c>
      <c r="F9049" s="10">
        <v>42735</v>
      </c>
      <c r="G9049" t="s">
        <v>489</v>
      </c>
      <c r="H9049" t="s">
        <v>474</v>
      </c>
      <c r="I9049" t="s">
        <v>463</v>
      </c>
      <c r="J9049">
        <v>339000000</v>
      </c>
      <c r="K9049">
        <v>339000000</v>
      </c>
    </row>
    <row r="9050" spans="1:11" x14ac:dyDescent="0.25">
      <c r="A9050">
        <v>8129</v>
      </c>
      <c r="B9050" t="s">
        <v>402</v>
      </c>
      <c r="C9050" t="s">
        <v>492</v>
      </c>
      <c r="D9050" t="s">
        <v>458</v>
      </c>
      <c r="E9050">
        <v>2016</v>
      </c>
      <c r="F9050" s="10">
        <v>42735</v>
      </c>
      <c r="G9050" t="s">
        <v>489</v>
      </c>
      <c r="H9050" t="s">
        <v>474</v>
      </c>
      <c r="I9050" t="s">
        <v>463</v>
      </c>
      <c r="J9050">
        <v>2209000000</v>
      </c>
      <c r="K9050">
        <v>2209000000</v>
      </c>
    </row>
    <row r="9051" spans="1:11" x14ac:dyDescent="0.25">
      <c r="A9051">
        <v>8129</v>
      </c>
      <c r="B9051" t="s">
        <v>402</v>
      </c>
      <c r="C9051" t="s">
        <v>492</v>
      </c>
      <c r="D9051" t="s">
        <v>243</v>
      </c>
      <c r="E9051">
        <v>2016</v>
      </c>
      <c r="F9051" s="10">
        <v>42735</v>
      </c>
      <c r="G9051" t="s">
        <v>489</v>
      </c>
      <c r="H9051" t="s">
        <v>474</v>
      </c>
      <c r="I9051" t="s">
        <v>463</v>
      </c>
      <c r="J9051">
        <v>258000000</v>
      </c>
      <c r="K9051">
        <v>258000000</v>
      </c>
    </row>
    <row r="9052" spans="1:11" x14ac:dyDescent="0.25">
      <c r="A9052">
        <v>8129</v>
      </c>
      <c r="B9052" t="s">
        <v>402</v>
      </c>
      <c r="C9052" t="s">
        <v>492</v>
      </c>
      <c r="D9052" t="s">
        <v>249</v>
      </c>
      <c r="E9052">
        <v>2016</v>
      </c>
      <c r="F9052" s="10">
        <v>42735</v>
      </c>
      <c r="G9052" t="s">
        <v>489</v>
      </c>
      <c r="H9052" t="s">
        <v>474</v>
      </c>
      <c r="I9052" t="s">
        <v>463</v>
      </c>
      <c r="J9052">
        <v>340000000</v>
      </c>
      <c r="K9052">
        <v>340000000</v>
      </c>
    </row>
    <row r="9053" spans="1:11" x14ac:dyDescent="0.25">
      <c r="A9053">
        <v>8129</v>
      </c>
      <c r="B9053" t="s">
        <v>402</v>
      </c>
      <c r="C9053" t="s">
        <v>492</v>
      </c>
      <c r="D9053" t="s">
        <v>256</v>
      </c>
      <c r="E9053">
        <v>2016</v>
      </c>
      <c r="F9053" s="10">
        <v>42735</v>
      </c>
      <c r="G9053" t="s">
        <v>489</v>
      </c>
      <c r="H9053" t="s">
        <v>474</v>
      </c>
      <c r="I9053" t="s">
        <v>463</v>
      </c>
      <c r="J9053">
        <v>495000000</v>
      </c>
      <c r="K9053">
        <v>495000000</v>
      </c>
    </row>
    <row r="9054" spans="1:11" x14ac:dyDescent="0.25">
      <c r="A9054">
        <v>8129</v>
      </c>
      <c r="B9054" t="s">
        <v>402</v>
      </c>
      <c r="C9054" t="s">
        <v>492</v>
      </c>
      <c r="D9054" t="s">
        <v>287</v>
      </c>
      <c r="E9054">
        <v>2016</v>
      </c>
      <c r="F9054" s="10">
        <v>42735</v>
      </c>
      <c r="G9054" t="s">
        <v>489</v>
      </c>
      <c r="H9054" t="s">
        <v>474</v>
      </c>
      <c r="I9054" t="s">
        <v>463</v>
      </c>
      <c r="J9054">
        <v>334000000</v>
      </c>
      <c r="K9054">
        <v>334000000</v>
      </c>
    </row>
    <row r="9055" spans="1:11" x14ac:dyDescent="0.25">
      <c r="A9055">
        <v>8129</v>
      </c>
      <c r="B9055" t="s">
        <v>402</v>
      </c>
      <c r="C9055" t="s">
        <v>492</v>
      </c>
      <c r="D9055" t="s">
        <v>290</v>
      </c>
      <c r="E9055">
        <v>2016</v>
      </c>
      <c r="F9055" s="10">
        <v>42735</v>
      </c>
      <c r="G9055" t="s">
        <v>489</v>
      </c>
      <c r="H9055" t="s">
        <v>474</v>
      </c>
      <c r="I9055" t="s">
        <v>463</v>
      </c>
      <c r="J9055">
        <v>299000000</v>
      </c>
      <c r="K9055">
        <v>299000000</v>
      </c>
    </row>
    <row r="9056" spans="1:11" x14ac:dyDescent="0.25">
      <c r="A9056">
        <v>8129</v>
      </c>
      <c r="B9056" t="s">
        <v>402</v>
      </c>
      <c r="C9056" t="s">
        <v>492</v>
      </c>
      <c r="D9056" t="s">
        <v>316</v>
      </c>
      <c r="E9056">
        <v>2016</v>
      </c>
      <c r="F9056" s="10">
        <v>42735</v>
      </c>
      <c r="G9056" t="s">
        <v>489</v>
      </c>
      <c r="H9056" t="s">
        <v>474</v>
      </c>
      <c r="I9056" t="s">
        <v>463</v>
      </c>
      <c r="J9056">
        <v>1961000000</v>
      </c>
      <c r="K9056">
        <v>1961000000</v>
      </c>
    </row>
    <row r="9057" spans="1:11" x14ac:dyDescent="0.25">
      <c r="A9057">
        <v>8129</v>
      </c>
      <c r="B9057" t="s">
        <v>402</v>
      </c>
      <c r="C9057" t="s">
        <v>493</v>
      </c>
      <c r="D9057" t="s">
        <v>1090</v>
      </c>
      <c r="E9057">
        <v>2016</v>
      </c>
      <c r="F9057" s="10">
        <v>42735</v>
      </c>
      <c r="G9057" t="s">
        <v>489</v>
      </c>
      <c r="H9057" t="s">
        <v>474</v>
      </c>
      <c r="I9057" t="s">
        <v>463</v>
      </c>
      <c r="J9057">
        <v>2241000000</v>
      </c>
      <c r="K9057">
        <v>2241000000</v>
      </c>
    </row>
    <row r="9058" spans="1:11" x14ac:dyDescent="0.25">
      <c r="A9058">
        <v>8129</v>
      </c>
      <c r="B9058" t="s">
        <v>402</v>
      </c>
      <c r="C9058" t="s">
        <v>493</v>
      </c>
      <c r="D9058" t="s">
        <v>1091</v>
      </c>
      <c r="E9058">
        <v>2016</v>
      </c>
      <c r="F9058" s="10">
        <v>42735</v>
      </c>
      <c r="G9058" t="s">
        <v>489</v>
      </c>
      <c r="H9058" t="s">
        <v>474</v>
      </c>
      <c r="I9058" t="s">
        <v>463</v>
      </c>
      <c r="J9058">
        <v>-991000000</v>
      </c>
      <c r="K9058">
        <v>-991000000</v>
      </c>
    </row>
    <row r="9059" spans="1:11" x14ac:dyDescent="0.25">
      <c r="A9059">
        <v>8129</v>
      </c>
      <c r="B9059" t="s">
        <v>402</v>
      </c>
      <c r="C9059" t="s">
        <v>493</v>
      </c>
      <c r="D9059" t="s">
        <v>1088</v>
      </c>
      <c r="E9059">
        <v>2016</v>
      </c>
      <c r="F9059" s="10">
        <v>42735</v>
      </c>
      <c r="G9059" t="s">
        <v>489</v>
      </c>
      <c r="H9059" t="s">
        <v>474</v>
      </c>
      <c r="I9059" t="s">
        <v>463</v>
      </c>
      <c r="J9059">
        <v>1416000000</v>
      </c>
      <c r="K9059">
        <v>1416000000</v>
      </c>
    </row>
    <row r="9060" spans="1:11" x14ac:dyDescent="0.25">
      <c r="A9060">
        <v>8129</v>
      </c>
      <c r="B9060" t="s">
        <v>402</v>
      </c>
      <c r="C9060" t="s">
        <v>493</v>
      </c>
      <c r="D9060" t="s">
        <v>1394</v>
      </c>
      <c r="E9060">
        <v>2016</v>
      </c>
      <c r="F9060" s="10">
        <v>42735</v>
      </c>
      <c r="G9060" t="s">
        <v>489</v>
      </c>
      <c r="H9060" t="s">
        <v>474</v>
      </c>
      <c r="I9060" t="s">
        <v>463</v>
      </c>
      <c r="J9060">
        <v>2386000000</v>
      </c>
      <c r="K9060">
        <v>2386000000</v>
      </c>
    </row>
    <row r="9061" spans="1:11" x14ac:dyDescent="0.25">
      <c r="A9061">
        <v>8129</v>
      </c>
      <c r="B9061" t="s">
        <v>402</v>
      </c>
      <c r="C9061" t="s">
        <v>493</v>
      </c>
      <c r="D9061" t="s">
        <v>1089</v>
      </c>
      <c r="E9061">
        <v>2016</v>
      </c>
      <c r="F9061" s="10">
        <v>42735</v>
      </c>
      <c r="G9061" t="s">
        <v>489</v>
      </c>
      <c r="H9061" t="s">
        <v>474</v>
      </c>
      <c r="I9061" t="s">
        <v>463</v>
      </c>
      <c r="J9061">
        <v>2199000000</v>
      </c>
      <c r="K9061">
        <v>2199000000</v>
      </c>
    </row>
    <row r="9062" spans="1:11" x14ac:dyDescent="0.25">
      <c r="A9062">
        <v>8163</v>
      </c>
      <c r="B9062" t="s">
        <v>388</v>
      </c>
      <c r="C9062" t="s">
        <v>492</v>
      </c>
      <c r="D9062" t="s">
        <v>59</v>
      </c>
      <c r="E9062">
        <v>2016</v>
      </c>
      <c r="F9062" s="10">
        <v>42735</v>
      </c>
      <c r="G9062" t="s">
        <v>489</v>
      </c>
      <c r="H9062" t="s">
        <v>474</v>
      </c>
      <c r="I9062" t="s">
        <v>463</v>
      </c>
      <c r="J9062">
        <v>43299000</v>
      </c>
      <c r="K9062">
        <v>43299000</v>
      </c>
    </row>
    <row r="9063" spans="1:11" x14ac:dyDescent="0.25">
      <c r="A9063">
        <v>8163</v>
      </c>
      <c r="B9063" t="s">
        <v>388</v>
      </c>
      <c r="C9063" t="s">
        <v>492</v>
      </c>
      <c r="D9063" t="s">
        <v>2060</v>
      </c>
      <c r="E9063">
        <v>2016</v>
      </c>
      <c r="F9063" s="10">
        <v>42735</v>
      </c>
      <c r="G9063" t="s">
        <v>489</v>
      </c>
      <c r="H9063" t="s">
        <v>474</v>
      </c>
      <c r="I9063" t="s">
        <v>463</v>
      </c>
      <c r="J9063">
        <v>205492000</v>
      </c>
      <c r="K9063">
        <v>205492000</v>
      </c>
    </row>
    <row r="9064" spans="1:11" x14ac:dyDescent="0.25">
      <c r="A9064">
        <v>8163</v>
      </c>
      <c r="B9064" t="s">
        <v>388</v>
      </c>
      <c r="C9064" t="s">
        <v>492</v>
      </c>
      <c r="D9064" t="s">
        <v>316</v>
      </c>
      <c r="E9064">
        <v>2016</v>
      </c>
      <c r="F9064" s="10">
        <v>42735</v>
      </c>
      <c r="G9064" t="s">
        <v>489</v>
      </c>
      <c r="H9064" t="s">
        <v>474</v>
      </c>
      <c r="I9064" t="s">
        <v>463</v>
      </c>
      <c r="J9064">
        <v>165335000</v>
      </c>
      <c r="K9064">
        <v>165335000</v>
      </c>
    </row>
    <row r="9065" spans="1:11" x14ac:dyDescent="0.25">
      <c r="A9065">
        <v>8163</v>
      </c>
      <c r="B9065" t="s">
        <v>388</v>
      </c>
      <c r="C9065" t="s">
        <v>493</v>
      </c>
      <c r="D9065" t="s">
        <v>1018</v>
      </c>
      <c r="E9065">
        <v>2016</v>
      </c>
      <c r="F9065" s="10">
        <v>42735</v>
      </c>
      <c r="G9065" t="s">
        <v>489</v>
      </c>
      <c r="H9065" t="s">
        <v>474</v>
      </c>
      <c r="I9065" t="s">
        <v>463</v>
      </c>
      <c r="J9065">
        <v>10815000</v>
      </c>
      <c r="K9065">
        <v>10815000</v>
      </c>
    </row>
    <row r="9066" spans="1:11" x14ac:dyDescent="0.25">
      <c r="A9066">
        <v>8163</v>
      </c>
      <c r="B9066" t="s">
        <v>388</v>
      </c>
      <c r="C9066" t="s">
        <v>493</v>
      </c>
      <c r="D9066" t="s">
        <v>1017</v>
      </c>
      <c r="E9066">
        <v>2016</v>
      </c>
      <c r="F9066" s="10">
        <v>42735</v>
      </c>
      <c r="G9066" t="s">
        <v>489</v>
      </c>
      <c r="H9066" t="s">
        <v>474</v>
      </c>
      <c r="I9066" t="s">
        <v>463</v>
      </c>
      <c r="J9066">
        <v>366461000</v>
      </c>
      <c r="K9066">
        <v>366461000</v>
      </c>
    </row>
    <row r="9067" spans="1:11" x14ac:dyDescent="0.25">
      <c r="A9067">
        <v>8163</v>
      </c>
      <c r="B9067" t="s">
        <v>388</v>
      </c>
      <c r="C9067" t="s">
        <v>493</v>
      </c>
      <c r="D9067" t="s">
        <v>1019</v>
      </c>
      <c r="E9067">
        <v>2016</v>
      </c>
      <c r="F9067" s="10">
        <v>42735</v>
      </c>
      <c r="G9067" t="s">
        <v>489</v>
      </c>
      <c r="H9067" t="s">
        <v>474</v>
      </c>
      <c r="I9067" t="s">
        <v>463</v>
      </c>
      <c r="J9067">
        <v>36850000</v>
      </c>
      <c r="K9067">
        <v>36850000</v>
      </c>
    </row>
    <row r="9068" spans="1:11" x14ac:dyDescent="0.25">
      <c r="A9068">
        <v>8174</v>
      </c>
      <c r="B9068" t="s">
        <v>419</v>
      </c>
      <c r="C9068" t="s">
        <v>492</v>
      </c>
      <c r="D9068" t="s">
        <v>59</v>
      </c>
      <c r="E9068">
        <v>2016</v>
      </c>
      <c r="F9068" s="10">
        <v>42735</v>
      </c>
      <c r="G9068" t="s">
        <v>489</v>
      </c>
      <c r="H9068" t="s">
        <v>474</v>
      </c>
      <c r="I9068" t="s">
        <v>463</v>
      </c>
      <c r="J9068">
        <v>137300000</v>
      </c>
      <c r="K9068">
        <v>137300000</v>
      </c>
    </row>
    <row r="9069" spans="1:11" x14ac:dyDescent="0.25">
      <c r="A9069">
        <v>8174</v>
      </c>
      <c r="B9069" t="s">
        <v>419</v>
      </c>
      <c r="C9069" t="s">
        <v>492</v>
      </c>
      <c r="D9069" t="s">
        <v>94</v>
      </c>
      <c r="E9069">
        <v>2016</v>
      </c>
      <c r="F9069" s="10">
        <v>42735</v>
      </c>
      <c r="G9069" t="s">
        <v>489</v>
      </c>
      <c r="H9069" t="s">
        <v>474</v>
      </c>
      <c r="I9069" t="s">
        <v>463</v>
      </c>
      <c r="J9069">
        <v>96700000</v>
      </c>
      <c r="K9069">
        <v>96700000</v>
      </c>
    </row>
    <row r="9070" spans="1:11" x14ac:dyDescent="0.25">
      <c r="A9070">
        <v>8174</v>
      </c>
      <c r="B9070" t="s">
        <v>419</v>
      </c>
      <c r="C9070" t="s">
        <v>492</v>
      </c>
      <c r="D9070" t="s">
        <v>105</v>
      </c>
      <c r="E9070">
        <v>2016</v>
      </c>
      <c r="F9070" s="10">
        <v>42735</v>
      </c>
      <c r="G9070" t="s">
        <v>489</v>
      </c>
      <c r="H9070" t="s">
        <v>474</v>
      </c>
      <c r="I9070" t="s">
        <v>463</v>
      </c>
      <c r="J9070">
        <v>125200000</v>
      </c>
      <c r="K9070">
        <v>125200000</v>
      </c>
    </row>
    <row r="9071" spans="1:11" x14ac:dyDescent="0.25">
      <c r="A9071">
        <v>8174</v>
      </c>
      <c r="B9071" t="s">
        <v>419</v>
      </c>
      <c r="C9071" t="s">
        <v>492</v>
      </c>
      <c r="D9071" t="s">
        <v>113</v>
      </c>
      <c r="E9071">
        <v>2016</v>
      </c>
      <c r="F9071" s="10">
        <v>42735</v>
      </c>
      <c r="G9071" t="s">
        <v>489</v>
      </c>
      <c r="H9071" t="s">
        <v>474</v>
      </c>
      <c r="I9071" t="s">
        <v>463</v>
      </c>
      <c r="J9071">
        <v>98600000</v>
      </c>
      <c r="K9071">
        <v>98600000</v>
      </c>
    </row>
    <row r="9072" spans="1:11" x14ac:dyDescent="0.25">
      <c r="A9072">
        <v>8174</v>
      </c>
      <c r="B9072" t="s">
        <v>419</v>
      </c>
      <c r="C9072" t="s">
        <v>492</v>
      </c>
      <c r="D9072" t="s">
        <v>458</v>
      </c>
      <c r="E9072">
        <v>2016</v>
      </c>
      <c r="F9072" s="10">
        <v>42735</v>
      </c>
      <c r="G9072" t="s">
        <v>489</v>
      </c>
      <c r="H9072" t="s">
        <v>474</v>
      </c>
      <c r="I9072" t="s">
        <v>463</v>
      </c>
      <c r="J9072">
        <v>637400000</v>
      </c>
      <c r="K9072">
        <v>637400000</v>
      </c>
    </row>
    <row r="9073" spans="1:11" x14ac:dyDescent="0.25">
      <c r="A9073">
        <v>8174</v>
      </c>
      <c r="B9073" t="s">
        <v>419</v>
      </c>
      <c r="C9073" t="s">
        <v>492</v>
      </c>
      <c r="D9073" t="s">
        <v>290</v>
      </c>
      <c r="E9073">
        <v>2016</v>
      </c>
      <c r="F9073" s="10">
        <v>42735</v>
      </c>
      <c r="G9073" t="s">
        <v>489</v>
      </c>
      <c r="H9073" t="s">
        <v>474</v>
      </c>
      <c r="I9073" t="s">
        <v>463</v>
      </c>
      <c r="J9073">
        <v>203600000</v>
      </c>
      <c r="K9073">
        <v>203600000</v>
      </c>
    </row>
    <row r="9074" spans="1:11" x14ac:dyDescent="0.25">
      <c r="A9074">
        <v>8174</v>
      </c>
      <c r="B9074" t="s">
        <v>419</v>
      </c>
      <c r="C9074" t="s">
        <v>492</v>
      </c>
      <c r="D9074" t="s">
        <v>316</v>
      </c>
      <c r="E9074">
        <v>2016</v>
      </c>
      <c r="F9074" s="10">
        <v>42735</v>
      </c>
      <c r="G9074" t="s">
        <v>489</v>
      </c>
      <c r="H9074" t="s">
        <v>474</v>
      </c>
      <c r="I9074" t="s">
        <v>463</v>
      </c>
      <c r="J9074">
        <v>697200000</v>
      </c>
      <c r="K9074">
        <v>697200000</v>
      </c>
    </row>
    <row r="9075" spans="1:11" x14ac:dyDescent="0.25">
      <c r="A9075">
        <v>8174</v>
      </c>
      <c r="B9075" t="s">
        <v>419</v>
      </c>
      <c r="C9075" t="s">
        <v>493</v>
      </c>
      <c r="D9075" t="s">
        <v>1084</v>
      </c>
      <c r="E9075">
        <v>2016</v>
      </c>
      <c r="F9075" s="10">
        <v>42735</v>
      </c>
      <c r="G9075" t="s">
        <v>489</v>
      </c>
      <c r="H9075" t="s">
        <v>474</v>
      </c>
      <c r="I9075" t="s">
        <v>463</v>
      </c>
      <c r="J9075">
        <v>728300000</v>
      </c>
      <c r="K9075">
        <v>728300000</v>
      </c>
    </row>
    <row r="9076" spans="1:11" x14ac:dyDescent="0.25">
      <c r="A9076">
        <v>8174</v>
      </c>
      <c r="B9076" t="s">
        <v>419</v>
      </c>
      <c r="C9076" t="s">
        <v>493</v>
      </c>
      <c r="D9076" t="s">
        <v>567</v>
      </c>
      <c r="E9076">
        <v>2016</v>
      </c>
      <c r="F9076" s="10">
        <v>42735</v>
      </c>
      <c r="G9076" t="s">
        <v>489</v>
      </c>
      <c r="H9076" t="s">
        <v>474</v>
      </c>
      <c r="I9076" t="s">
        <v>463</v>
      </c>
      <c r="J9076">
        <v>705000000</v>
      </c>
      <c r="K9076">
        <v>705000000</v>
      </c>
    </row>
    <row r="9077" spans="1:11" x14ac:dyDescent="0.25">
      <c r="A9077">
        <v>8174</v>
      </c>
      <c r="B9077" t="s">
        <v>419</v>
      </c>
      <c r="C9077" t="s">
        <v>493</v>
      </c>
      <c r="D9077" t="s">
        <v>1085</v>
      </c>
      <c r="E9077">
        <v>2016</v>
      </c>
      <c r="F9077" s="10">
        <v>42735</v>
      </c>
      <c r="G9077" t="s">
        <v>489</v>
      </c>
      <c r="H9077" t="s">
        <v>474</v>
      </c>
      <c r="I9077" t="s">
        <v>463</v>
      </c>
      <c r="J9077">
        <v>562700000</v>
      </c>
      <c r="K9077">
        <v>562700000</v>
      </c>
    </row>
    <row r="9078" spans="1:11" x14ac:dyDescent="0.25">
      <c r="A9078">
        <v>8189</v>
      </c>
      <c r="B9078" t="s">
        <v>427</v>
      </c>
      <c r="C9078" t="s">
        <v>492</v>
      </c>
      <c r="D9078" t="s">
        <v>570</v>
      </c>
      <c r="E9078">
        <v>2016</v>
      </c>
      <c r="F9078" s="10">
        <v>42735</v>
      </c>
      <c r="G9078" t="s">
        <v>489</v>
      </c>
      <c r="H9078" t="s">
        <v>474</v>
      </c>
      <c r="I9078" t="s">
        <v>463</v>
      </c>
      <c r="J9078">
        <v>133100000</v>
      </c>
      <c r="K9078">
        <v>133100000</v>
      </c>
    </row>
    <row r="9079" spans="1:11" x14ac:dyDescent="0.25">
      <c r="A9079">
        <v>8189</v>
      </c>
      <c r="B9079" t="s">
        <v>427</v>
      </c>
      <c r="C9079" t="s">
        <v>492</v>
      </c>
      <c r="D9079" t="s">
        <v>569</v>
      </c>
      <c r="E9079">
        <v>2016</v>
      </c>
      <c r="F9079" s="10">
        <v>42735</v>
      </c>
      <c r="G9079" t="s">
        <v>489</v>
      </c>
      <c r="H9079" t="s">
        <v>474</v>
      </c>
      <c r="I9079" t="s">
        <v>463</v>
      </c>
      <c r="J9079">
        <v>454100000</v>
      </c>
      <c r="K9079">
        <v>454100000</v>
      </c>
    </row>
    <row r="9080" spans="1:11" x14ac:dyDescent="0.25">
      <c r="A9080">
        <v>8189</v>
      </c>
      <c r="B9080" t="s">
        <v>427</v>
      </c>
      <c r="C9080" t="s">
        <v>492</v>
      </c>
      <c r="D9080" t="s">
        <v>891</v>
      </c>
      <c r="E9080">
        <v>2016</v>
      </c>
      <c r="F9080" s="10">
        <v>42735</v>
      </c>
      <c r="G9080" t="s">
        <v>489</v>
      </c>
      <c r="H9080" t="s">
        <v>474</v>
      </c>
      <c r="I9080" t="s">
        <v>463</v>
      </c>
      <c r="J9080">
        <v>-101700000</v>
      </c>
      <c r="K9080">
        <v>-101700000</v>
      </c>
    </row>
    <row r="9081" spans="1:11" x14ac:dyDescent="0.25">
      <c r="A9081">
        <v>8189</v>
      </c>
      <c r="B9081" t="s">
        <v>427</v>
      </c>
      <c r="C9081" t="s">
        <v>492</v>
      </c>
      <c r="D9081" t="s">
        <v>834</v>
      </c>
      <c r="E9081">
        <v>2016</v>
      </c>
      <c r="F9081" s="10">
        <v>42735</v>
      </c>
      <c r="G9081" t="s">
        <v>489</v>
      </c>
      <c r="H9081" t="s">
        <v>474</v>
      </c>
      <c r="I9081" t="s">
        <v>463</v>
      </c>
      <c r="J9081">
        <v>912900000</v>
      </c>
      <c r="K9081">
        <v>912900000</v>
      </c>
    </row>
    <row r="9082" spans="1:11" x14ac:dyDescent="0.25">
      <c r="A9082">
        <v>8192</v>
      </c>
      <c r="B9082" t="s">
        <v>1515</v>
      </c>
      <c r="C9082" t="s">
        <v>492</v>
      </c>
      <c r="D9082" t="s">
        <v>894</v>
      </c>
      <c r="E9082">
        <v>2016</v>
      </c>
      <c r="F9082" s="10">
        <v>42735</v>
      </c>
      <c r="G9082" t="s">
        <v>489</v>
      </c>
      <c r="H9082" t="s">
        <v>474</v>
      </c>
      <c r="I9082" t="s">
        <v>463</v>
      </c>
      <c r="J9082">
        <v>135930000</v>
      </c>
      <c r="K9082">
        <v>135930000</v>
      </c>
    </row>
    <row r="9083" spans="1:11" x14ac:dyDescent="0.25">
      <c r="A9083">
        <v>8192</v>
      </c>
      <c r="B9083" t="s">
        <v>1515</v>
      </c>
      <c r="C9083" t="s">
        <v>492</v>
      </c>
      <c r="D9083" t="s">
        <v>569</v>
      </c>
      <c r="E9083">
        <v>2016</v>
      </c>
      <c r="F9083" s="10">
        <v>42735</v>
      </c>
      <c r="G9083" t="s">
        <v>489</v>
      </c>
      <c r="H9083" t="s">
        <v>474</v>
      </c>
      <c r="I9083" t="s">
        <v>463</v>
      </c>
      <c r="J9083">
        <v>59100000</v>
      </c>
      <c r="K9083">
        <v>59100000</v>
      </c>
    </row>
    <row r="9084" spans="1:11" x14ac:dyDescent="0.25">
      <c r="A9084">
        <v>8192</v>
      </c>
      <c r="B9084" t="s">
        <v>1515</v>
      </c>
      <c r="C9084" t="s">
        <v>492</v>
      </c>
      <c r="D9084" t="s">
        <v>619</v>
      </c>
      <c r="E9084">
        <v>2016</v>
      </c>
      <c r="F9084" s="10">
        <v>42735</v>
      </c>
      <c r="G9084" t="s">
        <v>489</v>
      </c>
      <c r="H9084" t="s">
        <v>474</v>
      </c>
      <c r="I9084" t="s">
        <v>463</v>
      </c>
      <c r="J9084">
        <v>70920000</v>
      </c>
      <c r="K9084">
        <v>70920000</v>
      </c>
    </row>
    <row r="9085" spans="1:11" x14ac:dyDescent="0.25">
      <c r="A9085">
        <v>8192</v>
      </c>
      <c r="B9085" t="s">
        <v>1515</v>
      </c>
      <c r="C9085" t="s">
        <v>492</v>
      </c>
      <c r="D9085" t="s">
        <v>834</v>
      </c>
      <c r="E9085">
        <v>2016</v>
      </c>
      <c r="F9085" s="10">
        <v>42735</v>
      </c>
      <c r="G9085" t="s">
        <v>489</v>
      </c>
      <c r="H9085" t="s">
        <v>474</v>
      </c>
      <c r="I9085" t="s">
        <v>463</v>
      </c>
      <c r="J9085">
        <v>283680000</v>
      </c>
      <c r="K9085">
        <v>283680000</v>
      </c>
    </row>
    <row r="9086" spans="1:11" x14ac:dyDescent="0.25">
      <c r="A9086">
        <v>8192</v>
      </c>
      <c r="B9086" t="s">
        <v>1515</v>
      </c>
      <c r="C9086" t="s">
        <v>492</v>
      </c>
      <c r="D9086" t="s">
        <v>1521</v>
      </c>
      <c r="E9086">
        <v>2016</v>
      </c>
      <c r="F9086" s="10">
        <v>42735</v>
      </c>
      <c r="G9086" t="s">
        <v>489</v>
      </c>
      <c r="H9086" t="s">
        <v>474</v>
      </c>
      <c r="I9086" t="s">
        <v>463</v>
      </c>
      <c r="J9086">
        <v>41370000.000000007</v>
      </c>
      <c r="K9086">
        <v>41370000.000000007</v>
      </c>
    </row>
    <row r="9087" spans="1:11" x14ac:dyDescent="0.25">
      <c r="A9087">
        <v>8192</v>
      </c>
      <c r="B9087" t="s">
        <v>1515</v>
      </c>
      <c r="C9087" t="s">
        <v>493</v>
      </c>
      <c r="D9087" t="s">
        <v>1519</v>
      </c>
      <c r="E9087">
        <v>2016</v>
      </c>
      <c r="F9087" s="10">
        <v>42735</v>
      </c>
      <c r="G9087" t="s">
        <v>489</v>
      </c>
      <c r="H9087" t="s">
        <v>474</v>
      </c>
      <c r="I9087" t="s">
        <v>463</v>
      </c>
      <c r="J9087">
        <v>82740000.000000015</v>
      </c>
      <c r="K9087">
        <v>82740000.000000015</v>
      </c>
    </row>
    <row r="9088" spans="1:11" x14ac:dyDescent="0.25">
      <c r="A9088">
        <v>8192</v>
      </c>
      <c r="B9088" t="s">
        <v>1515</v>
      </c>
      <c r="C9088" t="s">
        <v>493</v>
      </c>
      <c r="D9088" t="s">
        <v>2068</v>
      </c>
      <c r="E9088">
        <v>2016</v>
      </c>
      <c r="F9088" s="10">
        <v>42735</v>
      </c>
      <c r="G9088" t="s">
        <v>489</v>
      </c>
      <c r="H9088" t="s">
        <v>474</v>
      </c>
      <c r="I9088" t="s">
        <v>463</v>
      </c>
      <c r="J9088">
        <v>59100000</v>
      </c>
      <c r="K9088">
        <v>59100000</v>
      </c>
    </row>
    <row r="9089" spans="1:11" x14ac:dyDescent="0.25">
      <c r="A9089">
        <v>8192</v>
      </c>
      <c r="B9089" t="s">
        <v>1515</v>
      </c>
      <c r="C9089" t="s">
        <v>493</v>
      </c>
      <c r="D9089" t="s">
        <v>1299</v>
      </c>
      <c r="E9089">
        <v>2016</v>
      </c>
      <c r="F9089" s="10">
        <v>42735</v>
      </c>
      <c r="G9089" t="s">
        <v>489</v>
      </c>
      <c r="H9089" t="s">
        <v>474</v>
      </c>
      <c r="I9089" t="s">
        <v>463</v>
      </c>
      <c r="J9089">
        <v>372330000</v>
      </c>
      <c r="K9089">
        <v>372330000</v>
      </c>
    </row>
    <row r="9090" spans="1:11" x14ac:dyDescent="0.25">
      <c r="A9090">
        <v>8192</v>
      </c>
      <c r="B9090" t="s">
        <v>1515</v>
      </c>
      <c r="C9090" t="s">
        <v>493</v>
      </c>
      <c r="D9090" t="s">
        <v>1520</v>
      </c>
      <c r="E9090">
        <v>2016</v>
      </c>
      <c r="F9090" s="10">
        <v>42735</v>
      </c>
      <c r="G9090" t="s">
        <v>489</v>
      </c>
      <c r="H9090" t="s">
        <v>474</v>
      </c>
      <c r="I9090" t="s">
        <v>463</v>
      </c>
      <c r="J9090">
        <v>70920000</v>
      </c>
      <c r="K9090">
        <v>70920000</v>
      </c>
    </row>
    <row r="9091" spans="1:11" x14ac:dyDescent="0.25">
      <c r="A9091">
        <v>8203</v>
      </c>
      <c r="B9091" t="s">
        <v>150</v>
      </c>
      <c r="C9091" t="s">
        <v>492</v>
      </c>
      <c r="D9091" t="s">
        <v>620</v>
      </c>
      <c r="E9091">
        <v>2016</v>
      </c>
      <c r="F9091" s="10">
        <v>42735</v>
      </c>
      <c r="G9091" t="s">
        <v>489</v>
      </c>
      <c r="H9091" t="s">
        <v>474</v>
      </c>
      <c r="I9091" t="s">
        <v>463</v>
      </c>
      <c r="J9091">
        <v>5068000</v>
      </c>
      <c r="K9091">
        <v>5068000</v>
      </c>
    </row>
    <row r="9092" spans="1:11" x14ac:dyDescent="0.25">
      <c r="A9092">
        <v>8203</v>
      </c>
      <c r="B9092" t="s">
        <v>150</v>
      </c>
      <c r="C9092" t="s">
        <v>492</v>
      </c>
      <c r="D9092" t="s">
        <v>21</v>
      </c>
      <c r="E9092">
        <v>2016</v>
      </c>
      <c r="F9092" s="10">
        <v>42735</v>
      </c>
      <c r="G9092" t="s">
        <v>489</v>
      </c>
      <c r="H9092" t="s">
        <v>474</v>
      </c>
      <c r="I9092" t="s">
        <v>463</v>
      </c>
      <c r="J9092">
        <v>12837000</v>
      </c>
      <c r="K9092">
        <v>12837000</v>
      </c>
    </row>
    <row r="9093" spans="1:11" x14ac:dyDescent="0.25">
      <c r="A9093">
        <v>8203</v>
      </c>
      <c r="B9093" t="s">
        <v>150</v>
      </c>
      <c r="C9093" t="s">
        <v>492</v>
      </c>
      <c r="D9093" t="s">
        <v>569</v>
      </c>
      <c r="E9093">
        <v>2016</v>
      </c>
      <c r="F9093" s="10">
        <v>42735</v>
      </c>
      <c r="G9093" t="s">
        <v>489</v>
      </c>
      <c r="H9093" t="s">
        <v>474</v>
      </c>
      <c r="I9093" t="s">
        <v>463</v>
      </c>
      <c r="J9093">
        <v>20384000</v>
      </c>
      <c r="K9093">
        <v>20384000</v>
      </c>
    </row>
    <row r="9094" spans="1:11" x14ac:dyDescent="0.25">
      <c r="A9094">
        <v>8203</v>
      </c>
      <c r="B9094" t="s">
        <v>150</v>
      </c>
      <c r="C9094" t="s">
        <v>492</v>
      </c>
      <c r="D9094" t="s">
        <v>151</v>
      </c>
      <c r="E9094">
        <v>2016</v>
      </c>
      <c r="F9094" s="10">
        <v>42735</v>
      </c>
      <c r="G9094" t="s">
        <v>489</v>
      </c>
      <c r="H9094" t="s">
        <v>474</v>
      </c>
      <c r="I9094" t="s">
        <v>463</v>
      </c>
      <c r="J9094">
        <v>9711000</v>
      </c>
      <c r="K9094">
        <v>9711000</v>
      </c>
    </row>
    <row r="9095" spans="1:11" x14ac:dyDescent="0.25">
      <c r="A9095">
        <v>8203</v>
      </c>
      <c r="B9095" t="s">
        <v>150</v>
      </c>
      <c r="C9095" t="s">
        <v>492</v>
      </c>
      <c r="D9095" t="s">
        <v>701</v>
      </c>
      <c r="E9095">
        <v>2016</v>
      </c>
      <c r="F9095" s="10">
        <v>42735</v>
      </c>
      <c r="G9095" t="s">
        <v>489</v>
      </c>
      <c r="H9095" t="s">
        <v>474</v>
      </c>
      <c r="I9095" t="s">
        <v>463</v>
      </c>
      <c r="J9095">
        <v>4794000</v>
      </c>
      <c r="K9095">
        <v>4794000</v>
      </c>
    </row>
    <row r="9096" spans="1:11" x14ac:dyDescent="0.25">
      <c r="A9096">
        <v>8203</v>
      </c>
      <c r="B9096" t="s">
        <v>150</v>
      </c>
      <c r="C9096" t="s">
        <v>492</v>
      </c>
      <c r="D9096" t="s">
        <v>834</v>
      </c>
      <c r="E9096">
        <v>2016</v>
      </c>
      <c r="F9096" s="10">
        <v>42735</v>
      </c>
      <c r="G9096" t="s">
        <v>489</v>
      </c>
      <c r="H9096" t="s">
        <v>474</v>
      </c>
      <c r="I9096" t="s">
        <v>463</v>
      </c>
      <c r="J9096">
        <v>26308000</v>
      </c>
      <c r="K9096">
        <v>26308000</v>
      </c>
    </row>
    <row r="9097" spans="1:11" x14ac:dyDescent="0.25">
      <c r="A9097">
        <v>8203</v>
      </c>
      <c r="B9097" t="s">
        <v>150</v>
      </c>
      <c r="C9097" t="s">
        <v>492</v>
      </c>
      <c r="D9097" t="s">
        <v>803</v>
      </c>
      <c r="E9097">
        <v>2016</v>
      </c>
      <c r="F9097" s="10">
        <v>42735</v>
      </c>
      <c r="G9097" t="s">
        <v>489</v>
      </c>
      <c r="H9097" t="s">
        <v>474</v>
      </c>
      <c r="I9097" t="s">
        <v>463</v>
      </c>
      <c r="J9097">
        <v>7175000</v>
      </c>
      <c r="K9097">
        <v>7175000</v>
      </c>
    </row>
    <row r="9098" spans="1:11" x14ac:dyDescent="0.25">
      <c r="A9098">
        <v>8203</v>
      </c>
      <c r="B9098" t="s">
        <v>150</v>
      </c>
      <c r="C9098" t="s">
        <v>492</v>
      </c>
      <c r="D9098" t="s">
        <v>835</v>
      </c>
      <c r="E9098">
        <v>2016</v>
      </c>
      <c r="F9098" s="10">
        <v>42735</v>
      </c>
      <c r="G9098" t="s">
        <v>489</v>
      </c>
      <c r="H9098" t="s">
        <v>474</v>
      </c>
      <c r="I9098" t="s">
        <v>463</v>
      </c>
      <c r="J9098">
        <v>19313000</v>
      </c>
      <c r="K9098">
        <v>19313000</v>
      </c>
    </row>
    <row r="9099" spans="1:11" x14ac:dyDescent="0.25">
      <c r="A9099">
        <v>8203</v>
      </c>
      <c r="B9099" t="s">
        <v>150</v>
      </c>
      <c r="C9099" t="s">
        <v>493</v>
      </c>
      <c r="D9099" t="s">
        <v>567</v>
      </c>
      <c r="E9099">
        <v>2016</v>
      </c>
      <c r="F9099" s="10">
        <v>42735</v>
      </c>
      <c r="G9099" t="s">
        <v>489</v>
      </c>
      <c r="H9099" t="s">
        <v>474</v>
      </c>
      <c r="I9099" t="s">
        <v>463</v>
      </c>
      <c r="J9099">
        <v>39700000</v>
      </c>
      <c r="K9099">
        <v>39700000</v>
      </c>
    </row>
    <row r="9100" spans="1:11" x14ac:dyDescent="0.25">
      <c r="A9100">
        <v>8203</v>
      </c>
      <c r="B9100" t="s">
        <v>150</v>
      </c>
      <c r="C9100" t="s">
        <v>493</v>
      </c>
      <c r="D9100" t="s">
        <v>2149</v>
      </c>
      <c r="E9100">
        <v>2016</v>
      </c>
      <c r="F9100" s="10">
        <v>42735</v>
      </c>
      <c r="G9100" t="s">
        <v>489</v>
      </c>
      <c r="H9100" t="s">
        <v>474</v>
      </c>
      <c r="I9100" t="s">
        <v>463</v>
      </c>
      <c r="J9100">
        <v>54700000</v>
      </c>
      <c r="K9100">
        <v>54700000</v>
      </c>
    </row>
    <row r="9101" spans="1:11" x14ac:dyDescent="0.25">
      <c r="A9101">
        <v>8203</v>
      </c>
      <c r="B9101" t="s">
        <v>150</v>
      </c>
      <c r="C9101" t="s">
        <v>493</v>
      </c>
      <c r="D9101" t="s">
        <v>1012</v>
      </c>
      <c r="E9101">
        <v>2016</v>
      </c>
      <c r="F9101" s="10">
        <v>42735</v>
      </c>
      <c r="G9101" t="s">
        <v>489</v>
      </c>
      <c r="H9101" t="s">
        <v>474</v>
      </c>
      <c r="I9101" t="s">
        <v>463</v>
      </c>
      <c r="J9101">
        <v>7200000</v>
      </c>
      <c r="K9101">
        <v>7200000</v>
      </c>
    </row>
    <row r="9102" spans="1:11" x14ac:dyDescent="0.25">
      <c r="A9102">
        <v>8327</v>
      </c>
      <c r="B9102" t="s">
        <v>381</v>
      </c>
      <c r="C9102" t="s">
        <v>492</v>
      </c>
      <c r="D9102" t="s">
        <v>569</v>
      </c>
      <c r="E9102">
        <v>2016</v>
      </c>
      <c r="F9102" s="10">
        <v>42735</v>
      </c>
      <c r="G9102" t="s">
        <v>489</v>
      </c>
      <c r="H9102" t="s">
        <v>474</v>
      </c>
      <c r="I9102" t="s">
        <v>463</v>
      </c>
      <c r="J9102">
        <v>9966000000</v>
      </c>
      <c r="K9102">
        <v>9966000000</v>
      </c>
    </row>
    <row r="9103" spans="1:11" x14ac:dyDescent="0.25">
      <c r="A9103">
        <v>8327</v>
      </c>
      <c r="B9103" t="s">
        <v>381</v>
      </c>
      <c r="C9103" t="s">
        <v>492</v>
      </c>
      <c r="D9103" t="s">
        <v>1121</v>
      </c>
      <c r="E9103">
        <v>2016</v>
      </c>
      <c r="F9103" s="10">
        <v>42735</v>
      </c>
      <c r="G9103" t="s">
        <v>489</v>
      </c>
      <c r="H9103" t="s">
        <v>474</v>
      </c>
      <c r="I9103" t="s">
        <v>463</v>
      </c>
      <c r="J9103">
        <v>6684000000</v>
      </c>
      <c r="K9103">
        <v>6684000000</v>
      </c>
    </row>
    <row r="9104" spans="1:11" x14ac:dyDescent="0.25">
      <c r="A9104">
        <v>8327</v>
      </c>
      <c r="B9104" t="s">
        <v>381</v>
      </c>
      <c r="C9104" t="s">
        <v>492</v>
      </c>
      <c r="D9104" t="s">
        <v>316</v>
      </c>
      <c r="E9104">
        <v>2016</v>
      </c>
      <c r="F9104" s="10">
        <v>42735</v>
      </c>
      <c r="G9104" t="s">
        <v>489</v>
      </c>
      <c r="H9104" t="s">
        <v>474</v>
      </c>
      <c r="I9104" t="s">
        <v>463</v>
      </c>
      <c r="J9104">
        <v>22652000000</v>
      </c>
      <c r="K9104">
        <v>22652000000</v>
      </c>
    </row>
    <row r="9105" spans="1:11" x14ac:dyDescent="0.25">
      <c r="A9105">
        <v>8327</v>
      </c>
      <c r="B9105" t="s">
        <v>381</v>
      </c>
      <c r="C9105" t="s">
        <v>493</v>
      </c>
      <c r="D9105" t="s">
        <v>1117</v>
      </c>
      <c r="E9105">
        <v>2016</v>
      </c>
      <c r="F9105" s="10">
        <v>42735</v>
      </c>
      <c r="G9105" t="s">
        <v>489</v>
      </c>
      <c r="H9105" t="s">
        <v>474</v>
      </c>
      <c r="I9105" t="s">
        <v>463</v>
      </c>
      <c r="J9105">
        <v>14751000000</v>
      </c>
      <c r="K9105">
        <v>14751000000</v>
      </c>
    </row>
    <row r="9106" spans="1:11" x14ac:dyDescent="0.25">
      <c r="A9106">
        <v>8327</v>
      </c>
      <c r="B9106" t="s">
        <v>381</v>
      </c>
      <c r="C9106" t="s">
        <v>493</v>
      </c>
      <c r="D9106" t="s">
        <v>1120</v>
      </c>
      <c r="E9106">
        <v>2016</v>
      </c>
      <c r="F9106" s="10">
        <v>42735</v>
      </c>
      <c r="G9106" t="s">
        <v>489</v>
      </c>
      <c r="H9106" t="s">
        <v>474</v>
      </c>
      <c r="I9106" t="s">
        <v>463</v>
      </c>
      <c r="J9106">
        <v>10654000000</v>
      </c>
      <c r="K9106">
        <v>10654000000</v>
      </c>
    </row>
    <row r="9107" spans="1:11" x14ac:dyDescent="0.25">
      <c r="A9107">
        <v>8327</v>
      </c>
      <c r="B9107" t="s">
        <v>381</v>
      </c>
      <c r="C9107" t="s">
        <v>493</v>
      </c>
      <c r="D9107" t="s">
        <v>1118</v>
      </c>
      <c r="E9107">
        <v>2016</v>
      </c>
      <c r="F9107" s="10">
        <v>42735</v>
      </c>
      <c r="G9107" t="s">
        <v>489</v>
      </c>
      <c r="H9107" t="s">
        <v>474</v>
      </c>
      <c r="I9107" t="s">
        <v>463</v>
      </c>
      <c r="J9107">
        <v>9272000000</v>
      </c>
      <c r="K9107">
        <v>9272000000</v>
      </c>
    </row>
    <row r="9108" spans="1:11" x14ac:dyDescent="0.25">
      <c r="A9108">
        <v>8327</v>
      </c>
      <c r="B9108" t="s">
        <v>381</v>
      </c>
      <c r="C9108" t="s">
        <v>493</v>
      </c>
      <c r="D9108" t="s">
        <v>1119</v>
      </c>
      <c r="E9108">
        <v>2016</v>
      </c>
      <c r="F9108" s="10">
        <v>42735</v>
      </c>
      <c r="G9108" t="s">
        <v>489</v>
      </c>
      <c r="H9108" t="s">
        <v>474</v>
      </c>
      <c r="I9108" t="s">
        <v>463</v>
      </c>
      <c r="J9108">
        <v>4625000000</v>
      </c>
      <c r="K9108">
        <v>4625000000</v>
      </c>
    </row>
    <row r="9109" spans="1:11" x14ac:dyDescent="0.25">
      <c r="A9109">
        <v>8329</v>
      </c>
      <c r="B9109" t="s">
        <v>334</v>
      </c>
      <c r="C9109" t="s">
        <v>492</v>
      </c>
      <c r="D9109" t="s">
        <v>901</v>
      </c>
      <c r="E9109">
        <v>2016</v>
      </c>
      <c r="F9109" s="10">
        <v>42735</v>
      </c>
      <c r="G9109" t="s">
        <v>489</v>
      </c>
      <c r="H9109" t="s">
        <v>474</v>
      </c>
      <c r="I9109" t="s">
        <v>463</v>
      </c>
      <c r="J9109">
        <v>1737000</v>
      </c>
      <c r="K9109">
        <v>1737000</v>
      </c>
    </row>
    <row r="9110" spans="1:11" x14ac:dyDescent="0.25">
      <c r="A9110">
        <v>8329</v>
      </c>
      <c r="B9110" t="s">
        <v>334</v>
      </c>
      <c r="C9110" t="s">
        <v>492</v>
      </c>
      <c r="D9110" t="s">
        <v>900</v>
      </c>
      <c r="E9110">
        <v>2016</v>
      </c>
      <c r="F9110" s="10">
        <v>42735</v>
      </c>
      <c r="G9110" t="s">
        <v>489</v>
      </c>
      <c r="H9110" t="s">
        <v>474</v>
      </c>
      <c r="I9110" t="s">
        <v>463</v>
      </c>
      <c r="J9110">
        <v>13449000</v>
      </c>
      <c r="K9110">
        <v>13449000</v>
      </c>
    </row>
    <row r="9111" spans="1:11" x14ac:dyDescent="0.25">
      <c r="A9111">
        <v>8329</v>
      </c>
      <c r="B9111" t="s">
        <v>334</v>
      </c>
      <c r="C9111" t="s">
        <v>492</v>
      </c>
      <c r="D9111" t="s">
        <v>899</v>
      </c>
      <c r="E9111">
        <v>2016</v>
      </c>
      <c r="F9111" s="10">
        <v>42735</v>
      </c>
      <c r="G9111" t="s">
        <v>489</v>
      </c>
      <c r="H9111" t="s">
        <v>474</v>
      </c>
      <c r="I9111" t="s">
        <v>463</v>
      </c>
      <c r="J9111">
        <v>7474000</v>
      </c>
      <c r="K9111">
        <v>7474000</v>
      </c>
    </row>
    <row r="9112" spans="1:11" x14ac:dyDescent="0.25">
      <c r="A9112">
        <v>8329</v>
      </c>
      <c r="B9112" t="s">
        <v>334</v>
      </c>
      <c r="C9112" t="s">
        <v>492</v>
      </c>
      <c r="D9112" t="s">
        <v>895</v>
      </c>
      <c r="E9112">
        <v>2016</v>
      </c>
      <c r="F9112" s="10">
        <v>42735</v>
      </c>
      <c r="G9112" t="s">
        <v>489</v>
      </c>
      <c r="H9112" t="s">
        <v>474</v>
      </c>
      <c r="I9112" t="s">
        <v>463</v>
      </c>
      <c r="J9112">
        <v>8423000</v>
      </c>
      <c r="K9112">
        <v>8423000</v>
      </c>
    </row>
    <row r="9113" spans="1:11" x14ac:dyDescent="0.25">
      <c r="A9113">
        <v>8329</v>
      </c>
      <c r="B9113" t="s">
        <v>334</v>
      </c>
      <c r="C9113" t="s">
        <v>492</v>
      </c>
      <c r="D9113" t="s">
        <v>898</v>
      </c>
      <c r="E9113">
        <v>2016</v>
      </c>
      <c r="F9113" s="10">
        <v>42735</v>
      </c>
      <c r="G9113" t="s">
        <v>489</v>
      </c>
      <c r="H9113" t="s">
        <v>474</v>
      </c>
      <c r="I9113" t="s">
        <v>463</v>
      </c>
      <c r="J9113">
        <v>13296000</v>
      </c>
      <c r="K9113">
        <v>13296000</v>
      </c>
    </row>
    <row r="9114" spans="1:11" x14ac:dyDescent="0.25">
      <c r="A9114">
        <v>8329</v>
      </c>
      <c r="B9114" t="s">
        <v>334</v>
      </c>
      <c r="C9114" t="s">
        <v>492</v>
      </c>
      <c r="D9114" t="s">
        <v>897</v>
      </c>
      <c r="E9114">
        <v>2016</v>
      </c>
      <c r="F9114" s="10">
        <v>42735</v>
      </c>
      <c r="G9114" t="s">
        <v>489</v>
      </c>
      <c r="H9114" t="s">
        <v>474</v>
      </c>
      <c r="I9114" t="s">
        <v>463</v>
      </c>
      <c r="J9114">
        <v>1841000</v>
      </c>
      <c r="K9114">
        <v>1841000</v>
      </c>
    </row>
    <row r="9115" spans="1:11" x14ac:dyDescent="0.25">
      <c r="A9115">
        <v>8329</v>
      </c>
      <c r="B9115" t="s">
        <v>334</v>
      </c>
      <c r="C9115" t="s">
        <v>492</v>
      </c>
      <c r="D9115" t="s">
        <v>896</v>
      </c>
      <c r="E9115">
        <v>2016</v>
      </c>
      <c r="F9115" s="10">
        <v>42735</v>
      </c>
      <c r="G9115" t="s">
        <v>489</v>
      </c>
      <c r="H9115" t="s">
        <v>474</v>
      </c>
      <c r="I9115" t="s">
        <v>463</v>
      </c>
      <c r="J9115">
        <v>9641000</v>
      </c>
      <c r="K9115">
        <v>9641000</v>
      </c>
    </row>
    <row r="9116" spans="1:11" x14ac:dyDescent="0.25">
      <c r="A9116">
        <v>8329</v>
      </c>
      <c r="B9116" t="s">
        <v>334</v>
      </c>
      <c r="C9116" t="s">
        <v>492</v>
      </c>
      <c r="D9116" t="s">
        <v>316</v>
      </c>
      <c r="E9116">
        <v>2016</v>
      </c>
      <c r="F9116" s="10">
        <v>42735</v>
      </c>
      <c r="G9116" t="s">
        <v>489</v>
      </c>
      <c r="H9116" t="s">
        <v>474</v>
      </c>
      <c r="I9116" t="s">
        <v>463</v>
      </c>
      <c r="J9116">
        <v>58239000</v>
      </c>
      <c r="K9116">
        <v>58239000</v>
      </c>
    </row>
    <row r="9117" spans="1:11" x14ac:dyDescent="0.25">
      <c r="A9117">
        <v>8329</v>
      </c>
      <c r="B9117" t="s">
        <v>334</v>
      </c>
      <c r="C9117" t="s">
        <v>493</v>
      </c>
      <c r="D9117" t="s">
        <v>893</v>
      </c>
      <c r="E9117">
        <v>2016</v>
      </c>
      <c r="F9117" s="10">
        <v>42735</v>
      </c>
      <c r="G9117" t="s">
        <v>489</v>
      </c>
      <c r="H9117" t="s">
        <v>474</v>
      </c>
      <c r="I9117" t="s">
        <v>463</v>
      </c>
      <c r="J9117">
        <v>58239000</v>
      </c>
      <c r="K9117">
        <v>58239000</v>
      </c>
    </row>
    <row r="9118" spans="1:11" x14ac:dyDescent="0.25">
      <c r="A9118">
        <v>8329</v>
      </c>
      <c r="B9118" t="s">
        <v>334</v>
      </c>
      <c r="C9118" t="s">
        <v>493</v>
      </c>
      <c r="D9118" t="s">
        <v>892</v>
      </c>
      <c r="E9118">
        <v>2016</v>
      </c>
      <c r="F9118" s="10">
        <v>42735</v>
      </c>
      <c r="G9118" t="s">
        <v>489</v>
      </c>
      <c r="H9118" t="s">
        <v>474</v>
      </c>
      <c r="I9118" t="s">
        <v>463</v>
      </c>
      <c r="J9118">
        <v>55861000</v>
      </c>
      <c r="K9118">
        <v>55861000</v>
      </c>
    </row>
    <row r="9119" spans="1:11" x14ac:dyDescent="0.25">
      <c r="A9119">
        <v>8430</v>
      </c>
      <c r="B9119" t="s">
        <v>339</v>
      </c>
      <c r="C9119" t="s">
        <v>493</v>
      </c>
      <c r="D9119" t="s">
        <v>867</v>
      </c>
      <c r="E9119">
        <v>2016</v>
      </c>
      <c r="F9119" s="10">
        <v>42735</v>
      </c>
      <c r="G9119" t="s">
        <v>489</v>
      </c>
      <c r="H9119" t="s">
        <v>474</v>
      </c>
      <c r="I9119" t="s">
        <v>463</v>
      </c>
      <c r="J9119">
        <v>184567000</v>
      </c>
      <c r="K9119">
        <v>184567000</v>
      </c>
    </row>
    <row r="9120" spans="1:11" x14ac:dyDescent="0.25">
      <c r="A9120">
        <v>8430</v>
      </c>
      <c r="B9120" t="s">
        <v>339</v>
      </c>
      <c r="C9120" t="s">
        <v>493</v>
      </c>
      <c r="D9120" t="s">
        <v>868</v>
      </c>
      <c r="E9120">
        <v>2016</v>
      </c>
      <c r="F9120" s="10">
        <v>42735</v>
      </c>
      <c r="G9120" t="s">
        <v>489</v>
      </c>
      <c r="H9120" t="s">
        <v>474</v>
      </c>
      <c r="I9120" t="s">
        <v>463</v>
      </c>
      <c r="J9120">
        <v>7239000</v>
      </c>
      <c r="K9120">
        <v>7239000</v>
      </c>
    </row>
    <row r="9121" spans="1:11" x14ac:dyDescent="0.25">
      <c r="A9121">
        <v>8430</v>
      </c>
      <c r="B9121" t="s">
        <v>339</v>
      </c>
      <c r="C9121" t="s">
        <v>493</v>
      </c>
      <c r="D9121" t="s">
        <v>869</v>
      </c>
      <c r="E9121">
        <v>2016</v>
      </c>
      <c r="F9121" s="10">
        <v>42735</v>
      </c>
      <c r="G9121" t="s">
        <v>489</v>
      </c>
      <c r="H9121" t="s">
        <v>474</v>
      </c>
      <c r="I9121" t="s">
        <v>463</v>
      </c>
      <c r="J9121">
        <v>0</v>
      </c>
      <c r="K9121">
        <v>0</v>
      </c>
    </row>
    <row r="9122" spans="1:11" x14ac:dyDescent="0.25">
      <c r="A9122">
        <v>8430</v>
      </c>
      <c r="B9122" t="s">
        <v>339</v>
      </c>
      <c r="C9122" t="s">
        <v>493</v>
      </c>
      <c r="D9122" t="s">
        <v>865</v>
      </c>
      <c r="E9122">
        <v>2016</v>
      </c>
      <c r="F9122" s="10">
        <v>42735</v>
      </c>
      <c r="G9122" t="s">
        <v>489</v>
      </c>
      <c r="H9122" t="s">
        <v>474</v>
      </c>
      <c r="I9122" t="s">
        <v>463</v>
      </c>
      <c r="J9122">
        <v>191725000</v>
      </c>
      <c r="K9122">
        <v>191725000</v>
      </c>
    </row>
    <row r="9123" spans="1:11" x14ac:dyDescent="0.25">
      <c r="A9123">
        <v>8430</v>
      </c>
      <c r="B9123" t="s">
        <v>339</v>
      </c>
      <c r="C9123" t="s">
        <v>493</v>
      </c>
      <c r="D9123" t="s">
        <v>866</v>
      </c>
      <c r="E9123">
        <v>2016</v>
      </c>
      <c r="F9123" s="10">
        <v>42735</v>
      </c>
      <c r="G9123" t="s">
        <v>489</v>
      </c>
      <c r="H9123" t="s">
        <v>474</v>
      </c>
      <c r="I9123" t="s">
        <v>463</v>
      </c>
      <c r="J9123">
        <v>163966000</v>
      </c>
      <c r="K9123">
        <v>163966000</v>
      </c>
    </row>
    <row r="9124" spans="1:11" x14ac:dyDescent="0.25">
      <c r="A9124">
        <v>13290</v>
      </c>
      <c r="B9124" t="s">
        <v>152</v>
      </c>
      <c r="C9124" t="s">
        <v>492</v>
      </c>
      <c r="D9124" t="s">
        <v>570</v>
      </c>
      <c r="E9124">
        <v>2016</v>
      </c>
      <c r="F9124" s="10">
        <v>42735</v>
      </c>
      <c r="G9124" t="s">
        <v>489</v>
      </c>
      <c r="H9124" t="s">
        <v>474</v>
      </c>
      <c r="I9124" t="s">
        <v>463</v>
      </c>
      <c r="J9124">
        <v>7041000</v>
      </c>
      <c r="K9124">
        <v>7041000</v>
      </c>
    </row>
    <row r="9125" spans="1:11" x14ac:dyDescent="0.25">
      <c r="A9125">
        <v>13290</v>
      </c>
      <c r="B9125" t="s">
        <v>152</v>
      </c>
      <c r="C9125" t="s">
        <v>492</v>
      </c>
      <c r="D9125" t="s">
        <v>882</v>
      </c>
      <c r="E9125">
        <v>2016</v>
      </c>
      <c r="F9125" s="10">
        <v>42735</v>
      </c>
      <c r="G9125" t="s">
        <v>489</v>
      </c>
      <c r="H9125" t="s">
        <v>474</v>
      </c>
      <c r="I9125" t="s">
        <v>463</v>
      </c>
      <c r="J9125">
        <v>13108000</v>
      </c>
      <c r="K9125">
        <v>13108000</v>
      </c>
    </row>
    <row r="9126" spans="1:11" x14ac:dyDescent="0.25">
      <c r="A9126">
        <v>13290</v>
      </c>
      <c r="B9126" t="s">
        <v>152</v>
      </c>
      <c r="C9126" t="s">
        <v>492</v>
      </c>
      <c r="D9126" t="s">
        <v>569</v>
      </c>
      <c r="E9126">
        <v>2016</v>
      </c>
      <c r="F9126" s="10">
        <v>42735</v>
      </c>
      <c r="G9126" t="s">
        <v>489</v>
      </c>
      <c r="H9126" t="s">
        <v>474</v>
      </c>
      <c r="I9126" t="s">
        <v>463</v>
      </c>
      <c r="J9126">
        <v>18029000</v>
      </c>
      <c r="K9126">
        <v>18029000</v>
      </c>
    </row>
    <row r="9127" spans="1:11" x14ac:dyDescent="0.25">
      <c r="A9127">
        <v>13290</v>
      </c>
      <c r="B9127" t="s">
        <v>152</v>
      </c>
      <c r="C9127" t="s">
        <v>492</v>
      </c>
      <c r="D9127" t="s">
        <v>151</v>
      </c>
      <c r="E9127">
        <v>2016</v>
      </c>
      <c r="F9127" s="10">
        <v>42735</v>
      </c>
      <c r="G9127" t="s">
        <v>489</v>
      </c>
      <c r="H9127" t="s">
        <v>474</v>
      </c>
      <c r="I9127" t="s">
        <v>463</v>
      </c>
      <c r="J9127">
        <v>32023000</v>
      </c>
      <c r="K9127">
        <v>32023000</v>
      </c>
    </row>
    <row r="9128" spans="1:11" x14ac:dyDescent="0.25">
      <c r="A9128">
        <v>13290</v>
      </c>
      <c r="B9128" t="s">
        <v>152</v>
      </c>
      <c r="C9128" t="s">
        <v>492</v>
      </c>
      <c r="D9128" t="s">
        <v>2060</v>
      </c>
      <c r="E9128">
        <v>2016</v>
      </c>
      <c r="F9128" s="10">
        <v>42735</v>
      </c>
      <c r="G9128" t="s">
        <v>489</v>
      </c>
      <c r="H9128" t="s">
        <v>474</v>
      </c>
      <c r="I9128" t="s">
        <v>463</v>
      </c>
      <c r="J9128">
        <v>77000</v>
      </c>
      <c r="K9128">
        <v>77000</v>
      </c>
    </row>
    <row r="9129" spans="1:11" x14ac:dyDescent="0.25">
      <c r="A9129">
        <v>13290</v>
      </c>
      <c r="B9129" t="s">
        <v>152</v>
      </c>
      <c r="C9129" t="s">
        <v>492</v>
      </c>
      <c r="D9129" t="s">
        <v>316</v>
      </c>
      <c r="E9129">
        <v>2016</v>
      </c>
      <c r="F9129" s="10">
        <v>42735</v>
      </c>
      <c r="G9129" t="s">
        <v>489</v>
      </c>
      <c r="H9129" t="s">
        <v>474</v>
      </c>
      <c r="I9129" t="s">
        <v>463</v>
      </c>
      <c r="J9129">
        <v>90742000</v>
      </c>
      <c r="K9129">
        <v>90742000</v>
      </c>
    </row>
    <row r="9130" spans="1:11" x14ac:dyDescent="0.25">
      <c r="A9130">
        <v>223482</v>
      </c>
      <c r="B9130" t="s">
        <v>318</v>
      </c>
      <c r="C9130" t="s">
        <v>492</v>
      </c>
      <c r="D9130" t="s">
        <v>44</v>
      </c>
      <c r="E9130">
        <v>2016</v>
      </c>
      <c r="F9130" s="10">
        <v>42735</v>
      </c>
      <c r="G9130" t="s">
        <v>489</v>
      </c>
      <c r="H9130" t="s">
        <v>474</v>
      </c>
      <c r="I9130" t="s">
        <v>463</v>
      </c>
      <c r="J9130">
        <v>138700000</v>
      </c>
      <c r="K9130">
        <v>138700000</v>
      </c>
    </row>
    <row r="9131" spans="1:11" x14ac:dyDescent="0.25">
      <c r="A9131">
        <v>223482</v>
      </c>
      <c r="B9131" t="s">
        <v>318</v>
      </c>
      <c r="C9131" t="s">
        <v>492</v>
      </c>
      <c r="D9131" t="s">
        <v>59</v>
      </c>
      <c r="E9131">
        <v>2016</v>
      </c>
      <c r="F9131" s="10">
        <v>42735</v>
      </c>
      <c r="G9131" t="s">
        <v>489</v>
      </c>
      <c r="H9131" t="s">
        <v>474</v>
      </c>
      <c r="I9131" t="s">
        <v>463</v>
      </c>
      <c r="J9131">
        <v>887100000</v>
      </c>
      <c r="K9131">
        <v>887100000</v>
      </c>
    </row>
    <row r="9132" spans="1:11" x14ac:dyDescent="0.25">
      <c r="A9132">
        <v>223482</v>
      </c>
      <c r="B9132" t="s">
        <v>318</v>
      </c>
      <c r="C9132" t="s">
        <v>492</v>
      </c>
      <c r="D9132" t="s">
        <v>653</v>
      </c>
      <c r="E9132">
        <v>2016</v>
      </c>
      <c r="F9132" s="10">
        <v>42735</v>
      </c>
      <c r="G9132" t="s">
        <v>489</v>
      </c>
      <c r="H9132" t="s">
        <v>474</v>
      </c>
      <c r="I9132" t="s">
        <v>463</v>
      </c>
      <c r="J9132">
        <v>89400000</v>
      </c>
      <c r="K9132">
        <v>89400000</v>
      </c>
    </row>
    <row r="9133" spans="1:11" x14ac:dyDescent="0.25">
      <c r="A9133">
        <v>223482</v>
      </c>
      <c r="B9133" t="s">
        <v>318</v>
      </c>
      <c r="C9133" t="s">
        <v>492</v>
      </c>
      <c r="D9133" t="s">
        <v>316</v>
      </c>
      <c r="E9133">
        <v>2016</v>
      </c>
      <c r="F9133" s="10">
        <v>42735</v>
      </c>
      <c r="G9133" t="s">
        <v>489</v>
      </c>
      <c r="H9133" t="s">
        <v>474</v>
      </c>
      <c r="I9133" t="s">
        <v>463</v>
      </c>
      <c r="J9133">
        <v>1570700000</v>
      </c>
      <c r="K9133">
        <v>1570700000</v>
      </c>
    </row>
    <row r="9134" spans="1:11" x14ac:dyDescent="0.25">
      <c r="A9134">
        <v>223482</v>
      </c>
      <c r="B9134" t="s">
        <v>318</v>
      </c>
      <c r="C9134" t="s">
        <v>493</v>
      </c>
      <c r="D9134" t="s">
        <v>1094</v>
      </c>
      <c r="E9134">
        <v>2016</v>
      </c>
      <c r="F9134" s="10">
        <v>42735</v>
      </c>
      <c r="G9134" t="s">
        <v>489</v>
      </c>
      <c r="H9134" t="s">
        <v>474</v>
      </c>
      <c r="I9134" t="s">
        <v>463</v>
      </c>
      <c r="J9134">
        <v>-22900000</v>
      </c>
      <c r="K9134">
        <v>-22900000</v>
      </c>
    </row>
    <row r="9135" spans="1:11" x14ac:dyDescent="0.25">
      <c r="A9135">
        <v>223482</v>
      </c>
      <c r="B9135" t="s">
        <v>318</v>
      </c>
      <c r="C9135" t="s">
        <v>493</v>
      </c>
      <c r="D9135" t="s">
        <v>834</v>
      </c>
      <c r="E9135">
        <v>2016</v>
      </c>
      <c r="F9135" s="10">
        <v>42735</v>
      </c>
      <c r="G9135" t="s">
        <v>489</v>
      </c>
      <c r="H9135" t="s">
        <v>474</v>
      </c>
      <c r="I9135" t="s">
        <v>463</v>
      </c>
      <c r="J9135">
        <v>1743200000</v>
      </c>
      <c r="K9135">
        <v>1743200000</v>
      </c>
    </row>
    <row r="9136" spans="1:11" x14ac:dyDescent="0.25">
      <c r="A9136">
        <v>223482</v>
      </c>
      <c r="B9136" t="s">
        <v>318</v>
      </c>
      <c r="C9136" t="s">
        <v>493</v>
      </c>
      <c r="D9136" t="s">
        <v>1093</v>
      </c>
      <c r="E9136">
        <v>2016</v>
      </c>
      <c r="F9136" s="10">
        <v>42735</v>
      </c>
      <c r="G9136" t="s">
        <v>489</v>
      </c>
      <c r="H9136" t="s">
        <v>474</v>
      </c>
      <c r="I9136" t="s">
        <v>463</v>
      </c>
      <c r="J9136">
        <v>965600000</v>
      </c>
      <c r="K9136">
        <v>965600000</v>
      </c>
    </row>
    <row r="9137" spans="1:11" x14ac:dyDescent="0.25">
      <c r="A9137">
        <v>483482</v>
      </c>
      <c r="B9137" t="s">
        <v>396</v>
      </c>
      <c r="C9137" t="s">
        <v>492</v>
      </c>
      <c r="D9137" t="s">
        <v>59</v>
      </c>
      <c r="E9137">
        <v>2016</v>
      </c>
      <c r="F9137" s="10">
        <v>42735</v>
      </c>
      <c r="G9137" t="s">
        <v>489</v>
      </c>
      <c r="H9137" t="s">
        <v>474</v>
      </c>
      <c r="I9137" t="s">
        <v>463</v>
      </c>
      <c r="J9137">
        <v>374996000</v>
      </c>
      <c r="K9137">
        <v>374996000</v>
      </c>
    </row>
    <row r="9138" spans="1:11" x14ac:dyDescent="0.25">
      <c r="A9138">
        <v>483482</v>
      </c>
      <c r="B9138" t="s">
        <v>396</v>
      </c>
      <c r="C9138" t="s">
        <v>492</v>
      </c>
      <c r="D9138" t="s">
        <v>105</v>
      </c>
      <c r="E9138">
        <v>2016</v>
      </c>
      <c r="F9138" s="10">
        <v>42735</v>
      </c>
      <c r="G9138" t="s">
        <v>489</v>
      </c>
      <c r="H9138" t="s">
        <v>474</v>
      </c>
      <c r="I9138" t="s">
        <v>463</v>
      </c>
      <c r="J9138">
        <v>118681000</v>
      </c>
      <c r="K9138">
        <v>118681000</v>
      </c>
    </row>
    <row r="9139" spans="1:11" x14ac:dyDescent="0.25">
      <c r="A9139">
        <v>483482</v>
      </c>
      <c r="B9139" t="s">
        <v>396</v>
      </c>
      <c r="C9139" t="s">
        <v>492</v>
      </c>
      <c r="D9139" t="s">
        <v>113</v>
      </c>
      <c r="E9139">
        <v>2016</v>
      </c>
      <c r="F9139" s="10">
        <v>42735</v>
      </c>
      <c r="G9139" t="s">
        <v>489</v>
      </c>
      <c r="H9139" t="s">
        <v>474</v>
      </c>
      <c r="I9139" t="s">
        <v>463</v>
      </c>
      <c r="J9139">
        <v>182644000</v>
      </c>
      <c r="K9139">
        <v>182644000</v>
      </c>
    </row>
    <row r="9140" spans="1:11" x14ac:dyDescent="0.25">
      <c r="A9140">
        <v>483482</v>
      </c>
      <c r="B9140" t="s">
        <v>396</v>
      </c>
      <c r="C9140" t="s">
        <v>492</v>
      </c>
      <c r="D9140" t="s">
        <v>1006</v>
      </c>
      <c r="E9140">
        <v>2016</v>
      </c>
      <c r="F9140" s="10">
        <v>42735</v>
      </c>
      <c r="G9140" t="s">
        <v>489</v>
      </c>
      <c r="H9140" t="s">
        <v>474</v>
      </c>
      <c r="I9140" t="s">
        <v>463</v>
      </c>
      <c r="J9140">
        <v>153607000</v>
      </c>
      <c r="K9140">
        <v>153607000</v>
      </c>
    </row>
    <row r="9141" spans="1:11" x14ac:dyDescent="0.25">
      <c r="A9141">
        <v>483482</v>
      </c>
      <c r="B9141" t="s">
        <v>396</v>
      </c>
      <c r="C9141" t="s">
        <v>492</v>
      </c>
      <c r="D9141" t="s">
        <v>938</v>
      </c>
      <c r="E9141">
        <v>2016</v>
      </c>
      <c r="F9141" s="10">
        <v>42735</v>
      </c>
      <c r="G9141" t="s">
        <v>489</v>
      </c>
      <c r="H9141" t="s">
        <v>474</v>
      </c>
      <c r="I9141" t="s">
        <v>463</v>
      </c>
      <c r="J9141">
        <v>374008000</v>
      </c>
      <c r="K9141">
        <v>374008000</v>
      </c>
    </row>
    <row r="9142" spans="1:11" x14ac:dyDescent="0.25">
      <c r="A9142">
        <v>483482</v>
      </c>
      <c r="B9142" t="s">
        <v>396</v>
      </c>
      <c r="C9142" t="s">
        <v>492</v>
      </c>
      <c r="D9142" t="s">
        <v>1093</v>
      </c>
      <c r="E9142">
        <v>2016</v>
      </c>
      <c r="F9142" s="10">
        <v>42735</v>
      </c>
      <c r="G9142" t="s">
        <v>489</v>
      </c>
      <c r="H9142" t="s">
        <v>474</v>
      </c>
      <c r="I9142" t="s">
        <v>463</v>
      </c>
      <c r="J9142">
        <v>365540000</v>
      </c>
      <c r="K9142">
        <v>365540000</v>
      </c>
    </row>
    <row r="9143" spans="1:11" x14ac:dyDescent="0.25">
      <c r="A9143">
        <v>483482</v>
      </c>
      <c r="B9143" t="s">
        <v>396</v>
      </c>
      <c r="C9143" t="s">
        <v>492</v>
      </c>
      <c r="D9143" t="s">
        <v>279</v>
      </c>
      <c r="E9143">
        <v>2016</v>
      </c>
      <c r="F9143" s="10">
        <v>42735</v>
      </c>
      <c r="G9143" t="s">
        <v>489</v>
      </c>
      <c r="H9143" t="s">
        <v>474</v>
      </c>
      <c r="I9143" t="s">
        <v>463</v>
      </c>
      <c r="J9143">
        <v>62115000</v>
      </c>
      <c r="K9143">
        <v>62115000</v>
      </c>
    </row>
    <row r="9144" spans="1:11" x14ac:dyDescent="0.25">
      <c r="A9144">
        <v>483482</v>
      </c>
      <c r="B9144" t="s">
        <v>396</v>
      </c>
      <c r="C9144" t="s">
        <v>492</v>
      </c>
      <c r="D9144" t="s">
        <v>290</v>
      </c>
      <c r="E9144">
        <v>2016</v>
      </c>
      <c r="F9144" s="10">
        <v>42735</v>
      </c>
      <c r="G9144" t="s">
        <v>489</v>
      </c>
      <c r="H9144" t="s">
        <v>474</v>
      </c>
      <c r="I9144" t="s">
        <v>463</v>
      </c>
      <c r="J9144">
        <v>61513000</v>
      </c>
      <c r="K9144">
        <v>61513000</v>
      </c>
    </row>
    <row r="9145" spans="1:11" x14ac:dyDescent="0.25">
      <c r="A9145">
        <v>483482</v>
      </c>
      <c r="B9145" t="s">
        <v>396</v>
      </c>
      <c r="C9145" t="s">
        <v>492</v>
      </c>
      <c r="D9145" t="s">
        <v>316</v>
      </c>
      <c r="E9145">
        <v>2016</v>
      </c>
      <c r="F9145" s="10">
        <v>42735</v>
      </c>
      <c r="G9145" t="s">
        <v>489</v>
      </c>
      <c r="H9145" t="s">
        <v>474</v>
      </c>
      <c r="I9145" t="s">
        <v>463</v>
      </c>
      <c r="J9145">
        <v>815153000</v>
      </c>
      <c r="K9145">
        <v>815153000</v>
      </c>
    </row>
    <row r="9146" spans="1:11" x14ac:dyDescent="0.25">
      <c r="A9146">
        <v>483482</v>
      </c>
      <c r="B9146" t="s">
        <v>396</v>
      </c>
      <c r="C9146" t="s">
        <v>493</v>
      </c>
      <c r="D9146" t="s">
        <v>1095</v>
      </c>
      <c r="E9146">
        <v>2016</v>
      </c>
      <c r="F9146" s="10">
        <v>42735</v>
      </c>
      <c r="G9146" t="s">
        <v>489</v>
      </c>
      <c r="H9146" t="s">
        <v>474</v>
      </c>
      <c r="I9146" t="s">
        <v>463</v>
      </c>
      <c r="J9146">
        <v>606307000</v>
      </c>
      <c r="K9146">
        <v>606307000</v>
      </c>
    </row>
    <row r="9147" spans="1:11" x14ac:dyDescent="0.25">
      <c r="A9147">
        <v>483482</v>
      </c>
      <c r="B9147" t="s">
        <v>396</v>
      </c>
      <c r="C9147" t="s">
        <v>493</v>
      </c>
      <c r="D9147" t="s">
        <v>1100</v>
      </c>
      <c r="E9147">
        <v>2016</v>
      </c>
      <c r="F9147" s="10">
        <v>42735</v>
      </c>
      <c r="G9147" t="s">
        <v>489</v>
      </c>
      <c r="H9147" t="s">
        <v>474</v>
      </c>
      <c r="I9147" t="s">
        <v>463</v>
      </c>
      <c r="J9147">
        <v>-1019539000</v>
      </c>
      <c r="K9147">
        <v>-1019539000</v>
      </c>
    </row>
    <row r="9148" spans="1:11" x14ac:dyDescent="0.25">
      <c r="A9148">
        <v>483482</v>
      </c>
      <c r="B9148" t="s">
        <v>396</v>
      </c>
      <c r="C9148" t="s">
        <v>493</v>
      </c>
      <c r="D9148" t="s">
        <v>1099</v>
      </c>
      <c r="E9148">
        <v>2016</v>
      </c>
      <c r="F9148" s="10">
        <v>42735</v>
      </c>
      <c r="G9148" t="s">
        <v>489</v>
      </c>
      <c r="H9148" t="s">
        <v>474</v>
      </c>
      <c r="I9148" t="s">
        <v>463</v>
      </c>
      <c r="J9148">
        <v>490231000</v>
      </c>
      <c r="K9148">
        <v>490231000</v>
      </c>
    </row>
    <row r="9149" spans="1:11" x14ac:dyDescent="0.25">
      <c r="A9149">
        <v>483482</v>
      </c>
      <c r="B9149" t="s">
        <v>396</v>
      </c>
      <c r="C9149" t="s">
        <v>493</v>
      </c>
      <c r="D9149" t="s">
        <v>1096</v>
      </c>
      <c r="E9149">
        <v>2016</v>
      </c>
      <c r="F9149" s="10">
        <v>42735</v>
      </c>
      <c r="G9149" t="s">
        <v>489</v>
      </c>
      <c r="H9149" t="s">
        <v>474</v>
      </c>
      <c r="I9149" t="s">
        <v>463</v>
      </c>
      <c r="J9149">
        <v>655657000</v>
      </c>
      <c r="K9149">
        <v>655657000</v>
      </c>
    </row>
    <row r="9150" spans="1:11" x14ac:dyDescent="0.25">
      <c r="A9150">
        <v>483482</v>
      </c>
      <c r="B9150" t="s">
        <v>396</v>
      </c>
      <c r="C9150" t="s">
        <v>493</v>
      </c>
      <c r="D9150" t="s">
        <v>1097</v>
      </c>
      <c r="E9150">
        <v>2016</v>
      </c>
      <c r="F9150" s="10">
        <v>42735</v>
      </c>
      <c r="G9150" t="s">
        <v>489</v>
      </c>
      <c r="H9150" t="s">
        <v>474</v>
      </c>
      <c r="I9150" t="s">
        <v>463</v>
      </c>
      <c r="J9150">
        <v>958542000</v>
      </c>
      <c r="K9150">
        <v>958542000</v>
      </c>
    </row>
    <row r="9151" spans="1:11" x14ac:dyDescent="0.25">
      <c r="A9151">
        <v>483482</v>
      </c>
      <c r="B9151" t="s">
        <v>396</v>
      </c>
      <c r="C9151" t="s">
        <v>493</v>
      </c>
      <c r="D9151" t="s">
        <v>1098</v>
      </c>
      <c r="E9151">
        <v>2016</v>
      </c>
      <c r="F9151" s="10">
        <v>42735</v>
      </c>
      <c r="G9151" t="s">
        <v>489</v>
      </c>
      <c r="H9151" t="s">
        <v>474</v>
      </c>
      <c r="I9151" t="s">
        <v>463</v>
      </c>
      <c r="J9151">
        <v>817059000</v>
      </c>
      <c r="K9151">
        <v>817059000</v>
      </c>
    </row>
    <row r="9152" spans="1:11" x14ac:dyDescent="0.25">
      <c r="A9152">
        <v>5753483</v>
      </c>
      <c r="B9152" t="s">
        <v>371</v>
      </c>
      <c r="C9152" t="s">
        <v>492</v>
      </c>
      <c r="D9152" t="s">
        <v>44</v>
      </c>
      <c r="E9152">
        <v>2016</v>
      </c>
      <c r="F9152" s="10">
        <v>42735</v>
      </c>
      <c r="G9152" t="s">
        <v>489</v>
      </c>
      <c r="H9152" t="s">
        <v>474</v>
      </c>
      <c r="I9152" t="s">
        <v>463</v>
      </c>
      <c r="J9152">
        <v>110567000</v>
      </c>
      <c r="K9152">
        <v>110567000</v>
      </c>
    </row>
    <row r="9153" spans="1:11" x14ac:dyDescent="0.25">
      <c r="A9153">
        <v>5753483</v>
      </c>
      <c r="B9153" t="s">
        <v>371</v>
      </c>
      <c r="C9153" t="s">
        <v>492</v>
      </c>
      <c r="D9153" t="s">
        <v>225</v>
      </c>
      <c r="E9153">
        <v>2016</v>
      </c>
      <c r="F9153" s="10">
        <v>42735</v>
      </c>
      <c r="G9153" t="s">
        <v>489</v>
      </c>
      <c r="H9153" t="s">
        <v>474</v>
      </c>
      <c r="I9153" t="s">
        <v>463</v>
      </c>
      <c r="J9153">
        <v>9017000</v>
      </c>
      <c r="K9153">
        <v>9017000</v>
      </c>
    </row>
    <row r="9154" spans="1:11" x14ac:dyDescent="0.25">
      <c r="A9154">
        <v>5753483</v>
      </c>
      <c r="B9154" t="s">
        <v>371</v>
      </c>
      <c r="C9154" t="s">
        <v>492</v>
      </c>
      <c r="D9154" t="s">
        <v>316</v>
      </c>
      <c r="E9154">
        <v>2016</v>
      </c>
      <c r="F9154" s="10">
        <v>42735</v>
      </c>
      <c r="G9154" t="s">
        <v>489</v>
      </c>
      <c r="H9154" t="s">
        <v>474</v>
      </c>
      <c r="I9154" t="s">
        <v>463</v>
      </c>
      <c r="J9154">
        <v>1244378000</v>
      </c>
      <c r="K9154">
        <v>1244378000</v>
      </c>
    </row>
    <row r="9155" spans="1:11" x14ac:dyDescent="0.25">
      <c r="A9155">
        <v>5753483</v>
      </c>
      <c r="B9155" t="s">
        <v>371</v>
      </c>
      <c r="C9155" t="s">
        <v>493</v>
      </c>
      <c r="D9155" t="s">
        <v>577</v>
      </c>
      <c r="E9155">
        <v>2016</v>
      </c>
      <c r="F9155" s="10">
        <v>42735</v>
      </c>
      <c r="G9155" t="s">
        <v>489</v>
      </c>
      <c r="H9155" t="s">
        <v>474</v>
      </c>
      <c r="I9155" t="s">
        <v>463</v>
      </c>
      <c r="J9155">
        <v>2517000</v>
      </c>
      <c r="K9155">
        <v>2517000</v>
      </c>
    </row>
    <row r="9156" spans="1:11" x14ac:dyDescent="0.25">
      <c r="A9156">
        <v>5753483</v>
      </c>
      <c r="B9156" t="s">
        <v>371</v>
      </c>
      <c r="C9156" t="s">
        <v>493</v>
      </c>
      <c r="D9156" t="s">
        <v>830</v>
      </c>
      <c r="E9156">
        <v>2016</v>
      </c>
      <c r="F9156" s="10">
        <v>42735</v>
      </c>
      <c r="G9156" t="s">
        <v>489</v>
      </c>
      <c r="H9156" t="s">
        <v>474</v>
      </c>
      <c r="I9156" t="s">
        <v>463</v>
      </c>
      <c r="J9156">
        <v>728872000</v>
      </c>
      <c r="K9156">
        <v>728872000</v>
      </c>
    </row>
    <row r="9157" spans="1:11" x14ac:dyDescent="0.25">
      <c r="A9157">
        <v>5753483</v>
      </c>
      <c r="B9157" t="s">
        <v>371</v>
      </c>
      <c r="C9157" t="s">
        <v>493</v>
      </c>
      <c r="D9157" t="s">
        <v>831</v>
      </c>
      <c r="E9157">
        <v>2016</v>
      </c>
      <c r="F9157" s="10">
        <v>42735</v>
      </c>
      <c r="G9157" t="s">
        <v>489</v>
      </c>
      <c r="H9157" t="s">
        <v>474</v>
      </c>
      <c r="I9157" t="s">
        <v>463</v>
      </c>
      <c r="J9157">
        <v>632573000</v>
      </c>
      <c r="K9157">
        <v>632573000</v>
      </c>
    </row>
    <row r="9158" spans="1:11" x14ac:dyDescent="0.25">
      <c r="A9158">
        <v>1441</v>
      </c>
      <c r="B9158" t="s">
        <v>392</v>
      </c>
      <c r="C9158" t="s">
        <v>492</v>
      </c>
      <c r="D9158" t="s">
        <v>802</v>
      </c>
      <c r="E9158">
        <v>2017</v>
      </c>
      <c r="F9158" s="10">
        <v>42766</v>
      </c>
      <c r="G9158" t="s">
        <v>489</v>
      </c>
      <c r="H9158" t="s">
        <v>474</v>
      </c>
      <c r="I9158" t="s">
        <v>463</v>
      </c>
      <c r="J9158">
        <v>151000</v>
      </c>
      <c r="K9158">
        <v>151000</v>
      </c>
    </row>
    <row r="9159" spans="1:11" x14ac:dyDescent="0.25">
      <c r="A9159">
        <v>1441</v>
      </c>
      <c r="B9159" t="s">
        <v>392</v>
      </c>
      <c r="C9159" t="s">
        <v>492</v>
      </c>
      <c r="D9159" t="s">
        <v>225</v>
      </c>
      <c r="E9159">
        <v>2017</v>
      </c>
      <c r="F9159" s="10">
        <v>42766</v>
      </c>
      <c r="G9159" t="s">
        <v>489</v>
      </c>
      <c r="H9159" t="s">
        <v>474</v>
      </c>
      <c r="I9159" t="s">
        <v>463</v>
      </c>
      <c r="J9159">
        <v>23406000</v>
      </c>
      <c r="K9159">
        <v>23406000</v>
      </c>
    </row>
    <row r="9160" spans="1:11" x14ac:dyDescent="0.25">
      <c r="A9160">
        <v>1441</v>
      </c>
      <c r="B9160" t="s">
        <v>392</v>
      </c>
      <c r="C9160" t="s">
        <v>492</v>
      </c>
      <c r="D9160" t="s">
        <v>2060</v>
      </c>
      <c r="E9160">
        <v>2017</v>
      </c>
      <c r="F9160" s="10">
        <v>42766</v>
      </c>
      <c r="G9160" t="s">
        <v>489</v>
      </c>
      <c r="H9160" t="s">
        <v>474</v>
      </c>
      <c r="I9160" t="s">
        <v>463</v>
      </c>
      <c r="J9160">
        <v>588000</v>
      </c>
      <c r="K9160">
        <v>588000</v>
      </c>
    </row>
    <row r="9161" spans="1:11" x14ac:dyDescent="0.25">
      <c r="A9161">
        <v>1441</v>
      </c>
      <c r="B9161" t="s">
        <v>392</v>
      </c>
      <c r="C9161" t="s">
        <v>492</v>
      </c>
      <c r="D9161" t="s">
        <v>803</v>
      </c>
      <c r="E9161">
        <v>2017</v>
      </c>
      <c r="F9161" s="10">
        <v>42766</v>
      </c>
      <c r="G9161" t="s">
        <v>489</v>
      </c>
      <c r="H9161" t="s">
        <v>474</v>
      </c>
      <c r="I9161" t="s">
        <v>463</v>
      </c>
      <c r="J9161">
        <v>7989000</v>
      </c>
      <c r="K9161">
        <v>7989000</v>
      </c>
    </row>
    <row r="9162" spans="1:11" x14ac:dyDescent="0.25">
      <c r="A9162">
        <v>1441</v>
      </c>
      <c r="B9162" t="s">
        <v>392</v>
      </c>
      <c r="C9162" t="s">
        <v>492</v>
      </c>
      <c r="D9162" t="s">
        <v>316</v>
      </c>
      <c r="E9162">
        <v>2017</v>
      </c>
      <c r="F9162" s="10">
        <v>42766</v>
      </c>
      <c r="G9162" t="s">
        <v>489</v>
      </c>
      <c r="H9162" t="s">
        <v>474</v>
      </c>
      <c r="I9162" t="s">
        <v>463</v>
      </c>
      <c r="J9162">
        <v>569838000</v>
      </c>
      <c r="K9162">
        <v>569838000</v>
      </c>
    </row>
    <row r="9163" spans="1:11" x14ac:dyDescent="0.25">
      <c r="A9163">
        <v>1441</v>
      </c>
      <c r="B9163" t="s">
        <v>392</v>
      </c>
      <c r="C9163" t="s">
        <v>493</v>
      </c>
      <c r="D9163" t="s">
        <v>800</v>
      </c>
      <c r="E9163">
        <v>2017</v>
      </c>
      <c r="F9163" s="10">
        <v>42766</v>
      </c>
      <c r="G9163" t="s">
        <v>489</v>
      </c>
      <c r="H9163" t="s">
        <v>474</v>
      </c>
      <c r="I9163" t="s">
        <v>463</v>
      </c>
      <c r="J9163">
        <v>137189000</v>
      </c>
      <c r="K9163">
        <v>137189000</v>
      </c>
    </row>
    <row r="9164" spans="1:11" x14ac:dyDescent="0.25">
      <c r="A9164">
        <v>1441</v>
      </c>
      <c r="B9164" t="s">
        <v>392</v>
      </c>
      <c r="C9164" t="s">
        <v>493</v>
      </c>
      <c r="D9164" t="s">
        <v>799</v>
      </c>
      <c r="E9164">
        <v>2017</v>
      </c>
      <c r="F9164" s="10">
        <v>42766</v>
      </c>
      <c r="G9164" t="s">
        <v>489</v>
      </c>
      <c r="H9164" t="s">
        <v>474</v>
      </c>
      <c r="I9164" t="s">
        <v>463</v>
      </c>
      <c r="J9164">
        <v>196845000</v>
      </c>
      <c r="K9164">
        <v>196845000</v>
      </c>
    </row>
    <row r="9165" spans="1:11" x14ac:dyDescent="0.25">
      <c r="A9165">
        <v>1441</v>
      </c>
      <c r="B9165" t="s">
        <v>392</v>
      </c>
      <c r="C9165" t="s">
        <v>493</v>
      </c>
      <c r="D9165" t="s">
        <v>798</v>
      </c>
      <c r="E9165">
        <v>2017</v>
      </c>
      <c r="F9165" s="10">
        <v>42766</v>
      </c>
      <c r="G9165" t="s">
        <v>489</v>
      </c>
      <c r="H9165" t="s">
        <v>474</v>
      </c>
      <c r="I9165" t="s">
        <v>463</v>
      </c>
      <c r="J9165">
        <v>63777000</v>
      </c>
      <c r="K9165">
        <v>63777000</v>
      </c>
    </row>
    <row r="9166" spans="1:11" x14ac:dyDescent="0.25">
      <c r="A9166">
        <v>1441</v>
      </c>
      <c r="B9166" t="s">
        <v>392</v>
      </c>
      <c r="C9166" t="s">
        <v>493</v>
      </c>
      <c r="D9166" t="s">
        <v>458</v>
      </c>
      <c r="E9166">
        <v>2017</v>
      </c>
      <c r="F9166" s="10">
        <v>42766</v>
      </c>
      <c r="G9166" t="s">
        <v>489</v>
      </c>
      <c r="H9166" t="s">
        <v>474</v>
      </c>
      <c r="I9166" t="s">
        <v>463</v>
      </c>
      <c r="J9166">
        <v>-416000</v>
      </c>
      <c r="K9166">
        <v>-416000</v>
      </c>
    </row>
    <row r="9167" spans="1:11" x14ac:dyDescent="0.25">
      <c r="A9167">
        <v>1441</v>
      </c>
      <c r="B9167" t="s">
        <v>392</v>
      </c>
      <c r="C9167" t="s">
        <v>493</v>
      </c>
      <c r="D9167" t="s">
        <v>801</v>
      </c>
      <c r="E9167">
        <v>2017</v>
      </c>
      <c r="F9167" s="10">
        <v>42766</v>
      </c>
      <c r="G9167" t="s">
        <v>489</v>
      </c>
      <c r="H9167" t="s">
        <v>474</v>
      </c>
      <c r="I9167" t="s">
        <v>463</v>
      </c>
      <c r="J9167">
        <v>0</v>
      </c>
      <c r="K9167">
        <v>0</v>
      </c>
    </row>
    <row r="9168" spans="1:11" x14ac:dyDescent="0.25">
      <c r="A9168">
        <v>1441</v>
      </c>
      <c r="B9168" t="s">
        <v>392</v>
      </c>
      <c r="C9168" t="s">
        <v>493</v>
      </c>
      <c r="D9168" t="s">
        <v>797</v>
      </c>
      <c r="E9168">
        <v>2017</v>
      </c>
      <c r="F9168" s="10">
        <v>42766</v>
      </c>
      <c r="G9168" t="s">
        <v>489</v>
      </c>
      <c r="H9168" t="s">
        <v>474</v>
      </c>
      <c r="I9168" t="s">
        <v>463</v>
      </c>
      <c r="J9168">
        <v>204577000</v>
      </c>
      <c r="K9168">
        <v>204577000</v>
      </c>
    </row>
    <row r="9169" spans="1:11" x14ac:dyDescent="0.25">
      <c r="A9169">
        <v>5763483</v>
      </c>
      <c r="B9169" t="s">
        <v>377</v>
      </c>
      <c r="C9169" t="s">
        <v>493</v>
      </c>
      <c r="D9169" t="s">
        <v>909</v>
      </c>
      <c r="E9169">
        <v>2017</v>
      </c>
      <c r="F9169" s="10">
        <v>42764</v>
      </c>
      <c r="G9169" t="s">
        <v>489</v>
      </c>
      <c r="H9169" t="s">
        <v>474</v>
      </c>
      <c r="I9169" t="s">
        <v>463</v>
      </c>
      <c r="J9169">
        <v>-8000000</v>
      </c>
      <c r="K9169">
        <v>-8000000</v>
      </c>
    </row>
    <row r="9170" spans="1:11" x14ac:dyDescent="0.25">
      <c r="A9170">
        <v>5763483</v>
      </c>
      <c r="B9170" t="s">
        <v>377</v>
      </c>
      <c r="C9170" t="s">
        <v>493</v>
      </c>
      <c r="D9170" t="s">
        <v>906</v>
      </c>
      <c r="E9170">
        <v>2017</v>
      </c>
      <c r="F9170" s="10">
        <v>42764</v>
      </c>
      <c r="G9170" t="s">
        <v>489</v>
      </c>
      <c r="H9170" t="s">
        <v>474</v>
      </c>
      <c r="I9170" t="s">
        <v>463</v>
      </c>
      <c r="J9170">
        <v>2762000000</v>
      </c>
      <c r="K9170">
        <v>2762000000</v>
      </c>
    </row>
    <row r="9171" spans="1:11" x14ac:dyDescent="0.25">
      <c r="A9171">
        <v>5763483</v>
      </c>
      <c r="B9171" t="s">
        <v>377</v>
      </c>
      <c r="C9171" t="s">
        <v>493</v>
      </c>
      <c r="D9171" t="s">
        <v>907</v>
      </c>
      <c r="E9171">
        <v>2017</v>
      </c>
      <c r="F9171" s="10">
        <v>42764</v>
      </c>
      <c r="G9171" t="s">
        <v>489</v>
      </c>
      <c r="H9171" t="s">
        <v>474</v>
      </c>
      <c r="I9171" t="s">
        <v>463</v>
      </c>
      <c r="J9171">
        <v>2622000000</v>
      </c>
      <c r="K9171">
        <v>2622000000</v>
      </c>
    </row>
    <row r="9172" spans="1:11" x14ac:dyDescent="0.25">
      <c r="A9172">
        <v>5763483</v>
      </c>
      <c r="B9172" t="s">
        <v>377</v>
      </c>
      <c r="C9172" t="s">
        <v>493</v>
      </c>
      <c r="D9172" t="s">
        <v>908</v>
      </c>
      <c r="E9172">
        <v>2017</v>
      </c>
      <c r="F9172" s="10">
        <v>42764</v>
      </c>
      <c r="G9172" t="s">
        <v>489</v>
      </c>
      <c r="H9172" t="s">
        <v>474</v>
      </c>
      <c r="I9172" t="s">
        <v>463</v>
      </c>
      <c r="J9172">
        <v>2063000000</v>
      </c>
      <c r="K9172">
        <v>2063000000</v>
      </c>
    </row>
    <row r="9173" spans="1:11" x14ac:dyDescent="0.25">
      <c r="A9173">
        <v>1158</v>
      </c>
      <c r="B9173" t="s">
        <v>53</v>
      </c>
      <c r="C9173" t="s">
        <v>493</v>
      </c>
      <c r="D9173" t="s">
        <v>2074</v>
      </c>
      <c r="E9173">
        <v>2017</v>
      </c>
      <c r="F9173" s="10">
        <v>42825</v>
      </c>
      <c r="G9173" t="s">
        <v>494</v>
      </c>
      <c r="H9173" t="s">
        <v>450</v>
      </c>
      <c r="I9173" t="s">
        <v>463</v>
      </c>
      <c r="J9173">
        <v>7690402</v>
      </c>
      <c r="K9173">
        <v>7690402</v>
      </c>
    </row>
    <row r="9174" spans="1:11" x14ac:dyDescent="0.25">
      <c r="A9174">
        <v>1158</v>
      </c>
      <c r="B9174" t="s">
        <v>53</v>
      </c>
      <c r="C9174" t="s">
        <v>493</v>
      </c>
      <c r="D9174" t="s">
        <v>994</v>
      </c>
      <c r="E9174">
        <v>2017</v>
      </c>
      <c r="F9174" s="10">
        <v>42825</v>
      </c>
      <c r="G9174" t="s">
        <v>494</v>
      </c>
      <c r="H9174" t="s">
        <v>450</v>
      </c>
      <c r="I9174" t="s">
        <v>463</v>
      </c>
      <c r="J9174">
        <v>1379848</v>
      </c>
      <c r="K9174">
        <v>1379848</v>
      </c>
    </row>
    <row r="9175" spans="1:11" x14ac:dyDescent="0.25">
      <c r="A9175">
        <v>1158</v>
      </c>
      <c r="B9175" t="s">
        <v>53</v>
      </c>
      <c r="C9175" t="s">
        <v>493</v>
      </c>
      <c r="D9175" t="s">
        <v>2073</v>
      </c>
      <c r="E9175">
        <v>2017</v>
      </c>
      <c r="F9175" s="10">
        <v>42825</v>
      </c>
      <c r="G9175" t="s">
        <v>494</v>
      </c>
      <c r="H9175" t="s">
        <v>450</v>
      </c>
      <c r="I9175" t="s">
        <v>463</v>
      </c>
      <c r="J9175">
        <v>6476604</v>
      </c>
      <c r="K9175">
        <v>6476604</v>
      </c>
    </row>
    <row r="9176" spans="1:11" x14ac:dyDescent="0.25">
      <c r="A9176">
        <v>1158</v>
      </c>
      <c r="B9176" t="s">
        <v>53</v>
      </c>
      <c r="C9176" t="s">
        <v>493</v>
      </c>
      <c r="D9176" t="s">
        <v>468</v>
      </c>
      <c r="E9176">
        <v>2017</v>
      </c>
      <c r="F9176" s="10">
        <v>42825</v>
      </c>
      <c r="G9176" t="s">
        <v>494</v>
      </c>
      <c r="H9176" t="s">
        <v>450</v>
      </c>
      <c r="I9176" t="s">
        <v>463</v>
      </c>
      <c r="J9176">
        <v>130252</v>
      </c>
      <c r="K9176">
        <v>130252</v>
      </c>
    </row>
    <row r="9177" spans="1:11" x14ac:dyDescent="0.25">
      <c r="A9177">
        <v>1573</v>
      </c>
      <c r="B9177" t="s">
        <v>407</v>
      </c>
      <c r="C9177" t="s">
        <v>493</v>
      </c>
      <c r="D9177" t="s">
        <v>457</v>
      </c>
      <c r="E9177">
        <v>2017</v>
      </c>
      <c r="F9177" s="10">
        <v>42825</v>
      </c>
      <c r="G9177" t="s">
        <v>494</v>
      </c>
      <c r="H9177" t="s">
        <v>450</v>
      </c>
      <c r="I9177" t="s">
        <v>463</v>
      </c>
      <c r="J9177">
        <v>502200000</v>
      </c>
      <c r="K9177">
        <v>502200000</v>
      </c>
    </row>
    <row r="9178" spans="1:11" x14ac:dyDescent="0.25">
      <c r="A9178">
        <v>1573</v>
      </c>
      <c r="B9178" t="s">
        <v>407</v>
      </c>
      <c r="C9178" t="s">
        <v>493</v>
      </c>
      <c r="D9178" t="s">
        <v>458</v>
      </c>
      <c r="E9178">
        <v>2017</v>
      </c>
      <c r="F9178" s="10">
        <v>42825</v>
      </c>
      <c r="G9178" t="s">
        <v>494</v>
      </c>
      <c r="H9178" t="s">
        <v>450</v>
      </c>
      <c r="I9178" t="s">
        <v>463</v>
      </c>
      <c r="J9178">
        <v>-1600000</v>
      </c>
      <c r="K9178">
        <v>-1600000</v>
      </c>
    </row>
    <row r="9179" spans="1:11" x14ac:dyDescent="0.25">
      <c r="A9179">
        <v>1573</v>
      </c>
      <c r="B9179" t="s">
        <v>407</v>
      </c>
      <c r="C9179" t="s">
        <v>493</v>
      </c>
      <c r="D9179" t="s">
        <v>456</v>
      </c>
      <c r="E9179">
        <v>2017</v>
      </c>
      <c r="F9179" s="10">
        <v>42825</v>
      </c>
      <c r="G9179" t="s">
        <v>494</v>
      </c>
      <c r="H9179" t="s">
        <v>450</v>
      </c>
      <c r="I9179" t="s">
        <v>463</v>
      </c>
      <c r="J9179">
        <v>682900000</v>
      </c>
      <c r="K9179">
        <v>682900000</v>
      </c>
    </row>
    <row r="9180" spans="1:11" x14ac:dyDescent="0.25">
      <c r="A9180">
        <v>8090</v>
      </c>
      <c r="B9180" t="s">
        <v>410</v>
      </c>
      <c r="C9180" t="s">
        <v>492</v>
      </c>
      <c r="D9180" t="s">
        <v>569</v>
      </c>
      <c r="E9180">
        <v>2017</v>
      </c>
      <c r="F9180" s="10">
        <v>42825</v>
      </c>
      <c r="G9180" t="s">
        <v>489</v>
      </c>
      <c r="H9180" t="s">
        <v>474</v>
      </c>
      <c r="I9180" t="s">
        <v>463</v>
      </c>
      <c r="J9180">
        <v>332600000</v>
      </c>
      <c r="K9180">
        <v>332600000</v>
      </c>
    </row>
    <row r="9181" spans="1:11" x14ac:dyDescent="0.25">
      <c r="A9181">
        <v>8090</v>
      </c>
      <c r="B9181" t="s">
        <v>410</v>
      </c>
      <c r="C9181" t="s">
        <v>492</v>
      </c>
      <c r="D9181" t="s">
        <v>653</v>
      </c>
      <c r="E9181">
        <v>2017</v>
      </c>
      <c r="F9181" s="10">
        <v>42825</v>
      </c>
      <c r="G9181" t="s">
        <v>489</v>
      </c>
      <c r="H9181" t="s">
        <v>474</v>
      </c>
      <c r="I9181" t="s">
        <v>463</v>
      </c>
      <c r="J9181">
        <v>265300000</v>
      </c>
      <c r="K9181">
        <v>265300000</v>
      </c>
    </row>
    <row r="9182" spans="1:11" x14ac:dyDescent="0.25">
      <c r="A9182">
        <v>8090</v>
      </c>
      <c r="B9182" t="s">
        <v>410</v>
      </c>
      <c r="C9182" t="s">
        <v>492</v>
      </c>
      <c r="D9182" t="s">
        <v>316</v>
      </c>
      <c r="E9182">
        <v>2017</v>
      </c>
      <c r="F9182" s="10">
        <v>42825</v>
      </c>
      <c r="G9182" t="s">
        <v>489</v>
      </c>
      <c r="H9182" t="s">
        <v>474</v>
      </c>
      <c r="I9182" t="s">
        <v>463</v>
      </c>
      <c r="J9182">
        <v>1320300000</v>
      </c>
      <c r="K9182">
        <v>1320300000</v>
      </c>
    </row>
    <row r="9183" spans="1:11" x14ac:dyDescent="0.25">
      <c r="A9183">
        <v>8090</v>
      </c>
      <c r="B9183" t="s">
        <v>410</v>
      </c>
      <c r="C9183" t="s">
        <v>493</v>
      </c>
      <c r="D9183" t="s">
        <v>671</v>
      </c>
      <c r="E9183">
        <v>2017</v>
      </c>
      <c r="F9183" s="10">
        <v>42825</v>
      </c>
      <c r="G9183" t="s">
        <v>489</v>
      </c>
      <c r="H9183" t="s">
        <v>474</v>
      </c>
      <c r="I9183" t="s">
        <v>463</v>
      </c>
      <c r="J9183">
        <v>1134700000</v>
      </c>
      <c r="K9183">
        <v>1134700000</v>
      </c>
    </row>
    <row r="9184" spans="1:11" x14ac:dyDescent="0.25">
      <c r="A9184">
        <v>8090</v>
      </c>
      <c r="B9184" t="s">
        <v>410</v>
      </c>
      <c r="C9184" t="s">
        <v>493</v>
      </c>
      <c r="D9184" t="s">
        <v>672</v>
      </c>
      <c r="E9184">
        <v>2017</v>
      </c>
      <c r="F9184" s="10">
        <v>42825</v>
      </c>
      <c r="G9184" t="s">
        <v>489</v>
      </c>
      <c r="H9184" t="s">
        <v>474</v>
      </c>
      <c r="I9184" t="s">
        <v>463</v>
      </c>
      <c r="J9184">
        <v>783500000</v>
      </c>
      <c r="K9184">
        <v>783500000</v>
      </c>
    </row>
    <row r="9185" spans="1:11" x14ac:dyDescent="0.25">
      <c r="A9185">
        <v>8114</v>
      </c>
      <c r="B9185" t="s">
        <v>320</v>
      </c>
      <c r="C9185" t="s">
        <v>492</v>
      </c>
      <c r="D9185" t="s">
        <v>651</v>
      </c>
      <c r="E9185">
        <v>2017</v>
      </c>
      <c r="F9185" s="10">
        <v>42825</v>
      </c>
      <c r="G9185" t="s">
        <v>489</v>
      </c>
      <c r="H9185" t="s">
        <v>474</v>
      </c>
      <c r="I9185" t="s">
        <v>463</v>
      </c>
      <c r="J9185">
        <v>1102236000</v>
      </c>
      <c r="K9185">
        <v>1102236000</v>
      </c>
    </row>
    <row r="9186" spans="1:11" x14ac:dyDescent="0.25">
      <c r="A9186">
        <v>8114</v>
      </c>
      <c r="B9186" t="s">
        <v>320</v>
      </c>
      <c r="C9186" t="s">
        <v>492</v>
      </c>
      <c r="D9186" t="s">
        <v>656</v>
      </c>
      <c r="E9186">
        <v>2017</v>
      </c>
      <c r="F9186" s="10">
        <v>42825</v>
      </c>
      <c r="G9186" t="s">
        <v>489</v>
      </c>
      <c r="H9186" t="s">
        <v>474</v>
      </c>
      <c r="I9186" t="s">
        <v>463</v>
      </c>
      <c r="J9186">
        <v>155025000</v>
      </c>
      <c r="K9186">
        <v>155025000</v>
      </c>
    </row>
    <row r="9187" spans="1:11" x14ac:dyDescent="0.25">
      <c r="A9187">
        <v>8114</v>
      </c>
      <c r="B9187" t="s">
        <v>320</v>
      </c>
      <c r="C9187" t="s">
        <v>493</v>
      </c>
      <c r="D9187" t="s">
        <v>655</v>
      </c>
      <c r="E9187">
        <v>2017</v>
      </c>
      <c r="F9187" s="10">
        <v>42825</v>
      </c>
      <c r="G9187" t="s">
        <v>489</v>
      </c>
      <c r="H9187" t="s">
        <v>474</v>
      </c>
      <c r="I9187" t="s">
        <v>463</v>
      </c>
      <c r="J9187">
        <v>348331000</v>
      </c>
      <c r="K9187">
        <v>348331000</v>
      </c>
    </row>
    <row r="9188" spans="1:11" x14ac:dyDescent="0.25">
      <c r="A9188">
        <v>8114</v>
      </c>
      <c r="B9188" t="s">
        <v>320</v>
      </c>
      <c r="C9188" t="s">
        <v>493</v>
      </c>
      <c r="D9188" t="s">
        <v>2059</v>
      </c>
      <c r="E9188">
        <v>2017</v>
      </c>
      <c r="F9188" s="10">
        <v>42825</v>
      </c>
      <c r="G9188" t="s">
        <v>489</v>
      </c>
      <c r="H9188" t="s">
        <v>474</v>
      </c>
      <c r="I9188" t="s">
        <v>463</v>
      </c>
      <c r="J9188">
        <v>908930000</v>
      </c>
      <c r="K9188">
        <v>908930000</v>
      </c>
    </row>
    <row r="9189" spans="1:11" x14ac:dyDescent="0.25">
      <c r="A9189">
        <v>1158</v>
      </c>
      <c r="B9189" t="s">
        <v>53</v>
      </c>
      <c r="C9189" t="s">
        <v>493</v>
      </c>
      <c r="D9189" t="s">
        <v>2074</v>
      </c>
      <c r="E9189">
        <v>2017</v>
      </c>
      <c r="F9189" s="10">
        <v>42916</v>
      </c>
      <c r="G9189" t="s">
        <v>494</v>
      </c>
      <c r="H9189" t="s">
        <v>471</v>
      </c>
      <c r="I9189" t="s">
        <v>463</v>
      </c>
      <c r="J9189">
        <v>8043921</v>
      </c>
      <c r="K9189">
        <v>8043921</v>
      </c>
    </row>
    <row r="9190" spans="1:11" x14ac:dyDescent="0.25">
      <c r="A9190">
        <v>1158</v>
      </c>
      <c r="B9190" t="s">
        <v>53</v>
      </c>
      <c r="C9190" t="s">
        <v>493</v>
      </c>
      <c r="D9190" t="s">
        <v>994</v>
      </c>
      <c r="E9190">
        <v>2017</v>
      </c>
      <c r="F9190" s="10">
        <v>42916</v>
      </c>
      <c r="G9190" t="s">
        <v>494</v>
      </c>
      <c r="H9190" t="s">
        <v>471</v>
      </c>
      <c r="I9190" t="s">
        <v>463</v>
      </c>
      <c r="J9190">
        <v>1056047</v>
      </c>
      <c r="K9190">
        <v>1056047</v>
      </c>
    </row>
    <row r="9191" spans="1:11" x14ac:dyDescent="0.25">
      <c r="A9191">
        <v>1158</v>
      </c>
      <c r="B9191" t="s">
        <v>53</v>
      </c>
      <c r="C9191" t="s">
        <v>493</v>
      </c>
      <c r="D9191" t="s">
        <v>2073</v>
      </c>
      <c r="E9191">
        <v>2017</v>
      </c>
      <c r="F9191" s="10">
        <v>42916</v>
      </c>
      <c r="G9191" t="s">
        <v>494</v>
      </c>
      <c r="H9191" t="s">
        <v>471</v>
      </c>
      <c r="I9191" t="s">
        <v>463</v>
      </c>
      <c r="J9191">
        <v>6029449</v>
      </c>
      <c r="K9191">
        <v>6029449</v>
      </c>
    </row>
    <row r="9192" spans="1:11" x14ac:dyDescent="0.25">
      <c r="A9192">
        <v>1158</v>
      </c>
      <c r="B9192" t="s">
        <v>53</v>
      </c>
      <c r="C9192" t="s">
        <v>493</v>
      </c>
      <c r="D9192" t="s">
        <v>468</v>
      </c>
      <c r="E9192">
        <v>2017</v>
      </c>
      <c r="F9192" s="10">
        <v>42916</v>
      </c>
      <c r="G9192" t="s">
        <v>494</v>
      </c>
      <c r="H9192" t="s">
        <v>471</v>
      </c>
      <c r="I9192" t="s">
        <v>463</v>
      </c>
      <c r="J9192">
        <v>119204</v>
      </c>
      <c r="K9192">
        <v>119204</v>
      </c>
    </row>
    <row r="9193" spans="1:11" x14ac:dyDescent="0.25">
      <c r="A9193">
        <v>1573</v>
      </c>
      <c r="B9193" t="s">
        <v>407</v>
      </c>
      <c r="C9193" t="s">
        <v>493</v>
      </c>
      <c r="D9193" t="s">
        <v>457</v>
      </c>
      <c r="E9193">
        <v>2017</v>
      </c>
      <c r="F9193" s="10">
        <v>42916</v>
      </c>
      <c r="G9193" t="s">
        <v>494</v>
      </c>
      <c r="H9193" t="s">
        <v>471</v>
      </c>
      <c r="I9193" t="s">
        <v>463</v>
      </c>
      <c r="J9193">
        <v>540600000</v>
      </c>
      <c r="K9193">
        <v>540600000</v>
      </c>
    </row>
    <row r="9194" spans="1:11" x14ac:dyDescent="0.25">
      <c r="A9194">
        <v>1573</v>
      </c>
      <c r="B9194" t="s">
        <v>407</v>
      </c>
      <c r="C9194" t="s">
        <v>493</v>
      </c>
      <c r="D9194" t="s">
        <v>458</v>
      </c>
      <c r="E9194">
        <v>2017</v>
      </c>
      <c r="F9194" s="10">
        <v>42916</v>
      </c>
      <c r="G9194" t="s">
        <v>494</v>
      </c>
      <c r="H9194" t="s">
        <v>471</v>
      </c>
      <c r="I9194" t="s">
        <v>463</v>
      </c>
      <c r="J9194">
        <v>-1100000</v>
      </c>
      <c r="K9194">
        <v>-1100000</v>
      </c>
    </row>
    <row r="9195" spans="1:11" x14ac:dyDescent="0.25">
      <c r="A9195">
        <v>1573</v>
      </c>
      <c r="B9195" t="s">
        <v>407</v>
      </c>
      <c r="C9195" t="s">
        <v>493</v>
      </c>
      <c r="D9195" t="s">
        <v>456</v>
      </c>
      <c r="E9195">
        <v>2017</v>
      </c>
      <c r="F9195" s="10">
        <v>42916</v>
      </c>
      <c r="G9195" t="s">
        <v>494</v>
      </c>
      <c r="H9195" t="s">
        <v>471</v>
      </c>
      <c r="I9195" t="s">
        <v>463</v>
      </c>
      <c r="J9195">
        <v>753700000</v>
      </c>
      <c r="K9195">
        <v>753700000</v>
      </c>
    </row>
    <row r="9196" spans="1:11" x14ac:dyDescent="0.25">
      <c r="A9196">
        <v>11110</v>
      </c>
      <c r="B9196" t="s">
        <v>3458</v>
      </c>
      <c r="C9196" t="s">
        <v>492</v>
      </c>
      <c r="D9196" t="s">
        <v>656</v>
      </c>
      <c r="E9196">
        <v>2017</v>
      </c>
      <c r="F9196" s="10">
        <v>42978</v>
      </c>
      <c r="G9196" t="s">
        <v>489</v>
      </c>
      <c r="H9196" t="s">
        <v>474</v>
      </c>
      <c r="I9196" t="s">
        <v>463</v>
      </c>
      <c r="J9196">
        <v>220724000</v>
      </c>
      <c r="K9196">
        <v>220724000</v>
      </c>
    </row>
    <row r="9197" spans="1:11" x14ac:dyDescent="0.25">
      <c r="A9197">
        <v>11110</v>
      </c>
      <c r="B9197" t="s">
        <v>3458</v>
      </c>
      <c r="C9197" t="s">
        <v>492</v>
      </c>
      <c r="D9197" t="s">
        <v>316</v>
      </c>
      <c r="E9197">
        <v>2017</v>
      </c>
      <c r="F9197" s="10">
        <v>42978</v>
      </c>
      <c r="G9197" t="s">
        <v>489</v>
      </c>
      <c r="H9197" t="s">
        <v>474</v>
      </c>
      <c r="I9197" t="s">
        <v>463</v>
      </c>
      <c r="J9197">
        <v>297261000</v>
      </c>
      <c r="K9197">
        <v>297261000</v>
      </c>
    </row>
    <row r="9198" spans="1:11" x14ac:dyDescent="0.25">
      <c r="A9198">
        <v>11110</v>
      </c>
      <c r="B9198" t="s">
        <v>3458</v>
      </c>
      <c r="C9198" t="s">
        <v>493</v>
      </c>
      <c r="D9198" t="s">
        <v>3459</v>
      </c>
      <c r="E9198">
        <v>2017</v>
      </c>
      <c r="F9198" s="10">
        <v>42978</v>
      </c>
      <c r="G9198" t="s">
        <v>489</v>
      </c>
      <c r="H9198" t="s">
        <v>474</v>
      </c>
      <c r="I9198" t="s">
        <v>463</v>
      </c>
      <c r="J9198">
        <v>99944000</v>
      </c>
      <c r="K9198">
        <v>99944000</v>
      </c>
    </row>
    <row r="9199" spans="1:11" x14ac:dyDescent="0.25">
      <c r="A9199">
        <v>11110</v>
      </c>
      <c r="B9199" t="s">
        <v>3458</v>
      </c>
      <c r="C9199" t="s">
        <v>493</v>
      </c>
      <c r="D9199" t="s">
        <v>3374</v>
      </c>
      <c r="E9199">
        <v>2017</v>
      </c>
      <c r="F9199" s="10">
        <v>42978</v>
      </c>
      <c r="G9199" t="s">
        <v>489</v>
      </c>
      <c r="H9199" t="s">
        <v>474</v>
      </c>
      <c r="I9199" t="s">
        <v>463</v>
      </c>
      <c r="J9199">
        <v>418041000</v>
      </c>
      <c r="K9199">
        <v>418041000</v>
      </c>
    </row>
    <row r="9200" spans="1:11" x14ac:dyDescent="0.25">
      <c r="A9200">
        <v>962</v>
      </c>
      <c r="B9200" t="s">
        <v>322</v>
      </c>
      <c r="C9200" t="s">
        <v>492</v>
      </c>
      <c r="D9200" t="s">
        <v>578</v>
      </c>
      <c r="E9200">
        <v>2017</v>
      </c>
      <c r="F9200" s="10">
        <v>43008</v>
      </c>
      <c r="G9200" t="s">
        <v>489</v>
      </c>
      <c r="H9200" t="s">
        <v>474</v>
      </c>
      <c r="I9200" t="s">
        <v>463</v>
      </c>
      <c r="J9200">
        <v>1352700000</v>
      </c>
      <c r="K9200">
        <v>1352700000</v>
      </c>
    </row>
    <row r="9201" spans="1:11" x14ac:dyDescent="0.25">
      <c r="A9201">
        <v>962</v>
      </c>
      <c r="B9201" t="s">
        <v>322</v>
      </c>
      <c r="C9201" t="s">
        <v>492</v>
      </c>
      <c r="D9201" t="s">
        <v>44</v>
      </c>
      <c r="E9201">
        <v>2017</v>
      </c>
      <c r="F9201" s="10">
        <v>43008</v>
      </c>
      <c r="G9201" t="s">
        <v>489</v>
      </c>
      <c r="H9201" t="s">
        <v>474</v>
      </c>
      <c r="I9201" t="s">
        <v>463</v>
      </c>
      <c r="J9201">
        <v>1159900000</v>
      </c>
      <c r="K9201">
        <v>1159900000</v>
      </c>
    </row>
    <row r="9202" spans="1:11" x14ac:dyDescent="0.25">
      <c r="A9202">
        <v>962</v>
      </c>
      <c r="B9202" t="s">
        <v>322</v>
      </c>
      <c r="C9202" t="s">
        <v>492</v>
      </c>
      <c r="D9202" t="s">
        <v>569</v>
      </c>
      <c r="E9202">
        <v>2017</v>
      </c>
      <c r="F9202" s="10">
        <v>43008</v>
      </c>
      <c r="G9202" t="s">
        <v>489</v>
      </c>
      <c r="H9202" t="s">
        <v>474</v>
      </c>
      <c r="I9202" t="s">
        <v>463</v>
      </c>
      <c r="J9202">
        <v>1869900000</v>
      </c>
      <c r="K9202">
        <v>1869900000</v>
      </c>
    </row>
    <row r="9203" spans="1:11" x14ac:dyDescent="0.25">
      <c r="A9203">
        <v>962</v>
      </c>
      <c r="B9203" t="s">
        <v>322</v>
      </c>
      <c r="C9203" t="s">
        <v>492</v>
      </c>
      <c r="D9203" t="s">
        <v>653</v>
      </c>
      <c r="E9203">
        <v>2017</v>
      </c>
      <c r="F9203" s="10">
        <v>43008</v>
      </c>
      <c r="G9203" t="s">
        <v>489</v>
      </c>
      <c r="H9203" t="s">
        <v>474</v>
      </c>
      <c r="I9203" t="s">
        <v>463</v>
      </c>
      <c r="J9203">
        <v>778300000</v>
      </c>
      <c r="K9203">
        <v>778300000</v>
      </c>
    </row>
    <row r="9204" spans="1:11" x14ac:dyDescent="0.25">
      <c r="A9204">
        <v>962</v>
      </c>
      <c r="B9204" t="s">
        <v>322</v>
      </c>
      <c r="C9204" t="s">
        <v>492</v>
      </c>
      <c r="D9204" t="s">
        <v>316</v>
      </c>
      <c r="E9204">
        <v>2017</v>
      </c>
      <c r="F9204" s="10">
        <v>43008</v>
      </c>
      <c r="G9204" t="s">
        <v>489</v>
      </c>
      <c r="H9204" t="s">
        <v>474</v>
      </c>
      <c r="I9204" t="s">
        <v>463</v>
      </c>
      <c r="J9204">
        <v>13042600000</v>
      </c>
      <c r="K9204">
        <v>13042600000</v>
      </c>
    </row>
    <row r="9205" spans="1:11" x14ac:dyDescent="0.25">
      <c r="A9205">
        <v>962</v>
      </c>
      <c r="B9205" t="s">
        <v>322</v>
      </c>
      <c r="C9205" t="s">
        <v>493</v>
      </c>
      <c r="D9205" t="s">
        <v>576</v>
      </c>
      <c r="E9205">
        <v>2017</v>
      </c>
      <c r="F9205" s="10">
        <v>43008</v>
      </c>
      <c r="G9205" t="s">
        <v>489</v>
      </c>
      <c r="H9205" t="s">
        <v>474</v>
      </c>
      <c r="I9205" t="s">
        <v>463</v>
      </c>
      <c r="J9205">
        <v>0</v>
      </c>
      <c r="K9205">
        <v>0</v>
      </c>
    </row>
    <row r="9206" spans="1:11" x14ac:dyDescent="0.25">
      <c r="A9206">
        <v>962</v>
      </c>
      <c r="B9206" t="s">
        <v>322</v>
      </c>
      <c r="C9206" t="s">
        <v>493</v>
      </c>
      <c r="D9206" t="s">
        <v>575</v>
      </c>
      <c r="E9206">
        <v>2017</v>
      </c>
      <c r="F9206" s="10">
        <v>43008</v>
      </c>
      <c r="G9206" t="s">
        <v>489</v>
      </c>
      <c r="H9206" t="s">
        <v>474</v>
      </c>
      <c r="I9206" t="s">
        <v>463</v>
      </c>
      <c r="J9206">
        <v>7295600000</v>
      </c>
      <c r="K9206">
        <v>7295600000</v>
      </c>
    </row>
    <row r="9207" spans="1:11" x14ac:dyDescent="0.25">
      <c r="A9207">
        <v>962</v>
      </c>
      <c r="B9207" t="s">
        <v>322</v>
      </c>
      <c r="C9207" t="s">
        <v>493</v>
      </c>
      <c r="D9207" t="s">
        <v>577</v>
      </c>
      <c r="E9207">
        <v>2017</v>
      </c>
      <c r="F9207" s="10">
        <v>43008</v>
      </c>
      <c r="G9207" t="s">
        <v>489</v>
      </c>
      <c r="H9207" t="s">
        <v>474</v>
      </c>
      <c r="I9207" t="s">
        <v>463</v>
      </c>
      <c r="J9207">
        <v>0</v>
      </c>
      <c r="K9207">
        <v>0</v>
      </c>
    </row>
    <row r="9208" spans="1:11" x14ac:dyDescent="0.25">
      <c r="A9208">
        <v>962</v>
      </c>
      <c r="B9208" t="s">
        <v>322</v>
      </c>
      <c r="C9208" t="s">
        <v>493</v>
      </c>
      <c r="D9208" t="s">
        <v>574</v>
      </c>
      <c r="E9208">
        <v>2017</v>
      </c>
      <c r="F9208" s="10">
        <v>43008</v>
      </c>
      <c r="G9208" t="s">
        <v>489</v>
      </c>
      <c r="H9208" t="s">
        <v>474</v>
      </c>
      <c r="I9208" t="s">
        <v>463</v>
      </c>
      <c r="J9208">
        <v>7566800000</v>
      </c>
      <c r="K9208">
        <v>7566800000</v>
      </c>
    </row>
    <row r="9209" spans="1:11" x14ac:dyDescent="0.25">
      <c r="A9209">
        <v>962</v>
      </c>
      <c r="B9209" t="s">
        <v>322</v>
      </c>
      <c r="C9209" t="s">
        <v>493</v>
      </c>
      <c r="D9209" t="s">
        <v>573</v>
      </c>
      <c r="E9209">
        <v>2017</v>
      </c>
      <c r="F9209" s="10">
        <v>43008</v>
      </c>
      <c r="G9209" t="s">
        <v>489</v>
      </c>
      <c r="H9209" t="s">
        <v>474</v>
      </c>
      <c r="I9209" t="s">
        <v>463</v>
      </c>
      <c r="J9209">
        <v>3341000000</v>
      </c>
      <c r="K9209">
        <v>3341000000</v>
      </c>
    </row>
    <row r="9210" spans="1:11" x14ac:dyDescent="0.25">
      <c r="A9210">
        <v>1158</v>
      </c>
      <c r="B9210" t="s">
        <v>53</v>
      </c>
      <c r="C9210" t="s">
        <v>493</v>
      </c>
      <c r="D9210" t="s">
        <v>2074</v>
      </c>
      <c r="E9210">
        <v>2017</v>
      </c>
      <c r="F9210" s="10">
        <v>43008</v>
      </c>
      <c r="G9210" t="s">
        <v>494</v>
      </c>
      <c r="H9210" t="s">
        <v>472</v>
      </c>
      <c r="I9210" t="s">
        <v>463</v>
      </c>
      <c r="J9210">
        <v>7881464</v>
      </c>
      <c r="K9210">
        <v>7881464</v>
      </c>
    </row>
    <row r="9211" spans="1:11" x14ac:dyDescent="0.25">
      <c r="A9211">
        <v>1158</v>
      </c>
      <c r="B9211" t="s">
        <v>53</v>
      </c>
      <c r="C9211" t="s">
        <v>493</v>
      </c>
      <c r="D9211" t="s">
        <v>994</v>
      </c>
      <c r="E9211">
        <v>2017</v>
      </c>
      <c r="F9211" s="10">
        <v>43008</v>
      </c>
      <c r="G9211" t="s">
        <v>494</v>
      </c>
      <c r="H9211" t="s">
        <v>472</v>
      </c>
      <c r="I9211" t="s">
        <v>463</v>
      </c>
      <c r="J9211">
        <v>3008783</v>
      </c>
      <c r="K9211">
        <v>3008783</v>
      </c>
    </row>
    <row r="9212" spans="1:11" x14ac:dyDescent="0.25">
      <c r="A9212">
        <v>1158</v>
      </c>
      <c r="B9212" t="s">
        <v>53</v>
      </c>
      <c r="C9212" t="s">
        <v>493</v>
      </c>
      <c r="D9212" t="s">
        <v>2073</v>
      </c>
      <c r="E9212">
        <v>2017</v>
      </c>
      <c r="F9212" s="10">
        <v>43008</v>
      </c>
      <c r="G9212" t="s">
        <v>494</v>
      </c>
      <c r="H9212" t="s">
        <v>472</v>
      </c>
      <c r="I9212" t="s">
        <v>463</v>
      </c>
      <c r="J9212">
        <v>5570654</v>
      </c>
      <c r="K9212">
        <v>5570654</v>
      </c>
    </row>
    <row r="9213" spans="1:11" x14ac:dyDescent="0.25">
      <c r="A9213">
        <v>1158</v>
      </c>
      <c r="B9213" t="s">
        <v>53</v>
      </c>
      <c r="C9213" t="s">
        <v>493</v>
      </c>
      <c r="D9213" t="s">
        <v>468</v>
      </c>
      <c r="E9213">
        <v>2017</v>
      </c>
      <c r="F9213" s="10">
        <v>43008</v>
      </c>
      <c r="G9213" t="s">
        <v>494</v>
      </c>
      <c r="H9213" t="s">
        <v>472</v>
      </c>
      <c r="I9213" t="s">
        <v>463</v>
      </c>
      <c r="J9213">
        <v>111302</v>
      </c>
      <c r="K9213">
        <v>111302</v>
      </c>
    </row>
    <row r="9214" spans="1:11" x14ac:dyDescent="0.25">
      <c r="A9214">
        <v>1395</v>
      </c>
      <c r="B9214" t="s">
        <v>386</v>
      </c>
      <c r="C9214" t="s">
        <v>492</v>
      </c>
      <c r="D9214" t="s">
        <v>570</v>
      </c>
      <c r="E9214">
        <v>2017</v>
      </c>
      <c r="F9214" s="10">
        <v>43007</v>
      </c>
      <c r="G9214" t="s">
        <v>489</v>
      </c>
      <c r="H9214" t="s">
        <v>474</v>
      </c>
      <c r="I9214" t="s">
        <v>463</v>
      </c>
      <c r="J9214">
        <v>253167000</v>
      </c>
      <c r="K9214">
        <v>253167000</v>
      </c>
    </row>
    <row r="9215" spans="1:11" x14ac:dyDescent="0.25">
      <c r="A9215">
        <v>1395</v>
      </c>
      <c r="B9215" t="s">
        <v>386</v>
      </c>
      <c r="C9215" t="s">
        <v>492</v>
      </c>
      <c r="D9215" t="s">
        <v>21</v>
      </c>
      <c r="E9215">
        <v>2017</v>
      </c>
      <c r="F9215" s="10">
        <v>43007</v>
      </c>
      <c r="G9215" t="s">
        <v>489</v>
      </c>
      <c r="H9215" t="s">
        <v>474</v>
      </c>
      <c r="I9215" t="s">
        <v>463</v>
      </c>
      <c r="J9215">
        <v>628945000</v>
      </c>
      <c r="K9215">
        <v>628945000</v>
      </c>
    </row>
    <row r="9216" spans="1:11" x14ac:dyDescent="0.25">
      <c r="A9216">
        <v>1395</v>
      </c>
      <c r="B9216" t="s">
        <v>386</v>
      </c>
      <c r="C9216" t="s">
        <v>492</v>
      </c>
      <c r="D9216" t="s">
        <v>44</v>
      </c>
      <c r="E9216">
        <v>2017</v>
      </c>
      <c r="F9216" s="10">
        <v>43007</v>
      </c>
      <c r="G9216" t="s">
        <v>489</v>
      </c>
      <c r="H9216" t="s">
        <v>474</v>
      </c>
      <c r="I9216" t="s">
        <v>463</v>
      </c>
      <c r="J9216">
        <v>590604000</v>
      </c>
      <c r="K9216">
        <v>590604000</v>
      </c>
    </row>
    <row r="9217" spans="1:11" x14ac:dyDescent="0.25">
      <c r="A9217">
        <v>1395</v>
      </c>
      <c r="B9217" t="s">
        <v>386</v>
      </c>
      <c r="C9217" t="s">
        <v>492</v>
      </c>
      <c r="D9217" t="s">
        <v>569</v>
      </c>
      <c r="E9217">
        <v>2017</v>
      </c>
      <c r="F9217" s="10">
        <v>43007</v>
      </c>
      <c r="G9217" t="s">
        <v>489</v>
      </c>
      <c r="H9217" t="s">
        <v>474</v>
      </c>
      <c r="I9217" t="s">
        <v>463</v>
      </c>
      <c r="J9217">
        <v>2262092000</v>
      </c>
      <c r="K9217">
        <v>2262092000</v>
      </c>
    </row>
    <row r="9218" spans="1:11" x14ac:dyDescent="0.25">
      <c r="A9218">
        <v>1395</v>
      </c>
      <c r="B9218" t="s">
        <v>386</v>
      </c>
      <c r="C9218" t="s">
        <v>492</v>
      </c>
      <c r="D9218" t="s">
        <v>138</v>
      </c>
      <c r="E9218">
        <v>2017</v>
      </c>
      <c r="F9218" s="10">
        <v>43007</v>
      </c>
      <c r="G9218" t="s">
        <v>489</v>
      </c>
      <c r="H9218" t="s">
        <v>474</v>
      </c>
      <c r="I9218" t="s">
        <v>463</v>
      </c>
      <c r="J9218">
        <v>165295000</v>
      </c>
      <c r="K9218">
        <v>165295000</v>
      </c>
    </row>
    <row r="9219" spans="1:11" x14ac:dyDescent="0.25">
      <c r="A9219">
        <v>1395</v>
      </c>
      <c r="B9219" t="s">
        <v>386</v>
      </c>
      <c r="C9219" t="s">
        <v>492</v>
      </c>
      <c r="D9219" t="s">
        <v>572</v>
      </c>
      <c r="E9219">
        <v>2017</v>
      </c>
      <c r="F9219" s="10">
        <v>43007</v>
      </c>
      <c r="G9219" t="s">
        <v>489</v>
      </c>
      <c r="H9219" t="s">
        <v>474</v>
      </c>
      <c r="I9219" t="s">
        <v>463</v>
      </c>
      <c r="J9219">
        <v>226386000</v>
      </c>
      <c r="K9219">
        <v>226386000</v>
      </c>
    </row>
    <row r="9220" spans="1:11" x14ac:dyDescent="0.25">
      <c r="A9220">
        <v>1395</v>
      </c>
      <c r="B9220" t="s">
        <v>386</v>
      </c>
      <c r="C9220" t="s">
        <v>492</v>
      </c>
      <c r="D9220" t="s">
        <v>571</v>
      </c>
      <c r="E9220">
        <v>2017</v>
      </c>
      <c r="F9220" s="10">
        <v>43007</v>
      </c>
      <c r="G9220" t="s">
        <v>489</v>
      </c>
      <c r="H9220" t="s">
        <v>474</v>
      </c>
      <c r="I9220" t="s">
        <v>463</v>
      </c>
      <c r="J9220">
        <v>73456000</v>
      </c>
      <c r="K9220">
        <v>73456000</v>
      </c>
    </row>
    <row r="9221" spans="1:11" x14ac:dyDescent="0.25">
      <c r="A9221">
        <v>1395</v>
      </c>
      <c r="B9221" t="s">
        <v>386</v>
      </c>
      <c r="C9221" t="s">
        <v>492</v>
      </c>
      <c r="D9221" t="s">
        <v>316</v>
      </c>
      <c r="E9221">
        <v>2017</v>
      </c>
      <c r="F9221" s="10">
        <v>43007</v>
      </c>
      <c r="G9221" t="s">
        <v>489</v>
      </c>
      <c r="H9221" t="s">
        <v>474</v>
      </c>
      <c r="I9221" t="s">
        <v>463</v>
      </c>
      <c r="J9221">
        <v>5822843000</v>
      </c>
      <c r="K9221">
        <v>5822843000</v>
      </c>
    </row>
    <row r="9222" spans="1:11" x14ac:dyDescent="0.25">
      <c r="A9222">
        <v>1395</v>
      </c>
      <c r="B9222" t="s">
        <v>386</v>
      </c>
      <c r="C9222" t="s">
        <v>493</v>
      </c>
      <c r="D9222" t="s">
        <v>565</v>
      </c>
      <c r="E9222">
        <v>2017</v>
      </c>
      <c r="F9222" s="10">
        <v>43007</v>
      </c>
      <c r="G9222" t="s">
        <v>489</v>
      </c>
      <c r="H9222" t="s">
        <v>474</v>
      </c>
      <c r="I9222" t="s">
        <v>463</v>
      </c>
      <c r="J9222">
        <v>2360613000</v>
      </c>
      <c r="K9222">
        <v>2360613000</v>
      </c>
    </row>
    <row r="9223" spans="1:11" x14ac:dyDescent="0.25">
      <c r="A9223">
        <v>1395</v>
      </c>
      <c r="B9223" t="s">
        <v>386</v>
      </c>
      <c r="C9223" t="s">
        <v>493</v>
      </c>
      <c r="D9223" t="s">
        <v>566</v>
      </c>
      <c r="E9223">
        <v>2017</v>
      </c>
      <c r="F9223" s="10">
        <v>43007</v>
      </c>
      <c r="G9223" t="s">
        <v>489</v>
      </c>
      <c r="H9223" t="s">
        <v>474</v>
      </c>
      <c r="I9223" t="s">
        <v>463</v>
      </c>
      <c r="J9223">
        <v>2452321000</v>
      </c>
      <c r="K9223">
        <v>2452321000</v>
      </c>
    </row>
    <row r="9224" spans="1:11" x14ac:dyDescent="0.25">
      <c r="A9224">
        <v>1395</v>
      </c>
      <c r="B9224" t="s">
        <v>386</v>
      </c>
      <c r="C9224" t="s">
        <v>493</v>
      </c>
      <c r="D9224" t="s">
        <v>567</v>
      </c>
      <c r="E9224">
        <v>2017</v>
      </c>
      <c r="F9224" s="10">
        <v>43007</v>
      </c>
      <c r="G9224" t="s">
        <v>489</v>
      </c>
      <c r="H9224" t="s">
        <v>474</v>
      </c>
      <c r="I9224" t="s">
        <v>463</v>
      </c>
      <c r="J9224">
        <v>2743662000</v>
      </c>
      <c r="K9224">
        <v>2743662000</v>
      </c>
    </row>
    <row r="9225" spans="1:11" x14ac:dyDescent="0.25">
      <c r="A9225">
        <v>1395</v>
      </c>
      <c r="B9225" t="s">
        <v>386</v>
      </c>
      <c r="C9225" t="s">
        <v>493</v>
      </c>
      <c r="D9225" t="s">
        <v>568</v>
      </c>
      <c r="E9225">
        <v>2017</v>
      </c>
      <c r="F9225" s="10">
        <v>43007</v>
      </c>
      <c r="G9225" t="s">
        <v>489</v>
      </c>
      <c r="H9225" t="s">
        <v>474</v>
      </c>
      <c r="I9225" t="s">
        <v>463</v>
      </c>
      <c r="J9225">
        <v>2466192000</v>
      </c>
      <c r="K9225">
        <v>2466192000</v>
      </c>
    </row>
    <row r="9226" spans="1:11" x14ac:dyDescent="0.25">
      <c r="A9226">
        <v>1573</v>
      </c>
      <c r="B9226" t="s">
        <v>407</v>
      </c>
      <c r="C9226" t="s">
        <v>493</v>
      </c>
      <c r="D9226" t="s">
        <v>457</v>
      </c>
      <c r="E9226">
        <v>2017</v>
      </c>
      <c r="F9226" s="10">
        <v>43008</v>
      </c>
      <c r="G9226" t="s">
        <v>494</v>
      </c>
      <c r="H9226" t="s">
        <v>472</v>
      </c>
      <c r="I9226" t="s">
        <v>463</v>
      </c>
      <c r="J9226">
        <v>540600000</v>
      </c>
      <c r="K9226">
        <v>540600000</v>
      </c>
    </row>
    <row r="9227" spans="1:11" x14ac:dyDescent="0.25">
      <c r="A9227">
        <v>1573</v>
      </c>
      <c r="B9227" t="s">
        <v>407</v>
      </c>
      <c r="C9227" t="s">
        <v>493</v>
      </c>
      <c r="D9227" t="s">
        <v>458</v>
      </c>
      <c r="E9227">
        <v>2017</v>
      </c>
      <c r="F9227" s="10">
        <v>43008</v>
      </c>
      <c r="G9227" t="s">
        <v>494</v>
      </c>
      <c r="H9227" t="s">
        <v>472</v>
      </c>
      <c r="I9227" t="s">
        <v>463</v>
      </c>
      <c r="J9227">
        <v>-1100000</v>
      </c>
      <c r="K9227">
        <v>-1100000</v>
      </c>
    </row>
    <row r="9228" spans="1:11" x14ac:dyDescent="0.25">
      <c r="A9228">
        <v>1573</v>
      </c>
      <c r="B9228" t="s">
        <v>407</v>
      </c>
      <c r="C9228" t="s">
        <v>493</v>
      </c>
      <c r="D9228" t="s">
        <v>456</v>
      </c>
      <c r="E9228">
        <v>2017</v>
      </c>
      <c r="F9228" s="10">
        <v>43008</v>
      </c>
      <c r="G9228" t="s">
        <v>494</v>
      </c>
      <c r="H9228" t="s">
        <v>472</v>
      </c>
      <c r="I9228" t="s">
        <v>463</v>
      </c>
      <c r="J9228">
        <v>687300000</v>
      </c>
      <c r="K9228">
        <v>687300000</v>
      </c>
    </row>
    <row r="9229" spans="1:11" x14ac:dyDescent="0.25">
      <c r="A9229">
        <v>1788</v>
      </c>
      <c r="B9229" t="s">
        <v>422</v>
      </c>
      <c r="C9229" t="s">
        <v>492</v>
      </c>
      <c r="D9229" t="s">
        <v>564</v>
      </c>
      <c r="E9229">
        <v>2017</v>
      </c>
      <c r="F9229" s="10">
        <v>43009</v>
      </c>
      <c r="G9229" t="s">
        <v>489</v>
      </c>
      <c r="H9229" t="s">
        <v>474</v>
      </c>
      <c r="I9229" t="s">
        <v>463</v>
      </c>
      <c r="J9229">
        <v>734519000</v>
      </c>
      <c r="K9229">
        <v>734519000</v>
      </c>
    </row>
    <row r="9230" spans="1:11" x14ac:dyDescent="0.25">
      <c r="A9230">
        <v>1788</v>
      </c>
      <c r="B9230" t="s">
        <v>422</v>
      </c>
      <c r="C9230" t="s">
        <v>492</v>
      </c>
      <c r="D9230" t="s">
        <v>316</v>
      </c>
      <c r="E9230">
        <v>2017</v>
      </c>
      <c r="F9230" s="10">
        <v>43009</v>
      </c>
      <c r="G9230" t="s">
        <v>489</v>
      </c>
      <c r="H9230" t="s">
        <v>474</v>
      </c>
      <c r="I9230" t="s">
        <v>463</v>
      </c>
      <c r="J9230">
        <v>2018841000</v>
      </c>
      <c r="K9230">
        <v>2018841000</v>
      </c>
    </row>
    <row r="9231" spans="1:11" x14ac:dyDescent="0.25">
      <c r="A9231">
        <v>1788</v>
      </c>
      <c r="B9231" t="s">
        <v>422</v>
      </c>
      <c r="C9231" t="s">
        <v>493</v>
      </c>
      <c r="D9231" t="s">
        <v>589</v>
      </c>
      <c r="E9231">
        <v>2017</v>
      </c>
      <c r="F9231" s="10">
        <v>43009</v>
      </c>
      <c r="G9231" t="s">
        <v>489</v>
      </c>
      <c r="H9231" t="s">
        <v>474</v>
      </c>
      <c r="I9231" t="s">
        <v>463</v>
      </c>
      <c r="J9231">
        <v>-77577000</v>
      </c>
      <c r="K9231">
        <v>-77577000</v>
      </c>
    </row>
    <row r="9232" spans="1:11" x14ac:dyDescent="0.25">
      <c r="A9232">
        <v>1788</v>
      </c>
      <c r="B9232" t="s">
        <v>422</v>
      </c>
      <c r="C9232" t="s">
        <v>493</v>
      </c>
      <c r="D9232" t="s">
        <v>2894</v>
      </c>
      <c r="E9232">
        <v>2017</v>
      </c>
      <c r="F9232" s="10">
        <v>43009</v>
      </c>
      <c r="G9232" t="s">
        <v>489</v>
      </c>
      <c r="H9232" t="s">
        <v>474</v>
      </c>
      <c r="I9232" t="s">
        <v>463</v>
      </c>
      <c r="J9232">
        <v>18207000</v>
      </c>
      <c r="K9232">
        <v>18207000</v>
      </c>
    </row>
    <row r="9233" spans="1:11" x14ac:dyDescent="0.25">
      <c r="A9233">
        <v>1788</v>
      </c>
      <c r="B9233" t="s">
        <v>422</v>
      </c>
      <c r="C9233" t="s">
        <v>493</v>
      </c>
      <c r="D9233" t="s">
        <v>2893</v>
      </c>
      <c r="E9233">
        <v>2017</v>
      </c>
      <c r="F9233" s="10">
        <v>43009</v>
      </c>
      <c r="G9233" t="s">
        <v>489</v>
      </c>
      <c r="H9233" t="s">
        <v>474</v>
      </c>
      <c r="I9233" t="s">
        <v>463</v>
      </c>
      <c r="J9233">
        <v>1666364000</v>
      </c>
      <c r="K9233">
        <v>1666364000</v>
      </c>
    </row>
    <row r="9234" spans="1:11" x14ac:dyDescent="0.25">
      <c r="A9234">
        <v>1788</v>
      </c>
      <c r="B9234" t="s">
        <v>422</v>
      </c>
      <c r="C9234" t="s">
        <v>493</v>
      </c>
      <c r="D9234" t="s">
        <v>2892</v>
      </c>
      <c r="E9234">
        <v>2017</v>
      </c>
      <c r="F9234" s="10">
        <v>43009</v>
      </c>
      <c r="G9234" t="s">
        <v>489</v>
      </c>
      <c r="H9234" t="s">
        <v>474</v>
      </c>
      <c r="I9234" t="s">
        <v>463</v>
      </c>
      <c r="J9234">
        <v>1146366000</v>
      </c>
      <c r="K9234">
        <v>1146366000</v>
      </c>
    </row>
    <row r="9235" spans="1:11" x14ac:dyDescent="0.25">
      <c r="A9235">
        <v>8079</v>
      </c>
      <c r="B9235" t="s">
        <v>400</v>
      </c>
      <c r="C9235" t="s">
        <v>492</v>
      </c>
      <c r="D9235" t="s">
        <v>44</v>
      </c>
      <c r="E9235">
        <v>2017</v>
      </c>
      <c r="F9235" s="10">
        <v>43008</v>
      </c>
      <c r="G9235" t="s">
        <v>489</v>
      </c>
      <c r="H9235" t="s">
        <v>474</v>
      </c>
      <c r="I9235" t="s">
        <v>463</v>
      </c>
      <c r="J9235">
        <v>62300000</v>
      </c>
      <c r="K9235">
        <v>62300000</v>
      </c>
    </row>
    <row r="9236" spans="1:11" x14ac:dyDescent="0.25">
      <c r="A9236">
        <v>8079</v>
      </c>
      <c r="B9236" t="s">
        <v>400</v>
      </c>
      <c r="C9236" t="s">
        <v>492</v>
      </c>
      <c r="D9236" t="s">
        <v>595</v>
      </c>
      <c r="E9236">
        <v>2017</v>
      </c>
      <c r="F9236" s="10">
        <v>43008</v>
      </c>
      <c r="G9236" t="s">
        <v>489</v>
      </c>
      <c r="H9236" t="s">
        <v>474</v>
      </c>
      <c r="I9236" t="s">
        <v>463</v>
      </c>
      <c r="J9236">
        <v>31700000</v>
      </c>
      <c r="K9236">
        <v>31700000</v>
      </c>
    </row>
    <row r="9237" spans="1:11" x14ac:dyDescent="0.25">
      <c r="A9237">
        <v>8079</v>
      </c>
      <c r="B9237" t="s">
        <v>400</v>
      </c>
      <c r="C9237" t="s">
        <v>492</v>
      </c>
      <c r="D9237" t="s">
        <v>316</v>
      </c>
      <c r="E9237">
        <v>2017</v>
      </c>
      <c r="F9237" s="10">
        <v>43008</v>
      </c>
      <c r="G9237" t="s">
        <v>489</v>
      </c>
      <c r="H9237" t="s">
        <v>474</v>
      </c>
      <c r="I9237" t="s">
        <v>463</v>
      </c>
      <c r="J9237">
        <v>732000000</v>
      </c>
      <c r="K9237">
        <v>732000000</v>
      </c>
    </row>
    <row r="9238" spans="1:11" x14ac:dyDescent="0.25">
      <c r="A9238">
        <v>8079</v>
      </c>
      <c r="B9238" t="s">
        <v>400</v>
      </c>
      <c r="C9238" t="s">
        <v>493</v>
      </c>
      <c r="D9238" t="s">
        <v>577</v>
      </c>
      <c r="E9238">
        <v>2017</v>
      </c>
      <c r="F9238" s="10">
        <v>43008</v>
      </c>
      <c r="G9238" t="s">
        <v>489</v>
      </c>
      <c r="H9238" t="s">
        <v>474</v>
      </c>
      <c r="I9238" t="s">
        <v>463</v>
      </c>
      <c r="J9238">
        <v>0</v>
      </c>
      <c r="K9238">
        <v>0</v>
      </c>
    </row>
    <row r="9239" spans="1:11" x14ac:dyDescent="0.25">
      <c r="A9239">
        <v>8079</v>
      </c>
      <c r="B9239" t="s">
        <v>400</v>
      </c>
      <c r="C9239" t="s">
        <v>493</v>
      </c>
      <c r="D9239" t="s">
        <v>589</v>
      </c>
      <c r="E9239">
        <v>2017</v>
      </c>
      <c r="F9239" s="10">
        <v>43008</v>
      </c>
      <c r="G9239" t="s">
        <v>489</v>
      </c>
      <c r="H9239" t="s">
        <v>474</v>
      </c>
      <c r="I9239" t="s">
        <v>463</v>
      </c>
      <c r="J9239">
        <v>-1100000</v>
      </c>
      <c r="K9239">
        <v>-1100000</v>
      </c>
    </row>
    <row r="9240" spans="1:11" x14ac:dyDescent="0.25">
      <c r="A9240">
        <v>8079</v>
      </c>
      <c r="B9240" t="s">
        <v>400</v>
      </c>
      <c r="C9240" t="s">
        <v>493</v>
      </c>
      <c r="D9240" t="s">
        <v>593</v>
      </c>
      <c r="E9240">
        <v>2017</v>
      </c>
      <c r="F9240" s="10">
        <v>43008</v>
      </c>
      <c r="G9240" t="s">
        <v>489</v>
      </c>
      <c r="H9240" t="s">
        <v>474</v>
      </c>
      <c r="I9240" t="s">
        <v>463</v>
      </c>
      <c r="J9240">
        <v>741000000</v>
      </c>
      <c r="K9240">
        <v>741000000</v>
      </c>
    </row>
    <row r="9241" spans="1:11" x14ac:dyDescent="0.25">
      <c r="A9241">
        <v>8079</v>
      </c>
      <c r="B9241" t="s">
        <v>400</v>
      </c>
      <c r="C9241" t="s">
        <v>493</v>
      </c>
      <c r="D9241" t="s">
        <v>594</v>
      </c>
      <c r="E9241">
        <v>2017</v>
      </c>
      <c r="F9241" s="10">
        <v>43008</v>
      </c>
      <c r="G9241" t="s">
        <v>489</v>
      </c>
      <c r="H9241" t="s">
        <v>474</v>
      </c>
      <c r="I9241" t="s">
        <v>463</v>
      </c>
      <c r="J9241">
        <v>86100000</v>
      </c>
      <c r="K9241">
        <v>86100000</v>
      </c>
    </row>
    <row r="9242" spans="1:11" x14ac:dyDescent="0.25">
      <c r="A9242">
        <v>974</v>
      </c>
      <c r="B9242" t="s">
        <v>324</v>
      </c>
      <c r="C9242" t="s">
        <v>492</v>
      </c>
      <c r="D9242" t="s">
        <v>44</v>
      </c>
      <c r="E9242">
        <v>2017</v>
      </c>
      <c r="F9242" s="10">
        <v>43100</v>
      </c>
      <c r="G9242" t="s">
        <v>489</v>
      </c>
      <c r="H9242" t="s">
        <v>474</v>
      </c>
      <c r="I9242" t="s">
        <v>463</v>
      </c>
      <c r="J9242">
        <v>139734000</v>
      </c>
      <c r="K9242">
        <v>139734000</v>
      </c>
    </row>
    <row r="9243" spans="1:11" x14ac:dyDescent="0.25">
      <c r="A9243">
        <v>974</v>
      </c>
      <c r="B9243" t="s">
        <v>324</v>
      </c>
      <c r="C9243" t="s">
        <v>492</v>
      </c>
      <c r="D9243" t="s">
        <v>569</v>
      </c>
      <c r="E9243">
        <v>2017</v>
      </c>
      <c r="F9243" s="10">
        <v>43100</v>
      </c>
      <c r="G9243" t="s">
        <v>489</v>
      </c>
      <c r="H9243" t="s">
        <v>474</v>
      </c>
      <c r="I9243" t="s">
        <v>463</v>
      </c>
      <c r="J9243">
        <v>71839000</v>
      </c>
      <c r="K9243">
        <v>71839000</v>
      </c>
    </row>
    <row r="9244" spans="1:11" x14ac:dyDescent="0.25">
      <c r="A9244">
        <v>974</v>
      </c>
      <c r="B9244" t="s">
        <v>324</v>
      </c>
      <c r="C9244" t="s">
        <v>492</v>
      </c>
      <c r="D9244" t="s">
        <v>2060</v>
      </c>
      <c r="E9244">
        <v>2017</v>
      </c>
      <c r="F9244" s="10">
        <v>43100</v>
      </c>
      <c r="G9244" t="s">
        <v>489</v>
      </c>
      <c r="H9244" t="s">
        <v>474</v>
      </c>
      <c r="I9244" t="s">
        <v>463</v>
      </c>
      <c r="J9244">
        <v>119133000</v>
      </c>
      <c r="K9244">
        <v>119133000</v>
      </c>
    </row>
    <row r="9245" spans="1:11" x14ac:dyDescent="0.25">
      <c r="A9245">
        <v>974</v>
      </c>
      <c r="B9245" t="s">
        <v>324</v>
      </c>
      <c r="C9245" t="s">
        <v>492</v>
      </c>
      <c r="D9245" t="s">
        <v>316</v>
      </c>
      <c r="E9245">
        <v>2017</v>
      </c>
      <c r="F9245" s="10">
        <v>43100</v>
      </c>
      <c r="G9245" t="s">
        <v>489</v>
      </c>
      <c r="H9245" t="s">
        <v>474</v>
      </c>
      <c r="I9245" t="s">
        <v>463</v>
      </c>
      <c r="J9245">
        <v>1028313000</v>
      </c>
      <c r="K9245">
        <v>1028313000</v>
      </c>
    </row>
    <row r="9246" spans="1:11" x14ac:dyDescent="0.25">
      <c r="A9246">
        <v>974</v>
      </c>
      <c r="B9246" t="s">
        <v>324</v>
      </c>
      <c r="C9246" t="s">
        <v>493</v>
      </c>
      <c r="D9246" t="s">
        <v>963</v>
      </c>
      <c r="E9246">
        <v>2017</v>
      </c>
      <c r="F9246" s="10">
        <v>43100</v>
      </c>
      <c r="G9246" t="s">
        <v>489</v>
      </c>
      <c r="H9246" t="s">
        <v>474</v>
      </c>
      <c r="I9246" t="s">
        <v>463</v>
      </c>
      <c r="J9246">
        <v>456139000</v>
      </c>
      <c r="K9246">
        <v>456139000</v>
      </c>
    </row>
    <row r="9247" spans="1:11" x14ac:dyDescent="0.25">
      <c r="A9247">
        <v>974</v>
      </c>
      <c r="B9247" t="s">
        <v>324</v>
      </c>
      <c r="C9247" t="s">
        <v>493</v>
      </c>
      <c r="D9247" t="s">
        <v>964</v>
      </c>
      <c r="E9247">
        <v>2017</v>
      </c>
      <c r="F9247" s="10">
        <v>43100</v>
      </c>
      <c r="G9247" t="s">
        <v>489</v>
      </c>
      <c r="H9247" t="s">
        <v>474</v>
      </c>
      <c r="I9247" t="s">
        <v>463</v>
      </c>
      <c r="J9247">
        <v>290726000</v>
      </c>
      <c r="K9247">
        <v>290726000</v>
      </c>
    </row>
    <row r="9248" spans="1:11" x14ac:dyDescent="0.25">
      <c r="A9248">
        <v>974</v>
      </c>
      <c r="B9248" t="s">
        <v>324</v>
      </c>
      <c r="C9248" t="s">
        <v>493</v>
      </c>
      <c r="D9248" t="s">
        <v>962</v>
      </c>
      <c r="E9248">
        <v>2017</v>
      </c>
      <c r="F9248" s="10">
        <v>43100</v>
      </c>
      <c r="G9248" t="s">
        <v>489</v>
      </c>
      <c r="H9248" t="s">
        <v>474</v>
      </c>
      <c r="I9248" t="s">
        <v>463</v>
      </c>
      <c r="J9248">
        <v>612154000</v>
      </c>
      <c r="K9248">
        <v>612154000</v>
      </c>
    </row>
    <row r="9249" spans="1:11" x14ac:dyDescent="0.25">
      <c r="A9249">
        <v>1080</v>
      </c>
      <c r="B9249" t="s">
        <v>341</v>
      </c>
      <c r="C9249" t="s">
        <v>493</v>
      </c>
      <c r="D9249" t="s">
        <v>971</v>
      </c>
      <c r="E9249">
        <v>2017</v>
      </c>
      <c r="F9249" s="10">
        <v>43100</v>
      </c>
      <c r="G9249" t="s">
        <v>489</v>
      </c>
      <c r="H9249" t="s">
        <v>474</v>
      </c>
      <c r="I9249" t="s">
        <v>463</v>
      </c>
      <c r="J9249">
        <v>195283000</v>
      </c>
      <c r="K9249">
        <v>195283000</v>
      </c>
    </row>
    <row r="9250" spans="1:11" x14ac:dyDescent="0.25">
      <c r="A9250">
        <v>1080</v>
      </c>
      <c r="B9250" t="s">
        <v>341</v>
      </c>
      <c r="C9250" t="s">
        <v>493</v>
      </c>
      <c r="D9250" t="s">
        <v>2881</v>
      </c>
      <c r="E9250">
        <v>2017</v>
      </c>
      <c r="F9250" s="10">
        <v>43100</v>
      </c>
      <c r="G9250" t="s">
        <v>489</v>
      </c>
      <c r="H9250" t="s">
        <v>474</v>
      </c>
      <c r="I9250" t="s">
        <v>463</v>
      </c>
      <c r="J9250">
        <v>478500000</v>
      </c>
      <c r="K9250">
        <v>478500000</v>
      </c>
    </row>
    <row r="9251" spans="1:11" x14ac:dyDescent="0.25">
      <c r="A9251">
        <v>1094</v>
      </c>
      <c r="B9251" t="s">
        <v>342</v>
      </c>
      <c r="C9251" t="s">
        <v>493</v>
      </c>
      <c r="D9251" t="s">
        <v>3348</v>
      </c>
      <c r="E9251">
        <v>2017</v>
      </c>
      <c r="F9251" s="10">
        <v>43100</v>
      </c>
      <c r="G9251" t="s">
        <v>489</v>
      </c>
      <c r="H9251" t="s">
        <v>474</v>
      </c>
      <c r="I9251" t="s">
        <v>463</v>
      </c>
      <c r="J9251">
        <v>43560000</v>
      </c>
      <c r="K9251">
        <v>43560000</v>
      </c>
    </row>
    <row r="9252" spans="1:11" x14ac:dyDescent="0.25">
      <c r="A9252">
        <v>1094</v>
      </c>
      <c r="B9252" t="s">
        <v>342</v>
      </c>
      <c r="C9252" t="s">
        <v>493</v>
      </c>
      <c r="D9252" t="s">
        <v>3349</v>
      </c>
      <c r="E9252">
        <v>2017</v>
      </c>
      <c r="F9252" s="10">
        <v>43100</v>
      </c>
      <c r="G9252" t="s">
        <v>489</v>
      </c>
      <c r="H9252" t="s">
        <v>474</v>
      </c>
      <c r="I9252" t="s">
        <v>463</v>
      </c>
      <c r="J9252">
        <v>43560000</v>
      </c>
      <c r="K9252">
        <v>43560000</v>
      </c>
    </row>
    <row r="9253" spans="1:11" x14ac:dyDescent="0.25">
      <c r="A9253">
        <v>1094</v>
      </c>
      <c r="B9253" t="s">
        <v>342</v>
      </c>
      <c r="C9253" t="s">
        <v>493</v>
      </c>
      <c r="D9253" t="s">
        <v>3347</v>
      </c>
      <c r="E9253">
        <v>2017</v>
      </c>
      <c r="F9253" s="10">
        <v>43100</v>
      </c>
      <c r="G9253" t="s">
        <v>489</v>
      </c>
      <c r="H9253" t="s">
        <v>474</v>
      </c>
      <c r="I9253" t="s">
        <v>463</v>
      </c>
      <c r="J9253">
        <v>199650000.00000003</v>
      </c>
      <c r="K9253">
        <v>199650000.00000003</v>
      </c>
    </row>
    <row r="9254" spans="1:11" x14ac:dyDescent="0.25">
      <c r="A9254">
        <v>1094</v>
      </c>
      <c r="B9254" t="s">
        <v>342</v>
      </c>
      <c r="C9254" t="s">
        <v>493</v>
      </c>
      <c r="D9254" t="s">
        <v>456</v>
      </c>
      <c r="E9254">
        <v>2017</v>
      </c>
      <c r="F9254" s="10">
        <v>43100</v>
      </c>
      <c r="G9254" t="s">
        <v>489</v>
      </c>
      <c r="H9254" t="s">
        <v>474</v>
      </c>
      <c r="I9254" t="s">
        <v>463</v>
      </c>
      <c r="J9254">
        <v>76230000</v>
      </c>
      <c r="K9254">
        <v>76230000</v>
      </c>
    </row>
    <row r="9255" spans="1:11" x14ac:dyDescent="0.25">
      <c r="A9255">
        <v>1102</v>
      </c>
      <c r="B9255" t="s">
        <v>349</v>
      </c>
      <c r="C9255" t="s">
        <v>493</v>
      </c>
      <c r="D9255" t="s">
        <v>2885</v>
      </c>
      <c r="E9255">
        <v>2017</v>
      </c>
      <c r="F9255" s="10">
        <v>43100</v>
      </c>
      <c r="G9255" t="s">
        <v>489</v>
      </c>
      <c r="H9255" t="s">
        <v>474</v>
      </c>
      <c r="I9255" t="s">
        <v>463</v>
      </c>
      <c r="J9255">
        <v>168516000</v>
      </c>
      <c r="K9255">
        <v>168516000</v>
      </c>
    </row>
    <row r="9256" spans="1:11" x14ac:dyDescent="0.25">
      <c r="A9256">
        <v>1102</v>
      </c>
      <c r="B9256" t="s">
        <v>349</v>
      </c>
      <c r="C9256" t="s">
        <v>493</v>
      </c>
      <c r="D9256" t="s">
        <v>820</v>
      </c>
      <c r="E9256">
        <v>2017</v>
      </c>
      <c r="F9256" s="10">
        <v>43100</v>
      </c>
      <c r="G9256" t="s">
        <v>489</v>
      </c>
      <c r="H9256" t="s">
        <v>474</v>
      </c>
      <c r="I9256" t="s">
        <v>463</v>
      </c>
      <c r="J9256">
        <v>103284000</v>
      </c>
      <c r="K9256">
        <v>103284000</v>
      </c>
    </row>
    <row r="9257" spans="1:11" x14ac:dyDescent="0.25">
      <c r="A9257">
        <v>1158</v>
      </c>
      <c r="B9257" t="s">
        <v>53</v>
      </c>
      <c r="C9257" t="s">
        <v>492</v>
      </c>
      <c r="D9257" t="s">
        <v>464</v>
      </c>
      <c r="E9257">
        <v>2017</v>
      </c>
      <c r="F9257" s="10">
        <v>43100</v>
      </c>
      <c r="G9257" t="s">
        <v>489</v>
      </c>
      <c r="H9257" t="s">
        <v>474</v>
      </c>
      <c r="I9257" t="s">
        <v>463</v>
      </c>
      <c r="J9257">
        <v>21528494</v>
      </c>
      <c r="K9257">
        <v>21528494</v>
      </c>
    </row>
    <row r="9258" spans="1:11" x14ac:dyDescent="0.25">
      <c r="A9258">
        <v>1158</v>
      </c>
      <c r="B9258" t="s">
        <v>53</v>
      </c>
      <c r="C9258" t="s">
        <v>492</v>
      </c>
      <c r="D9258" t="s">
        <v>466</v>
      </c>
      <c r="E9258">
        <v>2017</v>
      </c>
      <c r="F9258" s="10">
        <v>43100</v>
      </c>
      <c r="G9258" t="s">
        <v>489</v>
      </c>
      <c r="H9258" t="s">
        <v>474</v>
      </c>
      <c r="I9258" t="s">
        <v>463</v>
      </c>
      <c r="J9258">
        <v>2939643</v>
      </c>
      <c r="K9258">
        <v>2939643</v>
      </c>
    </row>
    <row r="9259" spans="1:11" x14ac:dyDescent="0.25">
      <c r="A9259">
        <v>1158</v>
      </c>
      <c r="B9259" t="s">
        <v>53</v>
      </c>
      <c r="C9259" t="s">
        <v>492</v>
      </c>
      <c r="D9259" t="s">
        <v>54</v>
      </c>
      <c r="E9259">
        <v>2017</v>
      </c>
      <c r="F9259" s="10">
        <v>43100</v>
      </c>
      <c r="G9259" t="s">
        <v>489</v>
      </c>
      <c r="H9259" t="s">
        <v>474</v>
      </c>
      <c r="I9259" t="s">
        <v>463</v>
      </c>
      <c r="J9259">
        <v>30218830</v>
      </c>
      <c r="K9259">
        <v>30218830</v>
      </c>
    </row>
    <row r="9260" spans="1:11" x14ac:dyDescent="0.25">
      <c r="A9260">
        <v>1158</v>
      </c>
      <c r="B9260" t="s">
        <v>53</v>
      </c>
      <c r="C9260" t="s">
        <v>492</v>
      </c>
      <c r="D9260" t="s">
        <v>465</v>
      </c>
      <c r="E9260">
        <v>2017</v>
      </c>
      <c r="F9260" s="10">
        <v>43100</v>
      </c>
      <c r="G9260" t="s">
        <v>489</v>
      </c>
      <c r="H9260" t="s">
        <v>474</v>
      </c>
      <c r="I9260" t="s">
        <v>463</v>
      </c>
      <c r="J9260">
        <v>159856</v>
      </c>
      <c r="K9260">
        <v>159856</v>
      </c>
    </row>
    <row r="9261" spans="1:11" x14ac:dyDescent="0.25">
      <c r="A9261">
        <v>1158</v>
      </c>
      <c r="B9261" t="s">
        <v>53</v>
      </c>
      <c r="C9261" t="s">
        <v>492</v>
      </c>
      <c r="D9261" t="s">
        <v>467</v>
      </c>
      <c r="E9261">
        <v>2017</v>
      </c>
      <c r="F9261" s="10">
        <v>43100</v>
      </c>
      <c r="G9261" t="s">
        <v>489</v>
      </c>
      <c r="H9261" t="s">
        <v>474</v>
      </c>
      <c r="I9261" t="s">
        <v>463</v>
      </c>
      <c r="J9261">
        <v>469346</v>
      </c>
      <c r="K9261">
        <v>469346</v>
      </c>
    </row>
    <row r="9262" spans="1:11" x14ac:dyDescent="0.25">
      <c r="A9262">
        <v>1158</v>
      </c>
      <c r="B9262" t="s">
        <v>53</v>
      </c>
      <c r="C9262" t="s">
        <v>492</v>
      </c>
      <c r="D9262" t="s">
        <v>316</v>
      </c>
      <c r="E9262">
        <v>2017</v>
      </c>
      <c r="F9262" s="10">
        <v>43100</v>
      </c>
      <c r="G9262" t="s">
        <v>489</v>
      </c>
      <c r="H9262" t="s">
        <v>474</v>
      </c>
      <c r="I9262" t="s">
        <v>463</v>
      </c>
      <c r="J9262">
        <v>6990496</v>
      </c>
      <c r="K9262">
        <v>6990496</v>
      </c>
    </row>
    <row r="9263" spans="1:11" x14ac:dyDescent="0.25">
      <c r="A9263">
        <v>1158</v>
      </c>
      <c r="B9263" t="s">
        <v>53</v>
      </c>
      <c r="C9263" t="s">
        <v>493</v>
      </c>
      <c r="D9263" t="s">
        <v>2074</v>
      </c>
      <c r="E9263">
        <v>2017</v>
      </c>
      <c r="F9263" s="10">
        <v>43100</v>
      </c>
      <c r="G9263" t="s">
        <v>489</v>
      </c>
      <c r="H9263" t="s">
        <v>474</v>
      </c>
      <c r="I9263" t="s">
        <v>463</v>
      </c>
      <c r="J9263">
        <v>31621756</v>
      </c>
      <c r="K9263">
        <v>31621756</v>
      </c>
    </row>
    <row r="9264" spans="1:11" x14ac:dyDescent="0.25">
      <c r="A9264">
        <v>1158</v>
      </c>
      <c r="B9264" t="s">
        <v>53</v>
      </c>
      <c r="C9264" t="s">
        <v>493</v>
      </c>
      <c r="D9264" t="s">
        <v>994</v>
      </c>
      <c r="E9264">
        <v>2017</v>
      </c>
      <c r="F9264" s="10">
        <v>43100</v>
      </c>
      <c r="G9264" t="s">
        <v>489</v>
      </c>
      <c r="H9264" t="s">
        <v>474</v>
      </c>
      <c r="I9264" t="s">
        <v>463</v>
      </c>
      <c r="J9264">
        <v>6990496</v>
      </c>
      <c r="K9264">
        <v>6990496</v>
      </c>
    </row>
    <row r="9265" spans="1:11" x14ac:dyDescent="0.25">
      <c r="A9265">
        <v>1158</v>
      </c>
      <c r="B9265" t="s">
        <v>53</v>
      </c>
      <c r="C9265" t="s">
        <v>493</v>
      </c>
      <c r="D9265" t="s">
        <v>2073</v>
      </c>
      <c r="E9265">
        <v>2017</v>
      </c>
      <c r="F9265" s="10">
        <v>43100</v>
      </c>
      <c r="G9265" t="s">
        <v>489</v>
      </c>
      <c r="H9265" t="s">
        <v>474</v>
      </c>
      <c r="I9265" t="s">
        <v>463</v>
      </c>
      <c r="J9265">
        <v>23225066</v>
      </c>
      <c r="K9265">
        <v>23225066</v>
      </c>
    </row>
    <row r="9266" spans="1:11" x14ac:dyDescent="0.25">
      <c r="A9266">
        <v>1158</v>
      </c>
      <c r="B9266" t="s">
        <v>53</v>
      </c>
      <c r="C9266" t="s">
        <v>493</v>
      </c>
      <c r="D9266" t="s">
        <v>468</v>
      </c>
      <c r="E9266">
        <v>2017</v>
      </c>
      <c r="F9266" s="10">
        <v>43100</v>
      </c>
      <c r="G9266" t="s">
        <v>489</v>
      </c>
      <c r="H9266" t="s">
        <v>474</v>
      </c>
      <c r="I9266" t="s">
        <v>463</v>
      </c>
      <c r="J9266">
        <v>469347</v>
      </c>
      <c r="K9266">
        <v>469347</v>
      </c>
    </row>
    <row r="9267" spans="1:11" x14ac:dyDescent="0.25">
      <c r="A9267">
        <v>1174</v>
      </c>
      <c r="B9267" t="s">
        <v>358</v>
      </c>
      <c r="C9267" t="s">
        <v>492</v>
      </c>
      <c r="D9267" t="s">
        <v>1027</v>
      </c>
      <c r="E9267">
        <v>2017</v>
      </c>
      <c r="F9267" s="10">
        <v>43100</v>
      </c>
      <c r="G9267" t="s">
        <v>489</v>
      </c>
      <c r="H9267" t="s">
        <v>474</v>
      </c>
      <c r="I9267" t="s">
        <v>463</v>
      </c>
      <c r="J9267">
        <v>7446500000</v>
      </c>
      <c r="K9267">
        <v>7446500000</v>
      </c>
    </row>
    <row r="9268" spans="1:11" x14ac:dyDescent="0.25">
      <c r="A9268">
        <v>1174</v>
      </c>
      <c r="B9268" t="s">
        <v>358</v>
      </c>
      <c r="C9268" t="s">
        <v>492</v>
      </c>
      <c r="D9268" t="s">
        <v>59</v>
      </c>
      <c r="E9268">
        <v>2017</v>
      </c>
      <c r="F9268" s="10">
        <v>43100</v>
      </c>
      <c r="G9268" t="s">
        <v>489</v>
      </c>
      <c r="H9268" t="s">
        <v>474</v>
      </c>
      <c r="I9268" t="s">
        <v>463</v>
      </c>
      <c r="J9268">
        <v>2011600000</v>
      </c>
      <c r="K9268">
        <v>2011600000</v>
      </c>
    </row>
    <row r="9269" spans="1:11" x14ac:dyDescent="0.25">
      <c r="A9269">
        <v>1174</v>
      </c>
      <c r="B9269" t="s">
        <v>358</v>
      </c>
      <c r="C9269" t="s">
        <v>492</v>
      </c>
      <c r="D9269" t="s">
        <v>113</v>
      </c>
      <c r="E9269">
        <v>2017</v>
      </c>
      <c r="F9269" s="10">
        <v>43100</v>
      </c>
      <c r="G9269" t="s">
        <v>489</v>
      </c>
      <c r="H9269" t="s">
        <v>474</v>
      </c>
      <c r="I9269" t="s">
        <v>463</v>
      </c>
      <c r="J9269">
        <v>1161600000</v>
      </c>
      <c r="K9269">
        <v>1161600000</v>
      </c>
    </row>
    <row r="9270" spans="1:11" x14ac:dyDescent="0.25">
      <c r="A9270">
        <v>1174</v>
      </c>
      <c r="B9270" t="s">
        <v>358</v>
      </c>
      <c r="C9270" t="s">
        <v>492</v>
      </c>
      <c r="D9270" t="s">
        <v>163</v>
      </c>
      <c r="E9270">
        <v>2017</v>
      </c>
      <c r="F9270" s="10">
        <v>43100</v>
      </c>
      <c r="G9270" t="s">
        <v>489</v>
      </c>
      <c r="H9270" t="s">
        <v>474</v>
      </c>
      <c r="I9270" t="s">
        <v>463</v>
      </c>
      <c r="J9270">
        <v>872100000</v>
      </c>
      <c r="K9270">
        <v>872100000</v>
      </c>
    </row>
    <row r="9271" spans="1:11" x14ac:dyDescent="0.25">
      <c r="A9271">
        <v>1174</v>
      </c>
      <c r="B9271" t="s">
        <v>358</v>
      </c>
      <c r="C9271" t="s">
        <v>492</v>
      </c>
      <c r="D9271" t="s">
        <v>316</v>
      </c>
      <c r="E9271">
        <v>2017</v>
      </c>
      <c r="F9271" s="10">
        <v>43100</v>
      </c>
      <c r="G9271" t="s">
        <v>489</v>
      </c>
      <c r="H9271" t="s">
        <v>474</v>
      </c>
      <c r="I9271" t="s">
        <v>463</v>
      </c>
      <c r="J9271">
        <v>6837900000</v>
      </c>
      <c r="K9271">
        <v>6837900000</v>
      </c>
    </row>
    <row r="9272" spans="1:11" x14ac:dyDescent="0.25">
      <c r="A9272">
        <v>1174</v>
      </c>
      <c r="B9272" t="s">
        <v>358</v>
      </c>
      <c r="C9272" t="s">
        <v>493</v>
      </c>
      <c r="D9272" t="s">
        <v>1107</v>
      </c>
      <c r="E9272">
        <v>2017</v>
      </c>
      <c r="F9272" s="10">
        <v>43100</v>
      </c>
      <c r="G9272" t="s">
        <v>489</v>
      </c>
      <c r="H9272" t="s">
        <v>474</v>
      </c>
      <c r="I9272" t="s">
        <v>463</v>
      </c>
      <c r="J9272">
        <v>2810900000</v>
      </c>
      <c r="K9272">
        <v>2810900000</v>
      </c>
    </row>
    <row r="9273" spans="1:11" x14ac:dyDescent="0.25">
      <c r="A9273">
        <v>1174</v>
      </c>
      <c r="B9273" t="s">
        <v>358</v>
      </c>
      <c r="C9273" t="s">
        <v>493</v>
      </c>
      <c r="D9273" t="s">
        <v>2075</v>
      </c>
      <c r="E9273">
        <v>2017</v>
      </c>
      <c r="F9273" s="10">
        <v>43100</v>
      </c>
      <c r="G9273" t="s">
        <v>489</v>
      </c>
      <c r="H9273" t="s">
        <v>474</v>
      </c>
      <c r="I9273" t="s">
        <v>463</v>
      </c>
      <c r="J9273">
        <v>5839900000</v>
      </c>
      <c r="K9273">
        <v>5839900000</v>
      </c>
    </row>
    <row r="9274" spans="1:11" x14ac:dyDescent="0.25">
      <c r="A9274">
        <v>1174</v>
      </c>
      <c r="B9274" t="s">
        <v>358</v>
      </c>
      <c r="C9274" t="s">
        <v>493</v>
      </c>
      <c r="D9274" t="s">
        <v>1105</v>
      </c>
      <c r="E9274">
        <v>2017</v>
      </c>
      <c r="F9274" s="10">
        <v>43100</v>
      </c>
      <c r="G9274" t="s">
        <v>489</v>
      </c>
      <c r="H9274" t="s">
        <v>474</v>
      </c>
      <c r="I9274" t="s">
        <v>463</v>
      </c>
      <c r="J9274">
        <v>3968800000</v>
      </c>
      <c r="K9274">
        <v>3968800000</v>
      </c>
    </row>
    <row r="9275" spans="1:11" x14ac:dyDescent="0.25">
      <c r="A9275">
        <v>1174</v>
      </c>
      <c r="B9275" t="s">
        <v>358</v>
      </c>
      <c r="C9275" t="s">
        <v>493</v>
      </c>
      <c r="D9275" t="s">
        <v>1106</v>
      </c>
      <c r="E9275">
        <v>2017</v>
      </c>
      <c r="F9275" s="10">
        <v>43100</v>
      </c>
      <c r="G9275" t="s">
        <v>489</v>
      </c>
      <c r="H9275" t="s">
        <v>474</v>
      </c>
      <c r="I9275" t="s">
        <v>463</v>
      </c>
      <c r="J9275">
        <v>5710100000</v>
      </c>
      <c r="K9275">
        <v>5710100000</v>
      </c>
    </row>
    <row r="9276" spans="1:11" x14ac:dyDescent="0.25">
      <c r="A9276">
        <v>1269</v>
      </c>
      <c r="B9276" t="s">
        <v>369</v>
      </c>
      <c r="C9276" t="s">
        <v>492</v>
      </c>
      <c r="D9276" t="s">
        <v>1436</v>
      </c>
      <c r="E9276">
        <v>2017</v>
      </c>
      <c r="F9276" s="10">
        <v>43100</v>
      </c>
      <c r="G9276" t="s">
        <v>489</v>
      </c>
      <c r="H9276" t="s">
        <v>474</v>
      </c>
      <c r="I9276" t="s">
        <v>463</v>
      </c>
      <c r="J9276">
        <v>985500000</v>
      </c>
      <c r="K9276">
        <v>985500000</v>
      </c>
    </row>
    <row r="9277" spans="1:11" x14ac:dyDescent="0.25">
      <c r="A9277">
        <v>1269</v>
      </c>
      <c r="B9277" t="s">
        <v>369</v>
      </c>
      <c r="C9277" t="s">
        <v>492</v>
      </c>
      <c r="D9277" t="s">
        <v>44</v>
      </c>
      <c r="E9277">
        <v>2017</v>
      </c>
      <c r="F9277" s="10">
        <v>43100</v>
      </c>
      <c r="G9277" t="s">
        <v>489</v>
      </c>
      <c r="H9277" t="s">
        <v>474</v>
      </c>
      <c r="I9277" t="s">
        <v>463</v>
      </c>
      <c r="J9277">
        <v>1447500000</v>
      </c>
      <c r="K9277">
        <v>1447500000</v>
      </c>
    </row>
    <row r="9278" spans="1:11" x14ac:dyDescent="0.25">
      <c r="A9278">
        <v>1269</v>
      </c>
      <c r="B9278" t="s">
        <v>369</v>
      </c>
      <c r="C9278" t="s">
        <v>492</v>
      </c>
      <c r="D9278" t="s">
        <v>1041</v>
      </c>
      <c r="E9278">
        <v>2017</v>
      </c>
      <c r="F9278" s="10">
        <v>43100</v>
      </c>
      <c r="G9278" t="s">
        <v>489</v>
      </c>
      <c r="H9278" t="s">
        <v>474</v>
      </c>
      <c r="I9278" t="s">
        <v>463</v>
      </c>
      <c r="J9278">
        <v>968200000</v>
      </c>
      <c r="K9278">
        <v>968200000</v>
      </c>
    </row>
    <row r="9279" spans="1:11" x14ac:dyDescent="0.25">
      <c r="A9279">
        <v>1269</v>
      </c>
      <c r="B9279" t="s">
        <v>369</v>
      </c>
      <c r="C9279" t="s">
        <v>492</v>
      </c>
      <c r="D9279" t="s">
        <v>569</v>
      </c>
      <c r="E9279">
        <v>2017</v>
      </c>
      <c r="F9279" s="10">
        <v>43100</v>
      </c>
      <c r="G9279" t="s">
        <v>489</v>
      </c>
      <c r="H9279" t="s">
        <v>474</v>
      </c>
      <c r="I9279" t="s">
        <v>463</v>
      </c>
      <c r="J9279">
        <v>4358300000</v>
      </c>
      <c r="K9279">
        <v>4358300000</v>
      </c>
    </row>
    <row r="9280" spans="1:11" x14ac:dyDescent="0.25">
      <c r="A9280">
        <v>1269</v>
      </c>
      <c r="B9280" t="s">
        <v>369</v>
      </c>
      <c r="C9280" t="s">
        <v>492</v>
      </c>
      <c r="D9280" t="s">
        <v>1042</v>
      </c>
      <c r="E9280">
        <v>2017</v>
      </c>
      <c r="F9280" s="10">
        <v>43100</v>
      </c>
      <c r="G9280" t="s">
        <v>489</v>
      </c>
      <c r="H9280" t="s">
        <v>474</v>
      </c>
      <c r="I9280" t="s">
        <v>463</v>
      </c>
      <c r="J9280">
        <v>1690400000</v>
      </c>
      <c r="K9280">
        <v>1690400000</v>
      </c>
    </row>
    <row r="9281" spans="1:11" x14ac:dyDescent="0.25">
      <c r="A9281">
        <v>1269</v>
      </c>
      <c r="B9281" t="s">
        <v>369</v>
      </c>
      <c r="C9281" t="s">
        <v>492</v>
      </c>
      <c r="D9281" t="s">
        <v>316</v>
      </c>
      <c r="E9281">
        <v>2017</v>
      </c>
      <c r="F9281" s="10">
        <v>43100</v>
      </c>
      <c r="G9281" t="s">
        <v>489</v>
      </c>
      <c r="H9281" t="s">
        <v>474</v>
      </c>
      <c r="I9281" t="s">
        <v>463</v>
      </c>
      <c r="J9281">
        <v>10071100000</v>
      </c>
      <c r="K9281">
        <v>10071100000</v>
      </c>
    </row>
    <row r="9282" spans="1:11" x14ac:dyDescent="0.25">
      <c r="A9282">
        <v>1269</v>
      </c>
      <c r="B9282" t="s">
        <v>369</v>
      </c>
      <c r="C9282" t="s">
        <v>493</v>
      </c>
      <c r="D9282" t="s">
        <v>1367</v>
      </c>
      <c r="E9282">
        <v>2017</v>
      </c>
      <c r="F9282" s="10">
        <v>43100</v>
      </c>
      <c r="G9282" t="s">
        <v>489</v>
      </c>
      <c r="H9282" t="s">
        <v>474</v>
      </c>
      <c r="I9282" t="s">
        <v>463</v>
      </c>
      <c r="J9282">
        <v>2544100000</v>
      </c>
      <c r="K9282">
        <v>2544100000</v>
      </c>
    </row>
    <row r="9283" spans="1:11" x14ac:dyDescent="0.25">
      <c r="A9283">
        <v>1269</v>
      </c>
      <c r="B9283" t="s">
        <v>369</v>
      </c>
      <c r="C9283" t="s">
        <v>493</v>
      </c>
      <c r="D9283" t="s">
        <v>1160</v>
      </c>
      <c r="E9283">
        <v>2017</v>
      </c>
      <c r="F9283" s="10">
        <v>43100</v>
      </c>
      <c r="G9283" t="s">
        <v>489</v>
      </c>
      <c r="H9283" t="s">
        <v>474</v>
      </c>
      <c r="I9283" t="s">
        <v>463</v>
      </c>
      <c r="J9283">
        <v>9376700000</v>
      </c>
      <c r="K9283">
        <v>9376700000</v>
      </c>
    </row>
    <row r="9284" spans="1:11" x14ac:dyDescent="0.25">
      <c r="A9284">
        <v>1269</v>
      </c>
      <c r="B9284" t="s">
        <v>369</v>
      </c>
      <c r="C9284" t="s">
        <v>493</v>
      </c>
      <c r="D9284" t="s">
        <v>1040</v>
      </c>
      <c r="E9284">
        <v>2017</v>
      </c>
      <c r="F9284" s="10">
        <v>43100</v>
      </c>
      <c r="G9284" t="s">
        <v>489</v>
      </c>
      <c r="H9284" t="s">
        <v>474</v>
      </c>
      <c r="I9284" t="s">
        <v>463</v>
      </c>
      <c r="J9284">
        <v>3232700000</v>
      </c>
      <c r="K9284">
        <v>3232700000</v>
      </c>
    </row>
    <row r="9285" spans="1:11" x14ac:dyDescent="0.25">
      <c r="A9285">
        <v>1269</v>
      </c>
      <c r="B9285" t="s">
        <v>369</v>
      </c>
      <c r="C9285" t="s">
        <v>493</v>
      </c>
      <c r="D9285" t="s">
        <v>1161</v>
      </c>
      <c r="E9285">
        <v>2017</v>
      </c>
      <c r="F9285" s="10">
        <v>43100</v>
      </c>
      <c r="G9285" t="s">
        <v>489</v>
      </c>
      <c r="H9285" t="s">
        <v>474</v>
      </c>
      <c r="I9285" t="s">
        <v>463</v>
      </c>
      <c r="J9285">
        <v>4367500000</v>
      </c>
      <c r="K9285">
        <v>4367500000</v>
      </c>
    </row>
    <row r="9286" spans="1:11" x14ac:dyDescent="0.25">
      <c r="A9286">
        <v>1422</v>
      </c>
      <c r="B9286" t="s">
        <v>2287</v>
      </c>
      <c r="C9286" t="s">
        <v>492</v>
      </c>
      <c r="D9286" t="s">
        <v>620</v>
      </c>
      <c r="E9286">
        <v>2017</v>
      </c>
      <c r="F9286" s="10">
        <v>43100</v>
      </c>
      <c r="G9286" t="s">
        <v>489</v>
      </c>
      <c r="H9286" t="s">
        <v>474</v>
      </c>
      <c r="I9286" t="s">
        <v>463</v>
      </c>
      <c r="J9286">
        <v>41710000</v>
      </c>
      <c r="K9286">
        <v>41710000</v>
      </c>
    </row>
    <row r="9287" spans="1:11" x14ac:dyDescent="0.25">
      <c r="A9287">
        <v>1422</v>
      </c>
      <c r="B9287" t="s">
        <v>2287</v>
      </c>
      <c r="C9287" t="s">
        <v>492</v>
      </c>
      <c r="D9287" t="s">
        <v>21</v>
      </c>
      <c r="E9287">
        <v>2017</v>
      </c>
      <c r="F9287" s="10">
        <v>43100</v>
      </c>
      <c r="G9287" t="s">
        <v>489</v>
      </c>
      <c r="H9287" t="s">
        <v>474</v>
      </c>
      <c r="I9287" t="s">
        <v>463</v>
      </c>
      <c r="J9287">
        <v>333680000</v>
      </c>
      <c r="K9287">
        <v>333680000</v>
      </c>
    </row>
    <row r="9288" spans="1:11" x14ac:dyDescent="0.25">
      <c r="A9288">
        <v>1422</v>
      </c>
      <c r="B9288" t="s">
        <v>2287</v>
      </c>
      <c r="C9288" t="s">
        <v>492</v>
      </c>
      <c r="D9288" t="s">
        <v>44</v>
      </c>
      <c r="E9288">
        <v>2017</v>
      </c>
      <c r="F9288" s="10">
        <v>43100</v>
      </c>
      <c r="G9288" t="s">
        <v>489</v>
      </c>
      <c r="H9288" t="s">
        <v>474</v>
      </c>
      <c r="I9288" t="s">
        <v>463</v>
      </c>
      <c r="J9288">
        <v>208550000</v>
      </c>
      <c r="K9288">
        <v>208550000</v>
      </c>
    </row>
    <row r="9289" spans="1:11" x14ac:dyDescent="0.25">
      <c r="A9289">
        <v>1422</v>
      </c>
      <c r="B9289" t="s">
        <v>2287</v>
      </c>
      <c r="C9289" t="s">
        <v>492</v>
      </c>
      <c r="D9289" t="s">
        <v>569</v>
      </c>
      <c r="E9289">
        <v>2017</v>
      </c>
      <c r="F9289" s="10">
        <v>43100</v>
      </c>
      <c r="G9289" t="s">
        <v>489</v>
      </c>
      <c r="H9289" t="s">
        <v>474</v>
      </c>
      <c r="I9289" t="s">
        <v>463</v>
      </c>
      <c r="J9289">
        <v>500520000</v>
      </c>
      <c r="K9289">
        <v>500520000</v>
      </c>
    </row>
    <row r="9290" spans="1:11" x14ac:dyDescent="0.25">
      <c r="A9290">
        <v>1422</v>
      </c>
      <c r="B9290" t="s">
        <v>2287</v>
      </c>
      <c r="C9290" t="s">
        <v>492</v>
      </c>
      <c r="D9290" t="s">
        <v>701</v>
      </c>
      <c r="E9290">
        <v>2017</v>
      </c>
      <c r="F9290" s="10">
        <v>43100</v>
      </c>
      <c r="G9290" t="s">
        <v>489</v>
      </c>
      <c r="H9290" t="s">
        <v>474</v>
      </c>
      <c r="I9290" t="s">
        <v>463</v>
      </c>
      <c r="J9290">
        <v>917620000</v>
      </c>
      <c r="K9290">
        <v>917620000</v>
      </c>
    </row>
    <row r="9291" spans="1:11" x14ac:dyDescent="0.25">
      <c r="A9291">
        <v>1422</v>
      </c>
      <c r="B9291" t="s">
        <v>2287</v>
      </c>
      <c r="C9291" t="s">
        <v>492</v>
      </c>
      <c r="D9291" t="s">
        <v>458</v>
      </c>
      <c r="E9291">
        <v>2017</v>
      </c>
      <c r="F9291" s="10">
        <v>43100</v>
      </c>
      <c r="G9291" t="s">
        <v>489</v>
      </c>
      <c r="H9291" t="s">
        <v>474</v>
      </c>
      <c r="I9291" t="s">
        <v>463</v>
      </c>
      <c r="J9291">
        <v>166840000</v>
      </c>
      <c r="K9291">
        <v>166840000</v>
      </c>
    </row>
    <row r="9292" spans="1:11" x14ac:dyDescent="0.25">
      <c r="A9292">
        <v>1422</v>
      </c>
      <c r="B9292" t="s">
        <v>2287</v>
      </c>
      <c r="C9292" t="s">
        <v>492</v>
      </c>
      <c r="D9292" t="s">
        <v>316</v>
      </c>
      <c r="E9292">
        <v>2017</v>
      </c>
      <c r="F9292" s="10">
        <v>43100</v>
      </c>
      <c r="G9292" t="s">
        <v>489</v>
      </c>
      <c r="H9292" t="s">
        <v>474</v>
      </c>
      <c r="I9292" t="s">
        <v>463</v>
      </c>
      <c r="J9292">
        <v>2002080000</v>
      </c>
      <c r="K9292">
        <v>2002080000</v>
      </c>
    </row>
    <row r="9293" spans="1:11" x14ac:dyDescent="0.25">
      <c r="A9293">
        <v>1422</v>
      </c>
      <c r="B9293" t="s">
        <v>2287</v>
      </c>
      <c r="C9293" t="s">
        <v>493</v>
      </c>
      <c r="D9293" t="s">
        <v>738</v>
      </c>
      <c r="E9293">
        <v>2017</v>
      </c>
      <c r="F9293" s="10">
        <v>43100</v>
      </c>
      <c r="G9293" t="s">
        <v>489</v>
      </c>
      <c r="H9293" t="s">
        <v>474</v>
      </c>
      <c r="I9293" t="s">
        <v>463</v>
      </c>
      <c r="J9293">
        <v>1614000000</v>
      </c>
      <c r="K9293">
        <v>1614000000</v>
      </c>
    </row>
    <row r="9294" spans="1:11" x14ac:dyDescent="0.25">
      <c r="A9294">
        <v>1422</v>
      </c>
      <c r="B9294" t="s">
        <v>2287</v>
      </c>
      <c r="C9294" t="s">
        <v>493</v>
      </c>
      <c r="D9294" t="s">
        <v>1040</v>
      </c>
      <c r="E9294">
        <v>2017</v>
      </c>
      <c r="F9294" s="10">
        <v>43100</v>
      </c>
      <c r="G9294" t="s">
        <v>489</v>
      </c>
      <c r="H9294" t="s">
        <v>474</v>
      </c>
      <c r="I9294" t="s">
        <v>463</v>
      </c>
      <c r="J9294">
        <v>2193000000</v>
      </c>
      <c r="K9294">
        <v>2193000000</v>
      </c>
    </row>
    <row r="9295" spans="1:11" x14ac:dyDescent="0.25">
      <c r="A9295">
        <v>1422</v>
      </c>
      <c r="B9295" t="s">
        <v>2287</v>
      </c>
      <c r="C9295" t="s">
        <v>493</v>
      </c>
      <c r="D9295" t="s">
        <v>3356</v>
      </c>
      <c r="E9295">
        <v>2017</v>
      </c>
      <c r="F9295" s="10">
        <v>43100</v>
      </c>
      <c r="G9295" t="s">
        <v>489</v>
      </c>
      <c r="H9295" t="s">
        <v>474</v>
      </c>
      <c r="I9295" t="s">
        <v>463</v>
      </c>
      <c r="J9295">
        <v>38000000</v>
      </c>
      <c r="K9295">
        <v>38000000</v>
      </c>
    </row>
    <row r="9296" spans="1:11" x14ac:dyDescent="0.25">
      <c r="A9296">
        <v>1422</v>
      </c>
      <c r="B9296" t="s">
        <v>2287</v>
      </c>
      <c r="C9296" t="s">
        <v>493</v>
      </c>
      <c r="D9296" t="s">
        <v>3355</v>
      </c>
      <c r="E9296">
        <v>2017</v>
      </c>
      <c r="F9296" s="10">
        <v>43100</v>
      </c>
      <c r="G9296" t="s">
        <v>489</v>
      </c>
      <c r="H9296" t="s">
        <v>474</v>
      </c>
      <c r="I9296" t="s">
        <v>463</v>
      </c>
      <c r="J9296">
        <v>326000000</v>
      </c>
      <c r="K9296">
        <v>326000000</v>
      </c>
    </row>
    <row r="9297" spans="1:11" x14ac:dyDescent="0.25">
      <c r="A9297">
        <v>1427</v>
      </c>
      <c r="B9297" t="s">
        <v>389</v>
      </c>
      <c r="C9297" t="s">
        <v>493</v>
      </c>
      <c r="D9297" t="s">
        <v>2870</v>
      </c>
      <c r="E9297">
        <v>2017</v>
      </c>
      <c r="F9297" s="10">
        <v>43100</v>
      </c>
      <c r="G9297" t="s">
        <v>489</v>
      </c>
      <c r="H9297" t="s">
        <v>474</v>
      </c>
      <c r="I9297" t="s">
        <v>463</v>
      </c>
      <c r="J9297">
        <v>1131000000</v>
      </c>
      <c r="K9297">
        <v>1131000000</v>
      </c>
    </row>
    <row r="9298" spans="1:11" x14ac:dyDescent="0.25">
      <c r="A9298">
        <v>1427</v>
      </c>
      <c r="B9298" t="s">
        <v>389</v>
      </c>
      <c r="C9298" t="s">
        <v>493</v>
      </c>
      <c r="D9298" t="s">
        <v>765</v>
      </c>
      <c r="E9298">
        <v>2017</v>
      </c>
      <c r="F9298" s="10">
        <v>43100</v>
      </c>
      <c r="G9298" t="s">
        <v>489</v>
      </c>
      <c r="H9298" t="s">
        <v>474</v>
      </c>
      <c r="I9298" t="s">
        <v>463</v>
      </c>
      <c r="J9298">
        <v>348000000</v>
      </c>
      <c r="K9298">
        <v>348000000</v>
      </c>
    </row>
    <row r="9299" spans="1:11" x14ac:dyDescent="0.25">
      <c r="A9299">
        <v>1427</v>
      </c>
      <c r="B9299" t="s">
        <v>389</v>
      </c>
      <c r="C9299" t="s">
        <v>493</v>
      </c>
      <c r="D9299" t="s">
        <v>2871</v>
      </c>
      <c r="E9299">
        <v>2017</v>
      </c>
      <c r="F9299" s="10">
        <v>43100</v>
      </c>
      <c r="G9299" t="s">
        <v>489</v>
      </c>
      <c r="H9299" t="s">
        <v>474</v>
      </c>
      <c r="I9299" t="s">
        <v>463</v>
      </c>
      <c r="J9299">
        <v>1914000000</v>
      </c>
      <c r="K9299">
        <v>1914000000</v>
      </c>
    </row>
    <row r="9300" spans="1:11" x14ac:dyDescent="0.25">
      <c r="A9300">
        <v>1427</v>
      </c>
      <c r="B9300" t="s">
        <v>389</v>
      </c>
      <c r="C9300" t="s">
        <v>493</v>
      </c>
      <c r="D9300" t="s">
        <v>647</v>
      </c>
      <c r="E9300">
        <v>2017</v>
      </c>
      <c r="F9300" s="10">
        <v>43100</v>
      </c>
      <c r="G9300" t="s">
        <v>489</v>
      </c>
      <c r="H9300" t="s">
        <v>474</v>
      </c>
      <c r="I9300" t="s">
        <v>463</v>
      </c>
      <c r="J9300">
        <v>1914000000</v>
      </c>
      <c r="K9300">
        <v>1914000000</v>
      </c>
    </row>
    <row r="9301" spans="1:11" x14ac:dyDescent="0.25">
      <c r="A9301">
        <v>1427</v>
      </c>
      <c r="B9301" t="s">
        <v>389</v>
      </c>
      <c r="C9301" t="s">
        <v>493</v>
      </c>
      <c r="D9301" t="s">
        <v>720</v>
      </c>
      <c r="E9301">
        <v>2017</v>
      </c>
      <c r="F9301" s="10">
        <v>43100</v>
      </c>
      <c r="G9301" t="s">
        <v>489</v>
      </c>
      <c r="H9301" t="s">
        <v>474</v>
      </c>
      <c r="I9301" t="s">
        <v>463</v>
      </c>
      <c r="J9301">
        <v>2697000000</v>
      </c>
      <c r="K9301">
        <v>2697000000</v>
      </c>
    </row>
    <row r="9302" spans="1:11" x14ac:dyDescent="0.25">
      <c r="A9302">
        <v>1427</v>
      </c>
      <c r="B9302" t="s">
        <v>389</v>
      </c>
      <c r="C9302" t="s">
        <v>493</v>
      </c>
      <c r="D9302" t="s">
        <v>2872</v>
      </c>
      <c r="E9302">
        <v>2017</v>
      </c>
      <c r="F9302" s="10">
        <v>43100</v>
      </c>
      <c r="G9302" t="s">
        <v>489</v>
      </c>
      <c r="H9302" t="s">
        <v>474</v>
      </c>
      <c r="I9302" t="s">
        <v>463</v>
      </c>
      <c r="J9302">
        <v>696000000</v>
      </c>
      <c r="K9302">
        <v>696000000</v>
      </c>
    </row>
    <row r="9303" spans="1:11" x14ac:dyDescent="0.25">
      <c r="A9303">
        <v>1573</v>
      </c>
      <c r="B9303" t="s">
        <v>407</v>
      </c>
      <c r="C9303" t="s">
        <v>492</v>
      </c>
      <c r="D9303" t="s">
        <v>2116</v>
      </c>
      <c r="E9303">
        <v>2017</v>
      </c>
      <c r="F9303" s="10">
        <v>43100</v>
      </c>
      <c r="G9303" t="s">
        <v>489</v>
      </c>
      <c r="H9303" t="s">
        <v>474</v>
      </c>
      <c r="I9303" t="s">
        <v>463</v>
      </c>
      <c r="J9303">
        <v>723700000</v>
      </c>
      <c r="K9303">
        <v>723700000</v>
      </c>
    </row>
    <row r="9304" spans="1:11" x14ac:dyDescent="0.25">
      <c r="A9304">
        <v>1573</v>
      </c>
      <c r="B9304" t="s">
        <v>407</v>
      </c>
      <c r="C9304" t="s">
        <v>492</v>
      </c>
      <c r="D9304" t="s">
        <v>2117</v>
      </c>
      <c r="E9304">
        <v>2017</v>
      </c>
      <c r="F9304" s="10">
        <v>43100</v>
      </c>
      <c r="G9304" t="s">
        <v>489</v>
      </c>
      <c r="H9304" t="s">
        <v>474</v>
      </c>
      <c r="I9304" t="s">
        <v>463</v>
      </c>
      <c r="J9304">
        <v>411900000</v>
      </c>
      <c r="K9304">
        <v>411900000</v>
      </c>
    </row>
    <row r="9305" spans="1:11" x14ac:dyDescent="0.25">
      <c r="A9305">
        <v>1573</v>
      </c>
      <c r="B9305" t="s">
        <v>407</v>
      </c>
      <c r="C9305" t="s">
        <v>492</v>
      </c>
      <c r="D9305" t="s">
        <v>459</v>
      </c>
      <c r="E9305">
        <v>2017</v>
      </c>
      <c r="F9305" s="10">
        <v>43100</v>
      </c>
      <c r="G9305" t="s">
        <v>489</v>
      </c>
      <c r="H9305" t="s">
        <v>474</v>
      </c>
      <c r="I9305" t="s">
        <v>463</v>
      </c>
      <c r="J9305">
        <v>2973700000</v>
      </c>
      <c r="K9305">
        <v>2973700000</v>
      </c>
    </row>
    <row r="9306" spans="1:11" x14ac:dyDescent="0.25">
      <c r="A9306">
        <v>1573</v>
      </c>
      <c r="B9306" t="s">
        <v>407</v>
      </c>
      <c r="C9306" t="s">
        <v>492</v>
      </c>
      <c r="D9306" t="s">
        <v>460</v>
      </c>
      <c r="E9306">
        <v>2017</v>
      </c>
      <c r="F9306" s="10">
        <v>43100</v>
      </c>
      <c r="G9306" t="s">
        <v>489</v>
      </c>
      <c r="H9306" t="s">
        <v>474</v>
      </c>
      <c r="I9306" t="s">
        <v>463</v>
      </c>
      <c r="J9306">
        <v>827200000</v>
      </c>
      <c r="K9306">
        <v>827200000</v>
      </c>
    </row>
    <row r="9307" spans="1:11" x14ac:dyDescent="0.25">
      <c r="A9307">
        <v>1573</v>
      </c>
      <c r="B9307" t="s">
        <v>407</v>
      </c>
      <c r="C9307" t="s">
        <v>493</v>
      </c>
      <c r="D9307" t="s">
        <v>457</v>
      </c>
      <c r="E9307">
        <v>2017</v>
      </c>
      <c r="F9307" s="10">
        <v>43100</v>
      </c>
      <c r="G9307" t="s">
        <v>489</v>
      </c>
      <c r="H9307" t="s">
        <v>474</v>
      </c>
      <c r="I9307" t="s">
        <v>463</v>
      </c>
      <c r="J9307">
        <v>2097900000</v>
      </c>
      <c r="K9307">
        <v>2097900000</v>
      </c>
    </row>
    <row r="9308" spans="1:11" x14ac:dyDescent="0.25">
      <c r="A9308">
        <v>1573</v>
      </c>
      <c r="B9308" t="s">
        <v>407</v>
      </c>
      <c r="C9308" t="s">
        <v>493</v>
      </c>
      <c r="D9308" t="s">
        <v>458</v>
      </c>
      <c r="E9308">
        <v>2017</v>
      </c>
      <c r="F9308" s="10">
        <v>43100</v>
      </c>
      <c r="G9308" t="s">
        <v>489</v>
      </c>
      <c r="H9308" t="s">
        <v>474</v>
      </c>
      <c r="I9308" t="s">
        <v>463</v>
      </c>
      <c r="J9308">
        <v>-5800000</v>
      </c>
      <c r="K9308">
        <v>-5800000</v>
      </c>
    </row>
    <row r="9309" spans="1:11" x14ac:dyDescent="0.25">
      <c r="A9309">
        <v>1573</v>
      </c>
      <c r="B9309" t="s">
        <v>407</v>
      </c>
      <c r="C9309" t="s">
        <v>493</v>
      </c>
      <c r="D9309" t="s">
        <v>456</v>
      </c>
      <c r="E9309">
        <v>2017</v>
      </c>
      <c r="F9309" s="10">
        <v>43100</v>
      </c>
      <c r="G9309" t="s">
        <v>489</v>
      </c>
      <c r="H9309" t="s">
        <v>474</v>
      </c>
      <c r="I9309" t="s">
        <v>463</v>
      </c>
      <c r="J9309">
        <v>2844400000</v>
      </c>
      <c r="K9309">
        <v>2844400000</v>
      </c>
    </row>
    <row r="9310" spans="1:11" x14ac:dyDescent="0.25">
      <c r="A9310">
        <v>1933</v>
      </c>
      <c r="B9310" t="s">
        <v>326</v>
      </c>
      <c r="C9310" t="s">
        <v>493</v>
      </c>
      <c r="D9310" t="s">
        <v>2063</v>
      </c>
      <c r="E9310">
        <v>2017</v>
      </c>
      <c r="F9310" s="10">
        <v>43100</v>
      </c>
      <c r="G9310" t="s">
        <v>489</v>
      </c>
      <c r="H9310" t="s">
        <v>474</v>
      </c>
      <c r="I9310" t="s">
        <v>463</v>
      </c>
      <c r="J9310">
        <v>100302000</v>
      </c>
      <c r="K9310">
        <v>100302000</v>
      </c>
    </row>
    <row r="9311" spans="1:11" x14ac:dyDescent="0.25">
      <c r="A9311">
        <v>1933</v>
      </c>
      <c r="B9311" t="s">
        <v>326</v>
      </c>
      <c r="C9311" t="s">
        <v>493</v>
      </c>
      <c r="D9311" t="s">
        <v>2064</v>
      </c>
      <c r="E9311">
        <v>2017</v>
      </c>
      <c r="F9311" s="10">
        <v>43100</v>
      </c>
      <c r="G9311" t="s">
        <v>489</v>
      </c>
      <c r="H9311" t="s">
        <v>474</v>
      </c>
      <c r="I9311" t="s">
        <v>463</v>
      </c>
      <c r="J9311">
        <v>0</v>
      </c>
      <c r="K9311">
        <v>0</v>
      </c>
    </row>
    <row r="9312" spans="1:11" x14ac:dyDescent="0.25">
      <c r="A9312">
        <v>1933</v>
      </c>
      <c r="B9312" t="s">
        <v>326</v>
      </c>
      <c r="C9312" t="s">
        <v>493</v>
      </c>
      <c r="D9312" t="s">
        <v>2062</v>
      </c>
      <c r="E9312">
        <v>2017</v>
      </c>
      <c r="F9312" s="10">
        <v>43100</v>
      </c>
      <c r="G9312" t="s">
        <v>489</v>
      </c>
      <c r="H9312" t="s">
        <v>474</v>
      </c>
      <c r="I9312" t="s">
        <v>463</v>
      </c>
      <c r="J9312">
        <v>33969000</v>
      </c>
      <c r="K9312">
        <v>33969000</v>
      </c>
    </row>
    <row r="9313" spans="1:11" x14ac:dyDescent="0.25">
      <c r="A9313">
        <v>1933</v>
      </c>
      <c r="B9313" t="s">
        <v>326</v>
      </c>
      <c r="C9313" t="s">
        <v>493</v>
      </c>
      <c r="D9313" t="s">
        <v>2061</v>
      </c>
      <c r="E9313">
        <v>2017</v>
      </c>
      <c r="F9313" s="10">
        <v>43100</v>
      </c>
      <c r="G9313" t="s">
        <v>489</v>
      </c>
      <c r="H9313" t="s">
        <v>474</v>
      </c>
      <c r="I9313" t="s">
        <v>463</v>
      </c>
      <c r="J9313">
        <v>306332000</v>
      </c>
      <c r="K9313">
        <v>306332000</v>
      </c>
    </row>
    <row r="9314" spans="1:11" x14ac:dyDescent="0.25">
      <c r="A9314">
        <v>2044</v>
      </c>
      <c r="B9314" t="s">
        <v>412</v>
      </c>
      <c r="C9314" t="s">
        <v>493</v>
      </c>
      <c r="D9314" t="s">
        <v>1027</v>
      </c>
      <c r="E9314">
        <v>2017</v>
      </c>
      <c r="F9314" s="10">
        <v>43100</v>
      </c>
      <c r="G9314" t="s">
        <v>489</v>
      </c>
      <c r="H9314" t="s">
        <v>474</v>
      </c>
      <c r="I9314" t="s">
        <v>463</v>
      </c>
      <c r="J9314">
        <v>0</v>
      </c>
      <c r="K9314">
        <v>0</v>
      </c>
    </row>
    <row r="9315" spans="1:11" x14ac:dyDescent="0.25">
      <c r="A9315">
        <v>2044</v>
      </c>
      <c r="B9315" t="s">
        <v>412</v>
      </c>
      <c r="C9315" t="s">
        <v>493</v>
      </c>
      <c r="D9315" t="s">
        <v>1026</v>
      </c>
      <c r="E9315">
        <v>2017</v>
      </c>
      <c r="F9315" s="10">
        <v>43100</v>
      </c>
      <c r="G9315" t="s">
        <v>489</v>
      </c>
      <c r="H9315" t="s">
        <v>474</v>
      </c>
      <c r="I9315" t="s">
        <v>463</v>
      </c>
      <c r="J9315">
        <v>5702000</v>
      </c>
      <c r="K9315">
        <v>5702000</v>
      </c>
    </row>
    <row r="9316" spans="1:11" x14ac:dyDescent="0.25">
      <c r="A9316">
        <v>2044</v>
      </c>
      <c r="B9316" t="s">
        <v>412</v>
      </c>
      <c r="C9316" t="s">
        <v>493</v>
      </c>
      <c r="D9316" t="s">
        <v>1025</v>
      </c>
      <c r="E9316">
        <v>2017</v>
      </c>
      <c r="F9316" s="10">
        <v>43100</v>
      </c>
      <c r="G9316" t="s">
        <v>489</v>
      </c>
      <c r="H9316" t="s">
        <v>474</v>
      </c>
      <c r="I9316" t="s">
        <v>463</v>
      </c>
      <c r="J9316">
        <v>383523000</v>
      </c>
      <c r="K9316">
        <v>383523000</v>
      </c>
    </row>
    <row r="9317" spans="1:11" x14ac:dyDescent="0.25">
      <c r="A9317">
        <v>5288</v>
      </c>
      <c r="B9317" t="s">
        <v>353</v>
      </c>
      <c r="C9317" t="s">
        <v>493</v>
      </c>
      <c r="D9317" t="s">
        <v>2072</v>
      </c>
      <c r="E9317">
        <v>2017</v>
      </c>
      <c r="F9317" s="10">
        <v>43100</v>
      </c>
      <c r="G9317" t="s">
        <v>489</v>
      </c>
      <c r="H9317" t="s">
        <v>474</v>
      </c>
      <c r="I9317" t="s">
        <v>463</v>
      </c>
      <c r="J9317">
        <v>212000</v>
      </c>
      <c r="K9317">
        <v>212000</v>
      </c>
    </row>
    <row r="9318" spans="1:11" x14ac:dyDescent="0.25">
      <c r="A9318">
        <v>5288</v>
      </c>
      <c r="B9318" t="s">
        <v>353</v>
      </c>
      <c r="C9318" t="s">
        <v>493</v>
      </c>
      <c r="D9318" t="s">
        <v>916</v>
      </c>
      <c r="E9318">
        <v>2017</v>
      </c>
      <c r="F9318" s="10">
        <v>43100</v>
      </c>
      <c r="G9318" t="s">
        <v>489</v>
      </c>
      <c r="H9318" t="s">
        <v>474</v>
      </c>
      <c r="I9318" t="s">
        <v>463</v>
      </c>
      <c r="J9318">
        <v>5112000</v>
      </c>
      <c r="K9318">
        <v>5112000</v>
      </c>
    </row>
    <row r="9319" spans="1:11" x14ac:dyDescent="0.25">
      <c r="A9319">
        <v>5288</v>
      </c>
      <c r="B9319" t="s">
        <v>353</v>
      </c>
      <c r="C9319" t="s">
        <v>493</v>
      </c>
      <c r="D9319" t="s">
        <v>915</v>
      </c>
      <c r="E9319">
        <v>2017</v>
      </c>
      <c r="F9319" s="10">
        <v>43100</v>
      </c>
      <c r="G9319" t="s">
        <v>489</v>
      </c>
      <c r="H9319" t="s">
        <v>474</v>
      </c>
      <c r="I9319" t="s">
        <v>463</v>
      </c>
      <c r="J9319">
        <v>108525000</v>
      </c>
      <c r="K9319">
        <v>108525000</v>
      </c>
    </row>
    <row r="9320" spans="1:11" x14ac:dyDescent="0.25">
      <c r="A9320">
        <v>8058</v>
      </c>
      <c r="B9320" t="s">
        <v>328</v>
      </c>
      <c r="C9320" t="s">
        <v>492</v>
      </c>
      <c r="D9320" t="s">
        <v>2146</v>
      </c>
      <c r="E9320">
        <v>2017</v>
      </c>
      <c r="F9320" s="10">
        <v>43100</v>
      </c>
      <c r="G9320" t="s">
        <v>489</v>
      </c>
      <c r="H9320" t="s">
        <v>474</v>
      </c>
      <c r="I9320" t="s">
        <v>463</v>
      </c>
      <c r="J9320">
        <v>222000000</v>
      </c>
      <c r="K9320">
        <v>222000000</v>
      </c>
    </row>
    <row r="9321" spans="1:11" x14ac:dyDescent="0.25">
      <c r="A9321">
        <v>8058</v>
      </c>
      <c r="B9321" t="s">
        <v>328</v>
      </c>
      <c r="C9321" t="s">
        <v>492</v>
      </c>
      <c r="D9321" t="s">
        <v>2143</v>
      </c>
      <c r="E9321">
        <v>2017</v>
      </c>
      <c r="F9321" s="10">
        <v>43100</v>
      </c>
      <c r="G9321" t="s">
        <v>489</v>
      </c>
      <c r="H9321" t="s">
        <v>474</v>
      </c>
      <c r="I9321" t="s">
        <v>463</v>
      </c>
      <c r="J9321">
        <v>304000000</v>
      </c>
      <c r="K9321">
        <v>304000000</v>
      </c>
    </row>
    <row r="9322" spans="1:11" x14ac:dyDescent="0.25">
      <c r="A9322">
        <v>8058</v>
      </c>
      <c r="B9322" t="s">
        <v>328</v>
      </c>
      <c r="C9322" t="s">
        <v>492</v>
      </c>
      <c r="D9322" t="s">
        <v>2145</v>
      </c>
      <c r="E9322">
        <v>2017</v>
      </c>
      <c r="F9322" s="10">
        <v>43100</v>
      </c>
      <c r="G9322" t="s">
        <v>489</v>
      </c>
      <c r="H9322" t="s">
        <v>474</v>
      </c>
      <c r="I9322" t="s">
        <v>463</v>
      </c>
      <c r="J9322">
        <v>222000000</v>
      </c>
      <c r="K9322">
        <v>222000000</v>
      </c>
    </row>
    <row r="9323" spans="1:11" x14ac:dyDescent="0.25">
      <c r="A9323">
        <v>8058</v>
      </c>
      <c r="B9323" t="s">
        <v>328</v>
      </c>
      <c r="C9323" t="s">
        <v>492</v>
      </c>
      <c r="D9323" t="s">
        <v>2148</v>
      </c>
      <c r="E9323">
        <v>2017</v>
      </c>
      <c r="F9323" s="10">
        <v>43100</v>
      </c>
      <c r="G9323" t="s">
        <v>489</v>
      </c>
      <c r="H9323" t="s">
        <v>474</v>
      </c>
      <c r="I9323" t="s">
        <v>463</v>
      </c>
      <c r="J9323">
        <v>399000000</v>
      </c>
      <c r="K9323">
        <v>399000000</v>
      </c>
    </row>
    <row r="9324" spans="1:11" x14ac:dyDescent="0.25">
      <c r="A9324">
        <v>8058</v>
      </c>
      <c r="B9324" t="s">
        <v>328</v>
      </c>
      <c r="C9324" t="s">
        <v>492</v>
      </c>
      <c r="D9324" t="s">
        <v>2144</v>
      </c>
      <c r="E9324">
        <v>2017</v>
      </c>
      <c r="F9324" s="10">
        <v>43100</v>
      </c>
      <c r="G9324" t="s">
        <v>489</v>
      </c>
      <c r="H9324" t="s">
        <v>474</v>
      </c>
      <c r="I9324" t="s">
        <v>463</v>
      </c>
      <c r="J9324">
        <v>289000000</v>
      </c>
      <c r="K9324">
        <v>289000000</v>
      </c>
    </row>
    <row r="9325" spans="1:11" x14ac:dyDescent="0.25">
      <c r="A9325">
        <v>8058</v>
      </c>
      <c r="B9325" t="s">
        <v>328</v>
      </c>
      <c r="C9325" t="s">
        <v>492</v>
      </c>
      <c r="D9325" t="s">
        <v>2141</v>
      </c>
      <c r="E9325">
        <v>2017</v>
      </c>
      <c r="F9325" s="10">
        <v>43100</v>
      </c>
      <c r="G9325" t="s">
        <v>489</v>
      </c>
      <c r="H9325" t="s">
        <v>474</v>
      </c>
      <c r="I9325" t="s">
        <v>463</v>
      </c>
      <c r="J9325">
        <v>739000000</v>
      </c>
      <c r="K9325">
        <v>739000000</v>
      </c>
    </row>
    <row r="9326" spans="1:11" x14ac:dyDescent="0.25">
      <c r="A9326">
        <v>8058</v>
      </c>
      <c r="B9326" t="s">
        <v>328</v>
      </c>
      <c r="C9326" t="s">
        <v>492</v>
      </c>
      <c r="D9326" t="s">
        <v>458</v>
      </c>
      <c r="E9326">
        <v>2017</v>
      </c>
      <c r="F9326" s="10">
        <v>43100</v>
      </c>
      <c r="G9326" t="s">
        <v>489</v>
      </c>
      <c r="H9326" t="s">
        <v>474</v>
      </c>
      <c r="I9326" t="s">
        <v>463</v>
      </c>
      <c r="J9326">
        <v>377000000</v>
      </c>
      <c r="K9326">
        <v>377000000</v>
      </c>
    </row>
    <row r="9327" spans="1:11" x14ac:dyDescent="0.25">
      <c r="A9327">
        <v>8058</v>
      </c>
      <c r="B9327" t="s">
        <v>328</v>
      </c>
      <c r="C9327" t="s">
        <v>492</v>
      </c>
      <c r="D9327" t="s">
        <v>2142</v>
      </c>
      <c r="E9327">
        <v>2017</v>
      </c>
      <c r="F9327" s="10">
        <v>43100</v>
      </c>
      <c r="G9327" t="s">
        <v>489</v>
      </c>
      <c r="H9327" t="s">
        <v>474</v>
      </c>
      <c r="I9327" t="s">
        <v>463</v>
      </c>
      <c r="J9327">
        <v>661000000</v>
      </c>
      <c r="K9327">
        <v>661000000</v>
      </c>
    </row>
    <row r="9328" spans="1:11" x14ac:dyDescent="0.25">
      <c r="A9328">
        <v>8058</v>
      </c>
      <c r="B9328" t="s">
        <v>328</v>
      </c>
      <c r="C9328" t="s">
        <v>492</v>
      </c>
      <c r="D9328" t="s">
        <v>2147</v>
      </c>
      <c r="E9328">
        <v>2017</v>
      </c>
      <c r="F9328" s="10">
        <v>43100</v>
      </c>
      <c r="G9328" t="s">
        <v>489</v>
      </c>
      <c r="H9328" t="s">
        <v>474</v>
      </c>
      <c r="I9328" t="s">
        <v>463</v>
      </c>
      <c r="J9328">
        <v>144000000</v>
      </c>
      <c r="K9328">
        <v>144000000</v>
      </c>
    </row>
    <row r="9329" spans="1:11" x14ac:dyDescent="0.25">
      <c r="A9329">
        <v>8058</v>
      </c>
      <c r="B9329" t="s">
        <v>328</v>
      </c>
      <c r="C9329" t="s">
        <v>493</v>
      </c>
      <c r="D9329" t="s">
        <v>1035</v>
      </c>
      <c r="E9329">
        <v>2017</v>
      </c>
      <c r="F9329" s="10">
        <v>43100</v>
      </c>
      <c r="G9329" t="s">
        <v>489</v>
      </c>
      <c r="H9329" t="s">
        <v>474</v>
      </c>
      <c r="I9329" t="s">
        <v>463</v>
      </c>
      <c r="J9329">
        <v>422000000</v>
      </c>
      <c r="K9329">
        <v>422000000</v>
      </c>
    </row>
    <row r="9330" spans="1:11" x14ac:dyDescent="0.25">
      <c r="A9330">
        <v>8058</v>
      </c>
      <c r="B9330" t="s">
        <v>328</v>
      </c>
      <c r="C9330" t="s">
        <v>493</v>
      </c>
      <c r="D9330" t="s">
        <v>458</v>
      </c>
      <c r="E9330">
        <v>2017</v>
      </c>
      <c r="F9330" s="10">
        <v>43100</v>
      </c>
      <c r="G9330" t="s">
        <v>489</v>
      </c>
      <c r="H9330" t="s">
        <v>474</v>
      </c>
      <c r="I9330" t="s">
        <v>463</v>
      </c>
      <c r="J9330">
        <v>-23000000</v>
      </c>
      <c r="K9330">
        <v>-23000000</v>
      </c>
    </row>
    <row r="9331" spans="1:11" x14ac:dyDescent="0.25">
      <c r="A9331">
        <v>8058</v>
      </c>
      <c r="B9331" t="s">
        <v>328</v>
      </c>
      <c r="C9331" t="s">
        <v>493</v>
      </c>
      <c r="D9331" t="s">
        <v>1034</v>
      </c>
      <c r="E9331">
        <v>2017</v>
      </c>
      <c r="F9331" s="10">
        <v>43100</v>
      </c>
      <c r="G9331" t="s">
        <v>489</v>
      </c>
      <c r="H9331" t="s">
        <v>474</v>
      </c>
      <c r="I9331" t="s">
        <v>463</v>
      </c>
      <c r="J9331">
        <v>2958000000</v>
      </c>
      <c r="K9331">
        <v>2958000000</v>
      </c>
    </row>
    <row r="9332" spans="1:11" x14ac:dyDescent="0.25">
      <c r="A9332">
        <v>8060</v>
      </c>
      <c r="B9332" t="s">
        <v>330</v>
      </c>
      <c r="C9332" t="s">
        <v>493</v>
      </c>
      <c r="D9332" t="s">
        <v>1624</v>
      </c>
      <c r="E9332">
        <v>2017</v>
      </c>
      <c r="F9332" s="10">
        <v>43100</v>
      </c>
      <c r="G9332" t="s">
        <v>489</v>
      </c>
      <c r="H9332" t="s">
        <v>474</v>
      </c>
      <c r="I9332" t="s">
        <v>463</v>
      </c>
      <c r="J9332">
        <v>4620000</v>
      </c>
      <c r="K9332">
        <v>4620000</v>
      </c>
    </row>
    <row r="9333" spans="1:11" x14ac:dyDescent="0.25">
      <c r="A9333">
        <v>8060</v>
      </c>
      <c r="B9333" t="s">
        <v>330</v>
      </c>
      <c r="C9333" t="s">
        <v>493</v>
      </c>
      <c r="D9333" t="s">
        <v>936</v>
      </c>
      <c r="E9333">
        <v>2017</v>
      </c>
      <c r="F9333" s="10">
        <v>43100</v>
      </c>
      <c r="G9333" t="s">
        <v>489</v>
      </c>
      <c r="H9333" t="s">
        <v>474</v>
      </c>
      <c r="I9333" t="s">
        <v>463</v>
      </c>
      <c r="J9333">
        <v>804905000</v>
      </c>
      <c r="K9333">
        <v>804905000</v>
      </c>
    </row>
    <row r="9334" spans="1:11" x14ac:dyDescent="0.25">
      <c r="A9334">
        <v>8064</v>
      </c>
      <c r="B9334" t="s">
        <v>346</v>
      </c>
      <c r="C9334" t="s">
        <v>492</v>
      </c>
      <c r="D9334" t="s">
        <v>30</v>
      </c>
      <c r="E9334">
        <v>2017</v>
      </c>
      <c r="F9334" s="10">
        <v>43100</v>
      </c>
      <c r="G9334" t="s">
        <v>489</v>
      </c>
      <c r="H9334" t="s">
        <v>474</v>
      </c>
      <c r="I9334" t="s">
        <v>463</v>
      </c>
      <c r="J9334">
        <v>10359000</v>
      </c>
      <c r="K9334">
        <v>10359000</v>
      </c>
    </row>
    <row r="9335" spans="1:11" x14ac:dyDescent="0.25">
      <c r="A9335">
        <v>8064</v>
      </c>
      <c r="B9335" t="s">
        <v>346</v>
      </c>
      <c r="C9335" t="s">
        <v>492</v>
      </c>
      <c r="D9335" t="s">
        <v>44</v>
      </c>
      <c r="E9335">
        <v>2017</v>
      </c>
      <c r="F9335" s="10">
        <v>43100</v>
      </c>
      <c r="G9335" t="s">
        <v>489</v>
      </c>
      <c r="H9335" t="s">
        <v>474</v>
      </c>
      <c r="I9335" t="s">
        <v>463</v>
      </c>
      <c r="J9335">
        <v>17292000</v>
      </c>
      <c r="K9335">
        <v>17292000</v>
      </c>
    </row>
    <row r="9336" spans="1:11" x14ac:dyDescent="0.25">
      <c r="A9336">
        <v>8064</v>
      </c>
      <c r="B9336" t="s">
        <v>346</v>
      </c>
      <c r="C9336" t="s">
        <v>492</v>
      </c>
      <c r="D9336" t="s">
        <v>59</v>
      </c>
      <c r="E9336">
        <v>2017</v>
      </c>
      <c r="F9336" s="10">
        <v>43100</v>
      </c>
      <c r="G9336" t="s">
        <v>489</v>
      </c>
      <c r="H9336" t="s">
        <v>474</v>
      </c>
      <c r="I9336" t="s">
        <v>463</v>
      </c>
      <c r="J9336">
        <v>26169000</v>
      </c>
      <c r="K9336">
        <v>26169000</v>
      </c>
    </row>
    <row r="9337" spans="1:11" x14ac:dyDescent="0.25">
      <c r="A9337">
        <v>8064</v>
      </c>
      <c r="B9337" t="s">
        <v>346</v>
      </c>
      <c r="C9337" t="s">
        <v>492</v>
      </c>
      <c r="D9337" t="s">
        <v>105</v>
      </c>
      <c r="E9337">
        <v>2017</v>
      </c>
      <c r="F9337" s="10">
        <v>43100</v>
      </c>
      <c r="G9337" t="s">
        <v>489</v>
      </c>
      <c r="H9337" t="s">
        <v>474</v>
      </c>
      <c r="I9337" t="s">
        <v>463</v>
      </c>
      <c r="J9337">
        <v>42698000</v>
      </c>
      <c r="K9337">
        <v>42698000</v>
      </c>
    </row>
    <row r="9338" spans="1:11" x14ac:dyDescent="0.25">
      <c r="A9338">
        <v>8064</v>
      </c>
      <c r="B9338" t="s">
        <v>346</v>
      </c>
      <c r="C9338" t="s">
        <v>492</v>
      </c>
      <c r="D9338" t="s">
        <v>113</v>
      </c>
      <c r="E9338">
        <v>2017</v>
      </c>
      <c r="F9338" s="10">
        <v>43100</v>
      </c>
      <c r="G9338" t="s">
        <v>489</v>
      </c>
      <c r="H9338" t="s">
        <v>474</v>
      </c>
      <c r="I9338" t="s">
        <v>463</v>
      </c>
      <c r="J9338">
        <v>32439000</v>
      </c>
      <c r="K9338">
        <v>32439000</v>
      </c>
    </row>
    <row r="9339" spans="1:11" x14ac:dyDescent="0.25">
      <c r="A9339">
        <v>8064</v>
      </c>
      <c r="B9339" t="s">
        <v>346</v>
      </c>
      <c r="C9339" t="s">
        <v>492</v>
      </c>
      <c r="D9339" t="s">
        <v>138</v>
      </c>
      <c r="E9339">
        <v>2017</v>
      </c>
      <c r="F9339" s="10">
        <v>43100</v>
      </c>
      <c r="G9339" t="s">
        <v>489</v>
      </c>
      <c r="H9339" t="s">
        <v>474</v>
      </c>
      <c r="I9339" t="s">
        <v>463</v>
      </c>
      <c r="J9339">
        <v>5056000</v>
      </c>
      <c r="K9339">
        <v>5056000</v>
      </c>
    </row>
    <row r="9340" spans="1:11" x14ac:dyDescent="0.25">
      <c r="A9340">
        <v>8064</v>
      </c>
      <c r="B9340" t="s">
        <v>346</v>
      </c>
      <c r="C9340" t="s">
        <v>492</v>
      </c>
      <c r="D9340" t="s">
        <v>156</v>
      </c>
      <c r="E9340">
        <v>2017</v>
      </c>
      <c r="F9340" s="10">
        <v>43100</v>
      </c>
      <c r="G9340" t="s">
        <v>489</v>
      </c>
      <c r="H9340" t="s">
        <v>474</v>
      </c>
      <c r="I9340" t="s">
        <v>463</v>
      </c>
      <c r="J9340">
        <v>29057000</v>
      </c>
      <c r="K9340">
        <v>29057000</v>
      </c>
    </row>
    <row r="9341" spans="1:11" x14ac:dyDescent="0.25">
      <c r="A9341">
        <v>8064</v>
      </c>
      <c r="B9341" t="s">
        <v>346</v>
      </c>
      <c r="C9341" t="s">
        <v>492</v>
      </c>
      <c r="D9341" t="s">
        <v>163</v>
      </c>
      <c r="E9341">
        <v>2017</v>
      </c>
      <c r="F9341" s="10">
        <v>43100</v>
      </c>
      <c r="G9341" t="s">
        <v>489</v>
      </c>
      <c r="H9341" t="s">
        <v>474</v>
      </c>
      <c r="I9341" t="s">
        <v>463</v>
      </c>
      <c r="J9341">
        <v>32047000</v>
      </c>
      <c r="K9341">
        <v>32047000</v>
      </c>
    </row>
    <row r="9342" spans="1:11" x14ac:dyDescent="0.25">
      <c r="A9342">
        <v>8064</v>
      </c>
      <c r="B9342" t="s">
        <v>346</v>
      </c>
      <c r="C9342" t="s">
        <v>492</v>
      </c>
      <c r="D9342" t="s">
        <v>227</v>
      </c>
      <c r="E9342">
        <v>2017</v>
      </c>
      <c r="F9342" s="10">
        <v>43100</v>
      </c>
      <c r="G9342" t="s">
        <v>489</v>
      </c>
      <c r="H9342" t="s">
        <v>474</v>
      </c>
      <c r="I9342" t="s">
        <v>463</v>
      </c>
      <c r="J9342">
        <v>8557000</v>
      </c>
      <c r="K9342">
        <v>8557000</v>
      </c>
    </row>
    <row r="9343" spans="1:11" x14ac:dyDescent="0.25">
      <c r="A9343">
        <v>8064</v>
      </c>
      <c r="B9343" t="s">
        <v>346</v>
      </c>
      <c r="C9343" t="s">
        <v>492</v>
      </c>
      <c r="D9343" t="s">
        <v>458</v>
      </c>
      <c r="E9343">
        <v>2017</v>
      </c>
      <c r="F9343" s="10">
        <v>43100</v>
      </c>
      <c r="G9343" t="s">
        <v>489</v>
      </c>
      <c r="H9343" t="s">
        <v>474</v>
      </c>
      <c r="I9343" t="s">
        <v>463</v>
      </c>
      <c r="J9343">
        <v>61915000</v>
      </c>
      <c r="K9343">
        <v>61915000</v>
      </c>
    </row>
    <row r="9344" spans="1:11" x14ac:dyDescent="0.25">
      <c r="A9344">
        <v>8064</v>
      </c>
      <c r="B9344" t="s">
        <v>346</v>
      </c>
      <c r="C9344" t="s">
        <v>492</v>
      </c>
      <c r="D9344" t="s">
        <v>256</v>
      </c>
      <c r="E9344">
        <v>2017</v>
      </c>
      <c r="F9344" s="10">
        <v>43100</v>
      </c>
      <c r="G9344" t="s">
        <v>489</v>
      </c>
      <c r="H9344" t="s">
        <v>474</v>
      </c>
      <c r="I9344" t="s">
        <v>463</v>
      </c>
      <c r="J9344">
        <v>7022000</v>
      </c>
      <c r="K9344">
        <v>7022000</v>
      </c>
    </row>
    <row r="9345" spans="1:11" x14ac:dyDescent="0.25">
      <c r="A9345">
        <v>8064</v>
      </c>
      <c r="B9345" t="s">
        <v>346</v>
      </c>
      <c r="C9345" t="s">
        <v>492</v>
      </c>
      <c r="D9345" t="s">
        <v>267</v>
      </c>
      <c r="E9345">
        <v>2017</v>
      </c>
      <c r="F9345" s="10">
        <v>43100</v>
      </c>
      <c r="G9345" t="s">
        <v>489</v>
      </c>
      <c r="H9345" t="s">
        <v>474</v>
      </c>
      <c r="I9345" t="s">
        <v>463</v>
      </c>
      <c r="J9345">
        <v>9336000</v>
      </c>
      <c r="K9345">
        <v>9336000</v>
      </c>
    </row>
    <row r="9346" spans="1:11" x14ac:dyDescent="0.25">
      <c r="A9346">
        <v>8064</v>
      </c>
      <c r="B9346" t="s">
        <v>346</v>
      </c>
      <c r="C9346" t="s">
        <v>492</v>
      </c>
      <c r="D9346" t="s">
        <v>275</v>
      </c>
      <c r="E9346">
        <v>2017</v>
      </c>
      <c r="F9346" s="10">
        <v>43100</v>
      </c>
      <c r="G9346" t="s">
        <v>489</v>
      </c>
      <c r="H9346" t="s">
        <v>474</v>
      </c>
      <c r="I9346" t="s">
        <v>463</v>
      </c>
      <c r="J9346">
        <v>3975000</v>
      </c>
      <c r="K9346">
        <v>3975000</v>
      </c>
    </row>
    <row r="9347" spans="1:11" x14ac:dyDescent="0.25">
      <c r="A9347">
        <v>8064</v>
      </c>
      <c r="B9347" t="s">
        <v>346</v>
      </c>
      <c r="C9347" t="s">
        <v>492</v>
      </c>
      <c r="D9347" t="s">
        <v>279</v>
      </c>
      <c r="E9347">
        <v>2017</v>
      </c>
      <c r="F9347" s="10">
        <v>43100</v>
      </c>
      <c r="G9347" t="s">
        <v>489</v>
      </c>
      <c r="H9347" t="s">
        <v>474</v>
      </c>
      <c r="I9347" t="s">
        <v>463</v>
      </c>
      <c r="J9347">
        <v>4973000</v>
      </c>
      <c r="K9347">
        <v>4973000</v>
      </c>
    </row>
    <row r="9348" spans="1:11" x14ac:dyDescent="0.25">
      <c r="A9348">
        <v>8064</v>
      </c>
      <c r="B9348" t="s">
        <v>346</v>
      </c>
      <c r="C9348" t="s">
        <v>492</v>
      </c>
      <c r="D9348" t="s">
        <v>290</v>
      </c>
      <c r="E9348">
        <v>2017</v>
      </c>
      <c r="F9348" s="10">
        <v>43100</v>
      </c>
      <c r="G9348" t="s">
        <v>489</v>
      </c>
      <c r="H9348" t="s">
        <v>474</v>
      </c>
      <c r="I9348" t="s">
        <v>463</v>
      </c>
      <c r="J9348">
        <v>37858000</v>
      </c>
      <c r="K9348">
        <v>37858000</v>
      </c>
    </row>
    <row r="9349" spans="1:11" x14ac:dyDescent="0.25">
      <c r="A9349">
        <v>8064</v>
      </c>
      <c r="B9349" t="s">
        <v>346</v>
      </c>
      <c r="C9349" t="s">
        <v>492</v>
      </c>
      <c r="D9349" t="s">
        <v>316</v>
      </c>
      <c r="E9349">
        <v>2017</v>
      </c>
      <c r="F9349" s="10">
        <v>43100</v>
      </c>
      <c r="G9349" t="s">
        <v>489</v>
      </c>
      <c r="H9349" t="s">
        <v>474</v>
      </c>
      <c r="I9349" t="s">
        <v>463</v>
      </c>
      <c r="J9349">
        <v>291058000</v>
      </c>
      <c r="K9349">
        <v>291058000</v>
      </c>
    </row>
    <row r="9350" spans="1:11" x14ac:dyDescent="0.25">
      <c r="A9350">
        <v>8064</v>
      </c>
      <c r="B9350" t="s">
        <v>346</v>
      </c>
      <c r="C9350" t="s">
        <v>493</v>
      </c>
      <c r="D9350" t="s">
        <v>1007</v>
      </c>
      <c r="E9350">
        <v>2017</v>
      </c>
      <c r="F9350" s="10">
        <v>43100</v>
      </c>
      <c r="G9350" t="s">
        <v>489</v>
      </c>
      <c r="H9350" t="s">
        <v>474</v>
      </c>
      <c r="I9350" t="s">
        <v>463</v>
      </c>
      <c r="J9350">
        <v>547000000</v>
      </c>
      <c r="K9350">
        <v>547000000</v>
      </c>
    </row>
    <row r="9351" spans="1:11" x14ac:dyDescent="0.25">
      <c r="A9351">
        <v>8064</v>
      </c>
      <c r="B9351" t="s">
        <v>346</v>
      </c>
      <c r="C9351" t="s">
        <v>493</v>
      </c>
      <c r="D9351" t="s">
        <v>1629</v>
      </c>
      <c r="E9351">
        <v>2017</v>
      </c>
      <c r="F9351" s="10">
        <v>43100</v>
      </c>
      <c r="G9351" t="s">
        <v>489</v>
      </c>
      <c r="H9351" t="s">
        <v>474</v>
      </c>
      <c r="I9351" t="s">
        <v>463</v>
      </c>
      <c r="J9351">
        <v>16418000</v>
      </c>
      <c r="K9351">
        <v>16418000</v>
      </c>
    </row>
    <row r="9352" spans="1:11" x14ac:dyDescent="0.25">
      <c r="A9352">
        <v>8064</v>
      </c>
      <c r="B9352" t="s">
        <v>346</v>
      </c>
      <c r="C9352" t="s">
        <v>493</v>
      </c>
      <c r="D9352" t="s">
        <v>1628</v>
      </c>
      <c r="E9352">
        <v>2017</v>
      </c>
      <c r="F9352" s="10">
        <v>43100</v>
      </c>
      <c r="G9352" t="s">
        <v>489</v>
      </c>
      <c r="H9352" t="s">
        <v>474</v>
      </c>
      <c r="I9352" t="s">
        <v>463</v>
      </c>
      <c r="J9352">
        <v>56393000</v>
      </c>
      <c r="K9352">
        <v>56393000</v>
      </c>
    </row>
    <row r="9353" spans="1:11" x14ac:dyDescent="0.25">
      <c r="A9353">
        <v>8070</v>
      </c>
      <c r="B9353" t="s">
        <v>361</v>
      </c>
      <c r="C9353" t="s">
        <v>492</v>
      </c>
      <c r="D9353" t="s">
        <v>1435</v>
      </c>
      <c r="E9353">
        <v>2017</v>
      </c>
      <c r="F9353" s="10">
        <v>43100</v>
      </c>
      <c r="G9353" t="s">
        <v>489</v>
      </c>
      <c r="H9353" t="s">
        <v>474</v>
      </c>
      <c r="I9353" t="s">
        <v>463</v>
      </c>
      <c r="J9353">
        <v>1184900000</v>
      </c>
      <c r="K9353">
        <v>1184900000</v>
      </c>
    </row>
    <row r="9354" spans="1:11" x14ac:dyDescent="0.25">
      <c r="A9354">
        <v>8070</v>
      </c>
      <c r="B9354" t="s">
        <v>361</v>
      </c>
      <c r="C9354" t="s">
        <v>492</v>
      </c>
      <c r="D9354" t="s">
        <v>44</v>
      </c>
      <c r="E9354">
        <v>2017</v>
      </c>
      <c r="F9354" s="10">
        <v>43100</v>
      </c>
      <c r="G9354" t="s">
        <v>489</v>
      </c>
      <c r="H9354" t="s">
        <v>474</v>
      </c>
      <c r="I9354" t="s">
        <v>463</v>
      </c>
      <c r="J9354">
        <v>644500000</v>
      </c>
      <c r="K9354">
        <v>644500000</v>
      </c>
    </row>
    <row r="9355" spans="1:11" x14ac:dyDescent="0.25">
      <c r="A9355">
        <v>8070</v>
      </c>
      <c r="B9355" t="s">
        <v>361</v>
      </c>
      <c r="C9355" t="s">
        <v>492</v>
      </c>
      <c r="D9355" t="s">
        <v>569</v>
      </c>
      <c r="E9355">
        <v>2017</v>
      </c>
      <c r="F9355" s="10">
        <v>43100</v>
      </c>
      <c r="G9355" t="s">
        <v>489</v>
      </c>
      <c r="H9355" t="s">
        <v>474</v>
      </c>
      <c r="I9355" t="s">
        <v>463</v>
      </c>
      <c r="J9355">
        <v>2652200000</v>
      </c>
      <c r="K9355">
        <v>2652200000</v>
      </c>
    </row>
    <row r="9356" spans="1:11" x14ac:dyDescent="0.25">
      <c r="A9356">
        <v>8070</v>
      </c>
      <c r="B9356" t="s">
        <v>361</v>
      </c>
      <c r="C9356" t="s">
        <v>492</v>
      </c>
      <c r="D9356" t="s">
        <v>1372</v>
      </c>
      <c r="E9356">
        <v>2017</v>
      </c>
      <c r="F9356" s="10">
        <v>43100</v>
      </c>
      <c r="G9356" t="s">
        <v>489</v>
      </c>
      <c r="H9356" t="s">
        <v>474</v>
      </c>
      <c r="I9356" t="s">
        <v>463</v>
      </c>
      <c r="J9356">
        <v>483700000</v>
      </c>
      <c r="K9356">
        <v>483700000</v>
      </c>
    </row>
    <row r="9357" spans="1:11" x14ac:dyDescent="0.25">
      <c r="A9357">
        <v>8070</v>
      </c>
      <c r="B9357" t="s">
        <v>361</v>
      </c>
      <c r="C9357" t="s">
        <v>492</v>
      </c>
      <c r="D9357" t="s">
        <v>619</v>
      </c>
      <c r="E9357">
        <v>2017</v>
      </c>
      <c r="F9357" s="10">
        <v>43100</v>
      </c>
      <c r="G9357" t="s">
        <v>489</v>
      </c>
      <c r="H9357" t="s">
        <v>474</v>
      </c>
      <c r="I9357" t="s">
        <v>463</v>
      </c>
      <c r="J9357">
        <v>892800000</v>
      </c>
      <c r="K9357">
        <v>892800000</v>
      </c>
    </row>
    <row r="9358" spans="1:11" x14ac:dyDescent="0.25">
      <c r="A9358">
        <v>8070</v>
      </c>
      <c r="B9358" t="s">
        <v>361</v>
      </c>
      <c r="C9358" t="s">
        <v>492</v>
      </c>
      <c r="D9358" t="s">
        <v>1434</v>
      </c>
      <c r="E9358">
        <v>2017</v>
      </c>
      <c r="F9358" s="10">
        <v>43100</v>
      </c>
      <c r="G9358" t="s">
        <v>489</v>
      </c>
      <c r="H9358" t="s">
        <v>474</v>
      </c>
      <c r="I9358" t="s">
        <v>463</v>
      </c>
      <c r="J9358">
        <v>655700000</v>
      </c>
      <c r="K9358">
        <v>655700000</v>
      </c>
    </row>
    <row r="9359" spans="1:11" x14ac:dyDescent="0.25">
      <c r="A9359">
        <v>8070</v>
      </c>
      <c r="B9359" t="s">
        <v>361</v>
      </c>
      <c r="C9359" t="s">
        <v>492</v>
      </c>
      <c r="D9359" t="s">
        <v>316</v>
      </c>
      <c r="E9359">
        <v>2017</v>
      </c>
      <c r="F9359" s="10">
        <v>43100</v>
      </c>
      <c r="G9359" t="s">
        <v>489</v>
      </c>
      <c r="H9359" t="s">
        <v>474</v>
      </c>
      <c r="I9359" t="s">
        <v>463</v>
      </c>
      <c r="J9359">
        <v>7324500000</v>
      </c>
      <c r="K9359">
        <v>7324500000</v>
      </c>
    </row>
    <row r="9360" spans="1:11" x14ac:dyDescent="0.25">
      <c r="A9360">
        <v>8070</v>
      </c>
      <c r="B9360" t="s">
        <v>361</v>
      </c>
      <c r="C9360" t="s">
        <v>493</v>
      </c>
      <c r="D9360" t="s">
        <v>1036</v>
      </c>
      <c r="E9360">
        <v>2017</v>
      </c>
      <c r="F9360" s="10">
        <v>43100</v>
      </c>
      <c r="G9360" t="s">
        <v>489</v>
      </c>
      <c r="H9360" t="s">
        <v>474</v>
      </c>
      <c r="I9360" t="s">
        <v>463</v>
      </c>
      <c r="J9360">
        <v>192100000</v>
      </c>
      <c r="K9360">
        <v>192100000</v>
      </c>
    </row>
    <row r="9361" spans="1:11" x14ac:dyDescent="0.25">
      <c r="A9361">
        <v>8070</v>
      </c>
      <c r="B9361" t="s">
        <v>361</v>
      </c>
      <c r="C9361" t="s">
        <v>493</v>
      </c>
      <c r="D9361" t="s">
        <v>2079</v>
      </c>
      <c r="E9361">
        <v>2017</v>
      </c>
      <c r="F9361" s="10">
        <v>43100</v>
      </c>
      <c r="G9361" t="s">
        <v>489</v>
      </c>
      <c r="H9361" t="s">
        <v>474</v>
      </c>
      <c r="I9361" t="s">
        <v>463</v>
      </c>
      <c r="J9361">
        <v>3199300000</v>
      </c>
      <c r="K9361">
        <v>3199300000</v>
      </c>
    </row>
    <row r="9362" spans="1:11" x14ac:dyDescent="0.25">
      <c r="A9362">
        <v>8070</v>
      </c>
      <c r="B9362" t="s">
        <v>361</v>
      </c>
      <c r="C9362" t="s">
        <v>493</v>
      </c>
      <c r="D9362" t="s">
        <v>2080</v>
      </c>
      <c r="E9362">
        <v>2017</v>
      </c>
      <c r="F9362" s="10">
        <v>43100</v>
      </c>
      <c r="G9362" t="s">
        <v>489</v>
      </c>
      <c r="H9362" t="s">
        <v>474</v>
      </c>
      <c r="I9362" t="s">
        <v>463</v>
      </c>
      <c r="J9362">
        <v>4878500000</v>
      </c>
      <c r="K9362">
        <v>4878500000</v>
      </c>
    </row>
    <row r="9363" spans="1:11" x14ac:dyDescent="0.25">
      <c r="A9363">
        <v>8070</v>
      </c>
      <c r="B9363" t="s">
        <v>361</v>
      </c>
      <c r="C9363" t="s">
        <v>493</v>
      </c>
      <c r="D9363" t="s">
        <v>2081</v>
      </c>
      <c r="E9363">
        <v>2017</v>
      </c>
      <c r="F9363" s="10">
        <v>43100</v>
      </c>
      <c r="G9363" t="s">
        <v>489</v>
      </c>
      <c r="H9363" t="s">
        <v>474</v>
      </c>
      <c r="I9363" t="s">
        <v>463</v>
      </c>
      <c r="J9363">
        <v>4744900000</v>
      </c>
      <c r="K9363">
        <v>4744900000</v>
      </c>
    </row>
    <row r="9364" spans="1:11" x14ac:dyDescent="0.25">
      <c r="A9364">
        <v>8070</v>
      </c>
      <c r="B9364" t="s">
        <v>361</v>
      </c>
      <c r="C9364" t="s">
        <v>493</v>
      </c>
      <c r="D9364" t="s">
        <v>458</v>
      </c>
      <c r="E9364">
        <v>2017</v>
      </c>
      <c r="F9364" s="10">
        <v>43100</v>
      </c>
      <c r="G9364" t="s">
        <v>489</v>
      </c>
      <c r="H9364" t="s">
        <v>474</v>
      </c>
      <c r="I9364" t="s">
        <v>463</v>
      </c>
      <c r="J9364">
        <v>823500000</v>
      </c>
      <c r="K9364">
        <v>823500000</v>
      </c>
    </row>
    <row r="9365" spans="1:11" x14ac:dyDescent="0.25">
      <c r="A9365">
        <v>8071</v>
      </c>
      <c r="B9365" t="s">
        <v>367</v>
      </c>
      <c r="C9365" t="s">
        <v>492</v>
      </c>
      <c r="D9365" t="s">
        <v>570</v>
      </c>
      <c r="E9365">
        <v>2017</v>
      </c>
      <c r="F9365" s="10">
        <v>43100</v>
      </c>
      <c r="G9365" t="s">
        <v>489</v>
      </c>
      <c r="H9365" t="s">
        <v>474</v>
      </c>
      <c r="I9365" t="s">
        <v>463</v>
      </c>
      <c r="J9365">
        <v>471054000</v>
      </c>
      <c r="K9365">
        <v>471054000</v>
      </c>
    </row>
    <row r="9366" spans="1:11" x14ac:dyDescent="0.25">
      <c r="A9366">
        <v>8071</v>
      </c>
      <c r="B9366" t="s">
        <v>367</v>
      </c>
      <c r="C9366" t="s">
        <v>492</v>
      </c>
      <c r="D9366" t="s">
        <v>2084</v>
      </c>
      <c r="E9366">
        <v>2017</v>
      </c>
      <c r="F9366" s="10">
        <v>43100</v>
      </c>
      <c r="G9366" t="s">
        <v>489</v>
      </c>
      <c r="H9366" t="s">
        <v>474</v>
      </c>
      <c r="I9366" t="s">
        <v>463</v>
      </c>
      <c r="J9366">
        <v>1434506000</v>
      </c>
      <c r="K9366">
        <v>1434506000</v>
      </c>
    </row>
    <row r="9367" spans="1:11" x14ac:dyDescent="0.25">
      <c r="A9367">
        <v>8071</v>
      </c>
      <c r="B9367" t="s">
        <v>367</v>
      </c>
      <c r="C9367" t="s">
        <v>492</v>
      </c>
      <c r="D9367" t="s">
        <v>458</v>
      </c>
      <c r="E9367">
        <v>2017</v>
      </c>
      <c r="F9367" s="10">
        <v>43100</v>
      </c>
      <c r="G9367" t="s">
        <v>489</v>
      </c>
      <c r="H9367" t="s">
        <v>474</v>
      </c>
      <c r="I9367" t="s">
        <v>463</v>
      </c>
      <c r="J9367">
        <v>294372000</v>
      </c>
      <c r="K9367">
        <v>294372000</v>
      </c>
    </row>
    <row r="9368" spans="1:11" x14ac:dyDescent="0.25">
      <c r="A9368">
        <v>8071</v>
      </c>
      <c r="B9368" t="s">
        <v>367</v>
      </c>
      <c r="C9368" t="s">
        <v>492</v>
      </c>
      <c r="D9368" t="s">
        <v>316</v>
      </c>
      <c r="E9368">
        <v>2017</v>
      </c>
      <c r="F9368" s="10">
        <v>43100</v>
      </c>
      <c r="G9368" t="s">
        <v>489</v>
      </c>
      <c r="H9368" t="s">
        <v>474</v>
      </c>
      <c r="I9368" t="s">
        <v>463</v>
      </c>
      <c r="J9368">
        <v>1460899000</v>
      </c>
      <c r="K9368">
        <v>1460899000</v>
      </c>
    </row>
    <row r="9369" spans="1:11" x14ac:dyDescent="0.25">
      <c r="A9369">
        <v>8071</v>
      </c>
      <c r="B9369" t="s">
        <v>367</v>
      </c>
      <c r="C9369" t="s">
        <v>493</v>
      </c>
      <c r="D9369" t="s">
        <v>1063</v>
      </c>
      <c r="E9369">
        <v>2017</v>
      </c>
      <c r="F9369" s="10">
        <v>43100</v>
      </c>
      <c r="G9369" t="s">
        <v>489</v>
      </c>
      <c r="H9369" t="s">
        <v>474</v>
      </c>
      <c r="I9369" t="s">
        <v>463</v>
      </c>
      <c r="J9369">
        <v>0</v>
      </c>
      <c r="K9369">
        <v>0</v>
      </c>
    </row>
    <row r="9370" spans="1:11" x14ac:dyDescent="0.25">
      <c r="A9370">
        <v>8071</v>
      </c>
      <c r="B9370" t="s">
        <v>367</v>
      </c>
      <c r="C9370" t="s">
        <v>493</v>
      </c>
      <c r="D9370" t="s">
        <v>2083</v>
      </c>
      <c r="E9370">
        <v>2017</v>
      </c>
      <c r="F9370" s="10">
        <v>43100</v>
      </c>
      <c r="G9370" t="s">
        <v>489</v>
      </c>
      <c r="H9370" t="s">
        <v>474</v>
      </c>
      <c r="I9370" t="s">
        <v>463</v>
      </c>
      <c r="J9370">
        <v>1738082000</v>
      </c>
      <c r="K9370">
        <v>1738082000</v>
      </c>
    </row>
    <row r="9371" spans="1:11" x14ac:dyDescent="0.25">
      <c r="A9371">
        <v>8071</v>
      </c>
      <c r="B9371" t="s">
        <v>367</v>
      </c>
      <c r="C9371" t="s">
        <v>493</v>
      </c>
      <c r="D9371" t="s">
        <v>1062</v>
      </c>
      <c r="E9371">
        <v>2017</v>
      </c>
      <c r="F9371" s="10">
        <v>43100</v>
      </c>
      <c r="G9371" t="s">
        <v>489</v>
      </c>
      <c r="H9371" t="s">
        <v>474</v>
      </c>
      <c r="I9371" t="s">
        <v>463</v>
      </c>
      <c r="J9371">
        <v>1183093000</v>
      </c>
      <c r="K9371">
        <v>1183093000</v>
      </c>
    </row>
    <row r="9372" spans="1:11" x14ac:dyDescent="0.25">
      <c r="A9372">
        <v>8071</v>
      </c>
      <c r="B9372" t="s">
        <v>367</v>
      </c>
      <c r="C9372" t="s">
        <v>493</v>
      </c>
      <c r="D9372" t="s">
        <v>2082</v>
      </c>
      <c r="E9372">
        <v>2017</v>
      </c>
      <c r="F9372" s="10">
        <v>43100</v>
      </c>
      <c r="G9372" t="s">
        <v>489</v>
      </c>
      <c r="H9372" t="s">
        <v>474</v>
      </c>
      <c r="I9372" t="s">
        <v>463</v>
      </c>
      <c r="J9372">
        <v>739656000</v>
      </c>
      <c r="K9372">
        <v>739656000</v>
      </c>
    </row>
    <row r="9373" spans="1:11" x14ac:dyDescent="0.25">
      <c r="A9373">
        <v>8074</v>
      </c>
      <c r="B9373" t="s">
        <v>384</v>
      </c>
      <c r="C9373" t="s">
        <v>492</v>
      </c>
      <c r="D9373" t="s">
        <v>1641</v>
      </c>
      <c r="E9373">
        <v>2017</v>
      </c>
      <c r="F9373" s="10">
        <v>43100</v>
      </c>
      <c r="G9373" t="s">
        <v>489</v>
      </c>
      <c r="H9373" t="s">
        <v>474</v>
      </c>
      <c r="I9373" t="s">
        <v>463</v>
      </c>
      <c r="J9373">
        <v>672942000</v>
      </c>
      <c r="K9373">
        <v>672942000</v>
      </c>
    </row>
    <row r="9374" spans="1:11" x14ac:dyDescent="0.25">
      <c r="A9374">
        <v>8074</v>
      </c>
      <c r="B9374" t="s">
        <v>384</v>
      </c>
      <c r="C9374" t="s">
        <v>492</v>
      </c>
      <c r="D9374" t="s">
        <v>458</v>
      </c>
      <c r="E9374">
        <v>2017</v>
      </c>
      <c r="F9374" s="10">
        <v>43100</v>
      </c>
      <c r="G9374" t="s">
        <v>489</v>
      </c>
      <c r="H9374" t="s">
        <v>474</v>
      </c>
      <c r="I9374" t="s">
        <v>463</v>
      </c>
      <c r="J9374">
        <v>207747000</v>
      </c>
      <c r="K9374">
        <v>207747000</v>
      </c>
    </row>
    <row r="9375" spans="1:11" x14ac:dyDescent="0.25">
      <c r="A9375">
        <v>8074</v>
      </c>
      <c r="B9375" t="s">
        <v>384</v>
      </c>
      <c r="C9375" t="s">
        <v>492</v>
      </c>
      <c r="D9375" t="s">
        <v>985</v>
      </c>
      <c r="E9375">
        <v>2017</v>
      </c>
      <c r="F9375" s="10">
        <v>43100</v>
      </c>
      <c r="G9375" t="s">
        <v>489</v>
      </c>
      <c r="H9375" t="s">
        <v>474</v>
      </c>
      <c r="I9375" t="s">
        <v>463</v>
      </c>
      <c r="J9375">
        <v>1137508000</v>
      </c>
      <c r="K9375">
        <v>1137508000</v>
      </c>
    </row>
    <row r="9376" spans="1:11" x14ac:dyDescent="0.25">
      <c r="A9376">
        <v>8074</v>
      </c>
      <c r="B9376" t="s">
        <v>384</v>
      </c>
      <c r="C9376" t="s">
        <v>493</v>
      </c>
      <c r="D9376" t="s">
        <v>978</v>
      </c>
      <c r="E9376">
        <v>2017</v>
      </c>
      <c r="F9376" s="10">
        <v>43100</v>
      </c>
      <c r="G9376" t="s">
        <v>489</v>
      </c>
      <c r="H9376" t="s">
        <v>474</v>
      </c>
      <c r="I9376" t="s">
        <v>463</v>
      </c>
      <c r="J9376">
        <v>1022939000</v>
      </c>
      <c r="K9376">
        <v>1022939000</v>
      </c>
    </row>
    <row r="9377" spans="1:11" x14ac:dyDescent="0.25">
      <c r="A9377">
        <v>8074</v>
      </c>
      <c r="B9377" t="s">
        <v>384</v>
      </c>
      <c r="C9377" t="s">
        <v>493</v>
      </c>
      <c r="D9377" t="s">
        <v>979</v>
      </c>
      <c r="E9377">
        <v>2017</v>
      </c>
      <c r="F9377" s="10">
        <v>43100</v>
      </c>
      <c r="G9377" t="s">
        <v>489</v>
      </c>
      <c r="H9377" t="s">
        <v>474</v>
      </c>
      <c r="I9377" t="s">
        <v>463</v>
      </c>
      <c r="J9377">
        <v>533624000</v>
      </c>
      <c r="K9377">
        <v>533624000</v>
      </c>
    </row>
    <row r="9378" spans="1:11" x14ac:dyDescent="0.25">
      <c r="A9378">
        <v>8074</v>
      </c>
      <c r="B9378" t="s">
        <v>384</v>
      </c>
      <c r="C9378" t="s">
        <v>493</v>
      </c>
      <c r="D9378" t="s">
        <v>456</v>
      </c>
      <c r="E9378">
        <v>2017</v>
      </c>
      <c r="F9378" s="10">
        <v>43100</v>
      </c>
      <c r="G9378" t="s">
        <v>489</v>
      </c>
      <c r="H9378" t="s">
        <v>474</v>
      </c>
      <c r="I9378" t="s">
        <v>463</v>
      </c>
      <c r="J9378">
        <v>461634000</v>
      </c>
      <c r="K9378">
        <v>461634000</v>
      </c>
    </row>
    <row r="9379" spans="1:11" x14ac:dyDescent="0.25">
      <c r="A9379">
        <v>8080</v>
      </c>
      <c r="B9379" t="s">
        <v>1155</v>
      </c>
      <c r="C9379" t="s">
        <v>492</v>
      </c>
      <c r="D9379" t="s">
        <v>2111</v>
      </c>
      <c r="E9379">
        <v>2017</v>
      </c>
      <c r="F9379" s="10">
        <v>43100</v>
      </c>
      <c r="G9379" t="s">
        <v>489</v>
      </c>
      <c r="H9379" t="s">
        <v>474</v>
      </c>
      <c r="I9379" t="s">
        <v>463</v>
      </c>
      <c r="J9379">
        <v>37985000</v>
      </c>
      <c r="K9379">
        <v>37985000</v>
      </c>
    </row>
    <row r="9380" spans="1:11" x14ac:dyDescent="0.25">
      <c r="A9380">
        <v>8080</v>
      </c>
      <c r="B9380" t="s">
        <v>1155</v>
      </c>
      <c r="C9380" t="s">
        <v>492</v>
      </c>
      <c r="D9380" t="s">
        <v>2110</v>
      </c>
      <c r="E9380">
        <v>2017</v>
      </c>
      <c r="F9380" s="10">
        <v>43100</v>
      </c>
      <c r="G9380" t="s">
        <v>489</v>
      </c>
      <c r="H9380" t="s">
        <v>474</v>
      </c>
      <c r="I9380" t="s">
        <v>463</v>
      </c>
      <c r="J9380">
        <v>103033000</v>
      </c>
      <c r="K9380">
        <v>103033000</v>
      </c>
    </row>
    <row r="9381" spans="1:11" x14ac:dyDescent="0.25">
      <c r="A9381">
        <v>8080</v>
      </c>
      <c r="B9381" t="s">
        <v>1155</v>
      </c>
      <c r="C9381" t="s">
        <v>492</v>
      </c>
      <c r="D9381" t="s">
        <v>2112</v>
      </c>
      <c r="E9381">
        <v>2017</v>
      </c>
      <c r="F9381" s="10">
        <v>43100</v>
      </c>
      <c r="G9381" t="s">
        <v>489</v>
      </c>
      <c r="H9381" t="s">
        <v>474</v>
      </c>
      <c r="I9381" t="s">
        <v>463</v>
      </c>
      <c r="J9381">
        <v>35053000</v>
      </c>
      <c r="K9381">
        <v>35053000</v>
      </c>
    </row>
    <row r="9382" spans="1:11" x14ac:dyDescent="0.25">
      <c r="A9382">
        <v>8080</v>
      </c>
      <c r="B9382" t="s">
        <v>1155</v>
      </c>
      <c r="C9382" t="s">
        <v>493</v>
      </c>
      <c r="D9382" t="s">
        <v>577</v>
      </c>
      <c r="E9382">
        <v>2017</v>
      </c>
      <c r="F9382" s="10">
        <v>43100</v>
      </c>
      <c r="G9382" t="s">
        <v>489</v>
      </c>
      <c r="H9382" t="s">
        <v>474</v>
      </c>
      <c r="I9382" t="s">
        <v>463</v>
      </c>
      <c r="J9382">
        <v>0</v>
      </c>
      <c r="K9382">
        <v>0</v>
      </c>
    </row>
    <row r="9383" spans="1:11" x14ac:dyDescent="0.25">
      <c r="A9383">
        <v>8080</v>
      </c>
      <c r="B9383" t="s">
        <v>1155</v>
      </c>
      <c r="C9383" t="s">
        <v>493</v>
      </c>
      <c r="D9383" t="s">
        <v>2163</v>
      </c>
      <c r="E9383">
        <v>2017</v>
      </c>
      <c r="F9383" s="10">
        <v>43100</v>
      </c>
      <c r="G9383" t="s">
        <v>489</v>
      </c>
      <c r="H9383" t="s">
        <v>474</v>
      </c>
      <c r="I9383" t="s">
        <v>463</v>
      </c>
      <c r="J9383">
        <v>63385560</v>
      </c>
      <c r="K9383">
        <v>63385560</v>
      </c>
    </row>
    <row r="9384" spans="1:11" x14ac:dyDescent="0.25">
      <c r="A9384">
        <v>8080</v>
      </c>
      <c r="B9384" t="s">
        <v>1155</v>
      </c>
      <c r="C9384" t="s">
        <v>493</v>
      </c>
      <c r="D9384" t="s">
        <v>2162</v>
      </c>
      <c r="E9384">
        <v>2017</v>
      </c>
      <c r="F9384" s="10">
        <v>43100</v>
      </c>
      <c r="G9384" t="s">
        <v>489</v>
      </c>
      <c r="H9384" t="s">
        <v>474</v>
      </c>
      <c r="I9384" t="s">
        <v>463</v>
      </c>
      <c r="J9384">
        <v>112685440</v>
      </c>
      <c r="K9384">
        <v>112685440</v>
      </c>
    </row>
    <row r="9385" spans="1:11" x14ac:dyDescent="0.25">
      <c r="A9385">
        <v>8087</v>
      </c>
      <c r="B9385" t="s">
        <v>430</v>
      </c>
      <c r="C9385" t="s">
        <v>492</v>
      </c>
      <c r="D9385" t="s">
        <v>578</v>
      </c>
      <c r="E9385">
        <v>2017</v>
      </c>
      <c r="F9385" s="10">
        <v>43100</v>
      </c>
      <c r="G9385" t="s">
        <v>489</v>
      </c>
      <c r="H9385" t="s">
        <v>474</v>
      </c>
      <c r="I9385" t="s">
        <v>463</v>
      </c>
      <c r="J9385">
        <v>611000000</v>
      </c>
      <c r="K9385">
        <v>611000000</v>
      </c>
    </row>
    <row r="9386" spans="1:11" x14ac:dyDescent="0.25">
      <c r="A9386">
        <v>8087</v>
      </c>
      <c r="B9386" t="s">
        <v>430</v>
      </c>
      <c r="C9386" t="s">
        <v>492</v>
      </c>
      <c r="D9386" t="s">
        <v>569</v>
      </c>
      <c r="E9386">
        <v>2017</v>
      </c>
      <c r="F9386" s="10">
        <v>43100</v>
      </c>
      <c r="G9386" t="s">
        <v>489</v>
      </c>
      <c r="H9386" t="s">
        <v>474</v>
      </c>
      <c r="I9386" t="s">
        <v>463</v>
      </c>
      <c r="J9386">
        <v>1335000000</v>
      </c>
      <c r="K9386">
        <v>1335000000</v>
      </c>
    </row>
    <row r="9387" spans="1:11" x14ac:dyDescent="0.25">
      <c r="A9387">
        <v>8087</v>
      </c>
      <c r="B9387" t="s">
        <v>430</v>
      </c>
      <c r="C9387" t="s">
        <v>492</v>
      </c>
      <c r="D9387" t="s">
        <v>458</v>
      </c>
      <c r="E9387">
        <v>2017</v>
      </c>
      <c r="F9387" s="10">
        <v>43100</v>
      </c>
      <c r="G9387" t="s">
        <v>489</v>
      </c>
      <c r="H9387" t="s">
        <v>474</v>
      </c>
      <c r="I9387" t="s">
        <v>463</v>
      </c>
      <c r="J9387">
        <v>600000000</v>
      </c>
      <c r="K9387">
        <v>600000000</v>
      </c>
    </row>
    <row r="9388" spans="1:11" x14ac:dyDescent="0.25">
      <c r="A9388">
        <v>8087</v>
      </c>
      <c r="B9388" t="s">
        <v>430</v>
      </c>
      <c r="C9388" t="s">
        <v>492</v>
      </c>
      <c r="D9388" t="s">
        <v>316</v>
      </c>
      <c r="E9388">
        <v>2017</v>
      </c>
      <c r="F9388" s="10">
        <v>43100</v>
      </c>
      <c r="G9388" t="s">
        <v>489</v>
      </c>
      <c r="H9388" t="s">
        <v>474</v>
      </c>
      <c r="I9388" t="s">
        <v>463</v>
      </c>
      <c r="J9388">
        <v>2161000000</v>
      </c>
      <c r="K9388">
        <v>2161000000</v>
      </c>
    </row>
    <row r="9389" spans="1:11" x14ac:dyDescent="0.25">
      <c r="A9389">
        <v>8087</v>
      </c>
      <c r="B9389" t="s">
        <v>430</v>
      </c>
      <c r="C9389" t="s">
        <v>493</v>
      </c>
      <c r="D9389" t="s">
        <v>1102</v>
      </c>
      <c r="E9389">
        <v>2017</v>
      </c>
      <c r="F9389" s="10">
        <v>43100</v>
      </c>
      <c r="G9389" t="s">
        <v>489</v>
      </c>
      <c r="H9389" t="s">
        <v>474</v>
      </c>
      <c r="I9389" t="s">
        <v>463</v>
      </c>
      <c r="J9389">
        <v>1421000000</v>
      </c>
      <c r="K9389">
        <v>1421000000</v>
      </c>
    </row>
    <row r="9390" spans="1:11" x14ac:dyDescent="0.25">
      <c r="A9390">
        <v>8087</v>
      </c>
      <c r="B9390" t="s">
        <v>430</v>
      </c>
      <c r="C9390" t="s">
        <v>493</v>
      </c>
      <c r="D9390" t="s">
        <v>1371</v>
      </c>
      <c r="E9390">
        <v>2017</v>
      </c>
      <c r="F9390" s="10">
        <v>43100</v>
      </c>
      <c r="G9390" t="s">
        <v>489</v>
      </c>
      <c r="H9390" t="s">
        <v>474</v>
      </c>
      <c r="I9390" t="s">
        <v>463</v>
      </c>
      <c r="J9390">
        <v>1282000000</v>
      </c>
      <c r="K9390">
        <v>1282000000</v>
      </c>
    </row>
    <row r="9391" spans="1:11" x14ac:dyDescent="0.25">
      <c r="A9391">
        <v>8087</v>
      </c>
      <c r="B9391" t="s">
        <v>430</v>
      </c>
      <c r="C9391" t="s">
        <v>493</v>
      </c>
      <c r="D9391" t="s">
        <v>1101</v>
      </c>
      <c r="E9391">
        <v>2017</v>
      </c>
      <c r="F9391" s="10">
        <v>43100</v>
      </c>
      <c r="G9391" t="s">
        <v>489</v>
      </c>
      <c r="H9391" t="s">
        <v>474</v>
      </c>
      <c r="I9391" t="s">
        <v>463</v>
      </c>
      <c r="J9391">
        <v>2004000000</v>
      </c>
      <c r="K9391">
        <v>2004000000</v>
      </c>
    </row>
    <row r="9392" spans="1:11" x14ac:dyDescent="0.25">
      <c r="A9392">
        <v>8113</v>
      </c>
      <c r="B9392" t="s">
        <v>363</v>
      </c>
      <c r="C9392" t="s">
        <v>492</v>
      </c>
      <c r="D9392" t="s">
        <v>59</v>
      </c>
      <c r="E9392">
        <v>2017</v>
      </c>
      <c r="F9392" s="10">
        <v>43100</v>
      </c>
      <c r="G9392" t="s">
        <v>489</v>
      </c>
      <c r="H9392" t="s">
        <v>474</v>
      </c>
      <c r="I9392" t="s">
        <v>463</v>
      </c>
      <c r="J9392">
        <v>5068530</v>
      </c>
      <c r="K9392">
        <v>5068530</v>
      </c>
    </row>
    <row r="9393" spans="1:11" x14ac:dyDescent="0.25">
      <c r="A9393">
        <v>8113</v>
      </c>
      <c r="B9393" t="s">
        <v>363</v>
      </c>
      <c r="C9393" t="s">
        <v>492</v>
      </c>
      <c r="D9393" t="s">
        <v>98</v>
      </c>
      <c r="E9393">
        <v>2017</v>
      </c>
      <c r="F9393" s="10">
        <v>43100</v>
      </c>
      <c r="G9393" t="s">
        <v>489</v>
      </c>
      <c r="H9393" t="s">
        <v>474</v>
      </c>
      <c r="I9393" t="s">
        <v>463</v>
      </c>
      <c r="J9393">
        <v>8447550</v>
      </c>
      <c r="K9393">
        <v>8447550</v>
      </c>
    </row>
    <row r="9394" spans="1:11" x14ac:dyDescent="0.25">
      <c r="A9394">
        <v>8113</v>
      </c>
      <c r="B9394" t="s">
        <v>363</v>
      </c>
      <c r="C9394" t="s">
        <v>492</v>
      </c>
      <c r="D9394" t="s">
        <v>926</v>
      </c>
      <c r="E9394">
        <v>2017</v>
      </c>
      <c r="F9394" s="10">
        <v>43100</v>
      </c>
      <c r="G9394" t="s">
        <v>489</v>
      </c>
      <c r="H9394" t="s">
        <v>474</v>
      </c>
      <c r="I9394" t="s">
        <v>463</v>
      </c>
      <c r="J9394">
        <v>5068530</v>
      </c>
      <c r="K9394">
        <v>5068530</v>
      </c>
    </row>
    <row r="9395" spans="1:11" x14ac:dyDescent="0.25">
      <c r="A9395">
        <v>8113</v>
      </c>
      <c r="B9395" t="s">
        <v>363</v>
      </c>
      <c r="C9395" t="s">
        <v>492</v>
      </c>
      <c r="D9395" t="s">
        <v>458</v>
      </c>
      <c r="E9395">
        <v>2017</v>
      </c>
      <c r="F9395" s="10">
        <v>43100</v>
      </c>
      <c r="G9395" t="s">
        <v>489</v>
      </c>
      <c r="H9395" t="s">
        <v>474</v>
      </c>
      <c r="I9395" t="s">
        <v>463</v>
      </c>
      <c r="J9395">
        <v>28721670</v>
      </c>
      <c r="K9395">
        <v>28721670</v>
      </c>
    </row>
    <row r="9396" spans="1:11" x14ac:dyDescent="0.25">
      <c r="A9396">
        <v>8113</v>
      </c>
      <c r="B9396" t="s">
        <v>363</v>
      </c>
      <c r="C9396" t="s">
        <v>492</v>
      </c>
      <c r="D9396" t="s">
        <v>239</v>
      </c>
      <c r="E9396">
        <v>2017</v>
      </c>
      <c r="F9396" s="10">
        <v>43100</v>
      </c>
      <c r="G9396" t="s">
        <v>489</v>
      </c>
      <c r="H9396" t="s">
        <v>474</v>
      </c>
      <c r="I9396" t="s">
        <v>463</v>
      </c>
      <c r="J9396">
        <v>563170</v>
      </c>
      <c r="K9396">
        <v>563170</v>
      </c>
    </row>
    <row r="9397" spans="1:11" x14ac:dyDescent="0.25">
      <c r="A9397">
        <v>8113</v>
      </c>
      <c r="B9397" t="s">
        <v>363</v>
      </c>
      <c r="C9397" t="s">
        <v>492</v>
      </c>
      <c r="D9397" t="s">
        <v>243</v>
      </c>
      <c r="E9397">
        <v>2017</v>
      </c>
      <c r="F9397" s="10">
        <v>43100</v>
      </c>
      <c r="G9397" t="s">
        <v>489</v>
      </c>
      <c r="H9397" t="s">
        <v>474</v>
      </c>
      <c r="I9397" t="s">
        <v>463</v>
      </c>
      <c r="J9397">
        <v>7321210</v>
      </c>
      <c r="K9397">
        <v>7321210</v>
      </c>
    </row>
    <row r="9398" spans="1:11" x14ac:dyDescent="0.25">
      <c r="A9398">
        <v>8113</v>
      </c>
      <c r="B9398" t="s">
        <v>363</v>
      </c>
      <c r="C9398" t="s">
        <v>492</v>
      </c>
      <c r="D9398" t="s">
        <v>287</v>
      </c>
      <c r="E9398">
        <v>2017</v>
      </c>
      <c r="F9398" s="10">
        <v>43100</v>
      </c>
      <c r="G9398" t="s">
        <v>489</v>
      </c>
      <c r="H9398" t="s">
        <v>474</v>
      </c>
      <c r="I9398" t="s">
        <v>463</v>
      </c>
      <c r="J9398">
        <v>1126340</v>
      </c>
      <c r="K9398">
        <v>1126340</v>
      </c>
    </row>
    <row r="9399" spans="1:11" x14ac:dyDescent="0.25">
      <c r="A9399">
        <v>8113</v>
      </c>
      <c r="B9399" t="s">
        <v>363</v>
      </c>
      <c r="C9399" t="s">
        <v>492</v>
      </c>
      <c r="D9399" t="s">
        <v>316</v>
      </c>
      <c r="E9399">
        <v>2017</v>
      </c>
      <c r="F9399" s="10">
        <v>43100</v>
      </c>
      <c r="G9399" t="s">
        <v>489</v>
      </c>
      <c r="H9399" t="s">
        <v>474</v>
      </c>
      <c r="I9399" t="s">
        <v>463</v>
      </c>
      <c r="J9399">
        <v>1839000</v>
      </c>
      <c r="K9399">
        <v>1839000</v>
      </c>
    </row>
    <row r="9400" spans="1:11" x14ac:dyDescent="0.25">
      <c r="A9400">
        <v>8113</v>
      </c>
      <c r="B9400" t="s">
        <v>363</v>
      </c>
      <c r="C9400" t="s">
        <v>493</v>
      </c>
      <c r="D9400" t="s">
        <v>921</v>
      </c>
      <c r="E9400">
        <v>2017</v>
      </c>
      <c r="F9400" s="10">
        <v>43100</v>
      </c>
      <c r="G9400" t="s">
        <v>489</v>
      </c>
      <c r="H9400" t="s">
        <v>474</v>
      </c>
      <c r="I9400" t="s">
        <v>463</v>
      </c>
      <c r="J9400">
        <v>3588000</v>
      </c>
      <c r="K9400">
        <v>3588000</v>
      </c>
    </row>
    <row r="9401" spans="1:11" x14ac:dyDescent="0.25">
      <c r="A9401">
        <v>8113</v>
      </c>
      <c r="B9401" t="s">
        <v>363</v>
      </c>
      <c r="C9401" t="s">
        <v>493</v>
      </c>
      <c r="D9401" t="s">
        <v>456</v>
      </c>
      <c r="E9401">
        <v>2017</v>
      </c>
      <c r="F9401" s="10">
        <v>43100</v>
      </c>
      <c r="G9401" t="s">
        <v>489</v>
      </c>
      <c r="H9401" t="s">
        <v>474</v>
      </c>
      <c r="I9401" t="s">
        <v>463</v>
      </c>
      <c r="J9401">
        <v>54301000</v>
      </c>
      <c r="K9401">
        <v>54301000</v>
      </c>
    </row>
    <row r="9402" spans="1:11" x14ac:dyDescent="0.25">
      <c r="A9402">
        <v>8122</v>
      </c>
      <c r="B9402" t="s">
        <v>232</v>
      </c>
      <c r="C9402" t="s">
        <v>493</v>
      </c>
      <c r="D9402" t="s">
        <v>1142</v>
      </c>
      <c r="E9402">
        <v>2017</v>
      </c>
      <c r="F9402" s="10">
        <v>43100</v>
      </c>
      <c r="G9402" t="s">
        <v>489</v>
      </c>
      <c r="H9402" t="s">
        <v>474</v>
      </c>
      <c r="I9402" t="s">
        <v>463</v>
      </c>
      <c r="J9402">
        <v>5205000000</v>
      </c>
      <c r="K9402">
        <v>5205000000</v>
      </c>
    </row>
    <row r="9403" spans="1:11" x14ac:dyDescent="0.25">
      <c r="A9403">
        <v>8122</v>
      </c>
      <c r="B9403" t="s">
        <v>232</v>
      </c>
      <c r="C9403" t="s">
        <v>493</v>
      </c>
      <c r="D9403" t="s">
        <v>1140</v>
      </c>
      <c r="E9403">
        <v>2017</v>
      </c>
      <c r="F9403" s="10">
        <v>43100</v>
      </c>
      <c r="G9403" t="s">
        <v>489</v>
      </c>
      <c r="H9403" t="s">
        <v>474</v>
      </c>
      <c r="I9403" t="s">
        <v>463</v>
      </c>
      <c r="J9403">
        <v>8392000000</v>
      </c>
      <c r="K9403">
        <v>8392000000</v>
      </c>
    </row>
    <row r="9404" spans="1:11" x14ac:dyDescent="0.25">
      <c r="A9404">
        <v>8122</v>
      </c>
      <c r="B9404" t="s">
        <v>232</v>
      </c>
      <c r="C9404" t="s">
        <v>493</v>
      </c>
      <c r="D9404" t="s">
        <v>605</v>
      </c>
      <c r="E9404">
        <v>2017</v>
      </c>
      <c r="F9404" s="10">
        <v>43100</v>
      </c>
      <c r="G9404" t="s">
        <v>489</v>
      </c>
      <c r="H9404" t="s">
        <v>474</v>
      </c>
      <c r="I9404" t="s">
        <v>463</v>
      </c>
      <c r="J9404">
        <v>-582000000</v>
      </c>
      <c r="K9404">
        <v>-582000000</v>
      </c>
    </row>
    <row r="9405" spans="1:11" x14ac:dyDescent="0.25">
      <c r="A9405">
        <v>8122</v>
      </c>
      <c r="B9405" t="s">
        <v>232</v>
      </c>
      <c r="C9405" t="s">
        <v>493</v>
      </c>
      <c r="D9405" t="s">
        <v>1141</v>
      </c>
      <c r="E9405">
        <v>2017</v>
      </c>
      <c r="F9405" s="10">
        <v>43100</v>
      </c>
      <c r="G9405" t="s">
        <v>489</v>
      </c>
      <c r="H9405" t="s">
        <v>474</v>
      </c>
      <c r="I9405" t="s">
        <v>463</v>
      </c>
      <c r="J9405">
        <v>10639000000</v>
      </c>
      <c r="K9405">
        <v>10639000000</v>
      </c>
    </row>
    <row r="9406" spans="1:11" x14ac:dyDescent="0.25">
      <c r="A9406">
        <v>8122</v>
      </c>
      <c r="B9406" t="s">
        <v>232</v>
      </c>
      <c r="C9406" t="s">
        <v>493</v>
      </c>
      <c r="D9406" t="s">
        <v>1139</v>
      </c>
      <c r="E9406">
        <v>2017</v>
      </c>
      <c r="F9406" s="10">
        <v>43100</v>
      </c>
      <c r="G9406" t="s">
        <v>489</v>
      </c>
      <c r="H9406" t="s">
        <v>474</v>
      </c>
      <c r="I9406" t="s">
        <v>463</v>
      </c>
      <c r="J9406">
        <v>6786000000</v>
      </c>
      <c r="K9406">
        <v>6786000000</v>
      </c>
    </row>
    <row r="9407" spans="1:11" x14ac:dyDescent="0.25">
      <c r="A9407">
        <v>8129</v>
      </c>
      <c r="B9407" t="s">
        <v>402</v>
      </c>
      <c r="C9407" t="s">
        <v>492</v>
      </c>
      <c r="D9407" t="s">
        <v>33</v>
      </c>
      <c r="E9407">
        <v>2017</v>
      </c>
      <c r="F9407" s="10">
        <v>43100</v>
      </c>
      <c r="G9407" t="s">
        <v>489</v>
      </c>
      <c r="H9407" t="s">
        <v>474</v>
      </c>
      <c r="I9407" t="s">
        <v>463</v>
      </c>
      <c r="J9407">
        <v>498000000</v>
      </c>
      <c r="K9407">
        <v>498000000</v>
      </c>
    </row>
    <row r="9408" spans="1:11" x14ac:dyDescent="0.25">
      <c r="A9408">
        <v>8129</v>
      </c>
      <c r="B9408" t="s">
        <v>402</v>
      </c>
      <c r="C9408" t="s">
        <v>492</v>
      </c>
      <c r="D9408" t="s">
        <v>44</v>
      </c>
      <c r="E9408">
        <v>2017</v>
      </c>
      <c r="F9408" s="10">
        <v>43100</v>
      </c>
      <c r="G9408" t="s">
        <v>489</v>
      </c>
      <c r="H9408" t="s">
        <v>474</v>
      </c>
      <c r="I9408" t="s">
        <v>463</v>
      </c>
      <c r="J9408">
        <v>286000000</v>
      </c>
      <c r="K9408">
        <v>286000000</v>
      </c>
    </row>
    <row r="9409" spans="1:11" x14ac:dyDescent="0.25">
      <c r="A9409">
        <v>8129</v>
      </c>
      <c r="B9409" t="s">
        <v>402</v>
      </c>
      <c r="C9409" t="s">
        <v>492</v>
      </c>
      <c r="D9409" t="s">
        <v>59</v>
      </c>
      <c r="E9409">
        <v>2017</v>
      </c>
      <c r="F9409" s="10">
        <v>43100</v>
      </c>
      <c r="G9409" t="s">
        <v>489</v>
      </c>
      <c r="H9409" t="s">
        <v>474</v>
      </c>
      <c r="I9409" t="s">
        <v>463</v>
      </c>
      <c r="J9409">
        <v>298000000</v>
      </c>
      <c r="K9409">
        <v>298000000</v>
      </c>
    </row>
    <row r="9410" spans="1:11" x14ac:dyDescent="0.25">
      <c r="A9410">
        <v>8129</v>
      </c>
      <c r="B9410" t="s">
        <v>402</v>
      </c>
      <c r="C9410" t="s">
        <v>492</v>
      </c>
      <c r="D9410" t="s">
        <v>1071</v>
      </c>
      <c r="E9410">
        <v>2017</v>
      </c>
      <c r="F9410" s="10">
        <v>43100</v>
      </c>
      <c r="G9410" t="s">
        <v>489</v>
      </c>
      <c r="H9410" t="s">
        <v>474</v>
      </c>
      <c r="I9410" t="s">
        <v>463</v>
      </c>
      <c r="J9410">
        <v>295000000</v>
      </c>
      <c r="K9410">
        <v>295000000</v>
      </c>
    </row>
    <row r="9411" spans="1:11" x14ac:dyDescent="0.25">
      <c r="A9411">
        <v>8129</v>
      </c>
      <c r="B9411" t="s">
        <v>402</v>
      </c>
      <c r="C9411" t="s">
        <v>492</v>
      </c>
      <c r="D9411" t="s">
        <v>458</v>
      </c>
      <c r="E9411">
        <v>2017</v>
      </c>
      <c r="F9411" s="10">
        <v>43100</v>
      </c>
      <c r="G9411" t="s">
        <v>489</v>
      </c>
      <c r="H9411" t="s">
        <v>474</v>
      </c>
      <c r="I9411" t="s">
        <v>463</v>
      </c>
      <c r="J9411">
        <v>1906000000</v>
      </c>
      <c r="K9411">
        <v>1906000000</v>
      </c>
    </row>
    <row r="9412" spans="1:11" x14ac:dyDescent="0.25">
      <c r="A9412">
        <v>8129</v>
      </c>
      <c r="B9412" t="s">
        <v>402</v>
      </c>
      <c r="C9412" t="s">
        <v>492</v>
      </c>
      <c r="D9412" t="s">
        <v>243</v>
      </c>
      <c r="E9412">
        <v>2017</v>
      </c>
      <c r="F9412" s="10">
        <v>43100</v>
      </c>
      <c r="G9412" t="s">
        <v>489</v>
      </c>
      <c r="H9412" t="s">
        <v>474</v>
      </c>
      <c r="I9412" t="s">
        <v>463</v>
      </c>
      <c r="J9412">
        <v>310000000</v>
      </c>
      <c r="K9412">
        <v>310000000</v>
      </c>
    </row>
    <row r="9413" spans="1:11" x14ac:dyDescent="0.25">
      <c r="A9413">
        <v>8129</v>
      </c>
      <c r="B9413" t="s">
        <v>402</v>
      </c>
      <c r="C9413" t="s">
        <v>492</v>
      </c>
      <c r="D9413" t="s">
        <v>249</v>
      </c>
      <c r="E9413">
        <v>2017</v>
      </c>
      <c r="F9413" s="10">
        <v>43100</v>
      </c>
      <c r="G9413" t="s">
        <v>489</v>
      </c>
      <c r="H9413" t="s">
        <v>474</v>
      </c>
      <c r="I9413" t="s">
        <v>463</v>
      </c>
      <c r="J9413">
        <v>188000000</v>
      </c>
      <c r="K9413">
        <v>188000000</v>
      </c>
    </row>
    <row r="9414" spans="1:11" x14ac:dyDescent="0.25">
      <c r="A9414">
        <v>8129</v>
      </c>
      <c r="B9414" t="s">
        <v>402</v>
      </c>
      <c r="C9414" t="s">
        <v>492</v>
      </c>
      <c r="D9414" t="s">
        <v>256</v>
      </c>
      <c r="E9414">
        <v>2017</v>
      </c>
      <c r="F9414" s="10">
        <v>43100</v>
      </c>
      <c r="G9414" t="s">
        <v>489</v>
      </c>
      <c r="H9414" t="s">
        <v>474</v>
      </c>
      <c r="I9414" t="s">
        <v>463</v>
      </c>
      <c r="J9414">
        <v>261000000</v>
      </c>
      <c r="K9414">
        <v>261000000</v>
      </c>
    </row>
    <row r="9415" spans="1:11" x14ac:dyDescent="0.25">
      <c r="A9415">
        <v>8129</v>
      </c>
      <c r="B9415" t="s">
        <v>402</v>
      </c>
      <c r="C9415" t="s">
        <v>492</v>
      </c>
      <c r="D9415" t="s">
        <v>287</v>
      </c>
      <c r="E9415">
        <v>2017</v>
      </c>
      <c r="F9415" s="10">
        <v>43100</v>
      </c>
      <c r="G9415" t="s">
        <v>489</v>
      </c>
      <c r="H9415" t="s">
        <v>474</v>
      </c>
      <c r="I9415" t="s">
        <v>463</v>
      </c>
      <c r="J9415">
        <v>223000000</v>
      </c>
      <c r="K9415">
        <v>223000000</v>
      </c>
    </row>
    <row r="9416" spans="1:11" x14ac:dyDescent="0.25">
      <c r="A9416">
        <v>8129</v>
      </c>
      <c r="B9416" t="s">
        <v>402</v>
      </c>
      <c r="C9416" t="s">
        <v>492</v>
      </c>
      <c r="D9416" t="s">
        <v>290</v>
      </c>
      <c r="E9416">
        <v>2017</v>
      </c>
      <c r="F9416" s="10">
        <v>43100</v>
      </c>
      <c r="G9416" t="s">
        <v>489</v>
      </c>
      <c r="H9416" t="s">
        <v>474</v>
      </c>
      <c r="I9416" t="s">
        <v>463</v>
      </c>
      <c r="J9416">
        <v>279000000</v>
      </c>
      <c r="K9416">
        <v>279000000</v>
      </c>
    </row>
    <row r="9417" spans="1:11" x14ac:dyDescent="0.25">
      <c r="A9417">
        <v>8129</v>
      </c>
      <c r="B9417" t="s">
        <v>402</v>
      </c>
      <c r="C9417" t="s">
        <v>492</v>
      </c>
      <c r="D9417" t="s">
        <v>316</v>
      </c>
      <c r="E9417">
        <v>2017</v>
      </c>
      <c r="F9417" s="10">
        <v>43100</v>
      </c>
      <c r="G9417" t="s">
        <v>489</v>
      </c>
      <c r="H9417" t="s">
        <v>474</v>
      </c>
      <c r="I9417" t="s">
        <v>463</v>
      </c>
      <c r="J9417">
        <v>2760000000</v>
      </c>
      <c r="K9417">
        <v>2760000000</v>
      </c>
    </row>
    <row r="9418" spans="1:11" x14ac:dyDescent="0.25">
      <c r="A9418">
        <v>8129</v>
      </c>
      <c r="B9418" t="s">
        <v>402</v>
      </c>
      <c r="C9418" t="s">
        <v>493</v>
      </c>
      <c r="D9418" t="s">
        <v>1090</v>
      </c>
      <c r="E9418">
        <v>2017</v>
      </c>
      <c r="F9418" s="10">
        <v>43100</v>
      </c>
      <c r="G9418" t="s">
        <v>489</v>
      </c>
      <c r="H9418" t="s">
        <v>474</v>
      </c>
      <c r="I9418" t="s">
        <v>463</v>
      </c>
      <c r="J9418">
        <v>2672000000</v>
      </c>
      <c r="K9418">
        <v>2672000000</v>
      </c>
    </row>
    <row r="9419" spans="1:11" x14ac:dyDescent="0.25">
      <c r="A9419">
        <v>8129</v>
      </c>
      <c r="B9419" t="s">
        <v>402</v>
      </c>
      <c r="C9419" t="s">
        <v>493</v>
      </c>
      <c r="D9419" t="s">
        <v>1091</v>
      </c>
      <c r="E9419">
        <v>2017</v>
      </c>
      <c r="F9419" s="10">
        <v>43100</v>
      </c>
      <c r="G9419" t="s">
        <v>489</v>
      </c>
      <c r="H9419" t="s">
        <v>474</v>
      </c>
      <c r="I9419" t="s">
        <v>463</v>
      </c>
      <c r="J9419">
        <v>-197000000</v>
      </c>
      <c r="K9419">
        <v>-197000000</v>
      </c>
    </row>
    <row r="9420" spans="1:11" x14ac:dyDescent="0.25">
      <c r="A9420">
        <v>8129</v>
      </c>
      <c r="B9420" t="s">
        <v>402</v>
      </c>
      <c r="C9420" t="s">
        <v>493</v>
      </c>
      <c r="D9420" t="s">
        <v>1394</v>
      </c>
      <c r="E9420">
        <v>2017</v>
      </c>
      <c r="F9420" s="10">
        <v>43100</v>
      </c>
      <c r="G9420" t="s">
        <v>489</v>
      </c>
      <c r="H9420" t="s">
        <v>474</v>
      </c>
      <c r="I9420" t="s">
        <v>463</v>
      </c>
      <c r="J9420">
        <v>2252000000</v>
      </c>
      <c r="K9420">
        <v>2252000000</v>
      </c>
    </row>
    <row r="9421" spans="1:11" x14ac:dyDescent="0.25">
      <c r="A9421">
        <v>8129</v>
      </c>
      <c r="B9421" t="s">
        <v>402</v>
      </c>
      <c r="C9421" t="s">
        <v>493</v>
      </c>
      <c r="D9421" t="s">
        <v>1089</v>
      </c>
      <c r="E9421">
        <v>2017</v>
      </c>
      <c r="F9421" s="10">
        <v>43100</v>
      </c>
      <c r="G9421" t="s">
        <v>489</v>
      </c>
      <c r="H9421" t="s">
        <v>474</v>
      </c>
      <c r="I9421" t="s">
        <v>463</v>
      </c>
      <c r="J9421">
        <v>2577000000</v>
      </c>
      <c r="K9421">
        <v>2577000000</v>
      </c>
    </row>
    <row r="9422" spans="1:11" x14ac:dyDescent="0.25">
      <c r="A9422">
        <v>8163</v>
      </c>
      <c r="B9422" t="s">
        <v>388</v>
      </c>
      <c r="C9422" t="s">
        <v>492</v>
      </c>
      <c r="D9422" t="s">
        <v>59</v>
      </c>
      <c r="E9422">
        <v>2017</v>
      </c>
      <c r="F9422" s="10">
        <v>43100</v>
      </c>
      <c r="G9422" t="s">
        <v>489</v>
      </c>
      <c r="H9422" t="s">
        <v>474</v>
      </c>
      <c r="I9422" t="s">
        <v>463</v>
      </c>
      <c r="J9422">
        <v>63910000</v>
      </c>
      <c r="K9422">
        <v>63910000</v>
      </c>
    </row>
    <row r="9423" spans="1:11" x14ac:dyDescent="0.25">
      <c r="A9423">
        <v>8163</v>
      </c>
      <c r="B9423" t="s">
        <v>388</v>
      </c>
      <c r="C9423" t="s">
        <v>492</v>
      </c>
      <c r="D9423" t="s">
        <v>2060</v>
      </c>
      <c r="E9423">
        <v>2017</v>
      </c>
      <c r="F9423" s="10">
        <v>43100</v>
      </c>
      <c r="G9423" t="s">
        <v>489</v>
      </c>
      <c r="H9423" t="s">
        <v>474</v>
      </c>
      <c r="I9423" t="s">
        <v>463</v>
      </c>
      <c r="J9423">
        <v>268335000</v>
      </c>
      <c r="K9423">
        <v>268335000</v>
      </c>
    </row>
    <row r="9424" spans="1:11" x14ac:dyDescent="0.25">
      <c r="A9424">
        <v>8163</v>
      </c>
      <c r="B9424" t="s">
        <v>388</v>
      </c>
      <c r="C9424" t="s">
        <v>492</v>
      </c>
      <c r="D9424" t="s">
        <v>316</v>
      </c>
      <c r="E9424">
        <v>2017</v>
      </c>
      <c r="F9424" s="10">
        <v>43100</v>
      </c>
      <c r="G9424" t="s">
        <v>489</v>
      </c>
      <c r="H9424" t="s">
        <v>474</v>
      </c>
      <c r="I9424" t="s">
        <v>463</v>
      </c>
      <c r="J9424">
        <v>182788000</v>
      </c>
      <c r="K9424">
        <v>182788000</v>
      </c>
    </row>
    <row r="9425" spans="1:11" x14ac:dyDescent="0.25">
      <c r="A9425">
        <v>8163</v>
      </c>
      <c r="B9425" t="s">
        <v>388</v>
      </c>
      <c r="C9425" t="s">
        <v>493</v>
      </c>
      <c r="D9425" t="s">
        <v>1018</v>
      </c>
      <c r="E9425">
        <v>2017</v>
      </c>
      <c r="F9425" s="10">
        <v>43100</v>
      </c>
      <c r="G9425" t="s">
        <v>489</v>
      </c>
      <c r="H9425" t="s">
        <v>474</v>
      </c>
      <c r="I9425" t="s">
        <v>463</v>
      </c>
      <c r="J9425">
        <v>12375000</v>
      </c>
      <c r="K9425">
        <v>12375000</v>
      </c>
    </row>
    <row r="9426" spans="1:11" x14ac:dyDescent="0.25">
      <c r="A9426">
        <v>8163</v>
      </c>
      <c r="B9426" t="s">
        <v>388</v>
      </c>
      <c r="C9426" t="s">
        <v>493</v>
      </c>
      <c r="D9426" t="s">
        <v>1017</v>
      </c>
      <c r="E9426">
        <v>2017</v>
      </c>
      <c r="F9426" s="10">
        <v>43100</v>
      </c>
      <c r="G9426" t="s">
        <v>489</v>
      </c>
      <c r="H9426" t="s">
        <v>474</v>
      </c>
      <c r="I9426" t="s">
        <v>463</v>
      </c>
      <c r="J9426">
        <v>407605000</v>
      </c>
      <c r="K9426">
        <v>407605000</v>
      </c>
    </row>
    <row r="9427" spans="1:11" x14ac:dyDescent="0.25">
      <c r="A9427">
        <v>8163</v>
      </c>
      <c r="B9427" t="s">
        <v>388</v>
      </c>
      <c r="C9427" t="s">
        <v>493</v>
      </c>
      <c r="D9427" t="s">
        <v>1019</v>
      </c>
      <c r="E9427">
        <v>2017</v>
      </c>
      <c r="F9427" s="10">
        <v>43100</v>
      </c>
      <c r="G9427" t="s">
        <v>489</v>
      </c>
      <c r="H9427" t="s">
        <v>474</v>
      </c>
      <c r="I9427" t="s">
        <v>463</v>
      </c>
      <c r="J9427">
        <v>95053000</v>
      </c>
      <c r="K9427">
        <v>95053000</v>
      </c>
    </row>
    <row r="9428" spans="1:11" x14ac:dyDescent="0.25">
      <c r="A9428">
        <v>8174</v>
      </c>
      <c r="B9428" t="s">
        <v>419</v>
      </c>
      <c r="C9428" t="s">
        <v>492</v>
      </c>
      <c r="D9428" t="s">
        <v>59</v>
      </c>
      <c r="E9428">
        <v>2017</v>
      </c>
      <c r="F9428" s="10">
        <v>43100</v>
      </c>
      <c r="G9428" t="s">
        <v>489</v>
      </c>
      <c r="H9428" t="s">
        <v>474</v>
      </c>
      <c r="I9428" t="s">
        <v>463</v>
      </c>
      <c r="J9428">
        <v>128000000</v>
      </c>
      <c r="K9428">
        <v>128000000</v>
      </c>
    </row>
    <row r="9429" spans="1:11" x14ac:dyDescent="0.25">
      <c r="A9429">
        <v>8174</v>
      </c>
      <c r="B9429" t="s">
        <v>419</v>
      </c>
      <c r="C9429" t="s">
        <v>492</v>
      </c>
      <c r="D9429" t="s">
        <v>94</v>
      </c>
      <c r="E9429">
        <v>2017</v>
      </c>
      <c r="F9429" s="10">
        <v>43100</v>
      </c>
      <c r="G9429" t="s">
        <v>489</v>
      </c>
      <c r="H9429" t="s">
        <v>474</v>
      </c>
      <c r="I9429" t="s">
        <v>463</v>
      </c>
      <c r="J9429">
        <v>98000000</v>
      </c>
      <c r="K9429">
        <v>98000000</v>
      </c>
    </row>
    <row r="9430" spans="1:11" x14ac:dyDescent="0.25">
      <c r="A9430">
        <v>8174</v>
      </c>
      <c r="B9430" t="s">
        <v>419</v>
      </c>
      <c r="C9430" t="s">
        <v>492</v>
      </c>
      <c r="D9430" t="s">
        <v>105</v>
      </c>
      <c r="E9430">
        <v>2017</v>
      </c>
      <c r="F9430" s="10">
        <v>43100</v>
      </c>
      <c r="G9430" t="s">
        <v>489</v>
      </c>
      <c r="H9430" t="s">
        <v>474</v>
      </c>
      <c r="I9430" t="s">
        <v>463</v>
      </c>
      <c r="J9430">
        <v>123400000</v>
      </c>
      <c r="K9430">
        <v>123400000</v>
      </c>
    </row>
    <row r="9431" spans="1:11" x14ac:dyDescent="0.25">
      <c r="A9431">
        <v>8174</v>
      </c>
      <c r="B9431" t="s">
        <v>419</v>
      </c>
      <c r="C9431" t="s">
        <v>492</v>
      </c>
      <c r="D9431" t="s">
        <v>113</v>
      </c>
      <c r="E9431">
        <v>2017</v>
      </c>
      <c r="F9431" s="10">
        <v>43100</v>
      </c>
      <c r="G9431" t="s">
        <v>489</v>
      </c>
      <c r="H9431" t="s">
        <v>474</v>
      </c>
      <c r="I9431" t="s">
        <v>463</v>
      </c>
      <c r="J9431">
        <v>96200000</v>
      </c>
      <c r="K9431">
        <v>96200000</v>
      </c>
    </row>
    <row r="9432" spans="1:11" x14ac:dyDescent="0.25">
      <c r="A9432">
        <v>8174</v>
      </c>
      <c r="B9432" t="s">
        <v>419</v>
      </c>
      <c r="C9432" t="s">
        <v>492</v>
      </c>
      <c r="D9432" t="s">
        <v>458</v>
      </c>
      <c r="E9432">
        <v>2017</v>
      </c>
      <c r="F9432" s="10">
        <v>43100</v>
      </c>
      <c r="G9432" t="s">
        <v>489</v>
      </c>
      <c r="H9432" t="s">
        <v>474</v>
      </c>
      <c r="I9432" t="s">
        <v>463</v>
      </c>
      <c r="J9432">
        <v>601100000</v>
      </c>
      <c r="K9432">
        <v>601100000</v>
      </c>
    </row>
    <row r="9433" spans="1:11" x14ac:dyDescent="0.25">
      <c r="A9433">
        <v>8174</v>
      </c>
      <c r="B9433" t="s">
        <v>419</v>
      </c>
      <c r="C9433" t="s">
        <v>492</v>
      </c>
      <c r="D9433" t="s">
        <v>290</v>
      </c>
      <c r="E9433">
        <v>2017</v>
      </c>
      <c r="F9433" s="10">
        <v>43100</v>
      </c>
      <c r="G9433" t="s">
        <v>489</v>
      </c>
      <c r="H9433" t="s">
        <v>474</v>
      </c>
      <c r="I9433" t="s">
        <v>463</v>
      </c>
      <c r="J9433">
        <v>211800000</v>
      </c>
      <c r="K9433">
        <v>211800000</v>
      </c>
    </row>
    <row r="9434" spans="1:11" x14ac:dyDescent="0.25">
      <c r="A9434">
        <v>8174</v>
      </c>
      <c r="B9434" t="s">
        <v>419</v>
      </c>
      <c r="C9434" t="s">
        <v>492</v>
      </c>
      <c r="D9434" t="s">
        <v>316</v>
      </c>
      <c r="E9434">
        <v>2017</v>
      </c>
      <c r="F9434" s="10">
        <v>43100</v>
      </c>
      <c r="G9434" t="s">
        <v>489</v>
      </c>
      <c r="H9434" t="s">
        <v>474</v>
      </c>
      <c r="I9434" t="s">
        <v>463</v>
      </c>
      <c r="J9434">
        <v>693000000</v>
      </c>
      <c r="K9434">
        <v>693000000</v>
      </c>
    </row>
    <row r="9435" spans="1:11" x14ac:dyDescent="0.25">
      <c r="A9435">
        <v>8174</v>
      </c>
      <c r="B9435" t="s">
        <v>419</v>
      </c>
      <c r="C9435" t="s">
        <v>493</v>
      </c>
      <c r="D9435" t="s">
        <v>1084</v>
      </c>
      <c r="E9435">
        <v>2017</v>
      </c>
      <c r="F9435" s="10">
        <v>43100</v>
      </c>
      <c r="G9435" t="s">
        <v>489</v>
      </c>
      <c r="H9435" t="s">
        <v>474</v>
      </c>
      <c r="I9435" t="s">
        <v>463</v>
      </c>
      <c r="J9435">
        <v>715900000</v>
      </c>
      <c r="K9435">
        <v>715900000</v>
      </c>
    </row>
    <row r="9436" spans="1:11" x14ac:dyDescent="0.25">
      <c r="A9436">
        <v>8174</v>
      </c>
      <c r="B9436" t="s">
        <v>419</v>
      </c>
      <c r="C9436" t="s">
        <v>493</v>
      </c>
      <c r="D9436" t="s">
        <v>567</v>
      </c>
      <c r="E9436">
        <v>2017</v>
      </c>
      <c r="F9436" s="10">
        <v>43100</v>
      </c>
      <c r="G9436" t="s">
        <v>489</v>
      </c>
      <c r="H9436" t="s">
        <v>474</v>
      </c>
      <c r="I9436" t="s">
        <v>463</v>
      </c>
      <c r="J9436">
        <v>692400000</v>
      </c>
      <c r="K9436">
        <v>692400000</v>
      </c>
    </row>
    <row r="9437" spans="1:11" x14ac:dyDescent="0.25">
      <c r="A9437">
        <v>8174</v>
      </c>
      <c r="B9437" t="s">
        <v>419</v>
      </c>
      <c r="C9437" t="s">
        <v>493</v>
      </c>
      <c r="D9437" t="s">
        <v>1085</v>
      </c>
      <c r="E9437">
        <v>2017</v>
      </c>
      <c r="F9437" s="10">
        <v>43100</v>
      </c>
      <c r="G9437" t="s">
        <v>489</v>
      </c>
      <c r="H9437" t="s">
        <v>474</v>
      </c>
      <c r="I9437" t="s">
        <v>463</v>
      </c>
      <c r="J9437">
        <v>543200000</v>
      </c>
      <c r="K9437">
        <v>543200000</v>
      </c>
    </row>
    <row r="9438" spans="1:11" x14ac:dyDescent="0.25">
      <c r="A9438">
        <v>8189</v>
      </c>
      <c r="B9438" t="s">
        <v>427</v>
      </c>
      <c r="C9438" t="s">
        <v>492</v>
      </c>
      <c r="D9438" t="s">
        <v>1406</v>
      </c>
      <c r="E9438">
        <v>2017</v>
      </c>
      <c r="F9438" s="10">
        <v>43100</v>
      </c>
      <c r="G9438" t="s">
        <v>489</v>
      </c>
      <c r="H9438" t="s">
        <v>474</v>
      </c>
      <c r="I9438" t="s">
        <v>463</v>
      </c>
      <c r="J9438">
        <v>64500000</v>
      </c>
      <c r="K9438">
        <v>64500000</v>
      </c>
    </row>
    <row r="9439" spans="1:11" x14ac:dyDescent="0.25">
      <c r="A9439">
        <v>8189</v>
      </c>
      <c r="B9439" t="s">
        <v>427</v>
      </c>
      <c r="C9439" t="s">
        <v>492</v>
      </c>
      <c r="D9439" t="s">
        <v>726</v>
      </c>
      <c r="E9439">
        <v>2017</v>
      </c>
      <c r="F9439" s="10">
        <v>43100</v>
      </c>
      <c r="G9439" t="s">
        <v>489</v>
      </c>
      <c r="H9439" t="s">
        <v>474</v>
      </c>
      <c r="I9439" t="s">
        <v>463</v>
      </c>
      <c r="J9439">
        <v>951900000</v>
      </c>
      <c r="K9439">
        <v>951900000</v>
      </c>
    </row>
    <row r="9440" spans="1:11" x14ac:dyDescent="0.25">
      <c r="A9440">
        <v>8189</v>
      </c>
      <c r="B9440" t="s">
        <v>427</v>
      </c>
      <c r="C9440" t="s">
        <v>492</v>
      </c>
      <c r="D9440" t="s">
        <v>569</v>
      </c>
      <c r="E9440">
        <v>2017</v>
      </c>
      <c r="F9440" s="10">
        <v>43100</v>
      </c>
      <c r="G9440" t="s">
        <v>489</v>
      </c>
      <c r="H9440" t="s">
        <v>474</v>
      </c>
      <c r="I9440" t="s">
        <v>463</v>
      </c>
      <c r="J9440">
        <v>440300000</v>
      </c>
      <c r="K9440">
        <v>440300000</v>
      </c>
    </row>
    <row r="9441" spans="1:11" x14ac:dyDescent="0.25">
      <c r="A9441">
        <v>8189</v>
      </c>
      <c r="B9441" t="s">
        <v>427</v>
      </c>
      <c r="C9441" t="s">
        <v>492</v>
      </c>
      <c r="D9441" t="s">
        <v>891</v>
      </c>
      <c r="E9441">
        <v>2017</v>
      </c>
      <c r="F9441" s="10">
        <v>43100</v>
      </c>
      <c r="G9441" t="s">
        <v>489</v>
      </c>
      <c r="H9441" t="s">
        <v>474</v>
      </c>
      <c r="I9441" t="s">
        <v>463</v>
      </c>
      <c r="J9441">
        <v>0</v>
      </c>
      <c r="K9441">
        <v>0</v>
      </c>
    </row>
    <row r="9442" spans="1:11" x14ac:dyDescent="0.25">
      <c r="A9442">
        <v>8203</v>
      </c>
      <c r="B9442" t="s">
        <v>150</v>
      </c>
      <c r="C9442" t="s">
        <v>492</v>
      </c>
      <c r="D9442" t="s">
        <v>620</v>
      </c>
      <c r="E9442">
        <v>2017</v>
      </c>
      <c r="F9442" s="10">
        <v>43100</v>
      </c>
      <c r="G9442" t="s">
        <v>489</v>
      </c>
      <c r="H9442" t="s">
        <v>474</v>
      </c>
      <c r="I9442" t="s">
        <v>463</v>
      </c>
      <c r="J9442">
        <v>6573000</v>
      </c>
      <c r="K9442">
        <v>6573000</v>
      </c>
    </row>
    <row r="9443" spans="1:11" x14ac:dyDescent="0.25">
      <c r="A9443">
        <v>8203</v>
      </c>
      <c r="B9443" t="s">
        <v>150</v>
      </c>
      <c r="C9443" t="s">
        <v>492</v>
      </c>
      <c r="D9443" t="s">
        <v>21</v>
      </c>
      <c r="E9443">
        <v>2017</v>
      </c>
      <c r="F9443" s="10">
        <v>43100</v>
      </c>
      <c r="G9443" t="s">
        <v>489</v>
      </c>
      <c r="H9443" t="s">
        <v>474</v>
      </c>
      <c r="I9443" t="s">
        <v>463</v>
      </c>
      <c r="J9443">
        <v>15281000</v>
      </c>
      <c r="K9443">
        <v>15281000</v>
      </c>
    </row>
    <row r="9444" spans="1:11" x14ac:dyDescent="0.25">
      <c r="A9444">
        <v>8203</v>
      </c>
      <c r="B9444" t="s">
        <v>150</v>
      </c>
      <c r="C9444" t="s">
        <v>492</v>
      </c>
      <c r="D9444" t="s">
        <v>569</v>
      </c>
      <c r="E9444">
        <v>2017</v>
      </c>
      <c r="F9444" s="10">
        <v>43100</v>
      </c>
      <c r="G9444" t="s">
        <v>489</v>
      </c>
      <c r="H9444" t="s">
        <v>474</v>
      </c>
      <c r="I9444" t="s">
        <v>463</v>
      </c>
      <c r="J9444">
        <v>21705000</v>
      </c>
      <c r="K9444">
        <v>21705000</v>
      </c>
    </row>
    <row r="9445" spans="1:11" x14ac:dyDescent="0.25">
      <c r="A9445">
        <v>8203</v>
      </c>
      <c r="B9445" t="s">
        <v>150</v>
      </c>
      <c r="C9445" t="s">
        <v>492</v>
      </c>
      <c r="D9445" t="s">
        <v>151</v>
      </c>
      <c r="E9445">
        <v>2017</v>
      </c>
      <c r="F9445" s="10">
        <v>43100</v>
      </c>
      <c r="G9445" t="s">
        <v>489</v>
      </c>
      <c r="H9445" t="s">
        <v>474</v>
      </c>
      <c r="I9445" t="s">
        <v>463</v>
      </c>
      <c r="J9445">
        <v>10762000</v>
      </c>
      <c r="K9445">
        <v>10762000</v>
      </c>
    </row>
    <row r="9446" spans="1:11" x14ac:dyDescent="0.25">
      <c r="A9446">
        <v>8203</v>
      </c>
      <c r="B9446" t="s">
        <v>150</v>
      </c>
      <c r="C9446" t="s">
        <v>492</v>
      </c>
      <c r="D9446" t="s">
        <v>701</v>
      </c>
      <c r="E9446">
        <v>2017</v>
      </c>
      <c r="F9446" s="10">
        <v>43100</v>
      </c>
      <c r="G9446" t="s">
        <v>489</v>
      </c>
      <c r="H9446" t="s">
        <v>474</v>
      </c>
      <c r="I9446" t="s">
        <v>463</v>
      </c>
      <c r="J9446">
        <v>6676000</v>
      </c>
      <c r="K9446">
        <v>6676000</v>
      </c>
    </row>
    <row r="9447" spans="1:11" x14ac:dyDescent="0.25">
      <c r="A9447">
        <v>8203</v>
      </c>
      <c r="B9447" t="s">
        <v>150</v>
      </c>
      <c r="C9447" t="s">
        <v>492</v>
      </c>
      <c r="D9447" t="s">
        <v>834</v>
      </c>
      <c r="E9447">
        <v>2017</v>
      </c>
      <c r="F9447" s="10">
        <v>43100</v>
      </c>
      <c r="G9447" t="s">
        <v>489</v>
      </c>
      <c r="H9447" t="s">
        <v>474</v>
      </c>
      <c r="I9447" t="s">
        <v>463</v>
      </c>
      <c r="J9447">
        <v>24693000</v>
      </c>
      <c r="K9447">
        <v>24693000</v>
      </c>
    </row>
    <row r="9448" spans="1:11" x14ac:dyDescent="0.25">
      <c r="A9448">
        <v>8203</v>
      </c>
      <c r="B9448" t="s">
        <v>150</v>
      </c>
      <c r="C9448" t="s">
        <v>492</v>
      </c>
      <c r="D9448" t="s">
        <v>803</v>
      </c>
      <c r="E9448">
        <v>2017</v>
      </c>
      <c r="F9448" s="10">
        <v>43100</v>
      </c>
      <c r="G9448" t="s">
        <v>489</v>
      </c>
      <c r="H9448" t="s">
        <v>474</v>
      </c>
      <c r="I9448" t="s">
        <v>463</v>
      </c>
      <c r="J9448">
        <v>7960000</v>
      </c>
      <c r="K9448">
        <v>7960000</v>
      </c>
    </row>
    <row r="9449" spans="1:11" x14ac:dyDescent="0.25">
      <c r="A9449">
        <v>8203</v>
      </c>
      <c r="B9449" t="s">
        <v>150</v>
      </c>
      <c r="C9449" t="s">
        <v>492</v>
      </c>
      <c r="D9449" t="s">
        <v>835</v>
      </c>
      <c r="E9449">
        <v>2017</v>
      </c>
      <c r="F9449" s="10">
        <v>43100</v>
      </c>
      <c r="G9449" t="s">
        <v>489</v>
      </c>
      <c r="H9449" t="s">
        <v>474</v>
      </c>
      <c r="I9449" t="s">
        <v>463</v>
      </c>
      <c r="J9449">
        <v>18619000</v>
      </c>
      <c r="K9449">
        <v>18619000</v>
      </c>
    </row>
    <row r="9450" spans="1:11" x14ac:dyDescent="0.25">
      <c r="A9450">
        <v>8203</v>
      </c>
      <c r="B9450" t="s">
        <v>150</v>
      </c>
      <c r="C9450" t="s">
        <v>493</v>
      </c>
      <c r="D9450" t="s">
        <v>2150</v>
      </c>
      <c r="E9450">
        <v>2017</v>
      </c>
      <c r="F9450" s="10">
        <v>43100</v>
      </c>
      <c r="G9450" t="s">
        <v>489</v>
      </c>
      <c r="H9450" t="s">
        <v>474</v>
      </c>
      <c r="I9450" t="s">
        <v>463</v>
      </c>
      <c r="J9450">
        <v>20000</v>
      </c>
      <c r="K9450">
        <v>20000</v>
      </c>
    </row>
    <row r="9451" spans="1:11" x14ac:dyDescent="0.25">
      <c r="A9451">
        <v>8203</v>
      </c>
      <c r="B9451" t="s">
        <v>150</v>
      </c>
      <c r="C9451" t="s">
        <v>493</v>
      </c>
      <c r="D9451" t="s">
        <v>567</v>
      </c>
      <c r="E9451">
        <v>2017</v>
      </c>
      <c r="F9451" s="10">
        <v>43100</v>
      </c>
      <c r="G9451" t="s">
        <v>489</v>
      </c>
      <c r="H9451" t="s">
        <v>474</v>
      </c>
      <c r="I9451" t="s">
        <v>463</v>
      </c>
      <c r="J9451">
        <v>36200000</v>
      </c>
      <c r="K9451">
        <v>36200000</v>
      </c>
    </row>
    <row r="9452" spans="1:11" x14ac:dyDescent="0.25">
      <c r="A9452">
        <v>8203</v>
      </c>
      <c r="B9452" t="s">
        <v>150</v>
      </c>
      <c r="C9452" t="s">
        <v>493</v>
      </c>
      <c r="D9452" t="s">
        <v>2149</v>
      </c>
      <c r="E9452">
        <v>2017</v>
      </c>
      <c r="F9452" s="10">
        <v>43100</v>
      </c>
      <c r="G9452" t="s">
        <v>489</v>
      </c>
      <c r="H9452" t="s">
        <v>474</v>
      </c>
      <c r="I9452" t="s">
        <v>463</v>
      </c>
      <c r="J9452">
        <v>60900000</v>
      </c>
      <c r="K9452">
        <v>60900000</v>
      </c>
    </row>
    <row r="9453" spans="1:11" x14ac:dyDescent="0.25">
      <c r="A9453">
        <v>8203</v>
      </c>
      <c r="B9453" t="s">
        <v>150</v>
      </c>
      <c r="C9453" t="s">
        <v>493</v>
      </c>
      <c r="D9453" t="s">
        <v>1012</v>
      </c>
      <c r="E9453">
        <v>2017</v>
      </c>
      <c r="F9453" s="10">
        <v>43100</v>
      </c>
      <c r="G9453" t="s">
        <v>489</v>
      </c>
      <c r="H9453" t="s">
        <v>474</v>
      </c>
      <c r="I9453" t="s">
        <v>463</v>
      </c>
      <c r="J9453">
        <v>9700000</v>
      </c>
      <c r="K9453">
        <v>9700000</v>
      </c>
    </row>
    <row r="9454" spans="1:11" x14ac:dyDescent="0.25">
      <c r="A9454">
        <v>8203</v>
      </c>
      <c r="B9454" t="s">
        <v>150</v>
      </c>
      <c r="C9454" t="s">
        <v>493</v>
      </c>
      <c r="D9454" t="s">
        <v>921</v>
      </c>
      <c r="E9454">
        <v>2017</v>
      </c>
      <c r="F9454" s="10">
        <v>43100</v>
      </c>
      <c r="G9454" t="s">
        <v>489</v>
      </c>
      <c r="H9454" t="s">
        <v>474</v>
      </c>
      <c r="I9454" t="s">
        <v>463</v>
      </c>
      <c r="J9454">
        <v>5449000</v>
      </c>
      <c r="K9454">
        <v>5449000</v>
      </c>
    </row>
    <row r="9455" spans="1:11" x14ac:dyDescent="0.25">
      <c r="A9455">
        <v>8235</v>
      </c>
      <c r="B9455" t="s">
        <v>3640</v>
      </c>
      <c r="C9455" t="s">
        <v>492</v>
      </c>
      <c r="D9455" t="s">
        <v>578</v>
      </c>
      <c r="E9455">
        <v>2017</v>
      </c>
      <c r="F9455" s="10">
        <v>43100</v>
      </c>
      <c r="G9455" t="s">
        <v>489</v>
      </c>
      <c r="H9455" t="s">
        <v>474</v>
      </c>
      <c r="I9455" t="s">
        <v>463</v>
      </c>
      <c r="J9455">
        <v>2361000000</v>
      </c>
      <c r="K9455">
        <v>2361000000</v>
      </c>
    </row>
    <row r="9456" spans="1:11" x14ac:dyDescent="0.25">
      <c r="A9456">
        <v>8235</v>
      </c>
      <c r="B9456" t="s">
        <v>3640</v>
      </c>
      <c r="C9456" t="s">
        <v>492</v>
      </c>
      <c r="D9456" t="s">
        <v>44</v>
      </c>
      <c r="E9456">
        <v>2017</v>
      </c>
      <c r="F9456" s="10">
        <v>43100</v>
      </c>
      <c r="G9456" t="s">
        <v>489</v>
      </c>
      <c r="H9456" t="s">
        <v>474</v>
      </c>
      <c r="I9456" t="s">
        <v>463</v>
      </c>
      <c r="J9456">
        <v>942000000</v>
      </c>
      <c r="K9456">
        <v>942000000</v>
      </c>
    </row>
    <row r="9457" spans="1:11" x14ac:dyDescent="0.25">
      <c r="A9457">
        <v>8235</v>
      </c>
      <c r="B9457" t="s">
        <v>3640</v>
      </c>
      <c r="C9457" t="s">
        <v>492</v>
      </c>
      <c r="D9457" t="s">
        <v>569</v>
      </c>
      <c r="E9457">
        <v>2017</v>
      </c>
      <c r="F9457" s="10">
        <v>43100</v>
      </c>
      <c r="G9457" t="s">
        <v>489</v>
      </c>
      <c r="H9457" t="s">
        <v>474</v>
      </c>
      <c r="I9457" t="s">
        <v>463</v>
      </c>
      <c r="J9457">
        <v>4394000000</v>
      </c>
      <c r="K9457">
        <v>4394000000</v>
      </c>
    </row>
    <row r="9458" spans="1:11" x14ac:dyDescent="0.25">
      <c r="A9458">
        <v>8235</v>
      </c>
      <c r="B9458" t="s">
        <v>3640</v>
      </c>
      <c r="C9458" t="s">
        <v>492</v>
      </c>
      <c r="D9458" t="s">
        <v>619</v>
      </c>
      <c r="E9458">
        <v>2017</v>
      </c>
      <c r="F9458" s="10">
        <v>43100</v>
      </c>
      <c r="G9458" t="s">
        <v>489</v>
      </c>
      <c r="H9458" t="s">
        <v>474</v>
      </c>
      <c r="I9458" t="s">
        <v>463</v>
      </c>
      <c r="J9458">
        <v>1485000000</v>
      </c>
      <c r="K9458">
        <v>1485000000</v>
      </c>
    </row>
    <row r="9459" spans="1:11" x14ac:dyDescent="0.25">
      <c r="A9459">
        <v>8235</v>
      </c>
      <c r="B9459" t="s">
        <v>3640</v>
      </c>
      <c r="C9459" t="s">
        <v>492</v>
      </c>
      <c r="D9459" t="s">
        <v>316</v>
      </c>
      <c r="E9459">
        <v>2017</v>
      </c>
      <c r="F9459" s="10">
        <v>43100</v>
      </c>
      <c r="G9459" t="s">
        <v>489</v>
      </c>
      <c r="H9459" t="s">
        <v>474</v>
      </c>
      <c r="I9459" t="s">
        <v>463</v>
      </c>
      <c r="J9459">
        <v>11222000000</v>
      </c>
      <c r="K9459">
        <v>11222000000</v>
      </c>
    </row>
    <row r="9460" spans="1:11" x14ac:dyDescent="0.25">
      <c r="A9460">
        <v>8235</v>
      </c>
      <c r="B9460" t="s">
        <v>3640</v>
      </c>
      <c r="C9460" t="s">
        <v>493</v>
      </c>
      <c r="D9460" t="s">
        <v>3645</v>
      </c>
      <c r="E9460">
        <v>2017</v>
      </c>
      <c r="F9460" s="10">
        <v>43100</v>
      </c>
      <c r="G9460" t="s">
        <v>489</v>
      </c>
      <c r="H9460" t="s">
        <v>474</v>
      </c>
      <c r="I9460" t="s">
        <v>463</v>
      </c>
      <c r="J9460">
        <v>1744000000</v>
      </c>
      <c r="K9460">
        <v>1744000000</v>
      </c>
    </row>
    <row r="9461" spans="1:11" x14ac:dyDescent="0.25">
      <c r="A9461">
        <v>8235</v>
      </c>
      <c r="B9461" t="s">
        <v>3640</v>
      </c>
      <c r="C9461" t="s">
        <v>493</v>
      </c>
      <c r="D9461" t="s">
        <v>3642</v>
      </c>
      <c r="E9461">
        <v>2017</v>
      </c>
      <c r="F9461" s="10">
        <v>43100</v>
      </c>
      <c r="G9461" t="s">
        <v>489</v>
      </c>
      <c r="H9461" t="s">
        <v>474</v>
      </c>
      <c r="I9461" t="s">
        <v>463</v>
      </c>
      <c r="J9461">
        <v>7193000000</v>
      </c>
      <c r="K9461">
        <v>7193000000</v>
      </c>
    </row>
    <row r="9462" spans="1:11" x14ac:dyDescent="0.25">
      <c r="A9462">
        <v>8235</v>
      </c>
      <c r="B9462" t="s">
        <v>3640</v>
      </c>
      <c r="C9462" t="s">
        <v>493</v>
      </c>
      <c r="D9462" t="s">
        <v>3643</v>
      </c>
      <c r="E9462">
        <v>2017</v>
      </c>
      <c r="F9462" s="10">
        <v>43100</v>
      </c>
      <c r="G9462" t="s">
        <v>489</v>
      </c>
      <c r="H9462" t="s">
        <v>474</v>
      </c>
      <c r="I9462" t="s">
        <v>463</v>
      </c>
      <c r="J9462">
        <v>5666000000</v>
      </c>
      <c r="K9462">
        <v>5666000000</v>
      </c>
    </row>
    <row r="9463" spans="1:11" x14ac:dyDescent="0.25">
      <c r="A9463">
        <v>8235</v>
      </c>
      <c r="B9463" t="s">
        <v>3640</v>
      </c>
      <c r="C9463" t="s">
        <v>493</v>
      </c>
      <c r="D9463" t="s">
        <v>3644</v>
      </c>
      <c r="E9463">
        <v>2017</v>
      </c>
      <c r="F9463" s="10">
        <v>43100</v>
      </c>
      <c r="G9463" t="s">
        <v>489</v>
      </c>
      <c r="H9463" t="s">
        <v>474</v>
      </c>
      <c r="I9463" t="s">
        <v>463</v>
      </c>
      <c r="J9463">
        <v>2468000000</v>
      </c>
      <c r="K9463">
        <v>2468000000</v>
      </c>
    </row>
    <row r="9464" spans="1:11" x14ac:dyDescent="0.25">
      <c r="A9464">
        <v>8235</v>
      </c>
      <c r="B9464" t="s">
        <v>3640</v>
      </c>
      <c r="C9464" t="s">
        <v>493</v>
      </c>
      <c r="D9464" t="s">
        <v>3646</v>
      </c>
      <c r="E9464">
        <v>2017</v>
      </c>
      <c r="F9464" s="10">
        <v>43100</v>
      </c>
      <c r="G9464" t="s">
        <v>489</v>
      </c>
      <c r="H9464" t="s">
        <v>474</v>
      </c>
      <c r="I9464" t="s">
        <v>463</v>
      </c>
      <c r="J9464">
        <v>3333000000</v>
      </c>
      <c r="K9464">
        <v>3333000000</v>
      </c>
    </row>
    <row r="9465" spans="1:11" x14ac:dyDescent="0.25">
      <c r="A9465">
        <v>8327</v>
      </c>
      <c r="B9465" t="s">
        <v>381</v>
      </c>
      <c r="C9465" t="s">
        <v>492</v>
      </c>
      <c r="D9465" t="s">
        <v>569</v>
      </c>
      <c r="E9465">
        <v>2017</v>
      </c>
      <c r="F9465" s="10">
        <v>43100</v>
      </c>
      <c r="G9465" t="s">
        <v>489</v>
      </c>
      <c r="H9465" t="s">
        <v>474</v>
      </c>
      <c r="I9465" t="s">
        <v>463</v>
      </c>
      <c r="J9465">
        <v>10400000000</v>
      </c>
      <c r="K9465">
        <v>10400000000</v>
      </c>
    </row>
    <row r="9466" spans="1:11" x14ac:dyDescent="0.25">
      <c r="A9466">
        <v>8327</v>
      </c>
      <c r="B9466" t="s">
        <v>381</v>
      </c>
      <c r="C9466" t="s">
        <v>492</v>
      </c>
      <c r="D9466" t="s">
        <v>1121</v>
      </c>
      <c r="E9466">
        <v>2017</v>
      </c>
      <c r="F9466" s="10">
        <v>43100</v>
      </c>
      <c r="G9466" t="s">
        <v>489</v>
      </c>
      <c r="H9466" t="s">
        <v>474</v>
      </c>
      <c r="I9466" t="s">
        <v>463</v>
      </c>
      <c r="J9466">
        <v>7412000000</v>
      </c>
      <c r="K9466">
        <v>7412000000</v>
      </c>
    </row>
    <row r="9467" spans="1:11" x14ac:dyDescent="0.25">
      <c r="A9467">
        <v>8327</v>
      </c>
      <c r="B9467" t="s">
        <v>381</v>
      </c>
      <c r="C9467" t="s">
        <v>492</v>
      </c>
      <c r="D9467" t="s">
        <v>316</v>
      </c>
      <c r="E9467">
        <v>2017</v>
      </c>
      <c r="F9467" s="10">
        <v>43100</v>
      </c>
      <c r="G9467" t="s">
        <v>489</v>
      </c>
      <c r="H9467" t="s">
        <v>474</v>
      </c>
      <c r="I9467" t="s">
        <v>463</v>
      </c>
      <c r="J9467">
        <v>22722000000</v>
      </c>
      <c r="K9467">
        <v>22722000000</v>
      </c>
    </row>
    <row r="9468" spans="1:11" x14ac:dyDescent="0.25">
      <c r="A9468">
        <v>8327</v>
      </c>
      <c r="B9468" t="s">
        <v>381</v>
      </c>
      <c r="C9468" t="s">
        <v>493</v>
      </c>
      <c r="D9468" t="s">
        <v>1117</v>
      </c>
      <c r="E9468">
        <v>2017</v>
      </c>
      <c r="F9468" s="10">
        <v>43100</v>
      </c>
      <c r="G9468" t="s">
        <v>489</v>
      </c>
      <c r="H9468" t="s">
        <v>474</v>
      </c>
      <c r="I9468" t="s">
        <v>463</v>
      </c>
      <c r="J9468">
        <v>14779000000</v>
      </c>
      <c r="K9468">
        <v>14779000000</v>
      </c>
    </row>
    <row r="9469" spans="1:11" x14ac:dyDescent="0.25">
      <c r="A9469">
        <v>8327</v>
      </c>
      <c r="B9469" t="s">
        <v>381</v>
      </c>
      <c r="C9469" t="s">
        <v>493</v>
      </c>
      <c r="D9469" t="s">
        <v>1120</v>
      </c>
      <c r="E9469">
        <v>2017</v>
      </c>
      <c r="F9469" s="10">
        <v>43100</v>
      </c>
      <c r="G9469" t="s">
        <v>489</v>
      </c>
      <c r="H9469" t="s">
        <v>474</v>
      </c>
      <c r="I9469" t="s">
        <v>463</v>
      </c>
      <c r="J9469">
        <v>9777000000</v>
      </c>
      <c r="K9469">
        <v>9777000000</v>
      </c>
    </row>
    <row r="9470" spans="1:11" x14ac:dyDescent="0.25">
      <c r="A9470">
        <v>8327</v>
      </c>
      <c r="B9470" t="s">
        <v>381</v>
      </c>
      <c r="C9470" t="s">
        <v>493</v>
      </c>
      <c r="D9470" t="s">
        <v>1118</v>
      </c>
      <c r="E9470">
        <v>2017</v>
      </c>
      <c r="F9470" s="10">
        <v>43100</v>
      </c>
      <c r="G9470" t="s">
        <v>489</v>
      </c>
      <c r="H9470" t="s">
        <v>474</v>
      </c>
      <c r="I9470" t="s">
        <v>463</v>
      </c>
      <c r="J9470">
        <v>10339000000</v>
      </c>
      <c r="K9470">
        <v>10339000000</v>
      </c>
    </row>
    <row r="9471" spans="1:11" x14ac:dyDescent="0.25">
      <c r="A9471">
        <v>8327</v>
      </c>
      <c r="B9471" t="s">
        <v>381</v>
      </c>
      <c r="C9471" t="s">
        <v>493</v>
      </c>
      <c r="D9471" t="s">
        <v>1119</v>
      </c>
      <c r="E9471">
        <v>2017</v>
      </c>
      <c r="F9471" s="10">
        <v>43100</v>
      </c>
      <c r="G9471" t="s">
        <v>489</v>
      </c>
      <c r="H9471" t="s">
        <v>474</v>
      </c>
      <c r="I9471" t="s">
        <v>463</v>
      </c>
      <c r="J9471">
        <v>5639000000</v>
      </c>
      <c r="K9471">
        <v>5639000000</v>
      </c>
    </row>
    <row r="9472" spans="1:11" x14ac:dyDescent="0.25">
      <c r="A9472">
        <v>8329</v>
      </c>
      <c r="B9472" t="s">
        <v>334</v>
      </c>
      <c r="C9472" t="s">
        <v>492</v>
      </c>
      <c r="D9472" t="s">
        <v>901</v>
      </c>
      <c r="E9472">
        <v>2017</v>
      </c>
      <c r="F9472" s="10">
        <v>43100</v>
      </c>
      <c r="G9472" t="s">
        <v>489</v>
      </c>
      <c r="H9472" t="s">
        <v>474</v>
      </c>
      <c r="I9472" t="s">
        <v>463</v>
      </c>
      <c r="J9472">
        <v>1169000</v>
      </c>
      <c r="K9472">
        <v>1169000</v>
      </c>
    </row>
    <row r="9473" spans="1:11" x14ac:dyDescent="0.25">
      <c r="A9473">
        <v>8329</v>
      </c>
      <c r="B9473" t="s">
        <v>334</v>
      </c>
      <c r="C9473" t="s">
        <v>492</v>
      </c>
      <c r="D9473" t="s">
        <v>900</v>
      </c>
      <c r="E9473">
        <v>2017</v>
      </c>
      <c r="F9473" s="10">
        <v>43100</v>
      </c>
      <c r="G9473" t="s">
        <v>489</v>
      </c>
      <c r="H9473" t="s">
        <v>474</v>
      </c>
      <c r="I9473" t="s">
        <v>463</v>
      </c>
      <c r="J9473">
        <v>11643000</v>
      </c>
      <c r="K9473">
        <v>11643000</v>
      </c>
    </row>
    <row r="9474" spans="1:11" x14ac:dyDescent="0.25">
      <c r="A9474">
        <v>8329</v>
      </c>
      <c r="B9474" t="s">
        <v>334</v>
      </c>
      <c r="C9474" t="s">
        <v>492</v>
      </c>
      <c r="D9474" t="s">
        <v>899</v>
      </c>
      <c r="E9474">
        <v>2017</v>
      </c>
      <c r="F9474" s="10">
        <v>43100</v>
      </c>
      <c r="G9474" t="s">
        <v>489</v>
      </c>
      <c r="H9474" t="s">
        <v>474</v>
      </c>
      <c r="I9474" t="s">
        <v>463</v>
      </c>
      <c r="J9474">
        <v>7517000</v>
      </c>
      <c r="K9474">
        <v>7517000</v>
      </c>
    </row>
    <row r="9475" spans="1:11" x14ac:dyDescent="0.25">
      <c r="A9475">
        <v>8329</v>
      </c>
      <c r="B9475" t="s">
        <v>334</v>
      </c>
      <c r="C9475" t="s">
        <v>492</v>
      </c>
      <c r="D9475" t="s">
        <v>1759</v>
      </c>
      <c r="E9475">
        <v>2017</v>
      </c>
      <c r="F9475" s="10">
        <v>43100</v>
      </c>
      <c r="G9475" t="s">
        <v>489</v>
      </c>
      <c r="H9475" t="s">
        <v>474</v>
      </c>
      <c r="I9475" t="s">
        <v>463</v>
      </c>
      <c r="J9475">
        <v>3937000</v>
      </c>
      <c r="K9475">
        <v>3937000</v>
      </c>
    </row>
    <row r="9476" spans="1:11" x14ac:dyDescent="0.25">
      <c r="A9476">
        <v>8329</v>
      </c>
      <c r="B9476" t="s">
        <v>334</v>
      </c>
      <c r="C9476" t="s">
        <v>492</v>
      </c>
      <c r="D9476" t="s">
        <v>895</v>
      </c>
      <c r="E9476">
        <v>2017</v>
      </c>
      <c r="F9476" s="10">
        <v>43100</v>
      </c>
      <c r="G9476" t="s">
        <v>489</v>
      </c>
      <c r="H9476" t="s">
        <v>474</v>
      </c>
      <c r="I9476" t="s">
        <v>463</v>
      </c>
      <c r="J9476">
        <v>8106000</v>
      </c>
      <c r="K9476">
        <v>8106000</v>
      </c>
    </row>
    <row r="9477" spans="1:11" x14ac:dyDescent="0.25">
      <c r="A9477">
        <v>8329</v>
      </c>
      <c r="B9477" t="s">
        <v>334</v>
      </c>
      <c r="C9477" t="s">
        <v>492</v>
      </c>
      <c r="D9477" t="s">
        <v>898</v>
      </c>
      <c r="E9477">
        <v>2017</v>
      </c>
      <c r="F9477" s="10">
        <v>43100</v>
      </c>
      <c r="G9477" t="s">
        <v>489</v>
      </c>
      <c r="H9477" t="s">
        <v>474</v>
      </c>
      <c r="I9477" t="s">
        <v>463</v>
      </c>
      <c r="J9477">
        <v>14404000</v>
      </c>
      <c r="K9477">
        <v>14404000</v>
      </c>
    </row>
    <row r="9478" spans="1:11" x14ac:dyDescent="0.25">
      <c r="A9478">
        <v>8329</v>
      </c>
      <c r="B9478" t="s">
        <v>334</v>
      </c>
      <c r="C9478" t="s">
        <v>492</v>
      </c>
      <c r="D9478" t="s">
        <v>897</v>
      </c>
      <c r="E9478">
        <v>2017</v>
      </c>
      <c r="F9478" s="10">
        <v>43100</v>
      </c>
      <c r="G9478" t="s">
        <v>489</v>
      </c>
      <c r="H9478" t="s">
        <v>474</v>
      </c>
      <c r="I9478" t="s">
        <v>463</v>
      </c>
      <c r="J9478">
        <v>2069000</v>
      </c>
      <c r="K9478">
        <v>2069000</v>
      </c>
    </row>
    <row r="9479" spans="1:11" x14ac:dyDescent="0.25">
      <c r="A9479">
        <v>8329</v>
      </c>
      <c r="B9479" t="s">
        <v>334</v>
      </c>
      <c r="C9479" t="s">
        <v>492</v>
      </c>
      <c r="D9479" t="s">
        <v>896</v>
      </c>
      <c r="E9479">
        <v>2017</v>
      </c>
      <c r="F9479" s="10">
        <v>43100</v>
      </c>
      <c r="G9479" t="s">
        <v>489</v>
      </c>
      <c r="H9479" t="s">
        <v>474</v>
      </c>
      <c r="I9479" t="s">
        <v>463</v>
      </c>
      <c r="J9479">
        <v>9754000</v>
      </c>
      <c r="K9479">
        <v>9754000</v>
      </c>
    </row>
    <row r="9480" spans="1:11" x14ac:dyDescent="0.25">
      <c r="A9480">
        <v>8329</v>
      </c>
      <c r="B9480" t="s">
        <v>334</v>
      </c>
      <c r="C9480" t="s">
        <v>492</v>
      </c>
      <c r="D9480" t="s">
        <v>316</v>
      </c>
      <c r="E9480">
        <v>2017</v>
      </c>
      <c r="F9480" s="10">
        <v>43100</v>
      </c>
      <c r="G9480" t="s">
        <v>489</v>
      </c>
      <c r="H9480" t="s">
        <v>474</v>
      </c>
      <c r="I9480" t="s">
        <v>463</v>
      </c>
      <c r="J9480">
        <v>62552000</v>
      </c>
      <c r="K9480">
        <v>62552000</v>
      </c>
    </row>
    <row r="9481" spans="1:11" x14ac:dyDescent="0.25">
      <c r="A9481">
        <v>8329</v>
      </c>
      <c r="B9481" t="s">
        <v>334</v>
      </c>
      <c r="C9481" t="s">
        <v>493</v>
      </c>
      <c r="D9481" t="s">
        <v>893</v>
      </c>
      <c r="E9481">
        <v>2017</v>
      </c>
      <c r="F9481" s="10">
        <v>43100</v>
      </c>
      <c r="G9481" t="s">
        <v>489</v>
      </c>
      <c r="H9481" t="s">
        <v>474</v>
      </c>
      <c r="I9481" t="s">
        <v>463</v>
      </c>
      <c r="J9481">
        <v>62793000</v>
      </c>
      <c r="K9481">
        <v>62793000</v>
      </c>
    </row>
    <row r="9482" spans="1:11" x14ac:dyDescent="0.25">
      <c r="A9482">
        <v>8329</v>
      </c>
      <c r="B9482" t="s">
        <v>334</v>
      </c>
      <c r="C9482" t="s">
        <v>493</v>
      </c>
      <c r="D9482" t="s">
        <v>892</v>
      </c>
      <c r="E9482">
        <v>2017</v>
      </c>
      <c r="F9482" s="10">
        <v>43100</v>
      </c>
      <c r="G9482" t="s">
        <v>489</v>
      </c>
      <c r="H9482" t="s">
        <v>474</v>
      </c>
      <c r="I9482" t="s">
        <v>463</v>
      </c>
      <c r="J9482">
        <v>58358000</v>
      </c>
      <c r="K9482">
        <v>58358000</v>
      </c>
    </row>
    <row r="9483" spans="1:11" x14ac:dyDescent="0.25">
      <c r="A9483">
        <v>8429</v>
      </c>
      <c r="B9483" t="s">
        <v>414</v>
      </c>
      <c r="C9483" t="s">
        <v>493</v>
      </c>
      <c r="D9483" t="s">
        <v>2056</v>
      </c>
      <c r="E9483">
        <v>2017</v>
      </c>
      <c r="F9483" s="10">
        <v>43100</v>
      </c>
      <c r="G9483" t="s">
        <v>489</v>
      </c>
      <c r="H9483" t="s">
        <v>474</v>
      </c>
      <c r="I9483" t="s">
        <v>463</v>
      </c>
      <c r="J9483">
        <v>41586000</v>
      </c>
      <c r="K9483">
        <v>41586000</v>
      </c>
    </row>
    <row r="9484" spans="1:11" x14ac:dyDescent="0.25">
      <c r="A9484">
        <v>8429</v>
      </c>
      <c r="B9484" t="s">
        <v>414</v>
      </c>
      <c r="C9484" t="s">
        <v>493</v>
      </c>
      <c r="D9484" t="s">
        <v>2055</v>
      </c>
      <c r="E9484">
        <v>2017</v>
      </c>
      <c r="F9484" s="10">
        <v>43100</v>
      </c>
      <c r="G9484" t="s">
        <v>489</v>
      </c>
      <c r="H9484" t="s">
        <v>474</v>
      </c>
      <c r="I9484" t="s">
        <v>463</v>
      </c>
      <c r="J9484">
        <v>528309000</v>
      </c>
      <c r="K9484">
        <v>528309000</v>
      </c>
    </row>
    <row r="9485" spans="1:11" x14ac:dyDescent="0.25">
      <c r="A9485">
        <v>8429</v>
      </c>
      <c r="B9485" t="s">
        <v>414</v>
      </c>
      <c r="C9485" t="s">
        <v>493</v>
      </c>
      <c r="D9485" t="s">
        <v>2057</v>
      </c>
      <c r="E9485">
        <v>2017</v>
      </c>
      <c r="F9485" s="10">
        <v>43100</v>
      </c>
      <c r="G9485" t="s">
        <v>489</v>
      </c>
      <c r="H9485" t="s">
        <v>474</v>
      </c>
      <c r="I9485" t="s">
        <v>463</v>
      </c>
      <c r="J9485">
        <v>122596000</v>
      </c>
      <c r="K9485">
        <v>122596000</v>
      </c>
    </row>
    <row r="9486" spans="1:11" x14ac:dyDescent="0.25">
      <c r="A9486">
        <v>8430</v>
      </c>
      <c r="B9486" t="s">
        <v>339</v>
      </c>
      <c r="C9486" t="s">
        <v>493</v>
      </c>
      <c r="D9486" t="s">
        <v>867</v>
      </c>
      <c r="E9486">
        <v>2017</v>
      </c>
      <c r="F9486" s="10">
        <v>43100</v>
      </c>
      <c r="G9486" t="s">
        <v>489</v>
      </c>
      <c r="H9486" t="s">
        <v>474</v>
      </c>
      <c r="I9486" t="s">
        <v>463</v>
      </c>
      <c r="J9486">
        <v>433500000</v>
      </c>
      <c r="K9486">
        <v>433500000</v>
      </c>
    </row>
    <row r="9487" spans="1:11" x14ac:dyDescent="0.25">
      <c r="A9487">
        <v>8430</v>
      </c>
      <c r="B9487" t="s">
        <v>339</v>
      </c>
      <c r="C9487" t="s">
        <v>493</v>
      </c>
      <c r="D9487" t="s">
        <v>868</v>
      </c>
      <c r="E9487">
        <v>2017</v>
      </c>
      <c r="F9487" s="10">
        <v>43100</v>
      </c>
      <c r="G9487" t="s">
        <v>489</v>
      </c>
      <c r="H9487" t="s">
        <v>474</v>
      </c>
      <c r="I9487" t="s">
        <v>463</v>
      </c>
      <c r="J9487">
        <v>11000000</v>
      </c>
      <c r="K9487">
        <v>11000000</v>
      </c>
    </row>
    <row r="9488" spans="1:11" x14ac:dyDescent="0.25">
      <c r="A9488">
        <v>8430</v>
      </c>
      <c r="B9488" t="s">
        <v>339</v>
      </c>
      <c r="C9488" t="s">
        <v>493</v>
      </c>
      <c r="D9488" t="s">
        <v>1767</v>
      </c>
      <c r="E9488">
        <v>2017</v>
      </c>
      <c r="F9488" s="10">
        <v>43100</v>
      </c>
      <c r="G9488" t="s">
        <v>489</v>
      </c>
      <c r="H9488" t="s">
        <v>474</v>
      </c>
      <c r="I9488" t="s">
        <v>463</v>
      </c>
      <c r="J9488">
        <v>208800000</v>
      </c>
      <c r="K9488">
        <v>208800000</v>
      </c>
    </row>
    <row r="9489" spans="1:11" x14ac:dyDescent="0.25">
      <c r="A9489">
        <v>8430</v>
      </c>
      <c r="B9489" t="s">
        <v>339</v>
      </c>
      <c r="C9489" t="s">
        <v>493</v>
      </c>
      <c r="D9489" t="s">
        <v>866</v>
      </c>
      <c r="E9489">
        <v>2017</v>
      </c>
      <c r="F9489" s="10">
        <v>43100</v>
      </c>
      <c r="G9489" t="s">
        <v>489</v>
      </c>
      <c r="H9489" t="s">
        <v>474</v>
      </c>
      <c r="I9489" t="s">
        <v>463</v>
      </c>
      <c r="J9489">
        <v>210800000</v>
      </c>
      <c r="K9489">
        <v>210800000</v>
      </c>
    </row>
    <row r="9490" spans="1:11" x14ac:dyDescent="0.25">
      <c r="A9490">
        <v>10262</v>
      </c>
      <c r="B9490" t="s">
        <v>3461</v>
      </c>
      <c r="C9490" t="s">
        <v>492</v>
      </c>
      <c r="D9490" t="s">
        <v>44</v>
      </c>
      <c r="E9490">
        <v>2017</v>
      </c>
      <c r="F9490" s="10">
        <v>43100</v>
      </c>
      <c r="G9490" t="s">
        <v>489</v>
      </c>
      <c r="H9490" t="s">
        <v>474</v>
      </c>
      <c r="I9490" t="s">
        <v>463</v>
      </c>
      <c r="J9490">
        <v>169000000</v>
      </c>
      <c r="K9490">
        <v>169000000</v>
      </c>
    </row>
    <row r="9491" spans="1:11" x14ac:dyDescent="0.25">
      <c r="A9491">
        <v>10262</v>
      </c>
      <c r="B9491" t="s">
        <v>3461</v>
      </c>
      <c r="C9491" t="s">
        <v>492</v>
      </c>
      <c r="D9491" t="s">
        <v>1222</v>
      </c>
      <c r="E9491">
        <v>2017</v>
      </c>
      <c r="F9491" s="10">
        <v>43100</v>
      </c>
      <c r="G9491" t="s">
        <v>489</v>
      </c>
      <c r="H9491" t="s">
        <v>474</v>
      </c>
      <c r="I9491" t="s">
        <v>463</v>
      </c>
      <c r="J9491">
        <v>268600000</v>
      </c>
      <c r="K9491">
        <v>268600000</v>
      </c>
    </row>
    <row r="9492" spans="1:11" x14ac:dyDescent="0.25">
      <c r="A9492">
        <v>10262</v>
      </c>
      <c r="B9492" t="s">
        <v>3461</v>
      </c>
      <c r="C9492" t="s">
        <v>492</v>
      </c>
      <c r="D9492" t="s">
        <v>3469</v>
      </c>
      <c r="E9492">
        <v>2017</v>
      </c>
      <c r="F9492" s="10">
        <v>43100</v>
      </c>
      <c r="G9492" t="s">
        <v>489</v>
      </c>
      <c r="H9492" t="s">
        <v>474</v>
      </c>
      <c r="I9492" t="s">
        <v>463</v>
      </c>
      <c r="J9492">
        <v>192900000</v>
      </c>
      <c r="K9492">
        <v>192900000</v>
      </c>
    </row>
    <row r="9493" spans="1:11" x14ac:dyDescent="0.25">
      <c r="A9493">
        <v>10262</v>
      </c>
      <c r="B9493" t="s">
        <v>3461</v>
      </c>
      <c r="C9493" t="s">
        <v>492</v>
      </c>
      <c r="D9493" t="s">
        <v>290</v>
      </c>
      <c r="E9493">
        <v>2017</v>
      </c>
      <c r="F9493" s="10">
        <v>43100</v>
      </c>
      <c r="G9493" t="s">
        <v>489</v>
      </c>
      <c r="H9493" t="s">
        <v>474</v>
      </c>
      <c r="I9493" t="s">
        <v>463</v>
      </c>
      <c r="J9493">
        <v>388000000</v>
      </c>
      <c r="K9493">
        <v>388000000</v>
      </c>
    </row>
    <row r="9494" spans="1:11" x14ac:dyDescent="0.25">
      <c r="A9494">
        <v>10262</v>
      </c>
      <c r="B9494" t="s">
        <v>3461</v>
      </c>
      <c r="C9494" t="s">
        <v>492</v>
      </c>
      <c r="D9494" t="s">
        <v>316</v>
      </c>
      <c r="E9494">
        <v>2017</v>
      </c>
      <c r="F9494" s="10">
        <v>43100</v>
      </c>
      <c r="G9494" t="s">
        <v>489</v>
      </c>
      <c r="H9494" t="s">
        <v>474</v>
      </c>
      <c r="I9494" t="s">
        <v>463</v>
      </c>
      <c r="J9494">
        <v>1767300000</v>
      </c>
      <c r="K9494">
        <v>1767300000</v>
      </c>
    </row>
    <row r="9495" spans="1:11" x14ac:dyDescent="0.25">
      <c r="A9495">
        <v>10262</v>
      </c>
      <c r="B9495" t="s">
        <v>3461</v>
      </c>
      <c r="C9495" t="s">
        <v>493</v>
      </c>
      <c r="D9495" t="s">
        <v>3467</v>
      </c>
      <c r="E9495">
        <v>2017</v>
      </c>
      <c r="F9495" s="10">
        <v>43100</v>
      </c>
      <c r="G9495" t="s">
        <v>489</v>
      </c>
      <c r="H9495" t="s">
        <v>474</v>
      </c>
      <c r="I9495" t="s">
        <v>463</v>
      </c>
      <c r="J9495">
        <v>691000000</v>
      </c>
      <c r="K9495">
        <v>691000000</v>
      </c>
    </row>
    <row r="9496" spans="1:11" x14ac:dyDescent="0.25">
      <c r="A9496">
        <v>10262</v>
      </c>
      <c r="B9496" t="s">
        <v>3461</v>
      </c>
      <c r="C9496" t="s">
        <v>493</v>
      </c>
      <c r="D9496" t="s">
        <v>3468</v>
      </c>
      <c r="E9496">
        <v>2017</v>
      </c>
      <c r="F9496" s="10">
        <v>43100</v>
      </c>
      <c r="G9496" t="s">
        <v>489</v>
      </c>
      <c r="H9496" t="s">
        <v>474</v>
      </c>
      <c r="I9496" t="s">
        <v>463</v>
      </c>
      <c r="J9496">
        <v>275000000</v>
      </c>
      <c r="K9496">
        <v>275000000</v>
      </c>
    </row>
    <row r="9497" spans="1:11" x14ac:dyDescent="0.25">
      <c r="A9497">
        <v>10262</v>
      </c>
      <c r="B9497" t="s">
        <v>3461</v>
      </c>
      <c r="C9497" t="s">
        <v>493</v>
      </c>
      <c r="D9497" t="s">
        <v>3465</v>
      </c>
      <c r="E9497">
        <v>2017</v>
      </c>
      <c r="F9497" s="10">
        <v>43100</v>
      </c>
      <c r="G9497" t="s">
        <v>489</v>
      </c>
      <c r="H9497" t="s">
        <v>474</v>
      </c>
      <c r="I9497" t="s">
        <v>463</v>
      </c>
      <c r="J9497">
        <v>1043000000</v>
      </c>
      <c r="K9497">
        <v>1043000000</v>
      </c>
    </row>
    <row r="9498" spans="1:11" x14ac:dyDescent="0.25">
      <c r="A9498">
        <v>10262</v>
      </c>
      <c r="B9498" t="s">
        <v>3461</v>
      </c>
      <c r="C9498" t="s">
        <v>493</v>
      </c>
      <c r="D9498" t="s">
        <v>3466</v>
      </c>
      <c r="E9498">
        <v>2017</v>
      </c>
      <c r="F9498" s="10">
        <v>43100</v>
      </c>
      <c r="G9498" t="s">
        <v>489</v>
      </c>
      <c r="H9498" t="s">
        <v>474</v>
      </c>
      <c r="I9498" t="s">
        <v>463</v>
      </c>
      <c r="J9498">
        <v>777000000</v>
      </c>
      <c r="K9498">
        <v>777000000</v>
      </c>
    </row>
    <row r="9499" spans="1:11" x14ac:dyDescent="0.25">
      <c r="A9499">
        <v>10870</v>
      </c>
      <c r="B9499" t="s">
        <v>3384</v>
      </c>
      <c r="C9499" t="s">
        <v>492</v>
      </c>
      <c r="D9499" t="s">
        <v>570</v>
      </c>
      <c r="E9499">
        <v>2017</v>
      </c>
      <c r="F9499" s="10">
        <v>43100</v>
      </c>
      <c r="G9499" t="s">
        <v>489</v>
      </c>
      <c r="H9499" t="s">
        <v>474</v>
      </c>
      <c r="I9499" t="s">
        <v>463</v>
      </c>
      <c r="J9499">
        <v>366577000</v>
      </c>
      <c r="K9499">
        <v>366577000</v>
      </c>
    </row>
    <row r="9500" spans="1:11" x14ac:dyDescent="0.25">
      <c r="A9500">
        <v>10870</v>
      </c>
      <c r="B9500" t="s">
        <v>3384</v>
      </c>
      <c r="C9500" t="s">
        <v>492</v>
      </c>
      <c r="D9500" t="s">
        <v>569</v>
      </c>
      <c r="E9500">
        <v>2017</v>
      </c>
      <c r="F9500" s="10">
        <v>43100</v>
      </c>
      <c r="G9500" t="s">
        <v>489</v>
      </c>
      <c r="H9500" t="s">
        <v>474</v>
      </c>
      <c r="I9500" t="s">
        <v>463</v>
      </c>
      <c r="J9500">
        <v>567282000</v>
      </c>
      <c r="K9500">
        <v>567282000</v>
      </c>
    </row>
    <row r="9501" spans="1:11" x14ac:dyDescent="0.25">
      <c r="A9501">
        <v>10870</v>
      </c>
      <c r="B9501" t="s">
        <v>3384</v>
      </c>
      <c r="C9501" t="s">
        <v>492</v>
      </c>
      <c r="D9501" t="s">
        <v>3391</v>
      </c>
      <c r="E9501">
        <v>2017</v>
      </c>
      <c r="F9501" s="10">
        <v>43100</v>
      </c>
      <c r="G9501" t="s">
        <v>489</v>
      </c>
      <c r="H9501" t="s">
        <v>474</v>
      </c>
      <c r="I9501" t="s">
        <v>463</v>
      </c>
      <c r="J9501">
        <v>93419000</v>
      </c>
      <c r="K9501">
        <v>93419000</v>
      </c>
    </row>
    <row r="9502" spans="1:11" x14ac:dyDescent="0.25">
      <c r="A9502">
        <v>10870</v>
      </c>
      <c r="B9502" t="s">
        <v>3384</v>
      </c>
      <c r="C9502" t="s">
        <v>492</v>
      </c>
      <c r="D9502" t="s">
        <v>458</v>
      </c>
      <c r="E9502">
        <v>2017</v>
      </c>
      <c r="F9502" s="10">
        <v>43100</v>
      </c>
      <c r="G9502" t="s">
        <v>489</v>
      </c>
      <c r="H9502" t="s">
        <v>474</v>
      </c>
      <c r="I9502" t="s">
        <v>463</v>
      </c>
      <c r="J9502">
        <v>101145000</v>
      </c>
      <c r="K9502">
        <v>101145000</v>
      </c>
    </row>
    <row r="9503" spans="1:11" x14ac:dyDescent="0.25">
      <c r="A9503">
        <v>10870</v>
      </c>
      <c r="B9503" t="s">
        <v>3384</v>
      </c>
      <c r="C9503" t="s">
        <v>492</v>
      </c>
      <c r="D9503" t="s">
        <v>316</v>
      </c>
      <c r="E9503">
        <v>2017</v>
      </c>
      <c r="F9503" s="10">
        <v>43100</v>
      </c>
      <c r="G9503" t="s">
        <v>489</v>
      </c>
      <c r="H9503" t="s">
        <v>474</v>
      </c>
      <c r="I9503" t="s">
        <v>463</v>
      </c>
      <c r="J9503">
        <v>1158889000</v>
      </c>
      <c r="K9503">
        <v>1158889000</v>
      </c>
    </row>
    <row r="9504" spans="1:11" x14ac:dyDescent="0.25">
      <c r="A9504">
        <v>10870</v>
      </c>
      <c r="B9504" t="s">
        <v>3384</v>
      </c>
      <c r="C9504" t="s">
        <v>493</v>
      </c>
      <c r="D9504" t="s">
        <v>3390</v>
      </c>
      <c r="E9504">
        <v>2017</v>
      </c>
      <c r="F9504" s="10">
        <v>43100</v>
      </c>
      <c r="G9504" t="s">
        <v>489</v>
      </c>
      <c r="H9504" t="s">
        <v>474</v>
      </c>
      <c r="I9504" t="s">
        <v>463</v>
      </c>
      <c r="J9504">
        <v>587533000</v>
      </c>
      <c r="K9504">
        <v>587533000</v>
      </c>
    </row>
    <row r="9505" spans="1:11" x14ac:dyDescent="0.25">
      <c r="A9505">
        <v>10870</v>
      </c>
      <c r="B9505" t="s">
        <v>3384</v>
      </c>
      <c r="C9505" t="s">
        <v>493</v>
      </c>
      <c r="D9505" t="s">
        <v>3388</v>
      </c>
      <c r="E9505">
        <v>2017</v>
      </c>
      <c r="F9505" s="10">
        <v>43100</v>
      </c>
      <c r="G9505" t="s">
        <v>489</v>
      </c>
      <c r="H9505" t="s">
        <v>474</v>
      </c>
      <c r="I9505" t="s">
        <v>463</v>
      </c>
      <c r="J9505">
        <v>880957000</v>
      </c>
      <c r="K9505">
        <v>880957000</v>
      </c>
    </row>
    <row r="9506" spans="1:11" x14ac:dyDescent="0.25">
      <c r="A9506">
        <v>10870</v>
      </c>
      <c r="B9506" t="s">
        <v>3384</v>
      </c>
      <c r="C9506" t="s">
        <v>493</v>
      </c>
      <c r="D9506" t="s">
        <v>3389</v>
      </c>
      <c r="E9506">
        <v>2017</v>
      </c>
      <c r="F9506" s="10">
        <v>43100</v>
      </c>
      <c r="G9506" t="s">
        <v>489</v>
      </c>
      <c r="H9506" t="s">
        <v>474</v>
      </c>
      <c r="I9506" t="s">
        <v>463</v>
      </c>
      <c r="J9506">
        <v>820131000</v>
      </c>
      <c r="K9506">
        <v>820131000</v>
      </c>
    </row>
    <row r="9507" spans="1:11" x14ac:dyDescent="0.25">
      <c r="A9507">
        <v>11654</v>
      </c>
      <c r="B9507" t="s">
        <v>2923</v>
      </c>
      <c r="C9507" t="s">
        <v>492</v>
      </c>
      <c r="D9507" t="s">
        <v>2928</v>
      </c>
      <c r="E9507">
        <v>2017</v>
      </c>
      <c r="F9507" s="10">
        <v>43100</v>
      </c>
      <c r="G9507" t="s">
        <v>489</v>
      </c>
      <c r="H9507" t="s">
        <v>474</v>
      </c>
      <c r="I9507" t="s">
        <v>463</v>
      </c>
      <c r="J9507">
        <v>928338000</v>
      </c>
      <c r="K9507">
        <v>928338000</v>
      </c>
    </row>
    <row r="9508" spans="1:11" x14ac:dyDescent="0.25">
      <c r="A9508">
        <v>11654</v>
      </c>
      <c r="B9508" t="s">
        <v>2923</v>
      </c>
      <c r="C9508" t="s">
        <v>492</v>
      </c>
      <c r="D9508" t="s">
        <v>316</v>
      </c>
      <c r="E9508">
        <v>2017</v>
      </c>
      <c r="F9508" s="10">
        <v>43100</v>
      </c>
      <c r="G9508" t="s">
        <v>489</v>
      </c>
      <c r="H9508" t="s">
        <v>474</v>
      </c>
      <c r="I9508" t="s">
        <v>463</v>
      </c>
      <c r="J9508">
        <v>3679133000</v>
      </c>
      <c r="K9508">
        <v>3679133000</v>
      </c>
    </row>
    <row r="9509" spans="1:11" x14ac:dyDescent="0.25">
      <c r="A9509">
        <v>11654</v>
      </c>
      <c r="B9509" t="s">
        <v>2923</v>
      </c>
      <c r="C9509" t="s">
        <v>493</v>
      </c>
      <c r="D9509" t="s">
        <v>2927</v>
      </c>
      <c r="E9509">
        <v>2017</v>
      </c>
      <c r="F9509" s="10">
        <v>43100</v>
      </c>
      <c r="G9509" t="s">
        <v>489</v>
      </c>
      <c r="H9509" t="s">
        <v>474</v>
      </c>
      <c r="I9509" t="s">
        <v>463</v>
      </c>
      <c r="J9509">
        <v>551289000</v>
      </c>
      <c r="K9509">
        <v>551289000</v>
      </c>
    </row>
    <row r="9510" spans="1:11" x14ac:dyDescent="0.25">
      <c r="A9510">
        <v>11654</v>
      </c>
      <c r="B9510" t="s">
        <v>2923</v>
      </c>
      <c r="C9510" t="s">
        <v>493</v>
      </c>
      <c r="D9510" t="s">
        <v>2926</v>
      </c>
      <c r="E9510">
        <v>2017</v>
      </c>
      <c r="F9510" s="10">
        <v>43100</v>
      </c>
      <c r="G9510" t="s">
        <v>489</v>
      </c>
      <c r="H9510" t="s">
        <v>474</v>
      </c>
      <c r="I9510" t="s">
        <v>463</v>
      </c>
      <c r="J9510">
        <v>783707000</v>
      </c>
      <c r="K9510">
        <v>783707000</v>
      </c>
    </row>
    <row r="9511" spans="1:11" x14ac:dyDescent="0.25">
      <c r="A9511">
        <v>11654</v>
      </c>
      <c r="B9511" t="s">
        <v>2923</v>
      </c>
      <c r="C9511" t="s">
        <v>493</v>
      </c>
      <c r="D9511" t="s">
        <v>2925</v>
      </c>
      <c r="E9511">
        <v>2017</v>
      </c>
      <c r="F9511" s="10">
        <v>43100</v>
      </c>
      <c r="G9511" t="s">
        <v>489</v>
      </c>
      <c r="H9511" t="s">
        <v>474</v>
      </c>
      <c r="I9511" t="s">
        <v>463</v>
      </c>
      <c r="J9511">
        <v>1410349000</v>
      </c>
      <c r="K9511">
        <v>1410349000</v>
      </c>
    </row>
    <row r="9512" spans="1:11" x14ac:dyDescent="0.25">
      <c r="A9512">
        <v>11654</v>
      </c>
      <c r="B9512" t="s">
        <v>2923</v>
      </c>
      <c r="C9512" t="s">
        <v>493</v>
      </c>
      <c r="D9512" t="s">
        <v>2924</v>
      </c>
      <c r="E9512">
        <v>2017</v>
      </c>
      <c r="F9512" s="10">
        <v>43100</v>
      </c>
      <c r="G9512" t="s">
        <v>489</v>
      </c>
      <c r="H9512" t="s">
        <v>474</v>
      </c>
      <c r="I9512" t="s">
        <v>463</v>
      </c>
      <c r="J9512">
        <v>1862126000</v>
      </c>
      <c r="K9512">
        <v>1862126000</v>
      </c>
    </row>
    <row r="9513" spans="1:11" x14ac:dyDescent="0.25">
      <c r="A9513">
        <v>12052</v>
      </c>
      <c r="B9513" t="s">
        <v>3564</v>
      </c>
      <c r="C9513" t="s">
        <v>493</v>
      </c>
      <c r="D9513" t="s">
        <v>3570</v>
      </c>
      <c r="E9513">
        <v>2017</v>
      </c>
      <c r="F9513" s="10">
        <v>43100</v>
      </c>
      <c r="G9513" t="s">
        <v>489</v>
      </c>
      <c r="H9513" t="s">
        <v>474</v>
      </c>
      <c r="I9513" t="s">
        <v>463</v>
      </c>
      <c r="J9513">
        <v>834900000</v>
      </c>
      <c r="K9513">
        <v>834900000</v>
      </c>
    </row>
    <row r="9514" spans="1:11" x14ac:dyDescent="0.25">
      <c r="A9514">
        <v>12052</v>
      </c>
      <c r="B9514" t="s">
        <v>3564</v>
      </c>
      <c r="C9514" t="s">
        <v>493</v>
      </c>
      <c r="D9514" t="s">
        <v>3569</v>
      </c>
      <c r="E9514">
        <v>2017</v>
      </c>
      <c r="F9514" s="10">
        <v>43100</v>
      </c>
      <c r="G9514" t="s">
        <v>489</v>
      </c>
      <c r="H9514" t="s">
        <v>474</v>
      </c>
      <c r="I9514" t="s">
        <v>463</v>
      </c>
      <c r="J9514">
        <v>661200000</v>
      </c>
      <c r="K9514">
        <v>661200000</v>
      </c>
    </row>
    <row r="9515" spans="1:11" x14ac:dyDescent="0.25">
      <c r="A9515">
        <v>12052</v>
      </c>
      <c r="B9515" t="s">
        <v>3564</v>
      </c>
      <c r="C9515" t="s">
        <v>493</v>
      </c>
      <c r="D9515" t="s">
        <v>3568</v>
      </c>
      <c r="E9515">
        <v>2017</v>
      </c>
      <c r="F9515" s="10">
        <v>43100</v>
      </c>
      <c r="G9515" t="s">
        <v>489</v>
      </c>
      <c r="H9515" t="s">
        <v>474</v>
      </c>
      <c r="I9515" t="s">
        <v>463</v>
      </c>
      <c r="J9515">
        <v>476900000</v>
      </c>
      <c r="K9515">
        <v>476900000</v>
      </c>
    </row>
    <row r="9516" spans="1:11" x14ac:dyDescent="0.25">
      <c r="A9516">
        <v>12052</v>
      </c>
      <c r="B9516" t="s">
        <v>3564</v>
      </c>
      <c r="C9516" t="s">
        <v>493</v>
      </c>
      <c r="D9516" t="s">
        <v>720</v>
      </c>
      <c r="E9516">
        <v>2017</v>
      </c>
      <c r="F9516" s="10">
        <v>43100</v>
      </c>
      <c r="G9516" t="s">
        <v>489</v>
      </c>
      <c r="H9516" t="s">
        <v>474</v>
      </c>
      <c r="I9516" t="s">
        <v>463</v>
      </c>
      <c r="J9516">
        <v>681200000</v>
      </c>
      <c r="K9516">
        <v>681200000</v>
      </c>
    </row>
    <row r="9517" spans="1:11" x14ac:dyDescent="0.25">
      <c r="A9517">
        <v>12134</v>
      </c>
      <c r="B9517" t="s">
        <v>3369</v>
      </c>
      <c r="C9517" t="s">
        <v>492</v>
      </c>
      <c r="D9517" t="s">
        <v>21</v>
      </c>
      <c r="E9517">
        <v>2017</v>
      </c>
      <c r="F9517" s="10">
        <v>43099</v>
      </c>
      <c r="G9517" t="s">
        <v>489</v>
      </c>
      <c r="H9517" t="s">
        <v>474</v>
      </c>
      <c r="I9517" t="s">
        <v>463</v>
      </c>
      <c r="J9517">
        <v>356959000</v>
      </c>
      <c r="K9517">
        <v>356959000</v>
      </c>
    </row>
    <row r="9518" spans="1:11" x14ac:dyDescent="0.25">
      <c r="A9518">
        <v>12134</v>
      </c>
      <c r="B9518" t="s">
        <v>3369</v>
      </c>
      <c r="C9518" t="s">
        <v>492</v>
      </c>
      <c r="D9518" t="s">
        <v>94</v>
      </c>
      <c r="E9518">
        <v>2017</v>
      </c>
      <c r="F9518" s="10">
        <v>43099</v>
      </c>
      <c r="G9518" t="s">
        <v>489</v>
      </c>
      <c r="H9518" t="s">
        <v>474</v>
      </c>
      <c r="I9518" t="s">
        <v>463</v>
      </c>
      <c r="J9518">
        <v>100773000</v>
      </c>
      <c r="K9518">
        <v>100773000</v>
      </c>
    </row>
    <row r="9519" spans="1:11" x14ac:dyDescent="0.25">
      <c r="A9519">
        <v>12134</v>
      </c>
      <c r="B9519" t="s">
        <v>3369</v>
      </c>
      <c r="C9519" t="s">
        <v>492</v>
      </c>
      <c r="D9519" t="s">
        <v>458</v>
      </c>
      <c r="E9519">
        <v>2017</v>
      </c>
      <c r="F9519" s="10">
        <v>43099</v>
      </c>
      <c r="G9519" t="s">
        <v>489</v>
      </c>
      <c r="H9519" t="s">
        <v>474</v>
      </c>
      <c r="I9519" t="s">
        <v>463</v>
      </c>
      <c r="J9519">
        <v>585409000</v>
      </c>
      <c r="K9519">
        <v>585409000</v>
      </c>
    </row>
    <row r="9520" spans="1:11" x14ac:dyDescent="0.25">
      <c r="A9520">
        <v>12134</v>
      </c>
      <c r="B9520" t="s">
        <v>3369</v>
      </c>
      <c r="C9520" t="s">
        <v>492</v>
      </c>
      <c r="D9520" t="s">
        <v>316</v>
      </c>
      <c r="E9520">
        <v>2017</v>
      </c>
      <c r="F9520" s="10">
        <v>43099</v>
      </c>
      <c r="G9520" t="s">
        <v>489</v>
      </c>
      <c r="H9520" t="s">
        <v>474</v>
      </c>
      <c r="I9520" t="s">
        <v>463</v>
      </c>
      <c r="J9520">
        <v>1702826000</v>
      </c>
      <c r="K9520">
        <v>1702826000</v>
      </c>
    </row>
    <row r="9521" spans="1:11" x14ac:dyDescent="0.25">
      <c r="A9521">
        <v>12134</v>
      </c>
      <c r="B9521" t="s">
        <v>3369</v>
      </c>
      <c r="C9521" t="s">
        <v>493</v>
      </c>
      <c r="D9521" t="s">
        <v>3373</v>
      </c>
      <c r="E9521">
        <v>2017</v>
      </c>
      <c r="F9521" s="10">
        <v>43099</v>
      </c>
      <c r="G9521" t="s">
        <v>489</v>
      </c>
      <c r="H9521" t="s">
        <v>474</v>
      </c>
      <c r="I9521" t="s">
        <v>463</v>
      </c>
      <c r="J9521">
        <v>256811000</v>
      </c>
      <c r="K9521">
        <v>256811000</v>
      </c>
    </row>
    <row r="9522" spans="1:11" x14ac:dyDescent="0.25">
      <c r="A9522">
        <v>12134</v>
      </c>
      <c r="B9522" t="s">
        <v>3369</v>
      </c>
      <c r="C9522" t="s">
        <v>493</v>
      </c>
      <c r="D9522" t="s">
        <v>3371</v>
      </c>
      <c r="E9522">
        <v>2017</v>
      </c>
      <c r="F9522" s="10">
        <v>43099</v>
      </c>
      <c r="G9522" t="s">
        <v>489</v>
      </c>
      <c r="H9522" t="s">
        <v>474</v>
      </c>
      <c r="I9522" t="s">
        <v>463</v>
      </c>
      <c r="J9522">
        <v>912240000</v>
      </c>
      <c r="K9522">
        <v>912240000</v>
      </c>
    </row>
    <row r="9523" spans="1:11" x14ac:dyDescent="0.25">
      <c r="A9523">
        <v>12134</v>
      </c>
      <c r="B9523" t="s">
        <v>3369</v>
      </c>
      <c r="C9523" t="s">
        <v>493</v>
      </c>
      <c r="D9523" t="s">
        <v>3374</v>
      </c>
      <c r="E9523">
        <v>2017</v>
      </c>
      <c r="F9523" s="10">
        <v>43099</v>
      </c>
      <c r="G9523" t="s">
        <v>489</v>
      </c>
      <c r="H9523" t="s">
        <v>474</v>
      </c>
      <c r="I9523" t="s">
        <v>463</v>
      </c>
      <c r="J9523">
        <v>644372000</v>
      </c>
      <c r="K9523">
        <v>644372000</v>
      </c>
    </row>
    <row r="9524" spans="1:11" x14ac:dyDescent="0.25">
      <c r="A9524">
        <v>12134</v>
      </c>
      <c r="B9524" t="s">
        <v>3369</v>
      </c>
      <c r="C9524" t="s">
        <v>493</v>
      </c>
      <c r="D9524" t="s">
        <v>458</v>
      </c>
      <c r="E9524">
        <v>2017</v>
      </c>
      <c r="F9524" s="10">
        <v>43099</v>
      </c>
      <c r="G9524" t="s">
        <v>489</v>
      </c>
      <c r="H9524" t="s">
        <v>474</v>
      </c>
      <c r="I9524" t="s">
        <v>463</v>
      </c>
      <c r="J9524">
        <v>76300000</v>
      </c>
      <c r="K9524">
        <v>76300000</v>
      </c>
    </row>
    <row r="9525" spans="1:11" x14ac:dyDescent="0.25">
      <c r="A9525">
        <v>12134</v>
      </c>
      <c r="B9525" t="s">
        <v>3369</v>
      </c>
      <c r="C9525" t="s">
        <v>493</v>
      </c>
      <c r="D9525" t="s">
        <v>3372</v>
      </c>
      <c r="E9525">
        <v>2017</v>
      </c>
      <c r="F9525" s="10">
        <v>43099</v>
      </c>
      <c r="G9525" t="s">
        <v>489</v>
      </c>
      <c r="H9525" t="s">
        <v>474</v>
      </c>
      <c r="I9525" t="s">
        <v>463</v>
      </c>
      <c r="J9525">
        <v>856244000</v>
      </c>
      <c r="K9525">
        <v>856244000</v>
      </c>
    </row>
    <row r="9526" spans="1:11" x14ac:dyDescent="0.25">
      <c r="A9526">
        <v>13443</v>
      </c>
      <c r="B9526" t="s">
        <v>2929</v>
      </c>
      <c r="C9526" t="s">
        <v>492</v>
      </c>
      <c r="D9526" t="s">
        <v>792</v>
      </c>
      <c r="E9526">
        <v>2017</v>
      </c>
      <c r="F9526" s="10">
        <v>43100</v>
      </c>
      <c r="G9526" t="s">
        <v>489</v>
      </c>
      <c r="H9526" t="s">
        <v>474</v>
      </c>
      <c r="I9526" t="s">
        <v>463</v>
      </c>
      <c r="J9526">
        <v>528300000</v>
      </c>
      <c r="K9526">
        <v>528300000</v>
      </c>
    </row>
    <row r="9527" spans="1:11" x14ac:dyDescent="0.25">
      <c r="A9527">
        <v>13443</v>
      </c>
      <c r="B9527" t="s">
        <v>2929</v>
      </c>
      <c r="C9527" t="s">
        <v>492</v>
      </c>
      <c r="D9527" t="s">
        <v>316</v>
      </c>
      <c r="E9527">
        <v>2017</v>
      </c>
      <c r="F9527" s="10">
        <v>43100</v>
      </c>
      <c r="G9527" t="s">
        <v>489</v>
      </c>
      <c r="H9527" t="s">
        <v>474</v>
      </c>
      <c r="I9527" t="s">
        <v>463</v>
      </c>
      <c r="J9527">
        <v>596600000</v>
      </c>
      <c r="K9527">
        <v>596600000</v>
      </c>
    </row>
    <row r="9528" spans="1:11" x14ac:dyDescent="0.25">
      <c r="A9528">
        <v>13443</v>
      </c>
      <c r="B9528" t="s">
        <v>2929</v>
      </c>
      <c r="C9528" t="s">
        <v>493</v>
      </c>
      <c r="D9528" t="s">
        <v>911</v>
      </c>
      <c r="E9528">
        <v>2017</v>
      </c>
      <c r="F9528" s="10">
        <v>43100</v>
      </c>
      <c r="G9528" t="s">
        <v>489</v>
      </c>
      <c r="H9528" t="s">
        <v>474</v>
      </c>
      <c r="I9528" t="s">
        <v>463</v>
      </c>
      <c r="J9528">
        <v>176700000</v>
      </c>
      <c r="K9528">
        <v>176700000</v>
      </c>
    </row>
    <row r="9529" spans="1:11" x14ac:dyDescent="0.25">
      <c r="A9529">
        <v>13443</v>
      </c>
      <c r="B9529" t="s">
        <v>2929</v>
      </c>
      <c r="C9529" t="s">
        <v>493</v>
      </c>
      <c r="D9529" t="s">
        <v>2932</v>
      </c>
      <c r="E9529">
        <v>2017</v>
      </c>
      <c r="F9529" s="10">
        <v>43100</v>
      </c>
      <c r="G9529" t="s">
        <v>489</v>
      </c>
      <c r="H9529" t="s">
        <v>474</v>
      </c>
      <c r="I9529" t="s">
        <v>463</v>
      </c>
      <c r="J9529">
        <v>245900000</v>
      </c>
      <c r="K9529">
        <v>245900000</v>
      </c>
    </row>
    <row r="9530" spans="1:11" x14ac:dyDescent="0.25">
      <c r="A9530">
        <v>13443</v>
      </c>
      <c r="B9530" t="s">
        <v>2929</v>
      </c>
      <c r="C9530" t="s">
        <v>493</v>
      </c>
      <c r="D9530" t="s">
        <v>2931</v>
      </c>
      <c r="E9530">
        <v>2017</v>
      </c>
      <c r="F9530" s="10">
        <v>43100</v>
      </c>
      <c r="G9530" t="s">
        <v>489</v>
      </c>
      <c r="H9530" t="s">
        <v>474</v>
      </c>
      <c r="I9530" t="s">
        <v>463</v>
      </c>
      <c r="J9530">
        <v>748600000</v>
      </c>
      <c r="K9530">
        <v>748600000</v>
      </c>
    </row>
    <row r="9531" spans="1:11" x14ac:dyDescent="0.25">
      <c r="A9531">
        <v>223482</v>
      </c>
      <c r="B9531" t="s">
        <v>318</v>
      </c>
      <c r="C9531" t="s">
        <v>493</v>
      </c>
      <c r="D9531" t="s">
        <v>1094</v>
      </c>
      <c r="E9531">
        <v>2017</v>
      </c>
      <c r="F9531" s="10">
        <v>43100</v>
      </c>
      <c r="G9531" t="s">
        <v>489</v>
      </c>
      <c r="H9531" t="s">
        <v>474</v>
      </c>
      <c r="I9531" t="s">
        <v>463</v>
      </c>
      <c r="J9531">
        <v>-24400000</v>
      </c>
      <c r="K9531">
        <v>-24400000</v>
      </c>
    </row>
    <row r="9532" spans="1:11" x14ac:dyDescent="0.25">
      <c r="A9532">
        <v>223482</v>
      </c>
      <c r="B9532" t="s">
        <v>318</v>
      </c>
      <c r="C9532" t="s">
        <v>493</v>
      </c>
      <c r="D9532" t="s">
        <v>834</v>
      </c>
      <c r="E9532">
        <v>2017</v>
      </c>
      <c r="F9532" s="10">
        <v>43100</v>
      </c>
      <c r="G9532" t="s">
        <v>489</v>
      </c>
      <c r="H9532" t="s">
        <v>474</v>
      </c>
      <c r="I9532" t="s">
        <v>463</v>
      </c>
      <c r="J9532">
        <v>1904800000</v>
      </c>
      <c r="K9532">
        <v>1904800000</v>
      </c>
    </row>
    <row r="9533" spans="1:11" x14ac:dyDescent="0.25">
      <c r="A9533">
        <v>223482</v>
      </c>
      <c r="B9533" t="s">
        <v>318</v>
      </c>
      <c r="C9533" t="s">
        <v>493</v>
      </c>
      <c r="D9533" t="s">
        <v>1093</v>
      </c>
      <c r="E9533">
        <v>2017</v>
      </c>
      <c r="F9533" s="10">
        <v>43100</v>
      </c>
      <c r="G9533" t="s">
        <v>489</v>
      </c>
      <c r="H9533" t="s">
        <v>474</v>
      </c>
      <c r="I9533" t="s">
        <v>463</v>
      </c>
      <c r="J9533">
        <v>1116300000</v>
      </c>
      <c r="K9533">
        <v>1116300000</v>
      </c>
    </row>
    <row r="9534" spans="1:11" x14ac:dyDescent="0.25">
      <c r="A9534">
        <v>483482</v>
      </c>
      <c r="B9534" t="s">
        <v>396</v>
      </c>
      <c r="C9534" t="s">
        <v>492</v>
      </c>
      <c r="D9534" t="s">
        <v>59</v>
      </c>
      <c r="E9534">
        <v>2017</v>
      </c>
      <c r="F9534" s="10">
        <v>43100</v>
      </c>
      <c r="G9534" t="s">
        <v>489</v>
      </c>
      <c r="H9534" t="s">
        <v>474</v>
      </c>
      <c r="I9534" t="s">
        <v>463</v>
      </c>
      <c r="J9534">
        <v>439373000</v>
      </c>
      <c r="K9534">
        <v>439373000</v>
      </c>
    </row>
    <row r="9535" spans="1:11" x14ac:dyDescent="0.25">
      <c r="A9535">
        <v>483482</v>
      </c>
      <c r="B9535" t="s">
        <v>396</v>
      </c>
      <c r="C9535" t="s">
        <v>492</v>
      </c>
      <c r="D9535" t="s">
        <v>105</v>
      </c>
      <c r="E9535">
        <v>2017</v>
      </c>
      <c r="F9535" s="10">
        <v>43100</v>
      </c>
      <c r="G9535" t="s">
        <v>489</v>
      </c>
      <c r="H9535" t="s">
        <v>474</v>
      </c>
      <c r="I9535" t="s">
        <v>463</v>
      </c>
      <c r="J9535">
        <v>130427000</v>
      </c>
      <c r="K9535">
        <v>130427000</v>
      </c>
    </row>
    <row r="9536" spans="1:11" x14ac:dyDescent="0.25">
      <c r="A9536">
        <v>483482</v>
      </c>
      <c r="B9536" t="s">
        <v>396</v>
      </c>
      <c r="C9536" t="s">
        <v>492</v>
      </c>
      <c r="D9536" t="s">
        <v>113</v>
      </c>
      <c r="E9536">
        <v>2017</v>
      </c>
      <c r="F9536" s="10">
        <v>43100</v>
      </c>
      <c r="G9536" t="s">
        <v>489</v>
      </c>
      <c r="H9536" t="s">
        <v>474</v>
      </c>
      <c r="I9536" t="s">
        <v>463</v>
      </c>
      <c r="J9536">
        <v>192126000</v>
      </c>
      <c r="K9536">
        <v>192126000</v>
      </c>
    </row>
    <row r="9537" spans="1:11" x14ac:dyDescent="0.25">
      <c r="A9537">
        <v>483482</v>
      </c>
      <c r="B9537" t="s">
        <v>396</v>
      </c>
      <c r="C9537" t="s">
        <v>492</v>
      </c>
      <c r="D9537" t="s">
        <v>1006</v>
      </c>
      <c r="E9537">
        <v>2017</v>
      </c>
      <c r="F9537" s="10">
        <v>43100</v>
      </c>
      <c r="G9537" t="s">
        <v>489</v>
      </c>
      <c r="H9537" t="s">
        <v>474</v>
      </c>
      <c r="I9537" t="s">
        <v>463</v>
      </c>
      <c r="J9537">
        <v>162672000</v>
      </c>
      <c r="K9537">
        <v>162672000</v>
      </c>
    </row>
    <row r="9538" spans="1:11" x14ac:dyDescent="0.25">
      <c r="A9538">
        <v>483482</v>
      </c>
      <c r="B9538" t="s">
        <v>396</v>
      </c>
      <c r="C9538" t="s">
        <v>492</v>
      </c>
      <c r="D9538" t="s">
        <v>938</v>
      </c>
      <c r="E9538">
        <v>2017</v>
      </c>
      <c r="F9538" s="10">
        <v>43100</v>
      </c>
      <c r="G9538" t="s">
        <v>489</v>
      </c>
      <c r="H9538" t="s">
        <v>474</v>
      </c>
      <c r="I9538" t="s">
        <v>463</v>
      </c>
      <c r="J9538">
        <v>399923000</v>
      </c>
      <c r="K9538">
        <v>399923000</v>
      </c>
    </row>
    <row r="9539" spans="1:11" x14ac:dyDescent="0.25">
      <c r="A9539">
        <v>483482</v>
      </c>
      <c r="B9539" t="s">
        <v>396</v>
      </c>
      <c r="C9539" t="s">
        <v>492</v>
      </c>
      <c r="D9539" t="s">
        <v>1093</v>
      </c>
      <c r="E9539">
        <v>2017</v>
      </c>
      <c r="F9539" s="10">
        <v>43100</v>
      </c>
      <c r="G9539" t="s">
        <v>489</v>
      </c>
      <c r="H9539" t="s">
        <v>474</v>
      </c>
      <c r="I9539" t="s">
        <v>463</v>
      </c>
      <c r="J9539">
        <v>384840000</v>
      </c>
      <c r="K9539">
        <v>384840000</v>
      </c>
    </row>
    <row r="9540" spans="1:11" x14ac:dyDescent="0.25">
      <c r="A9540">
        <v>483482</v>
      </c>
      <c r="B9540" t="s">
        <v>396</v>
      </c>
      <c r="C9540" t="s">
        <v>492</v>
      </c>
      <c r="D9540" t="s">
        <v>279</v>
      </c>
      <c r="E9540">
        <v>2017</v>
      </c>
      <c r="F9540" s="10">
        <v>43100</v>
      </c>
      <c r="G9540" t="s">
        <v>489</v>
      </c>
      <c r="H9540" t="s">
        <v>474</v>
      </c>
      <c r="I9540" t="s">
        <v>463</v>
      </c>
      <c r="J9540">
        <v>63090000</v>
      </c>
      <c r="K9540">
        <v>63090000</v>
      </c>
    </row>
    <row r="9541" spans="1:11" x14ac:dyDescent="0.25">
      <c r="A9541">
        <v>483482</v>
      </c>
      <c r="B9541" t="s">
        <v>396</v>
      </c>
      <c r="C9541" t="s">
        <v>492</v>
      </c>
      <c r="D9541" t="s">
        <v>290</v>
      </c>
      <c r="E9541">
        <v>2017</v>
      </c>
      <c r="F9541" s="10">
        <v>43100</v>
      </c>
      <c r="G9541" t="s">
        <v>489</v>
      </c>
      <c r="H9541" t="s">
        <v>474</v>
      </c>
      <c r="I9541" t="s">
        <v>463</v>
      </c>
      <c r="J9541">
        <v>64361000</v>
      </c>
      <c r="K9541">
        <v>64361000</v>
      </c>
    </row>
    <row r="9542" spans="1:11" x14ac:dyDescent="0.25">
      <c r="A9542">
        <v>483482</v>
      </c>
      <c r="B9542" t="s">
        <v>396</v>
      </c>
      <c r="C9542" t="s">
        <v>492</v>
      </c>
      <c r="D9542" t="s">
        <v>316</v>
      </c>
      <c r="E9542">
        <v>2017</v>
      </c>
      <c r="F9542" s="10">
        <v>43100</v>
      </c>
      <c r="G9542" t="s">
        <v>489</v>
      </c>
      <c r="H9542" t="s">
        <v>474</v>
      </c>
      <c r="I9542" t="s">
        <v>463</v>
      </c>
      <c r="J9542">
        <v>888241000</v>
      </c>
      <c r="K9542">
        <v>888241000</v>
      </c>
    </row>
    <row r="9543" spans="1:11" x14ac:dyDescent="0.25">
      <c r="A9543">
        <v>483482</v>
      </c>
      <c r="B9543" t="s">
        <v>396</v>
      </c>
      <c r="C9543" t="s">
        <v>493</v>
      </c>
      <c r="D9543" t="s">
        <v>1095</v>
      </c>
      <c r="E9543">
        <v>2017</v>
      </c>
      <c r="F9543" s="10">
        <v>43100</v>
      </c>
      <c r="G9543" t="s">
        <v>489</v>
      </c>
      <c r="H9543" t="s">
        <v>474</v>
      </c>
      <c r="I9543" t="s">
        <v>463</v>
      </c>
      <c r="J9543">
        <v>452617000</v>
      </c>
      <c r="K9543">
        <v>452617000</v>
      </c>
    </row>
    <row r="9544" spans="1:11" x14ac:dyDescent="0.25">
      <c r="A9544">
        <v>483482</v>
      </c>
      <c r="B9544" t="s">
        <v>396</v>
      </c>
      <c r="C9544" t="s">
        <v>493</v>
      </c>
      <c r="D9544" t="s">
        <v>1100</v>
      </c>
      <c r="E9544">
        <v>2017</v>
      </c>
      <c r="F9544" s="10">
        <v>43100</v>
      </c>
      <c r="G9544" t="s">
        <v>489</v>
      </c>
      <c r="H9544" t="s">
        <v>474</v>
      </c>
      <c r="I9544" t="s">
        <v>463</v>
      </c>
      <c r="J9544">
        <v>0</v>
      </c>
      <c r="K9544">
        <v>0</v>
      </c>
    </row>
    <row r="9545" spans="1:11" x14ac:dyDescent="0.25">
      <c r="A9545">
        <v>483482</v>
      </c>
      <c r="B9545" t="s">
        <v>396</v>
      </c>
      <c r="C9545" t="s">
        <v>493</v>
      </c>
      <c r="D9545" t="s">
        <v>1099</v>
      </c>
      <c r="E9545">
        <v>2017</v>
      </c>
      <c r="F9545" s="10">
        <v>43100</v>
      </c>
      <c r="G9545" t="s">
        <v>489</v>
      </c>
      <c r="H9545" t="s">
        <v>474</v>
      </c>
      <c r="I9545" t="s">
        <v>463</v>
      </c>
      <c r="J9545">
        <v>519910000</v>
      </c>
      <c r="K9545">
        <v>519910000</v>
      </c>
    </row>
    <row r="9546" spans="1:11" x14ac:dyDescent="0.25">
      <c r="A9546">
        <v>483482</v>
      </c>
      <c r="B9546" t="s">
        <v>396</v>
      </c>
      <c r="C9546" t="s">
        <v>493</v>
      </c>
      <c r="D9546" t="s">
        <v>1096</v>
      </c>
      <c r="E9546">
        <v>2017</v>
      </c>
      <c r="F9546" s="10">
        <v>43100</v>
      </c>
      <c r="G9546" t="s">
        <v>489</v>
      </c>
      <c r="H9546" t="s">
        <v>474</v>
      </c>
      <c r="I9546" t="s">
        <v>463</v>
      </c>
      <c r="J9546">
        <v>133925000</v>
      </c>
      <c r="K9546">
        <v>133925000</v>
      </c>
    </row>
    <row r="9547" spans="1:11" x14ac:dyDescent="0.25">
      <c r="A9547">
        <v>483482</v>
      </c>
      <c r="B9547" t="s">
        <v>396</v>
      </c>
      <c r="C9547" t="s">
        <v>493</v>
      </c>
      <c r="D9547" t="s">
        <v>1097</v>
      </c>
      <c r="E9547">
        <v>2017</v>
      </c>
      <c r="F9547" s="10">
        <v>43100</v>
      </c>
      <c r="G9547" t="s">
        <v>489</v>
      </c>
      <c r="H9547" t="s">
        <v>474</v>
      </c>
      <c r="I9547" t="s">
        <v>463</v>
      </c>
      <c r="J9547">
        <v>944825000</v>
      </c>
      <c r="K9547">
        <v>944825000</v>
      </c>
    </row>
    <row r="9548" spans="1:11" x14ac:dyDescent="0.25">
      <c r="A9548">
        <v>483482</v>
      </c>
      <c r="B9548" t="s">
        <v>396</v>
      </c>
      <c r="C9548" t="s">
        <v>493</v>
      </c>
      <c r="D9548" t="s">
        <v>1098</v>
      </c>
      <c r="E9548">
        <v>2017</v>
      </c>
      <c r="F9548" s="10">
        <v>43100</v>
      </c>
      <c r="G9548" t="s">
        <v>489</v>
      </c>
      <c r="H9548" t="s">
        <v>474</v>
      </c>
      <c r="I9548" t="s">
        <v>463</v>
      </c>
      <c r="J9548">
        <v>673776000</v>
      </c>
      <c r="K9548">
        <v>673776000</v>
      </c>
    </row>
    <row r="9549" spans="1:11" x14ac:dyDescent="0.25">
      <c r="A9549">
        <v>5753483</v>
      </c>
      <c r="B9549" t="s">
        <v>371</v>
      </c>
      <c r="C9549" t="s">
        <v>492</v>
      </c>
      <c r="D9549" t="s">
        <v>44</v>
      </c>
      <c r="E9549">
        <v>2017</v>
      </c>
      <c r="F9549" s="10">
        <v>43100</v>
      </c>
      <c r="G9549" t="s">
        <v>489</v>
      </c>
      <c r="H9549" t="s">
        <v>474</v>
      </c>
      <c r="I9549" t="s">
        <v>463</v>
      </c>
      <c r="J9549">
        <v>82529000</v>
      </c>
      <c r="K9549">
        <v>82529000</v>
      </c>
    </row>
    <row r="9550" spans="1:11" x14ac:dyDescent="0.25">
      <c r="A9550">
        <v>5753483</v>
      </c>
      <c r="B9550" t="s">
        <v>371</v>
      </c>
      <c r="C9550" t="s">
        <v>492</v>
      </c>
      <c r="D9550" t="s">
        <v>225</v>
      </c>
      <c r="E9550">
        <v>2017</v>
      </c>
      <c r="F9550" s="10">
        <v>43100</v>
      </c>
      <c r="G9550" t="s">
        <v>489</v>
      </c>
      <c r="H9550" t="s">
        <v>474</v>
      </c>
      <c r="I9550" t="s">
        <v>463</v>
      </c>
      <c r="J9550">
        <v>12792000</v>
      </c>
      <c r="K9550">
        <v>12792000</v>
      </c>
    </row>
    <row r="9551" spans="1:11" x14ac:dyDescent="0.25">
      <c r="A9551">
        <v>5753483</v>
      </c>
      <c r="B9551" t="s">
        <v>371</v>
      </c>
      <c r="C9551" t="s">
        <v>492</v>
      </c>
      <c r="D9551" t="s">
        <v>316</v>
      </c>
      <c r="E9551">
        <v>2017</v>
      </c>
      <c r="F9551" s="10">
        <v>43100</v>
      </c>
      <c r="G9551" t="s">
        <v>489</v>
      </c>
      <c r="H9551" t="s">
        <v>474</v>
      </c>
      <c r="I9551" t="s">
        <v>463</v>
      </c>
      <c r="J9551">
        <v>1485092000</v>
      </c>
      <c r="K9551">
        <v>1485092000</v>
      </c>
    </row>
    <row r="9552" spans="1:11" x14ac:dyDescent="0.25">
      <c r="A9552">
        <v>5753483</v>
      </c>
      <c r="B9552" t="s">
        <v>371</v>
      </c>
      <c r="C9552" t="s">
        <v>493</v>
      </c>
      <c r="D9552" t="s">
        <v>1274</v>
      </c>
      <c r="E9552">
        <v>2017</v>
      </c>
      <c r="F9552" s="10">
        <v>43100</v>
      </c>
      <c r="G9552" t="s">
        <v>489</v>
      </c>
      <c r="H9552" t="s">
        <v>474</v>
      </c>
      <c r="I9552" t="s">
        <v>463</v>
      </c>
    </row>
    <row r="9553" spans="1:11" x14ac:dyDescent="0.25">
      <c r="A9553">
        <v>5753483</v>
      </c>
      <c r="B9553" t="s">
        <v>371</v>
      </c>
      <c r="C9553" t="s">
        <v>493</v>
      </c>
      <c r="D9553" t="s">
        <v>577</v>
      </c>
      <c r="E9553">
        <v>2017</v>
      </c>
      <c r="F9553" s="10">
        <v>43100</v>
      </c>
      <c r="G9553" t="s">
        <v>489</v>
      </c>
      <c r="H9553" t="s">
        <v>474</v>
      </c>
      <c r="I9553" t="s">
        <v>463</v>
      </c>
      <c r="J9553">
        <v>48000</v>
      </c>
      <c r="K9553">
        <v>48000</v>
      </c>
    </row>
    <row r="9554" spans="1:11" x14ac:dyDescent="0.25">
      <c r="A9554">
        <v>5753483</v>
      </c>
      <c r="B9554" t="s">
        <v>371</v>
      </c>
      <c r="C9554" t="s">
        <v>493</v>
      </c>
      <c r="D9554" t="s">
        <v>830</v>
      </c>
      <c r="E9554">
        <v>2017</v>
      </c>
      <c r="F9554" s="10">
        <v>43100</v>
      </c>
      <c r="G9554" t="s">
        <v>489</v>
      </c>
      <c r="H9554" t="s">
        <v>474</v>
      </c>
      <c r="I9554" t="s">
        <v>463</v>
      </c>
      <c r="J9554">
        <v>834810000</v>
      </c>
      <c r="K9554">
        <v>834810000</v>
      </c>
    </row>
    <row r="9555" spans="1:11" x14ac:dyDescent="0.25">
      <c r="A9555">
        <v>5753483</v>
      </c>
      <c r="B9555" t="s">
        <v>371</v>
      </c>
      <c r="C9555" t="s">
        <v>493</v>
      </c>
      <c r="D9555" t="s">
        <v>831</v>
      </c>
      <c r="E9555">
        <v>2017</v>
      </c>
      <c r="F9555" s="10">
        <v>43100</v>
      </c>
      <c r="G9555" t="s">
        <v>489</v>
      </c>
      <c r="H9555" t="s">
        <v>474</v>
      </c>
      <c r="I9555" t="s">
        <v>463</v>
      </c>
      <c r="J9555">
        <v>745555000</v>
      </c>
      <c r="K9555">
        <v>745555000</v>
      </c>
    </row>
    <row r="9556" spans="1:11" x14ac:dyDescent="0.25">
      <c r="A9556">
        <v>6740698</v>
      </c>
      <c r="B9556" t="s">
        <v>3377</v>
      </c>
      <c r="C9556" t="s">
        <v>492</v>
      </c>
      <c r="D9556" t="s">
        <v>3661</v>
      </c>
      <c r="E9556">
        <v>2017</v>
      </c>
      <c r="F9556" s="10">
        <v>43100</v>
      </c>
      <c r="G9556" t="s">
        <v>489</v>
      </c>
      <c r="H9556" t="s">
        <v>474</v>
      </c>
      <c r="I9556" t="s">
        <v>463</v>
      </c>
      <c r="J9556">
        <v>100409000</v>
      </c>
      <c r="K9556">
        <v>100409000</v>
      </c>
    </row>
    <row r="9557" spans="1:11" x14ac:dyDescent="0.25">
      <c r="A9557">
        <v>6740698</v>
      </c>
      <c r="B9557" t="s">
        <v>3377</v>
      </c>
      <c r="C9557" t="s">
        <v>492</v>
      </c>
      <c r="D9557" t="s">
        <v>21</v>
      </c>
      <c r="E9557">
        <v>2017</v>
      </c>
      <c r="F9557" s="10">
        <v>43100</v>
      </c>
      <c r="G9557" t="s">
        <v>489</v>
      </c>
      <c r="H9557" t="s">
        <v>474</v>
      </c>
      <c r="I9557" t="s">
        <v>463</v>
      </c>
      <c r="J9557">
        <v>56994000</v>
      </c>
      <c r="K9557">
        <v>56994000</v>
      </c>
    </row>
    <row r="9558" spans="1:11" x14ac:dyDescent="0.25">
      <c r="A9558">
        <v>6740698</v>
      </c>
      <c r="B9558" t="s">
        <v>3377</v>
      </c>
      <c r="C9558" t="s">
        <v>492</v>
      </c>
      <c r="D9558" t="s">
        <v>44</v>
      </c>
      <c r="E9558">
        <v>2017</v>
      </c>
      <c r="F9558" s="10">
        <v>43100</v>
      </c>
      <c r="G9558" t="s">
        <v>489</v>
      </c>
      <c r="H9558" t="s">
        <v>474</v>
      </c>
      <c r="I9558" t="s">
        <v>463</v>
      </c>
      <c r="J9558">
        <v>83818000</v>
      </c>
      <c r="K9558">
        <v>83818000</v>
      </c>
    </row>
    <row r="9559" spans="1:11" x14ac:dyDescent="0.25">
      <c r="A9559">
        <v>6740698</v>
      </c>
      <c r="B9559" t="s">
        <v>3377</v>
      </c>
      <c r="C9559" t="s">
        <v>492</v>
      </c>
      <c r="D9559" t="s">
        <v>59</v>
      </c>
      <c r="E9559">
        <v>2017</v>
      </c>
      <c r="F9559" s="10">
        <v>43100</v>
      </c>
      <c r="G9559" t="s">
        <v>489</v>
      </c>
      <c r="H9559" t="s">
        <v>474</v>
      </c>
      <c r="I9559" t="s">
        <v>463</v>
      </c>
      <c r="J9559">
        <v>55810000</v>
      </c>
      <c r="K9559">
        <v>55810000</v>
      </c>
    </row>
    <row r="9560" spans="1:11" x14ac:dyDescent="0.25">
      <c r="A9560">
        <v>6740698</v>
      </c>
      <c r="B9560" t="s">
        <v>3377</v>
      </c>
      <c r="C9560" t="s">
        <v>492</v>
      </c>
      <c r="D9560" t="s">
        <v>105</v>
      </c>
      <c r="E9560">
        <v>2017</v>
      </c>
      <c r="F9560" s="10">
        <v>43100</v>
      </c>
      <c r="G9560" t="s">
        <v>489</v>
      </c>
      <c r="H9560" t="s">
        <v>474</v>
      </c>
      <c r="I9560" t="s">
        <v>463</v>
      </c>
      <c r="J9560">
        <v>55993000</v>
      </c>
      <c r="K9560">
        <v>55993000</v>
      </c>
    </row>
    <row r="9561" spans="1:11" x14ac:dyDescent="0.25">
      <c r="A9561">
        <v>6740698</v>
      </c>
      <c r="B9561" t="s">
        <v>3377</v>
      </c>
      <c r="C9561" t="s">
        <v>492</v>
      </c>
      <c r="D9561" t="s">
        <v>113</v>
      </c>
      <c r="E9561">
        <v>2017</v>
      </c>
      <c r="F9561" s="10">
        <v>43100</v>
      </c>
      <c r="G9561" t="s">
        <v>489</v>
      </c>
      <c r="H9561" t="s">
        <v>474</v>
      </c>
      <c r="I9561" t="s">
        <v>463</v>
      </c>
      <c r="J9561">
        <v>88328000</v>
      </c>
      <c r="K9561">
        <v>88328000</v>
      </c>
    </row>
    <row r="9562" spans="1:11" x14ac:dyDescent="0.25">
      <c r="A9562">
        <v>6740698</v>
      </c>
      <c r="B9562" t="s">
        <v>3377</v>
      </c>
      <c r="C9562" t="s">
        <v>492</v>
      </c>
      <c r="D9562" t="s">
        <v>156</v>
      </c>
      <c r="E9562">
        <v>2017</v>
      </c>
      <c r="F9562" s="10">
        <v>43100</v>
      </c>
      <c r="G9562" t="s">
        <v>489</v>
      </c>
      <c r="H9562" t="s">
        <v>474</v>
      </c>
      <c r="I9562" t="s">
        <v>463</v>
      </c>
      <c r="J9562">
        <v>31889000</v>
      </c>
      <c r="K9562">
        <v>31889000</v>
      </c>
    </row>
    <row r="9563" spans="1:11" x14ac:dyDescent="0.25">
      <c r="A9563">
        <v>6740698</v>
      </c>
      <c r="B9563" t="s">
        <v>3377</v>
      </c>
      <c r="C9563" t="s">
        <v>492</v>
      </c>
      <c r="D9563" t="s">
        <v>163</v>
      </c>
      <c r="E9563">
        <v>2017</v>
      </c>
      <c r="F9563" s="10">
        <v>43100</v>
      </c>
      <c r="G9563" t="s">
        <v>489</v>
      </c>
      <c r="H9563" t="s">
        <v>474</v>
      </c>
      <c r="I9563" t="s">
        <v>463</v>
      </c>
      <c r="J9563">
        <v>53344000</v>
      </c>
      <c r="K9563">
        <v>53344000</v>
      </c>
    </row>
    <row r="9564" spans="1:11" x14ac:dyDescent="0.25">
      <c r="A9564">
        <v>6740698</v>
      </c>
      <c r="B9564" t="s">
        <v>3377</v>
      </c>
      <c r="C9564" t="s">
        <v>492</v>
      </c>
      <c r="D9564" t="s">
        <v>619</v>
      </c>
      <c r="E9564">
        <v>2017</v>
      </c>
      <c r="F9564" s="10">
        <v>43100</v>
      </c>
      <c r="G9564" t="s">
        <v>489</v>
      </c>
      <c r="H9564" t="s">
        <v>474</v>
      </c>
      <c r="I9564" t="s">
        <v>463</v>
      </c>
      <c r="J9564">
        <v>46893000</v>
      </c>
      <c r="K9564">
        <v>46893000</v>
      </c>
    </row>
    <row r="9565" spans="1:11" x14ac:dyDescent="0.25">
      <c r="A9565">
        <v>6740698</v>
      </c>
      <c r="B9565" t="s">
        <v>3377</v>
      </c>
      <c r="C9565" t="s">
        <v>492</v>
      </c>
      <c r="D9565" t="s">
        <v>227</v>
      </c>
      <c r="E9565">
        <v>2017</v>
      </c>
      <c r="F9565" s="10">
        <v>43100</v>
      </c>
      <c r="G9565" t="s">
        <v>489</v>
      </c>
      <c r="H9565" t="s">
        <v>474</v>
      </c>
      <c r="I9565" t="s">
        <v>463</v>
      </c>
      <c r="J9565">
        <v>15877000</v>
      </c>
      <c r="K9565">
        <v>15877000</v>
      </c>
    </row>
    <row r="9566" spans="1:11" x14ac:dyDescent="0.25">
      <c r="A9566">
        <v>6740698</v>
      </c>
      <c r="B9566" t="s">
        <v>3377</v>
      </c>
      <c r="C9566" t="s">
        <v>492</v>
      </c>
      <c r="D9566" t="s">
        <v>458</v>
      </c>
      <c r="E9566">
        <v>2017</v>
      </c>
      <c r="F9566" s="10">
        <v>43100</v>
      </c>
      <c r="G9566" t="s">
        <v>489</v>
      </c>
      <c r="H9566" t="s">
        <v>474</v>
      </c>
      <c r="I9566" t="s">
        <v>463</v>
      </c>
      <c r="J9566">
        <v>49228000</v>
      </c>
      <c r="K9566">
        <v>49228000</v>
      </c>
    </row>
    <row r="9567" spans="1:11" x14ac:dyDescent="0.25">
      <c r="A9567">
        <v>6740698</v>
      </c>
      <c r="B9567" t="s">
        <v>3377</v>
      </c>
      <c r="C9567" t="s">
        <v>492</v>
      </c>
      <c r="D9567" t="s">
        <v>267</v>
      </c>
      <c r="E9567">
        <v>2017</v>
      </c>
      <c r="F9567" s="10">
        <v>43100</v>
      </c>
      <c r="G9567" t="s">
        <v>489</v>
      </c>
      <c r="H9567" t="s">
        <v>474</v>
      </c>
      <c r="I9567" t="s">
        <v>463</v>
      </c>
      <c r="J9567">
        <v>28866000</v>
      </c>
      <c r="K9567">
        <v>28866000</v>
      </c>
    </row>
    <row r="9568" spans="1:11" x14ac:dyDescent="0.25">
      <c r="A9568">
        <v>6740698</v>
      </c>
      <c r="B9568" t="s">
        <v>3377</v>
      </c>
      <c r="C9568" t="s">
        <v>492</v>
      </c>
      <c r="D9568" t="s">
        <v>279</v>
      </c>
      <c r="E9568">
        <v>2017</v>
      </c>
      <c r="F9568" s="10">
        <v>43100</v>
      </c>
      <c r="G9568" t="s">
        <v>489</v>
      </c>
      <c r="H9568" t="s">
        <v>474</v>
      </c>
      <c r="I9568" t="s">
        <v>463</v>
      </c>
      <c r="J9568">
        <v>17913000</v>
      </c>
      <c r="K9568">
        <v>17913000</v>
      </c>
    </row>
    <row r="9569" spans="1:11" x14ac:dyDescent="0.25">
      <c r="A9569">
        <v>6740698</v>
      </c>
      <c r="B9569" t="s">
        <v>3377</v>
      </c>
      <c r="C9569" t="s">
        <v>492</v>
      </c>
      <c r="D9569" t="s">
        <v>290</v>
      </c>
      <c r="E9569">
        <v>2017</v>
      </c>
      <c r="F9569" s="10">
        <v>43100</v>
      </c>
      <c r="G9569" t="s">
        <v>489</v>
      </c>
      <c r="H9569" t="s">
        <v>474</v>
      </c>
      <c r="I9569" t="s">
        <v>463</v>
      </c>
      <c r="J9569">
        <v>80149000</v>
      </c>
      <c r="K9569">
        <v>80149000</v>
      </c>
    </row>
    <row r="9570" spans="1:11" x14ac:dyDescent="0.25">
      <c r="A9570">
        <v>6740698</v>
      </c>
      <c r="B9570" t="s">
        <v>3377</v>
      </c>
      <c r="C9570" t="s">
        <v>492</v>
      </c>
      <c r="D9570" t="s">
        <v>316</v>
      </c>
      <c r="E9570">
        <v>2017</v>
      </c>
      <c r="F9570" s="10">
        <v>43100</v>
      </c>
      <c r="G9570" t="s">
        <v>489</v>
      </c>
      <c r="H9570" t="s">
        <v>474</v>
      </c>
      <c r="I9570" t="s">
        <v>463</v>
      </c>
      <c r="J9570">
        <v>1203547000</v>
      </c>
      <c r="K9570">
        <v>1203547000</v>
      </c>
    </row>
    <row r="9571" spans="1:11" x14ac:dyDescent="0.25">
      <c r="A9571">
        <v>6740698</v>
      </c>
      <c r="B9571" t="s">
        <v>3377</v>
      </c>
      <c r="C9571" t="s">
        <v>493</v>
      </c>
      <c r="D9571" t="s">
        <v>3380</v>
      </c>
      <c r="E9571">
        <v>2017</v>
      </c>
      <c r="F9571" s="10">
        <v>43100</v>
      </c>
      <c r="G9571" t="s">
        <v>489</v>
      </c>
      <c r="H9571" t="s">
        <v>474</v>
      </c>
      <c r="I9571" t="s">
        <v>463</v>
      </c>
      <c r="J9571">
        <v>1703377000</v>
      </c>
      <c r="K9571">
        <v>1703377000</v>
      </c>
    </row>
    <row r="9572" spans="1:11" x14ac:dyDescent="0.25">
      <c r="A9572">
        <v>6740698</v>
      </c>
      <c r="B9572" t="s">
        <v>3377</v>
      </c>
      <c r="C9572" t="s">
        <v>493</v>
      </c>
      <c r="D9572" t="s">
        <v>3381</v>
      </c>
      <c r="E9572">
        <v>2017</v>
      </c>
      <c r="F9572" s="10">
        <v>43100</v>
      </c>
      <c r="G9572" t="s">
        <v>489</v>
      </c>
      <c r="H9572" t="s">
        <v>474</v>
      </c>
      <c r="I9572" t="s">
        <v>463</v>
      </c>
      <c r="J9572">
        <v>128481000</v>
      </c>
      <c r="K9572">
        <v>128481000</v>
      </c>
    </row>
    <row r="9573" spans="1:11" x14ac:dyDescent="0.25">
      <c r="A9573">
        <v>6740698</v>
      </c>
      <c r="B9573" t="s">
        <v>3377</v>
      </c>
      <c r="C9573" t="s">
        <v>493</v>
      </c>
      <c r="D9573" t="s">
        <v>458</v>
      </c>
      <c r="E9573">
        <v>2017</v>
      </c>
      <c r="F9573" s="10">
        <v>43100</v>
      </c>
      <c r="G9573" t="s">
        <v>489</v>
      </c>
      <c r="H9573" t="s">
        <v>474</v>
      </c>
      <c r="I9573" t="s">
        <v>463</v>
      </c>
      <c r="J9573">
        <v>22805000</v>
      </c>
      <c r="K9573">
        <v>22805000</v>
      </c>
    </row>
    <row r="9574" spans="1:11" x14ac:dyDescent="0.25">
      <c r="A9574">
        <v>6740698</v>
      </c>
      <c r="B9574" t="s">
        <v>3377</v>
      </c>
      <c r="C9574" t="s">
        <v>493</v>
      </c>
      <c r="D9574" t="s">
        <v>3382</v>
      </c>
      <c r="E9574">
        <v>2017</v>
      </c>
      <c r="F9574" s="10">
        <v>43100</v>
      </c>
      <c r="G9574" t="s">
        <v>489</v>
      </c>
      <c r="H9574" t="s">
        <v>474</v>
      </c>
      <c r="I9574" t="s">
        <v>463</v>
      </c>
      <c r="J9574">
        <v>114395000</v>
      </c>
      <c r="K9574">
        <v>114395000</v>
      </c>
    </row>
    <row r="9575" spans="1:11" x14ac:dyDescent="0.25">
      <c r="A9575">
        <v>6741098</v>
      </c>
      <c r="B9575" t="s">
        <v>3448</v>
      </c>
      <c r="C9575" t="s">
        <v>492</v>
      </c>
      <c r="D9575" t="s">
        <v>3457</v>
      </c>
      <c r="E9575">
        <v>2017</v>
      </c>
      <c r="F9575" s="10">
        <v>43100</v>
      </c>
      <c r="G9575" t="s">
        <v>489</v>
      </c>
      <c r="H9575" t="s">
        <v>474</v>
      </c>
      <c r="I9575" t="s">
        <v>463</v>
      </c>
      <c r="J9575">
        <v>308300000</v>
      </c>
      <c r="K9575">
        <v>308300000</v>
      </c>
    </row>
    <row r="9576" spans="1:11" x14ac:dyDescent="0.25">
      <c r="A9576">
        <v>6741098</v>
      </c>
      <c r="B9576" t="s">
        <v>3448</v>
      </c>
      <c r="C9576" t="s">
        <v>492</v>
      </c>
      <c r="D9576" t="s">
        <v>59</v>
      </c>
      <c r="E9576">
        <v>2017</v>
      </c>
      <c r="F9576" s="10">
        <v>43100</v>
      </c>
      <c r="G9576" t="s">
        <v>489</v>
      </c>
      <c r="H9576" t="s">
        <v>474</v>
      </c>
      <c r="I9576" t="s">
        <v>463</v>
      </c>
      <c r="J9576">
        <v>387059000</v>
      </c>
      <c r="K9576">
        <v>387059000</v>
      </c>
    </row>
    <row r="9577" spans="1:11" x14ac:dyDescent="0.25">
      <c r="A9577">
        <v>6741098</v>
      </c>
      <c r="B9577" t="s">
        <v>3448</v>
      </c>
      <c r="C9577" t="s">
        <v>492</v>
      </c>
      <c r="D9577" t="s">
        <v>569</v>
      </c>
      <c r="E9577">
        <v>2017</v>
      </c>
      <c r="F9577" s="10">
        <v>43100</v>
      </c>
      <c r="G9577" t="s">
        <v>489</v>
      </c>
      <c r="H9577" t="s">
        <v>474</v>
      </c>
      <c r="I9577" t="s">
        <v>463</v>
      </c>
      <c r="J9577">
        <v>636472000</v>
      </c>
      <c r="K9577">
        <v>636472000</v>
      </c>
    </row>
    <row r="9578" spans="1:11" x14ac:dyDescent="0.25">
      <c r="A9578">
        <v>6741098</v>
      </c>
      <c r="B9578" t="s">
        <v>3448</v>
      </c>
      <c r="C9578" t="s">
        <v>492</v>
      </c>
      <c r="D9578" t="s">
        <v>163</v>
      </c>
      <c r="E9578">
        <v>2017</v>
      </c>
      <c r="F9578" s="10">
        <v>43100</v>
      </c>
      <c r="G9578" t="s">
        <v>489</v>
      </c>
      <c r="H9578" t="s">
        <v>474</v>
      </c>
      <c r="I9578" t="s">
        <v>463</v>
      </c>
      <c r="J9578">
        <v>167258000</v>
      </c>
      <c r="K9578">
        <v>167258000</v>
      </c>
    </row>
    <row r="9579" spans="1:11" x14ac:dyDescent="0.25">
      <c r="A9579">
        <v>6741098</v>
      </c>
      <c r="B9579" t="s">
        <v>3448</v>
      </c>
      <c r="C9579" t="s">
        <v>492</v>
      </c>
      <c r="D9579" t="s">
        <v>458</v>
      </c>
      <c r="E9579">
        <v>2017</v>
      </c>
      <c r="F9579" s="10">
        <v>43100</v>
      </c>
      <c r="G9579" t="s">
        <v>489</v>
      </c>
      <c r="H9579" t="s">
        <v>474</v>
      </c>
      <c r="I9579" t="s">
        <v>463</v>
      </c>
      <c r="J9579">
        <v>140715000</v>
      </c>
      <c r="K9579">
        <v>140715000</v>
      </c>
    </row>
    <row r="9580" spans="1:11" x14ac:dyDescent="0.25">
      <c r="A9580">
        <v>6741098</v>
      </c>
      <c r="B9580" t="s">
        <v>3448</v>
      </c>
      <c r="C9580" t="s">
        <v>492</v>
      </c>
      <c r="D9580" t="s">
        <v>316</v>
      </c>
      <c r="E9580">
        <v>2017</v>
      </c>
      <c r="F9580" s="10">
        <v>43100</v>
      </c>
      <c r="G9580" t="s">
        <v>489</v>
      </c>
      <c r="H9580" t="s">
        <v>474</v>
      </c>
      <c r="I9580" t="s">
        <v>463</v>
      </c>
      <c r="J9580">
        <v>669274000</v>
      </c>
      <c r="K9580">
        <v>669274000</v>
      </c>
    </row>
    <row r="9581" spans="1:11" x14ac:dyDescent="0.25">
      <c r="A9581">
        <v>6741098</v>
      </c>
      <c r="B9581" t="s">
        <v>3448</v>
      </c>
      <c r="C9581" t="s">
        <v>493</v>
      </c>
      <c r="D9581" t="s">
        <v>3453</v>
      </c>
      <c r="E9581">
        <v>2017</v>
      </c>
      <c r="F9581" s="10">
        <v>43100</v>
      </c>
      <c r="G9581" t="s">
        <v>489</v>
      </c>
      <c r="H9581" t="s">
        <v>474</v>
      </c>
      <c r="I9581" t="s">
        <v>463</v>
      </c>
      <c r="J9581">
        <v>372157000</v>
      </c>
      <c r="K9581">
        <v>372157000</v>
      </c>
    </row>
    <row r="9582" spans="1:11" x14ac:dyDescent="0.25">
      <c r="A9582">
        <v>6741098</v>
      </c>
      <c r="B9582" t="s">
        <v>3448</v>
      </c>
      <c r="C9582" t="s">
        <v>493</v>
      </c>
      <c r="D9582" t="s">
        <v>3454</v>
      </c>
      <c r="E9582">
        <v>2017</v>
      </c>
      <c r="F9582" s="10">
        <v>43100</v>
      </c>
      <c r="G9582" t="s">
        <v>489</v>
      </c>
      <c r="H9582" t="s">
        <v>474</v>
      </c>
      <c r="I9582" t="s">
        <v>463</v>
      </c>
      <c r="J9582">
        <v>191442000</v>
      </c>
      <c r="K9582">
        <v>191442000</v>
      </c>
    </row>
    <row r="9583" spans="1:11" x14ac:dyDescent="0.25">
      <c r="A9583">
        <v>6741098</v>
      </c>
      <c r="B9583" t="s">
        <v>3448</v>
      </c>
      <c r="C9583" t="s">
        <v>493</v>
      </c>
      <c r="D9583" t="s">
        <v>3456</v>
      </c>
      <c r="E9583">
        <v>2017</v>
      </c>
      <c r="F9583" s="10">
        <v>43100</v>
      </c>
      <c r="G9583" t="s">
        <v>489</v>
      </c>
      <c r="H9583" t="s">
        <v>474</v>
      </c>
      <c r="I9583" t="s">
        <v>463</v>
      </c>
      <c r="J9583">
        <v>70073000</v>
      </c>
      <c r="K9583">
        <v>70073000</v>
      </c>
    </row>
    <row r="9584" spans="1:11" x14ac:dyDescent="0.25">
      <c r="A9584">
        <v>6741098</v>
      </c>
      <c r="B9584" t="s">
        <v>3448</v>
      </c>
      <c r="C9584" t="s">
        <v>493</v>
      </c>
      <c r="D9584" t="s">
        <v>3452</v>
      </c>
      <c r="E9584">
        <v>2017</v>
      </c>
      <c r="F9584" s="10">
        <v>43100</v>
      </c>
      <c r="G9584" t="s">
        <v>489</v>
      </c>
      <c r="H9584" t="s">
        <v>474</v>
      </c>
      <c r="I9584" t="s">
        <v>463</v>
      </c>
      <c r="J9584">
        <v>988750000</v>
      </c>
      <c r="K9584">
        <v>988750000</v>
      </c>
    </row>
    <row r="9585" spans="1:11" x14ac:dyDescent="0.25">
      <c r="A9585">
        <v>6741098</v>
      </c>
      <c r="B9585" t="s">
        <v>3448</v>
      </c>
      <c r="C9585" t="s">
        <v>493</v>
      </c>
      <c r="D9585" t="s">
        <v>3455</v>
      </c>
      <c r="E9585">
        <v>2017</v>
      </c>
      <c r="F9585" s="10">
        <v>43100</v>
      </c>
      <c r="G9585" t="s">
        <v>489</v>
      </c>
      <c r="H9585" t="s">
        <v>474</v>
      </c>
      <c r="I9585" t="s">
        <v>463</v>
      </c>
      <c r="J9585">
        <v>686656000</v>
      </c>
      <c r="K9585">
        <v>686656000</v>
      </c>
    </row>
    <row r="9586" spans="1:11" x14ac:dyDescent="0.25">
      <c r="A9586">
        <v>6783700</v>
      </c>
      <c r="B9586" t="s">
        <v>3629</v>
      </c>
      <c r="C9586" t="s">
        <v>492</v>
      </c>
      <c r="D9586" t="s">
        <v>570</v>
      </c>
      <c r="E9586">
        <v>2017</v>
      </c>
      <c r="F9586" s="10">
        <v>43100</v>
      </c>
      <c r="G9586" t="s">
        <v>489</v>
      </c>
      <c r="H9586" t="s">
        <v>474</v>
      </c>
      <c r="I9586" t="s">
        <v>463</v>
      </c>
      <c r="J9586">
        <v>1738000000</v>
      </c>
      <c r="K9586">
        <v>1738000000</v>
      </c>
    </row>
    <row r="9587" spans="1:11" x14ac:dyDescent="0.25">
      <c r="A9587">
        <v>6783700</v>
      </c>
      <c r="B9587" t="s">
        <v>3629</v>
      </c>
      <c r="C9587" t="s">
        <v>492</v>
      </c>
      <c r="D9587" t="s">
        <v>569</v>
      </c>
      <c r="E9587">
        <v>2017</v>
      </c>
      <c r="F9587" s="10">
        <v>43100</v>
      </c>
      <c r="G9587" t="s">
        <v>489</v>
      </c>
      <c r="H9587" t="s">
        <v>474</v>
      </c>
      <c r="I9587" t="s">
        <v>463</v>
      </c>
      <c r="J9587">
        <v>1558000000</v>
      </c>
      <c r="K9587">
        <v>1558000000</v>
      </c>
    </row>
    <row r="9588" spans="1:11" x14ac:dyDescent="0.25">
      <c r="A9588">
        <v>6783700</v>
      </c>
      <c r="B9588" t="s">
        <v>3629</v>
      </c>
      <c r="C9588" t="s">
        <v>492</v>
      </c>
      <c r="D9588" t="s">
        <v>834</v>
      </c>
      <c r="E9588">
        <v>2017</v>
      </c>
      <c r="F9588" s="10">
        <v>43100</v>
      </c>
      <c r="G9588" t="s">
        <v>489</v>
      </c>
      <c r="H9588" t="s">
        <v>474</v>
      </c>
      <c r="I9588" t="s">
        <v>463</v>
      </c>
      <c r="J9588">
        <v>6023000000</v>
      </c>
      <c r="K9588">
        <v>6023000000</v>
      </c>
    </row>
    <row r="9589" spans="1:11" x14ac:dyDescent="0.25">
      <c r="A9589">
        <v>6783700</v>
      </c>
      <c r="B9589" t="s">
        <v>3629</v>
      </c>
      <c r="C9589" t="s">
        <v>492</v>
      </c>
      <c r="D9589" t="s">
        <v>803</v>
      </c>
      <c r="E9589">
        <v>2017</v>
      </c>
      <c r="F9589" s="10">
        <v>43100</v>
      </c>
      <c r="G9589" t="s">
        <v>489</v>
      </c>
      <c r="H9589" t="s">
        <v>474</v>
      </c>
      <c r="I9589" t="s">
        <v>463</v>
      </c>
      <c r="J9589">
        <v>1501000000</v>
      </c>
      <c r="K9589">
        <v>1501000000</v>
      </c>
    </row>
    <row r="9590" spans="1:11" x14ac:dyDescent="0.25">
      <c r="A9590">
        <v>6783700</v>
      </c>
      <c r="B9590" t="s">
        <v>3629</v>
      </c>
      <c r="C9590" t="s">
        <v>492</v>
      </c>
      <c r="D9590" t="s">
        <v>3631</v>
      </c>
      <c r="E9590">
        <v>2017</v>
      </c>
      <c r="F9590" s="10">
        <v>43100</v>
      </c>
      <c r="G9590" t="s">
        <v>489</v>
      </c>
      <c r="H9590" t="s">
        <v>474</v>
      </c>
      <c r="I9590" t="s">
        <v>463</v>
      </c>
      <c r="J9590">
        <v>617000000</v>
      </c>
      <c r="K9590">
        <v>617000000</v>
      </c>
    </row>
    <row r="9591" spans="1:11" x14ac:dyDescent="0.25">
      <c r="A9591">
        <v>8090</v>
      </c>
      <c r="B9591" t="s">
        <v>410</v>
      </c>
      <c r="C9591" t="s">
        <v>492</v>
      </c>
      <c r="D9591" t="s">
        <v>569</v>
      </c>
      <c r="E9591">
        <v>2018</v>
      </c>
      <c r="F9591" s="10">
        <v>43190</v>
      </c>
      <c r="G9591" t="s">
        <v>489</v>
      </c>
      <c r="H9591" t="s">
        <v>474</v>
      </c>
      <c r="I9591" t="s">
        <v>463</v>
      </c>
      <c r="J9591">
        <v>381600000</v>
      </c>
      <c r="K9591">
        <v>381600000</v>
      </c>
    </row>
    <row r="9592" spans="1:11" x14ac:dyDescent="0.25">
      <c r="A9592">
        <v>8090</v>
      </c>
      <c r="B9592" t="s">
        <v>410</v>
      </c>
      <c r="C9592" t="s">
        <v>492</v>
      </c>
      <c r="D9592" t="s">
        <v>653</v>
      </c>
      <c r="E9592">
        <v>2018</v>
      </c>
      <c r="F9592" s="10">
        <v>43190</v>
      </c>
      <c r="G9592" t="s">
        <v>489</v>
      </c>
      <c r="H9592" t="s">
        <v>474</v>
      </c>
      <c r="I9592" t="s">
        <v>463</v>
      </c>
      <c r="J9592">
        <v>291600000</v>
      </c>
      <c r="K9592">
        <v>291600000</v>
      </c>
    </row>
    <row r="9593" spans="1:11" x14ac:dyDescent="0.25">
      <c r="A9593">
        <v>8090</v>
      </c>
      <c r="B9593" t="s">
        <v>410</v>
      </c>
      <c r="C9593" t="s">
        <v>492</v>
      </c>
      <c r="D9593" t="s">
        <v>316</v>
      </c>
      <c r="E9593">
        <v>2018</v>
      </c>
      <c r="F9593" s="10">
        <v>43190</v>
      </c>
      <c r="G9593" t="s">
        <v>489</v>
      </c>
      <c r="H9593" t="s">
        <v>474</v>
      </c>
      <c r="I9593" t="s">
        <v>463</v>
      </c>
      <c r="J9593">
        <v>1392800000</v>
      </c>
      <c r="K9593">
        <v>1392800000</v>
      </c>
    </row>
    <row r="9594" spans="1:11" x14ac:dyDescent="0.25">
      <c r="A9594">
        <v>8090</v>
      </c>
      <c r="B9594" t="s">
        <v>410</v>
      </c>
      <c r="C9594" t="s">
        <v>493</v>
      </c>
      <c r="D9594" t="s">
        <v>671</v>
      </c>
      <c r="E9594">
        <v>2018</v>
      </c>
      <c r="F9594" s="10">
        <v>43190</v>
      </c>
      <c r="G9594" t="s">
        <v>489</v>
      </c>
      <c r="H9594" t="s">
        <v>474</v>
      </c>
      <c r="I9594" t="s">
        <v>463</v>
      </c>
      <c r="J9594">
        <v>1241200000</v>
      </c>
      <c r="K9594">
        <v>1241200000</v>
      </c>
    </row>
    <row r="9595" spans="1:11" x14ac:dyDescent="0.25">
      <c r="A9595">
        <v>8090</v>
      </c>
      <c r="B9595" t="s">
        <v>410</v>
      </c>
      <c r="C9595" t="s">
        <v>493</v>
      </c>
      <c r="D9595" t="s">
        <v>672</v>
      </c>
      <c r="E9595">
        <v>2018</v>
      </c>
      <c r="F9595" s="10">
        <v>43190</v>
      </c>
      <c r="G9595" t="s">
        <v>489</v>
      </c>
      <c r="H9595" t="s">
        <v>474</v>
      </c>
      <c r="I9595" t="s">
        <v>463</v>
      </c>
      <c r="J9595">
        <v>824800000</v>
      </c>
      <c r="K9595">
        <v>824800000</v>
      </c>
    </row>
    <row r="9596" spans="1:11" x14ac:dyDescent="0.25">
      <c r="A9596">
        <v>8114</v>
      </c>
      <c r="B9596" t="s">
        <v>320</v>
      </c>
      <c r="C9596" t="s">
        <v>492</v>
      </c>
      <c r="D9596" t="s">
        <v>651</v>
      </c>
      <c r="E9596">
        <v>2018</v>
      </c>
      <c r="F9596" s="10">
        <v>43190</v>
      </c>
      <c r="G9596" t="s">
        <v>489</v>
      </c>
      <c r="H9596" t="s">
        <v>474</v>
      </c>
      <c r="I9596" t="s">
        <v>463</v>
      </c>
      <c r="J9596">
        <v>1174432000</v>
      </c>
      <c r="K9596">
        <v>1174432000</v>
      </c>
    </row>
    <row r="9597" spans="1:11" x14ac:dyDescent="0.25">
      <c r="A9597">
        <v>8114</v>
      </c>
      <c r="B9597" t="s">
        <v>320</v>
      </c>
      <c r="C9597" t="s">
        <v>492</v>
      </c>
      <c r="D9597" t="s">
        <v>656</v>
      </c>
      <c r="E9597">
        <v>2018</v>
      </c>
      <c r="F9597" s="10">
        <v>43190</v>
      </c>
      <c r="G9597" t="s">
        <v>489</v>
      </c>
      <c r="H9597" t="s">
        <v>474</v>
      </c>
      <c r="I9597" t="s">
        <v>463</v>
      </c>
      <c r="J9597">
        <v>155922000</v>
      </c>
      <c r="K9597">
        <v>155922000</v>
      </c>
    </row>
    <row r="9598" spans="1:11" x14ac:dyDescent="0.25">
      <c r="A9598">
        <v>8114</v>
      </c>
      <c r="B9598" t="s">
        <v>320</v>
      </c>
      <c r="C9598" t="s">
        <v>493</v>
      </c>
      <c r="D9598" t="s">
        <v>655</v>
      </c>
      <c r="E9598">
        <v>2018</v>
      </c>
      <c r="F9598" s="10">
        <v>43190</v>
      </c>
      <c r="G9598" t="s">
        <v>489</v>
      </c>
      <c r="H9598" t="s">
        <v>474</v>
      </c>
      <c r="I9598" t="s">
        <v>463</v>
      </c>
      <c r="J9598">
        <v>376289000</v>
      </c>
      <c r="K9598">
        <v>376289000</v>
      </c>
    </row>
    <row r="9599" spans="1:11" x14ac:dyDescent="0.25">
      <c r="A9599">
        <v>8114</v>
      </c>
      <c r="B9599" t="s">
        <v>320</v>
      </c>
      <c r="C9599" t="s">
        <v>493</v>
      </c>
      <c r="D9599" t="s">
        <v>2059</v>
      </c>
      <c r="E9599">
        <v>2018</v>
      </c>
      <c r="F9599" s="10">
        <v>43190</v>
      </c>
      <c r="G9599" t="s">
        <v>489</v>
      </c>
      <c r="H9599" t="s">
        <v>474</v>
      </c>
      <c r="I9599" t="s">
        <v>463</v>
      </c>
      <c r="J9599">
        <v>954065000</v>
      </c>
      <c r="K9599">
        <v>954065000</v>
      </c>
    </row>
    <row r="9600" spans="1:11" x14ac:dyDescent="0.25">
      <c r="A9600">
        <v>11472</v>
      </c>
      <c r="B9600" t="s">
        <v>3472</v>
      </c>
      <c r="C9600" t="s">
        <v>493</v>
      </c>
      <c r="D9600" t="s">
        <v>3476</v>
      </c>
      <c r="E9600">
        <v>2018</v>
      </c>
      <c r="F9600" s="10">
        <v>43281</v>
      </c>
      <c r="G9600" t="s">
        <v>489</v>
      </c>
      <c r="H9600" t="s">
        <v>474</v>
      </c>
      <c r="I9600" t="s">
        <v>463</v>
      </c>
      <c r="J9600">
        <v>2316000000</v>
      </c>
      <c r="K9600">
        <v>2316000000</v>
      </c>
    </row>
    <row r="9601" spans="1:11" x14ac:dyDescent="0.25">
      <c r="A9601">
        <v>11472</v>
      </c>
      <c r="B9601" t="s">
        <v>3472</v>
      </c>
      <c r="C9601" t="s">
        <v>493</v>
      </c>
      <c r="D9601" t="s">
        <v>3475</v>
      </c>
      <c r="E9601">
        <v>2018</v>
      </c>
      <c r="F9601" s="10">
        <v>43281</v>
      </c>
      <c r="G9601" t="s">
        <v>489</v>
      </c>
      <c r="H9601" t="s">
        <v>474</v>
      </c>
      <c r="I9601" t="s">
        <v>463</v>
      </c>
      <c r="J9601">
        <v>5260000000</v>
      </c>
      <c r="K9601">
        <v>5260000000</v>
      </c>
    </row>
    <row r="9602" spans="1:11" x14ac:dyDescent="0.25">
      <c r="A9602">
        <v>11472</v>
      </c>
      <c r="B9602" t="s">
        <v>3472</v>
      </c>
      <c r="C9602" t="s">
        <v>493</v>
      </c>
      <c r="D9602" t="s">
        <v>3474</v>
      </c>
      <c r="E9602">
        <v>2018</v>
      </c>
      <c r="F9602" s="10">
        <v>43281</v>
      </c>
      <c r="G9602" t="s">
        <v>489</v>
      </c>
      <c r="H9602" t="s">
        <v>474</v>
      </c>
      <c r="I9602" t="s">
        <v>463</v>
      </c>
      <c r="J9602">
        <v>6727000000</v>
      </c>
      <c r="K9602">
        <v>6727000000</v>
      </c>
    </row>
    <row r="9603" spans="1:11" x14ac:dyDescent="0.25">
      <c r="A9603">
        <v>11472</v>
      </c>
      <c r="B9603" t="s">
        <v>3472</v>
      </c>
      <c r="C9603" t="s">
        <v>493</v>
      </c>
      <c r="D9603" t="s">
        <v>656</v>
      </c>
      <c r="E9603">
        <v>2018</v>
      </c>
      <c r="F9603" s="10">
        <v>43281</v>
      </c>
      <c r="G9603" t="s">
        <v>489</v>
      </c>
      <c r="H9603" t="s">
        <v>474</v>
      </c>
      <c r="I9603" t="s">
        <v>463</v>
      </c>
      <c r="J9603">
        <v>5323902000</v>
      </c>
      <c r="K9603">
        <v>5323902000</v>
      </c>
    </row>
    <row r="9604" spans="1:11" x14ac:dyDescent="0.25">
      <c r="A9604">
        <v>11472</v>
      </c>
      <c r="B9604" t="s">
        <v>3472</v>
      </c>
      <c r="C9604" t="s">
        <v>493</v>
      </c>
      <c r="D9604" t="s">
        <v>834</v>
      </c>
      <c r="E9604">
        <v>2018</v>
      </c>
      <c r="F9604" s="10">
        <v>43281</v>
      </c>
      <c r="G9604" t="s">
        <v>489</v>
      </c>
      <c r="H9604" t="s">
        <v>474</v>
      </c>
      <c r="I9604" t="s">
        <v>463</v>
      </c>
      <c r="J9604">
        <v>8978490000</v>
      </c>
      <c r="K9604">
        <v>8978490000</v>
      </c>
    </row>
    <row r="9605" spans="1:11" x14ac:dyDescent="0.25">
      <c r="A9605">
        <v>11110</v>
      </c>
      <c r="B9605" t="s">
        <v>3458</v>
      </c>
      <c r="C9605" t="s">
        <v>492</v>
      </c>
      <c r="D9605" t="s">
        <v>656</v>
      </c>
      <c r="E9605">
        <v>2018</v>
      </c>
      <c r="F9605" s="10">
        <v>43342</v>
      </c>
      <c r="G9605" t="s">
        <v>489</v>
      </c>
      <c r="H9605" t="s">
        <v>474</v>
      </c>
      <c r="I9605" t="s">
        <v>463</v>
      </c>
    </row>
    <row r="9606" spans="1:11" x14ac:dyDescent="0.25">
      <c r="A9606">
        <v>11110</v>
      </c>
      <c r="B9606" t="s">
        <v>3458</v>
      </c>
      <c r="C9606" t="s">
        <v>492</v>
      </c>
      <c r="D9606" t="s">
        <v>316</v>
      </c>
      <c r="E9606">
        <v>2018</v>
      </c>
      <c r="F9606" s="10">
        <v>43342</v>
      </c>
      <c r="G9606" t="s">
        <v>489</v>
      </c>
      <c r="H9606" t="s">
        <v>474</v>
      </c>
      <c r="I9606" t="s">
        <v>463</v>
      </c>
    </row>
    <row r="9607" spans="1:11" x14ac:dyDescent="0.25">
      <c r="A9607">
        <v>11110</v>
      </c>
      <c r="B9607" t="s">
        <v>3458</v>
      </c>
      <c r="C9607" t="s">
        <v>493</v>
      </c>
      <c r="D9607" t="s">
        <v>3459</v>
      </c>
      <c r="E9607">
        <v>2018</v>
      </c>
      <c r="F9607" s="10">
        <v>43342</v>
      </c>
      <c r="G9607" t="s">
        <v>489</v>
      </c>
      <c r="H9607" t="s">
        <v>474</v>
      </c>
      <c r="I9607" t="s">
        <v>463</v>
      </c>
      <c r="J9607">
        <v>107847000</v>
      </c>
      <c r="K9607">
        <v>107847000</v>
      </c>
    </row>
    <row r="9608" spans="1:11" x14ac:dyDescent="0.25">
      <c r="A9608">
        <v>11110</v>
      </c>
      <c r="B9608" t="s">
        <v>3458</v>
      </c>
      <c r="C9608" t="s">
        <v>493</v>
      </c>
      <c r="D9608" t="s">
        <v>3374</v>
      </c>
      <c r="E9608">
        <v>2018</v>
      </c>
      <c r="F9608" s="10">
        <v>43342</v>
      </c>
      <c r="G9608" t="s">
        <v>489</v>
      </c>
      <c r="H9608" t="s">
        <v>474</v>
      </c>
      <c r="I9608" t="s">
        <v>463</v>
      </c>
      <c r="J9608">
        <v>439858000</v>
      </c>
      <c r="K9608">
        <v>439858000</v>
      </c>
    </row>
    <row r="9609" spans="1:11" x14ac:dyDescent="0.25">
      <c r="A9609">
        <v>962</v>
      </c>
      <c r="B9609" t="s">
        <v>322</v>
      </c>
      <c r="C9609" t="s">
        <v>492</v>
      </c>
      <c r="D9609" t="s">
        <v>578</v>
      </c>
      <c r="E9609">
        <v>2018</v>
      </c>
      <c r="F9609" s="10">
        <v>43373</v>
      </c>
      <c r="G9609" t="s">
        <v>489</v>
      </c>
      <c r="H9609" t="s">
        <v>474</v>
      </c>
      <c r="I9609" t="s">
        <v>463</v>
      </c>
      <c r="J9609">
        <v>1612440960</v>
      </c>
      <c r="K9609">
        <v>1612440960</v>
      </c>
    </row>
    <row r="9610" spans="1:11" x14ac:dyDescent="0.25">
      <c r="A9610">
        <v>962</v>
      </c>
      <c r="B9610" t="s">
        <v>322</v>
      </c>
      <c r="C9610" t="s">
        <v>492</v>
      </c>
      <c r="D9610" t="s">
        <v>44</v>
      </c>
      <c r="E9610">
        <v>2018</v>
      </c>
      <c r="F9610" s="10">
        <v>43373</v>
      </c>
      <c r="G9610" t="s">
        <v>489</v>
      </c>
      <c r="H9610" t="s">
        <v>474</v>
      </c>
      <c r="I9610" t="s">
        <v>463</v>
      </c>
      <c r="J9610">
        <v>1007775600</v>
      </c>
      <c r="K9610">
        <v>1007775600</v>
      </c>
    </row>
    <row r="9611" spans="1:11" x14ac:dyDescent="0.25">
      <c r="A9611">
        <v>962</v>
      </c>
      <c r="B9611" t="s">
        <v>322</v>
      </c>
      <c r="C9611" t="s">
        <v>492</v>
      </c>
      <c r="D9611" t="s">
        <v>2013</v>
      </c>
      <c r="E9611">
        <v>2018</v>
      </c>
      <c r="F9611" s="10">
        <v>43373</v>
      </c>
      <c r="G9611" t="s">
        <v>489</v>
      </c>
      <c r="H9611" t="s">
        <v>474</v>
      </c>
      <c r="I9611" t="s">
        <v>463</v>
      </c>
      <c r="J9611">
        <v>2418661440</v>
      </c>
      <c r="K9611">
        <v>2418661440</v>
      </c>
    </row>
    <row r="9612" spans="1:11" x14ac:dyDescent="0.25">
      <c r="A9612">
        <v>962</v>
      </c>
      <c r="B9612" t="s">
        <v>322</v>
      </c>
      <c r="C9612" t="s">
        <v>492</v>
      </c>
      <c r="D9612" t="s">
        <v>316</v>
      </c>
      <c r="E9612">
        <v>2018</v>
      </c>
      <c r="F9612" s="10">
        <v>43373</v>
      </c>
      <c r="G9612" t="s">
        <v>489</v>
      </c>
      <c r="H9612" t="s">
        <v>474</v>
      </c>
      <c r="I9612" t="s">
        <v>463</v>
      </c>
      <c r="J9612">
        <v>15116634000</v>
      </c>
      <c r="K9612">
        <v>15116634000</v>
      </c>
    </row>
    <row r="9613" spans="1:11" x14ac:dyDescent="0.25">
      <c r="A9613">
        <v>962</v>
      </c>
      <c r="B9613" t="s">
        <v>322</v>
      </c>
      <c r="C9613" t="s">
        <v>493</v>
      </c>
      <c r="D9613" t="s">
        <v>575</v>
      </c>
      <c r="E9613">
        <v>2018</v>
      </c>
      <c r="F9613" s="10">
        <v>43373</v>
      </c>
      <c r="G9613" t="s">
        <v>489</v>
      </c>
      <c r="H9613" t="s">
        <v>474</v>
      </c>
      <c r="I9613" t="s">
        <v>463</v>
      </c>
      <c r="J9613">
        <v>8238852000</v>
      </c>
      <c r="K9613">
        <v>8238852000</v>
      </c>
    </row>
    <row r="9614" spans="1:11" x14ac:dyDescent="0.25">
      <c r="A9614">
        <v>962</v>
      </c>
      <c r="B9614" t="s">
        <v>322</v>
      </c>
      <c r="C9614" t="s">
        <v>493</v>
      </c>
      <c r="D9614" t="s">
        <v>574</v>
      </c>
      <c r="E9614">
        <v>2018</v>
      </c>
      <c r="F9614" s="10">
        <v>43373</v>
      </c>
      <c r="G9614" t="s">
        <v>489</v>
      </c>
      <c r="H9614" t="s">
        <v>474</v>
      </c>
      <c r="I9614" t="s">
        <v>463</v>
      </c>
      <c r="J9614">
        <v>8223174000</v>
      </c>
      <c r="K9614">
        <v>8223174000</v>
      </c>
    </row>
    <row r="9615" spans="1:11" x14ac:dyDescent="0.25">
      <c r="A9615">
        <v>962</v>
      </c>
      <c r="B9615" t="s">
        <v>322</v>
      </c>
      <c r="C9615" t="s">
        <v>493</v>
      </c>
      <c r="D9615" t="s">
        <v>573</v>
      </c>
      <c r="E9615">
        <v>2018</v>
      </c>
      <c r="F9615" s="10">
        <v>43373</v>
      </c>
      <c r="G9615" t="s">
        <v>489</v>
      </c>
      <c r="H9615" t="s">
        <v>474</v>
      </c>
      <c r="I9615" t="s">
        <v>463</v>
      </c>
      <c r="J9615">
        <v>3693486000</v>
      </c>
      <c r="K9615">
        <v>3693486000</v>
      </c>
    </row>
    <row r="9616" spans="1:11" x14ac:dyDescent="0.25">
      <c r="A9616">
        <v>1395</v>
      </c>
      <c r="B9616" t="s">
        <v>386</v>
      </c>
      <c r="C9616" t="s">
        <v>493</v>
      </c>
      <c r="D9616" t="s">
        <v>565</v>
      </c>
      <c r="E9616">
        <v>2018</v>
      </c>
      <c r="F9616" s="10">
        <v>43371</v>
      </c>
      <c r="G9616" t="s">
        <v>489</v>
      </c>
      <c r="H9616" t="s">
        <v>474</v>
      </c>
      <c r="I9616" t="s">
        <v>463</v>
      </c>
      <c r="J9616">
        <v>4372008000</v>
      </c>
      <c r="K9616">
        <v>4372008000</v>
      </c>
    </row>
    <row r="9617" spans="1:11" x14ac:dyDescent="0.25">
      <c r="A9617">
        <v>1395</v>
      </c>
      <c r="B9617" t="s">
        <v>386</v>
      </c>
      <c r="C9617" t="s">
        <v>493</v>
      </c>
      <c r="D9617" t="s">
        <v>566</v>
      </c>
      <c r="E9617">
        <v>2018</v>
      </c>
      <c r="F9617" s="10">
        <v>43371</v>
      </c>
      <c r="G9617" t="s">
        <v>489</v>
      </c>
      <c r="H9617" t="s">
        <v>474</v>
      </c>
      <c r="I9617" t="s">
        <v>463</v>
      </c>
      <c r="J9617">
        <v>6184883000</v>
      </c>
      <c r="K9617">
        <v>6184883000</v>
      </c>
    </row>
    <row r="9618" spans="1:11" x14ac:dyDescent="0.25">
      <c r="A9618">
        <v>1395</v>
      </c>
      <c r="B9618" t="s">
        <v>386</v>
      </c>
      <c r="C9618" t="s">
        <v>493</v>
      </c>
      <c r="D9618" t="s">
        <v>3562</v>
      </c>
      <c r="E9618">
        <v>2018</v>
      </c>
      <c r="F9618" s="10">
        <v>43371</v>
      </c>
      <c r="G9618" t="s">
        <v>489</v>
      </c>
      <c r="H9618" t="s">
        <v>474</v>
      </c>
      <c r="I9618" t="s">
        <v>463</v>
      </c>
      <c r="J9618">
        <v>4427755000</v>
      </c>
      <c r="K9618">
        <v>4427755000</v>
      </c>
    </row>
    <row r="9619" spans="1:11" x14ac:dyDescent="0.25">
      <c r="A9619">
        <v>1788</v>
      </c>
      <c r="B9619" t="s">
        <v>422</v>
      </c>
      <c r="C9619" t="s">
        <v>493</v>
      </c>
      <c r="D9619" t="s">
        <v>3594</v>
      </c>
      <c r="E9619">
        <v>2018</v>
      </c>
      <c r="F9619" s="10">
        <v>43373</v>
      </c>
      <c r="G9619" t="s">
        <v>489</v>
      </c>
      <c r="H9619" t="s">
        <v>474</v>
      </c>
      <c r="I9619" t="s">
        <v>463</v>
      </c>
      <c r="J9619">
        <v>996300000</v>
      </c>
      <c r="K9619">
        <v>996300000</v>
      </c>
    </row>
    <row r="9620" spans="1:11" x14ac:dyDescent="0.25">
      <c r="A9620">
        <v>1788</v>
      </c>
      <c r="B9620" t="s">
        <v>422</v>
      </c>
      <c r="C9620" t="s">
        <v>493</v>
      </c>
      <c r="D9620" t="s">
        <v>3593</v>
      </c>
      <c r="E9620">
        <v>2018</v>
      </c>
      <c r="F9620" s="10">
        <v>43373</v>
      </c>
      <c r="G9620" t="s">
        <v>489</v>
      </c>
      <c r="H9620" t="s">
        <v>474</v>
      </c>
      <c r="I9620" t="s">
        <v>463</v>
      </c>
      <c r="J9620">
        <v>1212300000</v>
      </c>
      <c r="K9620">
        <v>1212300000</v>
      </c>
    </row>
    <row r="9621" spans="1:11" x14ac:dyDescent="0.25">
      <c r="A9621">
        <v>8079</v>
      </c>
      <c r="B9621" t="s">
        <v>400</v>
      </c>
      <c r="C9621" t="s">
        <v>492</v>
      </c>
      <c r="D9621" t="s">
        <v>44</v>
      </c>
      <c r="E9621">
        <v>2018</v>
      </c>
      <c r="F9621" s="10">
        <v>43373</v>
      </c>
      <c r="G9621" t="s">
        <v>489</v>
      </c>
      <c r="H9621" t="s">
        <v>474</v>
      </c>
      <c r="I9621" t="s">
        <v>463</v>
      </c>
      <c r="J9621">
        <v>71700000</v>
      </c>
      <c r="K9621">
        <v>71700000</v>
      </c>
    </row>
    <row r="9622" spans="1:11" x14ac:dyDescent="0.25">
      <c r="A9622">
        <v>8079</v>
      </c>
      <c r="B9622" t="s">
        <v>400</v>
      </c>
      <c r="C9622" t="s">
        <v>492</v>
      </c>
      <c r="D9622" t="s">
        <v>595</v>
      </c>
      <c r="E9622">
        <v>2018</v>
      </c>
      <c r="F9622" s="10">
        <v>43373</v>
      </c>
      <c r="G9622" t="s">
        <v>489</v>
      </c>
      <c r="H9622" t="s">
        <v>474</v>
      </c>
      <c r="I9622" t="s">
        <v>463</v>
      </c>
      <c r="J9622">
        <v>32100000</v>
      </c>
      <c r="K9622">
        <v>32100000</v>
      </c>
    </row>
    <row r="9623" spans="1:11" x14ac:dyDescent="0.25">
      <c r="A9623">
        <v>8079</v>
      </c>
      <c r="B9623" t="s">
        <v>400</v>
      </c>
      <c r="C9623" t="s">
        <v>492</v>
      </c>
      <c r="D9623" t="s">
        <v>316</v>
      </c>
      <c r="E9623">
        <v>2018</v>
      </c>
      <c r="F9623" s="10">
        <v>43373</v>
      </c>
      <c r="G9623" t="s">
        <v>489</v>
      </c>
      <c r="H9623" t="s">
        <v>474</v>
      </c>
      <c r="I9623" t="s">
        <v>463</v>
      </c>
      <c r="J9623">
        <v>812200000</v>
      </c>
      <c r="K9623">
        <v>812200000</v>
      </c>
    </row>
    <row r="9624" spans="1:11" x14ac:dyDescent="0.25">
      <c r="A9624">
        <v>8079</v>
      </c>
      <c r="B9624" t="s">
        <v>400</v>
      </c>
      <c r="C9624" t="s">
        <v>493</v>
      </c>
      <c r="D9624" t="s">
        <v>577</v>
      </c>
      <c r="E9624">
        <v>2018</v>
      </c>
      <c r="F9624" s="10">
        <v>43373</v>
      </c>
      <c r="G9624" t="s">
        <v>489</v>
      </c>
      <c r="H9624" t="s">
        <v>474</v>
      </c>
      <c r="I9624" t="s">
        <v>463</v>
      </c>
      <c r="J9624">
        <v>0</v>
      </c>
      <c r="K9624">
        <v>0</v>
      </c>
    </row>
    <row r="9625" spans="1:11" x14ac:dyDescent="0.25">
      <c r="A9625">
        <v>8079</v>
      </c>
      <c r="B9625" t="s">
        <v>400</v>
      </c>
      <c r="C9625" t="s">
        <v>493</v>
      </c>
      <c r="D9625" t="s">
        <v>589</v>
      </c>
      <c r="E9625">
        <v>2018</v>
      </c>
      <c r="F9625" s="10">
        <v>43373</v>
      </c>
      <c r="G9625" t="s">
        <v>489</v>
      </c>
      <c r="H9625" t="s">
        <v>474</v>
      </c>
      <c r="I9625" t="s">
        <v>463</v>
      </c>
      <c r="J9625">
        <v>0</v>
      </c>
      <c r="K9625">
        <v>0</v>
      </c>
    </row>
    <row r="9626" spans="1:11" x14ac:dyDescent="0.25">
      <c r="A9626">
        <v>8079</v>
      </c>
      <c r="B9626" t="s">
        <v>400</v>
      </c>
      <c r="C9626" t="s">
        <v>493</v>
      </c>
      <c r="D9626" t="s">
        <v>593</v>
      </c>
      <c r="E9626">
        <v>2018</v>
      </c>
      <c r="F9626" s="10">
        <v>43373</v>
      </c>
      <c r="G9626" t="s">
        <v>489</v>
      </c>
      <c r="H9626" t="s">
        <v>474</v>
      </c>
      <c r="I9626" t="s">
        <v>463</v>
      </c>
      <c r="J9626">
        <v>818800000</v>
      </c>
      <c r="K9626">
        <v>818800000</v>
      </c>
    </row>
    <row r="9627" spans="1:11" x14ac:dyDescent="0.25">
      <c r="A9627">
        <v>8079</v>
      </c>
      <c r="B9627" t="s">
        <v>400</v>
      </c>
      <c r="C9627" t="s">
        <v>493</v>
      </c>
      <c r="D9627" t="s">
        <v>594</v>
      </c>
      <c r="E9627">
        <v>2018</v>
      </c>
      <c r="F9627" s="10">
        <v>43373</v>
      </c>
      <c r="G9627" t="s">
        <v>489</v>
      </c>
      <c r="H9627" t="s">
        <v>474</v>
      </c>
      <c r="I9627" t="s">
        <v>463</v>
      </c>
      <c r="J9627">
        <v>97200000</v>
      </c>
      <c r="K9627">
        <v>97200000</v>
      </c>
    </row>
    <row r="9628" spans="1:11" x14ac:dyDescent="0.25">
      <c r="A9628">
        <v>8122</v>
      </c>
      <c r="B9628" t="s">
        <v>232</v>
      </c>
      <c r="C9628" t="s">
        <v>492</v>
      </c>
      <c r="D9628" t="s">
        <v>1143</v>
      </c>
      <c r="E9628">
        <v>2018</v>
      </c>
      <c r="F9628" s="10">
        <v>43465</v>
      </c>
      <c r="G9628" t="s">
        <v>489</v>
      </c>
      <c r="H9628" t="s">
        <v>474</v>
      </c>
      <c r="I9628" t="s">
        <v>463</v>
      </c>
      <c r="J9628">
        <v>7158000000</v>
      </c>
      <c r="K9628">
        <v>7158000000</v>
      </c>
    </row>
    <row r="9629" spans="1:11" x14ac:dyDescent="0.25">
      <c r="A9629">
        <v>8122</v>
      </c>
      <c r="B9629" t="s">
        <v>232</v>
      </c>
      <c r="C9629" t="s">
        <v>492</v>
      </c>
      <c r="D9629" t="s">
        <v>891</v>
      </c>
      <c r="E9629">
        <v>2018</v>
      </c>
      <c r="F9629" s="10">
        <v>43465</v>
      </c>
      <c r="G9629" t="s">
        <v>489</v>
      </c>
      <c r="H9629" t="s">
        <v>474</v>
      </c>
      <c r="I9629" t="s">
        <v>463</v>
      </c>
      <c r="J9629">
        <v>385000000</v>
      </c>
      <c r="K9629">
        <v>385000000</v>
      </c>
    </row>
    <row r="9630" spans="1:11" x14ac:dyDescent="0.25">
      <c r="A9630">
        <v>8122</v>
      </c>
      <c r="B9630" t="s">
        <v>232</v>
      </c>
      <c r="C9630" t="s">
        <v>492</v>
      </c>
      <c r="D9630" t="s">
        <v>619</v>
      </c>
      <c r="E9630">
        <v>2018</v>
      </c>
      <c r="F9630" s="10">
        <v>43465</v>
      </c>
      <c r="G9630" t="s">
        <v>489</v>
      </c>
      <c r="H9630" t="s">
        <v>474</v>
      </c>
      <c r="I9630" t="s">
        <v>463</v>
      </c>
      <c r="J9630">
        <v>3745000000</v>
      </c>
      <c r="K9630">
        <v>3745000000</v>
      </c>
    </row>
    <row r="9631" spans="1:11" x14ac:dyDescent="0.25">
      <c r="A9631">
        <v>8122</v>
      </c>
      <c r="B9631" t="s">
        <v>232</v>
      </c>
      <c r="C9631" t="s">
        <v>492</v>
      </c>
      <c r="D9631" t="s">
        <v>1144</v>
      </c>
      <c r="E9631">
        <v>2018</v>
      </c>
      <c r="F9631" s="10">
        <v>43465</v>
      </c>
      <c r="G9631" t="s">
        <v>489</v>
      </c>
      <c r="H9631" t="s">
        <v>474</v>
      </c>
      <c r="I9631" t="s">
        <v>463</v>
      </c>
      <c r="J9631">
        <v>9543000000</v>
      </c>
      <c r="K9631">
        <v>9543000000</v>
      </c>
    </row>
    <row r="9632" spans="1:11" x14ac:dyDescent="0.25">
      <c r="A9632">
        <v>8122</v>
      </c>
      <c r="B9632" t="s">
        <v>232</v>
      </c>
      <c r="C9632" t="s">
        <v>492</v>
      </c>
      <c r="D9632" t="s">
        <v>834</v>
      </c>
      <c r="E9632">
        <v>2018</v>
      </c>
      <c r="F9632" s="10">
        <v>43465</v>
      </c>
      <c r="G9632" t="s">
        <v>489</v>
      </c>
      <c r="H9632" t="s">
        <v>474</v>
      </c>
      <c r="I9632" t="s">
        <v>463</v>
      </c>
      <c r="J9632">
        <v>11984000000</v>
      </c>
      <c r="K9632">
        <v>11984000000</v>
      </c>
    </row>
    <row r="9633" spans="1:11" x14ac:dyDescent="0.25">
      <c r="A9633">
        <v>8122</v>
      </c>
      <c r="B9633" t="s">
        <v>232</v>
      </c>
      <c r="C9633" t="s">
        <v>493</v>
      </c>
      <c r="D9633" t="s">
        <v>1142</v>
      </c>
      <c r="E9633">
        <v>2018</v>
      </c>
      <c r="F9633" s="10">
        <v>43465</v>
      </c>
      <c r="G9633" t="s">
        <v>489</v>
      </c>
      <c r="H9633" t="s">
        <v>474</v>
      </c>
      <c r="I9633" t="s">
        <v>463</v>
      </c>
      <c r="J9633">
        <v>5167000000</v>
      </c>
      <c r="K9633">
        <v>5167000000</v>
      </c>
    </row>
    <row r="9634" spans="1:11" x14ac:dyDescent="0.25">
      <c r="A9634">
        <v>8122</v>
      </c>
      <c r="B9634" t="s">
        <v>232</v>
      </c>
      <c r="C9634" t="s">
        <v>493</v>
      </c>
      <c r="D9634" t="s">
        <v>1140</v>
      </c>
      <c r="E9634">
        <v>2018</v>
      </c>
      <c r="F9634" s="10">
        <v>43465</v>
      </c>
      <c r="G9634" t="s">
        <v>489</v>
      </c>
      <c r="H9634" t="s">
        <v>474</v>
      </c>
      <c r="I9634" t="s">
        <v>463</v>
      </c>
      <c r="J9634">
        <v>9250000000</v>
      </c>
      <c r="K9634">
        <v>9250000000</v>
      </c>
    </row>
    <row r="9635" spans="1:11" x14ac:dyDescent="0.25">
      <c r="A9635">
        <v>8122</v>
      </c>
      <c r="B9635" t="s">
        <v>232</v>
      </c>
      <c r="C9635" t="s">
        <v>493</v>
      </c>
      <c r="D9635" t="s">
        <v>605</v>
      </c>
      <c r="E9635">
        <v>2018</v>
      </c>
      <c r="F9635" s="10">
        <v>43465</v>
      </c>
      <c r="G9635" t="s">
        <v>489</v>
      </c>
      <c r="H9635" t="s">
        <v>474</v>
      </c>
      <c r="I9635" t="s">
        <v>463</v>
      </c>
      <c r="J9635">
        <v>-522000000</v>
      </c>
      <c r="K9635">
        <v>-522000000</v>
      </c>
    </row>
    <row r="9636" spans="1:11" x14ac:dyDescent="0.25">
      <c r="A9636">
        <v>8122</v>
      </c>
      <c r="B9636" t="s">
        <v>232</v>
      </c>
      <c r="C9636" t="s">
        <v>493</v>
      </c>
      <c r="D9636" t="s">
        <v>1141</v>
      </c>
      <c r="E9636">
        <v>2018</v>
      </c>
      <c r="F9636" s="10">
        <v>43465</v>
      </c>
      <c r="G9636" t="s">
        <v>489</v>
      </c>
      <c r="H9636" t="s">
        <v>474</v>
      </c>
      <c r="I9636" t="s">
        <v>463</v>
      </c>
      <c r="J9636">
        <v>12394000000</v>
      </c>
      <c r="K9636">
        <v>12394000000</v>
      </c>
    </row>
    <row r="9637" spans="1:11" x14ac:dyDescent="0.25">
      <c r="A9637">
        <v>8122</v>
      </c>
      <c r="B9637" t="s">
        <v>232</v>
      </c>
      <c r="C9637" t="s">
        <v>493</v>
      </c>
      <c r="D9637" t="s">
        <v>1139</v>
      </c>
      <c r="E9637">
        <v>2018</v>
      </c>
      <c r="F9637" s="10">
        <v>43465</v>
      </c>
      <c r="G9637" t="s">
        <v>489</v>
      </c>
      <c r="H9637" t="s">
        <v>474</v>
      </c>
      <c r="I9637" t="s">
        <v>463</v>
      </c>
      <c r="J9637">
        <v>6526000000</v>
      </c>
      <c r="K9637">
        <v>6526000000</v>
      </c>
    </row>
    <row r="9638" spans="1:11" x14ac:dyDescent="0.25">
      <c r="A9638">
        <v>8983</v>
      </c>
      <c r="B9638" t="s">
        <v>3282</v>
      </c>
      <c r="C9638" t="s">
        <v>492</v>
      </c>
      <c r="D9638" t="s">
        <v>2021</v>
      </c>
      <c r="E9638">
        <v>2017</v>
      </c>
      <c r="F9638" s="10">
        <v>43100</v>
      </c>
      <c r="G9638" t="s">
        <v>489</v>
      </c>
      <c r="H9638" t="s">
        <v>474</v>
      </c>
      <c r="I9638" t="s">
        <v>463</v>
      </c>
      <c r="J9638">
        <v>45398000</v>
      </c>
    </row>
    <row r="9639" spans="1:11" x14ac:dyDescent="0.25">
      <c r="A9639">
        <v>8983</v>
      </c>
      <c r="B9639" t="s">
        <v>3282</v>
      </c>
      <c r="C9639" t="s">
        <v>492</v>
      </c>
      <c r="D9639" t="s">
        <v>33</v>
      </c>
      <c r="E9639">
        <v>2017</v>
      </c>
      <c r="F9639" s="10">
        <v>43100</v>
      </c>
      <c r="G9639" t="s">
        <v>489</v>
      </c>
      <c r="H9639" t="s">
        <v>474</v>
      </c>
      <c r="I9639" t="s">
        <v>463</v>
      </c>
      <c r="J9639">
        <v>348499000</v>
      </c>
    </row>
    <row r="9640" spans="1:11" x14ac:dyDescent="0.25">
      <c r="A9640">
        <v>8983</v>
      </c>
      <c r="B9640" t="s">
        <v>3282</v>
      </c>
      <c r="C9640" t="s">
        <v>492</v>
      </c>
      <c r="D9640" t="s">
        <v>882</v>
      </c>
      <c r="E9640">
        <v>2017</v>
      </c>
      <c r="F9640" s="10">
        <v>43100</v>
      </c>
      <c r="G9640" t="s">
        <v>489</v>
      </c>
      <c r="H9640" t="s">
        <v>474</v>
      </c>
      <c r="I9640" t="s">
        <v>463</v>
      </c>
      <c r="J9640">
        <v>182495000</v>
      </c>
    </row>
    <row r="9641" spans="1:11" x14ac:dyDescent="0.25">
      <c r="A9641">
        <v>8983</v>
      </c>
      <c r="B9641" t="s">
        <v>3282</v>
      </c>
      <c r="C9641" t="s">
        <v>492</v>
      </c>
      <c r="D9641" t="s">
        <v>3297</v>
      </c>
      <c r="E9641">
        <v>2017</v>
      </c>
      <c r="F9641" s="10">
        <v>43100</v>
      </c>
      <c r="G9641" t="s">
        <v>489</v>
      </c>
      <c r="H9641" t="s">
        <v>474</v>
      </c>
      <c r="I9641" t="s">
        <v>463</v>
      </c>
      <c r="J9641">
        <v>242220000</v>
      </c>
    </row>
    <row r="9642" spans="1:11" x14ac:dyDescent="0.25">
      <c r="A9642">
        <v>8983</v>
      </c>
      <c r="B9642" t="s">
        <v>3282</v>
      </c>
      <c r="C9642" t="s">
        <v>492</v>
      </c>
      <c r="D9642" t="s">
        <v>1002</v>
      </c>
      <c r="E9642">
        <v>2017</v>
      </c>
      <c r="F9642" s="10">
        <v>43100</v>
      </c>
      <c r="G9642" t="s">
        <v>489</v>
      </c>
      <c r="H9642" t="s">
        <v>474</v>
      </c>
      <c r="I9642" t="s">
        <v>463</v>
      </c>
      <c r="J9642">
        <v>494081000</v>
      </c>
    </row>
    <row r="9643" spans="1:11" x14ac:dyDescent="0.25">
      <c r="A9643">
        <v>8983</v>
      </c>
      <c r="B9643" t="s">
        <v>3282</v>
      </c>
      <c r="C9643" t="s">
        <v>492</v>
      </c>
      <c r="D9643" t="s">
        <v>2019</v>
      </c>
      <c r="E9643">
        <v>2017</v>
      </c>
      <c r="F9643" s="10">
        <v>43100</v>
      </c>
      <c r="G9643" t="s">
        <v>489</v>
      </c>
      <c r="H9643" t="s">
        <v>474</v>
      </c>
      <c r="I9643" t="s">
        <v>463</v>
      </c>
      <c r="J9643">
        <v>97894000</v>
      </c>
    </row>
    <row r="9644" spans="1:11" x14ac:dyDescent="0.25">
      <c r="A9644">
        <v>8983</v>
      </c>
      <c r="B9644" t="s">
        <v>3282</v>
      </c>
      <c r="C9644" t="s">
        <v>492</v>
      </c>
      <c r="D9644" t="s">
        <v>163</v>
      </c>
      <c r="E9644">
        <v>2017</v>
      </c>
      <c r="F9644" s="10">
        <v>43100</v>
      </c>
      <c r="G9644" t="s">
        <v>489</v>
      </c>
      <c r="H9644" t="s">
        <v>474</v>
      </c>
      <c r="I9644" t="s">
        <v>463</v>
      </c>
      <c r="J9644">
        <v>62997000</v>
      </c>
    </row>
    <row r="9645" spans="1:11" x14ac:dyDescent="0.25">
      <c r="A9645">
        <v>8983</v>
      </c>
      <c r="B9645" t="s">
        <v>3282</v>
      </c>
      <c r="C9645" t="s">
        <v>492</v>
      </c>
      <c r="D9645" t="s">
        <v>225</v>
      </c>
      <c r="E9645">
        <v>2017</v>
      </c>
      <c r="F9645" s="10">
        <v>43100</v>
      </c>
      <c r="G9645" t="s">
        <v>489</v>
      </c>
      <c r="H9645" t="s">
        <v>474</v>
      </c>
      <c r="I9645" t="s">
        <v>463</v>
      </c>
      <c r="J9645">
        <v>1208832000</v>
      </c>
    </row>
    <row r="9646" spans="1:11" x14ac:dyDescent="0.25">
      <c r="A9646">
        <v>8983</v>
      </c>
      <c r="B9646" t="s">
        <v>3282</v>
      </c>
      <c r="C9646" t="s">
        <v>492</v>
      </c>
      <c r="D9646" t="s">
        <v>3294</v>
      </c>
      <c r="E9646">
        <v>2017</v>
      </c>
      <c r="F9646" s="10">
        <v>43100</v>
      </c>
      <c r="G9646" t="s">
        <v>489</v>
      </c>
      <c r="H9646" t="s">
        <v>474</v>
      </c>
      <c r="I9646" t="s">
        <v>463</v>
      </c>
      <c r="J9646">
        <v>1171420000</v>
      </c>
    </row>
    <row r="9647" spans="1:11" x14ac:dyDescent="0.25">
      <c r="A9647">
        <v>8983</v>
      </c>
      <c r="B9647" t="s">
        <v>3282</v>
      </c>
      <c r="C9647" t="s">
        <v>492</v>
      </c>
      <c r="D9647" t="s">
        <v>2167</v>
      </c>
      <c r="E9647">
        <v>2017</v>
      </c>
      <c r="F9647" s="10">
        <v>43100</v>
      </c>
      <c r="G9647" t="s">
        <v>489</v>
      </c>
      <c r="H9647" t="s">
        <v>474</v>
      </c>
      <c r="I9647" t="s">
        <v>463</v>
      </c>
      <c r="J9647">
        <v>8140000</v>
      </c>
    </row>
    <row r="9648" spans="1:11" x14ac:dyDescent="0.25">
      <c r="A9648">
        <v>8983</v>
      </c>
      <c r="B9648" t="s">
        <v>3282</v>
      </c>
      <c r="C9648" t="s">
        <v>492</v>
      </c>
      <c r="D9648" t="s">
        <v>643</v>
      </c>
      <c r="E9648">
        <v>2017</v>
      </c>
      <c r="F9648" s="10">
        <v>43100</v>
      </c>
      <c r="G9648" t="s">
        <v>489</v>
      </c>
      <c r="H9648" t="s">
        <v>474</v>
      </c>
      <c r="I9648" t="s">
        <v>463</v>
      </c>
      <c r="J9648">
        <v>177000000</v>
      </c>
    </row>
    <row r="9649" spans="1:10" x14ac:dyDescent="0.25">
      <c r="A9649">
        <v>8983</v>
      </c>
      <c r="B9649" t="s">
        <v>3282</v>
      </c>
      <c r="C9649" t="s">
        <v>492</v>
      </c>
      <c r="D9649" t="s">
        <v>1759</v>
      </c>
      <c r="E9649">
        <v>2017</v>
      </c>
      <c r="F9649" s="10">
        <v>43100</v>
      </c>
      <c r="G9649" t="s">
        <v>489</v>
      </c>
      <c r="H9649" t="s">
        <v>474</v>
      </c>
      <c r="I9649" t="s">
        <v>463</v>
      </c>
      <c r="J9649">
        <v>70201000</v>
      </c>
    </row>
    <row r="9650" spans="1:10" x14ac:dyDescent="0.25">
      <c r="A9650">
        <v>8983</v>
      </c>
      <c r="B9650" t="s">
        <v>3282</v>
      </c>
      <c r="C9650" t="s">
        <v>492</v>
      </c>
      <c r="D9650" t="s">
        <v>3298</v>
      </c>
      <c r="E9650">
        <v>2017</v>
      </c>
      <c r="F9650" s="10">
        <v>43100</v>
      </c>
      <c r="G9650" t="s">
        <v>489</v>
      </c>
      <c r="H9650" t="s">
        <v>474</v>
      </c>
      <c r="I9650" t="s">
        <v>463</v>
      </c>
      <c r="J9650">
        <v>154926000</v>
      </c>
    </row>
    <row r="9651" spans="1:10" x14ac:dyDescent="0.25">
      <c r="A9651">
        <v>8983</v>
      </c>
      <c r="B9651" t="s">
        <v>3282</v>
      </c>
      <c r="C9651" t="s">
        <v>492</v>
      </c>
      <c r="D9651" t="s">
        <v>3296</v>
      </c>
      <c r="E9651">
        <v>2017</v>
      </c>
      <c r="F9651" s="10">
        <v>43100</v>
      </c>
      <c r="G9651" t="s">
        <v>489</v>
      </c>
      <c r="H9651" t="s">
        <v>474</v>
      </c>
      <c r="I9651" t="s">
        <v>463</v>
      </c>
      <c r="J9651">
        <v>655350000</v>
      </c>
    </row>
    <row r="9652" spans="1:10" x14ac:dyDescent="0.25">
      <c r="A9652">
        <v>8983</v>
      </c>
      <c r="B9652" t="s">
        <v>3282</v>
      </c>
      <c r="C9652" t="s">
        <v>492</v>
      </c>
      <c r="D9652" t="s">
        <v>3295</v>
      </c>
      <c r="E9652">
        <v>2017</v>
      </c>
      <c r="F9652" s="10">
        <v>43100</v>
      </c>
      <c r="G9652" t="s">
        <v>489</v>
      </c>
      <c r="H9652" t="s">
        <v>474</v>
      </c>
      <c r="I9652" t="s">
        <v>463</v>
      </c>
      <c r="J9652">
        <v>877786000</v>
      </c>
    </row>
    <row r="9653" spans="1:10" x14ac:dyDescent="0.25">
      <c r="A9653">
        <v>8983</v>
      </c>
      <c r="B9653" t="s">
        <v>3282</v>
      </c>
      <c r="C9653" t="s">
        <v>492</v>
      </c>
      <c r="D9653" t="s">
        <v>3299</v>
      </c>
      <c r="E9653">
        <v>2017</v>
      </c>
      <c r="F9653" s="10">
        <v>43100</v>
      </c>
      <c r="G9653" t="s">
        <v>489</v>
      </c>
      <c r="H9653" t="s">
        <v>474</v>
      </c>
      <c r="I9653" t="s">
        <v>463</v>
      </c>
      <c r="J9653">
        <v>31094000</v>
      </c>
    </row>
    <row r="9654" spans="1:10" x14ac:dyDescent="0.25">
      <c r="A9654">
        <v>8983</v>
      </c>
      <c r="B9654" t="s">
        <v>3282</v>
      </c>
      <c r="C9654" t="s">
        <v>493</v>
      </c>
      <c r="D9654" t="s">
        <v>3292</v>
      </c>
      <c r="E9654">
        <v>2017</v>
      </c>
      <c r="F9654" s="10">
        <v>43100</v>
      </c>
      <c r="G9654" t="s">
        <v>489</v>
      </c>
      <c r="H9654" t="s">
        <v>474</v>
      </c>
      <c r="I9654" t="s">
        <v>463</v>
      </c>
      <c r="J9654">
        <v>25461000</v>
      </c>
    </row>
    <row r="9655" spans="1:10" x14ac:dyDescent="0.25">
      <c r="A9655">
        <v>8983</v>
      </c>
      <c r="B9655" t="s">
        <v>3282</v>
      </c>
      <c r="C9655" t="s">
        <v>493</v>
      </c>
      <c r="D9655" t="s">
        <v>3293</v>
      </c>
      <c r="E9655">
        <v>2017</v>
      </c>
      <c r="F9655" s="10">
        <v>43100</v>
      </c>
      <c r="G9655" t="s">
        <v>489</v>
      </c>
      <c r="H9655" t="s">
        <v>474</v>
      </c>
      <c r="I9655" t="s">
        <v>463</v>
      </c>
      <c r="J9655">
        <v>-219041000</v>
      </c>
    </row>
    <row r="9656" spans="1:10" x14ac:dyDescent="0.25">
      <c r="A9656">
        <v>8983</v>
      </c>
      <c r="B9656" t="s">
        <v>3282</v>
      </c>
      <c r="C9656" t="s">
        <v>493</v>
      </c>
      <c r="D9656" t="s">
        <v>3290</v>
      </c>
      <c r="E9656">
        <v>2017</v>
      </c>
      <c r="F9656" s="10">
        <v>43100</v>
      </c>
      <c r="G9656" t="s">
        <v>489</v>
      </c>
      <c r="H9656" t="s">
        <v>474</v>
      </c>
      <c r="I9656" t="s">
        <v>463</v>
      </c>
      <c r="J9656">
        <v>3022666000</v>
      </c>
    </row>
    <row r="9657" spans="1:10" x14ac:dyDescent="0.25">
      <c r="A9657">
        <v>8983</v>
      </c>
      <c r="B9657" t="s">
        <v>3282</v>
      </c>
      <c r="C9657" t="s">
        <v>493</v>
      </c>
      <c r="D9657" t="s">
        <v>3289</v>
      </c>
      <c r="E9657">
        <v>2017</v>
      </c>
      <c r="F9657" s="10">
        <v>43100</v>
      </c>
      <c r="G9657" t="s">
        <v>489</v>
      </c>
      <c r="H9657" t="s">
        <v>474</v>
      </c>
      <c r="I9657" t="s">
        <v>463</v>
      </c>
      <c r="J9657">
        <v>680860000</v>
      </c>
    </row>
    <row r="9658" spans="1:10" x14ac:dyDescent="0.25">
      <c r="A9658">
        <v>8983</v>
      </c>
      <c r="B9658" t="s">
        <v>3282</v>
      </c>
      <c r="C9658" t="s">
        <v>493</v>
      </c>
      <c r="D9658" t="s">
        <v>3291</v>
      </c>
      <c r="E9658">
        <v>2017</v>
      </c>
      <c r="F9658" s="10">
        <v>43100</v>
      </c>
      <c r="G9658" t="s">
        <v>489</v>
      </c>
      <c r="H9658" t="s">
        <v>474</v>
      </c>
      <c r="I9658" t="s">
        <v>463</v>
      </c>
      <c r="J9658">
        <v>1610000</v>
      </c>
    </row>
    <row r="9659" spans="1:10" x14ac:dyDescent="0.25">
      <c r="A9659">
        <v>8983</v>
      </c>
      <c r="B9659" t="s">
        <v>3282</v>
      </c>
      <c r="C9659" t="s">
        <v>493</v>
      </c>
      <c r="D9659" t="s">
        <v>3288</v>
      </c>
      <c r="E9659">
        <v>2017</v>
      </c>
      <c r="F9659" s="10">
        <v>43100</v>
      </c>
      <c r="G9659" t="s">
        <v>489</v>
      </c>
      <c r="H9659" t="s">
        <v>474</v>
      </c>
      <c r="I9659" t="s">
        <v>463</v>
      </c>
      <c r="J9659">
        <v>2316777000</v>
      </c>
    </row>
    <row r="9660" spans="1:10" x14ac:dyDescent="0.25">
      <c r="A9660">
        <v>12052</v>
      </c>
      <c r="B9660" t="s">
        <v>3564</v>
      </c>
      <c r="C9660" t="s">
        <v>492</v>
      </c>
      <c r="D9660" t="s">
        <v>578</v>
      </c>
      <c r="E9660">
        <v>2017</v>
      </c>
      <c r="F9660" s="10"/>
      <c r="G9660" t="s">
        <v>489</v>
      </c>
      <c r="H9660" t="s">
        <v>474</v>
      </c>
      <c r="I9660" t="s">
        <v>463</v>
      </c>
      <c r="J9660">
        <v>378300000</v>
      </c>
    </row>
    <row r="9661" spans="1:10" x14ac:dyDescent="0.25">
      <c r="A9661">
        <v>12052</v>
      </c>
      <c r="B9661" t="s">
        <v>3564</v>
      </c>
      <c r="C9661" t="s">
        <v>492</v>
      </c>
      <c r="D9661" t="s">
        <v>569</v>
      </c>
      <c r="E9661">
        <v>2017</v>
      </c>
      <c r="F9661" s="10"/>
      <c r="G9661" t="s">
        <v>489</v>
      </c>
      <c r="H9661" t="s">
        <v>474</v>
      </c>
      <c r="I9661" t="s">
        <v>463</v>
      </c>
      <c r="J9661">
        <v>677100000</v>
      </c>
    </row>
    <row r="9662" spans="1:10" x14ac:dyDescent="0.25">
      <c r="A9662">
        <v>12052</v>
      </c>
      <c r="B9662" t="s">
        <v>3564</v>
      </c>
      <c r="C9662" t="s">
        <v>492</v>
      </c>
      <c r="D9662" t="s">
        <v>3571</v>
      </c>
      <c r="E9662">
        <v>2017</v>
      </c>
      <c r="F9662" s="10"/>
      <c r="G9662" t="s">
        <v>489</v>
      </c>
      <c r="H9662" t="s">
        <v>474</v>
      </c>
      <c r="I9662" t="s">
        <v>463</v>
      </c>
      <c r="J9662">
        <v>313100000</v>
      </c>
    </row>
    <row r="9663" spans="1:10" x14ac:dyDescent="0.25">
      <c r="A9663">
        <v>12052</v>
      </c>
      <c r="B9663" t="s">
        <v>3564</v>
      </c>
      <c r="C9663" t="s">
        <v>492</v>
      </c>
      <c r="D9663" t="s">
        <v>316</v>
      </c>
      <c r="E9663">
        <v>2017</v>
      </c>
      <c r="F9663" s="10"/>
      <c r="G9663" t="s">
        <v>489</v>
      </c>
      <c r="H9663" t="s">
        <v>474</v>
      </c>
      <c r="I9663" t="s">
        <v>463</v>
      </c>
      <c r="J9663">
        <v>1285700000</v>
      </c>
    </row>
    <row r="9664" spans="1:10" x14ac:dyDescent="0.25">
      <c r="A9664">
        <v>2343483</v>
      </c>
      <c r="B9664" t="s">
        <v>300</v>
      </c>
      <c r="C9664" t="s">
        <v>493</v>
      </c>
      <c r="D9664" t="s">
        <v>3557</v>
      </c>
      <c r="E9664">
        <v>2017</v>
      </c>
      <c r="F9664" s="10">
        <v>43100</v>
      </c>
      <c r="G9664" t="s">
        <v>489</v>
      </c>
      <c r="H9664" t="s">
        <v>474</v>
      </c>
      <c r="I9664" t="s">
        <v>463</v>
      </c>
      <c r="J9664">
        <v>2387200000</v>
      </c>
    </row>
    <row r="9665" spans="1:13" x14ac:dyDescent="0.25">
      <c r="A9665">
        <v>2343483</v>
      </c>
      <c r="B9665" t="s">
        <v>300</v>
      </c>
      <c r="C9665" t="s">
        <v>493</v>
      </c>
      <c r="D9665" t="s">
        <v>3556</v>
      </c>
      <c r="E9665">
        <v>2017</v>
      </c>
      <c r="F9665" s="10">
        <v>43100</v>
      </c>
      <c r="G9665" t="s">
        <v>489</v>
      </c>
      <c r="H9665" t="s">
        <v>474</v>
      </c>
      <c r="I9665" t="s">
        <v>463</v>
      </c>
      <c r="J9665">
        <v>2617000000</v>
      </c>
    </row>
    <row r="9666" spans="1:13" x14ac:dyDescent="0.25">
      <c r="A9666">
        <v>2343483</v>
      </c>
      <c r="B9666" t="s">
        <v>300</v>
      </c>
      <c r="C9666" t="s">
        <v>493</v>
      </c>
      <c r="D9666" t="s">
        <v>3417</v>
      </c>
      <c r="E9666">
        <v>2017</v>
      </c>
      <c r="F9666" s="10">
        <v>43100</v>
      </c>
      <c r="G9666" t="s">
        <v>489</v>
      </c>
      <c r="H9666" t="s">
        <v>474</v>
      </c>
      <c r="I9666" t="s">
        <v>463</v>
      </c>
      <c r="J9666">
        <v>2200000</v>
      </c>
    </row>
    <row r="9667" spans="1:13" x14ac:dyDescent="0.25">
      <c r="A9667">
        <v>2343483</v>
      </c>
      <c r="B9667" t="s">
        <v>300</v>
      </c>
      <c r="C9667" t="s">
        <v>493</v>
      </c>
      <c r="D9667" t="s">
        <v>3559</v>
      </c>
      <c r="E9667">
        <v>2017</v>
      </c>
      <c r="F9667" s="10">
        <v>43100</v>
      </c>
      <c r="G9667" t="s">
        <v>489</v>
      </c>
      <c r="H9667" t="s">
        <v>474</v>
      </c>
      <c r="I9667" t="s">
        <v>463</v>
      </c>
      <c r="J9667">
        <v>321300000</v>
      </c>
    </row>
    <row r="9668" spans="1:13" x14ac:dyDescent="0.25">
      <c r="A9668">
        <v>2343483</v>
      </c>
      <c r="B9668" t="s">
        <v>300</v>
      </c>
      <c r="C9668" t="s">
        <v>493</v>
      </c>
      <c r="D9668" t="s">
        <v>3560</v>
      </c>
      <c r="E9668">
        <v>2017</v>
      </c>
      <c r="F9668" s="10">
        <v>43100</v>
      </c>
      <c r="G9668" t="s">
        <v>489</v>
      </c>
      <c r="H9668" t="s">
        <v>474</v>
      </c>
      <c r="I9668" t="s">
        <v>463</v>
      </c>
      <c r="J9668">
        <v>85400000</v>
      </c>
    </row>
    <row r="9669" spans="1:13" x14ac:dyDescent="0.25">
      <c r="A9669">
        <v>2343483</v>
      </c>
      <c r="B9669" t="s">
        <v>300</v>
      </c>
      <c r="C9669" t="s">
        <v>493</v>
      </c>
      <c r="D9669" t="s">
        <v>3558</v>
      </c>
      <c r="E9669">
        <v>2017</v>
      </c>
      <c r="F9669" s="10">
        <v>43100</v>
      </c>
      <c r="G9669" t="s">
        <v>489</v>
      </c>
      <c r="H9669" t="s">
        <v>474</v>
      </c>
      <c r="I9669" t="s">
        <v>463</v>
      </c>
      <c r="J9669">
        <v>755900000</v>
      </c>
    </row>
    <row r="9670" spans="1:13" x14ac:dyDescent="0.25">
      <c r="A9670">
        <v>8112</v>
      </c>
      <c r="B9670" t="s">
        <v>286</v>
      </c>
      <c r="C9670" t="s">
        <v>1538</v>
      </c>
      <c r="E9670">
        <v>2015</v>
      </c>
      <c r="F9670" s="10">
        <v>42832</v>
      </c>
      <c r="G9670" t="s">
        <v>489</v>
      </c>
      <c r="H9670" t="s">
        <v>474</v>
      </c>
      <c r="I9670" t="s">
        <v>537</v>
      </c>
      <c r="J9670">
        <v>1634</v>
      </c>
      <c r="K9670">
        <v>444.92852280462904</v>
      </c>
    </row>
    <row r="9671" spans="1:13" x14ac:dyDescent="0.25">
      <c r="A9671">
        <v>8112</v>
      </c>
      <c r="B9671" t="s">
        <v>286</v>
      </c>
      <c r="C9671" t="s">
        <v>1538</v>
      </c>
      <c r="E9671">
        <v>2016</v>
      </c>
      <c r="F9671" s="10">
        <v>42832</v>
      </c>
      <c r="G9671" t="s">
        <v>489</v>
      </c>
      <c r="H9671" t="s">
        <v>474</v>
      </c>
      <c r="I9671" t="s">
        <v>537</v>
      </c>
      <c r="J9671">
        <v>1535</v>
      </c>
      <c r="K9671">
        <v>417.97140912185159</v>
      </c>
    </row>
    <row r="9672" spans="1:13" x14ac:dyDescent="0.25">
      <c r="A9672">
        <v>8112</v>
      </c>
      <c r="B9672" t="s">
        <v>286</v>
      </c>
      <c r="C9672" t="s">
        <v>1538</v>
      </c>
      <c r="E9672">
        <v>2017</v>
      </c>
      <c r="F9672" s="10">
        <v>43100</v>
      </c>
      <c r="G9672" t="s">
        <v>489</v>
      </c>
      <c r="H9672" t="s">
        <v>474</v>
      </c>
      <c r="I9672" t="s">
        <v>537</v>
      </c>
      <c r="J9672">
        <v>1514</v>
      </c>
      <c r="K9672">
        <v>412.25323349217155</v>
      </c>
      <c r="M9672" t="s">
        <v>2415</v>
      </c>
    </row>
    <row r="9673" spans="1:13" x14ac:dyDescent="0.25">
      <c r="A9673">
        <v>8063</v>
      </c>
      <c r="B9673" t="s">
        <v>27</v>
      </c>
      <c r="C9673" t="s">
        <v>1538</v>
      </c>
      <c r="E9673">
        <v>2012</v>
      </c>
      <c r="F9673" s="10">
        <v>41340</v>
      </c>
      <c r="G9673" t="s">
        <v>489</v>
      </c>
      <c r="H9673" t="s">
        <v>474</v>
      </c>
      <c r="I9673" t="s">
        <v>545</v>
      </c>
      <c r="J9673">
        <v>502.3</v>
      </c>
      <c r="K9673">
        <v>659.46935233361296</v>
      </c>
    </row>
    <row r="9674" spans="1:13" x14ac:dyDescent="0.25">
      <c r="A9674">
        <v>8063</v>
      </c>
      <c r="B9674" t="s">
        <v>27</v>
      </c>
      <c r="C9674" t="s">
        <v>1538</v>
      </c>
      <c r="E9674">
        <v>2013</v>
      </c>
      <c r="F9674" s="10">
        <v>41705</v>
      </c>
      <c r="G9674" t="s">
        <v>489</v>
      </c>
      <c r="H9674" t="s">
        <v>474</v>
      </c>
      <c r="I9674" t="s">
        <v>545</v>
      </c>
      <c r="J9674">
        <v>507.7</v>
      </c>
      <c r="K9674">
        <v>701.28571349640026</v>
      </c>
    </row>
    <row r="9675" spans="1:13" x14ac:dyDescent="0.25">
      <c r="A9675">
        <v>8063</v>
      </c>
      <c r="B9675" t="s">
        <v>27</v>
      </c>
      <c r="C9675" t="s">
        <v>1538</v>
      </c>
      <c r="E9675">
        <v>2014</v>
      </c>
      <c r="F9675" s="10">
        <v>42070</v>
      </c>
      <c r="G9675" t="s">
        <v>489</v>
      </c>
      <c r="H9675" t="s">
        <v>474</v>
      </c>
      <c r="I9675" t="s">
        <v>545</v>
      </c>
      <c r="J9675">
        <v>505.3</v>
      </c>
      <c r="K9675">
        <v>567.9570182537542</v>
      </c>
    </row>
    <row r="9676" spans="1:13" x14ac:dyDescent="0.25">
      <c r="A9676">
        <v>8063</v>
      </c>
      <c r="B9676" t="s">
        <v>27</v>
      </c>
      <c r="C9676" t="s">
        <v>1538</v>
      </c>
      <c r="E9676">
        <v>2015</v>
      </c>
      <c r="F9676" s="10">
        <v>42435</v>
      </c>
      <c r="G9676" t="s">
        <v>489</v>
      </c>
      <c r="H9676" t="s">
        <v>474</v>
      </c>
      <c r="I9676" t="s">
        <v>545</v>
      </c>
      <c r="J9676">
        <v>535.30730000000005</v>
      </c>
      <c r="K9676">
        <v>582.84279246811457</v>
      </c>
    </row>
    <row r="9677" spans="1:13" x14ac:dyDescent="0.25">
      <c r="A9677">
        <v>8063</v>
      </c>
      <c r="B9677" t="s">
        <v>27</v>
      </c>
      <c r="C9677" t="s">
        <v>1538</v>
      </c>
      <c r="E9677">
        <v>2016</v>
      </c>
      <c r="F9677" s="10">
        <v>42801</v>
      </c>
      <c r="G9677" t="s">
        <v>489</v>
      </c>
      <c r="H9677" t="s">
        <v>474</v>
      </c>
      <c r="I9677" t="s">
        <v>545</v>
      </c>
      <c r="J9677">
        <v>610.4</v>
      </c>
      <c r="K9677">
        <v>646.84108627762237</v>
      </c>
      <c r="M9677" t="s">
        <v>2415</v>
      </c>
    </row>
    <row r="9678" spans="1:13" x14ac:dyDescent="0.25">
      <c r="A9678">
        <v>473482</v>
      </c>
      <c r="B9678" t="s">
        <v>28</v>
      </c>
      <c r="C9678" t="s">
        <v>1538</v>
      </c>
      <c r="E9678">
        <v>2017</v>
      </c>
      <c r="F9678" s="10">
        <v>43313</v>
      </c>
      <c r="G9678" t="s">
        <v>489</v>
      </c>
      <c r="H9678" t="s">
        <v>474</v>
      </c>
      <c r="I9678" t="s">
        <v>545</v>
      </c>
      <c r="L9678" t="s">
        <v>2749</v>
      </c>
      <c r="M9678" t="s">
        <v>2413</v>
      </c>
    </row>
    <row r="9679" spans="1:13" x14ac:dyDescent="0.25">
      <c r="A9679">
        <v>1105</v>
      </c>
      <c r="B9679" t="s">
        <v>22</v>
      </c>
      <c r="C9679" t="s">
        <v>1538</v>
      </c>
      <c r="E9679">
        <v>2015</v>
      </c>
      <c r="F9679" s="10">
        <v>42450</v>
      </c>
      <c r="G9679" t="s">
        <v>489</v>
      </c>
      <c r="H9679" t="s">
        <v>474</v>
      </c>
      <c r="I9679" t="s">
        <v>538</v>
      </c>
      <c r="J9679">
        <v>172.57982000000001</v>
      </c>
      <c r="K9679">
        <v>132.69542377924776</v>
      </c>
    </row>
    <row r="9680" spans="1:13" x14ac:dyDescent="0.25">
      <c r="A9680">
        <v>1558</v>
      </c>
      <c r="B9680" t="s">
        <v>23</v>
      </c>
      <c r="C9680" t="s">
        <v>1538</v>
      </c>
      <c r="E9680">
        <v>2014</v>
      </c>
      <c r="F9680" s="10">
        <v>42723</v>
      </c>
      <c r="G9680" t="s">
        <v>489</v>
      </c>
      <c r="H9680" t="s">
        <v>474</v>
      </c>
      <c r="I9680" t="s">
        <v>538</v>
      </c>
      <c r="J9680">
        <v>80.543000000000006</v>
      </c>
      <c r="K9680">
        <v>58.166893914008071</v>
      </c>
    </row>
    <row r="9681" spans="1:13" x14ac:dyDescent="0.25">
      <c r="A9681">
        <v>1558</v>
      </c>
      <c r="B9681" t="s">
        <v>23</v>
      </c>
      <c r="C9681" t="s">
        <v>1538</v>
      </c>
      <c r="E9681">
        <v>2015</v>
      </c>
      <c r="F9681" s="10">
        <v>42723</v>
      </c>
      <c r="G9681" t="s">
        <v>489</v>
      </c>
      <c r="H9681" t="s">
        <v>474</v>
      </c>
      <c r="I9681" t="s">
        <v>538</v>
      </c>
      <c r="J9681">
        <v>142.739</v>
      </c>
      <c r="K9681">
        <v>103.08387160140047</v>
      </c>
    </row>
    <row r="9682" spans="1:13" x14ac:dyDescent="0.25">
      <c r="A9682">
        <v>1558</v>
      </c>
      <c r="B9682" t="s">
        <v>23</v>
      </c>
      <c r="C9682" t="s">
        <v>1538</v>
      </c>
      <c r="E9682">
        <v>2016</v>
      </c>
      <c r="F9682" s="10">
        <v>42723</v>
      </c>
      <c r="G9682" t="s">
        <v>489</v>
      </c>
      <c r="H9682" t="s">
        <v>474</v>
      </c>
      <c r="I9682" t="s">
        <v>538</v>
      </c>
      <c r="J9682">
        <v>96.495000000000005</v>
      </c>
      <c r="K9682">
        <v>69.687178627965295</v>
      </c>
      <c r="L9682" t="s">
        <v>2749</v>
      </c>
    </row>
    <row r="9683" spans="1:13" x14ac:dyDescent="0.25">
      <c r="A9683">
        <v>1303</v>
      </c>
      <c r="B9683" t="s">
        <v>20</v>
      </c>
      <c r="C9683" t="s">
        <v>1538</v>
      </c>
      <c r="E9683">
        <v>2016</v>
      </c>
      <c r="F9683" s="10">
        <v>42955</v>
      </c>
      <c r="G9683" t="s">
        <v>489</v>
      </c>
      <c r="H9683" t="s">
        <v>474</v>
      </c>
      <c r="I9683" t="s">
        <v>538</v>
      </c>
      <c r="J9683">
        <v>403.2</v>
      </c>
      <c r="K9683">
        <v>321.37067141921176</v>
      </c>
    </row>
    <row r="9684" spans="1:13" x14ac:dyDescent="0.25">
      <c r="A9684">
        <v>1105</v>
      </c>
      <c r="B9684" t="s">
        <v>22</v>
      </c>
      <c r="C9684" t="s">
        <v>1538</v>
      </c>
      <c r="E9684">
        <v>2017</v>
      </c>
      <c r="F9684" s="10">
        <v>43100</v>
      </c>
      <c r="G9684" t="s">
        <v>489</v>
      </c>
      <c r="H9684" t="s">
        <v>474</v>
      </c>
      <c r="I9684" t="s">
        <v>538</v>
      </c>
      <c r="L9684" t="s">
        <v>2749</v>
      </c>
    </row>
    <row r="9685" spans="1:13" x14ac:dyDescent="0.25">
      <c r="A9685">
        <v>1558</v>
      </c>
      <c r="B9685" t="s">
        <v>23</v>
      </c>
      <c r="C9685" t="s">
        <v>1538</v>
      </c>
      <c r="E9685">
        <v>2018</v>
      </c>
      <c r="F9685" s="10">
        <v>43190</v>
      </c>
      <c r="G9685" t="s">
        <v>489</v>
      </c>
      <c r="H9685" t="s">
        <v>474</v>
      </c>
      <c r="I9685" t="s">
        <v>538</v>
      </c>
      <c r="J9685">
        <v>39.1</v>
      </c>
      <c r="K9685">
        <v>30.041843447420629</v>
      </c>
      <c r="M9685" t="s">
        <v>2415</v>
      </c>
    </row>
    <row r="9686" spans="1:13" x14ac:dyDescent="0.25">
      <c r="A9686">
        <v>1303</v>
      </c>
      <c r="B9686" t="s">
        <v>20</v>
      </c>
      <c r="C9686" t="s">
        <v>1538</v>
      </c>
      <c r="E9686">
        <v>2017</v>
      </c>
      <c r="F9686" s="10">
        <v>43215</v>
      </c>
      <c r="G9686" t="s">
        <v>489</v>
      </c>
      <c r="H9686" t="s">
        <v>474</v>
      </c>
      <c r="I9686" t="s">
        <v>538</v>
      </c>
      <c r="J9686">
        <v>289</v>
      </c>
      <c r="K9686">
        <v>217.99984762640409</v>
      </c>
      <c r="L9686" t="s">
        <v>2751</v>
      </c>
      <c r="M9686" t="s">
        <v>2415</v>
      </c>
    </row>
    <row r="9687" spans="1:13" x14ac:dyDescent="0.25">
      <c r="A9687">
        <v>1303</v>
      </c>
      <c r="B9687" t="s">
        <v>20</v>
      </c>
      <c r="C9687" t="s">
        <v>1538</v>
      </c>
      <c r="E9687">
        <v>2018</v>
      </c>
      <c r="F9687" s="10">
        <v>43281</v>
      </c>
      <c r="G9687" t="s">
        <v>489</v>
      </c>
      <c r="H9687" t="s">
        <v>474</v>
      </c>
      <c r="I9687" t="s">
        <v>538</v>
      </c>
      <c r="J9687">
        <v>343.26</v>
      </c>
      <c r="K9687">
        <v>253.48237342681202</v>
      </c>
      <c r="M9687" t="s">
        <v>2415</v>
      </c>
    </row>
    <row r="9688" spans="1:13" x14ac:dyDescent="0.25">
      <c r="A9688">
        <v>8374</v>
      </c>
      <c r="B9688" t="s">
        <v>3622</v>
      </c>
      <c r="C9688" t="s">
        <v>1538</v>
      </c>
      <c r="E9688">
        <v>2018</v>
      </c>
      <c r="F9688" s="10">
        <v>43281</v>
      </c>
      <c r="G9688" t="s">
        <v>489</v>
      </c>
      <c r="H9688" t="s">
        <v>474</v>
      </c>
      <c r="I9688" t="s">
        <v>538</v>
      </c>
      <c r="J9688">
        <v>4.1619999999999999</v>
      </c>
      <c r="K9688">
        <v>3.0734534702627498</v>
      </c>
      <c r="M9688" t="s">
        <v>2415</v>
      </c>
    </row>
    <row r="9689" spans="1:13" x14ac:dyDescent="0.25">
      <c r="A9689">
        <v>730</v>
      </c>
      <c r="B9689" t="s">
        <v>31</v>
      </c>
      <c r="C9689" t="s">
        <v>1538</v>
      </c>
      <c r="E9689">
        <v>2014</v>
      </c>
      <c r="F9689" s="10">
        <v>42268</v>
      </c>
      <c r="G9689" t="s">
        <v>489</v>
      </c>
      <c r="H9689" t="s">
        <v>474</v>
      </c>
      <c r="I9689" t="s">
        <v>545</v>
      </c>
      <c r="J9689">
        <v>47.442414999999997</v>
      </c>
      <c r="K9689">
        <v>53.149740426475823</v>
      </c>
    </row>
    <row r="9690" spans="1:13" x14ac:dyDescent="0.25">
      <c r="A9690">
        <v>730</v>
      </c>
      <c r="B9690" t="s">
        <v>31</v>
      </c>
      <c r="C9690" t="s">
        <v>1538</v>
      </c>
      <c r="E9690">
        <v>2015</v>
      </c>
      <c r="F9690" s="10">
        <v>42639</v>
      </c>
      <c r="G9690" t="s">
        <v>489</v>
      </c>
      <c r="H9690" t="s">
        <v>474</v>
      </c>
      <c r="I9690" t="s">
        <v>545</v>
      </c>
      <c r="J9690">
        <v>53.463191000000002</v>
      </c>
      <c r="K9690">
        <v>59.670271669920098</v>
      </c>
    </row>
    <row r="9691" spans="1:13" x14ac:dyDescent="0.25">
      <c r="A9691">
        <v>730</v>
      </c>
      <c r="B9691" t="s">
        <v>31</v>
      </c>
      <c r="C9691" t="s">
        <v>1538</v>
      </c>
      <c r="E9691">
        <v>2016</v>
      </c>
      <c r="F9691" s="10">
        <v>42999</v>
      </c>
      <c r="G9691" t="s">
        <v>489</v>
      </c>
      <c r="H9691" t="s">
        <v>474</v>
      </c>
      <c r="I9691" t="s">
        <v>545</v>
      </c>
      <c r="J9691">
        <v>65.767505</v>
      </c>
      <c r="K9691">
        <v>77.64511048644259</v>
      </c>
    </row>
    <row r="9692" spans="1:13" x14ac:dyDescent="0.25">
      <c r="A9692">
        <v>730</v>
      </c>
      <c r="B9692" t="s">
        <v>31</v>
      </c>
      <c r="C9692" t="s">
        <v>1538</v>
      </c>
      <c r="E9692">
        <v>2017</v>
      </c>
      <c r="F9692" s="10">
        <v>43100</v>
      </c>
      <c r="G9692" t="s">
        <v>489</v>
      </c>
      <c r="H9692" t="s">
        <v>474</v>
      </c>
      <c r="I9692" t="s">
        <v>545</v>
      </c>
      <c r="J9692">
        <v>47.209299999999999</v>
      </c>
      <c r="K9692">
        <v>56.618095032501017</v>
      </c>
      <c r="M9692" t="s">
        <v>2413</v>
      </c>
    </row>
    <row r="9693" spans="1:13" x14ac:dyDescent="0.25">
      <c r="A9693">
        <v>8172</v>
      </c>
      <c r="B9693" t="s">
        <v>29</v>
      </c>
      <c r="C9693" t="s">
        <v>1538</v>
      </c>
      <c r="E9693">
        <v>2018</v>
      </c>
      <c r="F9693" s="10">
        <v>43182</v>
      </c>
      <c r="G9693" t="s">
        <v>489</v>
      </c>
      <c r="H9693" t="s">
        <v>474</v>
      </c>
      <c r="I9693" t="s">
        <v>545</v>
      </c>
      <c r="L9693" t="s">
        <v>2750</v>
      </c>
    </row>
    <row r="9694" spans="1:13" x14ac:dyDescent="0.25">
      <c r="A9694">
        <v>889</v>
      </c>
      <c r="B9694" t="s">
        <v>2428</v>
      </c>
      <c r="C9694" t="s">
        <v>1538</v>
      </c>
      <c r="E9694">
        <v>2008</v>
      </c>
      <c r="F9694" s="10">
        <v>39813</v>
      </c>
      <c r="G9694" t="s">
        <v>489</v>
      </c>
      <c r="H9694" t="s">
        <v>474</v>
      </c>
      <c r="I9694" t="s">
        <v>539</v>
      </c>
      <c r="J9694">
        <v>26.541</v>
      </c>
      <c r="K9694">
        <v>11.387689511653713</v>
      </c>
    </row>
    <row r="9695" spans="1:13" x14ac:dyDescent="0.25">
      <c r="A9695">
        <v>526</v>
      </c>
      <c r="B9695" t="s">
        <v>37</v>
      </c>
      <c r="C9695" t="s">
        <v>1538</v>
      </c>
      <c r="E9695">
        <v>2008</v>
      </c>
      <c r="F9695" s="10">
        <v>39899</v>
      </c>
      <c r="G9695" t="s">
        <v>489</v>
      </c>
      <c r="H9695" t="s">
        <v>474</v>
      </c>
      <c r="I9695" t="s">
        <v>539</v>
      </c>
      <c r="J9695">
        <v>6351.6</v>
      </c>
      <c r="K9695">
        <v>2747.3296974030541</v>
      </c>
    </row>
    <row r="9696" spans="1:13" x14ac:dyDescent="0.25">
      <c r="A9696">
        <v>533</v>
      </c>
      <c r="B9696" t="s">
        <v>1156</v>
      </c>
      <c r="C9696" t="s">
        <v>1538</v>
      </c>
      <c r="E9696">
        <v>2008</v>
      </c>
      <c r="F9696" s="10">
        <v>39902</v>
      </c>
      <c r="G9696" t="s">
        <v>489</v>
      </c>
      <c r="H9696" t="s">
        <v>474</v>
      </c>
      <c r="I9696" t="s">
        <v>539</v>
      </c>
      <c r="J9696">
        <v>2791.462</v>
      </c>
      <c r="K9696">
        <v>1207.4227677706599</v>
      </c>
    </row>
    <row r="9697" spans="1:11" x14ac:dyDescent="0.25">
      <c r="A9697">
        <v>535</v>
      </c>
      <c r="B9697" t="s">
        <v>35</v>
      </c>
      <c r="C9697" t="s">
        <v>1538</v>
      </c>
      <c r="E9697">
        <v>2008</v>
      </c>
      <c r="F9697" s="10">
        <v>39898</v>
      </c>
      <c r="G9697" t="s">
        <v>489</v>
      </c>
      <c r="H9697" t="s">
        <v>474</v>
      </c>
      <c r="I9697" t="s">
        <v>539</v>
      </c>
      <c r="J9697">
        <v>415.96699999999998</v>
      </c>
      <c r="K9697">
        <v>179.92293158253921</v>
      </c>
    </row>
    <row r="9698" spans="1:11" x14ac:dyDescent="0.25">
      <c r="A9698">
        <v>2042</v>
      </c>
      <c r="B9698" t="s">
        <v>39</v>
      </c>
      <c r="C9698" t="s">
        <v>1538</v>
      </c>
      <c r="E9698">
        <v>2008</v>
      </c>
      <c r="F9698" s="10">
        <v>39891</v>
      </c>
      <c r="G9698" t="s">
        <v>489</v>
      </c>
      <c r="H9698" t="s">
        <v>474</v>
      </c>
      <c r="I9698" t="s">
        <v>539</v>
      </c>
      <c r="J9698">
        <v>1317.8910000000001</v>
      </c>
      <c r="K9698">
        <v>570.04236448142331</v>
      </c>
    </row>
    <row r="9699" spans="1:11" x14ac:dyDescent="0.25">
      <c r="A9699">
        <v>889</v>
      </c>
      <c r="B9699" t="s">
        <v>2428</v>
      </c>
      <c r="C9699" t="s">
        <v>1538</v>
      </c>
      <c r="E9699">
        <v>2009</v>
      </c>
      <c r="F9699" s="10">
        <v>40178</v>
      </c>
      <c r="G9699" t="s">
        <v>489</v>
      </c>
      <c r="H9699" t="s">
        <v>474</v>
      </c>
      <c r="I9699" t="s">
        <v>539</v>
      </c>
      <c r="J9699">
        <v>39.851999999999997</v>
      </c>
      <c r="K9699">
        <v>22.860984828575102</v>
      </c>
    </row>
    <row r="9700" spans="1:11" x14ac:dyDescent="0.25">
      <c r="A9700">
        <v>526</v>
      </c>
      <c r="B9700" t="s">
        <v>37</v>
      </c>
      <c r="C9700" t="s">
        <v>1538</v>
      </c>
      <c r="E9700">
        <v>2009</v>
      </c>
      <c r="F9700" s="10">
        <v>40264</v>
      </c>
      <c r="G9700" t="s">
        <v>489</v>
      </c>
      <c r="H9700" t="s">
        <v>474</v>
      </c>
      <c r="I9700" t="s">
        <v>539</v>
      </c>
      <c r="J9700">
        <v>6730.5</v>
      </c>
      <c r="K9700">
        <v>3773.2566443454657</v>
      </c>
    </row>
    <row r="9701" spans="1:11" x14ac:dyDescent="0.25">
      <c r="A9701">
        <v>533</v>
      </c>
      <c r="B9701" t="s">
        <v>1156</v>
      </c>
      <c r="C9701" t="s">
        <v>1538</v>
      </c>
      <c r="E9701">
        <v>2009</v>
      </c>
      <c r="F9701" s="10">
        <v>40263</v>
      </c>
      <c r="G9701" t="s">
        <v>489</v>
      </c>
      <c r="H9701" t="s">
        <v>474</v>
      </c>
      <c r="I9701" t="s">
        <v>539</v>
      </c>
      <c r="J9701">
        <v>3270.6329999999998</v>
      </c>
      <c r="K9701">
        <v>1833.584087135509</v>
      </c>
    </row>
    <row r="9702" spans="1:11" x14ac:dyDescent="0.25">
      <c r="A9702">
        <v>535</v>
      </c>
      <c r="B9702" t="s">
        <v>35</v>
      </c>
      <c r="C9702" t="s">
        <v>1538</v>
      </c>
      <c r="E9702">
        <v>2009</v>
      </c>
      <c r="F9702" s="10">
        <v>40266</v>
      </c>
      <c r="G9702" t="s">
        <v>489</v>
      </c>
      <c r="H9702" t="s">
        <v>474</v>
      </c>
      <c r="I9702" t="s">
        <v>539</v>
      </c>
      <c r="J9702">
        <v>466.32600000000002</v>
      </c>
      <c r="K9702">
        <v>261.4319408559607</v>
      </c>
    </row>
    <row r="9703" spans="1:11" x14ac:dyDescent="0.25">
      <c r="A9703">
        <v>2042</v>
      </c>
      <c r="B9703" t="s">
        <v>39</v>
      </c>
      <c r="C9703" t="s">
        <v>1538</v>
      </c>
      <c r="E9703">
        <v>2009</v>
      </c>
      <c r="F9703" s="10">
        <v>40256</v>
      </c>
      <c r="G9703" t="s">
        <v>489</v>
      </c>
      <c r="H9703" t="s">
        <v>474</v>
      </c>
      <c r="I9703" t="s">
        <v>539</v>
      </c>
      <c r="J9703">
        <v>1389.402</v>
      </c>
      <c r="K9703">
        <v>778.92732013474165</v>
      </c>
    </row>
    <row r="9704" spans="1:11" x14ac:dyDescent="0.25">
      <c r="A9704">
        <v>889</v>
      </c>
      <c r="B9704" t="s">
        <v>2428</v>
      </c>
      <c r="C9704" t="s">
        <v>1538</v>
      </c>
      <c r="E9704">
        <v>2010</v>
      </c>
      <c r="F9704" s="10">
        <v>40543</v>
      </c>
      <c r="G9704" t="s">
        <v>489</v>
      </c>
      <c r="H9704" t="s">
        <v>474</v>
      </c>
      <c r="I9704" t="s">
        <v>539</v>
      </c>
      <c r="J9704">
        <v>179.126</v>
      </c>
      <c r="K9704">
        <v>107.92630256572129</v>
      </c>
    </row>
    <row r="9705" spans="1:11" x14ac:dyDescent="0.25">
      <c r="A9705">
        <v>526</v>
      </c>
      <c r="B9705" t="s">
        <v>37</v>
      </c>
      <c r="C9705" t="s">
        <v>1538</v>
      </c>
      <c r="E9705">
        <v>2010</v>
      </c>
      <c r="F9705" s="10">
        <v>40629</v>
      </c>
      <c r="G9705" t="s">
        <v>489</v>
      </c>
      <c r="H9705" t="s">
        <v>474</v>
      </c>
      <c r="I9705" t="s">
        <v>539</v>
      </c>
      <c r="J9705">
        <v>9230.2999999999993</v>
      </c>
      <c r="K9705">
        <v>5687.1746075116407</v>
      </c>
    </row>
    <row r="9706" spans="1:11" x14ac:dyDescent="0.25">
      <c r="A9706">
        <v>533</v>
      </c>
      <c r="B9706" t="s">
        <v>1156</v>
      </c>
      <c r="C9706" t="s">
        <v>1538</v>
      </c>
      <c r="E9706">
        <v>2010</v>
      </c>
      <c r="F9706" s="10">
        <v>40619</v>
      </c>
      <c r="G9706" t="s">
        <v>489</v>
      </c>
      <c r="H9706" t="s">
        <v>474</v>
      </c>
      <c r="I9706" t="s">
        <v>539</v>
      </c>
      <c r="J9706">
        <v>3238.0709999999999</v>
      </c>
      <c r="K9706">
        <v>1995.1112280770751</v>
      </c>
    </row>
    <row r="9707" spans="1:11" x14ac:dyDescent="0.25">
      <c r="A9707">
        <v>535</v>
      </c>
      <c r="B9707" t="s">
        <v>35</v>
      </c>
      <c r="C9707" t="s">
        <v>1538</v>
      </c>
      <c r="E9707">
        <v>2010</v>
      </c>
      <c r="F9707" s="10">
        <v>40633</v>
      </c>
      <c r="G9707" t="s">
        <v>489</v>
      </c>
      <c r="H9707" t="s">
        <v>474</v>
      </c>
      <c r="I9707" t="s">
        <v>539</v>
      </c>
      <c r="J9707">
        <v>489.036</v>
      </c>
      <c r="K9707">
        <v>301.31557168879266</v>
      </c>
    </row>
    <row r="9708" spans="1:11" x14ac:dyDescent="0.25">
      <c r="A9708">
        <v>2042</v>
      </c>
      <c r="B9708" t="s">
        <v>39</v>
      </c>
      <c r="C9708" t="s">
        <v>1538</v>
      </c>
      <c r="E9708">
        <v>2010</v>
      </c>
      <c r="F9708" s="10">
        <v>40627</v>
      </c>
      <c r="G9708" t="s">
        <v>489</v>
      </c>
      <c r="H9708" t="s">
        <v>474</v>
      </c>
      <c r="I9708" t="s">
        <v>539</v>
      </c>
      <c r="J9708">
        <v>1480.2739999999999</v>
      </c>
      <c r="K9708">
        <v>912.05883936163355</v>
      </c>
    </row>
    <row r="9709" spans="1:11" x14ac:dyDescent="0.25">
      <c r="A9709">
        <v>889</v>
      </c>
      <c r="B9709" t="s">
        <v>2428</v>
      </c>
      <c r="C9709" t="s">
        <v>1538</v>
      </c>
      <c r="E9709">
        <v>2011</v>
      </c>
      <c r="F9709" s="10">
        <v>40908</v>
      </c>
      <c r="G9709" t="s">
        <v>489</v>
      </c>
      <c r="H9709" t="s">
        <v>474</v>
      </c>
      <c r="I9709" t="s">
        <v>539</v>
      </c>
      <c r="J9709">
        <v>191.36500000000001</v>
      </c>
      <c r="K9709">
        <v>102.49065503539005</v>
      </c>
    </row>
    <row r="9710" spans="1:11" x14ac:dyDescent="0.25">
      <c r="A9710">
        <v>533</v>
      </c>
      <c r="B9710" t="s">
        <v>1156</v>
      </c>
      <c r="C9710" t="s">
        <v>1538</v>
      </c>
      <c r="E9710">
        <v>2011</v>
      </c>
      <c r="F9710" s="10">
        <v>40978</v>
      </c>
      <c r="G9710" t="s">
        <v>489</v>
      </c>
      <c r="H9710" t="s">
        <v>474</v>
      </c>
      <c r="I9710" t="s">
        <v>539</v>
      </c>
      <c r="J9710">
        <v>3224.9319999999998</v>
      </c>
      <c r="K9710">
        <v>1895.451245015696</v>
      </c>
    </row>
    <row r="9711" spans="1:11" x14ac:dyDescent="0.25">
      <c r="A9711">
        <v>535</v>
      </c>
      <c r="B9711" t="s">
        <v>35</v>
      </c>
      <c r="C9711" t="s">
        <v>1538</v>
      </c>
      <c r="E9711">
        <v>2011</v>
      </c>
      <c r="F9711" s="10">
        <v>40955</v>
      </c>
      <c r="G9711" t="s">
        <v>489</v>
      </c>
      <c r="H9711" t="s">
        <v>474</v>
      </c>
      <c r="I9711" t="s">
        <v>539</v>
      </c>
      <c r="J9711">
        <v>539.15499999999997</v>
      </c>
      <c r="K9711">
        <v>316.88792694123089</v>
      </c>
    </row>
    <row r="9712" spans="1:11" x14ac:dyDescent="0.25">
      <c r="A9712">
        <v>526</v>
      </c>
      <c r="B9712" t="s">
        <v>37</v>
      </c>
      <c r="C9712" t="s">
        <v>1538</v>
      </c>
      <c r="E9712">
        <v>2011</v>
      </c>
      <c r="F9712" s="10">
        <v>40995</v>
      </c>
      <c r="G9712" t="s">
        <v>489</v>
      </c>
      <c r="H9712" t="s">
        <v>474</v>
      </c>
      <c r="I9712" t="s">
        <v>539</v>
      </c>
      <c r="J9712">
        <v>9927.4</v>
      </c>
      <c r="K9712">
        <v>5451.2335813840036</v>
      </c>
    </row>
    <row r="9713" spans="1:11" x14ac:dyDescent="0.25">
      <c r="A9713">
        <v>2042</v>
      </c>
      <c r="B9713" t="s">
        <v>39</v>
      </c>
      <c r="C9713" t="s">
        <v>1538</v>
      </c>
      <c r="E9713">
        <v>2011</v>
      </c>
      <c r="F9713" s="10">
        <v>40989</v>
      </c>
      <c r="G9713" t="s">
        <v>489</v>
      </c>
      <c r="H9713" t="s">
        <v>474</v>
      </c>
      <c r="I9713" t="s">
        <v>539</v>
      </c>
      <c r="J9713">
        <v>1742.395</v>
      </c>
      <c r="K9713">
        <v>956.76633721171515</v>
      </c>
    </row>
    <row r="9714" spans="1:11" x14ac:dyDescent="0.25">
      <c r="A9714">
        <v>533</v>
      </c>
      <c r="B9714" t="s">
        <v>1156</v>
      </c>
      <c r="C9714" t="s">
        <v>1538</v>
      </c>
      <c r="E9714">
        <v>2012</v>
      </c>
      <c r="F9714" s="10">
        <v>41330</v>
      </c>
      <c r="G9714" t="s">
        <v>489</v>
      </c>
      <c r="H9714" t="s">
        <v>474</v>
      </c>
      <c r="I9714" t="s">
        <v>539</v>
      </c>
      <c r="J9714">
        <v>3448.1759999999999</v>
      </c>
      <c r="K9714">
        <v>1749.8783465656893</v>
      </c>
    </row>
    <row r="9715" spans="1:11" x14ac:dyDescent="0.25">
      <c r="A9715">
        <v>535</v>
      </c>
      <c r="B9715" t="s">
        <v>35</v>
      </c>
      <c r="C9715" t="s">
        <v>1538</v>
      </c>
      <c r="E9715">
        <v>2012</v>
      </c>
      <c r="F9715" s="10">
        <v>41320</v>
      </c>
      <c r="G9715" t="s">
        <v>489</v>
      </c>
      <c r="H9715" t="s">
        <v>474</v>
      </c>
      <c r="I9715" t="s">
        <v>539</v>
      </c>
      <c r="J9715">
        <v>610.34199999999998</v>
      </c>
      <c r="K9715">
        <v>309.73600239651222</v>
      </c>
    </row>
    <row r="9716" spans="1:11" x14ac:dyDescent="0.25">
      <c r="A9716">
        <v>2042</v>
      </c>
      <c r="B9716" t="s">
        <v>39</v>
      </c>
      <c r="C9716" t="s">
        <v>1538</v>
      </c>
      <c r="E9716">
        <v>2012</v>
      </c>
      <c r="F9716" s="10">
        <v>41341</v>
      </c>
      <c r="G9716" t="s">
        <v>489</v>
      </c>
      <c r="H9716" t="s">
        <v>474</v>
      </c>
      <c r="I9716" t="s">
        <v>539</v>
      </c>
      <c r="J9716">
        <v>2123.395</v>
      </c>
      <c r="K9716">
        <v>1077.5792568899765</v>
      </c>
    </row>
    <row r="9717" spans="1:11" x14ac:dyDescent="0.25">
      <c r="A9717">
        <v>526</v>
      </c>
      <c r="B9717" t="s">
        <v>37</v>
      </c>
      <c r="C9717" t="s">
        <v>1538</v>
      </c>
      <c r="E9717">
        <v>2012</v>
      </c>
      <c r="F9717" s="10">
        <v>41360</v>
      </c>
      <c r="G9717" t="s">
        <v>489</v>
      </c>
      <c r="H9717" t="s">
        <v>474</v>
      </c>
      <c r="I9717" t="s">
        <v>539</v>
      </c>
      <c r="J9717">
        <v>10737.6</v>
      </c>
      <c r="K9717">
        <v>5349.3743142825069</v>
      </c>
    </row>
    <row r="9718" spans="1:11" x14ac:dyDescent="0.25">
      <c r="A9718">
        <v>889</v>
      </c>
      <c r="B9718" t="s">
        <v>2428</v>
      </c>
      <c r="C9718" t="s">
        <v>1538</v>
      </c>
      <c r="E9718">
        <v>2012</v>
      </c>
      <c r="F9718" s="10">
        <v>41409</v>
      </c>
      <c r="G9718" t="s">
        <v>489</v>
      </c>
      <c r="H9718" t="s">
        <v>474</v>
      </c>
      <c r="I9718" t="s">
        <v>539</v>
      </c>
      <c r="J9718">
        <v>364.31299999999999</v>
      </c>
      <c r="K9718">
        <v>181.51774416831384</v>
      </c>
    </row>
    <row r="9719" spans="1:11" x14ac:dyDescent="0.25">
      <c r="A9719">
        <v>533</v>
      </c>
      <c r="B9719" t="s">
        <v>1156</v>
      </c>
      <c r="C9719" t="s">
        <v>1538</v>
      </c>
      <c r="E9719">
        <v>2013</v>
      </c>
      <c r="F9719" s="10">
        <v>41669</v>
      </c>
      <c r="G9719" t="s">
        <v>489</v>
      </c>
      <c r="H9719" t="s">
        <v>474</v>
      </c>
      <c r="I9719" t="s">
        <v>539</v>
      </c>
      <c r="J9719">
        <v>3733.3969999999999</v>
      </c>
      <c r="K9719">
        <v>1537.0737412653491</v>
      </c>
    </row>
    <row r="9720" spans="1:11" x14ac:dyDescent="0.25">
      <c r="A9720">
        <v>2042</v>
      </c>
      <c r="B9720" t="s">
        <v>39</v>
      </c>
      <c r="C9720" t="s">
        <v>1538</v>
      </c>
      <c r="E9720">
        <v>2013</v>
      </c>
      <c r="F9720" s="10">
        <v>41695</v>
      </c>
      <c r="G9720" t="s">
        <v>489</v>
      </c>
      <c r="H9720" t="s">
        <v>474</v>
      </c>
      <c r="I9720" t="s">
        <v>539</v>
      </c>
      <c r="J9720">
        <v>2370.1790000000001</v>
      </c>
      <c r="K9720">
        <v>1019.2802779265442</v>
      </c>
    </row>
    <row r="9721" spans="1:11" x14ac:dyDescent="0.25">
      <c r="A9721">
        <v>526</v>
      </c>
      <c r="B9721" t="s">
        <v>37</v>
      </c>
      <c r="C9721" t="s">
        <v>1538</v>
      </c>
      <c r="E9721">
        <v>2013</v>
      </c>
      <c r="F9721" s="10">
        <v>41725</v>
      </c>
      <c r="G9721" t="s">
        <v>489</v>
      </c>
      <c r="H9721" t="s">
        <v>474</v>
      </c>
      <c r="I9721" t="s">
        <v>539</v>
      </c>
      <c r="J9721">
        <v>11315.6</v>
      </c>
      <c r="K9721">
        <v>4988.4733597647155</v>
      </c>
    </row>
    <row r="9722" spans="1:11" x14ac:dyDescent="0.25">
      <c r="A9722">
        <v>535</v>
      </c>
      <c r="B9722" t="s">
        <v>35</v>
      </c>
      <c r="C9722" t="s">
        <v>1538</v>
      </c>
      <c r="E9722">
        <v>2013</v>
      </c>
      <c r="F9722" s="10">
        <v>41725</v>
      </c>
      <c r="G9722" t="s">
        <v>489</v>
      </c>
      <c r="H9722" t="s">
        <v>474</v>
      </c>
      <c r="I9722" t="s">
        <v>539</v>
      </c>
      <c r="J9722">
        <v>659.952</v>
      </c>
      <c r="K9722">
        <v>290.93932011766441</v>
      </c>
    </row>
    <row r="9723" spans="1:11" x14ac:dyDescent="0.25">
      <c r="A9723">
        <v>889</v>
      </c>
      <c r="B9723" t="s">
        <v>2428</v>
      </c>
      <c r="C9723" t="s">
        <v>1538</v>
      </c>
      <c r="E9723">
        <v>2013</v>
      </c>
      <c r="F9723" s="10">
        <v>41729</v>
      </c>
      <c r="G9723" t="s">
        <v>489</v>
      </c>
      <c r="H9723" t="s">
        <v>474</v>
      </c>
      <c r="I9723" t="s">
        <v>539</v>
      </c>
      <c r="J9723">
        <v>533.70000000000005</v>
      </c>
      <c r="K9723">
        <v>235.28122522061832</v>
      </c>
    </row>
    <row r="9724" spans="1:11" x14ac:dyDescent="0.25">
      <c r="A9724">
        <v>535</v>
      </c>
      <c r="B9724" t="s">
        <v>35</v>
      </c>
      <c r="C9724" t="s">
        <v>1538</v>
      </c>
      <c r="E9724">
        <v>2014</v>
      </c>
      <c r="F9724" s="10">
        <v>42062</v>
      </c>
      <c r="G9724" t="s">
        <v>489</v>
      </c>
      <c r="H9724" t="s">
        <v>474</v>
      </c>
      <c r="I9724" t="s">
        <v>539</v>
      </c>
      <c r="J9724">
        <v>744.69600000000003</v>
      </c>
      <c r="K9724">
        <v>256.92572024923908</v>
      </c>
    </row>
    <row r="9725" spans="1:11" x14ac:dyDescent="0.25">
      <c r="A9725">
        <v>2042</v>
      </c>
      <c r="B9725" t="s">
        <v>39</v>
      </c>
      <c r="C9725" t="s">
        <v>1538</v>
      </c>
      <c r="E9725">
        <v>2014</v>
      </c>
      <c r="F9725" s="10">
        <v>42068</v>
      </c>
      <c r="G9725" t="s">
        <v>489</v>
      </c>
      <c r="H9725" t="s">
        <v>474</v>
      </c>
      <c r="I9725" t="s">
        <v>539</v>
      </c>
      <c r="J9725">
        <v>2617.04</v>
      </c>
      <c r="K9725">
        <v>902.89848061634348</v>
      </c>
    </row>
    <row r="9726" spans="1:11" x14ac:dyDescent="0.25">
      <c r="A9726">
        <v>526</v>
      </c>
      <c r="B9726" t="s">
        <v>37</v>
      </c>
      <c r="C9726" t="s">
        <v>1538</v>
      </c>
      <c r="E9726">
        <v>2014</v>
      </c>
      <c r="F9726" s="10">
        <v>42090</v>
      </c>
      <c r="G9726" t="s">
        <v>489</v>
      </c>
      <c r="H9726" t="s">
        <v>474</v>
      </c>
      <c r="I9726" t="s">
        <v>539</v>
      </c>
      <c r="J9726">
        <v>11213.2</v>
      </c>
      <c r="K9726">
        <v>3451.0789747697468</v>
      </c>
    </row>
    <row r="9727" spans="1:11" x14ac:dyDescent="0.25">
      <c r="A9727">
        <v>533</v>
      </c>
      <c r="B9727" t="s">
        <v>1156</v>
      </c>
      <c r="C9727" t="s">
        <v>1538</v>
      </c>
      <c r="E9727">
        <v>2014</v>
      </c>
      <c r="F9727" s="10">
        <v>42082</v>
      </c>
      <c r="G9727" t="s">
        <v>489</v>
      </c>
      <c r="H9727" t="s">
        <v>474</v>
      </c>
      <c r="I9727" t="s">
        <v>539</v>
      </c>
      <c r="J9727">
        <v>4131.4319999999998</v>
      </c>
      <c r="K9727">
        <v>1271.5280304365322</v>
      </c>
    </row>
    <row r="9728" spans="1:11" x14ac:dyDescent="0.25">
      <c r="A9728">
        <v>972</v>
      </c>
      <c r="B9728" t="s">
        <v>32</v>
      </c>
      <c r="C9728" t="s">
        <v>1538</v>
      </c>
      <c r="E9728">
        <v>2014</v>
      </c>
      <c r="F9728" s="10">
        <v>42087</v>
      </c>
      <c r="G9728" t="s">
        <v>489</v>
      </c>
      <c r="H9728" t="s">
        <v>474</v>
      </c>
      <c r="I9728" t="s">
        <v>539</v>
      </c>
      <c r="J9728">
        <v>1064.884</v>
      </c>
      <c r="K9728">
        <v>327.73862795354643</v>
      </c>
    </row>
    <row r="9729" spans="1:13" x14ac:dyDescent="0.25">
      <c r="A9729">
        <v>889</v>
      </c>
      <c r="B9729" t="s">
        <v>2428</v>
      </c>
      <c r="C9729" t="s">
        <v>1538</v>
      </c>
      <c r="E9729">
        <v>2014</v>
      </c>
      <c r="F9729" s="10">
        <v>42088</v>
      </c>
      <c r="G9729" t="s">
        <v>489</v>
      </c>
      <c r="H9729" t="s">
        <v>474</v>
      </c>
      <c r="I9729" t="s">
        <v>539</v>
      </c>
      <c r="J9729">
        <v>564.56799999999998</v>
      </c>
      <c r="K9729">
        <v>173.75671125350536</v>
      </c>
    </row>
    <row r="9730" spans="1:13" x14ac:dyDescent="0.25">
      <c r="A9730">
        <v>533</v>
      </c>
      <c r="B9730" t="s">
        <v>1156</v>
      </c>
      <c r="C9730" t="s">
        <v>1538</v>
      </c>
      <c r="E9730">
        <v>2015</v>
      </c>
      <c r="F9730" s="10">
        <v>42439</v>
      </c>
      <c r="G9730" t="s">
        <v>489</v>
      </c>
      <c r="H9730" t="s">
        <v>474</v>
      </c>
      <c r="I9730" t="s">
        <v>539</v>
      </c>
      <c r="J9730">
        <v>3834.4690000000001</v>
      </c>
      <c r="K9730">
        <v>962.10762944186058</v>
      </c>
    </row>
    <row r="9731" spans="1:13" x14ac:dyDescent="0.25">
      <c r="A9731">
        <v>535</v>
      </c>
      <c r="B9731" t="s">
        <v>35</v>
      </c>
      <c r="C9731" t="s">
        <v>1538</v>
      </c>
      <c r="E9731">
        <v>2015</v>
      </c>
      <c r="F9731" s="10">
        <v>42443</v>
      </c>
      <c r="G9731" t="s">
        <v>489</v>
      </c>
      <c r="H9731" t="s">
        <v>474</v>
      </c>
      <c r="I9731" t="s">
        <v>539</v>
      </c>
      <c r="J9731">
        <v>796.92499999999995</v>
      </c>
      <c r="K9731">
        <v>199.95666221136608</v>
      </c>
    </row>
    <row r="9732" spans="1:13" x14ac:dyDescent="0.25">
      <c r="A9732">
        <v>525</v>
      </c>
      <c r="B9732" t="s">
        <v>40</v>
      </c>
      <c r="C9732" t="s">
        <v>1538</v>
      </c>
      <c r="E9732">
        <v>2015</v>
      </c>
      <c r="F9732" s="10">
        <v>42451</v>
      </c>
      <c r="G9732" t="s">
        <v>489</v>
      </c>
      <c r="H9732" t="s">
        <v>474</v>
      </c>
      <c r="I9732" t="s">
        <v>539</v>
      </c>
      <c r="J9732">
        <v>4475.4470000000001</v>
      </c>
      <c r="K9732">
        <v>1237.5033782241187</v>
      </c>
    </row>
    <row r="9733" spans="1:13" x14ac:dyDescent="0.25">
      <c r="A9733">
        <v>526</v>
      </c>
      <c r="B9733" t="s">
        <v>37</v>
      </c>
      <c r="C9733" t="s">
        <v>1538</v>
      </c>
      <c r="E9733">
        <v>2015</v>
      </c>
      <c r="F9733" s="10">
        <v>42456</v>
      </c>
      <c r="G9733" t="s">
        <v>489</v>
      </c>
      <c r="H9733" t="s">
        <v>474</v>
      </c>
      <c r="I9733" t="s">
        <v>539</v>
      </c>
      <c r="J9733">
        <v>11711.569</v>
      </c>
      <c r="K9733">
        <v>3238.3594760042656</v>
      </c>
    </row>
    <row r="9734" spans="1:13" x14ac:dyDescent="0.25">
      <c r="A9734">
        <v>972</v>
      </c>
      <c r="B9734" t="s">
        <v>32</v>
      </c>
      <c r="C9734" t="s">
        <v>1538</v>
      </c>
      <c r="E9734">
        <v>2015</v>
      </c>
      <c r="F9734" s="10">
        <v>42452</v>
      </c>
      <c r="G9734" t="s">
        <v>489</v>
      </c>
      <c r="H9734" t="s">
        <v>474</v>
      </c>
      <c r="I9734" t="s">
        <v>539</v>
      </c>
      <c r="J9734">
        <v>1103.008</v>
      </c>
      <c r="K9734">
        <v>304.99213289940172</v>
      </c>
    </row>
    <row r="9735" spans="1:13" x14ac:dyDescent="0.25">
      <c r="A9735">
        <v>889</v>
      </c>
      <c r="B9735" t="s">
        <v>2428</v>
      </c>
      <c r="C9735" t="s">
        <v>1538</v>
      </c>
      <c r="E9735">
        <v>2015</v>
      </c>
      <c r="F9735" s="10">
        <v>42459</v>
      </c>
      <c r="G9735" t="s">
        <v>489</v>
      </c>
      <c r="H9735" t="s">
        <v>474</v>
      </c>
      <c r="I9735" t="s">
        <v>539</v>
      </c>
      <c r="J9735">
        <v>469.87400000000002</v>
      </c>
      <c r="K9735">
        <v>129.9246002331565</v>
      </c>
    </row>
    <row r="9736" spans="1:13" x14ac:dyDescent="0.25">
      <c r="A9736">
        <v>2042</v>
      </c>
      <c r="B9736" t="s">
        <v>39</v>
      </c>
      <c r="C9736" t="s">
        <v>1538</v>
      </c>
      <c r="E9736">
        <v>2015</v>
      </c>
      <c r="F9736" s="10">
        <v>42445</v>
      </c>
      <c r="G9736" t="s">
        <v>489</v>
      </c>
      <c r="H9736" t="s">
        <v>474</v>
      </c>
      <c r="I9736" t="s">
        <v>539</v>
      </c>
      <c r="J9736">
        <v>2971.1849999999999</v>
      </c>
      <c r="K9736">
        <v>821.56072339340142</v>
      </c>
    </row>
    <row r="9737" spans="1:13" x14ac:dyDescent="0.25">
      <c r="A9737">
        <v>2042</v>
      </c>
      <c r="B9737" t="s">
        <v>39</v>
      </c>
      <c r="C9737" t="s">
        <v>1538</v>
      </c>
      <c r="E9737">
        <v>2016</v>
      </c>
      <c r="F9737" s="10">
        <v>42773</v>
      </c>
      <c r="G9737" t="s">
        <v>489</v>
      </c>
      <c r="H9737" t="s">
        <v>474</v>
      </c>
      <c r="I9737" t="s">
        <v>539</v>
      </c>
      <c r="J9737">
        <v>3477.5250000000001</v>
      </c>
      <c r="K9737">
        <v>1115.276021320994</v>
      </c>
    </row>
    <row r="9738" spans="1:13" x14ac:dyDescent="0.25">
      <c r="A9738">
        <v>533</v>
      </c>
      <c r="B9738" t="s">
        <v>1156</v>
      </c>
      <c r="C9738" t="s">
        <v>1538</v>
      </c>
      <c r="E9738">
        <v>2016</v>
      </c>
      <c r="F9738" s="10">
        <v>42804</v>
      </c>
      <c r="G9738" t="s">
        <v>489</v>
      </c>
      <c r="H9738" t="s">
        <v>474</v>
      </c>
      <c r="I9738" t="s">
        <v>539</v>
      </c>
      <c r="J9738">
        <v>4032.875</v>
      </c>
      <c r="K9738">
        <v>1302.5411879000296</v>
      </c>
    </row>
    <row r="9739" spans="1:13" x14ac:dyDescent="0.25">
      <c r="A9739">
        <v>525</v>
      </c>
      <c r="B9739" t="s">
        <v>40</v>
      </c>
      <c r="C9739" t="s">
        <v>1538</v>
      </c>
      <c r="E9739">
        <v>2016</v>
      </c>
      <c r="F9739" s="10">
        <v>42816</v>
      </c>
      <c r="G9739" t="s">
        <v>489</v>
      </c>
      <c r="H9739" t="s">
        <v>474</v>
      </c>
      <c r="I9739" t="s">
        <v>539</v>
      </c>
      <c r="J9739">
        <v>4726.6329999999998</v>
      </c>
      <c r="K9739">
        <v>1495.0424083727826</v>
      </c>
    </row>
    <row r="9740" spans="1:13" x14ac:dyDescent="0.25">
      <c r="A9740">
        <v>526</v>
      </c>
      <c r="B9740" t="s">
        <v>37</v>
      </c>
      <c r="C9740" t="s">
        <v>1538</v>
      </c>
      <c r="E9740">
        <v>2016</v>
      </c>
      <c r="F9740" s="10">
        <v>42821</v>
      </c>
      <c r="G9740" t="s">
        <v>489</v>
      </c>
      <c r="H9740" t="s">
        <v>474</v>
      </c>
      <c r="I9740" t="s">
        <v>539</v>
      </c>
      <c r="J9740">
        <v>14098.208000000001</v>
      </c>
      <c r="K9740">
        <v>4459.288216804739</v>
      </c>
    </row>
    <row r="9741" spans="1:13" x14ac:dyDescent="0.25">
      <c r="A9741">
        <v>535</v>
      </c>
      <c r="B9741" t="s">
        <v>35</v>
      </c>
      <c r="C9741" t="s">
        <v>1538</v>
      </c>
      <c r="E9741">
        <v>2016</v>
      </c>
      <c r="F9741" s="10">
        <v>42816</v>
      </c>
      <c r="G9741" t="s">
        <v>489</v>
      </c>
      <c r="H9741" t="s">
        <v>474</v>
      </c>
      <c r="I9741" t="s">
        <v>539</v>
      </c>
      <c r="J9741">
        <v>917.42899999999997</v>
      </c>
      <c r="K9741">
        <v>290.18442127218964</v>
      </c>
    </row>
    <row r="9742" spans="1:13" x14ac:dyDescent="0.25">
      <c r="A9742">
        <v>972</v>
      </c>
      <c r="B9742" t="s">
        <v>32</v>
      </c>
      <c r="C9742" t="s">
        <v>1538</v>
      </c>
      <c r="E9742">
        <v>2016</v>
      </c>
      <c r="F9742" s="10">
        <v>42818</v>
      </c>
      <c r="G9742" t="s">
        <v>489</v>
      </c>
      <c r="H9742" t="s">
        <v>474</v>
      </c>
      <c r="I9742" t="s">
        <v>539</v>
      </c>
      <c r="J9742">
        <v>1439.8320000000001</v>
      </c>
      <c r="K9742">
        <v>455.4214175147934</v>
      </c>
    </row>
    <row r="9743" spans="1:13" x14ac:dyDescent="0.25">
      <c r="A9743">
        <v>2062</v>
      </c>
      <c r="B9743" t="s">
        <v>42</v>
      </c>
      <c r="C9743" t="s">
        <v>1538</v>
      </c>
      <c r="E9743">
        <v>2017</v>
      </c>
      <c r="F9743" s="10">
        <v>42825</v>
      </c>
      <c r="G9743" t="s">
        <v>489</v>
      </c>
      <c r="H9743" t="s">
        <v>474</v>
      </c>
      <c r="I9743" t="s">
        <v>539</v>
      </c>
      <c r="J9743">
        <v>469.87200000000001</v>
      </c>
      <c r="K9743">
        <v>148.62134769230786</v>
      </c>
      <c r="M9743" t="s">
        <v>2415</v>
      </c>
    </row>
    <row r="9744" spans="1:13" x14ac:dyDescent="0.25">
      <c r="A9744">
        <v>889</v>
      </c>
      <c r="B9744" t="s">
        <v>2428</v>
      </c>
      <c r="C9744" t="s">
        <v>1538</v>
      </c>
      <c r="E9744">
        <v>2016</v>
      </c>
      <c r="F9744" s="10">
        <v>42914</v>
      </c>
      <c r="G9744" t="s">
        <v>489</v>
      </c>
      <c r="H9744" t="s">
        <v>474</v>
      </c>
      <c r="I9744" t="s">
        <v>539</v>
      </c>
      <c r="J9744">
        <v>485.00900000000001</v>
      </c>
      <c r="K9744">
        <v>147.2053911702146</v>
      </c>
    </row>
    <row r="9745" spans="1:13" x14ac:dyDescent="0.25">
      <c r="A9745">
        <v>525</v>
      </c>
      <c r="B9745" t="s">
        <v>40</v>
      </c>
      <c r="C9745" t="s">
        <v>1538</v>
      </c>
      <c r="E9745">
        <v>2017</v>
      </c>
      <c r="F9745" s="10">
        <v>43100</v>
      </c>
      <c r="G9745" t="s">
        <v>489</v>
      </c>
      <c r="H9745" t="s">
        <v>474</v>
      </c>
      <c r="I9745" t="s">
        <v>539</v>
      </c>
      <c r="J9745">
        <v>5267</v>
      </c>
      <c r="K9745">
        <v>1589.9501875204694</v>
      </c>
      <c r="M9745" t="s">
        <v>2415</v>
      </c>
    </row>
    <row r="9746" spans="1:13" x14ac:dyDescent="0.25">
      <c r="A9746">
        <v>526</v>
      </c>
      <c r="B9746" t="s">
        <v>37</v>
      </c>
      <c r="C9746" t="s">
        <v>1538</v>
      </c>
      <c r="E9746">
        <v>2017</v>
      </c>
      <c r="F9746" s="10">
        <v>43100</v>
      </c>
      <c r="G9746" t="s">
        <v>489</v>
      </c>
      <c r="H9746" t="s">
        <v>474</v>
      </c>
      <c r="I9746" t="s">
        <v>539</v>
      </c>
      <c r="J9746">
        <v>14608</v>
      </c>
      <c r="K9746">
        <v>4409.7194492688468</v>
      </c>
      <c r="M9746" t="s">
        <v>2415</v>
      </c>
    </row>
    <row r="9747" spans="1:13" x14ac:dyDescent="0.25">
      <c r="A9747">
        <v>533</v>
      </c>
      <c r="B9747" t="s">
        <v>1156</v>
      </c>
      <c r="C9747" t="s">
        <v>1538</v>
      </c>
      <c r="E9747">
        <v>2017</v>
      </c>
      <c r="F9747" s="10">
        <v>43100</v>
      </c>
      <c r="G9747" t="s">
        <v>489</v>
      </c>
      <c r="H9747" t="s">
        <v>474</v>
      </c>
      <c r="I9747" t="s">
        <v>539</v>
      </c>
      <c r="J9747">
        <v>4737</v>
      </c>
      <c r="K9747">
        <v>1429.9589972060878</v>
      </c>
      <c r="M9747" t="s">
        <v>2415</v>
      </c>
    </row>
    <row r="9748" spans="1:13" x14ac:dyDescent="0.25">
      <c r="A9748">
        <v>535</v>
      </c>
      <c r="B9748" t="s">
        <v>35</v>
      </c>
      <c r="C9748" t="s">
        <v>1538</v>
      </c>
      <c r="E9748">
        <v>2017</v>
      </c>
      <c r="F9748" s="10">
        <v>43100</v>
      </c>
      <c r="G9748" t="s">
        <v>489</v>
      </c>
      <c r="H9748" t="s">
        <v>474</v>
      </c>
      <c r="I9748" t="s">
        <v>539</v>
      </c>
      <c r="J9748">
        <v>1021</v>
      </c>
      <c r="K9748">
        <v>308.20944398298832</v>
      </c>
      <c r="M9748" t="s">
        <v>2415</v>
      </c>
    </row>
    <row r="9749" spans="1:13" x14ac:dyDescent="0.25">
      <c r="A9749">
        <v>889</v>
      </c>
      <c r="B9749" t="s">
        <v>2428</v>
      </c>
      <c r="C9749" t="s">
        <v>1538</v>
      </c>
      <c r="E9749">
        <v>2017</v>
      </c>
      <c r="F9749" s="10">
        <v>43100</v>
      </c>
      <c r="G9749" t="s">
        <v>489</v>
      </c>
      <c r="H9749" t="s">
        <v>474</v>
      </c>
      <c r="I9749" t="s">
        <v>539</v>
      </c>
      <c r="J9749">
        <v>632</v>
      </c>
      <c r="K9749">
        <v>190.78194769564016</v>
      </c>
      <c r="M9749" t="s">
        <v>2415</v>
      </c>
    </row>
    <row r="9750" spans="1:13" x14ac:dyDescent="0.25">
      <c r="A9750">
        <v>2042</v>
      </c>
      <c r="B9750" t="s">
        <v>39</v>
      </c>
      <c r="C9750" t="s">
        <v>1538</v>
      </c>
      <c r="E9750">
        <v>2017</v>
      </c>
      <c r="F9750" s="10">
        <v>43100</v>
      </c>
      <c r="G9750" t="s">
        <v>489</v>
      </c>
      <c r="H9750" t="s">
        <v>474</v>
      </c>
      <c r="I9750" t="s">
        <v>539</v>
      </c>
      <c r="J9750">
        <v>4167</v>
      </c>
      <c r="K9750">
        <v>1257.8930000755263</v>
      </c>
      <c r="M9750" t="s">
        <v>2415</v>
      </c>
    </row>
    <row r="9751" spans="1:13" x14ac:dyDescent="0.25">
      <c r="A9751">
        <v>8528</v>
      </c>
      <c r="B9751" t="s">
        <v>34</v>
      </c>
      <c r="C9751" t="s">
        <v>1538</v>
      </c>
      <c r="E9751">
        <v>2017</v>
      </c>
      <c r="F9751" s="10">
        <v>43100</v>
      </c>
      <c r="G9751" t="s">
        <v>489</v>
      </c>
      <c r="H9751" t="s">
        <v>474</v>
      </c>
      <c r="I9751" t="s">
        <v>539</v>
      </c>
      <c r="J9751">
        <v>1728</v>
      </c>
      <c r="K9751">
        <v>521.6316544589655</v>
      </c>
      <c r="M9751" t="s">
        <v>2415</v>
      </c>
    </row>
    <row r="9752" spans="1:13" x14ac:dyDescent="0.25">
      <c r="A9752">
        <v>972</v>
      </c>
      <c r="B9752" t="s">
        <v>32</v>
      </c>
      <c r="C9752" t="s">
        <v>1538</v>
      </c>
      <c r="E9752">
        <v>2017</v>
      </c>
      <c r="F9752" s="10">
        <v>43164</v>
      </c>
      <c r="G9752" t="s">
        <v>489</v>
      </c>
      <c r="H9752" t="s">
        <v>474</v>
      </c>
      <c r="I9752" t="s">
        <v>539</v>
      </c>
      <c r="J9752">
        <v>1851</v>
      </c>
      <c r="K9752">
        <v>570.69579704658133</v>
      </c>
      <c r="M9752" t="s">
        <v>2415</v>
      </c>
    </row>
    <row r="9753" spans="1:13" x14ac:dyDescent="0.25">
      <c r="A9753">
        <v>2062</v>
      </c>
      <c r="B9753" t="s">
        <v>42</v>
      </c>
      <c r="C9753" t="s">
        <v>1538</v>
      </c>
      <c r="E9753">
        <v>2018</v>
      </c>
      <c r="F9753" s="10">
        <v>43190</v>
      </c>
      <c r="G9753" t="s">
        <v>489</v>
      </c>
      <c r="H9753" t="s">
        <v>474</v>
      </c>
      <c r="I9753" t="s">
        <v>539</v>
      </c>
      <c r="J9753">
        <v>509.40199999999999</v>
      </c>
      <c r="K9753">
        <v>153.3133529239343</v>
      </c>
      <c r="M9753" t="s">
        <v>2831</v>
      </c>
    </row>
    <row r="9754" spans="1:13" x14ac:dyDescent="0.25">
      <c r="A9754">
        <v>1560</v>
      </c>
      <c r="B9754" t="s">
        <v>47</v>
      </c>
      <c r="C9754" t="s">
        <v>1538</v>
      </c>
      <c r="E9754">
        <v>2008</v>
      </c>
      <c r="F9754" s="10">
        <v>39604</v>
      </c>
      <c r="G9754" t="s">
        <v>489</v>
      </c>
      <c r="H9754" t="s">
        <v>474</v>
      </c>
      <c r="I9754" t="s">
        <v>540</v>
      </c>
      <c r="J9754">
        <v>526.39300000000003</v>
      </c>
      <c r="K9754">
        <v>530.70497794580979</v>
      </c>
    </row>
    <row r="9755" spans="1:13" x14ac:dyDescent="0.25">
      <c r="A9755">
        <v>1345</v>
      </c>
      <c r="B9755" t="s">
        <v>45</v>
      </c>
      <c r="C9755" t="s">
        <v>1538</v>
      </c>
      <c r="E9755">
        <v>2008</v>
      </c>
      <c r="F9755" s="10">
        <v>39717</v>
      </c>
      <c r="G9755" t="s">
        <v>489</v>
      </c>
      <c r="H9755" t="s">
        <v>474</v>
      </c>
      <c r="I9755" t="s">
        <v>540</v>
      </c>
      <c r="J9755">
        <v>10.814</v>
      </c>
      <c r="K9755">
        <v>10.338392587408844</v>
      </c>
    </row>
    <row r="9756" spans="1:13" x14ac:dyDescent="0.25">
      <c r="A9756">
        <v>1560</v>
      </c>
      <c r="B9756" t="s">
        <v>47</v>
      </c>
      <c r="C9756" t="s">
        <v>1538</v>
      </c>
      <c r="E9756">
        <v>2009</v>
      </c>
      <c r="F9756" s="10">
        <v>39975</v>
      </c>
      <c r="G9756" t="s">
        <v>489</v>
      </c>
      <c r="H9756" t="s">
        <v>474</v>
      </c>
      <c r="I9756" t="s">
        <v>540</v>
      </c>
      <c r="J9756">
        <v>597.279</v>
      </c>
      <c r="K9756">
        <v>543.2189377527244</v>
      </c>
    </row>
    <row r="9757" spans="1:13" x14ac:dyDescent="0.25">
      <c r="A9757">
        <v>1345</v>
      </c>
      <c r="B9757" t="s">
        <v>45</v>
      </c>
      <c r="C9757" t="s">
        <v>1538</v>
      </c>
      <c r="E9757">
        <v>2009</v>
      </c>
      <c r="F9757" s="10">
        <v>40084</v>
      </c>
      <c r="G9757" t="s">
        <v>489</v>
      </c>
      <c r="H9757" t="s">
        <v>474</v>
      </c>
      <c r="I9757" t="s">
        <v>540</v>
      </c>
      <c r="J9757">
        <v>31.216000000000001</v>
      </c>
      <c r="K9757">
        <v>29.097715415469253</v>
      </c>
    </row>
    <row r="9758" spans="1:13" x14ac:dyDescent="0.25">
      <c r="A9758">
        <v>1560</v>
      </c>
      <c r="B9758" t="s">
        <v>47</v>
      </c>
      <c r="C9758" t="s">
        <v>1538</v>
      </c>
      <c r="E9758">
        <v>2010</v>
      </c>
      <c r="F9758" s="10">
        <v>40339</v>
      </c>
      <c r="G9758" t="s">
        <v>489</v>
      </c>
      <c r="H9758" t="s">
        <v>474</v>
      </c>
      <c r="I9758" t="s">
        <v>540</v>
      </c>
      <c r="J9758">
        <v>493.65499999999997</v>
      </c>
      <c r="K9758">
        <v>471.18152593882195</v>
      </c>
    </row>
    <row r="9759" spans="1:13" x14ac:dyDescent="0.25">
      <c r="A9759">
        <v>1345</v>
      </c>
      <c r="B9759" t="s">
        <v>45</v>
      </c>
      <c r="C9759" t="s">
        <v>1538</v>
      </c>
      <c r="E9759">
        <v>2010</v>
      </c>
      <c r="F9759" s="10">
        <v>40442</v>
      </c>
      <c r="G9759" t="s">
        <v>489</v>
      </c>
      <c r="H9759" t="s">
        <v>474</v>
      </c>
      <c r="I9759" t="s">
        <v>540</v>
      </c>
      <c r="J9759">
        <v>27.72756</v>
      </c>
      <c r="K9759">
        <v>26.890199197005259</v>
      </c>
    </row>
    <row r="9760" spans="1:13" x14ac:dyDescent="0.25">
      <c r="A9760">
        <v>1560</v>
      </c>
      <c r="B9760" t="s">
        <v>47</v>
      </c>
      <c r="C9760" t="s">
        <v>1538</v>
      </c>
      <c r="E9760">
        <v>2011</v>
      </c>
      <c r="F9760" s="10">
        <v>40703</v>
      </c>
      <c r="G9760" t="s">
        <v>489</v>
      </c>
      <c r="H9760" t="s">
        <v>474</v>
      </c>
      <c r="I9760" t="s">
        <v>540</v>
      </c>
      <c r="J9760">
        <v>663.822</v>
      </c>
      <c r="K9760">
        <v>682.80886614077656</v>
      </c>
    </row>
    <row r="9761" spans="1:11" x14ac:dyDescent="0.25">
      <c r="A9761">
        <v>1345</v>
      </c>
      <c r="B9761" t="s">
        <v>45</v>
      </c>
      <c r="C9761" t="s">
        <v>1538</v>
      </c>
      <c r="E9761">
        <v>2011</v>
      </c>
      <c r="F9761" s="10">
        <v>40814</v>
      </c>
      <c r="G9761" t="s">
        <v>489</v>
      </c>
      <c r="H9761" t="s">
        <v>474</v>
      </c>
      <c r="I9761" t="s">
        <v>540</v>
      </c>
      <c r="J9761">
        <v>27.632269999999998</v>
      </c>
      <c r="K9761">
        <v>26.452919490361221</v>
      </c>
    </row>
    <row r="9762" spans="1:11" x14ac:dyDescent="0.25">
      <c r="A9762">
        <v>1560</v>
      </c>
      <c r="B9762" t="s">
        <v>47</v>
      </c>
      <c r="C9762" t="s">
        <v>1538</v>
      </c>
      <c r="E9762">
        <v>2012</v>
      </c>
      <c r="F9762" s="10">
        <v>41067</v>
      </c>
      <c r="G9762" t="s">
        <v>489</v>
      </c>
      <c r="H9762" t="s">
        <v>474</v>
      </c>
      <c r="I9762" t="s">
        <v>540</v>
      </c>
      <c r="J9762">
        <v>643.35900000000004</v>
      </c>
      <c r="K9762">
        <v>625.31005069669072</v>
      </c>
    </row>
    <row r="9763" spans="1:11" x14ac:dyDescent="0.25">
      <c r="A9763">
        <v>1345</v>
      </c>
      <c r="B9763" t="s">
        <v>45</v>
      </c>
      <c r="C9763" t="s">
        <v>1538</v>
      </c>
      <c r="E9763">
        <v>2012</v>
      </c>
      <c r="F9763" s="10">
        <v>41178</v>
      </c>
      <c r="G9763" t="s">
        <v>489</v>
      </c>
      <c r="H9763" t="s">
        <v>474</v>
      </c>
      <c r="I9763" t="s">
        <v>540</v>
      </c>
      <c r="J9763">
        <v>35.909910000000004</v>
      </c>
      <c r="K9763">
        <v>36.606383043791176</v>
      </c>
    </row>
    <row r="9764" spans="1:11" x14ac:dyDescent="0.25">
      <c r="A9764">
        <v>1560</v>
      </c>
      <c r="B9764" t="s">
        <v>47</v>
      </c>
      <c r="C9764" t="s">
        <v>1538</v>
      </c>
      <c r="E9764">
        <v>2013</v>
      </c>
      <c r="F9764" s="10">
        <v>41431</v>
      </c>
      <c r="G9764" t="s">
        <v>489</v>
      </c>
      <c r="H9764" t="s">
        <v>474</v>
      </c>
      <c r="I9764" t="s">
        <v>540</v>
      </c>
      <c r="J9764">
        <v>585.24099999999999</v>
      </c>
      <c r="K9764">
        <v>566.59547607337731</v>
      </c>
    </row>
    <row r="9765" spans="1:11" x14ac:dyDescent="0.25">
      <c r="A9765">
        <v>1345</v>
      </c>
      <c r="B9765" t="s">
        <v>45</v>
      </c>
      <c r="C9765" t="s">
        <v>1538</v>
      </c>
      <c r="E9765">
        <v>2013</v>
      </c>
      <c r="F9765" s="10">
        <v>41542</v>
      </c>
      <c r="G9765" t="s">
        <v>489</v>
      </c>
      <c r="H9765" t="s">
        <v>474</v>
      </c>
      <c r="I9765" t="s">
        <v>540</v>
      </c>
      <c r="J9765">
        <v>36.136899999999997</v>
      </c>
      <c r="K9765">
        <v>35.079702990961394</v>
      </c>
    </row>
    <row r="9766" spans="1:11" x14ac:dyDescent="0.25">
      <c r="A9766">
        <v>1560</v>
      </c>
      <c r="B9766" t="s">
        <v>47</v>
      </c>
      <c r="C9766" t="s">
        <v>1538</v>
      </c>
      <c r="E9766">
        <v>2014</v>
      </c>
      <c r="F9766" s="10">
        <v>41795</v>
      </c>
      <c r="G9766" t="s">
        <v>489</v>
      </c>
      <c r="H9766" t="s">
        <v>474</v>
      </c>
      <c r="I9766" t="s">
        <v>540</v>
      </c>
      <c r="J9766">
        <v>320.16199999999998</v>
      </c>
      <c r="K9766">
        <v>295.45242715937957</v>
      </c>
    </row>
    <row r="9767" spans="1:11" x14ac:dyDescent="0.25">
      <c r="A9767">
        <v>1345</v>
      </c>
      <c r="B9767" t="s">
        <v>45</v>
      </c>
      <c r="C9767" t="s">
        <v>1538</v>
      </c>
      <c r="E9767">
        <v>2014</v>
      </c>
      <c r="F9767" s="10">
        <v>41905</v>
      </c>
      <c r="G9767" t="s">
        <v>489</v>
      </c>
      <c r="H9767" t="s">
        <v>474</v>
      </c>
      <c r="I9767" t="s">
        <v>540</v>
      </c>
      <c r="J9767">
        <v>34.831510000000002</v>
      </c>
      <c r="K9767">
        <v>31.176892327576795</v>
      </c>
    </row>
    <row r="9768" spans="1:11" x14ac:dyDescent="0.25">
      <c r="A9768">
        <v>544</v>
      </c>
      <c r="B9768" t="s">
        <v>43</v>
      </c>
      <c r="C9768" t="s">
        <v>1538</v>
      </c>
      <c r="E9768">
        <v>2014</v>
      </c>
      <c r="F9768" s="10">
        <v>42067</v>
      </c>
      <c r="G9768" t="s">
        <v>489</v>
      </c>
      <c r="H9768" t="s">
        <v>474</v>
      </c>
      <c r="I9768" t="s">
        <v>540</v>
      </c>
      <c r="J9768">
        <v>578</v>
      </c>
      <c r="K9768">
        <v>464.21713153969904</v>
      </c>
    </row>
    <row r="9769" spans="1:11" x14ac:dyDescent="0.25">
      <c r="A9769">
        <v>1560</v>
      </c>
      <c r="B9769" t="s">
        <v>47</v>
      </c>
      <c r="C9769" t="s">
        <v>1538</v>
      </c>
      <c r="E9769">
        <v>2015</v>
      </c>
      <c r="F9769" s="10">
        <v>42159</v>
      </c>
      <c r="G9769" t="s">
        <v>489</v>
      </c>
      <c r="H9769" t="s">
        <v>474</v>
      </c>
      <c r="I9769" t="s">
        <v>540</v>
      </c>
      <c r="J9769">
        <v>318.66899999999998</v>
      </c>
      <c r="K9769">
        <v>256.10241235454708</v>
      </c>
    </row>
    <row r="9770" spans="1:11" x14ac:dyDescent="0.25">
      <c r="A9770">
        <v>1345</v>
      </c>
      <c r="B9770" t="s">
        <v>45</v>
      </c>
      <c r="C9770" t="s">
        <v>1538</v>
      </c>
      <c r="E9770">
        <v>2015</v>
      </c>
      <c r="F9770" s="10">
        <v>42269</v>
      </c>
      <c r="G9770" t="s">
        <v>489</v>
      </c>
      <c r="H9770" t="s">
        <v>474</v>
      </c>
      <c r="I9770" t="s">
        <v>540</v>
      </c>
      <c r="J9770">
        <v>48.699860000000001</v>
      </c>
      <c r="K9770">
        <v>36.290043980380965</v>
      </c>
    </row>
    <row r="9771" spans="1:11" x14ac:dyDescent="0.25">
      <c r="A9771">
        <v>544</v>
      </c>
      <c r="B9771" t="s">
        <v>43</v>
      </c>
      <c r="C9771" t="s">
        <v>1538</v>
      </c>
      <c r="E9771">
        <v>2015</v>
      </c>
      <c r="F9771" s="10">
        <v>42432</v>
      </c>
      <c r="G9771" t="s">
        <v>489</v>
      </c>
      <c r="H9771" t="s">
        <v>474</v>
      </c>
      <c r="I9771" t="s">
        <v>540</v>
      </c>
      <c r="J9771">
        <v>686.12</v>
      </c>
      <c r="K9771">
        <v>505.88970878825955</v>
      </c>
    </row>
    <row r="9772" spans="1:11" x14ac:dyDescent="0.25">
      <c r="A9772">
        <v>1733</v>
      </c>
      <c r="B9772" t="s">
        <v>50</v>
      </c>
      <c r="C9772" t="s">
        <v>1538</v>
      </c>
      <c r="E9772">
        <v>2015</v>
      </c>
      <c r="F9772" s="10">
        <v>42425</v>
      </c>
      <c r="G9772" t="s">
        <v>489</v>
      </c>
      <c r="H9772" t="s">
        <v>474</v>
      </c>
      <c r="I9772" t="s">
        <v>540</v>
      </c>
      <c r="J9772">
        <v>249.94881990000002</v>
      </c>
      <c r="K9772">
        <v>184.29215838509319</v>
      </c>
    </row>
    <row r="9773" spans="1:11" x14ac:dyDescent="0.25">
      <c r="A9773">
        <v>8115</v>
      </c>
      <c r="B9773" t="s">
        <v>48</v>
      </c>
      <c r="C9773" t="s">
        <v>1538</v>
      </c>
      <c r="E9773">
        <v>2015</v>
      </c>
      <c r="F9773" s="10">
        <v>42444</v>
      </c>
      <c r="G9773" t="s">
        <v>489</v>
      </c>
      <c r="H9773" t="s">
        <v>474</v>
      </c>
      <c r="I9773" t="s">
        <v>540</v>
      </c>
      <c r="J9773">
        <v>86.671089999999992</v>
      </c>
      <c r="K9773">
        <v>63.904291494871202</v>
      </c>
    </row>
    <row r="9774" spans="1:11" x14ac:dyDescent="0.25">
      <c r="A9774">
        <v>1560</v>
      </c>
      <c r="B9774" t="s">
        <v>47</v>
      </c>
      <c r="C9774" t="s">
        <v>1538</v>
      </c>
      <c r="E9774">
        <v>2016</v>
      </c>
      <c r="F9774" s="10">
        <v>42522</v>
      </c>
      <c r="G9774" t="s">
        <v>489</v>
      </c>
      <c r="H9774" t="s">
        <v>474</v>
      </c>
      <c r="I9774" t="s">
        <v>540</v>
      </c>
      <c r="J9774">
        <v>330.04700000000003</v>
      </c>
      <c r="K9774">
        <v>253.36155225567143</v>
      </c>
    </row>
    <row r="9775" spans="1:11" x14ac:dyDescent="0.25">
      <c r="A9775">
        <v>1875</v>
      </c>
      <c r="B9775" t="s">
        <v>51</v>
      </c>
      <c r="C9775" t="s">
        <v>1538</v>
      </c>
      <c r="E9775">
        <v>2015</v>
      </c>
      <c r="F9775" s="10">
        <v>42590</v>
      </c>
      <c r="G9775" t="s">
        <v>489</v>
      </c>
      <c r="H9775" t="s">
        <v>474</v>
      </c>
      <c r="I9775" t="s">
        <v>540</v>
      </c>
      <c r="J9775">
        <v>191.01600000000005</v>
      </c>
      <c r="K9775">
        <v>144.96761649183472</v>
      </c>
    </row>
    <row r="9776" spans="1:11" x14ac:dyDescent="0.25">
      <c r="A9776">
        <v>1345</v>
      </c>
      <c r="B9776" t="s">
        <v>45</v>
      </c>
      <c r="C9776" t="s">
        <v>1538</v>
      </c>
      <c r="E9776">
        <v>2016</v>
      </c>
      <c r="F9776" s="10">
        <v>42640</v>
      </c>
      <c r="G9776" t="s">
        <v>489</v>
      </c>
      <c r="H9776" t="s">
        <v>474</v>
      </c>
      <c r="I9776" t="s">
        <v>540</v>
      </c>
      <c r="J9776">
        <v>50.66769</v>
      </c>
      <c r="K9776">
        <v>38.495726300914001</v>
      </c>
    </row>
    <row r="9777" spans="1:14" x14ac:dyDescent="0.25">
      <c r="A9777">
        <v>544</v>
      </c>
      <c r="B9777" t="s">
        <v>43</v>
      </c>
      <c r="C9777" t="s">
        <v>1538</v>
      </c>
      <c r="E9777">
        <v>2016</v>
      </c>
      <c r="F9777" s="10">
        <v>42796</v>
      </c>
      <c r="G9777" t="s">
        <v>489</v>
      </c>
      <c r="H9777" t="s">
        <v>474</v>
      </c>
      <c r="I9777" t="s">
        <v>540</v>
      </c>
      <c r="J9777">
        <v>661.6400000000001</v>
      </c>
      <c r="K9777">
        <v>501.38714280409727</v>
      </c>
    </row>
    <row r="9778" spans="1:14" x14ac:dyDescent="0.25">
      <c r="A9778">
        <v>1733</v>
      </c>
      <c r="B9778" t="s">
        <v>50</v>
      </c>
      <c r="C9778" t="s">
        <v>1538</v>
      </c>
      <c r="E9778">
        <v>2016</v>
      </c>
      <c r="F9778" s="10">
        <v>42789</v>
      </c>
      <c r="G9778" t="s">
        <v>489</v>
      </c>
      <c r="H9778" t="s">
        <v>474</v>
      </c>
      <c r="I9778" t="s">
        <v>540</v>
      </c>
      <c r="J9778">
        <v>1048.8</v>
      </c>
      <c r="K9778">
        <v>794.77485546964681</v>
      </c>
    </row>
    <row r="9779" spans="1:14" x14ac:dyDescent="0.25">
      <c r="A9779">
        <v>8115</v>
      </c>
      <c r="B9779" t="s">
        <v>48</v>
      </c>
      <c r="C9779" t="s">
        <v>1538</v>
      </c>
      <c r="E9779">
        <v>2016</v>
      </c>
      <c r="F9779" s="10">
        <v>42803</v>
      </c>
      <c r="G9779" t="s">
        <v>489</v>
      </c>
      <c r="H9779" t="s">
        <v>474</v>
      </c>
      <c r="I9779" t="s">
        <v>540</v>
      </c>
      <c r="J9779">
        <v>93</v>
      </c>
      <c r="K9779">
        <v>70.474887069676925</v>
      </c>
    </row>
    <row r="9780" spans="1:14" x14ac:dyDescent="0.25">
      <c r="A9780">
        <v>1560</v>
      </c>
      <c r="B9780" t="s">
        <v>47</v>
      </c>
      <c r="C9780" t="s">
        <v>1538</v>
      </c>
      <c r="E9780">
        <v>2017</v>
      </c>
      <c r="F9780" s="10">
        <v>42825</v>
      </c>
      <c r="G9780" t="s">
        <v>489</v>
      </c>
      <c r="H9780" t="s">
        <v>474</v>
      </c>
      <c r="I9780" t="s">
        <v>540</v>
      </c>
      <c r="J9780">
        <v>237.5</v>
      </c>
      <c r="K9780">
        <v>177.99595293412276</v>
      </c>
      <c r="M9780" t="s">
        <v>2413</v>
      </c>
    </row>
    <row r="9781" spans="1:14" x14ac:dyDescent="0.25">
      <c r="A9781">
        <v>1875</v>
      </c>
      <c r="B9781" t="s">
        <v>51</v>
      </c>
      <c r="C9781" t="s">
        <v>1538</v>
      </c>
      <c r="E9781">
        <v>2016</v>
      </c>
      <c r="F9781" s="10">
        <v>42955</v>
      </c>
      <c r="G9781" t="s">
        <v>489</v>
      </c>
      <c r="H9781" t="s">
        <v>474</v>
      </c>
      <c r="I9781" t="s">
        <v>540</v>
      </c>
      <c r="J9781">
        <v>137.79936000000001</v>
      </c>
      <c r="K9781">
        <v>110.49388913033368</v>
      </c>
    </row>
    <row r="9782" spans="1:14" x14ac:dyDescent="0.25">
      <c r="A9782">
        <v>1345</v>
      </c>
      <c r="B9782" t="s">
        <v>45</v>
      </c>
      <c r="C9782" t="s">
        <v>1538</v>
      </c>
      <c r="E9782">
        <v>2017</v>
      </c>
      <c r="F9782" s="10">
        <v>43006</v>
      </c>
      <c r="G9782" t="s">
        <v>489</v>
      </c>
      <c r="H9782" t="s">
        <v>474</v>
      </c>
      <c r="I9782" t="s">
        <v>540</v>
      </c>
      <c r="J9782">
        <v>82.764510000000001</v>
      </c>
      <c r="K9782">
        <v>66.52945914400641</v>
      </c>
      <c r="M9782" t="s">
        <v>2415</v>
      </c>
    </row>
    <row r="9783" spans="1:14" x14ac:dyDescent="0.25">
      <c r="A9783">
        <v>544</v>
      </c>
      <c r="B9783" t="s">
        <v>43</v>
      </c>
      <c r="C9783" t="s">
        <v>1538</v>
      </c>
      <c r="E9783">
        <v>2017</v>
      </c>
      <c r="F9783" s="10">
        <v>43100</v>
      </c>
      <c r="G9783" t="s">
        <v>489</v>
      </c>
      <c r="H9783" t="s">
        <v>474</v>
      </c>
      <c r="I9783" t="s">
        <v>540</v>
      </c>
      <c r="J9783">
        <v>600</v>
      </c>
      <c r="K9783">
        <v>478.47614916015476</v>
      </c>
      <c r="M9783" t="s">
        <v>2413</v>
      </c>
      <c r="N9783">
        <v>50</v>
      </c>
    </row>
    <row r="9784" spans="1:14" x14ac:dyDescent="0.25">
      <c r="A9784">
        <v>1733</v>
      </c>
      <c r="B9784" t="s">
        <v>50</v>
      </c>
      <c r="C9784" t="s">
        <v>1538</v>
      </c>
      <c r="E9784">
        <v>2017</v>
      </c>
      <c r="F9784" s="10">
        <v>43100</v>
      </c>
      <c r="G9784" t="s">
        <v>489</v>
      </c>
      <c r="H9784" t="s">
        <v>474</v>
      </c>
      <c r="I9784" t="s">
        <v>540</v>
      </c>
      <c r="J9784">
        <v>1130</v>
      </c>
      <c r="K9784">
        <v>901.13008091829147</v>
      </c>
      <c r="M9784" t="s">
        <v>2413</v>
      </c>
      <c r="N9784">
        <v>10</v>
      </c>
    </row>
    <row r="9785" spans="1:14" x14ac:dyDescent="0.25">
      <c r="A9785">
        <v>1875</v>
      </c>
      <c r="B9785" t="s">
        <v>51</v>
      </c>
      <c r="C9785" t="s">
        <v>1538</v>
      </c>
      <c r="E9785">
        <v>2017</v>
      </c>
      <c r="F9785" s="10">
        <v>43100</v>
      </c>
      <c r="G9785" t="s">
        <v>489</v>
      </c>
      <c r="H9785" t="s">
        <v>474</v>
      </c>
      <c r="I9785" t="s">
        <v>540</v>
      </c>
      <c r="J9785">
        <v>150</v>
      </c>
      <c r="K9785">
        <v>119.61903729003869</v>
      </c>
      <c r="M9785" t="s">
        <v>2413</v>
      </c>
      <c r="N9785">
        <v>50</v>
      </c>
    </row>
    <row r="9786" spans="1:14" x14ac:dyDescent="0.25">
      <c r="A9786">
        <v>8115</v>
      </c>
      <c r="B9786" t="s">
        <v>48</v>
      </c>
      <c r="C9786" t="s">
        <v>1538</v>
      </c>
      <c r="E9786">
        <v>2017</v>
      </c>
      <c r="F9786" s="10">
        <v>43100</v>
      </c>
      <c r="G9786" t="s">
        <v>489</v>
      </c>
      <c r="H9786" t="s">
        <v>474</v>
      </c>
      <c r="I9786" t="s">
        <v>540</v>
      </c>
      <c r="J9786">
        <v>100</v>
      </c>
      <c r="K9786">
        <v>79.746024860025784</v>
      </c>
      <c r="M9786" t="s">
        <v>2413</v>
      </c>
    </row>
    <row r="9787" spans="1:14" x14ac:dyDescent="0.25">
      <c r="A9787">
        <v>10111</v>
      </c>
      <c r="B9787" t="s">
        <v>3357</v>
      </c>
      <c r="C9787" t="s">
        <v>1538</v>
      </c>
      <c r="E9787">
        <v>2017</v>
      </c>
      <c r="F9787" s="10">
        <v>43100</v>
      </c>
      <c r="G9787" t="s">
        <v>489</v>
      </c>
      <c r="H9787" t="s">
        <v>474</v>
      </c>
      <c r="I9787" t="s">
        <v>540</v>
      </c>
      <c r="J9787">
        <v>420.87299999999999</v>
      </c>
      <c r="K9787">
        <v>335.62948720913636</v>
      </c>
      <c r="M9787" t="s">
        <v>3366</v>
      </c>
    </row>
    <row r="9788" spans="1:14" x14ac:dyDescent="0.25">
      <c r="A9788">
        <v>1560</v>
      </c>
      <c r="B9788" t="s">
        <v>47</v>
      </c>
      <c r="C9788" t="s">
        <v>1538</v>
      </c>
      <c r="E9788">
        <v>2018</v>
      </c>
      <c r="F9788" s="10">
        <v>43190</v>
      </c>
      <c r="G9788" t="s">
        <v>489</v>
      </c>
      <c r="H9788" t="s">
        <v>474</v>
      </c>
      <c r="I9788" t="s">
        <v>540</v>
      </c>
      <c r="J9788">
        <v>400</v>
      </c>
      <c r="K9788">
        <v>310.05973300756392</v>
      </c>
      <c r="M9788" t="s">
        <v>2415</v>
      </c>
    </row>
    <row r="9789" spans="1:14" x14ac:dyDescent="0.25">
      <c r="A9789">
        <v>1345</v>
      </c>
      <c r="B9789" t="s">
        <v>45</v>
      </c>
      <c r="C9789" t="s">
        <v>1538</v>
      </c>
      <c r="E9789">
        <v>2018</v>
      </c>
      <c r="F9789" s="10">
        <v>43281</v>
      </c>
      <c r="G9789" t="s">
        <v>489</v>
      </c>
      <c r="H9789" t="s">
        <v>474</v>
      </c>
      <c r="I9789" t="s">
        <v>540</v>
      </c>
      <c r="J9789">
        <v>99.668000000000006</v>
      </c>
      <c r="K9789">
        <v>75.244756089459031</v>
      </c>
      <c r="M9789" t="s">
        <v>2415</v>
      </c>
    </row>
    <row r="9790" spans="1:14" x14ac:dyDescent="0.25">
      <c r="A9790">
        <v>8083</v>
      </c>
      <c r="B9790" t="s">
        <v>282</v>
      </c>
      <c r="C9790" t="s">
        <v>1538</v>
      </c>
      <c r="E9790">
        <v>2015</v>
      </c>
      <c r="F9790" s="10">
        <v>42425</v>
      </c>
      <c r="G9790" t="s">
        <v>489</v>
      </c>
      <c r="H9790" t="s">
        <v>474</v>
      </c>
      <c r="I9790" t="s">
        <v>541</v>
      </c>
      <c r="J9790">
        <v>386.23</v>
      </c>
      <c r="K9790">
        <v>385.30988000654435</v>
      </c>
    </row>
    <row r="9791" spans="1:14" x14ac:dyDescent="0.25">
      <c r="A9791">
        <v>8141</v>
      </c>
      <c r="B9791" t="s">
        <v>281</v>
      </c>
      <c r="C9791" t="s">
        <v>1538</v>
      </c>
      <c r="E9791">
        <v>2014</v>
      </c>
      <c r="F9791" s="10">
        <v>42421</v>
      </c>
      <c r="G9791" t="s">
        <v>489</v>
      </c>
      <c r="H9791" t="s">
        <v>474</v>
      </c>
      <c r="I9791" t="s">
        <v>541</v>
      </c>
      <c r="J9791">
        <v>1476</v>
      </c>
      <c r="K9791">
        <v>1472.4837089031391</v>
      </c>
    </row>
    <row r="9792" spans="1:14" x14ac:dyDescent="0.25">
      <c r="A9792">
        <v>8141</v>
      </c>
      <c r="B9792" t="s">
        <v>281</v>
      </c>
      <c r="C9792" t="s">
        <v>1538</v>
      </c>
      <c r="E9792">
        <v>2015</v>
      </c>
      <c r="F9792" s="10">
        <v>42421</v>
      </c>
      <c r="G9792" t="s">
        <v>489</v>
      </c>
      <c r="H9792" t="s">
        <v>474</v>
      </c>
      <c r="I9792" t="s">
        <v>541</v>
      </c>
      <c r="J9792">
        <v>1417</v>
      </c>
      <c r="K9792">
        <v>1413.624265254572</v>
      </c>
    </row>
    <row r="9793" spans="1:13" x14ac:dyDescent="0.25">
      <c r="A9793">
        <v>8083</v>
      </c>
      <c r="B9793" t="s">
        <v>282</v>
      </c>
      <c r="C9793" t="s">
        <v>1538</v>
      </c>
      <c r="E9793">
        <v>2016</v>
      </c>
      <c r="F9793" s="10">
        <v>42795</v>
      </c>
      <c r="G9793" t="s">
        <v>489</v>
      </c>
      <c r="H9793" t="s">
        <v>474</v>
      </c>
      <c r="I9793" t="s">
        <v>541</v>
      </c>
      <c r="J9793">
        <v>345</v>
      </c>
      <c r="K9793">
        <v>343.34746863346714</v>
      </c>
    </row>
    <row r="9794" spans="1:13" x14ac:dyDescent="0.25">
      <c r="A9794">
        <v>8141</v>
      </c>
      <c r="B9794" t="s">
        <v>281</v>
      </c>
      <c r="C9794" t="s">
        <v>1538</v>
      </c>
      <c r="E9794">
        <v>2016</v>
      </c>
      <c r="F9794" s="10">
        <v>42787</v>
      </c>
      <c r="G9794" t="s">
        <v>489</v>
      </c>
      <c r="H9794" t="s">
        <v>474</v>
      </c>
      <c r="I9794" t="s">
        <v>541</v>
      </c>
      <c r="J9794">
        <v>1494</v>
      </c>
      <c r="K9794">
        <v>1486.8438206910141</v>
      </c>
    </row>
    <row r="9795" spans="1:13" x14ac:dyDescent="0.25">
      <c r="A9795">
        <v>8057</v>
      </c>
      <c r="B9795" t="s">
        <v>278</v>
      </c>
      <c r="C9795" t="s">
        <v>1538</v>
      </c>
      <c r="E9795">
        <v>2017</v>
      </c>
      <c r="F9795" s="10">
        <v>43100</v>
      </c>
      <c r="G9795" t="s">
        <v>489</v>
      </c>
      <c r="H9795" t="s">
        <v>474</v>
      </c>
      <c r="I9795" t="s">
        <v>541</v>
      </c>
      <c r="J9795">
        <v>900</v>
      </c>
      <c r="K9795">
        <v>922.38064394467347</v>
      </c>
    </row>
    <row r="9796" spans="1:13" x14ac:dyDescent="0.25">
      <c r="A9796">
        <v>8083</v>
      </c>
      <c r="B9796" t="s">
        <v>282</v>
      </c>
      <c r="C9796" t="s">
        <v>1538</v>
      </c>
      <c r="E9796">
        <v>2017</v>
      </c>
      <c r="F9796" s="10">
        <v>43100</v>
      </c>
      <c r="G9796" t="s">
        <v>489</v>
      </c>
      <c r="H9796" t="s">
        <v>474</v>
      </c>
      <c r="I9796" t="s">
        <v>541</v>
      </c>
      <c r="J9796">
        <v>335.39</v>
      </c>
      <c r="K9796">
        <v>343.73027130289336</v>
      </c>
      <c r="M9796" t="s">
        <v>2415</v>
      </c>
    </row>
    <row r="9797" spans="1:13" x14ac:dyDescent="0.25">
      <c r="A9797">
        <v>8141</v>
      </c>
      <c r="B9797" t="s">
        <v>281</v>
      </c>
      <c r="C9797" t="s">
        <v>1538</v>
      </c>
      <c r="E9797">
        <v>2017</v>
      </c>
      <c r="F9797" s="10">
        <v>43100</v>
      </c>
      <c r="G9797" t="s">
        <v>489</v>
      </c>
      <c r="H9797" t="s">
        <v>474</v>
      </c>
      <c r="I9797" t="s">
        <v>541</v>
      </c>
      <c r="L9797" t="s">
        <v>2750</v>
      </c>
    </row>
    <row r="9798" spans="1:13" x14ac:dyDescent="0.25">
      <c r="A9798">
        <v>547</v>
      </c>
      <c r="B9798" t="s">
        <v>57</v>
      </c>
      <c r="C9798" t="s">
        <v>1538</v>
      </c>
      <c r="E9798">
        <v>2008</v>
      </c>
      <c r="F9798" s="10">
        <v>39842</v>
      </c>
      <c r="G9798" t="s">
        <v>489</v>
      </c>
      <c r="H9798" t="s">
        <v>474</v>
      </c>
      <c r="I9798" t="s">
        <v>542</v>
      </c>
      <c r="J9798">
        <v>94295.751999999993</v>
      </c>
      <c r="K9798">
        <v>153.96984471694725</v>
      </c>
    </row>
    <row r="9799" spans="1:13" x14ac:dyDescent="0.25">
      <c r="A9799">
        <v>546</v>
      </c>
      <c r="B9799" t="s">
        <v>1157</v>
      </c>
      <c r="C9799" t="s">
        <v>1538</v>
      </c>
      <c r="E9799">
        <v>2008</v>
      </c>
      <c r="F9799" s="10">
        <v>39871</v>
      </c>
      <c r="G9799" t="s">
        <v>489</v>
      </c>
      <c r="H9799" t="s">
        <v>474</v>
      </c>
      <c r="I9799" t="s">
        <v>542</v>
      </c>
      <c r="J9799">
        <v>299204.359</v>
      </c>
      <c r="K9799">
        <v>502.22297401638247</v>
      </c>
    </row>
    <row r="9800" spans="1:13" x14ac:dyDescent="0.25">
      <c r="A9800">
        <v>547</v>
      </c>
      <c r="B9800" t="s">
        <v>57</v>
      </c>
      <c r="C9800" t="s">
        <v>1538</v>
      </c>
      <c r="E9800">
        <v>2009</v>
      </c>
      <c r="F9800" s="10">
        <v>40207</v>
      </c>
      <c r="G9800" t="s">
        <v>489</v>
      </c>
      <c r="H9800" t="s">
        <v>474</v>
      </c>
      <c r="I9800" t="s">
        <v>542</v>
      </c>
      <c r="J9800">
        <v>94540.884999999995</v>
      </c>
      <c r="K9800">
        <v>177.79197931358721</v>
      </c>
    </row>
    <row r="9801" spans="1:13" x14ac:dyDescent="0.25">
      <c r="A9801">
        <v>546</v>
      </c>
      <c r="B9801" t="s">
        <v>1157</v>
      </c>
      <c r="C9801" t="s">
        <v>1538</v>
      </c>
      <c r="E9801">
        <v>2009</v>
      </c>
      <c r="F9801" s="10">
        <v>40249</v>
      </c>
      <c r="G9801" t="s">
        <v>489</v>
      </c>
      <c r="H9801" t="s">
        <v>474</v>
      </c>
      <c r="I9801" t="s">
        <v>542</v>
      </c>
      <c r="J9801">
        <v>328118.12</v>
      </c>
      <c r="K9801">
        <v>619.45311408559712</v>
      </c>
    </row>
    <row r="9802" spans="1:13" x14ac:dyDescent="0.25">
      <c r="A9802">
        <v>546</v>
      </c>
      <c r="B9802" t="s">
        <v>1157</v>
      </c>
      <c r="C9802" t="s">
        <v>1538</v>
      </c>
      <c r="E9802">
        <v>2010</v>
      </c>
      <c r="F9802" s="10">
        <v>40574</v>
      </c>
      <c r="G9802" t="s">
        <v>489</v>
      </c>
      <c r="H9802" t="s">
        <v>474</v>
      </c>
      <c r="I9802" t="s">
        <v>542</v>
      </c>
      <c r="J9802">
        <v>328964.01400000002</v>
      </c>
      <c r="K9802">
        <v>680.63397748903424</v>
      </c>
    </row>
    <row r="9803" spans="1:13" x14ac:dyDescent="0.25">
      <c r="A9803">
        <v>547</v>
      </c>
      <c r="B9803" t="s">
        <v>57</v>
      </c>
      <c r="C9803" t="s">
        <v>1538</v>
      </c>
      <c r="E9803">
        <v>2010</v>
      </c>
      <c r="F9803" s="10">
        <v>40613</v>
      </c>
      <c r="G9803" t="s">
        <v>489</v>
      </c>
      <c r="H9803" t="s">
        <v>474</v>
      </c>
      <c r="I9803" t="s">
        <v>542</v>
      </c>
      <c r="J9803">
        <v>94372.732999999993</v>
      </c>
      <c r="K9803">
        <v>198.41627525597627</v>
      </c>
    </row>
    <row r="9804" spans="1:13" x14ac:dyDescent="0.25">
      <c r="A9804">
        <v>546</v>
      </c>
      <c r="B9804" t="s">
        <v>1157</v>
      </c>
      <c r="C9804" t="s">
        <v>1538</v>
      </c>
      <c r="E9804">
        <v>2011</v>
      </c>
      <c r="F9804" s="10">
        <v>40968</v>
      </c>
      <c r="G9804" t="s">
        <v>489</v>
      </c>
      <c r="H9804" t="s">
        <v>474</v>
      </c>
      <c r="I9804" t="s">
        <v>542</v>
      </c>
      <c r="J9804">
        <v>363733.12400000001</v>
      </c>
      <c r="K9804">
        <v>761.88836429903017</v>
      </c>
    </row>
    <row r="9805" spans="1:13" x14ac:dyDescent="0.25">
      <c r="A9805">
        <v>547</v>
      </c>
      <c r="B9805" t="s">
        <v>57</v>
      </c>
      <c r="C9805" t="s">
        <v>1538</v>
      </c>
      <c r="E9805">
        <v>2011</v>
      </c>
      <c r="F9805" s="10">
        <v>40991</v>
      </c>
      <c r="G9805" t="s">
        <v>489</v>
      </c>
      <c r="H9805" t="s">
        <v>474</v>
      </c>
      <c r="I9805" t="s">
        <v>542</v>
      </c>
      <c r="J9805">
        <v>98891.284</v>
      </c>
      <c r="K9805">
        <v>201.91784547533487</v>
      </c>
    </row>
    <row r="9806" spans="1:13" x14ac:dyDescent="0.25">
      <c r="A9806">
        <v>546</v>
      </c>
      <c r="B9806" t="s">
        <v>1157</v>
      </c>
      <c r="C9806" t="s">
        <v>1538</v>
      </c>
      <c r="E9806">
        <v>2012</v>
      </c>
      <c r="F9806" s="10">
        <v>41361</v>
      </c>
      <c r="G9806" t="s">
        <v>489</v>
      </c>
      <c r="H9806" t="s">
        <v>474</v>
      </c>
      <c r="I9806" t="s">
        <v>542</v>
      </c>
      <c r="J9806">
        <v>382885.74300000002</v>
      </c>
      <c r="K9806">
        <v>810.2716024040293</v>
      </c>
    </row>
    <row r="9807" spans="1:13" x14ac:dyDescent="0.25">
      <c r="A9807">
        <v>547</v>
      </c>
      <c r="B9807" t="s">
        <v>57</v>
      </c>
      <c r="C9807" t="s">
        <v>1538</v>
      </c>
      <c r="E9807">
        <v>2012</v>
      </c>
      <c r="F9807" s="10">
        <v>41360</v>
      </c>
      <c r="G9807" t="s">
        <v>489</v>
      </c>
      <c r="H9807" t="s">
        <v>474</v>
      </c>
      <c r="I9807" t="s">
        <v>542</v>
      </c>
      <c r="J9807">
        <v>116213.045</v>
      </c>
      <c r="K9807">
        <v>245.93271469081981</v>
      </c>
    </row>
    <row r="9808" spans="1:13" x14ac:dyDescent="0.25">
      <c r="A9808">
        <v>546</v>
      </c>
      <c r="B9808" t="s">
        <v>1157</v>
      </c>
      <c r="C9808" t="s">
        <v>1538</v>
      </c>
      <c r="E9808">
        <v>2013</v>
      </c>
      <c r="F9808" s="10">
        <v>41729</v>
      </c>
      <c r="G9808" t="s">
        <v>489</v>
      </c>
      <c r="H9808" t="s">
        <v>474</v>
      </c>
      <c r="I9808" t="s">
        <v>542</v>
      </c>
      <c r="J9808">
        <v>403879.48200000002</v>
      </c>
      <c r="K9808">
        <v>733.61938858917779</v>
      </c>
    </row>
    <row r="9809" spans="1:13" x14ac:dyDescent="0.25">
      <c r="A9809">
        <v>547</v>
      </c>
      <c r="B9809" t="s">
        <v>57</v>
      </c>
      <c r="C9809" t="s">
        <v>1538</v>
      </c>
      <c r="E9809">
        <v>2013</v>
      </c>
      <c r="F9809" s="10">
        <v>41729</v>
      </c>
      <c r="G9809" t="s">
        <v>489</v>
      </c>
      <c r="H9809" t="s">
        <v>474</v>
      </c>
      <c r="I9809" t="s">
        <v>542</v>
      </c>
      <c r="J9809">
        <v>122735.61599999999</v>
      </c>
      <c r="K9809">
        <v>222.9408315623127</v>
      </c>
    </row>
    <row r="9810" spans="1:13" x14ac:dyDescent="0.25">
      <c r="A9810">
        <v>546</v>
      </c>
      <c r="B9810" t="s">
        <v>1157</v>
      </c>
      <c r="C9810" t="s">
        <v>1538</v>
      </c>
      <c r="E9810">
        <v>2014</v>
      </c>
      <c r="F9810" s="10">
        <v>42089</v>
      </c>
      <c r="G9810" t="s">
        <v>489</v>
      </c>
      <c r="H9810" t="s">
        <v>474</v>
      </c>
      <c r="I9810" t="s">
        <v>542</v>
      </c>
      <c r="J9810">
        <v>440734.17200000002</v>
      </c>
      <c r="K9810">
        <v>703.07108650916462</v>
      </c>
    </row>
    <row r="9811" spans="1:13" x14ac:dyDescent="0.25">
      <c r="A9811">
        <v>547</v>
      </c>
      <c r="B9811" t="s">
        <v>57</v>
      </c>
      <c r="C9811" t="s">
        <v>1538</v>
      </c>
      <c r="E9811">
        <v>2014</v>
      </c>
      <c r="F9811" s="10">
        <v>42090</v>
      </c>
      <c r="G9811" t="s">
        <v>489</v>
      </c>
      <c r="H9811" t="s">
        <v>474</v>
      </c>
      <c r="I9811" t="s">
        <v>542</v>
      </c>
      <c r="J9811">
        <v>134833.88699999999</v>
      </c>
      <c r="K9811">
        <v>215.09066792157861</v>
      </c>
    </row>
    <row r="9812" spans="1:13" x14ac:dyDescent="0.25">
      <c r="A9812">
        <v>546</v>
      </c>
      <c r="B9812" t="s">
        <v>1157</v>
      </c>
      <c r="C9812" t="s">
        <v>1538</v>
      </c>
      <c r="E9812">
        <v>2015</v>
      </c>
      <c r="F9812" s="10">
        <v>42459</v>
      </c>
      <c r="G9812" t="s">
        <v>489</v>
      </c>
      <c r="H9812" t="s">
        <v>474</v>
      </c>
      <c r="I9812" t="s">
        <v>542</v>
      </c>
      <c r="J9812">
        <v>473396.70500000002</v>
      </c>
      <c r="K9812">
        <v>701.22456673085469</v>
      </c>
    </row>
    <row r="9813" spans="1:13" x14ac:dyDescent="0.25">
      <c r="A9813">
        <v>547</v>
      </c>
      <c r="B9813" t="s">
        <v>57</v>
      </c>
      <c r="C9813" t="s">
        <v>1538</v>
      </c>
      <c r="E9813">
        <v>2015</v>
      </c>
      <c r="F9813" s="10">
        <v>42459</v>
      </c>
      <c r="G9813" t="s">
        <v>489</v>
      </c>
      <c r="H9813" t="s">
        <v>474</v>
      </c>
      <c r="I9813" t="s">
        <v>542</v>
      </c>
      <c r="J9813">
        <v>140121.85500000001</v>
      </c>
      <c r="K9813">
        <v>207.557184120871</v>
      </c>
    </row>
    <row r="9814" spans="1:13" x14ac:dyDescent="0.25">
      <c r="A9814">
        <v>546</v>
      </c>
      <c r="B9814" t="s">
        <v>1157</v>
      </c>
      <c r="C9814" t="s">
        <v>1538</v>
      </c>
      <c r="E9814">
        <v>2016</v>
      </c>
      <c r="F9814" s="10">
        <v>42766</v>
      </c>
      <c r="G9814" t="s">
        <v>489</v>
      </c>
      <c r="H9814" t="s">
        <v>474</v>
      </c>
      <c r="I9814" t="s">
        <v>542</v>
      </c>
      <c r="J9814">
        <v>492002.98</v>
      </c>
      <c r="K9814">
        <v>758.24584277282042</v>
      </c>
    </row>
    <row r="9815" spans="1:13" x14ac:dyDescent="0.25">
      <c r="A9815">
        <v>547</v>
      </c>
      <c r="B9815" t="s">
        <v>57</v>
      </c>
      <c r="C9815" t="s">
        <v>1538</v>
      </c>
      <c r="E9815">
        <v>2016</v>
      </c>
      <c r="F9815" s="10">
        <v>42817</v>
      </c>
      <c r="G9815" t="s">
        <v>489</v>
      </c>
      <c r="H9815" t="s">
        <v>474</v>
      </c>
      <c r="I9815" t="s">
        <v>542</v>
      </c>
      <c r="J9815">
        <v>147730.73699999999</v>
      </c>
      <c r="K9815">
        <v>222.93595056288294</v>
      </c>
    </row>
    <row r="9816" spans="1:13" x14ac:dyDescent="0.25">
      <c r="A9816">
        <v>546</v>
      </c>
      <c r="B9816" t="s">
        <v>1157</v>
      </c>
      <c r="C9816" t="s">
        <v>1538</v>
      </c>
      <c r="E9816">
        <v>2017</v>
      </c>
      <c r="F9816" s="10">
        <v>43100</v>
      </c>
      <c r="G9816" t="s">
        <v>489</v>
      </c>
      <c r="H9816" t="s">
        <v>474</v>
      </c>
      <c r="I9816" t="s">
        <v>542</v>
      </c>
      <c r="J9816">
        <v>509541</v>
      </c>
      <c r="K9816">
        <v>828.22567536816098</v>
      </c>
      <c r="M9816" t="s">
        <v>2415</v>
      </c>
    </row>
    <row r="9817" spans="1:13" x14ac:dyDescent="0.25">
      <c r="A9817">
        <v>547</v>
      </c>
      <c r="B9817" t="s">
        <v>57</v>
      </c>
      <c r="C9817" t="s">
        <v>1538</v>
      </c>
      <c r="E9817">
        <v>2017</v>
      </c>
      <c r="F9817" s="10">
        <v>43100</v>
      </c>
      <c r="G9817" t="s">
        <v>489</v>
      </c>
      <c r="H9817" t="s">
        <v>474</v>
      </c>
      <c r="I9817" t="s">
        <v>542</v>
      </c>
      <c r="J9817">
        <v>154686</v>
      </c>
      <c r="K9817">
        <v>251.43200806215663</v>
      </c>
      <c r="M9817" t="s">
        <v>2415</v>
      </c>
    </row>
    <row r="9818" spans="1:13" x14ac:dyDescent="0.25">
      <c r="A9818">
        <v>717</v>
      </c>
      <c r="B9818" t="s">
        <v>69</v>
      </c>
      <c r="C9818" t="s">
        <v>1538</v>
      </c>
      <c r="E9818">
        <v>2008</v>
      </c>
      <c r="F9818" s="10">
        <v>39813</v>
      </c>
      <c r="G9818" t="s">
        <v>489</v>
      </c>
      <c r="H9818" t="s">
        <v>474</v>
      </c>
      <c r="I9818" t="s">
        <v>543</v>
      </c>
      <c r="J9818">
        <v>2369.4119999999998</v>
      </c>
      <c r="K9818">
        <v>347.26723730335323</v>
      </c>
    </row>
    <row r="9819" spans="1:13" x14ac:dyDescent="0.25">
      <c r="A9819">
        <v>1060</v>
      </c>
      <c r="B9819" t="s">
        <v>63</v>
      </c>
      <c r="C9819" t="s">
        <v>1538</v>
      </c>
      <c r="E9819">
        <v>2008</v>
      </c>
      <c r="F9819" s="10">
        <v>39813</v>
      </c>
      <c r="G9819" t="s">
        <v>489</v>
      </c>
      <c r="H9819" t="s">
        <v>474</v>
      </c>
      <c r="I9819" t="s">
        <v>543</v>
      </c>
      <c r="J9819">
        <v>220.88</v>
      </c>
      <c r="K9819">
        <v>32.372752132412877</v>
      </c>
    </row>
    <row r="9820" spans="1:13" x14ac:dyDescent="0.25">
      <c r="A9820">
        <v>1700</v>
      </c>
      <c r="B9820" t="s">
        <v>84</v>
      </c>
      <c r="C9820" t="s">
        <v>1538</v>
      </c>
      <c r="E9820">
        <v>2008</v>
      </c>
      <c r="F9820" s="10">
        <v>39813</v>
      </c>
      <c r="G9820" t="s">
        <v>489</v>
      </c>
      <c r="H9820" t="s">
        <v>474</v>
      </c>
      <c r="I9820" t="s">
        <v>543</v>
      </c>
      <c r="J9820">
        <v>126.38714</v>
      </c>
      <c r="K9820">
        <v>18.523630731368009</v>
      </c>
    </row>
    <row r="9821" spans="1:13" x14ac:dyDescent="0.25">
      <c r="A9821">
        <v>1723</v>
      </c>
      <c r="B9821" t="s">
        <v>86</v>
      </c>
      <c r="C9821" t="s">
        <v>1538</v>
      </c>
      <c r="E9821">
        <v>2008</v>
      </c>
      <c r="F9821" s="10">
        <v>39871</v>
      </c>
      <c r="G9821" t="s">
        <v>489</v>
      </c>
      <c r="H9821" t="s">
        <v>474</v>
      </c>
      <c r="I9821" t="s">
        <v>543</v>
      </c>
      <c r="J9821">
        <v>1024.808</v>
      </c>
      <c r="K9821">
        <v>149.83085678662107</v>
      </c>
    </row>
    <row r="9822" spans="1:13" x14ac:dyDescent="0.25">
      <c r="A9822">
        <v>1243</v>
      </c>
      <c r="B9822" t="s">
        <v>76</v>
      </c>
      <c r="C9822" t="s">
        <v>1538</v>
      </c>
      <c r="E9822">
        <v>2008</v>
      </c>
      <c r="F9822" s="10">
        <v>39908</v>
      </c>
      <c r="G9822" t="s">
        <v>489</v>
      </c>
      <c r="H9822" t="s">
        <v>474</v>
      </c>
      <c r="I9822" t="s">
        <v>543</v>
      </c>
      <c r="J9822">
        <v>86.885999999999996</v>
      </c>
      <c r="K9822">
        <v>12.714464953785935</v>
      </c>
    </row>
    <row r="9823" spans="1:13" x14ac:dyDescent="0.25">
      <c r="A9823">
        <v>1700</v>
      </c>
      <c r="B9823" t="s">
        <v>84</v>
      </c>
      <c r="C9823" t="s">
        <v>1538</v>
      </c>
      <c r="E9823">
        <v>2009</v>
      </c>
      <c r="F9823" s="10">
        <v>40178</v>
      </c>
      <c r="G9823" t="s">
        <v>489</v>
      </c>
      <c r="H9823" t="s">
        <v>474</v>
      </c>
      <c r="I9823" t="s">
        <v>543</v>
      </c>
      <c r="J9823">
        <v>171.76901000000001</v>
      </c>
      <c r="K9823">
        <v>25.160184894808378</v>
      </c>
    </row>
    <row r="9824" spans="1:13" x14ac:dyDescent="0.25">
      <c r="A9824">
        <v>1793</v>
      </c>
      <c r="B9824" t="s">
        <v>88</v>
      </c>
      <c r="C9824" t="s">
        <v>1538</v>
      </c>
      <c r="E9824">
        <v>2009</v>
      </c>
      <c r="F9824" s="10">
        <v>40178</v>
      </c>
      <c r="G9824" t="s">
        <v>489</v>
      </c>
      <c r="H9824" t="s">
        <v>474</v>
      </c>
      <c r="I9824" t="s">
        <v>543</v>
      </c>
      <c r="J9824">
        <v>84.416799999999995</v>
      </c>
      <c r="K9824">
        <v>12.365107630462909</v>
      </c>
    </row>
    <row r="9825" spans="1:11" x14ac:dyDescent="0.25">
      <c r="A9825">
        <v>717</v>
      </c>
      <c r="B9825" t="s">
        <v>69</v>
      </c>
      <c r="C9825" t="s">
        <v>1538</v>
      </c>
      <c r="E9825">
        <v>2009</v>
      </c>
      <c r="F9825" s="10">
        <v>40241</v>
      </c>
      <c r="G9825" t="s">
        <v>489</v>
      </c>
      <c r="H9825" t="s">
        <v>474</v>
      </c>
      <c r="I9825" t="s">
        <v>543</v>
      </c>
      <c r="J9825">
        <v>2729.38</v>
      </c>
      <c r="K9825">
        <v>399.84980983774864</v>
      </c>
    </row>
    <row r="9826" spans="1:11" x14ac:dyDescent="0.25">
      <c r="A9826">
        <v>1723</v>
      </c>
      <c r="B9826" t="s">
        <v>86</v>
      </c>
      <c r="C9826" t="s">
        <v>1538</v>
      </c>
      <c r="E9826">
        <v>2009</v>
      </c>
      <c r="F9826" s="10">
        <v>40238</v>
      </c>
      <c r="G9826" t="s">
        <v>489</v>
      </c>
      <c r="H9826" t="s">
        <v>474</v>
      </c>
      <c r="I9826" t="s">
        <v>543</v>
      </c>
      <c r="J9826">
        <v>1293.4760000000001</v>
      </c>
      <c r="K9826">
        <v>189.49216768265754</v>
      </c>
    </row>
    <row r="9827" spans="1:11" x14ac:dyDescent="0.25">
      <c r="A9827">
        <v>1060</v>
      </c>
      <c r="B9827" t="s">
        <v>63</v>
      </c>
      <c r="C9827" t="s">
        <v>1538</v>
      </c>
      <c r="E9827">
        <v>2009</v>
      </c>
      <c r="F9827" s="10">
        <v>40266</v>
      </c>
      <c r="G9827" t="s">
        <v>489</v>
      </c>
      <c r="H9827" t="s">
        <v>474</v>
      </c>
      <c r="I9827" t="s">
        <v>543</v>
      </c>
      <c r="J9827">
        <v>313.56299999999999</v>
      </c>
      <c r="K9827">
        <v>45.937393832323664</v>
      </c>
    </row>
    <row r="9828" spans="1:11" x14ac:dyDescent="0.25">
      <c r="A9828">
        <v>1243</v>
      </c>
      <c r="B9828" t="s">
        <v>76</v>
      </c>
      <c r="C9828" t="s">
        <v>1538</v>
      </c>
      <c r="E9828">
        <v>2009</v>
      </c>
      <c r="F9828" s="10">
        <v>40254</v>
      </c>
      <c r="G9828" t="s">
        <v>489</v>
      </c>
      <c r="H9828" t="s">
        <v>474</v>
      </c>
      <c r="I9828" t="s">
        <v>543</v>
      </c>
      <c r="J9828">
        <v>84.621849999999995</v>
      </c>
      <c r="K9828">
        <v>12.397212841661224</v>
      </c>
    </row>
    <row r="9829" spans="1:11" x14ac:dyDescent="0.25">
      <c r="A9829">
        <v>1793</v>
      </c>
      <c r="B9829" t="s">
        <v>88</v>
      </c>
      <c r="C9829" t="s">
        <v>1538</v>
      </c>
      <c r="E9829">
        <v>2010</v>
      </c>
      <c r="F9829" s="10">
        <v>40543</v>
      </c>
      <c r="G9829" t="s">
        <v>489</v>
      </c>
      <c r="H9829" t="s">
        <v>474</v>
      </c>
      <c r="I9829" t="s">
        <v>543</v>
      </c>
      <c r="J9829">
        <v>147.72735</v>
      </c>
      <c r="K9829">
        <v>22.375117477911122</v>
      </c>
    </row>
    <row r="9830" spans="1:11" x14ac:dyDescent="0.25">
      <c r="A9830">
        <v>1060</v>
      </c>
      <c r="B9830" t="s">
        <v>63</v>
      </c>
      <c r="C9830" t="s">
        <v>1538</v>
      </c>
      <c r="E9830">
        <v>2010</v>
      </c>
      <c r="F9830" s="10">
        <v>40601</v>
      </c>
      <c r="G9830" t="s">
        <v>489</v>
      </c>
      <c r="H9830" t="s">
        <v>474</v>
      </c>
      <c r="I9830" t="s">
        <v>543</v>
      </c>
      <c r="J9830">
        <v>500.47084999999998</v>
      </c>
      <c r="K9830">
        <v>76.156215310192977</v>
      </c>
    </row>
    <row r="9831" spans="1:11" x14ac:dyDescent="0.25">
      <c r="A9831">
        <v>1698</v>
      </c>
      <c r="B9831" t="s">
        <v>254</v>
      </c>
      <c r="C9831" t="s">
        <v>1538</v>
      </c>
      <c r="E9831">
        <v>2010</v>
      </c>
      <c r="F9831" s="10">
        <v>40603</v>
      </c>
      <c r="G9831" t="s">
        <v>489</v>
      </c>
      <c r="H9831" t="s">
        <v>474</v>
      </c>
      <c r="I9831" t="s">
        <v>543</v>
      </c>
      <c r="J9831">
        <v>84.504000000000005</v>
      </c>
      <c r="K9831">
        <v>12.858900410628406</v>
      </c>
    </row>
    <row r="9832" spans="1:11" x14ac:dyDescent="0.25">
      <c r="A9832">
        <v>1723</v>
      </c>
      <c r="B9832" t="s">
        <v>86</v>
      </c>
      <c r="C9832" t="s">
        <v>1538</v>
      </c>
      <c r="E9832">
        <v>2010</v>
      </c>
      <c r="F9832" s="10">
        <v>40602</v>
      </c>
      <c r="G9832" t="s">
        <v>489</v>
      </c>
      <c r="H9832" t="s">
        <v>474</v>
      </c>
      <c r="I9832" t="s">
        <v>543</v>
      </c>
      <c r="J9832">
        <v>1765.672</v>
      </c>
      <c r="K9832">
        <v>268.68077731036493</v>
      </c>
    </row>
    <row r="9833" spans="1:11" x14ac:dyDescent="0.25">
      <c r="A9833">
        <v>717</v>
      </c>
      <c r="B9833" t="s">
        <v>69</v>
      </c>
      <c r="C9833" t="s">
        <v>1538</v>
      </c>
      <c r="E9833">
        <v>2010</v>
      </c>
      <c r="F9833" s="10">
        <v>40631</v>
      </c>
      <c r="G9833" t="s">
        <v>489</v>
      </c>
      <c r="H9833" t="s">
        <v>474</v>
      </c>
      <c r="I9833" t="s">
        <v>543</v>
      </c>
      <c r="J9833">
        <v>3280.42137</v>
      </c>
      <c r="K9833">
        <v>500.93453061668271</v>
      </c>
    </row>
    <row r="9834" spans="1:11" x14ac:dyDescent="0.25">
      <c r="A9834">
        <v>1243</v>
      </c>
      <c r="B9834" t="s">
        <v>76</v>
      </c>
      <c r="C9834" t="s">
        <v>1538</v>
      </c>
      <c r="E9834">
        <v>2010</v>
      </c>
      <c r="F9834" s="10">
        <v>40651</v>
      </c>
      <c r="G9834" t="s">
        <v>489</v>
      </c>
      <c r="H9834" t="s">
        <v>474</v>
      </c>
      <c r="I9834" t="s">
        <v>543</v>
      </c>
      <c r="J9834">
        <v>225.74365</v>
      </c>
      <c r="K9834">
        <v>34.778037471366048</v>
      </c>
    </row>
    <row r="9835" spans="1:11" x14ac:dyDescent="0.25">
      <c r="A9835">
        <v>1700</v>
      </c>
      <c r="B9835" t="s">
        <v>84</v>
      </c>
      <c r="C9835" t="s">
        <v>1538</v>
      </c>
      <c r="E9835">
        <v>2010</v>
      </c>
      <c r="F9835" s="10">
        <v>40780</v>
      </c>
      <c r="G9835" t="s">
        <v>489</v>
      </c>
      <c r="H9835" t="s">
        <v>474</v>
      </c>
      <c r="I9835" t="s">
        <v>543</v>
      </c>
      <c r="J9835">
        <v>206.52504999999999</v>
      </c>
      <c r="K9835">
        <v>32.391076454684814</v>
      </c>
    </row>
    <row r="9836" spans="1:11" x14ac:dyDescent="0.25">
      <c r="A9836">
        <v>1003</v>
      </c>
      <c r="B9836" t="s">
        <v>58</v>
      </c>
      <c r="C9836" t="s">
        <v>1538</v>
      </c>
      <c r="E9836">
        <v>2011</v>
      </c>
      <c r="F9836" s="10">
        <v>40908</v>
      </c>
      <c r="G9836" t="s">
        <v>489</v>
      </c>
      <c r="H9836" t="s">
        <v>474</v>
      </c>
      <c r="I9836" t="s">
        <v>543</v>
      </c>
      <c r="J9836">
        <v>462.83974999999998</v>
      </c>
      <c r="K9836">
        <v>73.401521000103401</v>
      </c>
    </row>
    <row r="9837" spans="1:11" x14ac:dyDescent="0.25">
      <c r="A9837">
        <v>1421</v>
      </c>
      <c r="B9837" t="s">
        <v>78</v>
      </c>
      <c r="C9837" t="s">
        <v>1538</v>
      </c>
      <c r="E9837">
        <v>2011</v>
      </c>
      <c r="F9837" s="10">
        <v>40908</v>
      </c>
      <c r="G9837" t="s">
        <v>489</v>
      </c>
      <c r="H9837" t="s">
        <v>474</v>
      </c>
      <c r="I9837" t="s">
        <v>543</v>
      </c>
      <c r="J9837">
        <v>734.88599999999997</v>
      </c>
      <c r="K9837">
        <v>116.54519768814581</v>
      </c>
    </row>
    <row r="9838" spans="1:11" x14ac:dyDescent="0.25">
      <c r="A9838">
        <v>1060</v>
      </c>
      <c r="B9838" t="s">
        <v>63</v>
      </c>
      <c r="C9838" t="s">
        <v>1538</v>
      </c>
      <c r="E9838">
        <v>2011</v>
      </c>
      <c r="F9838" s="10">
        <v>40976</v>
      </c>
      <c r="G9838" t="s">
        <v>489</v>
      </c>
      <c r="H9838" t="s">
        <v>474</v>
      </c>
      <c r="I9838" t="s">
        <v>543</v>
      </c>
      <c r="J9838">
        <v>1026.0082399999999</v>
      </c>
      <c r="K9838">
        <v>163.01802732929201</v>
      </c>
    </row>
    <row r="9839" spans="1:11" x14ac:dyDescent="0.25">
      <c r="A9839">
        <v>1698</v>
      </c>
      <c r="B9839" t="s">
        <v>254</v>
      </c>
      <c r="C9839" t="s">
        <v>1538</v>
      </c>
      <c r="E9839">
        <v>2011</v>
      </c>
      <c r="F9839" s="10">
        <v>40967</v>
      </c>
      <c r="G9839" t="s">
        <v>489</v>
      </c>
      <c r="H9839" t="s">
        <v>474</v>
      </c>
      <c r="I9839" t="s">
        <v>543</v>
      </c>
      <c r="J9839">
        <v>307.15999999999997</v>
      </c>
      <c r="K9839">
        <v>48.803328591654711</v>
      </c>
    </row>
    <row r="9840" spans="1:11" x14ac:dyDescent="0.25">
      <c r="A9840">
        <v>1723</v>
      </c>
      <c r="B9840" t="s">
        <v>86</v>
      </c>
      <c r="C9840" t="s">
        <v>1538</v>
      </c>
      <c r="E9840">
        <v>2011</v>
      </c>
      <c r="F9840" s="10">
        <v>40967</v>
      </c>
      <c r="G9840" t="s">
        <v>489</v>
      </c>
      <c r="H9840" t="s">
        <v>474</v>
      </c>
      <c r="I9840" t="s">
        <v>543</v>
      </c>
      <c r="J9840">
        <v>2287.5749999999998</v>
      </c>
      <c r="K9840">
        <v>363.46293268346966</v>
      </c>
    </row>
    <row r="9841" spans="1:11" x14ac:dyDescent="0.25">
      <c r="A9841">
        <v>717</v>
      </c>
      <c r="B9841" t="s">
        <v>69</v>
      </c>
      <c r="C9841" t="s">
        <v>1538</v>
      </c>
      <c r="E9841">
        <v>2011</v>
      </c>
      <c r="F9841" s="10">
        <v>41003</v>
      </c>
      <c r="G9841" t="s">
        <v>489</v>
      </c>
      <c r="H9841" t="s">
        <v>474</v>
      </c>
      <c r="I9841" t="s">
        <v>543</v>
      </c>
      <c r="J9841">
        <v>3775.36787</v>
      </c>
      <c r="K9841">
        <v>599.64813534748885</v>
      </c>
    </row>
    <row r="9842" spans="1:11" x14ac:dyDescent="0.25">
      <c r="A9842">
        <v>1243</v>
      </c>
      <c r="B9842" t="s">
        <v>76</v>
      </c>
      <c r="C9842" t="s">
        <v>1538</v>
      </c>
      <c r="E9842">
        <v>2011</v>
      </c>
      <c r="F9842" s="10">
        <v>40996</v>
      </c>
      <c r="G9842" t="s">
        <v>489</v>
      </c>
      <c r="H9842" t="s">
        <v>474</v>
      </c>
      <c r="I9842" t="s">
        <v>543</v>
      </c>
      <c r="J9842">
        <v>305.31653</v>
      </c>
      <c r="K9842">
        <v>48.493946605861652</v>
      </c>
    </row>
    <row r="9843" spans="1:11" x14ac:dyDescent="0.25">
      <c r="A9843">
        <v>1700</v>
      </c>
      <c r="B9843" t="s">
        <v>84</v>
      </c>
      <c r="C9843" t="s">
        <v>1538</v>
      </c>
      <c r="E9843">
        <v>2011</v>
      </c>
      <c r="F9843" s="10">
        <v>40998</v>
      </c>
      <c r="G9843" t="s">
        <v>489</v>
      </c>
      <c r="H9843" t="s">
        <v>474</v>
      </c>
      <c r="I9843" t="s">
        <v>543</v>
      </c>
      <c r="J9843">
        <v>159.65609000000001</v>
      </c>
      <c r="K9843">
        <v>25.358449815215188</v>
      </c>
    </row>
    <row r="9844" spans="1:11" x14ac:dyDescent="0.25">
      <c r="A9844">
        <v>1793</v>
      </c>
      <c r="B9844" t="s">
        <v>88</v>
      </c>
      <c r="C9844" t="s">
        <v>1538</v>
      </c>
      <c r="E9844">
        <v>2011</v>
      </c>
      <c r="F9844" s="10">
        <v>41072</v>
      </c>
      <c r="G9844" t="s">
        <v>489</v>
      </c>
      <c r="H9844" t="s">
        <v>474</v>
      </c>
      <c r="I9844" t="s">
        <v>543</v>
      </c>
      <c r="J9844">
        <v>218.63784000000001</v>
      </c>
      <c r="K9844">
        <v>34.330920430742367</v>
      </c>
    </row>
    <row r="9845" spans="1:11" x14ac:dyDescent="0.25">
      <c r="A9845">
        <v>1003</v>
      </c>
      <c r="B9845" t="s">
        <v>58</v>
      </c>
      <c r="C9845" t="s">
        <v>1538</v>
      </c>
      <c r="E9845">
        <v>2012</v>
      </c>
      <c r="F9845" s="10">
        <v>41274</v>
      </c>
      <c r="G9845" t="s">
        <v>489</v>
      </c>
      <c r="H9845" t="s">
        <v>474</v>
      </c>
      <c r="I9845" t="s">
        <v>543</v>
      </c>
      <c r="J9845">
        <v>503.71564999999998</v>
      </c>
      <c r="K9845">
        <v>80.844994129811795</v>
      </c>
    </row>
    <row r="9846" spans="1:11" x14ac:dyDescent="0.25">
      <c r="A9846">
        <v>1421</v>
      </c>
      <c r="B9846" t="s">
        <v>78</v>
      </c>
      <c r="C9846" t="s">
        <v>1538</v>
      </c>
      <c r="E9846">
        <v>2012</v>
      </c>
      <c r="F9846" s="10">
        <v>41274</v>
      </c>
      <c r="G9846" t="s">
        <v>489</v>
      </c>
      <c r="H9846" t="s">
        <v>474</v>
      </c>
      <c r="I9846" t="s">
        <v>543</v>
      </c>
      <c r="J9846">
        <v>999.31500000000005</v>
      </c>
      <c r="K9846">
        <v>160.38734414710538</v>
      </c>
    </row>
    <row r="9847" spans="1:11" x14ac:dyDescent="0.25">
      <c r="A9847">
        <v>1698</v>
      </c>
      <c r="B9847" t="s">
        <v>254</v>
      </c>
      <c r="C9847" t="s">
        <v>1538</v>
      </c>
      <c r="E9847">
        <v>2012</v>
      </c>
      <c r="F9847" s="10">
        <v>41333</v>
      </c>
      <c r="G9847" t="s">
        <v>489</v>
      </c>
      <c r="H9847" t="s">
        <v>474</v>
      </c>
      <c r="I9847" t="s">
        <v>543</v>
      </c>
      <c r="J9847">
        <v>738.60599999999999</v>
      </c>
      <c r="K9847">
        <v>118.66321336921582</v>
      </c>
    </row>
    <row r="9848" spans="1:11" x14ac:dyDescent="0.25">
      <c r="A9848">
        <v>1723</v>
      </c>
      <c r="B9848" t="s">
        <v>86</v>
      </c>
      <c r="C9848" t="s">
        <v>1538</v>
      </c>
      <c r="E9848">
        <v>2012</v>
      </c>
      <c r="F9848" s="10">
        <v>41332</v>
      </c>
      <c r="G9848" t="s">
        <v>489</v>
      </c>
      <c r="H9848" t="s">
        <v>474</v>
      </c>
      <c r="I9848" t="s">
        <v>543</v>
      </c>
      <c r="J9848">
        <v>2652.2559999999999</v>
      </c>
      <c r="K9848">
        <v>426.10704440226982</v>
      </c>
    </row>
    <row r="9849" spans="1:11" x14ac:dyDescent="0.25">
      <c r="A9849">
        <v>717</v>
      </c>
      <c r="B9849" t="s">
        <v>69</v>
      </c>
      <c r="C9849" t="s">
        <v>1538</v>
      </c>
      <c r="E9849">
        <v>2012</v>
      </c>
      <c r="F9849" s="10">
        <v>41365</v>
      </c>
      <c r="G9849" t="s">
        <v>489</v>
      </c>
      <c r="H9849" t="s">
        <v>474</v>
      </c>
      <c r="I9849" t="s">
        <v>543</v>
      </c>
      <c r="J9849">
        <v>3968.73659</v>
      </c>
      <c r="K9849">
        <v>638.43806514527398</v>
      </c>
    </row>
    <row r="9850" spans="1:11" x14ac:dyDescent="0.25">
      <c r="A9850">
        <v>1060</v>
      </c>
      <c r="B9850" t="s">
        <v>63</v>
      </c>
      <c r="C9850" t="s">
        <v>1538</v>
      </c>
      <c r="E9850">
        <v>2012</v>
      </c>
      <c r="F9850" s="10">
        <v>41354</v>
      </c>
      <c r="G9850" t="s">
        <v>489</v>
      </c>
      <c r="H9850" t="s">
        <v>474</v>
      </c>
      <c r="I9850" t="s">
        <v>543</v>
      </c>
      <c r="J9850">
        <v>1771.5457799999999</v>
      </c>
      <c r="K9850">
        <v>284.9829497249338</v>
      </c>
    </row>
    <row r="9851" spans="1:11" x14ac:dyDescent="0.25">
      <c r="A9851">
        <v>1243</v>
      </c>
      <c r="B9851" t="s">
        <v>76</v>
      </c>
      <c r="C9851" t="s">
        <v>1538</v>
      </c>
      <c r="E9851">
        <v>2012</v>
      </c>
      <c r="F9851" s="10">
        <v>41380</v>
      </c>
      <c r="G9851" t="s">
        <v>489</v>
      </c>
      <c r="H9851" t="s">
        <v>474</v>
      </c>
      <c r="I9851" t="s">
        <v>543</v>
      </c>
      <c r="J9851">
        <v>356.59044999999998</v>
      </c>
      <c r="K9851">
        <v>57.835285367037642</v>
      </c>
    </row>
    <row r="9852" spans="1:11" x14ac:dyDescent="0.25">
      <c r="A9852">
        <v>1700</v>
      </c>
      <c r="B9852" t="s">
        <v>84</v>
      </c>
      <c r="C9852" t="s">
        <v>1538</v>
      </c>
      <c r="E9852">
        <v>2012</v>
      </c>
      <c r="F9852" s="10">
        <v>41381</v>
      </c>
      <c r="G9852" t="s">
        <v>489</v>
      </c>
      <c r="H9852" t="s">
        <v>474</v>
      </c>
      <c r="I9852" t="s">
        <v>543</v>
      </c>
      <c r="J9852">
        <v>361.53160000000003</v>
      </c>
      <c r="K9852">
        <v>58.636688826640501</v>
      </c>
    </row>
    <row r="9853" spans="1:11" x14ac:dyDescent="0.25">
      <c r="A9853">
        <v>1793</v>
      </c>
      <c r="B9853" t="s">
        <v>88</v>
      </c>
      <c r="C9853" t="s">
        <v>1538</v>
      </c>
      <c r="E9853">
        <v>2012</v>
      </c>
      <c r="F9853" s="10">
        <v>41381</v>
      </c>
      <c r="G9853" t="s">
        <v>489</v>
      </c>
      <c r="H9853" t="s">
        <v>474</v>
      </c>
      <c r="I9853" t="s">
        <v>543</v>
      </c>
      <c r="J9853">
        <v>290.77800999999999</v>
      </c>
      <c r="K9853">
        <v>47.161187818712826</v>
      </c>
    </row>
    <row r="9854" spans="1:11" x14ac:dyDescent="0.25">
      <c r="A9854">
        <v>1582</v>
      </c>
      <c r="B9854" t="s">
        <v>81</v>
      </c>
      <c r="C9854" t="s">
        <v>1538</v>
      </c>
      <c r="E9854">
        <v>2013</v>
      </c>
      <c r="F9854" s="10">
        <v>41639</v>
      </c>
      <c r="G9854" t="s">
        <v>489</v>
      </c>
      <c r="H9854" t="s">
        <v>474</v>
      </c>
      <c r="I9854" t="s">
        <v>543</v>
      </c>
      <c r="J9854">
        <v>277.21627000000001</v>
      </c>
      <c r="K9854">
        <v>45.790437462968832</v>
      </c>
    </row>
    <row r="9855" spans="1:11" x14ac:dyDescent="0.25">
      <c r="A9855">
        <v>1698</v>
      </c>
      <c r="B9855" t="s">
        <v>254</v>
      </c>
      <c r="C9855" t="s">
        <v>1538</v>
      </c>
      <c r="E9855">
        <v>2013</v>
      </c>
      <c r="F9855" s="10">
        <v>41689</v>
      </c>
      <c r="G9855" t="s">
        <v>489</v>
      </c>
      <c r="H9855" t="s">
        <v>474</v>
      </c>
      <c r="I9855" t="s">
        <v>543</v>
      </c>
      <c r="J9855">
        <v>1167.0889999999999</v>
      </c>
      <c r="K9855">
        <v>189.92247620495155</v>
      </c>
    </row>
    <row r="9856" spans="1:11" x14ac:dyDescent="0.25">
      <c r="A9856">
        <v>717</v>
      </c>
      <c r="B9856" t="s">
        <v>69</v>
      </c>
      <c r="C9856" t="s">
        <v>1538</v>
      </c>
      <c r="E9856">
        <v>2013</v>
      </c>
      <c r="F9856" s="10">
        <v>41732</v>
      </c>
      <c r="G9856" t="s">
        <v>489</v>
      </c>
      <c r="H9856" t="s">
        <v>474</v>
      </c>
      <c r="I9856" t="s">
        <v>543</v>
      </c>
      <c r="J9856">
        <v>3999.5753599999998</v>
      </c>
      <c r="K9856">
        <v>643.07375584977876</v>
      </c>
    </row>
    <row r="9857" spans="1:11" x14ac:dyDescent="0.25">
      <c r="A9857">
        <v>1060</v>
      </c>
      <c r="B9857" t="s">
        <v>63</v>
      </c>
      <c r="C9857" t="s">
        <v>1538</v>
      </c>
      <c r="E9857">
        <v>2013</v>
      </c>
      <c r="F9857" s="10">
        <v>41724</v>
      </c>
      <c r="G9857" t="s">
        <v>489</v>
      </c>
      <c r="H9857" t="s">
        <v>474</v>
      </c>
      <c r="I9857" t="s">
        <v>543</v>
      </c>
      <c r="J9857">
        <v>3133.2728000000002</v>
      </c>
      <c r="K9857">
        <v>503.7848587000878</v>
      </c>
    </row>
    <row r="9858" spans="1:11" x14ac:dyDescent="0.25">
      <c r="A9858">
        <v>1700</v>
      </c>
      <c r="B9858" t="s">
        <v>84</v>
      </c>
      <c r="C9858" t="s">
        <v>1538</v>
      </c>
      <c r="E9858">
        <v>2013</v>
      </c>
      <c r="F9858" s="10">
        <v>41744</v>
      </c>
      <c r="G9858" t="s">
        <v>489</v>
      </c>
      <c r="H9858" t="s">
        <v>474</v>
      </c>
      <c r="I9858" t="s">
        <v>543</v>
      </c>
      <c r="J9858">
        <v>450.94553999999999</v>
      </c>
      <c r="K9858">
        <v>72.505507707574893</v>
      </c>
    </row>
    <row r="9859" spans="1:11" x14ac:dyDescent="0.25">
      <c r="A9859">
        <v>1723</v>
      </c>
      <c r="B9859" t="s">
        <v>86</v>
      </c>
      <c r="C9859" t="s">
        <v>1538</v>
      </c>
      <c r="E9859">
        <v>2013</v>
      </c>
      <c r="F9859" s="10">
        <v>41739</v>
      </c>
      <c r="G9859" t="s">
        <v>489</v>
      </c>
      <c r="H9859" t="s">
        <v>474</v>
      </c>
      <c r="I9859" t="s">
        <v>543</v>
      </c>
      <c r="J9859">
        <v>3139.5</v>
      </c>
      <c r="K9859">
        <v>504.78610221520626</v>
      </c>
    </row>
    <row r="9860" spans="1:11" x14ac:dyDescent="0.25">
      <c r="A9860">
        <v>1793</v>
      </c>
      <c r="B9860" t="s">
        <v>88</v>
      </c>
      <c r="C9860" t="s">
        <v>1538</v>
      </c>
      <c r="E9860">
        <v>2013</v>
      </c>
      <c r="F9860" s="10">
        <v>41717</v>
      </c>
      <c r="G9860" t="s">
        <v>489</v>
      </c>
      <c r="H9860" t="s">
        <v>474</v>
      </c>
      <c r="I9860" t="s">
        <v>543</v>
      </c>
      <c r="J9860">
        <v>381.92340999999999</v>
      </c>
      <c r="K9860">
        <v>61.407749475598067</v>
      </c>
    </row>
    <row r="9861" spans="1:11" x14ac:dyDescent="0.25">
      <c r="A9861">
        <v>1061</v>
      </c>
      <c r="B9861" t="s">
        <v>64</v>
      </c>
      <c r="C9861" t="s">
        <v>1538</v>
      </c>
      <c r="E9861">
        <v>2013</v>
      </c>
      <c r="F9861" s="10">
        <v>41751</v>
      </c>
      <c r="G9861" t="s">
        <v>489</v>
      </c>
      <c r="H9861" t="s">
        <v>474</v>
      </c>
      <c r="I9861" t="s">
        <v>543</v>
      </c>
      <c r="J9861">
        <v>771.99027000000001</v>
      </c>
      <c r="K9861">
        <v>123.299798133965</v>
      </c>
    </row>
    <row r="9862" spans="1:11" x14ac:dyDescent="0.25">
      <c r="A9862">
        <v>1243</v>
      </c>
      <c r="B9862" t="s">
        <v>76</v>
      </c>
      <c r="C9862" t="s">
        <v>1538</v>
      </c>
      <c r="E9862">
        <v>2013</v>
      </c>
      <c r="F9862" s="10">
        <v>41746</v>
      </c>
      <c r="G9862" t="s">
        <v>489</v>
      </c>
      <c r="H9862" t="s">
        <v>474</v>
      </c>
      <c r="I9862" t="s">
        <v>543</v>
      </c>
      <c r="J9862">
        <v>589.40124000000003</v>
      </c>
      <c r="K9862">
        <v>94.137266667763384</v>
      </c>
    </row>
    <row r="9863" spans="1:11" x14ac:dyDescent="0.25">
      <c r="A9863">
        <v>1003</v>
      </c>
      <c r="B9863" t="s">
        <v>58</v>
      </c>
      <c r="C9863" t="s">
        <v>1538</v>
      </c>
      <c r="E9863">
        <v>2013</v>
      </c>
      <c r="F9863" s="10">
        <v>41834</v>
      </c>
      <c r="G9863" t="s">
        <v>489</v>
      </c>
      <c r="H9863" t="s">
        <v>474</v>
      </c>
      <c r="I9863" t="s">
        <v>543</v>
      </c>
      <c r="J9863">
        <v>638.23098000000005</v>
      </c>
      <c r="K9863">
        <v>102.88896978029065</v>
      </c>
    </row>
    <row r="9864" spans="1:11" x14ac:dyDescent="0.25">
      <c r="A9864">
        <v>1421</v>
      </c>
      <c r="B9864" t="s">
        <v>78</v>
      </c>
      <c r="C9864" t="s">
        <v>1538</v>
      </c>
      <c r="E9864">
        <v>2013</v>
      </c>
      <c r="F9864" s="10">
        <v>41813</v>
      </c>
      <c r="G9864" t="s">
        <v>489</v>
      </c>
      <c r="H9864" t="s">
        <v>474</v>
      </c>
      <c r="I9864" t="s">
        <v>543</v>
      </c>
      <c r="J9864">
        <v>1339.6790000000001</v>
      </c>
      <c r="K9864">
        <v>215.96913416250962</v>
      </c>
    </row>
    <row r="9865" spans="1:11" x14ac:dyDescent="0.25">
      <c r="A9865">
        <v>1582</v>
      </c>
      <c r="B9865" t="s">
        <v>81</v>
      </c>
      <c r="C9865" t="s">
        <v>1538</v>
      </c>
      <c r="E9865">
        <v>2014</v>
      </c>
      <c r="F9865" s="10">
        <v>42004</v>
      </c>
      <c r="G9865" t="s">
        <v>489</v>
      </c>
      <c r="H9865" t="s">
        <v>474</v>
      </c>
      <c r="I9865" t="s">
        <v>543</v>
      </c>
      <c r="J9865">
        <v>300.10347000000002</v>
      </c>
      <c r="K9865">
        <v>48.349961059478623</v>
      </c>
    </row>
    <row r="9866" spans="1:11" x14ac:dyDescent="0.25">
      <c r="A9866">
        <v>13357</v>
      </c>
      <c r="B9866" t="s">
        <v>70</v>
      </c>
      <c r="C9866" t="s">
        <v>1538</v>
      </c>
      <c r="E9866">
        <v>2014</v>
      </c>
      <c r="F9866" s="10">
        <v>42004</v>
      </c>
      <c r="G9866" t="s">
        <v>489</v>
      </c>
      <c r="H9866" t="s">
        <v>474</v>
      </c>
      <c r="I9866" t="s">
        <v>543</v>
      </c>
      <c r="J9866">
        <v>341.58954999999997</v>
      </c>
      <c r="K9866">
        <v>55.033823636977026</v>
      </c>
    </row>
    <row r="9867" spans="1:11" x14ac:dyDescent="0.25">
      <c r="A9867">
        <v>1061</v>
      </c>
      <c r="B9867" t="s">
        <v>64</v>
      </c>
      <c r="C9867" t="s">
        <v>1538</v>
      </c>
      <c r="E9867">
        <v>2014</v>
      </c>
      <c r="F9867" s="10">
        <v>42068</v>
      </c>
      <c r="G9867" t="s">
        <v>489</v>
      </c>
      <c r="H9867" t="s">
        <v>474</v>
      </c>
      <c r="I9867" t="s">
        <v>543</v>
      </c>
      <c r="J9867">
        <v>800.39171363000003</v>
      </c>
      <c r="K9867">
        <v>127.63571738984488</v>
      </c>
    </row>
    <row r="9868" spans="1:11" x14ac:dyDescent="0.25">
      <c r="A9868">
        <v>1129</v>
      </c>
      <c r="B9868" t="s">
        <v>66</v>
      </c>
      <c r="C9868" t="s">
        <v>1538</v>
      </c>
      <c r="E9868">
        <v>2014</v>
      </c>
      <c r="F9868" s="10">
        <v>42069</v>
      </c>
      <c r="G9868" t="s">
        <v>489</v>
      </c>
      <c r="H9868" t="s">
        <v>474</v>
      </c>
      <c r="I9868" t="s">
        <v>543</v>
      </c>
      <c r="J9868">
        <v>2697.2830062399998</v>
      </c>
      <c r="K9868">
        <v>430.12645638661195</v>
      </c>
    </row>
    <row r="9869" spans="1:11" x14ac:dyDescent="0.25">
      <c r="A9869">
        <v>1698</v>
      </c>
      <c r="B9869" t="s">
        <v>254</v>
      </c>
      <c r="C9869" t="s">
        <v>1538</v>
      </c>
      <c r="E9869">
        <v>2014</v>
      </c>
      <c r="F9869" s="10">
        <v>42058</v>
      </c>
      <c r="G9869" t="s">
        <v>489</v>
      </c>
      <c r="H9869" t="s">
        <v>474</v>
      </c>
      <c r="I9869" t="s">
        <v>543</v>
      </c>
      <c r="J9869">
        <v>1426.4780000000001</v>
      </c>
      <c r="K9869">
        <v>227.4755469982253</v>
      </c>
    </row>
    <row r="9870" spans="1:11" x14ac:dyDescent="0.25">
      <c r="A9870">
        <v>8876</v>
      </c>
      <c r="B9870" t="s">
        <v>89</v>
      </c>
      <c r="C9870" t="s">
        <v>1538</v>
      </c>
      <c r="E9870">
        <v>2014</v>
      </c>
      <c r="F9870" s="10">
        <v>42078</v>
      </c>
      <c r="G9870" t="s">
        <v>489</v>
      </c>
      <c r="H9870" t="s">
        <v>474</v>
      </c>
      <c r="I9870" t="s">
        <v>543</v>
      </c>
      <c r="J9870">
        <v>340.78466640999994</v>
      </c>
      <c r="K9870">
        <v>54.343760226391481</v>
      </c>
    </row>
    <row r="9871" spans="1:11" x14ac:dyDescent="0.25">
      <c r="A9871">
        <v>717</v>
      </c>
      <c r="B9871" t="s">
        <v>69</v>
      </c>
      <c r="C9871" t="s">
        <v>1538</v>
      </c>
      <c r="E9871">
        <v>2014</v>
      </c>
      <c r="F9871" s="10">
        <v>42096</v>
      </c>
      <c r="G9871" t="s">
        <v>489</v>
      </c>
      <c r="H9871" t="s">
        <v>474</v>
      </c>
      <c r="I9871" t="s">
        <v>543</v>
      </c>
      <c r="J9871">
        <v>4136.5820199999998</v>
      </c>
      <c r="K9871">
        <v>667.14868258286981</v>
      </c>
    </row>
    <row r="9872" spans="1:11" x14ac:dyDescent="0.25">
      <c r="A9872">
        <v>1003</v>
      </c>
      <c r="B9872" t="s">
        <v>58</v>
      </c>
      <c r="C9872" t="s">
        <v>1538</v>
      </c>
      <c r="E9872">
        <v>2014</v>
      </c>
      <c r="F9872" s="10">
        <v>42096</v>
      </c>
      <c r="G9872" t="s">
        <v>489</v>
      </c>
      <c r="H9872" t="s">
        <v>474</v>
      </c>
      <c r="I9872" t="s">
        <v>543</v>
      </c>
      <c r="J9872">
        <v>1022.67274</v>
      </c>
      <c r="K9872">
        <v>164.93684106967464</v>
      </c>
    </row>
    <row r="9873" spans="1:11" x14ac:dyDescent="0.25">
      <c r="A9873">
        <v>1318</v>
      </c>
      <c r="B9873" t="s">
        <v>74</v>
      </c>
      <c r="C9873" t="s">
        <v>1538</v>
      </c>
      <c r="E9873">
        <v>2014</v>
      </c>
      <c r="F9873" s="10">
        <v>42090</v>
      </c>
      <c r="G9873" t="s">
        <v>489</v>
      </c>
      <c r="H9873" t="s">
        <v>474</v>
      </c>
      <c r="I9873" t="s">
        <v>543</v>
      </c>
      <c r="J9873">
        <v>572.99073678000013</v>
      </c>
      <c r="K9873">
        <v>92.412047755060598</v>
      </c>
    </row>
    <row r="9874" spans="1:11" x14ac:dyDescent="0.25">
      <c r="A9874">
        <v>1407</v>
      </c>
      <c r="B9874" t="s">
        <v>77</v>
      </c>
      <c r="C9874" t="s">
        <v>1538</v>
      </c>
      <c r="E9874">
        <v>2014</v>
      </c>
      <c r="F9874" s="10">
        <v>42104</v>
      </c>
      <c r="G9874" t="s">
        <v>489</v>
      </c>
      <c r="H9874" t="s">
        <v>474</v>
      </c>
      <c r="I9874" t="s">
        <v>543</v>
      </c>
      <c r="J9874">
        <v>1448.47822</v>
      </c>
      <c r="K9874">
        <v>233.61082448039559</v>
      </c>
    </row>
    <row r="9875" spans="1:11" x14ac:dyDescent="0.25">
      <c r="A9875">
        <v>1421</v>
      </c>
      <c r="B9875" t="s">
        <v>78</v>
      </c>
      <c r="C9875" t="s">
        <v>1538</v>
      </c>
      <c r="E9875">
        <v>2014</v>
      </c>
      <c r="F9875" s="10">
        <v>42089</v>
      </c>
      <c r="G9875" t="s">
        <v>489</v>
      </c>
      <c r="H9875" t="s">
        <v>474</v>
      </c>
      <c r="I9875" t="s">
        <v>543</v>
      </c>
      <c r="J9875">
        <v>1812.7809999999999</v>
      </c>
      <c r="K9875">
        <v>292.36564151609821</v>
      </c>
    </row>
    <row r="9876" spans="1:11" x14ac:dyDescent="0.25">
      <c r="A9876">
        <v>1700</v>
      </c>
      <c r="B9876" t="s">
        <v>84</v>
      </c>
      <c r="C9876" t="s">
        <v>1538</v>
      </c>
      <c r="E9876">
        <v>2014</v>
      </c>
      <c r="F9876" s="10">
        <v>42109</v>
      </c>
      <c r="G9876" t="s">
        <v>489</v>
      </c>
      <c r="H9876" t="s">
        <v>474</v>
      </c>
      <c r="I9876" t="s">
        <v>543</v>
      </c>
      <c r="J9876">
        <v>350.71769</v>
      </c>
      <c r="K9876">
        <v>56.563811308643494</v>
      </c>
    </row>
    <row r="9877" spans="1:11" x14ac:dyDescent="0.25">
      <c r="A9877">
        <v>1793</v>
      </c>
      <c r="B9877" t="s">
        <v>88</v>
      </c>
      <c r="C9877" t="s">
        <v>1538</v>
      </c>
      <c r="E9877">
        <v>2014</v>
      </c>
      <c r="F9877" s="10">
        <v>42089</v>
      </c>
      <c r="G9877" t="s">
        <v>489</v>
      </c>
      <c r="H9877" t="s">
        <v>474</v>
      </c>
      <c r="I9877" t="s">
        <v>543</v>
      </c>
      <c r="J9877">
        <v>524.49548000000004</v>
      </c>
      <c r="K9877">
        <v>84.590724131869138</v>
      </c>
    </row>
    <row r="9878" spans="1:11" x14ac:dyDescent="0.25">
      <c r="A9878">
        <v>1060</v>
      </c>
      <c r="B9878" t="s">
        <v>63</v>
      </c>
      <c r="C9878" t="s">
        <v>1538</v>
      </c>
      <c r="E9878">
        <v>2014</v>
      </c>
      <c r="F9878" s="10">
        <v>42118</v>
      </c>
      <c r="G9878" t="s">
        <v>489</v>
      </c>
      <c r="H9878" t="s">
        <v>474</v>
      </c>
      <c r="I9878" t="s">
        <v>543</v>
      </c>
      <c r="J9878">
        <v>3449.15789</v>
      </c>
      <c r="K9878">
        <v>556.03588741860744</v>
      </c>
    </row>
    <row r="9879" spans="1:11" x14ac:dyDescent="0.25">
      <c r="A9879">
        <v>1243</v>
      </c>
      <c r="B9879" t="s">
        <v>76</v>
      </c>
      <c r="C9879" t="s">
        <v>1538</v>
      </c>
      <c r="E9879">
        <v>2014</v>
      </c>
      <c r="F9879" s="10">
        <v>42111</v>
      </c>
      <c r="G9879" t="s">
        <v>489</v>
      </c>
      <c r="H9879" t="s">
        <v>474</v>
      </c>
      <c r="I9879" t="s">
        <v>543</v>
      </c>
      <c r="J9879">
        <v>719.92722000000003</v>
      </c>
      <c r="K9879">
        <v>116.05887101025435</v>
      </c>
    </row>
    <row r="9880" spans="1:11" x14ac:dyDescent="0.25">
      <c r="A9880">
        <v>1883</v>
      </c>
      <c r="B9880" t="s">
        <v>91</v>
      </c>
      <c r="C9880" t="s">
        <v>1538</v>
      </c>
      <c r="E9880">
        <v>2014</v>
      </c>
      <c r="F9880" s="10">
        <v>42137</v>
      </c>
      <c r="G9880" t="s">
        <v>489</v>
      </c>
      <c r="H9880" t="s">
        <v>474</v>
      </c>
      <c r="I9880" t="s">
        <v>543</v>
      </c>
      <c r="J9880">
        <v>1100.761</v>
      </c>
      <c r="K9880">
        <v>177.45276933982103</v>
      </c>
    </row>
    <row r="9881" spans="1:11" x14ac:dyDescent="0.25">
      <c r="A9881">
        <v>1723</v>
      </c>
      <c r="B9881" t="s">
        <v>86</v>
      </c>
      <c r="C9881" t="s">
        <v>1538</v>
      </c>
      <c r="E9881">
        <v>2014</v>
      </c>
      <c r="F9881" s="10">
        <v>42332</v>
      </c>
      <c r="G9881" t="s">
        <v>489</v>
      </c>
      <c r="H9881" t="s">
        <v>474</v>
      </c>
      <c r="I9881" t="s">
        <v>543</v>
      </c>
      <c r="J9881">
        <v>3557.6610000000001</v>
      </c>
      <c r="K9881">
        <v>556.02084323484928</v>
      </c>
    </row>
    <row r="9882" spans="1:11" x14ac:dyDescent="0.25">
      <c r="A9882">
        <v>13357</v>
      </c>
      <c r="B9882" t="s">
        <v>70</v>
      </c>
      <c r="C9882" t="s">
        <v>1538</v>
      </c>
      <c r="E9882">
        <v>2015</v>
      </c>
      <c r="F9882" s="10">
        <v>42369</v>
      </c>
      <c r="G9882" t="s">
        <v>489</v>
      </c>
      <c r="H9882" t="s">
        <v>474</v>
      </c>
      <c r="I9882" t="s">
        <v>543</v>
      </c>
      <c r="J9882">
        <v>329.89260999999999</v>
      </c>
      <c r="K9882">
        <v>50.865921120129983</v>
      </c>
    </row>
    <row r="9883" spans="1:11" x14ac:dyDescent="0.25">
      <c r="A9883">
        <v>1129</v>
      </c>
      <c r="B9883" t="s">
        <v>66</v>
      </c>
      <c r="C9883" t="s">
        <v>1538</v>
      </c>
      <c r="E9883">
        <v>2015</v>
      </c>
      <c r="F9883" s="10">
        <v>42433</v>
      </c>
      <c r="G9883" t="s">
        <v>489</v>
      </c>
      <c r="H9883" t="s">
        <v>474</v>
      </c>
      <c r="I9883" t="s">
        <v>543</v>
      </c>
      <c r="J9883">
        <v>3036.4692934899999</v>
      </c>
      <c r="K9883">
        <v>463.35828104928629</v>
      </c>
    </row>
    <row r="9884" spans="1:11" x14ac:dyDescent="0.25">
      <c r="A9884">
        <v>1243</v>
      </c>
      <c r="B9884" t="s">
        <v>76</v>
      </c>
      <c r="C9884" t="s">
        <v>1538</v>
      </c>
      <c r="E9884">
        <v>2015</v>
      </c>
      <c r="F9884" s="10">
        <v>42428</v>
      </c>
      <c r="G9884" t="s">
        <v>489</v>
      </c>
      <c r="H9884" t="s">
        <v>474</v>
      </c>
      <c r="I9884" t="s">
        <v>543</v>
      </c>
      <c r="J9884">
        <v>474.70483999999999</v>
      </c>
      <c r="K9884">
        <v>72.438874695605705</v>
      </c>
    </row>
    <row r="9885" spans="1:11" x14ac:dyDescent="0.25">
      <c r="A9885">
        <v>1318</v>
      </c>
      <c r="B9885" t="s">
        <v>74</v>
      </c>
      <c r="C9885" t="s">
        <v>1538</v>
      </c>
      <c r="E9885">
        <v>2015</v>
      </c>
      <c r="F9885" s="10">
        <v>42440</v>
      </c>
      <c r="G9885" t="s">
        <v>489</v>
      </c>
      <c r="H9885" t="s">
        <v>474</v>
      </c>
      <c r="I9885" t="s">
        <v>543</v>
      </c>
      <c r="J9885">
        <v>980.84099674000004</v>
      </c>
      <c r="K9885">
        <v>149.67409655895202</v>
      </c>
    </row>
    <row r="9886" spans="1:11" x14ac:dyDescent="0.25">
      <c r="A9886">
        <v>1698</v>
      </c>
      <c r="B9886" t="s">
        <v>254</v>
      </c>
      <c r="C9886" t="s">
        <v>1538</v>
      </c>
      <c r="E9886">
        <v>2015</v>
      </c>
      <c r="F9886" s="10">
        <v>42424</v>
      </c>
      <c r="G9886" t="s">
        <v>489</v>
      </c>
      <c r="H9886" t="s">
        <v>474</v>
      </c>
      <c r="I9886" t="s">
        <v>543</v>
      </c>
      <c r="J9886">
        <v>1684.6849999999999</v>
      </c>
      <c r="K9886">
        <v>257.0790843770763</v>
      </c>
    </row>
    <row r="9887" spans="1:11" x14ac:dyDescent="0.25">
      <c r="A9887">
        <v>716</v>
      </c>
      <c r="B9887" t="s">
        <v>87</v>
      </c>
      <c r="C9887" t="s">
        <v>1538</v>
      </c>
      <c r="E9887">
        <v>2015</v>
      </c>
      <c r="F9887" s="10">
        <v>42458</v>
      </c>
      <c r="G9887" t="s">
        <v>489</v>
      </c>
      <c r="H9887" t="s">
        <v>474</v>
      </c>
      <c r="I9887" t="s">
        <v>543</v>
      </c>
      <c r="J9887">
        <v>1587.865</v>
      </c>
      <c r="K9887">
        <v>245.91019519155137</v>
      </c>
    </row>
    <row r="9888" spans="1:11" x14ac:dyDescent="0.25">
      <c r="A9888">
        <v>717</v>
      </c>
      <c r="B9888" t="s">
        <v>69</v>
      </c>
      <c r="C9888" t="s">
        <v>1538</v>
      </c>
      <c r="E9888">
        <v>2015</v>
      </c>
      <c r="F9888" s="10">
        <v>42459</v>
      </c>
      <c r="G9888" t="s">
        <v>489</v>
      </c>
      <c r="H9888" t="s">
        <v>474</v>
      </c>
      <c r="I9888" t="s">
        <v>543</v>
      </c>
      <c r="J9888">
        <v>4488.09872</v>
      </c>
      <c r="K9888">
        <v>695.06490304537965</v>
      </c>
    </row>
    <row r="9889" spans="1:11" x14ac:dyDescent="0.25">
      <c r="A9889">
        <v>1057</v>
      </c>
      <c r="B9889" t="s">
        <v>60</v>
      </c>
      <c r="C9889" t="s">
        <v>1538</v>
      </c>
      <c r="E9889">
        <v>2015</v>
      </c>
      <c r="F9889" s="10">
        <v>42458</v>
      </c>
      <c r="G9889" t="s">
        <v>489</v>
      </c>
      <c r="H9889" t="s">
        <v>474</v>
      </c>
      <c r="I9889" t="s">
        <v>543</v>
      </c>
      <c r="J9889">
        <v>3106</v>
      </c>
      <c r="K9889">
        <v>481.02141319630982</v>
      </c>
    </row>
    <row r="9890" spans="1:11" x14ac:dyDescent="0.25">
      <c r="A9890">
        <v>1060</v>
      </c>
      <c r="B9890" t="s">
        <v>63</v>
      </c>
      <c r="C9890" t="s">
        <v>1538</v>
      </c>
      <c r="E9890">
        <v>2015</v>
      </c>
      <c r="F9890" s="10">
        <v>42474</v>
      </c>
      <c r="G9890" t="s">
        <v>489</v>
      </c>
      <c r="H9890" t="s">
        <v>474</v>
      </c>
      <c r="I9890" t="s">
        <v>543</v>
      </c>
      <c r="J9890">
        <v>5214.2602699999998</v>
      </c>
      <c r="K9890">
        <v>807.52441849606305</v>
      </c>
    </row>
    <row r="9891" spans="1:11" x14ac:dyDescent="0.25">
      <c r="A9891">
        <v>1171</v>
      </c>
      <c r="B9891" t="s">
        <v>71</v>
      </c>
      <c r="C9891" t="s">
        <v>1538</v>
      </c>
      <c r="E9891">
        <v>2015</v>
      </c>
      <c r="F9891" s="10">
        <v>42458</v>
      </c>
      <c r="G9891" t="s">
        <v>489</v>
      </c>
      <c r="H9891" t="s">
        <v>474</v>
      </c>
      <c r="I9891" t="s">
        <v>543</v>
      </c>
      <c r="J9891">
        <v>643.53099999999995</v>
      </c>
      <c r="K9891">
        <v>99.662650050107672</v>
      </c>
    </row>
    <row r="9892" spans="1:11" x14ac:dyDescent="0.25">
      <c r="A9892">
        <v>1421</v>
      </c>
      <c r="B9892" t="s">
        <v>78</v>
      </c>
      <c r="C9892" t="s">
        <v>1538</v>
      </c>
      <c r="E9892">
        <v>2015</v>
      </c>
      <c r="F9892" s="10">
        <v>42459</v>
      </c>
      <c r="G9892" t="s">
        <v>489</v>
      </c>
      <c r="H9892" t="s">
        <v>474</v>
      </c>
      <c r="I9892" t="s">
        <v>543</v>
      </c>
      <c r="J9892">
        <v>1836.4780000000001</v>
      </c>
      <c r="K9892">
        <v>284.41250575142715</v>
      </c>
    </row>
    <row r="9893" spans="1:11" x14ac:dyDescent="0.25">
      <c r="A9893">
        <v>1700</v>
      </c>
      <c r="B9893" t="s">
        <v>84</v>
      </c>
      <c r="C9893" t="s">
        <v>1538</v>
      </c>
      <c r="E9893">
        <v>2015</v>
      </c>
      <c r="F9893" s="10">
        <v>42452</v>
      </c>
      <c r="G9893" t="s">
        <v>489</v>
      </c>
      <c r="H9893" t="s">
        <v>474</v>
      </c>
      <c r="I9893" t="s">
        <v>543</v>
      </c>
      <c r="J9893">
        <v>679.26736000000005</v>
      </c>
      <c r="K9893">
        <v>105.19708481819914</v>
      </c>
    </row>
    <row r="9894" spans="1:11" x14ac:dyDescent="0.25">
      <c r="A9894">
        <v>1723</v>
      </c>
      <c r="B9894" t="s">
        <v>86</v>
      </c>
      <c r="C9894" t="s">
        <v>1538</v>
      </c>
      <c r="E9894">
        <v>2015</v>
      </c>
      <c r="F9894" s="10">
        <v>42460</v>
      </c>
      <c r="G9894" t="s">
        <v>489</v>
      </c>
      <c r="H9894" t="s">
        <v>474</v>
      </c>
      <c r="I9894" t="s">
        <v>543</v>
      </c>
      <c r="J9894">
        <v>4085.7579999999998</v>
      </c>
      <c r="K9894">
        <v>632.75501839604908</v>
      </c>
    </row>
    <row r="9895" spans="1:11" x14ac:dyDescent="0.25">
      <c r="A9895">
        <v>1793</v>
      </c>
      <c r="B9895" t="s">
        <v>88</v>
      </c>
      <c r="C9895" t="s">
        <v>1538</v>
      </c>
      <c r="E9895">
        <v>2015</v>
      </c>
      <c r="F9895" s="10">
        <v>42471</v>
      </c>
      <c r="G9895" t="s">
        <v>489</v>
      </c>
      <c r="H9895" t="s">
        <v>474</v>
      </c>
      <c r="I9895" t="s">
        <v>543</v>
      </c>
      <c r="J9895">
        <v>604.62036999999998</v>
      </c>
      <c r="K9895">
        <v>93.636620999573637</v>
      </c>
    </row>
    <row r="9896" spans="1:11" x14ac:dyDescent="0.25">
      <c r="A9896">
        <v>1883</v>
      </c>
      <c r="B9896" t="s">
        <v>91</v>
      </c>
      <c r="C9896" t="s">
        <v>1538</v>
      </c>
      <c r="E9896">
        <v>2015</v>
      </c>
      <c r="F9896" s="10">
        <v>42459</v>
      </c>
      <c r="G9896" t="s">
        <v>489</v>
      </c>
      <c r="H9896" t="s">
        <v>474</v>
      </c>
      <c r="I9896" t="s">
        <v>543</v>
      </c>
      <c r="J9896">
        <v>1550.174</v>
      </c>
      <c r="K9896">
        <v>240.07304835163438</v>
      </c>
    </row>
    <row r="9897" spans="1:11" x14ac:dyDescent="0.25">
      <c r="A9897">
        <v>8876</v>
      </c>
      <c r="B9897" t="s">
        <v>89</v>
      </c>
      <c r="C9897" t="s">
        <v>1538</v>
      </c>
      <c r="E9897">
        <v>2015</v>
      </c>
      <c r="F9897" s="10">
        <v>42464</v>
      </c>
      <c r="G9897" t="s">
        <v>489</v>
      </c>
      <c r="H9897" t="s">
        <v>474</v>
      </c>
      <c r="I9897" t="s">
        <v>543</v>
      </c>
      <c r="J9897">
        <v>358.29816869000001</v>
      </c>
      <c r="K9897">
        <v>55.489082887609023</v>
      </c>
    </row>
    <row r="9898" spans="1:11" x14ac:dyDescent="0.25">
      <c r="A9898">
        <v>1003</v>
      </c>
      <c r="B9898" t="s">
        <v>58</v>
      </c>
      <c r="C9898" t="s">
        <v>1538</v>
      </c>
      <c r="E9898">
        <v>2015</v>
      </c>
      <c r="F9898" s="10">
        <v>42484</v>
      </c>
      <c r="G9898" t="s">
        <v>489</v>
      </c>
      <c r="H9898" t="s">
        <v>474</v>
      </c>
      <c r="I9898" t="s">
        <v>543</v>
      </c>
      <c r="J9898">
        <v>1046.2976799999999</v>
      </c>
      <c r="K9898">
        <v>161.35309279542886</v>
      </c>
    </row>
    <row r="9899" spans="1:11" x14ac:dyDescent="0.25">
      <c r="A9899">
        <v>1061</v>
      </c>
      <c r="B9899" t="s">
        <v>64</v>
      </c>
      <c r="C9899" t="s">
        <v>1538</v>
      </c>
      <c r="E9899">
        <v>2015</v>
      </c>
      <c r="F9899" s="10">
        <v>42486</v>
      </c>
      <c r="G9899" t="s">
        <v>489</v>
      </c>
      <c r="H9899" t="s">
        <v>474</v>
      </c>
      <c r="I9899" t="s">
        <v>543</v>
      </c>
      <c r="J9899">
        <v>1255.5876842499999</v>
      </c>
      <c r="K9899">
        <v>193.62840996606997</v>
      </c>
    </row>
    <row r="9900" spans="1:11" x14ac:dyDescent="0.25">
      <c r="A9900">
        <v>1407</v>
      </c>
      <c r="B9900" t="s">
        <v>77</v>
      </c>
      <c r="C9900" t="s">
        <v>1538</v>
      </c>
      <c r="E9900">
        <v>2015</v>
      </c>
      <c r="F9900" s="10">
        <v>42489</v>
      </c>
      <c r="G9900" t="s">
        <v>489</v>
      </c>
      <c r="H9900" t="s">
        <v>474</v>
      </c>
      <c r="I9900" t="s">
        <v>543</v>
      </c>
      <c r="J9900">
        <v>1617.67478428</v>
      </c>
      <c r="K9900">
        <v>249.46708242797234</v>
      </c>
    </row>
    <row r="9901" spans="1:11" x14ac:dyDescent="0.25">
      <c r="A9901">
        <v>1575</v>
      </c>
      <c r="B9901" t="s">
        <v>80</v>
      </c>
      <c r="C9901" t="s">
        <v>1538</v>
      </c>
      <c r="E9901">
        <v>2015</v>
      </c>
      <c r="F9901" s="10">
        <v>42735</v>
      </c>
      <c r="G9901" t="s">
        <v>489</v>
      </c>
      <c r="H9901" t="s">
        <v>474</v>
      </c>
      <c r="I9901" t="s">
        <v>543</v>
      </c>
      <c r="J9901">
        <v>947</v>
      </c>
      <c r="K9901">
        <v>136.36686979138318</v>
      </c>
    </row>
    <row r="9902" spans="1:11" x14ac:dyDescent="0.25">
      <c r="A9902">
        <v>1582</v>
      </c>
      <c r="B9902" t="s">
        <v>81</v>
      </c>
      <c r="C9902" t="s">
        <v>1538</v>
      </c>
      <c r="E9902">
        <v>2015</v>
      </c>
      <c r="F9902" s="10">
        <v>42757</v>
      </c>
      <c r="G9902" t="s">
        <v>489</v>
      </c>
      <c r="H9902" t="s">
        <v>474</v>
      </c>
      <c r="I9902" t="s">
        <v>543</v>
      </c>
      <c r="J9902">
        <v>1991.0741700000001</v>
      </c>
      <c r="K9902">
        <v>289.49579010868558</v>
      </c>
    </row>
    <row r="9903" spans="1:11" x14ac:dyDescent="0.25">
      <c r="A9903">
        <v>771</v>
      </c>
      <c r="B9903" t="s">
        <v>83</v>
      </c>
      <c r="C9903" t="s">
        <v>1538</v>
      </c>
      <c r="E9903">
        <v>2016</v>
      </c>
      <c r="F9903" s="10">
        <v>42795</v>
      </c>
      <c r="G9903" t="s">
        <v>489</v>
      </c>
      <c r="H9903" t="s">
        <v>474</v>
      </c>
      <c r="I9903" t="s">
        <v>543</v>
      </c>
      <c r="J9903">
        <v>324.61998151</v>
      </c>
      <c r="K9903">
        <v>47.265700683257471</v>
      </c>
    </row>
    <row r="9904" spans="1:11" x14ac:dyDescent="0.25">
      <c r="A9904">
        <v>1243</v>
      </c>
      <c r="B9904" t="s">
        <v>76</v>
      </c>
      <c r="C9904" t="s">
        <v>1538</v>
      </c>
      <c r="E9904">
        <v>2016</v>
      </c>
      <c r="F9904" s="10">
        <v>42803</v>
      </c>
      <c r="G9904" t="s">
        <v>489</v>
      </c>
      <c r="H9904" t="s">
        <v>474</v>
      </c>
      <c r="I9904" t="s">
        <v>543</v>
      </c>
      <c r="J9904">
        <v>357.81993999999997</v>
      </c>
      <c r="K9904">
        <v>52.09972012157283</v>
      </c>
    </row>
    <row r="9905" spans="1:11" x14ac:dyDescent="0.25">
      <c r="A9905">
        <v>1318</v>
      </c>
      <c r="B9905" t="s">
        <v>74</v>
      </c>
      <c r="C9905" t="s">
        <v>1538</v>
      </c>
      <c r="E9905">
        <v>2016</v>
      </c>
      <c r="F9905" s="10">
        <v>42808</v>
      </c>
      <c r="G9905" t="s">
        <v>489</v>
      </c>
      <c r="H9905" t="s">
        <v>474</v>
      </c>
      <c r="I9905" t="s">
        <v>543</v>
      </c>
      <c r="J9905">
        <v>1020.3434999999999</v>
      </c>
      <c r="K9905">
        <v>148.56525541272532</v>
      </c>
    </row>
    <row r="9906" spans="1:11" x14ac:dyDescent="0.25">
      <c r="A9906">
        <v>1793</v>
      </c>
      <c r="B9906" t="s">
        <v>88</v>
      </c>
      <c r="C9906" t="s">
        <v>1538</v>
      </c>
      <c r="E9906">
        <v>2016</v>
      </c>
      <c r="F9906" s="10">
        <v>42808</v>
      </c>
      <c r="G9906" t="s">
        <v>489</v>
      </c>
      <c r="H9906" t="s">
        <v>474</v>
      </c>
      <c r="I9906" t="s">
        <v>543</v>
      </c>
      <c r="J9906">
        <v>749.19244000000003</v>
      </c>
      <c r="K9906">
        <v>109.08479958159472</v>
      </c>
    </row>
    <row r="9907" spans="1:11" x14ac:dyDescent="0.25">
      <c r="A9907">
        <v>13357</v>
      </c>
      <c r="B9907" t="s">
        <v>70</v>
      </c>
      <c r="C9907" t="s">
        <v>1538</v>
      </c>
      <c r="E9907">
        <v>2016</v>
      </c>
      <c r="F9907" s="10">
        <v>42788</v>
      </c>
      <c r="G9907" t="s">
        <v>489</v>
      </c>
      <c r="H9907" t="s">
        <v>474</v>
      </c>
      <c r="I9907" t="s">
        <v>543</v>
      </c>
      <c r="J9907">
        <v>409.14283</v>
      </c>
      <c r="K9907">
        <v>59.572495967520013</v>
      </c>
    </row>
    <row r="9908" spans="1:11" x14ac:dyDescent="0.25">
      <c r="A9908">
        <v>716</v>
      </c>
      <c r="B9908" t="s">
        <v>87</v>
      </c>
      <c r="C9908" t="s">
        <v>1538</v>
      </c>
      <c r="E9908">
        <v>2016</v>
      </c>
      <c r="F9908" s="10">
        <v>42823</v>
      </c>
      <c r="G9908" t="s">
        <v>489</v>
      </c>
      <c r="H9908" t="s">
        <v>474</v>
      </c>
      <c r="I9908" t="s">
        <v>543</v>
      </c>
      <c r="J9908">
        <v>1770</v>
      </c>
      <c r="K9908">
        <v>256.96028468296038</v>
      </c>
    </row>
    <row r="9909" spans="1:11" x14ac:dyDescent="0.25">
      <c r="A9909">
        <v>717</v>
      </c>
      <c r="B9909" t="s">
        <v>69</v>
      </c>
      <c r="C9909" t="s">
        <v>1538</v>
      </c>
      <c r="E9909">
        <v>2016</v>
      </c>
      <c r="F9909" s="10">
        <v>42824</v>
      </c>
      <c r="G9909" t="s">
        <v>489</v>
      </c>
      <c r="H9909" t="s">
        <v>474</v>
      </c>
      <c r="I9909" t="s">
        <v>543</v>
      </c>
      <c r="J9909">
        <v>4453.6606000000002</v>
      </c>
      <c r="K9909">
        <v>646.56152297021697</v>
      </c>
    </row>
    <row r="9910" spans="1:11" x14ac:dyDescent="0.25">
      <c r="A9910">
        <v>1057</v>
      </c>
      <c r="B9910" t="s">
        <v>60</v>
      </c>
      <c r="C9910" t="s">
        <v>1538</v>
      </c>
      <c r="E9910">
        <v>2016</v>
      </c>
      <c r="F9910" s="10">
        <v>42822</v>
      </c>
      <c r="G9910" t="s">
        <v>489</v>
      </c>
      <c r="H9910" t="s">
        <v>474</v>
      </c>
      <c r="I9910" t="s">
        <v>543</v>
      </c>
      <c r="J9910">
        <v>3760</v>
      </c>
      <c r="K9910">
        <v>545.85913582368983</v>
      </c>
    </row>
    <row r="9911" spans="1:11" x14ac:dyDescent="0.25">
      <c r="A9911">
        <v>1060</v>
      </c>
      <c r="B9911" t="s">
        <v>63</v>
      </c>
      <c r="C9911" t="s">
        <v>1538</v>
      </c>
      <c r="E9911">
        <v>2016</v>
      </c>
      <c r="F9911" s="10">
        <v>42836</v>
      </c>
      <c r="G9911" t="s">
        <v>489</v>
      </c>
      <c r="H9911" t="s">
        <v>474</v>
      </c>
      <c r="I9911" t="s">
        <v>543</v>
      </c>
      <c r="J9911">
        <v>8892.28514</v>
      </c>
      <c r="K9911">
        <v>1290.9401813878294</v>
      </c>
    </row>
    <row r="9912" spans="1:11" x14ac:dyDescent="0.25">
      <c r="A9912">
        <v>1129</v>
      </c>
      <c r="B9912" t="s">
        <v>66</v>
      </c>
      <c r="C9912" t="s">
        <v>1538</v>
      </c>
      <c r="E9912">
        <v>2016</v>
      </c>
      <c r="F9912" s="10">
        <v>42822</v>
      </c>
      <c r="G9912" t="s">
        <v>489</v>
      </c>
      <c r="H9912" t="s">
        <v>474</v>
      </c>
      <c r="I9912" t="s">
        <v>543</v>
      </c>
      <c r="J9912">
        <v>3058.3355200000001</v>
      </c>
      <c r="K9912">
        <v>443.99478298034444</v>
      </c>
    </row>
    <row r="9913" spans="1:11" x14ac:dyDescent="0.25">
      <c r="A9913">
        <v>1171</v>
      </c>
      <c r="B9913" t="s">
        <v>71</v>
      </c>
      <c r="C9913" t="s">
        <v>1538</v>
      </c>
      <c r="E9913">
        <v>2016</v>
      </c>
      <c r="F9913" s="10">
        <v>42825</v>
      </c>
      <c r="G9913" t="s">
        <v>489</v>
      </c>
      <c r="H9913" t="s">
        <v>474</v>
      </c>
      <c r="I9913" t="s">
        <v>543</v>
      </c>
      <c r="J9913">
        <v>1200</v>
      </c>
      <c r="K9913">
        <v>174.21036249692227</v>
      </c>
    </row>
    <row r="9914" spans="1:11" x14ac:dyDescent="0.25">
      <c r="A9914">
        <v>1421</v>
      </c>
      <c r="B9914" t="s">
        <v>78</v>
      </c>
      <c r="C9914" t="s">
        <v>1538</v>
      </c>
      <c r="E9914">
        <v>2016</v>
      </c>
      <c r="F9914" s="10">
        <v>42824</v>
      </c>
      <c r="G9914" t="s">
        <v>489</v>
      </c>
      <c r="H9914" t="s">
        <v>474</v>
      </c>
      <c r="I9914" t="s">
        <v>543</v>
      </c>
      <c r="J9914">
        <v>1926.502</v>
      </c>
      <c r="K9914">
        <v>279.68050980920481</v>
      </c>
    </row>
    <row r="9915" spans="1:11" x14ac:dyDescent="0.25">
      <c r="A9915">
        <v>1698</v>
      </c>
      <c r="B9915" t="s">
        <v>254</v>
      </c>
      <c r="C9915" t="s">
        <v>1538</v>
      </c>
      <c r="E9915">
        <v>2016</v>
      </c>
      <c r="F9915" s="10">
        <v>42835</v>
      </c>
      <c r="G9915" t="s">
        <v>489</v>
      </c>
      <c r="H9915" t="s">
        <v>474</v>
      </c>
      <c r="I9915" t="s">
        <v>543</v>
      </c>
      <c r="J9915">
        <v>2447.7060000000001</v>
      </c>
      <c r="K9915">
        <v>355.34645795490974</v>
      </c>
    </row>
    <row r="9916" spans="1:11" x14ac:dyDescent="0.25">
      <c r="A9916">
        <v>1883</v>
      </c>
      <c r="B9916" t="s">
        <v>91</v>
      </c>
      <c r="C9916" t="s">
        <v>1538</v>
      </c>
      <c r="E9916">
        <v>2016</v>
      </c>
      <c r="F9916" s="10">
        <v>42824</v>
      </c>
      <c r="G9916" t="s">
        <v>489</v>
      </c>
      <c r="H9916" t="s">
        <v>474</v>
      </c>
      <c r="I9916" t="s">
        <v>543</v>
      </c>
      <c r="J9916">
        <v>2377</v>
      </c>
      <c r="K9916">
        <v>345.08169304598687</v>
      </c>
    </row>
    <row r="9917" spans="1:11" x14ac:dyDescent="0.25">
      <c r="A9917">
        <v>1003</v>
      </c>
      <c r="B9917" t="s">
        <v>58</v>
      </c>
      <c r="C9917" t="s">
        <v>1538</v>
      </c>
      <c r="E9917">
        <v>2016</v>
      </c>
      <c r="F9917" s="10">
        <v>42844</v>
      </c>
      <c r="G9917" t="s">
        <v>489</v>
      </c>
      <c r="H9917" t="s">
        <v>474</v>
      </c>
      <c r="I9917" t="s">
        <v>543</v>
      </c>
      <c r="J9917">
        <v>1462.6935000000001</v>
      </c>
      <c r="K9917">
        <v>212.1252134567485</v>
      </c>
    </row>
    <row r="9918" spans="1:11" x14ac:dyDescent="0.25">
      <c r="A9918">
        <v>1061</v>
      </c>
      <c r="B9918" t="s">
        <v>64</v>
      </c>
      <c r="C9918" t="s">
        <v>1538</v>
      </c>
      <c r="E9918">
        <v>2016</v>
      </c>
      <c r="F9918" s="10">
        <v>42844</v>
      </c>
      <c r="G9918" t="s">
        <v>489</v>
      </c>
      <c r="H9918" t="s">
        <v>474</v>
      </c>
      <c r="I9918" t="s">
        <v>543</v>
      </c>
      <c r="J9918">
        <v>1079.1765492734157</v>
      </c>
      <c r="K9918">
        <v>156.50616883997949</v>
      </c>
    </row>
    <row r="9919" spans="1:11" x14ac:dyDescent="0.25">
      <c r="A9919">
        <v>1137</v>
      </c>
      <c r="B9919" t="s">
        <v>82</v>
      </c>
      <c r="C9919" t="s">
        <v>1538</v>
      </c>
      <c r="E9919">
        <v>2016</v>
      </c>
      <c r="F9919" s="10">
        <v>42852</v>
      </c>
      <c r="G9919" t="s">
        <v>489</v>
      </c>
      <c r="H9919" t="s">
        <v>474</v>
      </c>
      <c r="I9919" t="s">
        <v>543</v>
      </c>
      <c r="J9919">
        <v>757.29740101999994</v>
      </c>
      <c r="K9919">
        <v>109.82606598142971</v>
      </c>
    </row>
    <row r="9920" spans="1:11" x14ac:dyDescent="0.25">
      <c r="A9920">
        <v>1407</v>
      </c>
      <c r="B9920" t="s">
        <v>77</v>
      </c>
      <c r="C9920" t="s">
        <v>1538</v>
      </c>
      <c r="E9920">
        <v>2016</v>
      </c>
      <c r="F9920" s="10">
        <v>42850</v>
      </c>
      <c r="G9920" t="s">
        <v>489</v>
      </c>
      <c r="H9920" t="s">
        <v>474</v>
      </c>
      <c r="I9920" t="s">
        <v>543</v>
      </c>
      <c r="J9920">
        <v>1140.5763485699999</v>
      </c>
      <c r="K9920">
        <v>165.41059449852617</v>
      </c>
    </row>
    <row r="9921" spans="1:13" x14ac:dyDescent="0.25">
      <c r="A9921">
        <v>1582</v>
      </c>
      <c r="B9921" t="s">
        <v>81</v>
      </c>
      <c r="C9921" t="s">
        <v>1538</v>
      </c>
      <c r="E9921">
        <v>2016</v>
      </c>
      <c r="F9921" s="10">
        <v>42851</v>
      </c>
      <c r="G9921" t="s">
        <v>489</v>
      </c>
      <c r="H9921" t="s">
        <v>474</v>
      </c>
      <c r="I9921" t="s">
        <v>543</v>
      </c>
      <c r="J9921">
        <v>2518.74469</v>
      </c>
      <c r="K9921">
        <v>365.27765728725927</v>
      </c>
    </row>
    <row r="9922" spans="1:13" x14ac:dyDescent="0.25">
      <c r="A9922">
        <v>1700</v>
      </c>
      <c r="B9922" t="s">
        <v>84</v>
      </c>
      <c r="C9922" t="s">
        <v>1538</v>
      </c>
      <c r="E9922">
        <v>2016</v>
      </c>
      <c r="F9922" s="10">
        <v>42850</v>
      </c>
      <c r="G9922" t="s">
        <v>489</v>
      </c>
      <c r="H9922" t="s">
        <v>474</v>
      </c>
      <c r="I9922" t="s">
        <v>543</v>
      </c>
      <c r="J9922">
        <v>1016.1722672691633</v>
      </c>
      <c r="K9922">
        <v>147.36905517341762</v>
      </c>
    </row>
    <row r="9923" spans="1:13" x14ac:dyDescent="0.25">
      <c r="A9923">
        <v>8876</v>
      </c>
      <c r="B9923" t="s">
        <v>89</v>
      </c>
      <c r="C9923" t="s">
        <v>1538</v>
      </c>
      <c r="E9923">
        <v>2016</v>
      </c>
      <c r="F9923" s="10">
        <v>42843</v>
      </c>
      <c r="G9923" t="s">
        <v>489</v>
      </c>
      <c r="H9923" t="s">
        <v>474</v>
      </c>
      <c r="I9923" t="s">
        <v>543</v>
      </c>
      <c r="J9923">
        <v>418.99320829999999</v>
      </c>
      <c r="K9923">
        <v>60.76394251260799</v>
      </c>
    </row>
    <row r="9924" spans="1:13" x14ac:dyDescent="0.25">
      <c r="A9924">
        <v>716</v>
      </c>
      <c r="B9924" t="s">
        <v>87</v>
      </c>
      <c r="C9924" t="s">
        <v>1538</v>
      </c>
      <c r="E9924">
        <v>2017</v>
      </c>
      <c r="F9924" s="10">
        <v>43100</v>
      </c>
      <c r="G9924" t="s">
        <v>489</v>
      </c>
      <c r="H9924" t="s">
        <v>474</v>
      </c>
      <c r="I9924" t="s">
        <v>543</v>
      </c>
      <c r="J9924">
        <v>1715.194</v>
      </c>
      <c r="K9924">
        <v>263.57337721320886</v>
      </c>
      <c r="M9924" t="s">
        <v>2415</v>
      </c>
    </row>
    <row r="9925" spans="1:13" x14ac:dyDescent="0.25">
      <c r="A9925">
        <v>717</v>
      </c>
      <c r="B9925" t="s">
        <v>69</v>
      </c>
      <c r="C9925" t="s">
        <v>1538</v>
      </c>
      <c r="E9925">
        <v>2017</v>
      </c>
      <c r="F9925" s="10">
        <v>43100</v>
      </c>
      <c r="G9925" t="s">
        <v>489</v>
      </c>
      <c r="H9925" t="s">
        <v>474</v>
      </c>
      <c r="I9925" t="s">
        <v>543</v>
      </c>
      <c r="J9925">
        <v>4471.5555809999996</v>
      </c>
      <c r="K9925">
        <v>687.14268233257712</v>
      </c>
      <c r="M9925" t="s">
        <v>2415</v>
      </c>
    </row>
    <row r="9926" spans="1:13" x14ac:dyDescent="0.25">
      <c r="A9926">
        <v>771</v>
      </c>
      <c r="B9926" t="s">
        <v>83</v>
      </c>
      <c r="C9926" t="s">
        <v>1538</v>
      </c>
      <c r="E9926">
        <v>2017</v>
      </c>
      <c r="F9926" s="10">
        <v>43100</v>
      </c>
      <c r="G9926" t="s">
        <v>489</v>
      </c>
      <c r="H9926" t="s">
        <v>474</v>
      </c>
      <c r="I9926" t="s">
        <v>543</v>
      </c>
      <c r="J9926">
        <v>329.42482200000001</v>
      </c>
      <c r="K9926">
        <v>50.622619291112372</v>
      </c>
      <c r="M9926" t="s">
        <v>2415</v>
      </c>
    </row>
    <row r="9927" spans="1:13" x14ac:dyDescent="0.25">
      <c r="A9927">
        <v>1003</v>
      </c>
      <c r="B9927" t="s">
        <v>58</v>
      </c>
      <c r="C9927" t="s">
        <v>1538</v>
      </c>
      <c r="E9927">
        <v>2017</v>
      </c>
      <c r="F9927" s="10">
        <v>43100</v>
      </c>
      <c r="G9927" t="s">
        <v>489</v>
      </c>
      <c r="H9927" t="s">
        <v>474</v>
      </c>
      <c r="I9927" t="s">
        <v>543</v>
      </c>
      <c r="J9927">
        <v>2628</v>
      </c>
      <c r="K9927">
        <v>403.84401724604504</v>
      </c>
      <c r="M9927" t="s">
        <v>2415</v>
      </c>
    </row>
    <row r="9928" spans="1:13" x14ac:dyDescent="0.25">
      <c r="A9928">
        <v>1057</v>
      </c>
      <c r="B9928" t="s">
        <v>60</v>
      </c>
      <c r="C9928" t="s">
        <v>1538</v>
      </c>
      <c r="E9928">
        <v>2017</v>
      </c>
      <c r="F9928" s="10">
        <v>43100</v>
      </c>
      <c r="G9928" t="s">
        <v>489</v>
      </c>
      <c r="H9928" t="s">
        <v>474</v>
      </c>
      <c r="I9928" t="s">
        <v>543</v>
      </c>
      <c r="J9928">
        <v>4080</v>
      </c>
      <c r="K9928">
        <v>626.97244686600595</v>
      </c>
      <c r="M9928" t="s">
        <v>2413</v>
      </c>
    </row>
    <row r="9929" spans="1:13" x14ac:dyDescent="0.25">
      <c r="A9929">
        <v>1060</v>
      </c>
      <c r="B9929" t="s">
        <v>63</v>
      </c>
      <c r="C9929" t="s">
        <v>1538</v>
      </c>
      <c r="E9929">
        <v>2017</v>
      </c>
      <c r="F9929" s="10">
        <v>43100</v>
      </c>
      <c r="G9929" t="s">
        <v>489</v>
      </c>
      <c r="H9929" t="s">
        <v>474</v>
      </c>
      <c r="I9929" t="s">
        <v>543</v>
      </c>
      <c r="J9929">
        <v>13767.28608</v>
      </c>
      <c r="K9929">
        <v>2115.6149608534079</v>
      </c>
      <c r="M9929" t="s">
        <v>2415</v>
      </c>
    </row>
    <row r="9930" spans="1:13" x14ac:dyDescent="0.25">
      <c r="A9930">
        <v>1061</v>
      </c>
      <c r="B9930" t="s">
        <v>64</v>
      </c>
      <c r="C9930" t="s">
        <v>1538</v>
      </c>
      <c r="E9930">
        <v>2017</v>
      </c>
      <c r="F9930" s="10">
        <v>43100</v>
      </c>
      <c r="G9930" t="s">
        <v>489</v>
      </c>
      <c r="H9930" t="s">
        <v>474</v>
      </c>
      <c r="I9930" t="s">
        <v>543</v>
      </c>
      <c r="J9930">
        <v>1805.2713679999999</v>
      </c>
      <c r="K9930">
        <v>277.415540895123</v>
      </c>
      <c r="M9930" t="s">
        <v>2415</v>
      </c>
    </row>
    <row r="9931" spans="1:13" x14ac:dyDescent="0.25">
      <c r="A9931">
        <v>1129</v>
      </c>
      <c r="B9931" t="s">
        <v>66</v>
      </c>
      <c r="C9931" t="s">
        <v>1538</v>
      </c>
      <c r="E9931">
        <v>2017</v>
      </c>
      <c r="F9931" s="10">
        <v>43100</v>
      </c>
      <c r="G9931" t="s">
        <v>489</v>
      </c>
      <c r="H9931" t="s">
        <v>474</v>
      </c>
      <c r="I9931" t="s">
        <v>543</v>
      </c>
      <c r="J9931">
        <v>3279.8313450000001</v>
      </c>
      <c r="K9931">
        <v>504.01075580452778</v>
      </c>
      <c r="M9931" t="s">
        <v>2415</v>
      </c>
    </row>
    <row r="9932" spans="1:13" x14ac:dyDescent="0.25">
      <c r="A9932">
        <v>1171</v>
      </c>
      <c r="B9932" t="s">
        <v>71</v>
      </c>
      <c r="C9932" t="s">
        <v>1538</v>
      </c>
      <c r="E9932">
        <v>2017</v>
      </c>
      <c r="F9932" s="10">
        <v>43100</v>
      </c>
      <c r="G9932" t="s">
        <v>489</v>
      </c>
      <c r="H9932" t="s">
        <v>474</v>
      </c>
      <c r="I9932" t="s">
        <v>543</v>
      </c>
      <c r="J9932">
        <v>1285.6379999999999</v>
      </c>
      <c r="K9932">
        <v>197.56362809899954</v>
      </c>
      <c r="M9932" t="s">
        <v>2755</v>
      </c>
    </row>
    <row r="9933" spans="1:13" x14ac:dyDescent="0.25">
      <c r="A9933">
        <v>1243</v>
      </c>
      <c r="B9933" t="s">
        <v>76</v>
      </c>
      <c r="C9933" t="s">
        <v>1538</v>
      </c>
      <c r="E9933">
        <v>2017</v>
      </c>
      <c r="F9933" s="10">
        <v>43100</v>
      </c>
      <c r="G9933" t="s">
        <v>489</v>
      </c>
      <c r="H9933" t="s">
        <v>474</v>
      </c>
      <c r="I9933" t="s">
        <v>543</v>
      </c>
      <c r="J9933">
        <v>1295.4909419999999</v>
      </c>
      <c r="K9933">
        <v>199.07772691139385</v>
      </c>
      <c r="M9933" t="s">
        <v>2415</v>
      </c>
    </row>
    <row r="9934" spans="1:13" x14ac:dyDescent="0.25">
      <c r="A9934">
        <v>1137</v>
      </c>
      <c r="B9934" t="s">
        <v>82</v>
      </c>
      <c r="C9934" t="s">
        <v>1538</v>
      </c>
      <c r="E9934">
        <v>2017</v>
      </c>
      <c r="F9934" s="10">
        <v>43100</v>
      </c>
      <c r="G9934" t="s">
        <v>489</v>
      </c>
      <c r="H9934" t="s">
        <v>474</v>
      </c>
      <c r="I9934" t="s">
        <v>543</v>
      </c>
      <c r="J9934">
        <v>911.26499690000003</v>
      </c>
      <c r="K9934">
        <v>140.03383452199421</v>
      </c>
      <c r="M9934" t="s">
        <v>2413</v>
      </c>
    </row>
    <row r="9935" spans="1:13" x14ac:dyDescent="0.25">
      <c r="A9935">
        <v>1318</v>
      </c>
      <c r="B9935" t="s">
        <v>74</v>
      </c>
      <c r="C9935" t="s">
        <v>1538</v>
      </c>
      <c r="E9935">
        <v>2017</v>
      </c>
      <c r="F9935" s="10">
        <v>43100</v>
      </c>
      <c r="G9935" t="s">
        <v>489</v>
      </c>
      <c r="H9935" t="s">
        <v>474</v>
      </c>
      <c r="I9935" t="s">
        <v>543</v>
      </c>
      <c r="J9935">
        <v>1295.4909419999999</v>
      </c>
      <c r="K9935">
        <v>199.07772691139385</v>
      </c>
      <c r="M9935" t="s">
        <v>2415</v>
      </c>
    </row>
    <row r="9936" spans="1:13" x14ac:dyDescent="0.25">
      <c r="A9936">
        <v>1407</v>
      </c>
      <c r="B9936" t="s">
        <v>77</v>
      </c>
      <c r="C9936" t="s">
        <v>1538</v>
      </c>
      <c r="E9936">
        <v>2017</v>
      </c>
      <c r="F9936" s="10">
        <v>43100</v>
      </c>
      <c r="G9936" t="s">
        <v>489</v>
      </c>
      <c r="H9936" t="s">
        <v>474</v>
      </c>
      <c r="I9936" t="s">
        <v>543</v>
      </c>
      <c r="J9936">
        <v>1947.4829709999999</v>
      </c>
      <c r="K9936">
        <v>299.26915773474235</v>
      </c>
      <c r="M9936" t="s">
        <v>2413</v>
      </c>
    </row>
    <row r="9937" spans="1:13" x14ac:dyDescent="0.25">
      <c r="A9937">
        <v>1421</v>
      </c>
      <c r="B9937" t="s">
        <v>78</v>
      </c>
      <c r="C9937" t="s">
        <v>1538</v>
      </c>
      <c r="E9937">
        <v>2017</v>
      </c>
      <c r="F9937" s="10">
        <v>43100</v>
      </c>
      <c r="G9937" t="s">
        <v>489</v>
      </c>
      <c r="H9937" t="s">
        <v>474</v>
      </c>
      <c r="I9937" t="s">
        <v>543</v>
      </c>
      <c r="J9937">
        <v>2523.94</v>
      </c>
      <c r="K9937">
        <v>387.85314645661447</v>
      </c>
      <c r="M9937" t="s">
        <v>2415</v>
      </c>
    </row>
    <row r="9938" spans="1:13" x14ac:dyDescent="0.25">
      <c r="A9938">
        <v>1575</v>
      </c>
      <c r="B9938" t="s">
        <v>80</v>
      </c>
      <c r="C9938" t="s">
        <v>1538</v>
      </c>
      <c r="E9938">
        <v>2017</v>
      </c>
      <c r="F9938" s="10">
        <v>43100</v>
      </c>
      <c r="G9938" t="s">
        <v>489</v>
      </c>
      <c r="H9938" t="s">
        <v>474</v>
      </c>
      <c r="I9938" t="s">
        <v>543</v>
      </c>
      <c r="J9938">
        <v>807.67698065000002</v>
      </c>
      <c r="K9938">
        <v>124.11549334202898</v>
      </c>
      <c r="L9938" t="s">
        <v>2751</v>
      </c>
      <c r="M9938" t="s">
        <v>2415</v>
      </c>
    </row>
    <row r="9939" spans="1:13" x14ac:dyDescent="0.25">
      <c r="A9939">
        <v>1582</v>
      </c>
      <c r="B9939" t="s">
        <v>81</v>
      </c>
      <c r="C9939" t="s">
        <v>1538</v>
      </c>
      <c r="E9939">
        <v>2017</v>
      </c>
      <c r="F9939" s="10">
        <v>43100</v>
      </c>
      <c r="G9939" t="s">
        <v>489</v>
      </c>
      <c r="H9939" t="s">
        <v>474</v>
      </c>
      <c r="I9939" t="s">
        <v>543</v>
      </c>
      <c r="J9939">
        <v>2843.6395550000002</v>
      </c>
      <c r="K9939">
        <v>436.98128671649766</v>
      </c>
      <c r="M9939" t="s">
        <v>2415</v>
      </c>
    </row>
    <row r="9940" spans="1:13" x14ac:dyDescent="0.25">
      <c r="A9940">
        <v>1698</v>
      </c>
      <c r="B9940" t="s">
        <v>254</v>
      </c>
      <c r="C9940" t="s">
        <v>1538</v>
      </c>
      <c r="E9940">
        <v>2017</v>
      </c>
      <c r="F9940" s="10">
        <v>43100</v>
      </c>
      <c r="G9940" t="s">
        <v>489</v>
      </c>
      <c r="H9940" t="s">
        <v>474</v>
      </c>
      <c r="I9940" t="s">
        <v>543</v>
      </c>
      <c r="J9940">
        <v>4299.433</v>
      </c>
      <c r="K9940">
        <v>660.6926539574639</v>
      </c>
      <c r="M9940" t="s">
        <v>2415</v>
      </c>
    </row>
    <row r="9941" spans="1:13" x14ac:dyDescent="0.25">
      <c r="A9941">
        <v>1700</v>
      </c>
      <c r="B9941" t="s">
        <v>84</v>
      </c>
      <c r="C9941" t="s">
        <v>1538</v>
      </c>
      <c r="E9941">
        <v>2017</v>
      </c>
      <c r="F9941" s="10">
        <v>43100</v>
      </c>
      <c r="G9941" t="s">
        <v>489</v>
      </c>
      <c r="H9941" t="s">
        <v>474</v>
      </c>
      <c r="I9941" t="s">
        <v>543</v>
      </c>
      <c r="J9941">
        <v>910.155213</v>
      </c>
      <c r="K9941">
        <v>139.86329434374039</v>
      </c>
      <c r="M9941" t="s">
        <v>2415</v>
      </c>
    </row>
    <row r="9942" spans="1:13" x14ac:dyDescent="0.25">
      <c r="A9942">
        <v>1723</v>
      </c>
      <c r="B9942" t="s">
        <v>86</v>
      </c>
      <c r="C9942" t="s">
        <v>1538</v>
      </c>
      <c r="E9942">
        <v>2017</v>
      </c>
      <c r="F9942" s="10">
        <v>43100</v>
      </c>
      <c r="G9942" t="s">
        <v>489</v>
      </c>
      <c r="H9942" t="s">
        <v>474</v>
      </c>
      <c r="I9942" t="s">
        <v>543</v>
      </c>
      <c r="J9942">
        <v>4119.8999999999996</v>
      </c>
      <c r="K9942">
        <v>633.10386858903371</v>
      </c>
      <c r="L9942" t="s">
        <v>2751</v>
      </c>
      <c r="M9942" t="s">
        <v>2415</v>
      </c>
    </row>
    <row r="9943" spans="1:13" x14ac:dyDescent="0.25">
      <c r="A9943">
        <v>1793</v>
      </c>
      <c r="B9943" t="s">
        <v>88</v>
      </c>
      <c r="C9943" t="s">
        <v>1538</v>
      </c>
      <c r="E9943">
        <v>2017</v>
      </c>
      <c r="F9943" s="10">
        <v>43100</v>
      </c>
      <c r="G9943" t="s">
        <v>489</v>
      </c>
      <c r="H9943" t="s">
        <v>474</v>
      </c>
      <c r="I9943" t="s">
        <v>543</v>
      </c>
      <c r="J9943">
        <v>633.117254</v>
      </c>
      <c r="K9943">
        <v>97.290949483692799</v>
      </c>
      <c r="M9943" t="s">
        <v>2415</v>
      </c>
    </row>
    <row r="9944" spans="1:13" x14ac:dyDescent="0.25">
      <c r="A9944">
        <v>1882</v>
      </c>
      <c r="B9944" t="s">
        <v>90</v>
      </c>
      <c r="C9944" t="s">
        <v>1538</v>
      </c>
      <c r="E9944">
        <v>2017</v>
      </c>
      <c r="F9944" s="10">
        <v>43100</v>
      </c>
      <c r="G9944" t="s">
        <v>489</v>
      </c>
      <c r="H9944" t="s">
        <v>474</v>
      </c>
      <c r="I9944" t="s">
        <v>543</v>
      </c>
      <c r="J9944">
        <v>1194.421051</v>
      </c>
      <c r="K9944">
        <v>183.54634532689622</v>
      </c>
      <c r="M9944" t="s">
        <v>2415</v>
      </c>
    </row>
    <row r="9945" spans="1:13" x14ac:dyDescent="0.25">
      <c r="A9945">
        <v>1883</v>
      </c>
      <c r="B9945" t="s">
        <v>91</v>
      </c>
      <c r="C9945" t="s">
        <v>1538</v>
      </c>
      <c r="E9945">
        <v>2017</v>
      </c>
      <c r="F9945" s="10">
        <v>43100</v>
      </c>
      <c r="G9945" t="s">
        <v>489</v>
      </c>
      <c r="H9945" t="s">
        <v>474</v>
      </c>
      <c r="I9945" t="s">
        <v>543</v>
      </c>
      <c r="J9945">
        <v>4626.9880000000003</v>
      </c>
      <c r="K9945">
        <v>711.02793823030572</v>
      </c>
      <c r="M9945" t="s">
        <v>2415</v>
      </c>
    </row>
    <row r="9946" spans="1:13" x14ac:dyDescent="0.25">
      <c r="A9946">
        <v>1885</v>
      </c>
      <c r="B9946" t="s">
        <v>92</v>
      </c>
      <c r="C9946" t="s">
        <v>1538</v>
      </c>
      <c r="E9946">
        <v>2017</v>
      </c>
      <c r="F9946" s="10">
        <v>43100</v>
      </c>
      <c r="G9946" t="s">
        <v>489</v>
      </c>
      <c r="H9946" t="s">
        <v>474</v>
      </c>
      <c r="I9946" t="s">
        <v>543</v>
      </c>
      <c r="J9946">
        <v>1613.99889596</v>
      </c>
      <c r="K9946">
        <v>248.02275417624347</v>
      </c>
      <c r="M9946" t="s">
        <v>2415</v>
      </c>
    </row>
    <row r="9947" spans="1:13" x14ac:dyDescent="0.25">
      <c r="A9947">
        <v>10113</v>
      </c>
      <c r="B9947" t="s">
        <v>65</v>
      </c>
      <c r="C9947" t="s">
        <v>1538</v>
      </c>
      <c r="E9947">
        <v>2017</v>
      </c>
      <c r="F9947" s="10">
        <v>43100</v>
      </c>
      <c r="G9947" t="s">
        <v>489</v>
      </c>
      <c r="H9947" t="s">
        <v>474</v>
      </c>
      <c r="I9947" t="s">
        <v>543</v>
      </c>
      <c r="L9947" t="s">
        <v>2749</v>
      </c>
    </row>
    <row r="9948" spans="1:13" x14ac:dyDescent="0.25">
      <c r="A9948">
        <v>13357</v>
      </c>
      <c r="B9948" t="s">
        <v>70</v>
      </c>
      <c r="C9948" t="s">
        <v>1538</v>
      </c>
      <c r="E9948">
        <v>2017</v>
      </c>
      <c r="F9948" s="10">
        <v>43100</v>
      </c>
      <c r="G9948" t="s">
        <v>489</v>
      </c>
      <c r="H9948" t="s">
        <v>474</v>
      </c>
      <c r="I9948" t="s">
        <v>543</v>
      </c>
      <c r="J9948">
        <v>529.29369561999999</v>
      </c>
      <c r="K9948">
        <v>81.336412611181956</v>
      </c>
      <c r="M9948" t="s">
        <v>2415</v>
      </c>
    </row>
    <row r="9949" spans="1:13" x14ac:dyDescent="0.25">
      <c r="A9949">
        <v>8077</v>
      </c>
      <c r="B9949" t="s">
        <v>119</v>
      </c>
      <c r="C9949" t="s">
        <v>1538</v>
      </c>
      <c r="E9949">
        <v>2014</v>
      </c>
      <c r="F9949" s="10">
        <v>42034</v>
      </c>
      <c r="G9949" t="s">
        <v>489</v>
      </c>
      <c r="H9949" t="s">
        <v>474</v>
      </c>
      <c r="I9949" t="s">
        <v>545</v>
      </c>
      <c r="J9949">
        <v>1816.759</v>
      </c>
      <c r="K9949">
        <v>2053.8468669310532</v>
      </c>
    </row>
    <row r="9950" spans="1:13" x14ac:dyDescent="0.25">
      <c r="A9950">
        <v>1908</v>
      </c>
      <c r="B9950" t="s">
        <v>117</v>
      </c>
      <c r="C9950" t="s">
        <v>1538</v>
      </c>
      <c r="E9950">
        <v>2014</v>
      </c>
      <c r="F9950" s="10">
        <v>42090</v>
      </c>
      <c r="G9950" t="s">
        <v>489</v>
      </c>
      <c r="H9950" t="s">
        <v>474</v>
      </c>
      <c r="I9950" t="s">
        <v>545</v>
      </c>
      <c r="J9950">
        <v>300.39999999999998</v>
      </c>
      <c r="K9950">
        <v>323.20050266070183</v>
      </c>
    </row>
    <row r="9951" spans="1:13" x14ac:dyDescent="0.25">
      <c r="A9951">
        <v>1012</v>
      </c>
      <c r="B9951" t="s">
        <v>280</v>
      </c>
      <c r="C9951" t="s">
        <v>1538</v>
      </c>
      <c r="E9951">
        <v>2012</v>
      </c>
      <c r="F9951" s="10">
        <v>42307</v>
      </c>
      <c r="G9951" t="s">
        <v>489</v>
      </c>
      <c r="H9951" t="s">
        <v>474</v>
      </c>
      <c r="I9951" t="s">
        <v>545</v>
      </c>
      <c r="J9951">
        <v>8.5</v>
      </c>
      <c r="K9951">
        <v>9.3644512211244386</v>
      </c>
    </row>
    <row r="9952" spans="1:13" x14ac:dyDescent="0.25">
      <c r="A9952">
        <v>1012</v>
      </c>
      <c r="B9952" t="s">
        <v>280</v>
      </c>
      <c r="C9952" t="s">
        <v>1538</v>
      </c>
      <c r="E9952">
        <v>2013</v>
      </c>
      <c r="F9952" s="10">
        <v>42307</v>
      </c>
      <c r="G9952" t="s">
        <v>489</v>
      </c>
      <c r="H9952" t="s">
        <v>474</v>
      </c>
      <c r="I9952" t="s">
        <v>545</v>
      </c>
      <c r="J9952">
        <v>19.7</v>
      </c>
      <c r="K9952">
        <v>21.703492830135463</v>
      </c>
    </row>
    <row r="9953" spans="1:13" x14ac:dyDescent="0.25">
      <c r="A9953">
        <v>1012</v>
      </c>
      <c r="B9953" t="s">
        <v>280</v>
      </c>
      <c r="C9953" t="s">
        <v>1538</v>
      </c>
      <c r="E9953">
        <v>2014</v>
      </c>
      <c r="F9953" s="10">
        <v>42307</v>
      </c>
      <c r="G9953" t="s">
        <v>489</v>
      </c>
      <c r="H9953" t="s">
        <v>474</v>
      </c>
      <c r="I9953" t="s">
        <v>545</v>
      </c>
      <c r="J9953">
        <v>33.1</v>
      </c>
      <c r="K9953">
        <v>36.466274755202228</v>
      </c>
    </row>
    <row r="9954" spans="1:13" x14ac:dyDescent="0.25">
      <c r="A9954">
        <v>8182</v>
      </c>
      <c r="B9954" t="s">
        <v>126</v>
      </c>
      <c r="C9954" t="s">
        <v>1538</v>
      </c>
      <c r="E9954">
        <v>2015</v>
      </c>
      <c r="F9954" s="10">
        <v>42369</v>
      </c>
      <c r="G9954" t="s">
        <v>489</v>
      </c>
      <c r="H9954" t="s">
        <v>474</v>
      </c>
      <c r="I9954" t="s">
        <v>545</v>
      </c>
      <c r="J9954">
        <v>234</v>
      </c>
      <c r="K9954">
        <v>254.7557121347549</v>
      </c>
    </row>
    <row r="9955" spans="1:13" x14ac:dyDescent="0.25">
      <c r="A9955">
        <v>8077</v>
      </c>
      <c r="B9955" t="s">
        <v>119</v>
      </c>
      <c r="C9955" t="s">
        <v>1538</v>
      </c>
      <c r="E9955">
        <v>2015</v>
      </c>
      <c r="F9955" s="10">
        <v>42444</v>
      </c>
      <c r="G9955" t="s">
        <v>489</v>
      </c>
      <c r="H9955" t="s">
        <v>474</v>
      </c>
      <c r="I9955" t="s">
        <v>545</v>
      </c>
      <c r="J9955">
        <v>1898.547</v>
      </c>
      <c r="K9955">
        <v>2067.1386979253998</v>
      </c>
    </row>
    <row r="9956" spans="1:13" x14ac:dyDescent="0.25">
      <c r="A9956">
        <v>8086</v>
      </c>
      <c r="B9956" t="s">
        <v>127</v>
      </c>
      <c r="C9956" t="s">
        <v>1538</v>
      </c>
      <c r="E9956">
        <v>2015</v>
      </c>
      <c r="F9956" s="10">
        <v>42463</v>
      </c>
      <c r="G9956" t="s">
        <v>489</v>
      </c>
      <c r="H9956" t="s">
        <v>474</v>
      </c>
      <c r="I9956" t="s">
        <v>545</v>
      </c>
      <c r="J9956">
        <v>164.9</v>
      </c>
      <c r="K9956">
        <v>187.73858682596554</v>
      </c>
    </row>
    <row r="9957" spans="1:13" x14ac:dyDescent="0.25">
      <c r="A9957">
        <v>1908</v>
      </c>
      <c r="B9957" t="s">
        <v>117</v>
      </c>
      <c r="C9957" t="s">
        <v>1538</v>
      </c>
      <c r="E9957">
        <v>2015</v>
      </c>
      <c r="F9957" s="10">
        <v>42488</v>
      </c>
      <c r="G9957" t="s">
        <v>489</v>
      </c>
      <c r="H9957" t="s">
        <v>474</v>
      </c>
      <c r="I9957" t="s">
        <v>545</v>
      </c>
      <c r="J9957">
        <v>294.7</v>
      </c>
      <c r="K9957">
        <v>336.04648776115727</v>
      </c>
    </row>
    <row r="9958" spans="1:13" x14ac:dyDescent="0.25">
      <c r="A9958">
        <v>1363</v>
      </c>
      <c r="B9958" t="s">
        <v>118</v>
      </c>
      <c r="C9958" t="s">
        <v>1538</v>
      </c>
      <c r="E9958">
        <v>2016</v>
      </c>
      <c r="F9958" s="10">
        <v>42735</v>
      </c>
      <c r="G9958" t="s">
        <v>489</v>
      </c>
      <c r="H9958" t="s">
        <v>474</v>
      </c>
      <c r="I9958" t="s">
        <v>545</v>
      </c>
      <c r="J9958">
        <v>175.7</v>
      </c>
      <c r="K9958">
        <v>185.20529115810754</v>
      </c>
      <c r="M9958" t="s">
        <v>2415</v>
      </c>
    </row>
    <row r="9959" spans="1:13" x14ac:dyDescent="0.25">
      <c r="A9959">
        <v>8182</v>
      </c>
      <c r="B9959" t="s">
        <v>126</v>
      </c>
      <c r="C9959" t="s">
        <v>1538</v>
      </c>
      <c r="E9959">
        <v>2016</v>
      </c>
      <c r="F9959" s="10">
        <v>42735</v>
      </c>
      <c r="G9959" t="s">
        <v>489</v>
      </c>
      <c r="H9959" t="s">
        <v>474</v>
      </c>
      <c r="I9959" t="s">
        <v>545</v>
      </c>
      <c r="J9959">
        <v>232</v>
      </c>
      <c r="K9959">
        <v>244.55109589459849</v>
      </c>
    </row>
    <row r="9960" spans="1:13" x14ac:dyDescent="0.25">
      <c r="A9960">
        <v>1363</v>
      </c>
      <c r="B9960" t="s">
        <v>118</v>
      </c>
      <c r="C9960" t="s">
        <v>1538</v>
      </c>
      <c r="E9960">
        <v>2014</v>
      </c>
      <c r="F9960" s="10">
        <v>42776</v>
      </c>
      <c r="G9960" t="s">
        <v>489</v>
      </c>
      <c r="H9960" t="s">
        <v>474</v>
      </c>
      <c r="I9960" t="s">
        <v>545</v>
      </c>
      <c r="J9960">
        <v>172.39159487000001</v>
      </c>
      <c r="K9960">
        <v>185.40717882340289</v>
      </c>
    </row>
    <row r="9961" spans="1:13" x14ac:dyDescent="0.25">
      <c r="A9961">
        <v>1363</v>
      </c>
      <c r="B9961" t="s">
        <v>118</v>
      </c>
      <c r="C9961" t="s">
        <v>1538</v>
      </c>
      <c r="E9961">
        <v>2015</v>
      </c>
      <c r="F9961" s="10">
        <v>42776</v>
      </c>
      <c r="G9961" t="s">
        <v>489</v>
      </c>
      <c r="H9961" t="s">
        <v>474</v>
      </c>
      <c r="I9961" t="s">
        <v>545</v>
      </c>
      <c r="J9961">
        <v>172.67275255999999</v>
      </c>
      <c r="K9961">
        <v>185.70956394923638</v>
      </c>
    </row>
    <row r="9962" spans="1:13" x14ac:dyDescent="0.25">
      <c r="A9962">
        <v>1908</v>
      </c>
      <c r="B9962" t="s">
        <v>117</v>
      </c>
      <c r="C9962" t="s">
        <v>1538</v>
      </c>
      <c r="E9962">
        <v>2016</v>
      </c>
      <c r="F9962" s="10">
        <v>42825</v>
      </c>
      <c r="G9962" t="s">
        <v>489</v>
      </c>
      <c r="H9962" t="s">
        <v>474</v>
      </c>
      <c r="I9962" t="s">
        <v>545</v>
      </c>
      <c r="J9962">
        <v>265.89999999999998</v>
      </c>
      <c r="K9962">
        <v>284.2737495269231</v>
      </c>
    </row>
    <row r="9963" spans="1:13" x14ac:dyDescent="0.25">
      <c r="A9963">
        <v>8077</v>
      </c>
      <c r="B9963" t="s">
        <v>119</v>
      </c>
      <c r="C9963" t="s">
        <v>1538</v>
      </c>
      <c r="E9963">
        <v>2016</v>
      </c>
      <c r="F9963" s="10">
        <v>42824</v>
      </c>
      <c r="G9963" t="s">
        <v>489</v>
      </c>
      <c r="H9963" t="s">
        <v>474</v>
      </c>
      <c r="I9963" t="s">
        <v>545</v>
      </c>
      <c r="J9963">
        <v>1717.8</v>
      </c>
      <c r="K9963">
        <v>1836.5003645631762</v>
      </c>
    </row>
    <row r="9964" spans="1:13" x14ac:dyDescent="0.25">
      <c r="A9964">
        <v>8086</v>
      </c>
      <c r="B9964" t="s">
        <v>127</v>
      </c>
      <c r="C9964" t="s">
        <v>1538</v>
      </c>
      <c r="E9964">
        <v>2016</v>
      </c>
      <c r="F9964" s="10">
        <v>42829</v>
      </c>
      <c r="G9964" t="s">
        <v>489</v>
      </c>
      <c r="H9964" t="s">
        <v>474</v>
      </c>
      <c r="I9964" t="s">
        <v>545</v>
      </c>
      <c r="J9964">
        <v>173</v>
      </c>
      <c r="K9964">
        <v>184.95433872943852</v>
      </c>
    </row>
    <row r="9965" spans="1:13" x14ac:dyDescent="0.25">
      <c r="A9965">
        <v>3557</v>
      </c>
      <c r="B9965" t="s">
        <v>122</v>
      </c>
      <c r="C9965" t="s">
        <v>1538</v>
      </c>
      <c r="E9965">
        <v>2017</v>
      </c>
      <c r="F9965" s="10">
        <v>43008</v>
      </c>
      <c r="G9965" t="s">
        <v>489</v>
      </c>
      <c r="H9965" t="s">
        <v>474</v>
      </c>
      <c r="I9965" t="s">
        <v>545</v>
      </c>
      <c r="J9965">
        <v>87</v>
      </c>
      <c r="K9965">
        <v>102.71219217333096</v>
      </c>
      <c r="M9965" t="s">
        <v>2415</v>
      </c>
    </row>
    <row r="9966" spans="1:13" x14ac:dyDescent="0.25">
      <c r="A9966">
        <v>1012</v>
      </c>
      <c r="B9966" t="s">
        <v>280</v>
      </c>
      <c r="C9966" t="s">
        <v>1538</v>
      </c>
      <c r="E9966">
        <v>2017</v>
      </c>
      <c r="F9966" s="10">
        <v>43100</v>
      </c>
      <c r="G9966" t="s">
        <v>489</v>
      </c>
      <c r="H9966" t="s">
        <v>474</v>
      </c>
      <c r="I9966" t="s">
        <v>545</v>
      </c>
      <c r="J9966">
        <v>55</v>
      </c>
      <c r="K9966">
        <v>65.961478496558016</v>
      </c>
      <c r="M9966" t="s">
        <v>2415</v>
      </c>
    </row>
    <row r="9967" spans="1:13" x14ac:dyDescent="0.25">
      <c r="A9967">
        <v>1908</v>
      </c>
      <c r="B9967" t="s">
        <v>117</v>
      </c>
      <c r="C9967" t="s">
        <v>1538</v>
      </c>
      <c r="E9967">
        <v>2017</v>
      </c>
      <c r="F9967" s="10">
        <v>43100</v>
      </c>
      <c r="G9967" t="s">
        <v>489</v>
      </c>
      <c r="H9967" t="s">
        <v>474</v>
      </c>
      <c r="I9967" t="s">
        <v>545</v>
      </c>
      <c r="J9967">
        <v>270.89999999999998</v>
      </c>
      <c r="K9967">
        <v>324.89026408577388</v>
      </c>
      <c r="M9967" t="s">
        <v>2415</v>
      </c>
    </row>
    <row r="9968" spans="1:13" x14ac:dyDescent="0.25">
      <c r="A9968">
        <v>3393</v>
      </c>
      <c r="B9968" t="s">
        <v>121</v>
      </c>
      <c r="C9968" t="s">
        <v>1538</v>
      </c>
      <c r="E9968">
        <v>2017</v>
      </c>
      <c r="F9968" s="10">
        <v>43100</v>
      </c>
      <c r="G9968" t="s">
        <v>489</v>
      </c>
      <c r="H9968" t="s">
        <v>474</v>
      </c>
      <c r="I9968" t="s">
        <v>545</v>
      </c>
      <c r="J9968">
        <v>83.635000000000005</v>
      </c>
      <c r="K9968">
        <v>100.30342280108417</v>
      </c>
      <c r="M9968" t="s">
        <v>2415</v>
      </c>
    </row>
    <row r="9969" spans="1:14" x14ac:dyDescent="0.25">
      <c r="A9969">
        <v>8077</v>
      </c>
      <c r="B9969" t="s">
        <v>119</v>
      </c>
      <c r="C9969" t="s">
        <v>1538</v>
      </c>
      <c r="E9969">
        <v>2017</v>
      </c>
      <c r="F9969" s="10">
        <v>43100</v>
      </c>
      <c r="G9969" t="s">
        <v>489</v>
      </c>
      <c r="H9969" t="s">
        <v>474</v>
      </c>
      <c r="I9969" t="s">
        <v>545</v>
      </c>
      <c r="J9969">
        <v>1783.241</v>
      </c>
      <c r="K9969">
        <v>2138.6402341032835</v>
      </c>
      <c r="M9969" t="s">
        <v>2415</v>
      </c>
    </row>
    <row r="9970" spans="1:14" x14ac:dyDescent="0.25">
      <c r="A9970">
        <v>8086</v>
      </c>
      <c r="B9970" t="s">
        <v>127</v>
      </c>
      <c r="C9970" t="s">
        <v>1538</v>
      </c>
      <c r="E9970">
        <v>2017</v>
      </c>
      <c r="F9970" s="10">
        <v>43100</v>
      </c>
      <c r="G9970" t="s">
        <v>489</v>
      </c>
      <c r="H9970" t="s">
        <v>474</v>
      </c>
      <c r="I9970" t="s">
        <v>545</v>
      </c>
      <c r="J9970">
        <v>307.3</v>
      </c>
      <c r="K9970">
        <v>368.54476985440505</v>
      </c>
      <c r="M9970" t="s">
        <v>2415</v>
      </c>
    </row>
    <row r="9971" spans="1:14" x14ac:dyDescent="0.25">
      <c r="A9971">
        <v>8104</v>
      </c>
      <c r="B9971" t="s">
        <v>120</v>
      </c>
      <c r="C9971" t="s">
        <v>1538</v>
      </c>
      <c r="E9971">
        <v>2017</v>
      </c>
      <c r="F9971" s="10">
        <v>43100</v>
      </c>
      <c r="G9971" t="s">
        <v>489</v>
      </c>
      <c r="H9971" t="s">
        <v>474</v>
      </c>
      <c r="I9971" t="s">
        <v>545</v>
      </c>
      <c r="J9971">
        <v>200</v>
      </c>
      <c r="K9971">
        <v>239.85992180566549</v>
      </c>
      <c r="M9971" t="s">
        <v>2413</v>
      </c>
    </row>
    <row r="9972" spans="1:14" x14ac:dyDescent="0.25">
      <c r="A9972">
        <v>8147</v>
      </c>
      <c r="B9972" t="s">
        <v>112</v>
      </c>
      <c r="C9972" t="s">
        <v>1538</v>
      </c>
      <c r="E9972">
        <v>2017</v>
      </c>
      <c r="F9972" s="10">
        <v>43100</v>
      </c>
      <c r="G9972" t="s">
        <v>489</v>
      </c>
      <c r="H9972" t="s">
        <v>474</v>
      </c>
      <c r="I9972" t="s">
        <v>545</v>
      </c>
      <c r="J9972">
        <v>800</v>
      </c>
      <c r="K9972">
        <v>959.43968722266197</v>
      </c>
      <c r="M9972" t="s">
        <v>2415</v>
      </c>
    </row>
    <row r="9973" spans="1:14" x14ac:dyDescent="0.25">
      <c r="A9973">
        <v>8448</v>
      </c>
      <c r="B9973" t="s">
        <v>114</v>
      </c>
      <c r="C9973" t="s">
        <v>1538</v>
      </c>
      <c r="E9973">
        <v>2017</v>
      </c>
      <c r="F9973" s="10">
        <v>43100</v>
      </c>
      <c r="G9973" t="s">
        <v>489</v>
      </c>
      <c r="H9973" t="s">
        <v>474</v>
      </c>
      <c r="I9973" t="s">
        <v>545</v>
      </c>
      <c r="J9973">
        <v>203.26</v>
      </c>
      <c r="K9973">
        <v>243.76963853109783</v>
      </c>
      <c r="M9973" t="s">
        <v>2413</v>
      </c>
    </row>
    <row r="9974" spans="1:14" x14ac:dyDescent="0.25">
      <c r="A9974">
        <v>1363</v>
      </c>
      <c r="B9974" t="s">
        <v>118</v>
      </c>
      <c r="C9974" t="s">
        <v>1538</v>
      </c>
      <c r="E9974">
        <v>2017</v>
      </c>
      <c r="F9974" s="10">
        <v>43257</v>
      </c>
      <c r="G9974" t="s">
        <v>489</v>
      </c>
      <c r="H9974" t="s">
        <v>474</v>
      </c>
      <c r="I9974" t="s">
        <v>545</v>
      </c>
      <c r="J9974">
        <v>147</v>
      </c>
      <c r="K9974">
        <v>171.97528235533602</v>
      </c>
      <c r="M9974" t="s">
        <v>2415</v>
      </c>
    </row>
    <row r="9975" spans="1:14" x14ac:dyDescent="0.25">
      <c r="A9975">
        <v>3557</v>
      </c>
      <c r="B9975" t="s">
        <v>122</v>
      </c>
      <c r="C9975" t="s">
        <v>1538</v>
      </c>
      <c r="E9975">
        <v>2018</v>
      </c>
      <c r="F9975" s="10">
        <v>43373</v>
      </c>
      <c r="G9975" t="s">
        <v>489</v>
      </c>
      <c r="H9975" t="s">
        <v>474</v>
      </c>
      <c r="I9975" t="s">
        <v>545</v>
      </c>
      <c r="J9975">
        <v>86.988</v>
      </c>
      <c r="K9975">
        <v>100.69733844529644</v>
      </c>
      <c r="M9975" t="s">
        <v>2831</v>
      </c>
    </row>
    <row r="9976" spans="1:14" x14ac:dyDescent="0.25">
      <c r="A9976">
        <v>8182</v>
      </c>
      <c r="B9976" t="s">
        <v>126</v>
      </c>
      <c r="C9976" t="s">
        <v>1538</v>
      </c>
      <c r="E9976">
        <v>2017</v>
      </c>
      <c r="F9976" s="10">
        <v>43373</v>
      </c>
      <c r="G9976" t="s">
        <v>489</v>
      </c>
      <c r="H9976" t="s">
        <v>474</v>
      </c>
      <c r="I9976" t="s">
        <v>545</v>
      </c>
      <c r="J9976">
        <v>228.1</v>
      </c>
      <c r="K9976">
        <v>264.04863773591893</v>
      </c>
    </row>
    <row r="9977" spans="1:14" x14ac:dyDescent="0.25">
      <c r="A9977">
        <v>8072</v>
      </c>
      <c r="B9977" t="s">
        <v>96</v>
      </c>
      <c r="C9977" t="s">
        <v>1538</v>
      </c>
      <c r="E9977">
        <v>2015</v>
      </c>
      <c r="F9977" s="10">
        <v>42438</v>
      </c>
      <c r="G9977" t="s">
        <v>489</v>
      </c>
      <c r="H9977" t="s">
        <v>474</v>
      </c>
      <c r="I9977" t="s">
        <v>544</v>
      </c>
      <c r="J9977">
        <v>24800</v>
      </c>
      <c r="K9977">
        <v>3619.5063956532063</v>
      </c>
    </row>
    <row r="9978" spans="1:14" x14ac:dyDescent="0.25">
      <c r="A9978">
        <v>8072</v>
      </c>
      <c r="B9978" t="s">
        <v>96</v>
      </c>
      <c r="C9978" t="s">
        <v>1538</v>
      </c>
      <c r="E9978">
        <v>2016</v>
      </c>
      <c r="F9978" s="10">
        <v>42804</v>
      </c>
      <c r="G9978" t="s">
        <v>489</v>
      </c>
      <c r="H9978" t="s">
        <v>474</v>
      </c>
      <c r="I9978" t="s">
        <v>544</v>
      </c>
      <c r="J9978">
        <v>24677</v>
      </c>
      <c r="K9978">
        <v>3518.0295270982506</v>
      </c>
    </row>
    <row r="9979" spans="1:14" x14ac:dyDescent="0.25">
      <c r="A9979">
        <v>8061</v>
      </c>
      <c r="B9979" t="s">
        <v>93</v>
      </c>
      <c r="C9979" t="s">
        <v>1538</v>
      </c>
      <c r="E9979">
        <v>2017</v>
      </c>
      <c r="F9979" s="10">
        <v>43008</v>
      </c>
      <c r="G9979" t="s">
        <v>489</v>
      </c>
      <c r="H9979" t="s">
        <v>474</v>
      </c>
      <c r="I9979" t="s">
        <v>544</v>
      </c>
      <c r="J9979">
        <v>1589.0889999999999</v>
      </c>
      <c r="K9979">
        <v>252.08313867650912</v>
      </c>
      <c r="M9979" t="s">
        <v>2413</v>
      </c>
    </row>
    <row r="9980" spans="1:14" x14ac:dyDescent="0.25">
      <c r="A9980">
        <v>1169</v>
      </c>
      <c r="B9980" t="s">
        <v>95</v>
      </c>
      <c r="C9980" t="s">
        <v>1538</v>
      </c>
      <c r="E9980">
        <v>2017</v>
      </c>
      <c r="F9980" s="10">
        <v>43100</v>
      </c>
      <c r="G9980" t="s">
        <v>489</v>
      </c>
      <c r="H9980" t="s">
        <v>474</v>
      </c>
      <c r="I9980" t="s">
        <v>544</v>
      </c>
      <c r="J9980">
        <v>762.32500000000005</v>
      </c>
      <c r="K9980">
        <v>122.80305246513043</v>
      </c>
      <c r="M9980" t="s">
        <v>2415</v>
      </c>
    </row>
    <row r="9981" spans="1:14" x14ac:dyDescent="0.25">
      <c r="A9981">
        <v>8072</v>
      </c>
      <c r="B9981" t="s">
        <v>96</v>
      </c>
      <c r="C9981" t="s">
        <v>1538</v>
      </c>
      <c r="E9981">
        <v>2017</v>
      </c>
      <c r="F9981" s="10">
        <v>43100</v>
      </c>
      <c r="G9981" t="s">
        <v>489</v>
      </c>
      <c r="H9981" t="s">
        <v>474</v>
      </c>
      <c r="I9981" t="s">
        <v>544</v>
      </c>
      <c r="J9981">
        <v>25634</v>
      </c>
      <c r="K9981">
        <v>4129.3850351112105</v>
      </c>
      <c r="M9981" t="s">
        <v>2415</v>
      </c>
    </row>
    <row r="9982" spans="1:14" x14ac:dyDescent="0.25">
      <c r="A9982">
        <v>12794</v>
      </c>
      <c r="B9982" t="s">
        <v>3632</v>
      </c>
      <c r="C9982" t="s">
        <v>1538</v>
      </c>
      <c r="E9982">
        <v>2018</v>
      </c>
      <c r="F9982" s="10">
        <v>43190</v>
      </c>
      <c r="G9982" t="s">
        <v>489</v>
      </c>
      <c r="H9982" t="s">
        <v>474</v>
      </c>
      <c r="I9982" t="s">
        <v>544</v>
      </c>
      <c r="J9982">
        <v>68.05</v>
      </c>
      <c r="K9982">
        <v>11.249752439319943</v>
      </c>
      <c r="M9982" t="s">
        <v>2415</v>
      </c>
    </row>
    <row r="9983" spans="1:14" x14ac:dyDescent="0.25">
      <c r="A9983">
        <v>2</v>
      </c>
      <c r="B9983" t="s">
        <v>17</v>
      </c>
      <c r="C9983" t="s">
        <v>1538</v>
      </c>
      <c r="E9983">
        <v>2018</v>
      </c>
      <c r="F9983" s="10">
        <v>43342</v>
      </c>
      <c r="G9983" t="s">
        <v>489</v>
      </c>
      <c r="H9983" t="s">
        <v>474</v>
      </c>
      <c r="I9983" t="s">
        <v>2921</v>
      </c>
      <c r="L9983" t="s">
        <v>2749</v>
      </c>
      <c r="M9983" t="s">
        <v>2413</v>
      </c>
      <c r="N9983">
        <v>10</v>
      </c>
    </row>
    <row r="9984" spans="1:14" x14ac:dyDescent="0.25">
      <c r="A9984">
        <v>1969</v>
      </c>
      <c r="B9984" t="s">
        <v>99</v>
      </c>
      <c r="C9984" t="s">
        <v>1538</v>
      </c>
      <c r="E9984">
        <v>2010</v>
      </c>
      <c r="F9984" s="10">
        <v>40571</v>
      </c>
      <c r="G9984" t="s">
        <v>489</v>
      </c>
      <c r="H9984" t="s">
        <v>474</v>
      </c>
      <c r="I9984" t="s">
        <v>545</v>
      </c>
      <c r="J9984">
        <v>49.680273999999997</v>
      </c>
      <c r="K9984">
        <v>68.022276898978987</v>
      </c>
    </row>
    <row r="9985" spans="1:13" x14ac:dyDescent="0.25">
      <c r="A9985">
        <v>1969</v>
      </c>
      <c r="B9985" t="s">
        <v>99</v>
      </c>
      <c r="C9985" t="s">
        <v>1538</v>
      </c>
      <c r="E9985">
        <v>2011</v>
      </c>
      <c r="F9985" s="10">
        <v>40935</v>
      </c>
      <c r="G9985" t="s">
        <v>489</v>
      </c>
      <c r="H9985" t="s">
        <v>474</v>
      </c>
      <c r="I9985" t="s">
        <v>545</v>
      </c>
      <c r="J9985">
        <v>51.24</v>
      </c>
      <c r="K9985">
        <v>67.513795266128739</v>
      </c>
    </row>
    <row r="9986" spans="1:13" x14ac:dyDescent="0.25">
      <c r="A9986">
        <v>1969</v>
      </c>
      <c r="B9986" t="s">
        <v>99</v>
      </c>
      <c r="C9986" t="s">
        <v>1538</v>
      </c>
      <c r="E9986">
        <v>2012</v>
      </c>
      <c r="F9986" s="10">
        <v>41299</v>
      </c>
      <c r="G9986" t="s">
        <v>489</v>
      </c>
      <c r="H9986" t="s">
        <v>474</v>
      </c>
      <c r="I9986" t="s">
        <v>545</v>
      </c>
      <c r="J9986">
        <v>52.923999999999999</v>
      </c>
      <c r="K9986">
        <v>71.712056931709327</v>
      </c>
    </row>
    <row r="9987" spans="1:13" x14ac:dyDescent="0.25">
      <c r="A9987">
        <v>1969</v>
      </c>
      <c r="B9987" t="s">
        <v>99</v>
      </c>
      <c r="C9987" t="s">
        <v>1538</v>
      </c>
      <c r="E9987">
        <v>2013</v>
      </c>
      <c r="F9987" s="10">
        <v>41663</v>
      </c>
      <c r="G9987" t="s">
        <v>489</v>
      </c>
      <c r="H9987" t="s">
        <v>474</v>
      </c>
      <c r="I9987" t="s">
        <v>545</v>
      </c>
      <c r="J9987">
        <v>53.087000000000003</v>
      </c>
      <c r="K9987">
        <v>71.752376112366605</v>
      </c>
    </row>
    <row r="9988" spans="1:13" x14ac:dyDescent="0.25">
      <c r="A9988">
        <v>1969</v>
      </c>
      <c r="B9988" t="s">
        <v>99</v>
      </c>
      <c r="C9988" t="s">
        <v>1538</v>
      </c>
      <c r="E9988">
        <v>2014</v>
      </c>
      <c r="F9988" s="10">
        <v>42034</v>
      </c>
      <c r="G9988" t="s">
        <v>489</v>
      </c>
      <c r="H9988" t="s">
        <v>474</v>
      </c>
      <c r="I9988" t="s">
        <v>545</v>
      </c>
      <c r="J9988">
        <v>53.241</v>
      </c>
      <c r="K9988">
        <v>60.188974455211834</v>
      </c>
    </row>
    <row r="9989" spans="1:13" x14ac:dyDescent="0.25">
      <c r="A9989">
        <v>1969</v>
      </c>
      <c r="B9989" t="s">
        <v>99</v>
      </c>
      <c r="C9989" t="s">
        <v>1538</v>
      </c>
      <c r="E9989">
        <v>2015</v>
      </c>
      <c r="F9989" s="10">
        <v>42398</v>
      </c>
      <c r="G9989" t="s">
        <v>489</v>
      </c>
      <c r="H9989" t="s">
        <v>474</v>
      </c>
      <c r="I9989" t="s">
        <v>545</v>
      </c>
      <c r="J9989">
        <v>55.927999999999997</v>
      </c>
      <c r="K9989">
        <v>61.073370381249923</v>
      </c>
    </row>
    <row r="9990" spans="1:13" x14ac:dyDescent="0.25">
      <c r="A9990">
        <v>1969</v>
      </c>
      <c r="B9990" t="s">
        <v>99</v>
      </c>
      <c r="C9990" t="s">
        <v>1538</v>
      </c>
      <c r="E9990">
        <v>2016</v>
      </c>
      <c r="F9990" s="10">
        <v>42762</v>
      </c>
      <c r="G9990" t="s">
        <v>489</v>
      </c>
      <c r="H9990" t="s">
        <v>474</v>
      </c>
      <c r="I9990" t="s">
        <v>545</v>
      </c>
      <c r="J9990">
        <v>58.981999999999999</v>
      </c>
      <c r="K9990">
        <v>63.435147343514735</v>
      </c>
    </row>
    <row r="9991" spans="1:13" x14ac:dyDescent="0.25">
      <c r="A9991">
        <v>1969</v>
      </c>
      <c r="B9991" t="s">
        <v>99</v>
      </c>
      <c r="C9991" t="s">
        <v>1538</v>
      </c>
      <c r="E9991">
        <v>2017</v>
      </c>
      <c r="F9991" s="10">
        <v>43100</v>
      </c>
      <c r="G9991" t="s">
        <v>489</v>
      </c>
      <c r="H9991" t="s">
        <v>474</v>
      </c>
      <c r="I9991" t="s">
        <v>545</v>
      </c>
      <c r="J9991">
        <v>59.814999999999998</v>
      </c>
      <c r="K9991">
        <v>71.736106114029397</v>
      </c>
      <c r="M9991" t="s">
        <v>2415</v>
      </c>
    </row>
    <row r="9992" spans="1:13" x14ac:dyDescent="0.25">
      <c r="A9992">
        <v>802</v>
      </c>
      <c r="B9992" t="s">
        <v>268</v>
      </c>
      <c r="C9992" t="s">
        <v>1538</v>
      </c>
      <c r="E9992">
        <v>2011</v>
      </c>
      <c r="F9992" s="10">
        <v>40967</v>
      </c>
      <c r="G9992" t="s">
        <v>489</v>
      </c>
      <c r="H9992" t="s">
        <v>474</v>
      </c>
      <c r="I9992" t="s">
        <v>545</v>
      </c>
      <c r="J9992">
        <v>412</v>
      </c>
      <c r="K9992">
        <v>553.85128286475538</v>
      </c>
    </row>
    <row r="9993" spans="1:13" x14ac:dyDescent="0.25">
      <c r="A9993">
        <v>802</v>
      </c>
      <c r="B9993" t="s">
        <v>268</v>
      </c>
      <c r="C9993" t="s">
        <v>1538</v>
      </c>
      <c r="E9993">
        <v>2012</v>
      </c>
      <c r="F9993" s="10">
        <v>41333</v>
      </c>
      <c r="G9993" t="s">
        <v>489</v>
      </c>
      <c r="H9993" t="s">
        <v>474</v>
      </c>
      <c r="I9993" t="s">
        <v>545</v>
      </c>
      <c r="J9993">
        <v>506</v>
      </c>
      <c r="K9993">
        <v>664.3270799936455</v>
      </c>
    </row>
    <row r="9994" spans="1:13" x14ac:dyDescent="0.25">
      <c r="A9994">
        <v>802</v>
      </c>
      <c r="B9994" t="s">
        <v>268</v>
      </c>
      <c r="C9994" t="s">
        <v>1538</v>
      </c>
      <c r="E9994">
        <v>2013</v>
      </c>
      <c r="F9994" s="10">
        <v>41698</v>
      </c>
      <c r="G9994" t="s">
        <v>489</v>
      </c>
      <c r="H9994" t="s">
        <v>474</v>
      </c>
      <c r="I9994" t="s">
        <v>545</v>
      </c>
      <c r="J9994">
        <v>585</v>
      </c>
      <c r="K9994">
        <v>808.06015835216499</v>
      </c>
    </row>
    <row r="9995" spans="1:13" x14ac:dyDescent="0.25">
      <c r="A9995">
        <v>802</v>
      </c>
      <c r="B9995" t="s">
        <v>268</v>
      </c>
      <c r="C9995" t="s">
        <v>1538</v>
      </c>
      <c r="E9995">
        <v>2014</v>
      </c>
      <c r="F9995" s="10">
        <v>42063</v>
      </c>
      <c r="G9995" t="s">
        <v>489</v>
      </c>
      <c r="H9995" t="s">
        <v>474</v>
      </c>
      <c r="I9995" t="s">
        <v>545</v>
      </c>
      <c r="J9995">
        <v>409</v>
      </c>
      <c r="K9995">
        <v>459.71585289092707</v>
      </c>
    </row>
    <row r="9996" spans="1:13" x14ac:dyDescent="0.25">
      <c r="A9996">
        <v>928</v>
      </c>
      <c r="B9996" t="s">
        <v>266</v>
      </c>
      <c r="C9996" t="s">
        <v>1538</v>
      </c>
      <c r="E9996">
        <v>2014</v>
      </c>
      <c r="F9996" s="10">
        <v>42058</v>
      </c>
      <c r="G9996" t="s">
        <v>489</v>
      </c>
      <c r="H9996" t="s">
        <v>474</v>
      </c>
      <c r="I9996" t="s">
        <v>545</v>
      </c>
      <c r="J9996">
        <v>40.840000000000003</v>
      </c>
      <c r="K9996">
        <v>45.904145310673506</v>
      </c>
    </row>
    <row r="9997" spans="1:13" x14ac:dyDescent="0.25">
      <c r="A9997">
        <v>886</v>
      </c>
      <c r="B9997" t="s">
        <v>271</v>
      </c>
      <c r="C9997" t="s">
        <v>1538</v>
      </c>
      <c r="E9997">
        <v>2014</v>
      </c>
      <c r="F9997" s="10">
        <v>42183</v>
      </c>
      <c r="G9997" t="s">
        <v>489</v>
      </c>
      <c r="H9997" t="s">
        <v>474</v>
      </c>
      <c r="I9997" t="s">
        <v>545</v>
      </c>
      <c r="J9997">
        <v>954</v>
      </c>
      <c r="K9997">
        <v>1067.430502330109</v>
      </c>
    </row>
    <row r="9998" spans="1:13" x14ac:dyDescent="0.25">
      <c r="A9998">
        <v>846</v>
      </c>
      <c r="B9998" t="s">
        <v>270</v>
      </c>
      <c r="C9998" t="s">
        <v>1538</v>
      </c>
      <c r="E9998">
        <v>2014</v>
      </c>
      <c r="F9998" s="10">
        <v>42333</v>
      </c>
      <c r="G9998" t="s">
        <v>489</v>
      </c>
      <c r="H9998" t="s">
        <v>474</v>
      </c>
      <c r="I9998" t="s">
        <v>545</v>
      </c>
      <c r="J9998">
        <v>110.36499999999999</v>
      </c>
      <c r="K9998">
        <v>116.75512473169013</v>
      </c>
    </row>
    <row r="9999" spans="1:13" x14ac:dyDescent="0.25">
      <c r="A9999">
        <v>1643</v>
      </c>
      <c r="B9999" t="s">
        <v>273</v>
      </c>
      <c r="C9999" t="s">
        <v>1538</v>
      </c>
      <c r="E9999">
        <v>2015</v>
      </c>
      <c r="F9999" s="10">
        <v>42369</v>
      </c>
      <c r="G9999" t="s">
        <v>489</v>
      </c>
      <c r="H9999" t="s">
        <v>474</v>
      </c>
      <c r="I9999" t="s">
        <v>545</v>
      </c>
      <c r="J9999">
        <v>167</v>
      </c>
      <c r="K9999">
        <v>181.81283729275242</v>
      </c>
    </row>
    <row r="10000" spans="1:13" x14ac:dyDescent="0.25">
      <c r="A10000">
        <v>802</v>
      </c>
      <c r="B10000" t="s">
        <v>268</v>
      </c>
      <c r="C10000" t="s">
        <v>1538</v>
      </c>
      <c r="E10000">
        <v>2015</v>
      </c>
      <c r="F10000" s="10">
        <v>42428</v>
      </c>
      <c r="G10000" t="s">
        <v>489</v>
      </c>
      <c r="H10000" t="s">
        <v>474</v>
      </c>
      <c r="I10000" t="s">
        <v>545</v>
      </c>
      <c r="J10000">
        <v>450.53399999999999</v>
      </c>
      <c r="K10000">
        <v>490.54159108577352</v>
      </c>
    </row>
    <row r="10001" spans="1:13" x14ac:dyDescent="0.25">
      <c r="A10001">
        <v>928</v>
      </c>
      <c r="B10001" t="s">
        <v>266</v>
      </c>
      <c r="C10001" t="s">
        <v>1538</v>
      </c>
      <c r="E10001">
        <v>2015</v>
      </c>
      <c r="F10001" s="10">
        <v>42429</v>
      </c>
      <c r="G10001" t="s">
        <v>489</v>
      </c>
      <c r="H10001" t="s">
        <v>474</v>
      </c>
      <c r="I10001" t="s">
        <v>545</v>
      </c>
      <c r="J10001">
        <v>52.978000000000002</v>
      </c>
      <c r="K10001">
        <v>57.682466611936306</v>
      </c>
    </row>
    <row r="10002" spans="1:13" x14ac:dyDescent="0.25">
      <c r="A10002">
        <v>886</v>
      </c>
      <c r="B10002" t="s">
        <v>271</v>
      </c>
      <c r="C10002" t="s">
        <v>1538</v>
      </c>
      <c r="E10002">
        <v>2015</v>
      </c>
      <c r="F10002" s="10">
        <v>42548</v>
      </c>
      <c r="G10002" t="s">
        <v>489</v>
      </c>
      <c r="H10002" t="s">
        <v>474</v>
      </c>
      <c r="I10002" t="s">
        <v>545</v>
      </c>
      <c r="J10002">
        <v>1033.5070000000001</v>
      </c>
      <c r="K10002">
        <v>1147.3989690687315</v>
      </c>
    </row>
    <row r="10003" spans="1:13" x14ac:dyDescent="0.25">
      <c r="A10003">
        <v>846</v>
      </c>
      <c r="B10003" t="s">
        <v>270</v>
      </c>
      <c r="C10003" t="s">
        <v>1538</v>
      </c>
      <c r="E10003">
        <v>2015</v>
      </c>
      <c r="F10003" s="10">
        <v>42648</v>
      </c>
      <c r="G10003" t="s">
        <v>489</v>
      </c>
      <c r="H10003" t="s">
        <v>474</v>
      </c>
      <c r="I10003" t="s">
        <v>545</v>
      </c>
      <c r="J10003">
        <v>113.253</v>
      </c>
      <c r="K10003">
        <v>126.40168218603826</v>
      </c>
    </row>
    <row r="10004" spans="1:13" x14ac:dyDescent="0.25">
      <c r="A10004">
        <v>855</v>
      </c>
      <c r="B10004" t="s">
        <v>269</v>
      </c>
      <c r="C10004" t="s">
        <v>1538</v>
      </c>
      <c r="E10004">
        <v>2015</v>
      </c>
      <c r="F10004" s="10">
        <v>42735</v>
      </c>
      <c r="G10004" t="s">
        <v>489</v>
      </c>
      <c r="H10004" t="s">
        <v>474</v>
      </c>
      <c r="I10004" t="s">
        <v>545</v>
      </c>
      <c r="J10004">
        <v>400</v>
      </c>
      <c r="K10004">
        <v>421.63982050792839</v>
      </c>
    </row>
    <row r="10005" spans="1:13" x14ac:dyDescent="0.25">
      <c r="A10005">
        <v>802</v>
      </c>
      <c r="B10005" t="s">
        <v>268</v>
      </c>
      <c r="C10005" t="s">
        <v>1538</v>
      </c>
      <c r="E10005">
        <v>2016</v>
      </c>
      <c r="F10005" s="10">
        <v>42794</v>
      </c>
      <c r="G10005" t="s">
        <v>489</v>
      </c>
      <c r="H10005" t="s">
        <v>474</v>
      </c>
      <c r="I10005" t="s">
        <v>545</v>
      </c>
      <c r="J10005">
        <v>708.053</v>
      </c>
      <c r="K10005">
        <v>750.32400337832462</v>
      </c>
    </row>
    <row r="10006" spans="1:13" x14ac:dyDescent="0.25">
      <c r="A10006">
        <v>928</v>
      </c>
      <c r="B10006" t="s">
        <v>266</v>
      </c>
      <c r="C10006" t="s">
        <v>1538</v>
      </c>
      <c r="E10006">
        <v>2016</v>
      </c>
      <c r="F10006" s="10">
        <v>42795</v>
      </c>
      <c r="G10006" t="s">
        <v>489</v>
      </c>
      <c r="H10006" t="s">
        <v>474</v>
      </c>
      <c r="I10006" t="s">
        <v>545</v>
      </c>
      <c r="J10006">
        <v>58.932000000000002</v>
      </c>
      <c r="K10006">
        <v>62.450260315388014</v>
      </c>
    </row>
    <row r="10007" spans="1:13" x14ac:dyDescent="0.25">
      <c r="A10007">
        <v>1643</v>
      </c>
      <c r="B10007" t="s">
        <v>273</v>
      </c>
      <c r="C10007" t="s">
        <v>1538</v>
      </c>
      <c r="E10007">
        <v>2016</v>
      </c>
      <c r="F10007" s="10">
        <v>42832</v>
      </c>
      <c r="G10007" t="s">
        <v>489</v>
      </c>
      <c r="H10007" t="s">
        <v>474</v>
      </c>
      <c r="I10007" t="s">
        <v>545</v>
      </c>
      <c r="J10007">
        <v>167</v>
      </c>
      <c r="K10007">
        <v>178.53973738622099</v>
      </c>
    </row>
    <row r="10008" spans="1:13" x14ac:dyDescent="0.25">
      <c r="A10008">
        <v>886</v>
      </c>
      <c r="B10008" t="s">
        <v>271</v>
      </c>
      <c r="C10008" t="s">
        <v>1538</v>
      </c>
      <c r="E10008">
        <v>2016</v>
      </c>
      <c r="F10008" s="10">
        <v>42914</v>
      </c>
      <c r="G10008" t="s">
        <v>489</v>
      </c>
      <c r="H10008" t="s">
        <v>474</v>
      </c>
      <c r="I10008" t="s">
        <v>545</v>
      </c>
      <c r="J10008">
        <v>1009.8150000000001</v>
      </c>
      <c r="K10008">
        <v>1152.4003419033609</v>
      </c>
    </row>
    <row r="10009" spans="1:13" x14ac:dyDescent="0.25">
      <c r="A10009">
        <v>802</v>
      </c>
      <c r="B10009" t="s">
        <v>268</v>
      </c>
      <c r="C10009" t="s">
        <v>1538</v>
      </c>
      <c r="E10009">
        <v>2017</v>
      </c>
      <c r="F10009" s="10">
        <v>43100</v>
      </c>
      <c r="G10009" t="s">
        <v>489</v>
      </c>
      <c r="H10009" t="s">
        <v>474</v>
      </c>
      <c r="I10009" t="s">
        <v>545</v>
      </c>
      <c r="J10009">
        <v>682</v>
      </c>
      <c r="K10009">
        <v>817.9223333573193</v>
      </c>
      <c r="M10009" t="s">
        <v>2415</v>
      </c>
    </row>
    <row r="10010" spans="1:13" x14ac:dyDescent="0.25">
      <c r="A10010">
        <v>846</v>
      </c>
      <c r="B10010" t="s">
        <v>270</v>
      </c>
      <c r="C10010" t="s">
        <v>1538</v>
      </c>
      <c r="E10010">
        <v>2017</v>
      </c>
      <c r="F10010" s="10">
        <v>43100</v>
      </c>
      <c r="G10010" t="s">
        <v>489</v>
      </c>
      <c r="H10010" t="s">
        <v>474</v>
      </c>
      <c r="I10010" t="s">
        <v>545</v>
      </c>
      <c r="L10010" t="s">
        <v>2749</v>
      </c>
    </row>
    <row r="10011" spans="1:13" x14ac:dyDescent="0.25">
      <c r="A10011">
        <v>855</v>
      </c>
      <c r="B10011" t="s">
        <v>269</v>
      </c>
      <c r="C10011" t="s">
        <v>1538</v>
      </c>
      <c r="E10011">
        <v>2017</v>
      </c>
      <c r="F10011" s="10">
        <v>43100</v>
      </c>
      <c r="G10011" t="s">
        <v>489</v>
      </c>
      <c r="H10011" t="s">
        <v>474</v>
      </c>
      <c r="I10011" t="s">
        <v>545</v>
      </c>
      <c r="L10011" t="s">
        <v>2751</v>
      </c>
    </row>
    <row r="10012" spans="1:13" x14ac:dyDescent="0.25">
      <c r="A10012">
        <v>886</v>
      </c>
      <c r="B10012" t="s">
        <v>271</v>
      </c>
      <c r="C10012" t="s">
        <v>1538</v>
      </c>
      <c r="E10012">
        <v>2017</v>
      </c>
      <c r="F10012" s="10">
        <v>43100</v>
      </c>
      <c r="G10012" t="s">
        <v>489</v>
      </c>
      <c r="H10012" t="s">
        <v>474</v>
      </c>
      <c r="I10012" t="s">
        <v>545</v>
      </c>
      <c r="J10012">
        <v>1025.943</v>
      </c>
      <c r="K10012">
        <v>1230.4130387853493</v>
      </c>
      <c r="M10012" t="s">
        <v>2415</v>
      </c>
    </row>
    <row r="10013" spans="1:13" x14ac:dyDescent="0.25">
      <c r="A10013">
        <v>928</v>
      </c>
      <c r="B10013" t="s">
        <v>266</v>
      </c>
      <c r="C10013" t="s">
        <v>1538</v>
      </c>
      <c r="E10013">
        <v>2017</v>
      </c>
      <c r="F10013" s="10">
        <v>43100</v>
      </c>
      <c r="G10013" t="s">
        <v>489</v>
      </c>
      <c r="H10013" t="s">
        <v>474</v>
      </c>
      <c r="I10013" t="s">
        <v>545</v>
      </c>
      <c r="J10013">
        <v>46.88</v>
      </c>
      <c r="K10013">
        <v>56.22316567124799</v>
      </c>
      <c r="M10013" t="s">
        <v>2415</v>
      </c>
    </row>
    <row r="10014" spans="1:13" x14ac:dyDescent="0.25">
      <c r="A10014">
        <v>1334</v>
      </c>
      <c r="B10014" t="s">
        <v>2219</v>
      </c>
      <c r="C10014" t="s">
        <v>1538</v>
      </c>
      <c r="E10014">
        <v>2017</v>
      </c>
      <c r="F10014" s="10">
        <v>43100</v>
      </c>
      <c r="G10014" t="s">
        <v>489</v>
      </c>
      <c r="H10014" t="s">
        <v>474</v>
      </c>
      <c r="I10014" t="s">
        <v>545</v>
      </c>
      <c r="J10014">
        <v>165.8</v>
      </c>
      <c r="K10014">
        <v>198.84387517689672</v>
      </c>
      <c r="M10014" t="s">
        <v>2415</v>
      </c>
    </row>
    <row r="10015" spans="1:13" x14ac:dyDescent="0.25">
      <c r="A10015">
        <v>1643</v>
      </c>
      <c r="B10015" t="s">
        <v>273</v>
      </c>
      <c r="C10015" t="s">
        <v>1538</v>
      </c>
      <c r="E10015">
        <v>2017</v>
      </c>
      <c r="F10015" s="10">
        <v>43100</v>
      </c>
      <c r="G10015" t="s">
        <v>489</v>
      </c>
      <c r="H10015" t="s">
        <v>474</v>
      </c>
      <c r="I10015" t="s">
        <v>545</v>
      </c>
      <c r="J10015">
        <v>188</v>
      </c>
      <c r="K10015">
        <v>225.46832649732556</v>
      </c>
      <c r="M10015" t="s">
        <v>2415</v>
      </c>
    </row>
    <row r="10016" spans="1:13" x14ac:dyDescent="0.25">
      <c r="A10016">
        <v>8075</v>
      </c>
      <c r="B10016" t="s">
        <v>103</v>
      </c>
      <c r="C10016" t="s">
        <v>1538</v>
      </c>
      <c r="E10016">
        <v>2008</v>
      </c>
      <c r="F10016" s="10">
        <v>39869</v>
      </c>
      <c r="G10016" t="s">
        <v>489</v>
      </c>
      <c r="H10016" t="s">
        <v>474</v>
      </c>
      <c r="I10016" t="s">
        <v>545</v>
      </c>
      <c r="J10016">
        <v>2884.2</v>
      </c>
      <c r="K10016">
        <v>3646.7822918260335</v>
      </c>
    </row>
    <row r="10017" spans="1:13" x14ac:dyDescent="0.25">
      <c r="A10017">
        <v>8075</v>
      </c>
      <c r="B10017" t="s">
        <v>103</v>
      </c>
      <c r="C10017" t="s">
        <v>1538</v>
      </c>
      <c r="E10017">
        <v>2009</v>
      </c>
      <c r="F10017" s="10">
        <v>40218</v>
      </c>
      <c r="G10017" t="s">
        <v>489</v>
      </c>
      <c r="H10017" t="s">
        <v>474</v>
      </c>
      <c r="I10017" t="s">
        <v>545</v>
      </c>
      <c r="J10017">
        <v>1983.4</v>
      </c>
      <c r="K10017">
        <v>2770.0150134422679</v>
      </c>
    </row>
    <row r="10018" spans="1:13" x14ac:dyDescent="0.25">
      <c r="A10018">
        <v>8075</v>
      </c>
      <c r="B10018" t="s">
        <v>103</v>
      </c>
      <c r="C10018" t="s">
        <v>1538</v>
      </c>
      <c r="E10018">
        <v>2010</v>
      </c>
      <c r="F10018" s="10">
        <v>40583</v>
      </c>
      <c r="G10018" t="s">
        <v>489</v>
      </c>
      <c r="H10018" t="s">
        <v>474</v>
      </c>
      <c r="I10018" t="s">
        <v>545</v>
      </c>
      <c r="J10018">
        <v>2186.3000000000002</v>
      </c>
      <c r="K10018">
        <v>2993.4839728186234</v>
      </c>
    </row>
    <row r="10019" spans="1:13" x14ac:dyDescent="0.25">
      <c r="A10019">
        <v>8075</v>
      </c>
      <c r="B10019" t="s">
        <v>103</v>
      </c>
      <c r="C10019" t="s">
        <v>1538</v>
      </c>
      <c r="E10019">
        <v>2011</v>
      </c>
      <c r="F10019" s="10">
        <v>40947</v>
      </c>
      <c r="G10019" t="s">
        <v>489</v>
      </c>
      <c r="H10019" t="s">
        <v>474</v>
      </c>
      <c r="I10019" t="s">
        <v>545</v>
      </c>
      <c r="J10019">
        <v>2229.6999999999998</v>
      </c>
      <c r="K10019">
        <v>2937.8514696504144</v>
      </c>
    </row>
    <row r="10020" spans="1:13" x14ac:dyDescent="0.25">
      <c r="A10020">
        <v>8075</v>
      </c>
      <c r="B10020" t="s">
        <v>103</v>
      </c>
      <c r="C10020" t="s">
        <v>1538</v>
      </c>
      <c r="E10020">
        <v>2012</v>
      </c>
      <c r="F10020" s="10">
        <v>41311</v>
      </c>
      <c r="G10020" t="s">
        <v>489</v>
      </c>
      <c r="H10020" t="s">
        <v>474</v>
      </c>
      <c r="I10020" t="s">
        <v>545</v>
      </c>
      <c r="J10020">
        <v>2240.9</v>
      </c>
      <c r="K10020">
        <v>3036.4210637568481</v>
      </c>
    </row>
    <row r="10021" spans="1:13" x14ac:dyDescent="0.25">
      <c r="A10021">
        <v>8075</v>
      </c>
      <c r="B10021" t="s">
        <v>103</v>
      </c>
      <c r="C10021" t="s">
        <v>1538</v>
      </c>
      <c r="E10021">
        <v>2013</v>
      </c>
      <c r="F10021" s="10">
        <v>41677</v>
      </c>
      <c r="G10021" t="s">
        <v>489</v>
      </c>
      <c r="H10021" t="s">
        <v>474</v>
      </c>
      <c r="I10021" t="s">
        <v>545</v>
      </c>
      <c r="J10021">
        <v>2229.1</v>
      </c>
      <c r="K10021">
        <v>3012.8510104559755</v>
      </c>
    </row>
    <row r="10022" spans="1:13" x14ac:dyDescent="0.25">
      <c r="A10022">
        <v>8075</v>
      </c>
      <c r="B10022" t="s">
        <v>103</v>
      </c>
      <c r="C10022" t="s">
        <v>1538</v>
      </c>
      <c r="E10022">
        <v>2014</v>
      </c>
      <c r="F10022" s="10">
        <v>42045</v>
      </c>
      <c r="G10022" t="s">
        <v>489</v>
      </c>
      <c r="H10022" t="s">
        <v>474</v>
      </c>
      <c r="I10022" t="s">
        <v>545</v>
      </c>
      <c r="J10022">
        <v>2136.6999999999998</v>
      </c>
      <c r="K10022">
        <v>2415.5403113850439</v>
      </c>
    </row>
    <row r="10023" spans="1:13" x14ac:dyDescent="0.25">
      <c r="A10023">
        <v>8075</v>
      </c>
      <c r="B10023" t="s">
        <v>103</v>
      </c>
      <c r="C10023" t="s">
        <v>1538</v>
      </c>
      <c r="E10023">
        <v>2015</v>
      </c>
      <c r="F10023" s="10">
        <v>42411</v>
      </c>
      <c r="G10023" t="s">
        <v>489</v>
      </c>
      <c r="H10023" t="s">
        <v>474</v>
      </c>
      <c r="I10023" t="s">
        <v>545</v>
      </c>
      <c r="J10023">
        <v>2373.1</v>
      </c>
      <c r="K10023">
        <v>2591.4249615889034</v>
      </c>
    </row>
    <row r="10024" spans="1:13" x14ac:dyDescent="0.25">
      <c r="A10024">
        <v>8075</v>
      </c>
      <c r="B10024" t="s">
        <v>103</v>
      </c>
      <c r="C10024" t="s">
        <v>1538</v>
      </c>
      <c r="E10024">
        <v>2016</v>
      </c>
      <c r="F10024" s="10">
        <v>42774</v>
      </c>
      <c r="G10024" t="s">
        <v>489</v>
      </c>
      <c r="H10024" t="s">
        <v>474</v>
      </c>
      <c r="I10024" t="s">
        <v>545</v>
      </c>
      <c r="J10024">
        <v>2363.3000000000002</v>
      </c>
      <c r="K10024">
        <v>2541.7294041729406</v>
      </c>
    </row>
    <row r="10025" spans="1:13" x14ac:dyDescent="0.25">
      <c r="A10025">
        <v>8075</v>
      </c>
      <c r="B10025" t="s">
        <v>103</v>
      </c>
      <c r="C10025" t="s">
        <v>1538</v>
      </c>
      <c r="E10025">
        <v>2017</v>
      </c>
      <c r="F10025" s="10">
        <v>43100</v>
      </c>
      <c r="G10025" t="s">
        <v>489</v>
      </c>
      <c r="H10025" t="s">
        <v>474</v>
      </c>
      <c r="I10025" t="s">
        <v>545</v>
      </c>
      <c r="J10025">
        <v>2486</v>
      </c>
      <c r="K10025">
        <v>2981.4588280444223</v>
      </c>
      <c r="M10025" t="s">
        <v>2415</v>
      </c>
    </row>
    <row r="10026" spans="1:13" x14ac:dyDescent="0.25">
      <c r="A10026">
        <v>10540</v>
      </c>
      <c r="B10026" t="s">
        <v>101</v>
      </c>
      <c r="C10026" t="s">
        <v>1538</v>
      </c>
      <c r="E10026">
        <v>2017</v>
      </c>
      <c r="F10026" s="10">
        <v>43100</v>
      </c>
      <c r="G10026" t="s">
        <v>489</v>
      </c>
      <c r="H10026" t="s">
        <v>474</v>
      </c>
      <c r="I10026" t="s">
        <v>545</v>
      </c>
      <c r="J10026">
        <v>105</v>
      </c>
      <c r="K10026">
        <v>125.92645894797438</v>
      </c>
      <c r="M10026" t="s">
        <v>2415</v>
      </c>
    </row>
    <row r="10027" spans="1:13" x14ac:dyDescent="0.25">
      <c r="A10027">
        <v>6741298</v>
      </c>
      <c r="B10027" t="s">
        <v>3447</v>
      </c>
      <c r="C10027" t="s">
        <v>1538</v>
      </c>
      <c r="E10027">
        <v>2017</v>
      </c>
      <c r="F10027" s="10">
        <v>43100</v>
      </c>
      <c r="G10027" t="s">
        <v>489</v>
      </c>
      <c r="H10027" t="s">
        <v>474</v>
      </c>
      <c r="I10027" t="s">
        <v>545</v>
      </c>
      <c r="J10027">
        <v>573</v>
      </c>
      <c r="K10027">
        <v>687.19867597323162</v>
      </c>
      <c r="M10027" t="s">
        <v>3366</v>
      </c>
    </row>
    <row r="10028" spans="1:13" x14ac:dyDescent="0.25">
      <c r="A10028">
        <v>779</v>
      </c>
      <c r="B10028" t="s">
        <v>110</v>
      </c>
      <c r="C10028" t="s">
        <v>1538</v>
      </c>
      <c r="E10028">
        <v>2009</v>
      </c>
      <c r="F10028" s="10">
        <v>40606</v>
      </c>
      <c r="G10028" t="s">
        <v>489</v>
      </c>
      <c r="H10028" t="s">
        <v>474</v>
      </c>
      <c r="I10028" t="s">
        <v>545</v>
      </c>
      <c r="J10028">
        <v>12318</v>
      </c>
      <c r="K10028">
        <v>17040.714830180797</v>
      </c>
    </row>
    <row r="10029" spans="1:13" x14ac:dyDescent="0.25">
      <c r="A10029">
        <v>779</v>
      </c>
      <c r="B10029" t="s">
        <v>110</v>
      </c>
      <c r="C10029" t="s">
        <v>1538</v>
      </c>
      <c r="E10029">
        <v>2010</v>
      </c>
      <c r="F10029" s="10">
        <v>40606</v>
      </c>
      <c r="G10029" t="s">
        <v>489</v>
      </c>
      <c r="H10029" t="s">
        <v>474</v>
      </c>
      <c r="I10029" t="s">
        <v>545</v>
      </c>
      <c r="J10029">
        <v>12128</v>
      </c>
      <c r="K10029">
        <v>16777.868928432596</v>
      </c>
    </row>
    <row r="10030" spans="1:13" x14ac:dyDescent="0.25">
      <c r="A10030">
        <v>779</v>
      </c>
      <c r="B10030" t="s">
        <v>110</v>
      </c>
      <c r="C10030" t="s">
        <v>1538</v>
      </c>
      <c r="E10030">
        <v>2011</v>
      </c>
      <c r="F10030" s="10">
        <v>40969</v>
      </c>
      <c r="G10030" t="s">
        <v>489</v>
      </c>
      <c r="H10030" t="s">
        <v>474</v>
      </c>
      <c r="I10030" t="s">
        <v>545</v>
      </c>
      <c r="J10030">
        <v>11921.3</v>
      </c>
      <c r="K10030">
        <v>16025.794413630118</v>
      </c>
    </row>
    <row r="10031" spans="1:13" x14ac:dyDescent="0.25">
      <c r="A10031">
        <v>779</v>
      </c>
      <c r="B10031" t="s">
        <v>110</v>
      </c>
      <c r="C10031" t="s">
        <v>1538</v>
      </c>
      <c r="E10031">
        <v>2012</v>
      </c>
      <c r="F10031" s="10">
        <v>41333</v>
      </c>
      <c r="G10031" t="s">
        <v>489</v>
      </c>
      <c r="H10031" t="s">
        <v>474</v>
      </c>
      <c r="I10031" t="s">
        <v>545</v>
      </c>
      <c r="J10031">
        <v>12078.2</v>
      </c>
      <c r="K10031">
        <v>15857.461141460968</v>
      </c>
    </row>
    <row r="10032" spans="1:13" x14ac:dyDescent="0.25">
      <c r="A10032">
        <v>779</v>
      </c>
      <c r="B10032" t="s">
        <v>110</v>
      </c>
      <c r="C10032" t="s">
        <v>1538</v>
      </c>
      <c r="E10032">
        <v>2013</v>
      </c>
      <c r="F10032" s="10">
        <v>41697</v>
      </c>
      <c r="G10032" t="s">
        <v>489</v>
      </c>
      <c r="H10032" t="s">
        <v>474</v>
      </c>
      <c r="I10032" t="s">
        <v>545</v>
      </c>
      <c r="J10032">
        <v>10741</v>
      </c>
      <c r="K10032">
        <v>14836.537027112145</v>
      </c>
    </row>
    <row r="10033" spans="1:13" x14ac:dyDescent="0.25">
      <c r="A10033">
        <v>779</v>
      </c>
      <c r="B10033" t="s">
        <v>110</v>
      </c>
      <c r="C10033" t="s">
        <v>1538</v>
      </c>
      <c r="E10033">
        <v>2014</v>
      </c>
      <c r="F10033" s="10">
        <v>42061</v>
      </c>
      <c r="G10033" t="s">
        <v>489</v>
      </c>
      <c r="H10033" t="s">
        <v>474</v>
      </c>
      <c r="I10033" t="s">
        <v>545</v>
      </c>
      <c r="J10033">
        <v>11235</v>
      </c>
      <c r="K10033">
        <v>12628.135958996492</v>
      </c>
    </row>
    <row r="10034" spans="1:13" x14ac:dyDescent="0.25">
      <c r="A10034">
        <v>874</v>
      </c>
      <c r="B10034" t="s">
        <v>107</v>
      </c>
      <c r="C10034" t="s">
        <v>1538</v>
      </c>
      <c r="E10034">
        <v>2014</v>
      </c>
      <c r="F10034" s="10">
        <v>42223</v>
      </c>
      <c r="G10034" t="s">
        <v>489</v>
      </c>
      <c r="H10034" t="s">
        <v>474</v>
      </c>
      <c r="I10034" t="s">
        <v>545</v>
      </c>
      <c r="J10034">
        <v>1140</v>
      </c>
      <c r="K10034">
        <v>1250.2385323515671</v>
      </c>
    </row>
    <row r="10035" spans="1:13" x14ac:dyDescent="0.25">
      <c r="A10035">
        <v>718</v>
      </c>
      <c r="B10035" t="s">
        <v>109</v>
      </c>
      <c r="C10035" t="s">
        <v>1538</v>
      </c>
      <c r="E10035">
        <v>2015</v>
      </c>
      <c r="F10035" s="10">
        <v>42429</v>
      </c>
      <c r="G10035" t="s">
        <v>489</v>
      </c>
      <c r="H10035" t="s">
        <v>474</v>
      </c>
      <c r="I10035" t="s">
        <v>545</v>
      </c>
      <c r="J10035">
        <v>7718.6970000000001</v>
      </c>
      <c r="K10035">
        <v>8404.1202384037315</v>
      </c>
    </row>
    <row r="10036" spans="1:13" x14ac:dyDescent="0.25">
      <c r="A10036">
        <v>779</v>
      </c>
      <c r="B10036" t="s">
        <v>110</v>
      </c>
      <c r="C10036" t="s">
        <v>1538</v>
      </c>
      <c r="E10036">
        <v>2015</v>
      </c>
      <c r="F10036" s="10">
        <v>42425</v>
      </c>
      <c r="G10036" t="s">
        <v>489</v>
      </c>
      <c r="H10036" t="s">
        <v>474</v>
      </c>
      <c r="I10036" t="s">
        <v>545</v>
      </c>
      <c r="J10036">
        <v>11348</v>
      </c>
      <c r="K10036">
        <v>12355.706729439638</v>
      </c>
    </row>
    <row r="10037" spans="1:13" x14ac:dyDescent="0.25">
      <c r="A10037">
        <v>8139</v>
      </c>
      <c r="B10037" t="s">
        <v>106</v>
      </c>
      <c r="C10037" t="s">
        <v>1538</v>
      </c>
      <c r="E10037">
        <v>2015</v>
      </c>
      <c r="F10037" s="10">
        <v>42464</v>
      </c>
      <c r="G10037" t="s">
        <v>489</v>
      </c>
      <c r="H10037" t="s">
        <v>474</v>
      </c>
      <c r="I10037" t="s">
        <v>545</v>
      </c>
      <c r="J10037">
        <v>783.2</v>
      </c>
      <c r="K10037">
        <v>891.6728999520692</v>
      </c>
    </row>
    <row r="10038" spans="1:13" x14ac:dyDescent="0.25">
      <c r="A10038">
        <v>718</v>
      </c>
      <c r="B10038" t="s">
        <v>109</v>
      </c>
      <c r="C10038" t="s">
        <v>1538</v>
      </c>
      <c r="E10038">
        <v>2016</v>
      </c>
      <c r="F10038" s="10">
        <v>42795</v>
      </c>
      <c r="G10038" t="s">
        <v>489</v>
      </c>
      <c r="H10038" t="s">
        <v>474</v>
      </c>
      <c r="I10038" t="s">
        <v>545</v>
      </c>
      <c r="J10038">
        <v>7814.22</v>
      </c>
      <c r="K10038">
        <v>8280.7315747252997</v>
      </c>
    </row>
    <row r="10039" spans="1:13" x14ac:dyDescent="0.25">
      <c r="A10039">
        <v>779</v>
      </c>
      <c r="B10039" t="s">
        <v>110</v>
      </c>
      <c r="C10039" t="s">
        <v>1538</v>
      </c>
      <c r="E10039">
        <v>2016</v>
      </c>
      <c r="F10039" s="10">
        <v>42789</v>
      </c>
      <c r="G10039" t="s">
        <v>489</v>
      </c>
      <c r="H10039" t="s">
        <v>474</v>
      </c>
      <c r="I10039" t="s">
        <v>545</v>
      </c>
      <c r="J10039">
        <v>11138</v>
      </c>
      <c r="K10039">
        <v>11802.94236395832</v>
      </c>
    </row>
    <row r="10040" spans="1:13" x14ac:dyDescent="0.25">
      <c r="A10040">
        <v>718</v>
      </c>
      <c r="B10040" t="s">
        <v>109</v>
      </c>
      <c r="C10040" t="s">
        <v>1538</v>
      </c>
      <c r="E10040">
        <v>2017</v>
      </c>
      <c r="F10040" s="10">
        <v>43100</v>
      </c>
      <c r="G10040" t="s">
        <v>489</v>
      </c>
      <c r="H10040" t="s">
        <v>474</v>
      </c>
      <c r="I10040" t="s">
        <v>545</v>
      </c>
      <c r="J10040">
        <v>8253.0759999999991</v>
      </c>
      <c r="K10040">
        <v>9897.9108200810715</v>
      </c>
      <c r="M10040" t="s">
        <v>2415</v>
      </c>
    </row>
    <row r="10041" spans="1:13" x14ac:dyDescent="0.25">
      <c r="A10041">
        <v>779</v>
      </c>
      <c r="B10041" t="s">
        <v>110</v>
      </c>
      <c r="C10041" t="s">
        <v>1538</v>
      </c>
      <c r="E10041">
        <v>2017</v>
      </c>
      <c r="F10041" s="10">
        <v>43100</v>
      </c>
      <c r="G10041" t="s">
        <v>489</v>
      </c>
      <c r="H10041" t="s">
        <v>474</v>
      </c>
      <c r="I10041" t="s">
        <v>545</v>
      </c>
      <c r="J10041">
        <v>11113.8</v>
      </c>
      <c r="K10041">
        <v>13328.775994819025</v>
      </c>
      <c r="M10041" t="s">
        <v>2415</v>
      </c>
    </row>
    <row r="10042" spans="1:13" x14ac:dyDescent="0.25">
      <c r="A10042">
        <v>874</v>
      </c>
      <c r="B10042" t="s">
        <v>107</v>
      </c>
      <c r="C10042" t="s">
        <v>1538</v>
      </c>
      <c r="E10042">
        <v>2017</v>
      </c>
      <c r="F10042" s="10">
        <v>43100</v>
      </c>
      <c r="G10042" t="s">
        <v>489</v>
      </c>
      <c r="H10042" t="s">
        <v>474</v>
      </c>
      <c r="I10042" t="s">
        <v>545</v>
      </c>
      <c r="J10042">
        <v>1184.3</v>
      </c>
      <c r="K10042">
        <v>1420.3305269722482</v>
      </c>
      <c r="M10042" t="s">
        <v>2413</v>
      </c>
    </row>
    <row r="10043" spans="1:13" x14ac:dyDescent="0.25">
      <c r="A10043">
        <v>1010</v>
      </c>
      <c r="B10043" t="s">
        <v>2222</v>
      </c>
      <c r="C10043" t="s">
        <v>1538</v>
      </c>
      <c r="E10043">
        <v>2017</v>
      </c>
      <c r="F10043" s="10">
        <v>43100</v>
      </c>
      <c r="G10043" t="s">
        <v>489</v>
      </c>
      <c r="H10043" t="s">
        <v>474</v>
      </c>
      <c r="I10043" t="s">
        <v>545</v>
      </c>
      <c r="J10043">
        <v>55</v>
      </c>
      <c r="K10043">
        <v>65.961478496558016</v>
      </c>
      <c r="M10043" t="s">
        <v>2415</v>
      </c>
    </row>
    <row r="10044" spans="1:13" x14ac:dyDescent="0.25">
      <c r="A10044">
        <v>8082</v>
      </c>
      <c r="B10044" t="s">
        <v>108</v>
      </c>
      <c r="C10044" t="s">
        <v>1538</v>
      </c>
      <c r="E10044">
        <v>2017</v>
      </c>
      <c r="F10044" s="10">
        <v>43100</v>
      </c>
      <c r="G10044" t="s">
        <v>489</v>
      </c>
      <c r="H10044" t="s">
        <v>474</v>
      </c>
      <c r="I10044" t="s">
        <v>545</v>
      </c>
      <c r="L10044" t="s">
        <v>2751</v>
      </c>
    </row>
    <row r="10045" spans="1:13" x14ac:dyDescent="0.25">
      <c r="A10045">
        <v>8139</v>
      </c>
      <c r="B10045" t="s">
        <v>106</v>
      </c>
      <c r="C10045" t="s">
        <v>1538</v>
      </c>
      <c r="E10045">
        <v>2017</v>
      </c>
      <c r="F10045" s="10">
        <v>43100</v>
      </c>
      <c r="G10045" t="s">
        <v>489</v>
      </c>
      <c r="H10045" t="s">
        <v>474</v>
      </c>
      <c r="I10045" t="s">
        <v>545</v>
      </c>
      <c r="J10045">
        <v>2000</v>
      </c>
      <c r="K10045">
        <v>2398.599218056655</v>
      </c>
      <c r="M10045" t="s">
        <v>2413</v>
      </c>
    </row>
    <row r="10046" spans="1:13" x14ac:dyDescent="0.25">
      <c r="A10046">
        <v>13046</v>
      </c>
      <c r="B10046" t="s">
        <v>2237</v>
      </c>
      <c r="C10046" t="s">
        <v>1538</v>
      </c>
      <c r="E10046">
        <v>2017</v>
      </c>
      <c r="F10046" s="10">
        <v>43100</v>
      </c>
      <c r="G10046" t="s">
        <v>489</v>
      </c>
      <c r="H10046" t="s">
        <v>474</v>
      </c>
      <c r="I10046" t="s">
        <v>545</v>
      </c>
      <c r="J10046">
        <v>684.72</v>
      </c>
      <c r="K10046">
        <v>821.18442829387641</v>
      </c>
      <c r="M10046" t="s">
        <v>2415</v>
      </c>
    </row>
    <row r="10047" spans="1:13" x14ac:dyDescent="0.25">
      <c r="A10047">
        <v>1683</v>
      </c>
      <c r="B10047" t="s">
        <v>306</v>
      </c>
      <c r="C10047" t="s">
        <v>1538</v>
      </c>
      <c r="E10047">
        <v>2008</v>
      </c>
      <c r="F10047" s="10">
        <v>39604</v>
      </c>
      <c r="G10047" t="s">
        <v>489</v>
      </c>
      <c r="H10047" t="s">
        <v>474</v>
      </c>
      <c r="I10047" t="s">
        <v>546</v>
      </c>
      <c r="J10047">
        <v>1552.4</v>
      </c>
      <c r="K10047">
        <v>3062.9297503132184</v>
      </c>
    </row>
    <row r="10048" spans="1:13" x14ac:dyDescent="0.25">
      <c r="A10048">
        <v>500</v>
      </c>
      <c r="B10048" t="s">
        <v>311</v>
      </c>
      <c r="C10048" t="s">
        <v>1538</v>
      </c>
      <c r="E10048">
        <v>2008</v>
      </c>
      <c r="F10048" s="10">
        <v>39625</v>
      </c>
      <c r="G10048" t="s">
        <v>489</v>
      </c>
      <c r="H10048" t="s">
        <v>474</v>
      </c>
      <c r="I10048" t="s">
        <v>546</v>
      </c>
      <c r="J10048">
        <v>1487.6</v>
      </c>
      <c r="K10048">
        <v>2959.9915633475198</v>
      </c>
    </row>
    <row r="10049" spans="1:11" x14ac:dyDescent="0.25">
      <c r="A10049">
        <v>1683</v>
      </c>
      <c r="B10049" t="s">
        <v>306</v>
      </c>
      <c r="C10049" t="s">
        <v>1538</v>
      </c>
      <c r="E10049">
        <v>2009</v>
      </c>
      <c r="F10049" s="10">
        <v>39962</v>
      </c>
      <c r="G10049" t="s">
        <v>489</v>
      </c>
      <c r="H10049" t="s">
        <v>474</v>
      </c>
      <c r="I10049" t="s">
        <v>546</v>
      </c>
      <c r="J10049">
        <v>1642.2</v>
      </c>
      <c r="K10049">
        <v>2652.2774183336942</v>
      </c>
    </row>
    <row r="10050" spans="1:11" x14ac:dyDescent="0.25">
      <c r="A10050">
        <v>500</v>
      </c>
      <c r="B10050" t="s">
        <v>311</v>
      </c>
      <c r="C10050" t="s">
        <v>1538</v>
      </c>
      <c r="E10050">
        <v>2009</v>
      </c>
      <c r="F10050" s="10">
        <v>39990</v>
      </c>
      <c r="G10050" t="s">
        <v>489</v>
      </c>
      <c r="H10050" t="s">
        <v>474</v>
      </c>
      <c r="I10050" t="s">
        <v>546</v>
      </c>
      <c r="J10050">
        <v>1558.2</v>
      </c>
      <c r="K10050">
        <v>2584.6239589432603</v>
      </c>
    </row>
    <row r="10051" spans="1:11" x14ac:dyDescent="0.25">
      <c r="A10051">
        <v>1683</v>
      </c>
      <c r="B10051" t="s">
        <v>306</v>
      </c>
      <c r="C10051" t="s">
        <v>1538</v>
      </c>
      <c r="E10051">
        <v>2010</v>
      </c>
      <c r="F10051" s="10">
        <v>40326</v>
      </c>
      <c r="G10051" t="s">
        <v>489</v>
      </c>
      <c r="H10051" t="s">
        <v>474</v>
      </c>
      <c r="I10051" t="s">
        <v>546</v>
      </c>
      <c r="J10051">
        <v>1703.9</v>
      </c>
      <c r="K10051">
        <v>2471.0282488169837</v>
      </c>
    </row>
    <row r="10052" spans="1:11" x14ac:dyDescent="0.25">
      <c r="A10052">
        <v>8084</v>
      </c>
      <c r="B10052" t="s">
        <v>312</v>
      </c>
      <c r="C10052" t="s">
        <v>1538</v>
      </c>
      <c r="E10052">
        <v>2010</v>
      </c>
      <c r="F10052" s="10">
        <v>40319</v>
      </c>
      <c r="G10052" t="s">
        <v>489</v>
      </c>
      <c r="H10052" t="s">
        <v>474</v>
      </c>
      <c r="I10052" t="s">
        <v>546</v>
      </c>
      <c r="J10052">
        <v>1573.1</v>
      </c>
      <c r="K10052">
        <v>2281.339596346028</v>
      </c>
    </row>
    <row r="10053" spans="1:11" x14ac:dyDescent="0.25">
      <c r="A10053">
        <v>500</v>
      </c>
      <c r="B10053" t="s">
        <v>311</v>
      </c>
      <c r="C10053" t="s">
        <v>1538</v>
      </c>
      <c r="E10053">
        <v>2010</v>
      </c>
      <c r="F10053" s="10">
        <v>40355</v>
      </c>
      <c r="G10053" t="s">
        <v>489</v>
      </c>
      <c r="H10053" t="s">
        <v>474</v>
      </c>
      <c r="I10053" t="s">
        <v>546</v>
      </c>
      <c r="J10053">
        <v>1623.8</v>
      </c>
      <c r="K10053">
        <v>2437.5379035792989</v>
      </c>
    </row>
    <row r="10054" spans="1:11" x14ac:dyDescent="0.25">
      <c r="A10054">
        <v>8059</v>
      </c>
      <c r="B10054" t="s">
        <v>292</v>
      </c>
      <c r="C10054" t="s">
        <v>1538</v>
      </c>
      <c r="E10054">
        <v>2010</v>
      </c>
      <c r="F10054" s="10">
        <v>40364</v>
      </c>
      <c r="G10054" t="s">
        <v>489</v>
      </c>
      <c r="H10054" t="s">
        <v>474</v>
      </c>
      <c r="I10054" t="s">
        <v>546</v>
      </c>
      <c r="J10054">
        <v>1395.6</v>
      </c>
      <c r="K10054">
        <v>2094.9796146294307</v>
      </c>
    </row>
    <row r="10055" spans="1:11" x14ac:dyDescent="0.25">
      <c r="A10055">
        <v>1683</v>
      </c>
      <c r="B10055" t="s">
        <v>306</v>
      </c>
      <c r="C10055" t="s">
        <v>1538</v>
      </c>
      <c r="E10055">
        <v>2011</v>
      </c>
      <c r="F10055" s="10">
        <v>40690</v>
      </c>
      <c r="G10055" t="s">
        <v>489</v>
      </c>
      <c r="H10055" t="s">
        <v>474</v>
      </c>
      <c r="I10055" t="s">
        <v>546</v>
      </c>
      <c r="J10055">
        <v>1711.3</v>
      </c>
      <c r="K10055">
        <v>2822.8932635239235</v>
      </c>
    </row>
    <row r="10056" spans="1:11" x14ac:dyDescent="0.25">
      <c r="A10056">
        <v>8084</v>
      </c>
      <c r="B10056" t="s">
        <v>312</v>
      </c>
      <c r="C10056" t="s">
        <v>1538</v>
      </c>
      <c r="E10056">
        <v>2011</v>
      </c>
      <c r="F10056" s="10">
        <v>40689</v>
      </c>
      <c r="G10056" t="s">
        <v>489</v>
      </c>
      <c r="H10056" t="s">
        <v>474</v>
      </c>
      <c r="I10056" t="s">
        <v>546</v>
      </c>
      <c r="J10056">
        <v>1513.3</v>
      </c>
      <c r="K10056">
        <v>2496.2802405719353</v>
      </c>
    </row>
    <row r="10057" spans="1:11" x14ac:dyDescent="0.25">
      <c r="A10057">
        <v>500</v>
      </c>
      <c r="B10057" t="s">
        <v>311</v>
      </c>
      <c r="C10057" t="s">
        <v>1538</v>
      </c>
      <c r="E10057">
        <v>2011</v>
      </c>
      <c r="F10057" s="10">
        <v>40720</v>
      </c>
      <c r="G10057" t="s">
        <v>489</v>
      </c>
      <c r="H10057" t="s">
        <v>474</v>
      </c>
      <c r="I10057" t="s">
        <v>546</v>
      </c>
      <c r="J10057">
        <v>1623.1</v>
      </c>
      <c r="K10057">
        <v>2599.1557667917855</v>
      </c>
    </row>
    <row r="10058" spans="1:11" x14ac:dyDescent="0.25">
      <c r="A10058">
        <v>1890</v>
      </c>
      <c r="B10058" t="s">
        <v>289</v>
      </c>
      <c r="C10058" t="s">
        <v>1538</v>
      </c>
      <c r="E10058">
        <v>2010</v>
      </c>
      <c r="F10058" s="10">
        <v>40730</v>
      </c>
      <c r="G10058" t="s">
        <v>489</v>
      </c>
      <c r="H10058" t="s">
        <v>474</v>
      </c>
      <c r="I10058" t="s">
        <v>546</v>
      </c>
      <c r="J10058">
        <v>234.37299999999999</v>
      </c>
      <c r="K10058">
        <v>375.31386515328148</v>
      </c>
    </row>
    <row r="10059" spans="1:11" x14ac:dyDescent="0.25">
      <c r="A10059">
        <v>1890</v>
      </c>
      <c r="B10059" t="s">
        <v>289</v>
      </c>
      <c r="C10059" t="s">
        <v>1538</v>
      </c>
      <c r="E10059">
        <v>2011</v>
      </c>
      <c r="F10059" s="10">
        <v>40730</v>
      </c>
      <c r="G10059" t="s">
        <v>489</v>
      </c>
      <c r="H10059" t="s">
        <v>474</v>
      </c>
      <c r="I10059" t="s">
        <v>546</v>
      </c>
      <c r="J10059">
        <v>239.64699999999999</v>
      </c>
      <c r="K10059">
        <v>383.75939994107017</v>
      </c>
    </row>
    <row r="10060" spans="1:11" x14ac:dyDescent="0.25">
      <c r="A10060">
        <v>1892</v>
      </c>
      <c r="B10060" t="s">
        <v>307</v>
      </c>
      <c r="C10060" t="s">
        <v>1538</v>
      </c>
      <c r="E10060">
        <v>2010</v>
      </c>
      <c r="F10060" s="10">
        <v>40725</v>
      </c>
      <c r="G10060" t="s">
        <v>489</v>
      </c>
      <c r="H10060" t="s">
        <v>474</v>
      </c>
      <c r="I10060" t="s">
        <v>546</v>
      </c>
      <c r="J10060">
        <v>181.01400000000001</v>
      </c>
      <c r="K10060">
        <v>289.86727987804096</v>
      </c>
    </row>
    <row r="10061" spans="1:11" x14ac:dyDescent="0.25">
      <c r="A10061">
        <v>1892</v>
      </c>
      <c r="B10061" t="s">
        <v>307</v>
      </c>
      <c r="C10061" t="s">
        <v>1538</v>
      </c>
      <c r="E10061">
        <v>2011</v>
      </c>
      <c r="F10061" s="10">
        <v>40725</v>
      </c>
      <c r="G10061" t="s">
        <v>489</v>
      </c>
      <c r="H10061" t="s">
        <v>474</v>
      </c>
      <c r="I10061" t="s">
        <v>546</v>
      </c>
      <c r="J10061">
        <v>190.54499999999999</v>
      </c>
      <c r="K10061">
        <v>305.12977363276491</v>
      </c>
    </row>
    <row r="10062" spans="1:11" x14ac:dyDescent="0.25">
      <c r="A10062">
        <v>8059</v>
      </c>
      <c r="B10062" t="s">
        <v>292</v>
      </c>
      <c r="C10062" t="s">
        <v>1538</v>
      </c>
      <c r="E10062">
        <v>2011</v>
      </c>
      <c r="F10062" s="10">
        <v>40729</v>
      </c>
      <c r="G10062" t="s">
        <v>489</v>
      </c>
      <c r="H10062" t="s">
        <v>474</v>
      </c>
      <c r="I10062" t="s">
        <v>546</v>
      </c>
      <c r="J10062">
        <v>1412</v>
      </c>
      <c r="K10062">
        <v>2261.1101858850357</v>
      </c>
    </row>
    <row r="10063" spans="1:11" x14ac:dyDescent="0.25">
      <c r="A10063">
        <v>1683</v>
      </c>
      <c r="B10063" t="s">
        <v>306</v>
      </c>
      <c r="C10063" t="s">
        <v>1538</v>
      </c>
      <c r="E10063">
        <v>2012</v>
      </c>
      <c r="F10063" s="10">
        <v>41059</v>
      </c>
      <c r="G10063" t="s">
        <v>489</v>
      </c>
      <c r="H10063" t="s">
        <v>474</v>
      </c>
      <c r="I10063" t="s">
        <v>546</v>
      </c>
      <c r="J10063">
        <v>1770.6</v>
      </c>
      <c r="K10063">
        <v>2745.435515757646</v>
      </c>
    </row>
    <row r="10064" spans="1:11" x14ac:dyDescent="0.25">
      <c r="A10064">
        <v>8084</v>
      </c>
      <c r="B10064" t="s">
        <v>312</v>
      </c>
      <c r="C10064" t="s">
        <v>1538</v>
      </c>
      <c r="E10064">
        <v>2012</v>
      </c>
      <c r="F10064" s="10">
        <v>41053</v>
      </c>
      <c r="G10064" t="s">
        <v>489</v>
      </c>
      <c r="H10064" t="s">
        <v>474</v>
      </c>
      <c r="I10064" t="s">
        <v>546</v>
      </c>
      <c r="J10064">
        <v>1564.9</v>
      </c>
      <c r="K10064">
        <v>2426.4836996549989</v>
      </c>
    </row>
    <row r="10065" spans="1:11" x14ac:dyDescent="0.25">
      <c r="A10065">
        <v>500</v>
      </c>
      <c r="B10065" t="s">
        <v>311</v>
      </c>
      <c r="C10065" t="s">
        <v>1538</v>
      </c>
      <c r="E10065">
        <v>2012</v>
      </c>
      <c r="F10065" s="10">
        <v>41086</v>
      </c>
      <c r="G10065" t="s">
        <v>489</v>
      </c>
      <c r="H10065" t="s">
        <v>474</v>
      </c>
      <c r="I10065" t="s">
        <v>546</v>
      </c>
      <c r="J10065">
        <v>1694.9</v>
      </c>
      <c r="K10065">
        <v>2644.8677176019701</v>
      </c>
    </row>
    <row r="10066" spans="1:11" x14ac:dyDescent="0.25">
      <c r="A10066">
        <v>1892</v>
      </c>
      <c r="B10066" t="s">
        <v>307</v>
      </c>
      <c r="C10066" t="s">
        <v>1538</v>
      </c>
      <c r="E10066">
        <v>2012</v>
      </c>
      <c r="F10066" s="10">
        <v>41103</v>
      </c>
      <c r="G10066" t="s">
        <v>489</v>
      </c>
      <c r="H10066" t="s">
        <v>474</v>
      </c>
      <c r="I10066" t="s">
        <v>546</v>
      </c>
      <c r="J10066">
        <v>200.06700000000001</v>
      </c>
      <c r="K10066">
        <v>312.20175211367831</v>
      </c>
    </row>
    <row r="10067" spans="1:11" x14ac:dyDescent="0.25">
      <c r="A10067">
        <v>8059</v>
      </c>
      <c r="B10067" t="s">
        <v>292</v>
      </c>
      <c r="C10067" t="s">
        <v>1538</v>
      </c>
      <c r="E10067">
        <v>2012</v>
      </c>
      <c r="F10067" s="10">
        <v>41095</v>
      </c>
      <c r="G10067" t="s">
        <v>489</v>
      </c>
      <c r="H10067" t="s">
        <v>474</v>
      </c>
      <c r="I10067" t="s">
        <v>546</v>
      </c>
      <c r="J10067">
        <v>1474.2</v>
      </c>
      <c r="K10067">
        <v>2300.4684578965275</v>
      </c>
    </row>
    <row r="10068" spans="1:11" x14ac:dyDescent="0.25">
      <c r="A10068">
        <v>1890</v>
      </c>
      <c r="B10068" t="s">
        <v>289</v>
      </c>
      <c r="C10068" t="s">
        <v>1538</v>
      </c>
      <c r="E10068">
        <v>2012</v>
      </c>
      <c r="F10068" s="10">
        <v>41162</v>
      </c>
      <c r="G10068" t="s">
        <v>489</v>
      </c>
      <c r="H10068" t="s">
        <v>474</v>
      </c>
      <c r="I10068" t="s">
        <v>546</v>
      </c>
      <c r="J10068">
        <v>253.04</v>
      </c>
      <c r="K10068">
        <v>401.26863304789083</v>
      </c>
    </row>
    <row r="10069" spans="1:11" x14ac:dyDescent="0.25">
      <c r="A10069">
        <v>1683</v>
      </c>
      <c r="B10069" t="s">
        <v>306</v>
      </c>
      <c r="C10069" t="s">
        <v>1538</v>
      </c>
      <c r="E10069">
        <v>2013</v>
      </c>
      <c r="F10069" s="10">
        <v>41424</v>
      </c>
      <c r="G10069" t="s">
        <v>489</v>
      </c>
      <c r="H10069" t="s">
        <v>474</v>
      </c>
      <c r="I10069" t="s">
        <v>546</v>
      </c>
      <c r="J10069">
        <v>1831.6</v>
      </c>
      <c r="K10069">
        <v>2790.5800402528521</v>
      </c>
    </row>
    <row r="10070" spans="1:11" x14ac:dyDescent="0.25">
      <c r="A10070">
        <v>8084</v>
      </c>
      <c r="B10070" t="s">
        <v>312</v>
      </c>
      <c r="C10070" t="s">
        <v>1538</v>
      </c>
      <c r="E10070">
        <v>2013</v>
      </c>
      <c r="F10070" s="10">
        <v>41417</v>
      </c>
      <c r="G10070" t="s">
        <v>489</v>
      </c>
      <c r="H10070" t="s">
        <v>474</v>
      </c>
      <c r="I10070" t="s">
        <v>546</v>
      </c>
      <c r="J10070">
        <v>1636</v>
      </c>
      <c r="K10070">
        <v>2492.5687627504185</v>
      </c>
    </row>
    <row r="10071" spans="1:11" x14ac:dyDescent="0.25">
      <c r="A10071">
        <v>500</v>
      </c>
      <c r="B10071" t="s">
        <v>311</v>
      </c>
      <c r="C10071" t="s">
        <v>1538</v>
      </c>
      <c r="E10071">
        <v>2013</v>
      </c>
      <c r="F10071" s="10">
        <v>41451</v>
      </c>
      <c r="G10071" t="s">
        <v>489</v>
      </c>
      <c r="H10071" t="s">
        <v>474</v>
      </c>
      <c r="I10071" t="s">
        <v>546</v>
      </c>
      <c r="J10071">
        <v>1791.9</v>
      </c>
      <c r="K10071">
        <v>2734.25578925524</v>
      </c>
    </row>
    <row r="10072" spans="1:11" x14ac:dyDescent="0.25">
      <c r="A10072">
        <v>1892</v>
      </c>
      <c r="B10072" t="s">
        <v>307</v>
      </c>
      <c r="C10072" t="s">
        <v>1538</v>
      </c>
      <c r="E10072">
        <v>2013</v>
      </c>
      <c r="F10072" s="10">
        <v>41460</v>
      </c>
      <c r="G10072" t="s">
        <v>489</v>
      </c>
      <c r="H10072" t="s">
        <v>474</v>
      </c>
      <c r="I10072" t="s">
        <v>546</v>
      </c>
      <c r="J10072">
        <v>207.887</v>
      </c>
      <c r="K10072">
        <v>317.21426042798373</v>
      </c>
    </row>
    <row r="10073" spans="1:11" x14ac:dyDescent="0.25">
      <c r="A10073">
        <v>8059</v>
      </c>
      <c r="B10073" t="s">
        <v>292</v>
      </c>
      <c r="C10073" t="s">
        <v>1538</v>
      </c>
      <c r="E10073">
        <v>2013</v>
      </c>
      <c r="F10073" s="10">
        <v>41460</v>
      </c>
      <c r="G10073" t="s">
        <v>489</v>
      </c>
      <c r="H10073" t="s">
        <v>474</v>
      </c>
      <c r="I10073" t="s">
        <v>546</v>
      </c>
      <c r="J10073">
        <v>1388.6</v>
      </c>
      <c r="K10073">
        <v>2118.8613142250269</v>
      </c>
    </row>
    <row r="10074" spans="1:11" x14ac:dyDescent="0.25">
      <c r="A10074">
        <v>1890</v>
      </c>
      <c r="B10074" t="s">
        <v>289</v>
      </c>
      <c r="C10074" t="s">
        <v>1538</v>
      </c>
      <c r="E10074">
        <v>2013</v>
      </c>
      <c r="F10074" s="10">
        <v>41513</v>
      </c>
      <c r="G10074" t="s">
        <v>489</v>
      </c>
      <c r="H10074" t="s">
        <v>474</v>
      </c>
      <c r="I10074" t="s">
        <v>546</v>
      </c>
      <c r="J10074">
        <v>254.96</v>
      </c>
      <c r="K10074">
        <v>395.15142873527054</v>
      </c>
    </row>
    <row r="10075" spans="1:11" x14ac:dyDescent="0.25">
      <c r="A10075">
        <v>1683</v>
      </c>
      <c r="B10075" t="s">
        <v>306</v>
      </c>
      <c r="C10075" t="s">
        <v>1538</v>
      </c>
      <c r="E10075">
        <v>2014</v>
      </c>
      <c r="F10075" s="10">
        <v>41788</v>
      </c>
      <c r="G10075" t="s">
        <v>489</v>
      </c>
      <c r="H10075" t="s">
        <v>474</v>
      </c>
      <c r="I10075" t="s">
        <v>546</v>
      </c>
      <c r="J10075">
        <v>1756.7</v>
      </c>
      <c r="K10075">
        <v>2939.7884731240379</v>
      </c>
    </row>
    <row r="10076" spans="1:11" x14ac:dyDescent="0.25">
      <c r="A10076">
        <v>1897</v>
      </c>
      <c r="B10076" t="s">
        <v>304</v>
      </c>
      <c r="C10076" t="s">
        <v>1538</v>
      </c>
      <c r="E10076">
        <v>2014</v>
      </c>
      <c r="F10076" s="10">
        <v>41798</v>
      </c>
      <c r="G10076" t="s">
        <v>489</v>
      </c>
      <c r="H10076" t="s">
        <v>474</v>
      </c>
      <c r="I10076" t="s">
        <v>546</v>
      </c>
      <c r="J10076">
        <v>37.109000000000002</v>
      </c>
      <c r="K10076">
        <v>62.100876899390862</v>
      </c>
    </row>
    <row r="10077" spans="1:11" x14ac:dyDescent="0.25">
      <c r="A10077">
        <v>8084</v>
      </c>
      <c r="B10077" t="s">
        <v>312</v>
      </c>
      <c r="C10077" t="s">
        <v>1538</v>
      </c>
      <c r="E10077">
        <v>2014</v>
      </c>
      <c r="F10077" s="10">
        <v>41781</v>
      </c>
      <c r="G10077" t="s">
        <v>489</v>
      </c>
      <c r="H10077" t="s">
        <v>474</v>
      </c>
      <c r="I10077" t="s">
        <v>546</v>
      </c>
      <c r="J10077">
        <v>1688.8</v>
      </c>
      <c r="K10077">
        <v>2826.1597161791283</v>
      </c>
    </row>
    <row r="10078" spans="1:11" x14ac:dyDescent="0.25">
      <c r="A10078">
        <v>500</v>
      </c>
      <c r="B10078" t="s">
        <v>311</v>
      </c>
      <c r="C10078" t="s">
        <v>1538</v>
      </c>
      <c r="E10078">
        <v>2014</v>
      </c>
      <c r="F10078" s="10">
        <v>41816</v>
      </c>
      <c r="G10078" t="s">
        <v>489</v>
      </c>
      <c r="H10078" t="s">
        <v>474</v>
      </c>
      <c r="I10078" t="s">
        <v>546</v>
      </c>
      <c r="J10078">
        <v>1943.7</v>
      </c>
      <c r="K10078">
        <v>3312.1689875876737</v>
      </c>
    </row>
    <row r="10079" spans="1:11" x14ac:dyDescent="0.25">
      <c r="A10079">
        <v>1889</v>
      </c>
      <c r="B10079" t="s">
        <v>309</v>
      </c>
      <c r="C10079" t="s">
        <v>1538</v>
      </c>
      <c r="E10079">
        <v>2014</v>
      </c>
      <c r="F10079" s="10">
        <v>41834</v>
      </c>
      <c r="G10079" t="s">
        <v>489</v>
      </c>
      <c r="H10079" t="s">
        <v>474</v>
      </c>
      <c r="I10079" t="s">
        <v>546</v>
      </c>
      <c r="J10079">
        <v>806.2</v>
      </c>
      <c r="K10079">
        <v>1373.8080145049043</v>
      </c>
    </row>
    <row r="10080" spans="1:11" x14ac:dyDescent="0.25">
      <c r="A10080">
        <v>1890</v>
      </c>
      <c r="B10080" t="s">
        <v>289</v>
      </c>
      <c r="C10080" t="s">
        <v>1538</v>
      </c>
      <c r="E10080">
        <v>2014</v>
      </c>
      <c r="F10080" s="10">
        <v>41817</v>
      </c>
      <c r="G10080" t="s">
        <v>489</v>
      </c>
      <c r="H10080" t="s">
        <v>474</v>
      </c>
      <c r="I10080" t="s">
        <v>546</v>
      </c>
      <c r="J10080">
        <v>291.38099999999997</v>
      </c>
      <c r="K10080">
        <v>496.52884281127939</v>
      </c>
    </row>
    <row r="10081" spans="1:11" x14ac:dyDescent="0.25">
      <c r="A10081">
        <v>1891</v>
      </c>
      <c r="B10081" t="s">
        <v>298</v>
      </c>
      <c r="C10081" t="s">
        <v>1538</v>
      </c>
      <c r="E10081">
        <v>2014</v>
      </c>
      <c r="F10081" s="10">
        <v>41833</v>
      </c>
      <c r="G10081" t="s">
        <v>489</v>
      </c>
      <c r="H10081" t="s">
        <v>474</v>
      </c>
      <c r="I10081" t="s">
        <v>546</v>
      </c>
      <c r="J10081">
        <v>736.5</v>
      </c>
      <c r="K10081">
        <v>1255.0354783960083</v>
      </c>
    </row>
    <row r="10082" spans="1:11" x14ac:dyDescent="0.25">
      <c r="A10082">
        <v>1892</v>
      </c>
      <c r="B10082" t="s">
        <v>307</v>
      </c>
      <c r="C10082" t="s">
        <v>1538</v>
      </c>
      <c r="E10082">
        <v>2014</v>
      </c>
      <c r="F10082" s="10">
        <v>41824</v>
      </c>
      <c r="G10082" t="s">
        <v>489</v>
      </c>
      <c r="H10082" t="s">
        <v>474</v>
      </c>
      <c r="I10082" t="s">
        <v>546</v>
      </c>
      <c r="J10082">
        <v>213.58799999999999</v>
      </c>
      <c r="K10082">
        <v>363.96540089565053</v>
      </c>
    </row>
    <row r="10083" spans="1:11" x14ac:dyDescent="0.25">
      <c r="A10083">
        <v>8059</v>
      </c>
      <c r="B10083" t="s">
        <v>292</v>
      </c>
      <c r="C10083" t="s">
        <v>1538</v>
      </c>
      <c r="E10083">
        <v>2014</v>
      </c>
      <c r="F10083" s="10">
        <v>41825</v>
      </c>
      <c r="G10083" t="s">
        <v>489</v>
      </c>
      <c r="H10083" t="s">
        <v>474</v>
      </c>
      <c r="I10083" t="s">
        <v>546</v>
      </c>
      <c r="J10083">
        <v>1240</v>
      </c>
      <c r="K10083">
        <v>2113.026467360557</v>
      </c>
    </row>
    <row r="10084" spans="1:11" x14ac:dyDescent="0.25">
      <c r="A10084">
        <v>1683</v>
      </c>
      <c r="B10084" t="s">
        <v>306</v>
      </c>
      <c r="C10084" t="s">
        <v>1538</v>
      </c>
      <c r="E10084">
        <v>2015</v>
      </c>
      <c r="F10084" s="10">
        <v>42146</v>
      </c>
      <c r="G10084" t="s">
        <v>489</v>
      </c>
      <c r="H10084" t="s">
        <v>474</v>
      </c>
      <c r="I10084" t="s">
        <v>546</v>
      </c>
      <c r="J10084">
        <v>1801.3</v>
      </c>
      <c r="K10084">
        <v>2748.2972854213454</v>
      </c>
    </row>
    <row r="10085" spans="1:11" x14ac:dyDescent="0.25">
      <c r="A10085">
        <v>1897</v>
      </c>
      <c r="B10085" t="s">
        <v>304</v>
      </c>
      <c r="C10085" t="s">
        <v>1538</v>
      </c>
      <c r="E10085">
        <v>2015</v>
      </c>
      <c r="F10085" s="10">
        <v>42163</v>
      </c>
      <c r="G10085" t="s">
        <v>489</v>
      </c>
      <c r="H10085" t="s">
        <v>474</v>
      </c>
      <c r="I10085" t="s">
        <v>546</v>
      </c>
      <c r="J10085">
        <v>38.271000000000001</v>
      </c>
      <c r="K10085">
        <v>58.391209354555222</v>
      </c>
    </row>
    <row r="10086" spans="1:11" x14ac:dyDescent="0.25">
      <c r="A10086">
        <v>8081</v>
      </c>
      <c r="B10086" t="s">
        <v>303</v>
      </c>
      <c r="C10086" t="s">
        <v>1538</v>
      </c>
      <c r="E10086">
        <v>2015</v>
      </c>
      <c r="F10086" s="10">
        <v>42157</v>
      </c>
      <c r="G10086" t="s">
        <v>489</v>
      </c>
      <c r="H10086" t="s">
        <v>474</v>
      </c>
      <c r="I10086" t="s">
        <v>546</v>
      </c>
      <c r="J10086">
        <v>522.20000000000005</v>
      </c>
      <c r="K10086">
        <v>796.73615857826394</v>
      </c>
    </row>
    <row r="10087" spans="1:11" x14ac:dyDescent="0.25">
      <c r="A10087">
        <v>8084</v>
      </c>
      <c r="B10087" t="s">
        <v>312</v>
      </c>
      <c r="C10087" t="s">
        <v>1538</v>
      </c>
      <c r="E10087">
        <v>2015</v>
      </c>
      <c r="F10087" s="10">
        <v>42145</v>
      </c>
      <c r="G10087" t="s">
        <v>489</v>
      </c>
      <c r="H10087" t="s">
        <v>474</v>
      </c>
      <c r="I10087" t="s">
        <v>546</v>
      </c>
      <c r="J10087">
        <v>1720.2</v>
      </c>
      <c r="K10087">
        <v>2624.5605897861537</v>
      </c>
    </row>
    <row r="10088" spans="1:11" x14ac:dyDescent="0.25">
      <c r="A10088">
        <v>500</v>
      </c>
      <c r="B10088" t="s">
        <v>311</v>
      </c>
      <c r="C10088" t="s">
        <v>1538</v>
      </c>
      <c r="E10088">
        <v>2015</v>
      </c>
      <c r="F10088" s="10">
        <v>42181</v>
      </c>
      <c r="G10088" t="s">
        <v>489</v>
      </c>
      <c r="H10088" t="s">
        <v>474</v>
      </c>
      <c r="I10088" t="s">
        <v>546</v>
      </c>
      <c r="J10088">
        <v>1990.2</v>
      </c>
      <c r="K10088">
        <v>3130.2148621506976</v>
      </c>
    </row>
    <row r="10089" spans="1:11" x14ac:dyDescent="0.25">
      <c r="A10089">
        <v>828</v>
      </c>
      <c r="B10089" t="s">
        <v>294</v>
      </c>
      <c r="C10089" t="s">
        <v>1538</v>
      </c>
      <c r="E10089">
        <v>2014</v>
      </c>
      <c r="F10089" s="10">
        <v>42190</v>
      </c>
      <c r="G10089" t="s">
        <v>489</v>
      </c>
      <c r="H10089" t="s">
        <v>474</v>
      </c>
      <c r="I10089" t="s">
        <v>546</v>
      </c>
      <c r="J10089">
        <v>51</v>
      </c>
      <c r="K10089">
        <v>80.213525258609977</v>
      </c>
    </row>
    <row r="10090" spans="1:11" x14ac:dyDescent="0.25">
      <c r="A10090">
        <v>1889</v>
      </c>
      <c r="B10090" t="s">
        <v>309</v>
      </c>
      <c r="C10090" t="s">
        <v>1538</v>
      </c>
      <c r="E10090">
        <v>2015</v>
      </c>
      <c r="F10090" s="10">
        <v>42199</v>
      </c>
      <c r="G10090" t="s">
        <v>489</v>
      </c>
      <c r="H10090" t="s">
        <v>474</v>
      </c>
      <c r="I10090" t="s">
        <v>546</v>
      </c>
      <c r="J10090">
        <v>828.6</v>
      </c>
      <c r="K10090">
        <v>1303.2338633192985</v>
      </c>
    </row>
    <row r="10091" spans="1:11" x14ac:dyDescent="0.25">
      <c r="A10091">
        <v>1890</v>
      </c>
      <c r="B10091" t="s">
        <v>289</v>
      </c>
      <c r="C10091" t="s">
        <v>1538</v>
      </c>
      <c r="E10091">
        <v>2015</v>
      </c>
      <c r="F10091" s="10">
        <v>42188</v>
      </c>
      <c r="G10091" t="s">
        <v>489</v>
      </c>
      <c r="H10091" t="s">
        <v>474</v>
      </c>
      <c r="I10091" t="s">
        <v>546</v>
      </c>
      <c r="J10091">
        <v>296.13600000000002</v>
      </c>
      <c r="K10091">
        <v>465.76691207811228</v>
      </c>
    </row>
    <row r="10092" spans="1:11" x14ac:dyDescent="0.25">
      <c r="A10092">
        <v>1891</v>
      </c>
      <c r="B10092" t="s">
        <v>298</v>
      </c>
      <c r="C10092" t="s">
        <v>1538</v>
      </c>
      <c r="E10092">
        <v>2015</v>
      </c>
      <c r="F10092" s="10">
        <v>42198</v>
      </c>
      <c r="G10092" t="s">
        <v>489</v>
      </c>
      <c r="H10092" t="s">
        <v>474</v>
      </c>
      <c r="I10092" t="s">
        <v>546</v>
      </c>
      <c r="J10092">
        <v>752.5</v>
      </c>
      <c r="K10092">
        <v>1183.5427011196864</v>
      </c>
    </row>
    <row r="10093" spans="1:11" x14ac:dyDescent="0.25">
      <c r="A10093">
        <v>1892</v>
      </c>
      <c r="B10093" t="s">
        <v>307</v>
      </c>
      <c r="C10093" t="s">
        <v>1538</v>
      </c>
      <c r="E10093">
        <v>2015</v>
      </c>
      <c r="F10093" s="10">
        <v>42188</v>
      </c>
      <c r="G10093" t="s">
        <v>489</v>
      </c>
      <c r="H10093" t="s">
        <v>474</v>
      </c>
      <c r="I10093" t="s">
        <v>546</v>
      </c>
      <c r="J10093">
        <v>215.08</v>
      </c>
      <c r="K10093">
        <v>338.28088260042813</v>
      </c>
    </row>
    <row r="10094" spans="1:11" x14ac:dyDescent="0.25">
      <c r="A10094">
        <v>8059</v>
      </c>
      <c r="B10094" t="s">
        <v>292</v>
      </c>
      <c r="C10094" t="s">
        <v>1538</v>
      </c>
      <c r="E10094">
        <v>2015</v>
      </c>
      <c r="F10094" s="10">
        <v>42190</v>
      </c>
      <c r="G10094" t="s">
        <v>489</v>
      </c>
      <c r="H10094" t="s">
        <v>474</v>
      </c>
      <c r="I10094" t="s">
        <v>546</v>
      </c>
      <c r="J10094">
        <v>1273</v>
      </c>
      <c r="K10094">
        <v>2002.1925030237353</v>
      </c>
    </row>
    <row r="10095" spans="1:11" x14ac:dyDescent="0.25">
      <c r="A10095">
        <v>8186</v>
      </c>
      <c r="B10095" t="s">
        <v>305</v>
      </c>
      <c r="C10095" t="s">
        <v>1538</v>
      </c>
      <c r="E10095">
        <v>2015</v>
      </c>
      <c r="F10095" s="10">
        <v>42430</v>
      </c>
      <c r="G10095" t="s">
        <v>489</v>
      </c>
      <c r="H10095" t="s">
        <v>474</v>
      </c>
      <c r="I10095" t="s">
        <v>546</v>
      </c>
      <c r="J10095">
        <v>63.389243999999991</v>
      </c>
      <c r="K10095">
        <v>87.831772230474186</v>
      </c>
    </row>
    <row r="10096" spans="1:11" x14ac:dyDescent="0.25">
      <c r="A10096">
        <v>8196</v>
      </c>
      <c r="B10096" t="s">
        <v>2630</v>
      </c>
      <c r="C10096" t="s">
        <v>1538</v>
      </c>
      <c r="E10096">
        <v>2015</v>
      </c>
      <c r="F10096" s="10">
        <v>42499</v>
      </c>
      <c r="G10096" t="s">
        <v>489</v>
      </c>
      <c r="H10096" t="s">
        <v>474</v>
      </c>
      <c r="I10096" t="s">
        <v>546</v>
      </c>
      <c r="J10096">
        <v>129.82599999999999</v>
      </c>
      <c r="K10096">
        <v>189.73474607234198</v>
      </c>
    </row>
    <row r="10097" spans="1:11" x14ac:dyDescent="0.25">
      <c r="A10097">
        <v>1683</v>
      </c>
      <c r="B10097" t="s">
        <v>306</v>
      </c>
      <c r="C10097" t="s">
        <v>1538</v>
      </c>
      <c r="E10097">
        <v>2016</v>
      </c>
      <c r="F10097" s="10">
        <v>42514</v>
      </c>
      <c r="G10097" t="s">
        <v>489</v>
      </c>
      <c r="H10097" t="s">
        <v>474</v>
      </c>
      <c r="I10097" t="s">
        <v>546</v>
      </c>
      <c r="J10097">
        <v>1753.7</v>
      </c>
      <c r="K10097">
        <v>2567.5337357564613</v>
      </c>
    </row>
    <row r="10098" spans="1:11" x14ac:dyDescent="0.25">
      <c r="A10098">
        <v>1897</v>
      </c>
      <c r="B10098" t="s">
        <v>304</v>
      </c>
      <c r="C10098" t="s">
        <v>1538</v>
      </c>
      <c r="E10098">
        <v>2016</v>
      </c>
      <c r="F10098" s="10">
        <v>42529</v>
      </c>
      <c r="G10098" t="s">
        <v>489</v>
      </c>
      <c r="H10098" t="s">
        <v>474</v>
      </c>
      <c r="I10098" t="s">
        <v>546</v>
      </c>
      <c r="J10098">
        <v>39.795000000000002</v>
      </c>
      <c r="K10098">
        <v>58.262533508826131</v>
      </c>
    </row>
    <row r="10099" spans="1:11" x14ac:dyDescent="0.25">
      <c r="A10099">
        <v>8081</v>
      </c>
      <c r="B10099" t="s">
        <v>303</v>
      </c>
      <c r="C10099" t="s">
        <v>1538</v>
      </c>
      <c r="E10099">
        <v>2016</v>
      </c>
      <c r="F10099" s="10">
        <v>42523</v>
      </c>
      <c r="G10099" t="s">
        <v>489</v>
      </c>
      <c r="H10099" t="s">
        <v>474</v>
      </c>
      <c r="I10099" t="s">
        <v>546</v>
      </c>
      <c r="J10099">
        <v>547</v>
      </c>
      <c r="K10099">
        <v>800.84447366070845</v>
      </c>
    </row>
    <row r="10100" spans="1:11" x14ac:dyDescent="0.25">
      <c r="A10100">
        <v>8084</v>
      </c>
      <c r="B10100" t="s">
        <v>312</v>
      </c>
      <c r="C10100" t="s">
        <v>1538</v>
      </c>
      <c r="E10100">
        <v>2016</v>
      </c>
      <c r="F10100" s="10">
        <v>42516</v>
      </c>
      <c r="G10100" t="s">
        <v>489</v>
      </c>
      <c r="H10100" t="s">
        <v>474</v>
      </c>
      <c r="I10100" t="s">
        <v>546</v>
      </c>
      <c r="J10100">
        <v>1730</v>
      </c>
      <c r="K10100">
        <v>2532.8353554534287</v>
      </c>
    </row>
    <row r="10101" spans="1:11" x14ac:dyDescent="0.25">
      <c r="A10101">
        <v>500</v>
      </c>
      <c r="B10101" t="s">
        <v>311</v>
      </c>
      <c r="C10101" t="s">
        <v>1538</v>
      </c>
      <c r="E10101">
        <v>2016</v>
      </c>
      <c r="F10101" s="10">
        <v>42547</v>
      </c>
      <c r="G10101" t="s">
        <v>489</v>
      </c>
      <c r="H10101" t="s">
        <v>474</v>
      </c>
      <c r="I10101" t="s">
        <v>546</v>
      </c>
      <c r="J10101">
        <v>2039.5</v>
      </c>
      <c r="K10101">
        <v>2739.5696209332941</v>
      </c>
    </row>
    <row r="10102" spans="1:11" x14ac:dyDescent="0.25">
      <c r="A10102">
        <v>505</v>
      </c>
      <c r="B10102" t="s">
        <v>313</v>
      </c>
      <c r="C10102" t="s">
        <v>1538</v>
      </c>
      <c r="E10102">
        <v>2016</v>
      </c>
      <c r="F10102" s="10">
        <v>42558</v>
      </c>
      <c r="G10102" t="s">
        <v>489</v>
      </c>
      <c r="H10102" t="s">
        <v>474</v>
      </c>
      <c r="I10102" t="s">
        <v>546</v>
      </c>
      <c r="J10102">
        <v>520.79999999999995</v>
      </c>
      <c r="K10102">
        <v>699.56747172447137</v>
      </c>
    </row>
    <row r="10103" spans="1:11" x14ac:dyDescent="0.25">
      <c r="A10103">
        <v>506</v>
      </c>
      <c r="B10103" t="s">
        <v>314</v>
      </c>
      <c r="C10103" t="s">
        <v>1538</v>
      </c>
      <c r="E10103">
        <v>2016</v>
      </c>
      <c r="F10103" s="10">
        <v>42565</v>
      </c>
      <c r="G10103" t="s">
        <v>489</v>
      </c>
      <c r="H10103" t="s">
        <v>474</v>
      </c>
      <c r="I10103" t="s">
        <v>546</v>
      </c>
      <c r="J10103">
        <v>975.8</v>
      </c>
      <c r="K10103">
        <v>1310.7487306235391</v>
      </c>
    </row>
    <row r="10104" spans="1:11" x14ac:dyDescent="0.25">
      <c r="A10104">
        <v>828</v>
      </c>
      <c r="B10104" t="s">
        <v>294</v>
      </c>
      <c r="C10104" t="s">
        <v>1538</v>
      </c>
      <c r="E10104">
        <v>2015</v>
      </c>
      <c r="F10104" s="10">
        <v>42555</v>
      </c>
      <c r="G10104" t="s">
        <v>489</v>
      </c>
      <c r="H10104" t="s">
        <v>474</v>
      </c>
      <c r="I10104" t="s">
        <v>546</v>
      </c>
      <c r="J10104">
        <v>94.5</v>
      </c>
      <c r="K10104">
        <v>126.93764607903715</v>
      </c>
    </row>
    <row r="10105" spans="1:11" x14ac:dyDescent="0.25">
      <c r="A10105">
        <v>1889</v>
      </c>
      <c r="B10105" t="s">
        <v>309</v>
      </c>
      <c r="C10105" t="s">
        <v>1538</v>
      </c>
      <c r="E10105">
        <v>2016</v>
      </c>
      <c r="F10105" s="10">
        <v>42565</v>
      </c>
      <c r="G10105" t="s">
        <v>489</v>
      </c>
      <c r="H10105" t="s">
        <v>474</v>
      </c>
      <c r="I10105" t="s">
        <v>546</v>
      </c>
      <c r="J10105">
        <v>803.7</v>
      </c>
      <c r="K10105">
        <v>1079.5744566531446</v>
      </c>
    </row>
    <row r="10106" spans="1:11" x14ac:dyDescent="0.25">
      <c r="A10106">
        <v>1891</v>
      </c>
      <c r="B10106" t="s">
        <v>298</v>
      </c>
      <c r="C10106" t="s">
        <v>1538</v>
      </c>
      <c r="E10106">
        <v>2016</v>
      </c>
      <c r="F10106" s="10">
        <v>42564</v>
      </c>
      <c r="G10106" t="s">
        <v>489</v>
      </c>
      <c r="H10106" t="s">
        <v>474</v>
      </c>
      <c r="I10106" t="s">
        <v>546</v>
      </c>
      <c r="J10106">
        <v>743.2</v>
      </c>
      <c r="K10106">
        <v>998.30749805227958</v>
      </c>
    </row>
    <row r="10107" spans="1:11" x14ac:dyDescent="0.25">
      <c r="A10107">
        <v>8059</v>
      </c>
      <c r="B10107" t="s">
        <v>292</v>
      </c>
      <c r="C10107" t="s">
        <v>1538</v>
      </c>
      <c r="E10107">
        <v>2016</v>
      </c>
      <c r="F10107" s="10">
        <v>42556</v>
      </c>
      <c r="G10107" t="s">
        <v>489</v>
      </c>
      <c r="H10107" t="s">
        <v>474</v>
      </c>
      <c r="I10107" t="s">
        <v>546</v>
      </c>
      <c r="J10107">
        <v>1218.2</v>
      </c>
      <c r="K10107">
        <v>1636.3538672326251</v>
      </c>
    </row>
    <row r="10108" spans="1:11" x14ac:dyDescent="0.25">
      <c r="A10108">
        <v>992</v>
      </c>
      <c r="B10108" t="s">
        <v>291</v>
      </c>
      <c r="C10108" t="s">
        <v>1538</v>
      </c>
      <c r="E10108">
        <v>2015</v>
      </c>
      <c r="F10108" s="10">
        <v>42590</v>
      </c>
      <c r="G10108" t="s">
        <v>489</v>
      </c>
      <c r="H10108" t="s">
        <v>474</v>
      </c>
      <c r="I10108" t="s">
        <v>546</v>
      </c>
      <c r="J10108">
        <v>42.548999999999999</v>
      </c>
      <c r="K10108">
        <v>56.024522331991612</v>
      </c>
    </row>
    <row r="10109" spans="1:11" x14ac:dyDescent="0.25">
      <c r="A10109">
        <v>1494</v>
      </c>
      <c r="B10109" t="s">
        <v>301</v>
      </c>
      <c r="C10109" t="s">
        <v>1538</v>
      </c>
      <c r="E10109">
        <v>2015</v>
      </c>
      <c r="F10109" s="10">
        <v>42590</v>
      </c>
      <c r="G10109" t="s">
        <v>489</v>
      </c>
      <c r="H10109" t="s">
        <v>474</v>
      </c>
      <c r="I10109" t="s">
        <v>546</v>
      </c>
      <c r="J10109">
        <v>210.21119999999999</v>
      </c>
      <c r="K10109">
        <v>276.78634207231084</v>
      </c>
    </row>
    <row r="10110" spans="1:11" x14ac:dyDescent="0.25">
      <c r="A10110">
        <v>11344</v>
      </c>
      <c r="B10110" t="s">
        <v>302</v>
      </c>
      <c r="C10110" t="s">
        <v>1538</v>
      </c>
      <c r="E10110">
        <v>2016</v>
      </c>
      <c r="F10110" s="10">
        <v>42568</v>
      </c>
      <c r="G10110" t="s">
        <v>489</v>
      </c>
      <c r="H10110" t="s">
        <v>474</v>
      </c>
      <c r="I10110" t="s">
        <v>546</v>
      </c>
      <c r="J10110">
        <v>831.8</v>
      </c>
      <c r="K10110">
        <v>1095.2360261287131</v>
      </c>
    </row>
    <row r="10111" spans="1:11" x14ac:dyDescent="0.25">
      <c r="A10111">
        <v>1890</v>
      </c>
      <c r="B10111" t="s">
        <v>289</v>
      </c>
      <c r="C10111" t="s">
        <v>1538</v>
      </c>
      <c r="E10111">
        <v>2016</v>
      </c>
      <c r="F10111" s="10">
        <v>42600</v>
      </c>
      <c r="G10111" t="s">
        <v>489</v>
      </c>
      <c r="H10111" t="s">
        <v>474</v>
      </c>
      <c r="I10111" t="s">
        <v>546</v>
      </c>
      <c r="J10111">
        <v>302.62200000000001</v>
      </c>
      <c r="K10111">
        <v>397.23452460023469</v>
      </c>
    </row>
    <row r="10112" spans="1:11" x14ac:dyDescent="0.25">
      <c r="A10112">
        <v>1892</v>
      </c>
      <c r="B10112" t="s">
        <v>307</v>
      </c>
      <c r="C10112" t="s">
        <v>1538</v>
      </c>
      <c r="E10112">
        <v>2016</v>
      </c>
      <c r="F10112" s="10">
        <v>42600</v>
      </c>
      <c r="G10112" t="s">
        <v>489</v>
      </c>
      <c r="H10112" t="s">
        <v>474</v>
      </c>
      <c r="I10112" t="s">
        <v>546</v>
      </c>
      <c r="J10112">
        <v>214.43</v>
      </c>
      <c r="K10112">
        <v>281.46994967328328</v>
      </c>
    </row>
    <row r="10113" spans="1:13" x14ac:dyDescent="0.25">
      <c r="A10113">
        <v>11834</v>
      </c>
      <c r="B10113" t="s">
        <v>308</v>
      </c>
      <c r="C10113" t="s">
        <v>1538</v>
      </c>
      <c r="E10113">
        <v>2016</v>
      </c>
      <c r="F10113" s="10">
        <v>42612</v>
      </c>
      <c r="G10113" t="s">
        <v>489</v>
      </c>
      <c r="H10113" t="s">
        <v>474</v>
      </c>
      <c r="I10113" t="s">
        <v>546</v>
      </c>
      <c r="J10113">
        <v>234.904</v>
      </c>
      <c r="K10113">
        <v>308.34499397497052</v>
      </c>
    </row>
    <row r="10114" spans="1:13" x14ac:dyDescent="0.25">
      <c r="A10114">
        <v>1035</v>
      </c>
      <c r="B10114" t="s">
        <v>293</v>
      </c>
      <c r="C10114" t="s">
        <v>1538</v>
      </c>
      <c r="E10114">
        <v>2015</v>
      </c>
      <c r="F10114" s="10">
        <v>42735</v>
      </c>
      <c r="G10114" t="s">
        <v>489</v>
      </c>
      <c r="H10114" t="s">
        <v>474</v>
      </c>
      <c r="I10114" t="s">
        <v>546</v>
      </c>
      <c r="J10114">
        <v>45.020400000000002</v>
      </c>
      <c r="K10114">
        <v>55.427596344913681</v>
      </c>
    </row>
    <row r="10115" spans="1:13" x14ac:dyDescent="0.25">
      <c r="A10115">
        <v>8186</v>
      </c>
      <c r="B10115" t="s">
        <v>305</v>
      </c>
      <c r="C10115" t="s">
        <v>1538</v>
      </c>
      <c r="E10115">
        <v>2016</v>
      </c>
      <c r="F10115" s="10">
        <v>42793</v>
      </c>
      <c r="G10115" t="s">
        <v>489</v>
      </c>
      <c r="H10115" t="s">
        <v>474</v>
      </c>
      <c r="I10115" t="s">
        <v>546</v>
      </c>
      <c r="J10115">
        <v>76</v>
      </c>
      <c r="K10115">
        <v>94.410876132930511</v>
      </c>
    </row>
    <row r="10116" spans="1:13" x14ac:dyDescent="0.25">
      <c r="A10116">
        <v>1035</v>
      </c>
      <c r="B10116" t="s">
        <v>293</v>
      </c>
      <c r="C10116" t="s">
        <v>1538</v>
      </c>
      <c r="E10116">
        <v>2017</v>
      </c>
      <c r="F10116" s="10">
        <v>42825</v>
      </c>
      <c r="G10116" t="s">
        <v>489</v>
      </c>
      <c r="H10116" t="s">
        <v>474</v>
      </c>
      <c r="I10116" t="s">
        <v>546</v>
      </c>
      <c r="J10116">
        <v>30.1</v>
      </c>
      <c r="K10116">
        <v>37.613997905612607</v>
      </c>
      <c r="M10116" t="s">
        <v>2413</v>
      </c>
    </row>
    <row r="10117" spans="1:13" x14ac:dyDescent="0.25">
      <c r="A10117">
        <v>1683</v>
      </c>
      <c r="B10117" t="s">
        <v>306</v>
      </c>
      <c r="C10117" t="s">
        <v>1538</v>
      </c>
      <c r="E10117">
        <v>2017</v>
      </c>
      <c r="F10117" s="10">
        <v>42825</v>
      </c>
      <c r="G10117" t="s">
        <v>489</v>
      </c>
      <c r="H10117" t="s">
        <v>474</v>
      </c>
      <c r="I10117" t="s">
        <v>546</v>
      </c>
      <c r="J10117">
        <v>1819.2</v>
      </c>
      <c r="K10117">
        <v>2273.3350494980218</v>
      </c>
      <c r="M10117" t="s">
        <v>2831</v>
      </c>
    </row>
    <row r="10118" spans="1:13" x14ac:dyDescent="0.25">
      <c r="A10118">
        <v>1896</v>
      </c>
      <c r="B10118" t="s">
        <v>295</v>
      </c>
      <c r="C10118" t="s">
        <v>1538</v>
      </c>
      <c r="E10118">
        <v>2017</v>
      </c>
      <c r="F10118" s="10">
        <v>42825</v>
      </c>
      <c r="G10118" t="s">
        <v>489</v>
      </c>
      <c r="H10118" t="s">
        <v>474</v>
      </c>
      <c r="I10118" t="s">
        <v>546</v>
      </c>
      <c r="J10118">
        <v>111</v>
      </c>
      <c r="K10118">
        <v>138.70942749245845</v>
      </c>
      <c r="M10118" t="s">
        <v>2415</v>
      </c>
    </row>
    <row r="10119" spans="1:13" x14ac:dyDescent="0.25">
      <c r="A10119">
        <v>1898</v>
      </c>
      <c r="B10119" t="s">
        <v>310</v>
      </c>
      <c r="C10119" t="s">
        <v>1538</v>
      </c>
      <c r="E10119">
        <v>2017</v>
      </c>
      <c r="F10119" s="10">
        <v>42825</v>
      </c>
      <c r="G10119" t="s">
        <v>489</v>
      </c>
      <c r="H10119" t="s">
        <v>474</v>
      </c>
      <c r="I10119" t="s">
        <v>546</v>
      </c>
      <c r="J10119">
        <v>64.683000000000007</v>
      </c>
      <c r="K10119">
        <v>80.830107193645873</v>
      </c>
    </row>
    <row r="10120" spans="1:13" x14ac:dyDescent="0.25">
      <c r="A10120">
        <v>8081</v>
      </c>
      <c r="B10120" t="s">
        <v>303</v>
      </c>
      <c r="C10120" t="s">
        <v>1538</v>
      </c>
      <c r="E10120">
        <v>2017</v>
      </c>
      <c r="F10120" s="10">
        <v>42825</v>
      </c>
      <c r="G10120" t="s">
        <v>489</v>
      </c>
      <c r="H10120" t="s">
        <v>474</v>
      </c>
      <c r="I10120" t="s">
        <v>546</v>
      </c>
      <c r="J10120">
        <v>561</v>
      </c>
      <c r="K10120">
        <v>701.04494435377649</v>
      </c>
    </row>
    <row r="10121" spans="1:13" x14ac:dyDescent="0.25">
      <c r="A10121">
        <v>8196</v>
      </c>
      <c r="B10121" t="s">
        <v>2630</v>
      </c>
      <c r="C10121" t="s">
        <v>1538</v>
      </c>
      <c r="E10121">
        <v>2016</v>
      </c>
      <c r="F10121" s="10">
        <v>42865</v>
      </c>
      <c r="G10121" t="s">
        <v>489</v>
      </c>
      <c r="H10121" t="s">
        <v>474</v>
      </c>
      <c r="I10121" t="s">
        <v>546</v>
      </c>
      <c r="J10121">
        <v>111.16800000000001</v>
      </c>
      <c r="K10121">
        <v>143.84069456754503</v>
      </c>
    </row>
    <row r="10122" spans="1:13" x14ac:dyDescent="0.25">
      <c r="A10122">
        <v>1897</v>
      </c>
      <c r="B10122" t="s">
        <v>304</v>
      </c>
      <c r="C10122" t="s">
        <v>1538</v>
      </c>
      <c r="E10122">
        <v>2017</v>
      </c>
      <c r="F10122" s="10">
        <v>42894</v>
      </c>
      <c r="G10122" t="s">
        <v>489</v>
      </c>
      <c r="H10122" t="s">
        <v>474</v>
      </c>
      <c r="I10122" t="s">
        <v>546</v>
      </c>
      <c r="J10122">
        <v>40.341999999999999</v>
      </c>
      <c r="K10122">
        <v>51.814509655336281</v>
      </c>
    </row>
    <row r="10123" spans="1:13" x14ac:dyDescent="0.25">
      <c r="A10123">
        <v>8084</v>
      </c>
      <c r="B10123" t="s">
        <v>312</v>
      </c>
      <c r="C10123" t="s">
        <v>1538</v>
      </c>
      <c r="E10123">
        <v>2017</v>
      </c>
      <c r="F10123" s="10">
        <v>42880</v>
      </c>
      <c r="G10123" t="s">
        <v>489</v>
      </c>
      <c r="H10123" t="s">
        <v>474</v>
      </c>
      <c r="I10123" t="s">
        <v>546</v>
      </c>
      <c r="J10123">
        <v>1704</v>
      </c>
      <c r="K10123">
        <v>2188.5857035519566</v>
      </c>
    </row>
    <row r="10124" spans="1:13" x14ac:dyDescent="0.25">
      <c r="A10124">
        <v>500</v>
      </c>
      <c r="B10124" t="s">
        <v>311</v>
      </c>
      <c r="C10124" t="s">
        <v>1538</v>
      </c>
      <c r="E10124">
        <v>2017</v>
      </c>
      <c r="F10124" s="10">
        <v>42912</v>
      </c>
      <c r="G10124" t="s">
        <v>489</v>
      </c>
      <c r="H10124" t="s">
        <v>474</v>
      </c>
      <c r="I10124" t="s">
        <v>546</v>
      </c>
      <c r="J10124">
        <v>2060.1</v>
      </c>
      <c r="K10124">
        <v>2673.6107956720757</v>
      </c>
    </row>
    <row r="10125" spans="1:13" x14ac:dyDescent="0.25">
      <c r="A10125">
        <v>505</v>
      </c>
      <c r="B10125" t="s">
        <v>313</v>
      </c>
      <c r="C10125" t="s">
        <v>1538</v>
      </c>
      <c r="E10125">
        <v>2017</v>
      </c>
      <c r="F10125" s="10">
        <v>42923</v>
      </c>
      <c r="G10125" t="s">
        <v>489</v>
      </c>
      <c r="H10125" t="s">
        <v>474</v>
      </c>
      <c r="I10125" t="s">
        <v>546</v>
      </c>
      <c r="J10125">
        <v>525.29999999999995</v>
      </c>
      <c r="K10125">
        <v>681.73765883527074</v>
      </c>
    </row>
    <row r="10126" spans="1:13" x14ac:dyDescent="0.25">
      <c r="A10126">
        <v>506</v>
      </c>
      <c r="B10126" t="s">
        <v>314</v>
      </c>
      <c r="C10126" t="s">
        <v>1538</v>
      </c>
      <c r="E10126">
        <v>2017</v>
      </c>
      <c r="F10126" s="10">
        <v>42930</v>
      </c>
      <c r="G10126" t="s">
        <v>489</v>
      </c>
      <c r="H10126" t="s">
        <v>474</v>
      </c>
      <c r="I10126" t="s">
        <v>546</v>
      </c>
      <c r="J10126">
        <v>1003.1</v>
      </c>
      <c r="K10126">
        <v>1301.8295175664575</v>
      </c>
    </row>
    <row r="10127" spans="1:13" x14ac:dyDescent="0.25">
      <c r="A10127">
        <v>828</v>
      </c>
      <c r="B10127" t="s">
        <v>294</v>
      </c>
      <c r="C10127" t="s">
        <v>1538</v>
      </c>
      <c r="E10127">
        <v>2016</v>
      </c>
      <c r="F10127" s="10">
        <v>42921</v>
      </c>
      <c r="G10127" t="s">
        <v>489</v>
      </c>
      <c r="H10127" t="s">
        <v>474</v>
      </c>
      <c r="I10127" t="s">
        <v>546</v>
      </c>
      <c r="J10127">
        <v>45.2</v>
      </c>
      <c r="K10127">
        <v>58.660845572728427</v>
      </c>
    </row>
    <row r="10128" spans="1:13" x14ac:dyDescent="0.25">
      <c r="A10128">
        <v>1276</v>
      </c>
      <c r="B10128" t="s">
        <v>299</v>
      </c>
      <c r="C10128" t="s">
        <v>1538</v>
      </c>
      <c r="E10128">
        <v>2017</v>
      </c>
      <c r="F10128" s="10">
        <v>42916</v>
      </c>
      <c r="G10128" t="s">
        <v>489</v>
      </c>
      <c r="H10128" t="s">
        <v>474</v>
      </c>
      <c r="I10128" t="s">
        <v>546</v>
      </c>
      <c r="J10128">
        <v>361</v>
      </c>
      <c r="K10128">
        <v>468.50808079103894</v>
      </c>
    </row>
    <row r="10129" spans="1:13" x14ac:dyDescent="0.25">
      <c r="A10129">
        <v>1889</v>
      </c>
      <c r="B10129" t="s">
        <v>309</v>
      </c>
      <c r="C10129" t="s">
        <v>1538</v>
      </c>
      <c r="E10129">
        <v>2017</v>
      </c>
      <c r="F10129" s="10">
        <v>42930</v>
      </c>
      <c r="G10129" t="s">
        <v>489</v>
      </c>
      <c r="H10129" t="s">
        <v>474</v>
      </c>
      <c r="I10129" t="s">
        <v>546</v>
      </c>
      <c r="J10129">
        <v>809.7</v>
      </c>
      <c r="K10129">
        <v>1050.8337756689868</v>
      </c>
    </row>
    <row r="10130" spans="1:13" x14ac:dyDescent="0.25">
      <c r="A10130">
        <v>1891</v>
      </c>
      <c r="B10130" t="s">
        <v>298</v>
      </c>
      <c r="C10130" t="s">
        <v>1538</v>
      </c>
      <c r="E10130">
        <v>2017</v>
      </c>
      <c r="F10130" s="10">
        <v>42929</v>
      </c>
      <c r="G10130" t="s">
        <v>489</v>
      </c>
      <c r="H10130" t="s">
        <v>474</v>
      </c>
      <c r="I10130" t="s">
        <v>546</v>
      </c>
      <c r="J10130">
        <v>743.6</v>
      </c>
      <c r="K10130">
        <v>965.04877805046135</v>
      </c>
    </row>
    <row r="10131" spans="1:13" x14ac:dyDescent="0.25">
      <c r="A10131">
        <v>1892</v>
      </c>
      <c r="B10131" t="s">
        <v>307</v>
      </c>
      <c r="C10131" t="s">
        <v>1538</v>
      </c>
      <c r="E10131">
        <v>2017</v>
      </c>
      <c r="F10131" s="10">
        <v>42930</v>
      </c>
      <c r="G10131" t="s">
        <v>489</v>
      </c>
      <c r="H10131" t="s">
        <v>474</v>
      </c>
      <c r="I10131" t="s">
        <v>546</v>
      </c>
      <c r="J10131">
        <v>218.905</v>
      </c>
      <c r="K10131">
        <v>284.0962920375689</v>
      </c>
    </row>
    <row r="10132" spans="1:13" x14ac:dyDescent="0.25">
      <c r="A10132">
        <v>1896</v>
      </c>
      <c r="B10132" t="s">
        <v>295</v>
      </c>
      <c r="C10132" t="s">
        <v>1538</v>
      </c>
      <c r="E10132">
        <v>2016</v>
      </c>
      <c r="F10132" s="10">
        <v>42929</v>
      </c>
      <c r="G10132" t="s">
        <v>489</v>
      </c>
      <c r="H10132" t="s">
        <v>474</v>
      </c>
      <c r="I10132" t="s">
        <v>546</v>
      </c>
      <c r="J10132">
        <v>110.9</v>
      </c>
      <c r="K10132">
        <v>143.92672066406155</v>
      </c>
    </row>
    <row r="10133" spans="1:13" x14ac:dyDescent="0.25">
      <c r="A10133">
        <v>8059</v>
      </c>
      <c r="B10133" t="s">
        <v>292</v>
      </c>
      <c r="C10133" t="s">
        <v>1538</v>
      </c>
      <c r="E10133">
        <v>2017</v>
      </c>
      <c r="F10133" s="10">
        <v>42921</v>
      </c>
      <c r="G10133" t="s">
        <v>489</v>
      </c>
      <c r="H10133" t="s">
        <v>474</v>
      </c>
      <c r="I10133" t="s">
        <v>546</v>
      </c>
      <c r="J10133">
        <v>1347.5</v>
      </c>
      <c r="K10133">
        <v>1748.7940134790165</v>
      </c>
    </row>
    <row r="10134" spans="1:13" x14ac:dyDescent="0.25">
      <c r="A10134">
        <v>1035</v>
      </c>
      <c r="B10134" t="s">
        <v>293</v>
      </c>
      <c r="C10134" t="s">
        <v>1538</v>
      </c>
      <c r="E10134">
        <v>2016</v>
      </c>
      <c r="F10134" s="10">
        <v>42955</v>
      </c>
      <c r="G10134" t="s">
        <v>489</v>
      </c>
      <c r="H10134" t="s">
        <v>474</v>
      </c>
      <c r="I10134" t="s">
        <v>546</v>
      </c>
      <c r="J10134">
        <v>61.995899999999999</v>
      </c>
      <c r="K10134">
        <v>81.304605554783251</v>
      </c>
    </row>
    <row r="10135" spans="1:13" x14ac:dyDescent="0.25">
      <c r="A10135">
        <v>992</v>
      </c>
      <c r="B10135" t="s">
        <v>291</v>
      </c>
      <c r="C10135" t="s">
        <v>1538</v>
      </c>
      <c r="E10135">
        <v>2016</v>
      </c>
      <c r="F10135" s="10">
        <v>42955</v>
      </c>
      <c r="G10135" t="s">
        <v>489</v>
      </c>
      <c r="H10135" t="s">
        <v>474</v>
      </c>
      <c r="I10135" t="s">
        <v>546</v>
      </c>
      <c r="J10135">
        <v>57.120000000000005</v>
      </c>
      <c r="K10135">
        <v>74.910100011278487</v>
      </c>
    </row>
    <row r="10136" spans="1:13" x14ac:dyDescent="0.25">
      <c r="A10136">
        <v>1494</v>
      </c>
      <c r="B10136" t="s">
        <v>301</v>
      </c>
      <c r="C10136" t="s">
        <v>1538</v>
      </c>
      <c r="E10136">
        <v>2016</v>
      </c>
      <c r="F10136" s="10">
        <v>42955</v>
      </c>
      <c r="G10136" t="s">
        <v>489</v>
      </c>
      <c r="H10136" t="s">
        <v>474</v>
      </c>
      <c r="I10136" t="s">
        <v>546</v>
      </c>
      <c r="J10136">
        <v>225.15168000000003</v>
      </c>
      <c r="K10136">
        <v>295.27547035201979</v>
      </c>
    </row>
    <row r="10137" spans="1:13" x14ac:dyDescent="0.25">
      <c r="A10137">
        <v>11344</v>
      </c>
      <c r="B10137" t="s">
        <v>302</v>
      </c>
      <c r="C10137" t="s">
        <v>1538</v>
      </c>
      <c r="E10137">
        <v>2017</v>
      </c>
      <c r="F10137" s="10">
        <v>42933</v>
      </c>
      <c r="G10137" t="s">
        <v>489</v>
      </c>
      <c r="H10137" t="s">
        <v>474</v>
      </c>
      <c r="I10137" t="s">
        <v>546</v>
      </c>
      <c r="J10137">
        <v>853.7</v>
      </c>
      <c r="K10137">
        <v>1119.5860010439153</v>
      </c>
    </row>
    <row r="10138" spans="1:13" x14ac:dyDescent="0.25">
      <c r="A10138">
        <v>1890</v>
      </c>
      <c r="B10138" t="s">
        <v>289</v>
      </c>
      <c r="C10138" t="s">
        <v>1538</v>
      </c>
      <c r="E10138">
        <v>2017</v>
      </c>
      <c r="F10138" s="10">
        <v>43003</v>
      </c>
      <c r="G10138" t="s">
        <v>489</v>
      </c>
      <c r="H10138" t="s">
        <v>474</v>
      </c>
      <c r="I10138" t="s">
        <v>546</v>
      </c>
      <c r="J10138">
        <v>308.66199999999998</v>
      </c>
      <c r="K10138">
        <v>413.26244391751942</v>
      </c>
    </row>
    <row r="10139" spans="1:13" x14ac:dyDescent="0.25">
      <c r="A10139">
        <v>11834</v>
      </c>
      <c r="B10139" t="s">
        <v>308</v>
      </c>
      <c r="C10139" t="s">
        <v>1538</v>
      </c>
      <c r="E10139">
        <v>2017</v>
      </c>
      <c r="F10139" s="10">
        <v>43011</v>
      </c>
      <c r="G10139" t="s">
        <v>489</v>
      </c>
      <c r="H10139" t="s">
        <v>474</v>
      </c>
      <c r="I10139" t="s">
        <v>546</v>
      </c>
      <c r="J10139">
        <v>247.999</v>
      </c>
      <c r="K10139">
        <v>332.04175709708647</v>
      </c>
      <c r="M10139" t="s">
        <v>2415</v>
      </c>
    </row>
    <row r="10140" spans="1:13" x14ac:dyDescent="0.25">
      <c r="A10140">
        <v>1167</v>
      </c>
      <c r="B10140" t="s">
        <v>3412</v>
      </c>
      <c r="C10140" t="s">
        <v>1538</v>
      </c>
      <c r="E10140">
        <v>2017</v>
      </c>
      <c r="F10140" s="10">
        <v>43100</v>
      </c>
      <c r="G10140" t="s">
        <v>489</v>
      </c>
      <c r="H10140" t="s">
        <v>474</v>
      </c>
      <c r="I10140" t="s">
        <v>546</v>
      </c>
      <c r="J10140">
        <v>166.75</v>
      </c>
      <c r="K10140">
        <v>225.40180321442574</v>
      </c>
      <c r="M10140" t="s">
        <v>2413</v>
      </c>
    </row>
    <row r="10141" spans="1:13" x14ac:dyDescent="0.25">
      <c r="A10141">
        <v>1494</v>
      </c>
      <c r="B10141" t="s">
        <v>301</v>
      </c>
      <c r="C10141" t="s">
        <v>1538</v>
      </c>
      <c r="E10141">
        <v>2017</v>
      </c>
      <c r="F10141" s="10">
        <v>43100</v>
      </c>
      <c r="G10141" t="s">
        <v>489</v>
      </c>
      <c r="H10141" t="s">
        <v>474</v>
      </c>
      <c r="I10141" t="s">
        <v>546</v>
      </c>
      <c r="J10141">
        <v>154.69999999999999</v>
      </c>
      <c r="K10141">
        <v>209.1133970451074</v>
      </c>
      <c r="M10141" t="s">
        <v>2413</v>
      </c>
    </row>
    <row r="10142" spans="1:13" x14ac:dyDescent="0.25">
      <c r="A10142">
        <v>8186</v>
      </c>
      <c r="B10142" t="s">
        <v>305</v>
      </c>
      <c r="C10142" t="s">
        <v>1538</v>
      </c>
      <c r="E10142">
        <v>2017</v>
      </c>
      <c r="F10142" s="10">
        <v>43100</v>
      </c>
      <c r="G10142" t="s">
        <v>489</v>
      </c>
      <c r="H10142" t="s">
        <v>474</v>
      </c>
      <c r="I10142" t="s">
        <v>546</v>
      </c>
      <c r="J10142">
        <v>83.489770000000007</v>
      </c>
      <c r="K10142">
        <v>112.85604022763218</v>
      </c>
      <c r="M10142" t="s">
        <v>2831</v>
      </c>
    </row>
    <row r="10143" spans="1:13" x14ac:dyDescent="0.25">
      <c r="A10143">
        <v>8196</v>
      </c>
      <c r="B10143" t="s">
        <v>2630</v>
      </c>
      <c r="C10143" t="s">
        <v>1538</v>
      </c>
      <c r="E10143">
        <v>2017</v>
      </c>
      <c r="F10143" s="10">
        <v>43100</v>
      </c>
      <c r="G10143" t="s">
        <v>489</v>
      </c>
      <c r="H10143" t="s">
        <v>474</v>
      </c>
      <c r="I10143" t="s">
        <v>546</v>
      </c>
      <c r="J10143">
        <v>44.683999999999997</v>
      </c>
      <c r="K10143">
        <v>60.400924586707042</v>
      </c>
      <c r="M10143" t="s">
        <v>2415</v>
      </c>
    </row>
    <row r="10144" spans="1:13" x14ac:dyDescent="0.25">
      <c r="A10144">
        <v>8283</v>
      </c>
      <c r="B10144" t="s">
        <v>3604</v>
      </c>
      <c r="C10144" t="s">
        <v>1538</v>
      </c>
      <c r="E10144">
        <v>2017</v>
      </c>
      <c r="F10144" s="10">
        <v>43100</v>
      </c>
      <c r="G10144" t="s">
        <v>489</v>
      </c>
      <c r="H10144" t="s">
        <v>474</v>
      </c>
      <c r="I10144" t="s">
        <v>546</v>
      </c>
      <c r="J10144">
        <v>4.7</v>
      </c>
      <c r="K10144">
        <v>6.353154273510051</v>
      </c>
      <c r="M10144" t="s">
        <v>3366</v>
      </c>
    </row>
    <row r="10145" spans="1:13" x14ac:dyDescent="0.25">
      <c r="A10145">
        <v>2343483</v>
      </c>
      <c r="B10145" t="s">
        <v>300</v>
      </c>
      <c r="C10145" t="s">
        <v>1538</v>
      </c>
      <c r="E10145">
        <v>2017</v>
      </c>
      <c r="F10145" s="10">
        <v>43100</v>
      </c>
      <c r="G10145" t="s">
        <v>489</v>
      </c>
      <c r="H10145" t="s">
        <v>474</v>
      </c>
      <c r="I10145" t="s">
        <v>546</v>
      </c>
      <c r="J10145">
        <v>308.45</v>
      </c>
      <c r="K10145">
        <v>416.94264588599469</v>
      </c>
    </row>
    <row r="10146" spans="1:13" x14ac:dyDescent="0.25">
      <c r="A10146">
        <v>1890</v>
      </c>
      <c r="B10146" t="s">
        <v>289</v>
      </c>
      <c r="C10146" t="s">
        <v>1538</v>
      </c>
      <c r="E10146">
        <v>2018</v>
      </c>
      <c r="F10146" s="10">
        <v>43190</v>
      </c>
      <c r="G10146" t="s">
        <v>489</v>
      </c>
      <c r="H10146" t="s">
        <v>474</v>
      </c>
      <c r="I10146" t="s">
        <v>546</v>
      </c>
      <c r="J10146">
        <v>306.30200000000002</v>
      </c>
      <c r="K10146">
        <v>431.35780353984296</v>
      </c>
    </row>
    <row r="10147" spans="1:13" x14ac:dyDescent="0.25">
      <c r="A10147">
        <v>1896</v>
      </c>
      <c r="B10147" t="s">
        <v>295</v>
      </c>
      <c r="C10147" t="s">
        <v>1538</v>
      </c>
      <c r="E10147">
        <v>2018</v>
      </c>
      <c r="F10147" s="10">
        <v>43190</v>
      </c>
      <c r="G10147" t="s">
        <v>489</v>
      </c>
      <c r="H10147" t="s">
        <v>474</v>
      </c>
      <c r="I10147" t="s">
        <v>546</v>
      </c>
      <c r="J10147">
        <v>114.914</v>
      </c>
      <c r="K10147">
        <v>161.83064634242515</v>
      </c>
    </row>
    <row r="10148" spans="1:13" x14ac:dyDescent="0.25">
      <c r="A10148">
        <v>1898</v>
      </c>
      <c r="B10148" t="s">
        <v>310</v>
      </c>
      <c r="C10148" t="s">
        <v>1538</v>
      </c>
      <c r="E10148">
        <v>2018</v>
      </c>
      <c r="F10148" s="10">
        <v>43190</v>
      </c>
      <c r="G10148" t="s">
        <v>489</v>
      </c>
      <c r="H10148" t="s">
        <v>474</v>
      </c>
      <c r="I10148" t="s">
        <v>546</v>
      </c>
      <c r="J10148">
        <v>64.97</v>
      </c>
      <c r="K10148">
        <v>91.495701941167852</v>
      </c>
      <c r="M10148" t="s">
        <v>2415</v>
      </c>
    </row>
    <row r="10149" spans="1:13" x14ac:dyDescent="0.25">
      <c r="A10149">
        <v>8439</v>
      </c>
      <c r="B10149" t="s">
        <v>3399</v>
      </c>
      <c r="C10149" t="s">
        <v>1538</v>
      </c>
      <c r="E10149">
        <v>2018</v>
      </c>
      <c r="F10149" s="10">
        <v>43190</v>
      </c>
      <c r="G10149" t="s">
        <v>489</v>
      </c>
      <c r="H10149" t="s">
        <v>474</v>
      </c>
      <c r="I10149" t="s">
        <v>546</v>
      </c>
      <c r="J10149">
        <v>148.16069999999999</v>
      </c>
      <c r="K10149">
        <v>208.65118126204072</v>
      </c>
      <c r="M10149" t="s">
        <v>2413</v>
      </c>
    </row>
    <row r="10150" spans="1:13" x14ac:dyDescent="0.25">
      <c r="A10150">
        <v>11834</v>
      </c>
      <c r="B10150" t="s">
        <v>308</v>
      </c>
      <c r="C10150" t="s">
        <v>1538</v>
      </c>
      <c r="E10150">
        <v>2018</v>
      </c>
      <c r="F10150" s="10">
        <v>43190</v>
      </c>
      <c r="G10150" t="s">
        <v>489</v>
      </c>
      <c r="H10150" t="s">
        <v>474</v>
      </c>
      <c r="I10150" t="s">
        <v>546</v>
      </c>
      <c r="J10150">
        <v>257.90899999999999</v>
      </c>
      <c r="K10150">
        <v>363.20709545859103</v>
      </c>
      <c r="M10150" t="s">
        <v>2415</v>
      </c>
    </row>
    <row r="10151" spans="1:13" x14ac:dyDescent="0.25">
      <c r="A10151">
        <v>828</v>
      </c>
      <c r="B10151" t="s">
        <v>294</v>
      </c>
      <c r="C10151" t="s">
        <v>1538</v>
      </c>
      <c r="E10151">
        <v>2017</v>
      </c>
      <c r="F10151" s="10">
        <v>43281</v>
      </c>
      <c r="G10151" t="s">
        <v>489</v>
      </c>
      <c r="H10151" t="s">
        <v>474</v>
      </c>
      <c r="I10151" t="s">
        <v>546</v>
      </c>
      <c r="J10151">
        <v>60.2</v>
      </c>
      <c r="K10151">
        <v>79.206774415948715</v>
      </c>
      <c r="M10151" t="s">
        <v>2415</v>
      </c>
    </row>
    <row r="10152" spans="1:13" x14ac:dyDescent="0.25">
      <c r="A10152">
        <v>1276</v>
      </c>
      <c r="B10152" t="s">
        <v>299</v>
      </c>
      <c r="C10152" t="s">
        <v>1538</v>
      </c>
      <c r="E10152">
        <v>2018</v>
      </c>
      <c r="F10152" s="10">
        <v>43281</v>
      </c>
      <c r="G10152" t="s">
        <v>489</v>
      </c>
      <c r="H10152" t="s">
        <v>474</v>
      </c>
      <c r="I10152" t="s">
        <v>546</v>
      </c>
      <c r="J10152">
        <v>232</v>
      </c>
      <c r="K10152">
        <v>305.24869874584886</v>
      </c>
    </row>
    <row r="10153" spans="1:13" x14ac:dyDescent="0.25">
      <c r="A10153">
        <v>2056</v>
      </c>
      <c r="B10153" t="s">
        <v>128</v>
      </c>
      <c r="C10153" t="s">
        <v>1538</v>
      </c>
      <c r="E10153">
        <v>2008</v>
      </c>
      <c r="F10153" s="10">
        <v>39903</v>
      </c>
      <c r="G10153" t="s">
        <v>489</v>
      </c>
      <c r="H10153" t="s">
        <v>474</v>
      </c>
      <c r="I10153" t="s">
        <v>545</v>
      </c>
      <c r="J10153">
        <v>403.161</v>
      </c>
      <c r="K10153">
        <v>536.52645363228419</v>
      </c>
    </row>
    <row r="10154" spans="1:13" x14ac:dyDescent="0.25">
      <c r="A10154">
        <v>2057</v>
      </c>
      <c r="B10154" t="s">
        <v>130</v>
      </c>
      <c r="C10154" t="s">
        <v>1538</v>
      </c>
      <c r="E10154">
        <v>2008</v>
      </c>
      <c r="F10154" s="10">
        <v>39899</v>
      </c>
      <c r="G10154" t="s">
        <v>489</v>
      </c>
      <c r="H10154" t="s">
        <v>474</v>
      </c>
      <c r="I10154" t="s">
        <v>545</v>
      </c>
      <c r="J10154">
        <v>75.918999999999997</v>
      </c>
      <c r="K10154">
        <v>101.03296656499359</v>
      </c>
    </row>
    <row r="10155" spans="1:13" x14ac:dyDescent="0.25">
      <c r="A10155">
        <v>2056</v>
      </c>
      <c r="B10155" t="s">
        <v>128</v>
      </c>
      <c r="C10155" t="s">
        <v>1538</v>
      </c>
      <c r="E10155">
        <v>2009</v>
      </c>
      <c r="F10155" s="10">
        <v>40283</v>
      </c>
      <c r="G10155" t="s">
        <v>489</v>
      </c>
      <c r="H10155" t="s">
        <v>474</v>
      </c>
      <c r="I10155" t="s">
        <v>545</v>
      </c>
      <c r="J10155">
        <v>386.17399999999998</v>
      </c>
      <c r="K10155">
        <v>520.52379379831382</v>
      </c>
    </row>
    <row r="10156" spans="1:13" x14ac:dyDescent="0.25">
      <c r="A10156">
        <v>2057</v>
      </c>
      <c r="B10156" t="s">
        <v>130</v>
      </c>
      <c r="C10156" t="s">
        <v>1538</v>
      </c>
      <c r="E10156">
        <v>2009</v>
      </c>
      <c r="F10156" s="10">
        <v>40267</v>
      </c>
      <c r="G10156" t="s">
        <v>489</v>
      </c>
      <c r="H10156" t="s">
        <v>474</v>
      </c>
      <c r="I10156" t="s">
        <v>545</v>
      </c>
      <c r="J10156">
        <v>77.376000000000005</v>
      </c>
      <c r="K10156">
        <v>104.29508218818027</v>
      </c>
    </row>
    <row r="10157" spans="1:13" x14ac:dyDescent="0.25">
      <c r="A10157">
        <v>2056</v>
      </c>
      <c r="B10157" t="s">
        <v>128</v>
      </c>
      <c r="C10157" t="s">
        <v>1538</v>
      </c>
      <c r="E10157">
        <v>2010</v>
      </c>
      <c r="F10157" s="10">
        <v>40633</v>
      </c>
      <c r="G10157" t="s">
        <v>489</v>
      </c>
      <c r="H10157" t="s">
        <v>474</v>
      </c>
      <c r="I10157" t="s">
        <v>545</v>
      </c>
      <c r="J10157">
        <v>378.96499999999997</v>
      </c>
      <c r="K10157">
        <v>538.39585837318396</v>
      </c>
    </row>
    <row r="10158" spans="1:13" x14ac:dyDescent="0.25">
      <c r="A10158">
        <v>2057</v>
      </c>
      <c r="B10158" t="s">
        <v>130</v>
      </c>
      <c r="C10158" t="s">
        <v>1538</v>
      </c>
      <c r="E10158">
        <v>2010</v>
      </c>
      <c r="F10158" s="10">
        <v>40631</v>
      </c>
      <c r="G10158" t="s">
        <v>489</v>
      </c>
      <c r="H10158" t="s">
        <v>474</v>
      </c>
      <c r="I10158" t="s">
        <v>545</v>
      </c>
      <c r="J10158">
        <v>71.182000000000002</v>
      </c>
      <c r="K10158">
        <v>101.12832053281961</v>
      </c>
    </row>
    <row r="10159" spans="1:13" x14ac:dyDescent="0.25">
      <c r="A10159">
        <v>2056</v>
      </c>
      <c r="B10159" t="s">
        <v>128</v>
      </c>
      <c r="C10159" t="s">
        <v>1538</v>
      </c>
      <c r="E10159">
        <v>2011</v>
      </c>
      <c r="F10159" s="10">
        <v>40998</v>
      </c>
      <c r="G10159" t="s">
        <v>489</v>
      </c>
      <c r="H10159" t="s">
        <v>474</v>
      </c>
      <c r="I10159" t="s">
        <v>545</v>
      </c>
      <c r="J10159">
        <v>358.55</v>
      </c>
      <c r="K10159">
        <v>478.87948477883128</v>
      </c>
    </row>
    <row r="10160" spans="1:13" x14ac:dyDescent="0.25">
      <c r="A10160">
        <v>2057</v>
      </c>
      <c r="B10160" t="s">
        <v>130</v>
      </c>
      <c r="C10160" t="s">
        <v>1538</v>
      </c>
      <c r="E10160">
        <v>2011</v>
      </c>
      <c r="F10160" s="10">
        <v>40997</v>
      </c>
      <c r="G10160" t="s">
        <v>489</v>
      </c>
      <c r="H10160" t="s">
        <v>474</v>
      </c>
      <c r="I10160" t="s">
        <v>545</v>
      </c>
      <c r="J10160">
        <v>75.400000000000006</v>
      </c>
      <c r="K10160">
        <v>100.70426203409254</v>
      </c>
    </row>
    <row r="10161" spans="1:13" x14ac:dyDescent="0.25">
      <c r="A10161">
        <v>2056</v>
      </c>
      <c r="B10161" t="s">
        <v>128</v>
      </c>
      <c r="C10161" t="s">
        <v>1538</v>
      </c>
      <c r="E10161">
        <v>2012</v>
      </c>
      <c r="F10161" s="10">
        <v>41362</v>
      </c>
      <c r="G10161" t="s">
        <v>489</v>
      </c>
      <c r="H10161" t="s">
        <v>474</v>
      </c>
      <c r="I10161" t="s">
        <v>545</v>
      </c>
      <c r="J10161">
        <v>353.34399999999999</v>
      </c>
      <c r="K10161">
        <v>452.45695919687046</v>
      </c>
    </row>
    <row r="10162" spans="1:13" x14ac:dyDescent="0.25">
      <c r="A10162">
        <v>2057</v>
      </c>
      <c r="B10162" t="s">
        <v>130</v>
      </c>
      <c r="C10162" t="s">
        <v>1538</v>
      </c>
      <c r="E10162">
        <v>2012</v>
      </c>
      <c r="F10162" s="10">
        <v>41366</v>
      </c>
      <c r="G10162" t="s">
        <v>489</v>
      </c>
      <c r="H10162" t="s">
        <v>474</v>
      </c>
      <c r="I10162" t="s">
        <v>545</v>
      </c>
      <c r="J10162">
        <v>73.850999999999999</v>
      </c>
      <c r="K10162">
        <v>94.566198643950599</v>
      </c>
    </row>
    <row r="10163" spans="1:13" x14ac:dyDescent="0.25">
      <c r="A10163">
        <v>2056</v>
      </c>
      <c r="B10163" t="s">
        <v>128</v>
      </c>
      <c r="C10163" t="s">
        <v>1538</v>
      </c>
      <c r="E10163">
        <v>2013</v>
      </c>
      <c r="F10163" s="10">
        <v>41726</v>
      </c>
      <c r="G10163" t="s">
        <v>489</v>
      </c>
      <c r="H10163" t="s">
        <v>474</v>
      </c>
      <c r="I10163" t="s">
        <v>545</v>
      </c>
      <c r="J10163">
        <v>336.16500000000002</v>
      </c>
      <c r="K10163">
        <v>463.50452522377935</v>
      </c>
    </row>
    <row r="10164" spans="1:13" x14ac:dyDescent="0.25">
      <c r="A10164">
        <v>2057</v>
      </c>
      <c r="B10164" t="s">
        <v>130</v>
      </c>
      <c r="C10164" t="s">
        <v>1538</v>
      </c>
      <c r="E10164">
        <v>2013</v>
      </c>
      <c r="F10164" s="10">
        <v>41726</v>
      </c>
      <c r="G10164" t="s">
        <v>489</v>
      </c>
      <c r="H10164" t="s">
        <v>474</v>
      </c>
      <c r="I10164" t="s">
        <v>545</v>
      </c>
      <c r="J10164">
        <v>72.299000000000007</v>
      </c>
      <c r="K10164">
        <v>99.685909208733875</v>
      </c>
    </row>
    <row r="10165" spans="1:13" x14ac:dyDescent="0.25">
      <c r="A10165">
        <v>2056</v>
      </c>
      <c r="B10165" t="s">
        <v>128</v>
      </c>
      <c r="C10165" t="s">
        <v>1538</v>
      </c>
      <c r="E10165">
        <v>2014</v>
      </c>
      <c r="F10165" s="10">
        <v>42092</v>
      </c>
      <c r="G10165" t="s">
        <v>489</v>
      </c>
      <c r="H10165" t="s">
        <v>474</v>
      </c>
      <c r="I10165" t="s">
        <v>545</v>
      </c>
      <c r="J10165">
        <v>326.387</v>
      </c>
      <c r="K10165">
        <v>351.15992830199235</v>
      </c>
    </row>
    <row r="10166" spans="1:13" x14ac:dyDescent="0.25">
      <c r="A10166">
        <v>2057</v>
      </c>
      <c r="B10166" t="s">
        <v>130</v>
      </c>
      <c r="C10166" t="s">
        <v>1538</v>
      </c>
      <c r="E10166">
        <v>2014</v>
      </c>
      <c r="F10166" s="10">
        <v>42096</v>
      </c>
      <c r="G10166" t="s">
        <v>489</v>
      </c>
      <c r="H10166" t="s">
        <v>474</v>
      </c>
      <c r="I10166" t="s">
        <v>545</v>
      </c>
      <c r="J10166">
        <v>73.692999999999998</v>
      </c>
      <c r="K10166">
        <v>79.286333696987697</v>
      </c>
    </row>
    <row r="10167" spans="1:13" x14ac:dyDescent="0.25">
      <c r="A10167">
        <v>2056</v>
      </c>
      <c r="B10167" t="s">
        <v>128</v>
      </c>
      <c r="C10167" t="s">
        <v>1538</v>
      </c>
      <c r="E10167">
        <v>2015</v>
      </c>
      <c r="F10167" s="10">
        <v>42460</v>
      </c>
      <c r="G10167" t="s">
        <v>489</v>
      </c>
      <c r="H10167" t="s">
        <v>474</v>
      </c>
      <c r="I10167" t="s">
        <v>545</v>
      </c>
      <c r="J10167">
        <v>324.26799999999997</v>
      </c>
      <c r="K10167">
        <v>369.17899377126855</v>
      </c>
    </row>
    <row r="10168" spans="1:13" x14ac:dyDescent="0.25">
      <c r="A10168">
        <v>2057</v>
      </c>
      <c r="B10168" t="s">
        <v>130</v>
      </c>
      <c r="C10168" t="s">
        <v>1538</v>
      </c>
      <c r="E10168">
        <v>2015</v>
      </c>
      <c r="F10168" s="10">
        <v>42459</v>
      </c>
      <c r="G10168" t="s">
        <v>489</v>
      </c>
      <c r="H10168" t="s">
        <v>474</v>
      </c>
      <c r="I10168" t="s">
        <v>545</v>
      </c>
      <c r="J10168">
        <v>73.048000000000002</v>
      </c>
      <c r="K10168">
        <v>83.165120014937116</v>
      </c>
    </row>
    <row r="10169" spans="1:13" x14ac:dyDescent="0.25">
      <c r="A10169">
        <v>2056</v>
      </c>
      <c r="B10169" t="s">
        <v>128</v>
      </c>
      <c r="C10169" t="s">
        <v>1538</v>
      </c>
      <c r="E10169">
        <v>2016</v>
      </c>
      <c r="F10169" s="10">
        <v>42832</v>
      </c>
      <c r="G10169" t="s">
        <v>489</v>
      </c>
      <c r="H10169" t="s">
        <v>474</v>
      </c>
      <c r="I10169" t="s">
        <v>545</v>
      </c>
      <c r="J10169">
        <v>328.851</v>
      </c>
      <c r="K10169">
        <v>351.57467771973751</v>
      </c>
    </row>
    <row r="10170" spans="1:13" x14ac:dyDescent="0.25">
      <c r="A10170">
        <v>2057</v>
      </c>
      <c r="B10170" t="s">
        <v>130</v>
      </c>
      <c r="C10170" t="s">
        <v>1538</v>
      </c>
      <c r="E10170">
        <v>2016</v>
      </c>
      <c r="F10170" s="10">
        <v>42852</v>
      </c>
      <c r="G10170" t="s">
        <v>489</v>
      </c>
      <c r="H10170" t="s">
        <v>474</v>
      </c>
      <c r="I10170" t="s">
        <v>545</v>
      </c>
      <c r="J10170">
        <v>73.278000000000006</v>
      </c>
      <c r="K10170">
        <v>80.092861288450379</v>
      </c>
    </row>
    <row r="10171" spans="1:13" x14ac:dyDescent="0.25">
      <c r="A10171">
        <v>2056</v>
      </c>
      <c r="B10171" t="s">
        <v>128</v>
      </c>
      <c r="C10171" t="s">
        <v>1538</v>
      </c>
      <c r="E10171">
        <v>2017</v>
      </c>
      <c r="F10171" s="10">
        <v>43100</v>
      </c>
      <c r="G10171" t="s">
        <v>489</v>
      </c>
      <c r="H10171" t="s">
        <v>474</v>
      </c>
      <c r="I10171" t="s">
        <v>545</v>
      </c>
      <c r="J10171">
        <v>350.28100000000001</v>
      </c>
      <c r="K10171">
        <v>420.09186635005159</v>
      </c>
      <c r="M10171" t="s">
        <v>2415</v>
      </c>
    </row>
    <row r="10172" spans="1:13" x14ac:dyDescent="0.25">
      <c r="A10172">
        <v>2057</v>
      </c>
      <c r="B10172" t="s">
        <v>130</v>
      </c>
      <c r="C10172" t="s">
        <v>1538</v>
      </c>
      <c r="E10172">
        <v>2017</v>
      </c>
      <c r="F10172" s="10">
        <v>43100</v>
      </c>
      <c r="G10172" t="s">
        <v>489</v>
      </c>
      <c r="H10172" t="s">
        <v>474</v>
      </c>
      <c r="I10172" t="s">
        <v>545</v>
      </c>
      <c r="J10172">
        <v>73.400999999999996</v>
      </c>
      <c r="K10172">
        <v>88.029790602288259</v>
      </c>
      <c r="M10172" t="s">
        <v>2415</v>
      </c>
    </row>
    <row r="10173" spans="1:13" x14ac:dyDescent="0.25">
      <c r="A10173">
        <v>1131</v>
      </c>
      <c r="B10173" t="s">
        <v>67</v>
      </c>
      <c r="C10173" t="s">
        <v>1538</v>
      </c>
      <c r="E10173">
        <v>2008</v>
      </c>
      <c r="F10173" s="10">
        <v>39689</v>
      </c>
      <c r="G10173" t="s">
        <v>489</v>
      </c>
      <c r="H10173" t="s">
        <v>474</v>
      </c>
      <c r="I10173" t="s">
        <v>547</v>
      </c>
      <c r="J10173">
        <v>2416.5234540000001</v>
      </c>
      <c r="K10173">
        <v>309.53870201748362</v>
      </c>
    </row>
    <row r="10174" spans="1:13" x14ac:dyDescent="0.25">
      <c r="A10174">
        <v>746</v>
      </c>
      <c r="B10174" t="s">
        <v>62</v>
      </c>
      <c r="C10174" t="s">
        <v>1538</v>
      </c>
      <c r="E10174">
        <v>2008</v>
      </c>
      <c r="F10174" s="10">
        <v>39902</v>
      </c>
      <c r="G10174" t="s">
        <v>489</v>
      </c>
      <c r="H10174" t="s">
        <v>474</v>
      </c>
      <c r="I10174" t="s">
        <v>547</v>
      </c>
      <c r="J10174">
        <v>337.68099999999998</v>
      </c>
      <c r="K10174">
        <v>43.570476986152009</v>
      </c>
    </row>
    <row r="10175" spans="1:13" x14ac:dyDescent="0.25">
      <c r="A10175">
        <v>1131</v>
      </c>
      <c r="B10175" t="s">
        <v>67</v>
      </c>
      <c r="C10175" t="s">
        <v>1538</v>
      </c>
      <c r="E10175">
        <v>2009</v>
      </c>
      <c r="F10175" s="10">
        <v>40107</v>
      </c>
      <c r="G10175" t="s">
        <v>489</v>
      </c>
      <c r="H10175" t="s">
        <v>474</v>
      </c>
      <c r="I10175" t="s">
        <v>547</v>
      </c>
      <c r="J10175">
        <v>463.34938</v>
      </c>
      <c r="K10175">
        <v>59.785975341074703</v>
      </c>
    </row>
    <row r="10176" spans="1:13" x14ac:dyDescent="0.25">
      <c r="A10176">
        <v>746</v>
      </c>
      <c r="B10176" t="s">
        <v>62</v>
      </c>
      <c r="C10176" t="s">
        <v>1538</v>
      </c>
      <c r="E10176">
        <v>2009</v>
      </c>
      <c r="F10176" s="10">
        <v>40268</v>
      </c>
      <c r="G10176" t="s">
        <v>489</v>
      </c>
      <c r="H10176" t="s">
        <v>474</v>
      </c>
      <c r="I10176" t="s">
        <v>547</v>
      </c>
      <c r="J10176">
        <v>1730.0129999999999</v>
      </c>
      <c r="K10176">
        <v>222.82059908152235</v>
      </c>
    </row>
    <row r="10177" spans="1:11" x14ac:dyDescent="0.25">
      <c r="A10177">
        <v>1131</v>
      </c>
      <c r="B10177" t="s">
        <v>67</v>
      </c>
      <c r="C10177" t="s">
        <v>1538</v>
      </c>
      <c r="E10177">
        <v>2010</v>
      </c>
      <c r="F10177" s="10">
        <v>40417</v>
      </c>
      <c r="G10177" t="s">
        <v>489</v>
      </c>
      <c r="H10177" t="s">
        <v>474</v>
      </c>
      <c r="I10177" t="s">
        <v>547</v>
      </c>
      <c r="J10177">
        <v>408.86291799999998</v>
      </c>
      <c r="K10177">
        <v>52.551689576302941</v>
      </c>
    </row>
    <row r="10178" spans="1:11" x14ac:dyDescent="0.25">
      <c r="A10178">
        <v>746</v>
      </c>
      <c r="B10178" t="s">
        <v>62</v>
      </c>
      <c r="C10178" t="s">
        <v>1538</v>
      </c>
      <c r="E10178">
        <v>2010</v>
      </c>
      <c r="F10178" s="10">
        <v>40633</v>
      </c>
      <c r="G10178" t="s">
        <v>489</v>
      </c>
      <c r="H10178" t="s">
        <v>474</v>
      </c>
      <c r="I10178" t="s">
        <v>547</v>
      </c>
      <c r="J10178">
        <v>6348.06</v>
      </c>
      <c r="K10178">
        <v>815.73537116186833</v>
      </c>
    </row>
    <row r="10179" spans="1:11" x14ac:dyDescent="0.25">
      <c r="A10179">
        <v>1131</v>
      </c>
      <c r="B10179" t="s">
        <v>67</v>
      </c>
      <c r="C10179" t="s">
        <v>1538</v>
      </c>
      <c r="E10179">
        <v>2011</v>
      </c>
      <c r="F10179" s="10">
        <v>40784</v>
      </c>
      <c r="G10179" t="s">
        <v>489</v>
      </c>
      <c r="H10179" t="s">
        <v>474</v>
      </c>
      <c r="I10179" t="s">
        <v>547</v>
      </c>
      <c r="J10179">
        <v>230.15035</v>
      </c>
      <c r="K10179">
        <v>29.529510861685598</v>
      </c>
    </row>
    <row r="10180" spans="1:11" x14ac:dyDescent="0.25">
      <c r="A10180">
        <v>746</v>
      </c>
      <c r="B10180" t="s">
        <v>62</v>
      </c>
      <c r="C10180" t="s">
        <v>1538</v>
      </c>
      <c r="E10180">
        <v>2011</v>
      </c>
      <c r="F10180" s="10">
        <v>40997</v>
      </c>
      <c r="G10180" t="s">
        <v>489</v>
      </c>
      <c r="H10180" t="s">
        <v>474</v>
      </c>
      <c r="I10180" t="s">
        <v>547</v>
      </c>
      <c r="J10180">
        <v>2654.4540000000002</v>
      </c>
      <c r="K10180">
        <v>341.8628596818283</v>
      </c>
    </row>
    <row r="10181" spans="1:11" x14ac:dyDescent="0.25">
      <c r="A10181">
        <v>1131</v>
      </c>
      <c r="B10181" t="s">
        <v>67</v>
      </c>
      <c r="C10181" t="s">
        <v>1538</v>
      </c>
      <c r="E10181">
        <v>2012</v>
      </c>
      <c r="F10181" s="10">
        <v>41150</v>
      </c>
      <c r="G10181" t="s">
        <v>489</v>
      </c>
      <c r="H10181" t="s">
        <v>474</v>
      </c>
      <c r="I10181" t="s">
        <v>547</v>
      </c>
      <c r="J10181">
        <v>300.18347999999997</v>
      </c>
      <c r="K10181">
        <v>38.70533459005803</v>
      </c>
    </row>
    <row r="10182" spans="1:11" x14ac:dyDescent="0.25">
      <c r="A10182">
        <v>746</v>
      </c>
      <c r="B10182" t="s">
        <v>62</v>
      </c>
      <c r="C10182" t="s">
        <v>1538</v>
      </c>
      <c r="E10182">
        <v>2012</v>
      </c>
      <c r="F10182" s="10">
        <v>41381</v>
      </c>
      <c r="G10182" t="s">
        <v>489</v>
      </c>
      <c r="H10182" t="s">
        <v>474</v>
      </c>
      <c r="I10182" t="s">
        <v>547</v>
      </c>
      <c r="J10182">
        <v>3727.3789999999999</v>
      </c>
      <c r="K10182">
        <v>480.26946471956768</v>
      </c>
    </row>
    <row r="10183" spans="1:11" x14ac:dyDescent="0.25">
      <c r="A10183">
        <v>1131</v>
      </c>
      <c r="B10183" t="s">
        <v>67</v>
      </c>
      <c r="C10183" t="s">
        <v>1538</v>
      </c>
      <c r="E10183">
        <v>2013</v>
      </c>
      <c r="F10183" s="10">
        <v>41515</v>
      </c>
      <c r="G10183" t="s">
        <v>489</v>
      </c>
      <c r="H10183" t="s">
        <v>474</v>
      </c>
      <c r="I10183" t="s">
        <v>547</v>
      </c>
      <c r="J10183">
        <v>397.35095999999999</v>
      </c>
      <c r="K10183">
        <v>51.24324173752278</v>
      </c>
    </row>
    <row r="10184" spans="1:11" x14ac:dyDescent="0.25">
      <c r="A10184">
        <v>746</v>
      </c>
      <c r="B10184" t="s">
        <v>62</v>
      </c>
      <c r="C10184" t="s">
        <v>1538</v>
      </c>
      <c r="E10184">
        <v>2013</v>
      </c>
      <c r="F10184" s="10">
        <v>41725</v>
      </c>
      <c r="G10184" t="s">
        <v>489</v>
      </c>
      <c r="H10184" t="s">
        <v>474</v>
      </c>
      <c r="I10184" t="s">
        <v>547</v>
      </c>
      <c r="J10184">
        <v>6406.4549999999999</v>
      </c>
      <c r="K10184">
        <v>825.74297088850517</v>
      </c>
    </row>
    <row r="10185" spans="1:11" x14ac:dyDescent="0.25">
      <c r="A10185">
        <v>1131</v>
      </c>
      <c r="B10185" t="s">
        <v>67</v>
      </c>
      <c r="C10185" t="s">
        <v>1538</v>
      </c>
      <c r="E10185">
        <v>2014</v>
      </c>
      <c r="F10185" s="10">
        <v>42062</v>
      </c>
      <c r="G10185" t="s">
        <v>489</v>
      </c>
      <c r="H10185" t="s">
        <v>474</v>
      </c>
      <c r="I10185" t="s">
        <v>547</v>
      </c>
      <c r="J10185">
        <v>1050.7550000000001</v>
      </c>
      <c r="K10185">
        <v>135.49263443236046</v>
      </c>
    </row>
    <row r="10186" spans="1:11" x14ac:dyDescent="0.25">
      <c r="A10186">
        <v>746</v>
      </c>
      <c r="B10186" t="s">
        <v>62</v>
      </c>
      <c r="C10186" t="s">
        <v>1538</v>
      </c>
      <c r="E10186">
        <v>2014</v>
      </c>
      <c r="F10186" s="10">
        <v>42093</v>
      </c>
      <c r="G10186" t="s">
        <v>489</v>
      </c>
      <c r="H10186" t="s">
        <v>474</v>
      </c>
      <c r="I10186" t="s">
        <v>547</v>
      </c>
      <c r="J10186">
        <v>8925.9419999999991</v>
      </c>
      <c r="K10186">
        <v>1151.1855960287321</v>
      </c>
    </row>
    <row r="10187" spans="1:11" x14ac:dyDescent="0.25">
      <c r="A10187">
        <v>1134</v>
      </c>
      <c r="B10187" t="s">
        <v>134</v>
      </c>
      <c r="C10187" t="s">
        <v>1538</v>
      </c>
      <c r="E10187">
        <v>2014</v>
      </c>
      <c r="F10187" s="10">
        <v>42093</v>
      </c>
      <c r="G10187" t="s">
        <v>489</v>
      </c>
      <c r="H10187" t="s">
        <v>474</v>
      </c>
      <c r="I10187" t="s">
        <v>547</v>
      </c>
      <c r="J10187">
        <v>488.27300000000002</v>
      </c>
      <c r="K10187">
        <v>62.972943867407743</v>
      </c>
    </row>
    <row r="10188" spans="1:11" x14ac:dyDescent="0.25">
      <c r="A10188">
        <v>1134</v>
      </c>
      <c r="B10188" t="s">
        <v>134</v>
      </c>
      <c r="C10188" t="s">
        <v>1538</v>
      </c>
      <c r="E10188">
        <v>2015</v>
      </c>
      <c r="F10188" s="10">
        <v>42093</v>
      </c>
      <c r="G10188" t="s">
        <v>489</v>
      </c>
      <c r="H10188" t="s">
        <v>474</v>
      </c>
      <c r="I10188" t="s">
        <v>547</v>
      </c>
      <c r="J10188">
        <v>462.00700000000001</v>
      </c>
      <c r="K10188">
        <v>59.585397671690728</v>
      </c>
    </row>
    <row r="10189" spans="1:11" x14ac:dyDescent="0.25">
      <c r="A10189">
        <v>1341</v>
      </c>
      <c r="B10189" t="s">
        <v>135</v>
      </c>
      <c r="C10189" t="s">
        <v>1538</v>
      </c>
      <c r="E10189">
        <v>2014</v>
      </c>
      <c r="F10189" s="10">
        <v>42093</v>
      </c>
      <c r="G10189" t="s">
        <v>489</v>
      </c>
      <c r="H10189" t="s">
        <v>474</v>
      </c>
      <c r="I10189" t="s">
        <v>547</v>
      </c>
      <c r="J10189">
        <v>5302.1170000000002</v>
      </c>
      <c r="K10189">
        <v>683.81810220804414</v>
      </c>
    </row>
    <row r="10190" spans="1:11" x14ac:dyDescent="0.25">
      <c r="A10190">
        <v>1132</v>
      </c>
      <c r="B10190" t="s">
        <v>133</v>
      </c>
      <c r="C10190" t="s">
        <v>1538</v>
      </c>
      <c r="E10190">
        <v>2015</v>
      </c>
      <c r="F10190" s="10">
        <v>42184</v>
      </c>
      <c r="G10190" t="s">
        <v>489</v>
      </c>
      <c r="H10190" t="s">
        <v>474</v>
      </c>
      <c r="I10190" t="s">
        <v>547</v>
      </c>
      <c r="J10190">
        <v>2367.1999999999998</v>
      </c>
      <c r="K10190">
        <v>305.35623367491553</v>
      </c>
    </row>
    <row r="10191" spans="1:11" x14ac:dyDescent="0.25">
      <c r="A10191">
        <v>1131</v>
      </c>
      <c r="B10191" t="s">
        <v>67</v>
      </c>
      <c r="C10191" t="s">
        <v>1538</v>
      </c>
      <c r="E10191">
        <v>2015</v>
      </c>
      <c r="F10191" s="10">
        <v>42419</v>
      </c>
      <c r="G10191" t="s">
        <v>489</v>
      </c>
      <c r="H10191" t="s">
        <v>474</v>
      </c>
      <c r="I10191" t="s">
        <v>547</v>
      </c>
      <c r="J10191">
        <v>1815.15</v>
      </c>
      <c r="K10191">
        <v>233.46863534132353</v>
      </c>
    </row>
    <row r="10192" spans="1:11" x14ac:dyDescent="0.25">
      <c r="A10192">
        <v>746</v>
      </c>
      <c r="B10192" t="s">
        <v>62</v>
      </c>
      <c r="C10192" t="s">
        <v>1538</v>
      </c>
      <c r="E10192">
        <v>2015</v>
      </c>
      <c r="F10192" s="10">
        <v>42459</v>
      </c>
      <c r="G10192" t="s">
        <v>489</v>
      </c>
      <c r="H10192" t="s">
        <v>474</v>
      </c>
      <c r="I10192" t="s">
        <v>547</v>
      </c>
      <c r="J10192">
        <v>13502.957</v>
      </c>
      <c r="K10192">
        <v>1741.3647865850908</v>
      </c>
    </row>
    <row r="10193" spans="1:13" x14ac:dyDescent="0.25">
      <c r="A10193">
        <v>1341</v>
      </c>
      <c r="B10193" t="s">
        <v>135</v>
      </c>
      <c r="C10193" t="s">
        <v>1538</v>
      </c>
      <c r="E10193">
        <v>2015</v>
      </c>
      <c r="F10193" s="10">
        <v>42452</v>
      </c>
      <c r="G10193" t="s">
        <v>489</v>
      </c>
      <c r="H10193" t="s">
        <v>474</v>
      </c>
      <c r="I10193" t="s">
        <v>547</v>
      </c>
      <c r="J10193">
        <v>5895.616</v>
      </c>
      <c r="K10193">
        <v>760.30887883503192</v>
      </c>
    </row>
    <row r="10194" spans="1:13" x14ac:dyDescent="0.25">
      <c r="A10194">
        <v>1132</v>
      </c>
      <c r="B10194" t="s">
        <v>133</v>
      </c>
      <c r="C10194" t="s">
        <v>1538</v>
      </c>
      <c r="E10194">
        <v>2016</v>
      </c>
      <c r="F10194" s="10">
        <v>42548</v>
      </c>
      <c r="G10194" t="s">
        <v>489</v>
      </c>
      <c r="H10194" t="s">
        <v>474</v>
      </c>
      <c r="I10194" t="s">
        <v>547</v>
      </c>
      <c r="J10194">
        <v>3632.2</v>
      </c>
      <c r="K10194">
        <v>468.15678057854393</v>
      </c>
    </row>
    <row r="10195" spans="1:13" x14ac:dyDescent="0.25">
      <c r="A10195">
        <v>13281</v>
      </c>
      <c r="B10195" t="s">
        <v>131</v>
      </c>
      <c r="C10195" t="s">
        <v>1538</v>
      </c>
      <c r="E10195">
        <v>2016</v>
      </c>
      <c r="F10195" s="10">
        <v>42568</v>
      </c>
      <c r="G10195" t="s">
        <v>489</v>
      </c>
      <c r="H10195" t="s">
        <v>474</v>
      </c>
      <c r="I10195" t="s">
        <v>547</v>
      </c>
    </row>
    <row r="10196" spans="1:13" x14ac:dyDescent="0.25">
      <c r="A10196">
        <v>1131</v>
      </c>
      <c r="B10196" t="s">
        <v>67</v>
      </c>
      <c r="C10196" t="s">
        <v>1538</v>
      </c>
      <c r="E10196">
        <v>2016</v>
      </c>
      <c r="F10196" s="10">
        <v>42789</v>
      </c>
      <c r="G10196" t="s">
        <v>489</v>
      </c>
      <c r="H10196" t="s">
        <v>474</v>
      </c>
      <c r="I10196" t="s">
        <v>547</v>
      </c>
      <c r="J10196">
        <v>2494.0369999999998</v>
      </c>
      <c r="K10196">
        <v>321.32120061032083</v>
      </c>
    </row>
    <row r="10197" spans="1:13" x14ac:dyDescent="0.25">
      <c r="A10197">
        <v>746</v>
      </c>
      <c r="B10197" t="s">
        <v>62</v>
      </c>
      <c r="C10197" t="s">
        <v>1538</v>
      </c>
      <c r="E10197">
        <v>2016</v>
      </c>
      <c r="F10197" s="10">
        <v>42824</v>
      </c>
      <c r="G10197" t="s">
        <v>489</v>
      </c>
      <c r="H10197" t="s">
        <v>474</v>
      </c>
      <c r="I10197" t="s">
        <v>547</v>
      </c>
      <c r="J10197">
        <v>17354.832999999999</v>
      </c>
      <c r="K10197">
        <v>2233.4367291721815</v>
      </c>
    </row>
    <row r="10198" spans="1:13" x14ac:dyDescent="0.25">
      <c r="A10198">
        <v>1134</v>
      </c>
      <c r="B10198" t="s">
        <v>134</v>
      </c>
      <c r="C10198" t="s">
        <v>1538</v>
      </c>
      <c r="E10198">
        <v>2016</v>
      </c>
      <c r="F10198" s="10">
        <v>42823</v>
      </c>
      <c r="G10198" t="s">
        <v>489</v>
      </c>
      <c r="H10198" t="s">
        <v>474</v>
      </c>
      <c r="I10198" t="s">
        <v>547</v>
      </c>
      <c r="J10198">
        <v>492</v>
      </c>
      <c r="K10198">
        <v>63.31670669217695</v>
      </c>
    </row>
    <row r="10199" spans="1:13" x14ac:dyDescent="0.25">
      <c r="A10199">
        <v>1341</v>
      </c>
      <c r="B10199" t="s">
        <v>135</v>
      </c>
      <c r="C10199" t="s">
        <v>1538</v>
      </c>
      <c r="E10199">
        <v>2016</v>
      </c>
      <c r="F10199" s="10">
        <v>42823</v>
      </c>
      <c r="G10199" t="s">
        <v>489</v>
      </c>
      <c r="H10199" t="s">
        <v>474</v>
      </c>
      <c r="I10199" t="s">
        <v>547</v>
      </c>
      <c r="J10199">
        <v>6532.527</v>
      </c>
      <c r="K10199">
        <v>840.68718702789965</v>
      </c>
    </row>
    <row r="10200" spans="1:13" x14ac:dyDescent="0.25">
      <c r="A10200">
        <v>13281</v>
      </c>
      <c r="B10200" t="s">
        <v>131</v>
      </c>
      <c r="C10200" t="s">
        <v>1538</v>
      </c>
      <c r="E10200">
        <v>2017</v>
      </c>
      <c r="F10200" s="10">
        <v>42825</v>
      </c>
      <c r="G10200" t="s">
        <v>489</v>
      </c>
      <c r="H10200" t="s">
        <v>474</v>
      </c>
      <c r="I10200" t="s">
        <v>547</v>
      </c>
      <c r="J10200">
        <v>7050</v>
      </c>
      <c r="K10200">
        <v>907.28207760131602</v>
      </c>
    </row>
    <row r="10201" spans="1:13" x14ac:dyDescent="0.25">
      <c r="A10201">
        <v>1132</v>
      </c>
      <c r="B10201" t="s">
        <v>133</v>
      </c>
      <c r="C10201" t="s">
        <v>1538</v>
      </c>
      <c r="E10201">
        <v>2017</v>
      </c>
      <c r="F10201" s="10">
        <v>42915</v>
      </c>
      <c r="G10201" t="s">
        <v>489</v>
      </c>
      <c r="H10201" t="s">
        <v>474</v>
      </c>
      <c r="I10201" t="s">
        <v>547</v>
      </c>
      <c r="J10201">
        <v>5513.7999999999993</v>
      </c>
      <c r="K10201">
        <v>706.46567668195598</v>
      </c>
    </row>
    <row r="10202" spans="1:13" x14ac:dyDescent="0.25">
      <c r="A10202">
        <v>746</v>
      </c>
      <c r="B10202" t="s">
        <v>62</v>
      </c>
      <c r="C10202" t="s">
        <v>1538</v>
      </c>
      <c r="E10202">
        <v>2017</v>
      </c>
      <c r="F10202" s="10">
        <v>43100</v>
      </c>
      <c r="G10202" t="s">
        <v>489</v>
      </c>
      <c r="H10202" t="s">
        <v>474</v>
      </c>
      <c r="I10202" t="s">
        <v>547</v>
      </c>
      <c r="J10202">
        <v>21192.371999999999</v>
      </c>
      <c r="K10202">
        <v>2711.9092340219368</v>
      </c>
      <c r="M10202" t="s">
        <v>2415</v>
      </c>
    </row>
    <row r="10203" spans="1:13" x14ac:dyDescent="0.25">
      <c r="A10203">
        <v>1131</v>
      </c>
      <c r="B10203" t="s">
        <v>67</v>
      </c>
      <c r="C10203" t="s">
        <v>1538</v>
      </c>
      <c r="E10203">
        <v>2017</v>
      </c>
      <c r="F10203" s="10">
        <v>43100</v>
      </c>
      <c r="G10203" t="s">
        <v>489</v>
      </c>
      <c r="H10203" t="s">
        <v>474</v>
      </c>
      <c r="I10203" t="s">
        <v>547</v>
      </c>
      <c r="J10203">
        <v>3591.6329999999998</v>
      </c>
      <c r="K10203">
        <v>459.6079522347905</v>
      </c>
      <c r="M10203" t="s">
        <v>2415</v>
      </c>
    </row>
    <row r="10204" spans="1:13" x14ac:dyDescent="0.25">
      <c r="A10204">
        <v>1134</v>
      </c>
      <c r="B10204" t="s">
        <v>134</v>
      </c>
      <c r="C10204" t="s">
        <v>1538</v>
      </c>
      <c r="E10204">
        <v>2017</v>
      </c>
      <c r="F10204" s="10">
        <v>43100</v>
      </c>
      <c r="G10204" t="s">
        <v>489</v>
      </c>
      <c r="H10204" t="s">
        <v>474</v>
      </c>
      <c r="I10204" t="s">
        <v>547</v>
      </c>
      <c r="J10204">
        <v>463.54700000000003</v>
      </c>
      <c r="K10204">
        <v>59.318390112403037</v>
      </c>
      <c r="M10204" t="s">
        <v>2415</v>
      </c>
    </row>
    <row r="10205" spans="1:13" x14ac:dyDescent="0.25">
      <c r="A10205">
        <v>1341</v>
      </c>
      <c r="B10205" t="s">
        <v>135</v>
      </c>
      <c r="C10205" t="s">
        <v>1538</v>
      </c>
      <c r="E10205">
        <v>2017</v>
      </c>
      <c r="F10205" s="10">
        <v>43100</v>
      </c>
      <c r="G10205" t="s">
        <v>489</v>
      </c>
      <c r="H10205" t="s">
        <v>474</v>
      </c>
      <c r="I10205" t="s">
        <v>547</v>
      </c>
      <c r="J10205">
        <v>7764.14</v>
      </c>
      <c r="K10205">
        <v>993.54819556013285</v>
      </c>
      <c r="M10205" t="s">
        <v>2415</v>
      </c>
    </row>
    <row r="10206" spans="1:13" x14ac:dyDescent="0.25">
      <c r="A10206">
        <v>1132</v>
      </c>
      <c r="B10206" t="s">
        <v>133</v>
      </c>
      <c r="C10206" t="s">
        <v>1538</v>
      </c>
      <c r="E10206">
        <v>2018</v>
      </c>
      <c r="F10206" s="10">
        <v>43190</v>
      </c>
      <c r="G10206" t="s">
        <v>489</v>
      </c>
      <c r="H10206" t="s">
        <v>474</v>
      </c>
      <c r="I10206" t="s">
        <v>547</v>
      </c>
      <c r="J10206">
        <v>7017.6949999999997</v>
      </c>
      <c r="K10206">
        <v>894.19441533606243</v>
      </c>
      <c r="M10206" t="s">
        <v>2415</v>
      </c>
    </row>
    <row r="10207" spans="1:13" x14ac:dyDescent="0.25">
      <c r="A10207">
        <v>881</v>
      </c>
      <c r="B10207" t="s">
        <v>147</v>
      </c>
      <c r="C10207" t="s">
        <v>1538</v>
      </c>
      <c r="E10207">
        <v>2008</v>
      </c>
      <c r="F10207" s="10">
        <v>39538</v>
      </c>
      <c r="G10207" t="s">
        <v>489</v>
      </c>
      <c r="H10207" t="s">
        <v>474</v>
      </c>
      <c r="I10207" t="s">
        <v>548</v>
      </c>
      <c r="J10207">
        <v>9979.8375520000009</v>
      </c>
      <c r="K10207">
        <v>249.36977016478517</v>
      </c>
    </row>
    <row r="10208" spans="1:13" x14ac:dyDescent="0.25">
      <c r="A10208">
        <v>1392</v>
      </c>
      <c r="B10208" t="s">
        <v>141</v>
      </c>
      <c r="C10208" t="s">
        <v>1538</v>
      </c>
      <c r="E10208">
        <v>2008</v>
      </c>
      <c r="F10208" s="10">
        <v>39618</v>
      </c>
      <c r="G10208" t="s">
        <v>489</v>
      </c>
      <c r="H10208" t="s">
        <v>474</v>
      </c>
      <c r="I10208" t="s">
        <v>548</v>
      </c>
      <c r="J10208">
        <v>5307.9660000000003</v>
      </c>
      <c r="K10208">
        <v>123.64573220906931</v>
      </c>
    </row>
    <row r="10209" spans="1:11" x14ac:dyDescent="0.25">
      <c r="A10209">
        <v>1392</v>
      </c>
      <c r="B10209" t="s">
        <v>141</v>
      </c>
      <c r="C10209" t="s">
        <v>1538</v>
      </c>
      <c r="E10209">
        <v>2009</v>
      </c>
      <c r="F10209" s="10">
        <v>39987</v>
      </c>
      <c r="G10209" t="s">
        <v>489</v>
      </c>
      <c r="H10209" t="s">
        <v>474</v>
      </c>
      <c r="I10209" t="s">
        <v>548</v>
      </c>
      <c r="J10209">
        <v>4932.3083200000001</v>
      </c>
      <c r="K10209">
        <v>103.25134791421137</v>
      </c>
    </row>
    <row r="10210" spans="1:11" x14ac:dyDescent="0.25">
      <c r="A10210">
        <v>881</v>
      </c>
      <c r="B10210" t="s">
        <v>147</v>
      </c>
      <c r="C10210" t="s">
        <v>1538</v>
      </c>
      <c r="E10210">
        <v>2009</v>
      </c>
      <c r="F10210" s="10">
        <v>40255</v>
      </c>
      <c r="G10210" t="s">
        <v>489</v>
      </c>
      <c r="H10210" t="s">
        <v>474</v>
      </c>
      <c r="I10210" t="s">
        <v>548</v>
      </c>
      <c r="J10210">
        <v>11549.5</v>
      </c>
      <c r="K10210">
        <v>257.25569306993549</v>
      </c>
    </row>
    <row r="10211" spans="1:11" x14ac:dyDescent="0.25">
      <c r="A10211">
        <v>1392</v>
      </c>
      <c r="B10211" t="s">
        <v>141</v>
      </c>
      <c r="C10211" t="s">
        <v>1538</v>
      </c>
      <c r="E10211">
        <v>2010</v>
      </c>
      <c r="F10211" s="10">
        <v>40322</v>
      </c>
      <c r="G10211" t="s">
        <v>489</v>
      </c>
      <c r="H10211" t="s">
        <v>474</v>
      </c>
      <c r="I10211" t="s">
        <v>548</v>
      </c>
      <c r="J10211">
        <v>5227.5858600000001</v>
      </c>
      <c r="K10211">
        <v>112.7611944789661</v>
      </c>
    </row>
    <row r="10212" spans="1:11" x14ac:dyDescent="0.25">
      <c r="A10212">
        <v>881</v>
      </c>
      <c r="B10212" t="s">
        <v>147</v>
      </c>
      <c r="C10212" t="s">
        <v>1538</v>
      </c>
      <c r="E10212">
        <v>2010</v>
      </c>
      <c r="F10212" s="10">
        <v>40525</v>
      </c>
      <c r="G10212" t="s">
        <v>489</v>
      </c>
      <c r="H10212" t="s">
        <v>474</v>
      </c>
      <c r="I10212" t="s">
        <v>548</v>
      </c>
      <c r="J10212">
        <v>12294.682000000001</v>
      </c>
      <c r="K10212">
        <v>267.50297432055152</v>
      </c>
    </row>
    <row r="10213" spans="1:11" x14ac:dyDescent="0.25">
      <c r="A10213">
        <v>881</v>
      </c>
      <c r="B10213" t="s">
        <v>147</v>
      </c>
      <c r="C10213" t="s">
        <v>1538</v>
      </c>
      <c r="E10213">
        <v>2011</v>
      </c>
      <c r="F10213" s="10">
        <v>40689</v>
      </c>
      <c r="G10213" t="s">
        <v>489</v>
      </c>
      <c r="H10213" t="s">
        <v>474</v>
      </c>
      <c r="I10213" t="s">
        <v>548</v>
      </c>
      <c r="J10213">
        <v>12418.2</v>
      </c>
      <c r="K10213">
        <v>275.60874584038464</v>
      </c>
    </row>
    <row r="10214" spans="1:11" x14ac:dyDescent="0.25">
      <c r="A10214">
        <v>1392</v>
      </c>
      <c r="B10214" t="s">
        <v>141</v>
      </c>
      <c r="C10214" t="s">
        <v>1538</v>
      </c>
      <c r="E10214">
        <v>2011</v>
      </c>
      <c r="F10214" s="10">
        <v>40690</v>
      </c>
      <c r="G10214" t="s">
        <v>489</v>
      </c>
      <c r="H10214" t="s">
        <v>474</v>
      </c>
      <c r="I10214" t="s">
        <v>548</v>
      </c>
      <c r="J10214">
        <v>6075.0089600000001</v>
      </c>
      <c r="K10214">
        <v>134.82836485438304</v>
      </c>
    </row>
    <row r="10215" spans="1:11" x14ac:dyDescent="0.25">
      <c r="A10215">
        <v>881</v>
      </c>
      <c r="B10215" t="s">
        <v>147</v>
      </c>
      <c r="C10215" t="s">
        <v>1538</v>
      </c>
      <c r="E10215">
        <v>2012</v>
      </c>
      <c r="F10215" s="10">
        <v>41053</v>
      </c>
      <c r="G10215" t="s">
        <v>489</v>
      </c>
      <c r="H10215" t="s">
        <v>474</v>
      </c>
      <c r="I10215" t="s">
        <v>548</v>
      </c>
      <c r="J10215">
        <v>14435.2</v>
      </c>
      <c r="K10215">
        <v>257.26694646561998</v>
      </c>
    </row>
    <row r="10216" spans="1:11" x14ac:dyDescent="0.25">
      <c r="A10216">
        <v>1392</v>
      </c>
      <c r="B10216" t="s">
        <v>141</v>
      </c>
      <c r="C10216" t="s">
        <v>1538</v>
      </c>
      <c r="E10216">
        <v>2012</v>
      </c>
      <c r="F10216" s="10">
        <v>41054</v>
      </c>
      <c r="G10216" t="s">
        <v>489</v>
      </c>
      <c r="H10216" t="s">
        <v>474</v>
      </c>
      <c r="I10216" t="s">
        <v>548</v>
      </c>
      <c r="J10216">
        <v>7227.9519200000004</v>
      </c>
      <c r="K10216">
        <v>128.81796716766758</v>
      </c>
    </row>
    <row r="10217" spans="1:11" x14ac:dyDescent="0.25">
      <c r="A10217">
        <v>881</v>
      </c>
      <c r="B10217" t="s">
        <v>147</v>
      </c>
      <c r="C10217" t="s">
        <v>1538</v>
      </c>
      <c r="E10217">
        <v>2013</v>
      </c>
      <c r="F10217" s="10">
        <v>41417</v>
      </c>
      <c r="G10217" t="s">
        <v>489</v>
      </c>
      <c r="H10217" t="s">
        <v>474</v>
      </c>
      <c r="I10217" t="s">
        <v>548</v>
      </c>
      <c r="J10217">
        <v>16188.5</v>
      </c>
      <c r="K10217">
        <v>286.46715769103491</v>
      </c>
    </row>
    <row r="10218" spans="1:11" x14ac:dyDescent="0.25">
      <c r="A10218">
        <v>1392</v>
      </c>
      <c r="B10218" t="s">
        <v>141</v>
      </c>
      <c r="C10218" t="s">
        <v>1538</v>
      </c>
      <c r="E10218">
        <v>2013</v>
      </c>
      <c r="F10218" s="10">
        <v>41425</v>
      </c>
      <c r="G10218" t="s">
        <v>489</v>
      </c>
      <c r="H10218" t="s">
        <v>474</v>
      </c>
      <c r="I10218" t="s">
        <v>548</v>
      </c>
      <c r="J10218">
        <v>8572.8362799999995</v>
      </c>
      <c r="K10218">
        <v>151.70250748878431</v>
      </c>
    </row>
    <row r="10219" spans="1:11" x14ac:dyDescent="0.25">
      <c r="A10219">
        <v>12436</v>
      </c>
      <c r="B10219" t="s">
        <v>142</v>
      </c>
      <c r="C10219" t="s">
        <v>1538</v>
      </c>
      <c r="E10219">
        <v>2014</v>
      </c>
      <c r="F10219" s="10">
        <v>41748</v>
      </c>
      <c r="G10219" t="s">
        <v>489</v>
      </c>
      <c r="H10219" t="s">
        <v>474</v>
      </c>
      <c r="I10219" t="s">
        <v>548</v>
      </c>
      <c r="J10219">
        <v>2431.2062529999998</v>
      </c>
      <c r="K10219">
        <v>40.358669538512615</v>
      </c>
    </row>
    <row r="10220" spans="1:11" x14ac:dyDescent="0.25">
      <c r="A10220">
        <v>881</v>
      </c>
      <c r="B10220" t="s">
        <v>147</v>
      </c>
      <c r="C10220" t="s">
        <v>1538</v>
      </c>
      <c r="E10220">
        <v>2014</v>
      </c>
      <c r="F10220" s="10">
        <v>41785</v>
      </c>
      <c r="G10220" t="s">
        <v>489</v>
      </c>
      <c r="H10220" t="s">
        <v>474</v>
      </c>
      <c r="I10220" t="s">
        <v>548</v>
      </c>
      <c r="J10220">
        <v>22386</v>
      </c>
      <c r="K10220">
        <v>378.85413767071282</v>
      </c>
    </row>
    <row r="10221" spans="1:11" x14ac:dyDescent="0.25">
      <c r="A10221">
        <v>1392</v>
      </c>
      <c r="B10221" t="s">
        <v>141</v>
      </c>
      <c r="C10221" t="s">
        <v>1538</v>
      </c>
      <c r="E10221">
        <v>2014</v>
      </c>
      <c r="F10221" s="10">
        <v>41787</v>
      </c>
      <c r="G10221" t="s">
        <v>489</v>
      </c>
      <c r="H10221" t="s">
        <v>474</v>
      </c>
      <c r="I10221" t="s">
        <v>548</v>
      </c>
      <c r="J10221">
        <v>7930.1878900000002</v>
      </c>
      <c r="K10221">
        <v>134.20818791354773</v>
      </c>
    </row>
    <row r="10222" spans="1:11" x14ac:dyDescent="0.25">
      <c r="A10222">
        <v>1408</v>
      </c>
      <c r="B10222" t="s">
        <v>143</v>
      </c>
      <c r="C10222" t="s">
        <v>1538</v>
      </c>
      <c r="E10222">
        <v>2015</v>
      </c>
      <c r="F10222" s="10">
        <v>42131</v>
      </c>
      <c r="G10222" t="s">
        <v>489</v>
      </c>
      <c r="H10222" t="s">
        <v>474</v>
      </c>
      <c r="I10222" t="s">
        <v>548</v>
      </c>
      <c r="J10222">
        <v>37160.488616400005</v>
      </c>
      <c r="K10222">
        <v>585.2041304285691</v>
      </c>
    </row>
    <row r="10223" spans="1:11" x14ac:dyDescent="0.25">
      <c r="A10223">
        <v>12436</v>
      </c>
      <c r="B10223" t="s">
        <v>142</v>
      </c>
      <c r="C10223" t="s">
        <v>1538</v>
      </c>
      <c r="E10223">
        <v>2015</v>
      </c>
      <c r="F10223" s="10">
        <v>42114</v>
      </c>
      <c r="G10223" t="s">
        <v>489</v>
      </c>
      <c r="H10223" t="s">
        <v>474</v>
      </c>
      <c r="I10223" t="s">
        <v>548</v>
      </c>
      <c r="J10223">
        <v>2896.2078110000002</v>
      </c>
      <c r="K10223">
        <v>45.609539505050748</v>
      </c>
    </row>
    <row r="10224" spans="1:11" x14ac:dyDescent="0.25">
      <c r="A10224">
        <v>881</v>
      </c>
      <c r="B10224" t="s">
        <v>147</v>
      </c>
      <c r="C10224" t="s">
        <v>1538</v>
      </c>
      <c r="E10224">
        <v>2015</v>
      </c>
      <c r="F10224" s="10">
        <v>42149</v>
      </c>
      <c r="G10224" t="s">
        <v>489</v>
      </c>
      <c r="H10224" t="s">
        <v>474</v>
      </c>
      <c r="I10224" t="s">
        <v>548</v>
      </c>
      <c r="J10224">
        <v>24351.5</v>
      </c>
      <c r="K10224">
        <v>381.68113616669478</v>
      </c>
    </row>
    <row r="10225" spans="1:13" x14ac:dyDescent="0.25">
      <c r="A10225">
        <v>1392</v>
      </c>
      <c r="B10225" t="s">
        <v>141</v>
      </c>
      <c r="C10225" t="s">
        <v>1538</v>
      </c>
      <c r="E10225">
        <v>2015</v>
      </c>
      <c r="F10225" s="10">
        <v>42149</v>
      </c>
      <c r="G10225" t="s">
        <v>489</v>
      </c>
      <c r="H10225" t="s">
        <v>474</v>
      </c>
      <c r="I10225" t="s">
        <v>548</v>
      </c>
      <c r="J10225">
        <v>8004.8215600000003</v>
      </c>
      <c r="K10225">
        <v>125.46616790885383</v>
      </c>
    </row>
    <row r="10226" spans="1:13" x14ac:dyDescent="0.25">
      <c r="A10226">
        <v>12436</v>
      </c>
      <c r="B10226" t="s">
        <v>142</v>
      </c>
      <c r="C10226" t="s">
        <v>1538</v>
      </c>
      <c r="E10226">
        <v>2016</v>
      </c>
      <c r="F10226" s="10">
        <v>42480</v>
      </c>
      <c r="G10226" t="s">
        <v>489</v>
      </c>
      <c r="H10226" t="s">
        <v>474</v>
      </c>
      <c r="I10226" t="s">
        <v>548</v>
      </c>
      <c r="J10226">
        <v>3174.2</v>
      </c>
      <c r="K10226">
        <v>47.815217968146079</v>
      </c>
    </row>
    <row r="10227" spans="1:13" x14ac:dyDescent="0.25">
      <c r="A10227">
        <v>881</v>
      </c>
      <c r="B10227" t="s">
        <v>147</v>
      </c>
      <c r="C10227" t="s">
        <v>1538</v>
      </c>
      <c r="E10227">
        <v>2016</v>
      </c>
      <c r="F10227" s="10">
        <v>42516</v>
      </c>
      <c r="G10227" t="s">
        <v>489</v>
      </c>
      <c r="H10227" t="s">
        <v>474</v>
      </c>
      <c r="I10227" t="s">
        <v>548</v>
      </c>
      <c r="J10227">
        <v>25082.5</v>
      </c>
      <c r="K10227">
        <v>373.27081263626724</v>
      </c>
    </row>
    <row r="10228" spans="1:13" x14ac:dyDescent="0.25">
      <c r="A10228">
        <v>1392</v>
      </c>
      <c r="B10228" t="s">
        <v>141</v>
      </c>
      <c r="C10228" t="s">
        <v>1538</v>
      </c>
      <c r="E10228">
        <v>2016</v>
      </c>
      <c r="F10228" s="10">
        <v>42514</v>
      </c>
      <c r="G10228" t="s">
        <v>489</v>
      </c>
      <c r="H10228" t="s">
        <v>474</v>
      </c>
      <c r="I10228" t="s">
        <v>548</v>
      </c>
      <c r="J10228">
        <v>8710.8128500000003</v>
      </c>
      <c r="K10228">
        <v>129.63190237185046</v>
      </c>
    </row>
    <row r="10229" spans="1:13" x14ac:dyDescent="0.25">
      <c r="A10229">
        <v>1408</v>
      </c>
      <c r="B10229" t="s">
        <v>143</v>
      </c>
      <c r="C10229" t="s">
        <v>1538</v>
      </c>
      <c r="E10229">
        <v>2016</v>
      </c>
      <c r="F10229" s="10">
        <v>42521</v>
      </c>
      <c r="G10229" t="s">
        <v>489</v>
      </c>
      <c r="H10229" t="s">
        <v>474</v>
      </c>
      <c r="I10229" t="s">
        <v>548</v>
      </c>
      <c r="J10229">
        <v>29975.412066600002</v>
      </c>
      <c r="K10229">
        <v>446.08577379474752</v>
      </c>
    </row>
    <row r="10230" spans="1:13" x14ac:dyDescent="0.25">
      <c r="A10230">
        <v>1730</v>
      </c>
      <c r="B10230" t="s">
        <v>145</v>
      </c>
      <c r="C10230" t="s">
        <v>1538</v>
      </c>
      <c r="E10230">
        <v>2016</v>
      </c>
      <c r="F10230" s="10">
        <v>42627</v>
      </c>
      <c r="G10230" t="s">
        <v>489</v>
      </c>
      <c r="H10230" t="s">
        <v>474</v>
      </c>
      <c r="I10230" t="s">
        <v>548</v>
      </c>
      <c r="J10230">
        <v>10669.611172800001</v>
      </c>
      <c r="K10230">
        <v>159.30816070338716</v>
      </c>
    </row>
    <row r="10231" spans="1:13" x14ac:dyDescent="0.25">
      <c r="A10231">
        <v>881</v>
      </c>
      <c r="B10231" t="s">
        <v>147</v>
      </c>
      <c r="C10231" t="s">
        <v>1538</v>
      </c>
      <c r="E10231">
        <v>2017</v>
      </c>
      <c r="F10231" s="10">
        <v>42825</v>
      </c>
      <c r="G10231" t="s">
        <v>489</v>
      </c>
      <c r="H10231" t="s">
        <v>474</v>
      </c>
      <c r="I10231" t="s">
        <v>548</v>
      </c>
      <c r="J10231">
        <v>32079.1</v>
      </c>
      <c r="K10231">
        <v>494.20022510773953</v>
      </c>
      <c r="M10231" t="s">
        <v>2415</v>
      </c>
    </row>
    <row r="10232" spans="1:13" x14ac:dyDescent="0.25">
      <c r="A10232">
        <v>1394</v>
      </c>
      <c r="B10232" t="s">
        <v>2264</v>
      </c>
      <c r="C10232" t="s">
        <v>1538</v>
      </c>
      <c r="E10232">
        <v>2017</v>
      </c>
      <c r="F10232" s="10">
        <v>42825</v>
      </c>
      <c r="G10232" t="s">
        <v>489</v>
      </c>
      <c r="H10232" t="s">
        <v>474</v>
      </c>
      <c r="I10232" t="s">
        <v>548</v>
      </c>
      <c r="J10232">
        <v>174.11199999999999</v>
      </c>
      <c r="K10232">
        <v>2.6823130821612438</v>
      </c>
    </row>
    <row r="10233" spans="1:13" x14ac:dyDescent="0.25">
      <c r="A10233">
        <v>1518</v>
      </c>
      <c r="B10233" t="s">
        <v>2224</v>
      </c>
      <c r="C10233" t="s">
        <v>1538</v>
      </c>
      <c r="E10233">
        <v>2017</v>
      </c>
      <c r="F10233" s="10">
        <v>42825</v>
      </c>
      <c r="G10233" t="s">
        <v>489</v>
      </c>
      <c r="H10233" t="s">
        <v>474</v>
      </c>
      <c r="I10233" t="s">
        <v>548</v>
      </c>
      <c r="J10233">
        <v>23370</v>
      </c>
      <c r="K10233">
        <v>360.03065113322612</v>
      </c>
      <c r="M10233" t="s">
        <v>2415</v>
      </c>
    </row>
    <row r="10234" spans="1:13" x14ac:dyDescent="0.25">
      <c r="A10234">
        <v>10976</v>
      </c>
      <c r="B10234" t="s">
        <v>3326</v>
      </c>
      <c r="C10234" t="s">
        <v>1538</v>
      </c>
      <c r="E10234">
        <v>2017</v>
      </c>
      <c r="F10234" s="10">
        <v>42825</v>
      </c>
      <c r="G10234" t="s">
        <v>489</v>
      </c>
      <c r="H10234" t="s">
        <v>474</v>
      </c>
      <c r="I10234" t="s">
        <v>548</v>
      </c>
      <c r="J10234">
        <v>50212.57</v>
      </c>
      <c r="K10234">
        <v>773.55859102151032</v>
      </c>
    </row>
    <row r="10235" spans="1:13" x14ac:dyDescent="0.25">
      <c r="A10235">
        <v>12436</v>
      </c>
      <c r="B10235" t="s">
        <v>142</v>
      </c>
      <c r="C10235" t="s">
        <v>1538</v>
      </c>
      <c r="E10235">
        <v>2017</v>
      </c>
      <c r="F10235" s="10">
        <v>42846</v>
      </c>
      <c r="G10235" t="s">
        <v>489</v>
      </c>
      <c r="H10235" t="s">
        <v>474</v>
      </c>
      <c r="I10235" t="s">
        <v>548</v>
      </c>
      <c r="J10235">
        <v>3000.7</v>
      </c>
      <c r="K10235">
        <v>46.67940592720651</v>
      </c>
    </row>
    <row r="10236" spans="1:13" x14ac:dyDescent="0.25">
      <c r="A10236">
        <v>1392</v>
      </c>
      <c r="B10236" t="s">
        <v>141</v>
      </c>
      <c r="C10236" t="s">
        <v>1538</v>
      </c>
      <c r="E10236">
        <v>2017</v>
      </c>
      <c r="F10236" s="10">
        <v>42878</v>
      </c>
      <c r="G10236" t="s">
        <v>489</v>
      </c>
      <c r="H10236" t="s">
        <v>474</v>
      </c>
      <c r="I10236" t="s">
        <v>548</v>
      </c>
      <c r="J10236">
        <v>10240.58869</v>
      </c>
      <c r="K10236">
        <v>158.85979799904007</v>
      </c>
    </row>
    <row r="10237" spans="1:13" x14ac:dyDescent="0.25">
      <c r="A10237">
        <v>1408</v>
      </c>
      <c r="B10237" t="s">
        <v>143</v>
      </c>
      <c r="C10237" t="s">
        <v>1538</v>
      </c>
      <c r="E10237">
        <v>2017</v>
      </c>
      <c r="F10237" s="10">
        <v>42884</v>
      </c>
      <c r="G10237" t="s">
        <v>489</v>
      </c>
      <c r="H10237" t="s">
        <v>474</v>
      </c>
      <c r="I10237" t="s">
        <v>548</v>
      </c>
      <c r="J10237">
        <v>33891.023939999999</v>
      </c>
      <c r="K10237">
        <v>525.74333176240782</v>
      </c>
    </row>
    <row r="10238" spans="1:13" x14ac:dyDescent="0.25">
      <c r="A10238">
        <v>1730</v>
      </c>
      <c r="B10238" t="s">
        <v>145</v>
      </c>
      <c r="C10238" t="s">
        <v>1538</v>
      </c>
      <c r="E10238">
        <v>2017</v>
      </c>
      <c r="F10238" s="10">
        <v>42992</v>
      </c>
      <c r="G10238" t="s">
        <v>489</v>
      </c>
      <c r="H10238" t="s">
        <v>474</v>
      </c>
      <c r="I10238" t="s">
        <v>548</v>
      </c>
      <c r="J10238">
        <v>12219.515715400001</v>
      </c>
      <c r="K10238">
        <v>191.13323909037996</v>
      </c>
    </row>
    <row r="10239" spans="1:13" x14ac:dyDescent="0.25">
      <c r="A10239">
        <v>908</v>
      </c>
      <c r="B10239" t="s">
        <v>144</v>
      </c>
      <c r="C10239" t="s">
        <v>1538</v>
      </c>
      <c r="E10239">
        <v>2017</v>
      </c>
      <c r="F10239" s="10">
        <v>43190</v>
      </c>
      <c r="G10239" t="s">
        <v>489</v>
      </c>
      <c r="H10239" t="s">
        <v>474</v>
      </c>
      <c r="I10239" t="s">
        <v>548</v>
      </c>
      <c r="J10239">
        <v>65000</v>
      </c>
      <c r="K10239">
        <v>997.39090212242479</v>
      </c>
      <c r="M10239" t="s">
        <v>2415</v>
      </c>
    </row>
    <row r="10240" spans="1:13" x14ac:dyDescent="0.25">
      <c r="A10240">
        <v>881</v>
      </c>
      <c r="B10240" t="s">
        <v>147</v>
      </c>
      <c r="C10240" t="s">
        <v>1538</v>
      </c>
      <c r="E10240">
        <v>2018</v>
      </c>
      <c r="F10240" s="10">
        <v>43190</v>
      </c>
      <c r="G10240" t="s">
        <v>489</v>
      </c>
      <c r="H10240" t="s">
        <v>474</v>
      </c>
      <c r="I10240" t="s">
        <v>548</v>
      </c>
      <c r="J10240">
        <v>34629.300000000003</v>
      </c>
      <c r="K10240">
        <v>531.36844256720133</v>
      </c>
      <c r="M10240" t="s">
        <v>2415</v>
      </c>
    </row>
    <row r="10241" spans="1:13" x14ac:dyDescent="0.25">
      <c r="A10241">
        <v>1355</v>
      </c>
      <c r="B10241" t="s">
        <v>139</v>
      </c>
      <c r="C10241" t="s">
        <v>1538</v>
      </c>
      <c r="E10241">
        <v>2018</v>
      </c>
      <c r="F10241" s="10">
        <v>43190</v>
      </c>
      <c r="G10241" t="s">
        <v>489</v>
      </c>
      <c r="H10241" t="s">
        <v>474</v>
      </c>
      <c r="I10241" t="s">
        <v>548</v>
      </c>
      <c r="J10241">
        <v>8150.8320000000003</v>
      </c>
      <c r="K10241">
        <v>125.07024125428198</v>
      </c>
      <c r="M10241" t="s">
        <v>2413</v>
      </c>
    </row>
    <row r="10242" spans="1:13" x14ac:dyDescent="0.25">
      <c r="A10242">
        <v>1392</v>
      </c>
      <c r="B10242" t="s">
        <v>141</v>
      </c>
      <c r="C10242" t="s">
        <v>1538</v>
      </c>
      <c r="E10242">
        <v>2018</v>
      </c>
      <c r="F10242" s="10">
        <v>43190</v>
      </c>
      <c r="G10242" t="s">
        <v>489</v>
      </c>
      <c r="H10242" t="s">
        <v>474</v>
      </c>
      <c r="I10242" t="s">
        <v>548</v>
      </c>
      <c r="J10242">
        <v>10759.5</v>
      </c>
      <c r="K10242">
        <v>165.09888325209585</v>
      </c>
      <c r="M10242" t="s">
        <v>2415</v>
      </c>
    </row>
    <row r="10243" spans="1:13" x14ac:dyDescent="0.25">
      <c r="A10243">
        <v>1408</v>
      </c>
      <c r="B10243" t="s">
        <v>143</v>
      </c>
      <c r="C10243" t="s">
        <v>1538</v>
      </c>
      <c r="E10243">
        <v>2018</v>
      </c>
      <c r="F10243" s="10">
        <v>43190</v>
      </c>
      <c r="G10243" t="s">
        <v>489</v>
      </c>
      <c r="H10243" t="s">
        <v>474</v>
      </c>
      <c r="I10243" t="s">
        <v>548</v>
      </c>
      <c r="J10243">
        <v>44370</v>
      </c>
      <c r="K10243">
        <v>680.83437426418448</v>
      </c>
      <c r="M10243" t="s">
        <v>2415</v>
      </c>
    </row>
    <row r="10244" spans="1:13" x14ac:dyDescent="0.25">
      <c r="A10244">
        <v>1518</v>
      </c>
      <c r="B10244" t="s">
        <v>2224</v>
      </c>
      <c r="C10244" t="s">
        <v>1538</v>
      </c>
      <c r="E10244">
        <v>2018</v>
      </c>
      <c r="F10244" s="10">
        <v>43190</v>
      </c>
      <c r="G10244" t="s">
        <v>489</v>
      </c>
      <c r="H10244" t="s">
        <v>474</v>
      </c>
      <c r="I10244" t="s">
        <v>548</v>
      </c>
      <c r="J10244">
        <v>22890</v>
      </c>
      <c r="K10244">
        <v>351.23504230126622</v>
      </c>
      <c r="M10244" t="s">
        <v>2415</v>
      </c>
    </row>
    <row r="10245" spans="1:13" x14ac:dyDescent="0.25">
      <c r="A10245">
        <v>1730</v>
      </c>
      <c r="B10245" t="s">
        <v>145</v>
      </c>
      <c r="C10245" t="s">
        <v>1538</v>
      </c>
      <c r="E10245">
        <v>2018</v>
      </c>
      <c r="F10245" s="10">
        <v>43190</v>
      </c>
      <c r="G10245" t="s">
        <v>489</v>
      </c>
      <c r="H10245" t="s">
        <v>474</v>
      </c>
      <c r="I10245" t="s">
        <v>548</v>
      </c>
      <c r="J10245">
        <v>7905.5821599999999</v>
      </c>
      <c r="K10245">
        <v>121.30701111331304</v>
      </c>
      <c r="M10245" t="s">
        <v>2415</v>
      </c>
    </row>
    <row r="10246" spans="1:13" x14ac:dyDescent="0.25">
      <c r="A10246">
        <v>10976</v>
      </c>
      <c r="B10246" t="s">
        <v>3326</v>
      </c>
      <c r="C10246" t="s">
        <v>1538</v>
      </c>
      <c r="E10246">
        <v>2018</v>
      </c>
      <c r="F10246" s="10">
        <v>43190</v>
      </c>
      <c r="G10246" t="s">
        <v>489</v>
      </c>
      <c r="H10246" t="s">
        <v>474</v>
      </c>
      <c r="I10246" t="s">
        <v>548</v>
      </c>
      <c r="J10246">
        <v>61519.519999999997</v>
      </c>
      <c r="K10246">
        <v>943.98476232213159</v>
      </c>
    </row>
    <row r="10247" spans="1:13" x14ac:dyDescent="0.25">
      <c r="A10247">
        <v>12436</v>
      </c>
      <c r="B10247" t="s">
        <v>142</v>
      </c>
      <c r="C10247" t="s">
        <v>1538</v>
      </c>
      <c r="E10247">
        <v>2018</v>
      </c>
      <c r="F10247" s="10">
        <v>43190</v>
      </c>
      <c r="G10247" t="s">
        <v>489</v>
      </c>
      <c r="H10247" t="s">
        <v>474</v>
      </c>
      <c r="I10247" t="s">
        <v>548</v>
      </c>
      <c r="J10247">
        <v>3492.8</v>
      </c>
      <c r="K10247">
        <v>53.595183737433935</v>
      </c>
      <c r="M10247" t="s">
        <v>2415</v>
      </c>
    </row>
    <row r="10248" spans="1:13" x14ac:dyDescent="0.25">
      <c r="A10248">
        <v>794</v>
      </c>
      <c r="B10248" t="s">
        <v>159</v>
      </c>
      <c r="C10248" t="s">
        <v>1538</v>
      </c>
      <c r="E10248">
        <v>2014</v>
      </c>
      <c r="F10248" s="10">
        <v>42004</v>
      </c>
      <c r="G10248" t="s">
        <v>489</v>
      </c>
      <c r="H10248" t="s">
        <v>474</v>
      </c>
      <c r="I10248" t="s">
        <v>545</v>
      </c>
      <c r="J10248">
        <v>464</v>
      </c>
      <c r="K10248">
        <v>563.34266167266628</v>
      </c>
    </row>
    <row r="10249" spans="1:13" x14ac:dyDescent="0.25">
      <c r="A10249">
        <v>2047</v>
      </c>
      <c r="B10249" t="s">
        <v>157</v>
      </c>
      <c r="C10249" t="s">
        <v>1538</v>
      </c>
      <c r="E10249">
        <v>2014</v>
      </c>
      <c r="F10249" s="10">
        <v>42004</v>
      </c>
      <c r="G10249" t="s">
        <v>489</v>
      </c>
      <c r="H10249" t="s">
        <v>474</v>
      </c>
      <c r="I10249" t="s">
        <v>545</v>
      </c>
      <c r="J10249">
        <v>780.2</v>
      </c>
      <c r="K10249">
        <v>947.24125999356534</v>
      </c>
    </row>
    <row r="10250" spans="1:13" x14ac:dyDescent="0.25">
      <c r="A10250">
        <v>785</v>
      </c>
      <c r="B10250" t="s">
        <v>155</v>
      </c>
      <c r="C10250" t="s">
        <v>1538</v>
      </c>
      <c r="E10250">
        <v>2014</v>
      </c>
      <c r="F10250" s="10">
        <v>42160</v>
      </c>
      <c r="G10250" t="s">
        <v>489</v>
      </c>
      <c r="H10250" t="s">
        <v>474</v>
      </c>
      <c r="I10250" t="s">
        <v>545</v>
      </c>
      <c r="J10250">
        <v>588.08000000000004</v>
      </c>
      <c r="K10250">
        <v>645.12377999883722</v>
      </c>
    </row>
    <row r="10251" spans="1:13" x14ac:dyDescent="0.25">
      <c r="A10251">
        <v>794</v>
      </c>
      <c r="B10251" t="s">
        <v>159</v>
      </c>
      <c r="C10251" t="s">
        <v>1538</v>
      </c>
      <c r="E10251">
        <v>2015</v>
      </c>
      <c r="F10251" s="10">
        <v>42369</v>
      </c>
      <c r="G10251" t="s">
        <v>489</v>
      </c>
      <c r="H10251" t="s">
        <v>474</v>
      </c>
      <c r="I10251" t="s">
        <v>545</v>
      </c>
      <c r="J10251">
        <v>486</v>
      </c>
      <c r="K10251">
        <v>529.1080175106448</v>
      </c>
    </row>
    <row r="10252" spans="1:13" x14ac:dyDescent="0.25">
      <c r="A10252">
        <v>2047</v>
      </c>
      <c r="B10252" t="s">
        <v>157</v>
      </c>
      <c r="C10252" t="s">
        <v>1538</v>
      </c>
      <c r="E10252">
        <v>2015</v>
      </c>
      <c r="F10252" s="10">
        <v>42369</v>
      </c>
      <c r="G10252" t="s">
        <v>489</v>
      </c>
      <c r="H10252" t="s">
        <v>474</v>
      </c>
      <c r="I10252" t="s">
        <v>545</v>
      </c>
      <c r="J10252">
        <v>796.2</v>
      </c>
      <c r="K10252">
        <v>866.82264103287116</v>
      </c>
    </row>
    <row r="10253" spans="1:13" x14ac:dyDescent="0.25">
      <c r="A10253">
        <v>785</v>
      </c>
      <c r="B10253" t="s">
        <v>155</v>
      </c>
      <c r="C10253" t="s">
        <v>1538</v>
      </c>
      <c r="E10253">
        <v>2015</v>
      </c>
      <c r="F10253" s="10">
        <v>42525</v>
      </c>
      <c r="G10253" t="s">
        <v>489</v>
      </c>
      <c r="H10253" t="s">
        <v>474</v>
      </c>
      <c r="I10253" t="s">
        <v>545</v>
      </c>
      <c r="J10253">
        <v>592.49</v>
      </c>
      <c r="K10253">
        <v>660.86360994892584</v>
      </c>
    </row>
    <row r="10254" spans="1:13" x14ac:dyDescent="0.25">
      <c r="A10254">
        <v>794</v>
      </c>
      <c r="B10254" t="s">
        <v>159</v>
      </c>
      <c r="C10254" t="s">
        <v>1538</v>
      </c>
      <c r="E10254">
        <v>2016</v>
      </c>
      <c r="F10254" s="10">
        <v>42810</v>
      </c>
      <c r="G10254" t="s">
        <v>489</v>
      </c>
      <c r="H10254" t="s">
        <v>474</v>
      </c>
      <c r="I10254" t="s">
        <v>545</v>
      </c>
      <c r="J10254">
        <v>470</v>
      </c>
      <c r="K10254">
        <v>502.47710521870584</v>
      </c>
    </row>
    <row r="10255" spans="1:13" x14ac:dyDescent="0.25">
      <c r="A10255">
        <v>2047</v>
      </c>
      <c r="B10255" t="s">
        <v>157</v>
      </c>
      <c r="C10255" t="s">
        <v>1538</v>
      </c>
      <c r="E10255">
        <v>2016</v>
      </c>
      <c r="F10255" s="10">
        <v>42815</v>
      </c>
      <c r="G10255" t="s">
        <v>489</v>
      </c>
      <c r="H10255" t="s">
        <v>474</v>
      </c>
      <c r="I10255" t="s">
        <v>545</v>
      </c>
      <c r="J10255">
        <v>807.7</v>
      </c>
      <c r="K10255">
        <v>863.51225081946529</v>
      </c>
    </row>
    <row r="10256" spans="1:13" x14ac:dyDescent="0.25">
      <c r="A10256">
        <v>785</v>
      </c>
      <c r="B10256" t="s">
        <v>155</v>
      </c>
      <c r="C10256" t="s">
        <v>1538</v>
      </c>
      <c r="E10256">
        <v>2016</v>
      </c>
      <c r="F10256" s="10">
        <v>42891</v>
      </c>
      <c r="G10256" t="s">
        <v>489</v>
      </c>
      <c r="H10256" t="s">
        <v>474</v>
      </c>
      <c r="I10256" t="s">
        <v>545</v>
      </c>
      <c r="J10256">
        <v>640.97500000000002</v>
      </c>
      <c r="K10256">
        <v>719.23818372371204</v>
      </c>
    </row>
    <row r="10257" spans="1:13" x14ac:dyDescent="0.25">
      <c r="A10257">
        <v>785</v>
      </c>
      <c r="B10257" t="s">
        <v>155</v>
      </c>
      <c r="C10257" t="s">
        <v>1538</v>
      </c>
      <c r="E10257">
        <v>2017</v>
      </c>
      <c r="F10257" s="10">
        <v>43100</v>
      </c>
      <c r="G10257" t="s">
        <v>489</v>
      </c>
      <c r="H10257" t="s">
        <v>474</v>
      </c>
      <c r="I10257" t="s">
        <v>545</v>
      </c>
      <c r="J10257">
        <v>692.47199999999998</v>
      </c>
      <c r="K10257">
        <v>830.48139886306399</v>
      </c>
      <c r="M10257" t="s">
        <v>2415</v>
      </c>
    </row>
    <row r="10258" spans="1:13" x14ac:dyDescent="0.25">
      <c r="A10258">
        <v>794</v>
      </c>
      <c r="B10258" t="s">
        <v>159</v>
      </c>
      <c r="C10258" t="s">
        <v>1538</v>
      </c>
      <c r="E10258">
        <v>2017</v>
      </c>
      <c r="F10258" s="10">
        <v>43100</v>
      </c>
      <c r="G10258" t="s">
        <v>489</v>
      </c>
      <c r="H10258" t="s">
        <v>474</v>
      </c>
      <c r="I10258" t="s">
        <v>545</v>
      </c>
      <c r="J10258">
        <v>530</v>
      </c>
      <c r="K10258">
        <v>635.6287927850135</v>
      </c>
      <c r="M10258" t="s">
        <v>2413</v>
      </c>
    </row>
    <row r="10259" spans="1:13" x14ac:dyDescent="0.25">
      <c r="A10259">
        <v>1652</v>
      </c>
      <c r="B10259" t="s">
        <v>2278</v>
      </c>
      <c r="C10259" t="s">
        <v>1538</v>
      </c>
      <c r="E10259">
        <v>2017</v>
      </c>
      <c r="F10259" s="10">
        <v>43100</v>
      </c>
      <c r="G10259" t="s">
        <v>489</v>
      </c>
      <c r="H10259" t="s">
        <v>474</v>
      </c>
      <c r="I10259" t="s">
        <v>545</v>
      </c>
      <c r="J10259">
        <v>53.389665999999998</v>
      </c>
      <c r="K10259">
        <v>64.030205559952989</v>
      </c>
      <c r="M10259" t="s">
        <v>2415</v>
      </c>
    </row>
    <row r="10260" spans="1:13" x14ac:dyDescent="0.25">
      <c r="A10260">
        <v>2047</v>
      </c>
      <c r="B10260" t="s">
        <v>157</v>
      </c>
      <c r="C10260" t="s">
        <v>1538</v>
      </c>
      <c r="E10260">
        <v>2017</v>
      </c>
      <c r="F10260" s="10">
        <v>43100</v>
      </c>
      <c r="G10260" t="s">
        <v>489</v>
      </c>
      <c r="H10260" t="s">
        <v>474</v>
      </c>
      <c r="I10260" t="s">
        <v>545</v>
      </c>
      <c r="J10260">
        <v>1307.6193000000001</v>
      </c>
      <c r="K10260">
        <v>1568.2273152478954</v>
      </c>
      <c r="M10260" t="s">
        <v>2415</v>
      </c>
    </row>
    <row r="10261" spans="1:13" x14ac:dyDescent="0.25">
      <c r="A10261">
        <v>10319</v>
      </c>
      <c r="B10261" t="s">
        <v>158</v>
      </c>
      <c r="C10261" t="s">
        <v>1538</v>
      </c>
      <c r="E10261">
        <v>2017</v>
      </c>
      <c r="F10261" s="10">
        <v>43100</v>
      </c>
      <c r="G10261" t="s">
        <v>489</v>
      </c>
      <c r="H10261" t="s">
        <v>474</v>
      </c>
      <c r="I10261" t="s">
        <v>545</v>
      </c>
      <c r="J10261">
        <v>300</v>
      </c>
      <c r="K10261">
        <v>359.78988270849823</v>
      </c>
      <c r="M10261" t="s">
        <v>2413</v>
      </c>
    </row>
    <row r="10262" spans="1:13" x14ac:dyDescent="0.25">
      <c r="A10262">
        <v>1437</v>
      </c>
      <c r="B10262" t="s">
        <v>178</v>
      </c>
      <c r="C10262" t="s">
        <v>1538</v>
      </c>
      <c r="E10262">
        <v>2008</v>
      </c>
      <c r="F10262" s="10">
        <v>39568</v>
      </c>
      <c r="G10262" t="s">
        <v>489</v>
      </c>
      <c r="H10262" t="s">
        <v>474</v>
      </c>
      <c r="I10262" t="s">
        <v>549</v>
      </c>
      <c r="J10262">
        <v>204875</v>
      </c>
      <c r="K10262">
        <v>1957.7896256500783</v>
      </c>
    </row>
    <row r="10263" spans="1:13" x14ac:dyDescent="0.25">
      <c r="A10263">
        <v>1531</v>
      </c>
      <c r="B10263" t="s">
        <v>196</v>
      </c>
      <c r="C10263" t="s">
        <v>1538</v>
      </c>
      <c r="E10263">
        <v>2008</v>
      </c>
      <c r="F10263" s="10">
        <v>39583</v>
      </c>
      <c r="G10263" t="s">
        <v>489</v>
      </c>
      <c r="H10263" t="s">
        <v>474</v>
      </c>
      <c r="I10263" t="s">
        <v>549</v>
      </c>
      <c r="J10263">
        <v>24960.054</v>
      </c>
      <c r="K10263">
        <v>238.51877865462228</v>
      </c>
    </row>
    <row r="10264" spans="1:13" x14ac:dyDescent="0.25">
      <c r="A10264">
        <v>1554</v>
      </c>
      <c r="B10264" t="s">
        <v>198</v>
      </c>
      <c r="C10264" t="s">
        <v>1538</v>
      </c>
      <c r="E10264">
        <v>2008</v>
      </c>
      <c r="F10264" s="10">
        <v>39577</v>
      </c>
      <c r="G10264" t="s">
        <v>489</v>
      </c>
      <c r="H10264" t="s">
        <v>474</v>
      </c>
      <c r="I10264" t="s">
        <v>549</v>
      </c>
      <c r="J10264">
        <v>73592</v>
      </c>
      <c r="K10264">
        <v>703.24663395163179</v>
      </c>
    </row>
    <row r="10265" spans="1:13" x14ac:dyDescent="0.25">
      <c r="A10265">
        <v>8175</v>
      </c>
      <c r="B10265" t="s">
        <v>207</v>
      </c>
      <c r="C10265" t="s">
        <v>1538</v>
      </c>
      <c r="E10265">
        <v>2008</v>
      </c>
      <c r="F10265" s="10">
        <v>39582</v>
      </c>
      <c r="G10265" t="s">
        <v>489</v>
      </c>
      <c r="H10265" t="s">
        <v>474</v>
      </c>
      <c r="I10265" t="s">
        <v>549</v>
      </c>
      <c r="J10265">
        <v>47272</v>
      </c>
      <c r="K10265">
        <v>451.73218393523121</v>
      </c>
    </row>
    <row r="10266" spans="1:13" x14ac:dyDescent="0.25">
      <c r="A10266">
        <v>1437</v>
      </c>
      <c r="B10266" t="s">
        <v>178</v>
      </c>
      <c r="C10266" t="s">
        <v>1538</v>
      </c>
      <c r="E10266">
        <v>2009</v>
      </c>
      <c r="F10266" s="10">
        <v>39931</v>
      </c>
      <c r="G10266" t="s">
        <v>489</v>
      </c>
      <c r="H10266" t="s">
        <v>474</v>
      </c>
      <c r="I10266" t="s">
        <v>549</v>
      </c>
      <c r="J10266">
        <v>199706</v>
      </c>
      <c r="K10266">
        <v>2033.9858538038727</v>
      </c>
    </row>
    <row r="10267" spans="1:13" x14ac:dyDescent="0.25">
      <c r="A10267">
        <v>1531</v>
      </c>
      <c r="B10267" t="s">
        <v>196</v>
      </c>
      <c r="C10267" t="s">
        <v>1538</v>
      </c>
      <c r="E10267">
        <v>2009</v>
      </c>
      <c r="F10267" s="10">
        <v>39947</v>
      </c>
      <c r="G10267" t="s">
        <v>489</v>
      </c>
      <c r="H10267" t="s">
        <v>474</v>
      </c>
      <c r="I10267" t="s">
        <v>549</v>
      </c>
      <c r="J10267">
        <v>21389.379000000001</v>
      </c>
      <c r="K10267">
        <v>217.84870914068495</v>
      </c>
    </row>
    <row r="10268" spans="1:13" x14ac:dyDescent="0.25">
      <c r="A10268">
        <v>1554</v>
      </c>
      <c r="B10268" t="s">
        <v>198</v>
      </c>
      <c r="C10268" t="s">
        <v>1538</v>
      </c>
      <c r="E10268">
        <v>2009</v>
      </c>
      <c r="F10268" s="10">
        <v>39946</v>
      </c>
      <c r="G10268" t="s">
        <v>489</v>
      </c>
      <c r="H10268" t="s">
        <v>474</v>
      </c>
      <c r="I10268" t="s">
        <v>549</v>
      </c>
      <c r="J10268">
        <v>73118</v>
      </c>
      <c r="K10268">
        <v>744.69959669930574</v>
      </c>
    </row>
    <row r="10269" spans="1:13" x14ac:dyDescent="0.25">
      <c r="A10269">
        <v>8175</v>
      </c>
      <c r="B10269" t="s">
        <v>207</v>
      </c>
      <c r="C10269" t="s">
        <v>1538</v>
      </c>
      <c r="E10269">
        <v>2009</v>
      </c>
      <c r="F10269" s="10">
        <v>39946</v>
      </c>
      <c r="G10269" t="s">
        <v>489</v>
      </c>
      <c r="H10269" t="s">
        <v>474</v>
      </c>
      <c r="I10269" t="s">
        <v>549</v>
      </c>
      <c r="J10269">
        <v>45692</v>
      </c>
      <c r="K10269">
        <v>465.36849985481933</v>
      </c>
    </row>
    <row r="10270" spans="1:13" x14ac:dyDescent="0.25">
      <c r="A10270">
        <v>1437</v>
      </c>
      <c r="B10270" t="s">
        <v>178</v>
      </c>
      <c r="C10270" t="s">
        <v>1538</v>
      </c>
      <c r="E10270">
        <v>2010</v>
      </c>
      <c r="F10270" s="10">
        <v>40298</v>
      </c>
      <c r="G10270" t="s">
        <v>489</v>
      </c>
      <c r="H10270" t="s">
        <v>474</v>
      </c>
      <c r="I10270" t="s">
        <v>549</v>
      </c>
      <c r="J10270">
        <v>178520</v>
      </c>
      <c r="K10270">
        <v>1889.3520428433753</v>
      </c>
    </row>
    <row r="10271" spans="1:13" x14ac:dyDescent="0.25">
      <c r="A10271">
        <v>1531</v>
      </c>
      <c r="B10271" t="s">
        <v>196</v>
      </c>
      <c r="C10271" t="s">
        <v>1538</v>
      </c>
      <c r="E10271">
        <v>2010</v>
      </c>
      <c r="F10271" s="10">
        <v>40312</v>
      </c>
      <c r="G10271" t="s">
        <v>489</v>
      </c>
      <c r="H10271" t="s">
        <v>474</v>
      </c>
      <c r="I10271" t="s">
        <v>549</v>
      </c>
      <c r="J10271">
        <v>11418.553</v>
      </c>
      <c r="K10271">
        <v>120.8473360792368</v>
      </c>
    </row>
    <row r="10272" spans="1:13" x14ac:dyDescent="0.25">
      <c r="A10272">
        <v>1554</v>
      </c>
      <c r="B10272" t="s">
        <v>198</v>
      </c>
      <c r="C10272" t="s">
        <v>1538</v>
      </c>
      <c r="E10272">
        <v>2010</v>
      </c>
      <c r="F10272" s="10">
        <v>40310</v>
      </c>
      <c r="G10272" t="s">
        <v>489</v>
      </c>
      <c r="H10272" t="s">
        <v>474</v>
      </c>
      <c r="I10272" t="s">
        <v>549</v>
      </c>
      <c r="J10272">
        <v>53515</v>
      </c>
      <c r="K10272">
        <v>566.37169265495868</v>
      </c>
    </row>
    <row r="10273" spans="1:11" x14ac:dyDescent="0.25">
      <c r="A10273">
        <v>8175</v>
      </c>
      <c r="B10273" t="s">
        <v>207</v>
      </c>
      <c r="C10273" t="s">
        <v>1538</v>
      </c>
      <c r="E10273">
        <v>2010</v>
      </c>
      <c r="F10273" s="10">
        <v>40311</v>
      </c>
      <c r="G10273" t="s">
        <v>489</v>
      </c>
      <c r="H10273" t="s">
        <v>474</v>
      </c>
      <c r="I10273" t="s">
        <v>549</v>
      </c>
      <c r="J10273">
        <v>45008</v>
      </c>
      <c r="K10273">
        <v>476.33854326851127</v>
      </c>
    </row>
    <row r="10274" spans="1:11" x14ac:dyDescent="0.25">
      <c r="A10274">
        <v>1437</v>
      </c>
      <c r="B10274" t="s">
        <v>178</v>
      </c>
      <c r="C10274" t="s">
        <v>1538</v>
      </c>
      <c r="E10274">
        <v>2011</v>
      </c>
      <c r="F10274" s="10">
        <v>40661</v>
      </c>
      <c r="G10274" t="s">
        <v>489</v>
      </c>
      <c r="H10274" t="s">
        <v>474</v>
      </c>
      <c r="I10274" t="s">
        <v>549</v>
      </c>
      <c r="J10274">
        <v>181234</v>
      </c>
      <c r="K10274">
        <v>2231.8200393041889</v>
      </c>
    </row>
    <row r="10275" spans="1:11" x14ac:dyDescent="0.25">
      <c r="A10275">
        <v>1531</v>
      </c>
      <c r="B10275" t="s">
        <v>196</v>
      </c>
      <c r="C10275" t="s">
        <v>1538</v>
      </c>
      <c r="E10275">
        <v>2011</v>
      </c>
      <c r="F10275" s="10">
        <v>40676</v>
      </c>
      <c r="G10275" t="s">
        <v>489</v>
      </c>
      <c r="H10275" t="s">
        <v>474</v>
      </c>
      <c r="I10275" t="s">
        <v>549</v>
      </c>
      <c r="J10275">
        <v>21966.91</v>
      </c>
      <c r="K10275">
        <v>270.51320359089124</v>
      </c>
    </row>
    <row r="10276" spans="1:11" x14ac:dyDescent="0.25">
      <c r="A10276">
        <v>1554</v>
      </c>
      <c r="B10276" t="s">
        <v>198</v>
      </c>
      <c r="C10276" t="s">
        <v>1538</v>
      </c>
      <c r="E10276">
        <v>2011</v>
      </c>
      <c r="F10276" s="10">
        <v>40675</v>
      </c>
      <c r="G10276" t="s">
        <v>489</v>
      </c>
      <c r="H10276" t="s">
        <v>474</v>
      </c>
      <c r="I10276" t="s">
        <v>549</v>
      </c>
      <c r="J10276">
        <v>61097</v>
      </c>
      <c r="K10276">
        <v>752.38370803142914</v>
      </c>
    </row>
    <row r="10277" spans="1:11" x14ac:dyDescent="0.25">
      <c r="A10277">
        <v>8175</v>
      </c>
      <c r="B10277" t="s">
        <v>207</v>
      </c>
      <c r="C10277" t="s">
        <v>1538</v>
      </c>
      <c r="E10277">
        <v>2011</v>
      </c>
      <c r="F10277" s="10">
        <v>40675</v>
      </c>
      <c r="G10277" t="s">
        <v>489</v>
      </c>
      <c r="H10277" t="s">
        <v>474</v>
      </c>
      <c r="I10277" t="s">
        <v>549</v>
      </c>
      <c r="J10277">
        <v>49880</v>
      </c>
      <c r="K10277">
        <v>614.25109836174749</v>
      </c>
    </row>
    <row r="10278" spans="1:11" x14ac:dyDescent="0.25">
      <c r="A10278">
        <v>1437</v>
      </c>
      <c r="B10278" t="s">
        <v>178</v>
      </c>
      <c r="C10278" t="s">
        <v>1538</v>
      </c>
      <c r="E10278">
        <v>2012</v>
      </c>
      <c r="F10278" s="10">
        <v>41026</v>
      </c>
      <c r="G10278" t="s">
        <v>489</v>
      </c>
      <c r="H10278" t="s">
        <v>474</v>
      </c>
      <c r="I10278" t="s">
        <v>549</v>
      </c>
      <c r="J10278">
        <v>193792</v>
      </c>
      <c r="K10278">
        <v>2419.2418309922541</v>
      </c>
    </row>
    <row r="10279" spans="1:11" x14ac:dyDescent="0.25">
      <c r="A10279">
        <v>1531</v>
      </c>
      <c r="B10279" t="s">
        <v>196</v>
      </c>
      <c r="C10279" t="s">
        <v>1538</v>
      </c>
      <c r="E10279">
        <v>2012</v>
      </c>
      <c r="F10279" s="10">
        <v>41044</v>
      </c>
      <c r="G10279" t="s">
        <v>489</v>
      </c>
      <c r="H10279" t="s">
        <v>474</v>
      </c>
      <c r="I10279" t="s">
        <v>549</v>
      </c>
      <c r="J10279">
        <v>16533.387999999999</v>
      </c>
      <c r="K10279">
        <v>206.3979104278059</v>
      </c>
    </row>
    <row r="10280" spans="1:11" x14ac:dyDescent="0.25">
      <c r="A10280">
        <v>1554</v>
      </c>
      <c r="B10280" t="s">
        <v>198</v>
      </c>
      <c r="C10280" t="s">
        <v>1538</v>
      </c>
      <c r="E10280">
        <v>2012</v>
      </c>
      <c r="F10280" s="10">
        <v>41040</v>
      </c>
      <c r="G10280" t="s">
        <v>489</v>
      </c>
      <c r="H10280" t="s">
        <v>474</v>
      </c>
      <c r="I10280" t="s">
        <v>549</v>
      </c>
      <c r="J10280">
        <v>68502</v>
      </c>
      <c r="K10280">
        <v>855.15864383788494</v>
      </c>
    </row>
    <row r="10281" spans="1:11" x14ac:dyDescent="0.25">
      <c r="A10281">
        <v>1660</v>
      </c>
      <c r="B10281" t="s">
        <v>200</v>
      </c>
      <c r="C10281" t="s">
        <v>1538</v>
      </c>
      <c r="E10281">
        <v>2012</v>
      </c>
      <c r="F10281" s="10">
        <v>41044</v>
      </c>
      <c r="G10281" t="s">
        <v>489</v>
      </c>
      <c r="H10281" t="s">
        <v>474</v>
      </c>
      <c r="I10281" t="s">
        <v>549</v>
      </c>
      <c r="J10281">
        <v>7266</v>
      </c>
      <c r="K10281">
        <v>90.706588218242857</v>
      </c>
    </row>
    <row r="10282" spans="1:11" x14ac:dyDescent="0.25">
      <c r="A10282">
        <v>8175</v>
      </c>
      <c r="B10282" t="s">
        <v>207</v>
      </c>
      <c r="C10282" t="s">
        <v>1538</v>
      </c>
      <c r="E10282">
        <v>2012</v>
      </c>
      <c r="F10282" s="10">
        <v>41039</v>
      </c>
      <c r="G10282" t="s">
        <v>489</v>
      </c>
      <c r="H10282" t="s">
        <v>474</v>
      </c>
      <c r="I10282" t="s">
        <v>549</v>
      </c>
      <c r="J10282">
        <v>46453</v>
      </c>
      <c r="K10282">
        <v>579.90546965345925</v>
      </c>
    </row>
    <row r="10283" spans="1:11" x14ac:dyDescent="0.25">
      <c r="A10283">
        <v>12064</v>
      </c>
      <c r="B10283" t="s">
        <v>213</v>
      </c>
      <c r="C10283" t="s">
        <v>1538</v>
      </c>
      <c r="E10283">
        <v>2012</v>
      </c>
      <c r="F10283" s="10">
        <v>41038</v>
      </c>
      <c r="G10283" t="s">
        <v>489</v>
      </c>
      <c r="H10283" t="s">
        <v>474</v>
      </c>
      <c r="I10283" t="s">
        <v>549</v>
      </c>
      <c r="J10283">
        <v>42191</v>
      </c>
      <c r="K10283">
        <v>526.69992616513684</v>
      </c>
    </row>
    <row r="10284" spans="1:11" x14ac:dyDescent="0.25">
      <c r="A10284">
        <v>1437</v>
      </c>
      <c r="B10284" t="s">
        <v>178</v>
      </c>
      <c r="C10284" t="s">
        <v>1538</v>
      </c>
      <c r="E10284">
        <v>2013</v>
      </c>
      <c r="F10284" s="10">
        <v>41394</v>
      </c>
      <c r="G10284" t="s">
        <v>489</v>
      </c>
      <c r="H10284" t="s">
        <v>474</v>
      </c>
      <c r="I10284" t="s">
        <v>549</v>
      </c>
      <c r="J10284">
        <v>180143</v>
      </c>
      <c r="K10284">
        <v>1849.1003430837998</v>
      </c>
    </row>
    <row r="10285" spans="1:11" x14ac:dyDescent="0.25">
      <c r="A10285">
        <v>1531</v>
      </c>
      <c r="B10285" t="s">
        <v>196</v>
      </c>
      <c r="C10285" t="s">
        <v>1538</v>
      </c>
      <c r="E10285">
        <v>2013</v>
      </c>
      <c r="F10285" s="10">
        <v>41408</v>
      </c>
      <c r="G10285" t="s">
        <v>489</v>
      </c>
      <c r="H10285" t="s">
        <v>474</v>
      </c>
      <c r="I10285" t="s">
        <v>549</v>
      </c>
      <c r="J10285">
        <v>13288.483</v>
      </c>
      <c r="K10285">
        <v>136.40129493992686</v>
      </c>
    </row>
    <row r="10286" spans="1:11" x14ac:dyDescent="0.25">
      <c r="A10286">
        <v>1554</v>
      </c>
      <c r="B10286" t="s">
        <v>198</v>
      </c>
      <c r="C10286" t="s">
        <v>1538</v>
      </c>
      <c r="E10286">
        <v>2013</v>
      </c>
      <c r="F10286" s="10">
        <v>41404</v>
      </c>
      <c r="G10286" t="s">
        <v>489</v>
      </c>
      <c r="H10286" t="s">
        <v>474</v>
      </c>
      <c r="I10286" t="s">
        <v>549</v>
      </c>
      <c r="J10286">
        <v>66718</v>
      </c>
      <c r="K10286">
        <v>684.83525138287337</v>
      </c>
    </row>
    <row r="10287" spans="1:11" x14ac:dyDescent="0.25">
      <c r="A10287">
        <v>1660</v>
      </c>
      <c r="B10287" t="s">
        <v>200</v>
      </c>
      <c r="C10287" t="s">
        <v>1538</v>
      </c>
      <c r="E10287">
        <v>2013</v>
      </c>
      <c r="F10287" s="10">
        <v>41408</v>
      </c>
      <c r="G10287" t="s">
        <v>489</v>
      </c>
      <c r="H10287" t="s">
        <v>474</v>
      </c>
      <c r="I10287" t="s">
        <v>549</v>
      </c>
      <c r="J10287">
        <v>4577</v>
      </c>
      <c r="K10287">
        <v>46.981188668416493</v>
      </c>
    </row>
    <row r="10288" spans="1:11" x14ac:dyDescent="0.25">
      <c r="A10288">
        <v>8175</v>
      </c>
      <c r="B10288" t="s">
        <v>207</v>
      </c>
      <c r="C10288" t="s">
        <v>1538</v>
      </c>
      <c r="E10288">
        <v>2013</v>
      </c>
      <c r="F10288" s="10">
        <v>41403</v>
      </c>
      <c r="G10288" t="s">
        <v>489</v>
      </c>
      <c r="H10288" t="s">
        <v>474</v>
      </c>
      <c r="I10288" t="s">
        <v>549</v>
      </c>
      <c r="J10288">
        <v>45974</v>
      </c>
      <c r="K10288">
        <v>471.9058701861</v>
      </c>
    </row>
    <row r="10289" spans="1:11" x14ac:dyDescent="0.25">
      <c r="A10289">
        <v>12064</v>
      </c>
      <c r="B10289" t="s">
        <v>213</v>
      </c>
      <c r="C10289" t="s">
        <v>1538</v>
      </c>
      <c r="E10289">
        <v>2013</v>
      </c>
      <c r="F10289" s="10">
        <v>41407</v>
      </c>
      <c r="G10289" t="s">
        <v>489</v>
      </c>
      <c r="H10289" t="s">
        <v>474</v>
      </c>
      <c r="I10289" t="s">
        <v>549</v>
      </c>
      <c r="J10289">
        <v>45477</v>
      </c>
      <c r="K10289">
        <v>466.8043515563856</v>
      </c>
    </row>
    <row r="10290" spans="1:11" x14ac:dyDescent="0.25">
      <c r="A10290">
        <v>1437</v>
      </c>
      <c r="B10290" t="s">
        <v>178</v>
      </c>
      <c r="C10290" t="s">
        <v>1538</v>
      </c>
      <c r="E10290">
        <v>2014</v>
      </c>
      <c r="F10290" s="10">
        <v>41759</v>
      </c>
      <c r="G10290" t="s">
        <v>489</v>
      </c>
      <c r="H10290" t="s">
        <v>474</v>
      </c>
      <c r="I10290" t="s">
        <v>549</v>
      </c>
      <c r="J10290">
        <v>178137</v>
      </c>
      <c r="K10290">
        <v>1736.6069246861134</v>
      </c>
    </row>
    <row r="10291" spans="1:11" x14ac:dyDescent="0.25">
      <c r="A10291">
        <v>1531</v>
      </c>
      <c r="B10291" t="s">
        <v>196</v>
      </c>
      <c r="C10291" t="s">
        <v>1538</v>
      </c>
      <c r="E10291">
        <v>2014</v>
      </c>
      <c r="F10291" s="10">
        <v>41773</v>
      </c>
      <c r="G10291" t="s">
        <v>489</v>
      </c>
      <c r="H10291" t="s">
        <v>474</v>
      </c>
      <c r="I10291" t="s">
        <v>549</v>
      </c>
      <c r="J10291">
        <v>14985.281999999999</v>
      </c>
      <c r="K10291">
        <v>146.08725020391142</v>
      </c>
    </row>
    <row r="10292" spans="1:11" x14ac:dyDescent="0.25">
      <c r="A10292">
        <v>1554</v>
      </c>
      <c r="B10292" t="s">
        <v>198</v>
      </c>
      <c r="C10292" t="s">
        <v>1538</v>
      </c>
      <c r="E10292">
        <v>2014</v>
      </c>
      <c r="F10292" s="10">
        <v>41772</v>
      </c>
      <c r="G10292" t="s">
        <v>489</v>
      </c>
      <c r="H10292" t="s">
        <v>474</v>
      </c>
      <c r="I10292" t="s">
        <v>549</v>
      </c>
      <c r="J10292">
        <v>62096</v>
      </c>
      <c r="K10292">
        <v>605.3562347817068</v>
      </c>
    </row>
    <row r="10293" spans="1:11" x14ac:dyDescent="0.25">
      <c r="A10293">
        <v>1660</v>
      </c>
      <c r="B10293" t="s">
        <v>200</v>
      </c>
      <c r="C10293" t="s">
        <v>1538</v>
      </c>
      <c r="E10293">
        <v>2014</v>
      </c>
      <c r="F10293" s="10">
        <v>41773</v>
      </c>
      <c r="G10293" t="s">
        <v>489</v>
      </c>
      <c r="H10293" t="s">
        <v>474</v>
      </c>
      <c r="I10293" t="s">
        <v>549</v>
      </c>
      <c r="J10293">
        <v>5502</v>
      </c>
      <c r="K10293">
        <v>53.63743242348864</v>
      </c>
    </row>
    <row r="10294" spans="1:11" x14ac:dyDescent="0.25">
      <c r="A10294">
        <v>1796</v>
      </c>
      <c r="B10294" t="s">
        <v>205</v>
      </c>
      <c r="C10294" t="s">
        <v>1538</v>
      </c>
      <c r="E10294">
        <v>2014</v>
      </c>
      <c r="F10294" s="10">
        <v>41767</v>
      </c>
      <c r="G10294" t="s">
        <v>489</v>
      </c>
      <c r="H10294" t="s">
        <v>474</v>
      </c>
      <c r="I10294" t="s">
        <v>549</v>
      </c>
      <c r="J10294">
        <v>180197</v>
      </c>
      <c r="K10294">
        <v>1756.6892785196987</v>
      </c>
    </row>
    <row r="10295" spans="1:11" x14ac:dyDescent="0.25">
      <c r="A10295">
        <v>8175</v>
      </c>
      <c r="B10295" t="s">
        <v>207</v>
      </c>
      <c r="C10295" t="s">
        <v>1538</v>
      </c>
      <c r="E10295">
        <v>2014</v>
      </c>
      <c r="F10295" s="10">
        <v>41772</v>
      </c>
      <c r="G10295" t="s">
        <v>489</v>
      </c>
      <c r="H10295" t="s">
        <v>474</v>
      </c>
      <c r="I10295" t="s">
        <v>549</v>
      </c>
      <c r="J10295">
        <v>45985</v>
      </c>
      <c r="K10295">
        <v>448.29468011525358</v>
      </c>
    </row>
    <row r="10296" spans="1:11" x14ac:dyDescent="0.25">
      <c r="A10296">
        <v>8176</v>
      </c>
      <c r="B10296" t="s">
        <v>176</v>
      </c>
      <c r="C10296" t="s">
        <v>1538</v>
      </c>
      <c r="E10296">
        <v>2014</v>
      </c>
      <c r="F10296" s="10">
        <v>41772</v>
      </c>
      <c r="G10296" t="s">
        <v>489</v>
      </c>
      <c r="H10296" t="s">
        <v>474</v>
      </c>
      <c r="I10296" t="s">
        <v>549</v>
      </c>
      <c r="J10296">
        <v>295400</v>
      </c>
      <c r="K10296">
        <v>2879.7705448743268</v>
      </c>
    </row>
    <row r="10297" spans="1:11" x14ac:dyDescent="0.25">
      <c r="A10297">
        <v>12064</v>
      </c>
      <c r="B10297" t="s">
        <v>213</v>
      </c>
      <c r="C10297" t="s">
        <v>1538</v>
      </c>
      <c r="E10297">
        <v>2014</v>
      </c>
      <c r="F10297" s="10">
        <v>41771</v>
      </c>
      <c r="G10297" t="s">
        <v>489</v>
      </c>
      <c r="H10297" t="s">
        <v>474</v>
      </c>
      <c r="I10297" t="s">
        <v>549</v>
      </c>
      <c r="J10297">
        <v>45977</v>
      </c>
      <c r="K10297">
        <v>448.21669039162799</v>
      </c>
    </row>
    <row r="10298" spans="1:11" x14ac:dyDescent="0.25">
      <c r="A10298">
        <v>8078</v>
      </c>
      <c r="B10298" t="s">
        <v>184</v>
      </c>
      <c r="C10298" t="s">
        <v>1538</v>
      </c>
      <c r="E10298">
        <v>2014</v>
      </c>
      <c r="F10298" s="10">
        <v>41957</v>
      </c>
      <c r="G10298" t="s">
        <v>489</v>
      </c>
      <c r="H10298" t="s">
        <v>474</v>
      </c>
      <c r="I10298" t="s">
        <v>549</v>
      </c>
      <c r="J10298">
        <v>105490</v>
      </c>
      <c r="K10298">
        <v>942.47165187504061</v>
      </c>
    </row>
    <row r="10299" spans="1:11" x14ac:dyDescent="0.25">
      <c r="A10299">
        <v>1431</v>
      </c>
      <c r="B10299" t="s">
        <v>174</v>
      </c>
      <c r="C10299" t="s">
        <v>1538</v>
      </c>
      <c r="E10299">
        <v>2015</v>
      </c>
      <c r="F10299" s="10">
        <v>42121</v>
      </c>
      <c r="G10299" t="s">
        <v>489</v>
      </c>
      <c r="H10299" t="s">
        <v>474</v>
      </c>
      <c r="I10299" t="s">
        <v>549</v>
      </c>
      <c r="J10299">
        <v>32760</v>
      </c>
      <c r="K10299">
        <v>275.70418708060782</v>
      </c>
    </row>
    <row r="10300" spans="1:11" x14ac:dyDescent="0.25">
      <c r="A10300">
        <v>1437</v>
      </c>
      <c r="B10300" t="s">
        <v>178</v>
      </c>
      <c r="C10300" t="s">
        <v>1538</v>
      </c>
      <c r="E10300">
        <v>2015</v>
      </c>
      <c r="F10300" s="10">
        <v>42124</v>
      </c>
      <c r="G10300" t="s">
        <v>489</v>
      </c>
      <c r="H10300" t="s">
        <v>474</v>
      </c>
      <c r="I10300" t="s">
        <v>549</v>
      </c>
      <c r="J10300">
        <v>189398</v>
      </c>
      <c r="K10300">
        <v>1593.9505990443517</v>
      </c>
    </row>
    <row r="10301" spans="1:11" x14ac:dyDescent="0.25">
      <c r="A10301">
        <v>1531</v>
      </c>
      <c r="B10301" t="s">
        <v>196</v>
      </c>
      <c r="C10301" t="s">
        <v>1538</v>
      </c>
      <c r="E10301">
        <v>2015</v>
      </c>
      <c r="F10301" s="10">
        <v>42138</v>
      </c>
      <c r="G10301" t="s">
        <v>489</v>
      </c>
      <c r="H10301" t="s">
        <v>474</v>
      </c>
      <c r="I10301" t="s">
        <v>549</v>
      </c>
      <c r="J10301">
        <v>12111.123</v>
      </c>
      <c r="K10301">
        <v>101.92574240989782</v>
      </c>
    </row>
    <row r="10302" spans="1:11" x14ac:dyDescent="0.25">
      <c r="A10302">
        <v>1554</v>
      </c>
      <c r="B10302" t="s">
        <v>198</v>
      </c>
      <c r="C10302" t="s">
        <v>1538</v>
      </c>
      <c r="E10302">
        <v>2015</v>
      </c>
      <c r="F10302" s="10">
        <v>42136</v>
      </c>
      <c r="G10302" t="s">
        <v>489</v>
      </c>
      <c r="H10302" t="s">
        <v>474</v>
      </c>
      <c r="I10302" t="s">
        <v>549</v>
      </c>
      <c r="J10302">
        <v>68741</v>
      </c>
      <c r="K10302">
        <v>578.51591953931813</v>
      </c>
    </row>
    <row r="10303" spans="1:11" x14ac:dyDescent="0.25">
      <c r="A10303">
        <v>1660</v>
      </c>
      <c r="B10303" t="s">
        <v>200</v>
      </c>
      <c r="C10303" t="s">
        <v>1538</v>
      </c>
      <c r="E10303">
        <v>2015</v>
      </c>
      <c r="F10303" s="10">
        <v>42138</v>
      </c>
      <c r="G10303" t="s">
        <v>489</v>
      </c>
      <c r="H10303" t="s">
        <v>474</v>
      </c>
      <c r="I10303" t="s">
        <v>549</v>
      </c>
      <c r="J10303">
        <v>3831</v>
      </c>
      <c r="K10303">
        <v>32.24123140127621</v>
      </c>
    </row>
    <row r="10304" spans="1:11" x14ac:dyDescent="0.25">
      <c r="A10304">
        <v>1796</v>
      </c>
      <c r="B10304" t="s">
        <v>205</v>
      </c>
      <c r="C10304" t="s">
        <v>1538</v>
      </c>
      <c r="E10304">
        <v>2015</v>
      </c>
      <c r="F10304" s="10">
        <v>42132</v>
      </c>
      <c r="G10304" t="s">
        <v>489</v>
      </c>
      <c r="H10304" t="s">
        <v>474</v>
      </c>
      <c r="I10304" t="s">
        <v>549</v>
      </c>
      <c r="J10304">
        <v>179988</v>
      </c>
      <c r="K10304">
        <v>1514.7571802278524</v>
      </c>
    </row>
    <row r="10305" spans="1:11" x14ac:dyDescent="0.25">
      <c r="A10305">
        <v>8078</v>
      </c>
      <c r="B10305" t="s">
        <v>184</v>
      </c>
      <c r="C10305" t="s">
        <v>1538</v>
      </c>
      <c r="E10305">
        <v>2015</v>
      </c>
      <c r="F10305" s="10">
        <v>42118</v>
      </c>
      <c r="G10305" t="s">
        <v>489</v>
      </c>
      <c r="H10305" t="s">
        <v>474</v>
      </c>
      <c r="I10305" t="s">
        <v>549</v>
      </c>
      <c r="J10305">
        <v>106945</v>
      </c>
      <c r="K10305">
        <v>900.03615040706973</v>
      </c>
    </row>
    <row r="10306" spans="1:11" x14ac:dyDescent="0.25">
      <c r="A10306">
        <v>8175</v>
      </c>
      <c r="B10306" t="s">
        <v>207</v>
      </c>
      <c r="C10306" t="s">
        <v>1538</v>
      </c>
      <c r="E10306">
        <v>2015</v>
      </c>
      <c r="F10306" s="10">
        <v>42136</v>
      </c>
      <c r="G10306" t="s">
        <v>489</v>
      </c>
      <c r="H10306" t="s">
        <v>474</v>
      </c>
      <c r="I10306" t="s">
        <v>549</v>
      </c>
      <c r="J10306">
        <v>46501</v>
      </c>
      <c r="K10306">
        <v>391.3467766616406</v>
      </c>
    </row>
    <row r="10307" spans="1:11" x14ac:dyDescent="0.25">
      <c r="A10307">
        <v>12064</v>
      </c>
      <c r="B10307" t="s">
        <v>213</v>
      </c>
      <c r="C10307" t="s">
        <v>1538</v>
      </c>
      <c r="E10307">
        <v>2015</v>
      </c>
      <c r="F10307" s="10">
        <v>42136</v>
      </c>
      <c r="G10307" t="s">
        <v>489</v>
      </c>
      <c r="H10307" t="s">
        <v>474</v>
      </c>
      <c r="I10307" t="s">
        <v>549</v>
      </c>
      <c r="J10307">
        <v>44897</v>
      </c>
      <c r="K10307">
        <v>377.84770718431167</v>
      </c>
    </row>
    <row r="10308" spans="1:11" x14ac:dyDescent="0.25">
      <c r="A10308">
        <v>1522</v>
      </c>
      <c r="B10308" t="s">
        <v>194</v>
      </c>
      <c r="C10308" t="s">
        <v>1538</v>
      </c>
      <c r="E10308">
        <v>2015</v>
      </c>
      <c r="F10308" s="10">
        <v>42228</v>
      </c>
      <c r="G10308" t="s">
        <v>489</v>
      </c>
      <c r="H10308" t="s">
        <v>474</v>
      </c>
      <c r="I10308" t="s">
        <v>549</v>
      </c>
      <c r="J10308">
        <v>20459.75</v>
      </c>
      <c r="K10308">
        <v>164.57538348503653</v>
      </c>
    </row>
    <row r="10309" spans="1:11" x14ac:dyDescent="0.25">
      <c r="A10309">
        <v>8176</v>
      </c>
      <c r="B10309" t="s">
        <v>176</v>
      </c>
      <c r="C10309" t="s">
        <v>1538</v>
      </c>
      <c r="E10309">
        <v>2015</v>
      </c>
      <c r="F10309" s="10">
        <v>42416</v>
      </c>
      <c r="G10309" t="s">
        <v>489</v>
      </c>
      <c r="H10309" t="s">
        <v>474</v>
      </c>
      <c r="I10309" t="s">
        <v>549</v>
      </c>
      <c r="J10309">
        <v>203700</v>
      </c>
      <c r="K10309">
        <v>1801.1089738304968</v>
      </c>
    </row>
    <row r="10310" spans="1:11" x14ac:dyDescent="0.25">
      <c r="A10310">
        <v>8120</v>
      </c>
      <c r="B10310" t="s">
        <v>189</v>
      </c>
      <c r="C10310" t="s">
        <v>1538</v>
      </c>
      <c r="E10310">
        <v>2015</v>
      </c>
      <c r="F10310" s="10">
        <v>42459</v>
      </c>
      <c r="G10310" t="s">
        <v>489</v>
      </c>
      <c r="H10310" t="s">
        <v>474</v>
      </c>
      <c r="I10310" t="s">
        <v>549</v>
      </c>
      <c r="J10310">
        <v>39000</v>
      </c>
      <c r="K10310">
        <v>347.15793680619987</v>
      </c>
    </row>
    <row r="10311" spans="1:11" x14ac:dyDescent="0.25">
      <c r="A10311">
        <v>882</v>
      </c>
      <c r="B10311" t="s">
        <v>172</v>
      </c>
      <c r="C10311" t="s">
        <v>1538</v>
      </c>
      <c r="E10311">
        <v>2016</v>
      </c>
      <c r="F10311" s="10">
        <v>42487</v>
      </c>
      <c r="G10311" t="s">
        <v>489</v>
      </c>
      <c r="H10311" t="s">
        <v>474</v>
      </c>
      <c r="I10311" t="s">
        <v>549</v>
      </c>
      <c r="J10311">
        <v>44936.319600000003</v>
      </c>
      <c r="K10311">
        <v>418.83999669076258</v>
      </c>
    </row>
    <row r="10312" spans="1:11" x14ac:dyDescent="0.25">
      <c r="A10312">
        <v>1431</v>
      </c>
      <c r="B10312" t="s">
        <v>174</v>
      </c>
      <c r="C10312" t="s">
        <v>1538</v>
      </c>
      <c r="E10312">
        <v>2016</v>
      </c>
      <c r="F10312" s="10">
        <v>42487</v>
      </c>
      <c r="G10312" t="s">
        <v>489</v>
      </c>
      <c r="H10312" t="s">
        <v>474</v>
      </c>
      <c r="I10312" t="s">
        <v>549</v>
      </c>
      <c r="J10312">
        <v>35205</v>
      </c>
      <c r="K10312">
        <v>328.13684375474077</v>
      </c>
    </row>
    <row r="10313" spans="1:11" x14ac:dyDescent="0.25">
      <c r="A10313">
        <v>1437</v>
      </c>
      <c r="B10313" t="s">
        <v>178</v>
      </c>
      <c r="C10313" t="s">
        <v>1538</v>
      </c>
      <c r="E10313">
        <v>2016</v>
      </c>
      <c r="F10313" s="10">
        <v>42488</v>
      </c>
      <c r="G10313" t="s">
        <v>489</v>
      </c>
      <c r="H10313" t="s">
        <v>474</v>
      </c>
      <c r="I10313" t="s">
        <v>549</v>
      </c>
      <c r="J10313">
        <v>214372</v>
      </c>
      <c r="K10313">
        <v>1998.1068447490779</v>
      </c>
    </row>
    <row r="10314" spans="1:11" x14ac:dyDescent="0.25">
      <c r="A10314">
        <v>1531</v>
      </c>
      <c r="B10314" t="s">
        <v>196</v>
      </c>
      <c r="C10314" t="s">
        <v>1538</v>
      </c>
      <c r="E10314">
        <v>2016</v>
      </c>
      <c r="F10314" s="10">
        <v>42503</v>
      </c>
      <c r="G10314" t="s">
        <v>489</v>
      </c>
      <c r="H10314" t="s">
        <v>474</v>
      </c>
      <c r="I10314" t="s">
        <v>549</v>
      </c>
      <c r="J10314">
        <v>17767.819</v>
      </c>
      <c r="K10314">
        <v>165.60931819529938</v>
      </c>
    </row>
    <row r="10315" spans="1:11" x14ac:dyDescent="0.25">
      <c r="A10315">
        <v>1554</v>
      </c>
      <c r="B10315" t="s">
        <v>198</v>
      </c>
      <c r="C10315" t="s">
        <v>1538</v>
      </c>
      <c r="E10315">
        <v>2016</v>
      </c>
      <c r="F10315" s="10">
        <v>42501</v>
      </c>
      <c r="G10315" t="s">
        <v>489</v>
      </c>
      <c r="H10315" t="s">
        <v>474</v>
      </c>
      <c r="I10315" t="s">
        <v>549</v>
      </c>
      <c r="J10315">
        <v>78719</v>
      </c>
      <c r="K10315">
        <v>733.71976149778266</v>
      </c>
    </row>
    <row r="10316" spans="1:11" x14ac:dyDescent="0.25">
      <c r="A10316">
        <v>1660</v>
      </c>
      <c r="B10316" t="s">
        <v>200</v>
      </c>
      <c r="C10316" t="s">
        <v>1538</v>
      </c>
      <c r="E10316">
        <v>2016</v>
      </c>
      <c r="F10316" s="10">
        <v>42502</v>
      </c>
      <c r="G10316" t="s">
        <v>489</v>
      </c>
      <c r="H10316" t="s">
        <v>474</v>
      </c>
      <c r="I10316" t="s">
        <v>549</v>
      </c>
      <c r="J10316">
        <v>6325</v>
      </c>
      <c r="K10316">
        <v>58.953715004934963</v>
      </c>
    </row>
    <row r="10317" spans="1:11" x14ac:dyDescent="0.25">
      <c r="A10317">
        <v>1796</v>
      </c>
      <c r="B10317" t="s">
        <v>205</v>
      </c>
      <c r="C10317" t="s">
        <v>1538</v>
      </c>
      <c r="E10317">
        <v>2016</v>
      </c>
      <c r="F10317" s="10">
        <v>42502</v>
      </c>
      <c r="G10317" t="s">
        <v>489</v>
      </c>
      <c r="H10317" t="s">
        <v>474</v>
      </c>
      <c r="I10317" t="s">
        <v>549</v>
      </c>
      <c r="J10317">
        <v>183324</v>
      </c>
      <c r="K10317">
        <v>1708.7163398521261</v>
      </c>
    </row>
    <row r="10318" spans="1:11" x14ac:dyDescent="0.25">
      <c r="A10318">
        <v>1801</v>
      </c>
      <c r="B10318" t="s">
        <v>211</v>
      </c>
      <c r="C10318" t="s">
        <v>1538</v>
      </c>
      <c r="E10318">
        <v>2016</v>
      </c>
      <c r="F10318" s="10">
        <v>42503</v>
      </c>
      <c r="G10318" t="s">
        <v>489</v>
      </c>
      <c r="H10318" t="s">
        <v>474</v>
      </c>
      <c r="I10318" t="s">
        <v>549</v>
      </c>
      <c r="J10318">
        <v>14990.650000000001</v>
      </c>
      <c r="K10318">
        <v>139.72403285987801</v>
      </c>
    </row>
    <row r="10319" spans="1:11" x14ac:dyDescent="0.25">
      <c r="A10319">
        <v>8078</v>
      </c>
      <c r="B10319" t="s">
        <v>184</v>
      </c>
      <c r="C10319" t="s">
        <v>1538</v>
      </c>
      <c r="E10319">
        <v>2016</v>
      </c>
      <c r="F10319" s="10">
        <v>42486</v>
      </c>
      <c r="G10319" t="s">
        <v>489</v>
      </c>
      <c r="H10319" t="s">
        <v>474</v>
      </c>
      <c r="I10319" t="s">
        <v>549</v>
      </c>
      <c r="J10319">
        <v>103098</v>
      </c>
      <c r="K10319">
        <v>960.95021495316757</v>
      </c>
    </row>
    <row r="10320" spans="1:11" x14ac:dyDescent="0.25">
      <c r="A10320">
        <v>8175</v>
      </c>
      <c r="B10320" t="s">
        <v>207</v>
      </c>
      <c r="C10320" t="s">
        <v>1538</v>
      </c>
      <c r="E10320">
        <v>2016</v>
      </c>
      <c r="F10320" s="10">
        <v>42501</v>
      </c>
      <c r="G10320" t="s">
        <v>489</v>
      </c>
      <c r="H10320" t="s">
        <v>474</v>
      </c>
      <c r="I10320" t="s">
        <v>549</v>
      </c>
      <c r="J10320">
        <v>40479</v>
      </c>
      <c r="K10320">
        <v>377.29445528612843</v>
      </c>
    </row>
    <row r="10321" spans="1:11" x14ac:dyDescent="0.25">
      <c r="A10321">
        <v>12064</v>
      </c>
      <c r="B10321" t="s">
        <v>213</v>
      </c>
      <c r="C10321" t="s">
        <v>1538</v>
      </c>
      <c r="E10321">
        <v>2016</v>
      </c>
      <c r="F10321" s="10">
        <v>42503</v>
      </c>
      <c r="G10321" t="s">
        <v>489</v>
      </c>
      <c r="H10321" t="s">
        <v>474</v>
      </c>
      <c r="I10321" t="s">
        <v>549</v>
      </c>
      <c r="J10321">
        <v>43105</v>
      </c>
      <c r="K10321">
        <v>401.7707328518137</v>
      </c>
    </row>
    <row r="10322" spans="1:11" x14ac:dyDescent="0.25">
      <c r="A10322">
        <v>1357</v>
      </c>
      <c r="B10322" t="s">
        <v>167</v>
      </c>
      <c r="C10322" t="s">
        <v>1538</v>
      </c>
      <c r="E10322">
        <v>2016</v>
      </c>
      <c r="F10322" s="10">
        <v>42513</v>
      </c>
      <c r="G10322" t="s">
        <v>489</v>
      </c>
      <c r="H10322" t="s">
        <v>474</v>
      </c>
      <c r="I10322" t="s">
        <v>549</v>
      </c>
      <c r="J10322">
        <v>180000</v>
      </c>
      <c r="K10322">
        <v>1621.3518491234104</v>
      </c>
    </row>
    <row r="10323" spans="1:11" x14ac:dyDescent="0.25">
      <c r="A10323">
        <v>1521</v>
      </c>
      <c r="B10323" t="s">
        <v>192</v>
      </c>
      <c r="C10323" t="s">
        <v>1538</v>
      </c>
      <c r="E10323">
        <v>2015</v>
      </c>
      <c r="F10323" s="10">
        <v>42551</v>
      </c>
      <c r="G10323" t="s">
        <v>489</v>
      </c>
      <c r="H10323" t="s">
        <v>474</v>
      </c>
      <c r="I10323" t="s">
        <v>549</v>
      </c>
      <c r="J10323">
        <v>79200</v>
      </c>
      <c r="K10323">
        <v>770.95870213697106</v>
      </c>
    </row>
    <row r="10324" spans="1:11" x14ac:dyDescent="0.25">
      <c r="A10324">
        <v>8176</v>
      </c>
      <c r="B10324" t="s">
        <v>176</v>
      </c>
      <c r="C10324" t="s">
        <v>1538</v>
      </c>
      <c r="E10324">
        <v>2016</v>
      </c>
      <c r="F10324" s="10">
        <v>42780</v>
      </c>
      <c r="G10324" t="s">
        <v>489</v>
      </c>
      <c r="H10324" t="s">
        <v>474</v>
      </c>
      <c r="I10324" t="s">
        <v>549</v>
      </c>
      <c r="J10324">
        <v>294500</v>
      </c>
      <c r="K10324">
        <v>2597.4639244233076</v>
      </c>
    </row>
    <row r="10325" spans="1:11" x14ac:dyDescent="0.25">
      <c r="A10325">
        <v>1357</v>
      </c>
      <c r="B10325" t="s">
        <v>167</v>
      </c>
      <c r="C10325" t="s">
        <v>1538</v>
      </c>
      <c r="E10325">
        <v>2017</v>
      </c>
      <c r="F10325" s="10">
        <v>42867</v>
      </c>
      <c r="G10325" t="s">
        <v>489</v>
      </c>
      <c r="H10325" t="s">
        <v>474</v>
      </c>
      <c r="I10325" t="s">
        <v>549</v>
      </c>
      <c r="J10325">
        <v>129000</v>
      </c>
      <c r="K10325">
        <v>1157.9911302726825</v>
      </c>
    </row>
    <row r="10326" spans="1:11" x14ac:dyDescent="0.25">
      <c r="A10326">
        <v>1431</v>
      </c>
      <c r="B10326" t="s">
        <v>174</v>
      </c>
      <c r="C10326" t="s">
        <v>1538</v>
      </c>
      <c r="E10326">
        <v>2017</v>
      </c>
      <c r="F10326" s="10">
        <v>42852</v>
      </c>
      <c r="G10326" t="s">
        <v>489</v>
      </c>
      <c r="H10326" t="s">
        <v>474</v>
      </c>
      <c r="I10326" t="s">
        <v>549</v>
      </c>
      <c r="J10326">
        <v>33447</v>
      </c>
      <c r="K10326">
        <v>300.24286305604971</v>
      </c>
    </row>
    <row r="10327" spans="1:11" x14ac:dyDescent="0.25">
      <c r="A10327">
        <v>1437</v>
      </c>
      <c r="B10327" t="s">
        <v>178</v>
      </c>
      <c r="C10327" t="s">
        <v>1538</v>
      </c>
      <c r="E10327">
        <v>2017</v>
      </c>
      <c r="F10327" s="10">
        <v>42853</v>
      </c>
      <c r="G10327" t="s">
        <v>489</v>
      </c>
      <c r="H10327" t="s">
        <v>474</v>
      </c>
      <c r="I10327" t="s">
        <v>549</v>
      </c>
      <c r="J10327">
        <v>214187</v>
      </c>
      <c r="K10327">
        <v>1922.6871799977912</v>
      </c>
    </row>
    <row r="10328" spans="1:11" x14ac:dyDescent="0.25">
      <c r="A10328">
        <v>1531</v>
      </c>
      <c r="B10328" t="s">
        <v>196</v>
      </c>
      <c r="C10328" t="s">
        <v>1538</v>
      </c>
      <c r="E10328">
        <v>2017</v>
      </c>
      <c r="F10328" s="10">
        <v>42867</v>
      </c>
      <c r="G10328" t="s">
        <v>489</v>
      </c>
      <c r="H10328" t="s">
        <v>474</v>
      </c>
      <c r="I10328" t="s">
        <v>549</v>
      </c>
      <c r="J10328">
        <v>16455.081999999999</v>
      </c>
      <c r="K10328">
        <v>147.71193026286568</v>
      </c>
    </row>
    <row r="10329" spans="1:11" x14ac:dyDescent="0.25">
      <c r="A10329">
        <v>1554</v>
      </c>
      <c r="B10329" t="s">
        <v>198</v>
      </c>
      <c r="C10329" t="s">
        <v>1538</v>
      </c>
      <c r="E10329">
        <v>2017</v>
      </c>
      <c r="F10329" s="10">
        <v>42866</v>
      </c>
      <c r="G10329" t="s">
        <v>489</v>
      </c>
      <c r="H10329" t="s">
        <v>474</v>
      </c>
      <c r="I10329" t="s">
        <v>549</v>
      </c>
      <c r="J10329">
        <v>75689</v>
      </c>
      <c r="K10329">
        <v>679.43558650549664</v>
      </c>
    </row>
    <row r="10330" spans="1:11" x14ac:dyDescent="0.25">
      <c r="A10330">
        <v>1660</v>
      </c>
      <c r="B10330" t="s">
        <v>200</v>
      </c>
      <c r="C10330" t="s">
        <v>1538</v>
      </c>
      <c r="E10330">
        <v>2017</v>
      </c>
      <c r="F10330" s="10">
        <v>42866</v>
      </c>
      <c r="G10330" t="s">
        <v>489</v>
      </c>
      <c r="H10330" t="s">
        <v>474</v>
      </c>
      <c r="I10330" t="s">
        <v>549</v>
      </c>
      <c r="J10330">
        <v>3920</v>
      </c>
      <c r="K10330">
        <v>35.188567679603999</v>
      </c>
    </row>
    <row r="10331" spans="1:11" x14ac:dyDescent="0.25">
      <c r="A10331">
        <v>1796</v>
      </c>
      <c r="B10331" t="s">
        <v>205</v>
      </c>
      <c r="C10331" t="s">
        <v>1538</v>
      </c>
      <c r="E10331">
        <v>2017</v>
      </c>
      <c r="F10331" s="10">
        <v>42865</v>
      </c>
      <c r="G10331" t="s">
        <v>489</v>
      </c>
      <c r="H10331" t="s">
        <v>474</v>
      </c>
      <c r="I10331" t="s">
        <v>549</v>
      </c>
      <c r="J10331">
        <v>186113</v>
      </c>
      <c r="K10331">
        <v>1670.6759940189129</v>
      </c>
    </row>
    <row r="10332" spans="1:11" x14ac:dyDescent="0.25">
      <c r="A10332">
        <v>8069</v>
      </c>
      <c r="B10332" t="s">
        <v>165</v>
      </c>
      <c r="C10332" t="s">
        <v>1538</v>
      </c>
      <c r="E10332">
        <v>2017</v>
      </c>
      <c r="F10332" s="10">
        <v>42866</v>
      </c>
      <c r="G10332" t="s">
        <v>489</v>
      </c>
      <c r="H10332" t="s">
        <v>474</v>
      </c>
      <c r="I10332" t="s">
        <v>549</v>
      </c>
      <c r="J10332">
        <v>180000</v>
      </c>
      <c r="K10332">
        <v>1615.8015771246735</v>
      </c>
    </row>
    <row r="10333" spans="1:11" x14ac:dyDescent="0.25">
      <c r="A10333">
        <v>8078</v>
      </c>
      <c r="B10333" t="s">
        <v>184</v>
      </c>
      <c r="C10333" t="s">
        <v>1538</v>
      </c>
      <c r="E10333">
        <v>2017</v>
      </c>
      <c r="F10333" s="10">
        <v>42851</v>
      </c>
      <c r="G10333" t="s">
        <v>489</v>
      </c>
      <c r="H10333" t="s">
        <v>474</v>
      </c>
      <c r="I10333" t="s">
        <v>549</v>
      </c>
      <c r="J10333">
        <v>111688</v>
      </c>
      <c r="K10333">
        <v>1002.5869252550029</v>
      </c>
    </row>
    <row r="10334" spans="1:11" x14ac:dyDescent="0.25">
      <c r="A10334">
        <v>8175</v>
      </c>
      <c r="B10334" t="s">
        <v>207</v>
      </c>
      <c r="C10334" t="s">
        <v>1538</v>
      </c>
      <c r="E10334">
        <v>2017</v>
      </c>
      <c r="F10334" s="10">
        <v>42866</v>
      </c>
      <c r="G10334" t="s">
        <v>489</v>
      </c>
      <c r="H10334" t="s">
        <v>474</v>
      </c>
      <c r="I10334" t="s">
        <v>549</v>
      </c>
      <c r="J10334">
        <v>44414</v>
      </c>
      <c r="K10334">
        <v>398.69006248008469</v>
      </c>
    </row>
    <row r="10335" spans="1:11" x14ac:dyDescent="0.25">
      <c r="A10335">
        <v>12064</v>
      </c>
      <c r="B10335" t="s">
        <v>213</v>
      </c>
      <c r="C10335" t="s">
        <v>1538</v>
      </c>
      <c r="E10335">
        <v>2017</v>
      </c>
      <c r="F10335" s="10">
        <v>42867</v>
      </c>
      <c r="G10335" t="s">
        <v>489</v>
      </c>
      <c r="H10335" t="s">
        <v>474</v>
      </c>
      <c r="I10335" t="s">
        <v>549</v>
      </c>
      <c r="J10335">
        <v>41248</v>
      </c>
      <c r="K10335">
        <v>370.26990807354736</v>
      </c>
    </row>
    <row r="10336" spans="1:11" x14ac:dyDescent="0.25">
      <c r="A10336">
        <v>1801</v>
      </c>
      <c r="B10336" t="s">
        <v>211</v>
      </c>
      <c r="C10336" t="s">
        <v>1538</v>
      </c>
      <c r="E10336">
        <v>2017</v>
      </c>
      <c r="F10336" s="10">
        <v>42874</v>
      </c>
      <c r="G10336" t="s">
        <v>489</v>
      </c>
      <c r="H10336" t="s">
        <v>474</v>
      </c>
      <c r="I10336" t="s">
        <v>549</v>
      </c>
      <c r="J10336">
        <v>17276.68</v>
      </c>
      <c r="K10336">
        <v>155.83732071960634</v>
      </c>
    </row>
    <row r="10337" spans="1:13" x14ac:dyDescent="0.25">
      <c r="A10337">
        <v>1521</v>
      </c>
      <c r="B10337" t="s">
        <v>192</v>
      </c>
      <c r="C10337" t="s">
        <v>1538</v>
      </c>
      <c r="E10337">
        <v>2016</v>
      </c>
      <c r="F10337" s="10">
        <v>42916</v>
      </c>
      <c r="G10337" t="s">
        <v>489</v>
      </c>
      <c r="H10337" t="s">
        <v>474</v>
      </c>
      <c r="I10337" t="s">
        <v>549</v>
      </c>
      <c r="J10337">
        <v>83520</v>
      </c>
      <c r="K10337">
        <v>746.09020859510213</v>
      </c>
    </row>
    <row r="10338" spans="1:13" x14ac:dyDescent="0.25">
      <c r="A10338">
        <v>1522</v>
      </c>
      <c r="B10338" t="s">
        <v>194</v>
      </c>
      <c r="C10338" t="s">
        <v>1538</v>
      </c>
      <c r="E10338">
        <v>2016</v>
      </c>
      <c r="F10338" s="10">
        <v>42955</v>
      </c>
      <c r="G10338" t="s">
        <v>489</v>
      </c>
      <c r="H10338" t="s">
        <v>474</v>
      </c>
      <c r="I10338" t="s">
        <v>549</v>
      </c>
      <c r="J10338">
        <v>16373</v>
      </c>
      <c r="K10338">
        <v>148.03868275283162</v>
      </c>
    </row>
    <row r="10339" spans="1:13" x14ac:dyDescent="0.25">
      <c r="A10339">
        <v>1521</v>
      </c>
      <c r="B10339" t="s">
        <v>192</v>
      </c>
      <c r="C10339" t="s">
        <v>1538</v>
      </c>
      <c r="E10339">
        <v>2017</v>
      </c>
      <c r="F10339" s="10">
        <v>43100</v>
      </c>
      <c r="G10339" t="s">
        <v>489</v>
      </c>
      <c r="H10339" t="s">
        <v>474</v>
      </c>
      <c r="I10339" t="s">
        <v>549</v>
      </c>
      <c r="J10339">
        <v>86450</v>
      </c>
      <c r="K10339">
        <v>767.93929738768645</v>
      </c>
      <c r="M10339" t="s">
        <v>2415</v>
      </c>
    </row>
    <row r="10340" spans="1:13" x14ac:dyDescent="0.25">
      <c r="A10340">
        <v>8176</v>
      </c>
      <c r="B10340" t="s">
        <v>176</v>
      </c>
      <c r="C10340" t="s">
        <v>1538</v>
      </c>
      <c r="E10340">
        <v>2017</v>
      </c>
      <c r="F10340" s="10">
        <v>43100</v>
      </c>
      <c r="G10340" t="s">
        <v>489</v>
      </c>
      <c r="H10340" t="s">
        <v>474</v>
      </c>
      <c r="I10340" t="s">
        <v>549</v>
      </c>
      <c r="J10340">
        <v>286095</v>
      </c>
      <c r="K10340">
        <v>2541.3949483647211</v>
      </c>
      <c r="M10340" t="s">
        <v>2415</v>
      </c>
    </row>
    <row r="10341" spans="1:13" x14ac:dyDescent="0.25">
      <c r="A10341">
        <v>882</v>
      </c>
      <c r="B10341" t="s">
        <v>172</v>
      </c>
      <c r="C10341" t="s">
        <v>1538</v>
      </c>
      <c r="E10341">
        <v>2017</v>
      </c>
      <c r="F10341" s="10">
        <v>43190</v>
      </c>
      <c r="G10341" t="s">
        <v>489</v>
      </c>
      <c r="H10341" t="s">
        <v>474</v>
      </c>
      <c r="I10341" t="s">
        <v>549</v>
      </c>
      <c r="J10341">
        <v>48164.213450000003</v>
      </c>
      <c r="K10341">
        <v>452.48286281831469</v>
      </c>
      <c r="M10341" t="s">
        <v>2413</v>
      </c>
    </row>
    <row r="10342" spans="1:13" x14ac:dyDescent="0.25">
      <c r="A10342">
        <v>1357</v>
      </c>
      <c r="B10342" t="s">
        <v>167</v>
      </c>
      <c r="C10342" t="s">
        <v>1538</v>
      </c>
      <c r="E10342">
        <v>2018</v>
      </c>
      <c r="F10342" s="10">
        <v>43190</v>
      </c>
      <c r="G10342" t="s">
        <v>489</v>
      </c>
      <c r="H10342" t="s">
        <v>474</v>
      </c>
      <c r="I10342" t="s">
        <v>549</v>
      </c>
      <c r="L10342" t="s">
        <v>2750</v>
      </c>
    </row>
    <row r="10343" spans="1:13" x14ac:dyDescent="0.25">
      <c r="A10343">
        <v>1358</v>
      </c>
      <c r="B10343" t="s">
        <v>169</v>
      </c>
      <c r="C10343" t="s">
        <v>1538</v>
      </c>
      <c r="E10343">
        <v>2018</v>
      </c>
      <c r="F10343" s="10">
        <v>43190</v>
      </c>
      <c r="G10343" t="s">
        <v>489</v>
      </c>
      <c r="H10343" t="s">
        <v>474</v>
      </c>
      <c r="I10343" t="s">
        <v>549</v>
      </c>
      <c r="J10343">
        <v>115900</v>
      </c>
      <c r="K10343">
        <v>1088.8325593665988</v>
      </c>
      <c r="M10343" t="s">
        <v>2413</v>
      </c>
    </row>
    <row r="10344" spans="1:13" x14ac:dyDescent="0.25">
      <c r="A10344">
        <v>1431</v>
      </c>
      <c r="B10344" t="s">
        <v>174</v>
      </c>
      <c r="C10344" t="s">
        <v>1538</v>
      </c>
      <c r="E10344">
        <v>2018</v>
      </c>
      <c r="F10344" s="10">
        <v>43190</v>
      </c>
      <c r="G10344" t="s">
        <v>489</v>
      </c>
      <c r="H10344" t="s">
        <v>474</v>
      </c>
      <c r="I10344" t="s">
        <v>549</v>
      </c>
      <c r="J10344">
        <v>33404</v>
      </c>
      <c r="K10344">
        <v>313.81676283936042</v>
      </c>
    </row>
    <row r="10345" spans="1:13" x14ac:dyDescent="0.25">
      <c r="A10345">
        <v>1437</v>
      </c>
      <c r="B10345" t="s">
        <v>178</v>
      </c>
      <c r="C10345" t="s">
        <v>1538</v>
      </c>
      <c r="E10345">
        <v>2018</v>
      </c>
      <c r="F10345" s="10">
        <v>43190</v>
      </c>
      <c r="G10345" t="s">
        <v>489</v>
      </c>
      <c r="H10345" t="s">
        <v>474</v>
      </c>
      <c r="I10345" t="s">
        <v>549</v>
      </c>
      <c r="J10345">
        <v>236815</v>
      </c>
      <c r="K10345">
        <v>2224.7789693390951</v>
      </c>
      <c r="M10345" t="s">
        <v>2415</v>
      </c>
    </row>
    <row r="10346" spans="1:13" x14ac:dyDescent="0.25">
      <c r="A10346">
        <v>1463</v>
      </c>
      <c r="B10346" t="s">
        <v>182</v>
      </c>
      <c r="C10346" t="s">
        <v>1538</v>
      </c>
      <c r="E10346">
        <v>2018</v>
      </c>
      <c r="F10346" s="10">
        <v>43190</v>
      </c>
      <c r="G10346" t="s">
        <v>489</v>
      </c>
      <c r="H10346" t="s">
        <v>474</v>
      </c>
      <c r="I10346" t="s">
        <v>549</v>
      </c>
      <c r="J10346">
        <v>24921.618320000001</v>
      </c>
      <c r="K10346">
        <v>234.12829559036342</v>
      </c>
      <c r="M10346" t="s">
        <v>2413</v>
      </c>
    </row>
    <row r="10347" spans="1:13" x14ac:dyDescent="0.25">
      <c r="A10347">
        <v>1531</v>
      </c>
      <c r="B10347" t="s">
        <v>196</v>
      </c>
      <c r="C10347" t="s">
        <v>1538</v>
      </c>
      <c r="E10347">
        <v>2018</v>
      </c>
      <c r="F10347" s="10">
        <v>43190</v>
      </c>
      <c r="G10347" t="s">
        <v>489</v>
      </c>
      <c r="H10347" t="s">
        <v>474</v>
      </c>
      <c r="I10347" t="s">
        <v>549</v>
      </c>
      <c r="J10347">
        <v>21603.366999999998</v>
      </c>
      <c r="K10347">
        <v>202.95469699349371</v>
      </c>
      <c r="M10347" t="s">
        <v>2415</v>
      </c>
    </row>
    <row r="10348" spans="1:13" x14ac:dyDescent="0.25">
      <c r="A10348">
        <v>1554</v>
      </c>
      <c r="B10348" t="s">
        <v>198</v>
      </c>
      <c r="C10348" t="s">
        <v>1538</v>
      </c>
      <c r="E10348">
        <v>2018</v>
      </c>
      <c r="F10348" s="10">
        <v>43190</v>
      </c>
      <c r="G10348" t="s">
        <v>489</v>
      </c>
      <c r="H10348" t="s">
        <v>474</v>
      </c>
      <c r="I10348" t="s">
        <v>549</v>
      </c>
      <c r="J10348">
        <v>62100</v>
      </c>
      <c r="K10348">
        <v>583.40381308598614</v>
      </c>
      <c r="M10348" t="s">
        <v>2415</v>
      </c>
    </row>
    <row r="10349" spans="1:13" x14ac:dyDescent="0.25">
      <c r="A10349">
        <v>1660</v>
      </c>
      <c r="B10349" t="s">
        <v>200</v>
      </c>
      <c r="C10349" t="s">
        <v>1538</v>
      </c>
      <c r="E10349">
        <v>2018</v>
      </c>
      <c r="F10349" s="10">
        <v>43190</v>
      </c>
      <c r="G10349" t="s">
        <v>489</v>
      </c>
      <c r="H10349" t="s">
        <v>474</v>
      </c>
      <c r="I10349" t="s">
        <v>549</v>
      </c>
      <c r="J10349">
        <v>4433</v>
      </c>
      <c r="K10349">
        <v>41.646201343159042</v>
      </c>
      <c r="M10349" t="s">
        <v>2413</v>
      </c>
    </row>
    <row r="10350" spans="1:13" x14ac:dyDescent="0.25">
      <c r="A10350">
        <v>1796</v>
      </c>
      <c r="B10350" t="s">
        <v>205</v>
      </c>
      <c r="C10350" t="s">
        <v>1538</v>
      </c>
      <c r="E10350">
        <v>2018</v>
      </c>
      <c r="F10350" s="10">
        <v>43190</v>
      </c>
      <c r="G10350" t="s">
        <v>489</v>
      </c>
      <c r="H10350" t="s">
        <v>474</v>
      </c>
      <c r="I10350" t="s">
        <v>549</v>
      </c>
      <c r="J10350">
        <v>238256</v>
      </c>
      <c r="K10350">
        <v>2238.3165682868712</v>
      </c>
      <c r="M10350" t="s">
        <v>2415</v>
      </c>
    </row>
    <row r="10351" spans="1:13" x14ac:dyDescent="0.25">
      <c r="A10351">
        <v>1801</v>
      </c>
      <c r="B10351" t="s">
        <v>211</v>
      </c>
      <c r="C10351" t="s">
        <v>1538</v>
      </c>
      <c r="E10351">
        <v>2018</v>
      </c>
      <c r="F10351" s="10">
        <v>43190</v>
      </c>
      <c r="G10351" t="s">
        <v>489</v>
      </c>
      <c r="H10351" t="s">
        <v>474</v>
      </c>
      <c r="I10351" t="s">
        <v>549</v>
      </c>
      <c r="L10351" t="s">
        <v>2749</v>
      </c>
    </row>
    <row r="10352" spans="1:13" x14ac:dyDescent="0.25">
      <c r="A10352">
        <v>8078</v>
      </c>
      <c r="B10352" t="s">
        <v>184</v>
      </c>
      <c r="C10352" t="s">
        <v>1538</v>
      </c>
      <c r="E10352">
        <v>2018</v>
      </c>
      <c r="F10352" s="10">
        <v>43190</v>
      </c>
      <c r="G10352" t="s">
        <v>489</v>
      </c>
      <c r="H10352" t="s">
        <v>474</v>
      </c>
      <c r="I10352" t="s">
        <v>549</v>
      </c>
      <c r="J10352">
        <v>110895</v>
      </c>
      <c r="K10352">
        <v>1041.8126546243227</v>
      </c>
      <c r="M10352" t="s">
        <v>2415</v>
      </c>
    </row>
    <row r="10353" spans="1:14" x14ac:dyDescent="0.25">
      <c r="A10353">
        <v>8175</v>
      </c>
      <c r="B10353" t="s">
        <v>207</v>
      </c>
      <c r="C10353" t="s">
        <v>1538</v>
      </c>
      <c r="E10353">
        <v>2018</v>
      </c>
      <c r="F10353" s="10">
        <v>43190</v>
      </c>
      <c r="G10353" t="s">
        <v>489</v>
      </c>
      <c r="H10353" t="s">
        <v>474</v>
      </c>
      <c r="I10353" t="s">
        <v>549</v>
      </c>
      <c r="J10353">
        <v>45381</v>
      </c>
      <c r="K10353">
        <v>426.33572369815033</v>
      </c>
      <c r="M10353" t="s">
        <v>2415</v>
      </c>
    </row>
    <row r="10354" spans="1:14" x14ac:dyDescent="0.25">
      <c r="A10354">
        <v>12064</v>
      </c>
      <c r="B10354" t="s">
        <v>213</v>
      </c>
      <c r="C10354" t="s">
        <v>1538</v>
      </c>
      <c r="E10354">
        <v>2018</v>
      </c>
      <c r="F10354" s="10">
        <v>43190</v>
      </c>
      <c r="G10354" t="s">
        <v>489</v>
      </c>
      <c r="H10354" t="s">
        <v>474</v>
      </c>
      <c r="I10354" t="s">
        <v>549</v>
      </c>
      <c r="J10354">
        <v>46146</v>
      </c>
      <c r="K10354">
        <v>433.52258226515164</v>
      </c>
      <c r="M10354" t="s">
        <v>2415</v>
      </c>
    </row>
    <row r="10355" spans="1:14" x14ac:dyDescent="0.25">
      <c r="A10355">
        <v>1522</v>
      </c>
      <c r="B10355" t="s">
        <v>194</v>
      </c>
      <c r="C10355" t="s">
        <v>1538</v>
      </c>
      <c r="E10355">
        <v>2018</v>
      </c>
      <c r="F10355" s="10">
        <v>43281</v>
      </c>
      <c r="G10355" t="s">
        <v>489</v>
      </c>
      <c r="H10355" t="s">
        <v>474</v>
      </c>
      <c r="I10355" t="s">
        <v>549</v>
      </c>
      <c r="J10355">
        <v>18023.91</v>
      </c>
      <c r="K10355">
        <v>162.83535496278998</v>
      </c>
      <c r="M10355" t="s">
        <v>2415</v>
      </c>
    </row>
    <row r="10356" spans="1:14" x14ac:dyDescent="0.25">
      <c r="A10356">
        <v>1188</v>
      </c>
      <c r="B10356" t="s">
        <v>255</v>
      </c>
      <c r="C10356" t="s">
        <v>1538</v>
      </c>
      <c r="E10356">
        <v>2014</v>
      </c>
      <c r="F10356" s="10">
        <v>42004</v>
      </c>
      <c r="G10356" t="s">
        <v>489</v>
      </c>
      <c r="H10356" t="s">
        <v>474</v>
      </c>
      <c r="I10356" t="s">
        <v>550</v>
      </c>
      <c r="J10356">
        <v>576000</v>
      </c>
      <c r="K10356">
        <v>527.86956514602855</v>
      </c>
    </row>
    <row r="10357" spans="1:14" x14ac:dyDescent="0.25">
      <c r="A10357">
        <v>10832</v>
      </c>
      <c r="B10357" t="s">
        <v>259</v>
      </c>
      <c r="C10357" t="s">
        <v>1538</v>
      </c>
      <c r="E10357">
        <v>2013</v>
      </c>
      <c r="F10357" s="10">
        <v>42093</v>
      </c>
      <c r="G10357" t="s">
        <v>489</v>
      </c>
      <c r="H10357" t="s">
        <v>474</v>
      </c>
      <c r="I10357" t="s">
        <v>550</v>
      </c>
      <c r="J10357">
        <v>109990.67955</v>
      </c>
      <c r="K10357">
        <v>99.229378393060045</v>
      </c>
    </row>
    <row r="10358" spans="1:14" x14ac:dyDescent="0.25">
      <c r="A10358">
        <v>10832</v>
      </c>
      <c r="B10358" t="s">
        <v>259</v>
      </c>
      <c r="C10358" t="s">
        <v>1538</v>
      </c>
      <c r="E10358">
        <v>2014</v>
      </c>
      <c r="F10358" s="10">
        <v>42093</v>
      </c>
      <c r="G10358" t="s">
        <v>489</v>
      </c>
      <c r="H10358" t="s">
        <v>474</v>
      </c>
      <c r="I10358" t="s">
        <v>550</v>
      </c>
      <c r="J10358">
        <v>105760.54403</v>
      </c>
      <c r="K10358">
        <v>95.4131121431803</v>
      </c>
    </row>
    <row r="10359" spans="1:14" x14ac:dyDescent="0.25">
      <c r="A10359">
        <v>1434</v>
      </c>
      <c r="B10359" t="s">
        <v>261</v>
      </c>
      <c r="C10359" t="s">
        <v>1538</v>
      </c>
      <c r="E10359">
        <v>2014</v>
      </c>
      <c r="F10359" s="10">
        <v>42168</v>
      </c>
      <c r="G10359" t="s">
        <v>489</v>
      </c>
      <c r="H10359" t="s">
        <v>474</v>
      </c>
      <c r="I10359" t="s">
        <v>550</v>
      </c>
      <c r="J10359">
        <v>3698272.5010000002</v>
      </c>
      <c r="K10359">
        <v>3324.569113495962</v>
      </c>
    </row>
    <row r="10360" spans="1:14" x14ac:dyDescent="0.25">
      <c r="A10360">
        <v>1188</v>
      </c>
      <c r="B10360" t="s">
        <v>255</v>
      </c>
      <c r="C10360" t="s">
        <v>1538</v>
      </c>
      <c r="E10360">
        <v>2015</v>
      </c>
      <c r="F10360" s="10">
        <v>42369</v>
      </c>
      <c r="G10360" t="s">
        <v>489</v>
      </c>
      <c r="H10360" t="s">
        <v>474</v>
      </c>
      <c r="I10360" t="s">
        <v>550</v>
      </c>
      <c r="J10360">
        <v>461000</v>
      </c>
      <c r="K10360">
        <v>391.86331776875187</v>
      </c>
    </row>
    <row r="10361" spans="1:14" x14ac:dyDescent="0.25">
      <c r="A10361">
        <v>10832</v>
      </c>
      <c r="B10361" t="s">
        <v>259</v>
      </c>
      <c r="C10361" t="s">
        <v>1538</v>
      </c>
      <c r="E10361">
        <v>2015</v>
      </c>
      <c r="F10361" s="10">
        <v>42457</v>
      </c>
      <c r="G10361" t="s">
        <v>489</v>
      </c>
      <c r="H10361" t="s">
        <v>474</v>
      </c>
      <c r="I10361" t="s">
        <v>550</v>
      </c>
      <c r="J10361">
        <v>72530.934789000006</v>
      </c>
      <c r="K10361">
        <v>63.771522678775291</v>
      </c>
    </row>
    <row r="10362" spans="1:14" x14ac:dyDescent="0.25">
      <c r="A10362">
        <v>1434</v>
      </c>
      <c r="B10362" t="s">
        <v>261</v>
      </c>
      <c r="C10362" t="s">
        <v>1538</v>
      </c>
      <c r="E10362">
        <v>2015</v>
      </c>
      <c r="F10362" s="10">
        <v>42534</v>
      </c>
      <c r="G10362" t="s">
        <v>489</v>
      </c>
      <c r="H10362" t="s">
        <v>474</v>
      </c>
      <c r="I10362" t="s">
        <v>550</v>
      </c>
      <c r="J10362">
        <v>3777344.6260000002</v>
      </c>
      <c r="K10362">
        <v>3177.1498566020746</v>
      </c>
    </row>
    <row r="10363" spans="1:14" x14ac:dyDescent="0.25">
      <c r="A10363">
        <v>1188</v>
      </c>
      <c r="B10363" t="s">
        <v>255</v>
      </c>
      <c r="C10363" t="s">
        <v>1538</v>
      </c>
      <c r="E10363">
        <v>2016</v>
      </c>
      <c r="F10363" s="10">
        <v>42794</v>
      </c>
      <c r="G10363" t="s">
        <v>489</v>
      </c>
      <c r="H10363" t="s">
        <v>474</v>
      </c>
      <c r="I10363" t="s">
        <v>550</v>
      </c>
      <c r="J10363">
        <v>360000</v>
      </c>
      <c r="K10363">
        <v>319.44332783472873</v>
      </c>
    </row>
    <row r="10364" spans="1:14" x14ac:dyDescent="0.25">
      <c r="A10364">
        <v>12823</v>
      </c>
      <c r="B10364" t="s">
        <v>257</v>
      </c>
      <c r="C10364" t="s">
        <v>1538</v>
      </c>
      <c r="E10364">
        <v>2015</v>
      </c>
      <c r="F10364" s="10">
        <v>42825</v>
      </c>
      <c r="G10364" t="s">
        <v>489</v>
      </c>
      <c r="H10364" t="s">
        <v>474</v>
      </c>
      <c r="I10364" t="s">
        <v>550</v>
      </c>
      <c r="J10364">
        <v>226423.00698500001</v>
      </c>
      <c r="K10364">
        <v>202.64607018855671</v>
      </c>
    </row>
    <row r="10365" spans="1:14" x14ac:dyDescent="0.25">
      <c r="A10365">
        <v>12823</v>
      </c>
      <c r="B10365" t="s">
        <v>257</v>
      </c>
      <c r="C10365" t="s">
        <v>1538</v>
      </c>
      <c r="E10365">
        <v>2016</v>
      </c>
      <c r="F10365" s="10">
        <v>42825</v>
      </c>
      <c r="G10365" t="s">
        <v>489</v>
      </c>
      <c r="H10365" t="s">
        <v>474</v>
      </c>
      <c r="I10365" t="s">
        <v>550</v>
      </c>
      <c r="J10365">
        <v>210609.73179399999</v>
      </c>
      <c r="K10365">
        <v>188.49336496245465</v>
      </c>
    </row>
    <row r="10366" spans="1:14" x14ac:dyDescent="0.25">
      <c r="A10366">
        <v>1434</v>
      </c>
      <c r="B10366" t="s">
        <v>261</v>
      </c>
      <c r="C10366" t="s">
        <v>1538</v>
      </c>
      <c r="E10366">
        <v>2016</v>
      </c>
      <c r="F10366" s="10">
        <v>42899</v>
      </c>
      <c r="G10366" t="s">
        <v>489</v>
      </c>
      <c r="H10366" t="s">
        <v>474</v>
      </c>
      <c r="I10366" t="s">
        <v>550</v>
      </c>
      <c r="J10366">
        <v>3618084.6</v>
      </c>
      <c r="K10366">
        <v>3234.9166369583745</v>
      </c>
    </row>
    <row r="10367" spans="1:14" x14ac:dyDescent="0.25">
      <c r="A10367">
        <v>1188</v>
      </c>
      <c r="B10367" t="s">
        <v>255</v>
      </c>
      <c r="C10367" t="s">
        <v>1538</v>
      </c>
      <c r="E10367">
        <v>2017</v>
      </c>
      <c r="F10367" s="10">
        <v>43100</v>
      </c>
      <c r="G10367" t="s">
        <v>489</v>
      </c>
      <c r="H10367" t="s">
        <v>474</v>
      </c>
      <c r="I10367" t="s">
        <v>550</v>
      </c>
      <c r="J10367">
        <v>436952</v>
      </c>
      <c r="K10367">
        <v>409.52832017691708</v>
      </c>
      <c r="M10367" t="s">
        <v>2415</v>
      </c>
    </row>
    <row r="10368" spans="1:14" x14ac:dyDescent="0.25">
      <c r="A10368">
        <v>1370</v>
      </c>
      <c r="B10368" t="s">
        <v>260</v>
      </c>
      <c r="C10368" t="s">
        <v>1538</v>
      </c>
      <c r="E10368">
        <v>2017</v>
      </c>
      <c r="F10368" s="10">
        <v>43100</v>
      </c>
      <c r="G10368" t="s">
        <v>489</v>
      </c>
      <c r="H10368" t="s">
        <v>474</v>
      </c>
      <c r="I10368" t="s">
        <v>550</v>
      </c>
      <c r="J10368">
        <v>183756.77</v>
      </c>
      <c r="K10368">
        <v>172.22395443718327</v>
      </c>
      <c r="M10368" t="s">
        <v>2413</v>
      </c>
      <c r="N10368">
        <v>50</v>
      </c>
    </row>
    <row r="10369" spans="1:13" x14ac:dyDescent="0.25">
      <c r="A10369">
        <v>1434</v>
      </c>
      <c r="B10369" t="s">
        <v>261</v>
      </c>
      <c r="C10369" t="s">
        <v>1538</v>
      </c>
      <c r="E10369">
        <v>2017</v>
      </c>
      <c r="F10369" s="10">
        <v>43100</v>
      </c>
      <c r="G10369" t="s">
        <v>489</v>
      </c>
      <c r="H10369" t="s">
        <v>474</v>
      </c>
      <c r="I10369" t="s">
        <v>550</v>
      </c>
      <c r="J10369">
        <v>3571400</v>
      </c>
      <c r="K10369">
        <v>3347.2542583163404</v>
      </c>
      <c r="M10369" t="s">
        <v>2415</v>
      </c>
    </row>
    <row r="10370" spans="1:13" x14ac:dyDescent="0.25">
      <c r="A10370">
        <v>10832</v>
      </c>
      <c r="B10370" t="s">
        <v>259</v>
      </c>
      <c r="C10370" t="s">
        <v>1538</v>
      </c>
      <c r="E10370">
        <v>2017</v>
      </c>
      <c r="F10370" s="10">
        <v>43100</v>
      </c>
      <c r="G10370" t="s">
        <v>489</v>
      </c>
      <c r="H10370" t="s">
        <v>474</v>
      </c>
      <c r="I10370" t="s">
        <v>550</v>
      </c>
      <c r="J10370">
        <v>1281000</v>
      </c>
      <c r="K10370">
        <v>1200.6027621950025</v>
      </c>
      <c r="M10370" t="s">
        <v>2415</v>
      </c>
    </row>
    <row r="10371" spans="1:13" x14ac:dyDescent="0.25">
      <c r="A10371">
        <v>12823</v>
      </c>
      <c r="B10371" t="s">
        <v>257</v>
      </c>
      <c r="C10371" t="s">
        <v>1538</v>
      </c>
      <c r="E10371">
        <v>2017</v>
      </c>
      <c r="F10371" s="10">
        <v>43100</v>
      </c>
      <c r="G10371" t="s">
        <v>489</v>
      </c>
      <c r="H10371" t="s">
        <v>474</v>
      </c>
      <c r="I10371" t="s">
        <v>550</v>
      </c>
      <c r="J10371">
        <v>6990</v>
      </c>
      <c r="K10371">
        <v>6.5512984447643001</v>
      </c>
      <c r="M10371" t="s">
        <v>2415</v>
      </c>
    </row>
    <row r="10372" spans="1:13" x14ac:dyDescent="0.25">
      <c r="A10372">
        <v>1232</v>
      </c>
      <c r="B10372" t="s">
        <v>216</v>
      </c>
      <c r="C10372" t="s">
        <v>1538</v>
      </c>
      <c r="E10372">
        <v>2015</v>
      </c>
      <c r="F10372" s="10">
        <v>42306</v>
      </c>
      <c r="G10372" t="s">
        <v>489</v>
      </c>
      <c r="H10372" t="s">
        <v>474</v>
      </c>
      <c r="I10372" t="s">
        <v>545</v>
      </c>
      <c r="J10372">
        <v>50</v>
      </c>
      <c r="K10372">
        <v>55.085007183084933</v>
      </c>
    </row>
    <row r="10373" spans="1:13" x14ac:dyDescent="0.25">
      <c r="A10373">
        <v>1232</v>
      </c>
      <c r="B10373" t="s">
        <v>216</v>
      </c>
      <c r="C10373" t="s">
        <v>1538</v>
      </c>
      <c r="E10373">
        <v>2016</v>
      </c>
      <c r="F10373" s="10">
        <v>42735</v>
      </c>
      <c r="G10373" t="s">
        <v>489</v>
      </c>
      <c r="H10373" t="s">
        <v>474</v>
      </c>
      <c r="I10373" t="s">
        <v>545</v>
      </c>
      <c r="J10373">
        <v>15.18</v>
      </c>
      <c r="K10373">
        <v>16.001231188275884</v>
      </c>
      <c r="M10373" t="s">
        <v>2415</v>
      </c>
    </row>
    <row r="10374" spans="1:13" x14ac:dyDescent="0.25">
      <c r="A10374">
        <v>13440</v>
      </c>
      <c r="B10374" t="s">
        <v>3421</v>
      </c>
      <c r="C10374" t="s">
        <v>1538</v>
      </c>
      <c r="E10374">
        <v>2017</v>
      </c>
      <c r="F10374" s="10">
        <v>43100</v>
      </c>
      <c r="G10374" t="s">
        <v>489</v>
      </c>
      <c r="H10374" t="s">
        <v>474</v>
      </c>
      <c r="I10374" t="s">
        <v>3423</v>
      </c>
      <c r="J10374">
        <v>6660.4</v>
      </c>
      <c r="K10374">
        <v>337.59140967627889</v>
      </c>
      <c r="M10374" t="s">
        <v>3366</v>
      </c>
    </row>
    <row r="10375" spans="1:13" x14ac:dyDescent="0.25">
      <c r="A10375">
        <v>8111</v>
      </c>
      <c r="B10375" t="s">
        <v>221</v>
      </c>
      <c r="C10375" t="s">
        <v>1538</v>
      </c>
      <c r="E10375">
        <v>2008</v>
      </c>
      <c r="F10375" s="10">
        <v>39856</v>
      </c>
      <c r="G10375" t="s">
        <v>489</v>
      </c>
      <c r="H10375" t="s">
        <v>474</v>
      </c>
      <c r="I10375" t="s">
        <v>551</v>
      </c>
      <c r="J10375">
        <v>187.857</v>
      </c>
      <c r="K10375">
        <v>52.073694907473886</v>
      </c>
    </row>
    <row r="10376" spans="1:13" x14ac:dyDescent="0.25">
      <c r="A10376">
        <v>8111</v>
      </c>
      <c r="B10376" t="s">
        <v>221</v>
      </c>
      <c r="C10376" t="s">
        <v>1538</v>
      </c>
      <c r="E10376">
        <v>2009</v>
      </c>
      <c r="F10376" s="10">
        <v>40217</v>
      </c>
      <c r="G10376" t="s">
        <v>489</v>
      </c>
      <c r="H10376" t="s">
        <v>474</v>
      </c>
      <c r="I10376" t="s">
        <v>551</v>
      </c>
      <c r="J10376">
        <v>184.69499999999999</v>
      </c>
      <c r="K10376">
        <v>54.146909496868652</v>
      </c>
    </row>
    <row r="10377" spans="1:13" x14ac:dyDescent="0.25">
      <c r="A10377">
        <v>8111</v>
      </c>
      <c r="B10377" t="s">
        <v>221</v>
      </c>
      <c r="C10377" t="s">
        <v>1538</v>
      </c>
      <c r="E10377">
        <v>2010</v>
      </c>
      <c r="F10377" s="10">
        <v>40592</v>
      </c>
      <c r="G10377" t="s">
        <v>489</v>
      </c>
      <c r="H10377" t="s">
        <v>474</v>
      </c>
      <c r="I10377" t="s">
        <v>551</v>
      </c>
      <c r="J10377">
        <v>198.54300000000001</v>
      </c>
      <c r="K10377">
        <v>65.138822269568422</v>
      </c>
    </row>
    <row r="10378" spans="1:13" x14ac:dyDescent="0.25">
      <c r="A10378">
        <v>8111</v>
      </c>
      <c r="B10378" t="s">
        <v>221</v>
      </c>
      <c r="C10378" t="s">
        <v>1538</v>
      </c>
      <c r="E10378">
        <v>2011</v>
      </c>
      <c r="F10378" s="10">
        <v>40968</v>
      </c>
      <c r="G10378" t="s">
        <v>489</v>
      </c>
      <c r="H10378" t="s">
        <v>474</v>
      </c>
      <c r="I10378" t="s">
        <v>551</v>
      </c>
      <c r="J10378">
        <v>236.328</v>
      </c>
      <c r="K10378">
        <v>78.881622492517479</v>
      </c>
    </row>
    <row r="10379" spans="1:13" x14ac:dyDescent="0.25">
      <c r="A10379">
        <v>8111</v>
      </c>
      <c r="B10379" t="s">
        <v>221</v>
      </c>
      <c r="C10379" t="s">
        <v>1538</v>
      </c>
      <c r="E10379">
        <v>2012</v>
      </c>
      <c r="F10379" s="10">
        <v>41325</v>
      </c>
      <c r="G10379" t="s">
        <v>489</v>
      </c>
      <c r="H10379" t="s">
        <v>474</v>
      </c>
      <c r="I10379" t="s">
        <v>551</v>
      </c>
      <c r="J10379">
        <v>244.56</v>
      </c>
      <c r="K10379">
        <v>79.051332294227663</v>
      </c>
    </row>
    <row r="10380" spans="1:13" x14ac:dyDescent="0.25">
      <c r="A10380">
        <v>1650</v>
      </c>
      <c r="B10380" t="s">
        <v>223</v>
      </c>
      <c r="C10380" t="s">
        <v>1538</v>
      </c>
      <c r="E10380">
        <v>2013</v>
      </c>
      <c r="F10380" s="10">
        <v>41695</v>
      </c>
      <c r="G10380" t="s">
        <v>489</v>
      </c>
      <c r="H10380" t="s">
        <v>474</v>
      </c>
      <c r="I10380" t="s">
        <v>551</v>
      </c>
      <c r="J10380">
        <v>149.44499999999999</v>
      </c>
      <c r="K10380">
        <v>45.604419916478108</v>
      </c>
    </row>
    <row r="10381" spans="1:13" x14ac:dyDescent="0.25">
      <c r="A10381">
        <v>8111</v>
      </c>
      <c r="B10381" t="s">
        <v>221</v>
      </c>
      <c r="C10381" t="s">
        <v>1538</v>
      </c>
      <c r="E10381">
        <v>2013</v>
      </c>
      <c r="F10381" s="10">
        <v>41691</v>
      </c>
      <c r="G10381" t="s">
        <v>489</v>
      </c>
      <c r="H10381" t="s">
        <v>474</v>
      </c>
      <c r="I10381" t="s">
        <v>551</v>
      </c>
      <c r="J10381">
        <v>251.73099999999999</v>
      </c>
      <c r="K10381">
        <v>76.817867643580911</v>
      </c>
    </row>
    <row r="10382" spans="1:13" x14ac:dyDescent="0.25">
      <c r="A10382">
        <v>1618</v>
      </c>
      <c r="B10382" t="s">
        <v>222</v>
      </c>
      <c r="C10382" t="s">
        <v>1538</v>
      </c>
      <c r="E10382">
        <v>2014</v>
      </c>
      <c r="F10382" s="10">
        <v>42004</v>
      </c>
      <c r="G10382" t="s">
        <v>489</v>
      </c>
      <c r="H10382" t="s">
        <v>474</v>
      </c>
      <c r="I10382" t="s">
        <v>551</v>
      </c>
      <c r="J10382">
        <v>933.53</v>
      </c>
      <c r="K10382">
        <v>266.85155583607178</v>
      </c>
    </row>
    <row r="10383" spans="1:13" x14ac:dyDescent="0.25">
      <c r="A10383">
        <v>1650</v>
      </c>
      <c r="B10383" t="s">
        <v>223</v>
      </c>
      <c r="C10383" t="s">
        <v>1538</v>
      </c>
      <c r="E10383">
        <v>2014</v>
      </c>
      <c r="F10383" s="10">
        <v>42060</v>
      </c>
      <c r="G10383" t="s">
        <v>489</v>
      </c>
      <c r="H10383" t="s">
        <v>474</v>
      </c>
      <c r="I10383" t="s">
        <v>551</v>
      </c>
      <c r="J10383">
        <v>178.34800000000001</v>
      </c>
      <c r="K10383">
        <v>49.40437079150928</v>
      </c>
    </row>
    <row r="10384" spans="1:13" x14ac:dyDescent="0.25">
      <c r="A10384">
        <v>8111</v>
      </c>
      <c r="B10384" t="s">
        <v>221</v>
      </c>
      <c r="C10384" t="s">
        <v>1538</v>
      </c>
      <c r="E10384">
        <v>2014</v>
      </c>
      <c r="F10384" s="10">
        <v>42062</v>
      </c>
      <c r="G10384" t="s">
        <v>489</v>
      </c>
      <c r="H10384" t="s">
        <v>474</v>
      </c>
      <c r="I10384" t="s">
        <v>551</v>
      </c>
      <c r="J10384">
        <v>261.017</v>
      </c>
      <c r="K10384">
        <v>72.304599159437601</v>
      </c>
    </row>
    <row r="10385" spans="1:13" x14ac:dyDescent="0.25">
      <c r="A10385">
        <v>1618</v>
      </c>
      <c r="B10385" t="s">
        <v>222</v>
      </c>
      <c r="C10385" t="s">
        <v>1538</v>
      </c>
      <c r="E10385">
        <v>2015</v>
      </c>
      <c r="F10385" s="10">
        <v>42429</v>
      </c>
      <c r="G10385" t="s">
        <v>489</v>
      </c>
      <c r="H10385" t="s">
        <v>474</v>
      </c>
      <c r="I10385" t="s">
        <v>551</v>
      </c>
      <c r="J10385">
        <v>1011.182</v>
      </c>
      <c r="K10385">
        <v>240.02069835588119</v>
      </c>
    </row>
    <row r="10386" spans="1:13" x14ac:dyDescent="0.25">
      <c r="A10386">
        <v>1650</v>
      </c>
      <c r="B10386" t="s">
        <v>223</v>
      </c>
      <c r="C10386" t="s">
        <v>1538</v>
      </c>
      <c r="E10386">
        <v>2015</v>
      </c>
      <c r="F10386" s="10">
        <v>42429</v>
      </c>
      <c r="G10386" t="s">
        <v>489</v>
      </c>
      <c r="H10386" t="s">
        <v>474</v>
      </c>
      <c r="I10386" t="s">
        <v>551</v>
      </c>
      <c r="J10386">
        <v>94.858000000000004</v>
      </c>
      <c r="K10386">
        <v>22.516108281834704</v>
      </c>
    </row>
    <row r="10387" spans="1:13" x14ac:dyDescent="0.25">
      <c r="A10387">
        <v>8111</v>
      </c>
      <c r="B10387" t="s">
        <v>221</v>
      </c>
      <c r="C10387" t="s">
        <v>1538</v>
      </c>
      <c r="E10387">
        <v>2015</v>
      </c>
      <c r="F10387" s="10">
        <v>42423</v>
      </c>
      <c r="G10387" t="s">
        <v>489</v>
      </c>
      <c r="H10387" t="s">
        <v>474</v>
      </c>
      <c r="I10387" t="s">
        <v>551</v>
      </c>
      <c r="J10387">
        <v>300.32499999999999</v>
      </c>
      <c r="K10387">
        <v>71.287084059773633</v>
      </c>
    </row>
    <row r="10388" spans="1:13" x14ac:dyDescent="0.25">
      <c r="A10388">
        <v>1618</v>
      </c>
      <c r="B10388" t="s">
        <v>222</v>
      </c>
      <c r="C10388" t="s">
        <v>1538</v>
      </c>
      <c r="E10388">
        <v>2016</v>
      </c>
      <c r="F10388" s="10">
        <v>42794</v>
      </c>
      <c r="G10388" t="s">
        <v>489</v>
      </c>
      <c r="H10388" t="s">
        <v>474</v>
      </c>
      <c r="I10388" t="s">
        <v>551</v>
      </c>
      <c r="J10388">
        <v>1136.5630000000001</v>
      </c>
      <c r="K10388">
        <v>255.98092805679244</v>
      </c>
    </row>
    <row r="10389" spans="1:13" x14ac:dyDescent="0.25">
      <c r="A10389">
        <v>1650</v>
      </c>
      <c r="B10389" t="s">
        <v>223</v>
      </c>
      <c r="C10389" t="s">
        <v>1538</v>
      </c>
      <c r="E10389">
        <v>2016</v>
      </c>
      <c r="F10389" s="10">
        <v>42794</v>
      </c>
      <c r="G10389" t="s">
        <v>489</v>
      </c>
      <c r="H10389" t="s">
        <v>474</v>
      </c>
      <c r="I10389" t="s">
        <v>551</v>
      </c>
      <c r="J10389">
        <v>90</v>
      </c>
      <c r="K10389">
        <v>20.270133309910069</v>
      </c>
    </row>
    <row r="10390" spans="1:13" x14ac:dyDescent="0.25">
      <c r="A10390">
        <v>8111</v>
      </c>
      <c r="B10390" t="s">
        <v>221</v>
      </c>
      <c r="C10390" t="s">
        <v>1538</v>
      </c>
      <c r="E10390">
        <v>2016</v>
      </c>
      <c r="F10390" s="10">
        <v>42794</v>
      </c>
      <c r="G10390" t="s">
        <v>489</v>
      </c>
      <c r="H10390" t="s">
        <v>474</v>
      </c>
      <c r="I10390" t="s">
        <v>551</v>
      </c>
      <c r="J10390">
        <v>326.69799999999998</v>
      </c>
      <c r="K10390">
        <v>73.580133467566654</v>
      </c>
    </row>
    <row r="10391" spans="1:13" x14ac:dyDescent="0.25">
      <c r="A10391">
        <v>1401</v>
      </c>
      <c r="B10391" t="s">
        <v>218</v>
      </c>
      <c r="C10391" t="s">
        <v>1538</v>
      </c>
      <c r="E10391">
        <v>2017</v>
      </c>
      <c r="F10391" s="10">
        <v>43100</v>
      </c>
      <c r="G10391" t="s">
        <v>489</v>
      </c>
      <c r="H10391" t="s">
        <v>474</v>
      </c>
      <c r="I10391" t="s">
        <v>551</v>
      </c>
      <c r="J10391">
        <v>626.58860400000003</v>
      </c>
      <c r="K10391">
        <v>154.82688996144577</v>
      </c>
    </row>
    <row r="10392" spans="1:13" x14ac:dyDescent="0.25">
      <c r="A10392">
        <v>1618</v>
      </c>
      <c r="B10392" t="s">
        <v>222</v>
      </c>
      <c r="C10392" t="s">
        <v>1538</v>
      </c>
      <c r="E10392">
        <v>2017</v>
      </c>
      <c r="F10392" s="10">
        <v>43100</v>
      </c>
      <c r="G10392" t="s">
        <v>489</v>
      </c>
      <c r="H10392" t="s">
        <v>474</v>
      </c>
      <c r="I10392" t="s">
        <v>551</v>
      </c>
      <c r="J10392">
        <v>1169.45</v>
      </c>
      <c r="K10392">
        <v>288.96520828746634</v>
      </c>
      <c r="M10392" t="s">
        <v>2415</v>
      </c>
    </row>
    <row r="10393" spans="1:13" x14ac:dyDescent="0.25">
      <c r="A10393">
        <v>1650</v>
      </c>
      <c r="B10393" t="s">
        <v>223</v>
      </c>
      <c r="C10393" t="s">
        <v>1538</v>
      </c>
      <c r="E10393">
        <v>2017</v>
      </c>
      <c r="F10393" s="10">
        <v>43100</v>
      </c>
      <c r="G10393" t="s">
        <v>489</v>
      </c>
      <c r="H10393" t="s">
        <v>474</v>
      </c>
      <c r="I10393" t="s">
        <v>551</v>
      </c>
      <c r="J10393">
        <v>85.430999999999997</v>
      </c>
      <c r="K10393">
        <v>21.109570062171564</v>
      </c>
      <c r="M10393" t="s">
        <v>2413</v>
      </c>
    </row>
    <row r="10394" spans="1:13" x14ac:dyDescent="0.25">
      <c r="A10394">
        <v>8111</v>
      </c>
      <c r="B10394" t="s">
        <v>221</v>
      </c>
      <c r="C10394" t="s">
        <v>1538</v>
      </c>
      <c r="E10394">
        <v>2017</v>
      </c>
      <c r="F10394" s="10">
        <v>43100</v>
      </c>
      <c r="G10394" t="s">
        <v>489</v>
      </c>
      <c r="H10394" t="s">
        <v>474</v>
      </c>
      <c r="I10394" t="s">
        <v>551</v>
      </c>
      <c r="J10394">
        <v>312.35300000000001</v>
      </c>
      <c r="K10394">
        <v>77.180853994796678</v>
      </c>
      <c r="M10394" t="s">
        <v>2415</v>
      </c>
    </row>
    <row r="10395" spans="1:13" x14ac:dyDescent="0.25">
      <c r="A10395">
        <v>6789300</v>
      </c>
      <c r="B10395" t="s">
        <v>3607</v>
      </c>
      <c r="C10395" t="s">
        <v>1538</v>
      </c>
      <c r="E10395">
        <v>2017</v>
      </c>
      <c r="F10395" s="10">
        <v>43100</v>
      </c>
      <c r="G10395" t="s">
        <v>489</v>
      </c>
      <c r="H10395" t="s">
        <v>474</v>
      </c>
      <c r="I10395" t="s">
        <v>551</v>
      </c>
      <c r="J10395">
        <v>25.76</v>
      </c>
      <c r="K10395">
        <v>6.3651663307410606</v>
      </c>
      <c r="M10395" t="s">
        <v>3366</v>
      </c>
    </row>
    <row r="10396" spans="1:13" x14ac:dyDescent="0.25">
      <c r="A10396">
        <v>1630</v>
      </c>
      <c r="B10396" t="s">
        <v>230</v>
      </c>
      <c r="C10396" t="s">
        <v>1538</v>
      </c>
      <c r="E10396">
        <v>2014</v>
      </c>
      <c r="F10396" s="10">
        <v>42004</v>
      </c>
      <c r="G10396" t="s">
        <v>489</v>
      </c>
      <c r="H10396" t="s">
        <v>474</v>
      </c>
      <c r="I10396" t="s">
        <v>545</v>
      </c>
      <c r="J10396">
        <v>67.045000000000002</v>
      </c>
      <c r="K10396">
        <v>81.399372310008431</v>
      </c>
    </row>
    <row r="10397" spans="1:13" x14ac:dyDescent="0.25">
      <c r="A10397">
        <v>1027</v>
      </c>
      <c r="B10397" t="s">
        <v>226</v>
      </c>
      <c r="C10397" t="s">
        <v>1538</v>
      </c>
      <c r="E10397">
        <v>2015</v>
      </c>
      <c r="F10397" s="10">
        <v>42369</v>
      </c>
      <c r="G10397" t="s">
        <v>489</v>
      </c>
      <c r="H10397" t="s">
        <v>474</v>
      </c>
      <c r="I10397" t="s">
        <v>545</v>
      </c>
      <c r="J10397">
        <v>453</v>
      </c>
      <c r="K10397">
        <v>493.18092990189729</v>
      </c>
    </row>
    <row r="10398" spans="1:13" x14ac:dyDescent="0.25">
      <c r="A10398">
        <v>13162</v>
      </c>
      <c r="B10398" t="s">
        <v>228</v>
      </c>
      <c r="C10398" t="s">
        <v>1538</v>
      </c>
      <c r="E10398">
        <v>2015</v>
      </c>
      <c r="F10398" s="10">
        <v>42459</v>
      </c>
      <c r="G10398" t="s">
        <v>489</v>
      </c>
      <c r="H10398" t="s">
        <v>474</v>
      </c>
      <c r="I10398" t="s">
        <v>545</v>
      </c>
      <c r="J10398">
        <v>49.328000000000003</v>
      </c>
      <c r="K10398">
        <v>56.159909102190589</v>
      </c>
    </row>
    <row r="10399" spans="1:13" x14ac:dyDescent="0.25">
      <c r="A10399">
        <v>1630</v>
      </c>
      <c r="B10399" t="s">
        <v>230</v>
      </c>
      <c r="C10399" t="s">
        <v>1538</v>
      </c>
      <c r="E10399">
        <v>2015</v>
      </c>
      <c r="F10399" s="10">
        <v>42480</v>
      </c>
      <c r="G10399" t="s">
        <v>489</v>
      </c>
      <c r="H10399" t="s">
        <v>474</v>
      </c>
      <c r="I10399" t="s">
        <v>545</v>
      </c>
      <c r="J10399">
        <v>70.790000000000006</v>
      </c>
      <c r="K10399">
        <v>80.721855679037404</v>
      </c>
    </row>
    <row r="10400" spans="1:13" x14ac:dyDescent="0.25">
      <c r="A10400">
        <v>13162</v>
      </c>
      <c r="B10400" t="s">
        <v>228</v>
      </c>
      <c r="C10400" t="s">
        <v>1538</v>
      </c>
      <c r="E10400">
        <v>2016</v>
      </c>
      <c r="F10400" s="10">
        <v>42735</v>
      </c>
      <c r="G10400" t="s">
        <v>489</v>
      </c>
      <c r="H10400" t="s">
        <v>474</v>
      </c>
      <c r="I10400" t="s">
        <v>545</v>
      </c>
      <c r="J10400">
        <v>42.9</v>
      </c>
      <c r="K10400">
        <v>45.220870749475324</v>
      </c>
      <c r="M10400" t="s">
        <v>2415</v>
      </c>
    </row>
    <row r="10401" spans="1:13" x14ac:dyDescent="0.25">
      <c r="A10401">
        <v>1027</v>
      </c>
      <c r="B10401" t="s">
        <v>226</v>
      </c>
      <c r="C10401" t="s">
        <v>1538</v>
      </c>
      <c r="E10401">
        <v>2016</v>
      </c>
      <c r="F10401" s="10">
        <v>42790</v>
      </c>
      <c r="G10401" t="s">
        <v>489</v>
      </c>
      <c r="H10401" t="s">
        <v>474</v>
      </c>
      <c r="I10401" t="s">
        <v>545</v>
      </c>
      <c r="J10401">
        <v>429</v>
      </c>
      <c r="K10401">
        <v>454.61144497558979</v>
      </c>
    </row>
    <row r="10402" spans="1:13" x14ac:dyDescent="0.25">
      <c r="A10402">
        <v>1027</v>
      </c>
      <c r="B10402" t="s">
        <v>226</v>
      </c>
      <c r="C10402" t="s">
        <v>1538</v>
      </c>
      <c r="E10402">
        <v>2017</v>
      </c>
      <c r="F10402" s="10">
        <v>43100</v>
      </c>
      <c r="G10402" t="s">
        <v>489</v>
      </c>
      <c r="H10402" t="s">
        <v>474</v>
      </c>
      <c r="I10402" t="s">
        <v>545</v>
      </c>
      <c r="J10402">
        <v>418.45557000000002</v>
      </c>
      <c r="K10402">
        <v>501.85360149672596</v>
      </c>
      <c r="M10402" t="s">
        <v>2413</v>
      </c>
    </row>
    <row r="10403" spans="1:13" x14ac:dyDescent="0.25">
      <c r="A10403">
        <v>1630</v>
      </c>
      <c r="B10403" t="s">
        <v>230</v>
      </c>
      <c r="C10403" t="s">
        <v>1538</v>
      </c>
      <c r="E10403">
        <v>2017</v>
      </c>
      <c r="F10403" s="10">
        <v>43100</v>
      </c>
      <c r="G10403" t="s">
        <v>489</v>
      </c>
      <c r="H10403" t="s">
        <v>474</v>
      </c>
      <c r="I10403" t="s">
        <v>545</v>
      </c>
      <c r="J10403">
        <v>105.804</v>
      </c>
      <c r="K10403">
        <v>126.89069583363316</v>
      </c>
      <c r="M10403" t="s">
        <v>2415</v>
      </c>
    </row>
    <row r="10404" spans="1:13" x14ac:dyDescent="0.25">
      <c r="A10404">
        <v>1779</v>
      </c>
      <c r="B10404" t="s">
        <v>233</v>
      </c>
      <c r="C10404" t="s">
        <v>1538</v>
      </c>
      <c r="E10404">
        <v>2017</v>
      </c>
      <c r="F10404" s="10">
        <v>43100</v>
      </c>
      <c r="G10404" t="s">
        <v>489</v>
      </c>
      <c r="H10404" t="s">
        <v>474</v>
      </c>
      <c r="I10404" t="s">
        <v>545</v>
      </c>
      <c r="J10404">
        <v>123.19999999999999</v>
      </c>
      <c r="K10404">
        <v>147.75371183228992</v>
      </c>
    </row>
    <row r="10405" spans="1:13" x14ac:dyDescent="0.25">
      <c r="A10405">
        <v>513</v>
      </c>
      <c r="B10405" t="s">
        <v>234</v>
      </c>
      <c r="C10405" t="s">
        <v>1538</v>
      </c>
      <c r="E10405">
        <v>2008</v>
      </c>
      <c r="F10405" s="10">
        <v>39883</v>
      </c>
      <c r="G10405" t="s">
        <v>489</v>
      </c>
      <c r="H10405" t="s">
        <v>474</v>
      </c>
      <c r="I10405" t="s">
        <v>552</v>
      </c>
      <c r="J10405">
        <v>8913.5900999999994</v>
      </c>
      <c r="K10405">
        <v>183.01954120143296</v>
      </c>
    </row>
    <row r="10406" spans="1:13" x14ac:dyDescent="0.25">
      <c r="A10406">
        <v>513</v>
      </c>
      <c r="B10406" t="s">
        <v>234</v>
      </c>
      <c r="C10406" t="s">
        <v>1538</v>
      </c>
      <c r="E10406">
        <v>2009</v>
      </c>
      <c r="F10406" s="10">
        <v>40253</v>
      </c>
      <c r="G10406" t="s">
        <v>489</v>
      </c>
      <c r="H10406" t="s">
        <v>474</v>
      </c>
      <c r="I10406" t="s">
        <v>552</v>
      </c>
      <c r="J10406">
        <v>9532.5573000000004</v>
      </c>
      <c r="K10406">
        <v>210.91487252554313</v>
      </c>
    </row>
    <row r="10407" spans="1:13" x14ac:dyDescent="0.25">
      <c r="A10407">
        <v>513</v>
      </c>
      <c r="B10407" t="s">
        <v>234</v>
      </c>
      <c r="C10407" t="s">
        <v>1538</v>
      </c>
      <c r="E10407">
        <v>2010</v>
      </c>
      <c r="F10407" s="10">
        <v>40648</v>
      </c>
      <c r="G10407" t="s">
        <v>489</v>
      </c>
      <c r="H10407" t="s">
        <v>474</v>
      </c>
      <c r="I10407" t="s">
        <v>552</v>
      </c>
      <c r="J10407">
        <v>11013.3855</v>
      </c>
      <c r="K10407">
        <v>254.17431445784885</v>
      </c>
    </row>
    <row r="10408" spans="1:13" x14ac:dyDescent="0.25">
      <c r="A10408">
        <v>513</v>
      </c>
      <c r="B10408" t="s">
        <v>234</v>
      </c>
      <c r="C10408" t="s">
        <v>1538</v>
      </c>
      <c r="E10408">
        <v>2011</v>
      </c>
      <c r="F10408" s="10">
        <v>40990</v>
      </c>
      <c r="G10408" t="s">
        <v>489</v>
      </c>
      <c r="H10408" t="s">
        <v>474</v>
      </c>
      <c r="I10408" t="s">
        <v>552</v>
      </c>
      <c r="J10408">
        <v>12003.912700000001</v>
      </c>
      <c r="K10408">
        <v>279.89081334264415</v>
      </c>
    </row>
    <row r="10409" spans="1:13" x14ac:dyDescent="0.25">
      <c r="A10409">
        <v>513</v>
      </c>
      <c r="B10409" t="s">
        <v>234</v>
      </c>
      <c r="C10409" t="s">
        <v>1538</v>
      </c>
      <c r="E10409">
        <v>2012</v>
      </c>
      <c r="F10409" s="10">
        <v>41376</v>
      </c>
      <c r="G10409" t="s">
        <v>489</v>
      </c>
      <c r="H10409" t="s">
        <v>474</v>
      </c>
      <c r="I10409" t="s">
        <v>552</v>
      </c>
      <c r="J10409">
        <v>14553.06835</v>
      </c>
      <c r="K10409">
        <v>356.34090393612956</v>
      </c>
    </row>
    <row r="10410" spans="1:13" x14ac:dyDescent="0.25">
      <c r="A10410">
        <v>513</v>
      </c>
      <c r="B10410" t="s">
        <v>234</v>
      </c>
      <c r="C10410" t="s">
        <v>1538</v>
      </c>
      <c r="E10410">
        <v>2013</v>
      </c>
      <c r="F10410" s="10">
        <v>41744</v>
      </c>
      <c r="G10410" t="s">
        <v>489</v>
      </c>
      <c r="H10410" t="s">
        <v>474</v>
      </c>
      <c r="I10410" t="s">
        <v>552</v>
      </c>
      <c r="J10410">
        <v>15925.81746</v>
      </c>
      <c r="K10410">
        <v>355.7417810443435</v>
      </c>
    </row>
    <row r="10411" spans="1:13" x14ac:dyDescent="0.25">
      <c r="A10411">
        <v>513</v>
      </c>
      <c r="B10411" t="s">
        <v>234</v>
      </c>
      <c r="C10411" t="s">
        <v>1538</v>
      </c>
      <c r="E10411">
        <v>2014</v>
      </c>
      <c r="F10411" s="10">
        <v>42109</v>
      </c>
      <c r="G10411" t="s">
        <v>489</v>
      </c>
      <c r="H10411" t="s">
        <v>474</v>
      </c>
      <c r="I10411" t="s">
        <v>552</v>
      </c>
      <c r="J10411">
        <v>16357.145049999999</v>
      </c>
      <c r="K10411">
        <v>366.2037205672554</v>
      </c>
    </row>
    <row r="10412" spans="1:13" x14ac:dyDescent="0.25">
      <c r="A10412">
        <v>513</v>
      </c>
      <c r="B10412" t="s">
        <v>234</v>
      </c>
      <c r="C10412" t="s">
        <v>1538</v>
      </c>
      <c r="E10412">
        <v>2015</v>
      </c>
      <c r="F10412" s="10">
        <v>42475</v>
      </c>
      <c r="G10412" t="s">
        <v>489</v>
      </c>
      <c r="H10412" t="s">
        <v>474</v>
      </c>
      <c r="I10412" t="s">
        <v>552</v>
      </c>
      <c r="J10412">
        <v>16935.88264</v>
      </c>
      <c r="K10412">
        <v>368.7839921204756</v>
      </c>
    </row>
    <row r="10413" spans="1:13" x14ac:dyDescent="0.25">
      <c r="A10413">
        <v>514</v>
      </c>
      <c r="B10413" t="s">
        <v>236</v>
      </c>
      <c r="C10413" t="s">
        <v>1538</v>
      </c>
      <c r="E10413">
        <v>2013</v>
      </c>
      <c r="F10413" s="10">
        <v>42521</v>
      </c>
      <c r="G10413" t="s">
        <v>489</v>
      </c>
      <c r="H10413" t="s">
        <v>474</v>
      </c>
      <c r="I10413" t="s">
        <v>552</v>
      </c>
      <c r="J10413">
        <v>16895</v>
      </c>
      <c r="K10413">
        <v>361.36230788149908</v>
      </c>
    </row>
    <row r="10414" spans="1:13" x14ac:dyDescent="0.25">
      <c r="A10414">
        <v>514</v>
      </c>
      <c r="B10414" t="s">
        <v>236</v>
      </c>
      <c r="C10414" t="s">
        <v>1538</v>
      </c>
      <c r="E10414">
        <v>2014</v>
      </c>
      <c r="F10414" s="10">
        <v>42521</v>
      </c>
      <c r="G10414" t="s">
        <v>489</v>
      </c>
      <c r="H10414" t="s">
        <v>474</v>
      </c>
      <c r="I10414" t="s">
        <v>552</v>
      </c>
      <c r="J10414">
        <v>18363</v>
      </c>
      <c r="K10414">
        <v>392.76093871725175</v>
      </c>
    </row>
    <row r="10415" spans="1:13" x14ac:dyDescent="0.25">
      <c r="A10415">
        <v>514</v>
      </c>
      <c r="B10415" t="s">
        <v>236</v>
      </c>
      <c r="C10415" t="s">
        <v>1538</v>
      </c>
      <c r="E10415">
        <v>2015</v>
      </c>
      <c r="F10415" s="10">
        <v>42521</v>
      </c>
      <c r="G10415" t="s">
        <v>489</v>
      </c>
      <c r="H10415" t="s">
        <v>474</v>
      </c>
      <c r="I10415" t="s">
        <v>552</v>
      </c>
      <c r="J10415">
        <v>19098</v>
      </c>
      <c r="K10415">
        <v>408.48164284823139</v>
      </c>
    </row>
    <row r="10416" spans="1:13" x14ac:dyDescent="0.25">
      <c r="A10416">
        <v>513</v>
      </c>
      <c r="B10416" t="s">
        <v>234</v>
      </c>
      <c r="C10416" t="s">
        <v>1538</v>
      </c>
      <c r="E10416">
        <v>2016</v>
      </c>
      <c r="F10416" s="10">
        <v>42795</v>
      </c>
      <c r="G10416" t="s">
        <v>489</v>
      </c>
      <c r="H10416" t="s">
        <v>474</v>
      </c>
      <c r="I10416" t="s">
        <v>552</v>
      </c>
      <c r="J10416">
        <v>17711.911110000001</v>
      </c>
      <c r="K10416">
        <v>352.42240102097952</v>
      </c>
    </row>
    <row r="10417" spans="1:13" x14ac:dyDescent="0.25">
      <c r="A10417">
        <v>514</v>
      </c>
      <c r="B10417" t="s">
        <v>236</v>
      </c>
      <c r="C10417" t="s">
        <v>1538</v>
      </c>
      <c r="E10417">
        <v>2016</v>
      </c>
      <c r="F10417" s="10">
        <v>42837</v>
      </c>
      <c r="G10417" t="s">
        <v>489</v>
      </c>
      <c r="H10417" t="s">
        <v>474</v>
      </c>
      <c r="I10417" t="s">
        <v>552</v>
      </c>
      <c r="J10417">
        <v>20224</v>
      </c>
      <c r="K10417">
        <v>402.94976602752922</v>
      </c>
    </row>
    <row r="10418" spans="1:13" x14ac:dyDescent="0.25">
      <c r="A10418">
        <v>513</v>
      </c>
      <c r="B10418" t="s">
        <v>234</v>
      </c>
      <c r="C10418" t="s">
        <v>1538</v>
      </c>
      <c r="E10418">
        <v>2017</v>
      </c>
      <c r="F10418" s="10">
        <v>43100</v>
      </c>
      <c r="G10418" t="s">
        <v>489</v>
      </c>
      <c r="H10418" t="s">
        <v>474</v>
      </c>
      <c r="I10418" t="s">
        <v>552</v>
      </c>
      <c r="J10418">
        <v>18515.772229999999</v>
      </c>
      <c r="K10418">
        <v>371.3682662073324</v>
      </c>
      <c r="M10418" t="s">
        <v>2415</v>
      </c>
    </row>
    <row r="10419" spans="1:13" x14ac:dyDescent="0.25">
      <c r="A10419">
        <v>514</v>
      </c>
      <c r="B10419" t="s">
        <v>236</v>
      </c>
      <c r="C10419" t="s">
        <v>1538</v>
      </c>
      <c r="E10419">
        <v>2017</v>
      </c>
      <c r="F10419" s="10">
        <v>43100</v>
      </c>
      <c r="G10419" t="s">
        <v>489</v>
      </c>
      <c r="H10419" t="s">
        <v>474</v>
      </c>
      <c r="I10419" t="s">
        <v>552</v>
      </c>
      <c r="J10419">
        <v>20774</v>
      </c>
      <c r="K10419">
        <v>416.66122624317484</v>
      </c>
      <c r="M10419" t="s">
        <v>2415</v>
      </c>
    </row>
    <row r="10420" spans="1:13" x14ac:dyDescent="0.25">
      <c r="A10420">
        <v>12566</v>
      </c>
      <c r="B10420" t="s">
        <v>237</v>
      </c>
      <c r="C10420" t="s">
        <v>1538</v>
      </c>
      <c r="E10420">
        <v>2017</v>
      </c>
      <c r="F10420" s="10">
        <v>43465</v>
      </c>
      <c r="G10420" t="s">
        <v>489</v>
      </c>
      <c r="H10420" t="s">
        <v>474</v>
      </c>
      <c r="I10420" t="s">
        <v>552</v>
      </c>
      <c r="J10420">
        <v>128.7988</v>
      </c>
      <c r="K10420">
        <v>2.4532900554713479</v>
      </c>
    </row>
    <row r="10421" spans="1:13" x14ac:dyDescent="0.25">
      <c r="A10421">
        <v>329</v>
      </c>
      <c r="B10421" t="s">
        <v>238</v>
      </c>
      <c r="C10421" t="s">
        <v>1538</v>
      </c>
      <c r="E10421">
        <v>2014</v>
      </c>
      <c r="F10421" s="10">
        <v>42030</v>
      </c>
      <c r="G10421" t="s">
        <v>489</v>
      </c>
      <c r="H10421" t="s">
        <v>474</v>
      </c>
      <c r="I10421" t="s">
        <v>553</v>
      </c>
      <c r="J10421">
        <v>1211.2090000000001</v>
      </c>
      <c r="K10421">
        <v>332.74972527472528</v>
      </c>
    </row>
    <row r="10422" spans="1:13" x14ac:dyDescent="0.25">
      <c r="A10422">
        <v>329</v>
      </c>
      <c r="B10422" t="s">
        <v>238</v>
      </c>
      <c r="C10422" t="s">
        <v>1538</v>
      </c>
      <c r="E10422">
        <v>2015</v>
      </c>
      <c r="F10422" s="10">
        <v>42403</v>
      </c>
      <c r="G10422" t="s">
        <v>489</v>
      </c>
      <c r="H10422" t="s">
        <v>474</v>
      </c>
      <c r="I10422" t="s">
        <v>553</v>
      </c>
      <c r="J10422">
        <v>1320.982</v>
      </c>
      <c r="K10422">
        <v>362.90714285714284</v>
      </c>
    </row>
    <row r="10423" spans="1:13" x14ac:dyDescent="0.25">
      <c r="A10423">
        <v>329</v>
      </c>
      <c r="B10423" t="s">
        <v>238</v>
      </c>
      <c r="C10423" t="s">
        <v>1538</v>
      </c>
      <c r="E10423">
        <v>2016</v>
      </c>
      <c r="F10423" s="10">
        <v>42768</v>
      </c>
      <c r="G10423" t="s">
        <v>489</v>
      </c>
      <c r="H10423" t="s">
        <v>474</v>
      </c>
      <c r="I10423" t="s">
        <v>553</v>
      </c>
      <c r="J10423">
        <v>1459</v>
      </c>
      <c r="K10423">
        <v>400.82417582417582</v>
      </c>
    </row>
    <row r="10424" spans="1:13" x14ac:dyDescent="0.25">
      <c r="A10424">
        <v>329</v>
      </c>
      <c r="B10424" t="s">
        <v>238</v>
      </c>
      <c r="C10424" t="s">
        <v>1538</v>
      </c>
      <c r="E10424">
        <v>2017</v>
      </c>
      <c r="F10424" s="10">
        <v>43100</v>
      </c>
      <c r="G10424" t="s">
        <v>489</v>
      </c>
      <c r="H10424" t="s">
        <v>474</v>
      </c>
      <c r="I10424" t="s">
        <v>553</v>
      </c>
      <c r="J10424">
        <v>1437.248</v>
      </c>
      <c r="K10424">
        <v>394.84835164835164</v>
      </c>
      <c r="M10424" t="s">
        <v>2415</v>
      </c>
    </row>
    <row r="10425" spans="1:13" x14ac:dyDescent="0.25">
      <c r="A10425">
        <v>1663</v>
      </c>
      <c r="B10425" t="s">
        <v>246</v>
      </c>
      <c r="C10425" t="s">
        <v>1538</v>
      </c>
      <c r="E10425">
        <v>2008</v>
      </c>
      <c r="F10425" s="10">
        <v>39833</v>
      </c>
      <c r="G10425" t="s">
        <v>489</v>
      </c>
      <c r="H10425" t="s">
        <v>474</v>
      </c>
      <c r="I10425" t="s">
        <v>555</v>
      </c>
      <c r="J10425">
        <v>4026.4369999999999</v>
      </c>
      <c r="K10425">
        <v>1073.0011992005329</v>
      </c>
    </row>
    <row r="10426" spans="1:13" x14ac:dyDescent="0.25">
      <c r="A10426">
        <v>1663</v>
      </c>
      <c r="B10426" t="s">
        <v>246</v>
      </c>
      <c r="C10426" t="s">
        <v>1538</v>
      </c>
      <c r="E10426">
        <v>2009</v>
      </c>
      <c r="F10426" s="10">
        <v>40196</v>
      </c>
      <c r="G10426" t="s">
        <v>489</v>
      </c>
      <c r="H10426" t="s">
        <v>474</v>
      </c>
      <c r="I10426" t="s">
        <v>555</v>
      </c>
      <c r="J10426">
        <v>3292.8850000000002</v>
      </c>
      <c r="K10426">
        <v>878.05583702202557</v>
      </c>
    </row>
    <row r="10427" spans="1:13" x14ac:dyDescent="0.25">
      <c r="A10427">
        <v>1663</v>
      </c>
      <c r="B10427" t="s">
        <v>246</v>
      </c>
      <c r="C10427" t="s">
        <v>1538</v>
      </c>
      <c r="E10427">
        <v>2010</v>
      </c>
      <c r="F10427" s="10">
        <v>40562</v>
      </c>
      <c r="G10427" t="s">
        <v>489</v>
      </c>
      <c r="H10427" t="s">
        <v>474</v>
      </c>
      <c r="I10427" t="s">
        <v>555</v>
      </c>
      <c r="J10427">
        <v>3077.498</v>
      </c>
      <c r="K10427">
        <v>820.57860494880549</v>
      </c>
    </row>
    <row r="10428" spans="1:13" x14ac:dyDescent="0.25">
      <c r="A10428">
        <v>1663</v>
      </c>
      <c r="B10428" t="s">
        <v>246</v>
      </c>
      <c r="C10428" t="s">
        <v>1538</v>
      </c>
      <c r="E10428">
        <v>2011</v>
      </c>
      <c r="F10428" s="10">
        <v>40929</v>
      </c>
      <c r="G10428" t="s">
        <v>489</v>
      </c>
      <c r="H10428" t="s">
        <v>474</v>
      </c>
      <c r="I10428" t="s">
        <v>555</v>
      </c>
      <c r="J10428">
        <v>3562.6309999999999</v>
      </c>
      <c r="K10428">
        <v>949.95893661840375</v>
      </c>
    </row>
    <row r="10429" spans="1:13" x14ac:dyDescent="0.25">
      <c r="A10429">
        <v>1663</v>
      </c>
      <c r="B10429" t="s">
        <v>246</v>
      </c>
      <c r="C10429" t="s">
        <v>1538</v>
      </c>
      <c r="E10429">
        <v>2012</v>
      </c>
      <c r="F10429" s="10">
        <v>41309</v>
      </c>
      <c r="G10429" t="s">
        <v>489</v>
      </c>
      <c r="H10429" t="s">
        <v>474</v>
      </c>
      <c r="I10429" t="s">
        <v>555</v>
      </c>
      <c r="J10429">
        <v>3454.7950000000001</v>
      </c>
      <c r="K10429">
        <v>921.20497026904513</v>
      </c>
    </row>
    <row r="10430" spans="1:13" x14ac:dyDescent="0.25">
      <c r="A10430">
        <v>1663</v>
      </c>
      <c r="B10430" t="s">
        <v>246</v>
      </c>
      <c r="C10430" t="s">
        <v>1538</v>
      </c>
      <c r="E10430">
        <v>2013</v>
      </c>
      <c r="F10430" s="10">
        <v>41660</v>
      </c>
      <c r="G10430" t="s">
        <v>489</v>
      </c>
      <c r="H10430" t="s">
        <v>474</v>
      </c>
      <c r="I10430" t="s">
        <v>555</v>
      </c>
      <c r="J10430">
        <v>3130.672</v>
      </c>
      <c r="K10430">
        <v>834.73456872417012</v>
      </c>
    </row>
    <row r="10431" spans="1:13" x14ac:dyDescent="0.25">
      <c r="A10431">
        <v>1663</v>
      </c>
      <c r="B10431" t="s">
        <v>246</v>
      </c>
      <c r="C10431" t="s">
        <v>1538</v>
      </c>
      <c r="E10431">
        <v>2014</v>
      </c>
      <c r="F10431" s="10">
        <v>42024</v>
      </c>
      <c r="G10431" t="s">
        <v>489</v>
      </c>
      <c r="H10431" t="s">
        <v>474</v>
      </c>
      <c r="I10431" t="s">
        <v>555</v>
      </c>
      <c r="J10431">
        <v>2725.7869999999998</v>
      </c>
      <c r="K10431">
        <v>724.75059824514744</v>
      </c>
    </row>
    <row r="10432" spans="1:13" x14ac:dyDescent="0.25">
      <c r="A10432">
        <v>1663</v>
      </c>
      <c r="B10432" t="s">
        <v>246</v>
      </c>
      <c r="C10432" t="s">
        <v>1538</v>
      </c>
      <c r="E10432">
        <v>2015</v>
      </c>
      <c r="F10432" s="10">
        <v>42390</v>
      </c>
      <c r="G10432" t="s">
        <v>489</v>
      </c>
      <c r="H10432" t="s">
        <v>474</v>
      </c>
      <c r="I10432" t="s">
        <v>555</v>
      </c>
      <c r="J10432">
        <v>2908.627</v>
      </c>
      <c r="K10432">
        <v>775.55114121160409</v>
      </c>
    </row>
    <row r="10433" spans="1:13" x14ac:dyDescent="0.25">
      <c r="A10433">
        <v>1663</v>
      </c>
      <c r="B10433" t="s">
        <v>246</v>
      </c>
      <c r="C10433" t="s">
        <v>1538</v>
      </c>
      <c r="E10433">
        <v>2016</v>
      </c>
      <c r="F10433" s="10">
        <v>42753</v>
      </c>
      <c r="G10433" t="s">
        <v>489</v>
      </c>
      <c r="H10433" t="s">
        <v>474</v>
      </c>
      <c r="I10433" t="s">
        <v>555</v>
      </c>
      <c r="J10433">
        <v>2145.2860000000001</v>
      </c>
      <c r="K10433">
        <v>571.98474910680966</v>
      </c>
    </row>
    <row r="10434" spans="1:13" x14ac:dyDescent="0.25">
      <c r="A10434">
        <v>1663</v>
      </c>
      <c r="B10434" t="s">
        <v>246</v>
      </c>
      <c r="C10434" t="s">
        <v>1538</v>
      </c>
      <c r="E10434">
        <v>2017</v>
      </c>
      <c r="F10434" s="10">
        <v>43100</v>
      </c>
      <c r="G10434" t="s">
        <v>489</v>
      </c>
      <c r="H10434" t="s">
        <v>474</v>
      </c>
      <c r="I10434" t="s">
        <v>555</v>
      </c>
      <c r="J10434">
        <v>820.59199999999998</v>
      </c>
      <c r="K10434">
        <v>218.82453333333333</v>
      </c>
      <c r="M10434" t="s">
        <v>2415</v>
      </c>
    </row>
    <row r="10435" spans="1:13" x14ac:dyDescent="0.25">
      <c r="A10435">
        <v>1770</v>
      </c>
      <c r="B10435" t="s">
        <v>277</v>
      </c>
      <c r="C10435" t="s">
        <v>1538</v>
      </c>
      <c r="E10435">
        <v>2015</v>
      </c>
      <c r="F10435" s="10">
        <v>42735</v>
      </c>
      <c r="G10435" t="s">
        <v>489</v>
      </c>
      <c r="H10435" t="s">
        <v>474</v>
      </c>
      <c r="I10435" t="s">
        <v>556</v>
      </c>
      <c r="J10435">
        <v>683.33999999999992</v>
      </c>
      <c r="K10435">
        <v>75.405256077613529</v>
      </c>
    </row>
    <row r="10436" spans="1:13" x14ac:dyDescent="0.25">
      <c r="A10436">
        <v>1770</v>
      </c>
      <c r="B10436" t="s">
        <v>277</v>
      </c>
      <c r="C10436" t="s">
        <v>1538</v>
      </c>
      <c r="E10436">
        <v>2016</v>
      </c>
      <c r="F10436" s="10">
        <v>42955</v>
      </c>
      <c r="G10436" t="s">
        <v>489</v>
      </c>
      <c r="H10436" t="s">
        <v>474</v>
      </c>
      <c r="I10436" t="s">
        <v>556</v>
      </c>
      <c r="J10436">
        <v>1487.79</v>
      </c>
      <c r="K10436">
        <v>182.84180697782509</v>
      </c>
    </row>
    <row r="10437" spans="1:13" x14ac:dyDescent="0.25">
      <c r="A10437">
        <v>1770</v>
      </c>
      <c r="B10437" t="s">
        <v>277</v>
      </c>
      <c r="C10437" t="s">
        <v>1538</v>
      </c>
      <c r="E10437">
        <v>2017</v>
      </c>
      <c r="F10437" s="10">
        <v>43100</v>
      </c>
      <c r="G10437" t="s">
        <v>489</v>
      </c>
      <c r="H10437" t="s">
        <v>474</v>
      </c>
      <c r="I10437" t="s">
        <v>556</v>
      </c>
      <c r="J10437">
        <v>818.5</v>
      </c>
      <c r="K10437">
        <v>99.720332287396801</v>
      </c>
      <c r="M10437" t="s">
        <v>2413</v>
      </c>
    </row>
    <row r="10438" spans="1:13" x14ac:dyDescent="0.25">
      <c r="A10438">
        <v>1141</v>
      </c>
      <c r="B10438" t="s">
        <v>248</v>
      </c>
      <c r="C10438" t="s">
        <v>1538</v>
      </c>
      <c r="E10438">
        <v>2008</v>
      </c>
      <c r="F10438" s="10">
        <v>39643</v>
      </c>
      <c r="G10438" t="s">
        <v>489</v>
      </c>
      <c r="H10438" t="s">
        <v>474</v>
      </c>
      <c r="I10438" t="s">
        <v>557</v>
      </c>
      <c r="J10438">
        <v>51.209000000000003</v>
      </c>
      <c r="K10438">
        <v>37.641443001612714</v>
      </c>
    </row>
    <row r="10439" spans="1:13" x14ac:dyDescent="0.25">
      <c r="A10439">
        <v>764</v>
      </c>
      <c r="B10439" t="s">
        <v>251</v>
      </c>
      <c r="C10439" t="s">
        <v>1538</v>
      </c>
      <c r="E10439">
        <v>2008</v>
      </c>
      <c r="F10439" s="10">
        <v>39780</v>
      </c>
      <c r="G10439" t="s">
        <v>489</v>
      </c>
      <c r="H10439" t="s">
        <v>474</v>
      </c>
      <c r="I10439" t="s">
        <v>557</v>
      </c>
      <c r="J10439">
        <v>29.53107</v>
      </c>
      <c r="K10439">
        <v>19.544561375177786</v>
      </c>
    </row>
    <row r="10440" spans="1:13" x14ac:dyDescent="0.25">
      <c r="A10440">
        <v>1364</v>
      </c>
      <c r="B10440" t="s">
        <v>250</v>
      </c>
      <c r="C10440" t="s">
        <v>1538</v>
      </c>
      <c r="E10440">
        <v>2008</v>
      </c>
      <c r="F10440" s="10">
        <v>39862</v>
      </c>
      <c r="G10440" t="s">
        <v>489</v>
      </c>
      <c r="H10440" t="s">
        <v>474</v>
      </c>
      <c r="I10440" t="s">
        <v>557</v>
      </c>
      <c r="J10440">
        <v>554.22400000000005</v>
      </c>
      <c r="K10440">
        <v>358.28043183140477</v>
      </c>
    </row>
    <row r="10441" spans="1:13" x14ac:dyDescent="0.25">
      <c r="A10441">
        <v>1141</v>
      </c>
      <c r="B10441" t="s">
        <v>248</v>
      </c>
      <c r="C10441" t="s">
        <v>1538</v>
      </c>
      <c r="E10441">
        <v>2009</v>
      </c>
      <c r="F10441" s="10">
        <v>39959</v>
      </c>
      <c r="G10441" t="s">
        <v>489</v>
      </c>
      <c r="H10441" t="s">
        <v>474</v>
      </c>
      <c r="I10441" t="s">
        <v>557</v>
      </c>
      <c r="J10441">
        <v>42.856999999999999</v>
      </c>
      <c r="K10441">
        <v>29.690321981728712</v>
      </c>
    </row>
    <row r="10442" spans="1:13" x14ac:dyDescent="0.25">
      <c r="A10442">
        <v>764</v>
      </c>
      <c r="B10442" t="s">
        <v>251</v>
      </c>
      <c r="C10442" t="s">
        <v>1538</v>
      </c>
      <c r="E10442">
        <v>2009</v>
      </c>
      <c r="F10442" s="10">
        <v>40147</v>
      </c>
      <c r="G10442" t="s">
        <v>489</v>
      </c>
      <c r="H10442" t="s">
        <v>474</v>
      </c>
      <c r="I10442" t="s">
        <v>557</v>
      </c>
      <c r="J10442">
        <v>35.498699999999999</v>
      </c>
      <c r="K10442">
        <v>25.652852882366162</v>
      </c>
    </row>
    <row r="10443" spans="1:13" x14ac:dyDescent="0.25">
      <c r="A10443">
        <v>1364</v>
      </c>
      <c r="B10443" t="s">
        <v>250</v>
      </c>
      <c r="C10443" t="s">
        <v>1538</v>
      </c>
      <c r="E10443">
        <v>2009</v>
      </c>
      <c r="F10443" s="10">
        <v>40233</v>
      </c>
      <c r="G10443" t="s">
        <v>489</v>
      </c>
      <c r="H10443" t="s">
        <v>474</v>
      </c>
      <c r="I10443" t="s">
        <v>557</v>
      </c>
      <c r="J10443">
        <v>524.81399999999996</v>
      </c>
      <c r="K10443">
        <v>373.06046432277969</v>
      </c>
    </row>
    <row r="10444" spans="1:13" x14ac:dyDescent="0.25">
      <c r="A10444">
        <v>1141</v>
      </c>
      <c r="B10444" t="s">
        <v>248</v>
      </c>
      <c r="C10444" t="s">
        <v>1538</v>
      </c>
      <c r="E10444">
        <v>2010</v>
      </c>
      <c r="F10444" s="10">
        <v>40316</v>
      </c>
      <c r="G10444" t="s">
        <v>489</v>
      </c>
      <c r="H10444" t="s">
        <v>474</v>
      </c>
      <c r="I10444" t="s">
        <v>557</v>
      </c>
      <c r="J10444">
        <v>69.144000000000005</v>
      </c>
      <c r="K10444">
        <v>49.402333507191294</v>
      </c>
    </row>
    <row r="10445" spans="1:13" x14ac:dyDescent="0.25">
      <c r="A10445">
        <v>764</v>
      </c>
      <c r="B10445" t="s">
        <v>251</v>
      </c>
      <c r="C10445" t="s">
        <v>1538</v>
      </c>
      <c r="E10445">
        <v>2010</v>
      </c>
      <c r="F10445" s="10">
        <v>40602</v>
      </c>
      <c r="G10445" t="s">
        <v>489</v>
      </c>
      <c r="H10445" t="s">
        <v>474</v>
      </c>
      <c r="I10445" t="s">
        <v>557</v>
      </c>
      <c r="J10445">
        <v>18.444479999999999</v>
      </c>
      <c r="K10445">
        <v>14.512619528895051</v>
      </c>
    </row>
    <row r="10446" spans="1:13" x14ac:dyDescent="0.25">
      <c r="A10446">
        <v>1364</v>
      </c>
      <c r="B10446" t="s">
        <v>250</v>
      </c>
      <c r="C10446" t="s">
        <v>1538</v>
      </c>
      <c r="E10446">
        <v>2010</v>
      </c>
      <c r="F10446" s="10">
        <v>40597</v>
      </c>
      <c r="G10446" t="s">
        <v>489</v>
      </c>
      <c r="H10446" t="s">
        <v>474</v>
      </c>
      <c r="I10446" t="s">
        <v>557</v>
      </c>
      <c r="J10446">
        <v>569.73699999999997</v>
      </c>
      <c r="K10446">
        <v>448.28459856466975</v>
      </c>
    </row>
    <row r="10447" spans="1:13" x14ac:dyDescent="0.25">
      <c r="A10447">
        <v>1141</v>
      </c>
      <c r="B10447" t="s">
        <v>248</v>
      </c>
      <c r="C10447" t="s">
        <v>1538</v>
      </c>
      <c r="E10447">
        <v>2011</v>
      </c>
      <c r="F10447" s="10">
        <v>40687</v>
      </c>
      <c r="G10447" t="s">
        <v>489</v>
      </c>
      <c r="H10447" t="s">
        <v>474</v>
      </c>
      <c r="I10447" t="s">
        <v>557</v>
      </c>
      <c r="J10447">
        <v>77.983999999999995</v>
      </c>
      <c r="K10447">
        <v>63.18576699762275</v>
      </c>
    </row>
    <row r="10448" spans="1:13" x14ac:dyDescent="0.25">
      <c r="A10448">
        <v>764</v>
      </c>
      <c r="B10448" t="s">
        <v>251</v>
      </c>
      <c r="C10448" t="s">
        <v>1538</v>
      </c>
      <c r="E10448">
        <v>2011</v>
      </c>
      <c r="F10448" s="10">
        <v>40959</v>
      </c>
      <c r="G10448" t="s">
        <v>489</v>
      </c>
      <c r="H10448" t="s">
        <v>474</v>
      </c>
      <c r="I10448" t="s">
        <v>557</v>
      </c>
      <c r="J10448">
        <v>38.30086</v>
      </c>
      <c r="K10448">
        <v>30.783127688439951</v>
      </c>
    </row>
    <row r="10449" spans="1:11" x14ac:dyDescent="0.25">
      <c r="A10449">
        <v>1364</v>
      </c>
      <c r="B10449" t="s">
        <v>250</v>
      </c>
      <c r="C10449" t="s">
        <v>1538</v>
      </c>
      <c r="E10449">
        <v>2011</v>
      </c>
      <c r="F10449" s="10">
        <v>40961</v>
      </c>
      <c r="G10449" t="s">
        <v>489</v>
      </c>
      <c r="H10449" t="s">
        <v>474</v>
      </c>
      <c r="I10449" t="s">
        <v>557</v>
      </c>
      <c r="J10449">
        <v>481.97500000000002</v>
      </c>
      <c r="K10449">
        <v>387.37244979971325</v>
      </c>
    </row>
    <row r="10450" spans="1:11" x14ac:dyDescent="0.25">
      <c r="A10450">
        <v>1141</v>
      </c>
      <c r="B10450" t="s">
        <v>248</v>
      </c>
      <c r="C10450" t="s">
        <v>1538</v>
      </c>
      <c r="E10450">
        <v>2012</v>
      </c>
      <c r="F10450" s="10">
        <v>41058</v>
      </c>
      <c r="G10450" t="s">
        <v>489</v>
      </c>
      <c r="H10450" t="s">
        <v>474</v>
      </c>
      <c r="I10450" t="s">
        <v>557</v>
      </c>
      <c r="J10450">
        <v>85.319000000000003</v>
      </c>
      <c r="K10450">
        <v>66.32060152526735</v>
      </c>
    </row>
    <row r="10451" spans="1:11" x14ac:dyDescent="0.25">
      <c r="A10451">
        <v>764</v>
      </c>
      <c r="B10451" t="s">
        <v>251</v>
      </c>
      <c r="C10451" t="s">
        <v>1538</v>
      </c>
      <c r="E10451">
        <v>2012</v>
      </c>
      <c r="F10451" s="10">
        <v>41334</v>
      </c>
      <c r="G10451" t="s">
        <v>489</v>
      </c>
      <c r="H10451" t="s">
        <v>474</v>
      </c>
      <c r="I10451" t="s">
        <v>557</v>
      </c>
      <c r="J10451">
        <v>43.096609999999998</v>
      </c>
      <c r="K10451">
        <v>34.847282506743596</v>
      </c>
    </row>
    <row r="10452" spans="1:11" x14ac:dyDescent="0.25">
      <c r="A10452">
        <v>1364</v>
      </c>
      <c r="B10452" t="s">
        <v>250</v>
      </c>
      <c r="C10452" t="s">
        <v>1538</v>
      </c>
      <c r="E10452">
        <v>2012</v>
      </c>
      <c r="F10452" s="10">
        <v>41326</v>
      </c>
      <c r="G10452" t="s">
        <v>489</v>
      </c>
      <c r="H10452" t="s">
        <v>474</v>
      </c>
      <c r="I10452" t="s">
        <v>557</v>
      </c>
      <c r="J10452">
        <v>654.76599999999996</v>
      </c>
      <c r="K10452">
        <v>529.4341197094268</v>
      </c>
    </row>
    <row r="10453" spans="1:11" x14ac:dyDescent="0.25">
      <c r="A10453">
        <v>1141</v>
      </c>
      <c r="B10453" t="s">
        <v>248</v>
      </c>
      <c r="C10453" t="s">
        <v>1538</v>
      </c>
      <c r="E10453">
        <v>2013</v>
      </c>
      <c r="F10453" s="10">
        <v>41422</v>
      </c>
      <c r="G10453" t="s">
        <v>489</v>
      </c>
      <c r="H10453" t="s">
        <v>474</v>
      </c>
      <c r="I10453" t="s">
        <v>557</v>
      </c>
      <c r="J10453">
        <v>185.04400000000001</v>
      </c>
      <c r="K10453">
        <v>146.64163521225095</v>
      </c>
    </row>
    <row r="10454" spans="1:11" x14ac:dyDescent="0.25">
      <c r="A10454">
        <v>835</v>
      </c>
      <c r="B10454" t="s">
        <v>253</v>
      </c>
      <c r="C10454" t="s">
        <v>1538</v>
      </c>
      <c r="E10454">
        <v>2014</v>
      </c>
      <c r="F10454" s="10">
        <v>41692</v>
      </c>
      <c r="G10454" t="s">
        <v>489</v>
      </c>
      <c r="H10454" t="s">
        <v>474</v>
      </c>
      <c r="I10454" t="s">
        <v>557</v>
      </c>
      <c r="J10454">
        <v>470.7</v>
      </c>
      <c r="K10454">
        <v>371.80652790207751</v>
      </c>
    </row>
    <row r="10455" spans="1:11" x14ac:dyDescent="0.25">
      <c r="A10455">
        <v>836</v>
      </c>
      <c r="B10455" t="s">
        <v>252</v>
      </c>
      <c r="C10455" t="s">
        <v>1538</v>
      </c>
      <c r="E10455">
        <v>2014</v>
      </c>
      <c r="F10455" s="10">
        <v>41692</v>
      </c>
      <c r="G10455" t="s">
        <v>489</v>
      </c>
      <c r="H10455" t="s">
        <v>474</v>
      </c>
      <c r="I10455" t="s">
        <v>557</v>
      </c>
      <c r="J10455">
        <v>470.7</v>
      </c>
      <c r="K10455">
        <v>371.80652790207751</v>
      </c>
    </row>
    <row r="10456" spans="1:11" x14ac:dyDescent="0.25">
      <c r="A10456">
        <v>764</v>
      </c>
      <c r="B10456" t="s">
        <v>251</v>
      </c>
      <c r="C10456" t="s">
        <v>1538</v>
      </c>
      <c r="E10456">
        <v>2013</v>
      </c>
      <c r="F10456" s="10">
        <v>41698</v>
      </c>
      <c r="G10456" t="s">
        <v>489</v>
      </c>
      <c r="H10456" t="s">
        <v>474</v>
      </c>
      <c r="I10456" t="s">
        <v>557</v>
      </c>
      <c r="J10456">
        <v>21.042000000000002</v>
      </c>
      <c r="K10456">
        <v>16.621102528394978</v>
      </c>
    </row>
    <row r="10457" spans="1:11" x14ac:dyDescent="0.25">
      <c r="A10457">
        <v>1364</v>
      </c>
      <c r="B10457" t="s">
        <v>250</v>
      </c>
      <c r="C10457" t="s">
        <v>1538</v>
      </c>
      <c r="E10457">
        <v>2013</v>
      </c>
      <c r="F10457" s="10">
        <v>41690</v>
      </c>
      <c r="G10457" t="s">
        <v>489</v>
      </c>
      <c r="H10457" t="s">
        <v>474</v>
      </c>
      <c r="I10457" t="s">
        <v>557</v>
      </c>
      <c r="J10457">
        <v>535.79</v>
      </c>
      <c r="K10457">
        <v>423.2212015820142</v>
      </c>
    </row>
    <row r="10458" spans="1:11" x14ac:dyDescent="0.25">
      <c r="A10458">
        <v>1141</v>
      </c>
      <c r="B10458" t="s">
        <v>248</v>
      </c>
      <c r="C10458" t="s">
        <v>1538</v>
      </c>
      <c r="E10458">
        <v>2014</v>
      </c>
      <c r="F10458" s="10">
        <v>41789</v>
      </c>
      <c r="G10458" t="s">
        <v>489</v>
      </c>
      <c r="H10458" t="s">
        <v>474</v>
      </c>
      <c r="I10458" t="s">
        <v>557</v>
      </c>
      <c r="J10458">
        <v>202.34200000000001</v>
      </c>
      <c r="K10458">
        <v>161.39676938453036</v>
      </c>
    </row>
    <row r="10459" spans="1:11" x14ac:dyDescent="0.25">
      <c r="A10459">
        <v>764</v>
      </c>
      <c r="B10459" t="s">
        <v>251</v>
      </c>
      <c r="C10459" t="s">
        <v>1538</v>
      </c>
      <c r="E10459">
        <v>2014</v>
      </c>
      <c r="F10459" s="10">
        <v>42060</v>
      </c>
      <c r="G10459" t="s">
        <v>489</v>
      </c>
      <c r="H10459" t="s">
        <v>474</v>
      </c>
      <c r="I10459" t="s">
        <v>557</v>
      </c>
      <c r="J10459">
        <v>9.1359999999999992</v>
      </c>
      <c r="K10459">
        <v>6.7165062404841525</v>
      </c>
    </row>
    <row r="10460" spans="1:11" x14ac:dyDescent="0.25">
      <c r="A10460">
        <v>1364</v>
      </c>
      <c r="B10460" t="s">
        <v>250</v>
      </c>
      <c r="C10460" t="s">
        <v>1538</v>
      </c>
      <c r="E10460">
        <v>2014</v>
      </c>
      <c r="F10460" s="10">
        <v>42062</v>
      </c>
      <c r="G10460" t="s">
        <v>489</v>
      </c>
      <c r="H10460" t="s">
        <v>474</v>
      </c>
      <c r="I10460" t="s">
        <v>557</v>
      </c>
      <c r="J10460">
        <v>321.39400000000001</v>
      </c>
      <c r="K10460">
        <v>236.27898496652406</v>
      </c>
    </row>
    <row r="10461" spans="1:11" x14ac:dyDescent="0.25">
      <c r="A10461">
        <v>835</v>
      </c>
      <c r="B10461" t="s">
        <v>253</v>
      </c>
      <c r="C10461" t="s">
        <v>1538</v>
      </c>
      <c r="E10461">
        <v>2015</v>
      </c>
      <c r="F10461" s="10">
        <v>42422</v>
      </c>
      <c r="G10461" t="s">
        <v>489</v>
      </c>
      <c r="H10461" t="s">
        <v>474</v>
      </c>
      <c r="I10461" t="s">
        <v>557</v>
      </c>
      <c r="J10461">
        <v>388.2</v>
      </c>
      <c r="K10461">
        <v>275.80562310969771</v>
      </c>
    </row>
    <row r="10462" spans="1:11" x14ac:dyDescent="0.25">
      <c r="A10462">
        <v>836</v>
      </c>
      <c r="B10462" t="s">
        <v>252</v>
      </c>
      <c r="C10462" t="s">
        <v>1538</v>
      </c>
      <c r="E10462">
        <v>2015</v>
      </c>
      <c r="F10462" s="10">
        <v>42422</v>
      </c>
      <c r="G10462" t="s">
        <v>489</v>
      </c>
      <c r="H10462" t="s">
        <v>474</v>
      </c>
      <c r="I10462" t="s">
        <v>557</v>
      </c>
      <c r="J10462">
        <v>388.2</v>
      </c>
      <c r="K10462">
        <v>275.80562310969771</v>
      </c>
    </row>
    <row r="10463" spans="1:11" x14ac:dyDescent="0.25">
      <c r="A10463">
        <v>1141</v>
      </c>
      <c r="B10463" t="s">
        <v>248</v>
      </c>
      <c r="C10463" t="s">
        <v>1538</v>
      </c>
      <c r="E10463">
        <v>2015</v>
      </c>
      <c r="F10463" s="10">
        <v>42422</v>
      </c>
      <c r="G10463" t="s">
        <v>489</v>
      </c>
      <c r="H10463" t="s">
        <v>474</v>
      </c>
      <c r="I10463" t="s">
        <v>557</v>
      </c>
      <c r="J10463">
        <v>274.76100000000002</v>
      </c>
      <c r="K10463">
        <v>195.21027514488321</v>
      </c>
    </row>
    <row r="10464" spans="1:11" x14ac:dyDescent="0.25">
      <c r="A10464">
        <v>764</v>
      </c>
      <c r="B10464" t="s">
        <v>251</v>
      </c>
      <c r="C10464" t="s">
        <v>1538</v>
      </c>
      <c r="E10464">
        <v>2015</v>
      </c>
      <c r="F10464" s="10">
        <v>42429</v>
      </c>
      <c r="G10464" t="s">
        <v>489</v>
      </c>
      <c r="H10464" t="s">
        <v>474</v>
      </c>
      <c r="I10464" t="s">
        <v>557</v>
      </c>
      <c r="J10464">
        <v>9.82</v>
      </c>
      <c r="K10464">
        <v>6.976844974078392</v>
      </c>
    </row>
    <row r="10465" spans="1:13" x14ac:dyDescent="0.25">
      <c r="A10465">
        <v>1364</v>
      </c>
      <c r="B10465" t="s">
        <v>250</v>
      </c>
      <c r="C10465" t="s">
        <v>1538</v>
      </c>
      <c r="E10465">
        <v>2015</v>
      </c>
      <c r="F10465" s="10">
        <v>42418</v>
      </c>
      <c r="G10465" t="s">
        <v>489</v>
      </c>
      <c r="H10465" t="s">
        <v>474</v>
      </c>
      <c r="I10465" t="s">
        <v>557</v>
      </c>
      <c r="J10465">
        <v>445.24099999999999</v>
      </c>
      <c r="K10465">
        <v>316.33171416533986</v>
      </c>
    </row>
    <row r="10466" spans="1:13" x14ac:dyDescent="0.25">
      <c r="A10466">
        <v>835</v>
      </c>
      <c r="B10466" t="s">
        <v>253</v>
      </c>
      <c r="C10466" t="s">
        <v>1538</v>
      </c>
      <c r="E10466">
        <v>2016</v>
      </c>
      <c r="F10466" s="10">
        <v>42788</v>
      </c>
      <c r="G10466" t="s">
        <v>489</v>
      </c>
      <c r="H10466" t="s">
        <v>474</v>
      </c>
      <c r="I10466" t="s">
        <v>557</v>
      </c>
      <c r="J10466">
        <v>342.2</v>
      </c>
      <c r="K10466">
        <v>244.50768713019281</v>
      </c>
    </row>
    <row r="10467" spans="1:13" x14ac:dyDescent="0.25">
      <c r="A10467">
        <v>836</v>
      </c>
      <c r="B10467" t="s">
        <v>252</v>
      </c>
      <c r="C10467" t="s">
        <v>1538</v>
      </c>
      <c r="E10467">
        <v>2016</v>
      </c>
      <c r="F10467" s="10">
        <v>42788</v>
      </c>
      <c r="G10467" t="s">
        <v>489</v>
      </c>
      <c r="H10467" t="s">
        <v>474</v>
      </c>
      <c r="I10467" t="s">
        <v>557</v>
      </c>
      <c r="J10467">
        <v>342.2</v>
      </c>
      <c r="K10467">
        <v>244.50768713019281</v>
      </c>
    </row>
    <row r="10468" spans="1:13" x14ac:dyDescent="0.25">
      <c r="A10468">
        <v>1141</v>
      </c>
      <c r="B10468" t="s">
        <v>248</v>
      </c>
      <c r="C10468" t="s">
        <v>1538</v>
      </c>
      <c r="E10468">
        <v>2016</v>
      </c>
      <c r="F10468" s="10">
        <v>42795</v>
      </c>
      <c r="G10468" t="s">
        <v>489</v>
      </c>
      <c r="H10468" t="s">
        <v>474</v>
      </c>
      <c r="I10468" t="s">
        <v>557</v>
      </c>
      <c r="J10468">
        <v>544.55499999999995</v>
      </c>
      <c r="K10468">
        <v>389.09375676558193</v>
      </c>
    </row>
    <row r="10469" spans="1:13" x14ac:dyDescent="0.25">
      <c r="A10469">
        <v>764</v>
      </c>
      <c r="B10469" t="s">
        <v>251</v>
      </c>
      <c r="C10469" t="s">
        <v>1538</v>
      </c>
      <c r="E10469">
        <v>2016</v>
      </c>
      <c r="F10469" s="10">
        <v>42794</v>
      </c>
      <c r="G10469" t="s">
        <v>489</v>
      </c>
      <c r="H10469" t="s">
        <v>474</v>
      </c>
      <c r="I10469" t="s">
        <v>557</v>
      </c>
      <c r="J10469">
        <v>19.326000000000001</v>
      </c>
      <c r="K10469">
        <v>13.808753832490083</v>
      </c>
    </row>
    <row r="10470" spans="1:13" x14ac:dyDescent="0.25">
      <c r="A10470">
        <v>1364</v>
      </c>
      <c r="B10470" t="s">
        <v>250</v>
      </c>
      <c r="C10470" t="s">
        <v>1538</v>
      </c>
      <c r="E10470">
        <v>2016</v>
      </c>
      <c r="F10470" s="10">
        <v>42789</v>
      </c>
      <c r="G10470" t="s">
        <v>489</v>
      </c>
      <c r="H10470" t="s">
        <v>474</v>
      </c>
      <c r="I10470" t="s">
        <v>557</v>
      </c>
      <c r="J10470">
        <v>986.97799999999995</v>
      </c>
      <c r="K10470">
        <v>705.21247232140104</v>
      </c>
    </row>
    <row r="10471" spans="1:13" x14ac:dyDescent="0.25">
      <c r="A10471">
        <v>764</v>
      </c>
      <c r="B10471" t="s">
        <v>251</v>
      </c>
      <c r="C10471" t="s">
        <v>1538</v>
      </c>
      <c r="E10471">
        <v>2017</v>
      </c>
      <c r="F10471" s="10">
        <v>42895</v>
      </c>
      <c r="G10471" t="s">
        <v>489</v>
      </c>
      <c r="H10471" t="s">
        <v>474</v>
      </c>
      <c r="I10471" t="s">
        <v>557</v>
      </c>
      <c r="J10471">
        <v>132.017</v>
      </c>
      <c r="K10471">
        <v>95.46091198263413</v>
      </c>
      <c r="M10471" t="s">
        <v>2415</v>
      </c>
    </row>
    <row r="10472" spans="1:13" x14ac:dyDescent="0.25">
      <c r="A10472">
        <v>835</v>
      </c>
      <c r="B10472" t="s">
        <v>253</v>
      </c>
      <c r="C10472" t="s">
        <v>1538</v>
      </c>
      <c r="E10472">
        <v>2017</v>
      </c>
      <c r="F10472" s="10">
        <v>43100</v>
      </c>
      <c r="G10472" t="s">
        <v>489</v>
      </c>
      <c r="H10472" t="s">
        <v>474</v>
      </c>
      <c r="I10472" t="s">
        <v>557</v>
      </c>
      <c r="J10472">
        <v>471.92270000000002</v>
      </c>
      <c r="K10472">
        <v>353.20567945974631</v>
      </c>
      <c r="M10472" t="s">
        <v>2413</v>
      </c>
    </row>
    <row r="10473" spans="1:13" x14ac:dyDescent="0.25">
      <c r="A10473">
        <v>836</v>
      </c>
      <c r="B10473" t="s">
        <v>252</v>
      </c>
      <c r="C10473" t="s">
        <v>1538</v>
      </c>
      <c r="E10473">
        <v>2017</v>
      </c>
      <c r="F10473" s="10">
        <v>43100</v>
      </c>
      <c r="G10473" t="s">
        <v>489</v>
      </c>
      <c r="H10473" t="s">
        <v>474</v>
      </c>
      <c r="I10473" t="s">
        <v>557</v>
      </c>
      <c r="J10473">
        <v>471.92270000000002</v>
      </c>
      <c r="K10473">
        <v>353.20567945974631</v>
      </c>
      <c r="M10473" t="s">
        <v>2413</v>
      </c>
    </row>
    <row r="10474" spans="1:13" x14ac:dyDescent="0.25">
      <c r="A10474">
        <v>1141</v>
      </c>
      <c r="B10474" t="s">
        <v>248</v>
      </c>
      <c r="C10474" t="s">
        <v>1538</v>
      </c>
      <c r="E10474">
        <v>2017</v>
      </c>
      <c r="F10474" s="10">
        <v>43100</v>
      </c>
      <c r="G10474" t="s">
        <v>489</v>
      </c>
      <c r="H10474" t="s">
        <v>474</v>
      </c>
      <c r="I10474" t="s">
        <v>557</v>
      </c>
      <c r="J10474">
        <v>908.76800000000003</v>
      </c>
      <c r="K10474">
        <v>680.15804052501539</v>
      </c>
      <c r="M10474" t="s">
        <v>2415</v>
      </c>
    </row>
    <row r="10475" spans="1:13" x14ac:dyDescent="0.25">
      <c r="A10475">
        <v>1364</v>
      </c>
      <c r="B10475" t="s">
        <v>250</v>
      </c>
      <c r="C10475" t="s">
        <v>1538</v>
      </c>
      <c r="E10475">
        <v>2017</v>
      </c>
      <c r="F10475" s="10">
        <v>43100</v>
      </c>
      <c r="G10475" t="s">
        <v>489</v>
      </c>
      <c r="H10475" t="s">
        <v>474</v>
      </c>
      <c r="I10475" t="s">
        <v>557</v>
      </c>
      <c r="J10475">
        <v>289.98</v>
      </c>
      <c r="K10475">
        <v>217.03254140929695</v>
      </c>
      <c r="M10475" t="s">
        <v>2413</v>
      </c>
    </row>
    <row r="10476" spans="1:13" x14ac:dyDescent="0.25">
      <c r="A10476">
        <v>1978</v>
      </c>
      <c r="B10476" t="s">
        <v>283</v>
      </c>
      <c r="C10476" t="s">
        <v>1538</v>
      </c>
      <c r="E10476">
        <v>2008</v>
      </c>
      <c r="F10476" s="10">
        <v>39871</v>
      </c>
      <c r="G10476" t="s">
        <v>489</v>
      </c>
      <c r="H10476" t="s">
        <v>474</v>
      </c>
      <c r="I10476" t="s">
        <v>558</v>
      </c>
      <c r="J10476">
        <v>611.49599999999998</v>
      </c>
      <c r="K10476">
        <v>16.913320642313206</v>
      </c>
    </row>
    <row r="10477" spans="1:13" x14ac:dyDescent="0.25">
      <c r="A10477">
        <v>8110</v>
      </c>
      <c r="B10477" t="s">
        <v>285</v>
      </c>
      <c r="C10477" t="s">
        <v>1538</v>
      </c>
      <c r="E10477">
        <v>2008</v>
      </c>
      <c r="F10477" s="10">
        <v>39870</v>
      </c>
      <c r="G10477" t="s">
        <v>489</v>
      </c>
      <c r="H10477" t="s">
        <v>474</v>
      </c>
      <c r="I10477" t="s">
        <v>558</v>
      </c>
      <c r="J10477">
        <v>3605.2660000000001</v>
      </c>
      <c r="K10477">
        <v>99.717773883770235</v>
      </c>
    </row>
    <row r="10478" spans="1:13" x14ac:dyDescent="0.25">
      <c r="A10478">
        <v>8110</v>
      </c>
      <c r="B10478" t="s">
        <v>285</v>
      </c>
      <c r="C10478" t="s">
        <v>1538</v>
      </c>
      <c r="E10478">
        <v>2009</v>
      </c>
      <c r="F10478" s="10">
        <v>40217</v>
      </c>
      <c r="G10478" t="s">
        <v>489</v>
      </c>
      <c r="H10478" t="s">
        <v>474</v>
      </c>
      <c r="I10478" t="s">
        <v>558</v>
      </c>
      <c r="J10478">
        <v>4048.4559199999999</v>
      </c>
      <c r="K10478">
        <v>122.03387668364348</v>
      </c>
    </row>
    <row r="10479" spans="1:13" x14ac:dyDescent="0.25">
      <c r="A10479">
        <v>1978</v>
      </c>
      <c r="B10479" t="s">
        <v>283</v>
      </c>
      <c r="C10479" t="s">
        <v>1538</v>
      </c>
      <c r="E10479">
        <v>2009</v>
      </c>
      <c r="F10479" s="10">
        <v>40225</v>
      </c>
      <c r="G10479" t="s">
        <v>489</v>
      </c>
      <c r="H10479" t="s">
        <v>474</v>
      </c>
      <c r="I10479" t="s">
        <v>558</v>
      </c>
      <c r="J10479">
        <v>2825.9063000000001</v>
      </c>
      <c r="K10479">
        <v>85.465574029991785</v>
      </c>
    </row>
    <row r="10480" spans="1:13" x14ac:dyDescent="0.25">
      <c r="A10480">
        <v>1978</v>
      </c>
      <c r="B10480" t="s">
        <v>283</v>
      </c>
      <c r="C10480" t="s">
        <v>1538</v>
      </c>
      <c r="E10480">
        <v>2010</v>
      </c>
      <c r="F10480" s="10">
        <v>40588</v>
      </c>
      <c r="G10480" t="s">
        <v>489</v>
      </c>
      <c r="H10480" t="s">
        <v>474</v>
      </c>
      <c r="I10480" t="s">
        <v>558</v>
      </c>
      <c r="J10480">
        <v>4633.2906199999998</v>
      </c>
      <c r="K10480">
        <v>149.9917601968333</v>
      </c>
    </row>
    <row r="10481" spans="1:13" x14ac:dyDescent="0.25">
      <c r="A10481">
        <v>8110</v>
      </c>
      <c r="B10481" t="s">
        <v>285</v>
      </c>
      <c r="C10481" t="s">
        <v>1538</v>
      </c>
      <c r="E10481">
        <v>2010</v>
      </c>
      <c r="F10481" s="10">
        <v>40576</v>
      </c>
      <c r="G10481" t="s">
        <v>489</v>
      </c>
      <c r="H10481" t="s">
        <v>474</v>
      </c>
      <c r="I10481" t="s">
        <v>558</v>
      </c>
      <c r="J10481">
        <v>4394.9163600000002</v>
      </c>
      <c r="K10481">
        <v>142.27496067454959</v>
      </c>
    </row>
    <row r="10482" spans="1:13" x14ac:dyDescent="0.25">
      <c r="A10482">
        <v>8110</v>
      </c>
      <c r="B10482" t="s">
        <v>285</v>
      </c>
      <c r="C10482" t="s">
        <v>1538</v>
      </c>
      <c r="E10482">
        <v>2011</v>
      </c>
      <c r="F10482" s="10">
        <v>40939</v>
      </c>
      <c r="G10482" t="s">
        <v>489</v>
      </c>
      <c r="H10482" t="s">
        <v>474</v>
      </c>
      <c r="I10482" t="s">
        <v>558</v>
      </c>
      <c r="J10482">
        <v>4546.1547300000002</v>
      </c>
      <c r="K10482">
        <v>146.98337337087523</v>
      </c>
    </row>
    <row r="10483" spans="1:13" x14ac:dyDescent="0.25">
      <c r="A10483">
        <v>1978</v>
      </c>
      <c r="B10483" t="s">
        <v>283</v>
      </c>
      <c r="C10483" t="s">
        <v>1538</v>
      </c>
      <c r="E10483">
        <v>2011</v>
      </c>
      <c r="F10483" s="10">
        <v>40960</v>
      </c>
      <c r="G10483" t="s">
        <v>489</v>
      </c>
      <c r="H10483" t="s">
        <v>474</v>
      </c>
      <c r="I10483" t="s">
        <v>558</v>
      </c>
      <c r="J10483">
        <v>3250.3833599999998</v>
      </c>
      <c r="K10483">
        <v>107.45088850412417</v>
      </c>
    </row>
    <row r="10484" spans="1:13" x14ac:dyDescent="0.25">
      <c r="A10484">
        <v>8110</v>
      </c>
      <c r="B10484" t="s">
        <v>285</v>
      </c>
      <c r="C10484" t="s">
        <v>1538</v>
      </c>
      <c r="E10484">
        <v>2012</v>
      </c>
      <c r="F10484" s="10">
        <v>41304</v>
      </c>
      <c r="G10484" t="s">
        <v>489</v>
      </c>
      <c r="H10484" t="s">
        <v>474</v>
      </c>
      <c r="I10484" t="s">
        <v>558</v>
      </c>
      <c r="J10484">
        <v>4925.1565600000004</v>
      </c>
      <c r="K10484">
        <v>165.10606646446035</v>
      </c>
    </row>
    <row r="10485" spans="1:13" x14ac:dyDescent="0.25">
      <c r="A10485">
        <v>1978</v>
      </c>
      <c r="B10485" t="s">
        <v>283</v>
      </c>
      <c r="C10485" t="s">
        <v>1538</v>
      </c>
      <c r="E10485">
        <v>2012</v>
      </c>
      <c r="F10485" s="10">
        <v>41332</v>
      </c>
      <c r="G10485" t="s">
        <v>489</v>
      </c>
      <c r="H10485" t="s">
        <v>474</v>
      </c>
      <c r="I10485" t="s">
        <v>558</v>
      </c>
      <c r="J10485">
        <v>3677.41102</v>
      </c>
      <c r="K10485">
        <v>123.52751455115431</v>
      </c>
    </row>
    <row r="10486" spans="1:13" x14ac:dyDescent="0.25">
      <c r="A10486">
        <v>8110</v>
      </c>
      <c r="B10486" t="s">
        <v>285</v>
      </c>
      <c r="C10486" t="s">
        <v>1538</v>
      </c>
      <c r="E10486">
        <v>2013</v>
      </c>
      <c r="F10486" s="10">
        <v>41666</v>
      </c>
      <c r="G10486" t="s">
        <v>489</v>
      </c>
      <c r="H10486" t="s">
        <v>474</v>
      </c>
      <c r="I10486" t="s">
        <v>558</v>
      </c>
      <c r="J10486">
        <v>5182.4266799999996</v>
      </c>
      <c r="K10486">
        <v>157.05661109496327</v>
      </c>
    </row>
    <row r="10487" spans="1:13" x14ac:dyDescent="0.25">
      <c r="A10487">
        <v>1978</v>
      </c>
      <c r="B10487" t="s">
        <v>283</v>
      </c>
      <c r="C10487" t="s">
        <v>1538</v>
      </c>
      <c r="E10487">
        <v>2013</v>
      </c>
      <c r="F10487" s="10">
        <v>41694</v>
      </c>
      <c r="G10487" t="s">
        <v>489</v>
      </c>
      <c r="H10487" t="s">
        <v>474</v>
      </c>
      <c r="I10487" t="s">
        <v>558</v>
      </c>
      <c r="J10487">
        <v>3899.6330699999999</v>
      </c>
      <c r="K10487">
        <v>119.52079512713841</v>
      </c>
    </row>
    <row r="10488" spans="1:13" x14ac:dyDescent="0.25">
      <c r="A10488">
        <v>1978</v>
      </c>
      <c r="B10488" t="s">
        <v>283</v>
      </c>
      <c r="C10488" t="s">
        <v>1538</v>
      </c>
      <c r="E10488">
        <v>2014</v>
      </c>
      <c r="F10488" s="10">
        <v>42048</v>
      </c>
      <c r="G10488" t="s">
        <v>489</v>
      </c>
      <c r="H10488" t="s">
        <v>474</v>
      </c>
      <c r="I10488" t="s">
        <v>558</v>
      </c>
      <c r="J10488">
        <v>4242.2401300000001</v>
      </c>
      <c r="K10488">
        <v>129.42524562251972</v>
      </c>
    </row>
    <row r="10489" spans="1:13" x14ac:dyDescent="0.25">
      <c r="A10489">
        <v>8110</v>
      </c>
      <c r="B10489" t="s">
        <v>285</v>
      </c>
      <c r="C10489" t="s">
        <v>1538</v>
      </c>
      <c r="E10489">
        <v>2014</v>
      </c>
      <c r="F10489" s="10">
        <v>42052</v>
      </c>
      <c r="G10489" t="s">
        <v>489</v>
      </c>
      <c r="H10489" t="s">
        <v>474</v>
      </c>
      <c r="I10489" t="s">
        <v>558</v>
      </c>
      <c r="J10489">
        <v>5382.7959199999996</v>
      </c>
      <c r="K10489">
        <v>166.508769247835</v>
      </c>
    </row>
    <row r="10490" spans="1:13" x14ac:dyDescent="0.25">
      <c r="A10490">
        <v>1978</v>
      </c>
      <c r="B10490" t="s">
        <v>283</v>
      </c>
      <c r="C10490" t="s">
        <v>1538</v>
      </c>
      <c r="E10490">
        <v>2015</v>
      </c>
      <c r="F10490" s="10">
        <v>42412</v>
      </c>
      <c r="G10490" t="s">
        <v>489</v>
      </c>
      <c r="H10490" t="s">
        <v>474</v>
      </c>
      <c r="I10490" t="s">
        <v>558</v>
      </c>
      <c r="J10490">
        <v>4366.81394</v>
      </c>
      <c r="K10490">
        <v>122.35549947939958</v>
      </c>
    </row>
    <row r="10491" spans="1:13" x14ac:dyDescent="0.25">
      <c r="A10491">
        <v>8110</v>
      </c>
      <c r="B10491" t="s">
        <v>285</v>
      </c>
      <c r="C10491" t="s">
        <v>1538</v>
      </c>
      <c r="E10491">
        <v>2015</v>
      </c>
      <c r="F10491" s="10">
        <v>42425</v>
      </c>
      <c r="G10491" t="s">
        <v>489</v>
      </c>
      <c r="H10491" t="s">
        <v>474</v>
      </c>
      <c r="I10491" t="s">
        <v>558</v>
      </c>
      <c r="J10491">
        <v>5429.6449199999997</v>
      </c>
      <c r="K10491">
        <v>152.25995811595845</v>
      </c>
    </row>
    <row r="10492" spans="1:13" x14ac:dyDescent="0.25">
      <c r="A10492">
        <v>1978</v>
      </c>
      <c r="B10492" t="s">
        <v>283</v>
      </c>
      <c r="C10492" t="s">
        <v>1538</v>
      </c>
      <c r="E10492">
        <v>2016</v>
      </c>
      <c r="F10492" s="10">
        <v>42782</v>
      </c>
      <c r="G10492" t="s">
        <v>489</v>
      </c>
      <c r="H10492" t="s">
        <v>474</v>
      </c>
      <c r="I10492" t="s">
        <v>558</v>
      </c>
      <c r="J10492">
        <v>4376.9638500000001</v>
      </c>
      <c r="K10492">
        <v>125.52145029318118</v>
      </c>
    </row>
    <row r="10493" spans="1:13" x14ac:dyDescent="0.25">
      <c r="A10493">
        <v>8110</v>
      </c>
      <c r="B10493" t="s">
        <v>285</v>
      </c>
      <c r="C10493" t="s">
        <v>1538</v>
      </c>
      <c r="E10493">
        <v>2016</v>
      </c>
      <c r="F10493" s="10">
        <v>42788</v>
      </c>
      <c r="G10493" t="s">
        <v>489</v>
      </c>
      <c r="H10493" t="s">
        <v>474</v>
      </c>
      <c r="I10493" t="s">
        <v>558</v>
      </c>
      <c r="J10493">
        <v>5378.9785000000002</v>
      </c>
      <c r="K10493">
        <v>154.25697025481264</v>
      </c>
    </row>
    <row r="10494" spans="1:13" x14ac:dyDescent="0.25">
      <c r="A10494">
        <v>1978</v>
      </c>
      <c r="B10494" t="s">
        <v>283</v>
      </c>
      <c r="C10494" t="s">
        <v>1538</v>
      </c>
      <c r="E10494">
        <v>2017</v>
      </c>
      <c r="F10494" s="10">
        <v>43100</v>
      </c>
      <c r="G10494" t="s">
        <v>489</v>
      </c>
      <c r="H10494" t="s">
        <v>474</v>
      </c>
      <c r="I10494" t="s">
        <v>558</v>
      </c>
      <c r="J10494">
        <v>4356.634787</v>
      </c>
      <c r="K10494">
        <v>133.55773200389382</v>
      </c>
      <c r="M10494" t="s">
        <v>2415</v>
      </c>
    </row>
    <row r="10495" spans="1:13" x14ac:dyDescent="0.25">
      <c r="A10495">
        <v>8110</v>
      </c>
      <c r="B10495" t="s">
        <v>285</v>
      </c>
      <c r="C10495" t="s">
        <v>1538</v>
      </c>
      <c r="E10495">
        <v>2017</v>
      </c>
      <c r="F10495" s="10">
        <v>43100</v>
      </c>
      <c r="G10495" t="s">
        <v>489</v>
      </c>
      <c r="H10495" t="s">
        <v>474</v>
      </c>
      <c r="I10495" t="s">
        <v>558</v>
      </c>
      <c r="J10495">
        <v>5747.4480160000003</v>
      </c>
      <c r="K10495">
        <v>176.19473730452938</v>
      </c>
      <c r="M10495" t="s">
        <v>2415</v>
      </c>
    </row>
    <row r="10496" spans="1:13" x14ac:dyDescent="0.25">
      <c r="A10496">
        <v>8087</v>
      </c>
      <c r="B10496" t="s">
        <v>430</v>
      </c>
      <c r="C10496" t="s">
        <v>1538</v>
      </c>
      <c r="E10496">
        <v>2008</v>
      </c>
      <c r="F10496" s="10">
        <v>39813</v>
      </c>
      <c r="G10496" t="s">
        <v>489</v>
      </c>
      <c r="H10496" t="s">
        <v>474</v>
      </c>
      <c r="I10496" t="s">
        <v>463</v>
      </c>
      <c r="J10496">
        <v>3291</v>
      </c>
      <c r="K10496">
        <v>3291</v>
      </c>
    </row>
    <row r="10497" spans="1:11" x14ac:dyDescent="0.25">
      <c r="A10497">
        <v>1920</v>
      </c>
      <c r="B10497" t="s">
        <v>348</v>
      </c>
      <c r="C10497" t="s">
        <v>1538</v>
      </c>
      <c r="E10497">
        <v>2008</v>
      </c>
      <c r="F10497" s="10">
        <v>39869</v>
      </c>
      <c r="G10497" t="s">
        <v>489</v>
      </c>
      <c r="H10497" t="s">
        <v>474</v>
      </c>
      <c r="I10497" t="s">
        <v>463</v>
      </c>
      <c r="J10497">
        <v>410.31200000000001</v>
      </c>
      <c r="K10497">
        <v>410.31200000000001</v>
      </c>
    </row>
    <row r="10498" spans="1:11" x14ac:dyDescent="0.25">
      <c r="A10498">
        <v>1935</v>
      </c>
      <c r="B10498" t="s">
        <v>398</v>
      </c>
      <c r="C10498" t="s">
        <v>1538</v>
      </c>
      <c r="E10498">
        <v>2008</v>
      </c>
      <c r="F10498" s="10">
        <v>39884</v>
      </c>
      <c r="G10498" t="s">
        <v>489</v>
      </c>
      <c r="H10498" t="s">
        <v>474</v>
      </c>
      <c r="I10498" t="s">
        <v>463</v>
      </c>
      <c r="J10498">
        <v>91.037999999999997</v>
      </c>
      <c r="K10498">
        <v>91.037999999999997</v>
      </c>
    </row>
    <row r="10499" spans="1:11" x14ac:dyDescent="0.25">
      <c r="A10499">
        <v>2043</v>
      </c>
      <c r="B10499" t="s">
        <v>432</v>
      </c>
      <c r="C10499" t="s">
        <v>1538</v>
      </c>
      <c r="E10499">
        <v>2008</v>
      </c>
      <c r="F10499" s="10">
        <v>39882</v>
      </c>
      <c r="G10499" t="s">
        <v>489</v>
      </c>
      <c r="H10499" t="s">
        <v>474</v>
      </c>
      <c r="I10499" t="s">
        <v>463</v>
      </c>
      <c r="J10499">
        <v>32.838000000000001</v>
      </c>
      <c r="K10499">
        <v>32.838000000000001</v>
      </c>
    </row>
    <row r="10500" spans="1:11" x14ac:dyDescent="0.25">
      <c r="A10500">
        <v>2044</v>
      </c>
      <c r="B10500" t="s">
        <v>412</v>
      </c>
      <c r="C10500" t="s">
        <v>1538</v>
      </c>
      <c r="E10500">
        <v>2008</v>
      </c>
      <c r="F10500" s="10">
        <v>39870</v>
      </c>
      <c r="G10500" t="s">
        <v>489</v>
      </c>
      <c r="H10500" t="s">
        <v>474</v>
      </c>
      <c r="I10500" t="s">
        <v>463</v>
      </c>
      <c r="J10500">
        <v>220.34700000000001</v>
      </c>
      <c r="K10500">
        <v>220.34700000000001</v>
      </c>
    </row>
    <row r="10501" spans="1:11" x14ac:dyDescent="0.25">
      <c r="A10501">
        <v>5288</v>
      </c>
      <c r="B10501" t="s">
        <v>353</v>
      </c>
      <c r="C10501" t="s">
        <v>1538</v>
      </c>
      <c r="E10501">
        <v>2008</v>
      </c>
      <c r="F10501" s="10">
        <v>39885</v>
      </c>
      <c r="G10501" t="s">
        <v>489</v>
      </c>
      <c r="H10501" t="s">
        <v>474</v>
      </c>
      <c r="I10501" t="s">
        <v>463</v>
      </c>
      <c r="J10501">
        <v>61.27</v>
      </c>
      <c r="K10501">
        <v>61.27</v>
      </c>
    </row>
    <row r="10502" spans="1:11" x14ac:dyDescent="0.25">
      <c r="A10502">
        <v>8058</v>
      </c>
      <c r="B10502" t="s">
        <v>328</v>
      </c>
      <c r="C10502" t="s">
        <v>1538</v>
      </c>
      <c r="E10502">
        <v>2008</v>
      </c>
      <c r="F10502" s="10">
        <v>39869</v>
      </c>
      <c r="G10502" t="s">
        <v>489</v>
      </c>
      <c r="H10502" t="s">
        <v>474</v>
      </c>
      <c r="I10502" t="s">
        <v>463</v>
      </c>
      <c r="J10502">
        <v>2336.9279999999999</v>
      </c>
      <c r="K10502">
        <v>2336.9279999999999</v>
      </c>
    </row>
    <row r="10503" spans="1:11" x14ac:dyDescent="0.25">
      <c r="A10503">
        <v>8060</v>
      </c>
      <c r="B10503" t="s">
        <v>330</v>
      </c>
      <c r="C10503" t="s">
        <v>1538</v>
      </c>
      <c r="E10503">
        <v>2008</v>
      </c>
      <c r="F10503" s="10">
        <v>39870</v>
      </c>
      <c r="G10503" t="s">
        <v>489</v>
      </c>
      <c r="H10503" t="s">
        <v>474</v>
      </c>
      <c r="I10503" t="s">
        <v>463</v>
      </c>
      <c r="J10503">
        <v>626.97199999999998</v>
      </c>
      <c r="K10503">
        <v>626.97199999999998</v>
      </c>
    </row>
    <row r="10504" spans="1:11" x14ac:dyDescent="0.25">
      <c r="A10504">
        <v>8116</v>
      </c>
      <c r="B10504" t="s">
        <v>2652</v>
      </c>
      <c r="C10504" t="s">
        <v>1538</v>
      </c>
      <c r="E10504">
        <v>2008</v>
      </c>
      <c r="F10504" s="10">
        <v>39882</v>
      </c>
      <c r="G10504" t="s">
        <v>489</v>
      </c>
      <c r="H10504" t="s">
        <v>474</v>
      </c>
      <c r="I10504" t="s">
        <v>463</v>
      </c>
      <c r="J10504">
        <v>56.185000000000002</v>
      </c>
      <c r="K10504">
        <v>56.185000000000002</v>
      </c>
    </row>
    <row r="10505" spans="1:11" x14ac:dyDescent="0.25">
      <c r="A10505">
        <v>8118</v>
      </c>
      <c r="B10505" t="s">
        <v>344</v>
      </c>
      <c r="C10505" t="s">
        <v>1538</v>
      </c>
      <c r="E10505">
        <v>2008</v>
      </c>
      <c r="F10505" s="10">
        <v>39883</v>
      </c>
      <c r="G10505" t="s">
        <v>489</v>
      </c>
      <c r="H10505" t="s">
        <v>474</v>
      </c>
      <c r="I10505" t="s">
        <v>463</v>
      </c>
      <c r="J10505">
        <v>0.99199999999999999</v>
      </c>
      <c r="K10505">
        <v>0.99199999999999999</v>
      </c>
    </row>
    <row r="10506" spans="1:11" x14ac:dyDescent="0.25">
      <c r="A10506">
        <v>1158</v>
      </c>
      <c r="B10506" t="s">
        <v>53</v>
      </c>
      <c r="C10506" t="s">
        <v>1538</v>
      </c>
      <c r="E10506">
        <v>2008</v>
      </c>
      <c r="F10506" s="10">
        <v>39889</v>
      </c>
      <c r="G10506" t="s">
        <v>489</v>
      </c>
      <c r="H10506" t="s">
        <v>474</v>
      </c>
      <c r="I10506" t="s">
        <v>463</v>
      </c>
      <c r="J10506">
        <v>65.678960000000004</v>
      </c>
      <c r="K10506">
        <v>65.678960000000004</v>
      </c>
    </row>
    <row r="10507" spans="1:11" x14ac:dyDescent="0.25">
      <c r="A10507">
        <v>8080</v>
      </c>
      <c r="B10507" t="s">
        <v>1155</v>
      </c>
      <c r="C10507" t="s">
        <v>1538</v>
      </c>
      <c r="E10507">
        <v>2008</v>
      </c>
      <c r="F10507" s="10">
        <v>39888</v>
      </c>
      <c r="G10507" t="s">
        <v>489</v>
      </c>
      <c r="H10507" t="s">
        <v>474</v>
      </c>
      <c r="I10507" t="s">
        <v>463</v>
      </c>
      <c r="J10507">
        <v>10.507</v>
      </c>
      <c r="K10507">
        <v>10.507</v>
      </c>
    </row>
    <row r="10508" spans="1:11" x14ac:dyDescent="0.25">
      <c r="A10508">
        <v>8087</v>
      </c>
      <c r="B10508" t="s">
        <v>430</v>
      </c>
      <c r="C10508" t="s">
        <v>1538</v>
      </c>
      <c r="E10508">
        <v>2009</v>
      </c>
      <c r="F10508" s="10">
        <v>40178</v>
      </c>
      <c r="G10508" t="s">
        <v>489</v>
      </c>
      <c r="H10508" t="s">
        <v>474</v>
      </c>
      <c r="I10508" t="s">
        <v>463</v>
      </c>
      <c r="J10508">
        <v>2849</v>
      </c>
      <c r="K10508">
        <v>2849</v>
      </c>
    </row>
    <row r="10509" spans="1:11" x14ac:dyDescent="0.25">
      <c r="A10509">
        <v>1920</v>
      </c>
      <c r="B10509" t="s">
        <v>348</v>
      </c>
      <c r="C10509" t="s">
        <v>1538</v>
      </c>
      <c r="E10509">
        <v>2009</v>
      </c>
      <c r="F10509" s="10">
        <v>40233</v>
      </c>
      <c r="G10509" t="s">
        <v>489</v>
      </c>
      <c r="H10509" t="s">
        <v>474</v>
      </c>
      <c r="I10509" t="s">
        <v>463</v>
      </c>
      <c r="J10509">
        <v>449.37200000000001</v>
      </c>
      <c r="K10509">
        <v>449.37200000000001</v>
      </c>
    </row>
    <row r="10510" spans="1:11" x14ac:dyDescent="0.25">
      <c r="A10510">
        <v>1935</v>
      </c>
      <c r="B10510" t="s">
        <v>398</v>
      </c>
      <c r="C10510" t="s">
        <v>1538</v>
      </c>
      <c r="E10510">
        <v>2009</v>
      </c>
      <c r="F10510" s="10">
        <v>40245</v>
      </c>
      <c r="G10510" t="s">
        <v>489</v>
      </c>
      <c r="H10510" t="s">
        <v>474</v>
      </c>
      <c r="I10510" t="s">
        <v>463</v>
      </c>
      <c r="J10510">
        <v>91.242999999999995</v>
      </c>
      <c r="K10510">
        <v>91.242999999999995</v>
      </c>
    </row>
    <row r="10511" spans="1:11" x14ac:dyDescent="0.25">
      <c r="A10511">
        <v>2043</v>
      </c>
      <c r="B10511" t="s">
        <v>432</v>
      </c>
      <c r="C10511" t="s">
        <v>1538</v>
      </c>
      <c r="E10511">
        <v>2009</v>
      </c>
      <c r="F10511" s="10">
        <v>40248</v>
      </c>
      <c r="G10511" t="s">
        <v>489</v>
      </c>
      <c r="H10511" t="s">
        <v>474</v>
      </c>
      <c r="I10511" t="s">
        <v>463</v>
      </c>
      <c r="J10511">
        <v>37.042999999999999</v>
      </c>
      <c r="K10511">
        <v>37.042999999999999</v>
      </c>
    </row>
    <row r="10512" spans="1:11" x14ac:dyDescent="0.25">
      <c r="A10512">
        <v>2044</v>
      </c>
      <c r="B10512" t="s">
        <v>412</v>
      </c>
      <c r="C10512" t="s">
        <v>1538</v>
      </c>
      <c r="E10512">
        <v>2009</v>
      </c>
      <c r="F10512" s="10">
        <v>40233</v>
      </c>
      <c r="G10512" t="s">
        <v>489</v>
      </c>
      <c r="H10512" t="s">
        <v>474</v>
      </c>
      <c r="I10512" t="s">
        <v>463</v>
      </c>
      <c r="J10512">
        <v>216.09700000000001</v>
      </c>
      <c r="K10512">
        <v>216.09700000000001</v>
      </c>
    </row>
    <row r="10513" spans="1:11" x14ac:dyDescent="0.25">
      <c r="A10513">
        <v>5288</v>
      </c>
      <c r="B10513" t="s">
        <v>353</v>
      </c>
      <c r="C10513" t="s">
        <v>1538</v>
      </c>
      <c r="E10513">
        <v>2009</v>
      </c>
      <c r="F10513" s="10">
        <v>40252</v>
      </c>
      <c r="G10513" t="s">
        <v>489</v>
      </c>
      <c r="H10513" t="s">
        <v>474</v>
      </c>
      <c r="I10513" t="s">
        <v>463</v>
      </c>
      <c r="J10513">
        <v>59.390999999999998</v>
      </c>
      <c r="K10513">
        <v>59.390999999999998</v>
      </c>
    </row>
    <row r="10514" spans="1:11" x14ac:dyDescent="0.25">
      <c r="A10514">
        <v>8058</v>
      </c>
      <c r="B10514" t="s">
        <v>328</v>
      </c>
      <c r="C10514" t="s">
        <v>1538</v>
      </c>
      <c r="E10514">
        <v>2009</v>
      </c>
      <c r="F10514" s="10">
        <v>40238</v>
      </c>
      <c r="G10514" t="s">
        <v>489</v>
      </c>
      <c r="H10514" t="s">
        <v>474</v>
      </c>
      <c r="I10514" t="s">
        <v>463</v>
      </c>
      <c r="J10514">
        <v>2290.4459999999999</v>
      </c>
      <c r="K10514">
        <v>2290.4459999999999</v>
      </c>
    </row>
    <row r="10515" spans="1:11" x14ac:dyDescent="0.25">
      <c r="A10515">
        <v>8060</v>
      </c>
      <c r="B10515" t="s">
        <v>330</v>
      </c>
      <c r="C10515" t="s">
        <v>1538</v>
      </c>
      <c r="E10515">
        <v>2009</v>
      </c>
      <c r="F10515" s="10">
        <v>40233</v>
      </c>
      <c r="G10515" t="s">
        <v>489</v>
      </c>
      <c r="H10515" t="s">
        <v>474</v>
      </c>
      <c r="I10515" t="s">
        <v>463</v>
      </c>
      <c r="J10515">
        <v>633.29200000000003</v>
      </c>
      <c r="K10515">
        <v>633.29200000000003</v>
      </c>
    </row>
    <row r="10516" spans="1:11" x14ac:dyDescent="0.25">
      <c r="A10516">
        <v>8080</v>
      </c>
      <c r="B10516" t="s">
        <v>1155</v>
      </c>
      <c r="C10516" t="s">
        <v>1538</v>
      </c>
      <c r="E10516">
        <v>2009</v>
      </c>
      <c r="F10516" s="10">
        <v>40248</v>
      </c>
      <c r="G10516" t="s">
        <v>489</v>
      </c>
      <c r="H10516" t="s">
        <v>474</v>
      </c>
      <c r="I10516" t="s">
        <v>463</v>
      </c>
      <c r="J10516">
        <v>3.82</v>
      </c>
      <c r="K10516">
        <v>3.82</v>
      </c>
    </row>
    <row r="10517" spans="1:11" x14ac:dyDescent="0.25">
      <c r="A10517">
        <v>8116</v>
      </c>
      <c r="B10517" t="s">
        <v>2652</v>
      </c>
      <c r="C10517" t="s">
        <v>1538</v>
      </c>
      <c r="E10517">
        <v>2009</v>
      </c>
      <c r="F10517" s="10">
        <v>40247</v>
      </c>
      <c r="G10517" t="s">
        <v>489</v>
      </c>
      <c r="H10517" t="s">
        <v>474</v>
      </c>
      <c r="I10517" t="s">
        <v>463</v>
      </c>
      <c r="J10517">
        <v>60.911999999999999</v>
      </c>
      <c r="K10517">
        <v>60.911999999999999</v>
      </c>
    </row>
    <row r="10518" spans="1:11" x14ac:dyDescent="0.25">
      <c r="A10518">
        <v>8118</v>
      </c>
      <c r="B10518" t="s">
        <v>344</v>
      </c>
      <c r="C10518" t="s">
        <v>1538</v>
      </c>
      <c r="E10518">
        <v>2009</v>
      </c>
      <c r="F10518" s="10">
        <v>40252</v>
      </c>
      <c r="G10518" t="s">
        <v>489</v>
      </c>
      <c r="H10518" t="s">
        <v>474</v>
      </c>
      <c r="I10518" t="s">
        <v>463</v>
      </c>
      <c r="J10518">
        <v>0.80800000000000005</v>
      </c>
      <c r="K10518">
        <v>0.80800000000000005</v>
      </c>
    </row>
    <row r="10519" spans="1:11" x14ac:dyDescent="0.25">
      <c r="A10519">
        <v>1158</v>
      </c>
      <c r="B10519" t="s">
        <v>53</v>
      </c>
      <c r="C10519" t="s">
        <v>1538</v>
      </c>
      <c r="E10519">
        <v>2009</v>
      </c>
      <c r="F10519" s="10">
        <v>40254</v>
      </c>
      <c r="G10519" t="s">
        <v>489</v>
      </c>
      <c r="H10519" t="s">
        <v>474</v>
      </c>
      <c r="I10519" t="s">
        <v>463</v>
      </c>
      <c r="J10519">
        <v>58.01952</v>
      </c>
      <c r="K10519">
        <v>58.01952</v>
      </c>
    </row>
    <row r="10520" spans="1:11" x14ac:dyDescent="0.25">
      <c r="A10520">
        <v>8114</v>
      </c>
      <c r="B10520" t="s">
        <v>320</v>
      </c>
      <c r="C10520" t="s">
        <v>1538</v>
      </c>
      <c r="E10520">
        <v>2010</v>
      </c>
      <c r="F10520" s="10">
        <v>40268</v>
      </c>
      <c r="G10520" t="s">
        <v>489</v>
      </c>
      <c r="H10520" t="s">
        <v>474</v>
      </c>
      <c r="I10520" t="s">
        <v>463</v>
      </c>
      <c r="J10520">
        <v>751.23699999999997</v>
      </c>
      <c r="K10520">
        <v>751.23699999999997</v>
      </c>
    </row>
    <row r="10521" spans="1:11" x14ac:dyDescent="0.25">
      <c r="A10521">
        <v>1920</v>
      </c>
      <c r="B10521" t="s">
        <v>348</v>
      </c>
      <c r="C10521" t="s">
        <v>1538</v>
      </c>
      <c r="E10521">
        <v>2010</v>
      </c>
      <c r="F10521" s="10">
        <v>40597</v>
      </c>
      <c r="G10521" t="s">
        <v>489</v>
      </c>
      <c r="H10521" t="s">
        <v>474</v>
      </c>
      <c r="I10521" t="s">
        <v>463</v>
      </c>
      <c r="J10521">
        <v>460.399</v>
      </c>
      <c r="K10521">
        <v>460.399</v>
      </c>
    </row>
    <row r="10522" spans="1:11" x14ac:dyDescent="0.25">
      <c r="A10522">
        <v>1935</v>
      </c>
      <c r="B10522" t="s">
        <v>398</v>
      </c>
      <c r="C10522" t="s">
        <v>1538</v>
      </c>
      <c r="E10522">
        <v>2010</v>
      </c>
      <c r="F10522" s="10">
        <v>40611</v>
      </c>
      <c r="G10522" t="s">
        <v>489</v>
      </c>
      <c r="H10522" t="s">
        <v>474</v>
      </c>
      <c r="I10522" t="s">
        <v>463</v>
      </c>
      <c r="J10522">
        <v>102.735</v>
      </c>
      <c r="K10522">
        <v>102.735</v>
      </c>
    </row>
    <row r="10523" spans="1:11" x14ac:dyDescent="0.25">
      <c r="A10523">
        <v>2043</v>
      </c>
      <c r="B10523" t="s">
        <v>432</v>
      </c>
      <c r="C10523" t="s">
        <v>1538</v>
      </c>
      <c r="E10523">
        <v>2010</v>
      </c>
      <c r="F10523" s="10">
        <v>40609</v>
      </c>
      <c r="G10523" t="s">
        <v>489</v>
      </c>
      <c r="H10523" t="s">
        <v>474</v>
      </c>
      <c r="I10523" t="s">
        <v>463</v>
      </c>
      <c r="J10523">
        <v>39.005000000000003</v>
      </c>
      <c r="K10523">
        <v>39.005000000000003</v>
      </c>
    </row>
    <row r="10524" spans="1:11" x14ac:dyDescent="0.25">
      <c r="A10524">
        <v>2044</v>
      </c>
      <c r="B10524" t="s">
        <v>412</v>
      </c>
      <c r="C10524" t="s">
        <v>1538</v>
      </c>
      <c r="E10524">
        <v>2010</v>
      </c>
      <c r="F10524" s="10">
        <v>40596</v>
      </c>
      <c r="G10524" t="s">
        <v>489</v>
      </c>
      <c r="H10524" t="s">
        <v>474</v>
      </c>
      <c r="I10524" t="s">
        <v>463</v>
      </c>
      <c r="J10524">
        <v>215.63800000000001</v>
      </c>
      <c r="K10524">
        <v>215.63800000000001</v>
      </c>
    </row>
    <row r="10525" spans="1:11" x14ac:dyDescent="0.25">
      <c r="A10525">
        <v>5288</v>
      </c>
      <c r="B10525" t="s">
        <v>353</v>
      </c>
      <c r="C10525" t="s">
        <v>1538</v>
      </c>
      <c r="E10525">
        <v>2010</v>
      </c>
      <c r="F10525" s="10">
        <v>40613</v>
      </c>
      <c r="G10525" t="s">
        <v>489</v>
      </c>
      <c r="H10525" t="s">
        <v>474</v>
      </c>
      <c r="I10525" t="s">
        <v>463</v>
      </c>
      <c r="J10525">
        <v>66.408000000000001</v>
      </c>
      <c r="K10525">
        <v>66.408000000000001</v>
      </c>
    </row>
    <row r="10526" spans="1:11" x14ac:dyDescent="0.25">
      <c r="A10526">
        <v>8058</v>
      </c>
      <c r="B10526" t="s">
        <v>328</v>
      </c>
      <c r="C10526" t="s">
        <v>1538</v>
      </c>
      <c r="E10526">
        <v>2010</v>
      </c>
      <c r="F10526" s="10">
        <v>40599</v>
      </c>
      <c r="G10526" t="s">
        <v>489</v>
      </c>
      <c r="H10526" t="s">
        <v>474</v>
      </c>
      <c r="I10526" t="s">
        <v>463</v>
      </c>
      <c r="J10526">
        <v>2555.0349999999999</v>
      </c>
      <c r="K10526">
        <v>2555.0349999999999</v>
      </c>
    </row>
    <row r="10527" spans="1:11" x14ac:dyDescent="0.25">
      <c r="A10527">
        <v>8060</v>
      </c>
      <c r="B10527" t="s">
        <v>330</v>
      </c>
      <c r="C10527" t="s">
        <v>1538</v>
      </c>
      <c r="E10527">
        <v>2010</v>
      </c>
      <c r="F10527" s="10">
        <v>40597</v>
      </c>
      <c r="G10527" t="s">
        <v>489</v>
      </c>
      <c r="H10527" t="s">
        <v>474</v>
      </c>
      <c r="I10527" t="s">
        <v>463</v>
      </c>
      <c r="J10527">
        <v>660.18600000000004</v>
      </c>
      <c r="K10527">
        <v>660.18600000000004</v>
      </c>
    </row>
    <row r="10528" spans="1:11" x14ac:dyDescent="0.25">
      <c r="A10528">
        <v>8080</v>
      </c>
      <c r="B10528" t="s">
        <v>1155</v>
      </c>
      <c r="C10528" t="s">
        <v>1538</v>
      </c>
      <c r="E10528">
        <v>2010</v>
      </c>
      <c r="F10528" s="10">
        <v>40616</v>
      </c>
      <c r="G10528" t="s">
        <v>489</v>
      </c>
      <c r="H10528" t="s">
        <v>474</v>
      </c>
      <c r="I10528" t="s">
        <v>463</v>
      </c>
      <c r="J10528">
        <v>15.208</v>
      </c>
      <c r="K10528">
        <v>15.208</v>
      </c>
    </row>
    <row r="10529" spans="1:11" x14ac:dyDescent="0.25">
      <c r="A10529">
        <v>8116</v>
      </c>
      <c r="B10529" t="s">
        <v>2652</v>
      </c>
      <c r="C10529" t="s">
        <v>1538</v>
      </c>
      <c r="E10529">
        <v>2010</v>
      </c>
      <c r="F10529" s="10">
        <v>40616</v>
      </c>
      <c r="G10529" t="s">
        <v>489</v>
      </c>
      <c r="H10529" t="s">
        <v>474</v>
      </c>
      <c r="I10529" t="s">
        <v>463</v>
      </c>
      <c r="J10529">
        <v>64.885000000000005</v>
      </c>
      <c r="K10529">
        <v>64.885000000000005</v>
      </c>
    </row>
    <row r="10530" spans="1:11" x14ac:dyDescent="0.25">
      <c r="A10530">
        <v>1158</v>
      </c>
      <c r="B10530" t="s">
        <v>53</v>
      </c>
      <c r="C10530" t="s">
        <v>1538</v>
      </c>
      <c r="E10530">
        <v>2010</v>
      </c>
      <c r="F10530" s="10">
        <v>40618</v>
      </c>
      <c r="G10530" t="s">
        <v>489</v>
      </c>
      <c r="H10530" t="s">
        <v>474</v>
      </c>
      <c r="I10530" t="s">
        <v>463</v>
      </c>
      <c r="J10530">
        <v>50.708550000000002</v>
      </c>
      <c r="K10530">
        <v>50.708550000000002</v>
      </c>
    </row>
    <row r="10531" spans="1:11" x14ac:dyDescent="0.25">
      <c r="A10531">
        <v>8114</v>
      </c>
      <c r="B10531" t="s">
        <v>320</v>
      </c>
      <c r="C10531" t="s">
        <v>1538</v>
      </c>
      <c r="E10531">
        <v>2011</v>
      </c>
      <c r="F10531" s="10">
        <v>40633</v>
      </c>
      <c r="G10531" t="s">
        <v>489</v>
      </c>
      <c r="H10531" t="s">
        <v>474</v>
      </c>
      <c r="I10531" t="s">
        <v>463</v>
      </c>
      <c r="J10531">
        <v>863.13800000000003</v>
      </c>
      <c r="K10531">
        <v>863.13800000000003</v>
      </c>
    </row>
    <row r="10532" spans="1:11" x14ac:dyDescent="0.25">
      <c r="A10532">
        <v>8118</v>
      </c>
      <c r="B10532" t="s">
        <v>344</v>
      </c>
      <c r="C10532" t="s">
        <v>1538</v>
      </c>
      <c r="E10532">
        <v>2010</v>
      </c>
      <c r="F10532" s="10">
        <v>40618</v>
      </c>
      <c r="G10532" t="s">
        <v>489</v>
      </c>
      <c r="H10532" t="s">
        <v>474</v>
      </c>
      <c r="I10532" t="s">
        <v>463</v>
      </c>
      <c r="J10532">
        <v>1.0229999999999999</v>
      </c>
      <c r="K10532">
        <v>1.0229999999999999</v>
      </c>
    </row>
    <row r="10533" spans="1:11" x14ac:dyDescent="0.25">
      <c r="A10533">
        <v>8087</v>
      </c>
      <c r="B10533" t="s">
        <v>430</v>
      </c>
      <c r="C10533" t="s">
        <v>1538</v>
      </c>
      <c r="E10533">
        <v>2010</v>
      </c>
      <c r="F10533" s="10">
        <v>40777</v>
      </c>
      <c r="G10533" t="s">
        <v>489</v>
      </c>
      <c r="H10533" t="s">
        <v>474</v>
      </c>
      <c r="I10533" t="s">
        <v>463</v>
      </c>
      <c r="J10533">
        <v>3202</v>
      </c>
      <c r="K10533">
        <v>3202</v>
      </c>
    </row>
    <row r="10534" spans="1:11" x14ac:dyDescent="0.25">
      <c r="A10534">
        <v>5753483</v>
      </c>
      <c r="B10534" t="s">
        <v>371</v>
      </c>
      <c r="C10534" t="s">
        <v>1538</v>
      </c>
      <c r="E10534">
        <v>2011</v>
      </c>
      <c r="F10534" s="10">
        <v>40908</v>
      </c>
      <c r="G10534" t="s">
        <v>489</v>
      </c>
      <c r="H10534" t="s">
        <v>474</v>
      </c>
      <c r="I10534" t="s">
        <v>463</v>
      </c>
      <c r="J10534">
        <v>796.58600000000001</v>
      </c>
      <c r="K10534">
        <v>796.58600000000001</v>
      </c>
    </row>
    <row r="10535" spans="1:11" x14ac:dyDescent="0.25">
      <c r="A10535">
        <v>5763483</v>
      </c>
      <c r="B10535" t="s">
        <v>377</v>
      </c>
      <c r="C10535" t="s">
        <v>1538</v>
      </c>
      <c r="E10535">
        <v>2012</v>
      </c>
      <c r="F10535" s="10">
        <v>40937</v>
      </c>
      <c r="G10535" t="s">
        <v>489</v>
      </c>
      <c r="H10535" t="s">
        <v>474</v>
      </c>
      <c r="I10535" t="s">
        <v>463</v>
      </c>
      <c r="J10535">
        <v>1772</v>
      </c>
      <c r="K10535">
        <v>1772</v>
      </c>
    </row>
    <row r="10536" spans="1:11" x14ac:dyDescent="0.25">
      <c r="A10536">
        <v>1158</v>
      </c>
      <c r="B10536" t="s">
        <v>53</v>
      </c>
      <c r="C10536" t="s">
        <v>1538</v>
      </c>
      <c r="E10536">
        <v>2011</v>
      </c>
      <c r="F10536" s="10">
        <v>40983</v>
      </c>
      <c r="G10536" t="s">
        <v>489</v>
      </c>
      <c r="H10536" t="s">
        <v>474</v>
      </c>
      <c r="I10536" t="s">
        <v>463</v>
      </c>
      <c r="J10536">
        <v>55.154490000000003</v>
      </c>
      <c r="K10536">
        <v>55.154490000000003</v>
      </c>
    </row>
    <row r="10537" spans="1:11" x14ac:dyDescent="0.25">
      <c r="A10537">
        <v>1920</v>
      </c>
      <c r="B10537" t="s">
        <v>348</v>
      </c>
      <c r="C10537" t="s">
        <v>1538</v>
      </c>
      <c r="E10537">
        <v>2011</v>
      </c>
      <c r="F10537" s="10">
        <v>40968</v>
      </c>
      <c r="G10537" t="s">
        <v>489</v>
      </c>
      <c r="H10537" t="s">
        <v>474</v>
      </c>
      <c r="I10537" t="s">
        <v>463</v>
      </c>
      <c r="J10537">
        <v>501.81400000000002</v>
      </c>
      <c r="K10537">
        <v>501.81400000000002</v>
      </c>
    </row>
    <row r="10538" spans="1:11" x14ac:dyDescent="0.25">
      <c r="A10538">
        <v>1935</v>
      </c>
      <c r="B10538" t="s">
        <v>398</v>
      </c>
      <c r="C10538" t="s">
        <v>1538</v>
      </c>
      <c r="E10538">
        <v>2011</v>
      </c>
      <c r="F10538" s="10">
        <v>40976</v>
      </c>
      <c r="G10538" t="s">
        <v>489</v>
      </c>
      <c r="H10538" t="s">
        <v>474</v>
      </c>
      <c r="I10538" t="s">
        <v>463</v>
      </c>
      <c r="J10538">
        <v>102.069</v>
      </c>
      <c r="K10538">
        <v>102.069</v>
      </c>
    </row>
    <row r="10539" spans="1:11" x14ac:dyDescent="0.25">
      <c r="A10539">
        <v>2043</v>
      </c>
      <c r="B10539" t="s">
        <v>432</v>
      </c>
      <c r="C10539" t="s">
        <v>1538</v>
      </c>
      <c r="E10539">
        <v>2011</v>
      </c>
      <c r="F10539" s="10">
        <v>40980</v>
      </c>
      <c r="G10539" t="s">
        <v>489</v>
      </c>
      <c r="H10539" t="s">
        <v>474</v>
      </c>
      <c r="I10539" t="s">
        <v>463</v>
      </c>
      <c r="J10539">
        <v>40.628999999999998</v>
      </c>
      <c r="K10539">
        <v>40.628999999999998</v>
      </c>
    </row>
    <row r="10540" spans="1:11" x14ac:dyDescent="0.25">
      <c r="A10540">
        <v>2044</v>
      </c>
      <c r="B10540" t="s">
        <v>412</v>
      </c>
      <c r="C10540" t="s">
        <v>1538</v>
      </c>
      <c r="E10540">
        <v>2011</v>
      </c>
      <c r="F10540" s="10">
        <v>40961</v>
      </c>
      <c r="G10540" t="s">
        <v>489</v>
      </c>
      <c r="H10540" t="s">
        <v>474</v>
      </c>
      <c r="I10540" t="s">
        <v>463</v>
      </c>
      <c r="J10540">
        <v>238.95500000000001</v>
      </c>
      <c r="K10540">
        <v>238.95500000000001</v>
      </c>
    </row>
    <row r="10541" spans="1:11" x14ac:dyDescent="0.25">
      <c r="A10541">
        <v>5288</v>
      </c>
      <c r="B10541" t="s">
        <v>353</v>
      </c>
      <c r="C10541" t="s">
        <v>1538</v>
      </c>
      <c r="E10541">
        <v>2011</v>
      </c>
      <c r="F10541" s="10">
        <v>40981</v>
      </c>
      <c r="G10541" t="s">
        <v>489</v>
      </c>
      <c r="H10541" t="s">
        <v>474</v>
      </c>
      <c r="I10541" t="s">
        <v>463</v>
      </c>
      <c r="J10541">
        <v>69.402000000000001</v>
      </c>
      <c r="K10541">
        <v>69.402000000000001</v>
      </c>
    </row>
    <row r="10542" spans="1:11" x14ac:dyDescent="0.25">
      <c r="A10542">
        <v>8058</v>
      </c>
      <c r="B10542" t="s">
        <v>328</v>
      </c>
      <c r="C10542" t="s">
        <v>1538</v>
      </c>
      <c r="E10542">
        <v>2011</v>
      </c>
      <c r="F10542" s="10">
        <v>40966</v>
      </c>
      <c r="G10542" t="s">
        <v>489</v>
      </c>
      <c r="H10542" t="s">
        <v>474</v>
      </c>
      <c r="I10542" t="s">
        <v>463</v>
      </c>
      <c r="J10542">
        <v>2666.2359999999999</v>
      </c>
      <c r="K10542">
        <v>2666.2359999999999</v>
      </c>
    </row>
    <row r="10543" spans="1:11" x14ac:dyDescent="0.25">
      <c r="A10543">
        <v>8060</v>
      </c>
      <c r="B10543" t="s">
        <v>330</v>
      </c>
      <c r="C10543" t="s">
        <v>1538</v>
      </c>
      <c r="E10543">
        <v>2011</v>
      </c>
      <c r="F10543" s="10">
        <v>40966</v>
      </c>
      <c r="G10543" t="s">
        <v>489</v>
      </c>
      <c r="H10543" t="s">
        <v>474</v>
      </c>
      <c r="I10543" t="s">
        <v>463</v>
      </c>
      <c r="J10543">
        <v>687.29100000000005</v>
      </c>
      <c r="K10543">
        <v>687.29100000000005</v>
      </c>
    </row>
    <row r="10544" spans="1:11" x14ac:dyDescent="0.25">
      <c r="A10544">
        <v>8080</v>
      </c>
      <c r="B10544" t="s">
        <v>1155</v>
      </c>
      <c r="C10544" t="s">
        <v>1538</v>
      </c>
      <c r="E10544">
        <v>2011</v>
      </c>
      <c r="F10544" s="10">
        <v>40976</v>
      </c>
      <c r="G10544" t="s">
        <v>489</v>
      </c>
      <c r="H10544" t="s">
        <v>474</v>
      </c>
      <c r="I10544" t="s">
        <v>463</v>
      </c>
      <c r="J10544">
        <v>156.83699999999999</v>
      </c>
      <c r="K10544">
        <v>156.83699999999999</v>
      </c>
    </row>
    <row r="10545" spans="1:11" x14ac:dyDescent="0.25">
      <c r="A10545">
        <v>8087</v>
      </c>
      <c r="B10545" t="s">
        <v>430</v>
      </c>
      <c r="C10545" t="s">
        <v>1538</v>
      </c>
      <c r="E10545">
        <v>2011</v>
      </c>
      <c r="F10545" s="10">
        <v>40967</v>
      </c>
      <c r="G10545" t="s">
        <v>489</v>
      </c>
      <c r="H10545" t="s">
        <v>474</v>
      </c>
      <c r="I10545" t="s">
        <v>463</v>
      </c>
      <c r="J10545">
        <v>3803</v>
      </c>
      <c r="K10545">
        <v>3803</v>
      </c>
    </row>
    <row r="10546" spans="1:11" x14ac:dyDescent="0.25">
      <c r="A10546">
        <v>8116</v>
      </c>
      <c r="B10546" t="s">
        <v>2652</v>
      </c>
      <c r="C10546" t="s">
        <v>1538</v>
      </c>
      <c r="E10546">
        <v>2011</v>
      </c>
      <c r="F10546" s="10">
        <v>40981</v>
      </c>
      <c r="G10546" t="s">
        <v>489</v>
      </c>
      <c r="H10546" t="s">
        <v>474</v>
      </c>
      <c r="I10546" t="s">
        <v>463</v>
      </c>
      <c r="J10546">
        <v>65.069999999999993</v>
      </c>
      <c r="K10546">
        <v>65.069999999999993</v>
      </c>
    </row>
    <row r="10547" spans="1:11" x14ac:dyDescent="0.25">
      <c r="A10547">
        <v>8118</v>
      </c>
      <c r="B10547" t="s">
        <v>344</v>
      </c>
      <c r="C10547" t="s">
        <v>1538</v>
      </c>
      <c r="E10547">
        <v>2011</v>
      </c>
      <c r="F10547" s="10">
        <v>40983</v>
      </c>
      <c r="G10547" t="s">
        <v>489</v>
      </c>
      <c r="H10547" t="s">
        <v>474</v>
      </c>
      <c r="I10547" t="s">
        <v>463</v>
      </c>
      <c r="J10547">
        <v>1.0189999999999999</v>
      </c>
      <c r="K10547">
        <v>1.0189999999999999</v>
      </c>
    </row>
    <row r="10548" spans="1:11" x14ac:dyDescent="0.25">
      <c r="A10548">
        <v>8114</v>
      </c>
      <c r="B10548" t="s">
        <v>320</v>
      </c>
      <c r="C10548" t="s">
        <v>1538</v>
      </c>
      <c r="E10548">
        <v>2012</v>
      </c>
      <c r="F10548" s="10">
        <v>40999</v>
      </c>
      <c r="G10548" t="s">
        <v>489</v>
      </c>
      <c r="H10548" t="s">
        <v>474</v>
      </c>
      <c r="I10548" t="s">
        <v>463</v>
      </c>
      <c r="J10548">
        <v>1013.756</v>
      </c>
      <c r="K10548">
        <v>1013.756</v>
      </c>
    </row>
    <row r="10549" spans="1:11" x14ac:dyDescent="0.25">
      <c r="A10549">
        <v>8119</v>
      </c>
      <c r="B10549" t="s">
        <v>374</v>
      </c>
      <c r="C10549" t="s">
        <v>1538</v>
      </c>
      <c r="E10549">
        <v>2011</v>
      </c>
      <c r="F10549" s="10">
        <v>41037</v>
      </c>
      <c r="G10549" t="s">
        <v>489</v>
      </c>
      <c r="H10549" t="s">
        <v>474</v>
      </c>
      <c r="I10549" t="s">
        <v>463</v>
      </c>
      <c r="J10549">
        <v>36.405000000000001</v>
      </c>
      <c r="K10549">
        <v>36.405000000000001</v>
      </c>
    </row>
    <row r="10550" spans="1:11" x14ac:dyDescent="0.25">
      <c r="A10550">
        <v>5753483</v>
      </c>
      <c r="B10550" t="s">
        <v>371</v>
      </c>
      <c r="C10550" t="s">
        <v>1538</v>
      </c>
      <c r="E10550">
        <v>2012</v>
      </c>
      <c r="F10550" s="10">
        <v>41274</v>
      </c>
      <c r="G10550" t="s">
        <v>489</v>
      </c>
      <c r="H10550" t="s">
        <v>474</v>
      </c>
      <c r="I10550" t="s">
        <v>463</v>
      </c>
      <c r="J10550">
        <v>760.20799999999997</v>
      </c>
      <c r="K10550">
        <v>760.20799999999997</v>
      </c>
    </row>
    <row r="10551" spans="1:11" x14ac:dyDescent="0.25">
      <c r="A10551">
        <v>8087</v>
      </c>
      <c r="B10551" t="s">
        <v>430</v>
      </c>
      <c r="C10551" t="s">
        <v>1538</v>
      </c>
      <c r="E10551">
        <v>2012</v>
      </c>
      <c r="F10551" s="10">
        <v>41312</v>
      </c>
      <c r="G10551" t="s">
        <v>489</v>
      </c>
      <c r="H10551" t="s">
        <v>474</v>
      </c>
      <c r="I10551" t="s">
        <v>463</v>
      </c>
      <c r="J10551">
        <v>3791</v>
      </c>
      <c r="K10551">
        <v>3791</v>
      </c>
    </row>
    <row r="10552" spans="1:11" x14ac:dyDescent="0.25">
      <c r="A10552">
        <v>1158</v>
      </c>
      <c r="B10552" t="s">
        <v>53</v>
      </c>
      <c r="C10552" t="s">
        <v>1538</v>
      </c>
      <c r="E10552">
        <v>2012</v>
      </c>
      <c r="F10552" s="10">
        <v>41346</v>
      </c>
      <c r="G10552" t="s">
        <v>489</v>
      </c>
      <c r="H10552" t="s">
        <v>474</v>
      </c>
      <c r="I10552" t="s">
        <v>463</v>
      </c>
      <c r="J10552">
        <v>65.450699999999998</v>
      </c>
      <c r="K10552">
        <v>65.450699999999998</v>
      </c>
    </row>
    <row r="10553" spans="1:11" x14ac:dyDescent="0.25">
      <c r="A10553">
        <v>1920</v>
      </c>
      <c r="B10553" t="s">
        <v>348</v>
      </c>
      <c r="C10553" t="s">
        <v>1538</v>
      </c>
      <c r="E10553">
        <v>2012</v>
      </c>
      <c r="F10553" s="10">
        <v>41332</v>
      </c>
      <c r="G10553" t="s">
        <v>489</v>
      </c>
      <c r="H10553" t="s">
        <v>474</v>
      </c>
      <c r="I10553" t="s">
        <v>463</v>
      </c>
      <c r="J10553">
        <v>559.96600000000001</v>
      </c>
      <c r="K10553">
        <v>559.96600000000001</v>
      </c>
    </row>
    <row r="10554" spans="1:11" x14ac:dyDescent="0.25">
      <c r="A10554">
        <v>1935</v>
      </c>
      <c r="B10554" t="s">
        <v>398</v>
      </c>
      <c r="C10554" t="s">
        <v>1538</v>
      </c>
      <c r="E10554">
        <v>2012</v>
      </c>
      <c r="F10554" s="10">
        <v>41340</v>
      </c>
      <c r="G10554" t="s">
        <v>489</v>
      </c>
      <c r="H10554" t="s">
        <v>474</v>
      </c>
      <c r="I10554" t="s">
        <v>463</v>
      </c>
      <c r="J10554">
        <v>110.379</v>
      </c>
      <c r="K10554">
        <v>110.379</v>
      </c>
    </row>
    <row r="10555" spans="1:11" x14ac:dyDescent="0.25">
      <c r="A10555">
        <v>2043</v>
      </c>
      <c r="B10555" t="s">
        <v>432</v>
      </c>
      <c r="C10555" t="s">
        <v>1538</v>
      </c>
      <c r="E10555">
        <v>2012</v>
      </c>
      <c r="F10555" s="10">
        <v>41345</v>
      </c>
      <c r="G10555" t="s">
        <v>489</v>
      </c>
      <c r="H10555" t="s">
        <v>474</v>
      </c>
      <c r="I10555" t="s">
        <v>463</v>
      </c>
      <c r="J10555">
        <v>41.447000000000003</v>
      </c>
      <c r="K10555">
        <v>41.447000000000003</v>
      </c>
    </row>
    <row r="10556" spans="1:11" x14ac:dyDescent="0.25">
      <c r="A10556">
        <v>2044</v>
      </c>
      <c r="B10556" t="s">
        <v>412</v>
      </c>
      <c r="C10556" t="s">
        <v>1538</v>
      </c>
      <c r="E10556">
        <v>2012</v>
      </c>
      <c r="F10556" s="10">
        <v>41326</v>
      </c>
      <c r="G10556" t="s">
        <v>489</v>
      </c>
      <c r="H10556" t="s">
        <v>474</v>
      </c>
      <c r="I10556" t="s">
        <v>463</v>
      </c>
      <c r="J10556">
        <v>261.54700000000003</v>
      </c>
      <c r="K10556">
        <v>261.54700000000003</v>
      </c>
    </row>
    <row r="10557" spans="1:11" x14ac:dyDescent="0.25">
      <c r="A10557">
        <v>8058</v>
      </c>
      <c r="B10557" t="s">
        <v>328</v>
      </c>
      <c r="C10557" t="s">
        <v>1538</v>
      </c>
      <c r="E10557">
        <v>2012</v>
      </c>
      <c r="F10557" s="10">
        <v>41331</v>
      </c>
      <c r="G10557" t="s">
        <v>489</v>
      </c>
      <c r="H10557" t="s">
        <v>474</v>
      </c>
      <c r="I10557" t="s">
        <v>463</v>
      </c>
      <c r="J10557">
        <v>2853.9259999999999</v>
      </c>
      <c r="K10557">
        <v>2853.9259999999999</v>
      </c>
    </row>
    <row r="10558" spans="1:11" x14ac:dyDescent="0.25">
      <c r="A10558">
        <v>8060</v>
      </c>
      <c r="B10558" t="s">
        <v>330</v>
      </c>
      <c r="C10558" t="s">
        <v>1538</v>
      </c>
      <c r="E10558">
        <v>2012</v>
      </c>
      <c r="F10558" s="10">
        <v>41330</v>
      </c>
      <c r="G10558" t="s">
        <v>489</v>
      </c>
      <c r="H10558" t="s">
        <v>474</v>
      </c>
      <c r="I10558" t="s">
        <v>463</v>
      </c>
      <c r="J10558">
        <v>750.68499999999995</v>
      </c>
      <c r="K10558">
        <v>750.68499999999995</v>
      </c>
    </row>
    <row r="10559" spans="1:11" x14ac:dyDescent="0.25">
      <c r="A10559">
        <v>8080</v>
      </c>
      <c r="B10559" t="s">
        <v>1155</v>
      </c>
      <c r="C10559" t="s">
        <v>1538</v>
      </c>
      <c r="E10559">
        <v>2012</v>
      </c>
      <c r="F10559" s="10">
        <v>41344</v>
      </c>
      <c r="G10559" t="s">
        <v>489</v>
      </c>
      <c r="H10559" t="s">
        <v>474</v>
      </c>
      <c r="I10559" t="s">
        <v>463</v>
      </c>
      <c r="J10559">
        <v>256.67099999999999</v>
      </c>
      <c r="K10559">
        <v>256.67099999999999</v>
      </c>
    </row>
    <row r="10560" spans="1:11" x14ac:dyDescent="0.25">
      <c r="A10560">
        <v>8116</v>
      </c>
      <c r="B10560" t="s">
        <v>2652</v>
      </c>
      <c r="C10560" t="s">
        <v>1538</v>
      </c>
      <c r="E10560">
        <v>2012</v>
      </c>
      <c r="F10560" s="10">
        <v>41346</v>
      </c>
      <c r="G10560" t="s">
        <v>489</v>
      </c>
      <c r="H10560" t="s">
        <v>474</v>
      </c>
      <c r="I10560" t="s">
        <v>463</v>
      </c>
      <c r="J10560">
        <v>70.563000000000002</v>
      </c>
      <c r="K10560">
        <v>70.563000000000002</v>
      </c>
    </row>
    <row r="10561" spans="1:11" x14ac:dyDescent="0.25">
      <c r="A10561">
        <v>8118</v>
      </c>
      <c r="B10561" t="s">
        <v>344</v>
      </c>
      <c r="C10561" t="s">
        <v>1538</v>
      </c>
      <c r="E10561">
        <v>2012</v>
      </c>
      <c r="F10561" s="10">
        <v>41348</v>
      </c>
      <c r="G10561" t="s">
        <v>489</v>
      </c>
      <c r="H10561" t="s">
        <v>474</v>
      </c>
      <c r="I10561" t="s">
        <v>463</v>
      </c>
      <c r="J10561">
        <v>0.36199999999999999</v>
      </c>
      <c r="K10561">
        <v>0.36199999999999999</v>
      </c>
    </row>
    <row r="10562" spans="1:11" x14ac:dyDescent="0.25">
      <c r="A10562">
        <v>5288</v>
      </c>
      <c r="B10562" t="s">
        <v>353</v>
      </c>
      <c r="C10562" t="s">
        <v>1538</v>
      </c>
      <c r="E10562">
        <v>2012</v>
      </c>
      <c r="F10562" s="10">
        <v>41351</v>
      </c>
      <c r="G10562" t="s">
        <v>489</v>
      </c>
      <c r="H10562" t="s">
        <v>474</v>
      </c>
      <c r="I10562" t="s">
        <v>463</v>
      </c>
      <c r="J10562">
        <v>83.837999999999994</v>
      </c>
      <c r="K10562">
        <v>83.837999999999994</v>
      </c>
    </row>
    <row r="10563" spans="1:11" x14ac:dyDescent="0.25">
      <c r="A10563">
        <v>8114</v>
      </c>
      <c r="B10563" t="s">
        <v>320</v>
      </c>
      <c r="C10563" t="s">
        <v>1538</v>
      </c>
      <c r="E10563">
        <v>2013</v>
      </c>
      <c r="F10563" s="10">
        <v>41364</v>
      </c>
      <c r="G10563" t="s">
        <v>489</v>
      </c>
      <c r="H10563" t="s">
        <v>474</v>
      </c>
      <c r="I10563" t="s">
        <v>463</v>
      </c>
      <c r="J10563">
        <v>1017.102</v>
      </c>
      <c r="K10563">
        <v>1017.102</v>
      </c>
    </row>
    <row r="10564" spans="1:11" x14ac:dyDescent="0.25">
      <c r="A10564">
        <v>5763483</v>
      </c>
      <c r="B10564" t="s">
        <v>377</v>
      </c>
      <c r="C10564" t="s">
        <v>1538</v>
      </c>
      <c r="E10564">
        <v>2013</v>
      </c>
      <c r="F10564" s="10">
        <v>41376</v>
      </c>
      <c r="G10564" t="s">
        <v>489</v>
      </c>
      <c r="H10564" t="s">
        <v>474</v>
      </c>
      <c r="I10564" t="s">
        <v>463</v>
      </c>
      <c r="J10564">
        <v>2028</v>
      </c>
      <c r="K10564">
        <v>2028</v>
      </c>
    </row>
    <row r="10565" spans="1:11" x14ac:dyDescent="0.25">
      <c r="A10565">
        <v>8119</v>
      </c>
      <c r="B10565" t="s">
        <v>374</v>
      </c>
      <c r="C10565" t="s">
        <v>1538</v>
      </c>
      <c r="E10565">
        <v>2012</v>
      </c>
      <c r="F10565" s="10">
        <v>41423</v>
      </c>
      <c r="G10565" t="s">
        <v>489</v>
      </c>
      <c r="H10565" t="s">
        <v>474</v>
      </c>
      <c r="I10565" t="s">
        <v>463</v>
      </c>
      <c r="J10565">
        <v>33.537999999999997</v>
      </c>
      <c r="K10565">
        <v>33.537999999999997</v>
      </c>
    </row>
    <row r="10566" spans="1:11" x14ac:dyDescent="0.25">
      <c r="A10566">
        <v>5753483</v>
      </c>
      <c r="B10566" t="s">
        <v>371</v>
      </c>
      <c r="C10566" t="s">
        <v>1538</v>
      </c>
      <c r="E10566">
        <v>2013</v>
      </c>
      <c r="F10566" s="10">
        <v>41639</v>
      </c>
      <c r="G10566" t="s">
        <v>489</v>
      </c>
      <c r="H10566" t="s">
        <v>474</v>
      </c>
      <c r="I10566" t="s">
        <v>463</v>
      </c>
      <c r="J10566">
        <v>697.94799999999998</v>
      </c>
      <c r="K10566">
        <v>697.94799999999998</v>
      </c>
    </row>
    <row r="10567" spans="1:11" x14ac:dyDescent="0.25">
      <c r="A10567">
        <v>1573</v>
      </c>
      <c r="B10567" t="s">
        <v>407</v>
      </c>
      <c r="C10567" t="s">
        <v>1538</v>
      </c>
      <c r="E10567">
        <v>2013</v>
      </c>
      <c r="F10567" s="10">
        <v>41667</v>
      </c>
      <c r="G10567" t="s">
        <v>489</v>
      </c>
      <c r="H10567" t="s">
        <v>474</v>
      </c>
      <c r="I10567" t="s">
        <v>463</v>
      </c>
      <c r="J10567">
        <v>5372.8</v>
      </c>
      <c r="K10567">
        <v>5372.8</v>
      </c>
    </row>
    <row r="10568" spans="1:11" x14ac:dyDescent="0.25">
      <c r="A10568">
        <v>8074</v>
      </c>
      <c r="B10568" t="s">
        <v>384</v>
      </c>
      <c r="C10568" t="s">
        <v>1538</v>
      </c>
      <c r="E10568">
        <v>2013</v>
      </c>
      <c r="F10568" s="10">
        <v>41682</v>
      </c>
      <c r="G10568" t="s">
        <v>489</v>
      </c>
      <c r="H10568" t="s">
        <v>474</v>
      </c>
      <c r="I10568" t="s">
        <v>463</v>
      </c>
      <c r="J10568">
        <v>542.18399999999997</v>
      </c>
      <c r="K10568">
        <v>542.18399999999997</v>
      </c>
    </row>
    <row r="10569" spans="1:11" x14ac:dyDescent="0.25">
      <c r="A10569">
        <v>8087</v>
      </c>
      <c r="B10569" t="s">
        <v>430</v>
      </c>
      <c r="C10569" t="s">
        <v>1538</v>
      </c>
      <c r="E10569">
        <v>2013</v>
      </c>
      <c r="F10569" s="10">
        <v>41674</v>
      </c>
      <c r="G10569" t="s">
        <v>489</v>
      </c>
      <c r="H10569" t="s">
        <v>474</v>
      </c>
      <c r="I10569" t="s">
        <v>463</v>
      </c>
      <c r="J10569">
        <v>3837</v>
      </c>
      <c r="K10569">
        <v>3837</v>
      </c>
    </row>
    <row r="10570" spans="1:11" x14ac:dyDescent="0.25">
      <c r="A10570">
        <v>974</v>
      </c>
      <c r="B10570" t="s">
        <v>324</v>
      </c>
      <c r="C10570" t="s">
        <v>1538</v>
      </c>
      <c r="E10570">
        <v>2013</v>
      </c>
      <c r="F10570" s="10">
        <v>41695</v>
      </c>
      <c r="G10570" t="s">
        <v>489</v>
      </c>
      <c r="H10570" t="s">
        <v>474</v>
      </c>
      <c r="I10570" t="s">
        <v>463</v>
      </c>
      <c r="J10570">
        <v>529.30100000000004</v>
      </c>
      <c r="K10570">
        <v>529.30100000000004</v>
      </c>
    </row>
    <row r="10571" spans="1:11" x14ac:dyDescent="0.25">
      <c r="A10571">
        <v>1114</v>
      </c>
      <c r="B10571" t="s">
        <v>351</v>
      </c>
      <c r="C10571" t="s">
        <v>1538</v>
      </c>
      <c r="E10571">
        <v>2013</v>
      </c>
      <c r="F10571" s="10">
        <v>41695</v>
      </c>
      <c r="G10571" t="s">
        <v>489</v>
      </c>
      <c r="H10571" t="s">
        <v>474</v>
      </c>
      <c r="I10571" t="s">
        <v>463</v>
      </c>
      <c r="J10571">
        <v>1207.8589999999999</v>
      </c>
      <c r="K10571">
        <v>1207.8589999999999</v>
      </c>
    </row>
    <row r="10572" spans="1:11" x14ac:dyDescent="0.25">
      <c r="A10572">
        <v>1920</v>
      </c>
      <c r="B10572" t="s">
        <v>348</v>
      </c>
      <c r="C10572" t="s">
        <v>1538</v>
      </c>
      <c r="E10572">
        <v>2013</v>
      </c>
      <c r="F10572" s="10">
        <v>41696</v>
      </c>
      <c r="G10572" t="s">
        <v>489</v>
      </c>
      <c r="H10572" t="s">
        <v>474</v>
      </c>
      <c r="I10572" t="s">
        <v>463</v>
      </c>
      <c r="J10572">
        <v>584.10299999999995</v>
      </c>
      <c r="K10572">
        <v>584.10299999999995</v>
      </c>
    </row>
    <row r="10573" spans="1:11" x14ac:dyDescent="0.25">
      <c r="A10573">
        <v>1933</v>
      </c>
      <c r="B10573" t="s">
        <v>326</v>
      </c>
      <c r="C10573" t="s">
        <v>1538</v>
      </c>
      <c r="E10573">
        <v>2013</v>
      </c>
      <c r="F10573" s="10">
        <v>41696</v>
      </c>
      <c r="G10573" t="s">
        <v>489</v>
      </c>
      <c r="H10573" t="s">
        <v>474</v>
      </c>
      <c r="I10573" t="s">
        <v>463</v>
      </c>
      <c r="J10573">
        <v>433.66800000000001</v>
      </c>
      <c r="K10573">
        <v>433.66800000000001</v>
      </c>
    </row>
    <row r="10574" spans="1:11" x14ac:dyDescent="0.25">
      <c r="A10574">
        <v>1935</v>
      </c>
      <c r="B10574" t="s">
        <v>398</v>
      </c>
      <c r="C10574" t="s">
        <v>1538</v>
      </c>
      <c r="E10574">
        <v>2013</v>
      </c>
      <c r="F10574" s="10">
        <v>41703</v>
      </c>
      <c r="G10574" t="s">
        <v>489</v>
      </c>
      <c r="H10574" t="s">
        <v>474</v>
      </c>
      <c r="I10574" t="s">
        <v>463</v>
      </c>
      <c r="J10574">
        <v>114.846</v>
      </c>
      <c r="K10574">
        <v>114.846</v>
      </c>
    </row>
    <row r="10575" spans="1:11" x14ac:dyDescent="0.25">
      <c r="A10575">
        <v>2043</v>
      </c>
      <c r="B10575" t="s">
        <v>432</v>
      </c>
      <c r="C10575" t="s">
        <v>1538</v>
      </c>
      <c r="E10575">
        <v>2013</v>
      </c>
      <c r="F10575" s="10">
        <v>41709</v>
      </c>
      <c r="G10575" t="s">
        <v>489</v>
      </c>
      <c r="H10575" t="s">
        <v>474</v>
      </c>
      <c r="I10575" t="s">
        <v>463</v>
      </c>
      <c r="J10575">
        <v>42.383000000000003</v>
      </c>
      <c r="K10575">
        <v>42.383000000000003</v>
      </c>
    </row>
    <row r="10576" spans="1:11" x14ac:dyDescent="0.25">
      <c r="A10576">
        <v>2044</v>
      </c>
      <c r="B10576" t="s">
        <v>412</v>
      </c>
      <c r="C10576" t="s">
        <v>1538</v>
      </c>
      <c r="E10576">
        <v>2013</v>
      </c>
      <c r="F10576" s="10">
        <v>41690</v>
      </c>
      <c r="G10576" t="s">
        <v>489</v>
      </c>
      <c r="H10576" t="s">
        <v>474</v>
      </c>
      <c r="I10576" t="s">
        <v>463</v>
      </c>
      <c r="J10576">
        <v>276.86900000000003</v>
      </c>
      <c r="K10576">
        <v>276.86900000000003</v>
      </c>
    </row>
    <row r="10577" spans="1:11" x14ac:dyDescent="0.25">
      <c r="A10577">
        <v>8058</v>
      </c>
      <c r="B10577" t="s">
        <v>328</v>
      </c>
      <c r="C10577" t="s">
        <v>1538</v>
      </c>
      <c r="E10577">
        <v>2013</v>
      </c>
      <c r="F10577" s="10">
        <v>41696</v>
      </c>
      <c r="G10577" t="s">
        <v>489</v>
      </c>
      <c r="H10577" t="s">
        <v>474</v>
      </c>
      <c r="I10577" t="s">
        <v>463</v>
      </c>
      <c r="J10577">
        <v>2878.9360000000001</v>
      </c>
      <c r="K10577">
        <v>2878.9360000000001</v>
      </c>
    </row>
    <row r="10578" spans="1:11" x14ac:dyDescent="0.25">
      <c r="A10578">
        <v>8060</v>
      </c>
      <c r="B10578" t="s">
        <v>330</v>
      </c>
      <c r="C10578" t="s">
        <v>1538</v>
      </c>
      <c r="E10578">
        <v>2013</v>
      </c>
      <c r="F10578" s="10">
        <v>41699</v>
      </c>
      <c r="G10578" t="s">
        <v>489</v>
      </c>
      <c r="H10578" t="s">
        <v>474</v>
      </c>
      <c r="I10578" t="s">
        <v>463</v>
      </c>
      <c r="J10578">
        <v>761.89300000000003</v>
      </c>
      <c r="K10578">
        <v>761.89300000000003</v>
      </c>
    </row>
    <row r="10579" spans="1:11" x14ac:dyDescent="0.25">
      <c r="A10579">
        <v>8080</v>
      </c>
      <c r="B10579" t="s">
        <v>1155</v>
      </c>
      <c r="C10579" t="s">
        <v>1538</v>
      </c>
      <c r="E10579">
        <v>2013</v>
      </c>
      <c r="F10579" s="10">
        <v>41708</v>
      </c>
      <c r="G10579" t="s">
        <v>489</v>
      </c>
      <c r="H10579" t="s">
        <v>474</v>
      </c>
      <c r="I10579" t="s">
        <v>463</v>
      </c>
      <c r="J10579">
        <v>525.81600000000003</v>
      </c>
      <c r="K10579">
        <v>525.81600000000003</v>
      </c>
    </row>
    <row r="10580" spans="1:11" x14ac:dyDescent="0.25">
      <c r="A10580">
        <v>8113</v>
      </c>
      <c r="B10580" t="s">
        <v>363</v>
      </c>
      <c r="C10580" t="s">
        <v>1538</v>
      </c>
      <c r="E10580">
        <v>2013</v>
      </c>
      <c r="F10580" s="10">
        <v>41703</v>
      </c>
      <c r="G10580" t="s">
        <v>489</v>
      </c>
      <c r="H10580" t="s">
        <v>474</v>
      </c>
      <c r="I10580" t="s">
        <v>463</v>
      </c>
      <c r="J10580">
        <v>43.045000000000002</v>
      </c>
      <c r="K10580">
        <v>43.045000000000002</v>
      </c>
    </row>
    <row r="10581" spans="1:11" x14ac:dyDescent="0.25">
      <c r="A10581">
        <v>8116</v>
      </c>
      <c r="B10581" t="s">
        <v>2652</v>
      </c>
      <c r="C10581" t="s">
        <v>1538</v>
      </c>
      <c r="E10581">
        <v>2013</v>
      </c>
      <c r="F10581" s="10">
        <v>41710</v>
      </c>
      <c r="G10581" t="s">
        <v>489</v>
      </c>
      <c r="H10581" t="s">
        <v>474</v>
      </c>
      <c r="I10581" t="s">
        <v>463</v>
      </c>
      <c r="J10581">
        <v>69.072999999999993</v>
      </c>
      <c r="K10581">
        <v>69.072999999999993</v>
      </c>
    </row>
    <row r="10582" spans="1:11" x14ac:dyDescent="0.25">
      <c r="A10582">
        <v>8118</v>
      </c>
      <c r="B10582" t="s">
        <v>344</v>
      </c>
      <c r="C10582" t="s">
        <v>1538</v>
      </c>
      <c r="E10582">
        <v>2013</v>
      </c>
      <c r="F10582" s="10">
        <v>41708</v>
      </c>
      <c r="G10582" t="s">
        <v>489</v>
      </c>
      <c r="H10582" t="s">
        <v>474</v>
      </c>
      <c r="I10582" t="s">
        <v>463</v>
      </c>
      <c r="J10582">
        <v>0.30099999999999999</v>
      </c>
      <c r="K10582">
        <v>0.30099999999999999</v>
      </c>
    </row>
    <row r="10583" spans="1:11" x14ac:dyDescent="0.25">
      <c r="A10583">
        <v>8189</v>
      </c>
      <c r="B10583" t="s">
        <v>427</v>
      </c>
      <c r="C10583" t="s">
        <v>1538</v>
      </c>
      <c r="E10583">
        <v>2013</v>
      </c>
      <c r="F10583" s="10">
        <v>41688</v>
      </c>
      <c r="G10583" t="s">
        <v>489</v>
      </c>
      <c r="H10583" t="s">
        <v>474</v>
      </c>
      <c r="I10583" t="s">
        <v>463</v>
      </c>
      <c r="J10583">
        <v>542.18399999999997</v>
      </c>
      <c r="K10583">
        <v>542.18399999999997</v>
      </c>
    </row>
    <row r="10584" spans="1:11" x14ac:dyDescent="0.25">
      <c r="A10584">
        <v>8430</v>
      </c>
      <c r="B10584" t="s">
        <v>339</v>
      </c>
      <c r="C10584" t="s">
        <v>1538</v>
      </c>
      <c r="E10584">
        <v>2013</v>
      </c>
      <c r="F10584" s="10">
        <v>41690</v>
      </c>
      <c r="G10584" t="s">
        <v>489</v>
      </c>
      <c r="H10584" t="s">
        <v>474</v>
      </c>
      <c r="I10584" t="s">
        <v>463</v>
      </c>
      <c r="J10584">
        <v>501.1</v>
      </c>
      <c r="K10584">
        <v>501.1</v>
      </c>
    </row>
    <row r="10585" spans="1:11" x14ac:dyDescent="0.25">
      <c r="A10585">
        <v>1158</v>
      </c>
      <c r="B10585" t="s">
        <v>53</v>
      </c>
      <c r="C10585" t="s">
        <v>1538</v>
      </c>
      <c r="E10585">
        <v>2013</v>
      </c>
      <c r="F10585" s="10">
        <v>41715</v>
      </c>
      <c r="G10585" t="s">
        <v>489</v>
      </c>
      <c r="H10585" t="s">
        <v>474</v>
      </c>
      <c r="I10585" t="s">
        <v>463</v>
      </c>
      <c r="J10585">
        <v>63.822130000000001</v>
      </c>
      <c r="K10585">
        <v>63.822130000000001</v>
      </c>
    </row>
    <row r="10586" spans="1:11" x14ac:dyDescent="0.25">
      <c r="A10586">
        <v>5288</v>
      </c>
      <c r="B10586" t="s">
        <v>353</v>
      </c>
      <c r="C10586" t="s">
        <v>1538</v>
      </c>
      <c r="E10586">
        <v>2013</v>
      </c>
      <c r="F10586" s="10">
        <v>41715</v>
      </c>
      <c r="G10586" t="s">
        <v>489</v>
      </c>
      <c r="H10586" t="s">
        <v>474</v>
      </c>
      <c r="I10586" t="s">
        <v>463</v>
      </c>
      <c r="J10586">
        <v>91.480999999999995</v>
      </c>
      <c r="K10586">
        <v>91.480999999999995</v>
      </c>
    </row>
    <row r="10587" spans="1:11" x14ac:dyDescent="0.25">
      <c r="A10587">
        <v>5763483</v>
      </c>
      <c r="B10587" t="s">
        <v>377</v>
      </c>
      <c r="C10587" t="s">
        <v>1538</v>
      </c>
      <c r="E10587">
        <v>2014</v>
      </c>
      <c r="F10587" s="10">
        <v>41723</v>
      </c>
      <c r="G10587" t="s">
        <v>489</v>
      </c>
      <c r="H10587" t="s">
        <v>474</v>
      </c>
      <c r="I10587" t="s">
        <v>463</v>
      </c>
      <c r="J10587">
        <v>2227</v>
      </c>
      <c r="K10587">
        <v>2227</v>
      </c>
    </row>
    <row r="10588" spans="1:11" x14ac:dyDescent="0.25">
      <c r="A10588">
        <v>8119</v>
      </c>
      <c r="B10588" t="s">
        <v>374</v>
      </c>
      <c r="C10588" t="s">
        <v>1538</v>
      </c>
      <c r="E10588">
        <v>2013</v>
      </c>
      <c r="F10588" s="10">
        <v>41753</v>
      </c>
      <c r="G10588" t="s">
        <v>489</v>
      </c>
      <c r="H10588" t="s">
        <v>474</v>
      </c>
      <c r="I10588" t="s">
        <v>463</v>
      </c>
      <c r="J10588">
        <v>33.433999999999997</v>
      </c>
      <c r="K10588">
        <v>33.433999999999997</v>
      </c>
    </row>
    <row r="10589" spans="1:11" x14ac:dyDescent="0.25">
      <c r="A10589">
        <v>8090</v>
      </c>
      <c r="B10589" t="s">
        <v>410</v>
      </c>
      <c r="C10589" t="s">
        <v>1538</v>
      </c>
      <c r="E10589">
        <v>2014</v>
      </c>
      <c r="F10589" s="10">
        <v>41780</v>
      </c>
      <c r="G10589" t="s">
        <v>489</v>
      </c>
      <c r="H10589" t="s">
        <v>474</v>
      </c>
      <c r="I10589" t="s">
        <v>463</v>
      </c>
      <c r="J10589">
        <v>796.1</v>
      </c>
      <c r="K10589">
        <v>796.1</v>
      </c>
    </row>
    <row r="10590" spans="1:11" x14ac:dyDescent="0.25">
      <c r="A10590">
        <v>8114</v>
      </c>
      <c r="B10590" t="s">
        <v>320</v>
      </c>
      <c r="C10590" t="s">
        <v>1538</v>
      </c>
      <c r="E10590">
        <v>2014</v>
      </c>
      <c r="F10590" s="10">
        <v>41834</v>
      </c>
      <c r="G10590" t="s">
        <v>489</v>
      </c>
      <c r="H10590" t="s">
        <v>474</v>
      </c>
      <c r="I10590" t="s">
        <v>463</v>
      </c>
      <c r="J10590">
        <v>1067.78</v>
      </c>
      <c r="K10590">
        <v>1067.78</v>
      </c>
    </row>
    <row r="10591" spans="1:11" x14ac:dyDescent="0.25">
      <c r="A10591">
        <v>1788</v>
      </c>
      <c r="B10591" t="s">
        <v>422</v>
      </c>
      <c r="C10591" t="s">
        <v>1538</v>
      </c>
      <c r="E10591">
        <v>2014</v>
      </c>
      <c r="F10591" s="10">
        <v>41956</v>
      </c>
      <c r="G10591" t="s">
        <v>489</v>
      </c>
      <c r="H10591" t="s">
        <v>474</v>
      </c>
      <c r="I10591" t="s">
        <v>463</v>
      </c>
      <c r="J10591">
        <v>948.55817999999999</v>
      </c>
      <c r="K10591">
        <v>948.55817999999999</v>
      </c>
    </row>
    <row r="10592" spans="1:11" x14ac:dyDescent="0.25">
      <c r="A10592">
        <v>8079</v>
      </c>
      <c r="B10592" t="s">
        <v>400</v>
      </c>
      <c r="C10592" t="s">
        <v>1538</v>
      </c>
      <c r="E10592">
        <v>2014</v>
      </c>
      <c r="F10592" s="10">
        <v>41965</v>
      </c>
      <c r="G10592" t="s">
        <v>489</v>
      </c>
      <c r="H10592" t="s">
        <v>474</v>
      </c>
      <c r="I10592" t="s">
        <v>463</v>
      </c>
      <c r="J10592">
        <v>613.52500000000009</v>
      </c>
      <c r="K10592">
        <v>613.52500000000009</v>
      </c>
    </row>
    <row r="10593" spans="1:11" x14ac:dyDescent="0.25">
      <c r="A10593">
        <v>5753483</v>
      </c>
      <c r="B10593" t="s">
        <v>371</v>
      </c>
      <c r="C10593" t="s">
        <v>1538</v>
      </c>
      <c r="E10593">
        <v>2014</v>
      </c>
      <c r="F10593" s="10">
        <v>42004</v>
      </c>
      <c r="G10593" t="s">
        <v>489</v>
      </c>
      <c r="H10593" t="s">
        <v>474</v>
      </c>
      <c r="I10593" t="s">
        <v>463</v>
      </c>
      <c r="J10593">
        <v>597.42600000000004</v>
      </c>
      <c r="K10593">
        <v>597.42600000000004</v>
      </c>
    </row>
    <row r="10594" spans="1:11" x14ac:dyDescent="0.25">
      <c r="A10594">
        <v>1573</v>
      </c>
      <c r="B10594" t="s">
        <v>407</v>
      </c>
      <c r="C10594" t="s">
        <v>1538</v>
      </c>
      <c r="E10594">
        <v>2014</v>
      </c>
      <c r="F10594" s="10">
        <v>42038</v>
      </c>
      <c r="G10594" t="s">
        <v>489</v>
      </c>
      <c r="H10594" t="s">
        <v>474</v>
      </c>
      <c r="I10594" t="s">
        <v>463</v>
      </c>
      <c r="J10594">
        <v>5336.8</v>
      </c>
      <c r="K10594">
        <v>5336.8</v>
      </c>
    </row>
    <row r="10595" spans="1:11" x14ac:dyDescent="0.25">
      <c r="A10595">
        <v>8074</v>
      </c>
      <c r="B10595" t="s">
        <v>384</v>
      </c>
      <c r="C10595" t="s">
        <v>1538</v>
      </c>
      <c r="E10595">
        <v>2014</v>
      </c>
      <c r="F10595" s="10">
        <v>42046</v>
      </c>
      <c r="G10595" t="s">
        <v>489</v>
      </c>
      <c r="H10595" t="s">
        <v>474</v>
      </c>
      <c r="I10595" t="s">
        <v>463</v>
      </c>
      <c r="J10595">
        <v>576.66800000000001</v>
      </c>
      <c r="K10595">
        <v>576.66800000000001</v>
      </c>
    </row>
    <row r="10596" spans="1:11" x14ac:dyDescent="0.25">
      <c r="A10596">
        <v>8087</v>
      </c>
      <c r="B10596" t="s">
        <v>430</v>
      </c>
      <c r="C10596" t="s">
        <v>1538</v>
      </c>
      <c r="E10596">
        <v>2014</v>
      </c>
      <c r="F10596" s="10">
        <v>42040</v>
      </c>
      <c r="G10596" t="s">
        <v>489</v>
      </c>
      <c r="H10596" t="s">
        <v>474</v>
      </c>
      <c r="I10596" t="s">
        <v>463</v>
      </c>
      <c r="J10596">
        <v>3916</v>
      </c>
      <c r="K10596">
        <v>3916</v>
      </c>
    </row>
    <row r="10597" spans="1:11" x14ac:dyDescent="0.25">
      <c r="A10597">
        <v>1158</v>
      </c>
      <c r="B10597" t="s">
        <v>53</v>
      </c>
      <c r="C10597" t="s">
        <v>1538</v>
      </c>
      <c r="E10597">
        <v>2014</v>
      </c>
      <c r="F10597" s="10">
        <v>42076</v>
      </c>
      <c r="G10597" t="s">
        <v>489</v>
      </c>
      <c r="H10597" t="s">
        <v>474</v>
      </c>
      <c r="I10597" t="s">
        <v>463</v>
      </c>
      <c r="J10597">
        <v>65.559079999999994</v>
      </c>
      <c r="K10597">
        <v>65.559079999999994</v>
      </c>
    </row>
    <row r="10598" spans="1:11" x14ac:dyDescent="0.25">
      <c r="A10598">
        <v>974</v>
      </c>
      <c r="B10598" t="s">
        <v>324</v>
      </c>
      <c r="C10598" t="s">
        <v>1538</v>
      </c>
      <c r="E10598">
        <v>2014</v>
      </c>
      <c r="F10598" s="10">
        <v>42061</v>
      </c>
      <c r="G10598" t="s">
        <v>489</v>
      </c>
      <c r="H10598" t="s">
        <v>474</v>
      </c>
      <c r="I10598" t="s">
        <v>463</v>
      </c>
      <c r="J10598">
        <v>567.20500000000004</v>
      </c>
      <c r="K10598">
        <v>567.20500000000004</v>
      </c>
    </row>
    <row r="10599" spans="1:11" x14ac:dyDescent="0.25">
      <c r="A10599">
        <v>1174</v>
      </c>
      <c r="B10599" t="s">
        <v>358</v>
      </c>
      <c r="C10599" t="s">
        <v>1538</v>
      </c>
      <c r="E10599">
        <v>2014</v>
      </c>
      <c r="F10599" s="10">
        <v>42059</v>
      </c>
      <c r="G10599" t="s">
        <v>489</v>
      </c>
      <c r="H10599" t="s">
        <v>474</v>
      </c>
      <c r="I10599" t="s">
        <v>463</v>
      </c>
      <c r="J10599">
        <v>1930.0349999999999</v>
      </c>
      <c r="K10599">
        <v>1930.0349999999999</v>
      </c>
    </row>
    <row r="10600" spans="1:11" x14ac:dyDescent="0.25">
      <c r="A10600">
        <v>1114</v>
      </c>
      <c r="B10600" t="s">
        <v>351</v>
      </c>
      <c r="C10600" t="s">
        <v>1538</v>
      </c>
      <c r="E10600">
        <v>2014</v>
      </c>
      <c r="F10600" s="10">
        <v>42055</v>
      </c>
      <c r="G10600" t="s">
        <v>489</v>
      </c>
      <c r="H10600" t="s">
        <v>474</v>
      </c>
      <c r="I10600" t="s">
        <v>463</v>
      </c>
      <c r="J10600">
        <v>1243.4649999999999</v>
      </c>
      <c r="K10600">
        <v>1243.4649999999999</v>
      </c>
    </row>
    <row r="10601" spans="1:11" x14ac:dyDescent="0.25">
      <c r="A10601">
        <v>1920</v>
      </c>
      <c r="B10601" t="s">
        <v>348</v>
      </c>
      <c r="C10601" t="s">
        <v>1538</v>
      </c>
      <c r="E10601">
        <v>2014</v>
      </c>
      <c r="F10601" s="10">
        <v>42060</v>
      </c>
      <c r="G10601" t="s">
        <v>489</v>
      </c>
      <c r="H10601" t="s">
        <v>474</v>
      </c>
      <c r="I10601" t="s">
        <v>463</v>
      </c>
      <c r="J10601">
        <v>597.49900000000002</v>
      </c>
      <c r="K10601">
        <v>597.49900000000002</v>
      </c>
    </row>
    <row r="10602" spans="1:11" x14ac:dyDescent="0.25">
      <c r="A10602">
        <v>1933</v>
      </c>
      <c r="B10602" t="s">
        <v>326</v>
      </c>
      <c r="C10602" t="s">
        <v>1538</v>
      </c>
      <c r="E10602">
        <v>2014</v>
      </c>
      <c r="F10602" s="10">
        <v>42060</v>
      </c>
      <c r="G10602" t="s">
        <v>489</v>
      </c>
      <c r="H10602" t="s">
        <v>474</v>
      </c>
      <c r="I10602" t="s">
        <v>463</v>
      </c>
      <c r="J10602">
        <v>431.404</v>
      </c>
      <c r="K10602">
        <v>431.404</v>
      </c>
    </row>
    <row r="10603" spans="1:11" x14ac:dyDescent="0.25">
      <c r="A10603">
        <v>1935</v>
      </c>
      <c r="B10603" t="s">
        <v>398</v>
      </c>
      <c r="C10603" t="s">
        <v>1538</v>
      </c>
      <c r="E10603">
        <v>2014</v>
      </c>
      <c r="F10603" s="10">
        <v>42068</v>
      </c>
      <c r="G10603" t="s">
        <v>489</v>
      </c>
      <c r="H10603" t="s">
        <v>474</v>
      </c>
      <c r="I10603" t="s">
        <v>463</v>
      </c>
      <c r="J10603">
        <v>117.139</v>
      </c>
      <c r="K10603">
        <v>117.139</v>
      </c>
    </row>
    <row r="10604" spans="1:11" x14ac:dyDescent="0.25">
      <c r="A10604">
        <v>2043</v>
      </c>
      <c r="B10604" t="s">
        <v>432</v>
      </c>
      <c r="C10604" t="s">
        <v>1538</v>
      </c>
      <c r="E10604">
        <v>2014</v>
      </c>
      <c r="F10604" s="10">
        <v>42073</v>
      </c>
      <c r="G10604" t="s">
        <v>489</v>
      </c>
      <c r="H10604" t="s">
        <v>474</v>
      </c>
      <c r="I10604" t="s">
        <v>463</v>
      </c>
      <c r="J10604">
        <v>45.9</v>
      </c>
      <c r="K10604">
        <v>45.9</v>
      </c>
    </row>
    <row r="10605" spans="1:11" x14ac:dyDescent="0.25">
      <c r="A10605">
        <v>2044</v>
      </c>
      <c r="B10605" t="s">
        <v>412</v>
      </c>
      <c r="C10605" t="s">
        <v>1538</v>
      </c>
      <c r="E10605">
        <v>2014</v>
      </c>
      <c r="F10605" s="10">
        <v>42054</v>
      </c>
      <c r="G10605" t="s">
        <v>489</v>
      </c>
      <c r="H10605" t="s">
        <v>474</v>
      </c>
      <c r="I10605" t="s">
        <v>463</v>
      </c>
      <c r="J10605">
        <v>319.66800000000001</v>
      </c>
      <c r="K10605">
        <v>319.66800000000001</v>
      </c>
    </row>
    <row r="10606" spans="1:11" x14ac:dyDescent="0.25">
      <c r="A10606">
        <v>8058</v>
      </c>
      <c r="B10606" t="s">
        <v>328</v>
      </c>
      <c r="C10606" t="s">
        <v>1538</v>
      </c>
      <c r="E10606">
        <v>2014</v>
      </c>
      <c r="F10606" s="10">
        <v>42059</v>
      </c>
      <c r="G10606" t="s">
        <v>489</v>
      </c>
      <c r="H10606" t="s">
        <v>474</v>
      </c>
      <c r="I10606" t="s">
        <v>463</v>
      </c>
      <c r="J10606">
        <v>3011.328</v>
      </c>
      <c r="K10606">
        <v>3011.328</v>
      </c>
    </row>
    <row r="10607" spans="1:11" x14ac:dyDescent="0.25">
      <c r="A10607">
        <v>8060</v>
      </c>
      <c r="B10607" t="s">
        <v>330</v>
      </c>
      <c r="C10607" t="s">
        <v>1538</v>
      </c>
      <c r="E10607">
        <v>2014</v>
      </c>
      <c r="F10607" s="10">
        <v>42061</v>
      </c>
      <c r="G10607" t="s">
        <v>489</v>
      </c>
      <c r="H10607" t="s">
        <v>474</v>
      </c>
      <c r="I10607" t="s">
        <v>463</v>
      </c>
      <c r="J10607">
        <v>779.90300000000002</v>
      </c>
      <c r="K10607">
        <v>779.90300000000002</v>
      </c>
    </row>
    <row r="10608" spans="1:11" x14ac:dyDescent="0.25">
      <c r="A10608">
        <v>8070</v>
      </c>
      <c r="B10608" t="s">
        <v>361</v>
      </c>
      <c r="C10608" t="s">
        <v>1538</v>
      </c>
      <c r="E10608">
        <v>2014</v>
      </c>
      <c r="F10608" s="10">
        <v>42059</v>
      </c>
      <c r="G10608" t="s">
        <v>489</v>
      </c>
      <c r="H10608" t="s">
        <v>474</v>
      </c>
      <c r="I10608" t="s">
        <v>463</v>
      </c>
      <c r="J10608">
        <v>7140.25</v>
      </c>
      <c r="K10608">
        <v>7140.25</v>
      </c>
    </row>
    <row r="10609" spans="1:11" x14ac:dyDescent="0.25">
      <c r="A10609">
        <v>8071</v>
      </c>
      <c r="B10609" t="s">
        <v>367</v>
      </c>
      <c r="C10609" t="s">
        <v>1538</v>
      </c>
      <c r="E10609">
        <v>2014</v>
      </c>
      <c r="F10609" s="10">
        <v>42052</v>
      </c>
      <c r="G10609" t="s">
        <v>489</v>
      </c>
      <c r="H10609" t="s">
        <v>474</v>
      </c>
      <c r="I10609" t="s">
        <v>463</v>
      </c>
      <c r="J10609">
        <v>731.68275000000006</v>
      </c>
      <c r="K10609">
        <v>731.68275000000006</v>
      </c>
    </row>
    <row r="10610" spans="1:11" x14ac:dyDescent="0.25">
      <c r="A10610">
        <v>8113</v>
      </c>
      <c r="B10610" t="s">
        <v>363</v>
      </c>
      <c r="C10610" t="s">
        <v>1538</v>
      </c>
      <c r="E10610">
        <v>2014</v>
      </c>
      <c r="F10610" s="10">
        <v>42068</v>
      </c>
      <c r="G10610" t="s">
        <v>489</v>
      </c>
      <c r="H10610" t="s">
        <v>474</v>
      </c>
      <c r="I10610" t="s">
        <v>463</v>
      </c>
      <c r="J10610">
        <v>29.643000000000001</v>
      </c>
      <c r="K10610">
        <v>29.643000000000001</v>
      </c>
    </row>
    <row r="10611" spans="1:11" x14ac:dyDescent="0.25">
      <c r="A10611">
        <v>8116</v>
      </c>
      <c r="B10611" t="s">
        <v>2652</v>
      </c>
      <c r="C10611" t="s">
        <v>1538</v>
      </c>
      <c r="E10611">
        <v>2014</v>
      </c>
      <c r="F10611" s="10">
        <v>42074</v>
      </c>
      <c r="G10611" t="s">
        <v>489</v>
      </c>
      <c r="H10611" t="s">
        <v>474</v>
      </c>
      <c r="I10611" t="s">
        <v>463</v>
      </c>
      <c r="J10611">
        <v>72.465000000000003</v>
      </c>
      <c r="K10611">
        <v>72.465000000000003</v>
      </c>
    </row>
    <row r="10612" spans="1:11" x14ac:dyDescent="0.25">
      <c r="A10612">
        <v>8118</v>
      </c>
      <c r="B10612" t="s">
        <v>344</v>
      </c>
      <c r="C10612" t="s">
        <v>1538</v>
      </c>
      <c r="E10612">
        <v>2014</v>
      </c>
      <c r="F10612" s="10">
        <v>42072</v>
      </c>
      <c r="G10612" t="s">
        <v>489</v>
      </c>
      <c r="H10612" t="s">
        <v>474</v>
      </c>
      <c r="I10612" t="s">
        <v>463</v>
      </c>
      <c r="J10612">
        <v>0.33600000000000002</v>
      </c>
      <c r="K10612">
        <v>0.33600000000000002</v>
      </c>
    </row>
    <row r="10613" spans="1:11" x14ac:dyDescent="0.25">
      <c r="A10613">
        <v>8189</v>
      </c>
      <c r="B10613" t="s">
        <v>427</v>
      </c>
      <c r="C10613" t="s">
        <v>1538</v>
      </c>
      <c r="E10613">
        <v>2014</v>
      </c>
      <c r="F10613" s="10">
        <v>42052</v>
      </c>
      <c r="G10613" t="s">
        <v>489</v>
      </c>
      <c r="H10613" t="s">
        <v>474</v>
      </c>
      <c r="I10613" t="s">
        <v>463</v>
      </c>
      <c r="J10613">
        <v>781.06920000000002</v>
      </c>
      <c r="K10613">
        <v>781.06920000000002</v>
      </c>
    </row>
    <row r="10614" spans="1:11" x14ac:dyDescent="0.25">
      <c r="A10614">
        <v>8430</v>
      </c>
      <c r="B10614" t="s">
        <v>339</v>
      </c>
      <c r="C10614" t="s">
        <v>1538</v>
      </c>
      <c r="E10614">
        <v>2014</v>
      </c>
      <c r="F10614" s="10">
        <v>42055</v>
      </c>
      <c r="G10614" t="s">
        <v>489</v>
      </c>
      <c r="H10614" t="s">
        <v>474</v>
      </c>
      <c r="I10614" t="s">
        <v>463</v>
      </c>
      <c r="J10614">
        <v>698.9</v>
      </c>
      <c r="K10614">
        <v>698.9</v>
      </c>
    </row>
    <row r="10615" spans="1:11" x14ac:dyDescent="0.25">
      <c r="A10615">
        <v>5288</v>
      </c>
      <c r="B10615" t="s">
        <v>353</v>
      </c>
      <c r="C10615" t="s">
        <v>1538</v>
      </c>
      <c r="E10615">
        <v>2014</v>
      </c>
      <c r="F10615" s="10">
        <v>42079</v>
      </c>
      <c r="G10615" t="s">
        <v>489</v>
      </c>
      <c r="H10615" t="s">
        <v>474</v>
      </c>
      <c r="I10615" t="s">
        <v>463</v>
      </c>
      <c r="J10615">
        <v>94.02</v>
      </c>
      <c r="K10615">
        <v>94.02</v>
      </c>
    </row>
    <row r="10616" spans="1:11" x14ac:dyDescent="0.25">
      <c r="A10616">
        <v>8080</v>
      </c>
      <c r="B10616" t="s">
        <v>1155</v>
      </c>
      <c r="C10616" t="s">
        <v>1538</v>
      </c>
      <c r="E10616">
        <v>2014</v>
      </c>
      <c r="F10616" s="10">
        <v>42079</v>
      </c>
      <c r="G10616" t="s">
        <v>489</v>
      </c>
      <c r="H10616" t="s">
        <v>474</v>
      </c>
      <c r="I10616" t="s">
        <v>463</v>
      </c>
      <c r="J10616">
        <v>536.28200000000004</v>
      </c>
      <c r="K10616">
        <v>536.28200000000004</v>
      </c>
    </row>
    <row r="10617" spans="1:11" x14ac:dyDescent="0.25">
      <c r="A10617">
        <v>8119</v>
      </c>
      <c r="B10617" t="s">
        <v>374</v>
      </c>
      <c r="C10617" t="s">
        <v>1538</v>
      </c>
      <c r="E10617">
        <v>2014</v>
      </c>
      <c r="F10617" s="10">
        <v>42088</v>
      </c>
      <c r="G10617" t="s">
        <v>489</v>
      </c>
      <c r="H10617" t="s">
        <v>474</v>
      </c>
      <c r="I10617" t="s">
        <v>463</v>
      </c>
      <c r="J10617">
        <v>32.558999999999997</v>
      </c>
      <c r="K10617">
        <v>32.558999999999997</v>
      </c>
    </row>
    <row r="10618" spans="1:11" x14ac:dyDescent="0.25">
      <c r="A10618">
        <v>8342</v>
      </c>
      <c r="B10618" t="s">
        <v>415</v>
      </c>
      <c r="C10618" t="s">
        <v>1538</v>
      </c>
      <c r="E10618">
        <v>2014</v>
      </c>
      <c r="F10618" s="10">
        <v>42090</v>
      </c>
      <c r="G10618" t="s">
        <v>489</v>
      </c>
      <c r="H10618" t="s">
        <v>474</v>
      </c>
      <c r="I10618" t="s">
        <v>463</v>
      </c>
      <c r="J10618">
        <v>8.4169999999999998</v>
      </c>
      <c r="K10618">
        <v>8.4169999999999998</v>
      </c>
    </row>
    <row r="10619" spans="1:11" x14ac:dyDescent="0.25">
      <c r="A10619">
        <v>5763483</v>
      </c>
      <c r="B10619" t="s">
        <v>377</v>
      </c>
      <c r="C10619" t="s">
        <v>1538</v>
      </c>
      <c r="E10619">
        <v>2015</v>
      </c>
      <c r="F10619" s="10">
        <v>42087</v>
      </c>
      <c r="G10619" t="s">
        <v>489</v>
      </c>
      <c r="H10619" t="s">
        <v>474</v>
      </c>
      <c r="I10619" t="s">
        <v>463</v>
      </c>
      <c r="J10619">
        <v>2427</v>
      </c>
      <c r="K10619">
        <v>2427</v>
      </c>
    </row>
    <row r="10620" spans="1:11" x14ac:dyDescent="0.25">
      <c r="A10620">
        <v>8114</v>
      </c>
      <c r="B10620" t="s">
        <v>320</v>
      </c>
      <c r="C10620" t="s">
        <v>1538</v>
      </c>
      <c r="E10620">
        <v>2015</v>
      </c>
      <c r="F10620" s="10">
        <v>42136</v>
      </c>
      <c r="G10620" t="s">
        <v>489</v>
      </c>
      <c r="H10620" t="s">
        <v>474</v>
      </c>
      <c r="I10620" t="s">
        <v>463</v>
      </c>
      <c r="J10620">
        <v>1180.0730000000001</v>
      </c>
      <c r="K10620">
        <v>1180.0730000000001</v>
      </c>
    </row>
    <row r="10621" spans="1:11" x14ac:dyDescent="0.25">
      <c r="A10621">
        <v>1374</v>
      </c>
      <c r="B10621" t="s">
        <v>154</v>
      </c>
      <c r="C10621" t="s">
        <v>1538</v>
      </c>
      <c r="E10621">
        <v>2014</v>
      </c>
      <c r="F10621" s="10">
        <v>42161</v>
      </c>
      <c r="G10621" t="s">
        <v>489</v>
      </c>
      <c r="H10621" t="s">
        <v>474</v>
      </c>
      <c r="I10621" t="s">
        <v>463</v>
      </c>
      <c r="J10621">
        <v>278</v>
      </c>
      <c r="K10621">
        <v>278</v>
      </c>
    </row>
    <row r="10622" spans="1:11" x14ac:dyDescent="0.25">
      <c r="A10622">
        <v>8090</v>
      </c>
      <c r="B10622" t="s">
        <v>410</v>
      </c>
      <c r="C10622" t="s">
        <v>1538</v>
      </c>
      <c r="E10622">
        <v>2015</v>
      </c>
      <c r="F10622" s="10">
        <v>42144</v>
      </c>
      <c r="G10622" t="s">
        <v>489</v>
      </c>
      <c r="H10622" t="s">
        <v>474</v>
      </c>
      <c r="I10622" t="s">
        <v>463</v>
      </c>
      <c r="J10622">
        <v>820</v>
      </c>
      <c r="K10622">
        <v>820</v>
      </c>
    </row>
    <row r="10623" spans="1:11" x14ac:dyDescent="0.25">
      <c r="A10623">
        <v>8329</v>
      </c>
      <c r="B10623" t="s">
        <v>334</v>
      </c>
      <c r="C10623" t="s">
        <v>1538</v>
      </c>
      <c r="E10623">
        <v>2014</v>
      </c>
      <c r="F10623" s="10">
        <v>42228</v>
      </c>
      <c r="G10623" t="s">
        <v>489</v>
      </c>
      <c r="H10623" t="s">
        <v>474</v>
      </c>
      <c r="I10623" t="s">
        <v>463</v>
      </c>
      <c r="J10623">
        <v>67.126999999999995</v>
      </c>
      <c r="K10623">
        <v>67.126999999999995</v>
      </c>
    </row>
    <row r="10624" spans="1:11" x14ac:dyDescent="0.25">
      <c r="A10624">
        <v>1788</v>
      </c>
      <c r="B10624" t="s">
        <v>422</v>
      </c>
      <c r="C10624" t="s">
        <v>1538</v>
      </c>
      <c r="E10624">
        <v>2015</v>
      </c>
      <c r="F10624" s="10">
        <v>42320</v>
      </c>
      <c r="G10624" t="s">
        <v>489</v>
      </c>
      <c r="H10624" t="s">
        <v>474</v>
      </c>
      <c r="I10624" t="s">
        <v>463</v>
      </c>
      <c r="J10624">
        <v>876.54464999999993</v>
      </c>
      <c r="K10624">
        <v>876.54464999999993</v>
      </c>
    </row>
    <row r="10625" spans="1:11" x14ac:dyDescent="0.25">
      <c r="A10625">
        <v>8079</v>
      </c>
      <c r="B10625" t="s">
        <v>400</v>
      </c>
      <c r="C10625" t="s">
        <v>1538</v>
      </c>
      <c r="E10625">
        <v>2015</v>
      </c>
      <c r="F10625" s="10">
        <v>42330</v>
      </c>
      <c r="G10625" t="s">
        <v>489</v>
      </c>
      <c r="H10625" t="s">
        <v>474</v>
      </c>
      <c r="I10625" t="s">
        <v>463</v>
      </c>
      <c r="J10625">
        <v>1094.28</v>
      </c>
      <c r="K10625">
        <v>1094.28</v>
      </c>
    </row>
    <row r="10626" spans="1:11" x14ac:dyDescent="0.25">
      <c r="A10626">
        <v>1279</v>
      </c>
      <c r="B10626" t="s">
        <v>372</v>
      </c>
      <c r="C10626" t="s">
        <v>1538</v>
      </c>
      <c r="E10626">
        <v>2015</v>
      </c>
      <c r="F10626" s="10">
        <v>42369</v>
      </c>
      <c r="G10626" t="s">
        <v>489</v>
      </c>
      <c r="H10626" t="s">
        <v>474</v>
      </c>
      <c r="I10626" t="s">
        <v>463</v>
      </c>
      <c r="J10626">
        <v>610</v>
      </c>
      <c r="K10626">
        <v>610</v>
      </c>
    </row>
    <row r="10627" spans="1:11" x14ac:dyDescent="0.25">
      <c r="A10627">
        <v>1573</v>
      </c>
      <c r="B10627" t="s">
        <v>407</v>
      </c>
      <c r="C10627" t="s">
        <v>1538</v>
      </c>
      <c r="E10627">
        <v>2015</v>
      </c>
      <c r="F10627" s="10">
        <v>42402</v>
      </c>
      <c r="G10627" t="s">
        <v>489</v>
      </c>
      <c r="H10627" t="s">
        <v>474</v>
      </c>
      <c r="I10627" t="s">
        <v>463</v>
      </c>
      <c r="J10627">
        <v>4663.2</v>
      </c>
      <c r="K10627">
        <v>4663.2</v>
      </c>
    </row>
    <row r="10628" spans="1:11" x14ac:dyDescent="0.25">
      <c r="A10628">
        <v>8087</v>
      </c>
      <c r="B10628" t="s">
        <v>430</v>
      </c>
      <c r="C10628" t="s">
        <v>1538</v>
      </c>
      <c r="E10628">
        <v>2015</v>
      </c>
      <c r="F10628" s="10">
        <v>42404</v>
      </c>
      <c r="G10628" t="s">
        <v>489</v>
      </c>
      <c r="H10628" t="s">
        <v>474</v>
      </c>
      <c r="I10628" t="s">
        <v>463</v>
      </c>
      <c r="J10628">
        <v>3653</v>
      </c>
      <c r="K10628">
        <v>3653</v>
      </c>
    </row>
    <row r="10629" spans="1:11" x14ac:dyDescent="0.25">
      <c r="A10629">
        <v>1158</v>
      </c>
      <c r="B10629" t="s">
        <v>53</v>
      </c>
      <c r="C10629" t="s">
        <v>1538</v>
      </c>
      <c r="E10629">
        <v>2015</v>
      </c>
      <c r="F10629" s="10">
        <v>42444</v>
      </c>
      <c r="G10629" t="s">
        <v>489</v>
      </c>
      <c r="H10629" t="s">
        <v>474</v>
      </c>
      <c r="I10629" t="s">
        <v>463</v>
      </c>
      <c r="J10629">
        <v>57.116199999999999</v>
      </c>
      <c r="K10629">
        <v>57.116199999999999</v>
      </c>
    </row>
    <row r="10630" spans="1:11" x14ac:dyDescent="0.25">
      <c r="A10630">
        <v>974</v>
      </c>
      <c r="B10630" t="s">
        <v>324</v>
      </c>
      <c r="C10630" t="s">
        <v>1538</v>
      </c>
      <c r="E10630">
        <v>2015</v>
      </c>
      <c r="F10630" s="10">
        <v>42429</v>
      </c>
      <c r="G10630" t="s">
        <v>489</v>
      </c>
      <c r="H10630" t="s">
        <v>474</v>
      </c>
      <c r="I10630" t="s">
        <v>463</v>
      </c>
      <c r="J10630">
        <v>556.23400000000004</v>
      </c>
      <c r="K10630">
        <v>556.23400000000004</v>
      </c>
    </row>
    <row r="10631" spans="1:11" x14ac:dyDescent="0.25">
      <c r="A10631">
        <v>1174</v>
      </c>
      <c r="B10631" t="s">
        <v>358</v>
      </c>
      <c r="C10631" t="s">
        <v>1538</v>
      </c>
      <c r="E10631">
        <v>2015</v>
      </c>
      <c r="F10631" s="10">
        <v>42424</v>
      </c>
      <c r="G10631" t="s">
        <v>489</v>
      </c>
      <c r="H10631" t="s">
        <v>474</v>
      </c>
      <c r="I10631" t="s">
        <v>463</v>
      </c>
      <c r="J10631">
        <v>2467.5719999999997</v>
      </c>
      <c r="K10631">
        <v>2467.5719999999997</v>
      </c>
    </row>
    <row r="10632" spans="1:11" x14ac:dyDescent="0.25">
      <c r="A10632">
        <v>1114</v>
      </c>
      <c r="B10632" t="s">
        <v>351</v>
      </c>
      <c r="C10632" t="s">
        <v>1538</v>
      </c>
      <c r="E10632">
        <v>2015</v>
      </c>
      <c r="F10632" s="10">
        <v>42422</v>
      </c>
      <c r="G10632" t="s">
        <v>489</v>
      </c>
      <c r="H10632" t="s">
        <v>474</v>
      </c>
      <c r="I10632" t="s">
        <v>463</v>
      </c>
      <c r="J10632">
        <v>1243.67</v>
      </c>
      <c r="K10632">
        <v>1243.67</v>
      </c>
    </row>
    <row r="10633" spans="1:11" x14ac:dyDescent="0.25">
      <c r="A10633">
        <v>1920</v>
      </c>
      <c r="B10633" t="s">
        <v>348</v>
      </c>
      <c r="C10633" t="s">
        <v>1538</v>
      </c>
      <c r="E10633">
        <v>2015</v>
      </c>
      <c r="F10633" s="10">
        <v>42424</v>
      </c>
      <c r="G10633" t="s">
        <v>489</v>
      </c>
      <c r="H10633" t="s">
        <v>474</v>
      </c>
      <c r="I10633" t="s">
        <v>463</v>
      </c>
      <c r="J10633">
        <v>588.36800000000005</v>
      </c>
      <c r="K10633">
        <v>588.36800000000005</v>
      </c>
    </row>
    <row r="10634" spans="1:11" x14ac:dyDescent="0.25">
      <c r="A10634">
        <v>1933</v>
      </c>
      <c r="B10634" t="s">
        <v>326</v>
      </c>
      <c r="C10634" t="s">
        <v>1538</v>
      </c>
      <c r="E10634">
        <v>2015</v>
      </c>
      <c r="F10634" s="10">
        <v>42424</v>
      </c>
      <c r="G10634" t="s">
        <v>489</v>
      </c>
      <c r="H10634" t="s">
        <v>474</v>
      </c>
      <c r="I10634" t="s">
        <v>463</v>
      </c>
      <c r="J10634">
        <v>422.60199999999998</v>
      </c>
      <c r="K10634">
        <v>422.60199999999998</v>
      </c>
    </row>
    <row r="10635" spans="1:11" x14ac:dyDescent="0.25">
      <c r="A10635">
        <v>1935</v>
      </c>
      <c r="B10635" t="s">
        <v>398</v>
      </c>
      <c r="C10635" t="s">
        <v>1538</v>
      </c>
      <c r="E10635">
        <v>2015</v>
      </c>
      <c r="F10635" s="10">
        <v>42433</v>
      </c>
      <c r="G10635" t="s">
        <v>489</v>
      </c>
      <c r="H10635" t="s">
        <v>474</v>
      </c>
      <c r="I10635" t="s">
        <v>463</v>
      </c>
      <c r="J10635">
        <v>126.02500000000001</v>
      </c>
      <c r="K10635">
        <v>126.02500000000001</v>
      </c>
    </row>
    <row r="10636" spans="1:11" x14ac:dyDescent="0.25">
      <c r="A10636">
        <v>2043</v>
      </c>
      <c r="B10636" t="s">
        <v>432</v>
      </c>
      <c r="C10636" t="s">
        <v>1538</v>
      </c>
      <c r="E10636">
        <v>2015</v>
      </c>
      <c r="F10636" s="10">
        <v>42437</v>
      </c>
      <c r="G10636" t="s">
        <v>489</v>
      </c>
      <c r="H10636" t="s">
        <v>474</v>
      </c>
      <c r="I10636" t="s">
        <v>463</v>
      </c>
      <c r="J10636">
        <v>47.088999999999999</v>
      </c>
      <c r="K10636">
        <v>47.088999999999999</v>
      </c>
    </row>
    <row r="10637" spans="1:11" x14ac:dyDescent="0.25">
      <c r="A10637">
        <v>2044</v>
      </c>
      <c r="B10637" t="s">
        <v>412</v>
      </c>
      <c r="C10637" t="s">
        <v>1538</v>
      </c>
      <c r="E10637">
        <v>2015</v>
      </c>
      <c r="F10637" s="10">
        <v>42418</v>
      </c>
      <c r="G10637" t="s">
        <v>489</v>
      </c>
      <c r="H10637" t="s">
        <v>474</v>
      </c>
      <c r="I10637" t="s">
        <v>463</v>
      </c>
      <c r="J10637">
        <v>305.08199999999999</v>
      </c>
      <c r="K10637">
        <v>305.08199999999999</v>
      </c>
    </row>
    <row r="10638" spans="1:11" x14ac:dyDescent="0.25">
      <c r="A10638">
        <v>5288</v>
      </c>
      <c r="B10638" t="s">
        <v>353</v>
      </c>
      <c r="C10638" t="s">
        <v>1538</v>
      </c>
      <c r="E10638">
        <v>2015</v>
      </c>
      <c r="F10638" s="10">
        <v>42443</v>
      </c>
      <c r="G10638" t="s">
        <v>489</v>
      </c>
      <c r="H10638" t="s">
        <v>474</v>
      </c>
      <c r="I10638" t="s">
        <v>463</v>
      </c>
      <c r="J10638">
        <v>96.040999999999997</v>
      </c>
      <c r="K10638">
        <v>96.040999999999997</v>
      </c>
    </row>
    <row r="10639" spans="1:11" x14ac:dyDescent="0.25">
      <c r="A10639">
        <v>8058</v>
      </c>
      <c r="B10639" t="s">
        <v>328</v>
      </c>
      <c r="C10639" t="s">
        <v>1538</v>
      </c>
      <c r="E10639">
        <v>2015</v>
      </c>
      <c r="F10639" s="10">
        <v>42425</v>
      </c>
      <c r="G10639" t="s">
        <v>489</v>
      </c>
      <c r="H10639" t="s">
        <v>474</v>
      </c>
      <c r="I10639" t="s">
        <v>463</v>
      </c>
      <c r="J10639">
        <v>3159</v>
      </c>
      <c r="K10639">
        <v>3159</v>
      </c>
    </row>
    <row r="10640" spans="1:11" x14ac:dyDescent="0.25">
      <c r="A10640">
        <v>8060</v>
      </c>
      <c r="B10640" t="s">
        <v>330</v>
      </c>
      <c r="C10640" t="s">
        <v>1538</v>
      </c>
      <c r="E10640">
        <v>2015</v>
      </c>
      <c r="F10640" s="10">
        <v>42423</v>
      </c>
      <c r="G10640" t="s">
        <v>489</v>
      </c>
      <c r="H10640" t="s">
        <v>474</v>
      </c>
      <c r="I10640" t="s">
        <v>463</v>
      </c>
      <c r="J10640">
        <v>814.20399999999995</v>
      </c>
      <c r="K10640">
        <v>814.20399999999995</v>
      </c>
    </row>
    <row r="10641" spans="1:11" x14ac:dyDescent="0.25">
      <c r="A10641">
        <v>8070</v>
      </c>
      <c r="B10641" t="s">
        <v>361</v>
      </c>
      <c r="C10641" t="s">
        <v>1538</v>
      </c>
      <c r="E10641">
        <v>2015</v>
      </c>
      <c r="F10641" s="10">
        <v>42423</v>
      </c>
      <c r="G10641" t="s">
        <v>489</v>
      </c>
      <c r="H10641" t="s">
        <v>474</v>
      </c>
      <c r="I10641" t="s">
        <v>463</v>
      </c>
      <c r="J10641">
        <v>6772.55</v>
      </c>
      <c r="K10641">
        <v>6772.55</v>
      </c>
    </row>
    <row r="10642" spans="1:11" x14ac:dyDescent="0.25">
      <c r="A10642">
        <v>8071</v>
      </c>
      <c r="B10642" t="s">
        <v>367</v>
      </c>
      <c r="C10642" t="s">
        <v>1538</v>
      </c>
      <c r="E10642">
        <v>2015</v>
      </c>
      <c r="F10642" s="10">
        <v>42418</v>
      </c>
      <c r="G10642" t="s">
        <v>489</v>
      </c>
      <c r="H10642" t="s">
        <v>474</v>
      </c>
      <c r="I10642" t="s">
        <v>463</v>
      </c>
      <c r="J10642">
        <v>820.40238000000011</v>
      </c>
      <c r="K10642">
        <v>820.40238000000011</v>
      </c>
    </row>
    <row r="10643" spans="1:11" x14ac:dyDescent="0.25">
      <c r="A10643">
        <v>8074</v>
      </c>
      <c r="B10643" t="s">
        <v>384</v>
      </c>
      <c r="C10643" t="s">
        <v>1538</v>
      </c>
      <c r="E10643">
        <v>2015</v>
      </c>
      <c r="F10643" s="10">
        <v>42417</v>
      </c>
      <c r="G10643" t="s">
        <v>489</v>
      </c>
      <c r="H10643" t="s">
        <v>474</v>
      </c>
      <c r="I10643" t="s">
        <v>463</v>
      </c>
      <c r="J10643">
        <v>519.42200000000003</v>
      </c>
      <c r="K10643">
        <v>519.42200000000003</v>
      </c>
    </row>
    <row r="10644" spans="1:11" x14ac:dyDescent="0.25">
      <c r="A10644">
        <v>8080</v>
      </c>
      <c r="B10644" t="s">
        <v>1155</v>
      </c>
      <c r="C10644" t="s">
        <v>1538</v>
      </c>
      <c r="E10644">
        <v>2015</v>
      </c>
      <c r="F10644" s="10">
        <v>42440</v>
      </c>
      <c r="G10644" t="s">
        <v>489</v>
      </c>
      <c r="H10644" t="s">
        <v>474</v>
      </c>
      <c r="I10644" t="s">
        <v>463</v>
      </c>
      <c r="J10644">
        <v>356.69900000000001</v>
      </c>
      <c r="K10644">
        <v>356.69900000000001</v>
      </c>
    </row>
    <row r="10645" spans="1:11" x14ac:dyDescent="0.25">
      <c r="A10645">
        <v>8113</v>
      </c>
      <c r="B10645" t="s">
        <v>363</v>
      </c>
      <c r="C10645" t="s">
        <v>1538</v>
      </c>
      <c r="E10645">
        <v>2015</v>
      </c>
      <c r="F10645" s="10">
        <v>42433</v>
      </c>
      <c r="G10645" t="s">
        <v>489</v>
      </c>
      <c r="H10645" t="s">
        <v>474</v>
      </c>
      <c r="I10645" t="s">
        <v>463</v>
      </c>
      <c r="J10645">
        <v>43.53</v>
      </c>
      <c r="K10645">
        <v>43.53</v>
      </c>
    </row>
    <row r="10646" spans="1:11" x14ac:dyDescent="0.25">
      <c r="A10646">
        <v>8116</v>
      </c>
      <c r="B10646" t="s">
        <v>2652</v>
      </c>
      <c r="C10646" t="s">
        <v>1538</v>
      </c>
      <c r="E10646">
        <v>2015</v>
      </c>
      <c r="F10646" s="10">
        <v>42440</v>
      </c>
      <c r="G10646" t="s">
        <v>489</v>
      </c>
      <c r="H10646" t="s">
        <v>474</v>
      </c>
      <c r="I10646" t="s">
        <v>463</v>
      </c>
      <c r="J10646">
        <v>77.024000000000001</v>
      </c>
      <c r="K10646">
        <v>77.024000000000001</v>
      </c>
    </row>
    <row r="10647" spans="1:11" x14ac:dyDescent="0.25">
      <c r="A10647">
        <v>8118</v>
      </c>
      <c r="B10647" t="s">
        <v>344</v>
      </c>
      <c r="C10647" t="s">
        <v>1538</v>
      </c>
      <c r="E10647">
        <v>2015</v>
      </c>
      <c r="F10647" s="10">
        <v>42443</v>
      </c>
      <c r="G10647" t="s">
        <v>489</v>
      </c>
      <c r="H10647" t="s">
        <v>474</v>
      </c>
      <c r="I10647" t="s">
        <v>463</v>
      </c>
      <c r="J10647">
        <v>0.30399999999999999</v>
      </c>
      <c r="K10647">
        <v>0.30399999999999999</v>
      </c>
    </row>
    <row r="10648" spans="1:11" x14ac:dyDescent="0.25">
      <c r="A10648">
        <v>8189</v>
      </c>
      <c r="B10648" t="s">
        <v>427</v>
      </c>
      <c r="C10648" t="s">
        <v>1538</v>
      </c>
      <c r="E10648">
        <v>2015</v>
      </c>
      <c r="F10648" s="10">
        <v>42416</v>
      </c>
      <c r="G10648" t="s">
        <v>489</v>
      </c>
      <c r="H10648" t="s">
        <v>474</v>
      </c>
      <c r="I10648" t="s">
        <v>463</v>
      </c>
      <c r="J10648">
        <v>707.43139999999994</v>
      </c>
      <c r="K10648">
        <v>707.43139999999994</v>
      </c>
    </row>
    <row r="10649" spans="1:11" x14ac:dyDescent="0.25">
      <c r="A10649">
        <v>8430</v>
      </c>
      <c r="B10649" t="s">
        <v>339</v>
      </c>
      <c r="C10649" t="s">
        <v>1538</v>
      </c>
      <c r="E10649">
        <v>2015</v>
      </c>
      <c r="F10649" s="10">
        <v>42420</v>
      </c>
      <c r="G10649" t="s">
        <v>489</v>
      </c>
      <c r="H10649" t="s">
        <v>474</v>
      </c>
      <c r="I10649" t="s">
        <v>463</v>
      </c>
      <c r="J10649">
        <v>258.60000000000002</v>
      </c>
      <c r="K10649">
        <v>258.60000000000002</v>
      </c>
    </row>
    <row r="10650" spans="1:11" x14ac:dyDescent="0.25">
      <c r="A10650">
        <v>1441</v>
      </c>
      <c r="B10650" t="s">
        <v>392</v>
      </c>
      <c r="C10650" t="s">
        <v>1538</v>
      </c>
      <c r="E10650">
        <v>2016</v>
      </c>
      <c r="F10650" s="10">
        <v>42470</v>
      </c>
      <c r="G10650" t="s">
        <v>489</v>
      </c>
      <c r="H10650" t="s">
        <v>474</v>
      </c>
      <c r="I10650" t="s">
        <v>463</v>
      </c>
      <c r="J10650">
        <v>594.26700000000005</v>
      </c>
      <c r="K10650">
        <v>594.26700000000005</v>
      </c>
    </row>
    <row r="10651" spans="1:11" x14ac:dyDescent="0.25">
      <c r="A10651">
        <v>8119</v>
      </c>
      <c r="B10651" t="s">
        <v>374</v>
      </c>
      <c r="C10651" t="s">
        <v>1538</v>
      </c>
      <c r="E10651">
        <v>2015</v>
      </c>
      <c r="F10651" s="10">
        <v>42473</v>
      </c>
      <c r="G10651" t="s">
        <v>489</v>
      </c>
      <c r="H10651" t="s">
        <v>474</v>
      </c>
      <c r="I10651" t="s">
        <v>463</v>
      </c>
      <c r="J10651">
        <v>31.956</v>
      </c>
      <c r="K10651">
        <v>31.956</v>
      </c>
    </row>
    <row r="10652" spans="1:11" x14ac:dyDescent="0.25">
      <c r="A10652">
        <v>8342</v>
      </c>
      <c r="B10652" t="s">
        <v>415</v>
      </c>
      <c r="C10652" t="s">
        <v>1538</v>
      </c>
      <c r="E10652">
        <v>2015</v>
      </c>
      <c r="F10652" s="10">
        <v>42455</v>
      </c>
      <c r="G10652" t="s">
        <v>489</v>
      </c>
      <c r="H10652" t="s">
        <v>474</v>
      </c>
      <c r="I10652" t="s">
        <v>463</v>
      </c>
      <c r="J10652">
        <v>47.444000000000003</v>
      </c>
      <c r="K10652">
        <v>47.444000000000003</v>
      </c>
    </row>
    <row r="10653" spans="1:11" x14ac:dyDescent="0.25">
      <c r="A10653">
        <v>5763483</v>
      </c>
      <c r="B10653" t="s">
        <v>377</v>
      </c>
      <c r="C10653" t="s">
        <v>1538</v>
      </c>
      <c r="E10653">
        <v>2016</v>
      </c>
      <c r="F10653" s="10">
        <v>42447</v>
      </c>
      <c r="G10653" t="s">
        <v>489</v>
      </c>
      <c r="H10653" t="s">
        <v>474</v>
      </c>
      <c r="I10653" t="s">
        <v>463</v>
      </c>
      <c r="J10653">
        <v>2510</v>
      </c>
      <c r="K10653">
        <v>2510</v>
      </c>
    </row>
    <row r="10654" spans="1:11" x14ac:dyDescent="0.25">
      <c r="A10654">
        <v>8329</v>
      </c>
      <c r="B10654" t="s">
        <v>334</v>
      </c>
      <c r="C10654" t="s">
        <v>1538</v>
      </c>
      <c r="E10654">
        <v>2015</v>
      </c>
      <c r="F10654" s="10">
        <v>42503</v>
      </c>
      <c r="G10654" t="s">
        <v>489</v>
      </c>
      <c r="H10654" t="s">
        <v>474</v>
      </c>
      <c r="I10654" t="s">
        <v>463</v>
      </c>
      <c r="J10654">
        <v>100.33499999999999</v>
      </c>
      <c r="K10654">
        <v>100.33499999999999</v>
      </c>
    </row>
    <row r="10655" spans="1:11" x14ac:dyDescent="0.25">
      <c r="A10655">
        <v>1374</v>
      </c>
      <c r="B10655" t="s">
        <v>154</v>
      </c>
      <c r="C10655" t="s">
        <v>1538</v>
      </c>
      <c r="E10655">
        <v>2015</v>
      </c>
      <c r="F10655" s="10">
        <v>42526</v>
      </c>
      <c r="G10655" t="s">
        <v>489</v>
      </c>
      <c r="H10655" t="s">
        <v>474</v>
      </c>
      <c r="I10655" t="s">
        <v>463</v>
      </c>
      <c r="J10655">
        <v>173</v>
      </c>
      <c r="K10655">
        <v>173</v>
      </c>
    </row>
    <row r="10656" spans="1:11" x14ac:dyDescent="0.25">
      <c r="A10656">
        <v>1395</v>
      </c>
      <c r="B10656" t="s">
        <v>386</v>
      </c>
      <c r="C10656" t="s">
        <v>1538</v>
      </c>
      <c r="E10656">
        <v>2015</v>
      </c>
      <c r="F10656" s="10">
        <v>42512</v>
      </c>
      <c r="G10656" t="s">
        <v>489</v>
      </c>
      <c r="H10656" t="s">
        <v>474</v>
      </c>
      <c r="I10656" t="s">
        <v>463</v>
      </c>
      <c r="J10656">
        <v>272.5</v>
      </c>
      <c r="K10656">
        <v>272.5</v>
      </c>
    </row>
    <row r="10657" spans="1:11" x14ac:dyDescent="0.25">
      <c r="A10657">
        <v>1427</v>
      </c>
      <c r="B10657" t="s">
        <v>389</v>
      </c>
      <c r="C10657" t="s">
        <v>1538</v>
      </c>
      <c r="E10657">
        <v>2015</v>
      </c>
      <c r="F10657" s="10">
        <v>42512</v>
      </c>
      <c r="G10657" t="s">
        <v>489</v>
      </c>
      <c r="H10657" t="s">
        <v>474</v>
      </c>
      <c r="I10657" t="s">
        <v>463</v>
      </c>
      <c r="J10657">
        <v>572.51600000000008</v>
      </c>
      <c r="K10657">
        <v>572.51600000000008</v>
      </c>
    </row>
    <row r="10658" spans="1:11" x14ac:dyDescent="0.25">
      <c r="A10658">
        <v>8090</v>
      </c>
      <c r="B10658" t="s">
        <v>410</v>
      </c>
      <c r="C10658" t="s">
        <v>1538</v>
      </c>
      <c r="E10658">
        <v>2016</v>
      </c>
      <c r="F10658" s="10">
        <v>42509</v>
      </c>
      <c r="G10658" t="s">
        <v>489</v>
      </c>
      <c r="H10658" t="s">
        <v>474</v>
      </c>
      <c r="I10658" t="s">
        <v>463</v>
      </c>
      <c r="J10658">
        <v>823.5</v>
      </c>
      <c r="K10658">
        <v>823.5</v>
      </c>
    </row>
    <row r="10659" spans="1:11" x14ac:dyDescent="0.25">
      <c r="A10659">
        <v>8114</v>
      </c>
      <c r="B10659" t="s">
        <v>320</v>
      </c>
      <c r="C10659" t="s">
        <v>1538</v>
      </c>
      <c r="E10659">
        <v>2016</v>
      </c>
      <c r="F10659" s="10">
        <v>42528</v>
      </c>
      <c r="G10659" t="s">
        <v>489</v>
      </c>
      <c r="H10659" t="s">
        <v>474</v>
      </c>
      <c r="I10659" t="s">
        <v>463</v>
      </c>
      <c r="J10659">
        <v>1290.6780000000001</v>
      </c>
      <c r="K10659">
        <v>1290.6780000000001</v>
      </c>
    </row>
    <row r="10660" spans="1:11" x14ac:dyDescent="0.25">
      <c r="A10660">
        <v>8429</v>
      </c>
      <c r="B10660" t="s">
        <v>414</v>
      </c>
      <c r="C10660" t="s">
        <v>1538</v>
      </c>
      <c r="E10660">
        <v>2015</v>
      </c>
      <c r="F10660" s="10">
        <v>42529</v>
      </c>
      <c r="G10660" t="s">
        <v>489</v>
      </c>
      <c r="H10660" t="s">
        <v>474</v>
      </c>
      <c r="I10660" t="s">
        <v>463</v>
      </c>
      <c r="J10660">
        <v>535.577</v>
      </c>
      <c r="K10660">
        <v>535.577</v>
      </c>
    </row>
    <row r="10661" spans="1:11" x14ac:dyDescent="0.25">
      <c r="A10661">
        <v>12062</v>
      </c>
      <c r="B10661" t="s">
        <v>423</v>
      </c>
      <c r="C10661" t="s">
        <v>1538</v>
      </c>
      <c r="E10661">
        <v>2016</v>
      </c>
      <c r="F10661" s="10">
        <v>42513</v>
      </c>
      <c r="G10661" t="s">
        <v>489</v>
      </c>
      <c r="H10661" t="s">
        <v>474</v>
      </c>
      <c r="I10661" t="s">
        <v>463</v>
      </c>
      <c r="J10661">
        <v>160.4</v>
      </c>
      <c r="K10661">
        <v>160.4</v>
      </c>
    </row>
    <row r="10662" spans="1:11" x14ac:dyDescent="0.25">
      <c r="A10662">
        <v>1106</v>
      </c>
      <c r="B10662" t="s">
        <v>350</v>
      </c>
      <c r="C10662" t="s">
        <v>1538</v>
      </c>
      <c r="E10662">
        <v>2015</v>
      </c>
      <c r="F10662" s="10">
        <v>42590</v>
      </c>
      <c r="G10662" t="s">
        <v>489</v>
      </c>
      <c r="H10662" t="s">
        <v>474</v>
      </c>
      <c r="I10662" t="s">
        <v>463</v>
      </c>
      <c r="J10662">
        <v>836.22500000000002</v>
      </c>
      <c r="K10662">
        <v>836.22500000000002</v>
      </c>
    </row>
    <row r="10663" spans="1:11" x14ac:dyDescent="0.25">
      <c r="A10663">
        <v>1265</v>
      </c>
      <c r="B10663" t="s">
        <v>116</v>
      </c>
      <c r="C10663" t="s">
        <v>1538</v>
      </c>
      <c r="E10663">
        <v>2015</v>
      </c>
      <c r="F10663" s="10">
        <v>42590</v>
      </c>
      <c r="G10663" t="s">
        <v>489</v>
      </c>
      <c r="H10663" t="s">
        <v>474</v>
      </c>
      <c r="I10663" t="s">
        <v>463</v>
      </c>
      <c r="J10663">
        <v>48.984615384615381</v>
      </c>
      <c r="K10663">
        <v>48.984615384615381</v>
      </c>
    </row>
    <row r="10664" spans="1:11" x14ac:dyDescent="0.25">
      <c r="A10664">
        <v>1349</v>
      </c>
      <c r="B10664" t="s">
        <v>46</v>
      </c>
      <c r="C10664" t="s">
        <v>1538</v>
      </c>
      <c r="E10664">
        <v>2015</v>
      </c>
      <c r="F10664" s="10">
        <v>42590</v>
      </c>
      <c r="G10664" t="s">
        <v>489</v>
      </c>
      <c r="H10664" t="s">
        <v>474</v>
      </c>
      <c r="I10664" t="s">
        <v>463</v>
      </c>
      <c r="J10664">
        <v>141.5272727272727</v>
      </c>
      <c r="K10664">
        <v>141.5272727272727</v>
      </c>
    </row>
    <row r="10665" spans="1:11" x14ac:dyDescent="0.25">
      <c r="A10665">
        <v>1352</v>
      </c>
      <c r="B10665" t="s">
        <v>375</v>
      </c>
      <c r="C10665" t="s">
        <v>1538</v>
      </c>
      <c r="E10665">
        <v>2015</v>
      </c>
      <c r="F10665" s="10">
        <v>42590</v>
      </c>
      <c r="G10665" t="s">
        <v>489</v>
      </c>
      <c r="H10665" t="s">
        <v>474</v>
      </c>
      <c r="I10665" t="s">
        <v>463</v>
      </c>
      <c r="J10665">
        <v>183.1</v>
      </c>
      <c r="K10665">
        <v>183.1</v>
      </c>
    </row>
    <row r="10666" spans="1:11" x14ac:dyDescent="0.25">
      <c r="A10666">
        <v>1354</v>
      </c>
      <c r="B10666" t="s">
        <v>378</v>
      </c>
      <c r="C10666" t="s">
        <v>1538</v>
      </c>
      <c r="E10666">
        <v>2015</v>
      </c>
      <c r="F10666" s="10">
        <v>42590</v>
      </c>
      <c r="G10666" t="s">
        <v>489</v>
      </c>
      <c r="H10666" t="s">
        <v>474</v>
      </c>
      <c r="I10666" t="s">
        <v>463</v>
      </c>
      <c r="J10666">
        <v>362.976</v>
      </c>
      <c r="K10666">
        <v>362.976</v>
      </c>
    </row>
    <row r="10667" spans="1:11" x14ac:dyDescent="0.25">
      <c r="A10667">
        <v>8064</v>
      </c>
      <c r="B10667" t="s">
        <v>346</v>
      </c>
      <c r="C10667" t="s">
        <v>1538</v>
      </c>
      <c r="E10667">
        <v>2015</v>
      </c>
      <c r="F10667" s="10">
        <v>42634</v>
      </c>
      <c r="G10667" t="s">
        <v>489</v>
      </c>
      <c r="H10667" t="s">
        <v>474</v>
      </c>
      <c r="I10667" t="s">
        <v>463</v>
      </c>
      <c r="J10667">
        <v>240.75179999999997</v>
      </c>
      <c r="K10667">
        <v>240.75179999999997</v>
      </c>
    </row>
    <row r="10668" spans="1:11" x14ac:dyDescent="0.25">
      <c r="A10668">
        <v>5753483</v>
      </c>
      <c r="B10668" t="s">
        <v>371</v>
      </c>
      <c r="C10668" t="s">
        <v>1538</v>
      </c>
      <c r="E10668">
        <v>2015</v>
      </c>
      <c r="F10668" s="10">
        <v>42650</v>
      </c>
      <c r="G10668" t="s">
        <v>489</v>
      </c>
      <c r="H10668" t="s">
        <v>474</v>
      </c>
      <c r="I10668" t="s">
        <v>463</v>
      </c>
      <c r="J10668">
        <v>716.97299999999996</v>
      </c>
      <c r="K10668">
        <v>716.97299999999996</v>
      </c>
    </row>
    <row r="10669" spans="1:11" x14ac:dyDescent="0.25">
      <c r="A10669">
        <v>962</v>
      </c>
      <c r="B10669" t="s">
        <v>322</v>
      </c>
      <c r="C10669" t="s">
        <v>1538</v>
      </c>
      <c r="E10669">
        <v>2016</v>
      </c>
      <c r="F10669" s="10">
        <v>42688</v>
      </c>
      <c r="G10669" t="s">
        <v>489</v>
      </c>
      <c r="H10669" t="s">
        <v>474</v>
      </c>
      <c r="I10669" t="s">
        <v>463</v>
      </c>
      <c r="J10669">
        <v>1044.6495</v>
      </c>
      <c r="K10669">
        <v>1044.6495</v>
      </c>
    </row>
    <row r="10670" spans="1:11" x14ac:dyDescent="0.25">
      <c r="A10670">
        <v>8067</v>
      </c>
      <c r="B10670" t="s">
        <v>356</v>
      </c>
      <c r="C10670" t="s">
        <v>1538</v>
      </c>
      <c r="E10670">
        <v>2016</v>
      </c>
      <c r="F10670" s="10">
        <v>42676</v>
      </c>
      <c r="G10670" t="s">
        <v>489</v>
      </c>
      <c r="H10670" t="s">
        <v>474</v>
      </c>
      <c r="I10670" t="s">
        <v>463</v>
      </c>
      <c r="J10670">
        <v>436</v>
      </c>
      <c r="K10670">
        <v>436</v>
      </c>
    </row>
    <row r="10671" spans="1:11" x14ac:dyDescent="0.25">
      <c r="A10671">
        <v>1395</v>
      </c>
      <c r="B10671" t="s">
        <v>386</v>
      </c>
      <c r="C10671" t="s">
        <v>1538</v>
      </c>
      <c r="E10671">
        <v>2016</v>
      </c>
      <c r="F10671" s="10">
        <v>42705</v>
      </c>
      <c r="G10671" t="s">
        <v>489</v>
      </c>
      <c r="H10671" t="s">
        <v>474</v>
      </c>
      <c r="I10671" t="s">
        <v>463</v>
      </c>
      <c r="J10671">
        <v>138</v>
      </c>
      <c r="K10671">
        <v>138</v>
      </c>
    </row>
    <row r="10672" spans="1:11" x14ac:dyDescent="0.25">
      <c r="A10672">
        <v>8079</v>
      </c>
      <c r="B10672" t="s">
        <v>400</v>
      </c>
      <c r="C10672" t="s">
        <v>1538</v>
      </c>
      <c r="E10672">
        <v>2016</v>
      </c>
      <c r="F10672" s="10">
        <v>42696</v>
      </c>
      <c r="G10672" t="s">
        <v>489</v>
      </c>
      <c r="H10672" t="s">
        <v>474</v>
      </c>
      <c r="I10672" t="s">
        <v>463</v>
      </c>
      <c r="J10672">
        <v>1067.33</v>
      </c>
      <c r="K10672">
        <v>1067.33</v>
      </c>
    </row>
    <row r="10673" spans="1:13" x14ac:dyDescent="0.25">
      <c r="A10673">
        <v>1014</v>
      </c>
      <c r="B10673" t="s">
        <v>332</v>
      </c>
      <c r="C10673" t="s">
        <v>1538</v>
      </c>
      <c r="E10673">
        <v>2016</v>
      </c>
      <c r="F10673" s="10">
        <v>42735</v>
      </c>
      <c r="G10673" t="s">
        <v>489</v>
      </c>
      <c r="H10673" t="s">
        <v>474</v>
      </c>
      <c r="I10673" t="s">
        <v>463</v>
      </c>
      <c r="J10673">
        <v>200</v>
      </c>
      <c r="K10673">
        <v>200</v>
      </c>
      <c r="M10673" t="s">
        <v>2415</v>
      </c>
    </row>
    <row r="10674" spans="1:13" x14ac:dyDescent="0.25">
      <c r="A10674">
        <v>1080</v>
      </c>
      <c r="B10674" t="s">
        <v>341</v>
      </c>
      <c r="C10674" t="s">
        <v>1538</v>
      </c>
      <c r="E10674">
        <v>2015</v>
      </c>
      <c r="F10674" s="10">
        <v>42735</v>
      </c>
      <c r="G10674" t="s">
        <v>489</v>
      </c>
      <c r="H10674" t="s">
        <v>474</v>
      </c>
      <c r="I10674" t="s">
        <v>463</v>
      </c>
      <c r="J10674">
        <v>598.48800000000006</v>
      </c>
      <c r="K10674">
        <v>598.48800000000006</v>
      </c>
    </row>
    <row r="10675" spans="1:13" x14ac:dyDescent="0.25">
      <c r="A10675">
        <v>1094</v>
      </c>
      <c r="B10675" t="s">
        <v>342</v>
      </c>
      <c r="C10675" t="s">
        <v>1538</v>
      </c>
      <c r="E10675">
        <v>2015</v>
      </c>
      <c r="F10675" s="10">
        <v>42735</v>
      </c>
      <c r="G10675" t="s">
        <v>489</v>
      </c>
      <c r="H10675" t="s">
        <v>474</v>
      </c>
      <c r="I10675" t="s">
        <v>463</v>
      </c>
      <c r="J10675">
        <v>245.51999999999998</v>
      </c>
      <c r="K10675">
        <v>245.51999999999998</v>
      </c>
    </row>
    <row r="10676" spans="1:13" x14ac:dyDescent="0.25">
      <c r="A10676">
        <v>1102</v>
      </c>
      <c r="B10676" t="s">
        <v>349</v>
      </c>
      <c r="C10676" t="s">
        <v>1538</v>
      </c>
      <c r="E10676">
        <v>2015</v>
      </c>
      <c r="F10676" s="10">
        <v>42735</v>
      </c>
      <c r="G10676" t="s">
        <v>489</v>
      </c>
      <c r="H10676" t="s">
        <v>474</v>
      </c>
      <c r="I10676" t="s">
        <v>463</v>
      </c>
      <c r="J10676">
        <v>211.7</v>
      </c>
      <c r="K10676">
        <v>211.7</v>
      </c>
    </row>
    <row r="10677" spans="1:13" x14ac:dyDescent="0.25">
      <c r="A10677">
        <v>1299</v>
      </c>
      <c r="B10677" t="s">
        <v>420</v>
      </c>
      <c r="C10677" t="s">
        <v>1538</v>
      </c>
      <c r="E10677">
        <v>2015</v>
      </c>
      <c r="F10677" s="10">
        <v>42735</v>
      </c>
      <c r="G10677" t="s">
        <v>489</v>
      </c>
      <c r="H10677" t="s">
        <v>474</v>
      </c>
      <c r="I10677" t="s">
        <v>463</v>
      </c>
      <c r="J10677">
        <v>2100</v>
      </c>
      <c r="K10677">
        <v>2100</v>
      </c>
    </row>
    <row r="10678" spans="1:13" x14ac:dyDescent="0.25">
      <c r="A10678">
        <v>1917</v>
      </c>
      <c r="B10678" t="s">
        <v>417</v>
      </c>
      <c r="C10678" t="s">
        <v>1538</v>
      </c>
      <c r="E10678">
        <v>2016</v>
      </c>
      <c r="F10678" s="10">
        <v>42735</v>
      </c>
      <c r="G10678" t="s">
        <v>489</v>
      </c>
      <c r="H10678" t="s">
        <v>474</v>
      </c>
      <c r="I10678" t="s">
        <v>463</v>
      </c>
      <c r="J10678">
        <v>143.6</v>
      </c>
      <c r="K10678">
        <v>143.6</v>
      </c>
      <c r="M10678" t="s">
        <v>2415</v>
      </c>
    </row>
    <row r="10679" spans="1:13" x14ac:dyDescent="0.25">
      <c r="A10679">
        <v>8192</v>
      </c>
      <c r="B10679" t="s">
        <v>1515</v>
      </c>
      <c r="C10679" t="s">
        <v>1538</v>
      </c>
      <c r="E10679">
        <v>2016</v>
      </c>
      <c r="F10679" s="10">
        <v>42735</v>
      </c>
      <c r="G10679" t="s">
        <v>489</v>
      </c>
      <c r="H10679" t="s">
        <v>474</v>
      </c>
      <c r="I10679" t="s">
        <v>463</v>
      </c>
      <c r="J10679">
        <v>82.74</v>
      </c>
      <c r="K10679">
        <v>82.74</v>
      </c>
      <c r="M10679" t="s">
        <v>2415</v>
      </c>
    </row>
    <row r="10680" spans="1:13" x14ac:dyDescent="0.25">
      <c r="A10680">
        <v>9743</v>
      </c>
      <c r="B10680" t="s">
        <v>403</v>
      </c>
      <c r="C10680" t="s">
        <v>1538</v>
      </c>
      <c r="E10680">
        <v>2015</v>
      </c>
      <c r="F10680" s="10">
        <v>42735</v>
      </c>
      <c r="G10680" t="s">
        <v>489</v>
      </c>
      <c r="H10680" t="s">
        <v>474</v>
      </c>
      <c r="I10680" t="s">
        <v>463</v>
      </c>
      <c r="J10680">
        <v>30</v>
      </c>
      <c r="K10680">
        <v>30</v>
      </c>
    </row>
    <row r="10681" spans="1:13" x14ac:dyDescent="0.25">
      <c r="A10681">
        <v>1573</v>
      </c>
      <c r="B10681" t="s">
        <v>407</v>
      </c>
      <c r="C10681" t="s">
        <v>1538</v>
      </c>
      <c r="E10681">
        <v>2016</v>
      </c>
      <c r="F10681" s="10">
        <v>42766</v>
      </c>
      <c r="G10681" t="s">
        <v>489</v>
      </c>
      <c r="H10681" t="s">
        <v>474</v>
      </c>
      <c r="I10681" t="s">
        <v>463</v>
      </c>
      <c r="J10681">
        <v>2778</v>
      </c>
      <c r="K10681">
        <v>2778</v>
      </c>
    </row>
    <row r="10682" spans="1:13" x14ac:dyDescent="0.25">
      <c r="A10682">
        <v>8073</v>
      </c>
      <c r="B10682" t="s">
        <v>2665</v>
      </c>
      <c r="C10682" t="s">
        <v>1538</v>
      </c>
      <c r="E10682">
        <v>2017</v>
      </c>
      <c r="F10682" s="10">
        <v>42764</v>
      </c>
      <c r="G10682" t="s">
        <v>489</v>
      </c>
      <c r="H10682" t="s">
        <v>474</v>
      </c>
      <c r="I10682" t="s">
        <v>463</v>
      </c>
      <c r="L10682" t="s">
        <v>2750</v>
      </c>
    </row>
    <row r="10683" spans="1:13" x14ac:dyDescent="0.25">
      <c r="A10683">
        <v>8087</v>
      </c>
      <c r="B10683" t="s">
        <v>430</v>
      </c>
      <c r="C10683" t="s">
        <v>1538</v>
      </c>
      <c r="E10683">
        <v>2016</v>
      </c>
      <c r="F10683" s="10">
        <v>42768</v>
      </c>
      <c r="G10683" t="s">
        <v>489</v>
      </c>
      <c r="H10683" t="s">
        <v>474</v>
      </c>
      <c r="I10683" t="s">
        <v>463</v>
      </c>
      <c r="J10683">
        <v>3771</v>
      </c>
      <c r="K10683">
        <v>3771</v>
      </c>
    </row>
    <row r="10684" spans="1:13" x14ac:dyDescent="0.25">
      <c r="A10684">
        <v>8189</v>
      </c>
      <c r="B10684" t="s">
        <v>427</v>
      </c>
      <c r="C10684" t="s">
        <v>1538</v>
      </c>
      <c r="E10684">
        <v>2016</v>
      </c>
      <c r="F10684" s="10">
        <v>42775</v>
      </c>
      <c r="G10684" t="s">
        <v>489</v>
      </c>
      <c r="H10684" t="s">
        <v>474</v>
      </c>
      <c r="I10684" t="s">
        <v>463</v>
      </c>
      <c r="J10684">
        <v>678.62</v>
      </c>
      <c r="K10684">
        <v>678.62</v>
      </c>
    </row>
    <row r="10685" spans="1:13" x14ac:dyDescent="0.25">
      <c r="A10685">
        <v>974</v>
      </c>
      <c r="B10685" t="s">
        <v>324</v>
      </c>
      <c r="C10685" t="s">
        <v>1538</v>
      </c>
      <c r="E10685">
        <v>2016</v>
      </c>
      <c r="F10685" s="10">
        <v>42795</v>
      </c>
      <c r="G10685" t="s">
        <v>489</v>
      </c>
      <c r="H10685" t="s">
        <v>474</v>
      </c>
      <c r="I10685" t="s">
        <v>463</v>
      </c>
      <c r="J10685">
        <v>572</v>
      </c>
      <c r="K10685">
        <v>572</v>
      </c>
    </row>
    <row r="10686" spans="1:13" x14ac:dyDescent="0.25">
      <c r="A10686">
        <v>1174</v>
      </c>
      <c r="B10686" t="s">
        <v>358</v>
      </c>
      <c r="C10686" t="s">
        <v>1538</v>
      </c>
      <c r="E10686">
        <v>2016</v>
      </c>
      <c r="F10686" s="10">
        <v>42788</v>
      </c>
      <c r="G10686" t="s">
        <v>489</v>
      </c>
      <c r="H10686" t="s">
        <v>474</v>
      </c>
      <c r="I10686" t="s">
        <v>463</v>
      </c>
      <c r="J10686">
        <v>2650</v>
      </c>
      <c r="K10686">
        <v>2650</v>
      </c>
    </row>
    <row r="10687" spans="1:13" x14ac:dyDescent="0.25">
      <c r="A10687">
        <v>1114</v>
      </c>
      <c r="B10687" t="s">
        <v>351</v>
      </c>
      <c r="C10687" t="s">
        <v>1538</v>
      </c>
      <c r="E10687">
        <v>2016</v>
      </c>
      <c r="F10687" s="10">
        <v>42801</v>
      </c>
      <c r="G10687" t="s">
        <v>489</v>
      </c>
      <c r="H10687" t="s">
        <v>474</v>
      </c>
      <c r="I10687" t="s">
        <v>463</v>
      </c>
      <c r="J10687">
        <v>1190.184</v>
      </c>
      <c r="K10687">
        <v>1190.184</v>
      </c>
    </row>
    <row r="10688" spans="1:13" x14ac:dyDescent="0.25">
      <c r="A10688">
        <v>1920</v>
      </c>
      <c r="B10688" t="s">
        <v>348</v>
      </c>
      <c r="C10688" t="s">
        <v>1538</v>
      </c>
      <c r="E10688">
        <v>2016</v>
      </c>
      <c r="F10688" s="10">
        <v>42789</v>
      </c>
      <c r="G10688" t="s">
        <v>489</v>
      </c>
      <c r="H10688" t="s">
        <v>474</v>
      </c>
      <c r="I10688" t="s">
        <v>463</v>
      </c>
      <c r="J10688">
        <v>609.37</v>
      </c>
      <c r="K10688">
        <v>609.37</v>
      </c>
    </row>
    <row r="10689" spans="1:11" x14ac:dyDescent="0.25">
      <c r="A10689">
        <v>1933</v>
      </c>
      <c r="B10689" t="s">
        <v>326</v>
      </c>
      <c r="C10689" t="s">
        <v>1538</v>
      </c>
      <c r="E10689">
        <v>2016</v>
      </c>
      <c r="F10689" s="10">
        <v>42789</v>
      </c>
      <c r="G10689" t="s">
        <v>489</v>
      </c>
      <c r="H10689" t="s">
        <v>474</v>
      </c>
      <c r="I10689" t="s">
        <v>463</v>
      </c>
      <c r="J10689">
        <v>400</v>
      </c>
      <c r="K10689">
        <v>400</v>
      </c>
    </row>
    <row r="10690" spans="1:11" x14ac:dyDescent="0.25">
      <c r="A10690">
        <v>1935</v>
      </c>
      <c r="B10690" t="s">
        <v>398</v>
      </c>
      <c r="C10690" t="s">
        <v>1538</v>
      </c>
      <c r="E10690">
        <v>2016</v>
      </c>
      <c r="F10690" s="10">
        <v>42797</v>
      </c>
      <c r="G10690" t="s">
        <v>489</v>
      </c>
      <c r="H10690" t="s">
        <v>474</v>
      </c>
      <c r="I10690" t="s">
        <v>463</v>
      </c>
      <c r="J10690">
        <v>132.90600000000001</v>
      </c>
      <c r="K10690">
        <v>132.90600000000001</v>
      </c>
    </row>
    <row r="10691" spans="1:11" x14ac:dyDescent="0.25">
      <c r="A10691">
        <v>2043</v>
      </c>
      <c r="B10691" t="s">
        <v>432</v>
      </c>
      <c r="C10691" t="s">
        <v>1538</v>
      </c>
      <c r="E10691">
        <v>2016</v>
      </c>
      <c r="F10691" s="10">
        <v>42801</v>
      </c>
      <c r="G10691" t="s">
        <v>489</v>
      </c>
      <c r="H10691" t="s">
        <v>474</v>
      </c>
      <c r="I10691" t="s">
        <v>463</v>
      </c>
      <c r="J10691">
        <v>47.584000000000003</v>
      </c>
      <c r="K10691">
        <v>47.584000000000003</v>
      </c>
    </row>
    <row r="10692" spans="1:11" x14ac:dyDescent="0.25">
      <c r="A10692">
        <v>2044</v>
      </c>
      <c r="B10692" t="s">
        <v>412</v>
      </c>
      <c r="C10692" t="s">
        <v>1538</v>
      </c>
      <c r="E10692">
        <v>2016</v>
      </c>
      <c r="F10692" s="10">
        <v>42788</v>
      </c>
      <c r="G10692" t="s">
        <v>489</v>
      </c>
      <c r="H10692" t="s">
        <v>474</v>
      </c>
      <c r="I10692" t="s">
        <v>463</v>
      </c>
      <c r="J10692">
        <v>339.70600000000002</v>
      </c>
      <c r="K10692">
        <v>339.70600000000002</v>
      </c>
    </row>
    <row r="10693" spans="1:11" x14ac:dyDescent="0.25">
      <c r="A10693">
        <v>5288</v>
      </c>
      <c r="B10693" t="s">
        <v>353</v>
      </c>
      <c r="C10693" t="s">
        <v>1538</v>
      </c>
      <c r="E10693">
        <v>2016</v>
      </c>
      <c r="F10693" s="10">
        <v>42807</v>
      </c>
      <c r="G10693" t="s">
        <v>489</v>
      </c>
      <c r="H10693" t="s">
        <v>474</v>
      </c>
      <c r="I10693" t="s">
        <v>463</v>
      </c>
      <c r="J10693">
        <v>98.667000000000002</v>
      </c>
      <c r="K10693">
        <v>98.667000000000002</v>
      </c>
    </row>
    <row r="10694" spans="1:11" x14ac:dyDescent="0.25">
      <c r="A10694">
        <v>8058</v>
      </c>
      <c r="B10694" t="s">
        <v>328</v>
      </c>
      <c r="C10694" t="s">
        <v>1538</v>
      </c>
      <c r="E10694">
        <v>2016</v>
      </c>
      <c r="F10694" s="10">
        <v>42787</v>
      </c>
      <c r="G10694" t="s">
        <v>489</v>
      </c>
      <c r="H10694" t="s">
        <v>474</v>
      </c>
      <c r="I10694" t="s">
        <v>463</v>
      </c>
      <c r="J10694">
        <v>3302</v>
      </c>
      <c r="K10694">
        <v>3302</v>
      </c>
    </row>
    <row r="10695" spans="1:11" x14ac:dyDescent="0.25">
      <c r="A10695">
        <v>8060</v>
      </c>
      <c r="B10695" t="s">
        <v>330</v>
      </c>
      <c r="C10695" t="s">
        <v>1538</v>
      </c>
      <c r="E10695">
        <v>2016</v>
      </c>
      <c r="F10695" s="10">
        <v>42788</v>
      </c>
      <c r="G10695" t="s">
        <v>489</v>
      </c>
      <c r="H10695" t="s">
        <v>474</v>
      </c>
      <c r="I10695" t="s">
        <v>463</v>
      </c>
      <c r="J10695">
        <v>819.875</v>
      </c>
      <c r="K10695">
        <v>819.875</v>
      </c>
    </row>
    <row r="10696" spans="1:11" x14ac:dyDescent="0.25">
      <c r="A10696">
        <v>8070</v>
      </c>
      <c r="B10696" t="s">
        <v>361</v>
      </c>
      <c r="C10696" t="s">
        <v>1538</v>
      </c>
      <c r="E10696">
        <v>2016</v>
      </c>
      <c r="F10696" s="10">
        <v>42787</v>
      </c>
      <c r="G10696" t="s">
        <v>489</v>
      </c>
      <c r="H10696" t="s">
        <v>474</v>
      </c>
      <c r="I10696" t="s">
        <v>463</v>
      </c>
      <c r="J10696">
        <v>6576.4</v>
      </c>
      <c r="K10696">
        <v>6576.4</v>
      </c>
    </row>
    <row r="10697" spans="1:11" x14ac:dyDescent="0.25">
      <c r="A10697">
        <v>8071</v>
      </c>
      <c r="B10697" t="s">
        <v>367</v>
      </c>
      <c r="C10697" t="s">
        <v>1538</v>
      </c>
      <c r="E10697">
        <v>2016</v>
      </c>
      <c r="F10697" s="10">
        <v>42782</v>
      </c>
      <c r="G10697" t="s">
        <v>489</v>
      </c>
      <c r="H10697" t="s">
        <v>474</v>
      </c>
      <c r="I10697" t="s">
        <v>463</v>
      </c>
      <c r="J10697">
        <v>718.28765999999996</v>
      </c>
      <c r="K10697">
        <v>718.28765999999996</v>
      </c>
    </row>
    <row r="10698" spans="1:11" x14ac:dyDescent="0.25">
      <c r="A10698">
        <v>8073</v>
      </c>
      <c r="B10698" t="s">
        <v>2665</v>
      </c>
      <c r="C10698" t="s">
        <v>1538</v>
      </c>
      <c r="E10698">
        <v>2014</v>
      </c>
      <c r="F10698" s="10">
        <v>42808</v>
      </c>
      <c r="G10698" t="s">
        <v>489</v>
      </c>
      <c r="H10698" t="s">
        <v>474</v>
      </c>
      <c r="I10698" t="s">
        <v>463</v>
      </c>
      <c r="J10698">
        <v>2427</v>
      </c>
      <c r="K10698">
        <v>2427</v>
      </c>
    </row>
    <row r="10699" spans="1:11" x14ac:dyDescent="0.25">
      <c r="A10699">
        <v>8073</v>
      </c>
      <c r="B10699" t="s">
        <v>2665</v>
      </c>
      <c r="C10699" t="s">
        <v>1538</v>
      </c>
      <c r="E10699">
        <v>2015</v>
      </c>
      <c r="F10699" s="10">
        <v>42808</v>
      </c>
      <c r="G10699" t="s">
        <v>489</v>
      </c>
      <c r="H10699" t="s">
        <v>474</v>
      </c>
      <c r="I10699" t="s">
        <v>463</v>
      </c>
      <c r="J10699">
        <v>2510</v>
      </c>
      <c r="K10699">
        <v>2510</v>
      </c>
    </row>
    <row r="10700" spans="1:11" x14ac:dyDescent="0.25">
      <c r="A10700">
        <v>8073</v>
      </c>
      <c r="B10700" t="s">
        <v>2665</v>
      </c>
      <c r="C10700" t="s">
        <v>1538</v>
      </c>
      <c r="E10700">
        <v>2016</v>
      </c>
      <c r="F10700" s="10">
        <v>42808</v>
      </c>
      <c r="G10700" t="s">
        <v>489</v>
      </c>
      <c r="H10700" t="s">
        <v>474</v>
      </c>
      <c r="I10700" t="s">
        <v>463</v>
      </c>
      <c r="J10700">
        <v>2622</v>
      </c>
      <c r="K10700">
        <v>2622</v>
      </c>
    </row>
    <row r="10701" spans="1:11" x14ac:dyDescent="0.25">
      <c r="A10701">
        <v>8074</v>
      </c>
      <c r="B10701" t="s">
        <v>384</v>
      </c>
      <c r="C10701" t="s">
        <v>1538</v>
      </c>
      <c r="E10701">
        <v>2016</v>
      </c>
      <c r="F10701" s="10">
        <v>42794</v>
      </c>
      <c r="G10701" t="s">
        <v>489</v>
      </c>
      <c r="H10701" t="s">
        <v>474</v>
      </c>
      <c r="I10701" t="s">
        <v>463</v>
      </c>
      <c r="J10701">
        <v>505</v>
      </c>
      <c r="K10701">
        <v>505</v>
      </c>
    </row>
    <row r="10702" spans="1:11" x14ac:dyDescent="0.25">
      <c r="A10702">
        <v>8113</v>
      </c>
      <c r="B10702" t="s">
        <v>363</v>
      </c>
      <c r="C10702" t="s">
        <v>1538</v>
      </c>
      <c r="E10702">
        <v>2016</v>
      </c>
      <c r="F10702" s="10">
        <v>42802</v>
      </c>
      <c r="G10702" t="s">
        <v>489</v>
      </c>
      <c r="H10702" t="s">
        <v>474</v>
      </c>
      <c r="I10702" t="s">
        <v>463</v>
      </c>
      <c r="J10702">
        <v>47.545000000000002</v>
      </c>
      <c r="K10702">
        <v>47.545000000000002</v>
      </c>
    </row>
    <row r="10703" spans="1:11" x14ac:dyDescent="0.25">
      <c r="A10703">
        <v>8116</v>
      </c>
      <c r="B10703" t="s">
        <v>2652</v>
      </c>
      <c r="C10703" t="s">
        <v>1538</v>
      </c>
      <c r="E10703">
        <v>2016</v>
      </c>
      <c r="F10703" s="10">
        <v>42804</v>
      </c>
      <c r="G10703" t="s">
        <v>489</v>
      </c>
      <c r="H10703" t="s">
        <v>474</v>
      </c>
      <c r="I10703" t="s">
        <v>463</v>
      </c>
      <c r="J10703">
        <v>79.088999999999999</v>
      </c>
      <c r="K10703">
        <v>79.088999999999999</v>
      </c>
    </row>
    <row r="10704" spans="1:11" x14ac:dyDescent="0.25">
      <c r="A10704">
        <v>8119</v>
      </c>
      <c r="B10704" t="s">
        <v>374</v>
      </c>
      <c r="C10704" t="s">
        <v>1538</v>
      </c>
      <c r="E10704">
        <v>2016</v>
      </c>
      <c r="F10704" s="10">
        <v>42804</v>
      </c>
      <c r="G10704" t="s">
        <v>489</v>
      </c>
      <c r="H10704" t="s">
        <v>474</v>
      </c>
      <c r="I10704" t="s">
        <v>463</v>
      </c>
      <c r="J10704">
        <v>29.798999999999999</v>
      </c>
      <c r="K10704">
        <v>29.798999999999999</v>
      </c>
    </row>
    <row r="10705" spans="1:13" x14ac:dyDescent="0.25">
      <c r="A10705">
        <v>5763483</v>
      </c>
      <c r="B10705" t="s">
        <v>377</v>
      </c>
      <c r="C10705" t="s">
        <v>1538</v>
      </c>
      <c r="E10705">
        <v>2017</v>
      </c>
      <c r="F10705" s="10">
        <v>42808</v>
      </c>
      <c r="G10705" t="s">
        <v>489</v>
      </c>
      <c r="H10705" t="s">
        <v>474</v>
      </c>
      <c r="I10705" t="s">
        <v>463</v>
      </c>
      <c r="J10705">
        <v>2622</v>
      </c>
      <c r="K10705">
        <v>2622</v>
      </c>
    </row>
    <row r="10706" spans="1:13" x14ac:dyDescent="0.25">
      <c r="A10706">
        <v>1158</v>
      </c>
      <c r="B10706" t="s">
        <v>53</v>
      </c>
      <c r="C10706" t="s">
        <v>1538</v>
      </c>
      <c r="E10706">
        <v>2016</v>
      </c>
      <c r="F10706" s="10">
        <v>42810</v>
      </c>
      <c r="G10706" t="s">
        <v>489</v>
      </c>
      <c r="H10706" t="s">
        <v>474</v>
      </c>
      <c r="I10706" t="s">
        <v>463</v>
      </c>
      <c r="J10706">
        <v>57.875709999999998</v>
      </c>
      <c r="K10706">
        <v>57.875709999999998</v>
      </c>
    </row>
    <row r="10707" spans="1:13" x14ac:dyDescent="0.25">
      <c r="A10707">
        <v>1441</v>
      </c>
      <c r="B10707" t="s">
        <v>392</v>
      </c>
      <c r="C10707" t="s">
        <v>1538</v>
      </c>
      <c r="E10707">
        <v>2017</v>
      </c>
      <c r="F10707" s="10">
        <v>42835</v>
      </c>
      <c r="G10707" t="s">
        <v>489</v>
      </c>
      <c r="H10707" t="s">
        <v>474</v>
      </c>
      <c r="I10707" t="s">
        <v>463</v>
      </c>
      <c r="J10707">
        <v>536.83199999999999</v>
      </c>
      <c r="K10707">
        <v>536.83199999999999</v>
      </c>
    </row>
    <row r="10708" spans="1:13" x14ac:dyDescent="0.25">
      <c r="A10708">
        <v>8080</v>
      </c>
      <c r="B10708" t="s">
        <v>1155</v>
      </c>
      <c r="C10708" t="s">
        <v>1538</v>
      </c>
      <c r="E10708">
        <v>2016</v>
      </c>
      <c r="F10708" s="10">
        <v>42839</v>
      </c>
      <c r="G10708" t="s">
        <v>489</v>
      </c>
      <c r="H10708" t="s">
        <v>474</v>
      </c>
      <c r="I10708" t="s">
        <v>463</v>
      </c>
      <c r="J10708">
        <v>152.17599999999999</v>
      </c>
      <c r="K10708">
        <v>152.17599999999999</v>
      </c>
    </row>
    <row r="10709" spans="1:13" x14ac:dyDescent="0.25">
      <c r="A10709">
        <v>8118</v>
      </c>
      <c r="B10709" t="s">
        <v>344</v>
      </c>
      <c r="C10709" t="s">
        <v>1538</v>
      </c>
      <c r="E10709">
        <v>2016</v>
      </c>
      <c r="F10709" s="10">
        <v>42810</v>
      </c>
      <c r="G10709" t="s">
        <v>489</v>
      </c>
      <c r="H10709" t="s">
        <v>474</v>
      </c>
      <c r="I10709" t="s">
        <v>463</v>
      </c>
      <c r="J10709">
        <v>0.41199999999999998</v>
      </c>
      <c r="K10709">
        <v>0.41199999999999998</v>
      </c>
    </row>
    <row r="10710" spans="1:13" x14ac:dyDescent="0.25">
      <c r="A10710">
        <v>8329</v>
      </c>
      <c r="B10710" t="s">
        <v>334</v>
      </c>
      <c r="C10710" t="s">
        <v>1538</v>
      </c>
      <c r="E10710">
        <v>2016</v>
      </c>
      <c r="F10710" s="10">
        <v>42810</v>
      </c>
      <c r="G10710" t="s">
        <v>489</v>
      </c>
      <c r="H10710" t="s">
        <v>474</v>
      </c>
      <c r="I10710" t="s">
        <v>463</v>
      </c>
      <c r="J10710">
        <v>114.1</v>
      </c>
      <c r="K10710">
        <v>114.1</v>
      </c>
    </row>
    <row r="10711" spans="1:13" x14ac:dyDescent="0.25">
      <c r="A10711">
        <v>8342</v>
      </c>
      <c r="B10711" t="s">
        <v>415</v>
      </c>
      <c r="C10711" t="s">
        <v>1538</v>
      </c>
      <c r="E10711">
        <v>2016</v>
      </c>
      <c r="F10711" s="10">
        <v>42821</v>
      </c>
      <c r="G10711" t="s">
        <v>489</v>
      </c>
      <c r="H10711" t="s">
        <v>474</v>
      </c>
      <c r="I10711" t="s">
        <v>463</v>
      </c>
      <c r="J10711">
        <v>55.860999999999997</v>
      </c>
      <c r="K10711">
        <v>55.860999999999997</v>
      </c>
    </row>
    <row r="10712" spans="1:13" x14ac:dyDescent="0.25">
      <c r="A10712">
        <v>8430</v>
      </c>
      <c r="B10712" t="s">
        <v>339</v>
      </c>
      <c r="C10712" t="s">
        <v>1538</v>
      </c>
      <c r="E10712">
        <v>2016</v>
      </c>
      <c r="F10712" s="10">
        <v>42825</v>
      </c>
      <c r="G10712" t="s">
        <v>489</v>
      </c>
      <c r="H10712" t="s">
        <v>474</v>
      </c>
      <c r="I10712" t="s">
        <v>463</v>
      </c>
      <c r="J10712">
        <v>191.73500000000001</v>
      </c>
      <c r="K10712">
        <v>191.73500000000001</v>
      </c>
    </row>
    <row r="10713" spans="1:13" x14ac:dyDescent="0.25">
      <c r="A10713">
        <v>5753483</v>
      </c>
      <c r="B10713" t="s">
        <v>371</v>
      </c>
      <c r="C10713" t="s">
        <v>1538</v>
      </c>
      <c r="E10713">
        <v>2016</v>
      </c>
      <c r="F10713" s="10">
        <v>42824</v>
      </c>
      <c r="G10713" t="s">
        <v>489</v>
      </c>
      <c r="H10713" t="s">
        <v>474</v>
      </c>
      <c r="I10713" t="s">
        <v>463</v>
      </c>
      <c r="J10713">
        <v>1363.962</v>
      </c>
      <c r="K10713">
        <v>1363.962</v>
      </c>
    </row>
    <row r="10714" spans="1:13" x14ac:dyDescent="0.25">
      <c r="A10714">
        <v>8090</v>
      </c>
      <c r="B10714" t="s">
        <v>410</v>
      </c>
      <c r="C10714" t="s">
        <v>1538</v>
      </c>
      <c r="E10714">
        <v>2017</v>
      </c>
      <c r="F10714" s="10">
        <v>42872</v>
      </c>
      <c r="G10714" t="s">
        <v>489</v>
      </c>
      <c r="H10714" t="s">
        <v>474</v>
      </c>
      <c r="I10714" t="s">
        <v>463</v>
      </c>
      <c r="J10714">
        <v>782.5</v>
      </c>
      <c r="K10714">
        <v>782.5</v>
      </c>
    </row>
    <row r="10715" spans="1:13" x14ac:dyDescent="0.25">
      <c r="A10715">
        <v>1374</v>
      </c>
      <c r="B10715" t="s">
        <v>154</v>
      </c>
      <c r="C10715" t="s">
        <v>1538</v>
      </c>
      <c r="E10715">
        <v>2016</v>
      </c>
      <c r="F10715" s="10">
        <v>42892</v>
      </c>
      <c r="G10715" t="s">
        <v>489</v>
      </c>
      <c r="H10715" t="s">
        <v>474</v>
      </c>
      <c r="I10715" t="s">
        <v>463</v>
      </c>
      <c r="J10715">
        <v>174</v>
      </c>
      <c r="K10715">
        <v>174</v>
      </c>
    </row>
    <row r="10716" spans="1:13" x14ac:dyDescent="0.25">
      <c r="A10716">
        <v>1427</v>
      </c>
      <c r="B10716" t="s">
        <v>389</v>
      </c>
      <c r="C10716" t="s">
        <v>1538</v>
      </c>
      <c r="E10716">
        <v>2016</v>
      </c>
      <c r="F10716" s="10">
        <v>42877</v>
      </c>
      <c r="G10716" t="s">
        <v>489</v>
      </c>
      <c r="H10716" t="s">
        <v>474</v>
      </c>
      <c r="I10716" t="s">
        <v>463</v>
      </c>
      <c r="J10716">
        <v>550.33300000000008</v>
      </c>
      <c r="K10716">
        <v>550.33300000000008</v>
      </c>
    </row>
    <row r="10717" spans="1:13" x14ac:dyDescent="0.25">
      <c r="A10717">
        <v>8067</v>
      </c>
      <c r="B10717" t="s">
        <v>356</v>
      </c>
      <c r="C10717" t="s">
        <v>1538</v>
      </c>
      <c r="E10717">
        <v>2017</v>
      </c>
      <c r="F10717" s="10">
        <v>42886</v>
      </c>
      <c r="G10717" t="s">
        <v>489</v>
      </c>
      <c r="H10717" t="s">
        <v>474</v>
      </c>
      <c r="I10717" t="s">
        <v>463</v>
      </c>
      <c r="J10717">
        <v>475</v>
      </c>
      <c r="K10717">
        <v>475</v>
      </c>
      <c r="M10717" t="s">
        <v>2415</v>
      </c>
    </row>
    <row r="10718" spans="1:13" x14ac:dyDescent="0.25">
      <c r="A10718">
        <v>8114</v>
      </c>
      <c r="B10718" t="s">
        <v>320</v>
      </c>
      <c r="C10718" t="s">
        <v>1538</v>
      </c>
      <c r="E10718">
        <v>2017</v>
      </c>
      <c r="F10718" s="10">
        <v>42880</v>
      </c>
      <c r="G10718" t="s">
        <v>489</v>
      </c>
      <c r="H10718" t="s">
        <v>474</v>
      </c>
      <c r="I10718" t="s">
        <v>463</v>
      </c>
      <c r="J10718">
        <v>1257.261</v>
      </c>
      <c r="K10718">
        <v>1257.261</v>
      </c>
    </row>
    <row r="10719" spans="1:13" x14ac:dyDescent="0.25">
      <c r="A10719">
        <v>8429</v>
      </c>
      <c r="B10719" t="s">
        <v>414</v>
      </c>
      <c r="C10719" t="s">
        <v>1538</v>
      </c>
      <c r="E10719">
        <v>2016</v>
      </c>
      <c r="F10719" s="10">
        <v>42895</v>
      </c>
      <c r="G10719" t="s">
        <v>489</v>
      </c>
      <c r="H10719" t="s">
        <v>474</v>
      </c>
      <c r="I10719" t="s">
        <v>463</v>
      </c>
      <c r="J10719">
        <v>302.399</v>
      </c>
      <c r="K10719">
        <v>302.399</v>
      </c>
    </row>
    <row r="10720" spans="1:13" x14ac:dyDescent="0.25">
      <c r="A10720">
        <v>12062</v>
      </c>
      <c r="B10720" t="s">
        <v>423</v>
      </c>
      <c r="C10720" t="s">
        <v>1538</v>
      </c>
      <c r="E10720">
        <v>2017</v>
      </c>
      <c r="F10720" s="10">
        <v>42878</v>
      </c>
      <c r="G10720" t="s">
        <v>489</v>
      </c>
      <c r="H10720" t="s">
        <v>474</v>
      </c>
      <c r="I10720" t="s">
        <v>463</v>
      </c>
      <c r="J10720">
        <v>152</v>
      </c>
      <c r="K10720">
        <v>152</v>
      </c>
    </row>
    <row r="10721" spans="1:13" x14ac:dyDescent="0.25">
      <c r="A10721">
        <v>1279</v>
      </c>
      <c r="B10721" t="s">
        <v>372</v>
      </c>
      <c r="C10721" t="s">
        <v>1538</v>
      </c>
      <c r="E10721">
        <v>2016</v>
      </c>
      <c r="F10721" s="10">
        <v>42916</v>
      </c>
      <c r="G10721" t="s">
        <v>489</v>
      </c>
      <c r="H10721" t="s">
        <v>474</v>
      </c>
      <c r="I10721" t="s">
        <v>463</v>
      </c>
      <c r="J10721">
        <v>589</v>
      </c>
      <c r="K10721">
        <v>589</v>
      </c>
    </row>
    <row r="10722" spans="1:13" x14ac:dyDescent="0.25">
      <c r="A10722">
        <v>8064</v>
      </c>
      <c r="B10722" t="s">
        <v>346</v>
      </c>
      <c r="C10722" t="s">
        <v>1538</v>
      </c>
      <c r="E10722">
        <v>2016</v>
      </c>
      <c r="F10722" s="10">
        <v>42929</v>
      </c>
      <c r="G10722" t="s">
        <v>489</v>
      </c>
      <c r="H10722" t="s">
        <v>474</v>
      </c>
      <c r="I10722" t="s">
        <v>463</v>
      </c>
      <c r="J10722">
        <v>221.12577999999999</v>
      </c>
      <c r="K10722">
        <v>221.12577999999999</v>
      </c>
    </row>
    <row r="10723" spans="1:13" x14ac:dyDescent="0.25">
      <c r="A10723">
        <v>1080</v>
      </c>
      <c r="B10723" t="s">
        <v>341</v>
      </c>
      <c r="C10723" t="s">
        <v>1538</v>
      </c>
      <c r="E10723">
        <v>2016</v>
      </c>
      <c r="F10723" s="10">
        <v>42955</v>
      </c>
      <c r="G10723" t="s">
        <v>489</v>
      </c>
      <c r="H10723" t="s">
        <v>474</v>
      </c>
      <c r="I10723" t="s">
        <v>463</v>
      </c>
      <c r="J10723">
        <v>636.45000000000005</v>
      </c>
      <c r="K10723">
        <v>636.45000000000005</v>
      </c>
    </row>
    <row r="10724" spans="1:13" x14ac:dyDescent="0.25">
      <c r="A10724">
        <v>1094</v>
      </c>
      <c r="B10724" t="s">
        <v>342</v>
      </c>
      <c r="C10724" t="s">
        <v>1538</v>
      </c>
      <c r="E10724">
        <v>2016</v>
      </c>
      <c r="F10724" s="10">
        <v>42955</v>
      </c>
      <c r="G10724" t="s">
        <v>489</v>
      </c>
      <c r="H10724" t="s">
        <v>474</v>
      </c>
      <c r="I10724" t="s">
        <v>463</v>
      </c>
      <c r="J10724">
        <v>267.88</v>
      </c>
      <c r="K10724">
        <v>267.88</v>
      </c>
    </row>
    <row r="10725" spans="1:13" x14ac:dyDescent="0.25">
      <c r="A10725">
        <v>1102</v>
      </c>
      <c r="B10725" t="s">
        <v>349</v>
      </c>
      <c r="C10725" t="s">
        <v>1538</v>
      </c>
      <c r="E10725">
        <v>2016</v>
      </c>
      <c r="F10725" s="10">
        <v>42955</v>
      </c>
      <c r="G10725" t="s">
        <v>489</v>
      </c>
      <c r="H10725" t="s">
        <v>474</v>
      </c>
      <c r="I10725" t="s">
        <v>463</v>
      </c>
      <c r="J10725">
        <v>247.6</v>
      </c>
      <c r="K10725">
        <v>247.6</v>
      </c>
    </row>
    <row r="10726" spans="1:13" x14ac:dyDescent="0.25">
      <c r="A10726">
        <v>1106</v>
      </c>
      <c r="B10726" t="s">
        <v>350</v>
      </c>
      <c r="C10726" t="s">
        <v>1538</v>
      </c>
      <c r="E10726">
        <v>2016</v>
      </c>
      <c r="F10726" s="10">
        <v>42955</v>
      </c>
      <c r="G10726" t="s">
        <v>489</v>
      </c>
      <c r="H10726" t="s">
        <v>474</v>
      </c>
      <c r="I10726" t="s">
        <v>463</v>
      </c>
      <c r="J10726">
        <v>686.58399999999995</v>
      </c>
      <c r="K10726">
        <v>686.58399999999995</v>
      </c>
    </row>
    <row r="10727" spans="1:13" x14ac:dyDescent="0.25">
      <c r="A10727">
        <v>1265</v>
      </c>
      <c r="B10727" t="s">
        <v>116</v>
      </c>
      <c r="C10727" t="s">
        <v>1538</v>
      </c>
      <c r="E10727">
        <v>2016</v>
      </c>
      <c r="F10727" s="10">
        <v>42955</v>
      </c>
      <c r="G10727" t="s">
        <v>489</v>
      </c>
      <c r="H10727" t="s">
        <v>474</v>
      </c>
      <c r="I10727" t="s">
        <v>463</v>
      </c>
      <c r="J10727">
        <v>46.357142857142854</v>
      </c>
      <c r="K10727">
        <v>46.357142857142854</v>
      </c>
    </row>
    <row r="10728" spans="1:13" x14ac:dyDescent="0.25">
      <c r="A10728">
        <v>1349</v>
      </c>
      <c r="B10728" t="s">
        <v>46</v>
      </c>
      <c r="C10728" t="s">
        <v>1538</v>
      </c>
      <c r="E10728">
        <v>2016</v>
      </c>
      <c r="F10728" s="10">
        <v>42955</v>
      </c>
      <c r="G10728" t="s">
        <v>489</v>
      </c>
      <c r="H10728" t="s">
        <v>474</v>
      </c>
      <c r="I10728" t="s">
        <v>463</v>
      </c>
      <c r="J10728">
        <v>31.2</v>
      </c>
      <c r="K10728">
        <v>31.2</v>
      </c>
    </row>
    <row r="10729" spans="1:13" x14ac:dyDescent="0.25">
      <c r="A10729">
        <v>1352</v>
      </c>
      <c r="B10729" t="s">
        <v>375</v>
      </c>
      <c r="C10729" t="s">
        <v>1538</v>
      </c>
      <c r="E10729">
        <v>2016</v>
      </c>
      <c r="F10729" s="10">
        <v>42955</v>
      </c>
      <c r="G10729" t="s">
        <v>489</v>
      </c>
      <c r="H10729" t="s">
        <v>474</v>
      </c>
      <c r="I10729" t="s">
        <v>463</v>
      </c>
      <c r="J10729">
        <v>218</v>
      </c>
      <c r="K10729">
        <v>218</v>
      </c>
    </row>
    <row r="10730" spans="1:13" x14ac:dyDescent="0.25">
      <c r="A10730">
        <v>1354</v>
      </c>
      <c r="B10730" t="s">
        <v>378</v>
      </c>
      <c r="C10730" t="s">
        <v>1538</v>
      </c>
      <c r="E10730">
        <v>2016</v>
      </c>
      <c r="F10730" s="10">
        <v>42955</v>
      </c>
      <c r="G10730" t="s">
        <v>489</v>
      </c>
      <c r="H10730" t="s">
        <v>474</v>
      </c>
      <c r="I10730" t="s">
        <v>463</v>
      </c>
      <c r="J10730">
        <v>400.59999999999997</v>
      </c>
      <c r="K10730">
        <v>400.59999999999997</v>
      </c>
    </row>
    <row r="10731" spans="1:13" x14ac:dyDescent="0.25">
      <c r="A10731">
        <v>1788</v>
      </c>
      <c r="B10731" t="s">
        <v>422</v>
      </c>
      <c r="C10731" t="s">
        <v>1538</v>
      </c>
      <c r="E10731">
        <v>2016</v>
      </c>
      <c r="F10731" s="10">
        <v>42955</v>
      </c>
      <c r="G10731" t="s">
        <v>489</v>
      </c>
      <c r="H10731" t="s">
        <v>474</v>
      </c>
      <c r="I10731" t="s">
        <v>463</v>
      </c>
      <c r="J10731">
        <v>898.23784799999987</v>
      </c>
      <c r="K10731">
        <v>898.23784799999987</v>
      </c>
    </row>
    <row r="10732" spans="1:13" x14ac:dyDescent="0.25">
      <c r="A10732">
        <v>223482</v>
      </c>
      <c r="B10732" t="s">
        <v>318</v>
      </c>
      <c r="C10732" t="s">
        <v>1538</v>
      </c>
      <c r="E10732">
        <v>2016</v>
      </c>
      <c r="F10732" s="10">
        <v>42962</v>
      </c>
      <c r="G10732" t="s">
        <v>489</v>
      </c>
      <c r="H10732" t="s">
        <v>474</v>
      </c>
      <c r="I10732" t="s">
        <v>463</v>
      </c>
      <c r="J10732">
        <v>200</v>
      </c>
      <c r="K10732">
        <v>200</v>
      </c>
    </row>
    <row r="10733" spans="1:13" x14ac:dyDescent="0.25">
      <c r="A10733">
        <v>11110</v>
      </c>
      <c r="B10733" t="s">
        <v>3458</v>
      </c>
      <c r="C10733" t="s">
        <v>1538</v>
      </c>
      <c r="E10733">
        <v>2017</v>
      </c>
      <c r="F10733" s="10">
        <v>42978</v>
      </c>
      <c r="G10733" t="s">
        <v>489</v>
      </c>
      <c r="H10733" t="s">
        <v>474</v>
      </c>
      <c r="I10733" t="s">
        <v>463</v>
      </c>
      <c r="J10733">
        <v>438.02980000000002</v>
      </c>
      <c r="K10733">
        <v>438.02980000000002</v>
      </c>
      <c r="M10733" t="s">
        <v>2413</v>
      </c>
    </row>
    <row r="10734" spans="1:13" x14ac:dyDescent="0.25">
      <c r="A10734">
        <v>962</v>
      </c>
      <c r="B10734" t="s">
        <v>322</v>
      </c>
      <c r="C10734" t="s">
        <v>1538</v>
      </c>
      <c r="E10734">
        <v>2017</v>
      </c>
      <c r="F10734" s="10">
        <v>43008</v>
      </c>
      <c r="G10734" t="s">
        <v>489</v>
      </c>
      <c r="H10734" t="s">
        <v>474</v>
      </c>
      <c r="I10734" t="s">
        <v>463</v>
      </c>
      <c r="J10734">
        <v>2184.4082400000002</v>
      </c>
      <c r="K10734">
        <v>2184.4082400000002</v>
      </c>
    </row>
    <row r="10735" spans="1:13" x14ac:dyDescent="0.25">
      <c r="A10735">
        <v>1246</v>
      </c>
      <c r="B10735" t="s">
        <v>2672</v>
      </c>
      <c r="C10735" t="s">
        <v>1538</v>
      </c>
      <c r="E10735">
        <v>2015</v>
      </c>
      <c r="F10735" s="10">
        <v>43011</v>
      </c>
      <c r="G10735" t="s">
        <v>489</v>
      </c>
      <c r="H10735" t="s">
        <v>474</v>
      </c>
      <c r="I10735" t="s">
        <v>463</v>
      </c>
      <c r="J10735">
        <v>1116.701</v>
      </c>
      <c r="K10735">
        <v>1116.701</v>
      </c>
    </row>
    <row r="10736" spans="1:13" x14ac:dyDescent="0.25">
      <c r="A10736">
        <v>1246</v>
      </c>
      <c r="B10736" t="s">
        <v>2672</v>
      </c>
      <c r="C10736" t="s">
        <v>1538</v>
      </c>
      <c r="E10736">
        <v>2016</v>
      </c>
      <c r="F10736" s="10">
        <v>43011</v>
      </c>
      <c r="G10736" t="s">
        <v>489</v>
      </c>
      <c r="H10736" t="s">
        <v>474</v>
      </c>
      <c r="I10736" t="s">
        <v>463</v>
      </c>
      <c r="J10736">
        <v>1171.3889999999999</v>
      </c>
      <c r="K10736">
        <v>1171.3889999999999</v>
      </c>
    </row>
    <row r="10737" spans="1:13" x14ac:dyDescent="0.25">
      <c r="A10737">
        <v>1246</v>
      </c>
      <c r="B10737" t="s">
        <v>2672</v>
      </c>
      <c r="C10737" t="s">
        <v>1538</v>
      </c>
      <c r="E10737">
        <v>2017</v>
      </c>
      <c r="F10737" s="10">
        <v>43008</v>
      </c>
      <c r="G10737" t="s">
        <v>489</v>
      </c>
      <c r="H10737" t="s">
        <v>474</v>
      </c>
      <c r="I10737" t="s">
        <v>463</v>
      </c>
      <c r="J10737">
        <v>1247.4000000000001</v>
      </c>
      <c r="K10737">
        <v>1247.4000000000001</v>
      </c>
      <c r="M10737" t="s">
        <v>2831</v>
      </c>
    </row>
    <row r="10738" spans="1:13" x14ac:dyDescent="0.25">
      <c r="A10738">
        <v>1395</v>
      </c>
      <c r="B10738" t="s">
        <v>386</v>
      </c>
      <c r="C10738" t="s">
        <v>1538</v>
      </c>
      <c r="E10738">
        <v>2017</v>
      </c>
      <c r="F10738" s="10">
        <v>43008</v>
      </c>
      <c r="G10738" t="s">
        <v>489</v>
      </c>
      <c r="H10738" t="s">
        <v>474</v>
      </c>
      <c r="I10738" t="s">
        <v>463</v>
      </c>
      <c r="J10738">
        <v>588.55703999999992</v>
      </c>
      <c r="K10738">
        <v>588.55703999999992</v>
      </c>
      <c r="M10738" t="s">
        <v>2838</v>
      </c>
    </row>
    <row r="10739" spans="1:13" x14ac:dyDescent="0.25">
      <c r="A10739">
        <v>1788</v>
      </c>
      <c r="B10739" t="s">
        <v>422</v>
      </c>
      <c r="C10739" t="s">
        <v>1538</v>
      </c>
      <c r="E10739">
        <v>2017</v>
      </c>
      <c r="F10739" s="10">
        <v>43009</v>
      </c>
      <c r="G10739" t="s">
        <v>489</v>
      </c>
      <c r="H10739" t="s">
        <v>474</v>
      </c>
      <c r="I10739" t="s">
        <v>463</v>
      </c>
      <c r="J10739">
        <v>1146.366</v>
      </c>
      <c r="K10739">
        <v>1146.366</v>
      </c>
    </row>
    <row r="10740" spans="1:13" x14ac:dyDescent="0.25">
      <c r="A10740">
        <v>8079</v>
      </c>
      <c r="B10740" t="s">
        <v>400</v>
      </c>
      <c r="C10740" t="s">
        <v>1538</v>
      </c>
      <c r="E10740">
        <v>2017</v>
      </c>
      <c r="F10740" s="10">
        <v>43041</v>
      </c>
      <c r="G10740" t="s">
        <v>489</v>
      </c>
      <c r="H10740" t="s">
        <v>474</v>
      </c>
      <c r="I10740" t="s">
        <v>463</v>
      </c>
      <c r="J10740">
        <v>530.04</v>
      </c>
      <c r="K10740">
        <v>530.04</v>
      </c>
    </row>
    <row r="10741" spans="1:13" x14ac:dyDescent="0.25">
      <c r="A10741">
        <v>974</v>
      </c>
      <c r="B10741" t="s">
        <v>324</v>
      </c>
      <c r="C10741" t="s">
        <v>1538</v>
      </c>
      <c r="E10741">
        <v>2017</v>
      </c>
      <c r="F10741" s="10">
        <v>43100</v>
      </c>
      <c r="G10741" t="s">
        <v>489</v>
      </c>
      <c r="H10741" t="s">
        <v>474</v>
      </c>
      <c r="I10741" t="s">
        <v>463</v>
      </c>
      <c r="J10741">
        <v>612.154</v>
      </c>
      <c r="K10741">
        <v>612.154</v>
      </c>
    </row>
    <row r="10742" spans="1:13" x14ac:dyDescent="0.25">
      <c r="A10742">
        <v>1055</v>
      </c>
      <c r="B10742" t="s">
        <v>337</v>
      </c>
      <c r="C10742" t="s">
        <v>1538</v>
      </c>
      <c r="E10742">
        <v>2017</v>
      </c>
      <c r="F10742" s="10">
        <v>43100</v>
      </c>
      <c r="G10742" t="s">
        <v>489</v>
      </c>
      <c r="H10742" t="s">
        <v>474</v>
      </c>
      <c r="I10742" t="s">
        <v>463</v>
      </c>
      <c r="J10742">
        <v>161.226</v>
      </c>
      <c r="K10742">
        <v>161.226</v>
      </c>
    </row>
    <row r="10743" spans="1:13" x14ac:dyDescent="0.25">
      <c r="A10743">
        <v>1080</v>
      </c>
      <c r="B10743" t="s">
        <v>341</v>
      </c>
      <c r="C10743" t="s">
        <v>1538</v>
      </c>
      <c r="E10743">
        <v>2017</v>
      </c>
      <c r="F10743" s="10">
        <v>43100</v>
      </c>
      <c r="G10743" t="s">
        <v>489</v>
      </c>
      <c r="H10743" t="s">
        <v>474</v>
      </c>
      <c r="I10743" t="s">
        <v>463</v>
      </c>
      <c r="J10743">
        <v>674.04700000000003</v>
      </c>
      <c r="K10743">
        <v>674.04700000000003</v>
      </c>
      <c r="M10743" t="s">
        <v>2415</v>
      </c>
    </row>
    <row r="10744" spans="1:13" x14ac:dyDescent="0.25">
      <c r="A10744">
        <v>1094</v>
      </c>
      <c r="B10744" t="s">
        <v>342</v>
      </c>
      <c r="C10744" t="s">
        <v>1538</v>
      </c>
      <c r="E10744">
        <v>2017</v>
      </c>
      <c r="F10744" s="10">
        <v>43100</v>
      </c>
      <c r="G10744" t="s">
        <v>489</v>
      </c>
      <c r="H10744" t="s">
        <v>474</v>
      </c>
      <c r="I10744" t="s">
        <v>463</v>
      </c>
      <c r="J10744">
        <v>275.88</v>
      </c>
      <c r="K10744">
        <v>275.88</v>
      </c>
      <c r="M10744" t="s">
        <v>2415</v>
      </c>
    </row>
    <row r="10745" spans="1:13" x14ac:dyDescent="0.25">
      <c r="A10745">
        <v>1102</v>
      </c>
      <c r="B10745" t="s">
        <v>349</v>
      </c>
      <c r="C10745" t="s">
        <v>1538</v>
      </c>
      <c r="E10745">
        <v>2017</v>
      </c>
      <c r="F10745" s="10">
        <v>43100</v>
      </c>
      <c r="G10745" t="s">
        <v>489</v>
      </c>
      <c r="H10745" t="s">
        <v>474</v>
      </c>
      <c r="I10745" t="s">
        <v>463</v>
      </c>
      <c r="J10745">
        <v>271.8</v>
      </c>
      <c r="K10745">
        <v>271.8</v>
      </c>
      <c r="M10745" t="s">
        <v>2415</v>
      </c>
    </row>
    <row r="10746" spans="1:13" x14ac:dyDescent="0.25">
      <c r="A10746">
        <v>1106</v>
      </c>
      <c r="B10746" t="s">
        <v>350</v>
      </c>
      <c r="C10746" t="s">
        <v>1538</v>
      </c>
      <c r="E10746">
        <v>2017</v>
      </c>
      <c r="F10746" s="10">
        <v>43100</v>
      </c>
      <c r="G10746" t="s">
        <v>489</v>
      </c>
      <c r="H10746" t="s">
        <v>474</v>
      </c>
      <c r="I10746" t="s">
        <v>463</v>
      </c>
      <c r="J10746">
        <v>599.476</v>
      </c>
      <c r="K10746">
        <v>599.476</v>
      </c>
      <c r="M10746" t="s">
        <v>2415</v>
      </c>
    </row>
    <row r="10747" spans="1:13" x14ac:dyDescent="0.25">
      <c r="A10747">
        <v>1174</v>
      </c>
      <c r="B10747" t="s">
        <v>358</v>
      </c>
      <c r="C10747" t="s">
        <v>1538</v>
      </c>
      <c r="E10747">
        <v>2017</v>
      </c>
      <c r="F10747" s="10">
        <v>43100</v>
      </c>
      <c r="G10747" t="s">
        <v>489</v>
      </c>
      <c r="H10747" t="s">
        <v>474</v>
      </c>
      <c r="I10747" t="s">
        <v>463</v>
      </c>
      <c r="J10747">
        <v>2500</v>
      </c>
      <c r="K10747">
        <v>2500</v>
      </c>
    </row>
    <row r="10748" spans="1:13" x14ac:dyDescent="0.25">
      <c r="A10748">
        <v>1265</v>
      </c>
      <c r="B10748" t="s">
        <v>116</v>
      </c>
      <c r="C10748" t="s">
        <v>1538</v>
      </c>
      <c r="E10748">
        <v>2017</v>
      </c>
      <c r="F10748" s="10">
        <v>43100</v>
      </c>
      <c r="G10748" t="s">
        <v>489</v>
      </c>
      <c r="H10748" t="s">
        <v>474</v>
      </c>
      <c r="I10748" t="s">
        <v>463</v>
      </c>
      <c r="J10748">
        <v>39.142800000000001</v>
      </c>
      <c r="K10748">
        <v>39.142800000000001</v>
      </c>
      <c r="M10748" t="s">
        <v>2413</v>
      </c>
    </row>
    <row r="10749" spans="1:13" x14ac:dyDescent="0.25">
      <c r="A10749">
        <v>1279</v>
      </c>
      <c r="B10749" t="s">
        <v>372</v>
      </c>
      <c r="C10749" t="s">
        <v>1538</v>
      </c>
      <c r="E10749">
        <v>2017</v>
      </c>
      <c r="F10749" s="10">
        <v>43100</v>
      </c>
      <c r="G10749" t="s">
        <v>489</v>
      </c>
      <c r="H10749" t="s">
        <v>474</v>
      </c>
      <c r="I10749" t="s">
        <v>463</v>
      </c>
      <c r="J10749">
        <v>841</v>
      </c>
      <c r="K10749">
        <v>841</v>
      </c>
      <c r="M10749" t="s">
        <v>2831</v>
      </c>
    </row>
    <row r="10750" spans="1:13" x14ac:dyDescent="0.25">
      <c r="A10750">
        <v>1299</v>
      </c>
      <c r="B10750" t="s">
        <v>420</v>
      </c>
      <c r="C10750" t="s">
        <v>1538</v>
      </c>
      <c r="E10750">
        <v>2017</v>
      </c>
      <c r="F10750" s="10">
        <v>43100</v>
      </c>
      <c r="G10750" t="s">
        <v>489</v>
      </c>
      <c r="H10750" t="s">
        <v>474</v>
      </c>
      <c r="I10750" t="s">
        <v>463</v>
      </c>
      <c r="J10750">
        <v>1192.8599999999999</v>
      </c>
      <c r="K10750">
        <v>1192.8599999999999</v>
      </c>
    </row>
    <row r="10751" spans="1:13" x14ac:dyDescent="0.25">
      <c r="A10751">
        <v>1349</v>
      </c>
      <c r="B10751" t="s">
        <v>46</v>
      </c>
      <c r="C10751" t="s">
        <v>1538</v>
      </c>
      <c r="E10751">
        <v>2017</v>
      </c>
      <c r="F10751" s="10">
        <v>43100</v>
      </c>
      <c r="G10751" t="s">
        <v>489</v>
      </c>
      <c r="H10751" t="s">
        <v>474</v>
      </c>
      <c r="I10751" t="s">
        <v>463</v>
      </c>
      <c r="J10751">
        <v>42.61</v>
      </c>
      <c r="K10751">
        <v>42.61</v>
      </c>
      <c r="M10751" t="s">
        <v>2413</v>
      </c>
    </row>
    <row r="10752" spans="1:13" x14ac:dyDescent="0.25">
      <c r="A10752">
        <v>1352</v>
      </c>
      <c r="B10752" t="s">
        <v>375</v>
      </c>
      <c r="C10752" t="s">
        <v>1538</v>
      </c>
      <c r="E10752">
        <v>2017</v>
      </c>
      <c r="F10752" s="10">
        <v>43100</v>
      </c>
      <c r="G10752" t="s">
        <v>489</v>
      </c>
      <c r="H10752" t="s">
        <v>474</v>
      </c>
      <c r="I10752" t="s">
        <v>463</v>
      </c>
      <c r="J10752">
        <v>244</v>
      </c>
      <c r="K10752">
        <v>244</v>
      </c>
      <c r="M10752" t="s">
        <v>2415</v>
      </c>
    </row>
    <row r="10753" spans="1:13" x14ac:dyDescent="0.25">
      <c r="A10753">
        <v>1354</v>
      </c>
      <c r="B10753" t="s">
        <v>378</v>
      </c>
      <c r="C10753" t="s">
        <v>1538</v>
      </c>
      <c r="E10753">
        <v>2017</v>
      </c>
      <c r="F10753" s="10">
        <v>43100</v>
      </c>
      <c r="G10753" t="s">
        <v>489</v>
      </c>
      <c r="H10753" t="s">
        <v>474</v>
      </c>
      <c r="I10753" t="s">
        <v>463</v>
      </c>
      <c r="J10753">
        <v>446.46</v>
      </c>
      <c r="K10753">
        <v>446.46</v>
      </c>
      <c r="M10753" t="s">
        <v>2415</v>
      </c>
    </row>
    <row r="10754" spans="1:13" x14ac:dyDescent="0.25">
      <c r="A10754">
        <v>1374</v>
      </c>
      <c r="B10754" t="s">
        <v>154</v>
      </c>
      <c r="C10754" t="s">
        <v>1538</v>
      </c>
      <c r="E10754">
        <v>2017</v>
      </c>
      <c r="F10754" s="10">
        <v>43100</v>
      </c>
      <c r="G10754" t="s">
        <v>489</v>
      </c>
      <c r="H10754" t="s">
        <v>474</v>
      </c>
      <c r="I10754" t="s">
        <v>463</v>
      </c>
      <c r="J10754">
        <v>147</v>
      </c>
      <c r="K10754">
        <v>147</v>
      </c>
    </row>
    <row r="10755" spans="1:13" x14ac:dyDescent="0.25">
      <c r="A10755">
        <v>1427</v>
      </c>
      <c r="B10755" t="s">
        <v>389</v>
      </c>
      <c r="C10755" t="s">
        <v>1538</v>
      </c>
      <c r="E10755">
        <v>2017</v>
      </c>
      <c r="F10755" s="10">
        <v>43100</v>
      </c>
      <c r="G10755" t="s">
        <v>489</v>
      </c>
      <c r="H10755" t="s">
        <v>474</v>
      </c>
      <c r="I10755" t="s">
        <v>463</v>
      </c>
      <c r="J10755">
        <v>696</v>
      </c>
      <c r="K10755">
        <v>696</v>
      </c>
    </row>
    <row r="10756" spans="1:13" x14ac:dyDescent="0.25">
      <c r="A10756">
        <v>1920</v>
      </c>
      <c r="B10756" t="s">
        <v>348</v>
      </c>
      <c r="C10756" t="s">
        <v>1538</v>
      </c>
      <c r="E10756">
        <v>2017</v>
      </c>
      <c r="F10756" s="10">
        <v>43100</v>
      </c>
      <c r="G10756" t="s">
        <v>489</v>
      </c>
      <c r="H10756" t="s">
        <v>474</v>
      </c>
      <c r="I10756" t="s">
        <v>463</v>
      </c>
      <c r="J10756">
        <v>666.89</v>
      </c>
      <c r="K10756">
        <v>666.89</v>
      </c>
    </row>
    <row r="10757" spans="1:13" x14ac:dyDescent="0.25">
      <c r="A10757">
        <v>1933</v>
      </c>
      <c r="B10757" t="s">
        <v>326</v>
      </c>
      <c r="C10757" t="s">
        <v>1538</v>
      </c>
      <c r="E10757">
        <v>2017</v>
      </c>
      <c r="F10757" s="10">
        <v>43100</v>
      </c>
      <c r="G10757" t="s">
        <v>489</v>
      </c>
      <c r="H10757" t="s">
        <v>474</v>
      </c>
      <c r="I10757" t="s">
        <v>463</v>
      </c>
      <c r="J10757">
        <v>306.33199999999999</v>
      </c>
      <c r="K10757">
        <v>306.33199999999999</v>
      </c>
    </row>
    <row r="10758" spans="1:13" x14ac:dyDescent="0.25">
      <c r="A10758">
        <v>1935</v>
      </c>
      <c r="B10758" t="s">
        <v>398</v>
      </c>
      <c r="C10758" t="s">
        <v>1538</v>
      </c>
      <c r="E10758">
        <v>2017</v>
      </c>
      <c r="F10758" s="10">
        <v>43100</v>
      </c>
      <c r="G10758" t="s">
        <v>489</v>
      </c>
      <c r="H10758" t="s">
        <v>474</v>
      </c>
      <c r="I10758" t="s">
        <v>463</v>
      </c>
      <c r="J10758">
        <v>130.77500000000001</v>
      </c>
      <c r="K10758">
        <v>130.77500000000001</v>
      </c>
    </row>
    <row r="10759" spans="1:13" x14ac:dyDescent="0.25">
      <c r="A10759">
        <v>2043</v>
      </c>
      <c r="B10759" t="s">
        <v>432</v>
      </c>
      <c r="C10759" t="s">
        <v>1538</v>
      </c>
      <c r="E10759">
        <v>2017</v>
      </c>
      <c r="F10759" s="10">
        <v>43100</v>
      </c>
      <c r="G10759" t="s">
        <v>489</v>
      </c>
      <c r="H10759" t="s">
        <v>474</v>
      </c>
      <c r="I10759" t="s">
        <v>463</v>
      </c>
      <c r="J10759">
        <v>48.588999999999999</v>
      </c>
      <c r="K10759">
        <v>48.588999999999999</v>
      </c>
    </row>
    <row r="10760" spans="1:13" x14ac:dyDescent="0.25">
      <c r="A10760">
        <v>2044</v>
      </c>
      <c r="B10760" t="s">
        <v>412</v>
      </c>
      <c r="C10760" t="s">
        <v>1538</v>
      </c>
      <c r="E10760">
        <v>2017</v>
      </c>
      <c r="F10760" s="10">
        <v>43100</v>
      </c>
      <c r="G10760" t="s">
        <v>489</v>
      </c>
      <c r="H10760" t="s">
        <v>474</v>
      </c>
      <c r="I10760" t="s">
        <v>463</v>
      </c>
      <c r="J10760">
        <v>389.22500000000002</v>
      </c>
      <c r="K10760">
        <v>389.22500000000002</v>
      </c>
    </row>
    <row r="10761" spans="1:13" x14ac:dyDescent="0.25">
      <c r="A10761">
        <v>5288</v>
      </c>
      <c r="B10761" t="s">
        <v>353</v>
      </c>
      <c r="C10761" t="s">
        <v>1538</v>
      </c>
      <c r="E10761">
        <v>2017</v>
      </c>
      <c r="F10761" s="10">
        <v>43100</v>
      </c>
      <c r="G10761" t="s">
        <v>489</v>
      </c>
      <c r="H10761" t="s">
        <v>474</v>
      </c>
      <c r="I10761" t="s">
        <v>463</v>
      </c>
      <c r="J10761">
        <v>113.849</v>
      </c>
      <c r="K10761">
        <v>113.849</v>
      </c>
    </row>
    <row r="10762" spans="1:13" x14ac:dyDescent="0.25">
      <c r="A10762">
        <v>8058</v>
      </c>
      <c r="B10762" t="s">
        <v>328</v>
      </c>
      <c r="C10762" t="s">
        <v>1538</v>
      </c>
      <c r="E10762">
        <v>2017</v>
      </c>
      <c r="F10762" s="10">
        <v>43100</v>
      </c>
      <c r="G10762" t="s">
        <v>489</v>
      </c>
      <c r="H10762" t="s">
        <v>474</v>
      </c>
      <c r="I10762" t="s">
        <v>463</v>
      </c>
      <c r="J10762">
        <v>3357</v>
      </c>
      <c r="K10762">
        <v>3357</v>
      </c>
    </row>
    <row r="10763" spans="1:13" x14ac:dyDescent="0.25">
      <c r="A10763">
        <v>8060</v>
      </c>
      <c r="B10763" t="s">
        <v>330</v>
      </c>
      <c r="C10763" t="s">
        <v>1538</v>
      </c>
      <c r="E10763">
        <v>2017</v>
      </c>
      <c r="F10763" s="10">
        <v>43100</v>
      </c>
      <c r="G10763" t="s">
        <v>489</v>
      </c>
      <c r="H10763" t="s">
        <v>474</v>
      </c>
      <c r="I10763" t="s">
        <v>463</v>
      </c>
      <c r="J10763">
        <v>809.52499999999998</v>
      </c>
      <c r="K10763">
        <v>809.52499999999998</v>
      </c>
    </row>
    <row r="10764" spans="1:13" x14ac:dyDescent="0.25">
      <c r="A10764">
        <v>8064</v>
      </c>
      <c r="B10764" t="s">
        <v>346</v>
      </c>
      <c r="C10764" t="s">
        <v>1538</v>
      </c>
      <c r="E10764">
        <v>2017</v>
      </c>
      <c r="F10764" s="10">
        <v>43100</v>
      </c>
      <c r="G10764" t="s">
        <v>489</v>
      </c>
      <c r="H10764" t="s">
        <v>474</v>
      </c>
      <c r="I10764" t="s">
        <v>463</v>
      </c>
      <c r="J10764">
        <v>153.16800000000001</v>
      </c>
      <c r="K10764">
        <v>153.16800000000001</v>
      </c>
    </row>
    <row r="10765" spans="1:13" x14ac:dyDescent="0.25">
      <c r="A10765">
        <v>8070</v>
      </c>
      <c r="B10765" t="s">
        <v>361</v>
      </c>
      <c r="C10765" t="s">
        <v>1538</v>
      </c>
      <c r="E10765">
        <v>2017</v>
      </c>
      <c r="F10765" s="10">
        <v>43100</v>
      </c>
      <c r="G10765" t="s">
        <v>489</v>
      </c>
      <c r="H10765" t="s">
        <v>474</v>
      </c>
      <c r="I10765" t="s">
        <v>463</v>
      </c>
      <c r="J10765">
        <v>4878.5</v>
      </c>
      <c r="K10765">
        <v>4878.5</v>
      </c>
    </row>
    <row r="10766" spans="1:13" x14ac:dyDescent="0.25">
      <c r="A10766">
        <v>8071</v>
      </c>
      <c r="B10766" t="s">
        <v>367</v>
      </c>
      <c r="C10766" t="s">
        <v>1538</v>
      </c>
      <c r="E10766">
        <v>2017</v>
      </c>
      <c r="F10766" s="10">
        <v>43100</v>
      </c>
      <c r="G10766" t="s">
        <v>489</v>
      </c>
      <c r="H10766" t="s">
        <v>474</v>
      </c>
      <c r="I10766" t="s">
        <v>463</v>
      </c>
      <c r="J10766">
        <v>146.43324000000001</v>
      </c>
      <c r="K10766">
        <v>146.43324000000001</v>
      </c>
    </row>
    <row r="10767" spans="1:13" x14ac:dyDescent="0.25">
      <c r="A10767">
        <v>8074</v>
      </c>
      <c r="B10767" t="s">
        <v>384</v>
      </c>
      <c r="C10767" t="s">
        <v>1538</v>
      </c>
      <c r="E10767">
        <v>2017</v>
      </c>
      <c r="F10767" s="10">
        <v>43100</v>
      </c>
      <c r="G10767" t="s">
        <v>489</v>
      </c>
      <c r="H10767" t="s">
        <v>474</v>
      </c>
      <c r="I10767" t="s">
        <v>463</v>
      </c>
      <c r="J10767">
        <v>118</v>
      </c>
      <c r="K10767">
        <v>118</v>
      </c>
    </row>
    <row r="10768" spans="1:13" x14ac:dyDescent="0.25">
      <c r="A10768">
        <v>8080</v>
      </c>
      <c r="B10768" t="s">
        <v>1155</v>
      </c>
      <c r="C10768" t="s">
        <v>1538</v>
      </c>
      <c r="E10768">
        <v>2017</v>
      </c>
      <c r="F10768" s="10">
        <v>43100</v>
      </c>
      <c r="G10768" t="s">
        <v>489</v>
      </c>
      <c r="H10768" t="s">
        <v>474</v>
      </c>
      <c r="I10768" t="s">
        <v>463</v>
      </c>
      <c r="J10768">
        <v>176.071</v>
      </c>
      <c r="K10768">
        <v>176.071</v>
      </c>
      <c r="M10768" t="s">
        <v>2415</v>
      </c>
    </row>
    <row r="10769" spans="1:13" x14ac:dyDescent="0.25">
      <c r="A10769">
        <v>8087</v>
      </c>
      <c r="B10769" t="s">
        <v>430</v>
      </c>
      <c r="C10769" t="s">
        <v>1538</v>
      </c>
      <c r="E10769">
        <v>2017</v>
      </c>
      <c r="F10769" s="10">
        <v>43100</v>
      </c>
      <c r="G10769" t="s">
        <v>489</v>
      </c>
      <c r="H10769" t="s">
        <v>474</v>
      </c>
      <c r="I10769" t="s">
        <v>463</v>
      </c>
      <c r="J10769">
        <v>4707</v>
      </c>
      <c r="K10769">
        <v>4707</v>
      </c>
    </row>
    <row r="10770" spans="1:13" x14ac:dyDescent="0.25">
      <c r="A10770">
        <v>8113</v>
      </c>
      <c r="B10770" t="s">
        <v>363</v>
      </c>
      <c r="C10770" t="s">
        <v>1538</v>
      </c>
      <c r="E10770">
        <v>2017</v>
      </c>
      <c r="F10770" s="10">
        <v>43100</v>
      </c>
      <c r="G10770" t="s">
        <v>489</v>
      </c>
      <c r="H10770" t="s">
        <v>474</v>
      </c>
      <c r="I10770" t="s">
        <v>463</v>
      </c>
      <c r="J10770">
        <v>54.301000000000002</v>
      </c>
      <c r="K10770">
        <v>54.301000000000002</v>
      </c>
    </row>
    <row r="10771" spans="1:13" x14ac:dyDescent="0.25">
      <c r="A10771">
        <v>8116</v>
      </c>
      <c r="B10771" t="s">
        <v>2652</v>
      </c>
      <c r="C10771" t="s">
        <v>1538</v>
      </c>
      <c r="E10771">
        <v>2017</v>
      </c>
      <c r="F10771" s="10">
        <v>43100</v>
      </c>
      <c r="G10771" t="s">
        <v>489</v>
      </c>
      <c r="H10771" t="s">
        <v>474</v>
      </c>
      <c r="I10771" t="s">
        <v>463</v>
      </c>
      <c r="J10771">
        <v>82.234999999999999</v>
      </c>
      <c r="K10771">
        <v>82.234999999999999</v>
      </c>
    </row>
    <row r="10772" spans="1:13" x14ac:dyDescent="0.25">
      <c r="A10772">
        <v>8118</v>
      </c>
      <c r="B10772" t="s">
        <v>344</v>
      </c>
      <c r="C10772" t="s">
        <v>1538</v>
      </c>
      <c r="E10772">
        <v>2017</v>
      </c>
      <c r="F10772" s="10">
        <v>43100</v>
      </c>
      <c r="G10772" t="s">
        <v>489</v>
      </c>
      <c r="H10772" t="s">
        <v>474</v>
      </c>
      <c r="I10772" t="s">
        <v>463</v>
      </c>
      <c r="J10772">
        <v>0.437</v>
      </c>
      <c r="K10772">
        <v>0.437</v>
      </c>
    </row>
    <row r="10773" spans="1:13" x14ac:dyDescent="0.25">
      <c r="A10773">
        <v>8119</v>
      </c>
      <c r="B10773" t="s">
        <v>374</v>
      </c>
      <c r="C10773" t="s">
        <v>1538</v>
      </c>
      <c r="E10773">
        <v>2017</v>
      </c>
      <c r="F10773" s="10">
        <v>43100</v>
      </c>
      <c r="G10773" t="s">
        <v>489</v>
      </c>
      <c r="H10773" t="s">
        <v>474</v>
      </c>
      <c r="I10773" t="s">
        <v>463</v>
      </c>
      <c r="J10773">
        <v>31.207999999999998</v>
      </c>
      <c r="K10773">
        <v>31.207999999999998</v>
      </c>
    </row>
    <row r="10774" spans="1:13" x14ac:dyDescent="0.25">
      <c r="A10774">
        <v>8129</v>
      </c>
      <c r="B10774" t="s">
        <v>402</v>
      </c>
      <c r="C10774" t="s">
        <v>1538</v>
      </c>
      <c r="E10774">
        <v>2017</v>
      </c>
      <c r="F10774" s="10">
        <v>43100</v>
      </c>
      <c r="G10774" t="s">
        <v>489</v>
      </c>
      <c r="H10774" t="s">
        <v>474</v>
      </c>
      <c r="I10774" t="s">
        <v>463</v>
      </c>
      <c r="J10774">
        <v>300</v>
      </c>
      <c r="K10774">
        <v>300</v>
      </c>
      <c r="M10774" t="s">
        <v>2413</v>
      </c>
    </row>
    <row r="10775" spans="1:13" x14ac:dyDescent="0.25">
      <c r="A10775">
        <v>8163</v>
      </c>
      <c r="B10775" t="s">
        <v>388</v>
      </c>
      <c r="C10775" t="s">
        <v>1538</v>
      </c>
      <c r="E10775">
        <v>2017</v>
      </c>
      <c r="F10775" s="10">
        <v>43100</v>
      </c>
      <c r="G10775" t="s">
        <v>489</v>
      </c>
      <c r="H10775" t="s">
        <v>474</v>
      </c>
      <c r="I10775" t="s">
        <v>463</v>
      </c>
      <c r="L10775" t="s">
        <v>2749</v>
      </c>
    </row>
    <row r="10776" spans="1:13" x14ac:dyDescent="0.25">
      <c r="A10776">
        <v>8174</v>
      </c>
      <c r="B10776" t="s">
        <v>419</v>
      </c>
      <c r="C10776" t="s">
        <v>1538</v>
      </c>
      <c r="E10776">
        <v>2017</v>
      </c>
      <c r="F10776" s="10">
        <v>43100</v>
      </c>
      <c r="G10776" t="s">
        <v>489</v>
      </c>
      <c r="H10776" t="s">
        <v>474</v>
      </c>
      <c r="I10776" t="s">
        <v>463</v>
      </c>
      <c r="J10776">
        <v>76.12</v>
      </c>
      <c r="K10776">
        <v>76.12</v>
      </c>
    </row>
    <row r="10777" spans="1:13" x14ac:dyDescent="0.25">
      <c r="A10777">
        <v>8189</v>
      </c>
      <c r="B10777" t="s">
        <v>427</v>
      </c>
      <c r="C10777" t="s">
        <v>1538</v>
      </c>
      <c r="E10777">
        <v>2017</v>
      </c>
      <c r="F10777" s="10">
        <v>43100</v>
      </c>
      <c r="G10777" t="s">
        <v>489</v>
      </c>
      <c r="H10777" t="s">
        <v>474</v>
      </c>
      <c r="I10777" t="s">
        <v>463</v>
      </c>
      <c r="J10777">
        <v>874.02</v>
      </c>
      <c r="K10777">
        <v>874.02</v>
      </c>
      <c r="M10777" t="s">
        <v>2415</v>
      </c>
    </row>
    <row r="10778" spans="1:13" x14ac:dyDescent="0.25">
      <c r="A10778">
        <v>8190</v>
      </c>
      <c r="B10778" t="s">
        <v>416</v>
      </c>
      <c r="C10778" t="s">
        <v>1538</v>
      </c>
      <c r="E10778">
        <v>2017</v>
      </c>
      <c r="F10778" s="10">
        <v>43100</v>
      </c>
      <c r="G10778" t="s">
        <v>489</v>
      </c>
      <c r="H10778" t="s">
        <v>474</v>
      </c>
      <c r="I10778" t="s">
        <v>463</v>
      </c>
      <c r="J10778">
        <v>1800</v>
      </c>
      <c r="K10778">
        <v>1800</v>
      </c>
      <c r="M10778" t="s">
        <v>2415</v>
      </c>
    </row>
    <row r="10779" spans="1:13" x14ac:dyDescent="0.25">
      <c r="A10779">
        <v>8203</v>
      </c>
      <c r="B10779" t="s">
        <v>150</v>
      </c>
      <c r="C10779" t="s">
        <v>1538</v>
      </c>
      <c r="E10779">
        <v>2017</v>
      </c>
      <c r="F10779" s="10">
        <v>43100</v>
      </c>
      <c r="G10779" t="s">
        <v>489</v>
      </c>
      <c r="H10779" t="s">
        <v>474</v>
      </c>
      <c r="I10779" t="s">
        <v>463</v>
      </c>
      <c r="J10779">
        <v>112.26900000000001</v>
      </c>
      <c r="K10779">
        <v>112.26900000000001</v>
      </c>
      <c r="M10779" t="s">
        <v>2415</v>
      </c>
    </row>
    <row r="10780" spans="1:13" x14ac:dyDescent="0.25">
      <c r="A10780">
        <v>8327</v>
      </c>
      <c r="B10780" t="s">
        <v>381</v>
      </c>
      <c r="C10780" t="s">
        <v>1538</v>
      </c>
      <c r="E10780">
        <v>2017</v>
      </c>
      <c r="F10780" s="10">
        <v>43100</v>
      </c>
      <c r="G10780" t="s">
        <v>489</v>
      </c>
      <c r="H10780" t="s">
        <v>474</v>
      </c>
      <c r="I10780" t="s">
        <v>463</v>
      </c>
      <c r="J10780">
        <v>300</v>
      </c>
      <c r="K10780">
        <v>300</v>
      </c>
      <c r="M10780" t="s">
        <v>2413</v>
      </c>
    </row>
    <row r="10781" spans="1:13" x14ac:dyDescent="0.25">
      <c r="A10781">
        <v>8329</v>
      </c>
      <c r="B10781" t="s">
        <v>334</v>
      </c>
      <c r="C10781" t="s">
        <v>1538</v>
      </c>
      <c r="E10781">
        <v>2017</v>
      </c>
      <c r="F10781" s="10">
        <v>43100</v>
      </c>
      <c r="G10781" t="s">
        <v>489</v>
      </c>
      <c r="H10781" t="s">
        <v>474</v>
      </c>
      <c r="I10781" t="s">
        <v>463</v>
      </c>
      <c r="J10781">
        <v>121.151</v>
      </c>
      <c r="K10781">
        <v>121.151</v>
      </c>
    </row>
    <row r="10782" spans="1:13" x14ac:dyDescent="0.25">
      <c r="A10782">
        <v>8342</v>
      </c>
      <c r="B10782" t="s">
        <v>415</v>
      </c>
      <c r="C10782" t="s">
        <v>1538</v>
      </c>
      <c r="E10782">
        <v>2017</v>
      </c>
      <c r="F10782" s="10">
        <v>43100</v>
      </c>
      <c r="G10782" t="s">
        <v>489</v>
      </c>
      <c r="H10782" t="s">
        <v>474</v>
      </c>
      <c r="I10782" t="s">
        <v>463</v>
      </c>
      <c r="J10782">
        <v>58.357999999999997</v>
      </c>
      <c r="K10782">
        <v>58.357999999999997</v>
      </c>
    </row>
    <row r="10783" spans="1:13" x14ac:dyDescent="0.25">
      <c r="A10783">
        <v>8429</v>
      </c>
      <c r="B10783" t="s">
        <v>414</v>
      </c>
      <c r="C10783" t="s">
        <v>1538</v>
      </c>
      <c r="E10783">
        <v>2017</v>
      </c>
      <c r="F10783" s="10">
        <v>43100</v>
      </c>
      <c r="G10783" t="s">
        <v>489</v>
      </c>
      <c r="H10783" t="s">
        <v>474</v>
      </c>
      <c r="I10783" t="s">
        <v>463</v>
      </c>
      <c r="J10783">
        <v>528.30899999999997</v>
      </c>
      <c r="K10783">
        <v>528.30899999999997</v>
      </c>
    </row>
    <row r="10784" spans="1:13" x14ac:dyDescent="0.25">
      <c r="A10784">
        <v>8430</v>
      </c>
      <c r="B10784" t="s">
        <v>339</v>
      </c>
      <c r="C10784" t="s">
        <v>1538</v>
      </c>
      <c r="E10784">
        <v>2017</v>
      </c>
      <c r="F10784" s="10">
        <v>43100</v>
      </c>
      <c r="G10784" t="s">
        <v>489</v>
      </c>
      <c r="H10784" t="s">
        <v>474</v>
      </c>
      <c r="I10784" t="s">
        <v>463</v>
      </c>
      <c r="J10784">
        <v>208.78399999999999</v>
      </c>
      <c r="K10784">
        <v>208.78399999999999</v>
      </c>
    </row>
    <row r="10785" spans="1:13" x14ac:dyDescent="0.25">
      <c r="A10785">
        <v>9777</v>
      </c>
      <c r="B10785" t="s">
        <v>331</v>
      </c>
      <c r="C10785" t="s">
        <v>1538</v>
      </c>
      <c r="E10785">
        <v>2017</v>
      </c>
      <c r="F10785" s="10">
        <v>43100</v>
      </c>
      <c r="G10785" t="s">
        <v>489</v>
      </c>
      <c r="H10785" t="s">
        <v>474</v>
      </c>
      <c r="I10785" t="s">
        <v>463</v>
      </c>
      <c r="J10785">
        <v>206.52603099999999</v>
      </c>
      <c r="K10785">
        <v>206.52603099999999</v>
      </c>
    </row>
    <row r="10786" spans="1:13" x14ac:dyDescent="0.25">
      <c r="A10786">
        <v>10262</v>
      </c>
      <c r="B10786" t="s">
        <v>3461</v>
      </c>
      <c r="C10786" t="s">
        <v>1538</v>
      </c>
      <c r="E10786">
        <v>2017</v>
      </c>
      <c r="F10786" s="10">
        <v>43100</v>
      </c>
      <c r="G10786" t="s">
        <v>489</v>
      </c>
      <c r="H10786" t="s">
        <v>474</v>
      </c>
      <c r="I10786" t="s">
        <v>463</v>
      </c>
      <c r="J10786">
        <v>112</v>
      </c>
      <c r="K10786">
        <v>112</v>
      </c>
      <c r="M10786" t="s">
        <v>2413</v>
      </c>
    </row>
    <row r="10787" spans="1:13" x14ac:dyDescent="0.25">
      <c r="A10787">
        <v>10870</v>
      </c>
      <c r="B10787" t="s">
        <v>3384</v>
      </c>
      <c r="C10787" t="s">
        <v>1538</v>
      </c>
      <c r="E10787">
        <v>2017</v>
      </c>
      <c r="F10787" s="10">
        <v>43100</v>
      </c>
      <c r="G10787" t="s">
        <v>489</v>
      </c>
      <c r="H10787" t="s">
        <v>474</v>
      </c>
      <c r="I10787" t="s">
        <v>463</v>
      </c>
      <c r="J10787">
        <v>176.19139999999999</v>
      </c>
      <c r="K10787">
        <v>176.19139999999999</v>
      </c>
      <c r="M10787" t="s">
        <v>2831</v>
      </c>
    </row>
    <row r="10788" spans="1:13" x14ac:dyDescent="0.25">
      <c r="A10788">
        <v>11396</v>
      </c>
      <c r="B10788" t="s">
        <v>3635</v>
      </c>
      <c r="C10788" t="s">
        <v>1538</v>
      </c>
      <c r="E10788">
        <v>2017</v>
      </c>
      <c r="F10788" s="10">
        <v>43100</v>
      </c>
      <c r="G10788" t="s">
        <v>489</v>
      </c>
      <c r="H10788" t="s">
        <v>474</v>
      </c>
      <c r="I10788" t="s">
        <v>463</v>
      </c>
      <c r="J10788">
        <v>3.355</v>
      </c>
      <c r="K10788">
        <v>3.355</v>
      </c>
    </row>
    <row r="10789" spans="1:13" x14ac:dyDescent="0.25">
      <c r="A10789">
        <v>11654</v>
      </c>
      <c r="B10789" t="s">
        <v>2923</v>
      </c>
      <c r="C10789" t="s">
        <v>1538</v>
      </c>
      <c r="E10789">
        <v>2017</v>
      </c>
      <c r="F10789" s="10">
        <v>43100</v>
      </c>
      <c r="G10789" t="s">
        <v>489</v>
      </c>
      <c r="H10789" t="s">
        <v>474</v>
      </c>
      <c r="I10789" t="s">
        <v>463</v>
      </c>
      <c r="J10789">
        <v>1100</v>
      </c>
      <c r="K10789">
        <v>1100</v>
      </c>
      <c r="M10789" t="s">
        <v>2415</v>
      </c>
    </row>
    <row r="10790" spans="1:13" x14ac:dyDescent="0.25">
      <c r="A10790">
        <v>12134</v>
      </c>
      <c r="B10790" t="s">
        <v>3369</v>
      </c>
      <c r="C10790" t="s">
        <v>1538</v>
      </c>
      <c r="E10790">
        <v>2017</v>
      </c>
      <c r="F10790" s="10">
        <v>43099</v>
      </c>
      <c r="G10790" t="s">
        <v>489</v>
      </c>
      <c r="H10790" t="s">
        <v>474</v>
      </c>
      <c r="I10790" t="s">
        <v>463</v>
      </c>
      <c r="J10790">
        <v>644.37199999999996</v>
      </c>
      <c r="K10790">
        <v>644.37199999999996</v>
      </c>
      <c r="M10790" t="s">
        <v>2831</v>
      </c>
    </row>
    <row r="10791" spans="1:13" x14ac:dyDescent="0.25">
      <c r="A10791">
        <v>13290</v>
      </c>
      <c r="B10791" t="s">
        <v>152</v>
      </c>
      <c r="C10791" t="s">
        <v>1538</v>
      </c>
      <c r="E10791">
        <v>2017</v>
      </c>
      <c r="F10791" s="10">
        <v>43100</v>
      </c>
      <c r="G10791" t="s">
        <v>489</v>
      </c>
      <c r="H10791" t="s">
        <v>474</v>
      </c>
      <c r="I10791" t="s">
        <v>463</v>
      </c>
      <c r="J10791">
        <v>160.45614</v>
      </c>
      <c r="K10791">
        <v>160.45614</v>
      </c>
      <c r="M10791" t="s">
        <v>2415</v>
      </c>
    </row>
    <row r="10792" spans="1:13" x14ac:dyDescent="0.25">
      <c r="A10792">
        <v>13443</v>
      </c>
      <c r="B10792" t="s">
        <v>2929</v>
      </c>
      <c r="C10792" t="s">
        <v>1538</v>
      </c>
      <c r="E10792">
        <v>2017</v>
      </c>
      <c r="F10792" s="10">
        <v>43100</v>
      </c>
      <c r="G10792" t="s">
        <v>489</v>
      </c>
      <c r="H10792" t="s">
        <v>474</v>
      </c>
      <c r="I10792" t="s">
        <v>463</v>
      </c>
      <c r="J10792">
        <v>748.6</v>
      </c>
      <c r="K10792">
        <v>748.6</v>
      </c>
      <c r="M10792" t="s">
        <v>2415</v>
      </c>
    </row>
    <row r="10793" spans="1:13" x14ac:dyDescent="0.25">
      <c r="A10793">
        <v>13480</v>
      </c>
      <c r="B10793" t="s">
        <v>153</v>
      </c>
      <c r="C10793" t="s">
        <v>1538</v>
      </c>
      <c r="E10793">
        <v>2017</v>
      </c>
      <c r="F10793" s="10">
        <v>43100</v>
      </c>
      <c r="G10793" t="s">
        <v>489</v>
      </c>
      <c r="H10793" t="s">
        <v>474</v>
      </c>
      <c r="I10793" t="s">
        <v>463</v>
      </c>
      <c r="J10793">
        <v>33.188000000000002</v>
      </c>
      <c r="K10793">
        <v>33.188000000000002</v>
      </c>
      <c r="M10793" t="s">
        <v>2415</v>
      </c>
    </row>
    <row r="10794" spans="1:13" x14ac:dyDescent="0.25">
      <c r="A10794">
        <v>223482</v>
      </c>
      <c r="B10794" t="s">
        <v>318</v>
      </c>
      <c r="C10794" t="s">
        <v>1538</v>
      </c>
      <c r="E10794">
        <v>2017</v>
      </c>
      <c r="F10794" s="10">
        <v>43100</v>
      </c>
      <c r="G10794" t="s">
        <v>489</v>
      </c>
      <c r="H10794" t="s">
        <v>474</v>
      </c>
      <c r="I10794" t="s">
        <v>463</v>
      </c>
      <c r="J10794">
        <v>2996.7</v>
      </c>
      <c r="K10794">
        <v>2996.7</v>
      </c>
      <c r="M10794" t="s">
        <v>2415</v>
      </c>
    </row>
    <row r="10795" spans="1:13" x14ac:dyDescent="0.25">
      <c r="A10795">
        <v>5753483</v>
      </c>
      <c r="B10795" t="s">
        <v>371</v>
      </c>
      <c r="C10795" t="s">
        <v>1538</v>
      </c>
      <c r="E10795">
        <v>2017</v>
      </c>
      <c r="F10795" s="10">
        <v>43100</v>
      </c>
      <c r="G10795" t="s">
        <v>489</v>
      </c>
      <c r="H10795" t="s">
        <v>474</v>
      </c>
      <c r="I10795" t="s">
        <v>463</v>
      </c>
      <c r="J10795">
        <v>1580.365</v>
      </c>
      <c r="K10795">
        <v>1580.365</v>
      </c>
      <c r="M10795" t="s">
        <v>2415</v>
      </c>
    </row>
    <row r="10796" spans="1:13" x14ac:dyDescent="0.25">
      <c r="A10796">
        <v>6740698</v>
      </c>
      <c r="B10796" t="s">
        <v>3377</v>
      </c>
      <c r="C10796" t="s">
        <v>1538</v>
      </c>
      <c r="E10796">
        <v>2017</v>
      </c>
      <c r="F10796" s="10">
        <v>43100</v>
      </c>
      <c r="G10796" t="s">
        <v>489</v>
      </c>
      <c r="H10796" t="s">
        <v>474</v>
      </c>
      <c r="I10796" t="s">
        <v>463</v>
      </c>
      <c r="J10796">
        <v>114.395</v>
      </c>
      <c r="K10796">
        <v>114.395</v>
      </c>
      <c r="M10796" t="s">
        <v>2831</v>
      </c>
    </row>
    <row r="10797" spans="1:13" x14ac:dyDescent="0.25">
      <c r="A10797">
        <v>6772699</v>
      </c>
      <c r="B10797" t="s">
        <v>3572</v>
      </c>
      <c r="C10797" t="s">
        <v>1538</v>
      </c>
      <c r="E10797">
        <v>2017</v>
      </c>
      <c r="F10797" s="10">
        <v>43100</v>
      </c>
      <c r="G10797" t="s">
        <v>489</v>
      </c>
      <c r="H10797" t="s">
        <v>474</v>
      </c>
      <c r="I10797" t="s">
        <v>463</v>
      </c>
      <c r="J10797">
        <v>36.276000000000003</v>
      </c>
      <c r="K10797">
        <v>36.276000000000003</v>
      </c>
      <c r="M10797" t="s">
        <v>3366</v>
      </c>
    </row>
    <row r="10798" spans="1:13" x14ac:dyDescent="0.25">
      <c r="A10798">
        <v>1158</v>
      </c>
      <c r="B10798" t="s">
        <v>53</v>
      </c>
      <c r="C10798" t="s">
        <v>1538</v>
      </c>
      <c r="E10798">
        <v>2017</v>
      </c>
      <c r="F10798" s="10">
        <v>43175</v>
      </c>
      <c r="G10798" t="s">
        <v>489</v>
      </c>
      <c r="H10798" t="s">
        <v>474</v>
      </c>
      <c r="I10798" t="s">
        <v>463</v>
      </c>
      <c r="J10798">
        <v>62.3</v>
      </c>
      <c r="K10798">
        <v>62.3</v>
      </c>
      <c r="L10798" t="s">
        <v>2749</v>
      </c>
      <c r="M10798" t="s">
        <v>2415</v>
      </c>
    </row>
    <row r="10799" spans="1:13" x14ac:dyDescent="0.25">
      <c r="A10799">
        <v>1573</v>
      </c>
      <c r="B10799" t="s">
        <v>407</v>
      </c>
      <c r="C10799" t="s">
        <v>1538</v>
      </c>
      <c r="E10799">
        <v>2017</v>
      </c>
      <c r="F10799" s="10">
        <v>43187</v>
      </c>
      <c r="G10799" t="s">
        <v>489</v>
      </c>
      <c r="H10799" t="s">
        <v>474</v>
      </c>
      <c r="I10799" t="s">
        <v>463</v>
      </c>
      <c r="J10799">
        <v>2844</v>
      </c>
      <c r="K10799">
        <v>2844</v>
      </c>
      <c r="L10799" t="s">
        <v>2750</v>
      </c>
      <c r="M10799" t="s">
        <v>2415</v>
      </c>
    </row>
    <row r="10800" spans="1:13" x14ac:dyDescent="0.25">
      <c r="A10800">
        <v>11110</v>
      </c>
      <c r="B10800" t="s">
        <v>3458</v>
      </c>
      <c r="C10800" t="s">
        <v>1538</v>
      </c>
      <c r="E10800">
        <v>2018</v>
      </c>
      <c r="F10800" s="10">
        <v>43343</v>
      </c>
      <c r="G10800" t="s">
        <v>489</v>
      </c>
      <c r="H10800" t="s">
        <v>474</v>
      </c>
      <c r="I10800" t="s">
        <v>463</v>
      </c>
      <c r="J10800">
        <v>461.42740000000003</v>
      </c>
      <c r="K10800">
        <v>461.42740000000003</v>
      </c>
    </row>
    <row r="10801" spans="1:13" x14ac:dyDescent="0.25">
      <c r="A10801">
        <v>1114</v>
      </c>
      <c r="B10801" t="s">
        <v>351</v>
      </c>
      <c r="C10801" t="s">
        <v>1538</v>
      </c>
      <c r="E10801">
        <v>2017</v>
      </c>
      <c r="F10801" s="10">
        <v>43373</v>
      </c>
      <c r="G10801" t="s">
        <v>489</v>
      </c>
      <c r="H10801" t="s">
        <v>474</v>
      </c>
      <c r="I10801" t="s">
        <v>463</v>
      </c>
      <c r="J10801">
        <v>1196</v>
      </c>
      <c r="K10801">
        <v>1196</v>
      </c>
    </row>
    <row r="10802" spans="1:13" x14ac:dyDescent="0.25">
      <c r="A10802">
        <v>962</v>
      </c>
      <c r="B10802" t="s">
        <v>322</v>
      </c>
      <c r="C10802" t="s">
        <v>1538</v>
      </c>
      <c r="E10802">
        <v>2018</v>
      </c>
      <c r="F10802" s="10">
        <v>43373</v>
      </c>
      <c r="G10802" t="s">
        <v>489</v>
      </c>
      <c r="H10802" t="s">
        <v>474</v>
      </c>
      <c r="I10802" t="s">
        <v>463</v>
      </c>
      <c r="J10802">
        <v>2821.7716800000003</v>
      </c>
      <c r="K10802">
        <v>2821.7716800000003</v>
      </c>
      <c r="M10802" t="s">
        <v>2415</v>
      </c>
    </row>
    <row r="10803" spans="1:13" x14ac:dyDescent="0.25">
      <c r="A10803">
        <v>1246</v>
      </c>
      <c r="B10803" t="s">
        <v>2672</v>
      </c>
      <c r="C10803" t="s">
        <v>1538</v>
      </c>
      <c r="E10803">
        <v>2018</v>
      </c>
      <c r="F10803" s="10">
        <v>43373</v>
      </c>
      <c r="G10803" t="s">
        <v>489</v>
      </c>
      <c r="H10803" t="s">
        <v>474</v>
      </c>
      <c r="I10803" t="s">
        <v>463</v>
      </c>
      <c r="J10803">
        <v>1339.5409999999999</v>
      </c>
      <c r="K10803">
        <v>1339.5409999999999</v>
      </c>
    </row>
    <row r="10804" spans="1:13" x14ac:dyDescent="0.25">
      <c r="A10804">
        <v>1395</v>
      </c>
      <c r="B10804" t="s">
        <v>386</v>
      </c>
      <c r="C10804" t="s">
        <v>1538</v>
      </c>
      <c r="E10804">
        <v>2018</v>
      </c>
      <c r="F10804" s="10">
        <v>43371</v>
      </c>
      <c r="G10804" t="s">
        <v>489</v>
      </c>
      <c r="H10804" t="s">
        <v>474</v>
      </c>
      <c r="I10804" t="s">
        <v>463</v>
      </c>
      <c r="J10804">
        <v>1546.22075</v>
      </c>
      <c r="K10804">
        <v>1546.22075</v>
      </c>
    </row>
    <row r="10805" spans="1:13" x14ac:dyDescent="0.25">
      <c r="A10805">
        <v>1788</v>
      </c>
      <c r="B10805" t="s">
        <v>422</v>
      </c>
      <c r="C10805" t="s">
        <v>1538</v>
      </c>
      <c r="E10805">
        <v>2018</v>
      </c>
      <c r="F10805" s="10">
        <v>43373</v>
      </c>
      <c r="G10805" t="s">
        <v>489</v>
      </c>
      <c r="H10805" t="s">
        <v>474</v>
      </c>
      <c r="I10805" t="s">
        <v>463</v>
      </c>
      <c r="J10805">
        <v>1215.3006800000001</v>
      </c>
      <c r="K10805">
        <v>1215.3006800000001</v>
      </c>
    </row>
    <row r="10806" spans="1:13" x14ac:dyDescent="0.25">
      <c r="A10806">
        <v>8079</v>
      </c>
      <c r="B10806" t="s">
        <v>400</v>
      </c>
      <c r="C10806" t="s">
        <v>1538</v>
      </c>
      <c r="E10806">
        <v>2018</v>
      </c>
      <c r="F10806" s="10">
        <v>43373</v>
      </c>
      <c r="G10806" t="s">
        <v>489</v>
      </c>
      <c r="H10806" t="s">
        <v>474</v>
      </c>
      <c r="I10806" t="s">
        <v>463</v>
      </c>
      <c r="J10806">
        <v>588.48</v>
      </c>
      <c r="K10806">
        <v>588.48</v>
      </c>
      <c r="M10806" t="s">
        <v>2415</v>
      </c>
    </row>
    <row r="10807" spans="1:13" x14ac:dyDescent="0.25">
      <c r="A10807">
        <v>711</v>
      </c>
      <c r="B10807" t="s">
        <v>24</v>
      </c>
      <c r="C10807" t="s">
        <v>1538</v>
      </c>
      <c r="E10807">
        <v>2017</v>
      </c>
      <c r="F10807" s="10">
        <v>43100</v>
      </c>
      <c r="G10807" t="s">
        <v>489</v>
      </c>
      <c r="H10807" t="s">
        <v>474</v>
      </c>
      <c r="I10807" t="s">
        <v>463</v>
      </c>
      <c r="J10807">
        <v>130</v>
      </c>
    </row>
    <row r="10808" spans="1:13" x14ac:dyDescent="0.25">
      <c r="A10808">
        <v>713</v>
      </c>
      <c r="B10808" t="s">
        <v>61</v>
      </c>
      <c r="C10808" t="s">
        <v>1538</v>
      </c>
      <c r="E10808">
        <v>2017</v>
      </c>
      <c r="F10808" s="10"/>
      <c r="G10808" t="s">
        <v>489</v>
      </c>
      <c r="H10808" t="s">
        <v>474</v>
      </c>
      <c r="L10808" t="s">
        <v>2750</v>
      </c>
    </row>
    <row r="10809" spans="1:13" x14ac:dyDescent="0.25">
      <c r="A10809">
        <v>1301</v>
      </c>
      <c r="B10809" t="s">
        <v>72</v>
      </c>
      <c r="C10809" t="s">
        <v>1538</v>
      </c>
      <c r="E10809">
        <v>2017</v>
      </c>
      <c r="F10809" s="10"/>
      <c r="G10809" t="s">
        <v>489</v>
      </c>
      <c r="H10809" t="s">
        <v>474</v>
      </c>
      <c r="L10809" t="s">
        <v>2751</v>
      </c>
    </row>
    <row r="10810" spans="1:13" x14ac:dyDescent="0.25">
      <c r="A10810">
        <v>1998</v>
      </c>
      <c r="B10810" t="s">
        <v>85</v>
      </c>
      <c r="C10810" t="s">
        <v>1538</v>
      </c>
      <c r="E10810">
        <v>2017</v>
      </c>
      <c r="F10810" s="10"/>
      <c r="G10810" t="s">
        <v>489</v>
      </c>
      <c r="H10810" t="s">
        <v>474</v>
      </c>
      <c r="L10810" t="s">
        <v>2749</v>
      </c>
    </row>
    <row r="10811" spans="1:13" x14ac:dyDescent="0.25">
      <c r="A10811">
        <v>8680</v>
      </c>
      <c r="B10811" t="s">
        <v>68</v>
      </c>
      <c r="C10811" t="s">
        <v>1538</v>
      </c>
      <c r="E10811">
        <v>2017</v>
      </c>
      <c r="F10811" s="10"/>
      <c r="G10811" t="s">
        <v>489</v>
      </c>
      <c r="H10811" t="s">
        <v>474</v>
      </c>
      <c r="L10811" t="s">
        <v>2751</v>
      </c>
    </row>
    <row r="10812" spans="1:13" x14ac:dyDescent="0.25">
      <c r="A10812">
        <v>13206</v>
      </c>
      <c r="B10812" t="s">
        <v>73</v>
      </c>
      <c r="C10812" t="s">
        <v>1538</v>
      </c>
      <c r="E10812">
        <v>2017</v>
      </c>
      <c r="F10812" s="10"/>
      <c r="G10812" t="s">
        <v>489</v>
      </c>
      <c r="H10812" t="s">
        <v>474</v>
      </c>
      <c r="L10812" t="s">
        <v>2749</v>
      </c>
    </row>
    <row r="10813" spans="1:13" x14ac:dyDescent="0.25">
      <c r="A10813">
        <v>900</v>
      </c>
      <c r="B10813" t="s">
        <v>148</v>
      </c>
      <c r="C10813" t="s">
        <v>1538</v>
      </c>
      <c r="E10813">
        <v>2017</v>
      </c>
      <c r="F10813" s="10">
        <v>43100</v>
      </c>
      <c r="G10813" t="s">
        <v>489</v>
      </c>
      <c r="H10813" t="s">
        <v>474</v>
      </c>
      <c r="I10813" t="s">
        <v>463</v>
      </c>
      <c r="J10813">
        <v>35</v>
      </c>
      <c r="M10813" t="s">
        <v>2413</v>
      </c>
    </row>
    <row r="10814" spans="1:13" x14ac:dyDescent="0.25">
      <c r="A10814">
        <v>920</v>
      </c>
      <c r="B10814" t="s">
        <v>2209</v>
      </c>
      <c r="C10814" t="s">
        <v>1538</v>
      </c>
      <c r="E10814">
        <v>2017</v>
      </c>
      <c r="F10814" s="10">
        <v>43100</v>
      </c>
      <c r="G10814" t="s">
        <v>489</v>
      </c>
      <c r="H10814" t="s">
        <v>474</v>
      </c>
      <c r="I10814" t="s">
        <v>463</v>
      </c>
      <c r="J10814">
        <v>60</v>
      </c>
    </row>
    <row r="10815" spans="1:13" x14ac:dyDescent="0.25">
      <c r="A10815">
        <v>1059</v>
      </c>
      <c r="B10815" t="s">
        <v>1898</v>
      </c>
      <c r="C10815" t="s">
        <v>1538</v>
      </c>
      <c r="E10815">
        <v>2017</v>
      </c>
      <c r="F10815" s="10">
        <v>43100</v>
      </c>
      <c r="G10815" t="s">
        <v>489</v>
      </c>
      <c r="H10815" t="s">
        <v>474</v>
      </c>
      <c r="L10815" t="s">
        <v>2749</v>
      </c>
    </row>
    <row r="10816" spans="1:13" x14ac:dyDescent="0.25">
      <c r="A10816">
        <v>1164</v>
      </c>
      <c r="B10816" t="s">
        <v>2213</v>
      </c>
      <c r="C10816" t="s">
        <v>1538</v>
      </c>
      <c r="E10816">
        <v>2017</v>
      </c>
      <c r="F10816" s="10">
        <v>43100</v>
      </c>
      <c r="G10816" t="s">
        <v>489</v>
      </c>
      <c r="H10816" t="s">
        <v>474</v>
      </c>
      <c r="L10816" t="s">
        <v>3308</v>
      </c>
    </row>
    <row r="10817" spans="1:13" x14ac:dyDescent="0.25">
      <c r="A10817">
        <v>1317</v>
      </c>
      <c r="B10817" t="s">
        <v>2215</v>
      </c>
      <c r="C10817" t="s">
        <v>1538</v>
      </c>
      <c r="E10817">
        <v>2017</v>
      </c>
      <c r="F10817" s="10">
        <v>43100</v>
      </c>
      <c r="G10817" t="s">
        <v>489</v>
      </c>
      <c r="H10817" t="s">
        <v>474</v>
      </c>
      <c r="L10817" t="s">
        <v>2749</v>
      </c>
    </row>
    <row r="10818" spans="1:13" x14ac:dyDescent="0.25">
      <c r="A10818">
        <v>1194</v>
      </c>
      <c r="B10818" t="s">
        <v>2242</v>
      </c>
      <c r="C10818" t="s">
        <v>1538</v>
      </c>
      <c r="E10818">
        <v>2017</v>
      </c>
      <c r="F10818" s="10">
        <v>43100</v>
      </c>
      <c r="G10818" t="s">
        <v>489</v>
      </c>
      <c r="H10818" t="s">
        <v>474</v>
      </c>
      <c r="L10818" t="s">
        <v>3309</v>
      </c>
    </row>
    <row r="10819" spans="1:13" x14ac:dyDescent="0.25">
      <c r="A10819">
        <v>1197</v>
      </c>
      <c r="B10819" t="s">
        <v>2244</v>
      </c>
      <c r="C10819" t="s">
        <v>1538</v>
      </c>
      <c r="E10819">
        <v>2017</v>
      </c>
      <c r="F10819" s="10">
        <v>43100</v>
      </c>
      <c r="G10819" t="s">
        <v>489</v>
      </c>
      <c r="H10819" t="s">
        <v>474</v>
      </c>
      <c r="L10819" t="s">
        <v>3309</v>
      </c>
    </row>
    <row r="10820" spans="1:13" x14ac:dyDescent="0.25">
      <c r="A10820">
        <v>1412</v>
      </c>
      <c r="B10820" t="s">
        <v>2257</v>
      </c>
      <c r="C10820" t="s">
        <v>1538</v>
      </c>
      <c r="E10820">
        <v>2017</v>
      </c>
      <c r="F10820" s="10">
        <v>43100</v>
      </c>
      <c r="G10820" t="s">
        <v>489</v>
      </c>
      <c r="H10820" t="s">
        <v>474</v>
      </c>
      <c r="L10820" t="s">
        <v>3309</v>
      </c>
    </row>
    <row r="10821" spans="1:13" x14ac:dyDescent="0.25">
      <c r="A10821">
        <v>1623</v>
      </c>
      <c r="B10821" t="s">
        <v>124</v>
      </c>
      <c r="C10821" t="s">
        <v>1538</v>
      </c>
      <c r="E10821">
        <v>2017</v>
      </c>
      <c r="F10821" s="10">
        <v>43100</v>
      </c>
      <c r="G10821" t="s">
        <v>489</v>
      </c>
      <c r="H10821" t="s">
        <v>474</v>
      </c>
      <c r="L10821" t="s">
        <v>2750</v>
      </c>
    </row>
    <row r="10822" spans="1:13" x14ac:dyDescent="0.25">
      <c r="A10822">
        <v>1207</v>
      </c>
      <c r="B10822" t="s">
        <v>137</v>
      </c>
      <c r="C10822" t="s">
        <v>1538</v>
      </c>
      <c r="E10822">
        <v>2017</v>
      </c>
      <c r="F10822" s="10">
        <v>43100</v>
      </c>
      <c r="G10822" t="s">
        <v>489</v>
      </c>
      <c r="H10822" t="s">
        <v>474</v>
      </c>
      <c r="L10822" t="s">
        <v>2749</v>
      </c>
    </row>
    <row r="10823" spans="1:13" x14ac:dyDescent="0.25">
      <c r="A10823">
        <v>1201</v>
      </c>
      <c r="B10823" t="s">
        <v>123</v>
      </c>
      <c r="C10823" t="s">
        <v>1538</v>
      </c>
      <c r="E10823">
        <v>2017</v>
      </c>
      <c r="F10823" s="10"/>
      <c r="G10823" t="s">
        <v>489</v>
      </c>
      <c r="H10823" t="s">
        <v>474</v>
      </c>
      <c r="L10823" t="s">
        <v>2749</v>
      </c>
    </row>
    <row r="10824" spans="1:13" x14ac:dyDescent="0.25">
      <c r="A10824">
        <v>719</v>
      </c>
      <c r="B10824" t="s">
        <v>136</v>
      </c>
      <c r="C10824" t="s">
        <v>1538</v>
      </c>
      <c r="E10824">
        <v>2017</v>
      </c>
      <c r="F10824" s="10">
        <v>42916</v>
      </c>
      <c r="G10824" t="s">
        <v>489</v>
      </c>
      <c r="H10824" t="s">
        <v>474</v>
      </c>
      <c r="L10824" t="s">
        <v>2749</v>
      </c>
    </row>
    <row r="10825" spans="1:13" x14ac:dyDescent="0.25">
      <c r="A10825">
        <v>780</v>
      </c>
      <c r="B10825" t="s">
        <v>180</v>
      </c>
      <c r="C10825" t="s">
        <v>1538</v>
      </c>
      <c r="E10825">
        <v>2017</v>
      </c>
      <c r="F10825" s="10">
        <v>42825</v>
      </c>
      <c r="G10825" t="s">
        <v>489</v>
      </c>
      <c r="H10825" t="s">
        <v>474</v>
      </c>
      <c r="I10825" t="s">
        <v>463</v>
      </c>
      <c r="J10825">
        <v>600</v>
      </c>
      <c r="M10825" t="s">
        <v>2413</v>
      </c>
    </row>
    <row r="10826" spans="1:13" x14ac:dyDescent="0.25">
      <c r="A10826">
        <v>838</v>
      </c>
      <c r="B10826" t="s">
        <v>203</v>
      </c>
      <c r="C10826" t="s">
        <v>1538</v>
      </c>
      <c r="E10826">
        <v>2017</v>
      </c>
      <c r="F10826" s="10">
        <v>42825</v>
      </c>
      <c r="G10826" t="s">
        <v>489</v>
      </c>
      <c r="H10826" t="s">
        <v>474</v>
      </c>
      <c r="I10826" t="s">
        <v>463</v>
      </c>
      <c r="L10826" t="s">
        <v>2751</v>
      </c>
    </row>
    <row r="10827" spans="1:13" x14ac:dyDescent="0.25">
      <c r="A10827">
        <v>780</v>
      </c>
      <c r="B10827" t="s">
        <v>180</v>
      </c>
      <c r="C10827" t="s">
        <v>1538</v>
      </c>
      <c r="E10827">
        <v>2018</v>
      </c>
      <c r="F10827" s="10">
        <v>43190</v>
      </c>
      <c r="G10827" t="s">
        <v>489</v>
      </c>
      <c r="H10827" t="s">
        <v>474</v>
      </c>
      <c r="I10827" t="s">
        <v>463</v>
      </c>
      <c r="J10827">
        <v>650</v>
      </c>
      <c r="M10827" t="s">
        <v>2413</v>
      </c>
    </row>
    <row r="10828" spans="1:13" x14ac:dyDescent="0.25">
      <c r="A10828">
        <v>838</v>
      </c>
      <c r="B10828" t="s">
        <v>203</v>
      </c>
      <c r="C10828" t="s">
        <v>1538</v>
      </c>
      <c r="E10828">
        <v>2011</v>
      </c>
      <c r="F10828" s="10">
        <v>41365</v>
      </c>
      <c r="G10828" t="s">
        <v>489</v>
      </c>
      <c r="H10828" t="s">
        <v>474</v>
      </c>
      <c r="I10828" t="s">
        <v>463</v>
      </c>
      <c r="J10828">
        <v>741</v>
      </c>
    </row>
    <row r="10829" spans="1:13" x14ac:dyDescent="0.25">
      <c r="A10829">
        <v>831</v>
      </c>
      <c r="B10829" t="s">
        <v>214</v>
      </c>
      <c r="C10829" t="s">
        <v>1538</v>
      </c>
      <c r="E10829">
        <v>2017</v>
      </c>
      <c r="F10829" s="10"/>
      <c r="G10829" t="s">
        <v>489</v>
      </c>
      <c r="H10829" t="s">
        <v>474</v>
      </c>
      <c r="L10829" t="s">
        <v>2749</v>
      </c>
    </row>
    <row r="10830" spans="1:13" x14ac:dyDescent="0.25">
      <c r="A10830">
        <v>863</v>
      </c>
      <c r="B10830" t="s">
        <v>224</v>
      </c>
      <c r="C10830" t="s">
        <v>1538</v>
      </c>
      <c r="E10830">
        <v>2016</v>
      </c>
      <c r="F10830" s="10"/>
      <c r="G10830" t="s">
        <v>489</v>
      </c>
      <c r="H10830" t="s">
        <v>474</v>
      </c>
      <c r="L10830" t="s">
        <v>2749</v>
      </c>
    </row>
    <row r="10831" spans="1:13" x14ac:dyDescent="0.25">
      <c r="A10831">
        <v>863</v>
      </c>
      <c r="B10831" t="s">
        <v>224</v>
      </c>
      <c r="C10831" t="s">
        <v>1538</v>
      </c>
      <c r="E10831">
        <v>2017</v>
      </c>
      <c r="F10831" s="10"/>
      <c r="G10831" t="s">
        <v>489</v>
      </c>
      <c r="H10831" t="s">
        <v>474</v>
      </c>
      <c r="L10831" t="s">
        <v>2749</v>
      </c>
    </row>
    <row r="10832" spans="1:13" x14ac:dyDescent="0.25">
      <c r="A10832">
        <v>959</v>
      </c>
      <c r="B10832" t="s">
        <v>242</v>
      </c>
      <c r="C10832" t="s">
        <v>1538</v>
      </c>
      <c r="E10832">
        <v>2017</v>
      </c>
      <c r="F10832" s="10"/>
      <c r="G10832" t="s">
        <v>489</v>
      </c>
      <c r="H10832" t="s">
        <v>474</v>
      </c>
      <c r="L10832" t="s">
        <v>2749</v>
      </c>
    </row>
    <row r="10833" spans="1:13" x14ac:dyDescent="0.25">
      <c r="A10833">
        <v>1858</v>
      </c>
      <c r="B10833" t="s">
        <v>247</v>
      </c>
      <c r="C10833" t="s">
        <v>1538</v>
      </c>
      <c r="E10833">
        <v>2016</v>
      </c>
      <c r="F10833" s="10"/>
      <c r="G10833" t="s">
        <v>489</v>
      </c>
      <c r="H10833" t="s">
        <v>474</v>
      </c>
      <c r="L10833" t="s">
        <v>3308</v>
      </c>
    </row>
    <row r="10834" spans="1:13" x14ac:dyDescent="0.25">
      <c r="A10834">
        <v>1858</v>
      </c>
      <c r="B10834" t="s">
        <v>247</v>
      </c>
      <c r="C10834" t="s">
        <v>1538</v>
      </c>
      <c r="E10834">
        <v>2017</v>
      </c>
      <c r="F10834" s="10"/>
      <c r="G10834" t="s">
        <v>489</v>
      </c>
      <c r="H10834" t="s">
        <v>474</v>
      </c>
      <c r="L10834" t="s">
        <v>3308</v>
      </c>
    </row>
    <row r="10835" spans="1:13" x14ac:dyDescent="0.25">
      <c r="A10835">
        <v>8493</v>
      </c>
      <c r="B10835" t="s">
        <v>245</v>
      </c>
      <c r="C10835" t="s">
        <v>1538</v>
      </c>
      <c r="E10835">
        <v>2016</v>
      </c>
      <c r="F10835" s="10"/>
      <c r="G10835" t="s">
        <v>489</v>
      </c>
      <c r="H10835" t="s">
        <v>474</v>
      </c>
      <c r="L10835" t="s">
        <v>3308</v>
      </c>
    </row>
    <row r="10836" spans="1:13" x14ac:dyDescent="0.25">
      <c r="A10836">
        <v>8493</v>
      </c>
      <c r="B10836" t="s">
        <v>245</v>
      </c>
      <c r="C10836" t="s">
        <v>1538</v>
      </c>
      <c r="E10836">
        <v>2017</v>
      </c>
      <c r="F10836" s="10"/>
      <c r="G10836" t="s">
        <v>489</v>
      </c>
      <c r="H10836" t="s">
        <v>474</v>
      </c>
      <c r="L10836" t="s">
        <v>3308</v>
      </c>
    </row>
    <row r="10837" spans="1:13" x14ac:dyDescent="0.25">
      <c r="A10837">
        <v>1229</v>
      </c>
      <c r="B10837" t="s">
        <v>2258</v>
      </c>
      <c r="C10837" t="s">
        <v>1538</v>
      </c>
      <c r="E10837">
        <v>2017</v>
      </c>
      <c r="F10837" s="10"/>
      <c r="G10837" t="s">
        <v>489</v>
      </c>
      <c r="H10837" t="s">
        <v>474</v>
      </c>
      <c r="L10837" t="s">
        <v>2749</v>
      </c>
    </row>
    <row r="10838" spans="1:13" x14ac:dyDescent="0.25">
      <c r="A10838">
        <v>1384</v>
      </c>
      <c r="B10838" t="s">
        <v>140</v>
      </c>
      <c r="C10838" t="s">
        <v>1538</v>
      </c>
      <c r="E10838">
        <v>2016</v>
      </c>
      <c r="F10838" s="10"/>
      <c r="G10838" t="s">
        <v>489</v>
      </c>
      <c r="H10838" t="s">
        <v>474</v>
      </c>
      <c r="L10838" t="s">
        <v>2749</v>
      </c>
    </row>
    <row r="10839" spans="1:13" x14ac:dyDescent="0.25">
      <c r="A10839">
        <v>1227</v>
      </c>
      <c r="B10839" t="s">
        <v>2247</v>
      </c>
      <c r="C10839" t="s">
        <v>1538</v>
      </c>
      <c r="E10839">
        <v>2017</v>
      </c>
      <c r="F10839" s="10">
        <v>43039</v>
      </c>
      <c r="G10839" t="s">
        <v>489</v>
      </c>
      <c r="H10839" t="s">
        <v>474</v>
      </c>
      <c r="J10839">
        <v>26.059892029400004</v>
      </c>
      <c r="L10839" t="s">
        <v>3308</v>
      </c>
    </row>
    <row r="10840" spans="1:13" x14ac:dyDescent="0.25">
      <c r="A10840">
        <v>1269</v>
      </c>
      <c r="B10840" t="s">
        <v>369</v>
      </c>
      <c r="C10840" t="s">
        <v>1538</v>
      </c>
      <c r="E10840">
        <v>2017</v>
      </c>
      <c r="F10840" s="10">
        <v>43100</v>
      </c>
      <c r="G10840" t="s">
        <v>489</v>
      </c>
      <c r="H10840" t="s">
        <v>474</v>
      </c>
      <c r="L10840" t="s">
        <v>2751</v>
      </c>
    </row>
    <row r="10841" spans="1:13" x14ac:dyDescent="0.25">
      <c r="A10841">
        <v>1319</v>
      </c>
      <c r="B10841" t="s">
        <v>2284</v>
      </c>
      <c r="C10841" t="s">
        <v>1538</v>
      </c>
      <c r="E10841">
        <v>2017</v>
      </c>
      <c r="F10841" s="10">
        <v>43100</v>
      </c>
      <c r="G10841" t="s">
        <v>489</v>
      </c>
      <c r="H10841" t="s">
        <v>474</v>
      </c>
      <c r="L10841" t="s">
        <v>2749</v>
      </c>
    </row>
    <row r="10842" spans="1:13" x14ac:dyDescent="0.25">
      <c r="A10842">
        <v>1567</v>
      </c>
      <c r="B10842" t="s">
        <v>2280</v>
      </c>
      <c r="C10842" t="s">
        <v>1538</v>
      </c>
      <c r="E10842">
        <v>2017</v>
      </c>
      <c r="F10842" s="10">
        <v>43100</v>
      </c>
      <c r="G10842" t="s">
        <v>489</v>
      </c>
      <c r="H10842" t="s">
        <v>474</v>
      </c>
      <c r="L10842" t="s">
        <v>2751</v>
      </c>
    </row>
    <row r="10843" spans="1:13" x14ac:dyDescent="0.25">
      <c r="A10843">
        <v>8122</v>
      </c>
      <c r="B10843" t="s">
        <v>232</v>
      </c>
      <c r="C10843" t="s">
        <v>1538</v>
      </c>
      <c r="E10843">
        <v>2017</v>
      </c>
      <c r="F10843" s="10">
        <v>43100</v>
      </c>
      <c r="G10843" t="s">
        <v>489</v>
      </c>
      <c r="H10843" t="s">
        <v>474</v>
      </c>
      <c r="L10843" t="s">
        <v>2749</v>
      </c>
    </row>
    <row r="10844" spans="1:13" x14ac:dyDescent="0.25">
      <c r="A10844">
        <v>13308</v>
      </c>
      <c r="B10844" t="s">
        <v>315</v>
      </c>
      <c r="C10844" t="s">
        <v>1538</v>
      </c>
      <c r="E10844">
        <v>2017</v>
      </c>
      <c r="F10844" s="10">
        <v>43100</v>
      </c>
      <c r="G10844" t="s">
        <v>489</v>
      </c>
      <c r="H10844" t="s">
        <v>474</v>
      </c>
      <c r="L10844" t="s">
        <v>2751</v>
      </c>
    </row>
    <row r="10845" spans="1:13" x14ac:dyDescent="0.25">
      <c r="A10845">
        <v>1277</v>
      </c>
      <c r="B10845" t="s">
        <v>2261</v>
      </c>
      <c r="C10845" t="s">
        <v>1538</v>
      </c>
      <c r="E10845">
        <v>2017</v>
      </c>
      <c r="F10845" s="10">
        <v>42825</v>
      </c>
      <c r="G10845" t="s">
        <v>489</v>
      </c>
      <c r="H10845" t="s">
        <v>474</v>
      </c>
      <c r="L10845" t="s">
        <v>3308</v>
      </c>
    </row>
    <row r="10846" spans="1:13" x14ac:dyDescent="0.25">
      <c r="A10846">
        <v>1299</v>
      </c>
      <c r="B10846" t="s">
        <v>420</v>
      </c>
      <c r="C10846" t="s">
        <v>1538</v>
      </c>
      <c r="E10846">
        <v>2016</v>
      </c>
      <c r="F10846" s="10">
        <v>42950</v>
      </c>
      <c r="G10846" t="s">
        <v>489</v>
      </c>
      <c r="H10846" t="s">
        <v>474</v>
      </c>
      <c r="I10846" t="s">
        <v>545</v>
      </c>
      <c r="J10846">
        <v>2950</v>
      </c>
    </row>
    <row r="10847" spans="1:13" x14ac:dyDescent="0.25">
      <c r="A10847">
        <v>1299</v>
      </c>
      <c r="B10847" t="s">
        <v>420</v>
      </c>
      <c r="C10847" t="s">
        <v>1538</v>
      </c>
      <c r="E10847">
        <v>2017</v>
      </c>
      <c r="F10847" s="10">
        <v>43100</v>
      </c>
      <c r="G10847" t="s">
        <v>489</v>
      </c>
      <c r="H10847" t="s">
        <v>474</v>
      </c>
      <c r="I10847" t="s">
        <v>545</v>
      </c>
      <c r="J10847">
        <v>1014</v>
      </c>
    </row>
    <row r="10848" spans="1:13" x14ac:dyDescent="0.25">
      <c r="A10848">
        <v>1333</v>
      </c>
      <c r="B10848" t="s">
        <v>258</v>
      </c>
      <c r="C10848" t="s">
        <v>1538</v>
      </c>
      <c r="E10848">
        <v>2017</v>
      </c>
      <c r="F10848" s="10">
        <v>43100</v>
      </c>
      <c r="G10848" t="s">
        <v>489</v>
      </c>
      <c r="H10848" t="s">
        <v>474</v>
      </c>
      <c r="I10848" t="s">
        <v>463</v>
      </c>
      <c r="J10848">
        <v>300</v>
      </c>
      <c r="M10848" t="s">
        <v>2413</v>
      </c>
    </row>
    <row r="10849" spans="1:13" x14ac:dyDescent="0.25">
      <c r="A10849">
        <v>1384</v>
      </c>
      <c r="B10849" t="s">
        <v>140</v>
      </c>
      <c r="C10849" t="s">
        <v>1538</v>
      </c>
      <c r="E10849">
        <v>2018</v>
      </c>
      <c r="F10849" s="10">
        <v>43190</v>
      </c>
      <c r="G10849" t="s">
        <v>489</v>
      </c>
      <c r="H10849" t="s">
        <v>474</v>
      </c>
      <c r="L10849" t="s">
        <v>2749</v>
      </c>
    </row>
    <row r="10850" spans="1:13" x14ac:dyDescent="0.25">
      <c r="A10850">
        <v>1783</v>
      </c>
      <c r="B10850" t="s">
        <v>146</v>
      </c>
      <c r="C10850" t="s">
        <v>1538</v>
      </c>
      <c r="E10850">
        <v>2018</v>
      </c>
      <c r="F10850" s="10">
        <v>43190</v>
      </c>
      <c r="G10850" t="s">
        <v>489</v>
      </c>
      <c r="H10850" t="s">
        <v>474</v>
      </c>
      <c r="L10850" t="s">
        <v>2749</v>
      </c>
    </row>
    <row r="10851" spans="1:13" x14ac:dyDescent="0.25">
      <c r="A10851">
        <v>1792</v>
      </c>
      <c r="B10851" t="s">
        <v>2269</v>
      </c>
      <c r="C10851" t="s">
        <v>1538</v>
      </c>
      <c r="E10851">
        <v>2018</v>
      </c>
      <c r="F10851" s="10">
        <v>43190</v>
      </c>
      <c r="G10851" t="s">
        <v>489</v>
      </c>
      <c r="H10851" t="s">
        <v>474</v>
      </c>
      <c r="L10851" t="s">
        <v>3308</v>
      </c>
    </row>
    <row r="10852" spans="1:13" x14ac:dyDescent="0.25">
      <c r="A10852">
        <v>1465</v>
      </c>
      <c r="B10852" t="s">
        <v>288</v>
      </c>
      <c r="C10852" t="s">
        <v>1538</v>
      </c>
      <c r="E10852">
        <v>2017</v>
      </c>
      <c r="F10852" s="10">
        <v>43100</v>
      </c>
      <c r="G10852" t="s">
        <v>489</v>
      </c>
      <c r="H10852" t="s">
        <v>474</v>
      </c>
      <c r="L10852" t="s">
        <v>2751</v>
      </c>
    </row>
    <row r="10853" spans="1:13" x14ac:dyDescent="0.25">
      <c r="A10853">
        <v>1475</v>
      </c>
      <c r="B10853" t="s">
        <v>188</v>
      </c>
      <c r="C10853" t="s">
        <v>1538</v>
      </c>
      <c r="E10853">
        <v>2017</v>
      </c>
      <c r="F10853" s="10">
        <v>42825</v>
      </c>
      <c r="G10853" t="s">
        <v>489</v>
      </c>
      <c r="H10853" t="s">
        <v>474</v>
      </c>
      <c r="L10853" t="s">
        <v>2749</v>
      </c>
    </row>
    <row r="10854" spans="1:13" x14ac:dyDescent="0.25">
      <c r="A10854">
        <v>9059</v>
      </c>
      <c r="B10854" t="s">
        <v>191</v>
      </c>
      <c r="C10854" t="s">
        <v>1538</v>
      </c>
      <c r="E10854">
        <v>2017</v>
      </c>
      <c r="F10854" s="10">
        <v>42825</v>
      </c>
      <c r="G10854" t="s">
        <v>489</v>
      </c>
      <c r="H10854" t="s">
        <v>474</v>
      </c>
      <c r="J10854">
        <v>120</v>
      </c>
      <c r="M10854" t="s">
        <v>2413</v>
      </c>
    </row>
    <row r="10855" spans="1:13" x14ac:dyDescent="0.25">
      <c r="A10855">
        <v>1475</v>
      </c>
      <c r="B10855" t="s">
        <v>188</v>
      </c>
      <c r="C10855" t="s">
        <v>1538</v>
      </c>
      <c r="E10855">
        <v>2018</v>
      </c>
      <c r="F10855" s="10">
        <v>43190</v>
      </c>
      <c r="G10855" t="s">
        <v>489</v>
      </c>
      <c r="H10855" t="s">
        <v>474</v>
      </c>
      <c r="L10855" t="s">
        <v>2749</v>
      </c>
    </row>
    <row r="10856" spans="1:13" x14ac:dyDescent="0.25">
      <c r="A10856">
        <v>8096</v>
      </c>
      <c r="B10856" t="s">
        <v>162</v>
      </c>
      <c r="C10856" t="s">
        <v>1538</v>
      </c>
      <c r="E10856">
        <v>2018</v>
      </c>
      <c r="F10856" s="10">
        <v>43190</v>
      </c>
      <c r="G10856" t="s">
        <v>489</v>
      </c>
      <c r="H10856" t="s">
        <v>474</v>
      </c>
      <c r="L10856" t="s">
        <v>2749</v>
      </c>
    </row>
    <row r="10857" spans="1:13" x14ac:dyDescent="0.25">
      <c r="A10857">
        <v>8437</v>
      </c>
      <c r="B10857" t="s">
        <v>209</v>
      </c>
      <c r="C10857" t="s">
        <v>1538</v>
      </c>
      <c r="E10857">
        <v>2018</v>
      </c>
      <c r="F10857" s="10">
        <v>43190</v>
      </c>
      <c r="G10857" t="s">
        <v>489</v>
      </c>
      <c r="H10857" t="s">
        <v>474</v>
      </c>
      <c r="L10857" t="s">
        <v>2751</v>
      </c>
    </row>
    <row r="10858" spans="1:13" x14ac:dyDescent="0.25">
      <c r="A10858">
        <v>9044</v>
      </c>
      <c r="B10858" t="s">
        <v>202</v>
      </c>
      <c r="C10858" t="s">
        <v>1538</v>
      </c>
      <c r="E10858">
        <v>2018</v>
      </c>
      <c r="F10858" s="10">
        <v>43190</v>
      </c>
      <c r="G10858" t="s">
        <v>489</v>
      </c>
      <c r="H10858" t="s">
        <v>474</v>
      </c>
      <c r="L10858" t="s">
        <v>2751</v>
      </c>
    </row>
    <row r="10859" spans="1:13" x14ac:dyDescent="0.25">
      <c r="A10859">
        <v>9059</v>
      </c>
      <c r="B10859" t="s">
        <v>191</v>
      </c>
      <c r="C10859" t="s">
        <v>1538</v>
      </c>
      <c r="E10859">
        <v>2018</v>
      </c>
      <c r="F10859" s="10">
        <v>43190</v>
      </c>
      <c r="G10859" t="s">
        <v>489</v>
      </c>
      <c r="H10859" t="s">
        <v>474</v>
      </c>
      <c r="J10859">
        <v>180</v>
      </c>
      <c r="M10859" t="s">
        <v>2413</v>
      </c>
    </row>
    <row r="10860" spans="1:13" x14ac:dyDescent="0.25">
      <c r="A10860">
        <v>10965</v>
      </c>
      <c r="B10860" t="s">
        <v>171</v>
      </c>
      <c r="C10860" t="s">
        <v>1538</v>
      </c>
      <c r="E10860">
        <v>2018</v>
      </c>
      <c r="F10860" s="10">
        <v>43190</v>
      </c>
      <c r="G10860" t="s">
        <v>489</v>
      </c>
      <c r="H10860" t="s">
        <v>474</v>
      </c>
      <c r="L10860" t="s">
        <v>2749</v>
      </c>
    </row>
    <row r="10861" spans="1:13" x14ac:dyDescent="0.25">
      <c r="A10861">
        <v>11237</v>
      </c>
      <c r="B10861" t="s">
        <v>186</v>
      </c>
      <c r="C10861" t="s">
        <v>1538</v>
      </c>
      <c r="E10861">
        <v>2018</v>
      </c>
      <c r="F10861" s="10">
        <v>43190</v>
      </c>
      <c r="G10861" t="s">
        <v>489</v>
      </c>
      <c r="H10861" t="s">
        <v>474</v>
      </c>
      <c r="L10861" t="s">
        <v>2751</v>
      </c>
    </row>
    <row r="10862" spans="1:13" x14ac:dyDescent="0.25">
      <c r="A10862">
        <v>1580</v>
      </c>
      <c r="B10862" t="s">
        <v>264</v>
      </c>
      <c r="C10862" t="s">
        <v>1538</v>
      </c>
      <c r="E10862">
        <v>2017</v>
      </c>
      <c r="F10862" s="10">
        <v>43100</v>
      </c>
      <c r="G10862" t="s">
        <v>489</v>
      </c>
      <c r="H10862" t="s">
        <v>474</v>
      </c>
      <c r="L10862" t="s">
        <v>2749</v>
      </c>
    </row>
    <row r="10863" spans="1:13" x14ac:dyDescent="0.25">
      <c r="A10863">
        <v>8092</v>
      </c>
      <c r="B10863" t="s">
        <v>265</v>
      </c>
      <c r="C10863" t="s">
        <v>1538</v>
      </c>
      <c r="E10863">
        <v>2017</v>
      </c>
      <c r="F10863" s="10">
        <v>43100</v>
      </c>
      <c r="G10863" t="s">
        <v>489</v>
      </c>
      <c r="H10863" t="s">
        <v>474</v>
      </c>
      <c r="L10863" t="s">
        <v>2749</v>
      </c>
    </row>
    <row r="10864" spans="1:13" x14ac:dyDescent="0.25">
      <c r="A10864">
        <v>8219</v>
      </c>
      <c r="B10864" t="s">
        <v>262</v>
      </c>
      <c r="C10864" t="s">
        <v>1538</v>
      </c>
      <c r="E10864">
        <v>2017</v>
      </c>
      <c r="F10864" s="10">
        <v>43100</v>
      </c>
      <c r="G10864" t="s">
        <v>489</v>
      </c>
      <c r="H10864" t="s">
        <v>474</v>
      </c>
      <c r="L10864" t="s">
        <v>2749</v>
      </c>
    </row>
    <row r="10865" spans="1:12" x14ac:dyDescent="0.25">
      <c r="A10865">
        <v>11108</v>
      </c>
      <c r="B10865" t="s">
        <v>263</v>
      </c>
      <c r="C10865" t="s">
        <v>1538</v>
      </c>
      <c r="E10865">
        <v>2017</v>
      </c>
      <c r="F10865" s="10">
        <v>43100</v>
      </c>
      <c r="G10865" t="s">
        <v>489</v>
      </c>
      <c r="H10865" t="s">
        <v>474</v>
      </c>
      <c r="L10865" t="s">
        <v>2749</v>
      </c>
    </row>
    <row r="10866" spans="1:12" x14ac:dyDescent="0.25">
      <c r="A10866">
        <v>1583</v>
      </c>
      <c r="B10866" t="s">
        <v>2249</v>
      </c>
      <c r="C10866" t="s">
        <v>1538</v>
      </c>
      <c r="E10866">
        <v>2017</v>
      </c>
      <c r="F10866" s="10">
        <v>43100</v>
      </c>
      <c r="G10866" t="s">
        <v>489</v>
      </c>
      <c r="H10866" t="s">
        <v>474</v>
      </c>
      <c r="L10866" t="s">
        <v>2749</v>
      </c>
    </row>
    <row r="10867" spans="1:12" x14ac:dyDescent="0.25">
      <c r="A10867">
        <v>1593</v>
      </c>
      <c r="B10867" t="s">
        <v>2252</v>
      </c>
      <c r="C10867" t="s">
        <v>1538</v>
      </c>
      <c r="E10867">
        <v>2017</v>
      </c>
      <c r="F10867" s="10">
        <v>42825</v>
      </c>
      <c r="G10867" t="s">
        <v>489</v>
      </c>
      <c r="H10867" t="s">
        <v>474</v>
      </c>
      <c r="L10867" t="s">
        <v>3309</v>
      </c>
    </row>
    <row r="10868" spans="1:12" x14ac:dyDescent="0.25">
      <c r="A10868">
        <v>1605</v>
      </c>
      <c r="B10868" t="s">
        <v>2272</v>
      </c>
      <c r="C10868" t="s">
        <v>1538</v>
      </c>
      <c r="E10868">
        <v>2017</v>
      </c>
      <c r="F10868" s="10">
        <v>43100</v>
      </c>
      <c r="G10868" t="s">
        <v>489</v>
      </c>
      <c r="H10868" t="s">
        <v>474</v>
      </c>
      <c r="L10868" t="s">
        <v>2749</v>
      </c>
    </row>
    <row r="10869" spans="1:12" x14ac:dyDescent="0.25">
      <c r="A10869">
        <v>1606</v>
      </c>
      <c r="B10869" t="s">
        <v>2275</v>
      </c>
      <c r="C10869" t="s">
        <v>1538</v>
      </c>
      <c r="E10869">
        <v>2017</v>
      </c>
      <c r="F10869" s="10">
        <v>43100</v>
      </c>
      <c r="G10869" t="s">
        <v>489</v>
      </c>
      <c r="H10869" t="s">
        <v>474</v>
      </c>
      <c r="L10869" t="s">
        <v>2749</v>
      </c>
    </row>
    <row r="10870" spans="1:12" x14ac:dyDescent="0.25">
      <c r="A10870">
        <v>1649</v>
      </c>
      <c r="B10870" t="s">
        <v>2227</v>
      </c>
      <c r="C10870" t="s">
        <v>1538</v>
      </c>
      <c r="E10870">
        <v>2017</v>
      </c>
      <c r="F10870" s="10">
        <v>43100</v>
      </c>
      <c r="G10870" t="s">
        <v>489</v>
      </c>
      <c r="H10870" t="s">
        <v>474</v>
      </c>
      <c r="L10870" t="s">
        <v>3308</v>
      </c>
    </row>
    <row r="10871" spans="1:12" x14ac:dyDescent="0.25">
      <c r="A10871">
        <v>1703</v>
      </c>
      <c r="B10871" t="s">
        <v>125</v>
      </c>
      <c r="C10871" t="s">
        <v>1538</v>
      </c>
      <c r="E10871">
        <v>2017</v>
      </c>
      <c r="F10871" s="10">
        <v>43008</v>
      </c>
      <c r="G10871" t="s">
        <v>489</v>
      </c>
      <c r="H10871" t="s">
        <v>474</v>
      </c>
      <c r="I10871" t="s">
        <v>463</v>
      </c>
      <c r="L10871" t="s">
        <v>2751</v>
      </c>
    </row>
    <row r="10872" spans="1:12" x14ac:dyDescent="0.25">
      <c r="A10872">
        <v>1710</v>
      </c>
      <c r="B10872" t="s">
        <v>2290</v>
      </c>
      <c r="C10872" t="s">
        <v>1538</v>
      </c>
      <c r="E10872">
        <v>2017</v>
      </c>
      <c r="F10872" s="10">
        <v>43100</v>
      </c>
      <c r="G10872" t="s">
        <v>489</v>
      </c>
      <c r="H10872" t="s">
        <v>474</v>
      </c>
      <c r="L10872" t="s">
        <v>2751</v>
      </c>
    </row>
    <row r="10873" spans="1:12" x14ac:dyDescent="0.25">
      <c r="A10873">
        <v>9847</v>
      </c>
      <c r="B10873" t="s">
        <v>276</v>
      </c>
      <c r="C10873" t="s">
        <v>1538</v>
      </c>
      <c r="E10873">
        <v>2017</v>
      </c>
      <c r="F10873" s="10">
        <v>43100</v>
      </c>
      <c r="G10873" t="s">
        <v>489</v>
      </c>
      <c r="H10873" t="s">
        <v>474</v>
      </c>
      <c r="L10873" t="s">
        <v>2749</v>
      </c>
    </row>
    <row r="10874" spans="1:12" x14ac:dyDescent="0.25">
      <c r="A10874">
        <v>1716</v>
      </c>
      <c r="B10874" t="s">
        <v>49</v>
      </c>
      <c r="C10874" t="s">
        <v>1538</v>
      </c>
      <c r="E10874">
        <v>2017</v>
      </c>
      <c r="F10874" s="10">
        <v>43100</v>
      </c>
      <c r="G10874" t="s">
        <v>489</v>
      </c>
      <c r="H10874" t="s">
        <v>474</v>
      </c>
      <c r="I10874" t="s">
        <v>463</v>
      </c>
      <c r="J10874">
        <v>200</v>
      </c>
      <c r="L10874" t="s">
        <v>2751</v>
      </c>
    </row>
    <row r="10875" spans="1:12" x14ac:dyDescent="0.25">
      <c r="A10875">
        <v>2019</v>
      </c>
      <c r="B10875" t="s">
        <v>393</v>
      </c>
      <c r="C10875" t="s">
        <v>1538</v>
      </c>
      <c r="E10875">
        <v>2017</v>
      </c>
      <c r="F10875" s="10">
        <v>43100</v>
      </c>
      <c r="G10875" t="s">
        <v>489</v>
      </c>
      <c r="H10875" t="s">
        <v>474</v>
      </c>
      <c r="I10875" t="s">
        <v>463</v>
      </c>
      <c r="J10875">
        <v>140.1</v>
      </c>
    </row>
    <row r="10876" spans="1:12" x14ac:dyDescent="0.25">
      <c r="A10876">
        <v>1849</v>
      </c>
      <c r="B10876" t="s">
        <v>111</v>
      </c>
      <c r="C10876" t="s">
        <v>1538</v>
      </c>
      <c r="E10876">
        <v>2017</v>
      </c>
      <c r="F10876" s="10"/>
      <c r="G10876" t="s">
        <v>489</v>
      </c>
      <c r="H10876" t="s">
        <v>474</v>
      </c>
      <c r="L10876" t="s">
        <v>2749</v>
      </c>
    </row>
    <row r="10877" spans="1:12" x14ac:dyDescent="0.25">
      <c r="A10877">
        <v>1969</v>
      </c>
      <c r="B10877" t="s">
        <v>99</v>
      </c>
      <c r="C10877" t="s">
        <v>1538</v>
      </c>
      <c r="E10877">
        <v>2008</v>
      </c>
      <c r="F10877" s="10">
        <v>39843</v>
      </c>
      <c r="G10877" t="s">
        <v>489</v>
      </c>
      <c r="H10877" t="s">
        <v>474</v>
      </c>
      <c r="I10877" t="s">
        <v>545</v>
      </c>
      <c r="J10877">
        <v>46.011718999999999</v>
      </c>
    </row>
    <row r="10878" spans="1:12" x14ac:dyDescent="0.25">
      <c r="A10878">
        <v>1969</v>
      </c>
      <c r="B10878" t="s">
        <v>99</v>
      </c>
      <c r="C10878" t="s">
        <v>1538</v>
      </c>
      <c r="E10878">
        <v>2009</v>
      </c>
      <c r="F10878" s="10">
        <v>40207</v>
      </c>
      <c r="G10878" t="s">
        <v>489</v>
      </c>
      <c r="H10878" t="s">
        <v>474</v>
      </c>
      <c r="I10878" t="s">
        <v>545</v>
      </c>
      <c r="J10878">
        <v>49.368569000000001</v>
      </c>
    </row>
    <row r="10879" spans="1:12" x14ac:dyDescent="0.25">
      <c r="A10879">
        <v>2019</v>
      </c>
      <c r="B10879" t="s">
        <v>393</v>
      </c>
      <c r="C10879" t="s">
        <v>1538</v>
      </c>
      <c r="E10879">
        <v>2015</v>
      </c>
      <c r="F10879" s="10">
        <v>42438</v>
      </c>
      <c r="G10879" t="s">
        <v>489</v>
      </c>
      <c r="H10879" t="s">
        <v>474</v>
      </c>
      <c r="I10879" t="s">
        <v>463</v>
      </c>
      <c r="J10879">
        <v>78.466999999999999</v>
      </c>
    </row>
    <row r="10880" spans="1:12" x14ac:dyDescent="0.25">
      <c r="A10880">
        <v>2019</v>
      </c>
      <c r="B10880" t="s">
        <v>393</v>
      </c>
      <c r="C10880" t="s">
        <v>1538</v>
      </c>
      <c r="E10880">
        <v>2016</v>
      </c>
      <c r="F10880" s="10">
        <v>42804</v>
      </c>
      <c r="G10880" t="s">
        <v>489</v>
      </c>
      <c r="H10880" t="s">
        <v>474</v>
      </c>
      <c r="I10880" t="s">
        <v>463</v>
      </c>
      <c r="J10880">
        <v>181.655</v>
      </c>
    </row>
    <row r="10881" spans="1:13" x14ac:dyDescent="0.25">
      <c r="A10881">
        <v>8068</v>
      </c>
      <c r="B10881" t="s">
        <v>359</v>
      </c>
      <c r="C10881" t="s">
        <v>1538</v>
      </c>
      <c r="E10881">
        <v>2017</v>
      </c>
      <c r="F10881" s="10"/>
      <c r="G10881" t="s">
        <v>489</v>
      </c>
      <c r="H10881" t="s">
        <v>474</v>
      </c>
      <c r="L10881" t="s">
        <v>2750</v>
      </c>
    </row>
    <row r="10882" spans="1:13" x14ac:dyDescent="0.25">
      <c r="A10882">
        <v>8153</v>
      </c>
      <c r="B10882" t="s">
        <v>390</v>
      </c>
      <c r="C10882" t="s">
        <v>1538</v>
      </c>
      <c r="E10882">
        <v>2017</v>
      </c>
      <c r="F10882" s="10"/>
      <c r="G10882" t="s">
        <v>489</v>
      </c>
      <c r="H10882" t="s">
        <v>474</v>
      </c>
      <c r="L10882" t="s">
        <v>2749</v>
      </c>
    </row>
    <row r="10883" spans="1:13" x14ac:dyDescent="0.25">
      <c r="A10883">
        <v>8195</v>
      </c>
      <c r="B10883" t="s">
        <v>424</v>
      </c>
      <c r="C10883" t="s">
        <v>1538</v>
      </c>
      <c r="E10883">
        <v>2017</v>
      </c>
      <c r="F10883" s="10"/>
      <c r="G10883" t="s">
        <v>489</v>
      </c>
      <c r="H10883" t="s">
        <v>474</v>
      </c>
      <c r="J10883">
        <v>150</v>
      </c>
      <c r="M10883" t="s">
        <v>2413</v>
      </c>
    </row>
    <row r="10884" spans="1:13" x14ac:dyDescent="0.25">
      <c r="A10884">
        <v>8215</v>
      </c>
      <c r="B10884" t="s">
        <v>382</v>
      </c>
      <c r="C10884" t="s">
        <v>1538</v>
      </c>
      <c r="E10884">
        <v>2017</v>
      </c>
      <c r="F10884" s="10"/>
      <c r="G10884" t="s">
        <v>489</v>
      </c>
      <c r="H10884" t="s">
        <v>474</v>
      </c>
      <c r="L10884" t="s">
        <v>2751</v>
      </c>
    </row>
    <row r="10885" spans="1:13" x14ac:dyDescent="0.25">
      <c r="A10885">
        <v>8394</v>
      </c>
      <c r="B10885" t="s">
        <v>379</v>
      </c>
      <c r="C10885" t="s">
        <v>1538</v>
      </c>
      <c r="E10885">
        <v>2017</v>
      </c>
      <c r="F10885" s="10"/>
      <c r="G10885" t="s">
        <v>489</v>
      </c>
      <c r="H10885" t="s">
        <v>474</v>
      </c>
      <c r="L10885" t="s">
        <v>2749</v>
      </c>
    </row>
    <row r="10886" spans="1:13" x14ac:dyDescent="0.25">
      <c r="A10886">
        <v>8405</v>
      </c>
      <c r="B10886" t="s">
        <v>408</v>
      </c>
      <c r="C10886" t="s">
        <v>1538</v>
      </c>
      <c r="E10886">
        <v>2017</v>
      </c>
      <c r="F10886" s="10"/>
      <c r="G10886" t="s">
        <v>489</v>
      </c>
      <c r="H10886" t="s">
        <v>474</v>
      </c>
      <c r="L10886" t="s">
        <v>3308</v>
      </c>
    </row>
    <row r="10887" spans="1:13" x14ac:dyDescent="0.25">
      <c r="A10887">
        <v>8485</v>
      </c>
      <c r="B10887" t="s">
        <v>340</v>
      </c>
      <c r="C10887" t="s">
        <v>1538</v>
      </c>
      <c r="E10887">
        <v>2017</v>
      </c>
      <c r="F10887" s="10"/>
      <c r="G10887" t="s">
        <v>489</v>
      </c>
      <c r="H10887" t="s">
        <v>474</v>
      </c>
      <c r="L10887" t="s">
        <v>2749</v>
      </c>
    </row>
    <row r="10888" spans="1:13" x14ac:dyDescent="0.25">
      <c r="A10888">
        <v>8594</v>
      </c>
      <c r="B10888" t="s">
        <v>425</v>
      </c>
      <c r="C10888" t="s">
        <v>1538</v>
      </c>
      <c r="E10888">
        <v>2017</v>
      </c>
      <c r="F10888" s="10"/>
      <c r="G10888" t="s">
        <v>489</v>
      </c>
      <c r="H10888" t="s">
        <v>474</v>
      </c>
      <c r="L10888" t="s">
        <v>2749</v>
      </c>
    </row>
    <row r="10889" spans="1:13" x14ac:dyDescent="0.25">
      <c r="A10889">
        <v>10274</v>
      </c>
      <c r="B10889" t="s">
        <v>355</v>
      </c>
      <c r="C10889" t="s">
        <v>1538</v>
      </c>
      <c r="E10889">
        <v>2016</v>
      </c>
      <c r="F10889" s="10"/>
      <c r="G10889" t="s">
        <v>489</v>
      </c>
      <c r="H10889" t="s">
        <v>474</v>
      </c>
      <c r="L10889" t="s">
        <v>2749</v>
      </c>
    </row>
    <row r="10890" spans="1:13" x14ac:dyDescent="0.25">
      <c r="A10890">
        <v>10274</v>
      </c>
      <c r="B10890" t="s">
        <v>355</v>
      </c>
      <c r="C10890" t="s">
        <v>1538</v>
      </c>
      <c r="E10890">
        <v>2017</v>
      </c>
      <c r="F10890" s="10"/>
      <c r="G10890" t="s">
        <v>489</v>
      </c>
      <c r="H10890" t="s">
        <v>474</v>
      </c>
      <c r="L10890" t="s">
        <v>2749</v>
      </c>
    </row>
    <row r="10891" spans="1:13" x14ac:dyDescent="0.25">
      <c r="A10891">
        <v>12298</v>
      </c>
      <c r="B10891" t="s">
        <v>428</v>
      </c>
      <c r="C10891" t="s">
        <v>1538</v>
      </c>
      <c r="E10891">
        <v>2017</v>
      </c>
      <c r="F10891" s="10"/>
      <c r="G10891" t="s">
        <v>489</v>
      </c>
      <c r="H10891" t="s">
        <v>474</v>
      </c>
      <c r="L10891" t="s">
        <v>3308</v>
      </c>
      <c r="M10891" t="s">
        <v>2413</v>
      </c>
    </row>
    <row r="10892" spans="1:13" x14ac:dyDescent="0.25">
      <c r="A10892">
        <v>13308</v>
      </c>
      <c r="B10892" t="s">
        <v>315</v>
      </c>
      <c r="C10892" t="s">
        <v>1538</v>
      </c>
      <c r="E10892">
        <v>2016</v>
      </c>
      <c r="F10892" s="10"/>
      <c r="G10892" t="s">
        <v>489</v>
      </c>
      <c r="H10892" t="s">
        <v>474</v>
      </c>
      <c r="L10892" t="s">
        <v>2751</v>
      </c>
    </row>
    <row r="10893" spans="1:13" x14ac:dyDescent="0.25">
      <c r="A10893">
        <v>483482</v>
      </c>
      <c r="B10893" t="s">
        <v>396</v>
      </c>
      <c r="C10893" t="s">
        <v>1538</v>
      </c>
      <c r="E10893">
        <v>2016</v>
      </c>
      <c r="F10893" s="10"/>
      <c r="G10893" t="s">
        <v>489</v>
      </c>
      <c r="H10893" t="s">
        <v>474</v>
      </c>
      <c r="L10893" t="s">
        <v>2751</v>
      </c>
    </row>
    <row r="10894" spans="1:13" x14ac:dyDescent="0.25">
      <c r="A10894">
        <v>8103</v>
      </c>
      <c r="B10894" t="s">
        <v>229</v>
      </c>
      <c r="C10894" t="s">
        <v>1538</v>
      </c>
      <c r="E10894">
        <v>2017</v>
      </c>
      <c r="F10894" s="10"/>
      <c r="G10894" t="s">
        <v>489</v>
      </c>
      <c r="H10894" t="s">
        <v>474</v>
      </c>
      <c r="L10894" t="s">
        <v>3308</v>
      </c>
    </row>
    <row r="10895" spans="1:13" x14ac:dyDescent="0.25">
      <c r="A10895">
        <v>8199</v>
      </c>
      <c r="B10895" t="s">
        <v>160</v>
      </c>
      <c r="C10895" t="s">
        <v>1538</v>
      </c>
      <c r="E10895">
        <v>2018</v>
      </c>
      <c r="F10895" s="10"/>
      <c r="G10895" t="s">
        <v>489</v>
      </c>
      <c r="H10895" t="s">
        <v>474</v>
      </c>
      <c r="I10895" t="s">
        <v>463</v>
      </c>
      <c r="J10895">
        <v>100</v>
      </c>
      <c r="M10895" t="s">
        <v>2413</v>
      </c>
    </row>
    <row r="10896" spans="1:13" x14ac:dyDescent="0.25">
      <c r="A10896">
        <v>8354</v>
      </c>
      <c r="B10896" t="s">
        <v>25</v>
      </c>
      <c r="C10896" t="s">
        <v>1538</v>
      </c>
      <c r="E10896">
        <v>2017</v>
      </c>
      <c r="F10896" s="10">
        <v>43100</v>
      </c>
      <c r="G10896" t="s">
        <v>489</v>
      </c>
      <c r="H10896" t="s">
        <v>474</v>
      </c>
      <c r="L10896" t="s">
        <v>2751</v>
      </c>
    </row>
    <row r="10897" spans="1:13" x14ac:dyDescent="0.25">
      <c r="A10897">
        <v>8492</v>
      </c>
      <c r="B10897" t="s">
        <v>244</v>
      </c>
      <c r="C10897" t="s">
        <v>1538</v>
      </c>
      <c r="E10897">
        <v>2017</v>
      </c>
      <c r="F10897" s="10"/>
      <c r="G10897" t="s">
        <v>489</v>
      </c>
      <c r="H10897" t="s">
        <v>474</v>
      </c>
      <c r="I10897" t="s">
        <v>463</v>
      </c>
      <c r="J10897">
        <v>200</v>
      </c>
      <c r="M10897" t="s">
        <v>2413</v>
      </c>
    </row>
    <row r="10898" spans="1:13" x14ac:dyDescent="0.25">
      <c r="A10898">
        <v>8516</v>
      </c>
      <c r="B10898" t="s">
        <v>240</v>
      </c>
      <c r="C10898" t="s">
        <v>1538</v>
      </c>
      <c r="E10898">
        <v>2008</v>
      </c>
      <c r="F10898" s="10">
        <v>42369</v>
      </c>
      <c r="G10898" t="s">
        <v>489</v>
      </c>
      <c r="H10898" t="s">
        <v>474</v>
      </c>
      <c r="I10898" t="s">
        <v>463</v>
      </c>
      <c r="J10898">
        <v>5600</v>
      </c>
    </row>
    <row r="10899" spans="1:13" x14ac:dyDescent="0.25">
      <c r="A10899">
        <v>8516</v>
      </c>
      <c r="B10899" t="s">
        <v>240</v>
      </c>
      <c r="C10899" t="s">
        <v>1538</v>
      </c>
      <c r="E10899">
        <v>2010</v>
      </c>
      <c r="F10899" s="10">
        <v>42369</v>
      </c>
      <c r="G10899" t="s">
        <v>489</v>
      </c>
      <c r="H10899" t="s">
        <v>474</v>
      </c>
      <c r="I10899" t="s">
        <v>463</v>
      </c>
      <c r="J10899">
        <v>7800</v>
      </c>
    </row>
    <row r="10900" spans="1:13" x14ac:dyDescent="0.25">
      <c r="A10900">
        <v>8516</v>
      </c>
      <c r="B10900" t="s">
        <v>240</v>
      </c>
      <c r="C10900" t="s">
        <v>1538</v>
      </c>
      <c r="E10900">
        <v>2011</v>
      </c>
      <c r="F10900" s="10">
        <v>42369</v>
      </c>
      <c r="G10900" t="s">
        <v>489</v>
      </c>
      <c r="H10900" t="s">
        <v>474</v>
      </c>
      <c r="I10900" t="s">
        <v>463</v>
      </c>
      <c r="J10900">
        <v>11200</v>
      </c>
    </row>
    <row r="10901" spans="1:13" x14ac:dyDescent="0.25">
      <c r="A10901">
        <v>8516</v>
      </c>
      <c r="B10901" t="s">
        <v>240</v>
      </c>
      <c r="C10901" t="s">
        <v>1538</v>
      </c>
      <c r="E10901">
        <v>2012</v>
      </c>
      <c r="F10901" s="10">
        <v>42369</v>
      </c>
      <c r="G10901" t="s">
        <v>489</v>
      </c>
      <c r="H10901" t="s">
        <v>474</v>
      </c>
      <c r="I10901" t="s">
        <v>463</v>
      </c>
      <c r="J10901">
        <v>10000</v>
      </c>
    </row>
    <row r="10902" spans="1:13" x14ac:dyDescent="0.25">
      <c r="A10902">
        <v>8516</v>
      </c>
      <c r="B10902" t="s">
        <v>240</v>
      </c>
      <c r="C10902" t="s">
        <v>1538</v>
      </c>
      <c r="E10902">
        <v>2013</v>
      </c>
      <c r="F10902" s="10">
        <v>42369</v>
      </c>
      <c r="G10902" t="s">
        <v>489</v>
      </c>
      <c r="H10902" t="s">
        <v>474</v>
      </c>
      <c r="I10902" t="s">
        <v>463</v>
      </c>
      <c r="J10902">
        <v>10600</v>
      </c>
    </row>
    <row r="10903" spans="1:13" x14ac:dyDescent="0.25">
      <c r="A10903">
        <v>8516</v>
      </c>
      <c r="B10903" t="s">
        <v>240</v>
      </c>
      <c r="C10903" t="s">
        <v>1538</v>
      </c>
      <c r="E10903">
        <v>2014</v>
      </c>
      <c r="F10903" s="10">
        <v>42369</v>
      </c>
      <c r="G10903" t="s">
        <v>489</v>
      </c>
      <c r="H10903" t="s">
        <v>474</v>
      </c>
      <c r="I10903" t="s">
        <v>463</v>
      </c>
      <c r="J10903">
        <v>13600</v>
      </c>
    </row>
    <row r="10904" spans="1:13" x14ac:dyDescent="0.25">
      <c r="A10904">
        <v>8516</v>
      </c>
      <c r="B10904" t="s">
        <v>240</v>
      </c>
      <c r="C10904" t="s">
        <v>1538</v>
      </c>
      <c r="E10904">
        <v>2009</v>
      </c>
      <c r="F10904" s="10">
        <v>40178</v>
      </c>
      <c r="G10904" t="s">
        <v>489</v>
      </c>
      <c r="H10904" t="s">
        <v>474</v>
      </c>
      <c r="I10904" t="s">
        <v>463</v>
      </c>
      <c r="J10904">
        <v>12300</v>
      </c>
    </row>
    <row r="10905" spans="1:13" x14ac:dyDescent="0.25">
      <c r="A10905">
        <v>8516</v>
      </c>
      <c r="B10905" t="s">
        <v>240</v>
      </c>
      <c r="C10905" t="s">
        <v>1538</v>
      </c>
      <c r="E10905">
        <v>2015</v>
      </c>
      <c r="F10905" s="10">
        <v>42670</v>
      </c>
      <c r="G10905" t="s">
        <v>489</v>
      </c>
      <c r="H10905" t="s">
        <v>474</v>
      </c>
      <c r="I10905" t="s">
        <v>463</v>
      </c>
      <c r="J10905">
        <v>19784.928017999999</v>
      </c>
    </row>
    <row r="10906" spans="1:13" x14ac:dyDescent="0.25">
      <c r="A10906">
        <v>8516</v>
      </c>
      <c r="B10906" t="s">
        <v>240</v>
      </c>
      <c r="C10906" t="s">
        <v>1538</v>
      </c>
      <c r="E10906">
        <v>2016</v>
      </c>
      <c r="F10906" s="10">
        <v>43035</v>
      </c>
      <c r="G10906" t="s">
        <v>489</v>
      </c>
      <c r="H10906" t="s">
        <v>474</v>
      </c>
      <c r="I10906" t="s">
        <v>463</v>
      </c>
      <c r="J10906">
        <v>16713.973969999999</v>
      </c>
    </row>
    <row r="10907" spans="1:13" x14ac:dyDescent="0.25">
      <c r="A10907">
        <v>8516</v>
      </c>
      <c r="B10907" t="s">
        <v>240</v>
      </c>
      <c r="C10907" t="s">
        <v>1538</v>
      </c>
      <c r="E10907">
        <v>2017</v>
      </c>
      <c r="F10907" s="10">
        <v>43100</v>
      </c>
      <c r="G10907" t="s">
        <v>489</v>
      </c>
      <c r="H10907" t="s">
        <v>474</v>
      </c>
      <c r="I10907" t="s">
        <v>463</v>
      </c>
      <c r="J10907">
        <v>331</v>
      </c>
      <c r="M10907" t="s">
        <v>2415</v>
      </c>
    </row>
    <row r="10908" spans="1:13" x14ac:dyDescent="0.25">
      <c r="A10908">
        <v>8876</v>
      </c>
      <c r="B10908" t="s">
        <v>89</v>
      </c>
      <c r="C10908" t="s">
        <v>1538</v>
      </c>
      <c r="E10908">
        <v>2017</v>
      </c>
      <c r="F10908" s="10"/>
      <c r="G10908" t="s">
        <v>489</v>
      </c>
      <c r="H10908" t="s">
        <v>474</v>
      </c>
      <c r="I10908" t="s">
        <v>543</v>
      </c>
      <c r="L10908" t="s">
        <v>2749</v>
      </c>
    </row>
    <row r="10909" spans="1:13" x14ac:dyDescent="0.25">
      <c r="A10909">
        <v>9044</v>
      </c>
      <c r="B10909" t="s">
        <v>202</v>
      </c>
      <c r="C10909" t="s">
        <v>1538</v>
      </c>
      <c r="E10909">
        <v>2016</v>
      </c>
      <c r="F10909" s="10"/>
      <c r="G10909" t="s">
        <v>489</v>
      </c>
      <c r="H10909" t="s">
        <v>474</v>
      </c>
      <c r="L10909" t="s">
        <v>2751</v>
      </c>
    </row>
    <row r="10910" spans="1:13" x14ac:dyDescent="0.25">
      <c r="A10910">
        <v>9045</v>
      </c>
      <c r="B10910" t="s">
        <v>220</v>
      </c>
      <c r="C10910" t="s">
        <v>1538</v>
      </c>
      <c r="E10910">
        <v>2017</v>
      </c>
      <c r="F10910" s="10">
        <v>43100</v>
      </c>
      <c r="G10910" t="s">
        <v>489</v>
      </c>
      <c r="H10910" t="s">
        <v>474</v>
      </c>
      <c r="L10910" t="s">
        <v>2749</v>
      </c>
    </row>
    <row r="10911" spans="1:13" x14ac:dyDescent="0.25">
      <c r="A10911">
        <v>9743</v>
      </c>
      <c r="B10911" t="s">
        <v>403</v>
      </c>
      <c r="C10911" t="s">
        <v>1538</v>
      </c>
      <c r="E10911">
        <v>2017</v>
      </c>
      <c r="F10911" s="10"/>
      <c r="G10911" t="s">
        <v>489</v>
      </c>
      <c r="H10911" t="s">
        <v>474</v>
      </c>
      <c r="I10911" t="s">
        <v>463</v>
      </c>
      <c r="L10911" t="s">
        <v>3308</v>
      </c>
    </row>
    <row r="10912" spans="1:13" x14ac:dyDescent="0.25">
      <c r="A10912">
        <v>9957</v>
      </c>
      <c r="B10912" t="s">
        <v>2234</v>
      </c>
      <c r="C10912" t="s">
        <v>1538</v>
      </c>
      <c r="E10912">
        <v>2017</v>
      </c>
      <c r="F10912" s="10">
        <v>43100</v>
      </c>
      <c r="G10912" t="s">
        <v>489</v>
      </c>
      <c r="H10912" t="s">
        <v>474</v>
      </c>
      <c r="L10912" t="s">
        <v>2749</v>
      </c>
    </row>
    <row r="10913" spans="1:13" x14ac:dyDescent="0.25">
      <c r="A10913">
        <v>10059</v>
      </c>
      <c r="B10913" t="s">
        <v>297</v>
      </c>
      <c r="C10913" t="s">
        <v>1538</v>
      </c>
      <c r="E10913">
        <v>2018</v>
      </c>
      <c r="F10913" s="10">
        <v>43281</v>
      </c>
      <c r="G10913" t="s">
        <v>489</v>
      </c>
      <c r="H10913" t="s">
        <v>474</v>
      </c>
      <c r="I10913" t="s">
        <v>463</v>
      </c>
      <c r="J10913">
        <v>100</v>
      </c>
      <c r="M10913" t="s">
        <v>2413</v>
      </c>
    </row>
    <row r="10914" spans="1:13" x14ac:dyDescent="0.25">
      <c r="A10914">
        <v>11108</v>
      </c>
      <c r="B10914" t="s">
        <v>263</v>
      </c>
      <c r="C10914" t="s">
        <v>1538</v>
      </c>
      <c r="E10914">
        <v>2016</v>
      </c>
      <c r="F10914" s="10"/>
      <c r="G10914" t="s">
        <v>489</v>
      </c>
      <c r="H10914" t="s">
        <v>474</v>
      </c>
      <c r="L10914" t="s">
        <v>2749</v>
      </c>
    </row>
    <row r="10915" spans="1:13" x14ac:dyDescent="0.25">
      <c r="A10915">
        <v>11630</v>
      </c>
      <c r="B10915" t="s">
        <v>97</v>
      </c>
      <c r="C10915" t="s">
        <v>1538</v>
      </c>
      <c r="E10915">
        <v>2017</v>
      </c>
      <c r="F10915" s="10"/>
      <c r="G10915" t="s">
        <v>489</v>
      </c>
      <c r="H10915" t="s">
        <v>474</v>
      </c>
      <c r="I10915" t="s">
        <v>463</v>
      </c>
      <c r="L10915" t="s">
        <v>3308</v>
      </c>
    </row>
    <row r="10916" spans="1:13" x14ac:dyDescent="0.25">
      <c r="A10916">
        <v>13243</v>
      </c>
      <c r="B10916" t="s">
        <v>115</v>
      </c>
      <c r="C10916" t="s">
        <v>1538</v>
      </c>
      <c r="E10916">
        <v>2016</v>
      </c>
      <c r="F10916" s="10"/>
      <c r="G10916" t="s">
        <v>489</v>
      </c>
      <c r="H10916" t="s">
        <v>474</v>
      </c>
      <c r="I10916" t="s">
        <v>463</v>
      </c>
      <c r="J10916">
        <v>200</v>
      </c>
    </row>
    <row r="10917" spans="1:13" x14ac:dyDescent="0.25">
      <c r="A10917">
        <v>13243</v>
      </c>
      <c r="B10917" t="s">
        <v>115</v>
      </c>
      <c r="C10917" t="s">
        <v>1538</v>
      </c>
      <c r="E10917">
        <v>2017</v>
      </c>
      <c r="F10917" s="10">
        <v>43100</v>
      </c>
      <c r="G10917" t="s">
        <v>489</v>
      </c>
      <c r="H10917" t="s">
        <v>474</v>
      </c>
      <c r="I10917" t="s">
        <v>463</v>
      </c>
      <c r="J10917">
        <v>200</v>
      </c>
      <c r="M10917" t="s">
        <v>2413</v>
      </c>
    </row>
    <row r="10918" spans="1:13" x14ac:dyDescent="0.25">
      <c r="A10918">
        <v>13335</v>
      </c>
      <c r="B10918" t="s">
        <v>274</v>
      </c>
      <c r="C10918" t="s">
        <v>1538</v>
      </c>
      <c r="E10918">
        <v>2015</v>
      </c>
      <c r="F10918" s="10">
        <v>42821</v>
      </c>
      <c r="G10918" t="s">
        <v>489</v>
      </c>
      <c r="H10918" t="s">
        <v>474</v>
      </c>
      <c r="I10918" t="s">
        <v>545</v>
      </c>
      <c r="J10918">
        <v>580.44000000000005</v>
      </c>
    </row>
    <row r="10919" spans="1:13" x14ac:dyDescent="0.25">
      <c r="A10919">
        <v>13335</v>
      </c>
      <c r="B10919" t="s">
        <v>274</v>
      </c>
      <c r="C10919" t="s">
        <v>1538</v>
      </c>
      <c r="E10919">
        <v>2016</v>
      </c>
      <c r="F10919" s="10">
        <v>42821</v>
      </c>
      <c r="G10919" t="s">
        <v>489</v>
      </c>
      <c r="H10919" t="s">
        <v>474</v>
      </c>
      <c r="I10919" t="s">
        <v>545</v>
      </c>
      <c r="J10919">
        <v>639.20000000000005</v>
      </c>
    </row>
    <row r="10920" spans="1:13" x14ac:dyDescent="0.25">
      <c r="A10920">
        <v>1163483</v>
      </c>
      <c r="B10920" t="s">
        <v>272</v>
      </c>
      <c r="C10920" t="s">
        <v>1538</v>
      </c>
      <c r="E10920">
        <v>2016</v>
      </c>
      <c r="F10920" s="10">
        <v>42735</v>
      </c>
      <c r="G10920" t="s">
        <v>489</v>
      </c>
      <c r="H10920" t="s">
        <v>474</v>
      </c>
      <c r="J10920">
        <v>106.97</v>
      </c>
      <c r="M10920" t="s">
        <v>2415</v>
      </c>
    </row>
    <row r="10921" spans="1:13" x14ac:dyDescent="0.25">
      <c r="A10921">
        <v>1163483</v>
      </c>
      <c r="B10921" t="s">
        <v>272</v>
      </c>
      <c r="C10921" t="s">
        <v>1538</v>
      </c>
      <c r="E10921">
        <v>2017</v>
      </c>
      <c r="F10921" s="10">
        <v>43100</v>
      </c>
      <c r="G10921" t="s">
        <v>489</v>
      </c>
      <c r="H10921" t="s">
        <v>474</v>
      </c>
      <c r="J10921">
        <v>51.61</v>
      </c>
      <c r="M10921" t="s">
        <v>2415</v>
      </c>
    </row>
    <row r="10922" spans="1:13" x14ac:dyDescent="0.25">
      <c r="A10922">
        <v>3153483</v>
      </c>
      <c r="B10922" t="s">
        <v>104</v>
      </c>
      <c r="C10922" t="s">
        <v>1538</v>
      </c>
      <c r="E10922">
        <v>2017</v>
      </c>
      <c r="F10922" s="10"/>
      <c r="G10922" t="s">
        <v>489</v>
      </c>
      <c r="H10922" t="s">
        <v>474</v>
      </c>
      <c r="I10922" t="s">
        <v>463</v>
      </c>
      <c r="J10922">
        <v>20</v>
      </c>
      <c r="M10922" t="s">
        <v>2413</v>
      </c>
    </row>
    <row r="10923" spans="1:13" x14ac:dyDescent="0.25">
      <c r="A10923">
        <v>6443485</v>
      </c>
      <c r="B10923" t="s">
        <v>2255</v>
      </c>
      <c r="C10923" t="s">
        <v>1538</v>
      </c>
      <c r="E10923">
        <v>2017</v>
      </c>
      <c r="F10923" s="10">
        <v>43008</v>
      </c>
      <c r="G10923" t="s">
        <v>489</v>
      </c>
      <c r="H10923" t="s">
        <v>474</v>
      </c>
      <c r="L10923" t="s">
        <v>2749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sheetPr>
  <dimension ref="A1:K9669"/>
  <sheetViews>
    <sheetView workbookViewId="0">
      <selection activeCell="N24" sqref="N24"/>
    </sheetView>
  </sheetViews>
  <sheetFormatPr defaultRowHeight="14.25" x14ac:dyDescent="0.25"/>
  <cols>
    <col min="1" max="1" width="16.42578125" bestFit="1" customWidth="1"/>
    <col min="2" max="2" width="18.7109375" customWidth="1"/>
    <col min="3" max="3" width="26.140625" bestFit="1" customWidth="1"/>
    <col min="4" max="4" width="21.42578125" customWidth="1"/>
    <col min="5" max="5" width="12.5703125" bestFit="1" customWidth="1"/>
    <col min="6" max="6" width="10.85546875" bestFit="1" customWidth="1"/>
    <col min="7" max="11" width="10.85546875" customWidth="1"/>
    <col min="12" max="12" width="13.28515625" bestFit="1" customWidth="1"/>
    <col min="13" max="13" width="8.7109375" bestFit="1" customWidth="1"/>
    <col min="14" max="14" width="17" bestFit="1" customWidth="1"/>
    <col min="15" max="15" width="7" bestFit="1" customWidth="1"/>
    <col min="16" max="16" width="8.85546875" bestFit="1" customWidth="1"/>
    <col min="17" max="17" width="12.5703125" bestFit="1" customWidth="1"/>
    <col min="18" max="18" width="15.85546875" bestFit="1" customWidth="1"/>
    <col min="19" max="19" width="14" bestFit="1" customWidth="1"/>
  </cols>
  <sheetData>
    <row r="1" spans="1:11" x14ac:dyDescent="0.25">
      <c r="A1" t="s">
        <v>615</v>
      </c>
      <c r="B1" t="s">
        <v>1495</v>
      </c>
      <c r="C1" t="s">
        <v>484</v>
      </c>
      <c r="D1" t="s">
        <v>485</v>
      </c>
      <c r="E1" t="s">
        <v>474</v>
      </c>
      <c r="F1" t="s">
        <v>488</v>
      </c>
      <c r="G1" t="s">
        <v>486</v>
      </c>
      <c r="H1" t="s">
        <v>487</v>
      </c>
      <c r="I1" t="s">
        <v>462</v>
      </c>
      <c r="J1" t="s">
        <v>1496</v>
      </c>
      <c r="K1" t="s">
        <v>1497</v>
      </c>
    </row>
    <row r="2" spans="1:11" x14ac:dyDescent="0.25">
      <c r="A2">
        <v>8112</v>
      </c>
      <c r="B2" t="s">
        <v>286</v>
      </c>
      <c r="C2" t="s">
        <v>436</v>
      </c>
      <c r="E2">
        <v>2015</v>
      </c>
      <c r="F2" s="10">
        <v>42369</v>
      </c>
      <c r="G2" t="s">
        <v>489</v>
      </c>
      <c r="H2" t="s">
        <v>474</v>
      </c>
      <c r="I2" t="s">
        <v>537</v>
      </c>
      <c r="J2">
        <v>9638000000</v>
      </c>
      <c r="K2">
        <v>2624370319.9455414</v>
      </c>
    </row>
    <row r="3" spans="1:11" x14ac:dyDescent="0.25">
      <c r="A3">
        <v>8112</v>
      </c>
      <c r="B3" t="s">
        <v>286</v>
      </c>
      <c r="C3" t="s">
        <v>2336</v>
      </c>
      <c r="E3">
        <v>2015</v>
      </c>
      <c r="F3" s="10">
        <v>42369</v>
      </c>
      <c r="G3" t="s">
        <v>489</v>
      </c>
      <c r="H3" t="s">
        <v>474</v>
      </c>
      <c r="I3" t="s">
        <v>537</v>
      </c>
      <c r="J3">
        <v>19344000000</v>
      </c>
      <c r="K3">
        <v>5267256637.1681414</v>
      </c>
    </row>
    <row r="4" spans="1:11" x14ac:dyDescent="0.25">
      <c r="A4">
        <v>8112</v>
      </c>
      <c r="B4" t="s">
        <v>286</v>
      </c>
      <c r="C4" t="s">
        <v>2337</v>
      </c>
      <c r="E4">
        <v>2015</v>
      </c>
      <c r="F4" s="10">
        <v>42369</v>
      </c>
      <c r="G4" t="s">
        <v>489</v>
      </c>
      <c r="H4" t="s">
        <v>474</v>
      </c>
      <c r="I4" t="s">
        <v>537</v>
      </c>
      <c r="J4">
        <v>-1114000000</v>
      </c>
      <c r="K4">
        <v>-303335602.4506467</v>
      </c>
    </row>
    <row r="5" spans="1:11" x14ac:dyDescent="0.25">
      <c r="A5">
        <v>1198</v>
      </c>
      <c r="B5" t="s">
        <v>2296</v>
      </c>
      <c r="C5" t="s">
        <v>436</v>
      </c>
      <c r="E5">
        <v>2016</v>
      </c>
      <c r="F5" s="10">
        <v>42735</v>
      </c>
      <c r="G5" t="s">
        <v>489</v>
      </c>
      <c r="H5" t="s">
        <v>474</v>
      </c>
      <c r="I5" t="s">
        <v>537</v>
      </c>
      <c r="J5">
        <v>-649385000</v>
      </c>
      <c r="K5">
        <v>-176823689.58475155</v>
      </c>
    </row>
    <row r="6" spans="1:11" x14ac:dyDescent="0.25">
      <c r="A6">
        <v>1198</v>
      </c>
      <c r="B6" t="s">
        <v>2296</v>
      </c>
      <c r="C6" t="s">
        <v>2336</v>
      </c>
      <c r="E6">
        <v>2016</v>
      </c>
      <c r="F6" s="10">
        <v>42735</v>
      </c>
      <c r="G6" t="s">
        <v>489</v>
      </c>
      <c r="H6" t="s">
        <v>474</v>
      </c>
      <c r="I6" t="s">
        <v>537</v>
      </c>
      <c r="J6">
        <v>3258962000</v>
      </c>
      <c r="K6">
        <v>887396051.73587477</v>
      </c>
    </row>
    <row r="7" spans="1:11" x14ac:dyDescent="0.25">
      <c r="A7">
        <v>1198</v>
      </c>
      <c r="B7" t="s">
        <v>2296</v>
      </c>
      <c r="C7" t="s">
        <v>2337</v>
      </c>
      <c r="E7">
        <v>2016</v>
      </c>
      <c r="F7" s="10">
        <v>42735</v>
      </c>
      <c r="G7" t="s">
        <v>489</v>
      </c>
      <c r="H7" t="s">
        <v>474</v>
      </c>
      <c r="I7" t="s">
        <v>537</v>
      </c>
      <c r="J7">
        <v>-815303000</v>
      </c>
      <c r="K7">
        <v>-222002178.35262084</v>
      </c>
    </row>
    <row r="8" spans="1:11" x14ac:dyDescent="0.25">
      <c r="A8">
        <v>1198</v>
      </c>
      <c r="B8" t="s">
        <v>2296</v>
      </c>
      <c r="C8" t="s">
        <v>490</v>
      </c>
      <c r="E8">
        <v>2016</v>
      </c>
      <c r="F8" s="10">
        <v>42735</v>
      </c>
      <c r="G8" t="s">
        <v>489</v>
      </c>
      <c r="H8" t="s">
        <v>474</v>
      </c>
      <c r="I8" t="s">
        <v>537</v>
      </c>
      <c r="J8">
        <v>62433000</v>
      </c>
      <c r="K8">
        <v>17000136.147038803</v>
      </c>
    </row>
    <row r="9" spans="1:11" x14ac:dyDescent="0.25">
      <c r="A9">
        <v>1198</v>
      </c>
      <c r="B9" t="s">
        <v>2296</v>
      </c>
      <c r="C9" t="s">
        <v>434</v>
      </c>
      <c r="E9">
        <v>2016</v>
      </c>
      <c r="F9" s="10">
        <v>42735</v>
      </c>
      <c r="G9" t="s">
        <v>489</v>
      </c>
      <c r="H9" t="s">
        <v>474</v>
      </c>
      <c r="I9" t="s">
        <v>537</v>
      </c>
      <c r="J9">
        <v>90217000</v>
      </c>
      <c r="K9">
        <v>24565554.799183119</v>
      </c>
    </row>
    <row r="10" spans="1:11" x14ac:dyDescent="0.25">
      <c r="A10">
        <v>1198</v>
      </c>
      <c r="B10" t="s">
        <v>2296</v>
      </c>
      <c r="C10" t="s">
        <v>491</v>
      </c>
      <c r="E10">
        <v>2016</v>
      </c>
      <c r="F10" s="10">
        <v>42735</v>
      </c>
      <c r="G10" t="s">
        <v>489</v>
      </c>
      <c r="H10" t="s">
        <v>474</v>
      </c>
      <c r="I10" t="s">
        <v>537</v>
      </c>
      <c r="J10">
        <v>13268000</v>
      </c>
      <c r="K10">
        <v>3612797.8216473791</v>
      </c>
    </row>
    <row r="11" spans="1:11" x14ac:dyDescent="0.25">
      <c r="A11">
        <v>8112</v>
      </c>
      <c r="B11" t="s">
        <v>286</v>
      </c>
      <c r="C11" t="s">
        <v>436</v>
      </c>
      <c r="E11">
        <v>2016</v>
      </c>
      <c r="F11" s="10">
        <v>42735</v>
      </c>
      <c r="G11" t="s">
        <v>489</v>
      </c>
      <c r="H11" t="s">
        <v>474</v>
      </c>
      <c r="I11" t="s">
        <v>537</v>
      </c>
      <c r="J11">
        <v>8549000000</v>
      </c>
      <c r="K11">
        <v>2327842069.4349899</v>
      </c>
    </row>
    <row r="12" spans="1:11" x14ac:dyDescent="0.25">
      <c r="A12">
        <v>8112</v>
      </c>
      <c r="B12" t="s">
        <v>286</v>
      </c>
      <c r="C12" t="s">
        <v>2336</v>
      </c>
      <c r="E12">
        <v>2016</v>
      </c>
      <c r="F12" s="10">
        <v>42735</v>
      </c>
      <c r="G12" t="s">
        <v>489</v>
      </c>
      <c r="H12" t="s">
        <v>474</v>
      </c>
      <c r="I12" t="s">
        <v>537</v>
      </c>
      <c r="J12">
        <v>16118000000</v>
      </c>
      <c r="K12">
        <v>4388835942.818244</v>
      </c>
    </row>
    <row r="13" spans="1:11" x14ac:dyDescent="0.25">
      <c r="A13">
        <v>8112</v>
      </c>
      <c r="B13" t="s">
        <v>286</v>
      </c>
      <c r="C13" t="s">
        <v>2337</v>
      </c>
      <c r="E13">
        <v>2016</v>
      </c>
      <c r="F13" s="10">
        <v>42735</v>
      </c>
      <c r="G13" t="s">
        <v>489</v>
      </c>
      <c r="H13" t="s">
        <v>474</v>
      </c>
      <c r="I13" t="s">
        <v>537</v>
      </c>
      <c r="J13">
        <v>-18233000000</v>
      </c>
      <c r="K13">
        <v>-4964737916.9503069</v>
      </c>
    </row>
    <row r="14" spans="1:11" x14ac:dyDescent="0.25">
      <c r="A14">
        <v>8112</v>
      </c>
      <c r="B14" t="s">
        <v>286</v>
      </c>
      <c r="C14" t="s">
        <v>490</v>
      </c>
      <c r="E14">
        <v>2016</v>
      </c>
      <c r="F14" s="10">
        <v>42735</v>
      </c>
      <c r="G14" t="s">
        <v>489</v>
      </c>
      <c r="H14" t="s">
        <v>474</v>
      </c>
      <c r="I14" t="s">
        <v>537</v>
      </c>
      <c r="J14">
        <v>4608000000</v>
      </c>
      <c r="K14">
        <v>1254731109.5983663</v>
      </c>
    </row>
    <row r="15" spans="1:11" x14ac:dyDescent="0.25">
      <c r="A15">
        <v>8112</v>
      </c>
      <c r="B15" t="s">
        <v>286</v>
      </c>
      <c r="C15" t="s">
        <v>434</v>
      </c>
      <c r="E15">
        <v>2016</v>
      </c>
      <c r="F15" s="10">
        <v>42735</v>
      </c>
      <c r="G15" t="s">
        <v>489</v>
      </c>
      <c r="H15" t="s">
        <v>474</v>
      </c>
      <c r="I15" t="s">
        <v>537</v>
      </c>
      <c r="J15">
        <v>6374000000</v>
      </c>
      <c r="K15">
        <v>1735602450.6466985</v>
      </c>
    </row>
    <row r="16" spans="1:11" x14ac:dyDescent="0.25">
      <c r="A16">
        <v>8112</v>
      </c>
      <c r="B16" t="s">
        <v>286</v>
      </c>
      <c r="C16" t="s">
        <v>491</v>
      </c>
      <c r="E16">
        <v>2016</v>
      </c>
      <c r="F16" s="10">
        <v>42735</v>
      </c>
      <c r="G16" t="s">
        <v>489</v>
      </c>
      <c r="H16" t="s">
        <v>474</v>
      </c>
      <c r="I16" t="s">
        <v>537</v>
      </c>
      <c r="J16">
        <v>6109000000</v>
      </c>
      <c r="K16">
        <v>1663444520.0816882</v>
      </c>
    </row>
    <row r="17" spans="1:11" x14ac:dyDescent="0.25">
      <c r="A17">
        <v>1198</v>
      </c>
      <c r="B17" t="s">
        <v>2296</v>
      </c>
      <c r="C17" t="s">
        <v>436</v>
      </c>
      <c r="E17">
        <v>2017</v>
      </c>
      <c r="F17" s="10">
        <v>43100</v>
      </c>
      <c r="G17" t="s">
        <v>489</v>
      </c>
      <c r="H17" t="s">
        <v>474</v>
      </c>
      <c r="I17" t="s">
        <v>537</v>
      </c>
      <c r="J17">
        <v>-1181369000</v>
      </c>
      <c r="K17">
        <v>-321679782.16473794</v>
      </c>
    </row>
    <row r="18" spans="1:11" x14ac:dyDescent="0.25">
      <c r="A18">
        <v>1198</v>
      </c>
      <c r="B18" t="s">
        <v>2296</v>
      </c>
      <c r="C18" t="s">
        <v>2336</v>
      </c>
      <c r="E18">
        <v>2017</v>
      </c>
      <c r="F18" s="10">
        <v>43100</v>
      </c>
      <c r="G18" t="s">
        <v>489</v>
      </c>
      <c r="H18" t="s">
        <v>474</v>
      </c>
      <c r="I18" t="s">
        <v>537</v>
      </c>
      <c r="J18">
        <v>2746811000</v>
      </c>
      <c r="K18">
        <v>747940367.59700477</v>
      </c>
    </row>
    <row r="19" spans="1:11" x14ac:dyDescent="0.25">
      <c r="A19">
        <v>1198</v>
      </c>
      <c r="B19" t="s">
        <v>2296</v>
      </c>
      <c r="C19" t="s">
        <v>2337</v>
      </c>
      <c r="E19">
        <v>2017</v>
      </c>
      <c r="F19" s="10">
        <v>43100</v>
      </c>
      <c r="G19" t="s">
        <v>489</v>
      </c>
      <c r="H19" t="s">
        <v>474</v>
      </c>
      <c r="I19" t="s">
        <v>537</v>
      </c>
      <c r="J19">
        <v>-1395615000</v>
      </c>
      <c r="K19">
        <v>-380017699.11504424</v>
      </c>
    </row>
    <row r="20" spans="1:11" x14ac:dyDescent="0.25">
      <c r="A20">
        <v>1198</v>
      </c>
      <c r="B20" t="s">
        <v>2296</v>
      </c>
      <c r="C20" t="s">
        <v>490</v>
      </c>
      <c r="E20">
        <v>2017</v>
      </c>
      <c r="F20" s="10">
        <v>43100</v>
      </c>
      <c r="G20" t="s">
        <v>489</v>
      </c>
      <c r="H20" t="s">
        <v>474</v>
      </c>
      <c r="I20" t="s">
        <v>537</v>
      </c>
      <c r="J20">
        <v>104925000</v>
      </c>
      <c r="K20">
        <v>28570456.092579987</v>
      </c>
    </row>
    <row r="21" spans="1:11" x14ac:dyDescent="0.25">
      <c r="A21">
        <v>1198</v>
      </c>
      <c r="B21" t="s">
        <v>2296</v>
      </c>
      <c r="C21" t="s">
        <v>434</v>
      </c>
      <c r="E21">
        <v>2017</v>
      </c>
      <c r="F21" s="10">
        <v>43100</v>
      </c>
      <c r="G21" t="s">
        <v>489</v>
      </c>
      <c r="H21" t="s">
        <v>474</v>
      </c>
      <c r="I21" t="s">
        <v>537</v>
      </c>
      <c r="J21">
        <v>81040000</v>
      </c>
      <c r="K21">
        <v>22066712.049012933</v>
      </c>
    </row>
    <row r="22" spans="1:11" x14ac:dyDescent="0.25">
      <c r="A22">
        <v>1198</v>
      </c>
      <c r="B22" t="s">
        <v>2296</v>
      </c>
      <c r="C22" t="s">
        <v>491</v>
      </c>
      <c r="E22">
        <v>2017</v>
      </c>
      <c r="F22" s="10">
        <v>43100</v>
      </c>
      <c r="G22" t="s">
        <v>489</v>
      </c>
      <c r="H22" t="s">
        <v>474</v>
      </c>
      <c r="I22" t="s">
        <v>537</v>
      </c>
      <c r="J22">
        <v>28281000</v>
      </c>
      <c r="K22">
        <v>7700748.808713411</v>
      </c>
    </row>
    <row r="23" spans="1:11" x14ac:dyDescent="0.25">
      <c r="A23">
        <v>8112</v>
      </c>
      <c r="B23" t="s">
        <v>286</v>
      </c>
      <c r="C23" t="s">
        <v>436</v>
      </c>
      <c r="E23">
        <v>2017</v>
      </c>
      <c r="F23" s="10">
        <v>43100</v>
      </c>
      <c r="G23" t="s">
        <v>489</v>
      </c>
      <c r="H23" t="s">
        <v>474</v>
      </c>
      <c r="I23" t="s">
        <v>537</v>
      </c>
      <c r="J23">
        <v>9081000000</v>
      </c>
      <c r="K23">
        <v>2472702518.7202177</v>
      </c>
    </row>
    <row r="24" spans="1:11" x14ac:dyDescent="0.25">
      <c r="A24">
        <v>8112</v>
      </c>
      <c r="B24" t="s">
        <v>286</v>
      </c>
      <c r="C24" t="s">
        <v>2336</v>
      </c>
      <c r="E24">
        <v>2017</v>
      </c>
      <c r="F24" s="10">
        <v>43100</v>
      </c>
      <c r="G24" t="s">
        <v>489</v>
      </c>
      <c r="H24" t="s">
        <v>474</v>
      </c>
      <c r="I24" t="s">
        <v>537</v>
      </c>
      <c r="J24">
        <v>16680000000</v>
      </c>
      <c r="K24">
        <v>4541865214.4315863</v>
      </c>
    </row>
    <row r="25" spans="1:11" x14ac:dyDescent="0.25">
      <c r="A25">
        <v>8112</v>
      </c>
      <c r="B25" t="s">
        <v>286</v>
      </c>
      <c r="C25" t="s">
        <v>2337</v>
      </c>
      <c r="E25">
        <v>2017</v>
      </c>
      <c r="F25" s="10">
        <v>43100</v>
      </c>
      <c r="G25" t="s">
        <v>489</v>
      </c>
      <c r="H25" t="s">
        <v>474</v>
      </c>
      <c r="I25" t="s">
        <v>537</v>
      </c>
      <c r="J25">
        <v>1043000000</v>
      </c>
      <c r="K25">
        <v>284002722.94077605</v>
      </c>
    </row>
    <row r="26" spans="1:11" x14ac:dyDescent="0.25">
      <c r="A26">
        <v>8112</v>
      </c>
      <c r="B26" t="s">
        <v>286</v>
      </c>
      <c r="C26" t="s">
        <v>490</v>
      </c>
      <c r="E26">
        <v>2017</v>
      </c>
      <c r="F26" s="10">
        <v>43100</v>
      </c>
      <c r="G26" t="s">
        <v>489</v>
      </c>
      <c r="H26" t="s">
        <v>474</v>
      </c>
      <c r="I26" t="s">
        <v>537</v>
      </c>
      <c r="J26">
        <v>4334000000</v>
      </c>
      <c r="K26">
        <v>1180122532.3349218</v>
      </c>
    </row>
    <row r="27" spans="1:11" x14ac:dyDescent="0.25">
      <c r="A27">
        <v>8112</v>
      </c>
      <c r="B27" t="s">
        <v>286</v>
      </c>
      <c r="C27" t="s">
        <v>434</v>
      </c>
      <c r="E27">
        <v>2017</v>
      </c>
      <c r="F27" s="10">
        <v>43100</v>
      </c>
      <c r="G27" t="s">
        <v>489</v>
      </c>
      <c r="H27" t="s">
        <v>474</v>
      </c>
      <c r="I27" t="s">
        <v>537</v>
      </c>
      <c r="J27">
        <v>2992000000</v>
      </c>
      <c r="K27">
        <v>814703880.19060588</v>
      </c>
    </row>
    <row r="28" spans="1:11" x14ac:dyDescent="0.25">
      <c r="A28">
        <v>8112</v>
      </c>
      <c r="B28" t="s">
        <v>286</v>
      </c>
      <c r="C28" t="s">
        <v>491</v>
      </c>
      <c r="E28">
        <v>2017</v>
      </c>
      <c r="F28" s="10">
        <v>43100</v>
      </c>
      <c r="G28" t="s">
        <v>489</v>
      </c>
      <c r="H28" t="s">
        <v>474</v>
      </c>
      <c r="I28" t="s">
        <v>537</v>
      </c>
      <c r="J28">
        <v>972000000</v>
      </c>
      <c r="K28">
        <v>264669843.43090537</v>
      </c>
    </row>
    <row r="29" spans="1:11" x14ac:dyDescent="0.25">
      <c r="A29">
        <v>1105</v>
      </c>
      <c r="B29" t="s">
        <v>22</v>
      </c>
      <c r="C29" t="s">
        <v>2336</v>
      </c>
      <c r="E29">
        <v>2014</v>
      </c>
      <c r="F29" s="10">
        <v>42004</v>
      </c>
      <c r="G29" t="s">
        <v>489</v>
      </c>
      <c r="H29" t="s">
        <v>474</v>
      </c>
      <c r="I29" t="s">
        <v>538</v>
      </c>
      <c r="J29">
        <v>3088497000</v>
      </c>
      <c r="K29">
        <v>2528655255.1623182</v>
      </c>
    </row>
    <row r="30" spans="1:11" x14ac:dyDescent="0.25">
      <c r="A30">
        <v>1105</v>
      </c>
      <c r="B30" t="s">
        <v>22</v>
      </c>
      <c r="C30" t="s">
        <v>2337</v>
      </c>
      <c r="E30">
        <v>2014</v>
      </c>
      <c r="F30" s="10">
        <v>42004</v>
      </c>
      <c r="G30" t="s">
        <v>489</v>
      </c>
      <c r="H30" t="s">
        <v>474</v>
      </c>
      <c r="I30" t="s">
        <v>538</v>
      </c>
      <c r="J30">
        <v>-170179000</v>
      </c>
      <c r="K30">
        <v>-139331209.5392251</v>
      </c>
    </row>
    <row r="31" spans="1:11" x14ac:dyDescent="0.25">
      <c r="A31">
        <v>1105</v>
      </c>
      <c r="B31" t="s">
        <v>22</v>
      </c>
      <c r="C31" t="s">
        <v>2336</v>
      </c>
      <c r="E31">
        <v>2015</v>
      </c>
      <c r="F31" s="10">
        <v>42369</v>
      </c>
      <c r="G31" t="s">
        <v>489</v>
      </c>
      <c r="H31" t="s">
        <v>474</v>
      </c>
      <c r="I31" t="s">
        <v>538</v>
      </c>
      <c r="J31">
        <v>2465426000</v>
      </c>
      <c r="K31">
        <v>1801778665.8033266</v>
      </c>
    </row>
    <row r="32" spans="1:11" x14ac:dyDescent="0.25">
      <c r="A32">
        <v>1105</v>
      </c>
      <c r="B32" t="s">
        <v>22</v>
      </c>
      <c r="C32" t="s">
        <v>2337</v>
      </c>
      <c r="E32">
        <v>2015</v>
      </c>
      <c r="F32" s="10">
        <v>42369</v>
      </c>
      <c r="G32" t="s">
        <v>489</v>
      </c>
      <c r="H32" t="s">
        <v>474</v>
      </c>
      <c r="I32" t="s">
        <v>538</v>
      </c>
      <c r="J32">
        <v>59505000</v>
      </c>
      <c r="K32">
        <v>43487348.437400654</v>
      </c>
    </row>
    <row r="33" spans="1:11" x14ac:dyDescent="0.25">
      <c r="A33">
        <v>1105</v>
      </c>
      <c r="B33" t="s">
        <v>22</v>
      </c>
      <c r="C33" t="s">
        <v>436</v>
      </c>
      <c r="E33">
        <v>2017</v>
      </c>
      <c r="F33" s="10">
        <v>43100</v>
      </c>
      <c r="G33" t="s">
        <v>489</v>
      </c>
      <c r="H33" t="s">
        <v>474</v>
      </c>
      <c r="I33" t="s">
        <v>538</v>
      </c>
      <c r="J33">
        <v>119906000</v>
      </c>
      <c r="K33">
        <v>93707310.211163044</v>
      </c>
    </row>
    <row r="34" spans="1:11" x14ac:dyDescent="0.25">
      <c r="A34">
        <v>1105</v>
      </c>
      <c r="B34" t="s">
        <v>22</v>
      </c>
      <c r="C34" t="s">
        <v>2336</v>
      </c>
      <c r="E34">
        <v>2017</v>
      </c>
      <c r="F34" s="10">
        <v>43100</v>
      </c>
      <c r="G34" t="s">
        <v>489</v>
      </c>
      <c r="H34" t="s">
        <v>474</v>
      </c>
      <c r="I34" t="s">
        <v>538</v>
      </c>
      <c r="J34">
        <v>2909705000</v>
      </c>
      <c r="K34">
        <v>2273953172.1346068</v>
      </c>
    </row>
    <row r="35" spans="1:11" x14ac:dyDescent="0.25">
      <c r="A35">
        <v>1105</v>
      </c>
      <c r="B35" t="s">
        <v>22</v>
      </c>
      <c r="C35" t="s">
        <v>2337</v>
      </c>
      <c r="E35">
        <v>2017</v>
      </c>
      <c r="F35" s="10">
        <v>43100</v>
      </c>
      <c r="G35" t="s">
        <v>489</v>
      </c>
      <c r="H35" t="s">
        <v>474</v>
      </c>
      <c r="I35" t="s">
        <v>538</v>
      </c>
      <c r="J35">
        <v>58047000</v>
      </c>
      <c r="K35">
        <v>45364103.846574657</v>
      </c>
    </row>
    <row r="36" spans="1:11" x14ac:dyDescent="0.25">
      <c r="A36">
        <v>1105</v>
      </c>
      <c r="B36" t="s">
        <v>22</v>
      </c>
      <c r="C36" t="s">
        <v>490</v>
      </c>
      <c r="E36">
        <v>2017</v>
      </c>
      <c r="F36" s="10">
        <v>43100</v>
      </c>
      <c r="G36" t="s">
        <v>489</v>
      </c>
      <c r="H36" t="s">
        <v>474</v>
      </c>
      <c r="I36" t="s">
        <v>538</v>
      </c>
      <c r="J36">
        <v>-17799000</v>
      </c>
      <c r="K36">
        <v>-13910032.979571423</v>
      </c>
    </row>
    <row r="37" spans="1:11" x14ac:dyDescent="0.25">
      <c r="A37">
        <v>1105</v>
      </c>
      <c r="B37" t="s">
        <v>22</v>
      </c>
      <c r="C37" t="s">
        <v>434</v>
      </c>
      <c r="E37">
        <v>2017</v>
      </c>
      <c r="F37" s="10">
        <v>43100</v>
      </c>
      <c r="G37" t="s">
        <v>489</v>
      </c>
      <c r="H37" t="s">
        <v>474</v>
      </c>
      <c r="I37" t="s">
        <v>538</v>
      </c>
      <c r="J37">
        <v>43132000</v>
      </c>
      <c r="K37">
        <v>33707935.416308478</v>
      </c>
    </row>
    <row r="38" spans="1:11" x14ac:dyDescent="0.25">
      <c r="A38">
        <v>1105</v>
      </c>
      <c r="B38" t="s">
        <v>22</v>
      </c>
      <c r="C38" t="s">
        <v>491</v>
      </c>
      <c r="E38">
        <v>2017</v>
      </c>
      <c r="F38" s="10">
        <v>43100</v>
      </c>
      <c r="G38" t="s">
        <v>489</v>
      </c>
      <c r="H38" t="s">
        <v>474</v>
      </c>
      <c r="I38" t="s">
        <v>538</v>
      </c>
      <c r="J38">
        <v>36526000</v>
      </c>
      <c r="K38">
        <v>28545303.927851327</v>
      </c>
    </row>
    <row r="39" spans="1:11" x14ac:dyDescent="0.25">
      <c r="A39">
        <v>1303</v>
      </c>
      <c r="B39" t="s">
        <v>20</v>
      </c>
      <c r="C39" t="s">
        <v>2336</v>
      </c>
      <c r="E39">
        <v>2016</v>
      </c>
      <c r="F39" s="10">
        <v>42551</v>
      </c>
      <c r="G39" t="s">
        <v>489</v>
      </c>
      <c r="H39" t="s">
        <v>474</v>
      </c>
      <c r="I39" t="s">
        <v>538</v>
      </c>
      <c r="J39">
        <v>1680000000</v>
      </c>
      <c r="K39">
        <v>1249337219.1687</v>
      </c>
    </row>
    <row r="40" spans="1:11" x14ac:dyDescent="0.25">
      <c r="A40">
        <v>1558</v>
      </c>
      <c r="B40" t="s">
        <v>23</v>
      </c>
      <c r="C40" t="s">
        <v>2336</v>
      </c>
      <c r="E40">
        <v>2016</v>
      </c>
      <c r="F40" s="10">
        <v>42551</v>
      </c>
      <c r="G40" t="s">
        <v>489</v>
      </c>
      <c r="H40" t="s">
        <v>474</v>
      </c>
      <c r="I40" t="s">
        <v>538</v>
      </c>
      <c r="J40">
        <v>96495000</v>
      </c>
      <c r="K40">
        <v>71758806.526002198</v>
      </c>
    </row>
    <row r="41" spans="1:11" x14ac:dyDescent="0.25">
      <c r="A41">
        <v>10059</v>
      </c>
      <c r="B41" t="s">
        <v>297</v>
      </c>
      <c r="C41" t="s">
        <v>436</v>
      </c>
      <c r="E41">
        <v>2016</v>
      </c>
      <c r="F41" s="10">
        <v>42551</v>
      </c>
      <c r="G41" t="s">
        <v>489</v>
      </c>
      <c r="H41" t="s">
        <v>474</v>
      </c>
      <c r="I41" t="s">
        <v>538</v>
      </c>
      <c r="J41">
        <v>41250000</v>
      </c>
      <c r="K41">
        <v>30675690.649231471</v>
      </c>
    </row>
    <row r="42" spans="1:11" x14ac:dyDescent="0.25">
      <c r="A42">
        <v>10059</v>
      </c>
      <c r="B42" t="s">
        <v>297</v>
      </c>
      <c r="C42" t="s">
        <v>2336</v>
      </c>
      <c r="E42">
        <v>2016</v>
      </c>
      <c r="F42" s="10">
        <v>42551</v>
      </c>
      <c r="G42" t="s">
        <v>489</v>
      </c>
      <c r="H42" t="s">
        <v>474</v>
      </c>
      <c r="I42" t="s">
        <v>538</v>
      </c>
      <c r="J42">
        <v>1164613000</v>
      </c>
      <c r="K42">
        <v>866068075.49268878</v>
      </c>
    </row>
    <row r="43" spans="1:11" x14ac:dyDescent="0.25">
      <c r="A43">
        <v>10059</v>
      </c>
      <c r="B43" t="s">
        <v>297</v>
      </c>
      <c r="C43" t="s">
        <v>2337</v>
      </c>
      <c r="E43">
        <v>2016</v>
      </c>
      <c r="F43" s="10">
        <v>42551</v>
      </c>
      <c r="G43" t="s">
        <v>489</v>
      </c>
      <c r="H43" t="s">
        <v>474</v>
      </c>
      <c r="I43" t="s">
        <v>538</v>
      </c>
      <c r="J43">
        <v>-149972000</v>
      </c>
      <c r="K43">
        <v>-111527143.7102192</v>
      </c>
    </row>
    <row r="44" spans="1:11" x14ac:dyDescent="0.25">
      <c r="A44">
        <v>1303</v>
      </c>
      <c r="B44" t="s">
        <v>20</v>
      </c>
      <c r="C44" t="s">
        <v>2336</v>
      </c>
      <c r="E44">
        <v>2017</v>
      </c>
      <c r="F44" s="10">
        <v>42916</v>
      </c>
      <c r="G44" t="s">
        <v>489</v>
      </c>
      <c r="H44" t="s">
        <v>474</v>
      </c>
      <c r="I44" t="s">
        <v>538</v>
      </c>
      <c r="J44">
        <v>1700000000</v>
      </c>
      <c r="K44">
        <v>1306336732.1141369</v>
      </c>
    </row>
    <row r="45" spans="1:11" x14ac:dyDescent="0.25">
      <c r="A45">
        <v>10059</v>
      </c>
      <c r="B45" t="s">
        <v>297</v>
      </c>
      <c r="C45" t="s">
        <v>436</v>
      </c>
      <c r="E45">
        <v>2017</v>
      </c>
      <c r="F45" s="10">
        <v>42916</v>
      </c>
      <c r="G45" t="s">
        <v>489</v>
      </c>
      <c r="H45" t="s">
        <v>474</v>
      </c>
      <c r="I45" t="s">
        <v>538</v>
      </c>
      <c r="J45">
        <v>30506000</v>
      </c>
      <c r="K45">
        <v>23441828.44110227</v>
      </c>
    </row>
    <row r="46" spans="1:11" x14ac:dyDescent="0.25">
      <c r="A46">
        <v>10059</v>
      </c>
      <c r="B46" t="s">
        <v>297</v>
      </c>
      <c r="C46" t="s">
        <v>2336</v>
      </c>
      <c r="E46">
        <v>2017</v>
      </c>
      <c r="F46" s="10">
        <v>42916</v>
      </c>
      <c r="G46" t="s">
        <v>489</v>
      </c>
      <c r="H46" t="s">
        <v>474</v>
      </c>
      <c r="I46" t="s">
        <v>538</v>
      </c>
      <c r="J46">
        <v>1182030000</v>
      </c>
      <c r="K46">
        <v>908311298.50639594</v>
      </c>
    </row>
    <row r="47" spans="1:11" x14ac:dyDescent="0.25">
      <c r="A47">
        <v>10059</v>
      </c>
      <c r="B47" t="s">
        <v>297</v>
      </c>
      <c r="C47" t="s">
        <v>2337</v>
      </c>
      <c r="E47">
        <v>2017</v>
      </c>
      <c r="F47" s="10">
        <v>42916</v>
      </c>
      <c r="G47" t="s">
        <v>489</v>
      </c>
      <c r="H47" t="s">
        <v>474</v>
      </c>
      <c r="I47" t="s">
        <v>538</v>
      </c>
      <c r="J47">
        <v>-19369000</v>
      </c>
      <c r="K47">
        <v>-14883785.97901101</v>
      </c>
    </row>
    <row r="48" spans="1:11" x14ac:dyDescent="0.25">
      <c r="A48">
        <v>1303</v>
      </c>
      <c r="B48" t="s">
        <v>20</v>
      </c>
      <c r="C48" t="s">
        <v>2336</v>
      </c>
      <c r="E48">
        <v>2018</v>
      </c>
      <c r="F48" s="10">
        <v>43281</v>
      </c>
      <c r="G48" t="s">
        <v>489</v>
      </c>
      <c r="H48" t="s">
        <v>474</v>
      </c>
      <c r="I48" t="s">
        <v>538</v>
      </c>
      <c r="J48">
        <v>1907000000</v>
      </c>
      <c r="K48">
        <v>1408235407.9267335</v>
      </c>
    </row>
    <row r="49" spans="1:11" x14ac:dyDescent="0.25">
      <c r="A49">
        <v>8374</v>
      </c>
      <c r="B49" t="s">
        <v>3622</v>
      </c>
      <c r="C49" t="s">
        <v>436</v>
      </c>
      <c r="E49">
        <v>2018</v>
      </c>
      <c r="F49" s="10">
        <v>43281</v>
      </c>
      <c r="G49" t="s">
        <v>489</v>
      </c>
      <c r="H49" t="s">
        <v>474</v>
      </c>
      <c r="I49" t="s">
        <v>538</v>
      </c>
      <c r="J49">
        <v>-16729000</v>
      </c>
      <c r="K49">
        <v>-12353628.809232472</v>
      </c>
    </row>
    <row r="50" spans="1:11" x14ac:dyDescent="0.25">
      <c r="A50">
        <v>8374</v>
      </c>
      <c r="B50" t="s">
        <v>3622</v>
      </c>
      <c r="C50" t="s">
        <v>2336</v>
      </c>
      <c r="E50">
        <v>2018</v>
      </c>
      <c r="F50" s="10">
        <v>43281</v>
      </c>
      <c r="G50" t="s">
        <v>489</v>
      </c>
      <c r="H50" t="s">
        <v>474</v>
      </c>
      <c r="I50" t="s">
        <v>538</v>
      </c>
      <c r="J50">
        <v>5966000</v>
      </c>
      <c r="K50">
        <v>4405627.9201315632</v>
      </c>
    </row>
    <row r="51" spans="1:11" x14ac:dyDescent="0.25">
      <c r="A51">
        <v>8374</v>
      </c>
      <c r="B51" t="s">
        <v>3622</v>
      </c>
      <c r="C51" t="s">
        <v>2337</v>
      </c>
      <c r="E51">
        <v>2018</v>
      </c>
      <c r="F51" s="10">
        <v>43281</v>
      </c>
      <c r="G51" t="s">
        <v>489</v>
      </c>
      <c r="H51" t="s">
        <v>474</v>
      </c>
      <c r="I51" t="s">
        <v>538</v>
      </c>
      <c r="J51">
        <v>-16012000</v>
      </c>
      <c r="K51">
        <v>-11824155.92644093</v>
      </c>
    </row>
    <row r="52" spans="1:11" x14ac:dyDescent="0.25">
      <c r="A52">
        <v>8374</v>
      </c>
      <c r="B52" t="s">
        <v>3622</v>
      </c>
      <c r="C52" t="s">
        <v>490</v>
      </c>
      <c r="E52">
        <v>2018</v>
      </c>
      <c r="F52" s="10">
        <v>43281</v>
      </c>
      <c r="G52" t="s">
        <v>489</v>
      </c>
      <c r="H52" t="s">
        <v>474</v>
      </c>
      <c r="I52" t="s">
        <v>538</v>
      </c>
      <c r="J52">
        <v>-1498000</v>
      </c>
      <c r="K52">
        <v>-1106206.943405478</v>
      </c>
    </row>
    <row r="53" spans="1:11" x14ac:dyDescent="0.25">
      <c r="A53">
        <v>8374</v>
      </c>
      <c r="B53" t="s">
        <v>3622</v>
      </c>
      <c r="C53" t="s">
        <v>434</v>
      </c>
      <c r="E53">
        <v>2018</v>
      </c>
      <c r="F53" s="10">
        <v>43281</v>
      </c>
      <c r="G53" t="s">
        <v>489</v>
      </c>
      <c r="H53" t="s">
        <v>474</v>
      </c>
      <c r="I53" t="s">
        <v>538</v>
      </c>
      <c r="J53">
        <v>781000</v>
      </c>
      <c r="K53">
        <v>576734.06061393744</v>
      </c>
    </row>
    <row r="54" spans="1:11" x14ac:dyDescent="0.25">
      <c r="A54">
        <v>8374</v>
      </c>
      <c r="B54" t="s">
        <v>3622</v>
      </c>
      <c r="C54" t="s">
        <v>491</v>
      </c>
      <c r="E54">
        <v>2018</v>
      </c>
      <c r="F54" s="10">
        <v>43281</v>
      </c>
      <c r="G54" t="s">
        <v>489</v>
      </c>
      <c r="H54" t="s">
        <v>474</v>
      </c>
      <c r="I54" t="s">
        <v>538</v>
      </c>
      <c r="J54">
        <v>0</v>
      </c>
      <c r="K54">
        <v>0</v>
      </c>
    </row>
    <row r="55" spans="1:11" x14ac:dyDescent="0.25">
      <c r="A55">
        <v>10059</v>
      </c>
      <c r="B55" t="s">
        <v>297</v>
      </c>
      <c r="C55" t="s">
        <v>436</v>
      </c>
      <c r="E55">
        <v>2018</v>
      </c>
      <c r="F55" s="10">
        <v>43281</v>
      </c>
      <c r="G55" t="s">
        <v>489</v>
      </c>
      <c r="H55" t="s">
        <v>474</v>
      </c>
      <c r="I55" t="s">
        <v>538</v>
      </c>
      <c r="J55">
        <v>56200000</v>
      </c>
      <c r="K55">
        <v>41501221.7752923</v>
      </c>
    </row>
    <row r="56" spans="1:11" x14ac:dyDescent="0.25">
      <c r="A56">
        <v>10059</v>
      </c>
      <c r="B56" t="s">
        <v>297</v>
      </c>
      <c r="C56" t="s">
        <v>2336</v>
      </c>
      <c r="E56">
        <v>2018</v>
      </c>
      <c r="F56" s="10">
        <v>43281</v>
      </c>
      <c r="G56" t="s">
        <v>489</v>
      </c>
      <c r="H56" t="s">
        <v>474</v>
      </c>
      <c r="I56" t="s">
        <v>538</v>
      </c>
      <c r="J56">
        <v>1117000000</v>
      </c>
      <c r="K56">
        <v>824855244.1815213</v>
      </c>
    </row>
    <row r="57" spans="1:11" x14ac:dyDescent="0.25">
      <c r="A57">
        <v>10059</v>
      </c>
      <c r="B57" t="s">
        <v>297</v>
      </c>
      <c r="C57" t="s">
        <v>2337</v>
      </c>
      <c r="E57">
        <v>2018</v>
      </c>
      <c r="F57" s="10">
        <v>43281</v>
      </c>
      <c r="G57" t="s">
        <v>489</v>
      </c>
      <c r="H57" t="s">
        <v>474</v>
      </c>
      <c r="I57" t="s">
        <v>538</v>
      </c>
      <c r="J57">
        <v>20000000</v>
      </c>
      <c r="K57">
        <v>14769118.06949904</v>
      </c>
    </row>
    <row r="58" spans="1:11" x14ac:dyDescent="0.25">
      <c r="A58">
        <v>6788700</v>
      </c>
      <c r="B58" t="s">
        <v>3617</v>
      </c>
      <c r="C58" t="s">
        <v>436</v>
      </c>
      <c r="E58">
        <v>2018</v>
      </c>
      <c r="F58" s="10">
        <v>43281</v>
      </c>
      <c r="G58" t="s">
        <v>489</v>
      </c>
      <c r="H58" t="s">
        <v>474</v>
      </c>
      <c r="I58" t="s">
        <v>538</v>
      </c>
      <c r="J58">
        <v>1473344</v>
      </c>
      <c r="K58">
        <v>1087999.5746493996</v>
      </c>
    </row>
    <row r="59" spans="1:11" x14ac:dyDescent="0.25">
      <c r="A59">
        <v>6788700</v>
      </c>
      <c r="B59" t="s">
        <v>3617</v>
      </c>
      <c r="C59" t="s">
        <v>2336</v>
      </c>
      <c r="E59">
        <v>2018</v>
      </c>
      <c r="F59" s="10">
        <v>43281</v>
      </c>
      <c r="G59" t="s">
        <v>489</v>
      </c>
      <c r="H59" t="s">
        <v>474</v>
      </c>
      <c r="I59" t="s">
        <v>538</v>
      </c>
      <c r="J59">
        <v>16254499</v>
      </c>
      <c r="K59">
        <v>12003230.744577704</v>
      </c>
    </row>
    <row r="60" spans="1:11" x14ac:dyDescent="0.25">
      <c r="A60">
        <v>6788700</v>
      </c>
      <c r="B60" t="s">
        <v>3617</v>
      </c>
      <c r="C60" t="s">
        <v>2337</v>
      </c>
      <c r="E60">
        <v>2018</v>
      </c>
      <c r="F60" s="10">
        <v>43281</v>
      </c>
      <c r="G60" t="s">
        <v>489</v>
      </c>
      <c r="H60" t="s">
        <v>474</v>
      </c>
      <c r="I60" t="s">
        <v>538</v>
      </c>
      <c r="J60">
        <v>557588</v>
      </c>
      <c r="K60">
        <v>411754.15030679153</v>
      </c>
    </row>
    <row r="61" spans="1:11" x14ac:dyDescent="0.25">
      <c r="A61">
        <v>6788700</v>
      </c>
      <c r="B61" t="s">
        <v>3617</v>
      </c>
      <c r="C61" t="s">
        <v>490</v>
      </c>
      <c r="E61">
        <v>2018</v>
      </c>
      <c r="F61" s="10">
        <v>43281</v>
      </c>
      <c r="G61" t="s">
        <v>489</v>
      </c>
      <c r="H61" t="s">
        <v>474</v>
      </c>
      <c r="I61" t="s">
        <v>538</v>
      </c>
      <c r="J61">
        <v>64598</v>
      </c>
      <c r="K61">
        <v>47702.774452674945</v>
      </c>
    </row>
    <row r="62" spans="1:11" x14ac:dyDescent="0.25">
      <c r="A62">
        <v>6788700</v>
      </c>
      <c r="B62" t="s">
        <v>3617</v>
      </c>
      <c r="C62" t="s">
        <v>434</v>
      </c>
      <c r="E62">
        <v>2018</v>
      </c>
      <c r="F62" s="10">
        <v>43281</v>
      </c>
      <c r="G62" t="s">
        <v>489</v>
      </c>
      <c r="H62" t="s">
        <v>474</v>
      </c>
      <c r="I62" t="s">
        <v>538</v>
      </c>
      <c r="J62">
        <v>45605</v>
      </c>
      <c r="K62">
        <v>33677.281477975186</v>
      </c>
    </row>
    <row r="63" spans="1:11" x14ac:dyDescent="0.25">
      <c r="A63">
        <v>6788700</v>
      </c>
      <c r="B63" t="s">
        <v>3617</v>
      </c>
      <c r="C63" t="s">
        <v>491</v>
      </c>
      <c r="E63">
        <v>2018</v>
      </c>
      <c r="F63" s="10">
        <v>43281</v>
      </c>
      <c r="G63" t="s">
        <v>489</v>
      </c>
      <c r="H63" t="s">
        <v>474</v>
      </c>
      <c r="I63" t="s">
        <v>538</v>
      </c>
      <c r="J63">
        <v>805553</v>
      </c>
      <c r="K63">
        <v>594865.36841195798</v>
      </c>
    </row>
    <row r="64" spans="1:11" x14ac:dyDescent="0.25">
      <c r="A64">
        <v>1558</v>
      </c>
      <c r="B64" t="s">
        <v>23</v>
      </c>
      <c r="C64" t="s">
        <v>2336</v>
      </c>
      <c r="E64">
        <v>2014</v>
      </c>
      <c r="F64" s="10">
        <v>41820</v>
      </c>
      <c r="G64" t="s">
        <v>489</v>
      </c>
      <c r="H64" t="s">
        <v>474</v>
      </c>
      <c r="I64" t="s">
        <v>538</v>
      </c>
      <c r="J64">
        <v>80543000</v>
      </c>
      <c r="K64">
        <v>75672846.918048263</v>
      </c>
    </row>
    <row r="65" spans="1:11" x14ac:dyDescent="0.25">
      <c r="A65">
        <v>10059</v>
      </c>
      <c r="B65" t="s">
        <v>297</v>
      </c>
      <c r="C65" t="s">
        <v>436</v>
      </c>
      <c r="E65">
        <v>2014</v>
      </c>
      <c r="F65" s="10">
        <v>41820</v>
      </c>
      <c r="G65" t="s">
        <v>489</v>
      </c>
      <c r="H65" t="s">
        <v>474</v>
      </c>
      <c r="I65" t="s">
        <v>538</v>
      </c>
      <c r="J65">
        <v>137026000</v>
      </c>
      <c r="K65">
        <v>128740517.75812274</v>
      </c>
    </row>
    <row r="66" spans="1:11" x14ac:dyDescent="0.25">
      <c r="A66">
        <v>10059</v>
      </c>
      <c r="B66" t="s">
        <v>297</v>
      </c>
      <c r="C66" t="s">
        <v>2336</v>
      </c>
      <c r="E66">
        <v>2014</v>
      </c>
      <c r="F66" s="10">
        <v>41820</v>
      </c>
      <c r="G66" t="s">
        <v>489</v>
      </c>
      <c r="H66" t="s">
        <v>474</v>
      </c>
      <c r="I66" t="s">
        <v>538</v>
      </c>
      <c r="J66">
        <v>1309597000</v>
      </c>
      <c r="K66">
        <v>1230410256.6993437</v>
      </c>
    </row>
    <row r="67" spans="1:11" x14ac:dyDescent="0.25">
      <c r="A67">
        <v>10059</v>
      </c>
      <c r="B67" t="s">
        <v>297</v>
      </c>
      <c r="C67" t="s">
        <v>2337</v>
      </c>
      <c r="E67">
        <v>2014</v>
      </c>
      <c r="F67" s="10">
        <v>41820</v>
      </c>
      <c r="G67" t="s">
        <v>489</v>
      </c>
      <c r="H67" t="s">
        <v>474</v>
      </c>
      <c r="I67" t="s">
        <v>538</v>
      </c>
      <c r="J67">
        <v>78134000</v>
      </c>
      <c r="K67">
        <v>73409510.709742412</v>
      </c>
    </row>
    <row r="68" spans="1:11" x14ac:dyDescent="0.25">
      <c r="A68">
        <v>1558</v>
      </c>
      <c r="B68" t="s">
        <v>23</v>
      </c>
      <c r="C68" t="s">
        <v>2336</v>
      </c>
      <c r="E68">
        <v>2015</v>
      </c>
      <c r="F68" s="10">
        <v>42185</v>
      </c>
      <c r="G68" t="s">
        <v>489</v>
      </c>
      <c r="H68" t="s">
        <v>474</v>
      </c>
      <c r="I68" t="s">
        <v>538</v>
      </c>
      <c r="J68">
        <v>142739000</v>
      </c>
      <c r="K68">
        <v>109766807.34306175</v>
      </c>
    </row>
    <row r="69" spans="1:11" x14ac:dyDescent="0.25">
      <c r="A69">
        <v>10059</v>
      </c>
      <c r="B69" t="s">
        <v>297</v>
      </c>
      <c r="C69" t="s">
        <v>436</v>
      </c>
      <c r="E69">
        <v>2015</v>
      </c>
      <c r="F69" s="10">
        <v>42185</v>
      </c>
      <c r="G69" t="s">
        <v>489</v>
      </c>
      <c r="H69" t="s">
        <v>474</v>
      </c>
      <c r="I69" t="s">
        <v>538</v>
      </c>
      <c r="J69">
        <v>103070000</v>
      </c>
      <c r="K69">
        <v>79261202.844698176</v>
      </c>
    </row>
    <row r="70" spans="1:11" x14ac:dyDescent="0.25">
      <c r="A70">
        <v>10059</v>
      </c>
      <c r="B70" t="s">
        <v>297</v>
      </c>
      <c r="C70" t="s">
        <v>2336</v>
      </c>
      <c r="E70">
        <v>2015</v>
      </c>
      <c r="F70" s="10">
        <v>42185</v>
      </c>
      <c r="G70" t="s">
        <v>489</v>
      </c>
      <c r="H70" t="s">
        <v>474</v>
      </c>
      <c r="I70" t="s">
        <v>538</v>
      </c>
      <c r="J70">
        <v>1185949000</v>
      </c>
      <c r="K70">
        <v>911999071.04363024</v>
      </c>
    </row>
    <row r="71" spans="1:11" x14ac:dyDescent="0.25">
      <c r="A71">
        <v>10059</v>
      </c>
      <c r="B71" t="s">
        <v>297</v>
      </c>
      <c r="C71" t="s">
        <v>2337</v>
      </c>
      <c r="E71">
        <v>2015</v>
      </c>
      <c r="F71" s="10">
        <v>42185</v>
      </c>
      <c r="G71" t="s">
        <v>489</v>
      </c>
      <c r="H71" t="s">
        <v>474</v>
      </c>
      <c r="I71" t="s">
        <v>538</v>
      </c>
      <c r="J71">
        <v>-184164000</v>
      </c>
      <c r="K71">
        <v>-141622782.19356745</v>
      </c>
    </row>
    <row r="72" spans="1:11" x14ac:dyDescent="0.25">
      <c r="A72">
        <v>1558</v>
      </c>
      <c r="B72" t="s">
        <v>23</v>
      </c>
      <c r="C72" t="s">
        <v>2336</v>
      </c>
      <c r="E72">
        <v>2018</v>
      </c>
      <c r="F72" s="10">
        <v>43190</v>
      </c>
      <c r="G72" t="s">
        <v>489</v>
      </c>
      <c r="H72" t="s">
        <v>474</v>
      </c>
      <c r="I72" t="s">
        <v>538</v>
      </c>
      <c r="J72">
        <v>39100000</v>
      </c>
      <c r="K72">
        <v>30041843.447420627</v>
      </c>
    </row>
    <row r="73" spans="1:11" x14ac:dyDescent="0.25">
      <c r="A73">
        <v>1558</v>
      </c>
      <c r="B73" t="s">
        <v>23</v>
      </c>
      <c r="C73" t="s">
        <v>2337</v>
      </c>
      <c r="E73">
        <v>2018</v>
      </c>
      <c r="F73" s="10">
        <v>43190</v>
      </c>
      <c r="G73" t="s">
        <v>489</v>
      </c>
      <c r="H73" t="s">
        <v>474</v>
      </c>
      <c r="I73" t="s">
        <v>538</v>
      </c>
      <c r="J73">
        <v>-350000</v>
      </c>
      <c r="K73">
        <v>-268916.75720197492</v>
      </c>
    </row>
    <row r="74" spans="1:11" x14ac:dyDescent="0.25">
      <c r="A74">
        <v>8063</v>
      </c>
      <c r="B74" t="s">
        <v>27</v>
      </c>
      <c r="C74" t="s">
        <v>436</v>
      </c>
      <c r="E74">
        <v>2014</v>
      </c>
      <c r="F74" s="10">
        <v>42004</v>
      </c>
      <c r="G74" t="s">
        <v>489</v>
      </c>
      <c r="H74" t="s">
        <v>474</v>
      </c>
      <c r="I74" t="s">
        <v>545</v>
      </c>
      <c r="J74">
        <v>45700000</v>
      </c>
      <c r="K74">
        <v>55484395.772501834</v>
      </c>
    </row>
    <row r="75" spans="1:11" x14ac:dyDescent="0.25">
      <c r="A75">
        <v>8063</v>
      </c>
      <c r="B75" t="s">
        <v>27</v>
      </c>
      <c r="C75" t="s">
        <v>2336</v>
      </c>
      <c r="E75">
        <v>2014</v>
      </c>
      <c r="F75" s="10">
        <v>42004</v>
      </c>
      <c r="G75" t="s">
        <v>489</v>
      </c>
      <c r="H75" t="s">
        <v>474</v>
      </c>
      <c r="I75" t="s">
        <v>545</v>
      </c>
      <c r="J75">
        <v>505300000</v>
      </c>
      <c r="K75">
        <v>613485014.96378946</v>
      </c>
    </row>
    <row r="76" spans="1:11" x14ac:dyDescent="0.25">
      <c r="A76">
        <v>8063</v>
      </c>
      <c r="B76" t="s">
        <v>27</v>
      </c>
      <c r="C76" t="s">
        <v>2337</v>
      </c>
      <c r="E76">
        <v>2014</v>
      </c>
      <c r="F76" s="10">
        <v>42004</v>
      </c>
      <c r="G76" t="s">
        <v>489</v>
      </c>
      <c r="H76" t="s">
        <v>474</v>
      </c>
      <c r="I76" t="s">
        <v>545</v>
      </c>
      <c r="J76">
        <v>10500000</v>
      </c>
      <c r="K76">
        <v>12748055.921471976</v>
      </c>
    </row>
    <row r="77" spans="1:11" x14ac:dyDescent="0.25">
      <c r="A77">
        <v>8354</v>
      </c>
      <c r="B77" t="s">
        <v>25</v>
      </c>
      <c r="C77" t="s">
        <v>436</v>
      </c>
      <c r="E77">
        <v>2014</v>
      </c>
      <c r="F77" s="10">
        <v>42004</v>
      </c>
      <c r="G77" t="s">
        <v>489</v>
      </c>
      <c r="H77" t="s">
        <v>474</v>
      </c>
      <c r="I77" t="s">
        <v>545</v>
      </c>
      <c r="J77">
        <v>481256000</v>
      </c>
      <c r="K77">
        <v>584293181.00418258</v>
      </c>
    </row>
    <row r="78" spans="1:11" x14ac:dyDescent="0.25">
      <c r="A78">
        <v>8354</v>
      </c>
      <c r="B78" t="s">
        <v>25</v>
      </c>
      <c r="C78" t="s">
        <v>2336</v>
      </c>
      <c r="E78">
        <v>2014</v>
      </c>
      <c r="F78" s="10">
        <v>42004</v>
      </c>
      <c r="G78" t="s">
        <v>489</v>
      </c>
      <c r="H78" t="s">
        <v>474</v>
      </c>
      <c r="I78" t="s">
        <v>545</v>
      </c>
      <c r="J78">
        <v>5859269000</v>
      </c>
      <c r="K78">
        <v>7113741797.2330647</v>
      </c>
    </row>
    <row r="79" spans="1:11" x14ac:dyDescent="0.25">
      <c r="A79">
        <v>8354</v>
      </c>
      <c r="B79" t="s">
        <v>25</v>
      </c>
      <c r="C79" t="s">
        <v>2337</v>
      </c>
      <c r="E79">
        <v>2014</v>
      </c>
      <c r="F79" s="10">
        <v>42004</v>
      </c>
      <c r="G79" t="s">
        <v>489</v>
      </c>
      <c r="H79" t="s">
        <v>474</v>
      </c>
      <c r="I79" t="s">
        <v>545</v>
      </c>
      <c r="J79">
        <v>209987000</v>
      </c>
      <c r="K79">
        <v>254945335.12210816</v>
      </c>
    </row>
    <row r="80" spans="1:11" x14ac:dyDescent="0.25">
      <c r="A80">
        <v>8063</v>
      </c>
      <c r="B80" t="s">
        <v>27</v>
      </c>
      <c r="C80" t="s">
        <v>436</v>
      </c>
      <c r="E80">
        <v>2015</v>
      </c>
      <c r="F80" s="10">
        <v>42369</v>
      </c>
      <c r="G80" t="s">
        <v>489</v>
      </c>
      <c r="H80" t="s">
        <v>474</v>
      </c>
      <c r="I80" t="s">
        <v>545</v>
      </c>
      <c r="J80">
        <v>49018800</v>
      </c>
      <c r="K80">
        <v>53366749.153808221</v>
      </c>
    </row>
    <row r="81" spans="1:11" x14ac:dyDescent="0.25">
      <c r="A81">
        <v>8063</v>
      </c>
      <c r="B81" t="s">
        <v>27</v>
      </c>
      <c r="C81" t="s">
        <v>2336</v>
      </c>
      <c r="E81">
        <v>2015</v>
      </c>
      <c r="F81" s="10">
        <v>42369</v>
      </c>
      <c r="G81" t="s">
        <v>489</v>
      </c>
      <c r="H81" t="s">
        <v>474</v>
      </c>
      <c r="I81" t="s">
        <v>545</v>
      </c>
      <c r="J81">
        <v>535307300</v>
      </c>
      <c r="K81">
        <v>582788856.50612342</v>
      </c>
    </row>
    <row r="82" spans="1:11" x14ac:dyDescent="0.25">
      <c r="A82">
        <v>8063</v>
      </c>
      <c r="B82" t="s">
        <v>27</v>
      </c>
      <c r="C82" t="s">
        <v>2337</v>
      </c>
      <c r="E82">
        <v>2015</v>
      </c>
      <c r="F82" s="10">
        <v>42369</v>
      </c>
      <c r="G82" t="s">
        <v>489</v>
      </c>
      <c r="H82" t="s">
        <v>474</v>
      </c>
      <c r="I82" t="s">
        <v>545</v>
      </c>
      <c r="J82">
        <v>10516100</v>
      </c>
      <c r="K82">
        <v>11448874.121283315</v>
      </c>
    </row>
    <row r="83" spans="1:11" x14ac:dyDescent="0.25">
      <c r="A83">
        <v>8354</v>
      </c>
      <c r="B83" t="s">
        <v>25</v>
      </c>
      <c r="C83" t="s">
        <v>436</v>
      </c>
      <c r="E83">
        <v>2015</v>
      </c>
      <c r="F83" s="10">
        <v>42369</v>
      </c>
      <c r="G83" t="s">
        <v>489</v>
      </c>
      <c r="H83" t="s">
        <v>474</v>
      </c>
      <c r="I83" t="s">
        <v>545</v>
      </c>
      <c r="J83">
        <v>541053000</v>
      </c>
      <c r="K83">
        <v>589044197.93865609</v>
      </c>
    </row>
    <row r="84" spans="1:11" x14ac:dyDescent="0.25">
      <c r="A84">
        <v>8354</v>
      </c>
      <c r="B84" t="s">
        <v>25</v>
      </c>
      <c r="C84" t="s">
        <v>2336</v>
      </c>
      <c r="E84">
        <v>2015</v>
      </c>
      <c r="F84" s="10">
        <v>42369</v>
      </c>
      <c r="G84" t="s">
        <v>489</v>
      </c>
      <c r="H84" t="s">
        <v>474</v>
      </c>
      <c r="I84" t="s">
        <v>545</v>
      </c>
      <c r="J84">
        <v>6377220000</v>
      </c>
      <c r="K84">
        <v>6942877019.4017162</v>
      </c>
    </row>
    <row r="85" spans="1:11" x14ac:dyDescent="0.25">
      <c r="A85">
        <v>8354</v>
      </c>
      <c r="B85" t="s">
        <v>25</v>
      </c>
      <c r="C85" t="s">
        <v>2337</v>
      </c>
      <c r="E85">
        <v>2015</v>
      </c>
      <c r="F85" s="10">
        <v>42369</v>
      </c>
      <c r="G85" t="s">
        <v>489</v>
      </c>
      <c r="H85" t="s">
        <v>474</v>
      </c>
      <c r="I85" t="s">
        <v>545</v>
      </c>
      <c r="J85">
        <v>270371000</v>
      </c>
      <c r="K85">
        <v>294352806.17771715</v>
      </c>
    </row>
    <row r="86" spans="1:11" x14ac:dyDescent="0.25">
      <c r="A86">
        <v>8063</v>
      </c>
      <c r="B86" t="s">
        <v>27</v>
      </c>
      <c r="C86" t="s">
        <v>436</v>
      </c>
      <c r="E86">
        <v>2016</v>
      </c>
      <c r="F86" s="10">
        <v>42735</v>
      </c>
      <c r="G86" t="s">
        <v>489</v>
      </c>
      <c r="H86" t="s">
        <v>474</v>
      </c>
      <c r="I86" t="s">
        <v>545</v>
      </c>
      <c r="J86">
        <v>39000000</v>
      </c>
      <c r="K86">
        <v>41109882.499523021</v>
      </c>
    </row>
    <row r="87" spans="1:11" x14ac:dyDescent="0.25">
      <c r="A87">
        <v>8063</v>
      </c>
      <c r="B87" t="s">
        <v>27</v>
      </c>
      <c r="C87" t="s">
        <v>2336</v>
      </c>
      <c r="E87">
        <v>2016</v>
      </c>
      <c r="F87" s="10">
        <v>42735</v>
      </c>
      <c r="G87" t="s">
        <v>489</v>
      </c>
      <c r="H87" t="s">
        <v>474</v>
      </c>
      <c r="I87" t="s">
        <v>545</v>
      </c>
      <c r="J87">
        <v>610400000</v>
      </c>
      <c r="K87">
        <v>643422366.09509873</v>
      </c>
    </row>
    <row r="88" spans="1:11" x14ac:dyDescent="0.25">
      <c r="A88">
        <v>8063</v>
      </c>
      <c r="B88" t="s">
        <v>27</v>
      </c>
      <c r="C88" t="s">
        <v>2337</v>
      </c>
      <c r="E88">
        <v>2016</v>
      </c>
      <c r="F88" s="10">
        <v>42735</v>
      </c>
      <c r="G88" t="s">
        <v>489</v>
      </c>
      <c r="H88" t="s">
        <v>474</v>
      </c>
      <c r="I88" t="s">
        <v>545</v>
      </c>
      <c r="J88">
        <v>9400000</v>
      </c>
      <c r="K88">
        <v>9908535.7819363177</v>
      </c>
    </row>
    <row r="89" spans="1:11" x14ac:dyDescent="0.25">
      <c r="A89">
        <v>8354</v>
      </c>
      <c r="B89" t="s">
        <v>25</v>
      </c>
      <c r="C89" t="s">
        <v>436</v>
      </c>
      <c r="E89">
        <v>2016</v>
      </c>
      <c r="F89" s="10">
        <v>42735</v>
      </c>
      <c r="G89" t="s">
        <v>489</v>
      </c>
      <c r="H89" t="s">
        <v>474</v>
      </c>
      <c r="I89" t="s">
        <v>545</v>
      </c>
      <c r="J89">
        <v>527402000</v>
      </c>
      <c r="K89">
        <v>555934211.5388062</v>
      </c>
    </row>
    <row r="90" spans="1:11" x14ac:dyDescent="0.25">
      <c r="A90">
        <v>8354</v>
      </c>
      <c r="B90" t="s">
        <v>25</v>
      </c>
      <c r="C90" t="s">
        <v>2336</v>
      </c>
      <c r="E90">
        <v>2016</v>
      </c>
      <c r="F90" s="10">
        <v>42735</v>
      </c>
      <c r="G90" t="s">
        <v>489</v>
      </c>
      <c r="H90" t="s">
        <v>474</v>
      </c>
      <c r="I90" t="s">
        <v>545</v>
      </c>
      <c r="J90">
        <v>6038974000</v>
      </c>
      <c r="K90">
        <v>6365679783.5301161</v>
      </c>
    </row>
    <row r="91" spans="1:11" x14ac:dyDescent="0.25">
      <c r="A91">
        <v>8354</v>
      </c>
      <c r="B91" t="s">
        <v>25</v>
      </c>
      <c r="C91" t="s">
        <v>2337</v>
      </c>
      <c r="E91">
        <v>2016</v>
      </c>
      <c r="F91" s="10">
        <v>42735</v>
      </c>
      <c r="G91" t="s">
        <v>489</v>
      </c>
      <c r="H91" t="s">
        <v>474</v>
      </c>
      <c r="I91" t="s">
        <v>545</v>
      </c>
      <c r="J91">
        <v>274816000</v>
      </c>
      <c r="K91">
        <v>289683422.28176713</v>
      </c>
    </row>
    <row r="92" spans="1:11" x14ac:dyDescent="0.25">
      <c r="A92">
        <v>8354</v>
      </c>
      <c r="B92" t="s">
        <v>25</v>
      </c>
      <c r="C92" t="s">
        <v>436</v>
      </c>
      <c r="E92">
        <v>2017</v>
      </c>
      <c r="F92" s="10">
        <v>43100</v>
      </c>
      <c r="G92" t="s">
        <v>489</v>
      </c>
      <c r="H92" t="s">
        <v>474</v>
      </c>
      <c r="I92" t="s">
        <v>545</v>
      </c>
      <c r="J92">
        <v>541660000</v>
      </c>
      <c r="K92">
        <v>649612626.22628379</v>
      </c>
    </row>
    <row r="93" spans="1:11" x14ac:dyDescent="0.25">
      <c r="A93">
        <v>8354</v>
      </c>
      <c r="B93" t="s">
        <v>25</v>
      </c>
      <c r="C93" t="s">
        <v>2336</v>
      </c>
      <c r="E93">
        <v>2017</v>
      </c>
      <c r="F93" s="10">
        <v>43100</v>
      </c>
      <c r="G93" t="s">
        <v>489</v>
      </c>
      <c r="H93" t="s">
        <v>474</v>
      </c>
      <c r="I93" t="s">
        <v>545</v>
      </c>
      <c r="J93">
        <v>5889047000</v>
      </c>
      <c r="K93">
        <v>7062731764.6494446</v>
      </c>
    </row>
    <row r="94" spans="1:11" x14ac:dyDescent="0.25">
      <c r="A94">
        <v>8354</v>
      </c>
      <c r="B94" t="s">
        <v>25</v>
      </c>
      <c r="C94" t="s">
        <v>2337</v>
      </c>
      <c r="E94">
        <v>2017</v>
      </c>
      <c r="F94" s="10">
        <v>43100</v>
      </c>
      <c r="G94" t="s">
        <v>489</v>
      </c>
      <c r="H94" t="s">
        <v>474</v>
      </c>
      <c r="I94" t="s">
        <v>545</v>
      </c>
      <c r="J94">
        <v>265623000</v>
      </c>
      <c r="K94">
        <v>318561560.04893142</v>
      </c>
    </row>
    <row r="95" spans="1:11" x14ac:dyDescent="0.25">
      <c r="A95">
        <v>8354</v>
      </c>
      <c r="B95" t="s">
        <v>25</v>
      </c>
      <c r="C95" t="s">
        <v>490</v>
      </c>
      <c r="E95">
        <v>2017</v>
      </c>
      <c r="F95" s="10">
        <v>43100</v>
      </c>
      <c r="G95" t="s">
        <v>489</v>
      </c>
      <c r="H95" t="s">
        <v>474</v>
      </c>
      <c r="I95" t="s">
        <v>545</v>
      </c>
      <c r="J95">
        <v>10526000</v>
      </c>
      <c r="K95">
        <v>12623827.684632175</v>
      </c>
    </row>
    <row r="96" spans="1:11" x14ac:dyDescent="0.25">
      <c r="A96">
        <v>8354</v>
      </c>
      <c r="B96" t="s">
        <v>25</v>
      </c>
      <c r="C96" t="s">
        <v>434</v>
      </c>
      <c r="E96">
        <v>2017</v>
      </c>
      <c r="F96" s="10">
        <v>43100</v>
      </c>
      <c r="G96" t="s">
        <v>489</v>
      </c>
      <c r="H96" t="s">
        <v>474</v>
      </c>
      <c r="I96" t="s">
        <v>545</v>
      </c>
      <c r="J96">
        <v>135970000</v>
      </c>
      <c r="K96">
        <v>163068767.83958167</v>
      </c>
    </row>
    <row r="97" spans="1:11" x14ac:dyDescent="0.25">
      <c r="A97">
        <v>8354</v>
      </c>
      <c r="B97" t="s">
        <v>25</v>
      </c>
      <c r="C97" t="s">
        <v>491</v>
      </c>
      <c r="E97">
        <v>2017</v>
      </c>
      <c r="F97" s="10">
        <v>43100</v>
      </c>
      <c r="G97" t="s">
        <v>489</v>
      </c>
      <c r="H97" t="s">
        <v>474</v>
      </c>
      <c r="I97" t="s">
        <v>545</v>
      </c>
      <c r="J97">
        <v>134980000</v>
      </c>
      <c r="K97">
        <v>161881461.22664365</v>
      </c>
    </row>
    <row r="98" spans="1:11" x14ac:dyDescent="0.25">
      <c r="A98">
        <v>730</v>
      </c>
      <c r="B98" t="s">
        <v>31</v>
      </c>
      <c r="C98" t="s">
        <v>436</v>
      </c>
      <c r="E98">
        <v>2014</v>
      </c>
      <c r="F98" s="10">
        <v>42004</v>
      </c>
      <c r="G98" t="s">
        <v>489</v>
      </c>
      <c r="H98" t="s">
        <v>474</v>
      </c>
      <c r="I98" t="s">
        <v>545</v>
      </c>
      <c r="J98">
        <v>4579561</v>
      </c>
      <c r="K98">
        <v>5560047.5927421069</v>
      </c>
    </row>
    <row r="99" spans="1:11" x14ac:dyDescent="0.25">
      <c r="A99">
        <v>730</v>
      </c>
      <c r="B99" t="s">
        <v>31</v>
      </c>
      <c r="C99" t="s">
        <v>2336</v>
      </c>
      <c r="E99">
        <v>2014</v>
      </c>
      <c r="F99" s="10">
        <v>42004</v>
      </c>
      <c r="G99" t="s">
        <v>489</v>
      </c>
      <c r="H99" t="s">
        <v>474</v>
      </c>
      <c r="I99" t="s">
        <v>545</v>
      </c>
      <c r="J99">
        <v>47442415</v>
      </c>
      <c r="K99">
        <v>57599862.806636274</v>
      </c>
    </row>
    <row r="100" spans="1:11" x14ac:dyDescent="0.25">
      <c r="A100">
        <v>730</v>
      </c>
      <c r="B100" t="s">
        <v>31</v>
      </c>
      <c r="C100" t="s">
        <v>2337</v>
      </c>
      <c r="E100">
        <v>2014</v>
      </c>
      <c r="F100" s="10">
        <v>42004</v>
      </c>
      <c r="G100" t="s">
        <v>489</v>
      </c>
      <c r="H100" t="s">
        <v>474</v>
      </c>
      <c r="I100" t="s">
        <v>545</v>
      </c>
      <c r="J100">
        <v>408608</v>
      </c>
      <c r="K100">
        <v>496091.20323436387</v>
      </c>
    </row>
    <row r="101" spans="1:11" x14ac:dyDescent="0.25">
      <c r="A101">
        <v>8172</v>
      </c>
      <c r="B101" t="s">
        <v>29</v>
      </c>
      <c r="C101" t="s">
        <v>436</v>
      </c>
      <c r="E101">
        <v>2014</v>
      </c>
      <c r="F101" s="10">
        <v>42004</v>
      </c>
      <c r="G101" t="s">
        <v>489</v>
      </c>
      <c r="H101" t="s">
        <v>474</v>
      </c>
      <c r="I101" t="s">
        <v>545</v>
      </c>
      <c r="J101">
        <v>316799000</v>
      </c>
      <c r="K101">
        <v>384625844.55870479</v>
      </c>
    </row>
    <row r="102" spans="1:11" x14ac:dyDescent="0.25">
      <c r="A102">
        <v>8172</v>
      </c>
      <c r="B102" t="s">
        <v>29</v>
      </c>
      <c r="C102" t="s">
        <v>2336</v>
      </c>
      <c r="E102">
        <v>2014</v>
      </c>
      <c r="F102" s="10">
        <v>42004</v>
      </c>
      <c r="G102" t="s">
        <v>489</v>
      </c>
      <c r="H102" t="s">
        <v>474</v>
      </c>
      <c r="I102" t="s">
        <v>545</v>
      </c>
      <c r="J102">
        <v>2693638000</v>
      </c>
      <c r="K102">
        <v>3270347414.8763742</v>
      </c>
    </row>
    <row r="103" spans="1:11" x14ac:dyDescent="0.25">
      <c r="A103">
        <v>8172</v>
      </c>
      <c r="B103" t="s">
        <v>29</v>
      </c>
      <c r="C103" t="s">
        <v>2337</v>
      </c>
      <c r="E103">
        <v>2014</v>
      </c>
      <c r="F103" s="10">
        <v>42004</v>
      </c>
      <c r="G103" t="s">
        <v>489</v>
      </c>
      <c r="H103" t="s">
        <v>474</v>
      </c>
      <c r="I103" t="s">
        <v>545</v>
      </c>
      <c r="J103">
        <v>102141000</v>
      </c>
      <c r="K103">
        <v>124009445.70238753</v>
      </c>
    </row>
    <row r="104" spans="1:11" x14ac:dyDescent="0.25">
      <c r="A104">
        <v>730</v>
      </c>
      <c r="B104" t="s">
        <v>31</v>
      </c>
      <c r="C104" t="s">
        <v>436</v>
      </c>
      <c r="E104">
        <v>2015</v>
      </c>
      <c r="F104" s="10">
        <v>42369</v>
      </c>
      <c r="G104" t="s">
        <v>489</v>
      </c>
      <c r="H104" t="s">
        <v>474</v>
      </c>
      <c r="I104" t="s">
        <v>545</v>
      </c>
      <c r="J104">
        <v>7390614</v>
      </c>
      <c r="K104">
        <v>8046158.686679869</v>
      </c>
    </row>
    <row r="105" spans="1:11" x14ac:dyDescent="0.25">
      <c r="A105">
        <v>730</v>
      </c>
      <c r="B105" t="s">
        <v>31</v>
      </c>
      <c r="C105" t="s">
        <v>2336</v>
      </c>
      <c r="E105">
        <v>2015</v>
      </c>
      <c r="F105" s="10">
        <v>42369</v>
      </c>
      <c r="G105" t="s">
        <v>489</v>
      </c>
      <c r="H105" t="s">
        <v>474</v>
      </c>
      <c r="I105" t="s">
        <v>545</v>
      </c>
      <c r="J105">
        <v>53463191</v>
      </c>
      <c r="K105">
        <v>58205355.966672726</v>
      </c>
    </row>
    <row r="106" spans="1:11" x14ac:dyDescent="0.25">
      <c r="A106">
        <v>730</v>
      </c>
      <c r="B106" t="s">
        <v>31</v>
      </c>
      <c r="C106" t="s">
        <v>2337</v>
      </c>
      <c r="E106">
        <v>2015</v>
      </c>
      <c r="F106" s="10">
        <v>42369</v>
      </c>
      <c r="G106" t="s">
        <v>489</v>
      </c>
      <c r="H106" t="s">
        <v>474</v>
      </c>
      <c r="I106" t="s">
        <v>545</v>
      </c>
      <c r="J106">
        <v>7310895</v>
      </c>
      <c r="K106">
        <v>7959368.6413137559</v>
      </c>
    </row>
    <row r="107" spans="1:11" x14ac:dyDescent="0.25">
      <c r="A107">
        <v>8172</v>
      </c>
      <c r="B107" t="s">
        <v>29</v>
      </c>
      <c r="C107" t="s">
        <v>436</v>
      </c>
      <c r="E107">
        <v>2015</v>
      </c>
      <c r="F107" s="10">
        <v>42369</v>
      </c>
      <c r="G107" t="s">
        <v>489</v>
      </c>
      <c r="H107" t="s">
        <v>474</v>
      </c>
      <c r="I107" t="s">
        <v>545</v>
      </c>
      <c r="J107">
        <v>392742000</v>
      </c>
      <c r="K107">
        <v>427578067.9283244</v>
      </c>
    </row>
    <row r="108" spans="1:11" x14ac:dyDescent="0.25">
      <c r="A108">
        <v>8172</v>
      </c>
      <c r="B108" t="s">
        <v>29</v>
      </c>
      <c r="C108" t="s">
        <v>2336</v>
      </c>
      <c r="E108">
        <v>2015</v>
      </c>
      <c r="F108" s="10">
        <v>42369</v>
      </c>
      <c r="G108" t="s">
        <v>489</v>
      </c>
      <c r="H108" t="s">
        <v>474</v>
      </c>
      <c r="I108" t="s">
        <v>545</v>
      </c>
      <c r="J108">
        <v>3046529000</v>
      </c>
      <c r="K108">
        <v>3316754978.3512082</v>
      </c>
    </row>
    <row r="109" spans="1:11" x14ac:dyDescent="0.25">
      <c r="A109">
        <v>8172</v>
      </c>
      <c r="B109" t="s">
        <v>29</v>
      </c>
      <c r="C109" t="s">
        <v>2337</v>
      </c>
      <c r="E109">
        <v>2015</v>
      </c>
      <c r="F109" s="10">
        <v>42369</v>
      </c>
      <c r="G109" t="s">
        <v>489</v>
      </c>
      <c r="H109" t="s">
        <v>474</v>
      </c>
      <c r="I109" t="s">
        <v>545</v>
      </c>
      <c r="J109">
        <v>164461000</v>
      </c>
      <c r="K109">
        <v>179048628.94612789</v>
      </c>
    </row>
    <row r="110" spans="1:11" x14ac:dyDescent="0.25">
      <c r="A110">
        <v>730</v>
      </c>
      <c r="B110" t="s">
        <v>31</v>
      </c>
      <c r="C110" t="s">
        <v>436</v>
      </c>
      <c r="E110">
        <v>2016</v>
      </c>
      <c r="F110" s="10">
        <v>42735</v>
      </c>
      <c r="G110" t="s">
        <v>489</v>
      </c>
      <c r="H110" t="s">
        <v>474</v>
      </c>
      <c r="I110" t="s">
        <v>545</v>
      </c>
      <c r="J110">
        <v>6186109</v>
      </c>
      <c r="K110">
        <v>6520774.7210062016</v>
      </c>
    </row>
    <row r="111" spans="1:11" x14ac:dyDescent="0.25">
      <c r="A111">
        <v>730</v>
      </c>
      <c r="B111" t="s">
        <v>31</v>
      </c>
      <c r="C111" t="s">
        <v>2336</v>
      </c>
      <c r="E111">
        <v>2016</v>
      </c>
      <c r="F111" s="10">
        <v>42735</v>
      </c>
      <c r="G111" t="s">
        <v>489</v>
      </c>
      <c r="H111" t="s">
        <v>474</v>
      </c>
      <c r="I111" t="s">
        <v>545</v>
      </c>
      <c r="J111">
        <v>65767505</v>
      </c>
      <c r="K111">
        <v>69325497.508635715</v>
      </c>
    </row>
    <row r="112" spans="1:11" x14ac:dyDescent="0.25">
      <c r="A112">
        <v>730</v>
      </c>
      <c r="B112" t="s">
        <v>31</v>
      </c>
      <c r="C112" t="s">
        <v>2337</v>
      </c>
      <c r="E112">
        <v>2016</v>
      </c>
      <c r="F112" s="10">
        <v>42735</v>
      </c>
      <c r="G112" t="s">
        <v>489</v>
      </c>
      <c r="H112" t="s">
        <v>474</v>
      </c>
      <c r="I112" t="s">
        <v>545</v>
      </c>
      <c r="J112">
        <v>2197843</v>
      </c>
      <c r="K112">
        <v>2316745.3200615174</v>
      </c>
    </row>
    <row r="113" spans="1:11" x14ac:dyDescent="0.25">
      <c r="A113">
        <v>8172</v>
      </c>
      <c r="B113" t="s">
        <v>29</v>
      </c>
      <c r="C113" t="s">
        <v>436</v>
      </c>
      <c r="E113">
        <v>2016</v>
      </c>
      <c r="F113" s="10">
        <v>42735</v>
      </c>
      <c r="G113" t="s">
        <v>489</v>
      </c>
      <c r="H113" t="s">
        <v>474</v>
      </c>
      <c r="I113" t="s">
        <v>545</v>
      </c>
      <c r="J113">
        <v>358800000</v>
      </c>
      <c r="K113">
        <v>378210918.99561179</v>
      </c>
    </row>
    <row r="114" spans="1:11" x14ac:dyDescent="0.25">
      <c r="A114">
        <v>8172</v>
      </c>
      <c r="B114" t="s">
        <v>29</v>
      </c>
      <c r="C114" t="s">
        <v>2336</v>
      </c>
      <c r="E114">
        <v>2016</v>
      </c>
      <c r="F114" s="10">
        <v>42735</v>
      </c>
      <c r="G114" t="s">
        <v>489</v>
      </c>
      <c r="H114" t="s">
        <v>474</v>
      </c>
      <c r="I114" t="s">
        <v>545</v>
      </c>
      <c r="J114">
        <v>2949399000</v>
      </c>
      <c r="K114">
        <v>3108960162.415659</v>
      </c>
    </row>
    <row r="115" spans="1:11" x14ac:dyDescent="0.25">
      <c r="A115">
        <v>8172</v>
      </c>
      <c r="B115" t="s">
        <v>29</v>
      </c>
      <c r="C115" t="s">
        <v>2337</v>
      </c>
      <c r="E115">
        <v>2016</v>
      </c>
      <c r="F115" s="10">
        <v>42735</v>
      </c>
      <c r="G115" t="s">
        <v>489</v>
      </c>
      <c r="H115" t="s">
        <v>474</v>
      </c>
      <c r="I115" t="s">
        <v>545</v>
      </c>
      <c r="J115">
        <v>108709000</v>
      </c>
      <c r="K115">
        <v>114590108.11899097</v>
      </c>
    </row>
    <row r="116" spans="1:11" x14ac:dyDescent="0.25">
      <c r="A116">
        <v>8172</v>
      </c>
      <c r="B116" t="s">
        <v>29</v>
      </c>
      <c r="C116" t="s">
        <v>490</v>
      </c>
      <c r="E116">
        <v>2016</v>
      </c>
      <c r="F116" s="10">
        <v>42735</v>
      </c>
      <c r="G116" t="s">
        <v>489</v>
      </c>
      <c r="H116" t="s">
        <v>474</v>
      </c>
      <c r="I116" t="s">
        <v>545</v>
      </c>
      <c r="J116">
        <v>42742000</v>
      </c>
      <c r="K116">
        <v>45054323.020374693</v>
      </c>
    </row>
    <row r="117" spans="1:11" x14ac:dyDescent="0.25">
      <c r="A117">
        <v>8172</v>
      </c>
      <c r="B117" t="s">
        <v>29</v>
      </c>
      <c r="C117" t="s">
        <v>434</v>
      </c>
      <c r="E117">
        <v>2016</v>
      </c>
      <c r="F117" s="10">
        <v>42735</v>
      </c>
      <c r="G117" t="s">
        <v>489</v>
      </c>
      <c r="H117" t="s">
        <v>474</v>
      </c>
      <c r="I117" t="s">
        <v>545</v>
      </c>
      <c r="J117">
        <v>110132000</v>
      </c>
      <c r="K117">
        <v>116090091.78044793</v>
      </c>
    </row>
    <row r="118" spans="1:11" x14ac:dyDescent="0.25">
      <c r="A118">
        <v>8172</v>
      </c>
      <c r="B118" t="s">
        <v>29</v>
      </c>
      <c r="C118" t="s">
        <v>491</v>
      </c>
      <c r="E118">
        <v>2016</v>
      </c>
      <c r="F118" s="10">
        <v>42735</v>
      </c>
      <c r="G118" t="s">
        <v>489</v>
      </c>
      <c r="H118" t="s">
        <v>474</v>
      </c>
      <c r="I118" t="s">
        <v>545</v>
      </c>
      <c r="J118">
        <v>42035000</v>
      </c>
      <c r="K118">
        <v>44309074.637626924</v>
      </c>
    </row>
    <row r="119" spans="1:11" x14ac:dyDescent="0.25">
      <c r="A119">
        <v>730</v>
      </c>
      <c r="B119" t="s">
        <v>31</v>
      </c>
      <c r="C119" t="s">
        <v>2336</v>
      </c>
      <c r="E119">
        <v>2017</v>
      </c>
      <c r="F119" s="10">
        <v>43100</v>
      </c>
      <c r="G119" t="s">
        <v>489</v>
      </c>
      <c r="H119" t="s">
        <v>474</v>
      </c>
      <c r="I119" t="s">
        <v>545</v>
      </c>
      <c r="J119">
        <v>70000000</v>
      </c>
      <c r="K119">
        <v>83950972.631982923</v>
      </c>
    </row>
    <row r="120" spans="1:11" x14ac:dyDescent="0.25">
      <c r="A120">
        <v>8172</v>
      </c>
      <c r="B120" t="s">
        <v>29</v>
      </c>
      <c r="C120" t="s">
        <v>436</v>
      </c>
      <c r="E120">
        <v>2017</v>
      </c>
      <c r="F120" s="10">
        <v>43100</v>
      </c>
      <c r="G120" t="s">
        <v>489</v>
      </c>
      <c r="H120" t="s">
        <v>474</v>
      </c>
      <c r="I120" t="s">
        <v>545</v>
      </c>
      <c r="J120">
        <v>411400000</v>
      </c>
      <c r="K120">
        <v>493391859.1542539</v>
      </c>
    </row>
    <row r="121" spans="1:11" x14ac:dyDescent="0.25">
      <c r="A121">
        <v>8172</v>
      </c>
      <c r="B121" t="s">
        <v>29</v>
      </c>
      <c r="C121" t="s">
        <v>2336</v>
      </c>
      <c r="E121">
        <v>2017</v>
      </c>
      <c r="F121" s="10">
        <v>43100</v>
      </c>
      <c r="G121" t="s">
        <v>489</v>
      </c>
      <c r="H121" t="s">
        <v>474</v>
      </c>
      <c r="I121" t="s">
        <v>545</v>
      </c>
      <c r="J121">
        <v>3094676000</v>
      </c>
      <c r="K121">
        <v>3711443716.869348</v>
      </c>
    </row>
    <row r="122" spans="1:11" x14ac:dyDescent="0.25">
      <c r="A122">
        <v>8172</v>
      </c>
      <c r="B122" t="s">
        <v>29</v>
      </c>
      <c r="C122" t="s">
        <v>2337</v>
      </c>
      <c r="E122">
        <v>2017</v>
      </c>
      <c r="F122" s="10">
        <v>43100</v>
      </c>
      <c r="G122" t="s">
        <v>489</v>
      </c>
      <c r="H122" t="s">
        <v>474</v>
      </c>
      <c r="I122" t="s">
        <v>545</v>
      </c>
      <c r="J122">
        <v>157064000</v>
      </c>
      <c r="K122">
        <v>188366793.79242522</v>
      </c>
    </row>
    <row r="123" spans="1:11" x14ac:dyDescent="0.25">
      <c r="A123">
        <v>8172</v>
      </c>
      <c r="B123" t="s">
        <v>29</v>
      </c>
      <c r="C123" t="s">
        <v>490</v>
      </c>
      <c r="E123">
        <v>2017</v>
      </c>
      <c r="F123" s="10">
        <v>43100</v>
      </c>
      <c r="G123" t="s">
        <v>489</v>
      </c>
      <c r="H123" t="s">
        <v>474</v>
      </c>
      <c r="I123" t="s">
        <v>545</v>
      </c>
      <c r="J123">
        <v>31475000</v>
      </c>
      <c r="K123">
        <v>37747955.194166608</v>
      </c>
    </row>
    <row r="124" spans="1:11" x14ac:dyDescent="0.25">
      <c r="A124">
        <v>8172</v>
      </c>
      <c r="B124" t="s">
        <v>29</v>
      </c>
      <c r="C124" t="s">
        <v>434</v>
      </c>
      <c r="E124">
        <v>2017</v>
      </c>
      <c r="F124" s="10">
        <v>43100</v>
      </c>
      <c r="G124" t="s">
        <v>489</v>
      </c>
      <c r="H124" t="s">
        <v>474</v>
      </c>
      <c r="I124" t="s">
        <v>545</v>
      </c>
      <c r="J124">
        <v>110580000</v>
      </c>
      <c r="K124">
        <v>132618550.76635244</v>
      </c>
    </row>
    <row r="125" spans="1:11" x14ac:dyDescent="0.25">
      <c r="A125">
        <v>8172</v>
      </c>
      <c r="B125" t="s">
        <v>29</v>
      </c>
      <c r="C125" t="s">
        <v>491</v>
      </c>
      <c r="E125">
        <v>2017</v>
      </c>
      <c r="F125" s="10">
        <v>43100</v>
      </c>
      <c r="G125" t="s">
        <v>489</v>
      </c>
      <c r="H125" t="s">
        <v>474</v>
      </c>
      <c r="I125" t="s">
        <v>545</v>
      </c>
      <c r="J125">
        <v>85004000</v>
      </c>
      <c r="K125">
        <v>101945263.96584395</v>
      </c>
    </row>
    <row r="126" spans="1:11" x14ac:dyDescent="0.25">
      <c r="A126">
        <v>535</v>
      </c>
      <c r="B126" t="s">
        <v>35</v>
      </c>
      <c r="C126" t="s">
        <v>436</v>
      </c>
      <c r="E126">
        <v>2014</v>
      </c>
      <c r="F126" s="10">
        <v>42004</v>
      </c>
      <c r="G126" t="s">
        <v>489</v>
      </c>
      <c r="H126" t="s">
        <v>474</v>
      </c>
      <c r="I126" t="s">
        <v>539</v>
      </c>
      <c r="J126">
        <v>281117000</v>
      </c>
      <c r="K126">
        <v>105972040.14655322</v>
      </c>
    </row>
    <row r="127" spans="1:11" x14ac:dyDescent="0.25">
      <c r="A127">
        <v>535</v>
      </c>
      <c r="B127" t="s">
        <v>35</v>
      </c>
      <c r="C127" t="s">
        <v>2336</v>
      </c>
      <c r="E127">
        <v>2014</v>
      </c>
      <c r="F127" s="10">
        <v>42004</v>
      </c>
      <c r="G127" t="s">
        <v>489</v>
      </c>
      <c r="H127" t="s">
        <v>474</v>
      </c>
      <c r="I127" t="s">
        <v>539</v>
      </c>
      <c r="J127">
        <v>744696000</v>
      </c>
      <c r="K127">
        <v>280726368.05663687</v>
      </c>
    </row>
    <row r="128" spans="1:11" x14ac:dyDescent="0.25">
      <c r="A128">
        <v>535</v>
      </c>
      <c r="B128" t="s">
        <v>35</v>
      </c>
      <c r="C128" t="s">
        <v>2337</v>
      </c>
      <c r="E128">
        <v>2014</v>
      </c>
      <c r="F128" s="10">
        <v>42004</v>
      </c>
      <c r="G128" t="s">
        <v>489</v>
      </c>
      <c r="H128" t="s">
        <v>474</v>
      </c>
      <c r="I128" t="s">
        <v>539</v>
      </c>
      <c r="J128">
        <v>74734000</v>
      </c>
      <c r="K128">
        <v>28172307.076101791</v>
      </c>
    </row>
    <row r="129" spans="1:11" x14ac:dyDescent="0.25">
      <c r="A129">
        <v>526</v>
      </c>
      <c r="B129" t="s">
        <v>37</v>
      </c>
      <c r="C129" t="s">
        <v>436</v>
      </c>
      <c r="E129">
        <v>2014</v>
      </c>
      <c r="F129" s="10">
        <v>42004</v>
      </c>
      <c r="G129" t="s">
        <v>489</v>
      </c>
      <c r="H129" t="s">
        <v>474</v>
      </c>
      <c r="I129" t="s">
        <v>539</v>
      </c>
      <c r="J129">
        <v>2918700000</v>
      </c>
      <c r="K129">
        <v>1100255742.5404541</v>
      </c>
    </row>
    <row r="130" spans="1:11" x14ac:dyDescent="0.25">
      <c r="A130">
        <v>526</v>
      </c>
      <c r="B130" t="s">
        <v>37</v>
      </c>
      <c r="C130" t="s">
        <v>2336</v>
      </c>
      <c r="E130">
        <v>2014</v>
      </c>
      <c r="F130" s="10">
        <v>42004</v>
      </c>
      <c r="G130" t="s">
        <v>489</v>
      </c>
      <c r="H130" t="s">
        <v>474</v>
      </c>
      <c r="I130" t="s">
        <v>539</v>
      </c>
      <c r="J130">
        <v>11213200000</v>
      </c>
      <c r="K130">
        <v>4227014661.409059</v>
      </c>
    </row>
    <row r="131" spans="1:11" x14ac:dyDescent="0.25">
      <c r="A131">
        <v>526</v>
      </c>
      <c r="B131" t="s">
        <v>37</v>
      </c>
      <c r="C131" t="s">
        <v>2337</v>
      </c>
      <c r="E131">
        <v>2014</v>
      </c>
      <c r="F131" s="10">
        <v>42004</v>
      </c>
      <c r="G131" t="s">
        <v>489</v>
      </c>
      <c r="H131" t="s">
        <v>474</v>
      </c>
      <c r="I131" t="s">
        <v>539</v>
      </c>
      <c r="J131">
        <v>903000000</v>
      </c>
      <c r="K131">
        <v>340401869.15888244</v>
      </c>
    </row>
    <row r="132" spans="1:11" x14ac:dyDescent="0.25">
      <c r="A132">
        <v>533</v>
      </c>
      <c r="B132" t="s">
        <v>38</v>
      </c>
      <c r="C132" t="s">
        <v>436</v>
      </c>
      <c r="E132">
        <v>2014</v>
      </c>
      <c r="F132" s="10">
        <v>42004</v>
      </c>
      <c r="G132" t="s">
        <v>489</v>
      </c>
      <c r="H132" t="s">
        <v>474</v>
      </c>
      <c r="I132" t="s">
        <v>539</v>
      </c>
      <c r="J132">
        <v>1045644000</v>
      </c>
      <c r="K132">
        <v>394174055.45378786</v>
      </c>
    </row>
    <row r="133" spans="1:11" x14ac:dyDescent="0.25">
      <c r="A133">
        <v>533</v>
      </c>
      <c r="B133" t="s">
        <v>38</v>
      </c>
      <c r="C133" t="s">
        <v>2336</v>
      </c>
      <c r="E133">
        <v>2014</v>
      </c>
      <c r="F133" s="10">
        <v>42004</v>
      </c>
      <c r="G133" t="s">
        <v>489</v>
      </c>
      <c r="H133" t="s">
        <v>474</v>
      </c>
      <c r="I133" t="s">
        <v>539</v>
      </c>
      <c r="J133">
        <v>4131432000</v>
      </c>
      <c r="K133">
        <v>1557416583.7240531</v>
      </c>
    </row>
    <row r="134" spans="1:11" x14ac:dyDescent="0.25">
      <c r="A134">
        <v>533</v>
      </c>
      <c r="B134" t="s">
        <v>38</v>
      </c>
      <c r="C134" t="s">
        <v>2337</v>
      </c>
      <c r="E134">
        <v>2014</v>
      </c>
      <c r="F134" s="10">
        <v>42004</v>
      </c>
      <c r="G134" t="s">
        <v>489</v>
      </c>
      <c r="H134" t="s">
        <v>474</v>
      </c>
      <c r="I134" t="s">
        <v>539</v>
      </c>
      <c r="J134">
        <v>318141000</v>
      </c>
      <c r="K134">
        <v>119928893.74980733</v>
      </c>
    </row>
    <row r="135" spans="1:11" x14ac:dyDescent="0.25">
      <c r="A135">
        <v>525</v>
      </c>
      <c r="B135" t="s">
        <v>40</v>
      </c>
      <c r="C135" t="s">
        <v>436</v>
      </c>
      <c r="E135">
        <v>2014</v>
      </c>
      <c r="F135" s="10">
        <v>42004</v>
      </c>
      <c r="G135" t="s">
        <v>489</v>
      </c>
      <c r="H135" t="s">
        <v>474</v>
      </c>
      <c r="I135" t="s">
        <v>539</v>
      </c>
      <c r="J135">
        <v>1157890000</v>
      </c>
      <c r="K135">
        <v>436487176.39023077</v>
      </c>
    </row>
    <row r="136" spans="1:11" x14ac:dyDescent="0.25">
      <c r="A136">
        <v>525</v>
      </c>
      <c r="B136" t="s">
        <v>40</v>
      </c>
      <c r="C136" t="s">
        <v>2336</v>
      </c>
      <c r="E136">
        <v>2014</v>
      </c>
      <c r="F136" s="10">
        <v>42004</v>
      </c>
      <c r="G136" t="s">
        <v>489</v>
      </c>
      <c r="H136" t="s">
        <v>474</v>
      </c>
      <c r="I136" t="s">
        <v>539</v>
      </c>
      <c r="J136">
        <v>4539090000</v>
      </c>
      <c r="K136">
        <v>1711090498.6493816</v>
      </c>
    </row>
    <row r="137" spans="1:11" x14ac:dyDescent="0.25">
      <c r="A137">
        <v>889</v>
      </c>
      <c r="B137" t="s">
        <v>41</v>
      </c>
      <c r="C137" t="s">
        <v>436</v>
      </c>
      <c r="E137">
        <v>2014</v>
      </c>
      <c r="F137" s="10">
        <v>42004</v>
      </c>
      <c r="G137" t="s">
        <v>489</v>
      </c>
      <c r="H137" t="s">
        <v>474</v>
      </c>
      <c r="I137" t="s">
        <v>539</v>
      </c>
      <c r="J137">
        <v>160945000</v>
      </c>
      <c r="K137">
        <v>60671072.903406791</v>
      </c>
    </row>
    <row r="138" spans="1:11" x14ac:dyDescent="0.25">
      <c r="A138">
        <v>889</v>
      </c>
      <c r="B138" t="s">
        <v>41</v>
      </c>
      <c r="C138" t="s">
        <v>2336</v>
      </c>
      <c r="E138">
        <v>2014</v>
      </c>
      <c r="F138" s="10">
        <v>42004</v>
      </c>
      <c r="G138" t="s">
        <v>489</v>
      </c>
      <c r="H138" t="s">
        <v>474</v>
      </c>
      <c r="I138" t="s">
        <v>539</v>
      </c>
      <c r="J138">
        <v>564568000</v>
      </c>
      <c r="K138">
        <v>212823922.99810845</v>
      </c>
    </row>
    <row r="139" spans="1:11" x14ac:dyDescent="0.25">
      <c r="A139">
        <v>889</v>
      </c>
      <c r="B139" t="s">
        <v>41</v>
      </c>
      <c r="C139" t="s">
        <v>2337</v>
      </c>
      <c r="E139">
        <v>2014</v>
      </c>
      <c r="F139" s="10">
        <v>42004</v>
      </c>
      <c r="G139" t="s">
        <v>489</v>
      </c>
      <c r="H139" t="s">
        <v>474</v>
      </c>
      <c r="I139" t="s">
        <v>539</v>
      </c>
      <c r="J139">
        <v>16954000</v>
      </c>
      <c r="K139">
        <v>6391111.0628125053</v>
      </c>
    </row>
    <row r="140" spans="1:11" x14ac:dyDescent="0.25">
      <c r="A140">
        <v>972</v>
      </c>
      <c r="B140" t="s">
        <v>32</v>
      </c>
      <c r="C140" t="s">
        <v>2336</v>
      </c>
      <c r="E140">
        <v>2014</v>
      </c>
      <c r="F140" s="10">
        <v>42004</v>
      </c>
      <c r="G140" t="s">
        <v>489</v>
      </c>
      <c r="H140" t="s">
        <v>474</v>
      </c>
      <c r="I140" t="s">
        <v>539</v>
      </c>
      <c r="J140">
        <v>1064884000</v>
      </c>
      <c r="K140">
        <v>401426914.77008563</v>
      </c>
    </row>
    <row r="141" spans="1:11" x14ac:dyDescent="0.25">
      <c r="A141">
        <v>2042</v>
      </c>
      <c r="B141" t="s">
        <v>39</v>
      </c>
      <c r="C141" t="s">
        <v>436</v>
      </c>
      <c r="E141">
        <v>2014</v>
      </c>
      <c r="F141" s="10">
        <v>42004</v>
      </c>
      <c r="G141" t="s">
        <v>489</v>
      </c>
      <c r="H141" t="s">
        <v>474</v>
      </c>
      <c r="I141" t="s">
        <v>539</v>
      </c>
      <c r="J141">
        <v>843952000</v>
      </c>
      <c r="K141">
        <v>318142678.05135894</v>
      </c>
    </row>
    <row r="142" spans="1:11" x14ac:dyDescent="0.25">
      <c r="A142">
        <v>2042</v>
      </c>
      <c r="B142" t="s">
        <v>39</v>
      </c>
      <c r="C142" t="s">
        <v>2336</v>
      </c>
      <c r="E142">
        <v>2014</v>
      </c>
      <c r="F142" s="10">
        <v>42004</v>
      </c>
      <c r="G142" t="s">
        <v>489</v>
      </c>
      <c r="H142" t="s">
        <v>474</v>
      </c>
      <c r="I142" t="s">
        <v>539</v>
      </c>
      <c r="J142">
        <v>2617040000</v>
      </c>
      <c r="K142">
        <v>986539654.11247134</v>
      </c>
    </row>
    <row r="143" spans="1:11" x14ac:dyDescent="0.25">
      <c r="A143">
        <v>2042</v>
      </c>
      <c r="B143" t="s">
        <v>39</v>
      </c>
      <c r="C143" t="s">
        <v>2337</v>
      </c>
      <c r="E143">
        <v>2014</v>
      </c>
      <c r="F143" s="10">
        <v>42004</v>
      </c>
      <c r="G143" t="s">
        <v>489</v>
      </c>
      <c r="H143" t="s">
        <v>474</v>
      </c>
      <c r="I143" t="s">
        <v>539</v>
      </c>
      <c r="J143">
        <v>421586000</v>
      </c>
      <c r="K143">
        <v>158924321.60710588</v>
      </c>
    </row>
    <row r="144" spans="1:11" x14ac:dyDescent="0.25">
      <c r="A144">
        <v>535</v>
      </c>
      <c r="B144" t="s">
        <v>35</v>
      </c>
      <c r="C144" t="s">
        <v>436</v>
      </c>
      <c r="E144">
        <v>2015</v>
      </c>
      <c r="F144" s="10">
        <v>42369</v>
      </c>
      <c r="G144" t="s">
        <v>489</v>
      </c>
      <c r="H144" t="s">
        <v>474</v>
      </c>
      <c r="I144" t="s">
        <v>539</v>
      </c>
      <c r="J144">
        <v>190224000</v>
      </c>
      <c r="K144">
        <v>48031372.498086281</v>
      </c>
    </row>
    <row r="145" spans="1:11" x14ac:dyDescent="0.25">
      <c r="A145">
        <v>535</v>
      </c>
      <c r="B145" t="s">
        <v>35</v>
      </c>
      <c r="C145" t="s">
        <v>2336</v>
      </c>
      <c r="E145">
        <v>2015</v>
      </c>
      <c r="F145" s="10">
        <v>42369</v>
      </c>
      <c r="G145" t="s">
        <v>489</v>
      </c>
      <c r="H145" t="s">
        <v>474</v>
      </c>
      <c r="I145" t="s">
        <v>539</v>
      </c>
      <c r="J145">
        <v>796925000</v>
      </c>
      <c r="K145">
        <v>201222776.9789165</v>
      </c>
    </row>
    <row r="146" spans="1:11" x14ac:dyDescent="0.25">
      <c r="A146">
        <v>535</v>
      </c>
      <c r="B146" t="s">
        <v>35</v>
      </c>
      <c r="C146" t="s">
        <v>2337</v>
      </c>
      <c r="E146">
        <v>2015</v>
      </c>
      <c r="F146" s="10">
        <v>42369</v>
      </c>
      <c r="G146" t="s">
        <v>489</v>
      </c>
      <c r="H146" t="s">
        <v>474</v>
      </c>
      <c r="I146" t="s">
        <v>539</v>
      </c>
      <c r="J146">
        <v>10936000</v>
      </c>
      <c r="K146">
        <v>2761329.2204930587</v>
      </c>
    </row>
    <row r="147" spans="1:11" x14ac:dyDescent="0.25">
      <c r="A147">
        <v>526</v>
      </c>
      <c r="B147" t="s">
        <v>37</v>
      </c>
      <c r="C147" t="s">
        <v>436</v>
      </c>
      <c r="E147">
        <v>2015</v>
      </c>
      <c r="F147" s="10">
        <v>42369</v>
      </c>
      <c r="G147" t="s">
        <v>489</v>
      </c>
      <c r="H147" t="s">
        <v>474</v>
      </c>
      <c r="I147" t="s">
        <v>539</v>
      </c>
      <c r="J147">
        <v>3974300000</v>
      </c>
      <c r="K147">
        <v>1003506832.5718328</v>
      </c>
    </row>
    <row r="148" spans="1:11" x14ac:dyDescent="0.25">
      <c r="A148">
        <v>526</v>
      </c>
      <c r="B148" t="s">
        <v>37</v>
      </c>
      <c r="C148" t="s">
        <v>2336</v>
      </c>
      <c r="E148">
        <v>2015</v>
      </c>
      <c r="F148" s="10">
        <v>42369</v>
      </c>
      <c r="G148" t="s">
        <v>489</v>
      </c>
      <c r="H148" t="s">
        <v>474</v>
      </c>
      <c r="I148" t="s">
        <v>539</v>
      </c>
      <c r="J148">
        <v>11711569000</v>
      </c>
      <c r="K148">
        <v>2957159628.5223727</v>
      </c>
    </row>
    <row r="149" spans="1:11" x14ac:dyDescent="0.25">
      <c r="A149">
        <v>526</v>
      </c>
      <c r="B149" t="s">
        <v>37</v>
      </c>
      <c r="C149" t="s">
        <v>2337</v>
      </c>
      <c r="E149">
        <v>2015</v>
      </c>
      <c r="F149" s="10">
        <v>42369</v>
      </c>
      <c r="G149" t="s">
        <v>489</v>
      </c>
      <c r="H149" t="s">
        <v>474</v>
      </c>
      <c r="I149" t="s">
        <v>539</v>
      </c>
      <c r="J149">
        <v>536279000</v>
      </c>
      <c r="K149">
        <v>135409918.89509848</v>
      </c>
    </row>
    <row r="150" spans="1:11" x14ac:dyDescent="0.25">
      <c r="A150">
        <v>533</v>
      </c>
      <c r="B150" t="s">
        <v>38</v>
      </c>
      <c r="C150" t="s">
        <v>436</v>
      </c>
      <c r="E150">
        <v>2015</v>
      </c>
      <c r="F150" s="10">
        <v>42369</v>
      </c>
      <c r="G150" t="s">
        <v>489</v>
      </c>
      <c r="H150" t="s">
        <v>474</v>
      </c>
      <c r="I150" t="s">
        <v>539</v>
      </c>
      <c r="J150">
        <v>742614000</v>
      </c>
      <c r="K150">
        <v>187509303.01273155</v>
      </c>
    </row>
    <row r="151" spans="1:11" x14ac:dyDescent="0.25">
      <c r="A151">
        <v>533</v>
      </c>
      <c r="B151" t="s">
        <v>38</v>
      </c>
      <c r="C151" t="s">
        <v>2336</v>
      </c>
      <c r="E151">
        <v>2015</v>
      </c>
      <c r="F151" s="10">
        <v>42369</v>
      </c>
      <c r="G151" t="s">
        <v>489</v>
      </c>
      <c r="H151" t="s">
        <v>474</v>
      </c>
      <c r="I151" t="s">
        <v>539</v>
      </c>
      <c r="J151">
        <v>3834469000</v>
      </c>
      <c r="K151">
        <v>968199642.90186524</v>
      </c>
    </row>
    <row r="152" spans="1:11" x14ac:dyDescent="0.25">
      <c r="A152">
        <v>533</v>
      </c>
      <c r="B152" t="s">
        <v>38</v>
      </c>
      <c r="C152" t="s">
        <v>2337</v>
      </c>
      <c r="E152">
        <v>2015</v>
      </c>
      <c r="F152" s="10">
        <v>42369</v>
      </c>
      <c r="G152" t="s">
        <v>489</v>
      </c>
      <c r="H152" t="s">
        <v>474</v>
      </c>
      <c r="I152" t="s">
        <v>539</v>
      </c>
      <c r="J152">
        <v>-11592000</v>
      </c>
      <c r="K152">
        <v>-2926968.5738803525</v>
      </c>
    </row>
    <row r="153" spans="1:11" x14ac:dyDescent="0.25">
      <c r="A153">
        <v>525</v>
      </c>
      <c r="B153" t="s">
        <v>40</v>
      </c>
      <c r="C153" t="s">
        <v>436</v>
      </c>
      <c r="E153">
        <v>2015</v>
      </c>
      <c r="F153" s="10">
        <v>42369</v>
      </c>
      <c r="G153" t="s">
        <v>489</v>
      </c>
      <c r="H153" t="s">
        <v>474</v>
      </c>
      <c r="I153" t="s">
        <v>539</v>
      </c>
      <c r="J153">
        <v>887212000</v>
      </c>
      <c r="K153">
        <v>224020155.48391438</v>
      </c>
    </row>
    <row r="154" spans="1:11" x14ac:dyDescent="0.25">
      <c r="A154">
        <v>525</v>
      </c>
      <c r="B154" t="s">
        <v>40</v>
      </c>
      <c r="C154" t="s">
        <v>2336</v>
      </c>
      <c r="E154">
        <v>2015</v>
      </c>
      <c r="F154" s="10">
        <v>42369</v>
      </c>
      <c r="G154" t="s">
        <v>489</v>
      </c>
      <c r="H154" t="s">
        <v>474</v>
      </c>
      <c r="I154" t="s">
        <v>539</v>
      </c>
      <c r="J154">
        <v>4475447000</v>
      </c>
      <c r="K154">
        <v>1130045956.0961959</v>
      </c>
    </row>
    <row r="155" spans="1:11" x14ac:dyDescent="0.25">
      <c r="A155">
        <v>889</v>
      </c>
      <c r="B155" t="s">
        <v>41</v>
      </c>
      <c r="C155" t="s">
        <v>436</v>
      </c>
      <c r="E155">
        <v>2015</v>
      </c>
      <c r="F155" s="10">
        <v>42369</v>
      </c>
      <c r="G155" t="s">
        <v>489</v>
      </c>
      <c r="H155" t="s">
        <v>474</v>
      </c>
      <c r="I155" t="s">
        <v>539</v>
      </c>
      <c r="J155">
        <v>113159000</v>
      </c>
      <c r="K155">
        <v>28572535.960293893</v>
      </c>
    </row>
    <row r="156" spans="1:11" x14ac:dyDescent="0.25">
      <c r="A156">
        <v>889</v>
      </c>
      <c r="B156" t="s">
        <v>41</v>
      </c>
      <c r="C156" t="s">
        <v>2336</v>
      </c>
      <c r="E156">
        <v>2015</v>
      </c>
      <c r="F156" s="10">
        <v>42369</v>
      </c>
      <c r="G156" t="s">
        <v>489</v>
      </c>
      <c r="H156" t="s">
        <v>474</v>
      </c>
      <c r="I156" t="s">
        <v>539</v>
      </c>
      <c r="J156">
        <v>469874000</v>
      </c>
      <c r="K156">
        <v>118642721.84984961</v>
      </c>
    </row>
    <row r="157" spans="1:11" x14ac:dyDescent="0.25">
      <c r="A157">
        <v>889</v>
      </c>
      <c r="B157" t="s">
        <v>41</v>
      </c>
      <c r="C157" t="s">
        <v>2337</v>
      </c>
      <c r="E157">
        <v>2015</v>
      </c>
      <c r="F157" s="10">
        <v>42369</v>
      </c>
      <c r="G157" t="s">
        <v>489</v>
      </c>
      <c r="H157" t="s">
        <v>474</v>
      </c>
      <c r="I157" t="s">
        <v>539</v>
      </c>
      <c r="J157">
        <v>-66994000</v>
      </c>
      <c r="K157">
        <v>-16915918.964677393</v>
      </c>
    </row>
    <row r="158" spans="1:11" x14ac:dyDescent="0.25">
      <c r="A158">
        <v>972</v>
      </c>
      <c r="B158" t="s">
        <v>32</v>
      </c>
      <c r="C158" t="s">
        <v>436</v>
      </c>
      <c r="E158">
        <v>2015</v>
      </c>
      <c r="F158" s="10">
        <v>42369</v>
      </c>
      <c r="G158" t="s">
        <v>489</v>
      </c>
      <c r="H158" t="s">
        <v>474</v>
      </c>
      <c r="I158" t="s">
        <v>539</v>
      </c>
      <c r="J158">
        <v>402604000</v>
      </c>
      <c r="K158">
        <v>101657113.15722269</v>
      </c>
    </row>
    <row r="159" spans="1:11" x14ac:dyDescent="0.25">
      <c r="A159">
        <v>972</v>
      </c>
      <c r="B159" t="s">
        <v>32</v>
      </c>
      <c r="C159" t="s">
        <v>2336</v>
      </c>
      <c r="E159">
        <v>2015</v>
      </c>
      <c r="F159" s="10">
        <v>42369</v>
      </c>
      <c r="G159" t="s">
        <v>489</v>
      </c>
      <c r="H159" t="s">
        <v>474</v>
      </c>
      <c r="I159" t="s">
        <v>539</v>
      </c>
      <c r="J159">
        <v>1103008000</v>
      </c>
      <c r="K159">
        <v>278508432.77593338</v>
      </c>
    </row>
    <row r="160" spans="1:11" x14ac:dyDescent="0.25">
      <c r="A160">
        <v>972</v>
      </c>
      <c r="B160" t="s">
        <v>32</v>
      </c>
      <c r="C160" t="s">
        <v>2337</v>
      </c>
      <c r="E160">
        <v>2015</v>
      </c>
      <c r="F160" s="10">
        <v>42369</v>
      </c>
      <c r="G160" t="s">
        <v>489</v>
      </c>
      <c r="H160" t="s">
        <v>474</v>
      </c>
      <c r="I160" t="s">
        <v>539</v>
      </c>
      <c r="J160">
        <v>117817000</v>
      </c>
      <c r="K160">
        <v>29748676.368949406</v>
      </c>
    </row>
    <row r="161" spans="1:11" x14ac:dyDescent="0.25">
      <c r="A161">
        <v>2042</v>
      </c>
      <c r="B161" t="s">
        <v>39</v>
      </c>
      <c r="C161" t="s">
        <v>436</v>
      </c>
      <c r="E161">
        <v>2015</v>
      </c>
      <c r="F161" s="10">
        <v>42369</v>
      </c>
      <c r="G161" t="s">
        <v>489</v>
      </c>
      <c r="H161" t="s">
        <v>474</v>
      </c>
      <c r="I161" t="s">
        <v>539</v>
      </c>
      <c r="J161">
        <v>911026000</v>
      </c>
      <c r="K161">
        <v>230033167.0106903</v>
      </c>
    </row>
    <row r="162" spans="1:11" x14ac:dyDescent="0.25">
      <c r="A162">
        <v>2042</v>
      </c>
      <c r="B162" t="s">
        <v>39</v>
      </c>
      <c r="C162" t="s">
        <v>2336</v>
      </c>
      <c r="E162">
        <v>2015</v>
      </c>
      <c r="F162" s="10">
        <v>42369</v>
      </c>
      <c r="G162" t="s">
        <v>489</v>
      </c>
      <c r="H162" t="s">
        <v>474</v>
      </c>
      <c r="I162" t="s">
        <v>539</v>
      </c>
      <c r="J162">
        <v>2971185000</v>
      </c>
      <c r="K162">
        <v>750221283.83235812</v>
      </c>
    </row>
    <row r="163" spans="1:11" x14ac:dyDescent="0.25">
      <c r="A163">
        <v>2042</v>
      </c>
      <c r="B163" t="s">
        <v>39</v>
      </c>
      <c r="C163" t="s">
        <v>2337</v>
      </c>
      <c r="E163">
        <v>2015</v>
      </c>
      <c r="F163" s="10">
        <v>42369</v>
      </c>
      <c r="G163" t="s">
        <v>489</v>
      </c>
      <c r="H163" t="s">
        <v>474</v>
      </c>
      <c r="I163" t="s">
        <v>539</v>
      </c>
      <c r="J163">
        <v>438444000</v>
      </c>
      <c r="K163">
        <v>110706677.83008948</v>
      </c>
    </row>
    <row r="164" spans="1:11" x14ac:dyDescent="0.25">
      <c r="A164">
        <v>8528</v>
      </c>
      <c r="B164" t="s">
        <v>34</v>
      </c>
      <c r="C164" t="s">
        <v>2336</v>
      </c>
      <c r="E164">
        <v>2015</v>
      </c>
      <c r="F164" s="10">
        <v>42369</v>
      </c>
      <c r="G164" t="s">
        <v>489</v>
      </c>
      <c r="H164" t="s">
        <v>474</v>
      </c>
      <c r="I164" t="s">
        <v>539</v>
      </c>
      <c r="J164">
        <v>125823000</v>
      </c>
      <c r="K164">
        <v>31770183.477514457</v>
      </c>
    </row>
    <row r="165" spans="1:11" x14ac:dyDescent="0.25">
      <c r="A165">
        <v>8528</v>
      </c>
      <c r="B165" t="s">
        <v>34</v>
      </c>
      <c r="C165" t="s">
        <v>2337</v>
      </c>
      <c r="E165">
        <v>2015</v>
      </c>
      <c r="F165" s="10">
        <v>42369</v>
      </c>
      <c r="G165" t="s">
        <v>489</v>
      </c>
      <c r="H165" t="s">
        <v>474</v>
      </c>
      <c r="I165" t="s">
        <v>539</v>
      </c>
      <c r="J165">
        <v>204155000</v>
      </c>
      <c r="K165">
        <v>51548936.266437486</v>
      </c>
    </row>
    <row r="166" spans="1:11" x14ac:dyDescent="0.25">
      <c r="A166">
        <v>535</v>
      </c>
      <c r="B166" t="s">
        <v>35</v>
      </c>
      <c r="C166" t="s">
        <v>436</v>
      </c>
      <c r="E166">
        <v>2016</v>
      </c>
      <c r="F166" s="10">
        <v>42735</v>
      </c>
      <c r="G166" t="s">
        <v>489</v>
      </c>
      <c r="H166" t="s">
        <v>474</v>
      </c>
      <c r="I166" t="s">
        <v>539</v>
      </c>
      <c r="J166">
        <v>249594000</v>
      </c>
      <c r="K166">
        <v>76693495.233930767</v>
      </c>
    </row>
    <row r="167" spans="1:11" x14ac:dyDescent="0.25">
      <c r="A167">
        <v>535</v>
      </c>
      <c r="B167" t="s">
        <v>35</v>
      </c>
      <c r="C167" t="s">
        <v>2336</v>
      </c>
      <c r="E167">
        <v>2016</v>
      </c>
      <c r="F167" s="10">
        <v>42735</v>
      </c>
      <c r="G167" t="s">
        <v>489</v>
      </c>
      <c r="H167" t="s">
        <v>474</v>
      </c>
      <c r="I167" t="s">
        <v>539</v>
      </c>
      <c r="J167">
        <v>917429000</v>
      </c>
      <c r="K167">
        <v>281901154.03002423</v>
      </c>
    </row>
    <row r="168" spans="1:11" x14ac:dyDescent="0.25">
      <c r="A168">
        <v>535</v>
      </c>
      <c r="B168" t="s">
        <v>35</v>
      </c>
      <c r="C168" t="s">
        <v>2337</v>
      </c>
      <c r="E168">
        <v>2016</v>
      </c>
      <c r="F168" s="10">
        <v>42735</v>
      </c>
      <c r="G168" t="s">
        <v>489</v>
      </c>
      <c r="H168" t="s">
        <v>474</v>
      </c>
      <c r="I168" t="s">
        <v>539</v>
      </c>
      <c r="J168">
        <v>28374000</v>
      </c>
      <c r="K168">
        <v>8718563.8828158993</v>
      </c>
    </row>
    <row r="169" spans="1:11" x14ac:dyDescent="0.25">
      <c r="A169">
        <v>526</v>
      </c>
      <c r="B169" t="s">
        <v>37</v>
      </c>
      <c r="C169" t="s">
        <v>436</v>
      </c>
      <c r="E169">
        <v>2016</v>
      </c>
      <c r="F169" s="10">
        <v>42735</v>
      </c>
      <c r="G169" t="s">
        <v>489</v>
      </c>
      <c r="H169" t="s">
        <v>474</v>
      </c>
      <c r="I169" t="s">
        <v>539</v>
      </c>
      <c r="J169">
        <v>4571500000</v>
      </c>
      <c r="K169">
        <v>1404698484.185976</v>
      </c>
    </row>
    <row r="170" spans="1:11" x14ac:dyDescent="0.25">
      <c r="A170">
        <v>526</v>
      </c>
      <c r="B170" t="s">
        <v>37</v>
      </c>
      <c r="C170" t="s">
        <v>2336</v>
      </c>
      <c r="E170">
        <v>2016</v>
      </c>
      <c r="F170" s="10">
        <v>42735</v>
      </c>
      <c r="G170" t="s">
        <v>489</v>
      </c>
      <c r="H170" t="s">
        <v>474</v>
      </c>
      <c r="I170" t="s">
        <v>539</v>
      </c>
      <c r="J170">
        <v>14098208000</v>
      </c>
      <c r="K170">
        <v>4331998557.8778515</v>
      </c>
    </row>
    <row r="171" spans="1:11" x14ac:dyDescent="0.25">
      <c r="A171">
        <v>526</v>
      </c>
      <c r="B171" t="s">
        <v>37</v>
      </c>
      <c r="C171" t="s">
        <v>2337</v>
      </c>
      <c r="E171">
        <v>2016</v>
      </c>
      <c r="F171" s="10">
        <v>42735</v>
      </c>
      <c r="G171" t="s">
        <v>489</v>
      </c>
      <c r="H171" t="s">
        <v>474</v>
      </c>
      <c r="I171" t="s">
        <v>539</v>
      </c>
      <c r="J171">
        <v>2947098000</v>
      </c>
      <c r="K171">
        <v>905563620.98819232</v>
      </c>
    </row>
    <row r="172" spans="1:11" x14ac:dyDescent="0.25">
      <c r="A172">
        <v>533</v>
      </c>
      <c r="B172" t="s">
        <v>38</v>
      </c>
      <c r="C172" t="s">
        <v>436</v>
      </c>
      <c r="E172">
        <v>2016</v>
      </c>
      <c r="F172" s="10">
        <v>42735</v>
      </c>
      <c r="G172" t="s">
        <v>489</v>
      </c>
      <c r="H172" t="s">
        <v>474</v>
      </c>
      <c r="I172" t="s">
        <v>539</v>
      </c>
      <c r="J172">
        <v>1237164000</v>
      </c>
      <c r="K172">
        <v>380147084.21512824</v>
      </c>
    </row>
    <row r="173" spans="1:11" x14ac:dyDescent="0.25">
      <c r="A173">
        <v>533</v>
      </c>
      <c r="B173" t="s">
        <v>38</v>
      </c>
      <c r="C173" t="s">
        <v>2336</v>
      </c>
      <c r="E173">
        <v>2016</v>
      </c>
      <c r="F173" s="10">
        <v>42735</v>
      </c>
      <c r="G173" t="s">
        <v>489</v>
      </c>
      <c r="H173" t="s">
        <v>474</v>
      </c>
      <c r="I173" t="s">
        <v>539</v>
      </c>
      <c r="J173">
        <v>4406834000</v>
      </c>
      <c r="K173">
        <v>1354101069.6399915</v>
      </c>
    </row>
    <row r="174" spans="1:11" x14ac:dyDescent="0.25">
      <c r="A174">
        <v>533</v>
      </c>
      <c r="B174" t="s">
        <v>38</v>
      </c>
      <c r="C174" t="s">
        <v>2337</v>
      </c>
      <c r="E174">
        <v>2016</v>
      </c>
      <c r="F174" s="10">
        <v>42735</v>
      </c>
      <c r="G174" t="s">
        <v>489</v>
      </c>
      <c r="H174" t="s">
        <v>474</v>
      </c>
      <c r="I174" t="s">
        <v>539</v>
      </c>
      <c r="J174">
        <v>434161000</v>
      </c>
      <c r="K174">
        <v>133405949.59918353</v>
      </c>
    </row>
    <row r="175" spans="1:11" x14ac:dyDescent="0.25">
      <c r="A175">
        <v>525</v>
      </c>
      <c r="B175" t="s">
        <v>40</v>
      </c>
      <c r="C175" t="s">
        <v>436</v>
      </c>
      <c r="E175">
        <v>2016</v>
      </c>
      <c r="F175" s="10">
        <v>42735</v>
      </c>
      <c r="G175" t="s">
        <v>489</v>
      </c>
      <c r="H175" t="s">
        <v>474</v>
      </c>
      <c r="I175" t="s">
        <v>539</v>
      </c>
      <c r="J175">
        <v>906929000</v>
      </c>
      <c r="K175">
        <v>278674787.61113483</v>
      </c>
    </row>
    <row r="176" spans="1:11" x14ac:dyDescent="0.25">
      <c r="A176">
        <v>525</v>
      </c>
      <c r="B176" t="s">
        <v>40</v>
      </c>
      <c r="C176" t="s">
        <v>2336</v>
      </c>
      <c r="E176">
        <v>2016</v>
      </c>
      <c r="F176" s="10">
        <v>42735</v>
      </c>
      <c r="G176" t="s">
        <v>489</v>
      </c>
      <c r="H176" t="s">
        <v>474</v>
      </c>
      <c r="I176" t="s">
        <v>539</v>
      </c>
      <c r="J176">
        <v>4726633000</v>
      </c>
      <c r="K176">
        <v>1452366665.2966011</v>
      </c>
    </row>
    <row r="177" spans="1:11" x14ac:dyDescent="0.25">
      <c r="A177">
        <v>889</v>
      </c>
      <c r="B177" t="s">
        <v>41</v>
      </c>
      <c r="C177" t="s">
        <v>436</v>
      </c>
      <c r="E177">
        <v>2016</v>
      </c>
      <c r="F177" s="10">
        <v>42735</v>
      </c>
      <c r="G177" t="s">
        <v>489</v>
      </c>
      <c r="H177" t="s">
        <v>474</v>
      </c>
      <c r="I177" t="s">
        <v>539</v>
      </c>
      <c r="J177">
        <v>101353000</v>
      </c>
      <c r="K177">
        <v>31143039.586066108</v>
      </c>
    </row>
    <row r="178" spans="1:11" x14ac:dyDescent="0.25">
      <c r="A178">
        <v>889</v>
      </c>
      <c r="B178" t="s">
        <v>41</v>
      </c>
      <c r="C178" t="s">
        <v>2336</v>
      </c>
      <c r="E178">
        <v>2016</v>
      </c>
      <c r="F178" s="10">
        <v>42735</v>
      </c>
      <c r="G178" t="s">
        <v>489</v>
      </c>
      <c r="H178" t="s">
        <v>474</v>
      </c>
      <c r="I178" t="s">
        <v>539</v>
      </c>
      <c r="J178">
        <v>533879000</v>
      </c>
      <c r="K178">
        <v>164046597.84287971</v>
      </c>
    </row>
    <row r="179" spans="1:11" x14ac:dyDescent="0.25">
      <c r="A179">
        <v>889</v>
      </c>
      <c r="B179" t="s">
        <v>41</v>
      </c>
      <c r="C179" t="s">
        <v>2337</v>
      </c>
      <c r="E179">
        <v>2016</v>
      </c>
      <c r="F179" s="10">
        <v>42735</v>
      </c>
      <c r="G179" t="s">
        <v>489</v>
      </c>
      <c r="H179" t="s">
        <v>474</v>
      </c>
      <c r="I179" t="s">
        <v>539</v>
      </c>
      <c r="J179">
        <v>-81870000</v>
      </c>
      <c r="K179">
        <v>-25156439.877568819</v>
      </c>
    </row>
    <row r="180" spans="1:11" x14ac:dyDescent="0.25">
      <c r="A180">
        <v>889</v>
      </c>
      <c r="B180" t="s">
        <v>41</v>
      </c>
      <c r="C180" t="s">
        <v>490</v>
      </c>
      <c r="E180">
        <v>2016</v>
      </c>
      <c r="F180" s="10">
        <v>42735</v>
      </c>
      <c r="G180" t="s">
        <v>489</v>
      </c>
      <c r="H180" t="s">
        <v>474</v>
      </c>
      <c r="I180" t="s">
        <v>539</v>
      </c>
      <c r="J180">
        <v>33275000</v>
      </c>
      <c r="K180">
        <v>10224508.817956546</v>
      </c>
    </row>
    <row r="181" spans="1:11" x14ac:dyDescent="0.25">
      <c r="A181">
        <v>889</v>
      </c>
      <c r="B181" t="s">
        <v>41</v>
      </c>
      <c r="C181" t="s">
        <v>434</v>
      </c>
      <c r="E181">
        <v>2016</v>
      </c>
      <c r="F181" s="10">
        <v>42735</v>
      </c>
      <c r="G181" t="s">
        <v>489</v>
      </c>
      <c r="H181" t="s">
        <v>474</v>
      </c>
      <c r="I181" t="s">
        <v>539</v>
      </c>
      <c r="J181">
        <v>82819000</v>
      </c>
      <c r="K181">
        <v>25448041.947237961</v>
      </c>
    </row>
    <row r="182" spans="1:11" x14ac:dyDescent="0.25">
      <c r="A182">
        <v>889</v>
      </c>
      <c r="B182" t="s">
        <v>41</v>
      </c>
      <c r="C182" t="s">
        <v>491</v>
      </c>
      <c r="E182">
        <v>2016</v>
      </c>
      <c r="F182" s="10">
        <v>42735</v>
      </c>
      <c r="G182" t="s">
        <v>489</v>
      </c>
      <c r="H182" t="s">
        <v>474</v>
      </c>
      <c r="I182" t="s">
        <v>539</v>
      </c>
      <c r="J182">
        <v>29559000</v>
      </c>
      <c r="K182">
        <v>9082682.3786619846</v>
      </c>
    </row>
    <row r="183" spans="1:11" x14ac:dyDescent="0.25">
      <c r="A183">
        <v>972</v>
      </c>
      <c r="B183" t="s">
        <v>32</v>
      </c>
      <c r="C183" t="s">
        <v>436</v>
      </c>
      <c r="E183">
        <v>2016</v>
      </c>
      <c r="F183" s="10">
        <v>42735</v>
      </c>
      <c r="G183" t="s">
        <v>489</v>
      </c>
      <c r="H183" t="s">
        <v>474</v>
      </c>
      <c r="I183" t="s">
        <v>539</v>
      </c>
      <c r="J183">
        <v>462473000</v>
      </c>
      <c r="K183">
        <v>142105462.55647838</v>
      </c>
    </row>
    <row r="184" spans="1:11" x14ac:dyDescent="0.25">
      <c r="A184">
        <v>972</v>
      </c>
      <c r="B184" t="s">
        <v>32</v>
      </c>
      <c r="C184" t="s">
        <v>2336</v>
      </c>
      <c r="E184">
        <v>2016</v>
      </c>
      <c r="F184" s="10">
        <v>42735</v>
      </c>
      <c r="G184" t="s">
        <v>489</v>
      </c>
      <c r="H184" t="s">
        <v>474</v>
      </c>
      <c r="I184" t="s">
        <v>539</v>
      </c>
      <c r="J184">
        <v>1574457000</v>
      </c>
      <c r="K184">
        <v>483788113.59859985</v>
      </c>
    </row>
    <row r="185" spans="1:11" x14ac:dyDescent="0.25">
      <c r="A185">
        <v>972</v>
      </c>
      <c r="B185" t="s">
        <v>32</v>
      </c>
      <c r="C185" t="s">
        <v>2337</v>
      </c>
      <c r="E185">
        <v>2016</v>
      </c>
      <c r="F185" s="10">
        <v>42735</v>
      </c>
      <c r="G185" t="s">
        <v>489</v>
      </c>
      <c r="H185" t="s">
        <v>474</v>
      </c>
      <c r="I185" t="s">
        <v>539</v>
      </c>
      <c r="J185">
        <v>105551000</v>
      </c>
      <c r="K185">
        <v>32432971.607637309</v>
      </c>
    </row>
    <row r="186" spans="1:11" x14ac:dyDescent="0.25">
      <c r="A186">
        <v>1612</v>
      </c>
      <c r="B186" t="s">
        <v>2231</v>
      </c>
      <c r="C186" t="s">
        <v>436</v>
      </c>
      <c r="E186">
        <v>2016</v>
      </c>
      <c r="F186" s="10">
        <v>42735</v>
      </c>
      <c r="G186" t="s">
        <v>489</v>
      </c>
      <c r="H186" t="s">
        <v>474</v>
      </c>
      <c r="I186" t="s">
        <v>539</v>
      </c>
      <c r="J186">
        <v>258335000</v>
      </c>
      <c r="K186">
        <v>79379368.45940809</v>
      </c>
    </row>
    <row r="187" spans="1:11" x14ac:dyDescent="0.25">
      <c r="A187">
        <v>1612</v>
      </c>
      <c r="B187" t="s">
        <v>2231</v>
      </c>
      <c r="C187" t="s">
        <v>2336</v>
      </c>
      <c r="E187">
        <v>2016</v>
      </c>
      <c r="F187" s="10">
        <v>42735</v>
      </c>
      <c r="G187" t="s">
        <v>489</v>
      </c>
      <c r="H187" t="s">
        <v>474</v>
      </c>
      <c r="I187" t="s">
        <v>539</v>
      </c>
      <c r="J187">
        <v>5333625000</v>
      </c>
      <c r="K187">
        <v>1638878913.423696</v>
      </c>
    </row>
    <row r="188" spans="1:11" x14ac:dyDescent="0.25">
      <c r="A188">
        <v>1612</v>
      </c>
      <c r="B188" t="s">
        <v>2231</v>
      </c>
      <c r="C188" t="s">
        <v>2337</v>
      </c>
      <c r="E188">
        <v>2016</v>
      </c>
      <c r="F188" s="10">
        <v>42735</v>
      </c>
      <c r="G188" t="s">
        <v>489</v>
      </c>
      <c r="H188" t="s">
        <v>474</v>
      </c>
      <c r="I188" t="s">
        <v>539</v>
      </c>
      <c r="J188">
        <v>-73002000</v>
      </c>
      <c r="K188">
        <v>-22431542.98207254</v>
      </c>
    </row>
    <row r="189" spans="1:11" x14ac:dyDescent="0.25">
      <c r="A189">
        <v>1612</v>
      </c>
      <c r="B189" t="s">
        <v>2231</v>
      </c>
      <c r="C189" t="s">
        <v>490</v>
      </c>
      <c r="E189">
        <v>2016</v>
      </c>
      <c r="F189" s="10">
        <v>42735</v>
      </c>
      <c r="G189" t="s">
        <v>489</v>
      </c>
      <c r="H189" t="s">
        <v>474</v>
      </c>
      <c r="I189" t="s">
        <v>539</v>
      </c>
      <c r="J189">
        <v>3450000</v>
      </c>
      <c r="K189">
        <v>1060091.8233493639</v>
      </c>
    </row>
    <row r="190" spans="1:11" x14ac:dyDescent="0.25">
      <c r="A190">
        <v>1612</v>
      </c>
      <c r="B190" t="s">
        <v>2231</v>
      </c>
      <c r="C190" t="s">
        <v>434</v>
      </c>
      <c r="E190">
        <v>2016</v>
      </c>
      <c r="F190" s="10">
        <v>42735</v>
      </c>
      <c r="G190" t="s">
        <v>489</v>
      </c>
      <c r="H190" t="s">
        <v>474</v>
      </c>
      <c r="I190" t="s">
        <v>539</v>
      </c>
      <c r="J190">
        <v>238591000</v>
      </c>
      <c r="K190">
        <v>73312570.499926984</v>
      </c>
    </row>
    <row r="191" spans="1:11" x14ac:dyDescent="0.25">
      <c r="A191">
        <v>1612</v>
      </c>
      <c r="B191" t="s">
        <v>2231</v>
      </c>
      <c r="C191" t="s">
        <v>491</v>
      </c>
      <c r="E191">
        <v>2016</v>
      </c>
      <c r="F191" s="10">
        <v>42735</v>
      </c>
      <c r="G191" t="s">
        <v>489</v>
      </c>
      <c r="H191" t="s">
        <v>474</v>
      </c>
      <c r="I191" t="s">
        <v>539</v>
      </c>
      <c r="J191">
        <v>89296000</v>
      </c>
      <c r="K191">
        <v>27438249.118204288</v>
      </c>
    </row>
    <row r="192" spans="1:11" x14ac:dyDescent="0.25">
      <c r="A192">
        <v>2042</v>
      </c>
      <c r="B192" t="s">
        <v>39</v>
      </c>
      <c r="C192" t="s">
        <v>436</v>
      </c>
      <c r="E192">
        <v>2016</v>
      </c>
      <c r="F192" s="10">
        <v>42735</v>
      </c>
      <c r="G192" t="s">
        <v>489</v>
      </c>
      <c r="H192" t="s">
        <v>474</v>
      </c>
      <c r="I192" t="s">
        <v>539</v>
      </c>
      <c r="J192">
        <v>1185535000</v>
      </c>
      <c r="K192">
        <v>364282886.89695311</v>
      </c>
    </row>
    <row r="193" spans="1:11" x14ac:dyDescent="0.25">
      <c r="A193">
        <v>2042</v>
      </c>
      <c r="B193" t="s">
        <v>39</v>
      </c>
      <c r="C193" t="s">
        <v>2336</v>
      </c>
      <c r="E193">
        <v>2016</v>
      </c>
      <c r="F193" s="10">
        <v>42735</v>
      </c>
      <c r="G193" t="s">
        <v>489</v>
      </c>
      <c r="H193" t="s">
        <v>474</v>
      </c>
      <c r="I193" t="s">
        <v>539</v>
      </c>
      <c r="J193">
        <v>3741006000</v>
      </c>
      <c r="K193">
        <v>1149510107.7393944</v>
      </c>
    </row>
    <row r="194" spans="1:11" x14ac:dyDescent="0.25">
      <c r="A194">
        <v>2042</v>
      </c>
      <c r="B194" t="s">
        <v>39</v>
      </c>
      <c r="C194" t="s">
        <v>2337</v>
      </c>
      <c r="E194">
        <v>2016</v>
      </c>
      <c r="F194" s="10">
        <v>42735</v>
      </c>
      <c r="G194" t="s">
        <v>489</v>
      </c>
      <c r="H194" t="s">
        <v>474</v>
      </c>
      <c r="I194" t="s">
        <v>539</v>
      </c>
      <c r="J194">
        <v>626847000</v>
      </c>
      <c r="K194">
        <v>192613153.38871846</v>
      </c>
    </row>
    <row r="195" spans="1:11" x14ac:dyDescent="0.25">
      <c r="A195">
        <v>1551</v>
      </c>
      <c r="B195" t="s">
        <v>2302</v>
      </c>
      <c r="C195" t="s">
        <v>436</v>
      </c>
      <c r="E195">
        <v>2017</v>
      </c>
      <c r="F195" s="10">
        <v>42825</v>
      </c>
      <c r="G195" t="s">
        <v>489</v>
      </c>
      <c r="H195" t="s">
        <v>474</v>
      </c>
      <c r="I195" t="s">
        <v>539</v>
      </c>
      <c r="J195">
        <v>17814000000</v>
      </c>
      <c r="K195">
        <v>5634599822.4852133</v>
      </c>
    </row>
    <row r="196" spans="1:11" x14ac:dyDescent="0.25">
      <c r="A196">
        <v>1551</v>
      </c>
      <c r="B196" t="s">
        <v>2302</v>
      </c>
      <c r="C196" t="s">
        <v>2336</v>
      </c>
      <c r="E196">
        <v>2017</v>
      </c>
      <c r="F196" s="10">
        <v>42825</v>
      </c>
      <c r="G196" t="s">
        <v>489</v>
      </c>
      <c r="H196" t="s">
        <v>474</v>
      </c>
      <c r="I196" t="s">
        <v>539</v>
      </c>
      <c r="J196">
        <v>89762000000</v>
      </c>
      <c r="K196">
        <v>28391879940.828434</v>
      </c>
    </row>
    <row r="197" spans="1:11" x14ac:dyDescent="0.25">
      <c r="A197">
        <v>535</v>
      </c>
      <c r="B197" t="s">
        <v>35</v>
      </c>
      <c r="C197" t="s">
        <v>436</v>
      </c>
      <c r="E197">
        <v>2017</v>
      </c>
      <c r="F197" s="10">
        <v>43100</v>
      </c>
      <c r="G197" t="s">
        <v>489</v>
      </c>
      <c r="H197" t="s">
        <v>474</v>
      </c>
      <c r="I197" t="s">
        <v>539</v>
      </c>
      <c r="J197">
        <v>186575000</v>
      </c>
      <c r="K197">
        <v>56321427.043218456</v>
      </c>
    </row>
    <row r="198" spans="1:11" x14ac:dyDescent="0.25">
      <c r="A198">
        <v>535</v>
      </c>
      <c r="B198" t="s">
        <v>35</v>
      </c>
      <c r="C198" t="s">
        <v>2336</v>
      </c>
      <c r="E198">
        <v>2017</v>
      </c>
      <c r="F198" s="10">
        <v>43100</v>
      </c>
      <c r="G198" t="s">
        <v>489</v>
      </c>
      <c r="H198" t="s">
        <v>474</v>
      </c>
      <c r="I198" t="s">
        <v>539</v>
      </c>
      <c r="J198">
        <v>1020802000</v>
      </c>
      <c r="K198">
        <v>308149673.6892482</v>
      </c>
    </row>
    <row r="199" spans="1:11" x14ac:dyDescent="0.25">
      <c r="A199">
        <v>535</v>
      </c>
      <c r="B199" t="s">
        <v>35</v>
      </c>
      <c r="C199" t="s">
        <v>2337</v>
      </c>
      <c r="E199">
        <v>2017</v>
      </c>
      <c r="F199" s="10">
        <v>43100</v>
      </c>
      <c r="G199" t="s">
        <v>489</v>
      </c>
      <c r="H199" t="s">
        <v>474</v>
      </c>
      <c r="I199" t="s">
        <v>539</v>
      </c>
      <c r="J199">
        <v>28478000</v>
      </c>
      <c r="K199">
        <v>8596658.7127791774</v>
      </c>
    </row>
    <row r="200" spans="1:11" x14ac:dyDescent="0.25">
      <c r="A200">
        <v>535</v>
      </c>
      <c r="B200" t="s">
        <v>35</v>
      </c>
      <c r="C200" t="s">
        <v>490</v>
      </c>
      <c r="E200">
        <v>2017</v>
      </c>
      <c r="F200" s="10">
        <v>43100</v>
      </c>
      <c r="G200" t="s">
        <v>489</v>
      </c>
      <c r="H200" t="s">
        <v>474</v>
      </c>
      <c r="I200" t="s">
        <v>539</v>
      </c>
      <c r="J200">
        <v>71703000</v>
      </c>
      <c r="K200">
        <v>21644996.828513429</v>
      </c>
    </row>
    <row r="201" spans="1:11" x14ac:dyDescent="0.25">
      <c r="A201">
        <v>535</v>
      </c>
      <c r="B201" t="s">
        <v>35</v>
      </c>
      <c r="C201" t="s">
        <v>434</v>
      </c>
      <c r="E201">
        <v>2017</v>
      </c>
      <c r="F201" s="10">
        <v>43100</v>
      </c>
      <c r="G201" t="s">
        <v>489</v>
      </c>
      <c r="H201" t="s">
        <v>474</v>
      </c>
      <c r="I201" t="s">
        <v>539</v>
      </c>
      <c r="J201">
        <v>78497000</v>
      </c>
      <c r="K201">
        <v>23695902.766241558</v>
      </c>
    </row>
    <row r="202" spans="1:11" x14ac:dyDescent="0.25">
      <c r="A202">
        <v>535</v>
      </c>
      <c r="B202" t="s">
        <v>35</v>
      </c>
      <c r="C202" t="s">
        <v>491</v>
      </c>
      <c r="E202">
        <v>2017</v>
      </c>
      <c r="F202" s="10">
        <v>43100</v>
      </c>
      <c r="G202" t="s">
        <v>489</v>
      </c>
      <c r="H202" t="s">
        <v>474</v>
      </c>
      <c r="I202" t="s">
        <v>539</v>
      </c>
      <c r="J202">
        <v>7897000</v>
      </c>
      <c r="K202">
        <v>2383868.7356842887</v>
      </c>
    </row>
    <row r="203" spans="1:11" x14ac:dyDescent="0.25">
      <c r="A203">
        <v>526</v>
      </c>
      <c r="B203" t="s">
        <v>37</v>
      </c>
      <c r="C203" t="s">
        <v>436</v>
      </c>
      <c r="E203">
        <v>2017</v>
      </c>
      <c r="F203" s="10">
        <v>43100</v>
      </c>
      <c r="G203" t="s">
        <v>489</v>
      </c>
      <c r="H203" t="s">
        <v>474</v>
      </c>
      <c r="I203" t="s">
        <v>539</v>
      </c>
      <c r="J203">
        <v>5167547000</v>
      </c>
      <c r="K203">
        <v>1559928293.4632313</v>
      </c>
    </row>
    <row r="204" spans="1:11" x14ac:dyDescent="0.25">
      <c r="A204">
        <v>526</v>
      </c>
      <c r="B204" t="s">
        <v>37</v>
      </c>
      <c r="C204" t="s">
        <v>2336</v>
      </c>
      <c r="E204">
        <v>2017</v>
      </c>
      <c r="F204" s="10">
        <v>43100</v>
      </c>
      <c r="G204" t="s">
        <v>489</v>
      </c>
      <c r="H204" t="s">
        <v>474</v>
      </c>
      <c r="I204" t="s">
        <v>539</v>
      </c>
      <c r="J204">
        <v>14608233000</v>
      </c>
      <c r="K204">
        <v>4409789785.0185518</v>
      </c>
    </row>
    <row r="205" spans="1:11" x14ac:dyDescent="0.25">
      <c r="A205">
        <v>526</v>
      </c>
      <c r="B205" t="s">
        <v>37</v>
      </c>
      <c r="C205" t="s">
        <v>2337</v>
      </c>
      <c r="E205">
        <v>2017</v>
      </c>
      <c r="F205" s="10">
        <v>43100</v>
      </c>
      <c r="G205" t="s">
        <v>489</v>
      </c>
      <c r="H205" t="s">
        <v>474</v>
      </c>
      <c r="I205" t="s">
        <v>539</v>
      </c>
      <c r="J205">
        <v>2519310000</v>
      </c>
      <c r="K205">
        <v>760504539.00174558</v>
      </c>
    </row>
    <row r="206" spans="1:11" x14ac:dyDescent="0.25">
      <c r="A206">
        <v>526</v>
      </c>
      <c r="B206" t="s">
        <v>37</v>
      </c>
      <c r="C206" t="s">
        <v>490</v>
      </c>
      <c r="E206">
        <v>2017</v>
      </c>
      <c r="F206" s="10">
        <v>43100</v>
      </c>
      <c r="G206" t="s">
        <v>489</v>
      </c>
      <c r="H206" t="s">
        <v>474</v>
      </c>
      <c r="I206" t="s">
        <v>539</v>
      </c>
      <c r="J206">
        <v>362036000</v>
      </c>
      <c r="K206">
        <v>109287869.01256137</v>
      </c>
    </row>
    <row r="207" spans="1:11" x14ac:dyDescent="0.25">
      <c r="A207">
        <v>526</v>
      </c>
      <c r="B207" t="s">
        <v>37</v>
      </c>
      <c r="C207" t="s">
        <v>434</v>
      </c>
      <c r="E207">
        <v>2017</v>
      </c>
      <c r="F207" s="10">
        <v>43100</v>
      </c>
      <c r="G207" t="s">
        <v>489</v>
      </c>
      <c r="H207" t="s">
        <v>474</v>
      </c>
      <c r="I207" t="s">
        <v>539</v>
      </c>
      <c r="J207">
        <v>1301897000</v>
      </c>
      <c r="K207">
        <v>393003869.23909944</v>
      </c>
    </row>
    <row r="208" spans="1:11" x14ac:dyDescent="0.25">
      <c r="A208">
        <v>526</v>
      </c>
      <c r="B208" t="s">
        <v>37</v>
      </c>
      <c r="C208" t="s">
        <v>491</v>
      </c>
      <c r="E208">
        <v>2017</v>
      </c>
      <c r="F208" s="10">
        <v>43100</v>
      </c>
      <c r="G208" t="s">
        <v>489</v>
      </c>
      <c r="H208" t="s">
        <v>474</v>
      </c>
      <c r="I208" t="s">
        <v>539</v>
      </c>
      <c r="J208">
        <v>984304000</v>
      </c>
      <c r="K208">
        <v>297132016.20982498</v>
      </c>
    </row>
    <row r="209" spans="1:11" x14ac:dyDescent="0.25">
      <c r="A209">
        <v>533</v>
      </c>
      <c r="B209" t="s">
        <v>38</v>
      </c>
      <c r="C209" t="s">
        <v>436</v>
      </c>
      <c r="E209">
        <v>2017</v>
      </c>
      <c r="F209" s="10">
        <v>43100</v>
      </c>
      <c r="G209" t="s">
        <v>489</v>
      </c>
      <c r="H209" t="s">
        <v>474</v>
      </c>
      <c r="I209" t="s">
        <v>539</v>
      </c>
      <c r="J209">
        <v>1520709000</v>
      </c>
      <c r="K209">
        <v>459056684.96564758</v>
      </c>
    </row>
    <row r="210" spans="1:11" x14ac:dyDescent="0.25">
      <c r="A210">
        <v>533</v>
      </c>
      <c r="B210" t="s">
        <v>38</v>
      </c>
      <c r="C210" t="s">
        <v>2336</v>
      </c>
      <c r="E210">
        <v>2017</v>
      </c>
      <c r="F210" s="10">
        <v>43100</v>
      </c>
      <c r="G210" t="s">
        <v>489</v>
      </c>
      <c r="H210" t="s">
        <v>474</v>
      </c>
      <c r="I210" t="s">
        <v>539</v>
      </c>
      <c r="J210">
        <v>4736534000</v>
      </c>
      <c r="K210">
        <v>1429818325.7066793</v>
      </c>
    </row>
    <row r="211" spans="1:11" x14ac:dyDescent="0.25">
      <c r="A211">
        <v>533</v>
      </c>
      <c r="B211" t="s">
        <v>38</v>
      </c>
      <c r="C211" t="s">
        <v>2337</v>
      </c>
      <c r="E211">
        <v>2017</v>
      </c>
      <c r="F211" s="10">
        <v>43100</v>
      </c>
      <c r="G211" t="s">
        <v>489</v>
      </c>
      <c r="H211" t="s">
        <v>474</v>
      </c>
      <c r="I211" t="s">
        <v>539</v>
      </c>
      <c r="J211">
        <v>560438000</v>
      </c>
      <c r="K211">
        <v>169179514.56115377</v>
      </c>
    </row>
    <row r="212" spans="1:11" x14ac:dyDescent="0.25">
      <c r="A212">
        <v>533</v>
      </c>
      <c r="B212" t="s">
        <v>38</v>
      </c>
      <c r="C212" t="s">
        <v>490</v>
      </c>
      <c r="E212">
        <v>2017</v>
      </c>
      <c r="F212" s="10">
        <v>43100</v>
      </c>
      <c r="G212" t="s">
        <v>489</v>
      </c>
      <c r="H212" t="s">
        <v>474</v>
      </c>
      <c r="I212" t="s">
        <v>539</v>
      </c>
      <c r="J212">
        <v>200260000</v>
      </c>
      <c r="K212">
        <v>60452520.325203955</v>
      </c>
    </row>
    <row r="213" spans="1:11" x14ac:dyDescent="0.25">
      <c r="A213">
        <v>533</v>
      </c>
      <c r="B213" t="s">
        <v>38</v>
      </c>
      <c r="C213" t="s">
        <v>434</v>
      </c>
      <c r="E213">
        <v>2017</v>
      </c>
      <c r="F213" s="10">
        <v>43100</v>
      </c>
      <c r="G213" t="s">
        <v>489</v>
      </c>
      <c r="H213" t="s">
        <v>474</v>
      </c>
      <c r="I213" t="s">
        <v>539</v>
      </c>
      <c r="J213">
        <v>563996000</v>
      </c>
      <c r="K213">
        <v>170253568.62745297</v>
      </c>
    </row>
    <row r="214" spans="1:11" x14ac:dyDescent="0.25">
      <c r="A214">
        <v>533</v>
      </c>
      <c r="B214" t="s">
        <v>38</v>
      </c>
      <c r="C214" t="s">
        <v>491</v>
      </c>
      <c r="E214">
        <v>2017</v>
      </c>
      <c r="F214" s="10">
        <v>43100</v>
      </c>
      <c r="G214" t="s">
        <v>489</v>
      </c>
      <c r="H214" t="s">
        <v>474</v>
      </c>
      <c r="I214" t="s">
        <v>539</v>
      </c>
      <c r="J214">
        <v>198262000</v>
      </c>
      <c r="K214">
        <v>59849383.724735774</v>
      </c>
    </row>
    <row r="215" spans="1:11" x14ac:dyDescent="0.25">
      <c r="A215">
        <v>525</v>
      </c>
      <c r="B215" t="s">
        <v>40</v>
      </c>
      <c r="C215" t="s">
        <v>436</v>
      </c>
      <c r="E215">
        <v>2017</v>
      </c>
      <c r="F215" s="10">
        <v>43100</v>
      </c>
      <c r="G215" t="s">
        <v>489</v>
      </c>
      <c r="H215" t="s">
        <v>474</v>
      </c>
      <c r="I215" t="s">
        <v>539</v>
      </c>
      <c r="J215">
        <v>759999000</v>
      </c>
      <c r="K215">
        <v>229421027.63724497</v>
      </c>
    </row>
    <row r="216" spans="1:11" x14ac:dyDescent="0.25">
      <c r="A216">
        <v>525</v>
      </c>
      <c r="B216" t="s">
        <v>40</v>
      </c>
      <c r="C216" t="s">
        <v>2336</v>
      </c>
      <c r="E216">
        <v>2017</v>
      </c>
      <c r="F216" s="10">
        <v>43100</v>
      </c>
      <c r="G216" t="s">
        <v>489</v>
      </c>
      <c r="H216" t="s">
        <v>474</v>
      </c>
      <c r="I216" t="s">
        <v>539</v>
      </c>
      <c r="J216">
        <v>5267255000</v>
      </c>
      <c r="K216">
        <v>1590027164.4139225</v>
      </c>
    </row>
    <row r="217" spans="1:11" x14ac:dyDescent="0.25">
      <c r="A217">
        <v>525</v>
      </c>
      <c r="B217" t="s">
        <v>40</v>
      </c>
      <c r="C217" t="s">
        <v>2337</v>
      </c>
      <c r="E217">
        <v>2017</v>
      </c>
      <c r="F217" s="10">
        <v>43100</v>
      </c>
      <c r="G217" t="s">
        <v>489</v>
      </c>
      <c r="H217" t="s">
        <v>474</v>
      </c>
      <c r="I217" t="s">
        <v>539</v>
      </c>
      <c r="J217">
        <v>507908000</v>
      </c>
      <c r="K217">
        <v>153322274.50980571</v>
      </c>
    </row>
    <row r="218" spans="1:11" x14ac:dyDescent="0.25">
      <c r="A218">
        <v>525</v>
      </c>
      <c r="B218" t="s">
        <v>40</v>
      </c>
      <c r="C218" t="s">
        <v>490</v>
      </c>
      <c r="E218">
        <v>2017</v>
      </c>
      <c r="F218" s="10">
        <v>43100</v>
      </c>
      <c r="G218" t="s">
        <v>489</v>
      </c>
      <c r="H218" t="s">
        <v>474</v>
      </c>
      <c r="I218" t="s">
        <v>539</v>
      </c>
      <c r="J218">
        <v>-24403000</v>
      </c>
      <c r="K218">
        <v>-7366537.7683808655</v>
      </c>
    </row>
    <row r="219" spans="1:11" x14ac:dyDescent="0.25">
      <c r="A219">
        <v>525</v>
      </c>
      <c r="B219" t="s">
        <v>40</v>
      </c>
      <c r="C219" t="s">
        <v>434</v>
      </c>
      <c r="E219">
        <v>2017</v>
      </c>
      <c r="F219" s="10">
        <v>43100</v>
      </c>
      <c r="G219" t="s">
        <v>489</v>
      </c>
      <c r="H219" t="s">
        <v>474</v>
      </c>
      <c r="I219" t="s">
        <v>539</v>
      </c>
      <c r="J219">
        <v>280830000</v>
      </c>
      <c r="K219">
        <v>84774199.954694033</v>
      </c>
    </row>
    <row r="220" spans="1:11" x14ac:dyDescent="0.25">
      <c r="A220">
        <v>525</v>
      </c>
      <c r="B220" t="s">
        <v>40</v>
      </c>
      <c r="C220" t="s">
        <v>491</v>
      </c>
      <c r="E220">
        <v>2017</v>
      </c>
      <c r="F220" s="10">
        <v>43100</v>
      </c>
      <c r="G220" t="s">
        <v>489</v>
      </c>
      <c r="H220" t="s">
        <v>474</v>
      </c>
      <c r="I220" t="s">
        <v>539</v>
      </c>
      <c r="J220">
        <v>228145000</v>
      </c>
      <c r="K220">
        <v>68870170.026933268</v>
      </c>
    </row>
    <row r="221" spans="1:11" x14ac:dyDescent="0.25">
      <c r="A221">
        <v>889</v>
      </c>
      <c r="B221" t="s">
        <v>41</v>
      </c>
      <c r="C221" t="s">
        <v>436</v>
      </c>
      <c r="E221">
        <v>2017</v>
      </c>
      <c r="F221" s="10">
        <v>43100</v>
      </c>
      <c r="G221" t="s">
        <v>489</v>
      </c>
      <c r="H221" t="s">
        <v>474</v>
      </c>
      <c r="I221" t="s">
        <v>539</v>
      </c>
      <c r="J221">
        <v>125713000</v>
      </c>
      <c r="K221">
        <v>37949004.732060142</v>
      </c>
    </row>
    <row r="222" spans="1:11" x14ac:dyDescent="0.25">
      <c r="A222">
        <v>889</v>
      </c>
      <c r="B222" t="s">
        <v>41</v>
      </c>
      <c r="C222" t="s">
        <v>2336</v>
      </c>
      <c r="E222">
        <v>2017</v>
      </c>
      <c r="F222" s="10">
        <v>43100</v>
      </c>
      <c r="G222" t="s">
        <v>489</v>
      </c>
      <c r="H222" t="s">
        <v>474</v>
      </c>
      <c r="I222" t="s">
        <v>539</v>
      </c>
      <c r="J222">
        <v>631810000</v>
      </c>
      <c r="K222">
        <v>190724592.36326331</v>
      </c>
    </row>
    <row r="223" spans="1:11" x14ac:dyDescent="0.25">
      <c r="A223">
        <v>889</v>
      </c>
      <c r="B223" t="s">
        <v>41</v>
      </c>
      <c r="C223" t="s">
        <v>2337</v>
      </c>
      <c r="E223">
        <v>2017</v>
      </c>
      <c r="F223" s="10">
        <v>43100</v>
      </c>
      <c r="G223" t="s">
        <v>489</v>
      </c>
      <c r="H223" t="s">
        <v>474</v>
      </c>
      <c r="I223" t="s">
        <v>539</v>
      </c>
      <c r="J223">
        <v>30253000</v>
      </c>
      <c r="K223">
        <v>9132478.265247155</v>
      </c>
    </row>
    <row r="224" spans="1:11" x14ac:dyDescent="0.25">
      <c r="A224">
        <v>889</v>
      </c>
      <c r="B224" t="s">
        <v>41</v>
      </c>
      <c r="C224" t="s">
        <v>490</v>
      </c>
      <c r="E224">
        <v>2017</v>
      </c>
      <c r="F224" s="10">
        <v>43100</v>
      </c>
      <c r="G224" t="s">
        <v>489</v>
      </c>
      <c r="H224" t="s">
        <v>474</v>
      </c>
      <c r="I224" t="s">
        <v>539</v>
      </c>
      <c r="J224">
        <v>27814000</v>
      </c>
      <c r="K224">
        <v>8396216.9196305946</v>
      </c>
    </row>
    <row r="225" spans="1:11" x14ac:dyDescent="0.25">
      <c r="A225">
        <v>889</v>
      </c>
      <c r="B225" t="s">
        <v>41</v>
      </c>
      <c r="C225" t="s">
        <v>434</v>
      </c>
      <c r="E225">
        <v>2017</v>
      </c>
      <c r="F225" s="10">
        <v>43100</v>
      </c>
      <c r="G225" t="s">
        <v>489</v>
      </c>
      <c r="H225" t="s">
        <v>474</v>
      </c>
      <c r="I225" t="s">
        <v>539</v>
      </c>
      <c r="J225">
        <v>49093000</v>
      </c>
      <c r="K225">
        <v>14819712.27566782</v>
      </c>
    </row>
    <row r="226" spans="1:11" x14ac:dyDescent="0.25">
      <c r="A226">
        <v>889</v>
      </c>
      <c r="B226" t="s">
        <v>41</v>
      </c>
      <c r="C226" t="s">
        <v>491</v>
      </c>
      <c r="E226">
        <v>2017</v>
      </c>
      <c r="F226" s="10">
        <v>43100</v>
      </c>
      <c r="G226" t="s">
        <v>489</v>
      </c>
      <c r="H226" t="s">
        <v>474</v>
      </c>
      <c r="I226" t="s">
        <v>539</v>
      </c>
      <c r="J226">
        <v>43341000</v>
      </c>
      <c r="K226">
        <v>13083355.05550117</v>
      </c>
    </row>
    <row r="227" spans="1:11" x14ac:dyDescent="0.25">
      <c r="A227">
        <v>972</v>
      </c>
      <c r="B227" t="s">
        <v>32</v>
      </c>
      <c r="C227" t="s">
        <v>436</v>
      </c>
      <c r="E227">
        <v>2017</v>
      </c>
      <c r="F227" s="10">
        <v>43100</v>
      </c>
      <c r="G227" t="s">
        <v>489</v>
      </c>
      <c r="H227" t="s">
        <v>474</v>
      </c>
      <c r="I227" t="s">
        <v>539</v>
      </c>
      <c r="J227">
        <v>675138000</v>
      </c>
      <c r="K227">
        <v>203804023.10654923</v>
      </c>
    </row>
    <row r="228" spans="1:11" x14ac:dyDescent="0.25">
      <c r="A228">
        <v>972</v>
      </c>
      <c r="B228" t="s">
        <v>32</v>
      </c>
      <c r="C228" t="s">
        <v>2336</v>
      </c>
      <c r="E228">
        <v>2017</v>
      </c>
      <c r="F228" s="10">
        <v>43100</v>
      </c>
      <c r="G228" t="s">
        <v>489</v>
      </c>
      <c r="H228" t="s">
        <v>474</v>
      </c>
      <c r="I228" t="s">
        <v>539</v>
      </c>
      <c r="J228">
        <v>1851228000</v>
      </c>
      <c r="K228">
        <v>558830511.81757045</v>
      </c>
    </row>
    <row r="229" spans="1:11" x14ac:dyDescent="0.25">
      <c r="A229">
        <v>972</v>
      </c>
      <c r="B229" t="s">
        <v>32</v>
      </c>
      <c r="C229" t="s">
        <v>2337</v>
      </c>
      <c r="E229">
        <v>2017</v>
      </c>
      <c r="F229" s="10">
        <v>43100</v>
      </c>
      <c r="G229" t="s">
        <v>489</v>
      </c>
      <c r="H229" t="s">
        <v>474</v>
      </c>
      <c r="I229" t="s">
        <v>539</v>
      </c>
      <c r="J229">
        <v>145008000</v>
      </c>
      <c r="K229">
        <v>43773589.670014858</v>
      </c>
    </row>
    <row r="230" spans="1:11" x14ac:dyDescent="0.25">
      <c r="A230">
        <v>972</v>
      </c>
      <c r="B230" t="s">
        <v>32</v>
      </c>
      <c r="C230" t="s">
        <v>490</v>
      </c>
      <c r="E230">
        <v>2017</v>
      </c>
      <c r="F230" s="10">
        <v>43100</v>
      </c>
      <c r="G230" t="s">
        <v>489</v>
      </c>
      <c r="H230" t="s">
        <v>474</v>
      </c>
      <c r="I230" t="s">
        <v>539</v>
      </c>
      <c r="J230">
        <v>236689000</v>
      </c>
      <c r="K230">
        <v>71449348.762869269</v>
      </c>
    </row>
    <row r="231" spans="1:11" x14ac:dyDescent="0.25">
      <c r="A231">
        <v>972</v>
      </c>
      <c r="B231" t="s">
        <v>32</v>
      </c>
      <c r="C231" t="s">
        <v>434</v>
      </c>
      <c r="E231">
        <v>2017</v>
      </c>
      <c r="F231" s="10">
        <v>43100</v>
      </c>
      <c r="G231" t="s">
        <v>489</v>
      </c>
      <c r="H231" t="s">
        <v>474</v>
      </c>
      <c r="I231" t="s">
        <v>539</v>
      </c>
      <c r="J231">
        <v>129015000</v>
      </c>
      <c r="K231">
        <v>38945780.034735784</v>
      </c>
    </row>
    <row r="232" spans="1:11" x14ac:dyDescent="0.25">
      <c r="A232">
        <v>972</v>
      </c>
      <c r="B232" t="s">
        <v>32</v>
      </c>
      <c r="C232" t="s">
        <v>491</v>
      </c>
      <c r="E232">
        <v>2017</v>
      </c>
      <c r="F232" s="10">
        <v>43100</v>
      </c>
      <c r="G232" t="s">
        <v>489</v>
      </c>
      <c r="H232" t="s">
        <v>474</v>
      </c>
      <c r="I232" t="s">
        <v>539</v>
      </c>
      <c r="J232">
        <v>164426000</v>
      </c>
      <c r="K232">
        <v>49635304.638929315</v>
      </c>
    </row>
    <row r="233" spans="1:11" x14ac:dyDescent="0.25">
      <c r="A233">
        <v>1612</v>
      </c>
      <c r="B233" t="s">
        <v>2231</v>
      </c>
      <c r="C233" t="s">
        <v>436</v>
      </c>
      <c r="E233">
        <v>2017</v>
      </c>
      <c r="F233" s="10">
        <v>43100</v>
      </c>
      <c r="G233" t="s">
        <v>489</v>
      </c>
      <c r="H233" t="s">
        <v>474</v>
      </c>
      <c r="I233" t="s">
        <v>539</v>
      </c>
      <c r="J233">
        <v>-50553000</v>
      </c>
      <c r="K233">
        <v>-15260442.724458382</v>
      </c>
    </row>
    <row r="234" spans="1:11" x14ac:dyDescent="0.25">
      <c r="A234">
        <v>1612</v>
      </c>
      <c r="B234" t="s">
        <v>2231</v>
      </c>
      <c r="C234" t="s">
        <v>2336</v>
      </c>
      <c r="E234">
        <v>2017</v>
      </c>
      <c r="F234" s="10">
        <v>43100</v>
      </c>
      <c r="G234" t="s">
        <v>489</v>
      </c>
      <c r="H234" t="s">
        <v>474</v>
      </c>
      <c r="I234" t="s">
        <v>539</v>
      </c>
      <c r="J234">
        <v>4234992000</v>
      </c>
      <c r="K234">
        <v>1278417756.7016685</v>
      </c>
    </row>
    <row r="235" spans="1:11" x14ac:dyDescent="0.25">
      <c r="A235">
        <v>1612</v>
      </c>
      <c r="B235" t="s">
        <v>2231</v>
      </c>
      <c r="C235" t="s">
        <v>2337</v>
      </c>
      <c r="E235">
        <v>2017</v>
      </c>
      <c r="F235" s="10">
        <v>43100</v>
      </c>
      <c r="G235" t="s">
        <v>489</v>
      </c>
      <c r="H235" t="s">
        <v>474</v>
      </c>
      <c r="I235" t="s">
        <v>539</v>
      </c>
      <c r="J235">
        <v>-277675000</v>
      </c>
      <c r="K235">
        <v>-83821799.567067847</v>
      </c>
    </row>
    <row r="236" spans="1:11" x14ac:dyDescent="0.25">
      <c r="A236">
        <v>1612</v>
      </c>
      <c r="B236" t="s">
        <v>2231</v>
      </c>
      <c r="C236" t="s">
        <v>490</v>
      </c>
      <c r="E236">
        <v>2017</v>
      </c>
      <c r="F236" s="10">
        <v>43100</v>
      </c>
      <c r="G236" t="s">
        <v>489</v>
      </c>
      <c r="H236" t="s">
        <v>474</v>
      </c>
      <c r="I236" t="s">
        <v>539</v>
      </c>
      <c r="J236">
        <v>-18442000</v>
      </c>
      <c r="K236">
        <v>-5567089.6825996768</v>
      </c>
    </row>
    <row r="237" spans="1:11" x14ac:dyDescent="0.25">
      <c r="A237">
        <v>1612</v>
      </c>
      <c r="B237" t="s">
        <v>2231</v>
      </c>
      <c r="C237" t="s">
        <v>434</v>
      </c>
      <c r="E237">
        <v>2017</v>
      </c>
      <c r="F237" s="10">
        <v>43100</v>
      </c>
      <c r="G237" t="s">
        <v>489</v>
      </c>
      <c r="H237" t="s">
        <v>474</v>
      </c>
      <c r="I237" t="s">
        <v>539</v>
      </c>
      <c r="J237">
        <v>122803000</v>
      </c>
      <c r="K237">
        <v>37070562.536183067</v>
      </c>
    </row>
    <row r="238" spans="1:11" x14ac:dyDescent="0.25">
      <c r="A238">
        <v>1612</v>
      </c>
      <c r="B238" t="s">
        <v>2231</v>
      </c>
      <c r="C238" t="s">
        <v>491</v>
      </c>
      <c r="E238">
        <v>2017</v>
      </c>
      <c r="F238" s="10">
        <v>43100</v>
      </c>
      <c r="G238" t="s">
        <v>489</v>
      </c>
      <c r="H238" t="s">
        <v>474</v>
      </c>
      <c r="I238" t="s">
        <v>539</v>
      </c>
      <c r="J238">
        <v>122761000</v>
      </c>
      <c r="K238">
        <v>37057883.989026077</v>
      </c>
    </row>
    <row r="239" spans="1:11" x14ac:dyDescent="0.25">
      <c r="A239">
        <v>2042</v>
      </c>
      <c r="B239" t="s">
        <v>39</v>
      </c>
      <c r="C239" t="s">
        <v>436</v>
      </c>
      <c r="E239">
        <v>2017</v>
      </c>
      <c r="F239" s="10">
        <v>43100</v>
      </c>
      <c r="G239" t="s">
        <v>489</v>
      </c>
      <c r="H239" t="s">
        <v>474</v>
      </c>
      <c r="I239" t="s">
        <v>539</v>
      </c>
      <c r="J239">
        <v>1383522000</v>
      </c>
      <c r="K239">
        <v>417644021.89836627</v>
      </c>
    </row>
    <row r="240" spans="1:11" x14ac:dyDescent="0.25">
      <c r="A240">
        <v>2042</v>
      </c>
      <c r="B240" t="s">
        <v>39</v>
      </c>
      <c r="C240" t="s">
        <v>2336</v>
      </c>
      <c r="E240">
        <v>2017</v>
      </c>
      <c r="F240" s="10">
        <v>43100</v>
      </c>
      <c r="G240" t="s">
        <v>489</v>
      </c>
      <c r="H240" t="s">
        <v>474</v>
      </c>
      <c r="I240" t="s">
        <v>539</v>
      </c>
      <c r="J240">
        <v>4166955000</v>
      </c>
      <c r="K240">
        <v>1257879415.9178579</v>
      </c>
    </row>
    <row r="241" spans="1:11" x14ac:dyDescent="0.25">
      <c r="A241">
        <v>2042</v>
      </c>
      <c r="B241" t="s">
        <v>39</v>
      </c>
      <c r="C241" t="s">
        <v>2337</v>
      </c>
      <c r="E241">
        <v>2017</v>
      </c>
      <c r="F241" s="10">
        <v>43100</v>
      </c>
      <c r="G241" t="s">
        <v>489</v>
      </c>
      <c r="H241" t="s">
        <v>474</v>
      </c>
      <c r="I241" t="s">
        <v>539</v>
      </c>
      <c r="J241">
        <v>686172000</v>
      </c>
      <c r="K241">
        <v>207134858.5667924</v>
      </c>
    </row>
    <row r="242" spans="1:11" x14ac:dyDescent="0.25">
      <c r="A242">
        <v>2042</v>
      </c>
      <c r="B242" t="s">
        <v>39</v>
      </c>
      <c r="C242" t="s">
        <v>490</v>
      </c>
      <c r="E242">
        <v>2017</v>
      </c>
      <c r="F242" s="10">
        <v>43100</v>
      </c>
      <c r="G242" t="s">
        <v>489</v>
      </c>
      <c r="H242" t="s">
        <v>474</v>
      </c>
      <c r="I242" t="s">
        <v>539</v>
      </c>
      <c r="J242">
        <v>222167000</v>
      </c>
      <c r="K242">
        <v>67065590.148255199</v>
      </c>
    </row>
    <row r="243" spans="1:11" x14ac:dyDescent="0.25">
      <c r="A243">
        <v>2042</v>
      </c>
      <c r="B243" t="s">
        <v>39</v>
      </c>
      <c r="C243" t="s">
        <v>434</v>
      </c>
      <c r="E243">
        <v>2017</v>
      </c>
      <c r="F243" s="10">
        <v>43100</v>
      </c>
      <c r="G243" t="s">
        <v>489</v>
      </c>
      <c r="H243" t="s">
        <v>474</v>
      </c>
      <c r="I243" t="s">
        <v>539</v>
      </c>
      <c r="J243">
        <v>247282000</v>
      </c>
      <c r="K243">
        <v>74647059.477964073</v>
      </c>
    </row>
    <row r="244" spans="1:11" x14ac:dyDescent="0.25">
      <c r="A244">
        <v>2042</v>
      </c>
      <c r="B244" t="s">
        <v>39</v>
      </c>
      <c r="C244" t="s">
        <v>491</v>
      </c>
      <c r="E244">
        <v>2017</v>
      </c>
      <c r="F244" s="10">
        <v>43100</v>
      </c>
      <c r="G244" t="s">
        <v>489</v>
      </c>
      <c r="H244" t="s">
        <v>474</v>
      </c>
      <c r="I244" t="s">
        <v>539</v>
      </c>
      <c r="J244">
        <v>227901000</v>
      </c>
      <c r="K244">
        <v>68796513.705354571</v>
      </c>
    </row>
    <row r="245" spans="1:11" x14ac:dyDescent="0.25">
      <c r="A245">
        <v>2062</v>
      </c>
      <c r="B245" t="s">
        <v>42</v>
      </c>
      <c r="C245" t="s">
        <v>2336</v>
      </c>
      <c r="E245">
        <v>2017</v>
      </c>
      <c r="F245" s="10">
        <v>43100</v>
      </c>
      <c r="G245" t="s">
        <v>489</v>
      </c>
      <c r="H245" t="s">
        <v>474</v>
      </c>
      <c r="I245" t="s">
        <v>539</v>
      </c>
      <c r="J245">
        <v>2071271000</v>
      </c>
      <c r="K245">
        <v>625254929.72388649</v>
      </c>
    </row>
    <row r="246" spans="1:11" x14ac:dyDescent="0.25">
      <c r="A246">
        <v>2062</v>
      </c>
      <c r="B246" t="s">
        <v>42</v>
      </c>
      <c r="C246" t="s">
        <v>2337</v>
      </c>
      <c r="E246">
        <v>2017</v>
      </c>
      <c r="F246" s="10">
        <v>43100</v>
      </c>
      <c r="G246" t="s">
        <v>489</v>
      </c>
      <c r="H246" t="s">
        <v>474</v>
      </c>
      <c r="I246" t="s">
        <v>539</v>
      </c>
      <c r="J246">
        <v>280575000</v>
      </c>
      <c r="K246">
        <v>84697223.061240882</v>
      </c>
    </row>
    <row r="247" spans="1:11" x14ac:dyDescent="0.25">
      <c r="A247">
        <v>2062</v>
      </c>
      <c r="B247" t="s">
        <v>42</v>
      </c>
      <c r="C247" t="s">
        <v>434</v>
      </c>
      <c r="E247">
        <v>2017</v>
      </c>
      <c r="F247" s="10">
        <v>43100</v>
      </c>
      <c r="G247" t="s">
        <v>489</v>
      </c>
      <c r="H247" t="s">
        <v>474</v>
      </c>
      <c r="I247" t="s">
        <v>539</v>
      </c>
      <c r="J247">
        <v>210570000</v>
      </c>
      <c r="K247">
        <v>63564801.782074288</v>
      </c>
    </row>
    <row r="248" spans="1:11" x14ac:dyDescent="0.25">
      <c r="A248">
        <v>2062</v>
      </c>
      <c r="B248" t="s">
        <v>42</v>
      </c>
      <c r="C248" t="s">
        <v>491</v>
      </c>
      <c r="E248">
        <v>2017</v>
      </c>
      <c r="F248" s="10">
        <v>43100</v>
      </c>
      <c r="G248" t="s">
        <v>489</v>
      </c>
      <c r="H248" t="s">
        <v>474</v>
      </c>
      <c r="I248" t="s">
        <v>539</v>
      </c>
      <c r="J248">
        <v>36418000</v>
      </c>
      <c r="K248">
        <v>10993507.865790859</v>
      </c>
    </row>
    <row r="249" spans="1:11" x14ac:dyDescent="0.25">
      <c r="A249">
        <v>8528</v>
      </c>
      <c r="B249" t="s">
        <v>34</v>
      </c>
      <c r="C249" t="s">
        <v>436</v>
      </c>
      <c r="E249">
        <v>2017</v>
      </c>
      <c r="F249" s="10">
        <v>43100</v>
      </c>
      <c r="G249" t="s">
        <v>489</v>
      </c>
      <c r="H249" t="s">
        <v>474</v>
      </c>
      <c r="I249" t="s">
        <v>539</v>
      </c>
      <c r="J249">
        <v>856532000</v>
      </c>
      <c r="K249">
        <v>258561460.796902</v>
      </c>
    </row>
    <row r="250" spans="1:11" x14ac:dyDescent="0.25">
      <c r="A250">
        <v>8528</v>
      </c>
      <c r="B250" t="s">
        <v>34</v>
      </c>
      <c r="C250" t="s">
        <v>2336</v>
      </c>
      <c r="E250">
        <v>2017</v>
      </c>
      <c r="F250" s="10">
        <v>43100</v>
      </c>
      <c r="G250" t="s">
        <v>489</v>
      </c>
      <c r="H250" t="s">
        <v>474</v>
      </c>
      <c r="I250" t="s">
        <v>539</v>
      </c>
      <c r="J250">
        <v>2105051000</v>
      </c>
      <c r="K250">
        <v>635452104.08015037</v>
      </c>
    </row>
    <row r="251" spans="1:11" x14ac:dyDescent="0.25">
      <c r="A251">
        <v>8528</v>
      </c>
      <c r="B251" t="s">
        <v>34</v>
      </c>
      <c r="C251" t="s">
        <v>2337</v>
      </c>
      <c r="E251">
        <v>2017</v>
      </c>
      <c r="F251" s="10">
        <v>43100</v>
      </c>
      <c r="G251" t="s">
        <v>489</v>
      </c>
      <c r="H251" t="s">
        <v>474</v>
      </c>
      <c r="I251" t="s">
        <v>539</v>
      </c>
      <c r="J251">
        <v>254666000</v>
      </c>
      <c r="K251">
        <v>76876068.816230848</v>
      </c>
    </row>
    <row r="252" spans="1:11" x14ac:dyDescent="0.25">
      <c r="A252">
        <v>8528</v>
      </c>
      <c r="B252" t="s">
        <v>34</v>
      </c>
      <c r="C252" t="s">
        <v>490</v>
      </c>
      <c r="E252">
        <v>2017</v>
      </c>
      <c r="F252" s="10">
        <v>43100</v>
      </c>
      <c r="G252" t="s">
        <v>489</v>
      </c>
      <c r="H252" t="s">
        <v>474</v>
      </c>
      <c r="I252" t="s">
        <v>539</v>
      </c>
      <c r="J252">
        <v>368322000</v>
      </c>
      <c r="K252">
        <v>111185424.90372401</v>
      </c>
    </row>
    <row r="253" spans="1:11" x14ac:dyDescent="0.25">
      <c r="A253">
        <v>8528</v>
      </c>
      <c r="B253" t="s">
        <v>34</v>
      </c>
      <c r="C253" t="s">
        <v>434</v>
      </c>
      <c r="E253">
        <v>2017</v>
      </c>
      <c r="F253" s="10">
        <v>43100</v>
      </c>
      <c r="G253" t="s">
        <v>489</v>
      </c>
      <c r="H253" t="s">
        <v>474</v>
      </c>
      <c r="I253" t="s">
        <v>539</v>
      </c>
      <c r="J253">
        <v>185278000</v>
      </c>
      <c r="K253">
        <v>55929901.432203822</v>
      </c>
    </row>
    <row r="254" spans="1:11" x14ac:dyDescent="0.25">
      <c r="A254">
        <v>8528</v>
      </c>
      <c r="B254" t="s">
        <v>34</v>
      </c>
      <c r="C254" t="s">
        <v>491</v>
      </c>
      <c r="E254">
        <v>2017</v>
      </c>
      <c r="F254" s="10">
        <v>43100</v>
      </c>
      <c r="G254" t="s">
        <v>489</v>
      </c>
      <c r="H254" t="s">
        <v>474</v>
      </c>
      <c r="I254" t="s">
        <v>539</v>
      </c>
      <c r="J254">
        <v>48266000</v>
      </c>
      <c r="K254">
        <v>14570065.644743303</v>
      </c>
    </row>
    <row r="255" spans="1:11" x14ac:dyDescent="0.25">
      <c r="A255">
        <v>1560</v>
      </c>
      <c r="B255" t="s">
        <v>47</v>
      </c>
      <c r="C255" t="s">
        <v>436</v>
      </c>
      <c r="E255">
        <v>2014</v>
      </c>
      <c r="F255" s="10">
        <v>41729</v>
      </c>
      <c r="G255" t="s">
        <v>489</v>
      </c>
      <c r="H255" t="s">
        <v>474</v>
      </c>
      <c r="I255" t="s">
        <v>540</v>
      </c>
      <c r="J255">
        <v>8104000</v>
      </c>
      <c r="K255">
        <v>7339110.5584842172</v>
      </c>
    </row>
    <row r="256" spans="1:11" x14ac:dyDescent="0.25">
      <c r="A256">
        <v>1560</v>
      </c>
      <c r="B256" t="s">
        <v>47</v>
      </c>
      <c r="C256" t="s">
        <v>2336</v>
      </c>
      <c r="E256">
        <v>2014</v>
      </c>
      <c r="F256" s="10">
        <v>41729</v>
      </c>
      <c r="G256" t="s">
        <v>489</v>
      </c>
      <c r="H256" t="s">
        <v>474</v>
      </c>
      <c r="I256" t="s">
        <v>540</v>
      </c>
      <c r="J256">
        <v>320162000</v>
      </c>
      <c r="K256">
        <v>289943770.31409478</v>
      </c>
    </row>
    <row r="257" spans="1:11" x14ac:dyDescent="0.25">
      <c r="A257">
        <v>1560</v>
      </c>
      <c r="B257" t="s">
        <v>47</v>
      </c>
      <c r="C257" t="s">
        <v>2337</v>
      </c>
      <c r="E257">
        <v>2014</v>
      </c>
      <c r="F257" s="10">
        <v>41729</v>
      </c>
      <c r="G257" t="s">
        <v>489</v>
      </c>
      <c r="H257" t="s">
        <v>474</v>
      </c>
      <c r="I257" t="s">
        <v>540</v>
      </c>
      <c r="J257">
        <v>-26735000</v>
      </c>
      <c r="K257">
        <v>-24211638.793321267</v>
      </c>
    </row>
    <row r="258" spans="1:11" x14ac:dyDescent="0.25">
      <c r="A258">
        <v>1345</v>
      </c>
      <c r="B258" t="s">
        <v>45</v>
      </c>
      <c r="C258" t="s">
        <v>436</v>
      </c>
      <c r="E258">
        <v>2014</v>
      </c>
      <c r="F258" s="10">
        <v>41820</v>
      </c>
      <c r="G258" t="s">
        <v>489</v>
      </c>
      <c r="H258" t="s">
        <v>474</v>
      </c>
      <c r="I258" t="s">
        <v>540</v>
      </c>
      <c r="J258">
        <v>76360</v>
      </c>
      <c r="K258">
        <v>71487.082988115129</v>
      </c>
    </row>
    <row r="259" spans="1:11" x14ac:dyDescent="0.25">
      <c r="A259">
        <v>1345</v>
      </c>
      <c r="B259" t="s">
        <v>45</v>
      </c>
      <c r="C259" t="s">
        <v>2336</v>
      </c>
      <c r="E259">
        <v>2014</v>
      </c>
      <c r="F259" s="10">
        <v>41820</v>
      </c>
      <c r="G259" t="s">
        <v>489</v>
      </c>
      <c r="H259" t="s">
        <v>474</v>
      </c>
      <c r="I259" t="s">
        <v>540</v>
      </c>
      <c r="J259">
        <v>34831510</v>
      </c>
      <c r="K259">
        <v>32608735.541793637</v>
      </c>
    </row>
    <row r="260" spans="1:11" x14ac:dyDescent="0.25">
      <c r="A260">
        <v>1345</v>
      </c>
      <c r="B260" t="s">
        <v>45</v>
      </c>
      <c r="C260" t="s">
        <v>2337</v>
      </c>
      <c r="E260">
        <v>2014</v>
      </c>
      <c r="F260" s="10">
        <v>41820</v>
      </c>
      <c r="G260" t="s">
        <v>489</v>
      </c>
      <c r="H260" t="s">
        <v>474</v>
      </c>
      <c r="I260" t="s">
        <v>540</v>
      </c>
      <c r="J260">
        <v>-1456130</v>
      </c>
      <c r="K260">
        <v>-1363206.9951739665</v>
      </c>
    </row>
    <row r="261" spans="1:11" x14ac:dyDescent="0.25">
      <c r="A261">
        <v>544</v>
      </c>
      <c r="B261" t="s">
        <v>43</v>
      </c>
      <c r="C261" t="s">
        <v>436</v>
      </c>
      <c r="E261">
        <v>2014</v>
      </c>
      <c r="F261" s="10">
        <v>42004</v>
      </c>
      <c r="G261" t="s">
        <v>489</v>
      </c>
      <c r="H261" t="s">
        <v>474</v>
      </c>
      <c r="I261" t="s">
        <v>540</v>
      </c>
      <c r="J261">
        <v>452000000</v>
      </c>
      <c r="K261">
        <v>390224698.63343656</v>
      </c>
    </row>
    <row r="262" spans="1:11" x14ac:dyDescent="0.25">
      <c r="A262">
        <v>544</v>
      </c>
      <c r="B262" t="s">
        <v>43</v>
      </c>
      <c r="C262" t="s">
        <v>2336</v>
      </c>
      <c r="E262">
        <v>2014</v>
      </c>
      <c r="F262" s="10">
        <v>42004</v>
      </c>
      <c r="G262" t="s">
        <v>489</v>
      </c>
      <c r="H262" t="s">
        <v>474</v>
      </c>
      <c r="I262" t="s">
        <v>540</v>
      </c>
      <c r="J262">
        <v>1927000000</v>
      </c>
      <c r="K262">
        <v>1663634943.0677705</v>
      </c>
    </row>
    <row r="263" spans="1:11" x14ac:dyDescent="0.25">
      <c r="A263">
        <v>544</v>
      </c>
      <c r="B263" t="s">
        <v>43</v>
      </c>
      <c r="C263" t="s">
        <v>2337</v>
      </c>
      <c r="E263">
        <v>2014</v>
      </c>
      <c r="F263" s="10">
        <v>42004</v>
      </c>
      <c r="G263" t="s">
        <v>489</v>
      </c>
      <c r="H263" t="s">
        <v>474</v>
      </c>
      <c r="I263" t="s">
        <v>540</v>
      </c>
      <c r="J263">
        <v>191000000</v>
      </c>
      <c r="K263">
        <v>164895835.04200527</v>
      </c>
    </row>
    <row r="264" spans="1:11" x14ac:dyDescent="0.25">
      <c r="A264">
        <v>1716</v>
      </c>
      <c r="B264" t="s">
        <v>49</v>
      </c>
      <c r="C264" t="s">
        <v>436</v>
      </c>
      <c r="E264">
        <v>2014</v>
      </c>
      <c r="F264" s="10">
        <v>42004</v>
      </c>
      <c r="G264" t="s">
        <v>489</v>
      </c>
      <c r="H264" t="s">
        <v>474</v>
      </c>
      <c r="I264" t="s">
        <v>540</v>
      </c>
      <c r="J264">
        <v>576664000</v>
      </c>
      <c r="K264">
        <v>497850742.50608861</v>
      </c>
    </row>
    <row r="265" spans="1:11" x14ac:dyDescent="0.25">
      <c r="A265">
        <v>1716</v>
      </c>
      <c r="B265" t="s">
        <v>49</v>
      </c>
      <c r="C265" t="s">
        <v>2336</v>
      </c>
      <c r="E265">
        <v>2014</v>
      </c>
      <c r="F265" s="10">
        <v>42004</v>
      </c>
      <c r="G265" t="s">
        <v>489</v>
      </c>
      <c r="H265" t="s">
        <v>474</v>
      </c>
      <c r="I265" t="s">
        <v>540</v>
      </c>
      <c r="J265">
        <v>8238762000</v>
      </c>
      <c r="K265">
        <v>7112761987.9703741</v>
      </c>
    </row>
    <row r="266" spans="1:11" x14ac:dyDescent="0.25">
      <c r="A266">
        <v>1716</v>
      </c>
      <c r="B266" t="s">
        <v>49</v>
      </c>
      <c r="C266" t="s">
        <v>2337</v>
      </c>
      <c r="E266">
        <v>2014</v>
      </c>
      <c r="F266" s="10">
        <v>42004</v>
      </c>
      <c r="G266" t="s">
        <v>489</v>
      </c>
      <c r="H266" t="s">
        <v>474</v>
      </c>
      <c r="I266" t="s">
        <v>540</v>
      </c>
      <c r="J266">
        <v>1334587000</v>
      </c>
      <c r="K266">
        <v>1152187632.4670403</v>
      </c>
    </row>
    <row r="267" spans="1:11" x14ac:dyDescent="0.25">
      <c r="A267">
        <v>1733</v>
      </c>
      <c r="B267" t="s">
        <v>50</v>
      </c>
      <c r="C267" t="s">
        <v>436</v>
      </c>
      <c r="E267">
        <v>2014</v>
      </c>
      <c r="F267" s="10">
        <v>42004</v>
      </c>
      <c r="G267" t="s">
        <v>489</v>
      </c>
      <c r="H267" t="s">
        <v>474</v>
      </c>
      <c r="I267" t="s">
        <v>540</v>
      </c>
      <c r="J267">
        <v>294990000</v>
      </c>
      <c r="K267">
        <v>254673415.597074</v>
      </c>
    </row>
    <row r="268" spans="1:11" x14ac:dyDescent="0.25">
      <c r="A268">
        <v>1733</v>
      </c>
      <c r="B268" t="s">
        <v>50</v>
      </c>
      <c r="C268" t="s">
        <v>2336</v>
      </c>
      <c r="E268">
        <v>2014</v>
      </c>
      <c r="F268" s="10">
        <v>42004</v>
      </c>
      <c r="G268" t="s">
        <v>489</v>
      </c>
      <c r="H268" t="s">
        <v>474</v>
      </c>
      <c r="I268" t="s">
        <v>540</v>
      </c>
      <c r="J268">
        <v>2075311000</v>
      </c>
      <c r="K268">
        <v>1791676127.3133979</v>
      </c>
    </row>
    <row r="269" spans="1:11" x14ac:dyDescent="0.25">
      <c r="A269">
        <v>1733</v>
      </c>
      <c r="B269" t="s">
        <v>50</v>
      </c>
      <c r="C269" t="s">
        <v>2337</v>
      </c>
      <c r="E269">
        <v>2014</v>
      </c>
      <c r="F269" s="10">
        <v>42004</v>
      </c>
      <c r="G269" t="s">
        <v>489</v>
      </c>
      <c r="H269" t="s">
        <v>474</v>
      </c>
      <c r="I269" t="s">
        <v>540</v>
      </c>
      <c r="J269">
        <v>164498000</v>
      </c>
      <c r="K269">
        <v>142015890.43319258</v>
      </c>
    </row>
    <row r="270" spans="1:11" x14ac:dyDescent="0.25">
      <c r="A270">
        <v>1875</v>
      </c>
      <c r="B270" t="s">
        <v>51</v>
      </c>
      <c r="C270" t="s">
        <v>436</v>
      </c>
      <c r="E270">
        <v>2014</v>
      </c>
      <c r="F270" s="10">
        <v>42004</v>
      </c>
      <c r="G270" t="s">
        <v>489</v>
      </c>
      <c r="H270" t="s">
        <v>474</v>
      </c>
      <c r="I270" t="s">
        <v>540</v>
      </c>
      <c r="J270">
        <v>238000000</v>
      </c>
      <c r="K270">
        <v>205472297.06804845</v>
      </c>
    </row>
    <row r="271" spans="1:11" x14ac:dyDescent="0.25">
      <c r="A271">
        <v>1875</v>
      </c>
      <c r="B271" t="s">
        <v>51</v>
      </c>
      <c r="C271" t="s">
        <v>2336</v>
      </c>
      <c r="E271">
        <v>2014</v>
      </c>
      <c r="F271" s="10">
        <v>42004</v>
      </c>
      <c r="G271" t="s">
        <v>489</v>
      </c>
      <c r="H271" t="s">
        <v>474</v>
      </c>
      <c r="I271" t="s">
        <v>540</v>
      </c>
      <c r="J271">
        <v>2902400000</v>
      </c>
      <c r="K271">
        <v>2505726029.4550581</v>
      </c>
    </row>
    <row r="272" spans="1:11" x14ac:dyDescent="0.25">
      <c r="A272">
        <v>1875</v>
      </c>
      <c r="B272" t="s">
        <v>51</v>
      </c>
      <c r="C272" t="s">
        <v>2337</v>
      </c>
      <c r="E272">
        <v>2014</v>
      </c>
      <c r="F272" s="10">
        <v>42004</v>
      </c>
      <c r="G272" t="s">
        <v>489</v>
      </c>
      <c r="H272" t="s">
        <v>474</v>
      </c>
      <c r="I272" t="s">
        <v>540</v>
      </c>
      <c r="J272">
        <v>62200000</v>
      </c>
      <c r="K272">
        <v>53699062.5110614</v>
      </c>
    </row>
    <row r="273" spans="1:11" x14ac:dyDescent="0.25">
      <c r="A273">
        <v>8115</v>
      </c>
      <c r="B273" t="s">
        <v>48</v>
      </c>
      <c r="C273" t="s">
        <v>436</v>
      </c>
      <c r="E273">
        <v>2014</v>
      </c>
      <c r="F273" s="10">
        <v>42004</v>
      </c>
      <c r="G273" t="s">
        <v>489</v>
      </c>
      <c r="H273" t="s">
        <v>474</v>
      </c>
      <c r="I273" t="s">
        <v>540</v>
      </c>
      <c r="J273">
        <v>-552000</v>
      </c>
      <c r="K273">
        <v>-476557.59656118799</v>
      </c>
    </row>
    <row r="274" spans="1:11" x14ac:dyDescent="0.25">
      <c r="A274">
        <v>8115</v>
      </c>
      <c r="B274" t="s">
        <v>48</v>
      </c>
      <c r="C274" t="s">
        <v>2336</v>
      </c>
      <c r="E274">
        <v>2014</v>
      </c>
      <c r="F274" s="10">
        <v>42004</v>
      </c>
      <c r="G274" t="s">
        <v>489</v>
      </c>
      <c r="H274" t="s">
        <v>474</v>
      </c>
      <c r="I274" t="s">
        <v>540</v>
      </c>
      <c r="J274">
        <v>77806000</v>
      </c>
      <c r="K274">
        <v>67172174.561666295</v>
      </c>
    </row>
    <row r="275" spans="1:11" x14ac:dyDescent="0.25">
      <c r="A275">
        <v>8115</v>
      </c>
      <c r="B275" t="s">
        <v>48</v>
      </c>
      <c r="C275" t="s">
        <v>2337</v>
      </c>
      <c r="E275">
        <v>2014</v>
      </c>
      <c r="F275" s="10">
        <v>42004</v>
      </c>
      <c r="G275" t="s">
        <v>489</v>
      </c>
      <c r="H275" t="s">
        <v>474</v>
      </c>
      <c r="I275" t="s">
        <v>540</v>
      </c>
      <c r="J275">
        <v>-3886000</v>
      </c>
      <c r="K275">
        <v>-3354896.4134724215</v>
      </c>
    </row>
    <row r="276" spans="1:11" x14ac:dyDescent="0.25">
      <c r="A276">
        <v>1560</v>
      </c>
      <c r="B276" t="s">
        <v>47</v>
      </c>
      <c r="C276" t="s">
        <v>436</v>
      </c>
      <c r="E276">
        <v>2015</v>
      </c>
      <c r="F276" s="10">
        <v>42094</v>
      </c>
      <c r="G276" t="s">
        <v>489</v>
      </c>
      <c r="H276" t="s">
        <v>474</v>
      </c>
      <c r="I276" t="s">
        <v>540</v>
      </c>
      <c r="J276">
        <v>12050000</v>
      </c>
      <c r="K276">
        <v>9437035.783986643</v>
      </c>
    </row>
    <row r="277" spans="1:11" x14ac:dyDescent="0.25">
      <c r="A277">
        <v>1560</v>
      </c>
      <c r="B277" t="s">
        <v>47</v>
      </c>
      <c r="C277" t="s">
        <v>2336</v>
      </c>
      <c r="E277">
        <v>2015</v>
      </c>
      <c r="F277" s="10">
        <v>42094</v>
      </c>
      <c r="G277" t="s">
        <v>489</v>
      </c>
      <c r="H277" t="s">
        <v>474</v>
      </c>
      <c r="I277" t="s">
        <v>540</v>
      </c>
      <c r="J277">
        <v>318669000</v>
      </c>
      <c r="K277">
        <v>249567697.61387882</v>
      </c>
    </row>
    <row r="278" spans="1:11" x14ac:dyDescent="0.25">
      <c r="A278">
        <v>1560</v>
      </c>
      <c r="B278" t="s">
        <v>47</v>
      </c>
      <c r="C278" t="s">
        <v>2337</v>
      </c>
      <c r="E278">
        <v>2015</v>
      </c>
      <c r="F278" s="10">
        <v>42094</v>
      </c>
      <c r="G278" t="s">
        <v>489</v>
      </c>
      <c r="H278" t="s">
        <v>474</v>
      </c>
      <c r="I278" t="s">
        <v>540</v>
      </c>
      <c r="J278">
        <v>-33509000</v>
      </c>
      <c r="K278">
        <v>-26242791.04444883</v>
      </c>
    </row>
    <row r="279" spans="1:11" x14ac:dyDescent="0.25">
      <c r="A279">
        <v>1345</v>
      </c>
      <c r="B279" t="s">
        <v>45</v>
      </c>
      <c r="C279" t="s">
        <v>436</v>
      </c>
      <c r="E279">
        <v>2015</v>
      </c>
      <c r="F279" s="10">
        <v>42185</v>
      </c>
      <c r="G279" t="s">
        <v>489</v>
      </c>
      <c r="H279" t="s">
        <v>474</v>
      </c>
      <c r="I279" t="s">
        <v>540</v>
      </c>
      <c r="J279">
        <v>2991650</v>
      </c>
      <c r="K279">
        <v>2418784.9681446268</v>
      </c>
    </row>
    <row r="280" spans="1:11" x14ac:dyDescent="0.25">
      <c r="A280">
        <v>1345</v>
      </c>
      <c r="B280" t="s">
        <v>45</v>
      </c>
      <c r="C280" t="s">
        <v>2336</v>
      </c>
      <c r="E280">
        <v>2015</v>
      </c>
      <c r="F280" s="10">
        <v>42185</v>
      </c>
      <c r="G280" t="s">
        <v>489</v>
      </c>
      <c r="H280" t="s">
        <v>474</v>
      </c>
      <c r="I280" t="s">
        <v>540</v>
      </c>
      <c r="J280">
        <v>48699860</v>
      </c>
      <c r="K280">
        <v>39374421.913909644</v>
      </c>
    </row>
    <row r="281" spans="1:11" x14ac:dyDescent="0.25">
      <c r="A281">
        <v>1345</v>
      </c>
      <c r="B281" t="s">
        <v>45</v>
      </c>
      <c r="C281" t="s">
        <v>2337</v>
      </c>
      <c r="E281">
        <v>2015</v>
      </c>
      <c r="F281" s="10">
        <v>42185</v>
      </c>
      <c r="G281" t="s">
        <v>489</v>
      </c>
      <c r="H281" t="s">
        <v>474</v>
      </c>
      <c r="I281" t="s">
        <v>540</v>
      </c>
      <c r="J281">
        <v>272430</v>
      </c>
      <c r="K281">
        <v>220262.92810711169</v>
      </c>
    </row>
    <row r="282" spans="1:11" x14ac:dyDescent="0.25">
      <c r="A282">
        <v>544</v>
      </c>
      <c r="B282" t="s">
        <v>43</v>
      </c>
      <c r="C282" t="s">
        <v>436</v>
      </c>
      <c r="E282">
        <v>2015</v>
      </c>
      <c r="F282" s="10">
        <v>42369</v>
      </c>
      <c r="G282" t="s">
        <v>489</v>
      </c>
      <c r="H282" t="s">
        <v>474</v>
      </c>
      <c r="I282" t="s">
        <v>540</v>
      </c>
      <c r="J282">
        <v>551000000</v>
      </c>
      <c r="K282">
        <v>396846832.24758637</v>
      </c>
    </row>
    <row r="283" spans="1:11" x14ac:dyDescent="0.25">
      <c r="A283">
        <v>544</v>
      </c>
      <c r="B283" t="s">
        <v>43</v>
      </c>
      <c r="C283" t="s">
        <v>2336</v>
      </c>
      <c r="E283">
        <v>2015</v>
      </c>
      <c r="F283" s="10">
        <v>42369</v>
      </c>
      <c r="G283" t="s">
        <v>489</v>
      </c>
      <c r="H283" t="s">
        <v>474</v>
      </c>
      <c r="I283" t="s">
        <v>540</v>
      </c>
      <c r="J283">
        <v>2018000000</v>
      </c>
      <c r="K283">
        <v>1453424514.4748263</v>
      </c>
    </row>
    <row r="284" spans="1:11" x14ac:dyDescent="0.25">
      <c r="A284">
        <v>544</v>
      </c>
      <c r="B284" t="s">
        <v>43</v>
      </c>
      <c r="C284" t="s">
        <v>2337</v>
      </c>
      <c r="E284">
        <v>2015</v>
      </c>
      <c r="F284" s="10">
        <v>42369</v>
      </c>
      <c r="G284" t="s">
        <v>489</v>
      </c>
      <c r="H284" t="s">
        <v>474</v>
      </c>
      <c r="I284" t="s">
        <v>540</v>
      </c>
      <c r="J284">
        <v>260000000</v>
      </c>
      <c r="K284">
        <v>187259848.24749991</v>
      </c>
    </row>
    <row r="285" spans="1:11" x14ac:dyDescent="0.25">
      <c r="A285">
        <v>1716</v>
      </c>
      <c r="B285" t="s">
        <v>49</v>
      </c>
      <c r="C285" t="s">
        <v>436</v>
      </c>
      <c r="E285">
        <v>2015</v>
      </c>
      <c r="F285" s="10">
        <v>42369</v>
      </c>
      <c r="G285" t="s">
        <v>489</v>
      </c>
      <c r="H285" t="s">
        <v>474</v>
      </c>
      <c r="I285" t="s">
        <v>540</v>
      </c>
      <c r="J285">
        <v>645597000</v>
      </c>
      <c r="K285">
        <v>464978447.1116969</v>
      </c>
    </row>
    <row r="286" spans="1:11" x14ac:dyDescent="0.25">
      <c r="A286">
        <v>1716</v>
      </c>
      <c r="B286" t="s">
        <v>49</v>
      </c>
      <c r="C286" t="s">
        <v>2336</v>
      </c>
      <c r="E286">
        <v>2015</v>
      </c>
      <c r="F286" s="10">
        <v>42369</v>
      </c>
      <c r="G286" t="s">
        <v>489</v>
      </c>
      <c r="H286" t="s">
        <v>474</v>
      </c>
      <c r="I286" t="s">
        <v>540</v>
      </c>
      <c r="J286">
        <v>9586954000</v>
      </c>
      <c r="K286">
        <v>6904813658.4452391</v>
      </c>
    </row>
    <row r="287" spans="1:11" x14ac:dyDescent="0.25">
      <c r="A287">
        <v>1716</v>
      </c>
      <c r="B287" t="s">
        <v>49</v>
      </c>
      <c r="C287" t="s">
        <v>2337</v>
      </c>
      <c r="E287">
        <v>2015</v>
      </c>
      <c r="F287" s="10">
        <v>42369</v>
      </c>
      <c r="G287" t="s">
        <v>489</v>
      </c>
      <c r="H287" t="s">
        <v>474</v>
      </c>
      <c r="I287" t="s">
        <v>540</v>
      </c>
      <c r="J287">
        <v>437535000</v>
      </c>
      <c r="K287">
        <v>315125914.24219179</v>
      </c>
    </row>
    <row r="288" spans="1:11" x14ac:dyDescent="0.25">
      <c r="A288">
        <v>1733</v>
      </c>
      <c r="B288" t="s">
        <v>50</v>
      </c>
      <c r="C288" t="s">
        <v>436</v>
      </c>
      <c r="E288">
        <v>2015</v>
      </c>
      <c r="F288" s="10">
        <v>42369</v>
      </c>
      <c r="G288" t="s">
        <v>489</v>
      </c>
      <c r="H288" t="s">
        <v>474</v>
      </c>
      <c r="I288" t="s">
        <v>540</v>
      </c>
      <c r="J288">
        <v>304049000</v>
      </c>
      <c r="K288">
        <v>218985267.69155422</v>
      </c>
    </row>
    <row r="289" spans="1:11" x14ac:dyDescent="0.25">
      <c r="A289">
        <v>1733</v>
      </c>
      <c r="B289" t="s">
        <v>50</v>
      </c>
      <c r="C289" t="s">
        <v>2336</v>
      </c>
      <c r="E289">
        <v>2015</v>
      </c>
      <c r="F289" s="10">
        <v>42369</v>
      </c>
      <c r="G289" t="s">
        <v>489</v>
      </c>
      <c r="H289" t="s">
        <v>474</v>
      </c>
      <c r="I289" t="s">
        <v>540</v>
      </c>
      <c r="J289">
        <v>2373683000</v>
      </c>
      <c r="K289">
        <v>1709598147.5679629</v>
      </c>
    </row>
    <row r="290" spans="1:11" x14ac:dyDescent="0.25">
      <c r="A290">
        <v>1733</v>
      </c>
      <c r="B290" t="s">
        <v>50</v>
      </c>
      <c r="C290" t="s">
        <v>2337</v>
      </c>
      <c r="E290">
        <v>2015</v>
      </c>
      <c r="F290" s="10">
        <v>42369</v>
      </c>
      <c r="G290" t="s">
        <v>489</v>
      </c>
      <c r="H290" t="s">
        <v>474</v>
      </c>
      <c r="I290" t="s">
        <v>540</v>
      </c>
      <c r="J290">
        <v>156378000</v>
      </c>
      <c r="K290">
        <v>112628155.95864439</v>
      </c>
    </row>
    <row r="291" spans="1:11" x14ac:dyDescent="0.25">
      <c r="A291">
        <v>1875</v>
      </c>
      <c r="B291" t="s">
        <v>51</v>
      </c>
      <c r="C291" t="s">
        <v>436</v>
      </c>
      <c r="E291">
        <v>2015</v>
      </c>
      <c r="F291" s="10">
        <v>42369</v>
      </c>
      <c r="G291" t="s">
        <v>489</v>
      </c>
      <c r="H291" t="s">
        <v>474</v>
      </c>
      <c r="I291" t="s">
        <v>540</v>
      </c>
      <c r="J291">
        <v>433600000</v>
      </c>
      <c r="K291">
        <v>312291808.46198446</v>
      </c>
    </row>
    <row r="292" spans="1:11" x14ac:dyDescent="0.25">
      <c r="A292">
        <v>1875</v>
      </c>
      <c r="B292" t="s">
        <v>51</v>
      </c>
      <c r="C292" t="s">
        <v>2336</v>
      </c>
      <c r="E292">
        <v>2015</v>
      </c>
      <c r="F292" s="10">
        <v>42369</v>
      </c>
      <c r="G292" t="s">
        <v>489</v>
      </c>
      <c r="H292" t="s">
        <v>474</v>
      </c>
      <c r="I292" t="s">
        <v>540</v>
      </c>
      <c r="J292">
        <v>6064000000</v>
      </c>
      <c r="K292">
        <v>4367475845.2801514</v>
      </c>
    </row>
    <row r="293" spans="1:11" x14ac:dyDescent="0.25">
      <c r="A293">
        <v>1875</v>
      </c>
      <c r="B293" t="s">
        <v>51</v>
      </c>
      <c r="C293" t="s">
        <v>2337</v>
      </c>
      <c r="E293">
        <v>2015</v>
      </c>
      <c r="F293" s="10">
        <v>42369</v>
      </c>
      <c r="G293" t="s">
        <v>489</v>
      </c>
      <c r="H293" t="s">
        <v>474</v>
      </c>
      <c r="I293" t="s">
        <v>540</v>
      </c>
      <c r="J293">
        <v>188600000</v>
      </c>
      <c r="K293">
        <v>135835412.99799415</v>
      </c>
    </row>
    <row r="294" spans="1:11" x14ac:dyDescent="0.25">
      <c r="A294">
        <v>2019</v>
      </c>
      <c r="B294" t="s">
        <v>393</v>
      </c>
      <c r="C294" t="s">
        <v>2336</v>
      </c>
      <c r="E294">
        <v>2015</v>
      </c>
      <c r="F294" s="10">
        <v>42369</v>
      </c>
      <c r="G294" t="s">
        <v>489</v>
      </c>
      <c r="H294" t="s">
        <v>474</v>
      </c>
      <c r="I294" t="s">
        <v>540</v>
      </c>
      <c r="J294">
        <v>78467000</v>
      </c>
      <c r="K294">
        <v>56514301.970909908</v>
      </c>
    </row>
    <row r="295" spans="1:11" x14ac:dyDescent="0.25">
      <c r="A295">
        <v>8115</v>
      </c>
      <c r="B295" t="s">
        <v>48</v>
      </c>
      <c r="C295" t="s">
        <v>436</v>
      </c>
      <c r="E295">
        <v>2015</v>
      </c>
      <c r="F295" s="10">
        <v>42369</v>
      </c>
      <c r="G295" t="s">
        <v>489</v>
      </c>
      <c r="H295" t="s">
        <v>474</v>
      </c>
      <c r="I295" t="s">
        <v>540</v>
      </c>
      <c r="J295">
        <v>9030000</v>
      </c>
      <c r="K295">
        <v>6503678.5756727858</v>
      </c>
    </row>
    <row r="296" spans="1:11" x14ac:dyDescent="0.25">
      <c r="A296">
        <v>8115</v>
      </c>
      <c r="B296" t="s">
        <v>48</v>
      </c>
      <c r="C296" t="s">
        <v>2336</v>
      </c>
      <c r="E296">
        <v>2015</v>
      </c>
      <c r="F296" s="10">
        <v>42369</v>
      </c>
      <c r="G296" t="s">
        <v>489</v>
      </c>
      <c r="H296" t="s">
        <v>474</v>
      </c>
      <c r="I296" t="s">
        <v>540</v>
      </c>
      <c r="J296">
        <v>104423000</v>
      </c>
      <c r="K296">
        <v>75208596.667494938</v>
      </c>
    </row>
    <row r="297" spans="1:11" x14ac:dyDescent="0.25">
      <c r="A297">
        <v>8115</v>
      </c>
      <c r="B297" t="s">
        <v>48</v>
      </c>
      <c r="C297" t="s">
        <v>2337</v>
      </c>
      <c r="E297">
        <v>2015</v>
      </c>
      <c r="F297" s="10">
        <v>42369</v>
      </c>
      <c r="G297" t="s">
        <v>489</v>
      </c>
      <c r="H297" t="s">
        <v>474</v>
      </c>
      <c r="I297" t="s">
        <v>540</v>
      </c>
      <c r="J297">
        <v>-134000</v>
      </c>
      <c r="K297">
        <v>-96510.844866019179</v>
      </c>
    </row>
    <row r="298" spans="1:11" x14ac:dyDescent="0.25">
      <c r="A298">
        <v>1560</v>
      </c>
      <c r="B298" t="s">
        <v>47</v>
      </c>
      <c r="C298" t="s">
        <v>436</v>
      </c>
      <c r="E298">
        <v>2016</v>
      </c>
      <c r="F298" s="10">
        <v>42460</v>
      </c>
      <c r="G298" t="s">
        <v>489</v>
      </c>
      <c r="H298" t="s">
        <v>474</v>
      </c>
      <c r="I298" t="s">
        <v>540</v>
      </c>
      <c r="J298">
        <v>17077000</v>
      </c>
      <c r="K298">
        <v>13191864.103019675</v>
      </c>
    </row>
    <row r="299" spans="1:11" x14ac:dyDescent="0.25">
      <c r="A299">
        <v>1560</v>
      </c>
      <c r="B299" t="s">
        <v>47</v>
      </c>
      <c r="C299" t="s">
        <v>2336</v>
      </c>
      <c r="E299">
        <v>2016</v>
      </c>
      <c r="F299" s="10">
        <v>42460</v>
      </c>
      <c r="G299" t="s">
        <v>489</v>
      </c>
      <c r="H299" t="s">
        <v>474</v>
      </c>
      <c r="I299" t="s">
        <v>540</v>
      </c>
      <c r="J299">
        <v>330047000</v>
      </c>
      <c r="K299">
        <v>254959019.24280229</v>
      </c>
    </row>
    <row r="300" spans="1:11" x14ac:dyDescent="0.25">
      <c r="A300">
        <v>1560</v>
      </c>
      <c r="B300" t="s">
        <v>47</v>
      </c>
      <c r="C300" t="s">
        <v>2337</v>
      </c>
      <c r="E300">
        <v>2016</v>
      </c>
      <c r="F300" s="10">
        <v>42460</v>
      </c>
      <c r="G300" t="s">
        <v>489</v>
      </c>
      <c r="H300" t="s">
        <v>474</v>
      </c>
      <c r="I300" t="s">
        <v>540</v>
      </c>
      <c r="J300">
        <v>5717000</v>
      </c>
      <c r="K300">
        <v>4416342.8633228019</v>
      </c>
    </row>
    <row r="301" spans="1:11" x14ac:dyDescent="0.25">
      <c r="A301">
        <v>1345</v>
      </c>
      <c r="B301" t="s">
        <v>45</v>
      </c>
      <c r="C301" t="s">
        <v>436</v>
      </c>
      <c r="E301">
        <v>2016</v>
      </c>
      <c r="F301" s="10">
        <v>42551</v>
      </c>
      <c r="G301" t="s">
        <v>489</v>
      </c>
      <c r="H301" t="s">
        <v>474</v>
      </c>
      <c r="I301" t="s">
        <v>540</v>
      </c>
      <c r="J301">
        <v>2874929</v>
      </c>
      <c r="K301">
        <v>2218956.6092579472</v>
      </c>
    </row>
    <row r="302" spans="1:11" x14ac:dyDescent="0.25">
      <c r="A302">
        <v>1345</v>
      </c>
      <c r="B302" t="s">
        <v>45</v>
      </c>
      <c r="C302" t="s">
        <v>2336</v>
      </c>
      <c r="E302">
        <v>2016</v>
      </c>
      <c r="F302" s="10">
        <v>42551</v>
      </c>
      <c r="G302" t="s">
        <v>489</v>
      </c>
      <c r="H302" t="s">
        <v>474</v>
      </c>
      <c r="I302" t="s">
        <v>540</v>
      </c>
      <c r="J302">
        <v>50667691</v>
      </c>
      <c r="K302">
        <v>39106846.750055186</v>
      </c>
    </row>
    <row r="303" spans="1:11" x14ac:dyDescent="0.25">
      <c r="A303">
        <v>1345</v>
      </c>
      <c r="B303" t="s">
        <v>45</v>
      </c>
      <c r="C303" t="s">
        <v>2337</v>
      </c>
      <c r="E303">
        <v>2016</v>
      </c>
      <c r="F303" s="10">
        <v>42551</v>
      </c>
      <c r="G303" t="s">
        <v>489</v>
      </c>
      <c r="H303" t="s">
        <v>474</v>
      </c>
      <c r="I303" t="s">
        <v>540</v>
      </c>
      <c r="J303">
        <v>158969</v>
      </c>
      <c r="K303">
        <v>122697.0520722865</v>
      </c>
    </row>
    <row r="304" spans="1:11" x14ac:dyDescent="0.25">
      <c r="A304">
        <v>544</v>
      </c>
      <c r="B304" t="s">
        <v>43</v>
      </c>
      <c r="C304" t="s">
        <v>436</v>
      </c>
      <c r="E304">
        <v>2016</v>
      </c>
      <c r="F304" s="10">
        <v>42735</v>
      </c>
      <c r="G304" t="s">
        <v>489</v>
      </c>
      <c r="H304" t="s">
        <v>474</v>
      </c>
      <c r="I304" t="s">
        <v>540</v>
      </c>
      <c r="J304">
        <v>570000000</v>
      </c>
      <c r="K304">
        <v>423482632.01142365</v>
      </c>
    </row>
    <row r="305" spans="1:11" x14ac:dyDescent="0.25">
      <c r="A305">
        <v>544</v>
      </c>
      <c r="B305" t="s">
        <v>43</v>
      </c>
      <c r="C305" t="s">
        <v>2336</v>
      </c>
      <c r="E305">
        <v>2016</v>
      </c>
      <c r="F305" s="10">
        <v>42735</v>
      </c>
      <c r="G305" t="s">
        <v>489</v>
      </c>
      <c r="H305" t="s">
        <v>474</v>
      </c>
      <c r="I305" t="s">
        <v>540</v>
      </c>
      <c r="J305">
        <v>1946000000</v>
      </c>
      <c r="K305">
        <v>1445784564.7267199</v>
      </c>
    </row>
    <row r="306" spans="1:11" x14ac:dyDescent="0.25">
      <c r="A306">
        <v>544</v>
      </c>
      <c r="B306" t="s">
        <v>43</v>
      </c>
      <c r="C306" t="s">
        <v>2337</v>
      </c>
      <c r="E306">
        <v>2016</v>
      </c>
      <c r="F306" s="10">
        <v>42735</v>
      </c>
      <c r="G306" t="s">
        <v>489</v>
      </c>
      <c r="H306" t="s">
        <v>474</v>
      </c>
      <c r="I306" t="s">
        <v>540</v>
      </c>
      <c r="J306">
        <v>309000000</v>
      </c>
      <c r="K306">
        <v>229572163.66935071</v>
      </c>
    </row>
    <row r="307" spans="1:11" x14ac:dyDescent="0.25">
      <c r="A307">
        <v>1716</v>
      </c>
      <c r="B307" t="s">
        <v>49</v>
      </c>
      <c r="C307" t="s">
        <v>436</v>
      </c>
      <c r="E307">
        <v>2016</v>
      </c>
      <c r="F307" s="10">
        <v>42735</v>
      </c>
      <c r="G307" t="s">
        <v>489</v>
      </c>
      <c r="H307" t="s">
        <v>474</v>
      </c>
      <c r="I307" t="s">
        <v>540</v>
      </c>
      <c r="J307">
        <v>455200000</v>
      </c>
      <c r="K307">
        <v>338191744.02035093</v>
      </c>
    </row>
    <row r="308" spans="1:11" x14ac:dyDescent="0.25">
      <c r="A308">
        <v>1716</v>
      </c>
      <c r="B308" t="s">
        <v>49</v>
      </c>
      <c r="C308" t="s">
        <v>2336</v>
      </c>
      <c r="E308">
        <v>2016</v>
      </c>
      <c r="F308" s="10">
        <v>42735</v>
      </c>
      <c r="G308" t="s">
        <v>489</v>
      </c>
      <c r="H308" t="s">
        <v>474</v>
      </c>
      <c r="I308" t="s">
        <v>540</v>
      </c>
      <c r="J308">
        <v>8470833000</v>
      </c>
      <c r="K308">
        <v>6293422200.2968836</v>
      </c>
    </row>
    <row r="309" spans="1:11" x14ac:dyDescent="0.25">
      <c r="A309">
        <v>1716</v>
      </c>
      <c r="B309" t="s">
        <v>49</v>
      </c>
      <c r="C309" t="s">
        <v>2337</v>
      </c>
      <c r="E309">
        <v>2016</v>
      </c>
      <c r="F309" s="10">
        <v>42735</v>
      </c>
      <c r="G309" t="s">
        <v>489</v>
      </c>
      <c r="H309" t="s">
        <v>474</v>
      </c>
      <c r="I309" t="s">
        <v>540</v>
      </c>
      <c r="J309">
        <v>256565000</v>
      </c>
      <c r="K309">
        <v>190615476.28422967</v>
      </c>
    </row>
    <row r="310" spans="1:11" x14ac:dyDescent="0.25">
      <c r="A310">
        <v>1733</v>
      </c>
      <c r="B310" t="s">
        <v>50</v>
      </c>
      <c r="C310" t="s">
        <v>436</v>
      </c>
      <c r="E310">
        <v>2016</v>
      </c>
      <c r="F310" s="10">
        <v>42735</v>
      </c>
      <c r="G310" t="s">
        <v>489</v>
      </c>
      <c r="H310" t="s">
        <v>474</v>
      </c>
      <c r="I310" t="s">
        <v>540</v>
      </c>
      <c r="J310">
        <v>342460000</v>
      </c>
      <c r="K310">
        <v>254431337.12040725</v>
      </c>
    </row>
    <row r="311" spans="1:11" x14ac:dyDescent="0.25">
      <c r="A311">
        <v>1733</v>
      </c>
      <c r="B311" t="s">
        <v>50</v>
      </c>
      <c r="C311" t="s">
        <v>2336</v>
      </c>
      <c r="E311">
        <v>2016</v>
      </c>
      <c r="F311" s="10">
        <v>42735</v>
      </c>
      <c r="G311" t="s">
        <v>489</v>
      </c>
      <c r="H311" t="s">
        <v>474</v>
      </c>
      <c r="I311" t="s">
        <v>540</v>
      </c>
      <c r="J311">
        <v>4300100000</v>
      </c>
      <c r="K311">
        <v>3194767834.9338994</v>
      </c>
    </row>
    <row r="312" spans="1:11" x14ac:dyDescent="0.25">
      <c r="A312">
        <v>1733</v>
      </c>
      <c r="B312" t="s">
        <v>50</v>
      </c>
      <c r="C312" t="s">
        <v>2337</v>
      </c>
      <c r="E312">
        <v>2016</v>
      </c>
      <c r="F312" s="10">
        <v>42735</v>
      </c>
      <c r="G312" t="s">
        <v>489</v>
      </c>
      <c r="H312" t="s">
        <v>474</v>
      </c>
      <c r="I312" t="s">
        <v>540</v>
      </c>
      <c r="J312">
        <v>130549000</v>
      </c>
      <c r="K312">
        <v>96991638.818349719</v>
      </c>
    </row>
    <row r="313" spans="1:11" x14ac:dyDescent="0.25">
      <c r="A313">
        <v>1875</v>
      </c>
      <c r="B313" t="s">
        <v>51</v>
      </c>
      <c r="C313" t="s">
        <v>436</v>
      </c>
      <c r="E313">
        <v>2016</v>
      </c>
      <c r="F313" s="10">
        <v>42735</v>
      </c>
      <c r="G313" t="s">
        <v>489</v>
      </c>
      <c r="H313" t="s">
        <v>474</v>
      </c>
      <c r="I313" t="s">
        <v>540</v>
      </c>
      <c r="J313">
        <v>493300000</v>
      </c>
      <c r="K313">
        <v>366498214.6863777</v>
      </c>
    </row>
    <row r="314" spans="1:11" x14ac:dyDescent="0.25">
      <c r="A314">
        <v>1875</v>
      </c>
      <c r="B314" t="s">
        <v>51</v>
      </c>
      <c r="C314" t="s">
        <v>2336</v>
      </c>
      <c r="E314">
        <v>2016</v>
      </c>
      <c r="F314" s="10">
        <v>42735</v>
      </c>
      <c r="G314" t="s">
        <v>489</v>
      </c>
      <c r="H314" t="s">
        <v>474</v>
      </c>
      <c r="I314" t="s">
        <v>540</v>
      </c>
      <c r="J314">
        <v>6379600000</v>
      </c>
      <c r="K314">
        <v>4739736489.7896109</v>
      </c>
    </row>
    <row r="315" spans="1:11" x14ac:dyDescent="0.25">
      <c r="A315">
        <v>1875</v>
      </c>
      <c r="B315" t="s">
        <v>51</v>
      </c>
      <c r="C315" t="s">
        <v>2337</v>
      </c>
      <c r="E315">
        <v>2016</v>
      </c>
      <c r="F315" s="10">
        <v>42735</v>
      </c>
      <c r="G315" t="s">
        <v>489</v>
      </c>
      <c r="H315" t="s">
        <v>474</v>
      </c>
      <c r="I315" t="s">
        <v>540</v>
      </c>
      <c r="J315">
        <v>198700000</v>
      </c>
      <c r="K315">
        <v>147624559.61521029</v>
      </c>
    </row>
    <row r="316" spans="1:11" x14ac:dyDescent="0.25">
      <c r="A316">
        <v>2019</v>
      </c>
      <c r="B316" t="s">
        <v>393</v>
      </c>
      <c r="C316" t="s">
        <v>2336</v>
      </c>
      <c r="E316">
        <v>2016</v>
      </c>
      <c r="F316" s="10">
        <v>42735</v>
      </c>
      <c r="G316" t="s">
        <v>489</v>
      </c>
      <c r="H316" t="s">
        <v>474</v>
      </c>
      <c r="I316" t="s">
        <v>540</v>
      </c>
      <c r="J316">
        <v>181655000</v>
      </c>
      <c r="K316">
        <v>134960943.01409677</v>
      </c>
    </row>
    <row r="317" spans="1:11" x14ac:dyDescent="0.25">
      <c r="A317">
        <v>8115</v>
      </c>
      <c r="B317" t="s">
        <v>48</v>
      </c>
      <c r="C317" t="s">
        <v>436</v>
      </c>
      <c r="E317">
        <v>2016</v>
      </c>
      <c r="F317" s="10">
        <v>42735</v>
      </c>
      <c r="G317" t="s">
        <v>489</v>
      </c>
      <c r="H317" t="s">
        <v>474</v>
      </c>
      <c r="I317" t="s">
        <v>540</v>
      </c>
      <c r="J317">
        <v>13269000</v>
      </c>
      <c r="K317">
        <v>9858229.9020343516</v>
      </c>
    </row>
    <row r="318" spans="1:11" x14ac:dyDescent="0.25">
      <c r="A318">
        <v>8115</v>
      </c>
      <c r="B318" t="s">
        <v>48</v>
      </c>
      <c r="C318" t="s">
        <v>2336</v>
      </c>
      <c r="E318">
        <v>2016</v>
      </c>
      <c r="F318" s="10">
        <v>42735</v>
      </c>
      <c r="G318" t="s">
        <v>489</v>
      </c>
      <c r="H318" t="s">
        <v>474</v>
      </c>
      <c r="I318" t="s">
        <v>540</v>
      </c>
      <c r="J318">
        <v>115074000</v>
      </c>
      <c r="K318">
        <v>85494456.835232571</v>
      </c>
    </row>
    <row r="319" spans="1:11" x14ac:dyDescent="0.25">
      <c r="A319">
        <v>8115</v>
      </c>
      <c r="B319" t="s">
        <v>48</v>
      </c>
      <c r="C319" t="s">
        <v>2337</v>
      </c>
      <c r="E319">
        <v>2016</v>
      </c>
      <c r="F319" s="10">
        <v>42735</v>
      </c>
      <c r="G319" t="s">
        <v>489</v>
      </c>
      <c r="H319" t="s">
        <v>474</v>
      </c>
      <c r="I319" t="s">
        <v>540</v>
      </c>
      <c r="J319">
        <v>1321000</v>
      </c>
      <c r="K319">
        <v>981439.57348612393</v>
      </c>
    </row>
    <row r="320" spans="1:11" x14ac:dyDescent="0.25">
      <c r="A320">
        <v>9957</v>
      </c>
      <c r="B320" t="s">
        <v>2234</v>
      </c>
      <c r="C320" t="s">
        <v>436</v>
      </c>
      <c r="E320">
        <v>2016</v>
      </c>
      <c r="F320" s="10">
        <v>42735</v>
      </c>
      <c r="G320" t="s">
        <v>489</v>
      </c>
      <c r="H320" t="s">
        <v>474</v>
      </c>
      <c r="I320" t="s">
        <v>540</v>
      </c>
      <c r="J320">
        <v>19575000</v>
      </c>
      <c r="K320">
        <v>14543285.125655469</v>
      </c>
    </row>
    <row r="321" spans="1:11" x14ac:dyDescent="0.25">
      <c r="A321">
        <v>9957</v>
      </c>
      <c r="B321" t="s">
        <v>2234</v>
      </c>
      <c r="C321" t="s">
        <v>2336</v>
      </c>
      <c r="E321">
        <v>2016</v>
      </c>
      <c r="F321" s="10">
        <v>42735</v>
      </c>
      <c r="G321" t="s">
        <v>489</v>
      </c>
      <c r="H321" t="s">
        <v>474</v>
      </c>
      <c r="I321" t="s">
        <v>540</v>
      </c>
      <c r="J321">
        <v>1589868000</v>
      </c>
      <c r="K321">
        <v>1181195588.0539265</v>
      </c>
    </row>
    <row r="322" spans="1:11" x14ac:dyDescent="0.25">
      <c r="A322">
        <v>9957</v>
      </c>
      <c r="B322" t="s">
        <v>2234</v>
      </c>
      <c r="C322" t="s">
        <v>2337</v>
      </c>
      <c r="E322">
        <v>2016</v>
      </c>
      <c r="F322" s="10">
        <v>42735</v>
      </c>
      <c r="G322" t="s">
        <v>489</v>
      </c>
      <c r="H322" t="s">
        <v>474</v>
      </c>
      <c r="I322" t="s">
        <v>540</v>
      </c>
      <c r="J322">
        <v>25002000</v>
      </c>
      <c r="K322">
        <v>18575285.553595815</v>
      </c>
    </row>
    <row r="323" spans="1:11" x14ac:dyDescent="0.25">
      <c r="A323">
        <v>9957</v>
      </c>
      <c r="B323" t="s">
        <v>2234</v>
      </c>
      <c r="C323" t="s">
        <v>490</v>
      </c>
      <c r="E323">
        <v>2016</v>
      </c>
      <c r="F323" s="10">
        <v>42735</v>
      </c>
      <c r="G323" t="s">
        <v>489</v>
      </c>
      <c r="H323" t="s">
        <v>474</v>
      </c>
      <c r="I323" t="s">
        <v>540</v>
      </c>
      <c r="J323">
        <v>-1504000</v>
      </c>
      <c r="K323">
        <v>-1117399.7869213703</v>
      </c>
    </row>
    <row r="324" spans="1:11" x14ac:dyDescent="0.25">
      <c r="A324">
        <v>9957</v>
      </c>
      <c r="B324" t="s">
        <v>2234</v>
      </c>
      <c r="C324" t="s">
        <v>434</v>
      </c>
      <c r="E324">
        <v>2016</v>
      </c>
      <c r="F324" s="10">
        <v>42735</v>
      </c>
      <c r="G324" t="s">
        <v>489</v>
      </c>
      <c r="H324" t="s">
        <v>474</v>
      </c>
      <c r="I324" t="s">
        <v>540</v>
      </c>
      <c r="J324">
        <v>10250000</v>
      </c>
      <c r="K324">
        <v>7615257.8563457755</v>
      </c>
    </row>
    <row r="325" spans="1:11" x14ac:dyDescent="0.25">
      <c r="A325">
        <v>9957</v>
      </c>
      <c r="B325" t="s">
        <v>2234</v>
      </c>
      <c r="C325" t="s">
        <v>491</v>
      </c>
      <c r="E325">
        <v>2016</v>
      </c>
      <c r="F325" s="10">
        <v>42735</v>
      </c>
      <c r="G325" t="s">
        <v>489</v>
      </c>
      <c r="H325" t="s">
        <v>474</v>
      </c>
      <c r="I325" t="s">
        <v>540</v>
      </c>
      <c r="J325">
        <v>9325000</v>
      </c>
      <c r="K325">
        <v>6928027.2693096939</v>
      </c>
    </row>
    <row r="326" spans="1:11" x14ac:dyDescent="0.25">
      <c r="A326">
        <v>1345</v>
      </c>
      <c r="B326" t="s">
        <v>45</v>
      </c>
      <c r="C326" t="s">
        <v>436</v>
      </c>
      <c r="E326">
        <v>2017</v>
      </c>
      <c r="F326" s="10">
        <v>42916</v>
      </c>
      <c r="G326" t="s">
        <v>489</v>
      </c>
      <c r="H326" t="s">
        <v>474</v>
      </c>
      <c r="I326" t="s">
        <v>540</v>
      </c>
      <c r="J326">
        <v>793900</v>
      </c>
      <c r="K326">
        <v>612782.36693460622</v>
      </c>
    </row>
    <row r="327" spans="1:11" x14ac:dyDescent="0.25">
      <c r="A327">
        <v>1345</v>
      </c>
      <c r="B327" t="s">
        <v>45</v>
      </c>
      <c r="C327" t="s">
        <v>2336</v>
      </c>
      <c r="E327">
        <v>2017</v>
      </c>
      <c r="F327" s="10">
        <v>42916</v>
      </c>
      <c r="G327" t="s">
        <v>489</v>
      </c>
      <c r="H327" t="s">
        <v>474</v>
      </c>
      <c r="I327" t="s">
        <v>540</v>
      </c>
      <c r="J327">
        <v>82764508</v>
      </c>
      <c r="K327">
        <v>63882895.969792351</v>
      </c>
    </row>
    <row r="328" spans="1:11" x14ac:dyDescent="0.25">
      <c r="A328">
        <v>1345</v>
      </c>
      <c r="B328" t="s">
        <v>45</v>
      </c>
      <c r="C328" t="s">
        <v>2337</v>
      </c>
      <c r="E328">
        <v>2017</v>
      </c>
      <c r="F328" s="10">
        <v>42916</v>
      </c>
      <c r="G328" t="s">
        <v>489</v>
      </c>
      <c r="H328" t="s">
        <v>474</v>
      </c>
      <c r="I328" t="s">
        <v>540</v>
      </c>
      <c r="J328">
        <v>-5130986</v>
      </c>
      <c r="K328">
        <v>-3960420.3876915574</v>
      </c>
    </row>
    <row r="329" spans="1:11" x14ac:dyDescent="0.25">
      <c r="A329">
        <v>544</v>
      </c>
      <c r="B329" t="s">
        <v>43</v>
      </c>
      <c r="C329" t="s">
        <v>436</v>
      </c>
      <c r="E329">
        <v>2017</v>
      </c>
      <c r="F329" s="10">
        <v>43100</v>
      </c>
      <c r="G329" t="s">
        <v>489</v>
      </c>
      <c r="H329" t="s">
        <v>474</v>
      </c>
      <c r="I329" t="s">
        <v>540</v>
      </c>
      <c r="J329">
        <v>611000000</v>
      </c>
      <c r="K329">
        <v>487248211.89475757</v>
      </c>
    </row>
    <row r="330" spans="1:11" x14ac:dyDescent="0.25">
      <c r="A330">
        <v>544</v>
      </c>
      <c r="B330" t="s">
        <v>43</v>
      </c>
      <c r="C330" t="s">
        <v>2336</v>
      </c>
      <c r="E330">
        <v>2017</v>
      </c>
      <c r="F330" s="10">
        <v>43100</v>
      </c>
      <c r="G330" t="s">
        <v>489</v>
      </c>
      <c r="H330" t="s">
        <v>474</v>
      </c>
      <c r="I330" t="s">
        <v>540</v>
      </c>
      <c r="J330">
        <v>2047000000</v>
      </c>
      <c r="K330">
        <v>1632401128.884728</v>
      </c>
    </row>
    <row r="331" spans="1:11" x14ac:dyDescent="0.25">
      <c r="A331">
        <v>544</v>
      </c>
      <c r="B331" t="s">
        <v>43</v>
      </c>
      <c r="C331" t="s">
        <v>2337</v>
      </c>
      <c r="E331">
        <v>2017</v>
      </c>
      <c r="F331" s="10">
        <v>43100</v>
      </c>
      <c r="G331" t="s">
        <v>489</v>
      </c>
      <c r="H331" t="s">
        <v>474</v>
      </c>
      <c r="I331" t="s">
        <v>540</v>
      </c>
      <c r="J331">
        <v>256000000</v>
      </c>
      <c r="K331">
        <v>204149823.64166602</v>
      </c>
    </row>
    <row r="332" spans="1:11" x14ac:dyDescent="0.25">
      <c r="A332">
        <v>544</v>
      </c>
      <c r="B332" t="s">
        <v>43</v>
      </c>
      <c r="C332" t="s">
        <v>490</v>
      </c>
      <c r="E332">
        <v>2017</v>
      </c>
      <c r="F332" s="10">
        <v>43100</v>
      </c>
      <c r="G332" t="s">
        <v>489</v>
      </c>
      <c r="H332" t="s">
        <v>474</v>
      </c>
      <c r="I332" t="s">
        <v>540</v>
      </c>
      <c r="J332">
        <v>105000000</v>
      </c>
      <c r="K332">
        <v>83733326.103027076</v>
      </c>
    </row>
    <row r="333" spans="1:11" x14ac:dyDescent="0.25">
      <c r="A333">
        <v>544</v>
      </c>
      <c r="B333" t="s">
        <v>43</v>
      </c>
      <c r="C333" t="s">
        <v>434</v>
      </c>
      <c r="E333">
        <v>2017</v>
      </c>
      <c r="F333" s="10">
        <v>43100</v>
      </c>
      <c r="G333" t="s">
        <v>489</v>
      </c>
      <c r="H333" t="s">
        <v>474</v>
      </c>
      <c r="I333" t="s">
        <v>540</v>
      </c>
      <c r="J333">
        <v>236000000</v>
      </c>
      <c r="K333">
        <v>188200618.66966087</v>
      </c>
    </row>
    <row r="334" spans="1:11" x14ac:dyDescent="0.25">
      <c r="A334">
        <v>544</v>
      </c>
      <c r="B334" t="s">
        <v>43</v>
      </c>
      <c r="C334" t="s">
        <v>491</v>
      </c>
      <c r="E334">
        <v>2017</v>
      </c>
      <c r="F334" s="10">
        <v>43100</v>
      </c>
      <c r="G334" t="s">
        <v>489</v>
      </c>
      <c r="H334" t="s">
        <v>474</v>
      </c>
      <c r="I334" t="s">
        <v>540</v>
      </c>
      <c r="J334">
        <v>14000000</v>
      </c>
      <c r="K334">
        <v>11164443.48040361</v>
      </c>
    </row>
    <row r="335" spans="1:11" x14ac:dyDescent="0.25">
      <c r="A335">
        <v>1716</v>
      </c>
      <c r="B335" t="s">
        <v>49</v>
      </c>
      <c r="C335" t="s">
        <v>436</v>
      </c>
      <c r="E335">
        <v>2017</v>
      </c>
      <c r="F335" s="10">
        <v>43100</v>
      </c>
      <c r="G335" t="s">
        <v>489</v>
      </c>
      <c r="H335" t="s">
        <v>474</v>
      </c>
      <c r="I335" t="s">
        <v>540</v>
      </c>
      <c r="J335">
        <v>818900000</v>
      </c>
      <c r="K335">
        <v>653040197.57875121</v>
      </c>
    </row>
    <row r="336" spans="1:11" x14ac:dyDescent="0.25">
      <c r="A336">
        <v>1716</v>
      </c>
      <c r="B336" t="s">
        <v>49</v>
      </c>
      <c r="C336" t="s">
        <v>2336</v>
      </c>
      <c r="E336">
        <v>2017</v>
      </c>
      <c r="F336" s="10">
        <v>43100</v>
      </c>
      <c r="G336" t="s">
        <v>489</v>
      </c>
      <c r="H336" t="s">
        <v>474</v>
      </c>
      <c r="I336" t="s">
        <v>540</v>
      </c>
      <c r="J336">
        <v>9334718000</v>
      </c>
      <c r="K336">
        <v>7444066536.893302</v>
      </c>
    </row>
    <row r="337" spans="1:11" x14ac:dyDescent="0.25">
      <c r="A337">
        <v>1716</v>
      </c>
      <c r="B337" t="s">
        <v>49</v>
      </c>
      <c r="C337" t="s">
        <v>2337</v>
      </c>
      <c r="E337">
        <v>2017</v>
      </c>
      <c r="F337" s="10">
        <v>43100</v>
      </c>
      <c r="G337" t="s">
        <v>489</v>
      </c>
      <c r="H337" t="s">
        <v>474</v>
      </c>
      <c r="I337" t="s">
        <v>540</v>
      </c>
      <c r="J337">
        <v>383200000</v>
      </c>
      <c r="K337">
        <v>305586767.26361883</v>
      </c>
    </row>
    <row r="338" spans="1:11" x14ac:dyDescent="0.25">
      <c r="A338">
        <v>1716</v>
      </c>
      <c r="B338" t="s">
        <v>49</v>
      </c>
      <c r="C338" t="s">
        <v>490</v>
      </c>
      <c r="E338">
        <v>2017</v>
      </c>
      <c r="F338" s="10">
        <v>43100</v>
      </c>
      <c r="G338" t="s">
        <v>489</v>
      </c>
      <c r="H338" t="s">
        <v>474</v>
      </c>
      <c r="I338" t="s">
        <v>540</v>
      </c>
      <c r="J338">
        <v>117844000</v>
      </c>
      <c r="K338">
        <v>93975905.536048785</v>
      </c>
    </row>
    <row r="339" spans="1:11" x14ac:dyDescent="0.25">
      <c r="A339">
        <v>1716</v>
      </c>
      <c r="B339" t="s">
        <v>49</v>
      </c>
      <c r="C339" t="s">
        <v>434</v>
      </c>
      <c r="E339">
        <v>2017</v>
      </c>
      <c r="F339" s="10">
        <v>43100</v>
      </c>
      <c r="G339" t="s">
        <v>489</v>
      </c>
      <c r="H339" t="s">
        <v>474</v>
      </c>
      <c r="I339" t="s">
        <v>540</v>
      </c>
      <c r="J339">
        <v>215600000</v>
      </c>
      <c r="K339">
        <v>171932429.59821561</v>
      </c>
    </row>
    <row r="340" spans="1:11" x14ac:dyDescent="0.25">
      <c r="A340">
        <v>1716</v>
      </c>
      <c r="B340" t="s">
        <v>49</v>
      </c>
      <c r="C340" t="s">
        <v>491</v>
      </c>
      <c r="E340">
        <v>2017</v>
      </c>
      <c r="F340" s="10">
        <v>43100</v>
      </c>
      <c r="G340" t="s">
        <v>489</v>
      </c>
      <c r="H340" t="s">
        <v>474</v>
      </c>
      <c r="I340" t="s">
        <v>540</v>
      </c>
      <c r="J340">
        <v>102382000</v>
      </c>
      <c r="K340">
        <v>81645575.172191605</v>
      </c>
    </row>
    <row r="341" spans="1:11" x14ac:dyDescent="0.25">
      <c r="A341">
        <v>1733</v>
      </c>
      <c r="B341" t="s">
        <v>50</v>
      </c>
      <c r="C341" t="s">
        <v>436</v>
      </c>
      <c r="E341">
        <v>2017</v>
      </c>
      <c r="F341" s="10">
        <v>43100</v>
      </c>
      <c r="G341" t="s">
        <v>489</v>
      </c>
      <c r="H341" t="s">
        <v>474</v>
      </c>
      <c r="I341" t="s">
        <v>540</v>
      </c>
      <c r="J341">
        <v>424100000</v>
      </c>
      <c r="K341">
        <v>338202891.43136936</v>
      </c>
    </row>
    <row r="342" spans="1:11" x14ac:dyDescent="0.25">
      <c r="A342">
        <v>1733</v>
      </c>
      <c r="B342" t="s">
        <v>50</v>
      </c>
      <c r="C342" t="s">
        <v>2336</v>
      </c>
      <c r="E342">
        <v>2017</v>
      </c>
      <c r="F342" s="10">
        <v>43100</v>
      </c>
      <c r="G342" t="s">
        <v>489</v>
      </c>
      <c r="H342" t="s">
        <v>474</v>
      </c>
      <c r="I342" t="s">
        <v>540</v>
      </c>
      <c r="J342">
        <v>5140000000</v>
      </c>
      <c r="K342">
        <v>4098945677.8053255</v>
      </c>
    </row>
    <row r="343" spans="1:11" x14ac:dyDescent="0.25">
      <c r="A343">
        <v>1733</v>
      </c>
      <c r="B343" t="s">
        <v>50</v>
      </c>
      <c r="C343" t="s">
        <v>2337</v>
      </c>
      <c r="E343">
        <v>2017</v>
      </c>
      <c r="F343" s="10">
        <v>43100</v>
      </c>
      <c r="G343" t="s">
        <v>489</v>
      </c>
      <c r="H343" t="s">
        <v>474</v>
      </c>
      <c r="I343" t="s">
        <v>540</v>
      </c>
      <c r="J343">
        <v>97000000</v>
      </c>
      <c r="K343">
        <v>77353644.114225015</v>
      </c>
    </row>
    <row r="344" spans="1:11" x14ac:dyDescent="0.25">
      <c r="A344">
        <v>1875</v>
      </c>
      <c r="B344" t="s">
        <v>51</v>
      </c>
      <c r="C344" t="s">
        <v>436</v>
      </c>
      <c r="E344">
        <v>2017</v>
      </c>
      <c r="F344" s="10">
        <v>43100</v>
      </c>
      <c r="G344" t="s">
        <v>489</v>
      </c>
      <c r="H344" t="s">
        <v>474</v>
      </c>
      <c r="I344" t="s">
        <v>540</v>
      </c>
      <c r="J344">
        <v>526800000</v>
      </c>
      <c r="K344">
        <v>420102058.96261585</v>
      </c>
    </row>
    <row r="345" spans="1:11" x14ac:dyDescent="0.25">
      <c r="A345">
        <v>1875</v>
      </c>
      <c r="B345" t="s">
        <v>51</v>
      </c>
      <c r="C345" t="s">
        <v>2336</v>
      </c>
      <c r="E345">
        <v>2017</v>
      </c>
      <c r="F345" s="10">
        <v>43100</v>
      </c>
      <c r="G345" t="s">
        <v>489</v>
      </c>
      <c r="H345" t="s">
        <v>474</v>
      </c>
      <c r="I345" t="s">
        <v>540</v>
      </c>
      <c r="J345">
        <v>6942200000</v>
      </c>
      <c r="K345">
        <v>5536128537.8327103</v>
      </c>
    </row>
    <row r="346" spans="1:11" x14ac:dyDescent="0.25">
      <c r="A346">
        <v>1875</v>
      </c>
      <c r="B346" t="s">
        <v>51</v>
      </c>
      <c r="C346" t="s">
        <v>2337</v>
      </c>
      <c r="E346">
        <v>2017</v>
      </c>
      <c r="F346" s="10">
        <v>43100</v>
      </c>
      <c r="G346" t="s">
        <v>489</v>
      </c>
      <c r="H346" t="s">
        <v>474</v>
      </c>
      <c r="I346" t="s">
        <v>540</v>
      </c>
      <c r="J346">
        <v>213300000</v>
      </c>
      <c r="K346">
        <v>170098271.02643502</v>
      </c>
    </row>
    <row r="347" spans="1:11" x14ac:dyDescent="0.25">
      <c r="A347">
        <v>1875</v>
      </c>
      <c r="B347" t="s">
        <v>51</v>
      </c>
      <c r="C347" t="s">
        <v>490</v>
      </c>
      <c r="E347">
        <v>2017</v>
      </c>
      <c r="F347" s="10">
        <v>43100</v>
      </c>
      <c r="G347" t="s">
        <v>489</v>
      </c>
      <c r="H347" t="s">
        <v>474</v>
      </c>
      <c r="I347" t="s">
        <v>540</v>
      </c>
      <c r="J347">
        <v>41100000</v>
      </c>
      <c r="K347">
        <v>32775616.217470597</v>
      </c>
    </row>
    <row r="348" spans="1:11" x14ac:dyDescent="0.25">
      <c r="A348">
        <v>1875</v>
      </c>
      <c r="B348" t="s">
        <v>51</v>
      </c>
      <c r="C348" t="s">
        <v>434</v>
      </c>
      <c r="E348">
        <v>2017</v>
      </c>
      <c r="F348" s="10">
        <v>43100</v>
      </c>
      <c r="G348" t="s">
        <v>489</v>
      </c>
      <c r="H348" t="s">
        <v>474</v>
      </c>
      <c r="I348" t="s">
        <v>540</v>
      </c>
      <c r="J348">
        <v>168800000</v>
      </c>
      <c r="K348">
        <v>134611289.96372354</v>
      </c>
    </row>
    <row r="349" spans="1:11" x14ac:dyDescent="0.25">
      <c r="A349">
        <v>1875</v>
      </c>
      <c r="B349" t="s">
        <v>51</v>
      </c>
      <c r="C349" t="s">
        <v>491</v>
      </c>
      <c r="E349">
        <v>2017</v>
      </c>
      <c r="F349" s="10">
        <v>43100</v>
      </c>
      <c r="G349" t="s">
        <v>489</v>
      </c>
      <c r="H349" t="s">
        <v>474</v>
      </c>
      <c r="I349" t="s">
        <v>540</v>
      </c>
      <c r="J349">
        <v>102100000</v>
      </c>
      <c r="K349">
        <v>81420691.382086337</v>
      </c>
    </row>
    <row r="350" spans="1:11" x14ac:dyDescent="0.25">
      <c r="A350">
        <v>2019</v>
      </c>
      <c r="B350" t="s">
        <v>393</v>
      </c>
      <c r="C350" t="s">
        <v>2336</v>
      </c>
      <c r="E350">
        <v>2017</v>
      </c>
      <c r="F350" s="10">
        <v>43100</v>
      </c>
      <c r="G350" t="s">
        <v>489</v>
      </c>
      <c r="H350" t="s">
        <v>474</v>
      </c>
      <c r="I350" t="s">
        <v>540</v>
      </c>
      <c r="J350">
        <v>1677636000</v>
      </c>
      <c r="K350">
        <v>1337848021.6207423</v>
      </c>
    </row>
    <row r="351" spans="1:11" x14ac:dyDescent="0.25">
      <c r="A351">
        <v>2019</v>
      </c>
      <c r="B351" t="s">
        <v>393</v>
      </c>
      <c r="C351" t="s">
        <v>490</v>
      </c>
      <c r="E351">
        <v>2017</v>
      </c>
      <c r="F351" s="10">
        <v>43100</v>
      </c>
      <c r="G351" t="s">
        <v>489</v>
      </c>
      <c r="H351" t="s">
        <v>474</v>
      </c>
      <c r="I351" t="s">
        <v>540</v>
      </c>
      <c r="J351">
        <v>121341000</v>
      </c>
      <c r="K351">
        <v>96764624.025403887</v>
      </c>
    </row>
    <row r="352" spans="1:11" x14ac:dyDescent="0.25">
      <c r="A352">
        <v>2019</v>
      </c>
      <c r="B352" t="s">
        <v>393</v>
      </c>
      <c r="C352" t="s">
        <v>434</v>
      </c>
      <c r="E352">
        <v>2017</v>
      </c>
      <c r="F352" s="10">
        <v>43100</v>
      </c>
      <c r="G352" t="s">
        <v>489</v>
      </c>
      <c r="H352" t="s">
        <v>474</v>
      </c>
      <c r="I352" t="s">
        <v>540</v>
      </c>
      <c r="J352">
        <v>222088000</v>
      </c>
      <c r="K352">
        <v>177106351.69113407</v>
      </c>
    </row>
    <row r="353" spans="1:11" x14ac:dyDescent="0.25">
      <c r="A353">
        <v>9957</v>
      </c>
      <c r="B353" t="s">
        <v>2234</v>
      </c>
      <c r="C353" t="s">
        <v>436</v>
      </c>
      <c r="E353">
        <v>2017</v>
      </c>
      <c r="F353" s="10">
        <v>43100</v>
      </c>
      <c r="G353" t="s">
        <v>489</v>
      </c>
      <c r="H353" t="s">
        <v>474</v>
      </c>
      <c r="I353" t="s">
        <v>540</v>
      </c>
      <c r="J353">
        <v>28445000</v>
      </c>
      <c r="K353">
        <v>22683756.771434337</v>
      </c>
    </row>
    <row r="354" spans="1:11" x14ac:dyDescent="0.25">
      <c r="A354">
        <v>9957</v>
      </c>
      <c r="B354" t="s">
        <v>2234</v>
      </c>
      <c r="C354" t="s">
        <v>2336</v>
      </c>
      <c r="E354">
        <v>2017</v>
      </c>
      <c r="F354" s="10">
        <v>43100</v>
      </c>
      <c r="G354" t="s">
        <v>489</v>
      </c>
      <c r="H354" t="s">
        <v>474</v>
      </c>
      <c r="I354" t="s">
        <v>540</v>
      </c>
      <c r="J354">
        <v>1418439000</v>
      </c>
      <c r="K354">
        <v>1131148717.5643013</v>
      </c>
    </row>
    <row r="355" spans="1:11" x14ac:dyDescent="0.25">
      <c r="A355">
        <v>9957</v>
      </c>
      <c r="B355" t="s">
        <v>2234</v>
      </c>
      <c r="C355" t="s">
        <v>2337</v>
      </c>
      <c r="E355">
        <v>2017</v>
      </c>
      <c r="F355" s="10">
        <v>43100</v>
      </c>
      <c r="G355" t="s">
        <v>489</v>
      </c>
      <c r="H355" t="s">
        <v>474</v>
      </c>
      <c r="I355" t="s">
        <v>540</v>
      </c>
      <c r="J355">
        <v>11618000</v>
      </c>
      <c r="K355">
        <v>9264893.1682377961</v>
      </c>
    </row>
    <row r="356" spans="1:11" x14ac:dyDescent="0.25">
      <c r="A356">
        <v>9957</v>
      </c>
      <c r="B356" t="s">
        <v>2234</v>
      </c>
      <c r="C356" t="s">
        <v>490</v>
      </c>
      <c r="E356">
        <v>2017</v>
      </c>
      <c r="F356" s="10">
        <v>43100</v>
      </c>
      <c r="G356" t="s">
        <v>489</v>
      </c>
      <c r="H356" t="s">
        <v>474</v>
      </c>
      <c r="I356" t="s">
        <v>540</v>
      </c>
      <c r="J356">
        <v>-433000</v>
      </c>
      <c r="K356">
        <v>-345300.28764391167</v>
      </c>
    </row>
    <row r="357" spans="1:11" x14ac:dyDescent="0.25">
      <c r="A357">
        <v>9957</v>
      </c>
      <c r="B357" t="s">
        <v>2234</v>
      </c>
      <c r="C357" t="s">
        <v>434</v>
      </c>
      <c r="E357">
        <v>2017</v>
      </c>
      <c r="F357" s="10">
        <v>43100</v>
      </c>
      <c r="G357" t="s">
        <v>489</v>
      </c>
      <c r="H357" t="s">
        <v>474</v>
      </c>
      <c r="I357" t="s">
        <v>540</v>
      </c>
      <c r="J357">
        <v>11989000</v>
      </c>
      <c r="K357">
        <v>9560750.9204684924</v>
      </c>
    </row>
    <row r="358" spans="1:11" x14ac:dyDescent="0.25">
      <c r="A358">
        <v>9957</v>
      </c>
      <c r="B358" t="s">
        <v>2234</v>
      </c>
      <c r="C358" t="s">
        <v>491</v>
      </c>
      <c r="E358">
        <v>2017</v>
      </c>
      <c r="F358" s="10">
        <v>43100</v>
      </c>
      <c r="G358" t="s">
        <v>489</v>
      </c>
      <c r="H358" t="s">
        <v>474</v>
      </c>
      <c r="I358" t="s">
        <v>540</v>
      </c>
      <c r="J358">
        <v>5271000</v>
      </c>
      <c r="K358">
        <v>4203412.9703719597</v>
      </c>
    </row>
    <row r="359" spans="1:11" x14ac:dyDescent="0.25">
      <c r="A359">
        <v>10111</v>
      </c>
      <c r="B359" t="s">
        <v>3357</v>
      </c>
      <c r="C359" t="s">
        <v>436</v>
      </c>
      <c r="E359">
        <v>2017</v>
      </c>
      <c r="F359" s="10">
        <v>43100</v>
      </c>
      <c r="G359" t="s">
        <v>489</v>
      </c>
      <c r="H359" t="s">
        <v>474</v>
      </c>
      <c r="I359" t="s">
        <v>540</v>
      </c>
      <c r="J359">
        <v>301700000</v>
      </c>
      <c r="K359">
        <v>240593757.0026978</v>
      </c>
    </row>
    <row r="360" spans="1:11" x14ac:dyDescent="0.25">
      <c r="A360">
        <v>10111</v>
      </c>
      <c r="B360" t="s">
        <v>3357</v>
      </c>
      <c r="C360" t="s">
        <v>2336</v>
      </c>
      <c r="E360">
        <v>2017</v>
      </c>
      <c r="F360" s="10">
        <v>43100</v>
      </c>
      <c r="G360" t="s">
        <v>489</v>
      </c>
      <c r="H360" t="s">
        <v>474</v>
      </c>
      <c r="I360" t="s">
        <v>540</v>
      </c>
      <c r="J360">
        <v>1469138000</v>
      </c>
      <c r="K360">
        <v>1171579154.7080858</v>
      </c>
    </row>
    <row r="361" spans="1:11" x14ac:dyDescent="0.25">
      <c r="A361">
        <v>10111</v>
      </c>
      <c r="B361" t="s">
        <v>3357</v>
      </c>
      <c r="C361" t="s">
        <v>2337</v>
      </c>
      <c r="E361">
        <v>2017</v>
      </c>
      <c r="F361" s="10">
        <v>43100</v>
      </c>
      <c r="G361" t="s">
        <v>489</v>
      </c>
      <c r="H361" t="s">
        <v>474</v>
      </c>
      <c r="I361" t="s">
        <v>540</v>
      </c>
      <c r="J361">
        <v>72775000</v>
      </c>
      <c r="K361">
        <v>58035169.591883771</v>
      </c>
    </row>
    <row r="362" spans="1:11" x14ac:dyDescent="0.25">
      <c r="A362">
        <v>10111</v>
      </c>
      <c r="B362" t="s">
        <v>3357</v>
      </c>
      <c r="C362" t="s">
        <v>490</v>
      </c>
      <c r="E362">
        <v>2017</v>
      </c>
      <c r="F362" s="10">
        <v>43100</v>
      </c>
      <c r="G362" t="s">
        <v>489</v>
      </c>
      <c r="H362" t="s">
        <v>474</v>
      </c>
      <c r="I362" t="s">
        <v>540</v>
      </c>
      <c r="J362">
        <v>86073000</v>
      </c>
      <c r="K362">
        <v>68639795.977770001</v>
      </c>
    </row>
    <row r="363" spans="1:11" x14ac:dyDescent="0.25">
      <c r="A363">
        <v>10111</v>
      </c>
      <c r="B363" t="s">
        <v>3357</v>
      </c>
      <c r="C363" t="s">
        <v>434</v>
      </c>
      <c r="E363">
        <v>2017</v>
      </c>
      <c r="F363" s="10">
        <v>43100</v>
      </c>
      <c r="G363" t="s">
        <v>489</v>
      </c>
      <c r="H363" t="s">
        <v>474</v>
      </c>
      <c r="I363" t="s">
        <v>540</v>
      </c>
      <c r="J363">
        <v>204863000</v>
      </c>
      <c r="K363">
        <v>163370098.90899464</v>
      </c>
    </row>
    <row r="364" spans="1:11" x14ac:dyDescent="0.25">
      <c r="A364">
        <v>10111</v>
      </c>
      <c r="B364" t="s">
        <v>3357</v>
      </c>
      <c r="C364" t="s">
        <v>491</v>
      </c>
      <c r="E364">
        <v>2017</v>
      </c>
      <c r="F364" s="10">
        <v>43100</v>
      </c>
      <c r="G364" t="s">
        <v>489</v>
      </c>
      <c r="H364" t="s">
        <v>474</v>
      </c>
      <c r="I364" t="s">
        <v>540</v>
      </c>
      <c r="J364">
        <v>92692000</v>
      </c>
      <c r="K364">
        <v>73918185.363255098</v>
      </c>
    </row>
    <row r="365" spans="1:11" x14ac:dyDescent="0.25">
      <c r="A365">
        <v>1560</v>
      </c>
      <c r="B365" t="s">
        <v>47</v>
      </c>
      <c r="C365" t="s">
        <v>436</v>
      </c>
      <c r="E365">
        <v>2018</v>
      </c>
      <c r="F365" s="10">
        <v>43190</v>
      </c>
      <c r="G365" t="s">
        <v>489</v>
      </c>
      <c r="H365" t="s">
        <v>474</v>
      </c>
      <c r="I365" t="s">
        <v>540</v>
      </c>
      <c r="J365">
        <v>32000000</v>
      </c>
      <c r="K365">
        <v>24804778.640605114</v>
      </c>
    </row>
    <row r="366" spans="1:11" x14ac:dyDescent="0.25">
      <c r="A366">
        <v>1560</v>
      </c>
      <c r="B366" t="s">
        <v>47</v>
      </c>
      <c r="C366" t="s">
        <v>2336</v>
      </c>
      <c r="E366">
        <v>2018</v>
      </c>
      <c r="F366" s="10">
        <v>43190</v>
      </c>
      <c r="G366" t="s">
        <v>489</v>
      </c>
      <c r="H366" t="s">
        <v>474</v>
      </c>
      <c r="I366" t="s">
        <v>540</v>
      </c>
      <c r="J366">
        <v>400000000</v>
      </c>
      <c r="K366">
        <v>310059733.00756395</v>
      </c>
    </row>
    <row r="367" spans="1:11" x14ac:dyDescent="0.25">
      <c r="A367">
        <v>1345</v>
      </c>
      <c r="B367" t="s">
        <v>45</v>
      </c>
      <c r="C367" t="s">
        <v>436</v>
      </c>
      <c r="E367">
        <v>2018</v>
      </c>
      <c r="F367" s="10">
        <v>43281</v>
      </c>
      <c r="G367" t="s">
        <v>489</v>
      </c>
      <c r="H367" t="s">
        <v>474</v>
      </c>
      <c r="I367" t="s">
        <v>540</v>
      </c>
      <c r="J367">
        <v>2911212</v>
      </c>
      <c r="K367">
        <v>2197831.1681252378</v>
      </c>
    </row>
    <row r="368" spans="1:11" x14ac:dyDescent="0.25">
      <c r="A368">
        <v>1345</v>
      </c>
      <c r="B368" t="s">
        <v>45</v>
      </c>
      <c r="C368" t="s">
        <v>2336</v>
      </c>
      <c r="E368">
        <v>2018</v>
      </c>
      <c r="F368" s="10">
        <v>43281</v>
      </c>
      <c r="G368" t="s">
        <v>489</v>
      </c>
      <c r="H368" t="s">
        <v>474</v>
      </c>
      <c r="I368" t="s">
        <v>540</v>
      </c>
      <c r="J368">
        <v>99668125</v>
      </c>
      <c r="K368">
        <v>75244850.45871006</v>
      </c>
    </row>
    <row r="369" spans="1:11" x14ac:dyDescent="0.25">
      <c r="A369">
        <v>1345</v>
      </c>
      <c r="B369" t="s">
        <v>45</v>
      </c>
      <c r="C369" t="s">
        <v>2337</v>
      </c>
      <c r="E369">
        <v>2018</v>
      </c>
      <c r="F369" s="10">
        <v>43281</v>
      </c>
      <c r="G369" t="s">
        <v>489</v>
      </c>
      <c r="H369" t="s">
        <v>474</v>
      </c>
      <c r="I369" t="s">
        <v>540</v>
      </c>
      <c r="J369">
        <v>-3448830</v>
      </c>
      <c r="K369">
        <v>-2603708.0321066841</v>
      </c>
    </row>
    <row r="370" spans="1:11" x14ac:dyDescent="0.25">
      <c r="A370">
        <v>1345</v>
      </c>
      <c r="B370" t="s">
        <v>45</v>
      </c>
      <c r="C370" t="s">
        <v>490</v>
      </c>
      <c r="E370">
        <v>2018</v>
      </c>
      <c r="F370" s="10">
        <v>43281</v>
      </c>
      <c r="G370" t="s">
        <v>489</v>
      </c>
      <c r="H370" t="s">
        <v>474</v>
      </c>
      <c r="I370" t="s">
        <v>540</v>
      </c>
      <c r="J370">
        <v>1264358</v>
      </c>
      <c r="K370">
        <v>954532.13990203722</v>
      </c>
    </row>
    <row r="371" spans="1:11" x14ac:dyDescent="0.25">
      <c r="A371">
        <v>1345</v>
      </c>
      <c r="B371" t="s">
        <v>45</v>
      </c>
      <c r="C371" t="s">
        <v>434</v>
      </c>
      <c r="E371">
        <v>2018</v>
      </c>
      <c r="F371" s="10">
        <v>43281</v>
      </c>
      <c r="G371" t="s">
        <v>489</v>
      </c>
      <c r="H371" t="s">
        <v>474</v>
      </c>
      <c r="I371" t="s">
        <v>540</v>
      </c>
      <c r="J371">
        <v>3949929</v>
      </c>
      <c r="K371">
        <v>2982014.7306626081</v>
      </c>
    </row>
    <row r="372" spans="1:11" x14ac:dyDescent="0.25">
      <c r="A372">
        <v>1345</v>
      </c>
      <c r="B372" t="s">
        <v>45</v>
      </c>
      <c r="C372" t="s">
        <v>491</v>
      </c>
      <c r="E372">
        <v>2018</v>
      </c>
      <c r="F372" s="10">
        <v>43281</v>
      </c>
      <c r="G372" t="s">
        <v>489</v>
      </c>
      <c r="H372" t="s">
        <v>474</v>
      </c>
      <c r="I372" t="s">
        <v>540</v>
      </c>
      <c r="J372">
        <v>1145755</v>
      </c>
      <c r="K372">
        <v>864992.3296672767</v>
      </c>
    </row>
    <row r="373" spans="1:11" x14ac:dyDescent="0.25">
      <c r="A373">
        <v>8083</v>
      </c>
      <c r="B373" t="s">
        <v>282</v>
      </c>
      <c r="C373" t="s">
        <v>436</v>
      </c>
      <c r="E373">
        <v>2014</v>
      </c>
      <c r="F373" s="10">
        <v>42004</v>
      </c>
      <c r="G373" t="s">
        <v>489</v>
      </c>
      <c r="H373" t="s">
        <v>474</v>
      </c>
      <c r="I373" t="s">
        <v>541</v>
      </c>
      <c r="J373">
        <v>387500000</v>
      </c>
      <c r="K373">
        <v>391270675.4997915</v>
      </c>
    </row>
    <row r="374" spans="1:11" x14ac:dyDescent="0.25">
      <c r="A374">
        <v>8083</v>
      </c>
      <c r="B374" t="s">
        <v>282</v>
      </c>
      <c r="C374" t="s">
        <v>2336</v>
      </c>
      <c r="E374">
        <v>2014</v>
      </c>
      <c r="F374" s="10">
        <v>42004</v>
      </c>
      <c r="G374" t="s">
        <v>489</v>
      </c>
      <c r="H374" t="s">
        <v>474</v>
      </c>
      <c r="I374" t="s">
        <v>541</v>
      </c>
      <c r="J374">
        <v>3212100000</v>
      </c>
      <c r="K374">
        <v>3243356223.9300137</v>
      </c>
    </row>
    <row r="375" spans="1:11" x14ac:dyDescent="0.25">
      <c r="A375">
        <v>8083</v>
      </c>
      <c r="B375" t="s">
        <v>282</v>
      </c>
      <c r="C375" t="s">
        <v>2337</v>
      </c>
      <c r="E375">
        <v>2014</v>
      </c>
      <c r="F375" s="10">
        <v>42004</v>
      </c>
      <c r="G375" t="s">
        <v>489</v>
      </c>
      <c r="H375" t="s">
        <v>474</v>
      </c>
      <c r="I375" t="s">
        <v>541</v>
      </c>
      <c r="J375">
        <v>-157600000</v>
      </c>
      <c r="K375">
        <v>-159133570.21617326</v>
      </c>
    </row>
    <row r="376" spans="1:11" x14ac:dyDescent="0.25">
      <c r="A376">
        <v>8141</v>
      </c>
      <c r="B376" t="s">
        <v>281</v>
      </c>
      <c r="C376" t="s">
        <v>436</v>
      </c>
      <c r="E376">
        <v>2014</v>
      </c>
      <c r="F376" s="10">
        <v>42004</v>
      </c>
      <c r="G376" t="s">
        <v>489</v>
      </c>
      <c r="H376" t="s">
        <v>474</v>
      </c>
      <c r="I376" t="s">
        <v>541</v>
      </c>
      <c r="J376">
        <v>193000000</v>
      </c>
      <c r="K376">
        <v>194878039.66828325</v>
      </c>
    </row>
    <row r="377" spans="1:11" x14ac:dyDescent="0.25">
      <c r="A377">
        <v>8141</v>
      </c>
      <c r="B377" t="s">
        <v>281</v>
      </c>
      <c r="C377" t="s">
        <v>2336</v>
      </c>
      <c r="E377">
        <v>2014</v>
      </c>
      <c r="F377" s="10">
        <v>42004</v>
      </c>
      <c r="G377" t="s">
        <v>489</v>
      </c>
      <c r="H377" t="s">
        <v>474</v>
      </c>
      <c r="I377" t="s">
        <v>541</v>
      </c>
      <c r="J377">
        <v>1476000000</v>
      </c>
      <c r="K377">
        <v>1490362624.6133993</v>
      </c>
    </row>
    <row r="378" spans="1:11" x14ac:dyDescent="0.25">
      <c r="A378">
        <v>8083</v>
      </c>
      <c r="B378" t="s">
        <v>282</v>
      </c>
      <c r="C378" t="s">
        <v>436</v>
      </c>
      <c r="E378">
        <v>2015</v>
      </c>
      <c r="F378" s="10">
        <v>42369</v>
      </c>
      <c r="G378" t="s">
        <v>489</v>
      </c>
      <c r="H378" t="s">
        <v>474</v>
      </c>
      <c r="I378" t="s">
        <v>541</v>
      </c>
      <c r="J378">
        <v>256700000</v>
      </c>
      <c r="K378">
        <v>257931882.67163974</v>
      </c>
    </row>
    <row r="379" spans="1:11" x14ac:dyDescent="0.25">
      <c r="A379">
        <v>8083</v>
      </c>
      <c r="B379" t="s">
        <v>282</v>
      </c>
      <c r="C379" t="s">
        <v>2336</v>
      </c>
      <c r="E379">
        <v>2015</v>
      </c>
      <c r="F379" s="10">
        <v>42369</v>
      </c>
      <c r="G379" t="s">
        <v>489</v>
      </c>
      <c r="H379" t="s">
        <v>474</v>
      </c>
      <c r="I379" t="s">
        <v>541</v>
      </c>
      <c r="J379">
        <v>2971000000</v>
      </c>
      <c r="K379">
        <v>2985257590.251039</v>
      </c>
    </row>
    <row r="380" spans="1:11" x14ac:dyDescent="0.25">
      <c r="A380">
        <v>8083</v>
      </c>
      <c r="B380" t="s">
        <v>282</v>
      </c>
      <c r="C380" t="s">
        <v>2337</v>
      </c>
      <c r="E380">
        <v>2015</v>
      </c>
      <c r="F380" s="10">
        <v>42369</v>
      </c>
      <c r="G380" t="s">
        <v>489</v>
      </c>
      <c r="H380" t="s">
        <v>474</v>
      </c>
      <c r="I380" t="s">
        <v>541</v>
      </c>
      <c r="J380">
        <v>75000000</v>
      </c>
      <c r="K380">
        <v>75359918.973015115</v>
      </c>
    </row>
    <row r="381" spans="1:11" x14ac:dyDescent="0.25">
      <c r="A381">
        <v>8141</v>
      </c>
      <c r="B381" t="s">
        <v>281</v>
      </c>
      <c r="C381" t="s">
        <v>436</v>
      </c>
      <c r="E381">
        <v>2015</v>
      </c>
      <c r="F381" s="10">
        <v>42369</v>
      </c>
      <c r="G381" t="s">
        <v>489</v>
      </c>
      <c r="H381" t="s">
        <v>474</v>
      </c>
      <c r="I381" t="s">
        <v>541</v>
      </c>
      <c r="J381">
        <v>190000000</v>
      </c>
      <c r="K381">
        <v>190911794.73163831</v>
      </c>
    </row>
    <row r="382" spans="1:11" x14ac:dyDescent="0.25">
      <c r="A382">
        <v>8141</v>
      </c>
      <c r="B382" t="s">
        <v>281</v>
      </c>
      <c r="C382" t="s">
        <v>2336</v>
      </c>
      <c r="E382">
        <v>2015</v>
      </c>
      <c r="F382" s="10">
        <v>42369</v>
      </c>
      <c r="G382" t="s">
        <v>489</v>
      </c>
      <c r="H382" t="s">
        <v>474</v>
      </c>
      <c r="I382" t="s">
        <v>541</v>
      </c>
      <c r="J382">
        <v>1417000000</v>
      </c>
      <c r="K382">
        <v>1423800069.1301656</v>
      </c>
    </row>
    <row r="383" spans="1:11" x14ac:dyDescent="0.25">
      <c r="A383">
        <v>8083</v>
      </c>
      <c r="B383" t="s">
        <v>282</v>
      </c>
      <c r="C383" t="s">
        <v>436</v>
      </c>
      <c r="E383">
        <v>2016</v>
      </c>
      <c r="F383" s="10">
        <v>42735</v>
      </c>
      <c r="G383" t="s">
        <v>489</v>
      </c>
      <c r="H383" t="s">
        <v>474</v>
      </c>
      <c r="I383" t="s">
        <v>541</v>
      </c>
      <c r="J383">
        <v>306200000</v>
      </c>
      <c r="K383">
        <v>300554386.40575433</v>
      </c>
    </row>
    <row r="384" spans="1:11" x14ac:dyDescent="0.25">
      <c r="A384">
        <v>8083</v>
      </c>
      <c r="B384" t="s">
        <v>282</v>
      </c>
      <c r="C384" t="s">
        <v>2336</v>
      </c>
      <c r="E384">
        <v>2016</v>
      </c>
      <c r="F384" s="10">
        <v>42735</v>
      </c>
      <c r="G384" t="s">
        <v>489</v>
      </c>
      <c r="H384" t="s">
        <v>474</v>
      </c>
      <c r="I384" t="s">
        <v>541</v>
      </c>
      <c r="J384">
        <v>2876700000</v>
      </c>
      <c r="K384">
        <v>2823660363.7277384</v>
      </c>
    </row>
    <row r="385" spans="1:11" x14ac:dyDescent="0.25">
      <c r="A385">
        <v>8083</v>
      </c>
      <c r="B385" t="s">
        <v>282</v>
      </c>
      <c r="C385" t="s">
        <v>2337</v>
      </c>
      <c r="E385">
        <v>2016</v>
      </c>
      <c r="F385" s="10">
        <v>42735</v>
      </c>
      <c r="G385" t="s">
        <v>489</v>
      </c>
      <c r="H385" t="s">
        <v>474</v>
      </c>
      <c r="I385" t="s">
        <v>541</v>
      </c>
      <c r="J385">
        <v>60100000</v>
      </c>
      <c r="K385">
        <v>58991896.221377648</v>
      </c>
    </row>
    <row r="386" spans="1:11" x14ac:dyDescent="0.25">
      <c r="A386">
        <v>8141</v>
      </c>
      <c r="B386" t="s">
        <v>281</v>
      </c>
      <c r="C386" t="s">
        <v>436</v>
      </c>
      <c r="E386">
        <v>2016</v>
      </c>
      <c r="F386" s="10">
        <v>42735</v>
      </c>
      <c r="G386" t="s">
        <v>489</v>
      </c>
      <c r="H386" t="s">
        <v>474</v>
      </c>
      <c r="I386" t="s">
        <v>541</v>
      </c>
      <c r="J386">
        <v>214000000</v>
      </c>
      <c r="K386">
        <v>210054339.29076234</v>
      </c>
    </row>
    <row r="387" spans="1:11" x14ac:dyDescent="0.25">
      <c r="A387">
        <v>8141</v>
      </c>
      <c r="B387" t="s">
        <v>281</v>
      </c>
      <c r="C387" t="s">
        <v>2336</v>
      </c>
      <c r="E387">
        <v>2016</v>
      </c>
      <c r="F387" s="10">
        <v>42735</v>
      </c>
      <c r="G387" t="s">
        <v>489</v>
      </c>
      <c r="H387" t="s">
        <v>474</v>
      </c>
      <c r="I387" t="s">
        <v>541</v>
      </c>
      <c r="J387">
        <v>1494000000</v>
      </c>
      <c r="K387">
        <v>1466454125.7027988</v>
      </c>
    </row>
    <row r="388" spans="1:11" x14ac:dyDescent="0.25">
      <c r="A388">
        <v>8083</v>
      </c>
      <c r="B388" t="s">
        <v>282</v>
      </c>
      <c r="C388" t="s">
        <v>436</v>
      </c>
      <c r="E388">
        <v>2017</v>
      </c>
      <c r="F388" s="10">
        <v>43100</v>
      </c>
      <c r="G388" t="s">
        <v>489</v>
      </c>
      <c r="H388" t="s">
        <v>474</v>
      </c>
      <c r="I388" t="s">
        <v>541</v>
      </c>
      <c r="J388">
        <v>277400000</v>
      </c>
      <c r="K388">
        <v>284298211.81139159</v>
      </c>
    </row>
    <row r="389" spans="1:11" x14ac:dyDescent="0.25">
      <c r="A389">
        <v>8083</v>
      </c>
      <c r="B389" t="s">
        <v>282</v>
      </c>
      <c r="C389" t="s">
        <v>2336</v>
      </c>
      <c r="E389">
        <v>2017</v>
      </c>
      <c r="F389" s="10">
        <v>43100</v>
      </c>
      <c r="G389" t="s">
        <v>489</v>
      </c>
      <c r="H389" t="s">
        <v>474</v>
      </c>
      <c r="I389" t="s">
        <v>541</v>
      </c>
      <c r="J389">
        <v>3049000000</v>
      </c>
      <c r="K389">
        <v>3124820648.2081218</v>
      </c>
    </row>
    <row r="390" spans="1:11" x14ac:dyDescent="0.25">
      <c r="A390">
        <v>8083</v>
      </c>
      <c r="B390" t="s">
        <v>282</v>
      </c>
      <c r="C390" t="s">
        <v>2337</v>
      </c>
      <c r="E390">
        <v>2017</v>
      </c>
      <c r="F390" s="10">
        <v>43100</v>
      </c>
      <c r="G390" t="s">
        <v>489</v>
      </c>
      <c r="H390" t="s">
        <v>474</v>
      </c>
      <c r="I390" t="s">
        <v>541</v>
      </c>
      <c r="J390">
        <v>87200000</v>
      </c>
      <c r="K390">
        <v>89368435.724417254</v>
      </c>
    </row>
    <row r="391" spans="1:11" x14ac:dyDescent="0.25">
      <c r="A391">
        <v>8083</v>
      </c>
      <c r="B391" t="s">
        <v>282</v>
      </c>
      <c r="C391" t="s">
        <v>490</v>
      </c>
      <c r="E391">
        <v>2017</v>
      </c>
      <c r="F391" s="10">
        <v>43100</v>
      </c>
      <c r="G391" t="s">
        <v>489</v>
      </c>
      <c r="H391" t="s">
        <v>474</v>
      </c>
      <c r="I391" t="s">
        <v>541</v>
      </c>
      <c r="J391">
        <v>11100000</v>
      </c>
      <c r="K391">
        <v>11376027.941984307</v>
      </c>
    </row>
    <row r="392" spans="1:11" x14ac:dyDescent="0.25">
      <c r="A392">
        <v>8083</v>
      </c>
      <c r="B392" t="s">
        <v>282</v>
      </c>
      <c r="C392" t="s">
        <v>434</v>
      </c>
      <c r="E392">
        <v>2017</v>
      </c>
      <c r="F392" s="10">
        <v>43100</v>
      </c>
      <c r="G392" t="s">
        <v>489</v>
      </c>
      <c r="H392" t="s">
        <v>474</v>
      </c>
      <c r="I392" t="s">
        <v>541</v>
      </c>
      <c r="J392">
        <v>140900000</v>
      </c>
      <c r="K392">
        <v>144403814.14644945</v>
      </c>
    </row>
    <row r="393" spans="1:11" x14ac:dyDescent="0.25">
      <c r="A393">
        <v>8083</v>
      </c>
      <c r="B393" t="s">
        <v>282</v>
      </c>
      <c r="C393" t="s">
        <v>491</v>
      </c>
      <c r="E393">
        <v>2017</v>
      </c>
      <c r="F393" s="10">
        <v>43100</v>
      </c>
      <c r="G393" t="s">
        <v>489</v>
      </c>
      <c r="H393" t="s">
        <v>474</v>
      </c>
      <c r="I393" t="s">
        <v>541</v>
      </c>
      <c r="J393">
        <v>38200000</v>
      </c>
      <c r="K393">
        <v>39149933.998540588</v>
      </c>
    </row>
    <row r="394" spans="1:11" x14ac:dyDescent="0.25">
      <c r="A394">
        <v>8141</v>
      </c>
      <c r="B394" t="s">
        <v>281</v>
      </c>
      <c r="C394" t="s">
        <v>436</v>
      </c>
      <c r="E394">
        <v>2017</v>
      </c>
      <c r="F394" s="10">
        <v>43100</v>
      </c>
      <c r="G394" t="s">
        <v>489</v>
      </c>
      <c r="H394" t="s">
        <v>474</v>
      </c>
      <c r="I394" t="s">
        <v>541</v>
      </c>
      <c r="J394">
        <v>245000000</v>
      </c>
      <c r="K394">
        <v>251092508.62938336</v>
      </c>
    </row>
    <row r="395" spans="1:11" x14ac:dyDescent="0.25">
      <c r="A395">
        <v>8141</v>
      </c>
      <c r="B395" t="s">
        <v>281</v>
      </c>
      <c r="C395" t="s">
        <v>2336</v>
      </c>
      <c r="E395">
        <v>2017</v>
      </c>
      <c r="F395" s="10">
        <v>43100</v>
      </c>
      <c r="G395" t="s">
        <v>489</v>
      </c>
      <c r="H395" t="s">
        <v>474</v>
      </c>
      <c r="I395" t="s">
        <v>541</v>
      </c>
      <c r="J395">
        <v>1678000000</v>
      </c>
      <c r="K395">
        <v>1719727467.2657356</v>
      </c>
    </row>
    <row r="396" spans="1:11" x14ac:dyDescent="0.25">
      <c r="A396">
        <v>546</v>
      </c>
      <c r="B396" t="s">
        <v>55</v>
      </c>
      <c r="C396" t="s">
        <v>436</v>
      </c>
      <c r="E396">
        <v>2014</v>
      </c>
      <c r="F396" s="10">
        <v>42004</v>
      </c>
      <c r="G396" t="s">
        <v>489</v>
      </c>
      <c r="H396" t="s">
        <v>474</v>
      </c>
      <c r="I396" t="s">
        <v>542</v>
      </c>
      <c r="J396">
        <v>273570267000</v>
      </c>
      <c r="K396">
        <v>450410397.11547959</v>
      </c>
    </row>
    <row r="397" spans="1:11" x14ac:dyDescent="0.25">
      <c r="A397">
        <v>546</v>
      </c>
      <c r="B397" t="s">
        <v>55</v>
      </c>
      <c r="C397" t="s">
        <v>2336</v>
      </c>
      <c r="E397">
        <v>2014</v>
      </c>
      <c r="F397" s="10">
        <v>42004</v>
      </c>
      <c r="G397" t="s">
        <v>489</v>
      </c>
      <c r="H397" t="s">
        <v>474</v>
      </c>
      <c r="I397" t="s">
        <v>542</v>
      </c>
      <c r="J397">
        <v>440734172000</v>
      </c>
      <c r="K397">
        <v>725631683.62474895</v>
      </c>
    </row>
    <row r="398" spans="1:11" x14ac:dyDescent="0.25">
      <c r="A398">
        <v>546</v>
      </c>
      <c r="B398" t="s">
        <v>55</v>
      </c>
      <c r="C398" t="s">
        <v>2337</v>
      </c>
      <c r="E398">
        <v>2014</v>
      </c>
      <c r="F398" s="10">
        <v>42004</v>
      </c>
      <c r="G398" t="s">
        <v>489</v>
      </c>
      <c r="H398" t="s">
        <v>474</v>
      </c>
      <c r="I398" t="s">
        <v>542</v>
      </c>
      <c r="J398">
        <v>123060508000</v>
      </c>
      <c r="K398">
        <v>202608758.93180546</v>
      </c>
    </row>
    <row r="399" spans="1:11" x14ac:dyDescent="0.25">
      <c r="A399">
        <v>547</v>
      </c>
      <c r="B399" t="s">
        <v>57</v>
      </c>
      <c r="C399" t="s">
        <v>436</v>
      </c>
      <c r="E399">
        <v>2014</v>
      </c>
      <c r="F399" s="10">
        <v>42004</v>
      </c>
      <c r="G399" t="s">
        <v>489</v>
      </c>
      <c r="H399" t="s">
        <v>474</v>
      </c>
      <c r="I399" t="s">
        <v>542</v>
      </c>
      <c r="J399">
        <v>60410313000</v>
      </c>
      <c r="K399">
        <v>99460490.961177513</v>
      </c>
    </row>
    <row r="400" spans="1:11" x14ac:dyDescent="0.25">
      <c r="A400">
        <v>547</v>
      </c>
      <c r="B400" t="s">
        <v>57</v>
      </c>
      <c r="C400" t="s">
        <v>2336</v>
      </c>
      <c r="E400">
        <v>2014</v>
      </c>
      <c r="F400" s="10">
        <v>42004</v>
      </c>
      <c r="G400" t="s">
        <v>489</v>
      </c>
      <c r="H400" t="s">
        <v>474</v>
      </c>
      <c r="I400" t="s">
        <v>542</v>
      </c>
      <c r="J400">
        <v>134833887000</v>
      </c>
      <c r="K400">
        <v>221992635.58233726</v>
      </c>
    </row>
    <row r="401" spans="1:11" x14ac:dyDescent="0.25">
      <c r="A401">
        <v>547</v>
      </c>
      <c r="B401" t="s">
        <v>57</v>
      </c>
      <c r="C401" t="s">
        <v>2337</v>
      </c>
      <c r="E401">
        <v>2014</v>
      </c>
      <c r="F401" s="10">
        <v>42004</v>
      </c>
      <c r="G401" t="s">
        <v>489</v>
      </c>
      <c r="H401" t="s">
        <v>474</v>
      </c>
      <c r="I401" t="s">
        <v>542</v>
      </c>
      <c r="J401">
        <v>68321420000</v>
      </c>
      <c r="K401">
        <v>112485462.14890184</v>
      </c>
    </row>
    <row r="402" spans="1:11" x14ac:dyDescent="0.25">
      <c r="A402">
        <v>546</v>
      </c>
      <c r="B402" t="s">
        <v>55</v>
      </c>
      <c r="C402" t="s">
        <v>436</v>
      </c>
      <c r="E402">
        <v>2015</v>
      </c>
      <c r="F402" s="10">
        <v>42369</v>
      </c>
      <c r="G402" t="s">
        <v>489</v>
      </c>
      <c r="H402" t="s">
        <v>474</v>
      </c>
      <c r="I402" t="s">
        <v>542</v>
      </c>
      <c r="J402">
        <v>282621917000</v>
      </c>
      <c r="K402">
        <v>399555966.01351541</v>
      </c>
    </row>
    <row r="403" spans="1:11" x14ac:dyDescent="0.25">
      <c r="A403">
        <v>546</v>
      </c>
      <c r="B403" t="s">
        <v>55</v>
      </c>
      <c r="C403" t="s">
        <v>2336</v>
      </c>
      <c r="E403">
        <v>2015</v>
      </c>
      <c r="F403" s="10">
        <v>42369</v>
      </c>
      <c r="G403" t="s">
        <v>489</v>
      </c>
      <c r="H403" t="s">
        <v>474</v>
      </c>
      <c r="I403" t="s">
        <v>542</v>
      </c>
      <c r="J403">
        <v>473396705000</v>
      </c>
      <c r="K403">
        <v>669263303.36189103</v>
      </c>
    </row>
    <row r="404" spans="1:11" x14ac:dyDescent="0.25">
      <c r="A404">
        <v>546</v>
      </c>
      <c r="B404" t="s">
        <v>55</v>
      </c>
      <c r="C404" t="s">
        <v>2337</v>
      </c>
      <c r="E404">
        <v>2015</v>
      </c>
      <c r="F404" s="10">
        <v>42369</v>
      </c>
      <c r="G404" t="s">
        <v>489</v>
      </c>
      <c r="H404" t="s">
        <v>474</v>
      </c>
      <c r="I404" t="s">
        <v>542</v>
      </c>
      <c r="J404">
        <v>132683858000</v>
      </c>
      <c r="K404">
        <v>187581443.15322194</v>
      </c>
    </row>
    <row r="405" spans="1:11" x14ac:dyDescent="0.25">
      <c r="A405">
        <v>547</v>
      </c>
      <c r="B405" t="s">
        <v>57</v>
      </c>
      <c r="C405" t="s">
        <v>436</v>
      </c>
      <c r="E405">
        <v>2015</v>
      </c>
      <c r="F405" s="10">
        <v>42369</v>
      </c>
      <c r="G405" t="s">
        <v>489</v>
      </c>
      <c r="H405" t="s">
        <v>474</v>
      </c>
      <c r="I405" t="s">
        <v>542</v>
      </c>
      <c r="J405">
        <v>72204921000</v>
      </c>
      <c r="K405">
        <v>102079510.56069216</v>
      </c>
    </row>
    <row r="406" spans="1:11" x14ac:dyDescent="0.25">
      <c r="A406">
        <v>547</v>
      </c>
      <c r="B406" t="s">
        <v>57</v>
      </c>
      <c r="C406" t="s">
        <v>2336</v>
      </c>
      <c r="E406">
        <v>2015</v>
      </c>
      <c r="F406" s="10">
        <v>42369</v>
      </c>
      <c r="G406" t="s">
        <v>489</v>
      </c>
      <c r="H406" t="s">
        <v>474</v>
      </c>
      <c r="I406" t="s">
        <v>542</v>
      </c>
      <c r="J406">
        <v>140121855000</v>
      </c>
      <c r="K406">
        <v>198096891.16973448</v>
      </c>
    </row>
    <row r="407" spans="1:11" x14ac:dyDescent="0.25">
      <c r="A407">
        <v>547</v>
      </c>
      <c r="B407" t="s">
        <v>57</v>
      </c>
      <c r="C407" t="s">
        <v>2337</v>
      </c>
      <c r="E407">
        <v>2015</v>
      </c>
      <c r="F407" s="10">
        <v>42369</v>
      </c>
      <c r="G407" t="s">
        <v>489</v>
      </c>
      <c r="H407" t="s">
        <v>474</v>
      </c>
      <c r="I407" t="s">
        <v>542</v>
      </c>
      <c r="J407">
        <v>25210901000</v>
      </c>
      <c r="K407">
        <v>35641842.678202845</v>
      </c>
    </row>
    <row r="408" spans="1:11" x14ac:dyDescent="0.25">
      <c r="A408">
        <v>546</v>
      </c>
      <c r="B408" t="s">
        <v>55</v>
      </c>
      <c r="C408" t="s">
        <v>436</v>
      </c>
      <c r="E408">
        <v>2016</v>
      </c>
      <c r="F408" s="10">
        <v>42735</v>
      </c>
      <c r="G408" t="s">
        <v>489</v>
      </c>
      <c r="H408" t="s">
        <v>474</v>
      </c>
      <c r="I408" t="s">
        <v>542</v>
      </c>
      <c r="J408">
        <v>286353858000</v>
      </c>
      <c r="K408">
        <v>429129550.86993665</v>
      </c>
    </row>
    <row r="409" spans="1:11" x14ac:dyDescent="0.25">
      <c r="A409">
        <v>546</v>
      </c>
      <c r="B409" t="s">
        <v>55</v>
      </c>
      <c r="C409" t="s">
        <v>2336</v>
      </c>
      <c r="E409">
        <v>2016</v>
      </c>
      <c r="F409" s="10">
        <v>42735</v>
      </c>
      <c r="G409" t="s">
        <v>489</v>
      </c>
      <c r="H409" t="s">
        <v>474</v>
      </c>
      <c r="I409" t="s">
        <v>542</v>
      </c>
      <c r="J409">
        <v>492249645000</v>
      </c>
      <c r="K409">
        <v>737684732.27532256</v>
      </c>
    </row>
    <row r="410" spans="1:11" x14ac:dyDescent="0.25">
      <c r="A410">
        <v>546</v>
      </c>
      <c r="B410" t="s">
        <v>55</v>
      </c>
      <c r="C410" t="s">
        <v>2337</v>
      </c>
      <c r="E410">
        <v>2016</v>
      </c>
      <c r="F410" s="10">
        <v>42735</v>
      </c>
      <c r="G410" t="s">
        <v>489</v>
      </c>
      <c r="H410" t="s">
        <v>474</v>
      </c>
      <c r="I410" t="s">
        <v>542</v>
      </c>
      <c r="J410">
        <v>154837459000</v>
      </c>
      <c r="K410">
        <v>232039231.81824994</v>
      </c>
    </row>
    <row r="411" spans="1:11" x14ac:dyDescent="0.25">
      <c r="A411">
        <v>547</v>
      </c>
      <c r="B411" t="s">
        <v>57</v>
      </c>
      <c r="C411" t="s">
        <v>436</v>
      </c>
      <c r="E411">
        <v>2016</v>
      </c>
      <c r="F411" s="10">
        <v>42735</v>
      </c>
      <c r="G411" t="s">
        <v>489</v>
      </c>
      <c r="H411" t="s">
        <v>474</v>
      </c>
      <c r="I411" t="s">
        <v>542</v>
      </c>
      <c r="J411">
        <v>68856004000</v>
      </c>
      <c r="K411">
        <v>103187525.66350463</v>
      </c>
    </row>
    <row r="412" spans="1:11" x14ac:dyDescent="0.25">
      <c r="A412">
        <v>547</v>
      </c>
      <c r="B412" t="s">
        <v>57</v>
      </c>
      <c r="C412" t="s">
        <v>2336</v>
      </c>
      <c r="E412">
        <v>2016</v>
      </c>
      <c r="F412" s="10">
        <v>42735</v>
      </c>
      <c r="G412" t="s">
        <v>489</v>
      </c>
      <c r="H412" t="s">
        <v>474</v>
      </c>
      <c r="I412" t="s">
        <v>542</v>
      </c>
      <c r="J412">
        <v>151874838000</v>
      </c>
      <c r="K412">
        <v>227599451.5128355</v>
      </c>
    </row>
    <row r="413" spans="1:11" x14ac:dyDescent="0.25">
      <c r="A413">
        <v>547</v>
      </c>
      <c r="B413" t="s">
        <v>57</v>
      </c>
      <c r="C413" t="s">
        <v>2337</v>
      </c>
      <c r="E413">
        <v>2016</v>
      </c>
      <c r="F413" s="10">
        <v>42735</v>
      </c>
      <c r="G413" t="s">
        <v>489</v>
      </c>
      <c r="H413" t="s">
        <v>474</v>
      </c>
      <c r="I413" t="s">
        <v>542</v>
      </c>
      <c r="J413">
        <v>23689315000</v>
      </c>
      <c r="K413">
        <v>35500779.271381259</v>
      </c>
    </row>
    <row r="414" spans="1:11" x14ac:dyDescent="0.25">
      <c r="A414">
        <v>546</v>
      </c>
      <c r="B414" t="s">
        <v>55</v>
      </c>
      <c r="C414" t="s">
        <v>436</v>
      </c>
      <c r="E414">
        <v>2017</v>
      </c>
      <c r="F414" s="10">
        <v>43100</v>
      </c>
      <c r="G414" t="s">
        <v>489</v>
      </c>
      <c r="H414" t="s">
        <v>474</v>
      </c>
      <c r="I414" t="s">
        <v>542</v>
      </c>
      <c r="J414">
        <v>298604953000</v>
      </c>
      <c r="K414">
        <v>485362883.19625497</v>
      </c>
    </row>
    <row r="415" spans="1:11" x14ac:dyDescent="0.25">
      <c r="A415">
        <v>546</v>
      </c>
      <c r="B415" t="s">
        <v>55</v>
      </c>
      <c r="C415" t="s">
        <v>2336</v>
      </c>
      <c r="E415">
        <v>2017</v>
      </c>
      <c r="F415" s="10">
        <v>43100</v>
      </c>
      <c r="G415" t="s">
        <v>489</v>
      </c>
      <c r="H415" t="s">
        <v>474</v>
      </c>
      <c r="I415" t="s">
        <v>542</v>
      </c>
      <c r="J415">
        <v>509540577000</v>
      </c>
      <c r="K415">
        <v>828224987.80923891</v>
      </c>
    </row>
    <row r="416" spans="1:11" x14ac:dyDescent="0.25">
      <c r="A416">
        <v>546</v>
      </c>
      <c r="B416" t="s">
        <v>55</v>
      </c>
      <c r="C416" t="s">
        <v>2337</v>
      </c>
      <c r="E416">
        <v>2017</v>
      </c>
      <c r="F416" s="10">
        <v>43100</v>
      </c>
      <c r="G416" t="s">
        <v>489</v>
      </c>
      <c r="H416" t="s">
        <v>474</v>
      </c>
      <c r="I416" t="s">
        <v>542</v>
      </c>
      <c r="J416">
        <v>143482253000</v>
      </c>
      <c r="K416">
        <v>233221047.75527453</v>
      </c>
    </row>
    <row r="417" spans="1:11" x14ac:dyDescent="0.25">
      <c r="A417">
        <v>546</v>
      </c>
      <c r="B417" t="s">
        <v>55</v>
      </c>
      <c r="C417" t="s">
        <v>490</v>
      </c>
      <c r="E417">
        <v>2017</v>
      </c>
      <c r="F417" s="10">
        <v>43100</v>
      </c>
      <c r="G417" t="s">
        <v>489</v>
      </c>
      <c r="H417" t="s">
        <v>474</v>
      </c>
      <c r="I417" t="s">
        <v>542</v>
      </c>
      <c r="J417">
        <v>25059261000</v>
      </c>
      <c r="K417">
        <v>40732194.987159066</v>
      </c>
    </row>
    <row r="418" spans="1:11" x14ac:dyDescent="0.25">
      <c r="A418">
        <v>546</v>
      </c>
      <c r="B418" t="s">
        <v>55</v>
      </c>
      <c r="C418" t="s">
        <v>434</v>
      </c>
      <c r="E418">
        <v>2017</v>
      </c>
      <c r="F418" s="10">
        <v>43100</v>
      </c>
      <c r="G418" t="s">
        <v>489</v>
      </c>
      <c r="H418" t="s">
        <v>474</v>
      </c>
      <c r="I418" t="s">
        <v>542</v>
      </c>
      <c r="J418">
        <v>74394154000</v>
      </c>
      <c r="K418">
        <v>120922847.11160235</v>
      </c>
    </row>
    <row r="419" spans="1:11" x14ac:dyDescent="0.25">
      <c r="A419">
        <v>546</v>
      </c>
      <c r="B419" t="s">
        <v>55</v>
      </c>
      <c r="C419" t="s">
        <v>491</v>
      </c>
      <c r="E419">
        <v>2017</v>
      </c>
      <c r="F419" s="10">
        <v>43100</v>
      </c>
      <c r="G419" t="s">
        <v>489</v>
      </c>
      <c r="H419" t="s">
        <v>474</v>
      </c>
      <c r="I419" t="s">
        <v>542</v>
      </c>
      <c r="J419">
        <v>46340625000</v>
      </c>
      <c r="K419">
        <v>75323664.705308661</v>
      </c>
    </row>
    <row r="420" spans="1:11" x14ac:dyDescent="0.25">
      <c r="A420">
        <v>547</v>
      </c>
      <c r="B420" t="s">
        <v>57</v>
      </c>
      <c r="C420" t="s">
        <v>436</v>
      </c>
      <c r="E420">
        <v>2017</v>
      </c>
      <c r="F420" s="10">
        <v>43100</v>
      </c>
      <c r="G420" t="s">
        <v>489</v>
      </c>
      <c r="H420" t="s">
        <v>474</v>
      </c>
      <c r="I420" t="s">
        <v>542</v>
      </c>
      <c r="J420">
        <v>71284000000</v>
      </c>
      <c r="K420">
        <v>115867494.5547934</v>
      </c>
    </row>
    <row r="421" spans="1:11" x14ac:dyDescent="0.25">
      <c r="A421">
        <v>547</v>
      </c>
      <c r="B421" t="s">
        <v>57</v>
      </c>
      <c r="C421" t="s">
        <v>2336</v>
      </c>
      <c r="E421">
        <v>2017</v>
      </c>
      <c r="F421" s="10">
        <v>43100</v>
      </c>
      <c r="G421" t="s">
        <v>489</v>
      </c>
      <c r="H421" t="s">
        <v>474</v>
      </c>
      <c r="I421" t="s">
        <v>542</v>
      </c>
      <c r="J421">
        <v>154686350000</v>
      </c>
      <c r="K421">
        <v>251432576.96433794</v>
      </c>
    </row>
    <row r="422" spans="1:11" x14ac:dyDescent="0.25">
      <c r="A422">
        <v>547</v>
      </c>
      <c r="B422" t="s">
        <v>57</v>
      </c>
      <c r="C422" t="s">
        <v>2337</v>
      </c>
      <c r="E422">
        <v>2017</v>
      </c>
      <c r="F422" s="10">
        <v>43100</v>
      </c>
      <c r="G422" t="s">
        <v>489</v>
      </c>
      <c r="H422" t="s">
        <v>474</v>
      </c>
      <c r="I422" t="s">
        <v>542</v>
      </c>
      <c r="J422">
        <v>26090000000</v>
      </c>
      <c r="K422">
        <v>42407594.0314034</v>
      </c>
    </row>
    <row r="423" spans="1:11" x14ac:dyDescent="0.25">
      <c r="A423">
        <v>547</v>
      </c>
      <c r="B423" t="s">
        <v>57</v>
      </c>
      <c r="C423" t="s">
        <v>434</v>
      </c>
      <c r="E423">
        <v>2017</v>
      </c>
      <c r="F423" s="10">
        <v>43100</v>
      </c>
      <c r="G423" t="s">
        <v>489</v>
      </c>
      <c r="H423" t="s">
        <v>474</v>
      </c>
      <c r="I423" t="s">
        <v>542</v>
      </c>
      <c r="J423">
        <v>24914866000</v>
      </c>
      <c r="K423">
        <v>40497490.328662917</v>
      </c>
    </row>
    <row r="424" spans="1:11" x14ac:dyDescent="0.25">
      <c r="A424">
        <v>547</v>
      </c>
      <c r="B424" t="s">
        <v>57</v>
      </c>
      <c r="C424" t="s">
        <v>491</v>
      </c>
      <c r="E424">
        <v>2017</v>
      </c>
      <c r="F424" s="10">
        <v>43100</v>
      </c>
      <c r="G424" t="s">
        <v>489</v>
      </c>
      <c r="H424" t="s">
        <v>474</v>
      </c>
      <c r="I424" t="s">
        <v>542</v>
      </c>
      <c r="J424">
        <v>7456000000</v>
      </c>
      <c r="K424">
        <v>12119241.897207502</v>
      </c>
    </row>
    <row r="425" spans="1:11" x14ac:dyDescent="0.25">
      <c r="A425">
        <v>717</v>
      </c>
      <c r="B425" t="s">
        <v>69</v>
      </c>
      <c r="C425" t="s">
        <v>436</v>
      </c>
      <c r="E425">
        <v>2014</v>
      </c>
      <c r="F425" s="10">
        <v>42004</v>
      </c>
      <c r="G425" t="s">
        <v>489</v>
      </c>
      <c r="H425" t="s">
        <v>474</v>
      </c>
      <c r="I425" t="s">
        <v>543</v>
      </c>
      <c r="J425">
        <v>1692980870</v>
      </c>
      <c r="K425">
        <v>272757789.6348291</v>
      </c>
    </row>
    <row r="426" spans="1:11" x14ac:dyDescent="0.25">
      <c r="A426">
        <v>717</v>
      </c>
      <c r="B426" t="s">
        <v>69</v>
      </c>
      <c r="C426" t="s">
        <v>2336</v>
      </c>
      <c r="E426">
        <v>2014</v>
      </c>
      <c r="F426" s="10">
        <v>42004</v>
      </c>
      <c r="G426" t="s">
        <v>489</v>
      </c>
      <c r="H426" t="s">
        <v>474</v>
      </c>
      <c r="I426" t="s">
        <v>543</v>
      </c>
      <c r="J426">
        <v>4136582020</v>
      </c>
      <c r="K426">
        <v>666448740.45054996</v>
      </c>
    </row>
    <row r="427" spans="1:11" x14ac:dyDescent="0.25">
      <c r="A427">
        <v>717</v>
      </c>
      <c r="B427" t="s">
        <v>69</v>
      </c>
      <c r="C427" t="s">
        <v>2337</v>
      </c>
      <c r="E427">
        <v>2014</v>
      </c>
      <c r="F427" s="10">
        <v>42004</v>
      </c>
      <c r="G427" t="s">
        <v>489</v>
      </c>
      <c r="H427" t="s">
        <v>474</v>
      </c>
      <c r="I427" t="s">
        <v>543</v>
      </c>
      <c r="J427">
        <v>1449239960</v>
      </c>
      <c r="K427">
        <v>233488455.27124479</v>
      </c>
    </row>
    <row r="428" spans="1:11" x14ac:dyDescent="0.25">
      <c r="A428">
        <v>771</v>
      </c>
      <c r="B428" t="s">
        <v>83</v>
      </c>
      <c r="C428" t="s">
        <v>436</v>
      </c>
      <c r="E428">
        <v>2014</v>
      </c>
      <c r="F428" s="10">
        <v>42004</v>
      </c>
      <c r="G428" t="s">
        <v>489</v>
      </c>
      <c r="H428" t="s">
        <v>474</v>
      </c>
      <c r="I428" t="s">
        <v>543</v>
      </c>
      <c r="J428">
        <v>1415914110</v>
      </c>
      <c r="K428">
        <v>228119295.26195192</v>
      </c>
    </row>
    <row r="429" spans="1:11" x14ac:dyDescent="0.25">
      <c r="A429">
        <v>771</v>
      </c>
      <c r="B429" t="s">
        <v>83</v>
      </c>
      <c r="C429" t="s">
        <v>2336</v>
      </c>
      <c r="E429">
        <v>2014</v>
      </c>
      <c r="F429" s="10">
        <v>42004</v>
      </c>
      <c r="G429" t="s">
        <v>489</v>
      </c>
      <c r="H429" t="s">
        <v>474</v>
      </c>
      <c r="I429" t="s">
        <v>543</v>
      </c>
      <c r="J429">
        <v>4930737790</v>
      </c>
      <c r="K429">
        <v>794395946.64133573</v>
      </c>
    </row>
    <row r="430" spans="1:11" x14ac:dyDescent="0.25">
      <c r="A430">
        <v>771</v>
      </c>
      <c r="B430" t="s">
        <v>83</v>
      </c>
      <c r="C430" t="s">
        <v>2337</v>
      </c>
      <c r="E430">
        <v>2014</v>
      </c>
      <c r="F430" s="10">
        <v>42004</v>
      </c>
      <c r="G430" t="s">
        <v>489</v>
      </c>
      <c r="H430" t="s">
        <v>474</v>
      </c>
      <c r="I430" t="s">
        <v>543</v>
      </c>
      <c r="J430">
        <v>2801538770</v>
      </c>
      <c r="K430">
        <v>451358627.86298215</v>
      </c>
    </row>
    <row r="431" spans="1:11" x14ac:dyDescent="0.25">
      <c r="A431">
        <v>716</v>
      </c>
      <c r="B431" t="s">
        <v>87</v>
      </c>
      <c r="C431" t="s">
        <v>436</v>
      </c>
      <c r="E431">
        <v>2014</v>
      </c>
      <c r="F431" s="10">
        <v>42004</v>
      </c>
      <c r="G431" t="s">
        <v>489</v>
      </c>
      <c r="H431" t="s">
        <v>474</v>
      </c>
      <c r="I431" t="s">
        <v>543</v>
      </c>
      <c r="J431">
        <v>952774000</v>
      </c>
      <c r="K431">
        <v>153502343.03683221</v>
      </c>
    </row>
    <row r="432" spans="1:11" x14ac:dyDescent="0.25">
      <c r="A432">
        <v>716</v>
      </c>
      <c r="B432" t="s">
        <v>87</v>
      </c>
      <c r="C432" t="s">
        <v>2336</v>
      </c>
      <c r="E432">
        <v>2014</v>
      </c>
      <c r="F432" s="10">
        <v>42004</v>
      </c>
      <c r="G432" t="s">
        <v>489</v>
      </c>
      <c r="H432" t="s">
        <v>474</v>
      </c>
      <c r="I432" t="s">
        <v>543</v>
      </c>
      <c r="J432">
        <v>1828079000</v>
      </c>
      <c r="K432">
        <v>294523580.36263502</v>
      </c>
    </row>
    <row r="433" spans="1:11" x14ac:dyDescent="0.25">
      <c r="A433">
        <v>716</v>
      </c>
      <c r="B433" t="s">
        <v>87</v>
      </c>
      <c r="C433" t="s">
        <v>2337</v>
      </c>
      <c r="E433">
        <v>2014</v>
      </c>
      <c r="F433" s="10">
        <v>42004</v>
      </c>
      <c r="G433" t="s">
        <v>489</v>
      </c>
      <c r="H433" t="s">
        <v>474</v>
      </c>
      <c r="I433" t="s">
        <v>543</v>
      </c>
      <c r="J433">
        <v>317712000</v>
      </c>
      <c r="K433">
        <v>51186888.402620174</v>
      </c>
    </row>
    <row r="434" spans="1:11" x14ac:dyDescent="0.25">
      <c r="A434">
        <v>1003</v>
      </c>
      <c r="B434" t="s">
        <v>58</v>
      </c>
      <c r="C434" t="s">
        <v>436</v>
      </c>
      <c r="E434">
        <v>2014</v>
      </c>
      <c r="F434" s="10">
        <v>42004</v>
      </c>
      <c r="G434" t="s">
        <v>489</v>
      </c>
      <c r="H434" t="s">
        <v>474</v>
      </c>
      <c r="I434" t="s">
        <v>543</v>
      </c>
      <c r="J434">
        <v>175781830</v>
      </c>
      <c r="K434">
        <v>28320381.085443269</v>
      </c>
    </row>
    <row r="435" spans="1:11" x14ac:dyDescent="0.25">
      <c r="A435">
        <v>1003</v>
      </c>
      <c r="B435" t="s">
        <v>58</v>
      </c>
      <c r="C435" t="s">
        <v>2336</v>
      </c>
      <c r="E435">
        <v>2014</v>
      </c>
      <c r="F435" s="10">
        <v>42004</v>
      </c>
      <c r="G435" t="s">
        <v>489</v>
      </c>
      <c r="H435" t="s">
        <v>474</v>
      </c>
      <c r="I435" t="s">
        <v>543</v>
      </c>
      <c r="J435">
        <v>1022672740</v>
      </c>
      <c r="K435">
        <v>164763796.818445</v>
      </c>
    </row>
    <row r="436" spans="1:11" x14ac:dyDescent="0.25">
      <c r="A436">
        <v>1003</v>
      </c>
      <c r="B436" t="s">
        <v>58</v>
      </c>
      <c r="C436" t="s">
        <v>2337</v>
      </c>
      <c r="E436">
        <v>2014</v>
      </c>
      <c r="F436" s="10">
        <v>42004</v>
      </c>
      <c r="G436" t="s">
        <v>489</v>
      </c>
      <c r="H436" t="s">
        <v>474</v>
      </c>
      <c r="I436" t="s">
        <v>543</v>
      </c>
      <c r="J436">
        <v>53018460</v>
      </c>
      <c r="K436">
        <v>8541855.5021490585</v>
      </c>
    </row>
    <row r="437" spans="1:11" x14ac:dyDescent="0.25">
      <c r="A437">
        <v>1057</v>
      </c>
      <c r="B437" t="s">
        <v>60</v>
      </c>
      <c r="C437" t="s">
        <v>436</v>
      </c>
      <c r="E437">
        <v>2014</v>
      </c>
      <c r="F437" s="10">
        <v>42004</v>
      </c>
      <c r="G437" t="s">
        <v>489</v>
      </c>
      <c r="H437" t="s">
        <v>474</v>
      </c>
      <c r="I437" t="s">
        <v>543</v>
      </c>
      <c r="J437">
        <v>1719295450</v>
      </c>
      <c r="K437">
        <v>276997357.13565314</v>
      </c>
    </row>
    <row r="438" spans="1:11" x14ac:dyDescent="0.25">
      <c r="A438">
        <v>1057</v>
      </c>
      <c r="B438" t="s">
        <v>60</v>
      </c>
      <c r="C438" t="s">
        <v>2336</v>
      </c>
      <c r="E438">
        <v>2014</v>
      </c>
      <c r="F438" s="10">
        <v>42004</v>
      </c>
      <c r="G438" t="s">
        <v>489</v>
      </c>
      <c r="H438" t="s">
        <v>474</v>
      </c>
      <c r="I438" t="s">
        <v>543</v>
      </c>
      <c r="J438">
        <v>6641789380</v>
      </c>
      <c r="K438">
        <v>1070065127.4983881</v>
      </c>
    </row>
    <row r="439" spans="1:11" x14ac:dyDescent="0.25">
      <c r="A439">
        <v>1057</v>
      </c>
      <c r="B439" t="s">
        <v>60</v>
      </c>
      <c r="C439" t="s">
        <v>2337</v>
      </c>
      <c r="E439">
        <v>2014</v>
      </c>
      <c r="F439" s="10">
        <v>42004</v>
      </c>
      <c r="G439" t="s">
        <v>489</v>
      </c>
      <c r="H439" t="s">
        <v>474</v>
      </c>
      <c r="I439" t="s">
        <v>543</v>
      </c>
      <c r="J439">
        <v>877533990</v>
      </c>
      <c r="K439">
        <v>141380352.06613541</v>
      </c>
    </row>
    <row r="440" spans="1:11" x14ac:dyDescent="0.25">
      <c r="A440">
        <v>1060</v>
      </c>
      <c r="B440" t="s">
        <v>63</v>
      </c>
      <c r="C440" t="s">
        <v>436</v>
      </c>
      <c r="E440">
        <v>2014</v>
      </c>
      <c r="F440" s="10">
        <v>42004</v>
      </c>
      <c r="G440" t="s">
        <v>489</v>
      </c>
      <c r="H440" t="s">
        <v>474</v>
      </c>
      <c r="I440" t="s">
        <v>543</v>
      </c>
      <c r="J440">
        <v>988564700</v>
      </c>
      <c r="K440">
        <v>159268617.41976914</v>
      </c>
    </row>
    <row r="441" spans="1:11" x14ac:dyDescent="0.25">
      <c r="A441">
        <v>1060</v>
      </c>
      <c r="B441" t="s">
        <v>63</v>
      </c>
      <c r="C441" t="s">
        <v>2336</v>
      </c>
      <c r="E441">
        <v>2014</v>
      </c>
      <c r="F441" s="10">
        <v>42004</v>
      </c>
      <c r="G441" t="s">
        <v>489</v>
      </c>
      <c r="H441" t="s">
        <v>474</v>
      </c>
      <c r="I441" t="s">
        <v>543</v>
      </c>
      <c r="J441">
        <v>3449157890</v>
      </c>
      <c r="K441">
        <v>555697172.27692652</v>
      </c>
    </row>
    <row r="442" spans="1:11" x14ac:dyDescent="0.25">
      <c r="A442">
        <v>1060</v>
      </c>
      <c r="B442" t="s">
        <v>63</v>
      </c>
      <c r="C442" t="s">
        <v>2337</v>
      </c>
      <c r="E442">
        <v>2014</v>
      </c>
      <c r="F442" s="10">
        <v>42004</v>
      </c>
      <c r="G442" t="s">
        <v>489</v>
      </c>
      <c r="H442" t="s">
        <v>474</v>
      </c>
      <c r="I442" t="s">
        <v>543</v>
      </c>
      <c r="J442">
        <v>1013680140</v>
      </c>
      <c r="K442">
        <v>163314990.31239739</v>
      </c>
    </row>
    <row r="443" spans="1:11" x14ac:dyDescent="0.25">
      <c r="A443">
        <v>1061</v>
      </c>
      <c r="B443" t="s">
        <v>64</v>
      </c>
      <c r="C443" t="s">
        <v>436</v>
      </c>
      <c r="E443">
        <v>2014</v>
      </c>
      <c r="F443" s="10">
        <v>42004</v>
      </c>
      <c r="G443" t="s">
        <v>489</v>
      </c>
      <c r="H443" t="s">
        <v>474</v>
      </c>
      <c r="I443" t="s">
        <v>543</v>
      </c>
      <c r="J443">
        <v>236770690</v>
      </c>
      <c r="K443">
        <v>38146355.460421316</v>
      </c>
    </row>
    <row r="444" spans="1:11" x14ac:dyDescent="0.25">
      <c r="A444">
        <v>1061</v>
      </c>
      <c r="B444" t="s">
        <v>64</v>
      </c>
      <c r="C444" t="s">
        <v>2336</v>
      </c>
      <c r="E444">
        <v>2014</v>
      </c>
      <c r="F444" s="10">
        <v>42004</v>
      </c>
      <c r="G444" t="s">
        <v>489</v>
      </c>
      <c r="H444" t="s">
        <v>474</v>
      </c>
      <c r="I444" t="s">
        <v>543</v>
      </c>
      <c r="J444">
        <v>1029153050</v>
      </c>
      <c r="K444">
        <v>165807845.84644642</v>
      </c>
    </row>
    <row r="445" spans="1:11" x14ac:dyDescent="0.25">
      <c r="A445">
        <v>1061</v>
      </c>
      <c r="B445" t="s">
        <v>64</v>
      </c>
      <c r="C445" t="s">
        <v>2337</v>
      </c>
      <c r="E445">
        <v>2014</v>
      </c>
      <c r="F445" s="10">
        <v>42004</v>
      </c>
      <c r="G445" t="s">
        <v>489</v>
      </c>
      <c r="H445" t="s">
        <v>474</v>
      </c>
      <c r="I445" t="s">
        <v>543</v>
      </c>
      <c r="J445">
        <v>192304060</v>
      </c>
      <c r="K445">
        <v>30982293.582208965</v>
      </c>
    </row>
    <row r="446" spans="1:11" x14ac:dyDescent="0.25">
      <c r="A446">
        <v>1129</v>
      </c>
      <c r="B446" t="s">
        <v>66</v>
      </c>
      <c r="C446" t="s">
        <v>436</v>
      </c>
      <c r="E446">
        <v>2014</v>
      </c>
      <c r="F446" s="10">
        <v>42004</v>
      </c>
      <c r="G446" t="s">
        <v>489</v>
      </c>
      <c r="H446" t="s">
        <v>474</v>
      </c>
      <c r="I446" t="s">
        <v>543</v>
      </c>
      <c r="J446">
        <v>1235630920</v>
      </c>
      <c r="K446">
        <v>199073695.70197821</v>
      </c>
    </row>
    <row r="447" spans="1:11" x14ac:dyDescent="0.25">
      <c r="A447">
        <v>1129</v>
      </c>
      <c r="B447" t="s">
        <v>66</v>
      </c>
      <c r="C447" t="s">
        <v>2336</v>
      </c>
      <c r="E447">
        <v>2014</v>
      </c>
      <c r="F447" s="10">
        <v>42004</v>
      </c>
      <c r="G447" t="s">
        <v>489</v>
      </c>
      <c r="H447" t="s">
        <v>474</v>
      </c>
      <c r="I447" t="s">
        <v>543</v>
      </c>
      <c r="J447">
        <v>2724697450</v>
      </c>
      <c r="K447">
        <v>438978648.28540868</v>
      </c>
    </row>
    <row r="448" spans="1:11" x14ac:dyDescent="0.25">
      <c r="A448">
        <v>1129</v>
      </c>
      <c r="B448" t="s">
        <v>66</v>
      </c>
      <c r="C448" t="s">
        <v>2337</v>
      </c>
      <c r="E448">
        <v>2014</v>
      </c>
      <c r="F448" s="10">
        <v>42004</v>
      </c>
      <c r="G448" t="s">
        <v>489</v>
      </c>
      <c r="H448" t="s">
        <v>474</v>
      </c>
      <c r="I448" t="s">
        <v>543</v>
      </c>
      <c r="J448">
        <v>761681350</v>
      </c>
      <c r="K448">
        <v>122715220.89441721</v>
      </c>
    </row>
    <row r="449" spans="1:11" x14ac:dyDescent="0.25">
      <c r="A449">
        <v>1137</v>
      </c>
      <c r="B449" t="s">
        <v>82</v>
      </c>
      <c r="C449" t="s">
        <v>436</v>
      </c>
      <c r="E449">
        <v>2014</v>
      </c>
      <c r="F449" s="10">
        <v>42004</v>
      </c>
      <c r="G449" t="s">
        <v>489</v>
      </c>
      <c r="H449" t="s">
        <v>474</v>
      </c>
      <c r="I449" t="s">
        <v>543</v>
      </c>
      <c r="J449">
        <v>178116630</v>
      </c>
      <c r="K449">
        <v>28696542.97747894</v>
      </c>
    </row>
    <row r="450" spans="1:11" x14ac:dyDescent="0.25">
      <c r="A450">
        <v>1137</v>
      </c>
      <c r="B450" t="s">
        <v>82</v>
      </c>
      <c r="C450" t="s">
        <v>2336</v>
      </c>
      <c r="E450">
        <v>2014</v>
      </c>
      <c r="F450" s="10">
        <v>42004</v>
      </c>
      <c r="G450" t="s">
        <v>489</v>
      </c>
      <c r="H450" t="s">
        <v>474</v>
      </c>
      <c r="I450" t="s">
        <v>543</v>
      </c>
      <c r="J450">
        <v>802979860</v>
      </c>
      <c r="K450">
        <v>129368863.88733058</v>
      </c>
    </row>
    <row r="451" spans="1:11" x14ac:dyDescent="0.25">
      <c r="A451">
        <v>1137</v>
      </c>
      <c r="B451" t="s">
        <v>82</v>
      </c>
      <c r="C451" t="s">
        <v>2337</v>
      </c>
      <c r="E451">
        <v>2014</v>
      </c>
      <c r="F451" s="10">
        <v>42004</v>
      </c>
      <c r="G451" t="s">
        <v>489</v>
      </c>
      <c r="H451" t="s">
        <v>474</v>
      </c>
      <c r="I451" t="s">
        <v>543</v>
      </c>
      <c r="J451">
        <v>-10975320</v>
      </c>
      <c r="K451">
        <v>-1768244.4478743179</v>
      </c>
    </row>
    <row r="452" spans="1:11" x14ac:dyDescent="0.25">
      <c r="A452">
        <v>1171</v>
      </c>
      <c r="B452" t="s">
        <v>71</v>
      </c>
      <c r="C452" t="s">
        <v>436</v>
      </c>
      <c r="E452">
        <v>2014</v>
      </c>
      <c r="F452" s="10">
        <v>42004</v>
      </c>
      <c r="G452" t="s">
        <v>489</v>
      </c>
      <c r="H452" t="s">
        <v>474</v>
      </c>
      <c r="I452" t="s">
        <v>543</v>
      </c>
      <c r="J452">
        <v>463178626</v>
      </c>
      <c r="K452">
        <v>74623157.575228348</v>
      </c>
    </row>
    <row r="453" spans="1:11" x14ac:dyDescent="0.25">
      <c r="A453">
        <v>1171</v>
      </c>
      <c r="B453" t="s">
        <v>71</v>
      </c>
      <c r="C453" t="s">
        <v>2336</v>
      </c>
      <c r="E453">
        <v>2014</v>
      </c>
      <c r="F453" s="10">
        <v>42004</v>
      </c>
      <c r="G453" t="s">
        <v>489</v>
      </c>
      <c r="H453" t="s">
        <v>474</v>
      </c>
      <c r="I453" t="s">
        <v>543</v>
      </c>
      <c r="J453">
        <v>820386152</v>
      </c>
      <c r="K453">
        <v>132173208.47018367</v>
      </c>
    </row>
    <row r="454" spans="1:11" x14ac:dyDescent="0.25">
      <c r="A454">
        <v>1171</v>
      </c>
      <c r="B454" t="s">
        <v>71</v>
      </c>
      <c r="C454" t="s">
        <v>2337</v>
      </c>
      <c r="E454">
        <v>2014</v>
      </c>
      <c r="F454" s="10">
        <v>42004</v>
      </c>
      <c r="G454" t="s">
        <v>489</v>
      </c>
      <c r="H454" t="s">
        <v>474</v>
      </c>
      <c r="I454" t="s">
        <v>543</v>
      </c>
      <c r="J454">
        <v>340259428</v>
      </c>
      <c r="K454">
        <v>54819526.391749054</v>
      </c>
    </row>
    <row r="455" spans="1:11" x14ac:dyDescent="0.25">
      <c r="A455">
        <v>1243</v>
      </c>
      <c r="B455" t="s">
        <v>76</v>
      </c>
      <c r="C455" t="s">
        <v>436</v>
      </c>
      <c r="E455">
        <v>2014</v>
      </c>
      <c r="F455" s="10">
        <v>42004</v>
      </c>
      <c r="G455" t="s">
        <v>489</v>
      </c>
      <c r="H455" t="s">
        <v>474</v>
      </c>
      <c r="I455" t="s">
        <v>543</v>
      </c>
      <c r="J455">
        <v>260033810</v>
      </c>
      <c r="K455">
        <v>41894299.28167063</v>
      </c>
    </row>
    <row r="456" spans="1:11" x14ac:dyDescent="0.25">
      <c r="A456">
        <v>1243</v>
      </c>
      <c r="B456" t="s">
        <v>76</v>
      </c>
      <c r="C456" t="s">
        <v>2336</v>
      </c>
      <c r="E456">
        <v>2014</v>
      </c>
      <c r="F456" s="10">
        <v>42004</v>
      </c>
      <c r="G456" t="s">
        <v>489</v>
      </c>
      <c r="H456" t="s">
        <v>474</v>
      </c>
      <c r="I456" t="s">
        <v>543</v>
      </c>
      <c r="J456">
        <v>719927220</v>
      </c>
      <c r="K456">
        <v>115988172.521493</v>
      </c>
    </row>
    <row r="457" spans="1:11" x14ac:dyDescent="0.25">
      <c r="A457">
        <v>1243</v>
      </c>
      <c r="B457" t="s">
        <v>76</v>
      </c>
      <c r="C457" t="s">
        <v>2337</v>
      </c>
      <c r="E457">
        <v>2014</v>
      </c>
      <c r="F457" s="10">
        <v>42004</v>
      </c>
      <c r="G457" t="s">
        <v>489</v>
      </c>
      <c r="H457" t="s">
        <v>474</v>
      </c>
      <c r="I457" t="s">
        <v>543</v>
      </c>
      <c r="J457">
        <v>154923400</v>
      </c>
      <c r="K457">
        <v>24959859.201901365</v>
      </c>
    </row>
    <row r="458" spans="1:11" x14ac:dyDescent="0.25">
      <c r="A458">
        <v>1318</v>
      </c>
      <c r="B458" t="s">
        <v>74</v>
      </c>
      <c r="C458" t="s">
        <v>436</v>
      </c>
      <c r="E458">
        <v>2014</v>
      </c>
      <c r="F458" s="10">
        <v>42004</v>
      </c>
      <c r="G458" t="s">
        <v>489</v>
      </c>
      <c r="H458" t="s">
        <v>474</v>
      </c>
      <c r="I458" t="s">
        <v>543</v>
      </c>
      <c r="J458">
        <v>768429150</v>
      </c>
      <c r="K458">
        <v>123802365.49570139</v>
      </c>
    </row>
    <row r="459" spans="1:11" x14ac:dyDescent="0.25">
      <c r="A459">
        <v>1318</v>
      </c>
      <c r="B459" t="s">
        <v>74</v>
      </c>
      <c r="C459" t="s">
        <v>2336</v>
      </c>
      <c r="E459">
        <v>2014</v>
      </c>
      <c r="F459" s="10">
        <v>42004</v>
      </c>
      <c r="G459" t="s">
        <v>489</v>
      </c>
      <c r="H459" t="s">
        <v>474</v>
      </c>
      <c r="I459" t="s">
        <v>543</v>
      </c>
      <c r="J459">
        <v>2435295910</v>
      </c>
      <c r="K459">
        <v>392352885.54580045</v>
      </c>
    </row>
    <row r="460" spans="1:11" x14ac:dyDescent="0.25">
      <c r="A460">
        <v>1318</v>
      </c>
      <c r="B460" t="s">
        <v>74</v>
      </c>
      <c r="C460" t="s">
        <v>2337</v>
      </c>
      <c r="E460">
        <v>2014</v>
      </c>
      <c r="F460" s="10">
        <v>42004</v>
      </c>
      <c r="G460" t="s">
        <v>489</v>
      </c>
      <c r="H460" t="s">
        <v>474</v>
      </c>
      <c r="I460" t="s">
        <v>543</v>
      </c>
      <c r="J460">
        <v>351630010</v>
      </c>
      <c r="K460">
        <v>56651451.883725569</v>
      </c>
    </row>
    <row r="461" spans="1:11" x14ac:dyDescent="0.25">
      <c r="A461">
        <v>1407</v>
      </c>
      <c r="B461" t="s">
        <v>77</v>
      </c>
      <c r="C461" t="s">
        <v>436</v>
      </c>
      <c r="E461">
        <v>2014</v>
      </c>
      <c r="F461" s="10">
        <v>42004</v>
      </c>
      <c r="G461" t="s">
        <v>489</v>
      </c>
      <c r="H461" t="s">
        <v>474</v>
      </c>
      <c r="I461" t="s">
        <v>543</v>
      </c>
      <c r="J461">
        <v>513814110</v>
      </c>
      <c r="K461">
        <v>82781089.503265873</v>
      </c>
    </row>
    <row r="462" spans="1:11" x14ac:dyDescent="0.25">
      <c r="A462">
        <v>1407</v>
      </c>
      <c r="B462" t="s">
        <v>77</v>
      </c>
      <c r="C462" t="s">
        <v>2336</v>
      </c>
      <c r="E462">
        <v>2014</v>
      </c>
      <c r="F462" s="10">
        <v>42004</v>
      </c>
      <c r="G462" t="s">
        <v>489</v>
      </c>
      <c r="H462" t="s">
        <v>474</v>
      </c>
      <c r="I462" t="s">
        <v>543</v>
      </c>
      <c r="J462">
        <v>1448478220</v>
      </c>
      <c r="K462">
        <v>233365730.60119203</v>
      </c>
    </row>
    <row r="463" spans="1:11" x14ac:dyDescent="0.25">
      <c r="A463">
        <v>1407</v>
      </c>
      <c r="B463" t="s">
        <v>77</v>
      </c>
      <c r="C463" t="s">
        <v>2337</v>
      </c>
      <c r="E463">
        <v>2014</v>
      </c>
      <c r="F463" s="10">
        <v>42004</v>
      </c>
      <c r="G463" t="s">
        <v>489</v>
      </c>
      <c r="H463" t="s">
        <v>474</v>
      </c>
      <c r="I463" t="s">
        <v>543</v>
      </c>
      <c r="J463">
        <v>151900360</v>
      </c>
      <c r="K463">
        <v>24472814.296085227</v>
      </c>
    </row>
    <row r="464" spans="1:11" x14ac:dyDescent="0.25">
      <c r="A464">
        <v>1421</v>
      </c>
      <c r="B464" t="s">
        <v>78</v>
      </c>
      <c r="C464" t="s">
        <v>436</v>
      </c>
      <c r="E464">
        <v>2014</v>
      </c>
      <c r="F464" s="10">
        <v>42004</v>
      </c>
      <c r="G464" t="s">
        <v>489</v>
      </c>
      <c r="H464" t="s">
        <v>474</v>
      </c>
      <c r="I464" t="s">
        <v>543</v>
      </c>
      <c r="J464">
        <v>586173000</v>
      </c>
      <c r="K464">
        <v>94438900.436965168</v>
      </c>
    </row>
    <row r="465" spans="1:11" x14ac:dyDescent="0.25">
      <c r="A465">
        <v>1421</v>
      </c>
      <c r="B465" t="s">
        <v>78</v>
      </c>
      <c r="C465" t="s">
        <v>2336</v>
      </c>
      <c r="E465">
        <v>2014</v>
      </c>
      <c r="F465" s="10">
        <v>42004</v>
      </c>
      <c r="G465" t="s">
        <v>489</v>
      </c>
      <c r="H465" t="s">
        <v>474</v>
      </c>
      <c r="I465" t="s">
        <v>543</v>
      </c>
      <c r="J465">
        <v>1812781000</v>
      </c>
      <c r="K465">
        <v>292058904.74829471</v>
      </c>
    </row>
    <row r="466" spans="1:11" x14ac:dyDescent="0.25">
      <c r="A466">
        <v>1421</v>
      </c>
      <c r="B466" t="s">
        <v>78</v>
      </c>
      <c r="C466" t="s">
        <v>2337</v>
      </c>
      <c r="E466">
        <v>2014</v>
      </c>
      <c r="F466" s="10">
        <v>42004</v>
      </c>
      <c r="G466" t="s">
        <v>489</v>
      </c>
      <c r="H466" t="s">
        <v>474</v>
      </c>
      <c r="I466" t="s">
        <v>543</v>
      </c>
      <c r="J466">
        <v>296475000</v>
      </c>
      <c r="K466">
        <v>47765374.739282168</v>
      </c>
    </row>
    <row r="467" spans="1:11" x14ac:dyDescent="0.25">
      <c r="A467">
        <v>1582</v>
      </c>
      <c r="B467" t="s">
        <v>81</v>
      </c>
      <c r="C467" t="s">
        <v>436</v>
      </c>
      <c r="E467">
        <v>2014</v>
      </c>
      <c r="F467" s="10">
        <v>42004</v>
      </c>
      <c r="G467" t="s">
        <v>489</v>
      </c>
      <c r="H467" t="s">
        <v>474</v>
      </c>
      <c r="I467" t="s">
        <v>543</v>
      </c>
      <c r="J467">
        <v>99135890</v>
      </c>
      <c r="K467">
        <v>15971879.369128108</v>
      </c>
    </row>
    <row r="468" spans="1:11" x14ac:dyDescent="0.25">
      <c r="A468">
        <v>1582</v>
      </c>
      <c r="B468" t="s">
        <v>81</v>
      </c>
      <c r="C468" t="s">
        <v>2336</v>
      </c>
      <c r="E468">
        <v>2014</v>
      </c>
      <c r="F468" s="10">
        <v>42004</v>
      </c>
      <c r="G468" t="s">
        <v>489</v>
      </c>
      <c r="H468" t="s">
        <v>474</v>
      </c>
      <c r="I468" t="s">
        <v>543</v>
      </c>
      <c r="J468">
        <v>300103470</v>
      </c>
      <c r="K468">
        <v>48349961.059478626</v>
      </c>
    </row>
    <row r="469" spans="1:11" x14ac:dyDescent="0.25">
      <c r="A469">
        <v>1582</v>
      </c>
      <c r="B469" t="s">
        <v>81</v>
      </c>
      <c r="C469" t="s">
        <v>2337</v>
      </c>
      <c r="E469">
        <v>2014</v>
      </c>
      <c r="F469" s="10">
        <v>42004</v>
      </c>
      <c r="G469" t="s">
        <v>489</v>
      </c>
      <c r="H469" t="s">
        <v>474</v>
      </c>
      <c r="I469" t="s">
        <v>543</v>
      </c>
      <c r="J469">
        <v>58388990</v>
      </c>
      <c r="K469">
        <v>9407106.7982062548</v>
      </c>
    </row>
    <row r="470" spans="1:11" x14ac:dyDescent="0.25">
      <c r="A470">
        <v>1698</v>
      </c>
      <c r="B470" t="s">
        <v>254</v>
      </c>
      <c r="C470" t="s">
        <v>436</v>
      </c>
      <c r="E470">
        <v>2014</v>
      </c>
      <c r="F470" s="10">
        <v>42004</v>
      </c>
      <c r="G470" t="s">
        <v>489</v>
      </c>
      <c r="H470" t="s">
        <v>474</v>
      </c>
      <c r="I470" t="s">
        <v>543</v>
      </c>
      <c r="J470">
        <v>491156000</v>
      </c>
      <c r="K470">
        <v>79130619.429789603</v>
      </c>
    </row>
    <row r="471" spans="1:11" x14ac:dyDescent="0.25">
      <c r="A471">
        <v>1698</v>
      </c>
      <c r="B471" t="s">
        <v>254</v>
      </c>
      <c r="C471" t="s">
        <v>2336</v>
      </c>
      <c r="E471">
        <v>2014</v>
      </c>
      <c r="F471" s="10">
        <v>42004</v>
      </c>
      <c r="G471" t="s">
        <v>489</v>
      </c>
      <c r="H471" t="s">
        <v>474</v>
      </c>
      <c r="I471" t="s">
        <v>543</v>
      </c>
      <c r="J471">
        <v>1504434000</v>
      </c>
      <c r="K471">
        <v>242380820.57683524</v>
      </c>
    </row>
    <row r="472" spans="1:11" x14ac:dyDescent="0.25">
      <c r="A472">
        <v>1698</v>
      </c>
      <c r="B472" t="s">
        <v>254</v>
      </c>
      <c r="C472" t="s">
        <v>2337</v>
      </c>
      <c r="E472">
        <v>2014</v>
      </c>
      <c r="F472" s="10">
        <v>42004</v>
      </c>
      <c r="G472" t="s">
        <v>489</v>
      </c>
      <c r="H472" t="s">
        <v>474</v>
      </c>
      <c r="I472" t="s">
        <v>543</v>
      </c>
      <c r="J472">
        <v>361995000</v>
      </c>
      <c r="K472">
        <v>58321365.47346808</v>
      </c>
    </row>
    <row r="473" spans="1:11" x14ac:dyDescent="0.25">
      <c r="A473">
        <v>1700</v>
      </c>
      <c r="B473" t="s">
        <v>84</v>
      </c>
      <c r="C473" t="s">
        <v>436</v>
      </c>
      <c r="E473">
        <v>2014</v>
      </c>
      <c r="F473" s="10">
        <v>42004</v>
      </c>
      <c r="G473" t="s">
        <v>489</v>
      </c>
      <c r="H473" t="s">
        <v>474</v>
      </c>
      <c r="I473" t="s">
        <v>543</v>
      </c>
      <c r="J473">
        <v>96620670</v>
      </c>
      <c r="K473">
        <v>15566649.835940698</v>
      </c>
    </row>
    <row r="474" spans="1:11" x14ac:dyDescent="0.25">
      <c r="A474">
        <v>1700</v>
      </c>
      <c r="B474" t="s">
        <v>84</v>
      </c>
      <c r="C474" t="s">
        <v>2336</v>
      </c>
      <c r="E474">
        <v>2014</v>
      </c>
      <c r="F474" s="10">
        <v>42004</v>
      </c>
      <c r="G474" t="s">
        <v>489</v>
      </c>
      <c r="H474" t="s">
        <v>474</v>
      </c>
      <c r="I474" t="s">
        <v>543</v>
      </c>
      <c r="J474">
        <v>350717690</v>
      </c>
      <c r="K474">
        <v>56504467.123856634</v>
      </c>
    </row>
    <row r="475" spans="1:11" x14ac:dyDescent="0.25">
      <c r="A475">
        <v>1700</v>
      </c>
      <c r="B475" t="s">
        <v>84</v>
      </c>
      <c r="C475" t="s">
        <v>2337</v>
      </c>
      <c r="E475">
        <v>2014</v>
      </c>
      <c r="F475" s="10">
        <v>42004</v>
      </c>
      <c r="G475" t="s">
        <v>489</v>
      </c>
      <c r="H475" t="s">
        <v>474</v>
      </c>
      <c r="I475" t="s">
        <v>543</v>
      </c>
      <c r="J475">
        <v>75105290</v>
      </c>
      <c r="K475">
        <v>12100286.100859977</v>
      </c>
    </row>
    <row r="476" spans="1:11" x14ac:dyDescent="0.25">
      <c r="A476">
        <v>1723</v>
      </c>
      <c r="B476" t="s">
        <v>86</v>
      </c>
      <c r="C476" t="s">
        <v>436</v>
      </c>
      <c r="E476">
        <v>2014</v>
      </c>
      <c r="F476" s="10">
        <v>42004</v>
      </c>
      <c r="G476" t="s">
        <v>489</v>
      </c>
      <c r="H476" t="s">
        <v>474</v>
      </c>
      <c r="I476" t="s">
        <v>543</v>
      </c>
      <c r="J476">
        <v>893286000</v>
      </c>
      <c r="K476">
        <v>143918173.67182532</v>
      </c>
    </row>
    <row r="477" spans="1:11" x14ac:dyDescent="0.25">
      <c r="A477">
        <v>1723</v>
      </c>
      <c r="B477" t="s">
        <v>86</v>
      </c>
      <c r="C477" t="s">
        <v>2336</v>
      </c>
      <c r="E477">
        <v>2014</v>
      </c>
      <c r="F477" s="10">
        <v>42004</v>
      </c>
      <c r="G477" t="s">
        <v>489</v>
      </c>
      <c r="H477" t="s">
        <v>474</v>
      </c>
      <c r="I477" t="s">
        <v>543</v>
      </c>
      <c r="J477">
        <v>3557661000</v>
      </c>
      <c r="K477">
        <v>573178213.54356813</v>
      </c>
    </row>
    <row r="478" spans="1:11" x14ac:dyDescent="0.25">
      <c r="A478">
        <v>1723</v>
      </c>
      <c r="B478" t="s">
        <v>86</v>
      </c>
      <c r="C478" t="s">
        <v>2337</v>
      </c>
      <c r="E478">
        <v>2014</v>
      </c>
      <c r="F478" s="10">
        <v>42004</v>
      </c>
      <c r="G478" t="s">
        <v>489</v>
      </c>
      <c r="H478" t="s">
        <v>474</v>
      </c>
      <c r="I478" t="s">
        <v>543</v>
      </c>
      <c r="J478">
        <v>503931000</v>
      </c>
      <c r="K478">
        <v>81188812.067598298</v>
      </c>
    </row>
    <row r="479" spans="1:11" x14ac:dyDescent="0.25">
      <c r="A479">
        <v>1793</v>
      </c>
      <c r="B479" t="s">
        <v>88</v>
      </c>
      <c r="C479" t="s">
        <v>436</v>
      </c>
      <c r="E479">
        <v>2014</v>
      </c>
      <c r="F479" s="10">
        <v>42004</v>
      </c>
      <c r="G479" t="s">
        <v>489</v>
      </c>
      <c r="H479" t="s">
        <v>474</v>
      </c>
      <c r="I479" t="s">
        <v>543</v>
      </c>
      <c r="J479">
        <v>104457260</v>
      </c>
      <c r="K479">
        <v>16829210.449915271</v>
      </c>
    </row>
    <row r="480" spans="1:11" x14ac:dyDescent="0.25">
      <c r="A480">
        <v>1793</v>
      </c>
      <c r="B480" t="s">
        <v>88</v>
      </c>
      <c r="C480" t="s">
        <v>2336</v>
      </c>
      <c r="E480">
        <v>2014</v>
      </c>
      <c r="F480" s="10">
        <v>42004</v>
      </c>
      <c r="G480" t="s">
        <v>489</v>
      </c>
      <c r="H480" t="s">
        <v>474</v>
      </c>
      <c r="I480" t="s">
        <v>543</v>
      </c>
      <c r="J480">
        <v>524495480</v>
      </c>
      <c r="K480">
        <v>84501975.381599382</v>
      </c>
    </row>
    <row r="481" spans="1:11" x14ac:dyDescent="0.25">
      <c r="A481">
        <v>1793</v>
      </c>
      <c r="B481" t="s">
        <v>88</v>
      </c>
      <c r="C481" t="s">
        <v>2337</v>
      </c>
      <c r="E481">
        <v>2014</v>
      </c>
      <c r="F481" s="10">
        <v>42004</v>
      </c>
      <c r="G481" t="s">
        <v>489</v>
      </c>
      <c r="H481" t="s">
        <v>474</v>
      </c>
      <c r="I481" t="s">
        <v>543</v>
      </c>
      <c r="J481">
        <v>85302410</v>
      </c>
      <c r="K481">
        <v>13743153.992120383</v>
      </c>
    </row>
    <row r="482" spans="1:11" x14ac:dyDescent="0.25">
      <c r="A482">
        <v>1882</v>
      </c>
      <c r="B482" t="s">
        <v>90</v>
      </c>
      <c r="C482" t="s">
        <v>436</v>
      </c>
      <c r="E482">
        <v>2014</v>
      </c>
      <c r="F482" s="10">
        <v>42004</v>
      </c>
      <c r="G482" t="s">
        <v>489</v>
      </c>
      <c r="H482" t="s">
        <v>474</v>
      </c>
      <c r="I482" t="s">
        <v>543</v>
      </c>
      <c r="J482">
        <v>603096320</v>
      </c>
      <c r="K482">
        <v>97165432.932564422</v>
      </c>
    </row>
    <row r="483" spans="1:11" x14ac:dyDescent="0.25">
      <c r="A483">
        <v>1882</v>
      </c>
      <c r="B483" t="s">
        <v>90</v>
      </c>
      <c r="C483" t="s">
        <v>2336</v>
      </c>
      <c r="E483">
        <v>2014</v>
      </c>
      <c r="F483" s="10">
        <v>42004</v>
      </c>
      <c r="G483" t="s">
        <v>489</v>
      </c>
      <c r="H483" t="s">
        <v>474</v>
      </c>
      <c r="I483" t="s">
        <v>543</v>
      </c>
      <c r="J483">
        <v>1178204960</v>
      </c>
      <c r="K483">
        <v>189821743.60091394</v>
      </c>
    </row>
    <row r="484" spans="1:11" x14ac:dyDescent="0.25">
      <c r="A484">
        <v>1882</v>
      </c>
      <c r="B484" t="s">
        <v>90</v>
      </c>
      <c r="C484" t="s">
        <v>2337</v>
      </c>
      <c r="E484">
        <v>2014</v>
      </c>
      <c r="F484" s="10">
        <v>42004</v>
      </c>
      <c r="G484" t="s">
        <v>489</v>
      </c>
      <c r="H484" t="s">
        <v>474</v>
      </c>
      <c r="I484" t="s">
        <v>543</v>
      </c>
      <c r="J484">
        <v>325435800</v>
      </c>
      <c r="K484">
        <v>52431277.310323246</v>
      </c>
    </row>
    <row r="485" spans="1:11" x14ac:dyDescent="0.25">
      <c r="A485">
        <v>1883</v>
      </c>
      <c r="B485" t="s">
        <v>91</v>
      </c>
      <c r="C485" t="s">
        <v>436</v>
      </c>
      <c r="E485">
        <v>2014</v>
      </c>
      <c r="F485" s="10">
        <v>42004</v>
      </c>
      <c r="G485" t="s">
        <v>489</v>
      </c>
      <c r="H485" t="s">
        <v>474</v>
      </c>
      <c r="I485" t="s">
        <v>543</v>
      </c>
      <c r="J485">
        <v>287652000</v>
      </c>
      <c r="K485">
        <v>46343892.65369422</v>
      </c>
    </row>
    <row r="486" spans="1:11" x14ac:dyDescent="0.25">
      <c r="A486">
        <v>1883</v>
      </c>
      <c r="B486" t="s">
        <v>91</v>
      </c>
      <c r="C486" t="s">
        <v>2336</v>
      </c>
      <c r="E486">
        <v>2014</v>
      </c>
      <c r="F486" s="10">
        <v>42004</v>
      </c>
      <c r="G486" t="s">
        <v>489</v>
      </c>
      <c r="H486" t="s">
        <v>474</v>
      </c>
      <c r="I486" t="s">
        <v>543</v>
      </c>
      <c r="J486">
        <v>1100761000</v>
      </c>
      <c r="K486">
        <v>177344672.10856557</v>
      </c>
    </row>
    <row r="487" spans="1:11" x14ac:dyDescent="0.25">
      <c r="A487">
        <v>1883</v>
      </c>
      <c r="B487" t="s">
        <v>91</v>
      </c>
      <c r="C487" t="s">
        <v>2337</v>
      </c>
      <c r="E487">
        <v>2014</v>
      </c>
      <c r="F487" s="10">
        <v>42004</v>
      </c>
      <c r="G487" t="s">
        <v>489</v>
      </c>
      <c r="H487" t="s">
        <v>474</v>
      </c>
      <c r="I487" t="s">
        <v>543</v>
      </c>
      <c r="J487">
        <v>187896000</v>
      </c>
      <c r="K487">
        <v>30272106.761150729</v>
      </c>
    </row>
    <row r="488" spans="1:11" x14ac:dyDescent="0.25">
      <c r="A488">
        <v>1885</v>
      </c>
      <c r="B488" t="s">
        <v>92</v>
      </c>
      <c r="C488" t="s">
        <v>436</v>
      </c>
      <c r="E488">
        <v>2014</v>
      </c>
      <c r="F488" s="10">
        <v>42004</v>
      </c>
      <c r="G488" t="s">
        <v>489</v>
      </c>
      <c r="H488" t="s">
        <v>474</v>
      </c>
      <c r="I488" t="s">
        <v>543</v>
      </c>
      <c r="J488">
        <v>346666480</v>
      </c>
      <c r="K488">
        <v>55851772.752332807</v>
      </c>
    </row>
    <row r="489" spans="1:11" x14ac:dyDescent="0.25">
      <c r="A489">
        <v>1885</v>
      </c>
      <c r="B489" t="s">
        <v>92</v>
      </c>
      <c r="C489" t="s">
        <v>2336</v>
      </c>
      <c r="E489">
        <v>2014</v>
      </c>
      <c r="F489" s="10">
        <v>42004</v>
      </c>
      <c r="G489" t="s">
        <v>489</v>
      </c>
      <c r="H489" t="s">
        <v>474</v>
      </c>
      <c r="I489" t="s">
        <v>543</v>
      </c>
      <c r="J489">
        <v>1154874930</v>
      </c>
      <c r="K489">
        <v>186063019.84468257</v>
      </c>
    </row>
    <row r="490" spans="1:11" x14ac:dyDescent="0.25">
      <c r="A490">
        <v>1885</v>
      </c>
      <c r="B490" t="s">
        <v>92</v>
      </c>
      <c r="C490" t="s">
        <v>2337</v>
      </c>
      <c r="E490">
        <v>2014</v>
      </c>
      <c r="F490" s="10">
        <v>42004</v>
      </c>
      <c r="G490" t="s">
        <v>489</v>
      </c>
      <c r="H490" t="s">
        <v>474</v>
      </c>
      <c r="I490" t="s">
        <v>543</v>
      </c>
      <c r="J490">
        <v>776242470</v>
      </c>
      <c r="K490">
        <v>125061177.05741124</v>
      </c>
    </row>
    <row r="491" spans="1:11" x14ac:dyDescent="0.25">
      <c r="A491">
        <v>8876</v>
      </c>
      <c r="B491" t="s">
        <v>89</v>
      </c>
      <c r="C491" t="s">
        <v>436</v>
      </c>
      <c r="E491">
        <v>2014</v>
      </c>
      <c r="F491" s="10">
        <v>42004</v>
      </c>
      <c r="G491" t="s">
        <v>489</v>
      </c>
      <c r="H491" t="s">
        <v>474</v>
      </c>
      <c r="I491" t="s">
        <v>543</v>
      </c>
      <c r="J491">
        <v>1241814650</v>
      </c>
      <c r="K491">
        <v>200069962.4385885</v>
      </c>
    </row>
    <row r="492" spans="1:11" x14ac:dyDescent="0.25">
      <c r="A492">
        <v>8876</v>
      </c>
      <c r="B492" t="s">
        <v>89</v>
      </c>
      <c r="C492" t="s">
        <v>2336</v>
      </c>
      <c r="E492">
        <v>2014</v>
      </c>
      <c r="F492" s="10">
        <v>42004</v>
      </c>
      <c r="G492" t="s">
        <v>489</v>
      </c>
      <c r="H492" t="s">
        <v>474</v>
      </c>
      <c r="I492" t="s">
        <v>543</v>
      </c>
      <c r="J492">
        <v>4374296820</v>
      </c>
      <c r="K492">
        <v>704747202.38856673</v>
      </c>
    </row>
    <row r="493" spans="1:11" x14ac:dyDescent="0.25">
      <c r="A493">
        <v>8876</v>
      </c>
      <c r="B493" t="s">
        <v>89</v>
      </c>
      <c r="C493" t="s">
        <v>2337</v>
      </c>
      <c r="E493">
        <v>2014</v>
      </c>
      <c r="F493" s="10">
        <v>42004</v>
      </c>
      <c r="G493" t="s">
        <v>489</v>
      </c>
      <c r="H493" t="s">
        <v>474</v>
      </c>
      <c r="I493" t="s">
        <v>543</v>
      </c>
      <c r="J493">
        <v>795333410</v>
      </c>
      <c r="K493">
        <v>128136936.91313314</v>
      </c>
    </row>
    <row r="494" spans="1:11" x14ac:dyDescent="0.25">
      <c r="A494">
        <v>10113</v>
      </c>
      <c r="B494" t="s">
        <v>65</v>
      </c>
      <c r="C494" t="s">
        <v>436</v>
      </c>
      <c r="E494">
        <v>2014</v>
      </c>
      <c r="F494" s="10">
        <v>42004</v>
      </c>
      <c r="G494" t="s">
        <v>489</v>
      </c>
      <c r="H494" t="s">
        <v>474</v>
      </c>
      <c r="I494" t="s">
        <v>543</v>
      </c>
      <c r="J494">
        <v>111662240</v>
      </c>
      <c r="K494">
        <v>17990011.764323007</v>
      </c>
    </row>
    <row r="495" spans="1:11" x14ac:dyDescent="0.25">
      <c r="A495">
        <v>10113</v>
      </c>
      <c r="B495" t="s">
        <v>65</v>
      </c>
      <c r="C495" t="s">
        <v>2336</v>
      </c>
      <c r="E495">
        <v>2014</v>
      </c>
      <c r="F495" s="10">
        <v>42004</v>
      </c>
      <c r="G495" t="s">
        <v>489</v>
      </c>
      <c r="H495" t="s">
        <v>474</v>
      </c>
      <c r="I495" t="s">
        <v>543</v>
      </c>
      <c r="J495">
        <v>399324020</v>
      </c>
      <c r="K495">
        <v>64335480.083300814</v>
      </c>
    </row>
    <row r="496" spans="1:11" x14ac:dyDescent="0.25">
      <c r="A496">
        <v>10113</v>
      </c>
      <c r="B496" t="s">
        <v>65</v>
      </c>
      <c r="C496" t="s">
        <v>2337</v>
      </c>
      <c r="E496">
        <v>2014</v>
      </c>
      <c r="F496" s="10">
        <v>42004</v>
      </c>
      <c r="G496" t="s">
        <v>489</v>
      </c>
      <c r="H496" t="s">
        <v>474</v>
      </c>
      <c r="I496" t="s">
        <v>543</v>
      </c>
      <c r="J496">
        <v>33389650</v>
      </c>
      <c r="K496">
        <v>5379438.889159197</v>
      </c>
    </row>
    <row r="497" spans="1:11" x14ac:dyDescent="0.25">
      <c r="A497">
        <v>13357</v>
      </c>
      <c r="B497" t="s">
        <v>70</v>
      </c>
      <c r="C497" t="s">
        <v>436</v>
      </c>
      <c r="E497">
        <v>2014</v>
      </c>
      <c r="F497" s="10">
        <v>42004</v>
      </c>
      <c r="G497" t="s">
        <v>489</v>
      </c>
      <c r="H497" t="s">
        <v>474</v>
      </c>
      <c r="I497" t="s">
        <v>543</v>
      </c>
      <c r="J497">
        <v>65509730</v>
      </c>
      <c r="K497">
        <v>10554336.124527179</v>
      </c>
    </row>
    <row r="498" spans="1:11" x14ac:dyDescent="0.25">
      <c r="A498">
        <v>13357</v>
      </c>
      <c r="B498" t="s">
        <v>70</v>
      </c>
      <c r="C498" t="s">
        <v>2336</v>
      </c>
      <c r="E498">
        <v>2014</v>
      </c>
      <c r="F498" s="10">
        <v>42004</v>
      </c>
      <c r="G498" t="s">
        <v>489</v>
      </c>
      <c r="H498" t="s">
        <v>474</v>
      </c>
      <c r="I498" t="s">
        <v>543</v>
      </c>
      <c r="J498">
        <v>341589550</v>
      </c>
      <c r="K498">
        <v>55033823.636977024</v>
      </c>
    </row>
    <row r="499" spans="1:11" x14ac:dyDescent="0.25">
      <c r="A499">
        <v>13357</v>
      </c>
      <c r="B499" t="s">
        <v>70</v>
      </c>
      <c r="C499" t="s">
        <v>2337</v>
      </c>
      <c r="E499">
        <v>2014</v>
      </c>
      <c r="F499" s="10">
        <v>42004</v>
      </c>
      <c r="G499" t="s">
        <v>489</v>
      </c>
      <c r="H499" t="s">
        <v>474</v>
      </c>
      <c r="I499" t="s">
        <v>543</v>
      </c>
      <c r="J499">
        <v>39856650</v>
      </c>
      <c r="K499">
        <v>6421343.5301540121</v>
      </c>
    </row>
    <row r="500" spans="1:11" x14ac:dyDescent="0.25">
      <c r="A500">
        <v>717</v>
      </c>
      <c r="B500" t="s">
        <v>69</v>
      </c>
      <c r="C500" t="s">
        <v>436</v>
      </c>
      <c r="E500">
        <v>2015</v>
      </c>
      <c r="F500" s="10">
        <v>42369</v>
      </c>
      <c r="G500" t="s">
        <v>489</v>
      </c>
      <c r="H500" t="s">
        <v>474</v>
      </c>
      <c r="I500" t="s">
        <v>543</v>
      </c>
      <c r="J500">
        <v>1789869620</v>
      </c>
      <c r="K500">
        <v>275978800.81714177</v>
      </c>
    </row>
    <row r="501" spans="1:11" x14ac:dyDescent="0.25">
      <c r="A501">
        <v>717</v>
      </c>
      <c r="B501" t="s">
        <v>69</v>
      </c>
      <c r="C501" t="s">
        <v>2336</v>
      </c>
      <c r="E501">
        <v>2015</v>
      </c>
      <c r="F501" s="10">
        <v>42369</v>
      </c>
      <c r="G501" t="s">
        <v>489</v>
      </c>
      <c r="H501" t="s">
        <v>474</v>
      </c>
      <c r="I501" t="s">
        <v>543</v>
      </c>
      <c r="J501">
        <v>4488098720</v>
      </c>
      <c r="K501">
        <v>692016942.94054163</v>
      </c>
    </row>
    <row r="502" spans="1:11" x14ac:dyDescent="0.25">
      <c r="A502">
        <v>717</v>
      </c>
      <c r="B502" t="s">
        <v>69</v>
      </c>
      <c r="C502" t="s">
        <v>2337</v>
      </c>
      <c r="E502">
        <v>2015</v>
      </c>
      <c r="F502" s="10">
        <v>42369</v>
      </c>
      <c r="G502" t="s">
        <v>489</v>
      </c>
      <c r="H502" t="s">
        <v>474</v>
      </c>
      <c r="I502" t="s">
        <v>543</v>
      </c>
      <c r="J502">
        <v>1551802510</v>
      </c>
      <c r="K502">
        <v>239271392.18935436</v>
      </c>
    </row>
    <row r="503" spans="1:11" x14ac:dyDescent="0.25">
      <c r="A503">
        <v>771</v>
      </c>
      <c r="B503" t="s">
        <v>83</v>
      </c>
      <c r="C503" t="s">
        <v>436</v>
      </c>
      <c r="E503">
        <v>2015</v>
      </c>
      <c r="F503" s="10">
        <v>42369</v>
      </c>
      <c r="G503" t="s">
        <v>489</v>
      </c>
      <c r="H503" t="s">
        <v>474</v>
      </c>
      <c r="I503" t="s">
        <v>543</v>
      </c>
      <c r="J503">
        <v>1418572280</v>
      </c>
      <c r="K503">
        <v>218728712.04263395</v>
      </c>
    </row>
    <row r="504" spans="1:11" x14ac:dyDescent="0.25">
      <c r="A504">
        <v>771</v>
      </c>
      <c r="B504" t="s">
        <v>83</v>
      </c>
      <c r="C504" t="s">
        <v>2336</v>
      </c>
      <c r="E504">
        <v>2015</v>
      </c>
      <c r="F504" s="10">
        <v>42369</v>
      </c>
      <c r="G504" t="s">
        <v>489</v>
      </c>
      <c r="H504" t="s">
        <v>474</v>
      </c>
      <c r="I504" t="s">
        <v>543</v>
      </c>
      <c r="J504">
        <v>8334788490</v>
      </c>
      <c r="K504">
        <v>1285135468.4341288</v>
      </c>
    </row>
    <row r="505" spans="1:11" x14ac:dyDescent="0.25">
      <c r="A505">
        <v>771</v>
      </c>
      <c r="B505" t="s">
        <v>83</v>
      </c>
      <c r="C505" t="s">
        <v>2337</v>
      </c>
      <c r="E505">
        <v>2015</v>
      </c>
      <c r="F505" s="10">
        <v>42369</v>
      </c>
      <c r="G505" t="s">
        <v>489</v>
      </c>
      <c r="H505" t="s">
        <v>474</v>
      </c>
      <c r="I505" t="s">
        <v>543</v>
      </c>
      <c r="J505">
        <v>4437676430</v>
      </c>
      <c r="K505">
        <v>684242363.73479247</v>
      </c>
    </row>
    <row r="506" spans="1:11" x14ac:dyDescent="0.25">
      <c r="A506">
        <v>716</v>
      </c>
      <c r="B506" t="s">
        <v>87</v>
      </c>
      <c r="C506" t="s">
        <v>436</v>
      </c>
      <c r="E506">
        <v>2015</v>
      </c>
      <c r="F506" s="10">
        <v>42369</v>
      </c>
      <c r="G506" t="s">
        <v>489</v>
      </c>
      <c r="H506" t="s">
        <v>474</v>
      </c>
      <c r="I506" t="s">
        <v>543</v>
      </c>
      <c r="J506">
        <v>896939000</v>
      </c>
      <c r="K506">
        <v>138298425.12558335</v>
      </c>
    </row>
    <row r="507" spans="1:11" x14ac:dyDescent="0.25">
      <c r="A507">
        <v>716</v>
      </c>
      <c r="B507" t="s">
        <v>87</v>
      </c>
      <c r="C507" t="s">
        <v>2336</v>
      </c>
      <c r="E507">
        <v>2015</v>
      </c>
      <c r="F507" s="10">
        <v>42369</v>
      </c>
      <c r="G507" t="s">
        <v>489</v>
      </c>
      <c r="H507" t="s">
        <v>474</v>
      </c>
      <c r="I507" t="s">
        <v>543</v>
      </c>
      <c r="J507">
        <v>1934206000</v>
      </c>
      <c r="K507">
        <v>298233930.8118546</v>
      </c>
    </row>
    <row r="508" spans="1:11" x14ac:dyDescent="0.25">
      <c r="A508">
        <v>716</v>
      </c>
      <c r="B508" t="s">
        <v>87</v>
      </c>
      <c r="C508" t="s">
        <v>2337</v>
      </c>
      <c r="E508">
        <v>2015</v>
      </c>
      <c r="F508" s="10">
        <v>42369</v>
      </c>
      <c r="G508" t="s">
        <v>489</v>
      </c>
      <c r="H508" t="s">
        <v>474</v>
      </c>
      <c r="I508" t="s">
        <v>543</v>
      </c>
      <c r="J508">
        <v>344479000</v>
      </c>
      <c r="K508">
        <v>53114986.84842094</v>
      </c>
    </row>
    <row r="509" spans="1:11" x14ac:dyDescent="0.25">
      <c r="A509">
        <v>1003</v>
      </c>
      <c r="B509" t="s">
        <v>58</v>
      </c>
      <c r="C509" t="s">
        <v>436</v>
      </c>
      <c r="E509">
        <v>2015</v>
      </c>
      <c r="F509" s="10">
        <v>42369</v>
      </c>
      <c r="G509" t="s">
        <v>489</v>
      </c>
      <c r="H509" t="s">
        <v>474</v>
      </c>
      <c r="I509" t="s">
        <v>543</v>
      </c>
      <c r="J509">
        <v>182677410</v>
      </c>
      <c r="K509">
        <v>28166907.793083467</v>
      </c>
    </row>
    <row r="510" spans="1:11" x14ac:dyDescent="0.25">
      <c r="A510">
        <v>1003</v>
      </c>
      <c r="B510" t="s">
        <v>58</v>
      </c>
      <c r="C510" t="s">
        <v>2336</v>
      </c>
      <c r="E510">
        <v>2015</v>
      </c>
      <c r="F510" s="10">
        <v>42369</v>
      </c>
      <c r="G510" t="s">
        <v>489</v>
      </c>
      <c r="H510" t="s">
        <v>474</v>
      </c>
      <c r="I510" t="s">
        <v>543</v>
      </c>
      <c r="J510">
        <v>1046297680</v>
      </c>
      <c r="K510">
        <v>161327940.20167655</v>
      </c>
    </row>
    <row r="511" spans="1:11" x14ac:dyDescent="0.25">
      <c r="A511">
        <v>1003</v>
      </c>
      <c r="B511" t="s">
        <v>58</v>
      </c>
      <c r="C511" t="s">
        <v>2337</v>
      </c>
      <c r="E511">
        <v>2015</v>
      </c>
      <c r="F511" s="10">
        <v>42369</v>
      </c>
      <c r="G511" t="s">
        <v>489</v>
      </c>
      <c r="H511" t="s">
        <v>474</v>
      </c>
      <c r="I511" t="s">
        <v>543</v>
      </c>
      <c r="J511">
        <v>81456790</v>
      </c>
      <c r="K511">
        <v>12559768.025234008</v>
      </c>
    </row>
    <row r="512" spans="1:11" x14ac:dyDescent="0.25">
      <c r="A512">
        <v>1057</v>
      </c>
      <c r="B512" t="s">
        <v>60</v>
      </c>
      <c r="C512" t="s">
        <v>436</v>
      </c>
      <c r="E512">
        <v>2015</v>
      </c>
      <c r="F512" s="10">
        <v>42369</v>
      </c>
      <c r="G512" t="s">
        <v>489</v>
      </c>
      <c r="H512" t="s">
        <v>474</v>
      </c>
      <c r="I512" t="s">
        <v>543</v>
      </c>
      <c r="J512">
        <v>1793762430</v>
      </c>
      <c r="K512">
        <v>276579030.59008414</v>
      </c>
    </row>
    <row r="513" spans="1:11" x14ac:dyDescent="0.25">
      <c r="A513">
        <v>1057</v>
      </c>
      <c r="B513" t="s">
        <v>60</v>
      </c>
      <c r="C513" t="s">
        <v>2336</v>
      </c>
      <c r="E513">
        <v>2015</v>
      </c>
      <c r="F513" s="10">
        <v>42369</v>
      </c>
      <c r="G513" t="s">
        <v>489</v>
      </c>
      <c r="H513" t="s">
        <v>474</v>
      </c>
      <c r="I513" t="s">
        <v>543</v>
      </c>
      <c r="J513">
        <v>7061493510</v>
      </c>
      <c r="K513">
        <v>1088806966.2123375</v>
      </c>
    </row>
    <row r="514" spans="1:11" x14ac:dyDescent="0.25">
      <c r="A514">
        <v>1057</v>
      </c>
      <c r="B514" t="s">
        <v>60</v>
      </c>
      <c r="C514" t="s">
        <v>2337</v>
      </c>
      <c r="E514">
        <v>2015</v>
      </c>
      <c r="F514" s="10">
        <v>42369</v>
      </c>
      <c r="G514" t="s">
        <v>489</v>
      </c>
      <c r="H514" t="s">
        <v>474</v>
      </c>
      <c r="I514" t="s">
        <v>543</v>
      </c>
      <c r="J514">
        <v>701387520</v>
      </c>
      <c r="K514">
        <v>108146473.08093259</v>
      </c>
    </row>
    <row r="515" spans="1:11" x14ac:dyDescent="0.25">
      <c r="A515">
        <v>1060</v>
      </c>
      <c r="B515" t="s">
        <v>63</v>
      </c>
      <c r="C515" t="s">
        <v>436</v>
      </c>
      <c r="E515">
        <v>2015</v>
      </c>
      <c r="F515" s="10">
        <v>42369</v>
      </c>
      <c r="G515" t="s">
        <v>489</v>
      </c>
      <c r="H515" t="s">
        <v>474</v>
      </c>
      <c r="I515" t="s">
        <v>543</v>
      </c>
      <c r="J515">
        <v>1692198780</v>
      </c>
      <c r="K515">
        <v>260918999.2557281</v>
      </c>
    </row>
    <row r="516" spans="1:11" x14ac:dyDescent="0.25">
      <c r="A516">
        <v>1060</v>
      </c>
      <c r="B516" t="s">
        <v>63</v>
      </c>
      <c r="C516" t="s">
        <v>2336</v>
      </c>
      <c r="E516">
        <v>2015</v>
      </c>
      <c r="F516" s="10">
        <v>42369</v>
      </c>
      <c r="G516" t="s">
        <v>489</v>
      </c>
      <c r="H516" t="s">
        <v>474</v>
      </c>
      <c r="I516" t="s">
        <v>543</v>
      </c>
      <c r="J516">
        <v>5214260270</v>
      </c>
      <c r="K516">
        <v>803983307.15455461</v>
      </c>
    </row>
    <row r="517" spans="1:11" x14ac:dyDescent="0.25">
      <c r="A517">
        <v>1060</v>
      </c>
      <c r="B517" t="s">
        <v>63</v>
      </c>
      <c r="C517" t="s">
        <v>2337</v>
      </c>
      <c r="E517">
        <v>2015</v>
      </c>
      <c r="F517" s="10">
        <v>42369</v>
      </c>
      <c r="G517" t="s">
        <v>489</v>
      </c>
      <c r="H517" t="s">
        <v>474</v>
      </c>
      <c r="I517" t="s">
        <v>543</v>
      </c>
      <c r="J517">
        <v>1457418990</v>
      </c>
      <c r="K517">
        <v>224718460.30233753</v>
      </c>
    </row>
    <row r="518" spans="1:11" x14ac:dyDescent="0.25">
      <c r="A518">
        <v>1061</v>
      </c>
      <c r="B518" t="s">
        <v>64</v>
      </c>
      <c r="C518" t="s">
        <v>436</v>
      </c>
      <c r="E518">
        <v>2015</v>
      </c>
      <c r="F518" s="10">
        <v>42369</v>
      </c>
      <c r="G518" t="s">
        <v>489</v>
      </c>
      <c r="H518" t="s">
        <v>474</v>
      </c>
      <c r="I518" t="s">
        <v>543</v>
      </c>
      <c r="J518">
        <v>420437830</v>
      </c>
      <c r="K518">
        <v>64827028.094683968</v>
      </c>
    </row>
    <row r="519" spans="1:11" x14ac:dyDescent="0.25">
      <c r="A519">
        <v>1061</v>
      </c>
      <c r="B519" t="s">
        <v>64</v>
      </c>
      <c r="C519" t="s">
        <v>2336</v>
      </c>
      <c r="E519">
        <v>2015</v>
      </c>
      <c r="F519" s="10">
        <v>42369</v>
      </c>
      <c r="G519" t="s">
        <v>489</v>
      </c>
      <c r="H519" t="s">
        <v>474</v>
      </c>
      <c r="I519" t="s">
        <v>543</v>
      </c>
      <c r="J519">
        <v>1971283230</v>
      </c>
      <c r="K519">
        <v>303950844.13262564</v>
      </c>
    </row>
    <row r="520" spans="1:11" x14ac:dyDescent="0.25">
      <c r="A520">
        <v>1061</v>
      </c>
      <c r="B520" t="s">
        <v>64</v>
      </c>
      <c r="C520" t="s">
        <v>2337</v>
      </c>
      <c r="E520">
        <v>2015</v>
      </c>
      <c r="F520" s="10">
        <v>42369</v>
      </c>
      <c r="G520" t="s">
        <v>489</v>
      </c>
      <c r="H520" t="s">
        <v>474</v>
      </c>
      <c r="I520" t="s">
        <v>543</v>
      </c>
      <c r="J520">
        <v>290055160</v>
      </c>
      <c r="K520">
        <v>44723411.321783423</v>
      </c>
    </row>
    <row r="521" spans="1:11" x14ac:dyDescent="0.25">
      <c r="A521">
        <v>1129</v>
      </c>
      <c r="B521" t="s">
        <v>66</v>
      </c>
      <c r="C521" t="s">
        <v>436</v>
      </c>
      <c r="E521">
        <v>2015</v>
      </c>
      <c r="F521" s="10">
        <v>42369</v>
      </c>
      <c r="G521" t="s">
        <v>489</v>
      </c>
      <c r="H521" t="s">
        <v>474</v>
      </c>
      <c r="I521" t="s">
        <v>543</v>
      </c>
      <c r="J521">
        <v>1313432860</v>
      </c>
      <c r="K521">
        <v>202517335.12110722</v>
      </c>
    </row>
    <row r="522" spans="1:11" x14ac:dyDescent="0.25">
      <c r="A522">
        <v>1129</v>
      </c>
      <c r="B522" t="s">
        <v>66</v>
      </c>
      <c r="C522" t="s">
        <v>2336</v>
      </c>
      <c r="E522">
        <v>2015</v>
      </c>
      <c r="F522" s="10">
        <v>42369</v>
      </c>
      <c r="G522" t="s">
        <v>489</v>
      </c>
      <c r="H522" t="s">
        <v>474</v>
      </c>
      <c r="I522" t="s">
        <v>543</v>
      </c>
      <c r="J522">
        <v>3062487120</v>
      </c>
      <c r="K522">
        <v>472202842.85038716</v>
      </c>
    </row>
    <row r="523" spans="1:11" x14ac:dyDescent="0.25">
      <c r="A523">
        <v>1129</v>
      </c>
      <c r="B523" t="s">
        <v>66</v>
      </c>
      <c r="C523" t="s">
        <v>2337</v>
      </c>
      <c r="E523">
        <v>2015</v>
      </c>
      <c r="F523" s="10">
        <v>42369</v>
      </c>
      <c r="G523" t="s">
        <v>489</v>
      </c>
      <c r="H523" t="s">
        <v>474</v>
      </c>
      <c r="I523" t="s">
        <v>543</v>
      </c>
      <c r="J523">
        <v>852403230</v>
      </c>
      <c r="K523">
        <v>131431484.50559114</v>
      </c>
    </row>
    <row r="524" spans="1:11" x14ac:dyDescent="0.25">
      <c r="A524">
        <v>1137</v>
      </c>
      <c r="B524" t="s">
        <v>82</v>
      </c>
      <c r="C524" t="s">
        <v>436</v>
      </c>
      <c r="E524">
        <v>2015</v>
      </c>
      <c r="F524" s="10">
        <v>42369</v>
      </c>
      <c r="G524" t="s">
        <v>489</v>
      </c>
      <c r="H524" t="s">
        <v>474</v>
      </c>
      <c r="I524" t="s">
        <v>543</v>
      </c>
      <c r="J524">
        <v>191123370</v>
      </c>
      <c r="K524">
        <v>29469184.722365916</v>
      </c>
    </row>
    <row r="525" spans="1:11" x14ac:dyDescent="0.25">
      <c r="A525">
        <v>1137</v>
      </c>
      <c r="B525" t="s">
        <v>82</v>
      </c>
      <c r="C525" t="s">
        <v>2336</v>
      </c>
      <c r="E525">
        <v>2015</v>
      </c>
      <c r="F525" s="10">
        <v>42369</v>
      </c>
      <c r="G525" t="s">
        <v>489</v>
      </c>
      <c r="H525" t="s">
        <v>474</v>
      </c>
      <c r="I525" t="s">
        <v>543</v>
      </c>
      <c r="J525">
        <v>804430660</v>
      </c>
      <c r="K525">
        <v>124034625.98987623</v>
      </c>
    </row>
    <row r="526" spans="1:11" x14ac:dyDescent="0.25">
      <c r="A526">
        <v>1137</v>
      </c>
      <c r="B526" t="s">
        <v>82</v>
      </c>
      <c r="C526" t="s">
        <v>2337</v>
      </c>
      <c r="E526">
        <v>2015</v>
      </c>
      <c r="F526" s="10">
        <v>42369</v>
      </c>
      <c r="G526" t="s">
        <v>489</v>
      </c>
      <c r="H526" t="s">
        <v>474</v>
      </c>
      <c r="I526" t="s">
        <v>543</v>
      </c>
      <c r="J526">
        <v>-37317990</v>
      </c>
      <c r="K526">
        <v>-5754035.9443086637</v>
      </c>
    </row>
    <row r="527" spans="1:11" x14ac:dyDescent="0.25">
      <c r="A527">
        <v>1171</v>
      </c>
      <c r="B527" t="s">
        <v>71</v>
      </c>
      <c r="C527" t="s">
        <v>436</v>
      </c>
      <c r="E527">
        <v>2015</v>
      </c>
      <c r="F527" s="10">
        <v>42369</v>
      </c>
      <c r="G527" t="s">
        <v>489</v>
      </c>
      <c r="H527" t="s">
        <v>474</v>
      </c>
      <c r="I527" t="s">
        <v>543</v>
      </c>
      <c r="J527">
        <v>783315000</v>
      </c>
      <c r="K527">
        <v>120778816.48277789</v>
      </c>
    </row>
    <row r="528" spans="1:11" x14ac:dyDescent="0.25">
      <c r="A528">
        <v>1171</v>
      </c>
      <c r="B528" t="s">
        <v>71</v>
      </c>
      <c r="C528" t="s">
        <v>2336</v>
      </c>
      <c r="E528">
        <v>2015</v>
      </c>
      <c r="F528" s="10">
        <v>42369</v>
      </c>
      <c r="G528" t="s">
        <v>489</v>
      </c>
      <c r="H528" t="s">
        <v>474</v>
      </c>
      <c r="I528" t="s">
        <v>543</v>
      </c>
      <c r="J528">
        <v>1434959000</v>
      </c>
      <c r="K528">
        <v>221255369.45074522</v>
      </c>
    </row>
    <row r="529" spans="1:11" x14ac:dyDescent="0.25">
      <c r="A529">
        <v>1171</v>
      </c>
      <c r="B529" t="s">
        <v>71</v>
      </c>
      <c r="C529" t="s">
        <v>2337</v>
      </c>
      <c r="E529">
        <v>2015</v>
      </c>
      <c r="F529" s="10">
        <v>42369</v>
      </c>
      <c r="G529" t="s">
        <v>489</v>
      </c>
      <c r="H529" t="s">
        <v>474</v>
      </c>
      <c r="I529" t="s">
        <v>543</v>
      </c>
      <c r="J529">
        <v>601252000</v>
      </c>
      <c r="K529">
        <v>92706644.157080069</v>
      </c>
    </row>
    <row r="530" spans="1:11" x14ac:dyDescent="0.25">
      <c r="A530">
        <v>1243</v>
      </c>
      <c r="B530" t="s">
        <v>76</v>
      </c>
      <c r="C530" t="s">
        <v>436</v>
      </c>
      <c r="E530">
        <v>2015</v>
      </c>
      <c r="F530" s="10">
        <v>42369</v>
      </c>
      <c r="G530" t="s">
        <v>489</v>
      </c>
      <c r="H530" t="s">
        <v>474</v>
      </c>
      <c r="I530" t="s">
        <v>543</v>
      </c>
      <c r="J530">
        <v>64270330</v>
      </c>
      <c r="K530">
        <v>9909799.2408642434</v>
      </c>
    </row>
    <row r="531" spans="1:11" x14ac:dyDescent="0.25">
      <c r="A531">
        <v>1243</v>
      </c>
      <c r="B531" t="s">
        <v>76</v>
      </c>
      <c r="C531" t="s">
        <v>2336</v>
      </c>
      <c r="E531">
        <v>2015</v>
      </c>
      <c r="F531" s="10">
        <v>42369</v>
      </c>
      <c r="G531" t="s">
        <v>489</v>
      </c>
      <c r="H531" t="s">
        <v>474</v>
      </c>
      <c r="I531" t="s">
        <v>543</v>
      </c>
      <c r="J531">
        <v>474704840</v>
      </c>
      <c r="K531">
        <v>73194422.108406514</v>
      </c>
    </row>
    <row r="532" spans="1:11" x14ac:dyDescent="0.25">
      <c r="A532">
        <v>1243</v>
      </c>
      <c r="B532" t="s">
        <v>76</v>
      </c>
      <c r="C532" t="s">
        <v>2337</v>
      </c>
      <c r="E532">
        <v>2015</v>
      </c>
      <c r="F532" s="10">
        <v>42369</v>
      </c>
      <c r="G532" t="s">
        <v>489</v>
      </c>
      <c r="H532" t="s">
        <v>474</v>
      </c>
      <c r="I532" t="s">
        <v>543</v>
      </c>
      <c r="J532">
        <v>-119416610</v>
      </c>
      <c r="K532">
        <v>-18412767.308407806</v>
      </c>
    </row>
    <row r="533" spans="1:11" x14ac:dyDescent="0.25">
      <c r="A533">
        <v>1318</v>
      </c>
      <c r="B533" t="s">
        <v>74</v>
      </c>
      <c r="C533" t="s">
        <v>436</v>
      </c>
      <c r="E533">
        <v>2015</v>
      </c>
      <c r="F533" s="10">
        <v>42369</v>
      </c>
      <c r="G533" t="s">
        <v>489</v>
      </c>
      <c r="H533" t="s">
        <v>474</v>
      </c>
      <c r="I533" t="s">
        <v>543</v>
      </c>
      <c r="J533">
        <v>1210232430</v>
      </c>
      <c r="K533">
        <v>186604929.77215597</v>
      </c>
    </row>
    <row r="534" spans="1:11" x14ac:dyDescent="0.25">
      <c r="A534">
        <v>1318</v>
      </c>
      <c r="B534" t="s">
        <v>74</v>
      </c>
      <c r="C534" t="s">
        <v>2336</v>
      </c>
      <c r="E534">
        <v>2015</v>
      </c>
      <c r="F534" s="10">
        <v>42369</v>
      </c>
      <c r="G534" t="s">
        <v>489</v>
      </c>
      <c r="H534" t="s">
        <v>474</v>
      </c>
      <c r="I534" t="s">
        <v>543</v>
      </c>
      <c r="J534">
        <v>3356967220</v>
      </c>
      <c r="K534">
        <v>517608532.71427345</v>
      </c>
    </row>
    <row r="535" spans="1:11" x14ac:dyDescent="0.25">
      <c r="A535">
        <v>1318</v>
      </c>
      <c r="B535" t="s">
        <v>74</v>
      </c>
      <c r="C535" t="s">
        <v>2337</v>
      </c>
      <c r="E535">
        <v>2015</v>
      </c>
      <c r="F535" s="10">
        <v>42369</v>
      </c>
      <c r="G535" t="s">
        <v>489</v>
      </c>
      <c r="H535" t="s">
        <v>474</v>
      </c>
      <c r="I535" t="s">
        <v>543</v>
      </c>
      <c r="J535">
        <v>445647310</v>
      </c>
      <c r="K535">
        <v>68714060.972321004</v>
      </c>
    </row>
    <row r="536" spans="1:11" x14ac:dyDescent="0.25">
      <c r="A536">
        <v>1407</v>
      </c>
      <c r="B536" t="s">
        <v>77</v>
      </c>
      <c r="C536" t="s">
        <v>436</v>
      </c>
      <c r="E536">
        <v>2015</v>
      </c>
      <c r="F536" s="10">
        <v>42369</v>
      </c>
      <c r="G536" t="s">
        <v>489</v>
      </c>
      <c r="H536" t="s">
        <v>474</v>
      </c>
      <c r="I536" t="s">
        <v>543</v>
      </c>
      <c r="J536">
        <v>708578320</v>
      </c>
      <c r="K536">
        <v>109255217.72844267</v>
      </c>
    </row>
    <row r="537" spans="1:11" x14ac:dyDescent="0.25">
      <c r="A537">
        <v>1407</v>
      </c>
      <c r="B537" t="s">
        <v>77</v>
      </c>
      <c r="C537" t="s">
        <v>2336</v>
      </c>
      <c r="E537">
        <v>2015</v>
      </c>
      <c r="F537" s="10">
        <v>42369</v>
      </c>
      <c r="G537" t="s">
        <v>489</v>
      </c>
      <c r="H537" t="s">
        <v>474</v>
      </c>
      <c r="I537" t="s">
        <v>543</v>
      </c>
      <c r="J537">
        <v>3090354430</v>
      </c>
      <c r="K537">
        <v>476499684.759911</v>
      </c>
    </row>
    <row r="538" spans="1:11" x14ac:dyDescent="0.25">
      <c r="A538">
        <v>1407</v>
      </c>
      <c r="B538" t="s">
        <v>77</v>
      </c>
      <c r="C538" t="s">
        <v>2337</v>
      </c>
      <c r="E538">
        <v>2015</v>
      </c>
      <c r="F538" s="10">
        <v>42369</v>
      </c>
      <c r="G538" t="s">
        <v>489</v>
      </c>
      <c r="H538" t="s">
        <v>474</v>
      </c>
      <c r="I538" t="s">
        <v>543</v>
      </c>
      <c r="J538">
        <v>299477930</v>
      </c>
      <c r="K538">
        <v>46176301.932316124</v>
      </c>
    </row>
    <row r="539" spans="1:11" x14ac:dyDescent="0.25">
      <c r="A539">
        <v>1421</v>
      </c>
      <c r="B539" t="s">
        <v>78</v>
      </c>
      <c r="C539" t="s">
        <v>436</v>
      </c>
      <c r="E539">
        <v>2015</v>
      </c>
      <c r="F539" s="10">
        <v>42369</v>
      </c>
      <c r="G539" t="s">
        <v>489</v>
      </c>
      <c r="H539" t="s">
        <v>474</v>
      </c>
      <c r="I539" t="s">
        <v>543</v>
      </c>
      <c r="J539">
        <v>672198000</v>
      </c>
      <c r="K539">
        <v>103645760.49493542</v>
      </c>
    </row>
    <row r="540" spans="1:11" x14ac:dyDescent="0.25">
      <c r="A540">
        <v>1421</v>
      </c>
      <c r="B540" t="s">
        <v>78</v>
      </c>
      <c r="C540" t="s">
        <v>2336</v>
      </c>
      <c r="E540">
        <v>2015</v>
      </c>
      <c r="F540" s="10">
        <v>42369</v>
      </c>
      <c r="G540" t="s">
        <v>489</v>
      </c>
      <c r="H540" t="s">
        <v>474</v>
      </c>
      <c r="I540" t="s">
        <v>543</v>
      </c>
      <c r="J540">
        <v>1836478000</v>
      </c>
      <c r="K540">
        <v>283165315.78823203</v>
      </c>
    </row>
    <row r="541" spans="1:11" x14ac:dyDescent="0.25">
      <c r="A541">
        <v>1421</v>
      </c>
      <c r="B541" t="s">
        <v>78</v>
      </c>
      <c r="C541" t="s">
        <v>2337</v>
      </c>
      <c r="E541">
        <v>2015</v>
      </c>
      <c r="F541" s="10">
        <v>42369</v>
      </c>
      <c r="G541" t="s">
        <v>489</v>
      </c>
      <c r="H541" t="s">
        <v>474</v>
      </c>
      <c r="I541" t="s">
        <v>543</v>
      </c>
      <c r="J541">
        <v>334647000</v>
      </c>
      <c r="K541">
        <v>51598997.337612808</v>
      </c>
    </row>
    <row r="542" spans="1:11" x14ac:dyDescent="0.25">
      <c r="A542">
        <v>1582</v>
      </c>
      <c r="B542" t="s">
        <v>81</v>
      </c>
      <c r="C542" t="s">
        <v>436</v>
      </c>
      <c r="E542">
        <v>2015</v>
      </c>
      <c r="F542" s="10">
        <v>42369</v>
      </c>
      <c r="G542" t="s">
        <v>489</v>
      </c>
      <c r="H542" t="s">
        <v>474</v>
      </c>
      <c r="I542" t="s">
        <v>543</v>
      </c>
      <c r="J542">
        <v>174347800</v>
      </c>
      <c r="K542">
        <v>26882570.792562462</v>
      </c>
    </row>
    <row r="543" spans="1:11" x14ac:dyDescent="0.25">
      <c r="A543">
        <v>1582</v>
      </c>
      <c r="B543" t="s">
        <v>81</v>
      </c>
      <c r="C543" t="s">
        <v>2336</v>
      </c>
      <c r="E543">
        <v>2015</v>
      </c>
      <c r="F543" s="10">
        <v>42369</v>
      </c>
      <c r="G543" t="s">
        <v>489</v>
      </c>
      <c r="H543" t="s">
        <v>474</v>
      </c>
      <c r="I543" t="s">
        <v>543</v>
      </c>
      <c r="J543">
        <v>1991074170</v>
      </c>
      <c r="K543">
        <v>307002395.94802767</v>
      </c>
    </row>
    <row r="544" spans="1:11" x14ac:dyDescent="0.25">
      <c r="A544">
        <v>1582</v>
      </c>
      <c r="B544" t="s">
        <v>81</v>
      </c>
      <c r="C544" t="s">
        <v>2337</v>
      </c>
      <c r="E544">
        <v>2015</v>
      </c>
      <c r="F544" s="10">
        <v>42369</v>
      </c>
      <c r="G544" t="s">
        <v>489</v>
      </c>
      <c r="H544" t="s">
        <v>474</v>
      </c>
      <c r="I544" t="s">
        <v>543</v>
      </c>
      <c r="J544">
        <v>119540800</v>
      </c>
      <c r="K544">
        <v>18431916.081530999</v>
      </c>
    </row>
    <row r="545" spans="1:11" x14ac:dyDescent="0.25">
      <c r="A545">
        <v>1698</v>
      </c>
      <c r="B545" t="s">
        <v>254</v>
      </c>
      <c r="C545" t="s">
        <v>436</v>
      </c>
      <c r="E545">
        <v>2015</v>
      </c>
      <c r="F545" s="10">
        <v>42369</v>
      </c>
      <c r="G545" t="s">
        <v>489</v>
      </c>
      <c r="H545" t="s">
        <v>474</v>
      </c>
      <c r="I545" t="s">
        <v>543</v>
      </c>
      <c r="J545">
        <v>657818000</v>
      </c>
      <c r="K545">
        <v>101428517.90284622</v>
      </c>
    </row>
    <row r="546" spans="1:11" x14ac:dyDescent="0.25">
      <c r="A546">
        <v>1698</v>
      </c>
      <c r="B546" t="s">
        <v>254</v>
      </c>
      <c r="C546" t="s">
        <v>2336</v>
      </c>
      <c r="E546">
        <v>2015</v>
      </c>
      <c r="F546" s="10">
        <v>42369</v>
      </c>
      <c r="G546" t="s">
        <v>489</v>
      </c>
      <c r="H546" t="s">
        <v>474</v>
      </c>
      <c r="I546" t="s">
        <v>543</v>
      </c>
      <c r="J546">
        <v>1803796000</v>
      </c>
      <c r="K546">
        <v>278126100.04451448</v>
      </c>
    </row>
    <row r="547" spans="1:11" x14ac:dyDescent="0.25">
      <c r="A547">
        <v>1698</v>
      </c>
      <c r="B547" t="s">
        <v>254</v>
      </c>
      <c r="C547" t="s">
        <v>2337</v>
      </c>
      <c r="E547">
        <v>2015</v>
      </c>
      <c r="F547" s="10">
        <v>42369</v>
      </c>
      <c r="G547" t="s">
        <v>489</v>
      </c>
      <c r="H547" t="s">
        <v>474</v>
      </c>
      <c r="I547" t="s">
        <v>543</v>
      </c>
      <c r="J547">
        <v>424412000</v>
      </c>
      <c r="K547">
        <v>65439802.7116661</v>
      </c>
    </row>
    <row r="548" spans="1:11" x14ac:dyDescent="0.25">
      <c r="A548">
        <v>1700</v>
      </c>
      <c r="B548" t="s">
        <v>84</v>
      </c>
      <c r="C548" t="s">
        <v>436</v>
      </c>
      <c r="E548">
        <v>2015</v>
      </c>
      <c r="F548" s="10">
        <v>42369</v>
      </c>
      <c r="G548" t="s">
        <v>489</v>
      </c>
      <c r="H548" t="s">
        <v>474</v>
      </c>
      <c r="I548" t="s">
        <v>543</v>
      </c>
      <c r="J548">
        <v>118141560</v>
      </c>
      <c r="K548">
        <v>18216168.20082482</v>
      </c>
    </row>
    <row r="549" spans="1:11" x14ac:dyDescent="0.25">
      <c r="A549">
        <v>1700</v>
      </c>
      <c r="B549" t="s">
        <v>84</v>
      </c>
      <c r="C549" t="s">
        <v>2336</v>
      </c>
      <c r="E549">
        <v>2015</v>
      </c>
      <c r="F549" s="10">
        <v>42369</v>
      </c>
      <c r="G549" t="s">
        <v>489</v>
      </c>
      <c r="H549" t="s">
        <v>474</v>
      </c>
      <c r="I549" t="s">
        <v>543</v>
      </c>
      <c r="J549">
        <v>679267360</v>
      </c>
      <c r="K549">
        <v>104735780.38998491</v>
      </c>
    </row>
    <row r="550" spans="1:11" x14ac:dyDescent="0.25">
      <c r="A550">
        <v>1700</v>
      </c>
      <c r="B550" t="s">
        <v>84</v>
      </c>
      <c r="C550" t="s">
        <v>2337</v>
      </c>
      <c r="E550">
        <v>2015</v>
      </c>
      <c r="F550" s="10">
        <v>42369</v>
      </c>
      <c r="G550" t="s">
        <v>489</v>
      </c>
      <c r="H550" t="s">
        <v>474</v>
      </c>
      <c r="I550" t="s">
        <v>543</v>
      </c>
      <c r="J550">
        <v>76209010</v>
      </c>
      <c r="K550">
        <v>11750616.333306761</v>
      </c>
    </row>
    <row r="551" spans="1:11" x14ac:dyDescent="0.25">
      <c r="A551">
        <v>1723</v>
      </c>
      <c r="B551" t="s">
        <v>86</v>
      </c>
      <c r="C551" t="s">
        <v>436</v>
      </c>
      <c r="E551">
        <v>2015</v>
      </c>
      <c r="F551" s="10">
        <v>42369</v>
      </c>
      <c r="G551" t="s">
        <v>489</v>
      </c>
      <c r="H551" t="s">
        <v>474</v>
      </c>
      <c r="I551" t="s">
        <v>543</v>
      </c>
      <c r="J551">
        <v>927123000</v>
      </c>
      <c r="K551">
        <v>142952475.91832468</v>
      </c>
    </row>
    <row r="552" spans="1:11" x14ac:dyDescent="0.25">
      <c r="A552">
        <v>1723</v>
      </c>
      <c r="B552" t="s">
        <v>86</v>
      </c>
      <c r="C552" t="s">
        <v>2336</v>
      </c>
      <c r="E552">
        <v>2015</v>
      </c>
      <c r="F552" s="10">
        <v>42369</v>
      </c>
      <c r="G552" t="s">
        <v>489</v>
      </c>
      <c r="H552" t="s">
        <v>474</v>
      </c>
      <c r="I552" t="s">
        <v>543</v>
      </c>
      <c r="J552">
        <v>4085758000</v>
      </c>
      <c r="K552">
        <v>629980296.14528215</v>
      </c>
    </row>
    <row r="553" spans="1:11" x14ac:dyDescent="0.25">
      <c r="A553">
        <v>1723</v>
      </c>
      <c r="B553" t="s">
        <v>86</v>
      </c>
      <c r="C553" t="s">
        <v>2337</v>
      </c>
      <c r="E553">
        <v>2015</v>
      </c>
      <c r="F553" s="10">
        <v>42369</v>
      </c>
      <c r="G553" t="s">
        <v>489</v>
      </c>
      <c r="H553" t="s">
        <v>474</v>
      </c>
      <c r="I553" t="s">
        <v>543</v>
      </c>
      <c r="J553">
        <v>459294000</v>
      </c>
      <c r="K553">
        <v>70818234.985466883</v>
      </c>
    </row>
    <row r="554" spans="1:11" x14ac:dyDescent="0.25">
      <c r="A554">
        <v>1793</v>
      </c>
      <c r="B554" t="s">
        <v>88</v>
      </c>
      <c r="C554" t="s">
        <v>436</v>
      </c>
      <c r="E554">
        <v>2015</v>
      </c>
      <c r="F554" s="10">
        <v>42369</v>
      </c>
      <c r="G554" t="s">
        <v>489</v>
      </c>
      <c r="H554" t="s">
        <v>474</v>
      </c>
      <c r="I554" t="s">
        <v>543</v>
      </c>
      <c r="J554">
        <v>59434180</v>
      </c>
      <c r="K554">
        <v>9164116.5036088787</v>
      </c>
    </row>
    <row r="555" spans="1:11" x14ac:dyDescent="0.25">
      <c r="A555">
        <v>1793</v>
      </c>
      <c r="B555" t="s">
        <v>88</v>
      </c>
      <c r="C555" t="s">
        <v>2336</v>
      </c>
      <c r="E555">
        <v>2015</v>
      </c>
      <c r="F555" s="10">
        <v>42369</v>
      </c>
      <c r="G555" t="s">
        <v>489</v>
      </c>
      <c r="H555" t="s">
        <v>474</v>
      </c>
      <c r="I555" t="s">
        <v>543</v>
      </c>
      <c r="J555">
        <v>604620370</v>
      </c>
      <c r="K555">
        <v>93226010.876823843</v>
      </c>
    </row>
    <row r="556" spans="1:11" x14ac:dyDescent="0.25">
      <c r="A556">
        <v>1793</v>
      </c>
      <c r="B556" t="s">
        <v>88</v>
      </c>
      <c r="C556" t="s">
        <v>2337</v>
      </c>
      <c r="E556">
        <v>2015</v>
      </c>
      <c r="F556" s="10">
        <v>42369</v>
      </c>
      <c r="G556" t="s">
        <v>489</v>
      </c>
      <c r="H556" t="s">
        <v>474</v>
      </c>
      <c r="I556" t="s">
        <v>543</v>
      </c>
      <c r="J556">
        <v>53300840</v>
      </c>
      <c r="K556">
        <v>8218420.9069632366</v>
      </c>
    </row>
    <row r="557" spans="1:11" x14ac:dyDescent="0.25">
      <c r="A557">
        <v>1882</v>
      </c>
      <c r="B557" t="s">
        <v>90</v>
      </c>
      <c r="C557" t="s">
        <v>436</v>
      </c>
      <c r="E557">
        <v>2015</v>
      </c>
      <c r="F557" s="10">
        <v>42369</v>
      </c>
      <c r="G557" t="s">
        <v>489</v>
      </c>
      <c r="H557" t="s">
        <v>474</v>
      </c>
      <c r="I557" t="s">
        <v>543</v>
      </c>
      <c r="J557">
        <v>559234050</v>
      </c>
      <c r="K557">
        <v>86227924.520621508</v>
      </c>
    </row>
    <row r="558" spans="1:11" x14ac:dyDescent="0.25">
      <c r="A558">
        <v>1882</v>
      </c>
      <c r="B558" t="s">
        <v>90</v>
      </c>
      <c r="C558" t="s">
        <v>2336</v>
      </c>
      <c r="E558">
        <v>2015</v>
      </c>
      <c r="F558" s="10">
        <v>42369</v>
      </c>
      <c r="G558" t="s">
        <v>489</v>
      </c>
      <c r="H558" t="s">
        <v>474</v>
      </c>
      <c r="I558" t="s">
        <v>543</v>
      </c>
      <c r="J558">
        <v>1198673370</v>
      </c>
      <c r="K558">
        <v>184822646.0338726</v>
      </c>
    </row>
    <row r="559" spans="1:11" x14ac:dyDescent="0.25">
      <c r="A559">
        <v>1882</v>
      </c>
      <c r="B559" t="s">
        <v>90</v>
      </c>
      <c r="C559" t="s">
        <v>2337</v>
      </c>
      <c r="E559">
        <v>2015</v>
      </c>
      <c r="F559" s="10">
        <v>42369</v>
      </c>
      <c r="G559" t="s">
        <v>489</v>
      </c>
      <c r="H559" t="s">
        <v>474</v>
      </c>
      <c r="I559" t="s">
        <v>543</v>
      </c>
      <c r="J559">
        <v>340788900</v>
      </c>
      <c r="K559">
        <v>52546012.794939138</v>
      </c>
    </row>
    <row r="560" spans="1:11" x14ac:dyDescent="0.25">
      <c r="A560">
        <v>1883</v>
      </c>
      <c r="B560" t="s">
        <v>91</v>
      </c>
      <c r="C560" t="s">
        <v>436</v>
      </c>
      <c r="E560">
        <v>2015</v>
      </c>
      <c r="F560" s="10">
        <v>42369</v>
      </c>
      <c r="G560" t="s">
        <v>489</v>
      </c>
      <c r="H560" t="s">
        <v>474</v>
      </c>
      <c r="I560" t="s">
        <v>543</v>
      </c>
      <c r="J560">
        <v>452239000</v>
      </c>
      <c r="K560">
        <v>69730429.249222845</v>
      </c>
    </row>
    <row r="561" spans="1:11" x14ac:dyDescent="0.25">
      <c r="A561">
        <v>1883</v>
      </c>
      <c r="B561" t="s">
        <v>91</v>
      </c>
      <c r="C561" t="s">
        <v>2336</v>
      </c>
      <c r="E561">
        <v>2015</v>
      </c>
      <c r="F561" s="10">
        <v>42369</v>
      </c>
      <c r="G561" t="s">
        <v>489</v>
      </c>
      <c r="H561" t="s">
        <v>474</v>
      </c>
      <c r="I561" t="s">
        <v>543</v>
      </c>
      <c r="J561">
        <v>1558394000</v>
      </c>
      <c r="K561">
        <v>240287729.62838984</v>
      </c>
    </row>
    <row r="562" spans="1:11" x14ac:dyDescent="0.25">
      <c r="A562">
        <v>1883</v>
      </c>
      <c r="B562" t="s">
        <v>91</v>
      </c>
      <c r="C562" t="s">
        <v>2337</v>
      </c>
      <c r="E562">
        <v>2015</v>
      </c>
      <c r="F562" s="10">
        <v>42369</v>
      </c>
      <c r="G562" t="s">
        <v>489</v>
      </c>
      <c r="H562" t="s">
        <v>474</v>
      </c>
      <c r="I562" t="s">
        <v>543</v>
      </c>
      <c r="J562">
        <v>317443000</v>
      </c>
      <c r="K562">
        <v>48946324.072362289</v>
      </c>
    </row>
    <row r="563" spans="1:11" x14ac:dyDescent="0.25">
      <c r="A563">
        <v>1885</v>
      </c>
      <c r="B563" t="s">
        <v>92</v>
      </c>
      <c r="C563" t="s">
        <v>436</v>
      </c>
      <c r="E563">
        <v>2015</v>
      </c>
      <c r="F563" s="10">
        <v>42369</v>
      </c>
      <c r="G563" t="s">
        <v>489</v>
      </c>
      <c r="H563" t="s">
        <v>474</v>
      </c>
      <c r="I563" t="s">
        <v>543</v>
      </c>
      <c r="J563">
        <v>518539050</v>
      </c>
      <c r="K563">
        <v>79953189.660741836</v>
      </c>
    </row>
    <row r="564" spans="1:11" x14ac:dyDescent="0.25">
      <c r="A564">
        <v>1885</v>
      </c>
      <c r="B564" t="s">
        <v>92</v>
      </c>
      <c r="C564" t="s">
        <v>2336</v>
      </c>
      <c r="E564">
        <v>2015</v>
      </c>
      <c r="F564" s="10">
        <v>42369</v>
      </c>
      <c r="G564" t="s">
        <v>489</v>
      </c>
      <c r="H564" t="s">
        <v>474</v>
      </c>
      <c r="I564" t="s">
        <v>543</v>
      </c>
      <c r="J564">
        <v>1496776410</v>
      </c>
      <c r="K564">
        <v>230786954.59571326</v>
      </c>
    </row>
    <row r="565" spans="1:11" x14ac:dyDescent="0.25">
      <c r="A565">
        <v>1885</v>
      </c>
      <c r="B565" t="s">
        <v>92</v>
      </c>
      <c r="C565" t="s">
        <v>2337</v>
      </c>
      <c r="E565">
        <v>2015</v>
      </c>
      <c r="F565" s="10">
        <v>42369</v>
      </c>
      <c r="G565" t="s">
        <v>489</v>
      </c>
      <c r="H565" t="s">
        <v>474</v>
      </c>
      <c r="I565" t="s">
        <v>543</v>
      </c>
      <c r="J565">
        <v>1529286200</v>
      </c>
      <c r="K565">
        <v>235799617.39459193</v>
      </c>
    </row>
    <row r="566" spans="1:11" x14ac:dyDescent="0.25">
      <c r="A566">
        <v>8876</v>
      </c>
      <c r="B566" t="s">
        <v>89</v>
      </c>
      <c r="C566" t="s">
        <v>436</v>
      </c>
      <c r="E566">
        <v>2015</v>
      </c>
      <c r="F566" s="10">
        <v>42369</v>
      </c>
      <c r="G566" t="s">
        <v>489</v>
      </c>
      <c r="H566" t="s">
        <v>474</v>
      </c>
      <c r="I566" t="s">
        <v>543</v>
      </c>
      <c r="J566">
        <v>1503722850</v>
      </c>
      <c r="K566">
        <v>231858021.538091</v>
      </c>
    </row>
    <row r="567" spans="1:11" x14ac:dyDescent="0.25">
      <c r="A567">
        <v>8876</v>
      </c>
      <c r="B567" t="s">
        <v>89</v>
      </c>
      <c r="C567" t="s">
        <v>2336</v>
      </c>
      <c r="E567">
        <v>2015</v>
      </c>
      <c r="F567" s="10">
        <v>42369</v>
      </c>
      <c r="G567" t="s">
        <v>489</v>
      </c>
      <c r="H567" t="s">
        <v>474</v>
      </c>
      <c r="I567" t="s">
        <v>543</v>
      </c>
      <c r="J567">
        <v>6340587190</v>
      </c>
      <c r="K567">
        <v>977650902.40077412</v>
      </c>
    </row>
    <row r="568" spans="1:11" x14ac:dyDescent="0.25">
      <c r="A568">
        <v>8876</v>
      </c>
      <c r="B568" t="s">
        <v>89</v>
      </c>
      <c r="C568" t="s">
        <v>2337</v>
      </c>
      <c r="E568">
        <v>2015</v>
      </c>
      <c r="F568" s="10">
        <v>42369</v>
      </c>
      <c r="G568" t="s">
        <v>489</v>
      </c>
      <c r="H568" t="s">
        <v>474</v>
      </c>
      <c r="I568" t="s">
        <v>543</v>
      </c>
      <c r="J568">
        <v>934760830</v>
      </c>
      <c r="K568">
        <v>144130147.82285434</v>
      </c>
    </row>
    <row r="569" spans="1:11" x14ac:dyDescent="0.25">
      <c r="A569">
        <v>10113</v>
      </c>
      <c r="B569" t="s">
        <v>65</v>
      </c>
      <c r="C569" t="s">
        <v>436</v>
      </c>
      <c r="E569">
        <v>2015</v>
      </c>
      <c r="F569" s="10">
        <v>42369</v>
      </c>
      <c r="G569" t="s">
        <v>489</v>
      </c>
      <c r="H569" t="s">
        <v>474</v>
      </c>
      <c r="I569" t="s">
        <v>543</v>
      </c>
      <c r="J569">
        <v>159833460</v>
      </c>
      <c r="K569">
        <v>24644614.405631732</v>
      </c>
    </row>
    <row r="570" spans="1:11" x14ac:dyDescent="0.25">
      <c r="A570">
        <v>10113</v>
      </c>
      <c r="B570" t="s">
        <v>65</v>
      </c>
      <c r="C570" t="s">
        <v>2336</v>
      </c>
      <c r="E570">
        <v>2015</v>
      </c>
      <c r="F570" s="10">
        <v>42369</v>
      </c>
      <c r="G570" t="s">
        <v>489</v>
      </c>
      <c r="H570" t="s">
        <v>474</v>
      </c>
      <c r="I570" t="s">
        <v>543</v>
      </c>
      <c r="J570">
        <v>493790410</v>
      </c>
      <c r="K570">
        <v>76137213.39479731</v>
      </c>
    </row>
    <row r="571" spans="1:11" x14ac:dyDescent="0.25">
      <c r="A571">
        <v>10113</v>
      </c>
      <c r="B571" t="s">
        <v>65</v>
      </c>
      <c r="C571" t="s">
        <v>2337</v>
      </c>
      <c r="E571">
        <v>2015</v>
      </c>
      <c r="F571" s="10">
        <v>42369</v>
      </c>
      <c r="G571" t="s">
        <v>489</v>
      </c>
      <c r="H571" t="s">
        <v>474</v>
      </c>
      <c r="I571" t="s">
        <v>543</v>
      </c>
      <c r="J571">
        <v>53989410</v>
      </c>
      <c r="K571">
        <v>8324591.0551993176</v>
      </c>
    </row>
    <row r="572" spans="1:11" x14ac:dyDescent="0.25">
      <c r="A572">
        <v>13357</v>
      </c>
      <c r="B572" t="s">
        <v>70</v>
      </c>
      <c r="C572" t="s">
        <v>436</v>
      </c>
      <c r="E572">
        <v>2015</v>
      </c>
      <c r="F572" s="10">
        <v>42369</v>
      </c>
      <c r="G572" t="s">
        <v>489</v>
      </c>
      <c r="H572" t="s">
        <v>474</v>
      </c>
      <c r="I572" t="s">
        <v>543</v>
      </c>
      <c r="J572">
        <v>61221920</v>
      </c>
      <c r="K572">
        <v>9439766.9397411123</v>
      </c>
    </row>
    <row r="573" spans="1:11" x14ac:dyDescent="0.25">
      <c r="A573">
        <v>13357</v>
      </c>
      <c r="B573" t="s">
        <v>70</v>
      </c>
      <c r="C573" t="s">
        <v>2336</v>
      </c>
      <c r="E573">
        <v>2015</v>
      </c>
      <c r="F573" s="10">
        <v>42369</v>
      </c>
      <c r="G573" t="s">
        <v>489</v>
      </c>
      <c r="H573" t="s">
        <v>474</v>
      </c>
      <c r="I573" t="s">
        <v>543</v>
      </c>
      <c r="J573">
        <v>329892610</v>
      </c>
      <c r="K573">
        <v>50865921.120129988</v>
      </c>
    </row>
    <row r="574" spans="1:11" x14ac:dyDescent="0.25">
      <c r="A574">
        <v>13357</v>
      </c>
      <c r="B574" t="s">
        <v>70</v>
      </c>
      <c r="C574" t="s">
        <v>2337</v>
      </c>
      <c r="E574">
        <v>2015</v>
      </c>
      <c r="F574" s="10">
        <v>42369</v>
      </c>
      <c r="G574" t="s">
        <v>489</v>
      </c>
      <c r="H574" t="s">
        <v>474</v>
      </c>
      <c r="I574" t="s">
        <v>543</v>
      </c>
      <c r="J574">
        <v>46665390</v>
      </c>
      <c r="K574">
        <v>7195305.3048993815</v>
      </c>
    </row>
    <row r="575" spans="1:11" x14ac:dyDescent="0.25">
      <c r="A575">
        <v>717</v>
      </c>
      <c r="B575" t="s">
        <v>69</v>
      </c>
      <c r="C575" t="s">
        <v>436</v>
      </c>
      <c r="E575">
        <v>2016</v>
      </c>
      <c r="F575" s="10">
        <v>42735</v>
      </c>
      <c r="G575" t="s">
        <v>489</v>
      </c>
      <c r="H575" t="s">
        <v>474</v>
      </c>
      <c r="I575" t="s">
        <v>543</v>
      </c>
      <c r="J575">
        <v>1417548960</v>
      </c>
      <c r="K575">
        <v>204125358.44902918</v>
      </c>
    </row>
    <row r="576" spans="1:11" x14ac:dyDescent="0.25">
      <c r="A576">
        <v>717</v>
      </c>
      <c r="B576" t="s">
        <v>69</v>
      </c>
      <c r="C576" t="s">
        <v>2336</v>
      </c>
      <c r="E576">
        <v>2016</v>
      </c>
      <c r="F576" s="10">
        <v>42735</v>
      </c>
      <c r="G576" t="s">
        <v>489</v>
      </c>
      <c r="H576" t="s">
        <v>474</v>
      </c>
      <c r="I576" t="s">
        <v>543</v>
      </c>
      <c r="J576">
        <v>4453660600</v>
      </c>
      <c r="K576">
        <v>641321811.12482941</v>
      </c>
    </row>
    <row r="577" spans="1:11" x14ac:dyDescent="0.25">
      <c r="A577">
        <v>717</v>
      </c>
      <c r="B577" t="s">
        <v>69</v>
      </c>
      <c r="C577" t="s">
        <v>2337</v>
      </c>
      <c r="E577">
        <v>2016</v>
      </c>
      <c r="F577" s="10">
        <v>42735</v>
      </c>
      <c r="G577" t="s">
        <v>489</v>
      </c>
      <c r="H577" t="s">
        <v>474</v>
      </c>
      <c r="I577" t="s">
        <v>543</v>
      </c>
      <c r="J577">
        <v>1069064102.26</v>
      </c>
      <c r="K577">
        <v>153943954.8379423</v>
      </c>
    </row>
    <row r="578" spans="1:11" x14ac:dyDescent="0.25">
      <c r="A578">
        <v>771</v>
      </c>
      <c r="B578" t="s">
        <v>83</v>
      </c>
      <c r="C578" t="s">
        <v>436</v>
      </c>
      <c r="E578">
        <v>2016</v>
      </c>
      <c r="F578" s="10">
        <v>42735</v>
      </c>
      <c r="G578" t="s">
        <v>489</v>
      </c>
      <c r="H578" t="s">
        <v>474</v>
      </c>
      <c r="I578" t="s">
        <v>543</v>
      </c>
      <c r="J578">
        <v>1983632320</v>
      </c>
      <c r="K578">
        <v>285640686.68998873</v>
      </c>
    </row>
    <row r="579" spans="1:11" x14ac:dyDescent="0.25">
      <c r="A579">
        <v>771</v>
      </c>
      <c r="B579" t="s">
        <v>83</v>
      </c>
      <c r="C579" t="s">
        <v>2336</v>
      </c>
      <c r="E579">
        <v>2016</v>
      </c>
      <c r="F579" s="10">
        <v>42735</v>
      </c>
      <c r="G579" t="s">
        <v>489</v>
      </c>
      <c r="H579" t="s">
        <v>474</v>
      </c>
      <c r="I579" t="s">
        <v>543</v>
      </c>
      <c r="J579">
        <v>9476525740</v>
      </c>
      <c r="K579">
        <v>1364608396.6856084</v>
      </c>
    </row>
    <row r="580" spans="1:11" x14ac:dyDescent="0.25">
      <c r="A580">
        <v>771</v>
      </c>
      <c r="B580" t="s">
        <v>83</v>
      </c>
      <c r="C580" t="s">
        <v>2337</v>
      </c>
      <c r="E580">
        <v>2016</v>
      </c>
      <c r="F580" s="10">
        <v>42735</v>
      </c>
      <c r="G580" t="s">
        <v>489</v>
      </c>
      <c r="H580" t="s">
        <v>474</v>
      </c>
      <c r="I580" t="s">
        <v>543</v>
      </c>
      <c r="J580">
        <v>2179417330.6599998</v>
      </c>
      <c r="K580">
        <v>313833494.56303704</v>
      </c>
    </row>
    <row r="581" spans="1:11" x14ac:dyDescent="0.25">
      <c r="A581">
        <v>771</v>
      </c>
      <c r="B581" t="s">
        <v>83</v>
      </c>
      <c r="C581" t="s">
        <v>491</v>
      </c>
      <c r="E581">
        <v>2016</v>
      </c>
      <c r="F581" s="10">
        <v>42735</v>
      </c>
      <c r="G581" t="s">
        <v>489</v>
      </c>
      <c r="H581" t="s">
        <v>474</v>
      </c>
      <c r="I581" t="s">
        <v>543</v>
      </c>
      <c r="J581">
        <v>524637519.89999998</v>
      </c>
      <c r="K581">
        <v>75547176.730599254</v>
      </c>
    </row>
    <row r="582" spans="1:11" x14ac:dyDescent="0.25">
      <c r="A582">
        <v>716</v>
      </c>
      <c r="B582" t="s">
        <v>87</v>
      </c>
      <c r="C582" t="s">
        <v>436</v>
      </c>
      <c r="E582">
        <v>2016</v>
      </c>
      <c r="F582" s="10">
        <v>42735</v>
      </c>
      <c r="G582" t="s">
        <v>489</v>
      </c>
      <c r="H582" t="s">
        <v>474</v>
      </c>
      <c r="I582" t="s">
        <v>543</v>
      </c>
      <c r="J582">
        <v>938762000</v>
      </c>
      <c r="K582">
        <v>135180607.62312403</v>
      </c>
    </row>
    <row r="583" spans="1:11" x14ac:dyDescent="0.25">
      <c r="A583">
        <v>716</v>
      </c>
      <c r="B583" t="s">
        <v>87</v>
      </c>
      <c r="C583" t="s">
        <v>2336</v>
      </c>
      <c r="E583">
        <v>2016</v>
      </c>
      <c r="F583" s="10">
        <v>42735</v>
      </c>
      <c r="G583" t="s">
        <v>489</v>
      </c>
      <c r="H583" t="s">
        <v>474</v>
      </c>
      <c r="I583" t="s">
        <v>543</v>
      </c>
      <c r="J583">
        <v>1958666000</v>
      </c>
      <c r="K583">
        <v>282045566.40634561</v>
      </c>
    </row>
    <row r="584" spans="1:11" x14ac:dyDescent="0.25">
      <c r="A584">
        <v>716</v>
      </c>
      <c r="B584" t="s">
        <v>87</v>
      </c>
      <c r="C584" t="s">
        <v>2337</v>
      </c>
      <c r="E584">
        <v>2016</v>
      </c>
      <c r="F584" s="10">
        <v>42735</v>
      </c>
      <c r="G584" t="s">
        <v>489</v>
      </c>
      <c r="H584" t="s">
        <v>474</v>
      </c>
      <c r="I584" t="s">
        <v>543</v>
      </c>
      <c r="J584">
        <v>467906000</v>
      </c>
      <c r="K584">
        <v>67377905.571918622</v>
      </c>
    </row>
    <row r="585" spans="1:11" x14ac:dyDescent="0.25">
      <c r="A585">
        <v>1003</v>
      </c>
      <c r="B585" t="s">
        <v>58</v>
      </c>
      <c r="C585" t="s">
        <v>436</v>
      </c>
      <c r="E585">
        <v>2016</v>
      </c>
      <c r="F585" s="10">
        <v>42735</v>
      </c>
      <c r="G585" t="s">
        <v>489</v>
      </c>
      <c r="H585" t="s">
        <v>474</v>
      </c>
      <c r="I585" t="s">
        <v>543</v>
      </c>
      <c r="J585">
        <v>266256850</v>
      </c>
      <c r="K585">
        <v>38340668.632538371</v>
      </c>
    </row>
    <row r="586" spans="1:11" x14ac:dyDescent="0.25">
      <c r="A586">
        <v>1003</v>
      </c>
      <c r="B586" t="s">
        <v>58</v>
      </c>
      <c r="C586" t="s">
        <v>2336</v>
      </c>
      <c r="E586">
        <v>2016</v>
      </c>
      <c r="F586" s="10">
        <v>42735</v>
      </c>
      <c r="G586" t="s">
        <v>489</v>
      </c>
      <c r="H586" t="s">
        <v>474</v>
      </c>
      <c r="I586" t="s">
        <v>543</v>
      </c>
      <c r="J586">
        <v>1462693500</v>
      </c>
      <c r="K586">
        <v>210626118.33073127</v>
      </c>
    </row>
    <row r="587" spans="1:11" x14ac:dyDescent="0.25">
      <c r="A587">
        <v>1003</v>
      </c>
      <c r="B587" t="s">
        <v>58</v>
      </c>
      <c r="C587" t="s">
        <v>2337</v>
      </c>
      <c r="E587">
        <v>2016</v>
      </c>
      <c r="F587" s="10">
        <v>42735</v>
      </c>
      <c r="G587" t="s">
        <v>489</v>
      </c>
      <c r="H587" t="s">
        <v>474</v>
      </c>
      <c r="I587" t="s">
        <v>543</v>
      </c>
      <c r="J587">
        <v>147009850</v>
      </c>
      <c r="K587">
        <v>21169242.949314438</v>
      </c>
    </row>
    <row r="588" spans="1:11" x14ac:dyDescent="0.25">
      <c r="A588">
        <v>1003</v>
      </c>
      <c r="B588" t="s">
        <v>58</v>
      </c>
      <c r="C588" t="s">
        <v>434</v>
      </c>
      <c r="E588">
        <v>2016</v>
      </c>
      <c r="F588" s="10">
        <v>42735</v>
      </c>
      <c r="G588" t="s">
        <v>489</v>
      </c>
      <c r="H588" t="s">
        <v>474</v>
      </c>
      <c r="I588" t="s">
        <v>543</v>
      </c>
      <c r="J588">
        <v>36814551.789999999</v>
      </c>
      <c r="K588">
        <v>5301251.5209873943</v>
      </c>
    </row>
    <row r="589" spans="1:11" x14ac:dyDescent="0.25">
      <c r="A589">
        <v>1003</v>
      </c>
      <c r="B589" t="s">
        <v>58</v>
      </c>
      <c r="C589" t="s">
        <v>491</v>
      </c>
      <c r="E589">
        <v>2016</v>
      </c>
      <c r="F589" s="10">
        <v>42735</v>
      </c>
      <c r="G589" t="s">
        <v>489</v>
      </c>
      <c r="H589" t="s">
        <v>474</v>
      </c>
      <c r="I589" t="s">
        <v>543</v>
      </c>
      <c r="J589">
        <v>30651641.210000001</v>
      </c>
      <c r="K589">
        <v>4413799.7526676496</v>
      </c>
    </row>
    <row r="590" spans="1:11" x14ac:dyDescent="0.25">
      <c r="A590">
        <v>1057</v>
      </c>
      <c r="B590" t="s">
        <v>60</v>
      </c>
      <c r="C590" t="s">
        <v>436</v>
      </c>
      <c r="E590">
        <v>2016</v>
      </c>
      <c r="F590" s="10">
        <v>42735</v>
      </c>
      <c r="G590" t="s">
        <v>489</v>
      </c>
      <c r="H590" t="s">
        <v>474</v>
      </c>
      <c r="I590" t="s">
        <v>543</v>
      </c>
      <c r="J590">
        <v>2119995820</v>
      </c>
      <c r="K590">
        <v>305276867.94531846</v>
      </c>
    </row>
    <row r="591" spans="1:11" x14ac:dyDescent="0.25">
      <c r="A591">
        <v>1057</v>
      </c>
      <c r="B591" t="s">
        <v>60</v>
      </c>
      <c r="C591" t="s">
        <v>2336</v>
      </c>
      <c r="E591">
        <v>2016</v>
      </c>
      <c r="F591" s="10">
        <v>42735</v>
      </c>
      <c r="G591" t="s">
        <v>489</v>
      </c>
      <c r="H591" t="s">
        <v>474</v>
      </c>
      <c r="I591" t="s">
        <v>543</v>
      </c>
      <c r="J591">
        <v>7912040560</v>
      </c>
      <c r="K591">
        <v>1139324397.91939</v>
      </c>
    </row>
    <row r="592" spans="1:11" x14ac:dyDescent="0.25">
      <c r="A592">
        <v>1057</v>
      </c>
      <c r="B592" t="s">
        <v>60</v>
      </c>
      <c r="C592" t="s">
        <v>2337</v>
      </c>
      <c r="E592">
        <v>2016</v>
      </c>
      <c r="F592" s="10">
        <v>42735</v>
      </c>
      <c r="G592" t="s">
        <v>489</v>
      </c>
      <c r="H592" t="s">
        <v>474</v>
      </c>
      <c r="I592" t="s">
        <v>543</v>
      </c>
      <c r="J592">
        <v>646177940</v>
      </c>
      <c r="K592">
        <v>93048852.171113208</v>
      </c>
    </row>
    <row r="593" spans="1:11" x14ac:dyDescent="0.25">
      <c r="A593">
        <v>1057</v>
      </c>
      <c r="B593" t="s">
        <v>60</v>
      </c>
      <c r="C593" t="s">
        <v>490</v>
      </c>
      <c r="E593">
        <v>2016</v>
      </c>
      <c r="F593" s="10">
        <v>42735</v>
      </c>
      <c r="G593" t="s">
        <v>489</v>
      </c>
      <c r="H593" t="s">
        <v>474</v>
      </c>
      <c r="I593" t="s">
        <v>543</v>
      </c>
      <c r="J593">
        <v>698017250.28000009</v>
      </c>
      <c r="K593">
        <v>100513650.98318067</v>
      </c>
    </row>
    <row r="594" spans="1:11" x14ac:dyDescent="0.25">
      <c r="A594">
        <v>1057</v>
      </c>
      <c r="B594" t="s">
        <v>60</v>
      </c>
      <c r="C594" t="s">
        <v>434</v>
      </c>
      <c r="E594">
        <v>2016</v>
      </c>
      <c r="F594" s="10">
        <v>42735</v>
      </c>
      <c r="G594" t="s">
        <v>489</v>
      </c>
      <c r="H594" t="s">
        <v>474</v>
      </c>
      <c r="I594" t="s">
        <v>543</v>
      </c>
      <c r="J594">
        <v>93413028.269999996</v>
      </c>
      <c r="K594">
        <v>13451364.58597031</v>
      </c>
    </row>
    <row r="595" spans="1:11" x14ac:dyDescent="0.25">
      <c r="A595">
        <v>1057</v>
      </c>
      <c r="B595" t="s">
        <v>60</v>
      </c>
      <c r="C595" t="s">
        <v>491</v>
      </c>
      <c r="E595">
        <v>2016</v>
      </c>
      <c r="F595" s="10">
        <v>42735</v>
      </c>
      <c r="G595" t="s">
        <v>489</v>
      </c>
      <c r="H595" t="s">
        <v>474</v>
      </c>
      <c r="I595" t="s">
        <v>543</v>
      </c>
      <c r="J595">
        <v>302548576.13999999</v>
      </c>
      <c r="K595">
        <v>43566633.88389837</v>
      </c>
    </row>
    <row r="596" spans="1:11" x14ac:dyDescent="0.25">
      <c r="A596">
        <v>1059</v>
      </c>
      <c r="B596" t="s">
        <v>1898</v>
      </c>
      <c r="C596" t="s">
        <v>2336</v>
      </c>
      <c r="E596">
        <v>2016</v>
      </c>
      <c r="F596" s="10">
        <v>42735</v>
      </c>
      <c r="G596" t="s">
        <v>489</v>
      </c>
      <c r="H596" t="s">
        <v>474</v>
      </c>
      <c r="I596" t="s">
        <v>543</v>
      </c>
      <c r="J596">
        <v>1564622860.6600001</v>
      </c>
      <c r="K596">
        <v>225303824.6169416</v>
      </c>
    </row>
    <row r="597" spans="1:11" x14ac:dyDescent="0.25">
      <c r="A597">
        <v>1059</v>
      </c>
      <c r="B597" t="s">
        <v>1898</v>
      </c>
      <c r="C597" t="s">
        <v>2337</v>
      </c>
      <c r="E597">
        <v>2016</v>
      </c>
      <c r="F597" s="10">
        <v>42735</v>
      </c>
      <c r="G597" t="s">
        <v>489</v>
      </c>
      <c r="H597" t="s">
        <v>474</v>
      </c>
      <c r="I597" t="s">
        <v>543</v>
      </c>
      <c r="J597">
        <v>163890651.06</v>
      </c>
      <c r="K597">
        <v>23600058.155358009</v>
      </c>
    </row>
    <row r="598" spans="1:11" x14ac:dyDescent="0.25">
      <c r="A598">
        <v>1059</v>
      </c>
      <c r="B598" t="s">
        <v>1898</v>
      </c>
      <c r="C598" t="s">
        <v>491</v>
      </c>
      <c r="E598">
        <v>2016</v>
      </c>
      <c r="F598" s="10">
        <v>42735</v>
      </c>
      <c r="G598" t="s">
        <v>489</v>
      </c>
      <c r="H598" t="s">
        <v>474</v>
      </c>
      <c r="I598" t="s">
        <v>543</v>
      </c>
      <c r="J598">
        <v>20515913.260000002</v>
      </c>
      <c r="K598">
        <v>2954267.0244749016</v>
      </c>
    </row>
    <row r="599" spans="1:11" x14ac:dyDescent="0.25">
      <c r="A599">
        <v>1060</v>
      </c>
      <c r="B599" t="s">
        <v>63</v>
      </c>
      <c r="C599" t="s">
        <v>436</v>
      </c>
      <c r="E599">
        <v>2016</v>
      </c>
      <c r="F599" s="10">
        <v>42735</v>
      </c>
      <c r="G599" t="s">
        <v>489</v>
      </c>
      <c r="H599" t="s">
        <v>474</v>
      </c>
      <c r="I599" t="s">
        <v>543</v>
      </c>
      <c r="J599">
        <v>2222373750</v>
      </c>
      <c r="K599">
        <v>320019167.68113828</v>
      </c>
    </row>
    <row r="600" spans="1:11" x14ac:dyDescent="0.25">
      <c r="A600">
        <v>1060</v>
      </c>
      <c r="B600" t="s">
        <v>63</v>
      </c>
      <c r="C600" t="s">
        <v>2336</v>
      </c>
      <c r="E600">
        <v>2016</v>
      </c>
      <c r="F600" s="10">
        <v>42735</v>
      </c>
      <c r="G600" t="s">
        <v>489</v>
      </c>
      <c r="H600" t="s">
        <v>474</v>
      </c>
      <c r="I600" t="s">
        <v>543</v>
      </c>
      <c r="J600">
        <v>8892285140</v>
      </c>
      <c r="K600">
        <v>1280478447.5546267</v>
      </c>
    </row>
    <row r="601" spans="1:11" x14ac:dyDescent="0.25">
      <c r="A601">
        <v>1060</v>
      </c>
      <c r="B601" t="s">
        <v>63</v>
      </c>
      <c r="C601" t="s">
        <v>2337</v>
      </c>
      <c r="E601">
        <v>2016</v>
      </c>
      <c r="F601" s="10">
        <v>42735</v>
      </c>
      <c r="G601" t="s">
        <v>489</v>
      </c>
      <c r="H601" t="s">
        <v>474</v>
      </c>
      <c r="I601" t="s">
        <v>543</v>
      </c>
      <c r="J601">
        <v>1849728760</v>
      </c>
      <c r="K601">
        <v>266358733.85881379</v>
      </c>
    </row>
    <row r="602" spans="1:11" x14ac:dyDescent="0.25">
      <c r="A602">
        <v>1061</v>
      </c>
      <c r="B602" t="s">
        <v>64</v>
      </c>
      <c r="C602" t="s">
        <v>436</v>
      </c>
      <c r="E602">
        <v>2016</v>
      </c>
      <c r="F602" s="10">
        <v>42735</v>
      </c>
      <c r="G602" t="s">
        <v>489</v>
      </c>
      <c r="H602" t="s">
        <v>474</v>
      </c>
      <c r="I602" t="s">
        <v>543</v>
      </c>
      <c r="J602">
        <v>366736260</v>
      </c>
      <c r="K602">
        <v>52809583.754169844</v>
      </c>
    </row>
    <row r="603" spans="1:11" x14ac:dyDescent="0.25">
      <c r="A603">
        <v>1061</v>
      </c>
      <c r="B603" t="s">
        <v>64</v>
      </c>
      <c r="C603" t="s">
        <v>2336</v>
      </c>
      <c r="E603">
        <v>2016</v>
      </c>
      <c r="F603" s="10">
        <v>42735</v>
      </c>
      <c r="G603" t="s">
        <v>489</v>
      </c>
      <c r="H603" t="s">
        <v>474</v>
      </c>
      <c r="I603" t="s">
        <v>543</v>
      </c>
      <c r="J603">
        <v>1684669310</v>
      </c>
      <c r="K603">
        <v>242590370.05101302</v>
      </c>
    </row>
    <row r="604" spans="1:11" x14ac:dyDescent="0.25">
      <c r="A604">
        <v>1061</v>
      </c>
      <c r="B604" t="s">
        <v>64</v>
      </c>
      <c r="C604" t="s">
        <v>2337</v>
      </c>
      <c r="E604">
        <v>2016</v>
      </c>
      <c r="F604" s="10">
        <v>42735</v>
      </c>
      <c r="G604" t="s">
        <v>489</v>
      </c>
      <c r="H604" t="s">
        <v>474</v>
      </c>
      <c r="I604" t="s">
        <v>543</v>
      </c>
      <c r="J604">
        <v>264018170</v>
      </c>
      <c r="K604">
        <v>38018301.384318128</v>
      </c>
    </row>
    <row r="605" spans="1:11" x14ac:dyDescent="0.25">
      <c r="A605">
        <v>1129</v>
      </c>
      <c r="B605" t="s">
        <v>66</v>
      </c>
      <c r="C605" t="s">
        <v>436</v>
      </c>
      <c r="E605">
        <v>2016</v>
      </c>
      <c r="F605" s="10">
        <v>42735</v>
      </c>
      <c r="G605" t="s">
        <v>489</v>
      </c>
      <c r="H605" t="s">
        <v>474</v>
      </c>
      <c r="I605" t="s">
        <v>543</v>
      </c>
      <c r="J605">
        <v>1368279260</v>
      </c>
      <c r="K605">
        <v>197030580.45054922</v>
      </c>
    </row>
    <row r="606" spans="1:11" x14ac:dyDescent="0.25">
      <c r="A606">
        <v>1129</v>
      </c>
      <c r="B606" t="s">
        <v>66</v>
      </c>
      <c r="C606" t="s">
        <v>2336</v>
      </c>
      <c r="E606">
        <v>2016</v>
      </c>
      <c r="F606" s="10">
        <v>42735</v>
      </c>
      <c r="G606" t="s">
        <v>489</v>
      </c>
      <c r="H606" t="s">
        <v>474</v>
      </c>
      <c r="I606" t="s">
        <v>543</v>
      </c>
      <c r="J606">
        <v>3058335520</v>
      </c>
      <c r="K606">
        <v>440396664.87244153</v>
      </c>
    </row>
    <row r="607" spans="1:11" x14ac:dyDescent="0.25">
      <c r="A607">
        <v>1129</v>
      </c>
      <c r="B607" t="s">
        <v>66</v>
      </c>
      <c r="C607" t="s">
        <v>2337</v>
      </c>
      <c r="E607">
        <v>2016</v>
      </c>
      <c r="F607" s="10">
        <v>42735</v>
      </c>
      <c r="G607" t="s">
        <v>489</v>
      </c>
      <c r="H607" t="s">
        <v>474</v>
      </c>
      <c r="I607" t="s">
        <v>543</v>
      </c>
      <c r="J607">
        <v>871756460</v>
      </c>
      <c r="K607">
        <v>125531889.83169708</v>
      </c>
    </row>
    <row r="608" spans="1:11" x14ac:dyDescent="0.25">
      <c r="A608">
        <v>1137</v>
      </c>
      <c r="B608" t="s">
        <v>82</v>
      </c>
      <c r="C608" t="s">
        <v>436</v>
      </c>
      <c r="E608">
        <v>2016</v>
      </c>
      <c r="F608" s="10">
        <v>42735</v>
      </c>
      <c r="G608" t="s">
        <v>489</v>
      </c>
      <c r="H608" t="s">
        <v>474</v>
      </c>
      <c r="I608" t="s">
        <v>543</v>
      </c>
      <c r="J608">
        <v>207997380</v>
      </c>
      <c r="K608">
        <v>29951374.483008284</v>
      </c>
    </row>
    <row r="609" spans="1:11" x14ac:dyDescent="0.25">
      <c r="A609">
        <v>1137</v>
      </c>
      <c r="B609" t="s">
        <v>82</v>
      </c>
      <c r="C609" t="s">
        <v>2336</v>
      </c>
      <c r="E609">
        <v>2016</v>
      </c>
      <c r="F609" s="10">
        <v>42735</v>
      </c>
      <c r="G609" t="s">
        <v>489</v>
      </c>
      <c r="H609" t="s">
        <v>474</v>
      </c>
      <c r="I609" t="s">
        <v>543</v>
      </c>
      <c r="J609">
        <v>815495800</v>
      </c>
      <c r="K609">
        <v>117430421.93666299</v>
      </c>
    </row>
    <row r="610" spans="1:11" x14ac:dyDescent="0.25">
      <c r="A610">
        <v>1137</v>
      </c>
      <c r="B610" t="s">
        <v>82</v>
      </c>
      <c r="C610" t="s">
        <v>2337</v>
      </c>
      <c r="E610">
        <v>2016</v>
      </c>
      <c r="F610" s="10">
        <v>42735</v>
      </c>
      <c r="G610" t="s">
        <v>489</v>
      </c>
      <c r="H610" t="s">
        <v>474</v>
      </c>
      <c r="I610" t="s">
        <v>543</v>
      </c>
      <c r="J610">
        <v>112679250</v>
      </c>
      <c r="K610">
        <v>16225677.521584701</v>
      </c>
    </row>
    <row r="611" spans="1:11" x14ac:dyDescent="0.25">
      <c r="A611">
        <v>1137</v>
      </c>
      <c r="B611" t="s">
        <v>82</v>
      </c>
      <c r="C611" t="s">
        <v>434</v>
      </c>
      <c r="E611">
        <v>2016</v>
      </c>
      <c r="F611" s="10">
        <v>42735</v>
      </c>
      <c r="G611" t="s">
        <v>489</v>
      </c>
      <c r="H611" t="s">
        <v>474</v>
      </c>
      <c r="I611" t="s">
        <v>543</v>
      </c>
      <c r="J611">
        <v>128746135.36</v>
      </c>
      <c r="K611">
        <v>18539289.838205822</v>
      </c>
    </row>
    <row r="612" spans="1:11" x14ac:dyDescent="0.25">
      <c r="A612">
        <v>1137</v>
      </c>
      <c r="B612" t="s">
        <v>82</v>
      </c>
      <c r="C612" t="s">
        <v>491</v>
      </c>
      <c r="E612">
        <v>2016</v>
      </c>
      <c r="F612" s="10">
        <v>42735</v>
      </c>
      <c r="G612" t="s">
        <v>489</v>
      </c>
      <c r="H612" t="s">
        <v>474</v>
      </c>
      <c r="I612" t="s">
        <v>543</v>
      </c>
      <c r="J612">
        <v>26832183.920000002</v>
      </c>
      <c r="K612">
        <v>3863802.4612852014</v>
      </c>
    </row>
    <row r="613" spans="1:11" x14ac:dyDescent="0.25">
      <c r="A613">
        <v>1171</v>
      </c>
      <c r="B613" t="s">
        <v>71</v>
      </c>
      <c r="C613" t="s">
        <v>436</v>
      </c>
      <c r="E613">
        <v>2016</v>
      </c>
      <c r="F613" s="10">
        <v>42735</v>
      </c>
      <c r="G613" t="s">
        <v>489</v>
      </c>
      <c r="H613" t="s">
        <v>474</v>
      </c>
      <c r="I613" t="s">
        <v>543</v>
      </c>
      <c r="J613">
        <v>1204085000</v>
      </c>
      <c r="K613">
        <v>173386802.97017699</v>
      </c>
    </row>
    <row r="614" spans="1:11" x14ac:dyDescent="0.25">
      <c r="A614">
        <v>1171</v>
      </c>
      <c r="B614" t="s">
        <v>71</v>
      </c>
      <c r="C614" t="s">
        <v>2336</v>
      </c>
      <c r="E614">
        <v>2016</v>
      </c>
      <c r="F614" s="10">
        <v>42735</v>
      </c>
      <c r="G614" t="s">
        <v>489</v>
      </c>
      <c r="H614" t="s">
        <v>474</v>
      </c>
      <c r="I614" t="s">
        <v>543</v>
      </c>
      <c r="J614">
        <v>2380345000</v>
      </c>
      <c r="K614">
        <v>342766839.14843714</v>
      </c>
    </row>
    <row r="615" spans="1:11" x14ac:dyDescent="0.25">
      <c r="A615">
        <v>1171</v>
      </c>
      <c r="B615" t="s">
        <v>71</v>
      </c>
      <c r="C615" t="s">
        <v>2337</v>
      </c>
      <c r="E615">
        <v>2016</v>
      </c>
      <c r="F615" s="10">
        <v>42735</v>
      </c>
      <c r="G615" t="s">
        <v>489</v>
      </c>
      <c r="H615" t="s">
        <v>474</v>
      </c>
      <c r="I615" t="s">
        <v>543</v>
      </c>
      <c r="J615">
        <v>600233000</v>
      </c>
      <c r="K615">
        <v>86432835.644658178</v>
      </c>
    </row>
    <row r="616" spans="1:11" x14ac:dyDescent="0.25">
      <c r="A616">
        <v>1243</v>
      </c>
      <c r="B616" t="s">
        <v>76</v>
      </c>
      <c r="C616" t="s">
        <v>436</v>
      </c>
      <c r="E616">
        <v>2016</v>
      </c>
      <c r="F616" s="10">
        <v>42735</v>
      </c>
      <c r="G616" t="s">
        <v>489</v>
      </c>
      <c r="H616" t="s">
        <v>474</v>
      </c>
      <c r="I616" t="s">
        <v>543</v>
      </c>
      <c r="J616">
        <v>108697870</v>
      </c>
      <c r="K616">
        <v>15652363.553210871</v>
      </c>
    </row>
    <row r="617" spans="1:11" x14ac:dyDescent="0.25">
      <c r="A617">
        <v>1243</v>
      </c>
      <c r="B617" t="s">
        <v>76</v>
      </c>
      <c r="C617" t="s">
        <v>2336</v>
      </c>
      <c r="E617">
        <v>2016</v>
      </c>
      <c r="F617" s="10">
        <v>42735</v>
      </c>
      <c r="G617" t="s">
        <v>489</v>
      </c>
      <c r="H617" t="s">
        <v>474</v>
      </c>
      <c r="I617" t="s">
        <v>543</v>
      </c>
      <c r="J617">
        <v>357819940</v>
      </c>
      <c r="K617">
        <v>51525644.315459915</v>
      </c>
    </row>
    <row r="618" spans="1:11" x14ac:dyDescent="0.25">
      <c r="A618">
        <v>1243</v>
      </c>
      <c r="B618" t="s">
        <v>76</v>
      </c>
      <c r="C618" t="s">
        <v>2337</v>
      </c>
      <c r="E618">
        <v>2016</v>
      </c>
      <c r="F618" s="10">
        <v>42735</v>
      </c>
      <c r="G618" t="s">
        <v>489</v>
      </c>
      <c r="H618" t="s">
        <v>474</v>
      </c>
      <c r="I618" t="s">
        <v>543</v>
      </c>
      <c r="J618">
        <v>14696360</v>
      </c>
      <c r="K618">
        <v>2116258.300451206</v>
      </c>
    </row>
    <row r="619" spans="1:11" x14ac:dyDescent="0.25">
      <c r="A619">
        <v>1243</v>
      </c>
      <c r="B619" t="s">
        <v>76</v>
      </c>
      <c r="C619" t="s">
        <v>490</v>
      </c>
      <c r="E619">
        <v>2016</v>
      </c>
      <c r="F619" s="10">
        <v>42735</v>
      </c>
      <c r="G619" t="s">
        <v>489</v>
      </c>
      <c r="H619" t="s">
        <v>474</v>
      </c>
      <c r="I619" t="s">
        <v>543</v>
      </c>
      <c r="J619">
        <v>44391038.420000002</v>
      </c>
      <c r="K619">
        <v>6392256.5534576848</v>
      </c>
    </row>
    <row r="620" spans="1:11" x14ac:dyDescent="0.25">
      <c r="A620">
        <v>1243</v>
      </c>
      <c r="B620" t="s">
        <v>76</v>
      </c>
      <c r="C620" t="s">
        <v>434</v>
      </c>
      <c r="E620">
        <v>2016</v>
      </c>
      <c r="F620" s="10">
        <v>42735</v>
      </c>
      <c r="G620" t="s">
        <v>489</v>
      </c>
      <c r="H620" t="s">
        <v>474</v>
      </c>
      <c r="I620" t="s">
        <v>543</v>
      </c>
      <c r="J620">
        <v>13073858.689999999</v>
      </c>
      <c r="K620">
        <v>1882620.0482050404</v>
      </c>
    </row>
    <row r="621" spans="1:11" x14ac:dyDescent="0.25">
      <c r="A621">
        <v>1243</v>
      </c>
      <c r="B621" t="s">
        <v>76</v>
      </c>
      <c r="C621" t="s">
        <v>491</v>
      </c>
      <c r="E621">
        <v>2016</v>
      </c>
      <c r="F621" s="10">
        <v>42735</v>
      </c>
      <c r="G621" t="s">
        <v>489</v>
      </c>
      <c r="H621" t="s">
        <v>474</v>
      </c>
      <c r="I621" t="s">
        <v>543</v>
      </c>
      <c r="J621">
        <v>10391326.439999999</v>
      </c>
      <c r="K621">
        <v>1496338.6057056359</v>
      </c>
    </row>
    <row r="622" spans="1:11" x14ac:dyDescent="0.25">
      <c r="A622">
        <v>1318</v>
      </c>
      <c r="B622" t="s">
        <v>74</v>
      </c>
      <c r="C622" t="s">
        <v>436</v>
      </c>
      <c r="E622">
        <v>2016</v>
      </c>
      <c r="F622" s="10">
        <v>42735</v>
      </c>
      <c r="G622" t="s">
        <v>489</v>
      </c>
      <c r="H622" t="s">
        <v>474</v>
      </c>
      <c r="I622" t="s">
        <v>543</v>
      </c>
      <c r="J622">
        <v>1365348850</v>
      </c>
      <c r="K622">
        <v>196608604.90788251</v>
      </c>
    </row>
    <row r="623" spans="1:11" x14ac:dyDescent="0.25">
      <c r="A623">
        <v>1318</v>
      </c>
      <c r="B623" t="s">
        <v>74</v>
      </c>
      <c r="C623" t="s">
        <v>2336</v>
      </c>
      <c r="E623">
        <v>2016</v>
      </c>
      <c r="F623" s="10">
        <v>42735</v>
      </c>
      <c r="G623" t="s">
        <v>489</v>
      </c>
      <c r="H623" t="s">
        <v>474</v>
      </c>
      <c r="I623" t="s">
        <v>543</v>
      </c>
      <c r="J623">
        <v>3690344580</v>
      </c>
      <c r="K623">
        <v>531405215.23357612</v>
      </c>
    </row>
    <row r="624" spans="1:11" x14ac:dyDescent="0.25">
      <c r="A624">
        <v>1318</v>
      </c>
      <c r="B624" t="s">
        <v>74</v>
      </c>
      <c r="C624" t="s">
        <v>2337</v>
      </c>
      <c r="E624">
        <v>2016</v>
      </c>
      <c r="F624" s="10">
        <v>42735</v>
      </c>
      <c r="G624" t="s">
        <v>489</v>
      </c>
      <c r="H624" t="s">
        <v>474</v>
      </c>
      <c r="I624" t="s">
        <v>543</v>
      </c>
      <c r="J624">
        <v>556115720</v>
      </c>
      <c r="K624">
        <v>80079999.976960197</v>
      </c>
    </row>
    <row r="625" spans="1:11" x14ac:dyDescent="0.25">
      <c r="A625">
        <v>1407</v>
      </c>
      <c r="B625" t="s">
        <v>77</v>
      </c>
      <c r="C625" t="s">
        <v>436</v>
      </c>
      <c r="E625">
        <v>2016</v>
      </c>
      <c r="F625" s="10">
        <v>42735</v>
      </c>
      <c r="G625" t="s">
        <v>489</v>
      </c>
      <c r="H625" t="s">
        <v>474</v>
      </c>
      <c r="I625" t="s">
        <v>543</v>
      </c>
      <c r="J625">
        <v>683580300</v>
      </c>
      <c r="K625">
        <v>98434747.372813776</v>
      </c>
    </row>
    <row r="626" spans="1:11" x14ac:dyDescent="0.25">
      <c r="A626">
        <v>1407</v>
      </c>
      <c r="B626" t="s">
        <v>77</v>
      </c>
      <c r="C626" t="s">
        <v>2336</v>
      </c>
      <c r="E626">
        <v>2016</v>
      </c>
      <c r="F626" s="10">
        <v>42735</v>
      </c>
      <c r="G626" t="s">
        <v>489</v>
      </c>
      <c r="H626" t="s">
        <v>474</v>
      </c>
      <c r="I626" t="s">
        <v>543</v>
      </c>
      <c r="J626">
        <v>3091211670</v>
      </c>
      <c r="K626">
        <v>445130791.23600227</v>
      </c>
    </row>
    <row r="627" spans="1:11" x14ac:dyDescent="0.25">
      <c r="A627">
        <v>1407</v>
      </c>
      <c r="B627" t="s">
        <v>77</v>
      </c>
      <c r="C627" t="s">
        <v>2337</v>
      </c>
      <c r="E627">
        <v>2016</v>
      </c>
      <c r="F627" s="10">
        <v>42735</v>
      </c>
      <c r="G627" t="s">
        <v>489</v>
      </c>
      <c r="H627" t="s">
        <v>474</v>
      </c>
      <c r="I627" t="s">
        <v>543</v>
      </c>
      <c r="J627">
        <v>290486550</v>
      </c>
      <c r="K627">
        <v>41829716.51530952</v>
      </c>
    </row>
    <row r="628" spans="1:11" x14ac:dyDescent="0.25">
      <c r="A628">
        <v>1407</v>
      </c>
      <c r="B628" t="s">
        <v>77</v>
      </c>
      <c r="C628" t="s">
        <v>490</v>
      </c>
      <c r="E628">
        <v>2016</v>
      </c>
      <c r="F628" s="10">
        <v>42735</v>
      </c>
      <c r="G628" t="s">
        <v>489</v>
      </c>
      <c r="H628" t="s">
        <v>474</v>
      </c>
      <c r="I628" t="s">
        <v>543</v>
      </c>
      <c r="J628">
        <v>101014108.36</v>
      </c>
      <c r="K628">
        <v>14545911.04732924</v>
      </c>
    </row>
    <row r="629" spans="1:11" x14ac:dyDescent="0.25">
      <c r="A629">
        <v>1407</v>
      </c>
      <c r="B629" t="s">
        <v>77</v>
      </c>
      <c r="C629" t="s">
        <v>434</v>
      </c>
      <c r="E629">
        <v>2016</v>
      </c>
      <c r="F629" s="10">
        <v>42735</v>
      </c>
      <c r="G629" t="s">
        <v>489</v>
      </c>
      <c r="H629" t="s">
        <v>474</v>
      </c>
      <c r="I629" t="s">
        <v>543</v>
      </c>
      <c r="J629">
        <v>312533079.38</v>
      </c>
      <c r="K629">
        <v>45004390.43433208</v>
      </c>
    </row>
    <row r="630" spans="1:11" x14ac:dyDescent="0.25">
      <c r="A630">
        <v>1407</v>
      </c>
      <c r="B630" t="s">
        <v>77</v>
      </c>
      <c r="C630" t="s">
        <v>491</v>
      </c>
      <c r="E630">
        <v>2016</v>
      </c>
      <c r="F630" s="10">
        <v>42735</v>
      </c>
      <c r="G630" t="s">
        <v>489</v>
      </c>
      <c r="H630" t="s">
        <v>474</v>
      </c>
      <c r="I630" t="s">
        <v>543</v>
      </c>
      <c r="J630">
        <v>94398294.25</v>
      </c>
      <c r="K630">
        <v>13593241.711212698</v>
      </c>
    </row>
    <row r="631" spans="1:11" x14ac:dyDescent="0.25">
      <c r="A631">
        <v>1421</v>
      </c>
      <c r="B631" t="s">
        <v>78</v>
      </c>
      <c r="C631" t="s">
        <v>436</v>
      </c>
      <c r="E631">
        <v>2016</v>
      </c>
      <c r="F631" s="10">
        <v>42735</v>
      </c>
      <c r="G631" t="s">
        <v>489</v>
      </c>
      <c r="H631" t="s">
        <v>474</v>
      </c>
      <c r="I631" t="s">
        <v>543</v>
      </c>
      <c r="J631">
        <v>666960000</v>
      </c>
      <c r="K631">
        <v>96041444.008512065</v>
      </c>
    </row>
    <row r="632" spans="1:11" x14ac:dyDescent="0.25">
      <c r="A632">
        <v>1421</v>
      </c>
      <c r="B632" t="s">
        <v>78</v>
      </c>
      <c r="C632" t="s">
        <v>2336</v>
      </c>
      <c r="E632">
        <v>2016</v>
      </c>
      <c r="F632" s="10">
        <v>42735</v>
      </c>
      <c r="G632" t="s">
        <v>489</v>
      </c>
      <c r="H632" t="s">
        <v>474</v>
      </c>
      <c r="I632" t="s">
        <v>543</v>
      </c>
      <c r="J632">
        <v>1926502000</v>
      </c>
      <c r="K632">
        <v>277413988.79286087</v>
      </c>
    </row>
    <row r="633" spans="1:11" x14ac:dyDescent="0.25">
      <c r="A633">
        <v>1421</v>
      </c>
      <c r="B633" t="s">
        <v>78</v>
      </c>
      <c r="C633" t="s">
        <v>2337</v>
      </c>
      <c r="E633">
        <v>2016</v>
      </c>
      <c r="F633" s="10">
        <v>42735</v>
      </c>
      <c r="G633" t="s">
        <v>489</v>
      </c>
      <c r="H633" t="s">
        <v>474</v>
      </c>
      <c r="I633" t="s">
        <v>543</v>
      </c>
      <c r="J633">
        <v>345992000</v>
      </c>
      <c r="K633">
        <v>49822435.071658127</v>
      </c>
    </row>
    <row r="634" spans="1:11" x14ac:dyDescent="0.25">
      <c r="A634">
        <v>1582</v>
      </c>
      <c r="B634" t="s">
        <v>81</v>
      </c>
      <c r="C634" t="s">
        <v>436</v>
      </c>
      <c r="E634">
        <v>2016</v>
      </c>
      <c r="F634" s="10">
        <v>42735</v>
      </c>
      <c r="G634" t="s">
        <v>489</v>
      </c>
      <c r="H634" t="s">
        <v>474</v>
      </c>
      <c r="I634" t="s">
        <v>543</v>
      </c>
      <c r="J634">
        <v>209959540</v>
      </c>
      <c r="K634">
        <v>30233923.181244675</v>
      </c>
    </row>
    <row r="635" spans="1:11" x14ac:dyDescent="0.25">
      <c r="A635">
        <v>1582</v>
      </c>
      <c r="B635" t="s">
        <v>81</v>
      </c>
      <c r="C635" t="s">
        <v>2336</v>
      </c>
      <c r="E635">
        <v>2016</v>
      </c>
      <c r="F635" s="10">
        <v>42735</v>
      </c>
      <c r="G635" t="s">
        <v>489</v>
      </c>
      <c r="H635" t="s">
        <v>474</v>
      </c>
      <c r="I635" t="s">
        <v>543</v>
      </c>
      <c r="J635">
        <v>2518744690</v>
      </c>
      <c r="K635">
        <v>362696229.3336513</v>
      </c>
    </row>
    <row r="636" spans="1:11" x14ac:dyDescent="0.25">
      <c r="A636">
        <v>1582</v>
      </c>
      <c r="B636" t="s">
        <v>81</v>
      </c>
      <c r="C636" t="s">
        <v>2337</v>
      </c>
      <c r="E636">
        <v>2016</v>
      </c>
      <c r="F636" s="10">
        <v>42735</v>
      </c>
      <c r="G636" t="s">
        <v>489</v>
      </c>
      <c r="H636" t="s">
        <v>474</v>
      </c>
      <c r="I636" t="s">
        <v>543</v>
      </c>
      <c r="J636">
        <v>130398200</v>
      </c>
      <c r="K636">
        <v>18777185.174689271</v>
      </c>
    </row>
    <row r="637" spans="1:11" x14ac:dyDescent="0.25">
      <c r="A637">
        <v>1582</v>
      </c>
      <c r="B637" t="s">
        <v>81</v>
      </c>
      <c r="C637" t="s">
        <v>490</v>
      </c>
      <c r="E637">
        <v>2016</v>
      </c>
      <c r="F637" s="10">
        <v>42735</v>
      </c>
      <c r="G637" t="s">
        <v>489</v>
      </c>
      <c r="H637" t="s">
        <v>474</v>
      </c>
      <c r="I637" t="s">
        <v>543</v>
      </c>
      <c r="J637">
        <v>33350760.219999999</v>
      </c>
      <c r="K637">
        <v>4802469.6688113846</v>
      </c>
    </row>
    <row r="638" spans="1:11" x14ac:dyDescent="0.25">
      <c r="A638">
        <v>1582</v>
      </c>
      <c r="B638" t="s">
        <v>81</v>
      </c>
      <c r="C638" t="s">
        <v>434</v>
      </c>
      <c r="E638">
        <v>2016</v>
      </c>
      <c r="F638" s="10">
        <v>42735</v>
      </c>
      <c r="G638" t="s">
        <v>489</v>
      </c>
      <c r="H638" t="s">
        <v>474</v>
      </c>
      <c r="I638" t="s">
        <v>543</v>
      </c>
      <c r="J638">
        <v>42314168.199999996</v>
      </c>
      <c r="K638">
        <v>6093189.7204435961</v>
      </c>
    </row>
    <row r="639" spans="1:11" x14ac:dyDescent="0.25">
      <c r="A639">
        <v>1582</v>
      </c>
      <c r="B639" t="s">
        <v>81</v>
      </c>
      <c r="C639" t="s">
        <v>491</v>
      </c>
      <c r="E639">
        <v>2016</v>
      </c>
      <c r="F639" s="10">
        <v>42735</v>
      </c>
      <c r="G639" t="s">
        <v>489</v>
      </c>
      <c r="H639" t="s">
        <v>474</v>
      </c>
      <c r="I639" t="s">
        <v>543</v>
      </c>
      <c r="J639">
        <v>34340766.630000003</v>
      </c>
      <c r="K639">
        <v>4945029.4103162475</v>
      </c>
    </row>
    <row r="640" spans="1:11" x14ac:dyDescent="0.25">
      <c r="A640">
        <v>1698</v>
      </c>
      <c r="B640" t="s">
        <v>254</v>
      </c>
      <c r="C640" t="s">
        <v>436</v>
      </c>
      <c r="E640">
        <v>2016</v>
      </c>
      <c r="F640" s="10">
        <v>42735</v>
      </c>
      <c r="G640" t="s">
        <v>489</v>
      </c>
      <c r="H640" t="s">
        <v>474</v>
      </c>
      <c r="I640" t="s">
        <v>543</v>
      </c>
      <c r="J640">
        <v>721930000</v>
      </c>
      <c r="K640">
        <v>103957058.40389995</v>
      </c>
    </row>
    <row r="641" spans="1:11" x14ac:dyDescent="0.25">
      <c r="A641">
        <v>1698</v>
      </c>
      <c r="B641" t="s">
        <v>254</v>
      </c>
      <c r="C641" t="s">
        <v>2336</v>
      </c>
      <c r="E641">
        <v>2016</v>
      </c>
      <c r="F641" s="10">
        <v>42735</v>
      </c>
      <c r="G641" t="s">
        <v>489</v>
      </c>
      <c r="H641" t="s">
        <v>474</v>
      </c>
      <c r="I641" t="s">
        <v>543</v>
      </c>
      <c r="J641">
        <v>2648097000</v>
      </c>
      <c r="K641">
        <v>381322807.59657067</v>
      </c>
    </row>
    <row r="642" spans="1:11" x14ac:dyDescent="0.25">
      <c r="A642">
        <v>1698</v>
      </c>
      <c r="B642" t="s">
        <v>254</v>
      </c>
      <c r="C642" t="s">
        <v>2337</v>
      </c>
      <c r="E642">
        <v>2016</v>
      </c>
      <c r="F642" s="10">
        <v>42735</v>
      </c>
      <c r="G642" t="s">
        <v>489</v>
      </c>
      <c r="H642" t="s">
        <v>474</v>
      </c>
      <c r="I642" t="s">
        <v>543</v>
      </c>
      <c r="J642">
        <v>540418000</v>
      </c>
      <c r="K642">
        <v>77819547.031594202</v>
      </c>
    </row>
    <row r="643" spans="1:11" x14ac:dyDescent="0.25">
      <c r="A643">
        <v>1698</v>
      </c>
      <c r="B643" t="s">
        <v>254</v>
      </c>
      <c r="C643" t="s">
        <v>491</v>
      </c>
      <c r="E643">
        <v>2016</v>
      </c>
      <c r="F643" s="10">
        <v>42735</v>
      </c>
      <c r="G643" t="s">
        <v>489</v>
      </c>
      <c r="H643" t="s">
        <v>474</v>
      </c>
      <c r="I643" t="s">
        <v>543</v>
      </c>
      <c r="J643">
        <v>124099000</v>
      </c>
      <c r="K643">
        <v>17870107.892545786</v>
      </c>
    </row>
    <row r="644" spans="1:11" x14ac:dyDescent="0.25">
      <c r="A644">
        <v>1700</v>
      </c>
      <c r="B644" t="s">
        <v>84</v>
      </c>
      <c r="C644" t="s">
        <v>436</v>
      </c>
      <c r="E644">
        <v>2016</v>
      </c>
      <c r="F644" s="10">
        <v>42735</v>
      </c>
      <c r="G644" t="s">
        <v>489</v>
      </c>
      <c r="H644" t="s">
        <v>474</v>
      </c>
      <c r="I644" t="s">
        <v>543</v>
      </c>
      <c r="J644">
        <v>217148500</v>
      </c>
      <c r="K644">
        <v>31269124.841493312</v>
      </c>
    </row>
    <row r="645" spans="1:11" x14ac:dyDescent="0.25">
      <c r="A645">
        <v>1700</v>
      </c>
      <c r="B645" t="s">
        <v>84</v>
      </c>
      <c r="C645" t="s">
        <v>2336</v>
      </c>
      <c r="E645">
        <v>2016</v>
      </c>
      <c r="F645" s="10">
        <v>42735</v>
      </c>
      <c r="G645" t="s">
        <v>489</v>
      </c>
      <c r="H645" t="s">
        <v>474</v>
      </c>
      <c r="I645" t="s">
        <v>543</v>
      </c>
      <c r="J645">
        <v>1030221240</v>
      </c>
      <c r="K645">
        <v>148350629.02998659</v>
      </c>
    </row>
    <row r="646" spans="1:11" x14ac:dyDescent="0.25">
      <c r="A646">
        <v>1700</v>
      </c>
      <c r="B646" t="s">
        <v>84</v>
      </c>
      <c r="C646" t="s">
        <v>2337</v>
      </c>
      <c r="E646">
        <v>2016</v>
      </c>
      <c r="F646" s="10">
        <v>42735</v>
      </c>
      <c r="G646" t="s">
        <v>489</v>
      </c>
      <c r="H646" t="s">
        <v>474</v>
      </c>
      <c r="I646" t="s">
        <v>543</v>
      </c>
      <c r="J646">
        <v>138595140</v>
      </c>
      <c r="K646">
        <v>19957534.751951978</v>
      </c>
    </row>
    <row r="647" spans="1:11" x14ac:dyDescent="0.25">
      <c r="A647">
        <v>1723</v>
      </c>
      <c r="B647" t="s">
        <v>86</v>
      </c>
      <c r="C647" t="s">
        <v>436</v>
      </c>
      <c r="E647">
        <v>2016</v>
      </c>
      <c r="F647" s="10">
        <v>42735</v>
      </c>
      <c r="G647" t="s">
        <v>489</v>
      </c>
      <c r="H647" t="s">
        <v>474</v>
      </c>
      <c r="I647" t="s">
        <v>543</v>
      </c>
      <c r="J647">
        <v>818358000</v>
      </c>
      <c r="K647">
        <v>117842575.32073574</v>
      </c>
    </row>
    <row r="648" spans="1:11" x14ac:dyDescent="0.25">
      <c r="A648">
        <v>1723</v>
      </c>
      <c r="B648" t="s">
        <v>86</v>
      </c>
      <c r="C648" t="s">
        <v>2336</v>
      </c>
      <c r="E648">
        <v>2016</v>
      </c>
      <c r="F648" s="10">
        <v>42735</v>
      </c>
      <c r="G648" t="s">
        <v>489</v>
      </c>
      <c r="H648" t="s">
        <v>474</v>
      </c>
      <c r="I648" t="s">
        <v>543</v>
      </c>
      <c r="J648">
        <v>3877799000</v>
      </c>
      <c r="K648">
        <v>558398427.99382877</v>
      </c>
    </row>
    <row r="649" spans="1:11" x14ac:dyDescent="0.25">
      <c r="A649">
        <v>1723</v>
      </c>
      <c r="B649" t="s">
        <v>86</v>
      </c>
      <c r="C649" t="s">
        <v>2337</v>
      </c>
      <c r="E649">
        <v>2016</v>
      </c>
      <c r="F649" s="10">
        <v>42735</v>
      </c>
      <c r="G649" t="s">
        <v>489</v>
      </c>
      <c r="H649" t="s">
        <v>474</v>
      </c>
      <c r="I649" t="s">
        <v>543</v>
      </c>
      <c r="J649">
        <v>498448000</v>
      </c>
      <c r="K649">
        <v>71775917.121198893</v>
      </c>
    </row>
    <row r="650" spans="1:11" x14ac:dyDescent="0.25">
      <c r="A650">
        <v>1723</v>
      </c>
      <c r="B650" t="s">
        <v>86</v>
      </c>
      <c r="C650" t="s">
        <v>490</v>
      </c>
      <c r="E650">
        <v>2016</v>
      </c>
      <c r="F650" s="10">
        <v>42735</v>
      </c>
      <c r="G650" t="s">
        <v>489</v>
      </c>
      <c r="H650" t="s">
        <v>474</v>
      </c>
      <c r="I650" t="s">
        <v>543</v>
      </c>
      <c r="J650">
        <v>142286000</v>
      </c>
      <c r="K650">
        <v>20489014.187050417</v>
      </c>
    </row>
    <row r="651" spans="1:11" x14ac:dyDescent="0.25">
      <c r="A651">
        <v>1723</v>
      </c>
      <c r="B651" t="s">
        <v>86</v>
      </c>
      <c r="C651" t="s">
        <v>434</v>
      </c>
      <c r="E651">
        <v>2016</v>
      </c>
      <c r="F651" s="10">
        <v>42735</v>
      </c>
      <c r="G651" t="s">
        <v>489</v>
      </c>
      <c r="H651" t="s">
        <v>474</v>
      </c>
      <c r="I651" t="s">
        <v>543</v>
      </c>
      <c r="J651">
        <v>17126000</v>
      </c>
      <c r="K651">
        <v>2466123.5607679286</v>
      </c>
    </row>
    <row r="652" spans="1:11" x14ac:dyDescent="0.25">
      <c r="A652">
        <v>1723</v>
      </c>
      <c r="B652" t="s">
        <v>86</v>
      </c>
      <c r="C652" t="s">
        <v>491</v>
      </c>
      <c r="E652">
        <v>2016</v>
      </c>
      <c r="F652" s="10">
        <v>42735</v>
      </c>
      <c r="G652" t="s">
        <v>489</v>
      </c>
      <c r="H652" t="s">
        <v>474</v>
      </c>
      <c r="I652" t="s">
        <v>543</v>
      </c>
      <c r="J652">
        <v>160498000</v>
      </c>
      <c r="K652">
        <v>23111520.451718498</v>
      </c>
    </row>
    <row r="653" spans="1:11" x14ac:dyDescent="0.25">
      <c r="A653">
        <v>1793</v>
      </c>
      <c r="B653" t="s">
        <v>88</v>
      </c>
      <c r="C653" t="s">
        <v>436</v>
      </c>
      <c r="E653">
        <v>2016</v>
      </c>
      <c r="F653" s="10">
        <v>42735</v>
      </c>
      <c r="G653" t="s">
        <v>489</v>
      </c>
      <c r="H653" t="s">
        <v>474</v>
      </c>
      <c r="I653" t="s">
        <v>543</v>
      </c>
      <c r="J653">
        <v>93608050</v>
      </c>
      <c r="K653">
        <v>13479447.482339267</v>
      </c>
    </row>
    <row r="654" spans="1:11" x14ac:dyDescent="0.25">
      <c r="A654">
        <v>1793</v>
      </c>
      <c r="B654" t="s">
        <v>88</v>
      </c>
      <c r="C654" t="s">
        <v>2337</v>
      </c>
      <c r="E654">
        <v>2016</v>
      </c>
      <c r="F654" s="10">
        <v>42735</v>
      </c>
      <c r="G654" t="s">
        <v>489</v>
      </c>
      <c r="H654" t="s">
        <v>474</v>
      </c>
      <c r="I654" t="s">
        <v>543</v>
      </c>
      <c r="J654">
        <v>49492840</v>
      </c>
      <c r="K654">
        <v>7126909.8921708139</v>
      </c>
    </row>
    <row r="655" spans="1:11" x14ac:dyDescent="0.25">
      <c r="A655">
        <v>1882</v>
      </c>
      <c r="B655" t="s">
        <v>90</v>
      </c>
      <c r="C655" t="s">
        <v>436</v>
      </c>
      <c r="E655">
        <v>2016</v>
      </c>
      <c r="F655" s="10">
        <v>42735</v>
      </c>
      <c r="G655" t="s">
        <v>489</v>
      </c>
      <c r="H655" t="s">
        <v>474</v>
      </c>
      <c r="I655" t="s">
        <v>543</v>
      </c>
      <c r="J655">
        <v>550730620</v>
      </c>
      <c r="K655">
        <v>79304552.003872991</v>
      </c>
    </row>
    <row r="656" spans="1:11" x14ac:dyDescent="0.25">
      <c r="A656">
        <v>1882</v>
      </c>
      <c r="B656" t="s">
        <v>90</v>
      </c>
      <c r="C656" t="s">
        <v>2336</v>
      </c>
      <c r="E656">
        <v>2016</v>
      </c>
      <c r="F656" s="10">
        <v>42735</v>
      </c>
      <c r="G656" t="s">
        <v>489</v>
      </c>
      <c r="H656" t="s">
        <v>474</v>
      </c>
      <c r="I656" t="s">
        <v>543</v>
      </c>
      <c r="J656">
        <v>1198104190</v>
      </c>
      <c r="K656">
        <v>172525573.46804711</v>
      </c>
    </row>
    <row r="657" spans="1:11" x14ac:dyDescent="0.25">
      <c r="A657">
        <v>1882</v>
      </c>
      <c r="B657" t="s">
        <v>90</v>
      </c>
      <c r="C657" t="s">
        <v>2337</v>
      </c>
      <c r="E657">
        <v>2016</v>
      </c>
      <c r="F657" s="10">
        <v>42735</v>
      </c>
      <c r="G657" t="s">
        <v>489</v>
      </c>
      <c r="H657" t="s">
        <v>474</v>
      </c>
      <c r="I657" t="s">
        <v>543</v>
      </c>
      <c r="J657">
        <v>300693860</v>
      </c>
      <c r="K657">
        <v>43299556.97327181</v>
      </c>
    </row>
    <row r="658" spans="1:11" x14ac:dyDescent="0.25">
      <c r="A658">
        <v>1883</v>
      </c>
      <c r="B658" t="s">
        <v>91</v>
      </c>
      <c r="C658" t="s">
        <v>436</v>
      </c>
      <c r="E658">
        <v>2016</v>
      </c>
      <c r="F658" s="10">
        <v>42735</v>
      </c>
      <c r="G658" t="s">
        <v>489</v>
      </c>
      <c r="H658" t="s">
        <v>474</v>
      </c>
      <c r="I658" t="s">
        <v>543</v>
      </c>
      <c r="J658">
        <v>867455000</v>
      </c>
      <c r="K658">
        <v>124912484.7253266</v>
      </c>
    </row>
    <row r="659" spans="1:11" x14ac:dyDescent="0.25">
      <c r="A659">
        <v>1883</v>
      </c>
      <c r="B659" t="s">
        <v>91</v>
      </c>
      <c r="C659" t="s">
        <v>2336</v>
      </c>
      <c r="E659">
        <v>2016</v>
      </c>
      <c r="F659" s="10">
        <v>42735</v>
      </c>
      <c r="G659" t="s">
        <v>489</v>
      </c>
      <c r="H659" t="s">
        <v>474</v>
      </c>
      <c r="I659" t="s">
        <v>543</v>
      </c>
      <c r="J659">
        <v>2865890000</v>
      </c>
      <c r="K659">
        <v>412684739.6688776</v>
      </c>
    </row>
    <row r="660" spans="1:11" x14ac:dyDescent="0.25">
      <c r="A660">
        <v>1883</v>
      </c>
      <c r="B660" t="s">
        <v>91</v>
      </c>
      <c r="C660" t="s">
        <v>2337</v>
      </c>
      <c r="E660">
        <v>2016</v>
      </c>
      <c r="F660" s="10">
        <v>42735</v>
      </c>
      <c r="G660" t="s">
        <v>489</v>
      </c>
      <c r="H660" t="s">
        <v>474</v>
      </c>
      <c r="I660" t="s">
        <v>543</v>
      </c>
      <c r="J660">
        <v>414266000</v>
      </c>
      <c r="K660">
        <v>59653809.589226127</v>
      </c>
    </row>
    <row r="661" spans="1:11" x14ac:dyDescent="0.25">
      <c r="A661">
        <v>1883</v>
      </c>
      <c r="B661" t="s">
        <v>91</v>
      </c>
      <c r="C661" t="s">
        <v>490</v>
      </c>
      <c r="E661">
        <v>2016</v>
      </c>
      <c r="F661" s="10">
        <v>42735</v>
      </c>
      <c r="G661" t="s">
        <v>489</v>
      </c>
      <c r="H661" t="s">
        <v>474</v>
      </c>
      <c r="I661" t="s">
        <v>543</v>
      </c>
      <c r="J661">
        <v>220142000</v>
      </c>
      <c r="K661">
        <v>31700185.26886449</v>
      </c>
    </row>
    <row r="662" spans="1:11" x14ac:dyDescent="0.25">
      <c r="A662">
        <v>1883</v>
      </c>
      <c r="B662" t="s">
        <v>91</v>
      </c>
      <c r="C662" t="s">
        <v>434</v>
      </c>
      <c r="E662">
        <v>2016</v>
      </c>
      <c r="F662" s="10">
        <v>42735</v>
      </c>
      <c r="G662" t="s">
        <v>489</v>
      </c>
      <c r="H662" t="s">
        <v>474</v>
      </c>
      <c r="I662" t="s">
        <v>543</v>
      </c>
      <c r="J662">
        <v>209470000</v>
      </c>
      <c r="K662">
        <v>30163430.005492114</v>
      </c>
    </row>
    <row r="663" spans="1:11" x14ac:dyDescent="0.25">
      <c r="A663">
        <v>1883</v>
      </c>
      <c r="B663" t="s">
        <v>91</v>
      </c>
      <c r="C663" t="s">
        <v>491</v>
      </c>
      <c r="E663">
        <v>2016</v>
      </c>
      <c r="F663" s="10">
        <v>42735</v>
      </c>
      <c r="G663" t="s">
        <v>489</v>
      </c>
      <c r="H663" t="s">
        <v>474</v>
      </c>
      <c r="I663" t="s">
        <v>543</v>
      </c>
      <c r="J663">
        <v>102468000</v>
      </c>
      <c r="K663">
        <v>14755269.708324658</v>
      </c>
    </row>
    <row r="664" spans="1:11" x14ac:dyDescent="0.25">
      <c r="A664">
        <v>1885</v>
      </c>
      <c r="B664" t="s">
        <v>92</v>
      </c>
      <c r="C664" t="s">
        <v>436</v>
      </c>
      <c r="E664">
        <v>2016</v>
      </c>
      <c r="F664" s="10">
        <v>42735</v>
      </c>
      <c r="G664" t="s">
        <v>489</v>
      </c>
      <c r="H664" t="s">
        <v>474</v>
      </c>
      <c r="I664" t="s">
        <v>543</v>
      </c>
      <c r="J664">
        <v>433798330</v>
      </c>
      <c r="K664">
        <v>62466441.798130378</v>
      </c>
    </row>
    <row r="665" spans="1:11" x14ac:dyDescent="0.25">
      <c r="A665">
        <v>1885</v>
      </c>
      <c r="B665" t="s">
        <v>92</v>
      </c>
      <c r="C665" t="s">
        <v>2336</v>
      </c>
      <c r="E665">
        <v>2016</v>
      </c>
      <c r="F665" s="10">
        <v>42735</v>
      </c>
      <c r="G665" t="s">
        <v>489</v>
      </c>
      <c r="H665" t="s">
        <v>474</v>
      </c>
      <c r="I665" t="s">
        <v>543</v>
      </c>
      <c r="J665">
        <v>1462601740</v>
      </c>
      <c r="K665">
        <v>210612905.00024337</v>
      </c>
    </row>
    <row r="666" spans="1:11" x14ac:dyDescent="0.25">
      <c r="A666">
        <v>1885</v>
      </c>
      <c r="B666" t="s">
        <v>92</v>
      </c>
      <c r="C666" t="s">
        <v>2337</v>
      </c>
      <c r="E666">
        <v>2016</v>
      </c>
      <c r="F666" s="10">
        <v>42735</v>
      </c>
      <c r="G666" t="s">
        <v>489</v>
      </c>
      <c r="H666" t="s">
        <v>474</v>
      </c>
      <c r="I666" t="s">
        <v>543</v>
      </c>
      <c r="J666">
        <v>999717470</v>
      </c>
      <c r="K666">
        <v>143958122.55508026</v>
      </c>
    </row>
    <row r="667" spans="1:11" x14ac:dyDescent="0.25">
      <c r="A667">
        <v>8876</v>
      </c>
      <c r="B667" t="s">
        <v>89</v>
      </c>
      <c r="C667" t="s">
        <v>436</v>
      </c>
      <c r="E667">
        <v>2016</v>
      </c>
      <c r="F667" s="10">
        <v>42735</v>
      </c>
      <c r="G667" t="s">
        <v>489</v>
      </c>
      <c r="H667" t="s">
        <v>474</v>
      </c>
      <c r="I667" t="s">
        <v>543</v>
      </c>
      <c r="J667">
        <v>1802796820</v>
      </c>
      <c r="K667">
        <v>259600590.51030585</v>
      </c>
    </row>
    <row r="668" spans="1:11" x14ac:dyDescent="0.25">
      <c r="A668">
        <v>8876</v>
      </c>
      <c r="B668" t="s">
        <v>89</v>
      </c>
      <c r="C668" t="s">
        <v>2336</v>
      </c>
      <c r="E668">
        <v>2016</v>
      </c>
      <c r="F668" s="10">
        <v>42735</v>
      </c>
      <c r="G668" t="s">
        <v>489</v>
      </c>
      <c r="H668" t="s">
        <v>474</v>
      </c>
      <c r="I668" t="s">
        <v>543</v>
      </c>
      <c r="J668">
        <v>6916555470</v>
      </c>
      <c r="K668">
        <v>995975733.03312469</v>
      </c>
    </row>
    <row r="669" spans="1:11" x14ac:dyDescent="0.25">
      <c r="A669">
        <v>8876</v>
      </c>
      <c r="B669" t="s">
        <v>89</v>
      </c>
      <c r="C669" t="s">
        <v>2337</v>
      </c>
      <c r="E669">
        <v>2016</v>
      </c>
      <c r="F669" s="10">
        <v>42735</v>
      </c>
      <c r="G669" t="s">
        <v>489</v>
      </c>
      <c r="H669" t="s">
        <v>474</v>
      </c>
      <c r="I669" t="s">
        <v>543</v>
      </c>
      <c r="J669">
        <v>1083565280</v>
      </c>
      <c r="K669">
        <v>156032107.12589616</v>
      </c>
    </row>
    <row r="670" spans="1:11" x14ac:dyDescent="0.25">
      <c r="A670">
        <v>10113</v>
      </c>
      <c r="B670" t="s">
        <v>65</v>
      </c>
      <c r="C670" t="s">
        <v>436</v>
      </c>
      <c r="E670">
        <v>2016</v>
      </c>
      <c r="F670" s="10">
        <v>42735</v>
      </c>
      <c r="G670" t="s">
        <v>489</v>
      </c>
      <c r="H670" t="s">
        <v>474</v>
      </c>
      <c r="I670" t="s">
        <v>543</v>
      </c>
      <c r="J670">
        <v>275284990</v>
      </c>
      <c r="K670">
        <v>39640710.017795376</v>
      </c>
    </row>
    <row r="671" spans="1:11" x14ac:dyDescent="0.25">
      <c r="A671">
        <v>10113</v>
      </c>
      <c r="B671" t="s">
        <v>65</v>
      </c>
      <c r="C671" t="s">
        <v>2336</v>
      </c>
      <c r="E671">
        <v>2016</v>
      </c>
      <c r="F671" s="10">
        <v>42735</v>
      </c>
      <c r="G671" t="s">
        <v>489</v>
      </c>
      <c r="H671" t="s">
        <v>474</v>
      </c>
      <c r="I671" t="s">
        <v>543</v>
      </c>
      <c r="J671">
        <v>1073868560</v>
      </c>
      <c r="K671">
        <v>154635791.01856405</v>
      </c>
    </row>
    <row r="672" spans="1:11" x14ac:dyDescent="0.25">
      <c r="A672">
        <v>10113</v>
      </c>
      <c r="B672" t="s">
        <v>65</v>
      </c>
      <c r="C672" t="s">
        <v>2337</v>
      </c>
      <c r="E672">
        <v>2016</v>
      </c>
      <c r="F672" s="10">
        <v>42735</v>
      </c>
      <c r="G672" t="s">
        <v>489</v>
      </c>
      <c r="H672" t="s">
        <v>474</v>
      </c>
      <c r="I672" t="s">
        <v>543</v>
      </c>
      <c r="J672">
        <v>133177930</v>
      </c>
      <c r="K672">
        <v>19177462.977186844</v>
      </c>
    </row>
    <row r="673" spans="1:11" x14ac:dyDescent="0.25">
      <c r="A673">
        <v>13357</v>
      </c>
      <c r="B673" t="s">
        <v>70</v>
      </c>
      <c r="C673" t="s">
        <v>436</v>
      </c>
      <c r="E673">
        <v>2016</v>
      </c>
      <c r="F673" s="10">
        <v>42735</v>
      </c>
      <c r="G673" t="s">
        <v>489</v>
      </c>
      <c r="H673" t="s">
        <v>474</v>
      </c>
      <c r="I673" t="s">
        <v>543</v>
      </c>
      <c r="J673">
        <v>69047950</v>
      </c>
      <c r="K673">
        <v>9942822.3938880004</v>
      </c>
    </row>
    <row r="674" spans="1:11" x14ac:dyDescent="0.25">
      <c r="A674">
        <v>13357</v>
      </c>
      <c r="B674" t="s">
        <v>70</v>
      </c>
      <c r="C674" t="s">
        <v>2336</v>
      </c>
      <c r="E674">
        <v>2016</v>
      </c>
      <c r="F674" s="10">
        <v>42735</v>
      </c>
      <c r="G674" t="s">
        <v>489</v>
      </c>
      <c r="H674" t="s">
        <v>474</v>
      </c>
      <c r="I674" t="s">
        <v>543</v>
      </c>
      <c r="J674">
        <v>409142830</v>
      </c>
      <c r="K674">
        <v>58916079.223535396</v>
      </c>
    </row>
    <row r="675" spans="1:11" x14ac:dyDescent="0.25">
      <c r="A675">
        <v>13357</v>
      </c>
      <c r="B675" t="s">
        <v>70</v>
      </c>
      <c r="C675" t="s">
        <v>2337</v>
      </c>
      <c r="E675">
        <v>2016</v>
      </c>
      <c r="F675" s="10">
        <v>42735</v>
      </c>
      <c r="G675" t="s">
        <v>489</v>
      </c>
      <c r="H675" t="s">
        <v>474</v>
      </c>
      <c r="I675" t="s">
        <v>543</v>
      </c>
      <c r="J675">
        <v>48376090</v>
      </c>
      <c r="K675">
        <v>6966099.2249696236</v>
      </c>
    </row>
    <row r="676" spans="1:11" x14ac:dyDescent="0.25">
      <c r="A676">
        <v>717</v>
      </c>
      <c r="B676" t="s">
        <v>69</v>
      </c>
      <c r="C676" t="s">
        <v>2336</v>
      </c>
      <c r="E676">
        <v>2017</v>
      </c>
      <c r="F676" s="10">
        <v>43100</v>
      </c>
      <c r="G676" t="s">
        <v>489</v>
      </c>
      <c r="H676" t="s">
        <v>474</v>
      </c>
      <c r="I676" t="s">
        <v>543</v>
      </c>
      <c r="J676">
        <v>4471555580.6700001</v>
      </c>
      <c r="K676">
        <v>687142682.28186619</v>
      </c>
    </row>
    <row r="677" spans="1:11" x14ac:dyDescent="0.25">
      <c r="A677">
        <v>717</v>
      </c>
      <c r="B677" t="s">
        <v>69</v>
      </c>
      <c r="C677" t="s">
        <v>2337</v>
      </c>
      <c r="E677">
        <v>2017</v>
      </c>
      <c r="F677" s="10">
        <v>43100</v>
      </c>
      <c r="G677" t="s">
        <v>489</v>
      </c>
      <c r="H677" t="s">
        <v>474</v>
      </c>
      <c r="I677" t="s">
        <v>543</v>
      </c>
      <c r="J677">
        <v>2067838823.4300001</v>
      </c>
      <c r="K677">
        <v>317764207.56137991</v>
      </c>
    </row>
    <row r="678" spans="1:11" x14ac:dyDescent="0.25">
      <c r="A678">
        <v>717</v>
      </c>
      <c r="B678" t="s">
        <v>69</v>
      </c>
      <c r="C678" t="s">
        <v>491</v>
      </c>
      <c r="E678">
        <v>2017</v>
      </c>
      <c r="F678" s="10">
        <v>43100</v>
      </c>
      <c r="G678" t="s">
        <v>489</v>
      </c>
      <c r="H678" t="s">
        <v>474</v>
      </c>
      <c r="I678" t="s">
        <v>543</v>
      </c>
      <c r="J678">
        <v>173253040.5</v>
      </c>
      <c r="K678">
        <v>26623745.766975544</v>
      </c>
    </row>
    <row r="679" spans="1:11" x14ac:dyDescent="0.25">
      <c r="A679">
        <v>771</v>
      </c>
      <c r="B679" t="s">
        <v>83</v>
      </c>
      <c r="C679" t="s">
        <v>2336</v>
      </c>
      <c r="E679">
        <v>2017</v>
      </c>
      <c r="F679" s="10">
        <v>43100</v>
      </c>
      <c r="G679" t="s">
        <v>489</v>
      </c>
      <c r="H679" t="s">
        <v>474</v>
      </c>
      <c r="I679" t="s">
        <v>543</v>
      </c>
      <c r="J679">
        <v>3215164134.5999999</v>
      </c>
      <c r="K679">
        <v>494073363.85931039</v>
      </c>
    </row>
    <row r="680" spans="1:11" x14ac:dyDescent="0.25">
      <c r="A680">
        <v>771</v>
      </c>
      <c r="B680" t="s">
        <v>83</v>
      </c>
      <c r="C680" t="s">
        <v>2337</v>
      </c>
      <c r="E680">
        <v>2017</v>
      </c>
      <c r="F680" s="10">
        <v>43100</v>
      </c>
      <c r="G680" t="s">
        <v>489</v>
      </c>
      <c r="H680" t="s">
        <v>474</v>
      </c>
      <c r="I680" t="s">
        <v>543</v>
      </c>
      <c r="J680">
        <v>1766588579.47</v>
      </c>
      <c r="K680">
        <v>271471167.71466851</v>
      </c>
    </row>
    <row r="681" spans="1:11" x14ac:dyDescent="0.25">
      <c r="A681">
        <v>771</v>
      </c>
      <c r="B681" t="s">
        <v>83</v>
      </c>
      <c r="C681" t="s">
        <v>490</v>
      </c>
      <c r="E681">
        <v>2017</v>
      </c>
      <c r="F681" s="10">
        <v>43100</v>
      </c>
      <c r="G681" t="s">
        <v>489</v>
      </c>
      <c r="H681" t="s">
        <v>474</v>
      </c>
      <c r="I681" t="s">
        <v>543</v>
      </c>
      <c r="J681">
        <v>578857810.88</v>
      </c>
      <c r="K681">
        <v>88952916.194836602</v>
      </c>
    </row>
    <row r="682" spans="1:11" x14ac:dyDescent="0.25">
      <c r="A682">
        <v>771</v>
      </c>
      <c r="B682" t="s">
        <v>83</v>
      </c>
      <c r="C682" t="s">
        <v>491</v>
      </c>
      <c r="E682">
        <v>2017</v>
      </c>
      <c r="F682" s="10">
        <v>43100</v>
      </c>
      <c r="G682" t="s">
        <v>489</v>
      </c>
      <c r="H682" t="s">
        <v>474</v>
      </c>
      <c r="I682" t="s">
        <v>543</v>
      </c>
      <c r="J682">
        <v>259791810.38999999</v>
      </c>
      <c r="K682">
        <v>39922134.077443078</v>
      </c>
    </row>
    <row r="683" spans="1:11" x14ac:dyDescent="0.25">
      <c r="A683">
        <v>716</v>
      </c>
      <c r="B683" t="s">
        <v>87</v>
      </c>
      <c r="C683" t="s">
        <v>436</v>
      </c>
      <c r="E683">
        <v>2017</v>
      </c>
      <c r="F683" s="10">
        <v>43100</v>
      </c>
      <c r="G683" t="s">
        <v>489</v>
      </c>
      <c r="H683" t="s">
        <v>474</v>
      </c>
      <c r="I683" t="s">
        <v>543</v>
      </c>
      <c r="J683">
        <v>1171357000</v>
      </c>
      <c r="K683">
        <v>180002099.12833926</v>
      </c>
    </row>
    <row r="684" spans="1:11" x14ac:dyDescent="0.25">
      <c r="A684">
        <v>716</v>
      </c>
      <c r="B684" t="s">
        <v>87</v>
      </c>
      <c r="C684" t="s">
        <v>2336</v>
      </c>
      <c r="E684">
        <v>2017</v>
      </c>
      <c r="F684" s="10">
        <v>43100</v>
      </c>
      <c r="G684" t="s">
        <v>489</v>
      </c>
      <c r="H684" t="s">
        <v>474</v>
      </c>
      <c r="I684" t="s">
        <v>543</v>
      </c>
      <c r="J684">
        <v>2148341000</v>
      </c>
      <c r="K684">
        <v>330134954.28249073</v>
      </c>
    </row>
    <row r="685" spans="1:11" x14ac:dyDescent="0.25">
      <c r="A685">
        <v>716</v>
      </c>
      <c r="B685" t="s">
        <v>87</v>
      </c>
      <c r="C685" t="s">
        <v>2337</v>
      </c>
      <c r="E685">
        <v>2017</v>
      </c>
      <c r="F685" s="10">
        <v>43100</v>
      </c>
      <c r="G685" t="s">
        <v>489</v>
      </c>
      <c r="H685" t="s">
        <v>474</v>
      </c>
      <c r="I685" t="s">
        <v>543</v>
      </c>
      <c r="J685">
        <v>519195000</v>
      </c>
      <c r="K685">
        <v>79784548.9094598</v>
      </c>
    </row>
    <row r="686" spans="1:11" x14ac:dyDescent="0.25">
      <c r="A686">
        <v>716</v>
      </c>
      <c r="B686" t="s">
        <v>87</v>
      </c>
      <c r="C686" t="s">
        <v>490</v>
      </c>
      <c r="E686">
        <v>2017</v>
      </c>
      <c r="F686" s="10">
        <v>43100</v>
      </c>
      <c r="G686" t="s">
        <v>489</v>
      </c>
      <c r="H686" t="s">
        <v>474</v>
      </c>
      <c r="I686" t="s">
        <v>543</v>
      </c>
      <c r="J686">
        <v>112421000</v>
      </c>
      <c r="K686">
        <v>17275703.296353739</v>
      </c>
    </row>
    <row r="687" spans="1:11" x14ac:dyDescent="0.25">
      <c r="A687">
        <v>716</v>
      </c>
      <c r="B687" t="s">
        <v>87</v>
      </c>
      <c r="C687" t="s">
        <v>434</v>
      </c>
      <c r="E687">
        <v>2017</v>
      </c>
      <c r="F687" s="10">
        <v>43100</v>
      </c>
      <c r="G687" t="s">
        <v>489</v>
      </c>
      <c r="H687" t="s">
        <v>474</v>
      </c>
      <c r="I687" t="s">
        <v>543</v>
      </c>
      <c r="J687">
        <v>340148000</v>
      </c>
      <c r="K687">
        <v>52270447.023671128</v>
      </c>
    </row>
    <row r="688" spans="1:11" x14ac:dyDescent="0.25">
      <c r="A688">
        <v>716</v>
      </c>
      <c r="B688" t="s">
        <v>87</v>
      </c>
      <c r="C688" t="s">
        <v>491</v>
      </c>
      <c r="E688">
        <v>2017</v>
      </c>
      <c r="F688" s="10">
        <v>43100</v>
      </c>
      <c r="G688" t="s">
        <v>489</v>
      </c>
      <c r="H688" t="s">
        <v>474</v>
      </c>
      <c r="I688" t="s">
        <v>543</v>
      </c>
      <c r="J688">
        <v>199593000</v>
      </c>
      <c r="K688">
        <v>30671399.898854591</v>
      </c>
    </row>
    <row r="689" spans="1:11" x14ac:dyDescent="0.25">
      <c r="A689">
        <v>1003</v>
      </c>
      <c r="B689" t="s">
        <v>58</v>
      </c>
      <c r="C689" t="s">
        <v>436</v>
      </c>
      <c r="E689">
        <v>2017</v>
      </c>
      <c r="F689" s="10">
        <v>43100</v>
      </c>
      <c r="G689" t="s">
        <v>489</v>
      </c>
      <c r="H689" t="s">
        <v>474</v>
      </c>
      <c r="I689" t="s">
        <v>543</v>
      </c>
      <c r="J689">
        <v>448880272.81999999</v>
      </c>
      <c r="K689">
        <v>68979304.656822473</v>
      </c>
    </row>
    <row r="690" spans="1:11" x14ac:dyDescent="0.25">
      <c r="A690">
        <v>1003</v>
      </c>
      <c r="B690" t="s">
        <v>58</v>
      </c>
      <c r="C690" t="s">
        <v>2336</v>
      </c>
      <c r="E690">
        <v>2017</v>
      </c>
      <c r="F690" s="10">
        <v>43100</v>
      </c>
      <c r="G690" t="s">
        <v>489</v>
      </c>
      <c r="H690" t="s">
        <v>474</v>
      </c>
      <c r="I690" t="s">
        <v>543</v>
      </c>
      <c r="J690">
        <v>2628091410.3499999</v>
      </c>
      <c r="K690">
        <v>403858064.24869412</v>
      </c>
    </row>
    <row r="691" spans="1:11" x14ac:dyDescent="0.25">
      <c r="A691">
        <v>1003</v>
      </c>
      <c r="B691" t="s">
        <v>58</v>
      </c>
      <c r="C691" t="s">
        <v>2337</v>
      </c>
      <c r="E691">
        <v>2017</v>
      </c>
      <c r="F691" s="10">
        <v>43100</v>
      </c>
      <c r="G691" t="s">
        <v>489</v>
      </c>
      <c r="H691" t="s">
        <v>474</v>
      </c>
      <c r="I691" t="s">
        <v>543</v>
      </c>
      <c r="J691">
        <v>207816049.06</v>
      </c>
      <c r="K691">
        <v>31935033.523817189</v>
      </c>
    </row>
    <row r="692" spans="1:11" x14ac:dyDescent="0.25">
      <c r="A692">
        <v>1003</v>
      </c>
      <c r="B692" t="s">
        <v>58</v>
      </c>
      <c r="C692" t="s">
        <v>490</v>
      </c>
      <c r="E692">
        <v>2017</v>
      </c>
      <c r="F692" s="10">
        <v>43100</v>
      </c>
      <c r="G692" t="s">
        <v>489</v>
      </c>
      <c r="H692" t="s">
        <v>474</v>
      </c>
      <c r="I692" t="s">
        <v>543</v>
      </c>
      <c r="J692">
        <v>147778768.66999999</v>
      </c>
      <c r="K692">
        <v>22709121.614675332</v>
      </c>
    </row>
    <row r="693" spans="1:11" x14ac:dyDescent="0.25">
      <c r="A693">
        <v>1003</v>
      </c>
      <c r="B693" t="s">
        <v>58</v>
      </c>
      <c r="C693" t="s">
        <v>434</v>
      </c>
      <c r="E693">
        <v>2017</v>
      </c>
      <c r="F693" s="10">
        <v>43100</v>
      </c>
      <c r="G693" t="s">
        <v>489</v>
      </c>
      <c r="H693" t="s">
        <v>474</v>
      </c>
      <c r="I693" t="s">
        <v>543</v>
      </c>
      <c r="J693">
        <v>60555531.900000006</v>
      </c>
      <c r="K693">
        <v>9305551.4722096771</v>
      </c>
    </row>
    <row r="694" spans="1:11" x14ac:dyDescent="0.25">
      <c r="A694">
        <v>1003</v>
      </c>
      <c r="B694" t="s">
        <v>58</v>
      </c>
      <c r="C694" t="s">
        <v>491</v>
      </c>
      <c r="E694">
        <v>2017</v>
      </c>
      <c r="F694" s="10">
        <v>43100</v>
      </c>
      <c r="G694" t="s">
        <v>489</v>
      </c>
      <c r="H694" t="s">
        <v>474</v>
      </c>
      <c r="I694" t="s">
        <v>543</v>
      </c>
      <c r="J694">
        <v>32729923.190000001</v>
      </c>
      <c r="K694">
        <v>5029598.0461202776</v>
      </c>
    </row>
    <row r="695" spans="1:11" x14ac:dyDescent="0.25">
      <c r="A695">
        <v>1057</v>
      </c>
      <c r="B695" t="s">
        <v>60</v>
      </c>
      <c r="C695" t="s">
        <v>436</v>
      </c>
      <c r="E695">
        <v>2017</v>
      </c>
      <c r="F695" s="10">
        <v>43100</v>
      </c>
      <c r="G695" t="s">
        <v>489</v>
      </c>
      <c r="H695" t="s">
        <v>474</v>
      </c>
      <c r="I695" t="s">
        <v>543</v>
      </c>
      <c r="J695">
        <v>1976524606.4000001</v>
      </c>
      <c r="K695">
        <v>303731977.63859743</v>
      </c>
    </row>
    <row r="696" spans="1:11" x14ac:dyDescent="0.25">
      <c r="A696">
        <v>1057</v>
      </c>
      <c r="B696" t="s">
        <v>60</v>
      </c>
      <c r="C696" t="s">
        <v>2336</v>
      </c>
      <c r="E696">
        <v>2017</v>
      </c>
      <c r="F696" s="10">
        <v>43100</v>
      </c>
      <c r="G696" t="s">
        <v>489</v>
      </c>
      <c r="H696" t="s">
        <v>474</v>
      </c>
      <c r="I696" t="s">
        <v>543</v>
      </c>
      <c r="J696">
        <v>9285468447.9899998</v>
      </c>
      <c r="K696">
        <v>1426895312.0424962</v>
      </c>
    </row>
    <row r="697" spans="1:11" x14ac:dyDescent="0.25">
      <c r="A697">
        <v>1057</v>
      </c>
      <c r="B697" t="s">
        <v>60</v>
      </c>
      <c r="C697" t="s">
        <v>2337</v>
      </c>
      <c r="E697">
        <v>2017</v>
      </c>
      <c r="F697" s="10">
        <v>43100</v>
      </c>
      <c r="G697" t="s">
        <v>489</v>
      </c>
      <c r="H697" t="s">
        <v>474</v>
      </c>
      <c r="I697" t="s">
        <v>543</v>
      </c>
      <c r="J697">
        <v>702146742.60000002</v>
      </c>
      <c r="K697">
        <v>107898691.48698963</v>
      </c>
    </row>
    <row r="698" spans="1:11" x14ac:dyDescent="0.25">
      <c r="A698">
        <v>1057</v>
      </c>
      <c r="B698" t="s">
        <v>60</v>
      </c>
      <c r="C698" t="s">
        <v>490</v>
      </c>
      <c r="E698">
        <v>2017</v>
      </c>
      <c r="F698" s="10">
        <v>43100</v>
      </c>
      <c r="G698" t="s">
        <v>489</v>
      </c>
      <c r="H698" t="s">
        <v>474</v>
      </c>
      <c r="I698" t="s">
        <v>543</v>
      </c>
      <c r="J698">
        <v>899689530.57000005</v>
      </c>
      <c r="K698">
        <v>138255035.88264737</v>
      </c>
    </row>
    <row r="699" spans="1:11" x14ac:dyDescent="0.25">
      <c r="A699">
        <v>1057</v>
      </c>
      <c r="B699" t="s">
        <v>60</v>
      </c>
      <c r="C699" t="s">
        <v>434</v>
      </c>
      <c r="E699">
        <v>2017</v>
      </c>
      <c r="F699" s="10">
        <v>43100</v>
      </c>
      <c r="G699" t="s">
        <v>489</v>
      </c>
      <c r="H699" t="s">
        <v>474</v>
      </c>
      <c r="I699" t="s">
        <v>543</v>
      </c>
      <c r="J699">
        <v>104953027</v>
      </c>
      <c r="K699">
        <v>16128101.996123526</v>
      </c>
    </row>
    <row r="700" spans="1:11" x14ac:dyDescent="0.25">
      <c r="A700">
        <v>1057</v>
      </c>
      <c r="B700" t="s">
        <v>60</v>
      </c>
      <c r="C700" t="s">
        <v>491</v>
      </c>
      <c r="E700">
        <v>2017</v>
      </c>
      <c r="F700" s="10">
        <v>43100</v>
      </c>
      <c r="G700" t="s">
        <v>489</v>
      </c>
      <c r="H700" t="s">
        <v>474</v>
      </c>
      <c r="I700" t="s">
        <v>543</v>
      </c>
      <c r="J700">
        <v>269735306.23000002</v>
      </c>
      <c r="K700">
        <v>41450148.272836894</v>
      </c>
    </row>
    <row r="701" spans="1:11" x14ac:dyDescent="0.25">
      <c r="A701">
        <v>1059</v>
      </c>
      <c r="B701" t="s">
        <v>1898</v>
      </c>
      <c r="C701" t="s">
        <v>2336</v>
      </c>
      <c r="E701">
        <v>2017</v>
      </c>
      <c r="F701" s="10">
        <v>43100</v>
      </c>
      <c r="G701" t="s">
        <v>489</v>
      </c>
      <c r="H701" t="s">
        <v>474</v>
      </c>
      <c r="I701" t="s">
        <v>543</v>
      </c>
      <c r="J701">
        <v>2305240054.4699998</v>
      </c>
      <c r="K701">
        <v>354245587.63837761</v>
      </c>
    </row>
    <row r="702" spans="1:11" x14ac:dyDescent="0.25">
      <c r="A702">
        <v>1059</v>
      </c>
      <c r="B702" t="s">
        <v>1898</v>
      </c>
      <c r="C702" t="s">
        <v>2337</v>
      </c>
      <c r="E702">
        <v>2017</v>
      </c>
      <c r="F702" s="10">
        <v>43100</v>
      </c>
      <c r="G702" t="s">
        <v>489</v>
      </c>
      <c r="H702" t="s">
        <v>474</v>
      </c>
      <c r="I702" t="s">
        <v>543</v>
      </c>
      <c r="J702">
        <v>240280811.47</v>
      </c>
      <c r="K702">
        <v>36923884.387817495</v>
      </c>
    </row>
    <row r="703" spans="1:11" x14ac:dyDescent="0.25">
      <c r="A703">
        <v>1059</v>
      </c>
      <c r="B703" t="s">
        <v>1898</v>
      </c>
      <c r="C703" t="s">
        <v>491</v>
      </c>
      <c r="E703">
        <v>2017</v>
      </c>
      <c r="F703" s="10">
        <v>43100</v>
      </c>
      <c r="G703" t="s">
        <v>489</v>
      </c>
      <c r="H703" t="s">
        <v>474</v>
      </c>
      <c r="I703" t="s">
        <v>543</v>
      </c>
      <c r="J703">
        <v>33979020.299999997</v>
      </c>
      <c r="K703">
        <v>5221546.44598056</v>
      </c>
    </row>
    <row r="704" spans="1:11" x14ac:dyDescent="0.25">
      <c r="A704">
        <v>1060</v>
      </c>
      <c r="B704" t="s">
        <v>63</v>
      </c>
      <c r="C704" t="s">
        <v>436</v>
      </c>
      <c r="E704">
        <v>2017</v>
      </c>
      <c r="F704" s="10">
        <v>43100</v>
      </c>
      <c r="G704" t="s">
        <v>489</v>
      </c>
      <c r="H704" t="s">
        <v>474</v>
      </c>
      <c r="I704" t="s">
        <v>543</v>
      </c>
      <c r="J704">
        <v>3086282569.3299999</v>
      </c>
      <c r="K704">
        <v>474268170.15017986</v>
      </c>
    </row>
    <row r="705" spans="1:11" x14ac:dyDescent="0.25">
      <c r="A705">
        <v>1060</v>
      </c>
      <c r="B705" t="s">
        <v>63</v>
      </c>
      <c r="C705" t="s">
        <v>2336</v>
      </c>
      <c r="E705">
        <v>2017</v>
      </c>
      <c r="F705" s="10">
        <v>43100</v>
      </c>
      <c r="G705" t="s">
        <v>489</v>
      </c>
      <c r="H705" t="s">
        <v>474</v>
      </c>
      <c r="I705" t="s">
        <v>543</v>
      </c>
      <c r="J705">
        <v>13767286079.82</v>
      </c>
      <c r="K705">
        <v>2115614960.825747</v>
      </c>
    </row>
    <row r="706" spans="1:11" x14ac:dyDescent="0.25">
      <c r="A706">
        <v>1060</v>
      </c>
      <c r="B706" t="s">
        <v>63</v>
      </c>
      <c r="C706" t="s">
        <v>2337</v>
      </c>
      <c r="E706">
        <v>2017</v>
      </c>
      <c r="F706" s="10">
        <v>43100</v>
      </c>
      <c r="G706" t="s">
        <v>489</v>
      </c>
      <c r="H706" t="s">
        <v>474</v>
      </c>
      <c r="I706" t="s">
        <v>543</v>
      </c>
      <c r="J706">
        <v>2591364949.54</v>
      </c>
      <c r="K706">
        <v>398214319.39605337</v>
      </c>
    </row>
    <row r="707" spans="1:11" x14ac:dyDescent="0.25">
      <c r="A707">
        <v>1060</v>
      </c>
      <c r="B707" t="s">
        <v>63</v>
      </c>
      <c r="C707" t="s">
        <v>490</v>
      </c>
      <c r="E707">
        <v>2017</v>
      </c>
      <c r="F707" s="10">
        <v>43100</v>
      </c>
      <c r="G707" t="s">
        <v>489</v>
      </c>
      <c r="H707" t="s">
        <v>474</v>
      </c>
      <c r="I707" t="s">
        <v>543</v>
      </c>
      <c r="J707">
        <v>-86709603.75</v>
      </c>
      <c r="K707">
        <v>-13324640.301450809</v>
      </c>
    </row>
    <row r="708" spans="1:11" x14ac:dyDescent="0.25">
      <c r="A708">
        <v>1060</v>
      </c>
      <c r="B708" t="s">
        <v>63</v>
      </c>
      <c r="C708" t="s">
        <v>434</v>
      </c>
      <c r="E708">
        <v>2017</v>
      </c>
      <c r="F708" s="10">
        <v>43100</v>
      </c>
      <c r="G708" t="s">
        <v>489</v>
      </c>
      <c r="H708" t="s">
        <v>474</v>
      </c>
      <c r="I708" t="s">
        <v>543</v>
      </c>
      <c r="J708">
        <v>42561366.369999997</v>
      </c>
      <c r="K708">
        <v>6540393.1409214307</v>
      </c>
    </row>
    <row r="709" spans="1:11" x14ac:dyDescent="0.25">
      <c r="A709">
        <v>1060</v>
      </c>
      <c r="B709" t="s">
        <v>63</v>
      </c>
      <c r="C709" t="s">
        <v>491</v>
      </c>
      <c r="E709">
        <v>2017</v>
      </c>
      <c r="F709" s="10">
        <v>43100</v>
      </c>
      <c r="G709" t="s">
        <v>489</v>
      </c>
      <c r="H709" t="s">
        <v>474</v>
      </c>
      <c r="I709" t="s">
        <v>543</v>
      </c>
      <c r="J709">
        <v>539065857.16999996</v>
      </c>
      <c r="K709">
        <v>82838097.91465582</v>
      </c>
    </row>
    <row r="710" spans="1:11" x14ac:dyDescent="0.25">
      <c r="A710">
        <v>1061</v>
      </c>
      <c r="B710" t="s">
        <v>64</v>
      </c>
      <c r="C710" t="s">
        <v>436</v>
      </c>
      <c r="E710">
        <v>2017</v>
      </c>
      <c r="F710" s="10">
        <v>43100</v>
      </c>
      <c r="G710" t="s">
        <v>489</v>
      </c>
      <c r="H710" t="s">
        <v>474</v>
      </c>
      <c r="I710" t="s">
        <v>543</v>
      </c>
      <c r="J710">
        <v>462489847.79999995</v>
      </c>
      <c r="K710">
        <v>71070684.19751291</v>
      </c>
    </row>
    <row r="711" spans="1:11" x14ac:dyDescent="0.25">
      <c r="A711">
        <v>1061</v>
      </c>
      <c r="B711" t="s">
        <v>64</v>
      </c>
      <c r="C711" t="s">
        <v>2336</v>
      </c>
      <c r="E711">
        <v>2017</v>
      </c>
      <c r="F711" s="10">
        <v>43100</v>
      </c>
      <c r="G711" t="s">
        <v>489</v>
      </c>
      <c r="H711" t="s">
        <v>474</v>
      </c>
      <c r="I711" t="s">
        <v>543</v>
      </c>
      <c r="J711">
        <v>2071246441.53</v>
      </c>
      <c r="K711">
        <v>318287855.27170879</v>
      </c>
    </row>
    <row r="712" spans="1:11" x14ac:dyDescent="0.25">
      <c r="A712">
        <v>1061</v>
      </c>
      <c r="B712" t="s">
        <v>64</v>
      </c>
      <c r="C712" t="s">
        <v>2337</v>
      </c>
      <c r="E712">
        <v>2017</v>
      </c>
      <c r="F712" s="10">
        <v>43100</v>
      </c>
      <c r="G712" t="s">
        <v>489</v>
      </c>
      <c r="H712" t="s">
        <v>474</v>
      </c>
      <c r="I712" t="s">
        <v>543</v>
      </c>
      <c r="J712">
        <v>306314897.73000002</v>
      </c>
      <c r="K712">
        <v>47071323.760119729</v>
      </c>
    </row>
    <row r="713" spans="1:11" x14ac:dyDescent="0.25">
      <c r="A713">
        <v>1061</v>
      </c>
      <c r="B713" t="s">
        <v>64</v>
      </c>
      <c r="C713" t="s">
        <v>490</v>
      </c>
      <c r="E713">
        <v>2017</v>
      </c>
      <c r="F713" s="10">
        <v>43100</v>
      </c>
      <c r="G713" t="s">
        <v>489</v>
      </c>
      <c r="H713" t="s">
        <v>474</v>
      </c>
      <c r="I713" t="s">
        <v>543</v>
      </c>
      <c r="J713">
        <v>60271419.890000001</v>
      </c>
      <c r="K713">
        <v>9261892.0599318035</v>
      </c>
    </row>
    <row r="714" spans="1:11" x14ac:dyDescent="0.25">
      <c r="A714">
        <v>1061</v>
      </c>
      <c r="B714" t="s">
        <v>64</v>
      </c>
      <c r="C714" t="s">
        <v>434</v>
      </c>
      <c r="E714">
        <v>2017</v>
      </c>
      <c r="F714" s="10">
        <v>43100</v>
      </c>
      <c r="G714" t="s">
        <v>489</v>
      </c>
      <c r="H714" t="s">
        <v>474</v>
      </c>
      <c r="I714" t="s">
        <v>543</v>
      </c>
      <c r="J714">
        <v>25567680.59</v>
      </c>
      <c r="K714">
        <v>3928978.2500492125</v>
      </c>
    </row>
    <row r="715" spans="1:11" x14ac:dyDescent="0.25">
      <c r="A715">
        <v>1061</v>
      </c>
      <c r="B715" t="s">
        <v>64</v>
      </c>
      <c r="C715" t="s">
        <v>491</v>
      </c>
      <c r="E715">
        <v>2017</v>
      </c>
      <c r="F715" s="10">
        <v>43100</v>
      </c>
      <c r="G715" t="s">
        <v>489</v>
      </c>
      <c r="H715" t="s">
        <v>474</v>
      </c>
      <c r="I715" t="s">
        <v>543</v>
      </c>
      <c r="J715">
        <v>70335849.590000004</v>
      </c>
      <c r="K715">
        <v>10808490.127412172</v>
      </c>
    </row>
    <row r="716" spans="1:11" x14ac:dyDescent="0.25">
      <c r="A716">
        <v>1129</v>
      </c>
      <c r="B716" t="s">
        <v>66</v>
      </c>
      <c r="C716" t="s">
        <v>2336</v>
      </c>
      <c r="E716">
        <v>2017</v>
      </c>
      <c r="F716" s="10">
        <v>43100</v>
      </c>
      <c r="G716" t="s">
        <v>489</v>
      </c>
      <c r="H716" t="s">
        <v>474</v>
      </c>
      <c r="I716" t="s">
        <v>543</v>
      </c>
      <c r="J716">
        <v>3731338949.0799999</v>
      </c>
      <c r="K716">
        <v>573393801.71350944</v>
      </c>
    </row>
    <row r="717" spans="1:11" x14ac:dyDescent="0.25">
      <c r="A717">
        <v>1129</v>
      </c>
      <c r="B717" t="s">
        <v>66</v>
      </c>
      <c r="C717" t="s">
        <v>2337</v>
      </c>
      <c r="E717">
        <v>2017</v>
      </c>
      <c r="F717" s="10">
        <v>43100</v>
      </c>
      <c r="G717" t="s">
        <v>489</v>
      </c>
      <c r="H717" t="s">
        <v>474</v>
      </c>
      <c r="I717" t="s">
        <v>543</v>
      </c>
      <c r="J717">
        <v>916138801.21000004</v>
      </c>
      <c r="K717">
        <v>140782790.65282431</v>
      </c>
    </row>
    <row r="718" spans="1:11" x14ac:dyDescent="0.25">
      <c r="A718">
        <v>1129</v>
      </c>
      <c r="B718" t="s">
        <v>66</v>
      </c>
      <c r="C718" t="s">
        <v>491</v>
      </c>
      <c r="E718">
        <v>2017</v>
      </c>
      <c r="F718" s="10">
        <v>43100</v>
      </c>
      <c r="G718" t="s">
        <v>489</v>
      </c>
      <c r="H718" t="s">
        <v>474</v>
      </c>
      <c r="I718" t="s">
        <v>543</v>
      </c>
      <c r="J718">
        <v>172099114.99000001</v>
      </c>
      <c r="K718">
        <v>26446422.359988831</v>
      </c>
    </row>
    <row r="719" spans="1:11" x14ac:dyDescent="0.25">
      <c r="A719">
        <v>1137</v>
      </c>
      <c r="B719" t="s">
        <v>82</v>
      </c>
      <c r="C719" t="s">
        <v>436</v>
      </c>
      <c r="E719">
        <v>2017</v>
      </c>
      <c r="F719" s="10">
        <v>43100</v>
      </c>
      <c r="G719" t="s">
        <v>489</v>
      </c>
      <c r="H719" t="s">
        <v>474</v>
      </c>
      <c r="I719" t="s">
        <v>543</v>
      </c>
      <c r="J719">
        <v>563412551.48000002</v>
      </c>
      <c r="K719">
        <v>86579447.548145875</v>
      </c>
    </row>
    <row r="720" spans="1:11" x14ac:dyDescent="0.25">
      <c r="A720">
        <v>1137</v>
      </c>
      <c r="B720" t="s">
        <v>82</v>
      </c>
      <c r="C720" t="s">
        <v>2336</v>
      </c>
      <c r="E720">
        <v>2017</v>
      </c>
      <c r="F720" s="10">
        <v>43100</v>
      </c>
      <c r="G720" t="s">
        <v>489</v>
      </c>
      <c r="H720" t="s">
        <v>474</v>
      </c>
      <c r="I720" t="s">
        <v>543</v>
      </c>
      <c r="J720">
        <v>981292457.32000005</v>
      </c>
      <c r="K720">
        <v>150794934.5728128</v>
      </c>
    </row>
    <row r="721" spans="1:11" x14ac:dyDescent="0.25">
      <c r="A721">
        <v>1137</v>
      </c>
      <c r="B721" t="s">
        <v>82</v>
      </c>
      <c r="C721" t="s">
        <v>2337</v>
      </c>
      <c r="E721">
        <v>2017</v>
      </c>
      <c r="F721" s="10">
        <v>43100</v>
      </c>
      <c r="G721" t="s">
        <v>489</v>
      </c>
      <c r="H721" t="s">
        <v>474</v>
      </c>
      <c r="I721" t="s">
        <v>543</v>
      </c>
      <c r="J721">
        <v>288344661.86000001</v>
      </c>
      <c r="K721">
        <v>44309842.692920417</v>
      </c>
    </row>
    <row r="722" spans="1:11" x14ac:dyDescent="0.25">
      <c r="A722">
        <v>1137</v>
      </c>
      <c r="B722" t="s">
        <v>82</v>
      </c>
      <c r="C722" t="s">
        <v>490</v>
      </c>
      <c r="E722">
        <v>2017</v>
      </c>
      <c r="F722" s="10">
        <v>43100</v>
      </c>
      <c r="G722" t="s">
        <v>489</v>
      </c>
      <c r="H722" t="s">
        <v>474</v>
      </c>
      <c r="I722" t="s">
        <v>543</v>
      </c>
      <c r="J722">
        <v>72907750.120000005</v>
      </c>
      <c r="K722">
        <v>11203713.35495876</v>
      </c>
    </row>
    <row r="723" spans="1:11" x14ac:dyDescent="0.25">
      <c r="A723">
        <v>1137</v>
      </c>
      <c r="B723" t="s">
        <v>82</v>
      </c>
      <c r="C723" t="s">
        <v>434</v>
      </c>
      <c r="E723">
        <v>2017</v>
      </c>
      <c r="F723" s="10">
        <v>43100</v>
      </c>
      <c r="G723" t="s">
        <v>489</v>
      </c>
      <c r="H723" t="s">
        <v>474</v>
      </c>
      <c r="I723" t="s">
        <v>543</v>
      </c>
      <c r="J723">
        <v>159346084.32000002</v>
      </c>
      <c r="K723">
        <v>24486667.741330225</v>
      </c>
    </row>
    <row r="724" spans="1:11" x14ac:dyDescent="0.25">
      <c r="A724">
        <v>1137</v>
      </c>
      <c r="B724" t="s">
        <v>82</v>
      </c>
      <c r="C724" t="s">
        <v>491</v>
      </c>
      <c r="E724">
        <v>2017</v>
      </c>
      <c r="F724" s="10">
        <v>43100</v>
      </c>
      <c r="G724" t="s">
        <v>489</v>
      </c>
      <c r="H724" t="s">
        <v>474</v>
      </c>
      <c r="I724" t="s">
        <v>543</v>
      </c>
      <c r="J724">
        <v>42814055.18</v>
      </c>
      <c r="K724">
        <v>6579223.7589364694</v>
      </c>
    </row>
    <row r="725" spans="1:11" x14ac:dyDescent="0.25">
      <c r="A725">
        <v>1171</v>
      </c>
      <c r="B725" t="s">
        <v>71</v>
      </c>
      <c r="C725" t="s">
        <v>436</v>
      </c>
      <c r="E725">
        <v>2017</v>
      </c>
      <c r="F725" s="10">
        <v>43100</v>
      </c>
      <c r="G725" t="s">
        <v>489</v>
      </c>
      <c r="H725" t="s">
        <v>474</v>
      </c>
      <c r="I725" t="s">
        <v>543</v>
      </c>
      <c r="J725">
        <v>1165662000</v>
      </c>
      <c r="K725">
        <v>179126950.08792213</v>
      </c>
    </row>
    <row r="726" spans="1:11" x14ac:dyDescent="0.25">
      <c r="A726">
        <v>1171</v>
      </c>
      <c r="B726" t="s">
        <v>71</v>
      </c>
      <c r="C726" t="s">
        <v>2336</v>
      </c>
      <c r="E726">
        <v>2017</v>
      </c>
      <c r="F726" s="10">
        <v>43100</v>
      </c>
      <c r="G726" t="s">
        <v>489</v>
      </c>
      <c r="H726" t="s">
        <v>474</v>
      </c>
      <c r="I726" t="s">
        <v>543</v>
      </c>
      <c r="J726">
        <v>2257661000</v>
      </c>
      <c r="K726">
        <v>346934127.78528279</v>
      </c>
    </row>
    <row r="727" spans="1:11" x14ac:dyDescent="0.25">
      <c r="A727">
        <v>1171</v>
      </c>
      <c r="B727" t="s">
        <v>71</v>
      </c>
      <c r="C727" t="s">
        <v>2337</v>
      </c>
      <c r="E727">
        <v>2017</v>
      </c>
      <c r="F727" s="10">
        <v>43100</v>
      </c>
      <c r="G727" t="s">
        <v>489</v>
      </c>
      <c r="H727" t="s">
        <v>474</v>
      </c>
      <c r="I727" t="s">
        <v>543</v>
      </c>
      <c r="J727">
        <v>681423000</v>
      </c>
      <c r="K727">
        <v>104714079.81881724</v>
      </c>
    </row>
    <row r="728" spans="1:11" x14ac:dyDescent="0.25">
      <c r="A728">
        <v>1171</v>
      </c>
      <c r="B728" t="s">
        <v>71</v>
      </c>
      <c r="C728" t="s">
        <v>490</v>
      </c>
      <c r="E728">
        <v>2017</v>
      </c>
      <c r="F728" s="10">
        <v>43100</v>
      </c>
      <c r="G728" t="s">
        <v>489</v>
      </c>
      <c r="H728" t="s">
        <v>474</v>
      </c>
      <c r="I728" t="s">
        <v>543</v>
      </c>
      <c r="J728">
        <v>116561000</v>
      </c>
      <c r="K728">
        <v>17911895.926261891</v>
      </c>
    </row>
    <row r="729" spans="1:11" x14ac:dyDescent="0.25">
      <c r="A729">
        <v>1171</v>
      </c>
      <c r="B729" t="s">
        <v>71</v>
      </c>
      <c r="C729" t="s">
        <v>434</v>
      </c>
      <c r="E729">
        <v>2017</v>
      </c>
      <c r="F729" s="10">
        <v>43100</v>
      </c>
      <c r="G729" t="s">
        <v>489</v>
      </c>
      <c r="H729" t="s">
        <v>474</v>
      </c>
      <c r="I729" t="s">
        <v>543</v>
      </c>
      <c r="J729">
        <v>272296000</v>
      </c>
      <c r="K729">
        <v>41843649.36074166</v>
      </c>
    </row>
    <row r="730" spans="1:11" x14ac:dyDescent="0.25">
      <c r="A730">
        <v>1171</v>
      </c>
      <c r="B730" t="s">
        <v>71</v>
      </c>
      <c r="C730" t="s">
        <v>491</v>
      </c>
      <c r="E730">
        <v>2017</v>
      </c>
      <c r="F730" s="10">
        <v>43100</v>
      </c>
      <c r="G730" t="s">
        <v>489</v>
      </c>
      <c r="H730" t="s">
        <v>474</v>
      </c>
      <c r="I730" t="s">
        <v>543</v>
      </c>
      <c r="J730">
        <v>131437000</v>
      </c>
      <c r="K730">
        <v>20197886.64184491</v>
      </c>
    </row>
    <row r="731" spans="1:11" x14ac:dyDescent="0.25">
      <c r="A731">
        <v>1243</v>
      </c>
      <c r="B731" t="s">
        <v>76</v>
      </c>
      <c r="C731" t="s">
        <v>436</v>
      </c>
      <c r="E731">
        <v>2017</v>
      </c>
      <c r="F731" s="10">
        <v>43100</v>
      </c>
      <c r="G731" t="s">
        <v>489</v>
      </c>
      <c r="H731" t="s">
        <v>474</v>
      </c>
      <c r="I731" t="s">
        <v>543</v>
      </c>
      <c r="J731">
        <v>54218828.039999999</v>
      </c>
      <c r="K731">
        <v>8331791.9809916699</v>
      </c>
    </row>
    <row r="732" spans="1:11" x14ac:dyDescent="0.25">
      <c r="A732">
        <v>1243</v>
      </c>
      <c r="B732" t="s">
        <v>76</v>
      </c>
      <c r="C732" t="s">
        <v>2336</v>
      </c>
      <c r="E732">
        <v>2017</v>
      </c>
      <c r="F732" s="10">
        <v>43100</v>
      </c>
      <c r="G732" t="s">
        <v>489</v>
      </c>
      <c r="H732" t="s">
        <v>474</v>
      </c>
      <c r="I732" t="s">
        <v>543</v>
      </c>
      <c r="J732">
        <v>439782046.43000001</v>
      </c>
      <c r="K732">
        <v>67581182.77891092</v>
      </c>
    </row>
    <row r="733" spans="1:11" x14ac:dyDescent="0.25">
      <c r="A733">
        <v>1243</v>
      </c>
      <c r="B733" t="s">
        <v>76</v>
      </c>
      <c r="C733" t="s">
        <v>2337</v>
      </c>
      <c r="E733">
        <v>2017</v>
      </c>
      <c r="F733" s="10">
        <v>43100</v>
      </c>
      <c r="G733" t="s">
        <v>489</v>
      </c>
      <c r="H733" t="s">
        <v>474</v>
      </c>
      <c r="I733" t="s">
        <v>543</v>
      </c>
      <c r="J733">
        <v>14482145.1</v>
      </c>
      <c r="K733">
        <v>2225467.1444155732</v>
      </c>
    </row>
    <row r="734" spans="1:11" x14ac:dyDescent="0.25">
      <c r="A734">
        <v>1243</v>
      </c>
      <c r="B734" t="s">
        <v>76</v>
      </c>
      <c r="C734" t="s">
        <v>490</v>
      </c>
      <c r="E734">
        <v>2017</v>
      </c>
      <c r="F734" s="10">
        <v>43100</v>
      </c>
      <c r="G734" t="s">
        <v>489</v>
      </c>
      <c r="H734" t="s">
        <v>474</v>
      </c>
      <c r="I734" t="s">
        <v>543</v>
      </c>
      <c r="J734">
        <v>23232285.18</v>
      </c>
      <c r="K734">
        <v>3570098.6974493745</v>
      </c>
    </row>
    <row r="735" spans="1:11" x14ac:dyDescent="0.25">
      <c r="A735">
        <v>1243</v>
      </c>
      <c r="B735" t="s">
        <v>76</v>
      </c>
      <c r="C735" t="s">
        <v>434</v>
      </c>
      <c r="E735">
        <v>2017</v>
      </c>
      <c r="F735" s="10">
        <v>43100</v>
      </c>
      <c r="G735" t="s">
        <v>489</v>
      </c>
      <c r="H735" t="s">
        <v>474</v>
      </c>
      <c r="I735" t="s">
        <v>543</v>
      </c>
      <c r="J735">
        <v>11645590.65</v>
      </c>
      <c r="K735">
        <v>1789574.623781956</v>
      </c>
    </row>
    <row r="736" spans="1:11" x14ac:dyDescent="0.25">
      <c r="A736">
        <v>1243</v>
      </c>
      <c r="B736" t="s">
        <v>76</v>
      </c>
      <c r="C736" t="s">
        <v>491</v>
      </c>
      <c r="E736">
        <v>2017</v>
      </c>
      <c r="F736" s="10">
        <v>43100</v>
      </c>
      <c r="G736" t="s">
        <v>489</v>
      </c>
      <c r="H736" t="s">
        <v>474</v>
      </c>
      <c r="I736" t="s">
        <v>543</v>
      </c>
      <c r="J736">
        <v>4858807.1100000003</v>
      </c>
      <c r="K736">
        <v>746651.51534476643</v>
      </c>
    </row>
    <row r="737" spans="1:11" x14ac:dyDescent="0.25">
      <c r="A737">
        <v>1318</v>
      </c>
      <c r="B737" t="s">
        <v>74</v>
      </c>
      <c r="C737" t="s">
        <v>436</v>
      </c>
      <c r="E737">
        <v>2017</v>
      </c>
      <c r="F737" s="10">
        <v>43100</v>
      </c>
      <c r="G737" t="s">
        <v>489</v>
      </c>
      <c r="H737" t="s">
        <v>474</v>
      </c>
      <c r="I737" t="s">
        <v>543</v>
      </c>
      <c r="J737">
        <v>1689728783.73</v>
      </c>
      <c r="K737">
        <v>259660144.6262545</v>
      </c>
    </row>
    <row r="738" spans="1:11" x14ac:dyDescent="0.25">
      <c r="A738">
        <v>1318</v>
      </c>
      <c r="B738" t="s">
        <v>74</v>
      </c>
      <c r="C738" t="s">
        <v>2336</v>
      </c>
      <c r="E738">
        <v>2017</v>
      </c>
      <c r="F738" s="10">
        <v>43100</v>
      </c>
      <c r="G738" t="s">
        <v>489</v>
      </c>
      <c r="H738" t="s">
        <v>474</v>
      </c>
      <c r="I738" t="s">
        <v>543</v>
      </c>
      <c r="J738">
        <v>4202080685.27</v>
      </c>
      <c r="K738">
        <v>645732551.26767528</v>
      </c>
    </row>
    <row r="739" spans="1:11" x14ac:dyDescent="0.25">
      <c r="A739">
        <v>1318</v>
      </c>
      <c r="B739" t="s">
        <v>74</v>
      </c>
      <c r="C739" t="s">
        <v>2337</v>
      </c>
      <c r="E739">
        <v>2017</v>
      </c>
      <c r="F739" s="10">
        <v>43100</v>
      </c>
      <c r="G739" t="s">
        <v>489</v>
      </c>
      <c r="H739" t="s">
        <v>474</v>
      </c>
      <c r="I739" t="s">
        <v>543</v>
      </c>
      <c r="J739">
        <v>697329006.07000005</v>
      </c>
      <c r="K739">
        <v>107158351.27606565</v>
      </c>
    </row>
    <row r="740" spans="1:11" x14ac:dyDescent="0.25">
      <c r="A740">
        <v>1318</v>
      </c>
      <c r="B740" t="s">
        <v>74</v>
      </c>
      <c r="C740" t="s">
        <v>490</v>
      </c>
      <c r="E740">
        <v>2017</v>
      </c>
      <c r="F740" s="10">
        <v>43100</v>
      </c>
      <c r="G740" t="s">
        <v>489</v>
      </c>
      <c r="H740" t="s">
        <v>474</v>
      </c>
      <c r="I740" t="s">
        <v>543</v>
      </c>
      <c r="J740">
        <v>175614567.62</v>
      </c>
      <c r="K740">
        <v>26986640.972065456</v>
      </c>
    </row>
    <row r="741" spans="1:11" x14ac:dyDescent="0.25">
      <c r="A741">
        <v>1318</v>
      </c>
      <c r="B741" t="s">
        <v>74</v>
      </c>
      <c r="C741" t="s">
        <v>491</v>
      </c>
      <c r="E741">
        <v>2017</v>
      </c>
      <c r="F741" s="10">
        <v>43100</v>
      </c>
      <c r="G741" t="s">
        <v>489</v>
      </c>
      <c r="H741" t="s">
        <v>474</v>
      </c>
      <c r="I741" t="s">
        <v>543</v>
      </c>
      <c r="J741">
        <v>202260995.47</v>
      </c>
      <c r="K741">
        <v>31081390.008671578</v>
      </c>
    </row>
    <row r="742" spans="1:11" x14ac:dyDescent="0.25">
      <c r="A742">
        <v>1407</v>
      </c>
      <c r="B742" t="s">
        <v>77</v>
      </c>
      <c r="C742" t="s">
        <v>436</v>
      </c>
      <c r="E742">
        <v>2017</v>
      </c>
      <c r="F742" s="10">
        <v>43100</v>
      </c>
      <c r="G742" t="s">
        <v>489</v>
      </c>
      <c r="H742" t="s">
        <v>474</v>
      </c>
      <c r="I742" t="s">
        <v>543</v>
      </c>
      <c r="J742">
        <v>884618130.08999991</v>
      </c>
      <c r="K742">
        <v>135939018.03052893</v>
      </c>
    </row>
    <row r="743" spans="1:11" x14ac:dyDescent="0.25">
      <c r="A743">
        <v>1407</v>
      </c>
      <c r="B743" t="s">
        <v>77</v>
      </c>
      <c r="C743" t="s">
        <v>2336</v>
      </c>
      <c r="E743">
        <v>2017</v>
      </c>
      <c r="F743" s="10">
        <v>43100</v>
      </c>
      <c r="G743" t="s">
        <v>489</v>
      </c>
      <c r="H743" t="s">
        <v>474</v>
      </c>
      <c r="I743" t="s">
        <v>543</v>
      </c>
      <c r="J743">
        <v>3544170588.0700002</v>
      </c>
      <c r="K743">
        <v>544631692.57666159</v>
      </c>
    </row>
    <row r="744" spans="1:11" x14ac:dyDescent="0.25">
      <c r="A744">
        <v>1407</v>
      </c>
      <c r="B744" t="s">
        <v>77</v>
      </c>
      <c r="C744" t="s">
        <v>2337</v>
      </c>
      <c r="E744">
        <v>2017</v>
      </c>
      <c r="F744" s="10">
        <v>43100</v>
      </c>
      <c r="G744" t="s">
        <v>489</v>
      </c>
      <c r="H744" t="s">
        <v>474</v>
      </c>
      <c r="I744" t="s">
        <v>543</v>
      </c>
      <c r="J744">
        <v>349076685.63</v>
      </c>
      <c r="K744">
        <v>53642515.620910943</v>
      </c>
    </row>
    <row r="745" spans="1:11" x14ac:dyDescent="0.25">
      <c r="A745">
        <v>1407</v>
      </c>
      <c r="B745" t="s">
        <v>77</v>
      </c>
      <c r="C745" t="s">
        <v>490</v>
      </c>
      <c r="E745">
        <v>2017</v>
      </c>
      <c r="F745" s="10">
        <v>43100</v>
      </c>
      <c r="G745" t="s">
        <v>489</v>
      </c>
      <c r="H745" t="s">
        <v>474</v>
      </c>
      <c r="I745" t="s">
        <v>543</v>
      </c>
      <c r="J745">
        <v>87415283.640000001</v>
      </c>
      <c r="K745">
        <v>13433081.930700181</v>
      </c>
    </row>
    <row r="746" spans="1:11" x14ac:dyDescent="0.25">
      <c r="A746">
        <v>1407</v>
      </c>
      <c r="B746" t="s">
        <v>77</v>
      </c>
      <c r="C746" t="s">
        <v>434</v>
      </c>
      <c r="E746">
        <v>2017</v>
      </c>
      <c r="F746" s="10">
        <v>43100</v>
      </c>
      <c r="G746" t="s">
        <v>489</v>
      </c>
      <c r="H746" t="s">
        <v>474</v>
      </c>
      <c r="I746" t="s">
        <v>543</v>
      </c>
      <c r="J746">
        <v>340483693.13999999</v>
      </c>
      <c r="K746">
        <v>52322032.893617675</v>
      </c>
    </row>
    <row r="747" spans="1:11" x14ac:dyDescent="0.25">
      <c r="A747">
        <v>1407</v>
      </c>
      <c r="B747" t="s">
        <v>77</v>
      </c>
      <c r="C747" t="s">
        <v>491</v>
      </c>
      <c r="E747">
        <v>2017</v>
      </c>
      <c r="F747" s="10">
        <v>43100</v>
      </c>
      <c r="G747" t="s">
        <v>489</v>
      </c>
      <c r="H747" t="s">
        <v>474</v>
      </c>
      <c r="I747" t="s">
        <v>543</v>
      </c>
      <c r="J747">
        <v>107642467.68000001</v>
      </c>
      <c r="K747">
        <v>16541387.58530014</v>
      </c>
    </row>
    <row r="748" spans="1:11" x14ac:dyDescent="0.25">
      <c r="A748">
        <v>1421</v>
      </c>
      <c r="B748" t="s">
        <v>78</v>
      </c>
      <c r="C748" t="s">
        <v>436</v>
      </c>
      <c r="E748">
        <v>2017</v>
      </c>
      <c r="F748" s="10">
        <v>43100</v>
      </c>
      <c r="G748" t="s">
        <v>489</v>
      </c>
      <c r="H748" t="s">
        <v>474</v>
      </c>
      <c r="I748" t="s">
        <v>543</v>
      </c>
      <c r="J748">
        <v>895984000</v>
      </c>
      <c r="K748">
        <v>137685608.0472528</v>
      </c>
    </row>
    <row r="749" spans="1:11" x14ac:dyDescent="0.25">
      <c r="A749">
        <v>1421</v>
      </c>
      <c r="B749" t="s">
        <v>78</v>
      </c>
      <c r="C749" t="s">
        <v>2336</v>
      </c>
      <c r="E749">
        <v>2017</v>
      </c>
      <c r="F749" s="10">
        <v>43100</v>
      </c>
      <c r="G749" t="s">
        <v>489</v>
      </c>
      <c r="H749" t="s">
        <v>474</v>
      </c>
      <c r="I749" t="s">
        <v>543</v>
      </c>
      <c r="J749">
        <v>2523940000</v>
      </c>
      <c r="K749">
        <v>387853146.45661449</v>
      </c>
    </row>
    <row r="750" spans="1:11" x14ac:dyDescent="0.25">
      <c r="A750">
        <v>1421</v>
      </c>
      <c r="B750" t="s">
        <v>78</v>
      </c>
      <c r="C750" t="s">
        <v>2337</v>
      </c>
      <c r="E750">
        <v>2017</v>
      </c>
      <c r="F750" s="10">
        <v>43100</v>
      </c>
      <c r="G750" t="s">
        <v>489</v>
      </c>
      <c r="H750" t="s">
        <v>474</v>
      </c>
      <c r="I750" t="s">
        <v>543</v>
      </c>
      <c r="J750">
        <v>427609000</v>
      </c>
      <c r="K750">
        <v>65710554.174491651</v>
      </c>
    </row>
    <row r="751" spans="1:11" x14ac:dyDescent="0.25">
      <c r="A751">
        <v>1421</v>
      </c>
      <c r="B751" t="s">
        <v>78</v>
      </c>
      <c r="C751" t="s">
        <v>490</v>
      </c>
      <c r="E751">
        <v>2017</v>
      </c>
      <c r="F751" s="10">
        <v>43100</v>
      </c>
      <c r="G751" t="s">
        <v>489</v>
      </c>
      <c r="H751" t="s">
        <v>474</v>
      </c>
      <c r="I751" t="s">
        <v>543</v>
      </c>
      <c r="J751">
        <v>332987000</v>
      </c>
      <c r="K751">
        <v>51170018.177590862</v>
      </c>
    </row>
    <row r="752" spans="1:11" x14ac:dyDescent="0.25">
      <c r="A752">
        <v>1421</v>
      </c>
      <c r="B752" t="s">
        <v>78</v>
      </c>
      <c r="C752" t="s">
        <v>434</v>
      </c>
      <c r="E752">
        <v>2017</v>
      </c>
      <c r="F752" s="10">
        <v>43100</v>
      </c>
      <c r="G752" t="s">
        <v>489</v>
      </c>
      <c r="H752" t="s">
        <v>474</v>
      </c>
      <c r="I752" t="s">
        <v>543</v>
      </c>
      <c r="J752">
        <v>26201000</v>
      </c>
      <c r="K752">
        <v>4026300.2647882896</v>
      </c>
    </row>
    <row r="753" spans="1:11" x14ac:dyDescent="0.25">
      <c r="A753">
        <v>1421</v>
      </c>
      <c r="B753" t="s">
        <v>78</v>
      </c>
      <c r="C753" t="s">
        <v>491</v>
      </c>
      <c r="E753">
        <v>2017</v>
      </c>
      <c r="F753" s="10">
        <v>43100</v>
      </c>
      <c r="G753" t="s">
        <v>489</v>
      </c>
      <c r="H753" t="s">
        <v>474</v>
      </c>
      <c r="I753" t="s">
        <v>543</v>
      </c>
      <c r="J753">
        <v>109187000</v>
      </c>
      <c r="K753">
        <v>16778735.43038201</v>
      </c>
    </row>
    <row r="754" spans="1:11" x14ac:dyDescent="0.25">
      <c r="A754">
        <v>1575</v>
      </c>
      <c r="B754" t="s">
        <v>80</v>
      </c>
      <c r="C754" t="s">
        <v>436</v>
      </c>
      <c r="E754">
        <v>2017</v>
      </c>
      <c r="F754" s="10">
        <v>43100</v>
      </c>
      <c r="G754" t="s">
        <v>489</v>
      </c>
      <c r="H754" t="s">
        <v>474</v>
      </c>
      <c r="I754" t="s">
        <v>543</v>
      </c>
      <c r="J754">
        <v>297845085.04000002</v>
      </c>
      <c r="K754">
        <v>45769770.037878051</v>
      </c>
    </row>
    <row r="755" spans="1:11" x14ac:dyDescent="0.25">
      <c r="A755">
        <v>1575</v>
      </c>
      <c r="B755" t="s">
        <v>80</v>
      </c>
      <c r="C755" t="s">
        <v>2336</v>
      </c>
      <c r="E755">
        <v>2017</v>
      </c>
      <c r="F755" s="10">
        <v>43100</v>
      </c>
      <c r="G755" t="s">
        <v>489</v>
      </c>
      <c r="H755" t="s">
        <v>474</v>
      </c>
      <c r="I755" t="s">
        <v>543</v>
      </c>
      <c r="J755">
        <v>807676980.64999998</v>
      </c>
      <c r="K755">
        <v>124115493.34202898</v>
      </c>
    </row>
    <row r="756" spans="1:11" x14ac:dyDescent="0.25">
      <c r="A756">
        <v>1575</v>
      </c>
      <c r="B756" t="s">
        <v>80</v>
      </c>
      <c r="C756" t="s">
        <v>2337</v>
      </c>
      <c r="E756">
        <v>2017</v>
      </c>
      <c r="F756" s="10">
        <v>43100</v>
      </c>
      <c r="G756" t="s">
        <v>489</v>
      </c>
      <c r="H756" t="s">
        <v>474</v>
      </c>
      <c r="I756" t="s">
        <v>543</v>
      </c>
      <c r="J756">
        <v>216802842.22999999</v>
      </c>
      <c r="K756">
        <v>33316031.490305819</v>
      </c>
    </row>
    <row r="757" spans="1:11" x14ac:dyDescent="0.25">
      <c r="A757">
        <v>1575</v>
      </c>
      <c r="B757" t="s">
        <v>80</v>
      </c>
      <c r="C757" t="s">
        <v>490</v>
      </c>
      <c r="E757">
        <v>2017</v>
      </c>
      <c r="F757" s="10">
        <v>43100</v>
      </c>
      <c r="G757" t="s">
        <v>489</v>
      </c>
      <c r="H757" t="s">
        <v>474</v>
      </c>
      <c r="I757" t="s">
        <v>543</v>
      </c>
      <c r="J757">
        <v>61442735.590000004</v>
      </c>
      <c r="K757">
        <v>9441887.8125008158</v>
      </c>
    </row>
    <row r="758" spans="1:11" x14ac:dyDescent="0.25">
      <c r="A758">
        <v>1575</v>
      </c>
      <c r="B758" t="s">
        <v>80</v>
      </c>
      <c r="C758" t="s">
        <v>434</v>
      </c>
      <c r="E758">
        <v>2017</v>
      </c>
      <c r="F758" s="10">
        <v>43100</v>
      </c>
      <c r="G758" t="s">
        <v>489</v>
      </c>
      <c r="H758" t="s">
        <v>474</v>
      </c>
      <c r="I758" t="s">
        <v>543</v>
      </c>
      <c r="J758">
        <v>5901516.2300000004</v>
      </c>
      <c r="K758">
        <v>906884.33111336944</v>
      </c>
    </row>
    <row r="759" spans="1:11" x14ac:dyDescent="0.25">
      <c r="A759">
        <v>1575</v>
      </c>
      <c r="B759" t="s">
        <v>80</v>
      </c>
      <c r="C759" t="s">
        <v>491</v>
      </c>
      <c r="E759">
        <v>2017</v>
      </c>
      <c r="F759" s="10">
        <v>43100</v>
      </c>
      <c r="G759" t="s">
        <v>489</v>
      </c>
      <c r="H759" t="s">
        <v>474</v>
      </c>
      <c r="I759" t="s">
        <v>543</v>
      </c>
      <c r="J759">
        <v>13697990.99</v>
      </c>
      <c r="K759">
        <v>2104966.4039580403</v>
      </c>
    </row>
    <row r="760" spans="1:11" x14ac:dyDescent="0.25">
      <c r="A760">
        <v>1582</v>
      </c>
      <c r="B760" t="s">
        <v>81</v>
      </c>
      <c r="C760" t="s">
        <v>436</v>
      </c>
      <c r="E760">
        <v>2017</v>
      </c>
      <c r="F760" s="10">
        <v>43100</v>
      </c>
      <c r="G760" t="s">
        <v>489</v>
      </c>
      <c r="H760" t="s">
        <v>474</v>
      </c>
      <c r="I760" t="s">
        <v>543</v>
      </c>
      <c r="J760">
        <v>295982314.91000003</v>
      </c>
      <c r="K760">
        <v>45483518.67847731</v>
      </c>
    </row>
    <row r="761" spans="1:11" x14ac:dyDescent="0.25">
      <c r="A761">
        <v>1582</v>
      </c>
      <c r="B761" t="s">
        <v>81</v>
      </c>
      <c r="C761" t="s">
        <v>2336</v>
      </c>
      <c r="E761">
        <v>2017</v>
      </c>
      <c r="F761" s="10">
        <v>43100</v>
      </c>
      <c r="G761" t="s">
        <v>489</v>
      </c>
      <c r="H761" t="s">
        <v>474</v>
      </c>
      <c r="I761" t="s">
        <v>543</v>
      </c>
      <c r="J761">
        <v>3046038835.8499999</v>
      </c>
      <c r="K761">
        <v>468083927.00043005</v>
      </c>
    </row>
    <row r="762" spans="1:11" x14ac:dyDescent="0.25">
      <c r="A762">
        <v>1582</v>
      </c>
      <c r="B762" t="s">
        <v>81</v>
      </c>
      <c r="C762" t="s">
        <v>2337</v>
      </c>
      <c r="E762">
        <v>2017</v>
      </c>
      <c r="F762" s="10">
        <v>43100</v>
      </c>
      <c r="G762" t="s">
        <v>489</v>
      </c>
      <c r="H762" t="s">
        <v>474</v>
      </c>
      <c r="I762" t="s">
        <v>543</v>
      </c>
      <c r="J762">
        <v>152305693.53</v>
      </c>
      <c r="K762">
        <v>23404772.878462773</v>
      </c>
    </row>
    <row r="763" spans="1:11" x14ac:dyDescent="0.25">
      <c r="A763">
        <v>1582</v>
      </c>
      <c r="B763" t="s">
        <v>81</v>
      </c>
      <c r="C763" t="s">
        <v>490</v>
      </c>
      <c r="E763">
        <v>2017</v>
      </c>
      <c r="F763" s="10">
        <v>43100</v>
      </c>
      <c r="G763" t="s">
        <v>489</v>
      </c>
      <c r="H763" t="s">
        <v>474</v>
      </c>
      <c r="I763" t="s">
        <v>543</v>
      </c>
      <c r="J763">
        <v>48228808.759999998</v>
      </c>
      <c r="K763">
        <v>7411307.4111984959</v>
      </c>
    </row>
    <row r="764" spans="1:11" x14ac:dyDescent="0.25">
      <c r="A764">
        <v>1582</v>
      </c>
      <c r="B764" t="s">
        <v>81</v>
      </c>
      <c r="C764" t="s">
        <v>434</v>
      </c>
      <c r="E764">
        <v>2017</v>
      </c>
      <c r="F764" s="10">
        <v>43100</v>
      </c>
      <c r="G764" t="s">
        <v>489</v>
      </c>
      <c r="H764" t="s">
        <v>474</v>
      </c>
      <c r="I764" t="s">
        <v>543</v>
      </c>
      <c r="J764">
        <v>80775932.070000008</v>
      </c>
      <c r="K764">
        <v>12412814.651424065</v>
      </c>
    </row>
    <row r="765" spans="1:11" x14ac:dyDescent="0.25">
      <c r="A765">
        <v>1582</v>
      </c>
      <c r="B765" t="s">
        <v>81</v>
      </c>
      <c r="C765" t="s">
        <v>491</v>
      </c>
      <c r="E765">
        <v>2017</v>
      </c>
      <c r="F765" s="10">
        <v>43100</v>
      </c>
      <c r="G765" t="s">
        <v>489</v>
      </c>
      <c r="H765" t="s">
        <v>474</v>
      </c>
      <c r="I765" t="s">
        <v>543</v>
      </c>
      <c r="J765">
        <v>14671880.550000001</v>
      </c>
      <c r="K765">
        <v>2254623.7373919757</v>
      </c>
    </row>
    <row r="766" spans="1:11" x14ac:dyDescent="0.25">
      <c r="A766">
        <v>1698</v>
      </c>
      <c r="B766" t="s">
        <v>254</v>
      </c>
      <c r="C766" t="s">
        <v>436</v>
      </c>
      <c r="E766">
        <v>2017</v>
      </c>
      <c r="F766" s="10">
        <v>43100</v>
      </c>
      <c r="G766" t="s">
        <v>489</v>
      </c>
      <c r="H766" t="s">
        <v>474</v>
      </c>
      <c r="I766" t="s">
        <v>543</v>
      </c>
      <c r="J766">
        <v>682221000</v>
      </c>
      <c r="K766">
        <v>104836708.25327781</v>
      </c>
    </row>
    <row r="767" spans="1:11" x14ac:dyDescent="0.25">
      <c r="A767">
        <v>1698</v>
      </c>
      <c r="B767" t="s">
        <v>254</v>
      </c>
      <c r="C767" t="s">
        <v>2336</v>
      </c>
      <c r="E767">
        <v>2017</v>
      </c>
      <c r="F767" s="10">
        <v>43100</v>
      </c>
      <c r="G767" t="s">
        <v>489</v>
      </c>
      <c r="H767" t="s">
        <v>474</v>
      </c>
      <c r="I767" t="s">
        <v>543</v>
      </c>
      <c r="J767">
        <v>4639274000</v>
      </c>
      <c r="K767">
        <v>712915924.37790263</v>
      </c>
    </row>
    <row r="768" spans="1:11" x14ac:dyDescent="0.25">
      <c r="A768">
        <v>1698</v>
      </c>
      <c r="B768" t="s">
        <v>254</v>
      </c>
      <c r="C768" t="s">
        <v>2337</v>
      </c>
      <c r="E768">
        <v>2017</v>
      </c>
      <c r="F768" s="10">
        <v>43100</v>
      </c>
      <c r="G768" t="s">
        <v>489</v>
      </c>
      <c r="H768" t="s">
        <v>474</v>
      </c>
      <c r="I768" t="s">
        <v>543</v>
      </c>
      <c r="J768">
        <v>684155000</v>
      </c>
      <c r="K768">
        <v>105133905.48666969</v>
      </c>
    </row>
    <row r="769" spans="1:11" x14ac:dyDescent="0.25">
      <c r="A769">
        <v>1698</v>
      </c>
      <c r="B769" t="s">
        <v>254</v>
      </c>
      <c r="C769" t="s">
        <v>490</v>
      </c>
      <c r="E769">
        <v>2017</v>
      </c>
      <c r="F769" s="10">
        <v>43100</v>
      </c>
      <c r="G769" t="s">
        <v>489</v>
      </c>
      <c r="H769" t="s">
        <v>474</v>
      </c>
      <c r="I769" t="s">
        <v>543</v>
      </c>
      <c r="J769">
        <v>-496666000</v>
      </c>
      <c r="K769">
        <v>-76322523.846850917</v>
      </c>
    </row>
    <row r="770" spans="1:11" x14ac:dyDescent="0.25">
      <c r="A770">
        <v>1698</v>
      </c>
      <c r="B770" t="s">
        <v>254</v>
      </c>
      <c r="C770" t="s">
        <v>434</v>
      </c>
      <c r="E770">
        <v>2017</v>
      </c>
      <c r="F770" s="10">
        <v>43100</v>
      </c>
      <c r="G770" t="s">
        <v>489</v>
      </c>
      <c r="H770" t="s">
        <v>474</v>
      </c>
      <c r="I770" t="s">
        <v>543</v>
      </c>
      <c r="J770">
        <v>300359000</v>
      </c>
      <c r="K770">
        <v>46156082.639271244</v>
      </c>
    </row>
    <row r="771" spans="1:11" x14ac:dyDescent="0.25">
      <c r="A771">
        <v>1698</v>
      </c>
      <c r="B771" t="s">
        <v>254</v>
      </c>
      <c r="C771" t="s">
        <v>491</v>
      </c>
      <c r="E771">
        <v>2017</v>
      </c>
      <c r="F771" s="10">
        <v>43100</v>
      </c>
      <c r="G771" t="s">
        <v>489</v>
      </c>
      <c r="H771" t="s">
        <v>474</v>
      </c>
      <c r="I771" t="s">
        <v>543</v>
      </c>
      <c r="J771">
        <v>194373000</v>
      </c>
      <c r="K771">
        <v>29869243.974187788</v>
      </c>
    </row>
    <row r="772" spans="1:11" x14ac:dyDescent="0.25">
      <c r="A772">
        <v>1700</v>
      </c>
      <c r="B772" t="s">
        <v>84</v>
      </c>
      <c r="C772" t="s">
        <v>436</v>
      </c>
      <c r="E772">
        <v>2017</v>
      </c>
      <c r="F772" s="10">
        <v>43100</v>
      </c>
      <c r="G772" t="s">
        <v>489</v>
      </c>
      <c r="H772" t="s">
        <v>474</v>
      </c>
      <c r="I772" t="s">
        <v>543</v>
      </c>
      <c r="J772">
        <v>248000300</v>
      </c>
      <c r="K772">
        <v>38110136.008456752</v>
      </c>
    </row>
    <row r="773" spans="1:11" x14ac:dyDescent="0.25">
      <c r="A773">
        <v>1700</v>
      </c>
      <c r="B773" t="s">
        <v>84</v>
      </c>
      <c r="C773" t="s">
        <v>2336</v>
      </c>
      <c r="E773">
        <v>2017</v>
      </c>
      <c r="F773" s="10">
        <v>43100</v>
      </c>
      <c r="G773" t="s">
        <v>489</v>
      </c>
      <c r="H773" t="s">
        <v>474</v>
      </c>
      <c r="I773" t="s">
        <v>543</v>
      </c>
      <c r="J773">
        <v>910155212.52999997</v>
      </c>
      <c r="K773">
        <v>139863294.27151564</v>
      </c>
    </row>
    <row r="774" spans="1:11" x14ac:dyDescent="0.25">
      <c r="A774">
        <v>1700</v>
      </c>
      <c r="B774" t="s">
        <v>84</v>
      </c>
      <c r="C774" t="s">
        <v>2337</v>
      </c>
      <c r="E774">
        <v>2017</v>
      </c>
      <c r="F774" s="10">
        <v>43100</v>
      </c>
      <c r="G774" t="s">
        <v>489</v>
      </c>
      <c r="H774" t="s">
        <v>474</v>
      </c>
      <c r="I774" t="s">
        <v>543</v>
      </c>
      <c r="J774">
        <v>129922067.41</v>
      </c>
      <c r="K774">
        <v>19965087.378906339</v>
      </c>
    </row>
    <row r="775" spans="1:11" x14ac:dyDescent="0.25">
      <c r="A775">
        <v>1700</v>
      </c>
      <c r="B775" t="s">
        <v>84</v>
      </c>
      <c r="C775" t="s">
        <v>490</v>
      </c>
      <c r="E775">
        <v>2017</v>
      </c>
      <c r="F775" s="10">
        <v>43100</v>
      </c>
      <c r="G775" t="s">
        <v>489</v>
      </c>
      <c r="H775" t="s">
        <v>474</v>
      </c>
      <c r="I775" t="s">
        <v>543</v>
      </c>
      <c r="J775">
        <v>-48234200.439999998</v>
      </c>
      <c r="K775">
        <v>-7412135.9491402404</v>
      </c>
    </row>
    <row r="776" spans="1:11" x14ac:dyDescent="0.25">
      <c r="A776">
        <v>1700</v>
      </c>
      <c r="B776" t="s">
        <v>84</v>
      </c>
      <c r="C776" t="s">
        <v>434</v>
      </c>
      <c r="E776">
        <v>2017</v>
      </c>
      <c r="F776" s="10">
        <v>43100</v>
      </c>
      <c r="G776" t="s">
        <v>489</v>
      </c>
      <c r="H776" t="s">
        <v>474</v>
      </c>
      <c r="I776" t="s">
        <v>543</v>
      </c>
      <c r="J776">
        <v>9563943.7300000004</v>
      </c>
      <c r="K776">
        <v>1469688.5299232588</v>
      </c>
    </row>
    <row r="777" spans="1:11" x14ac:dyDescent="0.25">
      <c r="A777">
        <v>1700</v>
      </c>
      <c r="B777" t="s">
        <v>84</v>
      </c>
      <c r="C777" t="s">
        <v>491</v>
      </c>
      <c r="E777">
        <v>2017</v>
      </c>
      <c r="F777" s="10">
        <v>43100</v>
      </c>
      <c r="G777" t="s">
        <v>489</v>
      </c>
      <c r="H777" t="s">
        <v>474</v>
      </c>
      <c r="I777" t="s">
        <v>543</v>
      </c>
      <c r="J777">
        <v>70292834.540000007</v>
      </c>
      <c r="K777">
        <v>10801880.016836055</v>
      </c>
    </row>
    <row r="778" spans="1:11" x14ac:dyDescent="0.25">
      <c r="A778">
        <v>1723</v>
      </c>
      <c r="B778" t="s">
        <v>86</v>
      </c>
      <c r="C778" t="s">
        <v>436</v>
      </c>
      <c r="E778">
        <v>2017</v>
      </c>
      <c r="F778" s="10">
        <v>43100</v>
      </c>
      <c r="G778" t="s">
        <v>489</v>
      </c>
      <c r="H778" t="s">
        <v>474</v>
      </c>
      <c r="I778" t="s">
        <v>543</v>
      </c>
      <c r="J778">
        <v>627342000</v>
      </c>
      <c r="K778">
        <v>96403467.833777919</v>
      </c>
    </row>
    <row r="779" spans="1:11" x14ac:dyDescent="0.25">
      <c r="A779">
        <v>1723</v>
      </c>
      <c r="B779" t="s">
        <v>86</v>
      </c>
      <c r="C779" t="s">
        <v>2336</v>
      </c>
      <c r="E779">
        <v>2017</v>
      </c>
      <c r="F779" s="10">
        <v>43100</v>
      </c>
      <c r="G779" t="s">
        <v>489</v>
      </c>
      <c r="H779" t="s">
        <v>474</v>
      </c>
      <c r="I779" t="s">
        <v>543</v>
      </c>
      <c r="J779">
        <v>4119886000</v>
      </c>
      <c r="K779">
        <v>633101717.21299064</v>
      </c>
    </row>
    <row r="780" spans="1:11" x14ac:dyDescent="0.25">
      <c r="A780">
        <v>1723</v>
      </c>
      <c r="B780" t="s">
        <v>86</v>
      </c>
      <c r="C780" t="s">
        <v>2337</v>
      </c>
      <c r="E780">
        <v>2017</v>
      </c>
      <c r="F780" s="10">
        <v>43100</v>
      </c>
      <c r="G780" t="s">
        <v>489</v>
      </c>
      <c r="H780" t="s">
        <v>474</v>
      </c>
      <c r="I780" t="s">
        <v>543</v>
      </c>
      <c r="J780">
        <v>206880000</v>
      </c>
      <c r="K780">
        <v>31791191.12932336</v>
      </c>
    </row>
    <row r="781" spans="1:11" x14ac:dyDescent="0.25">
      <c r="A781">
        <v>1723</v>
      </c>
      <c r="B781" t="s">
        <v>86</v>
      </c>
      <c r="C781" t="s">
        <v>490</v>
      </c>
      <c r="E781">
        <v>2017</v>
      </c>
      <c r="F781" s="10">
        <v>43100</v>
      </c>
      <c r="G781" t="s">
        <v>489</v>
      </c>
      <c r="H781" t="s">
        <v>474</v>
      </c>
      <c r="I781" t="s">
        <v>543</v>
      </c>
      <c r="J781">
        <v>206625000</v>
      </c>
      <c r="K781">
        <v>31752005.351394236</v>
      </c>
    </row>
    <row r="782" spans="1:11" x14ac:dyDescent="0.25">
      <c r="A782">
        <v>1723</v>
      </c>
      <c r="B782" t="s">
        <v>86</v>
      </c>
      <c r="C782" t="s">
        <v>434</v>
      </c>
      <c r="E782">
        <v>2017</v>
      </c>
      <c r="F782" s="10">
        <v>43100</v>
      </c>
      <c r="G782" t="s">
        <v>489</v>
      </c>
      <c r="H782" t="s">
        <v>474</v>
      </c>
      <c r="I782" t="s">
        <v>543</v>
      </c>
      <c r="J782">
        <v>29454000</v>
      </c>
      <c r="K782">
        <v>4526187.8553900346</v>
      </c>
    </row>
    <row r="783" spans="1:11" x14ac:dyDescent="0.25">
      <c r="A783">
        <v>1723</v>
      </c>
      <c r="B783" t="s">
        <v>86</v>
      </c>
      <c r="C783" t="s">
        <v>491</v>
      </c>
      <c r="E783">
        <v>2017</v>
      </c>
      <c r="F783" s="10">
        <v>43100</v>
      </c>
      <c r="G783" t="s">
        <v>489</v>
      </c>
      <c r="H783" t="s">
        <v>474</v>
      </c>
      <c r="I783" t="s">
        <v>543</v>
      </c>
      <c r="J783">
        <v>184383000</v>
      </c>
      <c r="K783">
        <v>28334083.497670289</v>
      </c>
    </row>
    <row r="784" spans="1:11" x14ac:dyDescent="0.25">
      <c r="A784">
        <v>1793</v>
      </c>
      <c r="B784" t="s">
        <v>88</v>
      </c>
      <c r="C784" t="s">
        <v>2336</v>
      </c>
      <c r="E784">
        <v>2017</v>
      </c>
      <c r="F784" s="10">
        <v>43100</v>
      </c>
      <c r="G784" t="s">
        <v>489</v>
      </c>
      <c r="H784" t="s">
        <v>474</v>
      </c>
      <c r="I784" t="s">
        <v>543</v>
      </c>
      <c r="J784">
        <v>633117254.41999996</v>
      </c>
      <c r="K784">
        <v>97290949.548234075</v>
      </c>
    </row>
    <row r="785" spans="1:11" x14ac:dyDescent="0.25">
      <c r="A785">
        <v>1793</v>
      </c>
      <c r="B785" t="s">
        <v>88</v>
      </c>
      <c r="C785" t="s">
        <v>2337</v>
      </c>
      <c r="E785">
        <v>2017</v>
      </c>
      <c r="F785" s="10">
        <v>43100</v>
      </c>
      <c r="G785" t="s">
        <v>489</v>
      </c>
      <c r="H785" t="s">
        <v>474</v>
      </c>
      <c r="I785" t="s">
        <v>543</v>
      </c>
      <c r="J785">
        <v>-76167636.709999993</v>
      </c>
      <c r="K785">
        <v>-11704659.20589944</v>
      </c>
    </row>
    <row r="786" spans="1:11" x14ac:dyDescent="0.25">
      <c r="A786">
        <v>1793</v>
      </c>
      <c r="B786" t="s">
        <v>88</v>
      </c>
      <c r="C786" t="s">
        <v>490</v>
      </c>
      <c r="E786">
        <v>2017</v>
      </c>
      <c r="F786" s="10">
        <v>43100</v>
      </c>
      <c r="G786" t="s">
        <v>489</v>
      </c>
      <c r="H786" t="s">
        <v>474</v>
      </c>
      <c r="I786" t="s">
        <v>543</v>
      </c>
      <c r="J786">
        <v>-11313738.09</v>
      </c>
      <c r="K786">
        <v>-1738578.9346785373</v>
      </c>
    </row>
    <row r="787" spans="1:11" x14ac:dyDescent="0.25">
      <c r="A787">
        <v>1793</v>
      </c>
      <c r="B787" t="s">
        <v>88</v>
      </c>
      <c r="C787" t="s">
        <v>491</v>
      </c>
      <c r="E787">
        <v>2017</v>
      </c>
      <c r="F787" s="10">
        <v>43100</v>
      </c>
      <c r="G787" t="s">
        <v>489</v>
      </c>
      <c r="H787" t="s">
        <v>474</v>
      </c>
      <c r="I787" t="s">
        <v>543</v>
      </c>
      <c r="J787">
        <v>12803226.23</v>
      </c>
      <c r="K787">
        <v>1967468.1561769925</v>
      </c>
    </row>
    <row r="788" spans="1:11" x14ac:dyDescent="0.25">
      <c r="A788">
        <v>1882</v>
      </c>
      <c r="B788" t="s">
        <v>90</v>
      </c>
      <c r="C788" t="s">
        <v>2336</v>
      </c>
      <c r="E788">
        <v>2017</v>
      </c>
      <c r="F788" s="10">
        <v>43100</v>
      </c>
      <c r="G788" t="s">
        <v>489</v>
      </c>
      <c r="H788" t="s">
        <v>474</v>
      </c>
      <c r="I788" t="s">
        <v>543</v>
      </c>
      <c r="J788">
        <v>1250921369.1400001</v>
      </c>
      <c r="K788">
        <v>192228733.24673533</v>
      </c>
    </row>
    <row r="789" spans="1:11" x14ac:dyDescent="0.25">
      <c r="A789">
        <v>1882</v>
      </c>
      <c r="B789" t="s">
        <v>90</v>
      </c>
      <c r="C789" t="s">
        <v>2337</v>
      </c>
      <c r="E789">
        <v>2017</v>
      </c>
      <c r="F789" s="10">
        <v>43100</v>
      </c>
      <c r="G789" t="s">
        <v>489</v>
      </c>
      <c r="H789" t="s">
        <v>474</v>
      </c>
      <c r="I789" t="s">
        <v>543</v>
      </c>
      <c r="J789">
        <v>327948552.14999998</v>
      </c>
      <c r="K789">
        <v>50395761.320502311</v>
      </c>
    </row>
    <row r="790" spans="1:11" x14ac:dyDescent="0.25">
      <c r="A790">
        <v>1882</v>
      </c>
      <c r="B790" t="s">
        <v>90</v>
      </c>
      <c r="C790" t="s">
        <v>491</v>
      </c>
      <c r="E790">
        <v>2017</v>
      </c>
      <c r="F790" s="10">
        <v>43100</v>
      </c>
      <c r="G790" t="s">
        <v>489</v>
      </c>
      <c r="H790" t="s">
        <v>474</v>
      </c>
      <c r="I790" t="s">
        <v>543</v>
      </c>
      <c r="J790">
        <v>32503831.329999998</v>
      </c>
      <c r="K790">
        <v>4994854.5738946181</v>
      </c>
    </row>
    <row r="791" spans="1:11" x14ac:dyDescent="0.25">
      <c r="A791">
        <v>1883</v>
      </c>
      <c r="B791" t="s">
        <v>91</v>
      </c>
      <c r="C791" t="s">
        <v>436</v>
      </c>
      <c r="E791">
        <v>2017</v>
      </c>
      <c r="F791" s="10">
        <v>43100</v>
      </c>
      <c r="G791" t="s">
        <v>489</v>
      </c>
      <c r="H791" t="s">
        <v>474</v>
      </c>
      <c r="I791" t="s">
        <v>543</v>
      </c>
      <c r="J791">
        <v>1664973000</v>
      </c>
      <c r="K791">
        <v>255855930.33721435</v>
      </c>
    </row>
    <row r="792" spans="1:11" x14ac:dyDescent="0.25">
      <c r="A792">
        <v>1883</v>
      </c>
      <c r="B792" t="s">
        <v>91</v>
      </c>
      <c r="C792" t="s">
        <v>2336</v>
      </c>
      <c r="E792">
        <v>2017</v>
      </c>
      <c r="F792" s="10">
        <v>43100</v>
      </c>
      <c r="G792" t="s">
        <v>489</v>
      </c>
      <c r="H792" t="s">
        <v>474</v>
      </c>
      <c r="I792" t="s">
        <v>543</v>
      </c>
      <c r="J792">
        <v>5142242000</v>
      </c>
      <c r="K792">
        <v>790206874.7836138</v>
      </c>
    </row>
    <row r="793" spans="1:11" x14ac:dyDescent="0.25">
      <c r="A793">
        <v>1883</v>
      </c>
      <c r="B793" t="s">
        <v>91</v>
      </c>
      <c r="C793" t="s">
        <v>2337</v>
      </c>
      <c r="E793">
        <v>2017</v>
      </c>
      <c r="F793" s="10">
        <v>43100</v>
      </c>
      <c r="G793" t="s">
        <v>489</v>
      </c>
      <c r="H793" t="s">
        <v>474</v>
      </c>
      <c r="I793" t="s">
        <v>543</v>
      </c>
      <c r="J793">
        <v>544000000</v>
      </c>
      <c r="K793">
        <v>83596326.248800799</v>
      </c>
    </row>
    <row r="794" spans="1:11" x14ac:dyDescent="0.25">
      <c r="A794">
        <v>1883</v>
      </c>
      <c r="B794" t="s">
        <v>91</v>
      </c>
      <c r="C794" t="s">
        <v>490</v>
      </c>
      <c r="E794">
        <v>2017</v>
      </c>
      <c r="F794" s="10">
        <v>43100</v>
      </c>
      <c r="G794" t="s">
        <v>489</v>
      </c>
      <c r="H794" t="s">
        <v>474</v>
      </c>
      <c r="I794" t="s">
        <v>543</v>
      </c>
      <c r="J794">
        <v>521481000</v>
      </c>
      <c r="K794">
        <v>80135837.883365601</v>
      </c>
    </row>
    <row r="795" spans="1:11" x14ac:dyDescent="0.25">
      <c r="A795">
        <v>1883</v>
      </c>
      <c r="B795" t="s">
        <v>91</v>
      </c>
      <c r="C795" t="s">
        <v>434</v>
      </c>
      <c r="E795">
        <v>2017</v>
      </c>
      <c r="F795" s="10">
        <v>43100</v>
      </c>
      <c r="G795" t="s">
        <v>489</v>
      </c>
      <c r="H795" t="s">
        <v>474</v>
      </c>
      <c r="I795" t="s">
        <v>543</v>
      </c>
      <c r="J795">
        <v>441248000</v>
      </c>
      <c r="K795">
        <v>67806455.44968906</v>
      </c>
    </row>
    <row r="796" spans="1:11" x14ac:dyDescent="0.25">
      <c r="A796">
        <v>1883</v>
      </c>
      <c r="B796" t="s">
        <v>91</v>
      </c>
      <c r="C796" t="s">
        <v>491</v>
      </c>
      <c r="E796">
        <v>2017</v>
      </c>
      <c r="F796" s="10">
        <v>43100</v>
      </c>
      <c r="G796" t="s">
        <v>489</v>
      </c>
      <c r="H796" t="s">
        <v>474</v>
      </c>
      <c r="I796" t="s">
        <v>543</v>
      </c>
      <c r="J796">
        <v>158244000</v>
      </c>
      <c r="K796">
        <v>24317310.755358882</v>
      </c>
    </row>
    <row r="797" spans="1:11" x14ac:dyDescent="0.25">
      <c r="A797">
        <v>1885</v>
      </c>
      <c r="B797" t="s">
        <v>92</v>
      </c>
      <c r="C797" t="s">
        <v>2336</v>
      </c>
      <c r="E797">
        <v>2017</v>
      </c>
      <c r="F797" s="10">
        <v>43100</v>
      </c>
      <c r="G797" t="s">
        <v>489</v>
      </c>
      <c r="H797" t="s">
        <v>474</v>
      </c>
      <c r="I797" t="s">
        <v>543</v>
      </c>
      <c r="J797">
        <v>1613998895.96</v>
      </c>
      <c r="K797">
        <v>248022754.17624348</v>
      </c>
    </row>
    <row r="798" spans="1:11" x14ac:dyDescent="0.25">
      <c r="A798">
        <v>1885</v>
      </c>
      <c r="B798" t="s">
        <v>92</v>
      </c>
      <c r="C798" t="s">
        <v>2337</v>
      </c>
      <c r="E798">
        <v>2017</v>
      </c>
      <c r="F798" s="10">
        <v>43100</v>
      </c>
      <c r="G798" t="s">
        <v>489</v>
      </c>
      <c r="H798" t="s">
        <v>474</v>
      </c>
      <c r="I798" t="s">
        <v>543</v>
      </c>
      <c r="J798">
        <v>1066931157.38</v>
      </c>
      <c r="K798">
        <v>163955009.40689173</v>
      </c>
    </row>
    <row r="799" spans="1:11" x14ac:dyDescent="0.25">
      <c r="A799">
        <v>8680</v>
      </c>
      <c r="B799" t="s">
        <v>68</v>
      </c>
      <c r="C799" t="s">
        <v>2336</v>
      </c>
      <c r="E799">
        <v>2017</v>
      </c>
      <c r="F799" s="10">
        <v>43100</v>
      </c>
      <c r="G799" t="s">
        <v>489</v>
      </c>
      <c r="H799" t="s">
        <v>474</v>
      </c>
      <c r="I799" t="s">
        <v>543</v>
      </c>
      <c r="J799">
        <v>106800000000</v>
      </c>
      <c r="K799">
        <v>16411925815.021921</v>
      </c>
    </row>
    <row r="800" spans="1:11" x14ac:dyDescent="0.25">
      <c r="A800">
        <v>8680</v>
      </c>
      <c r="B800" t="s">
        <v>68</v>
      </c>
      <c r="C800" t="s">
        <v>2337</v>
      </c>
      <c r="E800">
        <v>2017</v>
      </c>
      <c r="F800" s="10">
        <v>43100</v>
      </c>
      <c r="G800" t="s">
        <v>489</v>
      </c>
      <c r="H800" t="s">
        <v>474</v>
      </c>
      <c r="I800" t="s">
        <v>543</v>
      </c>
      <c r="J800">
        <v>5847000000</v>
      </c>
      <c r="K800">
        <v>898506837.45723939</v>
      </c>
    </row>
    <row r="801" spans="1:11" x14ac:dyDescent="0.25">
      <c r="A801">
        <v>8876</v>
      </c>
      <c r="B801" t="s">
        <v>89</v>
      </c>
      <c r="C801" t="s">
        <v>436</v>
      </c>
      <c r="E801">
        <v>2017</v>
      </c>
      <c r="F801" s="10">
        <v>43100</v>
      </c>
      <c r="G801" t="s">
        <v>489</v>
      </c>
      <c r="H801" t="s">
        <v>474</v>
      </c>
      <c r="I801" t="s">
        <v>543</v>
      </c>
      <c r="J801">
        <v>1972972801.8400002</v>
      </c>
      <c r="K801">
        <v>303186172.83571184</v>
      </c>
    </row>
    <row r="802" spans="1:11" x14ac:dyDescent="0.25">
      <c r="A802">
        <v>8876</v>
      </c>
      <c r="B802" t="s">
        <v>89</v>
      </c>
      <c r="C802" t="s">
        <v>2336</v>
      </c>
      <c r="E802">
        <v>2017</v>
      </c>
      <c r="F802" s="10">
        <v>43100</v>
      </c>
      <c r="G802" t="s">
        <v>489</v>
      </c>
      <c r="H802" t="s">
        <v>474</v>
      </c>
      <c r="I802" t="s">
        <v>543</v>
      </c>
      <c r="J802">
        <v>9358384719.8500004</v>
      </c>
      <c r="K802">
        <v>1438100334.9308324</v>
      </c>
    </row>
    <row r="803" spans="1:11" x14ac:dyDescent="0.25">
      <c r="A803">
        <v>8876</v>
      </c>
      <c r="B803" t="s">
        <v>89</v>
      </c>
      <c r="C803" t="s">
        <v>2337</v>
      </c>
      <c r="E803">
        <v>2017</v>
      </c>
      <c r="F803" s="10">
        <v>43100</v>
      </c>
      <c r="G803" t="s">
        <v>489</v>
      </c>
      <c r="H803" t="s">
        <v>474</v>
      </c>
      <c r="I803" t="s">
        <v>543</v>
      </c>
      <c r="J803">
        <v>1268620431.6800001</v>
      </c>
      <c r="K803">
        <v>194948543.18495548</v>
      </c>
    </row>
    <row r="804" spans="1:11" x14ac:dyDescent="0.25">
      <c r="A804">
        <v>8876</v>
      </c>
      <c r="B804" t="s">
        <v>89</v>
      </c>
      <c r="C804" t="s">
        <v>490</v>
      </c>
      <c r="E804">
        <v>2017</v>
      </c>
      <c r="F804" s="10">
        <v>43100</v>
      </c>
      <c r="G804" t="s">
        <v>489</v>
      </c>
      <c r="H804" t="s">
        <v>474</v>
      </c>
      <c r="I804" t="s">
        <v>543</v>
      </c>
      <c r="J804">
        <v>428372288.58000004</v>
      </c>
      <c r="K804">
        <v>65827848.514851332</v>
      </c>
    </row>
    <row r="805" spans="1:11" x14ac:dyDescent="0.25">
      <c r="A805">
        <v>8876</v>
      </c>
      <c r="B805" t="s">
        <v>89</v>
      </c>
      <c r="C805" t="s">
        <v>434</v>
      </c>
      <c r="E805">
        <v>2017</v>
      </c>
      <c r="F805" s="10">
        <v>43100</v>
      </c>
      <c r="G805" t="s">
        <v>489</v>
      </c>
      <c r="H805" t="s">
        <v>474</v>
      </c>
      <c r="I805" t="s">
        <v>543</v>
      </c>
      <c r="J805">
        <v>37068341.229999997</v>
      </c>
      <c r="K805">
        <v>5696281.5201561647</v>
      </c>
    </row>
    <row r="806" spans="1:11" x14ac:dyDescent="0.25">
      <c r="A806">
        <v>8876</v>
      </c>
      <c r="B806" t="s">
        <v>89</v>
      </c>
      <c r="C806" t="s">
        <v>491</v>
      </c>
      <c r="E806">
        <v>2017</v>
      </c>
      <c r="F806" s="10">
        <v>43100</v>
      </c>
      <c r="G806" t="s">
        <v>489</v>
      </c>
      <c r="H806" t="s">
        <v>474</v>
      </c>
      <c r="I806" t="s">
        <v>543</v>
      </c>
      <c r="J806">
        <v>238911740.34999999</v>
      </c>
      <c r="K806">
        <v>36713499.615748867</v>
      </c>
    </row>
    <row r="807" spans="1:11" x14ac:dyDescent="0.25">
      <c r="A807">
        <v>10113</v>
      </c>
      <c r="B807" t="s">
        <v>65</v>
      </c>
      <c r="C807" t="s">
        <v>436</v>
      </c>
      <c r="E807">
        <v>2017</v>
      </c>
      <c r="F807" s="10">
        <v>43100</v>
      </c>
      <c r="G807" t="s">
        <v>489</v>
      </c>
      <c r="H807" t="s">
        <v>474</v>
      </c>
      <c r="I807" t="s">
        <v>543</v>
      </c>
      <c r="J807">
        <v>2717219000</v>
      </c>
      <c r="K807">
        <v>417554275.76000047</v>
      </c>
    </row>
    <row r="808" spans="1:11" x14ac:dyDescent="0.25">
      <c r="A808">
        <v>10113</v>
      </c>
      <c r="B808" t="s">
        <v>65</v>
      </c>
      <c r="C808" t="s">
        <v>2336</v>
      </c>
      <c r="E808">
        <v>2017</v>
      </c>
      <c r="F808" s="10">
        <v>43100</v>
      </c>
      <c r="G808" t="s">
        <v>489</v>
      </c>
      <c r="H808" t="s">
        <v>474</v>
      </c>
      <c r="I808" t="s">
        <v>543</v>
      </c>
      <c r="J808">
        <v>939987374.88999999</v>
      </c>
      <c r="K808">
        <v>144447594.2298865</v>
      </c>
    </row>
    <row r="809" spans="1:11" x14ac:dyDescent="0.25">
      <c r="A809">
        <v>10113</v>
      </c>
      <c r="B809" t="s">
        <v>65</v>
      </c>
      <c r="C809" t="s">
        <v>2337</v>
      </c>
      <c r="E809">
        <v>2017</v>
      </c>
      <c r="F809" s="10">
        <v>43100</v>
      </c>
      <c r="G809" t="s">
        <v>489</v>
      </c>
      <c r="H809" t="s">
        <v>474</v>
      </c>
      <c r="I809" t="s">
        <v>543</v>
      </c>
      <c r="J809">
        <v>70600898.590000004</v>
      </c>
      <c r="K809">
        <v>10849220.13233114</v>
      </c>
    </row>
    <row r="810" spans="1:11" x14ac:dyDescent="0.25">
      <c r="A810">
        <v>10113</v>
      </c>
      <c r="B810" t="s">
        <v>65</v>
      </c>
      <c r="C810" t="s">
        <v>490</v>
      </c>
      <c r="E810">
        <v>2017</v>
      </c>
      <c r="F810" s="10">
        <v>43100</v>
      </c>
      <c r="G810" t="s">
        <v>489</v>
      </c>
      <c r="H810" t="s">
        <v>474</v>
      </c>
      <c r="I810" t="s">
        <v>543</v>
      </c>
      <c r="J810">
        <v>83018527.289999992</v>
      </c>
      <c r="K810">
        <v>12757433.625054801</v>
      </c>
    </row>
    <row r="811" spans="1:11" x14ac:dyDescent="0.25">
      <c r="A811">
        <v>10113</v>
      </c>
      <c r="B811" t="s">
        <v>65</v>
      </c>
      <c r="C811" t="s">
        <v>434</v>
      </c>
      <c r="E811">
        <v>2017</v>
      </c>
      <c r="F811" s="10">
        <v>43100</v>
      </c>
      <c r="G811" t="s">
        <v>489</v>
      </c>
      <c r="H811" t="s">
        <v>474</v>
      </c>
      <c r="I811" t="s">
        <v>543</v>
      </c>
      <c r="J811">
        <v>11687028.710000001</v>
      </c>
      <c r="K811">
        <v>1795942.3987504807</v>
      </c>
    </row>
    <row r="812" spans="1:11" x14ac:dyDescent="0.25">
      <c r="A812">
        <v>10113</v>
      </c>
      <c r="B812" t="s">
        <v>65</v>
      </c>
      <c r="C812" t="s">
        <v>491</v>
      </c>
      <c r="E812">
        <v>2017</v>
      </c>
      <c r="F812" s="10">
        <v>43100</v>
      </c>
      <c r="G812" t="s">
        <v>489</v>
      </c>
      <c r="H812" t="s">
        <v>474</v>
      </c>
      <c r="I812" t="s">
        <v>543</v>
      </c>
      <c r="J812">
        <v>10645189.380000001</v>
      </c>
      <c r="K812">
        <v>1635843.2433653483</v>
      </c>
    </row>
    <row r="813" spans="1:11" x14ac:dyDescent="0.25">
      <c r="A813">
        <v>13357</v>
      </c>
      <c r="B813" t="s">
        <v>70</v>
      </c>
      <c r="C813" t="s">
        <v>2336</v>
      </c>
      <c r="E813">
        <v>2017</v>
      </c>
      <c r="F813" s="10">
        <v>43100</v>
      </c>
      <c r="G813" t="s">
        <v>489</v>
      </c>
      <c r="H813" t="s">
        <v>474</v>
      </c>
      <c r="I813" t="s">
        <v>543</v>
      </c>
      <c r="J813">
        <v>529293695.62</v>
      </c>
      <c r="K813">
        <v>81336412.61118196</v>
      </c>
    </row>
    <row r="814" spans="1:11" x14ac:dyDescent="0.25">
      <c r="A814">
        <v>13357</v>
      </c>
      <c r="B814" t="s">
        <v>70</v>
      </c>
      <c r="C814" t="s">
        <v>2337</v>
      </c>
      <c r="E814">
        <v>2017</v>
      </c>
      <c r="F814" s="10">
        <v>43100</v>
      </c>
      <c r="G814" t="s">
        <v>489</v>
      </c>
      <c r="H814" t="s">
        <v>474</v>
      </c>
      <c r="I814" t="s">
        <v>543</v>
      </c>
      <c r="J814">
        <v>62935888.450000003</v>
      </c>
      <c r="K814">
        <v>9671340.1904859077</v>
      </c>
    </row>
    <row r="815" spans="1:11" x14ac:dyDescent="0.25">
      <c r="A815">
        <v>1703</v>
      </c>
      <c r="B815" t="s">
        <v>125</v>
      </c>
      <c r="C815" t="s">
        <v>436</v>
      </c>
      <c r="E815">
        <v>2014</v>
      </c>
      <c r="F815" s="10">
        <v>41912</v>
      </c>
      <c r="G815" t="s">
        <v>489</v>
      </c>
      <c r="H815" t="s">
        <v>474</v>
      </c>
      <c r="I815" t="s">
        <v>545</v>
      </c>
      <c r="J815">
        <v>9323000000</v>
      </c>
      <c r="K815">
        <v>11731131475.998556</v>
      </c>
    </row>
    <row r="816" spans="1:11" x14ac:dyDescent="0.25">
      <c r="A816">
        <v>1703</v>
      </c>
      <c r="B816" t="s">
        <v>125</v>
      </c>
      <c r="C816" t="s">
        <v>2336</v>
      </c>
      <c r="E816">
        <v>2014</v>
      </c>
      <c r="F816" s="10">
        <v>41912</v>
      </c>
      <c r="G816" t="s">
        <v>489</v>
      </c>
      <c r="H816" t="s">
        <v>474</v>
      </c>
      <c r="I816" t="s">
        <v>545</v>
      </c>
      <c r="J816">
        <v>71227000000</v>
      </c>
      <c r="K816">
        <v>89624938500.584488</v>
      </c>
    </row>
    <row r="817" spans="1:11" x14ac:dyDescent="0.25">
      <c r="A817">
        <v>1703</v>
      </c>
      <c r="B817" t="s">
        <v>125</v>
      </c>
      <c r="C817" t="s">
        <v>2337</v>
      </c>
      <c r="E817">
        <v>2014</v>
      </c>
      <c r="F817" s="10">
        <v>41912</v>
      </c>
      <c r="G817" t="s">
        <v>489</v>
      </c>
      <c r="H817" t="s">
        <v>474</v>
      </c>
      <c r="I817" t="s">
        <v>545</v>
      </c>
      <c r="J817">
        <v>5292000000</v>
      </c>
      <c r="K817">
        <v>6658923926.9531651</v>
      </c>
    </row>
    <row r="818" spans="1:11" x14ac:dyDescent="0.25">
      <c r="A818">
        <v>3557</v>
      </c>
      <c r="B818" t="s">
        <v>122</v>
      </c>
      <c r="C818" t="s">
        <v>436</v>
      </c>
      <c r="E818">
        <v>2014</v>
      </c>
      <c r="F818" s="10">
        <v>41912</v>
      </c>
      <c r="G818" t="s">
        <v>489</v>
      </c>
      <c r="H818" t="s">
        <v>474</v>
      </c>
      <c r="I818" t="s">
        <v>545</v>
      </c>
      <c r="J818">
        <v>289196000</v>
      </c>
      <c r="K818">
        <v>363895344.66726142</v>
      </c>
    </row>
    <row r="819" spans="1:11" x14ac:dyDescent="0.25">
      <c r="A819">
        <v>3557</v>
      </c>
      <c r="B819" t="s">
        <v>122</v>
      </c>
      <c r="C819" t="s">
        <v>2336</v>
      </c>
      <c r="E819">
        <v>2014</v>
      </c>
      <c r="F819" s="10">
        <v>41912</v>
      </c>
      <c r="G819" t="s">
        <v>489</v>
      </c>
      <c r="H819" t="s">
        <v>474</v>
      </c>
      <c r="I819" t="s">
        <v>545</v>
      </c>
      <c r="J819">
        <v>3716629000</v>
      </c>
      <c r="K819">
        <v>4676634500.3227539</v>
      </c>
    </row>
    <row r="820" spans="1:11" x14ac:dyDescent="0.25">
      <c r="A820">
        <v>3557</v>
      </c>
      <c r="B820" t="s">
        <v>122</v>
      </c>
      <c r="C820" t="s">
        <v>2337</v>
      </c>
      <c r="E820">
        <v>2014</v>
      </c>
      <c r="F820" s="10">
        <v>41912</v>
      </c>
      <c r="G820" t="s">
        <v>489</v>
      </c>
      <c r="H820" t="s">
        <v>474</v>
      </c>
      <c r="I820" t="s">
        <v>545</v>
      </c>
      <c r="J820">
        <v>101396000</v>
      </c>
      <c r="K820">
        <v>127586593.06450173</v>
      </c>
    </row>
    <row r="821" spans="1:11" x14ac:dyDescent="0.25">
      <c r="A821">
        <v>1012</v>
      </c>
      <c r="B821" t="s">
        <v>280</v>
      </c>
      <c r="C821" t="s">
        <v>2336</v>
      </c>
      <c r="E821">
        <v>2014</v>
      </c>
      <c r="F821" s="10">
        <v>42004</v>
      </c>
      <c r="G821" t="s">
        <v>489</v>
      </c>
      <c r="H821" t="s">
        <v>474</v>
      </c>
      <c r="I821" t="s">
        <v>545</v>
      </c>
      <c r="J821">
        <v>33100000</v>
      </c>
      <c r="K821">
        <v>40186728.666735463</v>
      </c>
    </row>
    <row r="822" spans="1:11" x14ac:dyDescent="0.25">
      <c r="A822">
        <v>1363</v>
      </c>
      <c r="B822" t="s">
        <v>118</v>
      </c>
      <c r="C822" t="s">
        <v>2336</v>
      </c>
      <c r="E822">
        <v>2014</v>
      </c>
      <c r="F822" s="10">
        <v>42004</v>
      </c>
      <c r="G822" t="s">
        <v>489</v>
      </c>
      <c r="H822" t="s">
        <v>474</v>
      </c>
      <c r="I822" t="s">
        <v>545</v>
      </c>
      <c r="J822">
        <v>172391594.87</v>
      </c>
      <c r="K822">
        <v>209300732.55185726</v>
      </c>
    </row>
    <row r="823" spans="1:11" x14ac:dyDescent="0.25">
      <c r="A823">
        <v>1363</v>
      </c>
      <c r="B823" t="s">
        <v>118</v>
      </c>
      <c r="C823" t="s">
        <v>2337</v>
      </c>
      <c r="E823">
        <v>2014</v>
      </c>
      <c r="F823" s="10">
        <v>42004</v>
      </c>
      <c r="G823" t="s">
        <v>489</v>
      </c>
      <c r="H823" t="s">
        <v>474</v>
      </c>
      <c r="I823" t="s">
        <v>545</v>
      </c>
      <c r="J823">
        <v>6083390.8099999996</v>
      </c>
      <c r="K823">
        <v>7385848.213147494</v>
      </c>
    </row>
    <row r="824" spans="1:11" x14ac:dyDescent="0.25">
      <c r="A824">
        <v>1908</v>
      </c>
      <c r="B824" t="s">
        <v>117</v>
      </c>
      <c r="C824" t="s">
        <v>436</v>
      </c>
      <c r="E824">
        <v>2014</v>
      </c>
      <c r="F824" s="10">
        <v>42004</v>
      </c>
      <c r="G824" t="s">
        <v>489</v>
      </c>
      <c r="H824" t="s">
        <v>474</v>
      </c>
      <c r="I824" t="s">
        <v>545</v>
      </c>
      <c r="J824">
        <v>96700000</v>
      </c>
      <c r="K824">
        <v>117403524.53393714</v>
      </c>
    </row>
    <row r="825" spans="1:11" x14ac:dyDescent="0.25">
      <c r="A825">
        <v>1908</v>
      </c>
      <c r="B825" t="s">
        <v>117</v>
      </c>
      <c r="C825" t="s">
        <v>2336</v>
      </c>
      <c r="E825">
        <v>2014</v>
      </c>
      <c r="F825" s="10">
        <v>42004</v>
      </c>
      <c r="G825" t="s">
        <v>489</v>
      </c>
      <c r="H825" t="s">
        <v>474</v>
      </c>
      <c r="I825" t="s">
        <v>545</v>
      </c>
      <c r="J825">
        <v>902000000</v>
      </c>
      <c r="K825">
        <v>1095118708.6826401</v>
      </c>
    </row>
    <row r="826" spans="1:11" x14ac:dyDescent="0.25">
      <c r="A826">
        <v>1908</v>
      </c>
      <c r="B826" t="s">
        <v>117</v>
      </c>
      <c r="C826" t="s">
        <v>2337</v>
      </c>
      <c r="E826">
        <v>2014</v>
      </c>
      <c r="F826" s="10">
        <v>42004</v>
      </c>
      <c r="G826" t="s">
        <v>489</v>
      </c>
      <c r="H826" t="s">
        <v>474</v>
      </c>
      <c r="I826" t="s">
        <v>545</v>
      </c>
      <c r="J826">
        <v>93000000</v>
      </c>
      <c r="K826">
        <v>112911352.4473232</v>
      </c>
    </row>
    <row r="827" spans="1:11" x14ac:dyDescent="0.25">
      <c r="A827">
        <v>3393</v>
      </c>
      <c r="B827" t="s">
        <v>121</v>
      </c>
      <c r="C827" t="s">
        <v>436</v>
      </c>
      <c r="E827">
        <v>2014</v>
      </c>
      <c r="F827" s="10">
        <v>42004</v>
      </c>
      <c r="G827" t="s">
        <v>489</v>
      </c>
      <c r="H827" t="s">
        <v>474</v>
      </c>
      <c r="I827" t="s">
        <v>545</v>
      </c>
      <c r="J827">
        <v>123253000</v>
      </c>
      <c r="K827">
        <v>149641536.80849385</v>
      </c>
    </row>
    <row r="828" spans="1:11" x14ac:dyDescent="0.25">
      <c r="A828">
        <v>3393</v>
      </c>
      <c r="B828" t="s">
        <v>121</v>
      </c>
      <c r="C828" t="s">
        <v>2336</v>
      </c>
      <c r="E828">
        <v>2014</v>
      </c>
      <c r="F828" s="10">
        <v>42004</v>
      </c>
      <c r="G828" t="s">
        <v>489</v>
      </c>
      <c r="H828" t="s">
        <v>474</v>
      </c>
      <c r="I828" t="s">
        <v>545</v>
      </c>
      <c r="J828">
        <v>2036746000</v>
      </c>
      <c r="K828">
        <v>2472814467.2223201</v>
      </c>
    </row>
    <row r="829" spans="1:11" x14ac:dyDescent="0.25">
      <c r="A829">
        <v>3393</v>
      </c>
      <c r="B829" t="s">
        <v>121</v>
      </c>
      <c r="C829" t="s">
        <v>2337</v>
      </c>
      <c r="E829">
        <v>2014</v>
      </c>
      <c r="F829" s="10">
        <v>42004</v>
      </c>
      <c r="G829" t="s">
        <v>489</v>
      </c>
      <c r="H829" t="s">
        <v>474</v>
      </c>
      <c r="I829" t="s">
        <v>545</v>
      </c>
      <c r="J829">
        <v>96621000</v>
      </c>
      <c r="K829">
        <v>117307610.58938512</v>
      </c>
    </row>
    <row r="830" spans="1:11" x14ac:dyDescent="0.25">
      <c r="A830">
        <v>8077</v>
      </c>
      <c r="B830" t="s">
        <v>119</v>
      </c>
      <c r="C830" t="s">
        <v>436</v>
      </c>
      <c r="E830">
        <v>2014</v>
      </c>
      <c r="F830" s="10">
        <v>42004</v>
      </c>
      <c r="G830" t="s">
        <v>489</v>
      </c>
      <c r="H830" t="s">
        <v>474</v>
      </c>
      <c r="I830" t="s">
        <v>545</v>
      </c>
      <c r="J830">
        <v>154499000</v>
      </c>
      <c r="K830">
        <v>187577323.02966654</v>
      </c>
    </row>
    <row r="831" spans="1:11" x14ac:dyDescent="0.25">
      <c r="A831">
        <v>8077</v>
      </c>
      <c r="B831" t="s">
        <v>119</v>
      </c>
      <c r="C831" t="s">
        <v>2336</v>
      </c>
      <c r="E831">
        <v>2014</v>
      </c>
      <c r="F831" s="10">
        <v>42004</v>
      </c>
      <c r="G831" t="s">
        <v>489</v>
      </c>
      <c r="H831" t="s">
        <v>474</v>
      </c>
      <c r="I831" t="s">
        <v>545</v>
      </c>
      <c r="J831">
        <v>2181739000</v>
      </c>
      <c r="K831">
        <v>2648850550.2910805</v>
      </c>
    </row>
    <row r="832" spans="1:11" x14ac:dyDescent="0.25">
      <c r="A832">
        <v>8077</v>
      </c>
      <c r="B832" t="s">
        <v>119</v>
      </c>
      <c r="C832" t="s">
        <v>2337</v>
      </c>
      <c r="E832">
        <v>2014</v>
      </c>
      <c r="F832" s="10">
        <v>42004</v>
      </c>
      <c r="G832" t="s">
        <v>489</v>
      </c>
      <c r="H832" t="s">
        <v>474</v>
      </c>
      <c r="I832" t="s">
        <v>545</v>
      </c>
      <c r="J832">
        <v>46309000</v>
      </c>
      <c r="K832">
        <v>56223783.015947208</v>
      </c>
    </row>
    <row r="833" spans="1:11" x14ac:dyDescent="0.25">
      <c r="A833">
        <v>8086</v>
      </c>
      <c r="B833" t="s">
        <v>127</v>
      </c>
      <c r="C833" t="s">
        <v>2336</v>
      </c>
      <c r="E833">
        <v>2014</v>
      </c>
      <c r="F833" s="10">
        <v>42004</v>
      </c>
      <c r="G833" t="s">
        <v>489</v>
      </c>
      <c r="H833" t="s">
        <v>474</v>
      </c>
      <c r="I833" t="s">
        <v>545</v>
      </c>
      <c r="J833">
        <v>1234700000</v>
      </c>
      <c r="K833">
        <v>1499049966.3087094</v>
      </c>
    </row>
    <row r="834" spans="1:11" x14ac:dyDescent="0.25">
      <c r="A834">
        <v>8086</v>
      </c>
      <c r="B834" t="s">
        <v>127</v>
      </c>
      <c r="C834" t="s">
        <v>2337</v>
      </c>
      <c r="E834">
        <v>2014</v>
      </c>
      <c r="F834" s="10">
        <v>42004</v>
      </c>
      <c r="G834" t="s">
        <v>489</v>
      </c>
      <c r="H834" t="s">
        <v>474</v>
      </c>
      <c r="I834" t="s">
        <v>545</v>
      </c>
      <c r="J834">
        <v>69800000</v>
      </c>
      <c r="K834">
        <v>84744219.363689885</v>
      </c>
    </row>
    <row r="835" spans="1:11" x14ac:dyDescent="0.25">
      <c r="A835">
        <v>8104</v>
      </c>
      <c r="B835" t="s">
        <v>120</v>
      </c>
      <c r="C835" t="s">
        <v>436</v>
      </c>
      <c r="E835">
        <v>2014</v>
      </c>
      <c r="F835" s="10">
        <v>42004</v>
      </c>
      <c r="G835" t="s">
        <v>489</v>
      </c>
      <c r="H835" t="s">
        <v>474</v>
      </c>
      <c r="I835" t="s">
        <v>545</v>
      </c>
      <c r="J835">
        <v>894000000</v>
      </c>
      <c r="K835">
        <v>1085405904.1710424</v>
      </c>
    </row>
    <row r="836" spans="1:11" x14ac:dyDescent="0.25">
      <c r="A836">
        <v>8104</v>
      </c>
      <c r="B836" t="s">
        <v>120</v>
      </c>
      <c r="C836" t="s">
        <v>2336</v>
      </c>
      <c r="E836">
        <v>2014</v>
      </c>
      <c r="F836" s="10">
        <v>42004</v>
      </c>
      <c r="G836" t="s">
        <v>489</v>
      </c>
      <c r="H836" t="s">
        <v>474</v>
      </c>
      <c r="I836" t="s">
        <v>545</v>
      </c>
      <c r="J836">
        <v>8006000000</v>
      </c>
      <c r="K836">
        <v>9720089114.9813938</v>
      </c>
    </row>
    <row r="837" spans="1:11" x14ac:dyDescent="0.25">
      <c r="A837">
        <v>8104</v>
      </c>
      <c r="B837" t="s">
        <v>120</v>
      </c>
      <c r="C837" t="s">
        <v>2337</v>
      </c>
      <c r="E837">
        <v>2014</v>
      </c>
      <c r="F837" s="10">
        <v>42004</v>
      </c>
      <c r="G837" t="s">
        <v>489</v>
      </c>
      <c r="H837" t="s">
        <v>474</v>
      </c>
      <c r="I837" t="s">
        <v>545</v>
      </c>
      <c r="J837">
        <v>44000000</v>
      </c>
      <c r="K837">
        <v>53420424.813787326</v>
      </c>
    </row>
    <row r="838" spans="1:11" x14ac:dyDescent="0.25">
      <c r="A838">
        <v>1703</v>
      </c>
      <c r="B838" t="s">
        <v>125</v>
      </c>
      <c r="C838" t="s">
        <v>436</v>
      </c>
      <c r="E838">
        <v>2015</v>
      </c>
      <c r="F838" s="10">
        <v>42277</v>
      </c>
      <c r="G838" t="s">
        <v>489</v>
      </c>
      <c r="H838" t="s">
        <v>474</v>
      </c>
      <c r="I838" t="s">
        <v>545</v>
      </c>
      <c r="J838">
        <v>9166000000</v>
      </c>
      <c r="K838">
        <v>10268670360.669401</v>
      </c>
    </row>
    <row r="839" spans="1:11" x14ac:dyDescent="0.25">
      <c r="A839">
        <v>1703</v>
      </c>
      <c r="B839" t="s">
        <v>125</v>
      </c>
      <c r="C839" t="s">
        <v>2336</v>
      </c>
      <c r="E839">
        <v>2015</v>
      </c>
      <c r="F839" s="10">
        <v>42277</v>
      </c>
      <c r="G839" t="s">
        <v>489</v>
      </c>
      <c r="H839" t="s">
        <v>474</v>
      </c>
      <c r="I839" t="s">
        <v>545</v>
      </c>
      <c r="J839">
        <v>75636000000</v>
      </c>
      <c r="K839">
        <v>84735015426.531845</v>
      </c>
    </row>
    <row r="840" spans="1:11" x14ac:dyDescent="0.25">
      <c r="A840">
        <v>1703</v>
      </c>
      <c r="B840" t="s">
        <v>125</v>
      </c>
      <c r="C840" t="s">
        <v>2337</v>
      </c>
      <c r="E840">
        <v>2015</v>
      </c>
      <c r="F840" s="10">
        <v>42277</v>
      </c>
      <c r="G840" t="s">
        <v>489</v>
      </c>
      <c r="H840" t="s">
        <v>474</v>
      </c>
      <c r="I840" t="s">
        <v>545</v>
      </c>
      <c r="J840">
        <v>5349000000</v>
      </c>
      <c r="K840">
        <v>5992485027.189682</v>
      </c>
    </row>
    <row r="841" spans="1:11" x14ac:dyDescent="0.25">
      <c r="A841">
        <v>3557</v>
      </c>
      <c r="B841" t="s">
        <v>122</v>
      </c>
      <c r="C841" t="s">
        <v>436</v>
      </c>
      <c r="E841">
        <v>2015</v>
      </c>
      <c r="F841" s="10">
        <v>42277</v>
      </c>
      <c r="G841" t="s">
        <v>489</v>
      </c>
      <c r="H841" t="s">
        <v>474</v>
      </c>
      <c r="I841" t="s">
        <v>545</v>
      </c>
      <c r="J841">
        <v>312746000</v>
      </c>
      <c r="K841">
        <v>350369362.9301672</v>
      </c>
    </row>
    <row r="842" spans="1:11" x14ac:dyDescent="0.25">
      <c r="A842">
        <v>3557</v>
      </c>
      <c r="B842" t="s">
        <v>122</v>
      </c>
      <c r="C842" t="s">
        <v>2336</v>
      </c>
      <c r="E842">
        <v>2015</v>
      </c>
      <c r="F842" s="10">
        <v>42277</v>
      </c>
      <c r="G842" t="s">
        <v>489</v>
      </c>
      <c r="H842" t="s">
        <v>474</v>
      </c>
      <c r="I842" t="s">
        <v>545</v>
      </c>
      <c r="J842">
        <v>3421527000</v>
      </c>
      <c r="K842">
        <v>3833136907.3892751</v>
      </c>
    </row>
    <row r="843" spans="1:11" x14ac:dyDescent="0.25">
      <c r="A843">
        <v>3557</v>
      </c>
      <c r="B843" t="s">
        <v>122</v>
      </c>
      <c r="C843" t="s">
        <v>2337</v>
      </c>
      <c r="E843">
        <v>2015</v>
      </c>
      <c r="F843" s="10">
        <v>42277</v>
      </c>
      <c r="G843" t="s">
        <v>489</v>
      </c>
      <c r="H843" t="s">
        <v>474</v>
      </c>
      <c r="I843" t="s">
        <v>545</v>
      </c>
      <c r="J843">
        <v>85232000</v>
      </c>
      <c r="K843">
        <v>95485414.813503653</v>
      </c>
    </row>
    <row r="844" spans="1:11" x14ac:dyDescent="0.25">
      <c r="A844">
        <v>1363</v>
      </c>
      <c r="B844" t="s">
        <v>118</v>
      </c>
      <c r="C844" t="s">
        <v>2336</v>
      </c>
      <c r="E844">
        <v>2015</v>
      </c>
      <c r="F844" s="10">
        <v>42369</v>
      </c>
      <c r="G844" t="s">
        <v>489</v>
      </c>
      <c r="H844" t="s">
        <v>474</v>
      </c>
      <c r="I844" t="s">
        <v>545</v>
      </c>
      <c r="J844">
        <v>172672752.56</v>
      </c>
      <c r="K844">
        <v>187988760.87474838</v>
      </c>
    </row>
    <row r="845" spans="1:11" x14ac:dyDescent="0.25">
      <c r="A845">
        <v>1363</v>
      </c>
      <c r="B845" t="s">
        <v>118</v>
      </c>
      <c r="C845" t="s">
        <v>2337</v>
      </c>
      <c r="E845">
        <v>2015</v>
      </c>
      <c r="F845" s="10">
        <v>42369</v>
      </c>
      <c r="G845" t="s">
        <v>489</v>
      </c>
      <c r="H845" t="s">
        <v>474</v>
      </c>
      <c r="I845" t="s">
        <v>545</v>
      </c>
      <c r="J845">
        <v>10239688.18</v>
      </c>
      <c r="K845">
        <v>11147944.676639881</v>
      </c>
    </row>
    <row r="846" spans="1:11" x14ac:dyDescent="0.25">
      <c r="A846">
        <v>1908</v>
      </c>
      <c r="B846" t="s">
        <v>117</v>
      </c>
      <c r="C846" t="s">
        <v>436</v>
      </c>
      <c r="E846">
        <v>2015</v>
      </c>
      <c r="F846" s="10">
        <v>42369</v>
      </c>
      <c r="G846" t="s">
        <v>489</v>
      </c>
      <c r="H846" t="s">
        <v>474</v>
      </c>
      <c r="I846" t="s">
        <v>545</v>
      </c>
      <c r="J846">
        <v>76100000</v>
      </c>
      <c r="K846">
        <v>82850041.42502071</v>
      </c>
    </row>
    <row r="847" spans="1:11" x14ac:dyDescent="0.25">
      <c r="A847">
        <v>1908</v>
      </c>
      <c r="B847" t="s">
        <v>117</v>
      </c>
      <c r="C847" t="s">
        <v>2336</v>
      </c>
      <c r="E847">
        <v>2015</v>
      </c>
      <c r="F847" s="10">
        <v>42369</v>
      </c>
      <c r="G847" t="s">
        <v>489</v>
      </c>
      <c r="H847" t="s">
        <v>474</v>
      </c>
      <c r="I847" t="s">
        <v>545</v>
      </c>
      <c r="J847">
        <v>996500000</v>
      </c>
      <c r="K847">
        <v>1084889175.8217232</v>
      </c>
    </row>
    <row r="848" spans="1:11" x14ac:dyDescent="0.25">
      <c r="A848">
        <v>1908</v>
      </c>
      <c r="B848" t="s">
        <v>117</v>
      </c>
      <c r="C848" t="s">
        <v>2337</v>
      </c>
      <c r="E848">
        <v>2015</v>
      </c>
      <c r="F848" s="10">
        <v>42369</v>
      </c>
      <c r="G848" t="s">
        <v>489</v>
      </c>
      <c r="H848" t="s">
        <v>474</v>
      </c>
      <c r="I848" t="s">
        <v>545</v>
      </c>
      <c r="J848">
        <v>84400000</v>
      </c>
      <c r="K848">
        <v>91886248.308432966</v>
      </c>
    </row>
    <row r="849" spans="1:11" x14ac:dyDescent="0.25">
      <c r="A849">
        <v>3393</v>
      </c>
      <c r="B849" t="s">
        <v>121</v>
      </c>
      <c r="C849" t="s">
        <v>436</v>
      </c>
      <c r="E849">
        <v>2015</v>
      </c>
      <c r="F849" s="10">
        <v>42369</v>
      </c>
      <c r="G849" t="s">
        <v>489</v>
      </c>
      <c r="H849" t="s">
        <v>474</v>
      </c>
      <c r="I849" t="s">
        <v>545</v>
      </c>
      <c r="J849">
        <v>151179000</v>
      </c>
      <c r="K849">
        <v>164588520.53341928</v>
      </c>
    </row>
    <row r="850" spans="1:11" x14ac:dyDescent="0.25">
      <c r="A850">
        <v>3393</v>
      </c>
      <c r="B850" t="s">
        <v>121</v>
      </c>
      <c r="C850" t="s">
        <v>2336</v>
      </c>
      <c r="E850">
        <v>2015</v>
      </c>
      <c r="F850" s="10">
        <v>42369</v>
      </c>
      <c r="G850" t="s">
        <v>489</v>
      </c>
      <c r="H850" t="s">
        <v>474</v>
      </c>
      <c r="I850" t="s">
        <v>545</v>
      </c>
      <c r="J850">
        <v>1956734000</v>
      </c>
      <c r="K850">
        <v>2130295571.0610576</v>
      </c>
    </row>
    <row r="851" spans="1:11" x14ac:dyDescent="0.25">
      <c r="A851">
        <v>3393</v>
      </c>
      <c r="B851" t="s">
        <v>121</v>
      </c>
      <c r="C851" t="s">
        <v>2337</v>
      </c>
      <c r="E851">
        <v>2015</v>
      </c>
      <c r="F851" s="10">
        <v>42369</v>
      </c>
      <c r="G851" t="s">
        <v>489</v>
      </c>
      <c r="H851" t="s">
        <v>474</v>
      </c>
      <c r="I851" t="s">
        <v>545</v>
      </c>
      <c r="J851">
        <v>80840000</v>
      </c>
      <c r="K851">
        <v>88010477.64518626</v>
      </c>
    </row>
    <row r="852" spans="1:11" x14ac:dyDescent="0.25">
      <c r="A852">
        <v>8077</v>
      </c>
      <c r="B852" t="s">
        <v>119</v>
      </c>
      <c r="C852" t="s">
        <v>436</v>
      </c>
      <c r="E852">
        <v>2015</v>
      </c>
      <c r="F852" s="10">
        <v>42369</v>
      </c>
      <c r="G852" t="s">
        <v>489</v>
      </c>
      <c r="H852" t="s">
        <v>474</v>
      </c>
      <c r="I852" t="s">
        <v>545</v>
      </c>
      <c r="J852">
        <v>177359000</v>
      </c>
      <c r="K852">
        <v>193090676.70302561</v>
      </c>
    </row>
    <row r="853" spans="1:11" x14ac:dyDescent="0.25">
      <c r="A853">
        <v>8077</v>
      </c>
      <c r="B853" t="s">
        <v>119</v>
      </c>
      <c r="C853" t="s">
        <v>2336</v>
      </c>
      <c r="E853">
        <v>2015</v>
      </c>
      <c r="F853" s="10">
        <v>42369</v>
      </c>
      <c r="G853" t="s">
        <v>489</v>
      </c>
      <c r="H853" t="s">
        <v>474</v>
      </c>
      <c r="I853" t="s">
        <v>545</v>
      </c>
      <c r="J853">
        <v>2334831000</v>
      </c>
      <c r="K853">
        <v>2541929632.9884696</v>
      </c>
    </row>
    <row r="854" spans="1:11" x14ac:dyDescent="0.25">
      <c r="A854">
        <v>8077</v>
      </c>
      <c r="B854" t="s">
        <v>119</v>
      </c>
      <c r="C854" t="s">
        <v>2337</v>
      </c>
      <c r="E854">
        <v>2015</v>
      </c>
      <c r="F854" s="10">
        <v>42369</v>
      </c>
      <c r="G854" t="s">
        <v>489</v>
      </c>
      <c r="H854" t="s">
        <v>474</v>
      </c>
      <c r="I854" t="s">
        <v>545</v>
      </c>
      <c r="J854">
        <v>52170000</v>
      </c>
      <c r="K854">
        <v>56797459.410556249</v>
      </c>
    </row>
    <row r="855" spans="1:11" x14ac:dyDescent="0.25">
      <c r="A855">
        <v>8086</v>
      </c>
      <c r="B855" t="s">
        <v>127</v>
      </c>
      <c r="C855" t="s">
        <v>2336</v>
      </c>
      <c r="E855">
        <v>2015</v>
      </c>
      <c r="F855" s="10">
        <v>42369</v>
      </c>
      <c r="G855" t="s">
        <v>489</v>
      </c>
      <c r="H855" t="s">
        <v>474</v>
      </c>
      <c r="I855" t="s">
        <v>545</v>
      </c>
      <c r="J855">
        <v>1317100000</v>
      </c>
      <c r="K855">
        <v>1433926275.4388275</v>
      </c>
    </row>
    <row r="856" spans="1:11" x14ac:dyDescent="0.25">
      <c r="A856">
        <v>8086</v>
      </c>
      <c r="B856" t="s">
        <v>127</v>
      </c>
      <c r="C856" t="s">
        <v>2337</v>
      </c>
      <c r="E856">
        <v>2015</v>
      </c>
      <c r="F856" s="10">
        <v>42369</v>
      </c>
      <c r="G856" t="s">
        <v>489</v>
      </c>
      <c r="H856" t="s">
        <v>474</v>
      </c>
      <c r="I856" t="s">
        <v>545</v>
      </c>
      <c r="J856">
        <v>80500000</v>
      </c>
      <c r="K856">
        <v>87640319.772853717</v>
      </c>
    </row>
    <row r="857" spans="1:11" x14ac:dyDescent="0.25">
      <c r="A857">
        <v>8104</v>
      </c>
      <c r="B857" t="s">
        <v>120</v>
      </c>
      <c r="C857" t="s">
        <v>436</v>
      </c>
      <c r="E857">
        <v>2015</v>
      </c>
      <c r="F857" s="10">
        <v>42369</v>
      </c>
      <c r="G857" t="s">
        <v>489</v>
      </c>
      <c r="H857" t="s">
        <v>474</v>
      </c>
      <c r="I857" t="s">
        <v>545</v>
      </c>
      <c r="J857">
        <v>1038000000</v>
      </c>
      <c r="K857">
        <v>1130070210.2387846</v>
      </c>
    </row>
    <row r="858" spans="1:11" x14ac:dyDescent="0.25">
      <c r="A858">
        <v>8104</v>
      </c>
      <c r="B858" t="s">
        <v>120</v>
      </c>
      <c r="C858" t="s">
        <v>2336</v>
      </c>
      <c r="E858">
        <v>2015</v>
      </c>
      <c r="F858" s="10">
        <v>42369</v>
      </c>
      <c r="G858" t="s">
        <v>489</v>
      </c>
      <c r="H858" t="s">
        <v>474</v>
      </c>
      <c r="I858" t="s">
        <v>545</v>
      </c>
      <c r="J858">
        <v>7902000000</v>
      </c>
      <c r="K858">
        <v>8602904432.8582611</v>
      </c>
    </row>
    <row r="859" spans="1:11" x14ac:dyDescent="0.25">
      <c r="A859">
        <v>8104</v>
      </c>
      <c r="B859" t="s">
        <v>120</v>
      </c>
      <c r="C859" t="s">
        <v>2337</v>
      </c>
      <c r="E859">
        <v>2015</v>
      </c>
      <c r="F859" s="10">
        <v>42369</v>
      </c>
      <c r="G859" t="s">
        <v>489</v>
      </c>
      <c r="H859" t="s">
        <v>474</v>
      </c>
      <c r="I859" t="s">
        <v>545</v>
      </c>
      <c r="J859">
        <v>167000000</v>
      </c>
      <c r="K859">
        <v>181812837.29275241</v>
      </c>
    </row>
    <row r="860" spans="1:11" x14ac:dyDescent="0.25">
      <c r="A860">
        <v>8182</v>
      </c>
      <c r="B860" t="s">
        <v>126</v>
      </c>
      <c r="C860" t="s">
        <v>2336</v>
      </c>
      <c r="E860">
        <v>2015</v>
      </c>
      <c r="F860" s="10">
        <v>42369</v>
      </c>
      <c r="G860" t="s">
        <v>489</v>
      </c>
      <c r="H860" t="s">
        <v>474</v>
      </c>
      <c r="I860" t="s">
        <v>545</v>
      </c>
      <c r="J860">
        <v>234000000</v>
      </c>
      <c r="K860">
        <v>254755712.1347549</v>
      </c>
    </row>
    <row r="861" spans="1:11" x14ac:dyDescent="0.25">
      <c r="A861">
        <v>8448</v>
      </c>
      <c r="B861" t="s">
        <v>114</v>
      </c>
      <c r="C861" t="s">
        <v>2336</v>
      </c>
      <c r="E861">
        <v>2015</v>
      </c>
      <c r="F861" s="10">
        <v>42369</v>
      </c>
      <c r="G861" t="s">
        <v>489</v>
      </c>
      <c r="H861" t="s">
        <v>474</v>
      </c>
      <c r="I861" t="s">
        <v>545</v>
      </c>
      <c r="J861">
        <v>310000000</v>
      </c>
      <c r="K861">
        <v>337496883.59732485</v>
      </c>
    </row>
    <row r="862" spans="1:11" x14ac:dyDescent="0.25">
      <c r="A862">
        <v>1593</v>
      </c>
      <c r="B862" t="s">
        <v>2252</v>
      </c>
      <c r="C862" t="s">
        <v>436</v>
      </c>
      <c r="E862">
        <v>2016</v>
      </c>
      <c r="F862" s="10">
        <v>42460</v>
      </c>
      <c r="G862" t="s">
        <v>489</v>
      </c>
      <c r="H862" t="s">
        <v>474</v>
      </c>
      <c r="I862" t="s">
        <v>545</v>
      </c>
      <c r="J862">
        <v>497422.86</v>
      </c>
      <c r="K862">
        <v>566315.73554475489</v>
      </c>
    </row>
    <row r="863" spans="1:11" x14ac:dyDescent="0.25">
      <c r="A863">
        <v>1593</v>
      </c>
      <c r="B863" t="s">
        <v>2252</v>
      </c>
      <c r="C863" t="s">
        <v>2336</v>
      </c>
      <c r="E863">
        <v>2016</v>
      </c>
      <c r="F863" s="10">
        <v>42460</v>
      </c>
      <c r="G863" t="s">
        <v>489</v>
      </c>
      <c r="H863" t="s">
        <v>474</v>
      </c>
      <c r="I863" t="s">
        <v>545</v>
      </c>
      <c r="J863">
        <v>18287966.940000001</v>
      </c>
      <c r="K863">
        <v>20820843.354976211</v>
      </c>
    </row>
    <row r="864" spans="1:11" x14ac:dyDescent="0.25">
      <c r="A864">
        <v>1593</v>
      </c>
      <c r="B864" t="s">
        <v>2252</v>
      </c>
      <c r="C864" t="s">
        <v>2337</v>
      </c>
      <c r="E864">
        <v>2016</v>
      </c>
      <c r="F864" s="10">
        <v>42460</v>
      </c>
      <c r="G864" t="s">
        <v>489</v>
      </c>
      <c r="H864" t="s">
        <v>474</v>
      </c>
      <c r="I864" t="s">
        <v>545</v>
      </c>
      <c r="J864">
        <v>-292498.27</v>
      </c>
      <c r="K864">
        <v>-333009.16833741486</v>
      </c>
    </row>
    <row r="865" spans="1:11" x14ac:dyDescent="0.25">
      <c r="A865">
        <v>1593</v>
      </c>
      <c r="B865" t="s">
        <v>2252</v>
      </c>
      <c r="C865" t="s">
        <v>490</v>
      </c>
      <c r="E865">
        <v>2016</v>
      </c>
      <c r="F865" s="10">
        <v>42460</v>
      </c>
      <c r="G865" t="s">
        <v>489</v>
      </c>
      <c r="H865" t="s">
        <v>474</v>
      </c>
      <c r="I865" t="s">
        <v>545</v>
      </c>
      <c r="J865">
        <v>78527.62</v>
      </c>
      <c r="K865">
        <v>89403.665285666619</v>
      </c>
    </row>
    <row r="866" spans="1:11" x14ac:dyDescent="0.25">
      <c r="A866">
        <v>1593</v>
      </c>
      <c r="B866" t="s">
        <v>2252</v>
      </c>
      <c r="C866" t="s">
        <v>434</v>
      </c>
      <c r="E866">
        <v>2016</v>
      </c>
      <c r="F866" s="10">
        <v>42460</v>
      </c>
      <c r="G866" t="s">
        <v>489</v>
      </c>
      <c r="H866" t="s">
        <v>474</v>
      </c>
      <c r="I866" t="s">
        <v>545</v>
      </c>
      <c r="J866">
        <v>279896.23</v>
      </c>
      <c r="K866">
        <v>318661.75062532088</v>
      </c>
    </row>
    <row r="867" spans="1:11" x14ac:dyDescent="0.25">
      <c r="A867">
        <v>1593</v>
      </c>
      <c r="B867" t="s">
        <v>2252</v>
      </c>
      <c r="C867" t="s">
        <v>491</v>
      </c>
      <c r="E867">
        <v>2016</v>
      </c>
      <c r="F867" s="10">
        <v>42460</v>
      </c>
      <c r="G867" t="s">
        <v>489</v>
      </c>
      <c r="H867" t="s">
        <v>474</v>
      </c>
      <c r="I867" t="s">
        <v>545</v>
      </c>
      <c r="J867">
        <v>431497.28</v>
      </c>
      <c r="K867">
        <v>491259.48797118233</v>
      </c>
    </row>
    <row r="868" spans="1:11" x14ac:dyDescent="0.25">
      <c r="A868">
        <v>1703</v>
      </c>
      <c r="B868" t="s">
        <v>125</v>
      </c>
      <c r="C868" t="s">
        <v>436</v>
      </c>
      <c r="E868">
        <v>2016</v>
      </c>
      <c r="F868" s="10">
        <v>42643</v>
      </c>
      <c r="G868" t="s">
        <v>489</v>
      </c>
      <c r="H868" t="s">
        <v>474</v>
      </c>
      <c r="I868" t="s">
        <v>545</v>
      </c>
      <c r="J868">
        <v>10606000000</v>
      </c>
      <c r="K868">
        <v>11837357432.166227</v>
      </c>
    </row>
    <row r="869" spans="1:11" x14ac:dyDescent="0.25">
      <c r="A869">
        <v>1703</v>
      </c>
      <c r="B869" t="s">
        <v>125</v>
      </c>
      <c r="C869" t="s">
        <v>2336</v>
      </c>
      <c r="E869">
        <v>2016</v>
      </c>
      <c r="F869" s="10">
        <v>42643</v>
      </c>
      <c r="G869" t="s">
        <v>489</v>
      </c>
      <c r="H869" t="s">
        <v>474</v>
      </c>
      <c r="I869" t="s">
        <v>545</v>
      </c>
      <c r="J869">
        <v>79644000000</v>
      </c>
      <c r="K869">
        <v>88890674649.01442</v>
      </c>
    </row>
    <row r="870" spans="1:11" x14ac:dyDescent="0.25">
      <c r="A870">
        <v>1703</v>
      </c>
      <c r="B870" t="s">
        <v>125</v>
      </c>
      <c r="C870" t="s">
        <v>2337</v>
      </c>
      <c r="E870">
        <v>2016</v>
      </c>
      <c r="F870" s="10">
        <v>42643</v>
      </c>
      <c r="G870" t="s">
        <v>489</v>
      </c>
      <c r="H870" t="s">
        <v>474</v>
      </c>
      <c r="I870" t="s">
        <v>545</v>
      </c>
      <c r="J870">
        <v>5396000000</v>
      </c>
      <c r="K870">
        <v>6022476023.380064</v>
      </c>
    </row>
    <row r="871" spans="1:11" x14ac:dyDescent="0.25">
      <c r="A871">
        <v>3557</v>
      </c>
      <c r="B871" t="s">
        <v>122</v>
      </c>
      <c r="C871" t="s">
        <v>436</v>
      </c>
      <c r="E871">
        <v>2016</v>
      </c>
      <c r="F871" s="10">
        <v>42643</v>
      </c>
      <c r="G871" t="s">
        <v>489</v>
      </c>
      <c r="H871" t="s">
        <v>474</v>
      </c>
      <c r="I871" t="s">
        <v>545</v>
      </c>
      <c r="J871">
        <v>363943000</v>
      </c>
      <c r="K871">
        <v>406196810.85563582</v>
      </c>
    </row>
    <row r="872" spans="1:11" x14ac:dyDescent="0.25">
      <c r="A872">
        <v>3557</v>
      </c>
      <c r="B872" t="s">
        <v>122</v>
      </c>
      <c r="C872" t="s">
        <v>2336</v>
      </c>
      <c r="E872">
        <v>2016</v>
      </c>
      <c r="F872" s="10">
        <v>42643</v>
      </c>
      <c r="G872" t="s">
        <v>489</v>
      </c>
      <c r="H872" t="s">
        <v>474</v>
      </c>
      <c r="I872" t="s">
        <v>545</v>
      </c>
      <c r="J872">
        <v>4066446000</v>
      </c>
      <c r="K872">
        <v>4538560699.6608171</v>
      </c>
    </row>
    <row r="873" spans="1:11" x14ac:dyDescent="0.25">
      <c r="A873">
        <v>3557</v>
      </c>
      <c r="B873" t="s">
        <v>122</v>
      </c>
      <c r="C873" t="s">
        <v>2337</v>
      </c>
      <c r="E873">
        <v>2016</v>
      </c>
      <c r="F873" s="10">
        <v>42643</v>
      </c>
      <c r="G873" t="s">
        <v>489</v>
      </c>
      <c r="H873" t="s">
        <v>474</v>
      </c>
      <c r="I873" t="s">
        <v>545</v>
      </c>
      <c r="J873">
        <v>108648000</v>
      </c>
      <c r="K873">
        <v>121262041.3247215</v>
      </c>
    </row>
    <row r="874" spans="1:11" x14ac:dyDescent="0.25">
      <c r="A874">
        <v>12013</v>
      </c>
      <c r="B874" t="s">
        <v>2255</v>
      </c>
      <c r="C874" t="s">
        <v>2336</v>
      </c>
      <c r="E874">
        <v>2016</v>
      </c>
      <c r="F874" s="10">
        <v>42643</v>
      </c>
      <c r="G874" t="s">
        <v>489</v>
      </c>
      <c r="H874" t="s">
        <v>474</v>
      </c>
      <c r="I874" t="s">
        <v>545</v>
      </c>
      <c r="J874">
        <v>187953446.69</v>
      </c>
      <c r="K874">
        <v>209774856.59788141</v>
      </c>
    </row>
    <row r="875" spans="1:11" x14ac:dyDescent="0.25">
      <c r="A875">
        <v>12013</v>
      </c>
      <c r="B875" t="s">
        <v>2255</v>
      </c>
      <c r="C875" t="s">
        <v>491</v>
      </c>
      <c r="E875">
        <v>2016</v>
      </c>
      <c r="F875" s="10">
        <v>42643</v>
      </c>
      <c r="G875" t="s">
        <v>489</v>
      </c>
      <c r="H875" t="s">
        <v>474</v>
      </c>
      <c r="I875" t="s">
        <v>545</v>
      </c>
      <c r="J875">
        <v>24771.119999999999</v>
      </c>
      <c r="K875">
        <v>27647.048975587542</v>
      </c>
    </row>
    <row r="876" spans="1:11" x14ac:dyDescent="0.25">
      <c r="A876">
        <v>1227</v>
      </c>
      <c r="B876" t="s">
        <v>2247</v>
      </c>
      <c r="C876" t="s">
        <v>2336</v>
      </c>
      <c r="E876">
        <v>2016</v>
      </c>
      <c r="F876" s="10">
        <v>42674</v>
      </c>
      <c r="G876" t="s">
        <v>489</v>
      </c>
      <c r="H876" t="s">
        <v>474</v>
      </c>
      <c r="I876" t="s">
        <v>545</v>
      </c>
      <c r="J876">
        <v>60469563.649999999</v>
      </c>
      <c r="K876">
        <v>66189965.202676073</v>
      </c>
    </row>
    <row r="877" spans="1:11" x14ac:dyDescent="0.25">
      <c r="A877">
        <v>1227</v>
      </c>
      <c r="B877" t="s">
        <v>2247</v>
      </c>
      <c r="C877" t="s">
        <v>490</v>
      </c>
      <c r="E877">
        <v>2016</v>
      </c>
      <c r="F877" s="10">
        <v>42674</v>
      </c>
      <c r="G877" t="s">
        <v>489</v>
      </c>
      <c r="H877" t="s">
        <v>474</v>
      </c>
      <c r="I877" t="s">
        <v>545</v>
      </c>
      <c r="J877">
        <v>-5272506.9300000006</v>
      </c>
      <c r="K877">
        <v>-5771284.4142140336</v>
      </c>
    </row>
    <row r="878" spans="1:11" x14ac:dyDescent="0.25">
      <c r="A878">
        <v>1227</v>
      </c>
      <c r="B878" t="s">
        <v>2247</v>
      </c>
      <c r="C878" t="s">
        <v>434</v>
      </c>
      <c r="E878">
        <v>2016</v>
      </c>
      <c r="F878" s="10">
        <v>42674</v>
      </c>
      <c r="G878" t="s">
        <v>489</v>
      </c>
      <c r="H878" t="s">
        <v>474</v>
      </c>
      <c r="I878" t="s">
        <v>545</v>
      </c>
      <c r="J878">
        <v>5256309.5999999996</v>
      </c>
      <c r="K878">
        <v>5753554.821930523</v>
      </c>
    </row>
    <row r="879" spans="1:11" x14ac:dyDescent="0.25">
      <c r="A879">
        <v>1227</v>
      </c>
      <c r="B879" t="s">
        <v>2247</v>
      </c>
      <c r="C879" t="s">
        <v>491</v>
      </c>
      <c r="E879">
        <v>2016</v>
      </c>
      <c r="F879" s="10">
        <v>42674</v>
      </c>
      <c r="G879" t="s">
        <v>489</v>
      </c>
      <c r="H879" t="s">
        <v>474</v>
      </c>
      <c r="I879" t="s">
        <v>545</v>
      </c>
      <c r="J879">
        <v>2327355.42</v>
      </c>
      <c r="K879">
        <v>2547522.5049694823</v>
      </c>
    </row>
    <row r="880" spans="1:11" x14ac:dyDescent="0.25">
      <c r="A880">
        <v>1194</v>
      </c>
      <c r="B880" t="s">
        <v>2242</v>
      </c>
      <c r="C880" t="s">
        <v>436</v>
      </c>
      <c r="E880">
        <v>2016</v>
      </c>
      <c r="F880" s="10">
        <v>42735</v>
      </c>
      <c r="G880" t="s">
        <v>489</v>
      </c>
      <c r="H880" t="s">
        <v>474</v>
      </c>
      <c r="I880" t="s">
        <v>545</v>
      </c>
      <c r="J880">
        <v>14028007.35</v>
      </c>
      <c r="K880">
        <v>14786916.252844751</v>
      </c>
    </row>
    <row r="881" spans="1:11" x14ac:dyDescent="0.25">
      <c r="A881">
        <v>1194</v>
      </c>
      <c r="B881" t="s">
        <v>2242</v>
      </c>
      <c r="C881" t="s">
        <v>2336</v>
      </c>
      <c r="E881">
        <v>2016</v>
      </c>
      <c r="F881" s="10">
        <v>42735</v>
      </c>
      <c r="G881" t="s">
        <v>489</v>
      </c>
      <c r="H881" t="s">
        <v>474</v>
      </c>
      <c r="I881" t="s">
        <v>545</v>
      </c>
      <c r="J881">
        <v>23030095.210000001</v>
      </c>
      <c r="K881">
        <v>24276013.026562255</v>
      </c>
    </row>
    <row r="882" spans="1:11" x14ac:dyDescent="0.25">
      <c r="A882">
        <v>1194</v>
      </c>
      <c r="B882" t="s">
        <v>2242</v>
      </c>
      <c r="C882" t="s">
        <v>2337</v>
      </c>
      <c r="E882">
        <v>2016</v>
      </c>
      <c r="F882" s="10">
        <v>42735</v>
      </c>
      <c r="G882" t="s">
        <v>489</v>
      </c>
      <c r="H882" t="s">
        <v>474</v>
      </c>
      <c r="I882" t="s">
        <v>545</v>
      </c>
      <c r="J882">
        <v>11064412.52</v>
      </c>
      <c r="K882">
        <v>11662992.27239619</v>
      </c>
    </row>
    <row r="883" spans="1:11" x14ac:dyDescent="0.25">
      <c r="A883">
        <v>1194</v>
      </c>
      <c r="B883" t="s">
        <v>2242</v>
      </c>
      <c r="C883" t="s">
        <v>490</v>
      </c>
      <c r="E883">
        <v>2016</v>
      </c>
      <c r="F883" s="10">
        <v>42735</v>
      </c>
      <c r="G883" t="s">
        <v>489</v>
      </c>
      <c r="H883" t="s">
        <v>474</v>
      </c>
      <c r="I883" t="s">
        <v>545</v>
      </c>
      <c r="J883">
        <v>185144.41000000003</v>
      </c>
      <c r="K883">
        <v>195160.6395011158</v>
      </c>
    </row>
    <row r="884" spans="1:11" x14ac:dyDescent="0.25">
      <c r="A884">
        <v>1194</v>
      </c>
      <c r="B884" t="s">
        <v>2242</v>
      </c>
      <c r="C884" t="s">
        <v>434</v>
      </c>
      <c r="E884">
        <v>2016</v>
      </c>
      <c r="F884" s="10">
        <v>42735</v>
      </c>
      <c r="G884" t="s">
        <v>489</v>
      </c>
      <c r="H884" t="s">
        <v>474</v>
      </c>
      <c r="I884" t="s">
        <v>545</v>
      </c>
      <c r="J884">
        <v>1540198.24</v>
      </c>
      <c r="K884">
        <v>1623522.2736505682</v>
      </c>
    </row>
    <row r="885" spans="1:11" x14ac:dyDescent="0.25">
      <c r="A885">
        <v>1194</v>
      </c>
      <c r="B885" t="s">
        <v>2242</v>
      </c>
      <c r="C885" t="s">
        <v>491</v>
      </c>
      <c r="E885">
        <v>2016</v>
      </c>
      <c r="F885" s="10">
        <v>42735</v>
      </c>
      <c r="G885" t="s">
        <v>489</v>
      </c>
      <c r="H885" t="s">
        <v>474</v>
      </c>
      <c r="I885" t="s">
        <v>545</v>
      </c>
      <c r="J885">
        <v>1238252.18</v>
      </c>
      <c r="K885">
        <v>1305241.0672968775</v>
      </c>
    </row>
    <row r="886" spans="1:11" x14ac:dyDescent="0.25">
      <c r="A886">
        <v>1197</v>
      </c>
      <c r="B886" t="s">
        <v>2244</v>
      </c>
      <c r="C886" t="s">
        <v>2336</v>
      </c>
      <c r="E886">
        <v>2016</v>
      </c>
      <c r="F886" s="10">
        <v>42735</v>
      </c>
      <c r="G886" t="s">
        <v>489</v>
      </c>
      <c r="H886" t="s">
        <v>474</v>
      </c>
      <c r="I886" t="s">
        <v>545</v>
      </c>
      <c r="J886">
        <v>13403368.029999999</v>
      </c>
      <c r="K886">
        <v>14128484.225927263</v>
      </c>
    </row>
    <row r="887" spans="1:11" x14ac:dyDescent="0.25">
      <c r="A887">
        <v>1197</v>
      </c>
      <c r="B887" t="s">
        <v>2244</v>
      </c>
      <c r="C887" t="s">
        <v>2337</v>
      </c>
      <c r="E887">
        <v>2016</v>
      </c>
      <c r="F887" s="10">
        <v>42735</v>
      </c>
      <c r="G887" t="s">
        <v>489</v>
      </c>
      <c r="H887" t="s">
        <v>474</v>
      </c>
      <c r="I887" t="s">
        <v>545</v>
      </c>
      <c r="J887">
        <v>372910.81</v>
      </c>
      <c r="K887">
        <v>393085.11748466548</v>
      </c>
    </row>
    <row r="888" spans="1:11" x14ac:dyDescent="0.25">
      <c r="A888">
        <v>1197</v>
      </c>
      <c r="B888" t="s">
        <v>2244</v>
      </c>
      <c r="C888" t="s">
        <v>490</v>
      </c>
      <c r="E888">
        <v>2016</v>
      </c>
      <c r="F888" s="10">
        <v>42735</v>
      </c>
      <c r="G888" t="s">
        <v>489</v>
      </c>
      <c r="H888" t="s">
        <v>474</v>
      </c>
      <c r="I888" t="s">
        <v>545</v>
      </c>
      <c r="J888">
        <v>-30865.239999999998</v>
      </c>
      <c r="K888">
        <v>-32535.03563383533</v>
      </c>
    </row>
    <row r="889" spans="1:11" x14ac:dyDescent="0.25">
      <c r="A889">
        <v>1197</v>
      </c>
      <c r="B889" t="s">
        <v>2244</v>
      </c>
      <c r="C889" t="s">
        <v>434</v>
      </c>
      <c r="E889">
        <v>2016</v>
      </c>
      <c r="F889" s="10">
        <v>42735</v>
      </c>
      <c r="G889" t="s">
        <v>489</v>
      </c>
      <c r="H889" t="s">
        <v>474</v>
      </c>
      <c r="I889" t="s">
        <v>545</v>
      </c>
      <c r="J889">
        <v>324957.39</v>
      </c>
      <c r="K889">
        <v>342537.43898081227</v>
      </c>
    </row>
    <row r="890" spans="1:11" x14ac:dyDescent="0.25">
      <c r="A890">
        <v>1363</v>
      </c>
      <c r="B890" t="s">
        <v>118</v>
      </c>
      <c r="C890" t="s">
        <v>2336</v>
      </c>
      <c r="E890">
        <v>2016</v>
      </c>
      <c r="F890" s="10">
        <v>42735</v>
      </c>
      <c r="G890" t="s">
        <v>489</v>
      </c>
      <c r="H890" t="s">
        <v>474</v>
      </c>
      <c r="I890" t="s">
        <v>545</v>
      </c>
      <c r="J890">
        <v>175700000</v>
      </c>
      <c r="K890">
        <v>185205291.15810755</v>
      </c>
    </row>
    <row r="891" spans="1:11" x14ac:dyDescent="0.25">
      <c r="A891">
        <v>1363</v>
      </c>
      <c r="B891" t="s">
        <v>118</v>
      </c>
      <c r="C891" t="s">
        <v>2337</v>
      </c>
      <c r="E891">
        <v>2016</v>
      </c>
      <c r="F891" s="10">
        <v>42735</v>
      </c>
      <c r="G891" t="s">
        <v>489</v>
      </c>
      <c r="H891" t="s">
        <v>474</v>
      </c>
      <c r="I891" t="s">
        <v>545</v>
      </c>
      <c r="J891">
        <v>36100000</v>
      </c>
      <c r="K891">
        <v>38052993.800840542</v>
      </c>
    </row>
    <row r="892" spans="1:11" x14ac:dyDescent="0.25">
      <c r="A892">
        <v>1412</v>
      </c>
      <c r="B892" t="s">
        <v>2257</v>
      </c>
      <c r="C892" t="s">
        <v>436</v>
      </c>
      <c r="E892">
        <v>2016</v>
      </c>
      <c r="F892" s="10">
        <v>42735</v>
      </c>
      <c r="G892" t="s">
        <v>489</v>
      </c>
      <c r="H892" t="s">
        <v>474</v>
      </c>
      <c r="I892" t="s">
        <v>545</v>
      </c>
      <c r="J892">
        <v>2079752.2899999998</v>
      </c>
      <c r="K892">
        <v>2192265.9556413824</v>
      </c>
    </row>
    <row r="893" spans="1:11" x14ac:dyDescent="0.25">
      <c r="A893">
        <v>1412</v>
      </c>
      <c r="B893" t="s">
        <v>2257</v>
      </c>
      <c r="C893" t="s">
        <v>2336</v>
      </c>
      <c r="E893">
        <v>2016</v>
      </c>
      <c r="F893" s="10">
        <v>42735</v>
      </c>
      <c r="G893" t="s">
        <v>489</v>
      </c>
      <c r="H893" t="s">
        <v>474</v>
      </c>
      <c r="I893" t="s">
        <v>545</v>
      </c>
      <c r="J893">
        <v>21346077.66</v>
      </c>
      <c r="K893">
        <v>22500890.882776752</v>
      </c>
    </row>
    <row r="894" spans="1:11" x14ac:dyDescent="0.25">
      <c r="A894">
        <v>1412</v>
      </c>
      <c r="B894" t="s">
        <v>2257</v>
      </c>
      <c r="C894" t="s">
        <v>2337</v>
      </c>
      <c r="E894">
        <v>2016</v>
      </c>
      <c r="F894" s="10">
        <v>42735</v>
      </c>
      <c r="G894" t="s">
        <v>489</v>
      </c>
      <c r="H894" t="s">
        <v>474</v>
      </c>
      <c r="I894" t="s">
        <v>545</v>
      </c>
      <c r="J894">
        <v>1426214.63</v>
      </c>
      <c r="K894">
        <v>1503372.2014974537</v>
      </c>
    </row>
    <row r="895" spans="1:11" x14ac:dyDescent="0.25">
      <c r="A895">
        <v>1412</v>
      </c>
      <c r="B895" t="s">
        <v>2257</v>
      </c>
      <c r="C895" t="s">
        <v>490</v>
      </c>
      <c r="E895">
        <v>2016</v>
      </c>
      <c r="F895" s="10">
        <v>42735</v>
      </c>
      <c r="G895" t="s">
        <v>489</v>
      </c>
      <c r="H895" t="s">
        <v>474</v>
      </c>
      <c r="I895" t="s">
        <v>545</v>
      </c>
      <c r="J895">
        <v>382413.91</v>
      </c>
      <c r="K895">
        <v>403102.33093033772</v>
      </c>
    </row>
    <row r="896" spans="1:11" x14ac:dyDescent="0.25">
      <c r="A896">
        <v>1412</v>
      </c>
      <c r="B896" t="s">
        <v>2257</v>
      </c>
      <c r="C896" t="s">
        <v>434</v>
      </c>
      <c r="E896">
        <v>2016</v>
      </c>
      <c r="F896" s="10">
        <v>42735</v>
      </c>
      <c r="G896" t="s">
        <v>489</v>
      </c>
      <c r="H896" t="s">
        <v>474</v>
      </c>
      <c r="I896" t="s">
        <v>545</v>
      </c>
      <c r="J896">
        <v>133538.72</v>
      </c>
      <c r="K896">
        <v>140763.10482914626</v>
      </c>
    </row>
    <row r="897" spans="1:11" x14ac:dyDescent="0.25">
      <c r="A897">
        <v>1412</v>
      </c>
      <c r="B897" t="s">
        <v>2257</v>
      </c>
      <c r="C897" t="s">
        <v>491</v>
      </c>
      <c r="E897">
        <v>2016</v>
      </c>
      <c r="F897" s="10">
        <v>42735</v>
      </c>
      <c r="G897" t="s">
        <v>489</v>
      </c>
      <c r="H897" t="s">
        <v>474</v>
      </c>
      <c r="I897" t="s">
        <v>545</v>
      </c>
      <c r="J897">
        <v>137585.03</v>
      </c>
      <c r="K897">
        <v>145028.31838444486</v>
      </c>
    </row>
    <row r="898" spans="1:11" x14ac:dyDescent="0.25">
      <c r="A898">
        <v>1623</v>
      </c>
      <c r="B898" t="s">
        <v>124</v>
      </c>
      <c r="C898" t="s">
        <v>2336</v>
      </c>
      <c r="E898">
        <v>2016</v>
      </c>
      <c r="F898" s="10">
        <v>42735</v>
      </c>
      <c r="G898" t="s">
        <v>489</v>
      </c>
      <c r="H898" t="s">
        <v>474</v>
      </c>
      <c r="I898" t="s">
        <v>545</v>
      </c>
      <c r="J898">
        <v>6000000000</v>
      </c>
      <c r="K898">
        <v>6324597307.618926</v>
      </c>
    </row>
    <row r="899" spans="1:11" x14ac:dyDescent="0.25">
      <c r="A899">
        <v>1908</v>
      </c>
      <c r="B899" t="s">
        <v>117</v>
      </c>
      <c r="C899" t="s">
        <v>436</v>
      </c>
      <c r="E899">
        <v>2016</v>
      </c>
      <c r="F899" s="10">
        <v>42735</v>
      </c>
      <c r="G899" t="s">
        <v>489</v>
      </c>
      <c r="H899" t="s">
        <v>474</v>
      </c>
      <c r="I899" t="s">
        <v>545</v>
      </c>
      <c r="J899">
        <v>103100000</v>
      </c>
      <c r="K899">
        <v>108677663.73591855</v>
      </c>
    </row>
    <row r="900" spans="1:11" x14ac:dyDescent="0.25">
      <c r="A900">
        <v>1908</v>
      </c>
      <c r="B900" t="s">
        <v>117</v>
      </c>
      <c r="C900" t="s">
        <v>2336</v>
      </c>
      <c r="E900">
        <v>2016</v>
      </c>
      <c r="F900" s="10">
        <v>42735</v>
      </c>
      <c r="G900" t="s">
        <v>489</v>
      </c>
      <c r="H900" t="s">
        <v>474</v>
      </c>
      <c r="I900" t="s">
        <v>545</v>
      </c>
      <c r="J900">
        <v>1040100000</v>
      </c>
      <c r="K900">
        <v>1096368943.2757409</v>
      </c>
    </row>
    <row r="901" spans="1:11" x14ac:dyDescent="0.25">
      <c r="A901">
        <v>1908</v>
      </c>
      <c r="B901" t="s">
        <v>117</v>
      </c>
      <c r="C901" t="s">
        <v>2337</v>
      </c>
      <c r="E901">
        <v>2016</v>
      </c>
      <c r="F901" s="10">
        <v>42735</v>
      </c>
      <c r="G901" t="s">
        <v>489</v>
      </c>
      <c r="H901" t="s">
        <v>474</v>
      </c>
      <c r="I901" t="s">
        <v>545</v>
      </c>
      <c r="J901">
        <v>109200000</v>
      </c>
      <c r="K901">
        <v>115107670.99866445</v>
      </c>
    </row>
    <row r="902" spans="1:11" x14ac:dyDescent="0.25">
      <c r="A902">
        <v>3393</v>
      </c>
      <c r="B902" t="s">
        <v>121</v>
      </c>
      <c r="C902" t="s">
        <v>436</v>
      </c>
      <c r="E902">
        <v>2016</v>
      </c>
      <c r="F902" s="10">
        <v>42735</v>
      </c>
      <c r="G902" t="s">
        <v>489</v>
      </c>
      <c r="H902" t="s">
        <v>474</v>
      </c>
      <c r="I902" t="s">
        <v>545</v>
      </c>
      <c r="J902">
        <v>236767000</v>
      </c>
      <c r="K902">
        <v>249575988.45550171</v>
      </c>
    </row>
    <row r="903" spans="1:11" x14ac:dyDescent="0.25">
      <c r="A903">
        <v>3393</v>
      </c>
      <c r="B903" t="s">
        <v>121</v>
      </c>
      <c r="C903" t="s">
        <v>2336</v>
      </c>
      <c r="E903">
        <v>2016</v>
      </c>
      <c r="F903" s="10">
        <v>42735</v>
      </c>
      <c r="G903" t="s">
        <v>489</v>
      </c>
      <c r="H903" t="s">
        <v>474</v>
      </c>
      <c r="I903" t="s">
        <v>545</v>
      </c>
      <c r="J903">
        <v>1970625000</v>
      </c>
      <c r="K903">
        <v>2077234928.221091</v>
      </c>
    </row>
    <row r="904" spans="1:11" x14ac:dyDescent="0.25">
      <c r="A904">
        <v>3393</v>
      </c>
      <c r="B904" t="s">
        <v>121</v>
      </c>
      <c r="C904" t="s">
        <v>2337</v>
      </c>
      <c r="E904">
        <v>2016</v>
      </c>
      <c r="F904" s="10">
        <v>42735</v>
      </c>
      <c r="G904" t="s">
        <v>489</v>
      </c>
      <c r="H904" t="s">
        <v>474</v>
      </c>
      <c r="I904" t="s">
        <v>545</v>
      </c>
      <c r="J904">
        <v>109941000</v>
      </c>
      <c r="K904">
        <v>115888758.76615539</v>
      </c>
    </row>
    <row r="905" spans="1:11" x14ac:dyDescent="0.25">
      <c r="A905">
        <v>8077</v>
      </c>
      <c r="B905" t="s">
        <v>119</v>
      </c>
      <c r="C905" t="s">
        <v>436</v>
      </c>
      <c r="E905">
        <v>2016</v>
      </c>
      <c r="F905" s="10">
        <v>42735</v>
      </c>
      <c r="G905" t="s">
        <v>489</v>
      </c>
      <c r="H905" t="s">
        <v>474</v>
      </c>
      <c r="I905" t="s">
        <v>545</v>
      </c>
      <c r="J905">
        <v>161020000</v>
      </c>
      <c r="K905">
        <v>169731109.74546659</v>
      </c>
    </row>
    <row r="906" spans="1:11" x14ac:dyDescent="0.25">
      <c r="A906">
        <v>8077</v>
      </c>
      <c r="B906" t="s">
        <v>119</v>
      </c>
      <c r="C906" t="s">
        <v>2336</v>
      </c>
      <c r="E906">
        <v>2016</v>
      </c>
      <c r="F906" s="10">
        <v>42735</v>
      </c>
      <c r="G906" t="s">
        <v>489</v>
      </c>
      <c r="H906" t="s">
        <v>474</v>
      </c>
      <c r="I906" t="s">
        <v>545</v>
      </c>
      <c r="J906">
        <v>2165652000</v>
      </c>
      <c r="K906">
        <v>2282812801.4065905</v>
      </c>
    </row>
    <row r="907" spans="1:11" x14ac:dyDescent="0.25">
      <c r="A907">
        <v>8077</v>
      </c>
      <c r="B907" t="s">
        <v>119</v>
      </c>
      <c r="C907" t="s">
        <v>2337</v>
      </c>
      <c r="E907">
        <v>2016</v>
      </c>
      <c r="F907" s="10">
        <v>42735</v>
      </c>
      <c r="G907" t="s">
        <v>489</v>
      </c>
      <c r="H907" t="s">
        <v>474</v>
      </c>
      <c r="I907" t="s">
        <v>545</v>
      </c>
      <c r="J907">
        <v>47777000</v>
      </c>
      <c r="K907">
        <v>50361714.261018239</v>
      </c>
    </row>
    <row r="908" spans="1:11" x14ac:dyDescent="0.25">
      <c r="A908">
        <v>8086</v>
      </c>
      <c r="B908" t="s">
        <v>127</v>
      </c>
      <c r="C908" t="s">
        <v>436</v>
      </c>
      <c r="E908">
        <v>2016</v>
      </c>
      <c r="F908" s="10">
        <v>42735</v>
      </c>
      <c r="G908" t="s">
        <v>489</v>
      </c>
      <c r="H908" t="s">
        <v>474</v>
      </c>
      <c r="I908" t="s">
        <v>545</v>
      </c>
      <c r="J908">
        <v>157473000</v>
      </c>
      <c r="K908">
        <v>165992218.63711253</v>
      </c>
    </row>
    <row r="909" spans="1:11" x14ac:dyDescent="0.25">
      <c r="A909">
        <v>8086</v>
      </c>
      <c r="B909" t="s">
        <v>127</v>
      </c>
      <c r="C909" t="s">
        <v>2336</v>
      </c>
      <c r="E909">
        <v>2016</v>
      </c>
      <c r="F909" s="10">
        <v>42735</v>
      </c>
      <c r="G909" t="s">
        <v>489</v>
      </c>
      <c r="H909" t="s">
        <v>474</v>
      </c>
      <c r="I909" t="s">
        <v>545</v>
      </c>
      <c r="J909">
        <v>1327090000</v>
      </c>
      <c r="K909">
        <v>1398884973.4946668</v>
      </c>
    </row>
    <row r="910" spans="1:11" x14ac:dyDescent="0.25">
      <c r="A910">
        <v>8086</v>
      </c>
      <c r="B910" t="s">
        <v>127</v>
      </c>
      <c r="C910" t="s">
        <v>2337</v>
      </c>
      <c r="E910">
        <v>2016</v>
      </c>
      <c r="F910" s="10">
        <v>42735</v>
      </c>
      <c r="G910" t="s">
        <v>489</v>
      </c>
      <c r="H910" t="s">
        <v>474</v>
      </c>
      <c r="I910" t="s">
        <v>545</v>
      </c>
      <c r="J910">
        <v>75976000</v>
      </c>
      <c r="K910">
        <v>80086267.507275924</v>
      </c>
    </row>
    <row r="911" spans="1:11" x14ac:dyDescent="0.25">
      <c r="A911">
        <v>8086</v>
      </c>
      <c r="B911" t="s">
        <v>127</v>
      </c>
      <c r="C911" t="s">
        <v>490</v>
      </c>
      <c r="E911">
        <v>2016</v>
      </c>
      <c r="F911" s="10">
        <v>42735</v>
      </c>
      <c r="G911" t="s">
        <v>489</v>
      </c>
      <c r="H911" t="s">
        <v>474</v>
      </c>
      <c r="I911" t="s">
        <v>545</v>
      </c>
      <c r="J911">
        <v>3514000</v>
      </c>
      <c r="K911">
        <v>3704105.823162151</v>
      </c>
    </row>
    <row r="912" spans="1:11" x14ac:dyDescent="0.25">
      <c r="A912">
        <v>8086</v>
      </c>
      <c r="B912" t="s">
        <v>127</v>
      </c>
      <c r="C912" t="s">
        <v>434</v>
      </c>
      <c r="E912">
        <v>2016</v>
      </c>
      <c r="F912" s="10">
        <v>42735</v>
      </c>
      <c r="G912" t="s">
        <v>489</v>
      </c>
      <c r="H912" t="s">
        <v>474</v>
      </c>
      <c r="I912" t="s">
        <v>545</v>
      </c>
      <c r="J912">
        <v>51001000</v>
      </c>
      <c r="K912">
        <v>53760131.214312144</v>
      </c>
    </row>
    <row r="913" spans="1:11" x14ac:dyDescent="0.25">
      <c r="A913">
        <v>8086</v>
      </c>
      <c r="B913" t="s">
        <v>127</v>
      </c>
      <c r="C913" t="s">
        <v>491</v>
      </c>
      <c r="E913">
        <v>2016</v>
      </c>
      <c r="F913" s="10">
        <v>42735</v>
      </c>
      <c r="G913" t="s">
        <v>489</v>
      </c>
      <c r="H913" t="s">
        <v>474</v>
      </c>
      <c r="I913" t="s">
        <v>545</v>
      </c>
      <c r="J913">
        <v>26982000</v>
      </c>
      <c r="K913">
        <v>28441714.092362311</v>
      </c>
    </row>
    <row r="914" spans="1:11" x14ac:dyDescent="0.25">
      <c r="A914">
        <v>8104</v>
      </c>
      <c r="B914" t="s">
        <v>120</v>
      </c>
      <c r="C914" t="s">
        <v>436</v>
      </c>
      <c r="E914">
        <v>2016</v>
      </c>
      <c r="F914" s="10">
        <v>42735</v>
      </c>
      <c r="G914" t="s">
        <v>489</v>
      </c>
      <c r="H914" t="s">
        <v>474</v>
      </c>
      <c r="I914" t="s">
        <v>545</v>
      </c>
      <c r="J914">
        <v>1053000000</v>
      </c>
      <c r="K914">
        <v>1109966827.4871216</v>
      </c>
    </row>
    <row r="915" spans="1:11" x14ac:dyDescent="0.25">
      <c r="A915">
        <v>8104</v>
      </c>
      <c r="B915" t="s">
        <v>120</v>
      </c>
      <c r="C915" t="s">
        <v>2336</v>
      </c>
      <c r="E915">
        <v>2016</v>
      </c>
      <c r="F915" s="10">
        <v>42735</v>
      </c>
      <c r="G915" t="s">
        <v>489</v>
      </c>
      <c r="H915" t="s">
        <v>474</v>
      </c>
      <c r="I915" t="s">
        <v>545</v>
      </c>
      <c r="J915">
        <v>7699000000</v>
      </c>
      <c r="K915">
        <v>8115512445.2263517</v>
      </c>
    </row>
    <row r="916" spans="1:11" x14ac:dyDescent="0.25">
      <c r="A916">
        <v>8104</v>
      </c>
      <c r="B916" t="s">
        <v>120</v>
      </c>
      <c r="C916" t="s">
        <v>2337</v>
      </c>
      <c r="E916">
        <v>2016</v>
      </c>
      <c r="F916" s="10">
        <v>42735</v>
      </c>
      <c r="G916" t="s">
        <v>489</v>
      </c>
      <c r="H916" t="s">
        <v>474</v>
      </c>
      <c r="I916" t="s">
        <v>545</v>
      </c>
      <c r="J916">
        <v>195000000</v>
      </c>
      <c r="K916">
        <v>205549412.4976151</v>
      </c>
    </row>
    <row r="917" spans="1:11" x14ac:dyDescent="0.25">
      <c r="A917">
        <v>8182</v>
      </c>
      <c r="B917" t="s">
        <v>126</v>
      </c>
      <c r="C917" t="s">
        <v>2336</v>
      </c>
      <c r="E917">
        <v>2016</v>
      </c>
      <c r="F917" s="10">
        <v>42735</v>
      </c>
      <c r="G917" t="s">
        <v>489</v>
      </c>
      <c r="H917" t="s">
        <v>474</v>
      </c>
      <c r="I917" t="s">
        <v>545</v>
      </c>
      <c r="J917">
        <v>232000000</v>
      </c>
      <c r="K917">
        <v>244551095.89459848</v>
      </c>
    </row>
    <row r="918" spans="1:11" x14ac:dyDescent="0.25">
      <c r="A918">
        <v>8448</v>
      </c>
      <c r="B918" t="s">
        <v>114</v>
      </c>
      <c r="C918" t="s">
        <v>2336</v>
      </c>
      <c r="E918">
        <v>2016</v>
      </c>
      <c r="F918" s="10">
        <v>42735</v>
      </c>
      <c r="G918" t="s">
        <v>489</v>
      </c>
      <c r="H918" t="s">
        <v>474</v>
      </c>
      <c r="I918" t="s">
        <v>545</v>
      </c>
      <c r="J918">
        <v>292000000</v>
      </c>
      <c r="K918">
        <v>307797068.97078776</v>
      </c>
    </row>
    <row r="919" spans="1:11" x14ac:dyDescent="0.25">
      <c r="A919">
        <v>13243</v>
      </c>
      <c r="B919" t="s">
        <v>115</v>
      </c>
      <c r="C919" t="s">
        <v>436</v>
      </c>
      <c r="E919">
        <v>2016</v>
      </c>
      <c r="F919" s="10">
        <v>42735</v>
      </c>
      <c r="G919" t="s">
        <v>489</v>
      </c>
      <c r="H919" t="s">
        <v>474</v>
      </c>
      <c r="I919" t="s">
        <v>545</v>
      </c>
      <c r="J919">
        <v>321058000</v>
      </c>
      <c r="K919">
        <v>338427093.73158622</v>
      </c>
    </row>
    <row r="920" spans="1:11" x14ac:dyDescent="0.25">
      <c r="A920">
        <v>13243</v>
      </c>
      <c r="B920" t="s">
        <v>115</v>
      </c>
      <c r="C920" t="s">
        <v>2336</v>
      </c>
      <c r="E920">
        <v>2016</v>
      </c>
      <c r="F920" s="10">
        <v>42735</v>
      </c>
      <c r="G920" t="s">
        <v>489</v>
      </c>
      <c r="H920" t="s">
        <v>474</v>
      </c>
      <c r="I920" t="s">
        <v>545</v>
      </c>
      <c r="J920">
        <v>2167074000</v>
      </c>
      <c r="K920">
        <v>2284311730.9684963</v>
      </c>
    </row>
    <row r="921" spans="1:11" x14ac:dyDescent="0.25">
      <c r="A921">
        <v>13243</v>
      </c>
      <c r="B921" t="s">
        <v>115</v>
      </c>
      <c r="C921" t="s">
        <v>2337</v>
      </c>
      <c r="E921">
        <v>2016</v>
      </c>
      <c r="F921" s="10">
        <v>42735</v>
      </c>
      <c r="G921" t="s">
        <v>489</v>
      </c>
      <c r="H921" t="s">
        <v>474</v>
      </c>
      <c r="I921" t="s">
        <v>545</v>
      </c>
      <c r="J921">
        <v>155770000</v>
      </c>
      <c r="K921">
        <v>164197087.10130003</v>
      </c>
    </row>
    <row r="922" spans="1:11" x14ac:dyDescent="0.25">
      <c r="A922">
        <v>13243</v>
      </c>
      <c r="B922" t="s">
        <v>115</v>
      </c>
      <c r="C922" t="s">
        <v>434</v>
      </c>
      <c r="E922">
        <v>2016</v>
      </c>
      <c r="F922" s="10">
        <v>42735</v>
      </c>
      <c r="G922" t="s">
        <v>489</v>
      </c>
      <c r="H922" t="s">
        <v>474</v>
      </c>
      <c r="I922" t="s">
        <v>545</v>
      </c>
      <c r="J922">
        <v>100485000</v>
      </c>
      <c r="K922">
        <v>105921193.40934797</v>
      </c>
    </row>
    <row r="923" spans="1:11" x14ac:dyDescent="0.25">
      <c r="A923">
        <v>13243</v>
      </c>
      <c r="B923" t="s">
        <v>115</v>
      </c>
      <c r="C923" t="s">
        <v>491</v>
      </c>
      <c r="E923">
        <v>2016</v>
      </c>
      <c r="F923" s="10">
        <v>42735</v>
      </c>
      <c r="G923" t="s">
        <v>489</v>
      </c>
      <c r="H923" t="s">
        <v>474</v>
      </c>
      <c r="I923" t="s">
        <v>545</v>
      </c>
      <c r="J923">
        <v>64803000</v>
      </c>
      <c r="K923">
        <v>68308813.220938206</v>
      </c>
    </row>
    <row r="924" spans="1:11" x14ac:dyDescent="0.25">
      <c r="A924">
        <v>1593</v>
      </c>
      <c r="B924" t="s">
        <v>2252</v>
      </c>
      <c r="C924" t="s">
        <v>436</v>
      </c>
      <c r="E924">
        <v>2017</v>
      </c>
      <c r="F924" s="10">
        <v>42825</v>
      </c>
      <c r="G924" t="s">
        <v>489</v>
      </c>
      <c r="H924" t="s">
        <v>474</v>
      </c>
      <c r="I924" t="s">
        <v>545</v>
      </c>
      <c r="J924">
        <v>-1019524.4499999998</v>
      </c>
      <c r="K924">
        <v>-1089973.8177355172</v>
      </c>
    </row>
    <row r="925" spans="1:11" x14ac:dyDescent="0.25">
      <c r="A925">
        <v>1593</v>
      </c>
      <c r="B925" t="s">
        <v>2252</v>
      </c>
      <c r="C925" t="s">
        <v>2336</v>
      </c>
      <c r="E925">
        <v>2017</v>
      </c>
      <c r="F925" s="10">
        <v>42825</v>
      </c>
      <c r="G925" t="s">
        <v>489</v>
      </c>
      <c r="H925" t="s">
        <v>474</v>
      </c>
      <c r="I925" t="s">
        <v>545</v>
      </c>
      <c r="J925">
        <v>15082742.98</v>
      </c>
      <c r="K925">
        <v>16124963.89648544</v>
      </c>
    </row>
    <row r="926" spans="1:11" x14ac:dyDescent="0.25">
      <c r="A926">
        <v>1593</v>
      </c>
      <c r="B926" t="s">
        <v>2252</v>
      </c>
      <c r="C926" t="s">
        <v>2337</v>
      </c>
      <c r="E926">
        <v>2017</v>
      </c>
      <c r="F926" s="10">
        <v>42825</v>
      </c>
      <c r="G926" t="s">
        <v>489</v>
      </c>
      <c r="H926" t="s">
        <v>474</v>
      </c>
      <c r="I926" t="s">
        <v>545</v>
      </c>
      <c r="J926">
        <v>-1234729.1399999999</v>
      </c>
      <c r="K926">
        <v>-1320049.1999923023</v>
      </c>
    </row>
    <row r="927" spans="1:11" x14ac:dyDescent="0.25">
      <c r="A927">
        <v>1593</v>
      </c>
      <c r="B927" t="s">
        <v>2252</v>
      </c>
      <c r="C927" t="s">
        <v>490</v>
      </c>
      <c r="E927">
        <v>2017</v>
      </c>
      <c r="F927" s="10">
        <v>42825</v>
      </c>
      <c r="G927" t="s">
        <v>489</v>
      </c>
      <c r="H927" t="s">
        <v>474</v>
      </c>
      <c r="I927" t="s">
        <v>545</v>
      </c>
      <c r="J927">
        <v>-59735.239999999991</v>
      </c>
      <c r="K927">
        <v>-63862.958456903492</v>
      </c>
    </row>
    <row r="928" spans="1:11" x14ac:dyDescent="0.25">
      <c r="A928">
        <v>1593</v>
      </c>
      <c r="B928" t="s">
        <v>2252</v>
      </c>
      <c r="C928" t="s">
        <v>434</v>
      </c>
      <c r="E928">
        <v>2017</v>
      </c>
      <c r="F928" s="10">
        <v>42825</v>
      </c>
      <c r="G928" t="s">
        <v>489</v>
      </c>
      <c r="H928" t="s">
        <v>474</v>
      </c>
      <c r="I928" t="s">
        <v>545</v>
      </c>
      <c r="J928">
        <v>250547.38</v>
      </c>
      <c r="K928">
        <v>267860.26004793844</v>
      </c>
    </row>
    <row r="929" spans="1:11" x14ac:dyDescent="0.25">
      <c r="A929">
        <v>1593</v>
      </c>
      <c r="B929" t="s">
        <v>2252</v>
      </c>
      <c r="C929" t="s">
        <v>491</v>
      </c>
      <c r="E929">
        <v>2017</v>
      </c>
      <c r="F929" s="10">
        <v>42825</v>
      </c>
      <c r="G929" t="s">
        <v>489</v>
      </c>
      <c r="H929" t="s">
        <v>474</v>
      </c>
      <c r="I929" t="s">
        <v>545</v>
      </c>
      <c r="J929">
        <v>24392.55</v>
      </c>
      <c r="K929">
        <v>26078.080665750091</v>
      </c>
    </row>
    <row r="930" spans="1:11" x14ac:dyDescent="0.25">
      <c r="A930">
        <v>1363</v>
      </c>
      <c r="B930" t="s">
        <v>118</v>
      </c>
      <c r="C930" t="s">
        <v>2336</v>
      </c>
      <c r="E930">
        <v>2017</v>
      </c>
      <c r="F930" s="10">
        <v>42916</v>
      </c>
      <c r="G930" t="s">
        <v>489</v>
      </c>
      <c r="H930" t="s">
        <v>474</v>
      </c>
      <c r="I930" t="s">
        <v>545</v>
      </c>
      <c r="J930">
        <v>200000000</v>
      </c>
      <c r="K930">
        <v>228239893.82280138</v>
      </c>
    </row>
    <row r="931" spans="1:11" x14ac:dyDescent="0.25">
      <c r="A931">
        <v>1703</v>
      </c>
      <c r="B931" t="s">
        <v>125</v>
      </c>
      <c r="C931" t="s">
        <v>436</v>
      </c>
      <c r="E931">
        <v>2017</v>
      </c>
      <c r="F931" s="10">
        <v>43008</v>
      </c>
      <c r="G931" t="s">
        <v>489</v>
      </c>
      <c r="H931" t="s">
        <v>474</v>
      </c>
      <c r="I931" t="s">
        <v>545</v>
      </c>
      <c r="J931">
        <v>11158000000</v>
      </c>
      <c r="K931">
        <v>13173133796.207205</v>
      </c>
    </row>
    <row r="932" spans="1:11" x14ac:dyDescent="0.25">
      <c r="A932">
        <v>1703</v>
      </c>
      <c r="B932" t="s">
        <v>125</v>
      </c>
      <c r="C932" t="s">
        <v>2336</v>
      </c>
      <c r="E932">
        <v>2017</v>
      </c>
      <c r="F932" s="10">
        <v>43008</v>
      </c>
      <c r="G932" t="s">
        <v>489</v>
      </c>
      <c r="H932" t="s">
        <v>474</v>
      </c>
      <c r="I932" t="s">
        <v>545</v>
      </c>
      <c r="J932">
        <v>83049000000</v>
      </c>
      <c r="K932">
        <v>98047641928.769684</v>
      </c>
    </row>
    <row r="933" spans="1:11" x14ac:dyDescent="0.25">
      <c r="A933">
        <v>1703</v>
      </c>
      <c r="B933" t="s">
        <v>125</v>
      </c>
      <c r="C933" t="s">
        <v>2337</v>
      </c>
      <c r="E933">
        <v>2017</v>
      </c>
      <c r="F933" s="10">
        <v>43008</v>
      </c>
      <c r="G933" t="s">
        <v>489</v>
      </c>
      <c r="H933" t="s">
        <v>474</v>
      </c>
      <c r="I933" t="s">
        <v>545</v>
      </c>
      <c r="J933">
        <v>6126000000</v>
      </c>
      <c r="K933">
        <v>7232355048.8945456</v>
      </c>
    </row>
    <row r="934" spans="1:11" x14ac:dyDescent="0.25">
      <c r="A934">
        <v>3557</v>
      </c>
      <c r="B934" t="s">
        <v>122</v>
      </c>
      <c r="C934" t="s">
        <v>436</v>
      </c>
      <c r="E934">
        <v>2017</v>
      </c>
      <c r="F934" s="10">
        <v>43008</v>
      </c>
      <c r="G934" t="s">
        <v>489</v>
      </c>
      <c r="H934" t="s">
        <v>474</v>
      </c>
      <c r="I934" t="s">
        <v>545</v>
      </c>
      <c r="J934">
        <v>383568000</v>
      </c>
      <c r="K934">
        <v>452840346.29356563</v>
      </c>
    </row>
    <row r="935" spans="1:11" x14ac:dyDescent="0.25">
      <c r="A935">
        <v>3557</v>
      </c>
      <c r="B935" t="s">
        <v>122</v>
      </c>
      <c r="C935" t="s">
        <v>2336</v>
      </c>
      <c r="E935">
        <v>2017</v>
      </c>
      <c r="F935" s="10">
        <v>43008</v>
      </c>
      <c r="G935" t="s">
        <v>489</v>
      </c>
      <c r="H935" t="s">
        <v>474</v>
      </c>
      <c r="I935" t="s">
        <v>545</v>
      </c>
      <c r="J935">
        <v>4009516000</v>
      </c>
      <c r="K935">
        <v>4733634228.8970718</v>
      </c>
    </row>
    <row r="936" spans="1:11" x14ac:dyDescent="0.25">
      <c r="A936">
        <v>3557</v>
      </c>
      <c r="B936" t="s">
        <v>122</v>
      </c>
      <c r="C936" t="s">
        <v>2337</v>
      </c>
      <c r="E936">
        <v>2017</v>
      </c>
      <c r="F936" s="10">
        <v>43008</v>
      </c>
      <c r="G936" t="s">
        <v>489</v>
      </c>
      <c r="H936" t="s">
        <v>474</v>
      </c>
      <c r="I936" t="s">
        <v>545</v>
      </c>
      <c r="J936">
        <v>132485000</v>
      </c>
      <c r="K936">
        <v>156411779.08142245</v>
      </c>
    </row>
    <row r="937" spans="1:11" x14ac:dyDescent="0.25">
      <c r="A937">
        <v>8182</v>
      </c>
      <c r="B937" t="s">
        <v>126</v>
      </c>
      <c r="C937" t="s">
        <v>436</v>
      </c>
      <c r="E937">
        <v>2017</v>
      </c>
      <c r="F937" s="10">
        <v>43008</v>
      </c>
      <c r="G937" t="s">
        <v>489</v>
      </c>
      <c r="H937" t="s">
        <v>474</v>
      </c>
      <c r="I937" t="s">
        <v>545</v>
      </c>
      <c r="J937">
        <v>8600000</v>
      </c>
      <c r="K937">
        <v>10153159.226329267</v>
      </c>
    </row>
    <row r="938" spans="1:11" x14ac:dyDescent="0.25">
      <c r="A938">
        <v>8182</v>
      </c>
      <c r="B938" t="s">
        <v>126</v>
      </c>
      <c r="C938" t="s">
        <v>2336</v>
      </c>
      <c r="E938">
        <v>2017</v>
      </c>
      <c r="F938" s="10">
        <v>43008</v>
      </c>
      <c r="G938" t="s">
        <v>489</v>
      </c>
      <c r="H938" t="s">
        <v>474</v>
      </c>
      <c r="I938" t="s">
        <v>545</v>
      </c>
      <c r="J938">
        <v>228100000</v>
      </c>
      <c r="K938">
        <v>269294839.47973323</v>
      </c>
    </row>
    <row r="939" spans="1:11" x14ac:dyDescent="0.25">
      <c r="A939">
        <v>12013</v>
      </c>
      <c r="B939" t="s">
        <v>2255</v>
      </c>
      <c r="C939" t="s">
        <v>2336</v>
      </c>
      <c r="E939">
        <v>2017</v>
      </c>
      <c r="F939" s="10">
        <v>43008</v>
      </c>
      <c r="G939" t="s">
        <v>489</v>
      </c>
      <c r="H939" t="s">
        <v>474</v>
      </c>
      <c r="I939" t="s">
        <v>545</v>
      </c>
      <c r="J939">
        <v>120129388.37</v>
      </c>
      <c r="K939">
        <v>141824745.10257643</v>
      </c>
    </row>
    <row r="940" spans="1:11" x14ac:dyDescent="0.25">
      <c r="A940">
        <v>12013</v>
      </c>
      <c r="B940" t="s">
        <v>2255</v>
      </c>
      <c r="C940" t="s">
        <v>491</v>
      </c>
      <c r="E940">
        <v>2017</v>
      </c>
      <c r="F940" s="10">
        <v>43008</v>
      </c>
      <c r="G940" t="s">
        <v>489</v>
      </c>
      <c r="H940" t="s">
        <v>474</v>
      </c>
      <c r="I940" t="s">
        <v>545</v>
      </c>
      <c r="J940">
        <v>220258.73</v>
      </c>
      <c r="K940">
        <v>260037.43682314732</v>
      </c>
    </row>
    <row r="941" spans="1:11" x14ac:dyDescent="0.25">
      <c r="A941">
        <v>1227</v>
      </c>
      <c r="B941" t="s">
        <v>2247</v>
      </c>
      <c r="C941" t="s">
        <v>436</v>
      </c>
      <c r="E941">
        <v>2017</v>
      </c>
      <c r="F941" s="10">
        <v>43039</v>
      </c>
      <c r="G941" t="s">
        <v>489</v>
      </c>
      <c r="H941" t="s">
        <v>474</v>
      </c>
      <c r="I941" t="s">
        <v>545</v>
      </c>
      <c r="J941">
        <v>2976596.6700000004</v>
      </c>
      <c r="K941">
        <v>3464163.8793651243</v>
      </c>
    </row>
    <row r="942" spans="1:11" x14ac:dyDescent="0.25">
      <c r="A942">
        <v>1227</v>
      </c>
      <c r="B942" t="s">
        <v>2247</v>
      </c>
      <c r="C942" t="s">
        <v>2336</v>
      </c>
      <c r="E942">
        <v>2017</v>
      </c>
      <c r="F942" s="10">
        <v>43039</v>
      </c>
      <c r="G942" t="s">
        <v>489</v>
      </c>
      <c r="H942" t="s">
        <v>474</v>
      </c>
      <c r="I942" t="s">
        <v>545</v>
      </c>
      <c r="J942">
        <v>70432140.620000005</v>
      </c>
      <c r="K942">
        <v>81968941.221105754</v>
      </c>
    </row>
    <row r="943" spans="1:11" x14ac:dyDescent="0.25">
      <c r="A943">
        <v>1227</v>
      </c>
      <c r="B943" t="s">
        <v>2247</v>
      </c>
      <c r="C943" t="s">
        <v>2337</v>
      </c>
      <c r="E943">
        <v>2017</v>
      </c>
      <c r="F943" s="10">
        <v>43039</v>
      </c>
      <c r="G943" t="s">
        <v>489</v>
      </c>
      <c r="H943" t="s">
        <v>474</v>
      </c>
      <c r="I943" t="s">
        <v>545</v>
      </c>
      <c r="J943">
        <v>-6850076.7599999998</v>
      </c>
      <c r="K943">
        <v>-7972120.8862571483</v>
      </c>
    </row>
    <row r="944" spans="1:11" x14ac:dyDescent="0.25">
      <c r="A944">
        <v>1227</v>
      </c>
      <c r="B944" t="s">
        <v>2247</v>
      </c>
      <c r="C944" t="s">
        <v>490</v>
      </c>
      <c r="E944">
        <v>2017</v>
      </c>
      <c r="F944" s="10">
        <v>43039</v>
      </c>
      <c r="G944" t="s">
        <v>489</v>
      </c>
      <c r="H944" t="s">
        <v>474</v>
      </c>
      <c r="I944" t="s">
        <v>545</v>
      </c>
      <c r="J944">
        <v>1930095.12</v>
      </c>
      <c r="K944">
        <v>2246245.1382245533</v>
      </c>
    </row>
    <row r="945" spans="1:11" x14ac:dyDescent="0.25">
      <c r="A945">
        <v>1227</v>
      </c>
      <c r="B945" t="s">
        <v>2247</v>
      </c>
      <c r="C945" t="s">
        <v>434</v>
      </c>
      <c r="E945">
        <v>2017</v>
      </c>
      <c r="F945" s="10">
        <v>43039</v>
      </c>
      <c r="G945" t="s">
        <v>489</v>
      </c>
      <c r="H945" t="s">
        <v>474</v>
      </c>
      <c r="I945" t="s">
        <v>545</v>
      </c>
      <c r="J945">
        <v>5354209.34</v>
      </c>
      <c r="K945">
        <v>6231230.0437356122</v>
      </c>
    </row>
    <row r="946" spans="1:11" x14ac:dyDescent="0.25">
      <c r="A946">
        <v>1227</v>
      </c>
      <c r="B946" t="s">
        <v>2247</v>
      </c>
      <c r="C946" t="s">
        <v>491</v>
      </c>
      <c r="E946">
        <v>2017</v>
      </c>
      <c r="F946" s="10">
        <v>43039</v>
      </c>
      <c r="G946" t="s">
        <v>489</v>
      </c>
      <c r="H946" t="s">
        <v>474</v>
      </c>
      <c r="I946" t="s">
        <v>545</v>
      </c>
      <c r="J946">
        <v>2542368.9700000002</v>
      </c>
      <c r="K946">
        <v>2958809.5836621071</v>
      </c>
    </row>
    <row r="947" spans="1:11" x14ac:dyDescent="0.25">
      <c r="A947">
        <v>1012</v>
      </c>
      <c r="B947" t="s">
        <v>280</v>
      </c>
      <c r="C947" t="s">
        <v>2336</v>
      </c>
      <c r="E947">
        <v>2017</v>
      </c>
      <c r="F947" s="10">
        <v>43100</v>
      </c>
      <c r="G947" t="s">
        <v>489</v>
      </c>
      <c r="H947" t="s">
        <v>474</v>
      </c>
      <c r="I947" t="s">
        <v>545</v>
      </c>
      <c r="J947">
        <v>55000000</v>
      </c>
      <c r="K947">
        <v>65961478.496558011</v>
      </c>
    </row>
    <row r="948" spans="1:11" x14ac:dyDescent="0.25">
      <c r="A948">
        <v>1194</v>
      </c>
      <c r="B948" t="s">
        <v>2242</v>
      </c>
      <c r="C948" t="s">
        <v>436</v>
      </c>
      <c r="E948">
        <v>2017</v>
      </c>
      <c r="F948" s="10">
        <v>43100</v>
      </c>
      <c r="G948" t="s">
        <v>489</v>
      </c>
      <c r="H948" t="s">
        <v>474</v>
      </c>
      <c r="I948" t="s">
        <v>545</v>
      </c>
      <c r="J948">
        <v>18949308.579999998</v>
      </c>
      <c r="K948">
        <v>22725898.37135113</v>
      </c>
    </row>
    <row r="949" spans="1:11" x14ac:dyDescent="0.25">
      <c r="A949">
        <v>1194</v>
      </c>
      <c r="B949" t="s">
        <v>2242</v>
      </c>
      <c r="C949" t="s">
        <v>2336</v>
      </c>
      <c r="E949">
        <v>2017</v>
      </c>
      <c r="F949" s="10">
        <v>43100</v>
      </c>
      <c r="G949" t="s">
        <v>489</v>
      </c>
      <c r="H949" t="s">
        <v>474</v>
      </c>
      <c r="I949" t="s">
        <v>545</v>
      </c>
      <c r="J949">
        <v>46434053.950000003</v>
      </c>
      <c r="K949">
        <v>55688342.747835271</v>
      </c>
    </row>
    <row r="950" spans="1:11" x14ac:dyDescent="0.25">
      <c r="A950">
        <v>1194</v>
      </c>
      <c r="B950" t="s">
        <v>2242</v>
      </c>
      <c r="C950" t="s">
        <v>2337</v>
      </c>
      <c r="E950">
        <v>2017</v>
      </c>
      <c r="F950" s="10">
        <v>43100</v>
      </c>
      <c r="G950" t="s">
        <v>489</v>
      </c>
      <c r="H950" t="s">
        <v>474</v>
      </c>
      <c r="I950" t="s">
        <v>545</v>
      </c>
      <c r="J950">
        <v>14959409.859999999</v>
      </c>
      <c r="K950">
        <v>17940814.396392506</v>
      </c>
    </row>
    <row r="951" spans="1:11" x14ac:dyDescent="0.25">
      <c r="A951">
        <v>1194</v>
      </c>
      <c r="B951" t="s">
        <v>2242</v>
      </c>
      <c r="C951" t="s">
        <v>490</v>
      </c>
      <c r="E951">
        <v>2017</v>
      </c>
      <c r="F951" s="10">
        <v>43100</v>
      </c>
      <c r="G951" t="s">
        <v>489</v>
      </c>
      <c r="H951" t="s">
        <v>474</v>
      </c>
      <c r="I951" t="s">
        <v>545</v>
      </c>
      <c r="J951">
        <v>-34381.479999999981</v>
      </c>
      <c r="K951">
        <v>-41233.695521815236</v>
      </c>
    </row>
    <row r="952" spans="1:11" x14ac:dyDescent="0.25">
      <c r="A952">
        <v>1194</v>
      </c>
      <c r="B952" t="s">
        <v>2242</v>
      </c>
      <c r="C952" t="s">
        <v>434</v>
      </c>
      <c r="E952">
        <v>2017</v>
      </c>
      <c r="F952" s="10">
        <v>43100</v>
      </c>
      <c r="G952" t="s">
        <v>489</v>
      </c>
      <c r="H952" t="s">
        <v>474</v>
      </c>
      <c r="I952" t="s">
        <v>545</v>
      </c>
      <c r="J952">
        <v>511922.32</v>
      </c>
      <c r="K952">
        <v>613948.2382288744</v>
      </c>
    </row>
    <row r="953" spans="1:11" x14ac:dyDescent="0.25">
      <c r="A953">
        <v>1194</v>
      </c>
      <c r="B953" t="s">
        <v>2242</v>
      </c>
      <c r="C953" t="s">
        <v>491</v>
      </c>
      <c r="E953">
        <v>2017</v>
      </c>
      <c r="F953" s="10">
        <v>43100</v>
      </c>
      <c r="G953" t="s">
        <v>489</v>
      </c>
      <c r="H953" t="s">
        <v>474</v>
      </c>
      <c r="I953" t="s">
        <v>545</v>
      </c>
      <c r="J953">
        <v>3512357.88</v>
      </c>
      <c r="K953">
        <v>4212369.4322515652</v>
      </c>
    </row>
    <row r="954" spans="1:11" x14ac:dyDescent="0.25">
      <c r="A954">
        <v>1197</v>
      </c>
      <c r="B954" t="s">
        <v>2244</v>
      </c>
      <c r="C954" t="s">
        <v>2336</v>
      </c>
      <c r="E954">
        <v>2017</v>
      </c>
      <c r="F954" s="10">
        <v>43100</v>
      </c>
      <c r="G954" t="s">
        <v>489</v>
      </c>
      <c r="H954" t="s">
        <v>474</v>
      </c>
      <c r="I954" t="s">
        <v>545</v>
      </c>
      <c r="J954">
        <v>14954548.449999999</v>
      </c>
      <c r="K954">
        <v>17934984.10928018</v>
      </c>
    </row>
    <row r="955" spans="1:11" x14ac:dyDescent="0.25">
      <c r="A955">
        <v>1197</v>
      </c>
      <c r="B955" t="s">
        <v>2244</v>
      </c>
      <c r="C955" t="s">
        <v>2337</v>
      </c>
      <c r="E955">
        <v>2017</v>
      </c>
      <c r="F955" s="10">
        <v>43100</v>
      </c>
      <c r="G955" t="s">
        <v>489</v>
      </c>
      <c r="H955" t="s">
        <v>474</v>
      </c>
      <c r="I955" t="s">
        <v>545</v>
      </c>
      <c r="J955">
        <v>708078.09</v>
      </c>
      <c r="K955">
        <v>849197.77649852482</v>
      </c>
    </row>
    <row r="956" spans="1:11" x14ac:dyDescent="0.25">
      <c r="A956">
        <v>1197</v>
      </c>
      <c r="B956" t="s">
        <v>2244</v>
      </c>
      <c r="C956" t="s">
        <v>490</v>
      </c>
      <c r="E956">
        <v>2017</v>
      </c>
      <c r="F956" s="10">
        <v>43100</v>
      </c>
      <c r="G956" t="s">
        <v>489</v>
      </c>
      <c r="H956" t="s">
        <v>474</v>
      </c>
      <c r="I956" t="s">
        <v>545</v>
      </c>
      <c r="J956">
        <v>25614.93</v>
      </c>
      <c r="K956">
        <v>30719.975534287976</v>
      </c>
    </row>
    <row r="957" spans="1:11" x14ac:dyDescent="0.25">
      <c r="A957">
        <v>1197</v>
      </c>
      <c r="B957" t="s">
        <v>2244</v>
      </c>
      <c r="C957" t="s">
        <v>434</v>
      </c>
      <c r="E957">
        <v>2017</v>
      </c>
      <c r="F957" s="10">
        <v>43100</v>
      </c>
      <c r="G957" t="s">
        <v>489</v>
      </c>
      <c r="H957" t="s">
        <v>474</v>
      </c>
      <c r="I957" t="s">
        <v>545</v>
      </c>
      <c r="J957">
        <v>458388.92</v>
      </c>
      <c r="K957">
        <v>549745.65253891726</v>
      </c>
    </row>
    <row r="958" spans="1:11" x14ac:dyDescent="0.25">
      <c r="A958">
        <v>1201</v>
      </c>
      <c r="B958" t="s">
        <v>123</v>
      </c>
      <c r="C958" t="s">
        <v>436</v>
      </c>
      <c r="E958">
        <v>2017</v>
      </c>
      <c r="F958" s="10">
        <v>43100</v>
      </c>
      <c r="G958" t="s">
        <v>489</v>
      </c>
      <c r="H958" t="s">
        <v>474</v>
      </c>
      <c r="I958" t="s">
        <v>545</v>
      </c>
      <c r="J958">
        <v>5146315.8099999996</v>
      </c>
      <c r="K958">
        <v>6171974.5388692999</v>
      </c>
    </row>
    <row r="959" spans="1:11" x14ac:dyDescent="0.25">
      <c r="A959">
        <v>1201</v>
      </c>
      <c r="B959" t="s">
        <v>123</v>
      </c>
      <c r="C959" t="s">
        <v>2336</v>
      </c>
      <c r="E959">
        <v>2017</v>
      </c>
      <c r="F959" s="10">
        <v>43100</v>
      </c>
      <c r="G959" t="s">
        <v>489</v>
      </c>
      <c r="H959" t="s">
        <v>474</v>
      </c>
      <c r="I959" t="s">
        <v>545</v>
      </c>
      <c r="J959">
        <v>26869227.309999999</v>
      </c>
      <c r="K959">
        <v>32224253.807776257</v>
      </c>
    </row>
    <row r="960" spans="1:11" x14ac:dyDescent="0.25">
      <c r="A960">
        <v>1201</v>
      </c>
      <c r="B960" t="s">
        <v>123</v>
      </c>
      <c r="C960" t="s">
        <v>2337</v>
      </c>
      <c r="E960">
        <v>2017</v>
      </c>
      <c r="F960" s="10">
        <v>43100</v>
      </c>
      <c r="G960" t="s">
        <v>489</v>
      </c>
      <c r="H960" t="s">
        <v>474</v>
      </c>
      <c r="I960" t="s">
        <v>545</v>
      </c>
      <c r="J960">
        <v>4309952.01</v>
      </c>
      <c r="K960">
        <v>5168923.7605238538</v>
      </c>
    </row>
    <row r="961" spans="1:11" x14ac:dyDescent="0.25">
      <c r="A961">
        <v>1201</v>
      </c>
      <c r="B961" t="s">
        <v>123</v>
      </c>
      <c r="C961" t="s">
        <v>490</v>
      </c>
      <c r="E961">
        <v>2017</v>
      </c>
      <c r="F961" s="10">
        <v>43100</v>
      </c>
      <c r="G961" t="s">
        <v>489</v>
      </c>
      <c r="H961" t="s">
        <v>474</v>
      </c>
      <c r="I961" t="s">
        <v>545</v>
      </c>
      <c r="J961">
        <v>99608.35</v>
      </c>
      <c r="K961">
        <v>119460.25521095681</v>
      </c>
    </row>
    <row r="962" spans="1:11" x14ac:dyDescent="0.25">
      <c r="A962">
        <v>1201</v>
      </c>
      <c r="B962" t="s">
        <v>123</v>
      </c>
      <c r="C962" t="s">
        <v>434</v>
      </c>
      <c r="E962">
        <v>2017</v>
      </c>
      <c r="F962" s="10">
        <v>43100</v>
      </c>
      <c r="G962" t="s">
        <v>489</v>
      </c>
      <c r="H962" t="s">
        <v>474</v>
      </c>
      <c r="I962" t="s">
        <v>545</v>
      </c>
      <c r="J962">
        <v>62833.99</v>
      </c>
      <c r="K962">
        <v>75356.779640689827</v>
      </c>
    </row>
    <row r="963" spans="1:11" x14ac:dyDescent="0.25">
      <c r="A963">
        <v>1201</v>
      </c>
      <c r="B963" t="s">
        <v>123</v>
      </c>
      <c r="C963" t="s">
        <v>491</v>
      </c>
      <c r="E963">
        <v>2017</v>
      </c>
      <c r="F963" s="10">
        <v>43100</v>
      </c>
      <c r="G963" t="s">
        <v>489</v>
      </c>
      <c r="H963" t="s">
        <v>474</v>
      </c>
      <c r="I963" t="s">
        <v>545</v>
      </c>
      <c r="J963">
        <v>673921.46</v>
      </c>
      <c r="K963">
        <v>808233.74349379959</v>
      </c>
    </row>
    <row r="964" spans="1:11" x14ac:dyDescent="0.25">
      <c r="A964">
        <v>1623</v>
      </c>
      <c r="B964" t="s">
        <v>124</v>
      </c>
      <c r="C964" t="s">
        <v>2336</v>
      </c>
      <c r="E964">
        <v>2017</v>
      </c>
      <c r="F964" s="10">
        <v>43100</v>
      </c>
      <c r="G964" t="s">
        <v>489</v>
      </c>
      <c r="H964" t="s">
        <v>474</v>
      </c>
      <c r="I964" t="s">
        <v>545</v>
      </c>
      <c r="J964">
        <v>6400000000</v>
      </c>
      <c r="K964">
        <v>7675517497.7812958</v>
      </c>
    </row>
    <row r="965" spans="1:11" x14ac:dyDescent="0.25">
      <c r="A965">
        <v>1908</v>
      </c>
      <c r="B965" t="s">
        <v>117</v>
      </c>
      <c r="C965" t="s">
        <v>436</v>
      </c>
      <c r="E965">
        <v>2017</v>
      </c>
      <c r="F965" s="10">
        <v>43100</v>
      </c>
      <c r="G965" t="s">
        <v>489</v>
      </c>
      <c r="H965" t="s">
        <v>474</v>
      </c>
      <c r="I965" t="s">
        <v>545</v>
      </c>
      <c r="J965">
        <v>138600000</v>
      </c>
      <c r="K965">
        <v>166222925.81132618</v>
      </c>
    </row>
    <row r="966" spans="1:11" x14ac:dyDescent="0.25">
      <c r="A966">
        <v>1908</v>
      </c>
      <c r="B966" t="s">
        <v>117</v>
      </c>
      <c r="C966" t="s">
        <v>2336</v>
      </c>
      <c r="E966">
        <v>2017</v>
      </c>
      <c r="F966" s="10">
        <v>43100</v>
      </c>
      <c r="G966" t="s">
        <v>489</v>
      </c>
      <c r="H966" t="s">
        <v>474</v>
      </c>
      <c r="I966" t="s">
        <v>545</v>
      </c>
      <c r="J966">
        <v>1209200000</v>
      </c>
      <c r="K966">
        <v>1450193087.2370536</v>
      </c>
    </row>
    <row r="967" spans="1:11" x14ac:dyDescent="0.25">
      <c r="A967">
        <v>1908</v>
      </c>
      <c r="B967" t="s">
        <v>117</v>
      </c>
      <c r="C967" t="s">
        <v>2337</v>
      </c>
      <c r="E967">
        <v>2017</v>
      </c>
      <c r="F967" s="10">
        <v>43100</v>
      </c>
      <c r="G967" t="s">
        <v>489</v>
      </c>
      <c r="H967" t="s">
        <v>474</v>
      </c>
      <c r="I967" t="s">
        <v>545</v>
      </c>
      <c r="J967">
        <v>92400000</v>
      </c>
      <c r="K967">
        <v>110815283.87421745</v>
      </c>
    </row>
    <row r="968" spans="1:11" x14ac:dyDescent="0.25">
      <c r="A968">
        <v>1908</v>
      </c>
      <c r="B968" t="s">
        <v>117</v>
      </c>
      <c r="C968" t="s">
        <v>490</v>
      </c>
      <c r="E968">
        <v>2017</v>
      </c>
      <c r="F968" s="10">
        <v>43100</v>
      </c>
      <c r="G968" t="s">
        <v>489</v>
      </c>
      <c r="H968" t="s">
        <v>474</v>
      </c>
      <c r="I968" t="s">
        <v>545</v>
      </c>
      <c r="J968">
        <v>3100000</v>
      </c>
      <c r="K968">
        <v>3717828.7879878152</v>
      </c>
    </row>
    <row r="969" spans="1:11" x14ac:dyDescent="0.25">
      <c r="A969">
        <v>1908</v>
      </c>
      <c r="B969" t="s">
        <v>117</v>
      </c>
      <c r="C969" t="s">
        <v>434</v>
      </c>
      <c r="E969">
        <v>2017</v>
      </c>
      <c r="F969" s="10">
        <v>43100</v>
      </c>
      <c r="G969" t="s">
        <v>489</v>
      </c>
      <c r="H969" t="s">
        <v>474</v>
      </c>
      <c r="I969" t="s">
        <v>545</v>
      </c>
      <c r="J969">
        <v>41800000</v>
      </c>
      <c r="K969">
        <v>50130723.65738409</v>
      </c>
    </row>
    <row r="970" spans="1:11" x14ac:dyDescent="0.25">
      <c r="A970">
        <v>1908</v>
      </c>
      <c r="B970" t="s">
        <v>117</v>
      </c>
      <c r="C970" t="s">
        <v>491</v>
      </c>
      <c r="E970">
        <v>2017</v>
      </c>
      <c r="F970" s="10">
        <v>43100</v>
      </c>
      <c r="G970" t="s">
        <v>489</v>
      </c>
      <c r="H970" t="s">
        <v>474</v>
      </c>
      <c r="I970" t="s">
        <v>545</v>
      </c>
      <c r="J970">
        <v>1300000</v>
      </c>
      <c r="K970">
        <v>1559089.4917368258</v>
      </c>
    </row>
    <row r="971" spans="1:11" x14ac:dyDescent="0.25">
      <c r="A971">
        <v>3393</v>
      </c>
      <c r="B971" t="s">
        <v>121</v>
      </c>
      <c r="C971" t="s">
        <v>436</v>
      </c>
      <c r="E971">
        <v>2017</v>
      </c>
      <c r="F971" s="10">
        <v>43100</v>
      </c>
      <c r="G971" t="s">
        <v>489</v>
      </c>
      <c r="H971" t="s">
        <v>474</v>
      </c>
      <c r="I971" t="s">
        <v>545</v>
      </c>
      <c r="J971">
        <v>231696000</v>
      </c>
      <c r="K971">
        <v>277872922.21342736</v>
      </c>
    </row>
    <row r="972" spans="1:11" x14ac:dyDescent="0.25">
      <c r="A972">
        <v>3393</v>
      </c>
      <c r="B972" t="s">
        <v>121</v>
      </c>
      <c r="C972" t="s">
        <v>2336</v>
      </c>
      <c r="E972">
        <v>2017</v>
      </c>
      <c r="F972" s="10">
        <v>43100</v>
      </c>
      <c r="G972" t="s">
        <v>489</v>
      </c>
      <c r="H972" t="s">
        <v>474</v>
      </c>
      <c r="I972" t="s">
        <v>545</v>
      </c>
      <c r="J972">
        <v>1999654000</v>
      </c>
      <c r="K972">
        <v>2398184260.3919311</v>
      </c>
    </row>
    <row r="973" spans="1:11" x14ac:dyDescent="0.25">
      <c r="A973">
        <v>3393</v>
      </c>
      <c r="B973" t="s">
        <v>121</v>
      </c>
      <c r="C973" t="s">
        <v>2337</v>
      </c>
      <c r="E973">
        <v>2017</v>
      </c>
      <c r="F973" s="10">
        <v>43100</v>
      </c>
      <c r="G973" t="s">
        <v>489</v>
      </c>
      <c r="H973" t="s">
        <v>474</v>
      </c>
      <c r="I973" t="s">
        <v>545</v>
      </c>
      <c r="J973">
        <v>98464000</v>
      </c>
      <c r="K973">
        <v>118087836.70336524</v>
      </c>
    </row>
    <row r="974" spans="1:11" x14ac:dyDescent="0.25">
      <c r="A974">
        <v>3393</v>
      </c>
      <c r="B974" t="s">
        <v>121</v>
      </c>
      <c r="C974" t="s">
        <v>490</v>
      </c>
      <c r="E974">
        <v>2017</v>
      </c>
      <c r="F974" s="10">
        <v>43100</v>
      </c>
      <c r="G974" t="s">
        <v>489</v>
      </c>
      <c r="H974" t="s">
        <v>474</v>
      </c>
      <c r="I974" t="s">
        <v>545</v>
      </c>
      <c r="J974">
        <v>12753000</v>
      </c>
      <c r="K974">
        <v>15294667.91393826</v>
      </c>
    </row>
    <row r="975" spans="1:11" x14ac:dyDescent="0.25">
      <c r="A975">
        <v>3393</v>
      </c>
      <c r="B975" t="s">
        <v>121</v>
      </c>
      <c r="C975" t="s">
        <v>434</v>
      </c>
      <c r="E975">
        <v>2017</v>
      </c>
      <c r="F975" s="10">
        <v>43100</v>
      </c>
      <c r="G975" t="s">
        <v>489</v>
      </c>
      <c r="H975" t="s">
        <v>474</v>
      </c>
      <c r="I975" t="s">
        <v>545</v>
      </c>
      <c r="J975">
        <v>82119000</v>
      </c>
      <c r="K975">
        <v>98485284.593797222</v>
      </c>
    </row>
    <row r="976" spans="1:11" x14ac:dyDescent="0.25">
      <c r="A976">
        <v>3393</v>
      </c>
      <c r="B976" t="s">
        <v>121</v>
      </c>
      <c r="C976" t="s">
        <v>491</v>
      </c>
      <c r="E976">
        <v>2017</v>
      </c>
      <c r="F976" s="10">
        <v>43100</v>
      </c>
      <c r="G976" t="s">
        <v>489</v>
      </c>
      <c r="H976" t="s">
        <v>474</v>
      </c>
      <c r="I976" t="s">
        <v>545</v>
      </c>
      <c r="J976">
        <v>38360000</v>
      </c>
      <c r="K976">
        <v>46005133.002326638</v>
      </c>
    </row>
    <row r="977" spans="1:11" x14ac:dyDescent="0.25">
      <c r="A977">
        <v>8077</v>
      </c>
      <c r="B977" t="s">
        <v>119</v>
      </c>
      <c r="C977" t="s">
        <v>436</v>
      </c>
      <c r="E977">
        <v>2017</v>
      </c>
      <c r="F977" s="10">
        <v>43100</v>
      </c>
      <c r="G977" t="s">
        <v>489</v>
      </c>
      <c r="H977" t="s">
        <v>474</v>
      </c>
      <c r="I977" t="s">
        <v>545</v>
      </c>
      <c r="J977">
        <v>174391000</v>
      </c>
      <c r="K977">
        <v>209147058.11805904</v>
      </c>
    </row>
    <row r="978" spans="1:11" x14ac:dyDescent="0.25">
      <c r="A978">
        <v>8077</v>
      </c>
      <c r="B978" t="s">
        <v>119</v>
      </c>
      <c r="C978" t="s">
        <v>2336</v>
      </c>
      <c r="E978">
        <v>2017</v>
      </c>
      <c r="F978" s="10">
        <v>43100</v>
      </c>
      <c r="G978" t="s">
        <v>489</v>
      </c>
      <c r="H978" t="s">
        <v>474</v>
      </c>
      <c r="I978" t="s">
        <v>545</v>
      </c>
      <c r="J978">
        <v>2204958000</v>
      </c>
      <c r="K978">
        <v>2644405267.3238831</v>
      </c>
    </row>
    <row r="979" spans="1:11" x14ac:dyDescent="0.25">
      <c r="A979">
        <v>8077</v>
      </c>
      <c r="B979" t="s">
        <v>119</v>
      </c>
      <c r="C979" t="s">
        <v>2337</v>
      </c>
      <c r="E979">
        <v>2017</v>
      </c>
      <c r="F979" s="10">
        <v>43100</v>
      </c>
      <c r="G979" t="s">
        <v>489</v>
      </c>
      <c r="H979" t="s">
        <v>474</v>
      </c>
      <c r="I979" t="s">
        <v>545</v>
      </c>
      <c r="J979">
        <v>37181000</v>
      </c>
      <c r="K979">
        <v>44591158.763282239</v>
      </c>
    </row>
    <row r="980" spans="1:11" x14ac:dyDescent="0.25">
      <c r="A980">
        <v>8077</v>
      </c>
      <c r="B980" t="s">
        <v>119</v>
      </c>
      <c r="C980" t="s">
        <v>490</v>
      </c>
      <c r="E980">
        <v>2017</v>
      </c>
      <c r="F980" s="10">
        <v>43100</v>
      </c>
      <c r="G980" t="s">
        <v>489</v>
      </c>
      <c r="H980" t="s">
        <v>474</v>
      </c>
      <c r="I980" t="s">
        <v>545</v>
      </c>
      <c r="J980">
        <v>13689000</v>
      </c>
      <c r="K980">
        <v>16417212.347988775</v>
      </c>
    </row>
    <row r="981" spans="1:11" x14ac:dyDescent="0.25">
      <c r="A981">
        <v>8077</v>
      </c>
      <c r="B981" t="s">
        <v>119</v>
      </c>
      <c r="C981" t="s">
        <v>434</v>
      </c>
      <c r="E981">
        <v>2017</v>
      </c>
      <c r="F981" s="10">
        <v>43100</v>
      </c>
      <c r="G981" t="s">
        <v>489</v>
      </c>
      <c r="H981" t="s">
        <v>474</v>
      </c>
      <c r="I981" t="s">
        <v>545</v>
      </c>
      <c r="J981">
        <v>71445000</v>
      </c>
      <c r="K981">
        <v>85683960.56702885</v>
      </c>
    </row>
    <row r="982" spans="1:11" x14ac:dyDescent="0.25">
      <c r="A982">
        <v>8077</v>
      </c>
      <c r="B982" t="s">
        <v>119</v>
      </c>
      <c r="C982" t="s">
        <v>491</v>
      </c>
      <c r="E982">
        <v>2017</v>
      </c>
      <c r="F982" s="10">
        <v>43100</v>
      </c>
      <c r="G982" t="s">
        <v>489</v>
      </c>
      <c r="H982" t="s">
        <v>474</v>
      </c>
      <c r="I982" t="s">
        <v>545</v>
      </c>
      <c r="J982">
        <v>52076000</v>
      </c>
      <c r="K982">
        <v>62454726.43975918</v>
      </c>
    </row>
    <row r="983" spans="1:11" x14ac:dyDescent="0.25">
      <c r="A983">
        <v>8086</v>
      </c>
      <c r="B983" t="s">
        <v>127</v>
      </c>
      <c r="C983" t="s">
        <v>436</v>
      </c>
      <c r="E983">
        <v>2017</v>
      </c>
      <c r="F983" s="10">
        <v>43100</v>
      </c>
      <c r="G983" t="s">
        <v>489</v>
      </c>
      <c r="H983" t="s">
        <v>474</v>
      </c>
      <c r="I983" t="s">
        <v>545</v>
      </c>
      <c r="J983">
        <v>157039000</v>
      </c>
      <c r="K983">
        <v>188336811.30219951</v>
      </c>
    </row>
    <row r="984" spans="1:11" x14ac:dyDescent="0.25">
      <c r="A984">
        <v>8086</v>
      </c>
      <c r="B984" t="s">
        <v>127</v>
      </c>
      <c r="C984" t="s">
        <v>2336</v>
      </c>
      <c r="E984">
        <v>2017</v>
      </c>
      <c r="F984" s="10">
        <v>43100</v>
      </c>
      <c r="G984" t="s">
        <v>489</v>
      </c>
      <c r="H984" t="s">
        <v>474</v>
      </c>
      <c r="I984" t="s">
        <v>545</v>
      </c>
      <c r="J984">
        <v>1424778000</v>
      </c>
      <c r="K984">
        <v>1708735698.3521624</v>
      </c>
    </row>
    <row r="985" spans="1:11" x14ac:dyDescent="0.25">
      <c r="A985">
        <v>8086</v>
      </c>
      <c r="B985" t="s">
        <v>127</v>
      </c>
      <c r="C985" t="s">
        <v>2337</v>
      </c>
      <c r="E985">
        <v>2017</v>
      </c>
      <c r="F985" s="10">
        <v>43100</v>
      </c>
      <c r="G985" t="s">
        <v>489</v>
      </c>
      <c r="H985" t="s">
        <v>474</v>
      </c>
      <c r="I985" t="s">
        <v>545</v>
      </c>
      <c r="J985">
        <v>85919000</v>
      </c>
      <c r="K985">
        <v>103042623.10810487</v>
      </c>
    </row>
    <row r="986" spans="1:11" x14ac:dyDescent="0.25">
      <c r="A986">
        <v>8086</v>
      </c>
      <c r="B986" t="s">
        <v>127</v>
      </c>
      <c r="C986" t="s">
        <v>490</v>
      </c>
      <c r="E986">
        <v>2017</v>
      </c>
      <c r="F986" s="10">
        <v>43100</v>
      </c>
      <c r="G986" t="s">
        <v>489</v>
      </c>
      <c r="H986" t="s">
        <v>474</v>
      </c>
      <c r="I986" t="s">
        <v>545</v>
      </c>
      <c r="J986">
        <v>5680000</v>
      </c>
      <c r="K986">
        <v>6812021.7792809</v>
      </c>
    </row>
    <row r="987" spans="1:11" x14ac:dyDescent="0.25">
      <c r="A987">
        <v>8086</v>
      </c>
      <c r="B987" t="s">
        <v>127</v>
      </c>
      <c r="C987" t="s">
        <v>434</v>
      </c>
      <c r="E987">
        <v>2017</v>
      </c>
      <c r="F987" s="10">
        <v>43100</v>
      </c>
      <c r="G987" t="s">
        <v>489</v>
      </c>
      <c r="H987" t="s">
        <v>474</v>
      </c>
      <c r="I987" t="s">
        <v>545</v>
      </c>
      <c r="J987">
        <v>54257000</v>
      </c>
      <c r="K987">
        <v>65070398.887049966</v>
      </c>
    </row>
    <row r="988" spans="1:11" x14ac:dyDescent="0.25">
      <c r="A988">
        <v>8086</v>
      </c>
      <c r="B988" t="s">
        <v>127</v>
      </c>
      <c r="C988" t="s">
        <v>491</v>
      </c>
      <c r="E988">
        <v>2017</v>
      </c>
      <c r="F988" s="10">
        <v>43100</v>
      </c>
      <c r="G988" t="s">
        <v>489</v>
      </c>
      <c r="H988" t="s">
        <v>474</v>
      </c>
      <c r="I988" t="s">
        <v>545</v>
      </c>
      <c r="J988">
        <v>11183000</v>
      </c>
      <c r="K988">
        <v>13411767.527763786</v>
      </c>
    </row>
    <row r="989" spans="1:11" x14ac:dyDescent="0.25">
      <c r="A989">
        <v>8104</v>
      </c>
      <c r="B989" t="s">
        <v>120</v>
      </c>
      <c r="C989" t="s">
        <v>436</v>
      </c>
      <c r="E989">
        <v>2017</v>
      </c>
      <c r="F989" s="10">
        <v>43100</v>
      </c>
      <c r="G989" t="s">
        <v>489</v>
      </c>
      <c r="H989" t="s">
        <v>474</v>
      </c>
      <c r="I989" t="s">
        <v>545</v>
      </c>
      <c r="J989">
        <v>1072000000</v>
      </c>
      <c r="K989">
        <v>1285649180.8783669</v>
      </c>
    </row>
    <row r="990" spans="1:11" x14ac:dyDescent="0.25">
      <c r="A990">
        <v>8104</v>
      </c>
      <c r="B990" t="s">
        <v>120</v>
      </c>
      <c r="C990" t="s">
        <v>2336</v>
      </c>
      <c r="E990">
        <v>2017</v>
      </c>
      <c r="F990" s="10">
        <v>43100</v>
      </c>
      <c r="G990" t="s">
        <v>489</v>
      </c>
      <c r="H990" t="s">
        <v>474</v>
      </c>
      <c r="I990" t="s">
        <v>545</v>
      </c>
      <c r="J990">
        <v>9664000000</v>
      </c>
      <c r="K990">
        <v>11590031421.649757</v>
      </c>
    </row>
    <row r="991" spans="1:11" x14ac:dyDescent="0.25">
      <c r="A991">
        <v>8104</v>
      </c>
      <c r="B991" t="s">
        <v>120</v>
      </c>
      <c r="C991" t="s">
        <v>2337</v>
      </c>
      <c r="E991">
        <v>2017</v>
      </c>
      <c r="F991" s="10">
        <v>43100</v>
      </c>
      <c r="G991" t="s">
        <v>489</v>
      </c>
      <c r="H991" t="s">
        <v>474</v>
      </c>
      <c r="I991" t="s">
        <v>545</v>
      </c>
      <c r="J991">
        <v>87000000</v>
      </c>
      <c r="K991">
        <v>104339065.98546448</v>
      </c>
    </row>
    <row r="992" spans="1:11" x14ac:dyDescent="0.25">
      <c r="A992">
        <v>8390</v>
      </c>
      <c r="B992" t="s">
        <v>3431</v>
      </c>
      <c r="C992" t="s">
        <v>436</v>
      </c>
      <c r="E992">
        <v>2017</v>
      </c>
      <c r="F992" s="10">
        <v>43100</v>
      </c>
      <c r="G992" t="s">
        <v>489</v>
      </c>
      <c r="H992" t="s">
        <v>474</v>
      </c>
      <c r="I992" t="s">
        <v>545</v>
      </c>
      <c r="J992">
        <v>563500000</v>
      </c>
      <c r="K992">
        <v>675805329.68746257</v>
      </c>
    </row>
    <row r="993" spans="1:11" x14ac:dyDescent="0.25">
      <c r="A993">
        <v>8390</v>
      </c>
      <c r="B993" t="s">
        <v>3431</v>
      </c>
      <c r="C993" t="s">
        <v>2336</v>
      </c>
      <c r="E993">
        <v>2017</v>
      </c>
      <c r="F993" s="10">
        <v>43100</v>
      </c>
      <c r="G993" t="s">
        <v>489</v>
      </c>
      <c r="H993" t="s">
        <v>474</v>
      </c>
      <c r="I993" t="s">
        <v>545</v>
      </c>
      <c r="J993">
        <v>4604514000</v>
      </c>
      <c r="K993">
        <v>5522191839.9654598</v>
      </c>
    </row>
    <row r="994" spans="1:11" x14ac:dyDescent="0.25">
      <c r="A994">
        <v>8390</v>
      </c>
      <c r="B994" t="s">
        <v>3431</v>
      </c>
      <c r="C994" t="s">
        <v>2337</v>
      </c>
      <c r="E994">
        <v>2017</v>
      </c>
      <c r="F994" s="10">
        <v>43100</v>
      </c>
      <c r="G994" t="s">
        <v>489</v>
      </c>
      <c r="H994" t="s">
        <v>474</v>
      </c>
      <c r="I994" t="s">
        <v>545</v>
      </c>
      <c r="J994">
        <v>243314000</v>
      </c>
      <c r="K994">
        <v>291806385.07111847</v>
      </c>
    </row>
    <row r="995" spans="1:11" x14ac:dyDescent="0.25">
      <c r="A995">
        <v>8390</v>
      </c>
      <c r="B995" t="s">
        <v>3431</v>
      </c>
      <c r="C995" t="s">
        <v>490</v>
      </c>
      <c r="E995">
        <v>2017</v>
      </c>
      <c r="F995" s="10">
        <v>43100</v>
      </c>
      <c r="G995" t="s">
        <v>489</v>
      </c>
      <c r="H995" t="s">
        <v>474</v>
      </c>
      <c r="I995" t="s">
        <v>545</v>
      </c>
      <c r="J995">
        <v>22230000</v>
      </c>
      <c r="K995">
        <v>26660430.30869972</v>
      </c>
    </row>
    <row r="996" spans="1:11" x14ac:dyDescent="0.25">
      <c r="A996">
        <v>8390</v>
      </c>
      <c r="B996" t="s">
        <v>3431</v>
      </c>
      <c r="C996" t="s">
        <v>434</v>
      </c>
      <c r="E996">
        <v>2017</v>
      </c>
      <c r="F996" s="10">
        <v>43100</v>
      </c>
      <c r="G996" t="s">
        <v>489</v>
      </c>
      <c r="H996" t="s">
        <v>474</v>
      </c>
      <c r="I996" t="s">
        <v>545</v>
      </c>
      <c r="J996">
        <v>117766000</v>
      </c>
      <c r="K996">
        <v>141236717.75683001</v>
      </c>
    </row>
    <row r="997" spans="1:11" x14ac:dyDescent="0.25">
      <c r="A997">
        <v>8390</v>
      </c>
      <c r="B997" t="s">
        <v>3431</v>
      </c>
      <c r="C997" t="s">
        <v>491</v>
      </c>
      <c r="E997">
        <v>2017</v>
      </c>
      <c r="F997" s="10">
        <v>43100</v>
      </c>
      <c r="G997" t="s">
        <v>489</v>
      </c>
      <c r="H997" t="s">
        <v>474</v>
      </c>
      <c r="I997" t="s">
        <v>545</v>
      </c>
      <c r="J997">
        <v>130607000</v>
      </c>
      <c r="K997">
        <v>156636924.03636277</v>
      </c>
    </row>
    <row r="998" spans="1:11" x14ac:dyDescent="0.25">
      <c r="A998">
        <v>8448</v>
      </c>
      <c r="B998" t="s">
        <v>114</v>
      </c>
      <c r="C998" t="s">
        <v>2336</v>
      </c>
      <c r="E998">
        <v>2017</v>
      </c>
      <c r="F998" s="10">
        <v>43100</v>
      </c>
      <c r="G998" t="s">
        <v>489</v>
      </c>
      <c r="H998" t="s">
        <v>474</v>
      </c>
      <c r="I998" t="s">
        <v>545</v>
      </c>
      <c r="J998">
        <v>275000000</v>
      </c>
      <c r="K998">
        <v>329807392.48279005</v>
      </c>
    </row>
    <row r="999" spans="1:11" x14ac:dyDescent="0.25">
      <c r="A999">
        <v>13243</v>
      </c>
      <c r="B999" t="s">
        <v>115</v>
      </c>
      <c r="C999" t="s">
        <v>436</v>
      </c>
      <c r="E999">
        <v>2017</v>
      </c>
      <c r="F999" s="10">
        <v>43100</v>
      </c>
      <c r="G999" t="s">
        <v>489</v>
      </c>
      <c r="H999" t="s">
        <v>474</v>
      </c>
      <c r="I999" t="s">
        <v>545</v>
      </c>
      <c r="J999">
        <v>379099000</v>
      </c>
      <c r="K999">
        <v>454653282.4830299</v>
      </c>
    </row>
    <row r="1000" spans="1:11" x14ac:dyDescent="0.25">
      <c r="A1000">
        <v>13243</v>
      </c>
      <c r="B1000" t="s">
        <v>115</v>
      </c>
      <c r="C1000" t="s">
        <v>2336</v>
      </c>
      <c r="E1000">
        <v>2017</v>
      </c>
      <c r="F1000" s="10">
        <v>43100</v>
      </c>
      <c r="G1000" t="s">
        <v>489</v>
      </c>
      <c r="H1000" t="s">
        <v>474</v>
      </c>
      <c r="I1000" t="s">
        <v>545</v>
      </c>
      <c r="J1000">
        <v>2278884000</v>
      </c>
      <c r="K1000">
        <v>2733064690.220911</v>
      </c>
    </row>
    <row r="1001" spans="1:11" x14ac:dyDescent="0.25">
      <c r="A1001">
        <v>13243</v>
      </c>
      <c r="B1001" t="s">
        <v>115</v>
      </c>
      <c r="C1001" t="s">
        <v>2337</v>
      </c>
      <c r="E1001">
        <v>2017</v>
      </c>
      <c r="F1001" s="10">
        <v>43100</v>
      </c>
      <c r="G1001" t="s">
        <v>489</v>
      </c>
      <c r="H1001" t="s">
        <v>474</v>
      </c>
      <c r="I1001" t="s">
        <v>545</v>
      </c>
      <c r="J1001">
        <v>209071000</v>
      </c>
      <c r="K1001">
        <v>250738768.55916145</v>
      </c>
    </row>
    <row r="1002" spans="1:11" x14ac:dyDescent="0.25">
      <c r="A1002">
        <v>13243</v>
      </c>
      <c r="B1002" t="s">
        <v>115</v>
      </c>
      <c r="C1002" t="s">
        <v>434</v>
      </c>
      <c r="E1002">
        <v>2017</v>
      </c>
      <c r="F1002" s="10">
        <v>43100</v>
      </c>
      <c r="G1002" t="s">
        <v>489</v>
      </c>
      <c r="H1002" t="s">
        <v>474</v>
      </c>
      <c r="I1002" t="s">
        <v>545</v>
      </c>
      <c r="J1002">
        <v>103519000</v>
      </c>
      <c r="K1002">
        <v>124150296.22700343</v>
      </c>
    </row>
    <row r="1003" spans="1:11" x14ac:dyDescent="0.25">
      <c r="A1003">
        <v>13243</v>
      </c>
      <c r="B1003" t="s">
        <v>115</v>
      </c>
      <c r="C1003" t="s">
        <v>491</v>
      </c>
      <c r="E1003">
        <v>2017</v>
      </c>
      <c r="F1003" s="10">
        <v>43100</v>
      </c>
      <c r="G1003" t="s">
        <v>489</v>
      </c>
      <c r="H1003" t="s">
        <v>474</v>
      </c>
      <c r="I1003" t="s">
        <v>545</v>
      </c>
      <c r="J1003">
        <v>66509000</v>
      </c>
      <c r="K1003">
        <v>79764217.696865037</v>
      </c>
    </row>
    <row r="1004" spans="1:11" x14ac:dyDescent="0.25">
      <c r="A1004">
        <v>1363</v>
      </c>
      <c r="B1004" t="s">
        <v>118</v>
      </c>
      <c r="C1004" t="s">
        <v>2336</v>
      </c>
      <c r="E1004">
        <v>2018</v>
      </c>
      <c r="F1004" s="10">
        <v>43281</v>
      </c>
      <c r="G1004" t="s">
        <v>489</v>
      </c>
      <c r="H1004" t="s">
        <v>474</v>
      </c>
      <c r="I1004" t="s">
        <v>545</v>
      </c>
      <c r="J1004">
        <v>165000000</v>
      </c>
      <c r="K1004">
        <v>192357014.61913311</v>
      </c>
    </row>
    <row r="1005" spans="1:11" x14ac:dyDescent="0.25">
      <c r="A1005">
        <v>1703</v>
      </c>
      <c r="B1005" t="s">
        <v>125</v>
      </c>
      <c r="C1005" t="s">
        <v>436</v>
      </c>
      <c r="E1005">
        <v>2018</v>
      </c>
      <c r="F1005" s="10">
        <v>43373</v>
      </c>
      <c r="G1005" t="s">
        <v>489</v>
      </c>
      <c r="H1005" t="s">
        <v>474</v>
      </c>
      <c r="I1005" t="s">
        <v>545</v>
      </c>
      <c r="J1005">
        <v>9602000000</v>
      </c>
      <c r="K1005">
        <v>11115278472.337982</v>
      </c>
    </row>
    <row r="1006" spans="1:11" x14ac:dyDescent="0.25">
      <c r="A1006">
        <v>1703</v>
      </c>
      <c r="B1006" t="s">
        <v>125</v>
      </c>
      <c r="C1006" t="s">
        <v>2336</v>
      </c>
      <c r="E1006">
        <v>2018</v>
      </c>
      <c r="F1006" s="10">
        <v>43373</v>
      </c>
      <c r="G1006" t="s">
        <v>489</v>
      </c>
      <c r="H1006" t="s">
        <v>474</v>
      </c>
      <c r="I1006" t="s">
        <v>545</v>
      </c>
      <c r="J1006">
        <v>83044000000</v>
      </c>
      <c r="K1006">
        <v>96131762701.190948</v>
      </c>
    </row>
    <row r="1007" spans="1:11" x14ac:dyDescent="0.25">
      <c r="A1007">
        <v>1703</v>
      </c>
      <c r="B1007" t="s">
        <v>125</v>
      </c>
      <c r="C1007" t="s">
        <v>2337</v>
      </c>
      <c r="E1007">
        <v>2018</v>
      </c>
      <c r="F1007" s="10">
        <v>43373</v>
      </c>
      <c r="G1007" t="s">
        <v>489</v>
      </c>
      <c r="H1007" t="s">
        <v>474</v>
      </c>
      <c r="I1007" t="s">
        <v>545</v>
      </c>
      <c r="J1007">
        <v>6120000000</v>
      </c>
      <c r="K1007">
        <v>7084514085.6809473</v>
      </c>
    </row>
    <row r="1008" spans="1:11" x14ac:dyDescent="0.25">
      <c r="A1008">
        <v>1703</v>
      </c>
      <c r="B1008" t="s">
        <v>125</v>
      </c>
      <c r="C1008" t="s">
        <v>490</v>
      </c>
      <c r="E1008">
        <v>2018</v>
      </c>
      <c r="F1008" s="10">
        <v>43373</v>
      </c>
      <c r="G1008" t="s">
        <v>489</v>
      </c>
      <c r="H1008" t="s">
        <v>474</v>
      </c>
      <c r="I1008" t="s">
        <v>545</v>
      </c>
      <c r="J1008">
        <v>-392000000</v>
      </c>
      <c r="K1008">
        <v>-453779333.59263581</v>
      </c>
    </row>
    <row r="1009" spans="1:11" x14ac:dyDescent="0.25">
      <c r="A1009">
        <v>1703</v>
      </c>
      <c r="B1009" t="s">
        <v>125</v>
      </c>
      <c r="C1009" t="s">
        <v>434</v>
      </c>
      <c r="E1009">
        <v>2018</v>
      </c>
      <c r="F1009" s="10">
        <v>43373</v>
      </c>
      <c r="G1009" t="s">
        <v>489</v>
      </c>
      <c r="H1009" t="s">
        <v>474</v>
      </c>
      <c r="I1009" t="s">
        <v>545</v>
      </c>
      <c r="J1009">
        <v>915000000</v>
      </c>
      <c r="K1009">
        <v>1059204311.8297495</v>
      </c>
    </row>
    <row r="1010" spans="1:11" x14ac:dyDescent="0.25">
      <c r="A1010">
        <v>1703</v>
      </c>
      <c r="B1010" t="s">
        <v>125</v>
      </c>
      <c r="C1010" t="s">
        <v>491</v>
      </c>
      <c r="E1010">
        <v>2018</v>
      </c>
      <c r="F1010" s="10">
        <v>43373</v>
      </c>
      <c r="G1010" t="s">
        <v>489</v>
      </c>
      <c r="H1010" t="s">
        <v>474</v>
      </c>
      <c r="I1010" t="s">
        <v>545</v>
      </c>
      <c r="J1010">
        <v>2054000000</v>
      </c>
      <c r="K1010">
        <v>2377711099.998148</v>
      </c>
    </row>
    <row r="1011" spans="1:11" x14ac:dyDescent="0.25">
      <c r="A1011">
        <v>3557</v>
      </c>
      <c r="B1011" t="s">
        <v>122</v>
      </c>
      <c r="C1011" t="s">
        <v>436</v>
      </c>
      <c r="E1011">
        <v>2018</v>
      </c>
      <c r="F1011" s="10">
        <v>43373</v>
      </c>
      <c r="G1011" t="s">
        <v>489</v>
      </c>
      <c r="H1011" t="s">
        <v>474</v>
      </c>
      <c r="I1011" t="s">
        <v>545</v>
      </c>
      <c r="J1011">
        <v>471180000</v>
      </c>
      <c r="K1011">
        <v>545438128.57698512</v>
      </c>
    </row>
    <row r="1012" spans="1:11" x14ac:dyDescent="0.25">
      <c r="A1012">
        <v>3557</v>
      </c>
      <c r="B1012" t="s">
        <v>122</v>
      </c>
      <c r="C1012" t="s">
        <v>2336</v>
      </c>
      <c r="E1012">
        <v>2018</v>
      </c>
      <c r="F1012" s="10">
        <v>43373</v>
      </c>
      <c r="G1012" t="s">
        <v>489</v>
      </c>
      <c r="H1012" t="s">
        <v>474</v>
      </c>
      <c r="I1012" t="s">
        <v>545</v>
      </c>
      <c r="J1012">
        <v>4069671000</v>
      </c>
      <c r="K1012">
        <v>4711052536.5338669</v>
      </c>
    </row>
    <row r="1013" spans="1:11" x14ac:dyDescent="0.25">
      <c r="A1013">
        <v>3557</v>
      </c>
      <c r="B1013" t="s">
        <v>122</v>
      </c>
      <c r="C1013" t="s">
        <v>2337</v>
      </c>
      <c r="E1013">
        <v>2018</v>
      </c>
      <c r="F1013" s="10">
        <v>43373</v>
      </c>
      <c r="G1013" t="s">
        <v>489</v>
      </c>
      <c r="H1013" t="s">
        <v>474</v>
      </c>
      <c r="I1013" t="s">
        <v>545</v>
      </c>
      <c r="J1013">
        <v>132413000</v>
      </c>
      <c r="K1013">
        <v>153281333.92602471</v>
      </c>
    </row>
    <row r="1014" spans="1:11" x14ac:dyDescent="0.25">
      <c r="A1014">
        <v>3557</v>
      </c>
      <c r="B1014" t="s">
        <v>122</v>
      </c>
      <c r="C1014" t="s">
        <v>490</v>
      </c>
      <c r="E1014">
        <v>2018</v>
      </c>
      <c r="F1014" s="10">
        <v>43373</v>
      </c>
      <c r="G1014" t="s">
        <v>489</v>
      </c>
      <c r="H1014" t="s">
        <v>474</v>
      </c>
      <c r="I1014" t="s">
        <v>545</v>
      </c>
      <c r="J1014">
        <v>47092000</v>
      </c>
      <c r="K1014">
        <v>54513715.248837769</v>
      </c>
    </row>
    <row r="1015" spans="1:11" x14ac:dyDescent="0.25">
      <c r="A1015">
        <v>3557</v>
      </c>
      <c r="B1015" t="s">
        <v>122</v>
      </c>
      <c r="C1015" t="s">
        <v>434</v>
      </c>
      <c r="E1015">
        <v>2018</v>
      </c>
      <c r="F1015" s="10">
        <v>43373</v>
      </c>
      <c r="G1015" t="s">
        <v>489</v>
      </c>
      <c r="H1015" t="s">
        <v>474</v>
      </c>
      <c r="I1015" t="s">
        <v>545</v>
      </c>
      <c r="J1015">
        <v>214386000</v>
      </c>
      <c r="K1015">
        <v>248173306.66222149</v>
      </c>
    </row>
    <row r="1016" spans="1:11" x14ac:dyDescent="0.25">
      <c r="A1016">
        <v>3557</v>
      </c>
      <c r="B1016" t="s">
        <v>122</v>
      </c>
      <c r="C1016" t="s">
        <v>491</v>
      </c>
      <c r="E1016">
        <v>2018</v>
      </c>
      <c r="F1016" s="10">
        <v>43373</v>
      </c>
      <c r="G1016" t="s">
        <v>489</v>
      </c>
      <c r="H1016" t="s">
        <v>474</v>
      </c>
      <c r="I1016" t="s">
        <v>545</v>
      </c>
      <c r="J1016">
        <v>77289000</v>
      </c>
      <c r="K1016">
        <v>89469772.739901096</v>
      </c>
    </row>
    <row r="1017" spans="1:11" x14ac:dyDescent="0.25">
      <c r="A1017">
        <v>8061</v>
      </c>
      <c r="B1017" t="s">
        <v>93</v>
      </c>
      <c r="C1017" t="s">
        <v>436</v>
      </c>
      <c r="E1017">
        <v>2014</v>
      </c>
      <c r="F1017" s="10">
        <v>41883</v>
      </c>
      <c r="G1017" t="s">
        <v>489</v>
      </c>
      <c r="H1017" t="s">
        <v>474</v>
      </c>
      <c r="I1017" t="s">
        <v>544</v>
      </c>
      <c r="J1017">
        <v>151019000</v>
      </c>
      <c r="K1017">
        <v>26726230.937613428</v>
      </c>
    </row>
    <row r="1018" spans="1:11" x14ac:dyDescent="0.25">
      <c r="A1018">
        <v>8061</v>
      </c>
      <c r="B1018" t="s">
        <v>93</v>
      </c>
      <c r="C1018" t="s">
        <v>2336</v>
      </c>
      <c r="E1018">
        <v>2014</v>
      </c>
      <c r="F1018" s="10">
        <v>41883</v>
      </c>
      <c r="G1018" t="s">
        <v>489</v>
      </c>
      <c r="H1018" t="s">
        <v>474</v>
      </c>
      <c r="I1018" t="s">
        <v>544</v>
      </c>
      <c r="J1018">
        <v>79415000</v>
      </c>
      <c r="K1018">
        <v>14054282.109605879</v>
      </c>
    </row>
    <row r="1019" spans="1:11" x14ac:dyDescent="0.25">
      <c r="A1019">
        <v>8061</v>
      </c>
      <c r="B1019" t="s">
        <v>93</v>
      </c>
      <c r="C1019" t="s">
        <v>2337</v>
      </c>
      <c r="E1019">
        <v>2014</v>
      </c>
      <c r="F1019" s="10">
        <v>41883</v>
      </c>
      <c r="G1019" t="s">
        <v>489</v>
      </c>
      <c r="H1019" t="s">
        <v>474</v>
      </c>
      <c r="I1019" t="s">
        <v>544</v>
      </c>
      <c r="J1019">
        <v>111640000</v>
      </c>
      <c r="K1019">
        <v>19757225.394653406</v>
      </c>
    </row>
    <row r="1020" spans="1:11" x14ac:dyDescent="0.25">
      <c r="A1020">
        <v>1169</v>
      </c>
      <c r="B1020" t="s">
        <v>95</v>
      </c>
      <c r="C1020" t="s">
        <v>436</v>
      </c>
      <c r="E1020">
        <v>2014</v>
      </c>
      <c r="F1020" s="10">
        <v>42004</v>
      </c>
      <c r="G1020" t="s">
        <v>489</v>
      </c>
      <c r="H1020" t="s">
        <v>474</v>
      </c>
      <c r="I1020" t="s">
        <v>544</v>
      </c>
      <c r="J1020">
        <v>360000000</v>
      </c>
      <c r="K1020">
        <v>58704958.824178807</v>
      </c>
    </row>
    <row r="1021" spans="1:11" x14ac:dyDescent="0.25">
      <c r="A1021">
        <v>1169</v>
      </c>
      <c r="B1021" t="s">
        <v>95</v>
      </c>
      <c r="C1021" t="s">
        <v>2336</v>
      </c>
      <c r="E1021">
        <v>2014</v>
      </c>
      <c r="F1021" s="10">
        <v>42004</v>
      </c>
      <c r="G1021" t="s">
        <v>489</v>
      </c>
      <c r="H1021" t="s">
        <v>474</v>
      </c>
      <c r="I1021" t="s">
        <v>544</v>
      </c>
      <c r="J1021">
        <v>5313000000</v>
      </c>
      <c r="K1021">
        <v>866387350.6468389</v>
      </c>
    </row>
    <row r="1022" spans="1:11" x14ac:dyDescent="0.25">
      <c r="A1022">
        <v>1169</v>
      </c>
      <c r="B1022" t="s">
        <v>95</v>
      </c>
      <c r="C1022" t="s">
        <v>2337</v>
      </c>
      <c r="E1022">
        <v>2014</v>
      </c>
      <c r="F1022" s="10">
        <v>42004</v>
      </c>
      <c r="G1022" t="s">
        <v>489</v>
      </c>
      <c r="H1022" t="s">
        <v>474</v>
      </c>
      <c r="I1022" t="s">
        <v>544</v>
      </c>
      <c r="J1022">
        <v>174000000</v>
      </c>
      <c r="K1022">
        <v>28374063.431686424</v>
      </c>
    </row>
    <row r="1023" spans="1:11" x14ac:dyDescent="0.25">
      <c r="A1023">
        <v>8061</v>
      </c>
      <c r="B1023" t="s">
        <v>93</v>
      </c>
      <c r="C1023" t="s">
        <v>436</v>
      </c>
      <c r="E1023">
        <v>2015</v>
      </c>
      <c r="F1023" s="10">
        <v>42248</v>
      </c>
      <c r="G1023" t="s">
        <v>489</v>
      </c>
      <c r="H1023" t="s">
        <v>474</v>
      </c>
      <c r="I1023" t="s">
        <v>544</v>
      </c>
      <c r="J1023">
        <v>137346000</v>
      </c>
      <c r="K1023">
        <v>20639905.289605014</v>
      </c>
    </row>
    <row r="1024" spans="1:11" x14ac:dyDescent="0.25">
      <c r="A1024">
        <v>8061</v>
      </c>
      <c r="B1024" t="s">
        <v>93</v>
      </c>
      <c r="C1024" t="s">
        <v>2336</v>
      </c>
      <c r="E1024">
        <v>2015</v>
      </c>
      <c r="F1024" s="10">
        <v>42248</v>
      </c>
      <c r="G1024" t="s">
        <v>489</v>
      </c>
      <c r="H1024" t="s">
        <v>474</v>
      </c>
      <c r="I1024" t="s">
        <v>544</v>
      </c>
      <c r="J1024">
        <v>96343000</v>
      </c>
      <c r="K1024">
        <v>14478109.266497865</v>
      </c>
    </row>
    <row r="1025" spans="1:11" x14ac:dyDescent="0.25">
      <c r="A1025">
        <v>8061</v>
      </c>
      <c r="B1025" t="s">
        <v>93</v>
      </c>
      <c r="C1025" t="s">
        <v>2337</v>
      </c>
      <c r="E1025">
        <v>2015</v>
      </c>
      <c r="F1025" s="10">
        <v>42248</v>
      </c>
      <c r="G1025" t="s">
        <v>489</v>
      </c>
      <c r="H1025" t="s">
        <v>474</v>
      </c>
      <c r="I1025" t="s">
        <v>544</v>
      </c>
      <c r="J1025">
        <v>120903000</v>
      </c>
      <c r="K1025">
        <v>18168905.313799564</v>
      </c>
    </row>
    <row r="1026" spans="1:11" x14ac:dyDescent="0.25">
      <c r="A1026">
        <v>1169</v>
      </c>
      <c r="B1026" t="s">
        <v>95</v>
      </c>
      <c r="C1026" t="s">
        <v>436</v>
      </c>
      <c r="E1026">
        <v>2015</v>
      </c>
      <c r="F1026" s="10">
        <v>42369</v>
      </c>
      <c r="G1026" t="s">
        <v>489</v>
      </c>
      <c r="H1026" t="s">
        <v>474</v>
      </c>
      <c r="I1026" t="s">
        <v>544</v>
      </c>
      <c r="J1026">
        <v>323000000</v>
      </c>
      <c r="K1026">
        <v>47121661.565224037</v>
      </c>
    </row>
    <row r="1027" spans="1:11" x14ac:dyDescent="0.25">
      <c r="A1027">
        <v>1169</v>
      </c>
      <c r="B1027" t="s">
        <v>95</v>
      </c>
      <c r="C1027" t="s">
        <v>2336</v>
      </c>
      <c r="E1027">
        <v>2015</v>
      </c>
      <c r="F1027" s="10">
        <v>42369</v>
      </c>
      <c r="G1027" t="s">
        <v>489</v>
      </c>
      <c r="H1027" t="s">
        <v>474</v>
      </c>
      <c r="I1027" t="s">
        <v>544</v>
      </c>
      <c r="J1027">
        <v>5577000000</v>
      </c>
      <c r="K1027">
        <v>813614571.35992098</v>
      </c>
    </row>
    <row r="1028" spans="1:11" x14ac:dyDescent="0.25">
      <c r="A1028">
        <v>1169</v>
      </c>
      <c r="B1028" t="s">
        <v>95</v>
      </c>
      <c r="C1028" t="s">
        <v>2337</v>
      </c>
      <c r="E1028">
        <v>2015</v>
      </c>
      <c r="F1028" s="10">
        <v>42369</v>
      </c>
      <c r="G1028" t="s">
        <v>489</v>
      </c>
      <c r="H1028" t="s">
        <v>474</v>
      </c>
      <c r="I1028" t="s">
        <v>544</v>
      </c>
      <c r="J1028">
        <v>131000000</v>
      </c>
      <c r="K1028">
        <v>19111262.120880339</v>
      </c>
    </row>
    <row r="1029" spans="1:11" x14ac:dyDescent="0.25">
      <c r="A1029">
        <v>8072</v>
      </c>
      <c r="B1029" t="s">
        <v>96</v>
      </c>
      <c r="C1029" t="s">
        <v>2336</v>
      </c>
      <c r="E1029">
        <v>2015</v>
      </c>
      <c r="F1029" s="10">
        <v>42369</v>
      </c>
      <c r="G1029" t="s">
        <v>489</v>
      </c>
      <c r="H1029" t="s">
        <v>474</v>
      </c>
      <c r="I1029" t="s">
        <v>544</v>
      </c>
      <c r="J1029">
        <v>24800000000</v>
      </c>
      <c r="K1029">
        <v>3618009928.2277279</v>
      </c>
    </row>
    <row r="1030" spans="1:11" x14ac:dyDescent="0.25">
      <c r="A1030">
        <v>8072</v>
      </c>
      <c r="B1030" t="s">
        <v>96</v>
      </c>
      <c r="C1030" t="s">
        <v>2337</v>
      </c>
      <c r="E1030">
        <v>2015</v>
      </c>
      <c r="F1030" s="10">
        <v>42369</v>
      </c>
      <c r="G1030" t="s">
        <v>489</v>
      </c>
      <c r="H1030" t="s">
        <v>474</v>
      </c>
      <c r="I1030" t="s">
        <v>544</v>
      </c>
      <c r="J1030">
        <v>1473000000</v>
      </c>
      <c r="K1030">
        <v>214892283.23707432</v>
      </c>
    </row>
    <row r="1031" spans="1:11" x14ac:dyDescent="0.25">
      <c r="A1031">
        <v>8061</v>
      </c>
      <c r="B1031" t="s">
        <v>93</v>
      </c>
      <c r="C1031" t="s">
        <v>436</v>
      </c>
      <c r="E1031">
        <v>2016</v>
      </c>
      <c r="F1031" s="10">
        <v>42614</v>
      </c>
      <c r="G1031" t="s">
        <v>489</v>
      </c>
      <c r="H1031" t="s">
        <v>474</v>
      </c>
      <c r="I1031" t="s">
        <v>544</v>
      </c>
      <c r="J1031">
        <v>100505000</v>
      </c>
      <c r="K1031">
        <v>15031459.803688433</v>
      </c>
    </row>
    <row r="1032" spans="1:11" x14ac:dyDescent="0.25">
      <c r="A1032">
        <v>8061</v>
      </c>
      <c r="B1032" t="s">
        <v>93</v>
      </c>
      <c r="C1032" t="s">
        <v>2336</v>
      </c>
      <c r="E1032">
        <v>2016</v>
      </c>
      <c r="F1032" s="10">
        <v>42614</v>
      </c>
      <c r="G1032" t="s">
        <v>489</v>
      </c>
      <c r="H1032" t="s">
        <v>474</v>
      </c>
      <c r="I1032" t="s">
        <v>544</v>
      </c>
      <c r="J1032">
        <v>3785010000</v>
      </c>
      <c r="K1032">
        <v>566083534.86452174</v>
      </c>
    </row>
    <row r="1033" spans="1:11" x14ac:dyDescent="0.25">
      <c r="A1033">
        <v>8061</v>
      </c>
      <c r="B1033" t="s">
        <v>93</v>
      </c>
      <c r="C1033" t="s">
        <v>2337</v>
      </c>
      <c r="E1033">
        <v>2016</v>
      </c>
      <c r="F1033" s="10">
        <v>42614</v>
      </c>
      <c r="G1033" t="s">
        <v>489</v>
      </c>
      <c r="H1033" t="s">
        <v>474</v>
      </c>
      <c r="I1033" t="s">
        <v>544</v>
      </c>
      <c r="J1033">
        <v>81436000</v>
      </c>
      <c r="K1033">
        <v>12179513.0647547</v>
      </c>
    </row>
    <row r="1034" spans="1:11" x14ac:dyDescent="0.25">
      <c r="A1034">
        <v>1169</v>
      </c>
      <c r="B1034" t="s">
        <v>95</v>
      </c>
      <c r="C1034" t="s">
        <v>436</v>
      </c>
      <c r="E1034">
        <v>2016</v>
      </c>
      <c r="F1034" s="10">
        <v>42735</v>
      </c>
      <c r="G1034" t="s">
        <v>489</v>
      </c>
      <c r="H1034" t="s">
        <v>474</v>
      </c>
      <c r="I1034" t="s">
        <v>544</v>
      </c>
      <c r="J1034">
        <v>396000000</v>
      </c>
      <c r="K1034">
        <v>56147586.483234204</v>
      </c>
    </row>
    <row r="1035" spans="1:11" x14ac:dyDescent="0.25">
      <c r="A1035">
        <v>1169</v>
      </c>
      <c r="B1035" t="s">
        <v>95</v>
      </c>
      <c r="C1035" t="s">
        <v>2336</v>
      </c>
      <c r="E1035">
        <v>2016</v>
      </c>
      <c r="F1035" s="10">
        <v>42735</v>
      </c>
      <c r="G1035" t="s">
        <v>489</v>
      </c>
      <c r="H1035" t="s">
        <v>474</v>
      </c>
      <c r="I1035" t="s">
        <v>544</v>
      </c>
      <c r="J1035">
        <v>5939000000</v>
      </c>
      <c r="K1035">
        <v>842072010.41395938</v>
      </c>
    </row>
    <row r="1036" spans="1:11" x14ac:dyDescent="0.25">
      <c r="A1036">
        <v>1169</v>
      </c>
      <c r="B1036" t="s">
        <v>95</v>
      </c>
      <c r="C1036" t="s">
        <v>2337</v>
      </c>
      <c r="E1036">
        <v>2016</v>
      </c>
      <c r="F1036" s="10">
        <v>42735</v>
      </c>
      <c r="G1036" t="s">
        <v>489</v>
      </c>
      <c r="H1036" t="s">
        <v>474</v>
      </c>
      <c r="I1036" t="s">
        <v>544</v>
      </c>
      <c r="J1036">
        <v>162000000</v>
      </c>
      <c r="K1036">
        <v>22969467.197686721</v>
      </c>
    </row>
    <row r="1037" spans="1:11" x14ac:dyDescent="0.25">
      <c r="A1037">
        <v>8072</v>
      </c>
      <c r="B1037" t="s">
        <v>96</v>
      </c>
      <c r="C1037" t="s">
        <v>2336</v>
      </c>
      <c r="E1037">
        <v>2016</v>
      </c>
      <c r="F1037" s="10">
        <v>42735</v>
      </c>
      <c r="G1037" t="s">
        <v>489</v>
      </c>
      <c r="H1037" t="s">
        <v>474</v>
      </c>
      <c r="I1037" t="s">
        <v>544</v>
      </c>
      <c r="J1037">
        <v>24677000000</v>
      </c>
      <c r="K1037">
        <v>3498873716.2797232</v>
      </c>
    </row>
    <row r="1038" spans="1:11" x14ac:dyDescent="0.25">
      <c r="A1038">
        <v>8072</v>
      </c>
      <c r="B1038" t="s">
        <v>96</v>
      </c>
      <c r="C1038" t="s">
        <v>2337</v>
      </c>
      <c r="E1038">
        <v>2016</v>
      </c>
      <c r="F1038" s="10">
        <v>42735</v>
      </c>
      <c r="G1038" t="s">
        <v>489</v>
      </c>
      <c r="H1038" t="s">
        <v>474</v>
      </c>
      <c r="I1038" t="s">
        <v>544</v>
      </c>
      <c r="J1038">
        <v>1676000000</v>
      </c>
      <c r="K1038">
        <v>237634734.71187001</v>
      </c>
    </row>
    <row r="1039" spans="1:11" x14ac:dyDescent="0.25">
      <c r="A1039">
        <v>8061</v>
      </c>
      <c r="B1039" t="s">
        <v>93</v>
      </c>
      <c r="C1039" t="s">
        <v>436</v>
      </c>
      <c r="E1039">
        <v>2017</v>
      </c>
      <c r="F1039" s="10">
        <v>43008</v>
      </c>
      <c r="G1039" t="s">
        <v>489</v>
      </c>
      <c r="H1039" t="s">
        <v>474</v>
      </c>
      <c r="I1039" t="s">
        <v>544</v>
      </c>
      <c r="J1039">
        <v>417084000</v>
      </c>
      <c r="K1039">
        <v>66163596.760000944</v>
      </c>
    </row>
    <row r="1040" spans="1:11" x14ac:dyDescent="0.25">
      <c r="A1040">
        <v>8061</v>
      </c>
      <c r="B1040" t="s">
        <v>93</v>
      </c>
      <c r="C1040" t="s">
        <v>2336</v>
      </c>
      <c r="E1040">
        <v>2017</v>
      </c>
      <c r="F1040" s="10">
        <v>43008</v>
      </c>
      <c r="G1040" t="s">
        <v>489</v>
      </c>
      <c r="H1040" t="s">
        <v>474</v>
      </c>
      <c r="I1040" t="s">
        <v>544</v>
      </c>
      <c r="J1040">
        <v>4767269000</v>
      </c>
      <c r="K1040">
        <v>756249733.29701674</v>
      </c>
    </row>
    <row r="1041" spans="1:11" x14ac:dyDescent="0.25">
      <c r="A1041">
        <v>8061</v>
      </c>
      <c r="B1041" t="s">
        <v>93</v>
      </c>
      <c r="C1041" t="s">
        <v>2337</v>
      </c>
      <c r="E1041">
        <v>2017</v>
      </c>
      <c r="F1041" s="10">
        <v>43008</v>
      </c>
      <c r="G1041" t="s">
        <v>489</v>
      </c>
      <c r="H1041" t="s">
        <v>474</v>
      </c>
      <c r="I1041" t="s">
        <v>544</v>
      </c>
      <c r="J1041">
        <v>183265000</v>
      </c>
      <c r="K1041">
        <v>29072013.216094535</v>
      </c>
    </row>
    <row r="1042" spans="1:11" x14ac:dyDescent="0.25">
      <c r="A1042">
        <v>8061</v>
      </c>
      <c r="B1042" t="s">
        <v>93</v>
      </c>
      <c r="C1042" t="s">
        <v>490</v>
      </c>
      <c r="E1042">
        <v>2017</v>
      </c>
      <c r="F1042" s="10">
        <v>43008</v>
      </c>
      <c r="G1042" t="s">
        <v>489</v>
      </c>
      <c r="H1042" t="s">
        <v>474</v>
      </c>
      <c r="I1042" t="s">
        <v>544</v>
      </c>
      <c r="J1042">
        <v>57363000</v>
      </c>
      <c r="K1042">
        <v>9099707.495238211</v>
      </c>
    </row>
    <row r="1043" spans="1:11" x14ac:dyDescent="0.25">
      <c r="A1043">
        <v>8061</v>
      </c>
      <c r="B1043" t="s">
        <v>93</v>
      </c>
      <c r="C1043" t="s">
        <v>434</v>
      </c>
      <c r="E1043">
        <v>2017</v>
      </c>
      <c r="F1043" s="10">
        <v>43008</v>
      </c>
      <c r="G1043" t="s">
        <v>489</v>
      </c>
      <c r="H1043" t="s">
        <v>474</v>
      </c>
      <c r="I1043" t="s">
        <v>544</v>
      </c>
      <c r="J1043">
        <v>279980000</v>
      </c>
      <c r="K1043">
        <v>44414275.831403419</v>
      </c>
    </row>
    <row r="1044" spans="1:11" x14ac:dyDescent="0.25">
      <c r="A1044">
        <v>8061</v>
      </c>
      <c r="B1044" t="s">
        <v>93</v>
      </c>
      <c r="C1044" t="s">
        <v>491</v>
      </c>
      <c r="E1044">
        <v>2017</v>
      </c>
      <c r="F1044" s="10">
        <v>43008</v>
      </c>
      <c r="G1044" t="s">
        <v>489</v>
      </c>
      <c r="H1044" t="s">
        <v>474</v>
      </c>
      <c r="I1044" t="s">
        <v>544</v>
      </c>
      <c r="J1044">
        <v>-91985000</v>
      </c>
      <c r="K1044">
        <v>-14591925.003041802</v>
      </c>
    </row>
    <row r="1045" spans="1:11" x14ac:dyDescent="0.25">
      <c r="A1045">
        <v>1169</v>
      </c>
      <c r="B1045" t="s">
        <v>95</v>
      </c>
      <c r="C1045" t="s">
        <v>436</v>
      </c>
      <c r="E1045">
        <v>2017</v>
      </c>
      <c r="F1045" s="10">
        <v>43100</v>
      </c>
      <c r="G1045" t="s">
        <v>489</v>
      </c>
      <c r="H1045" t="s">
        <v>474</v>
      </c>
      <c r="I1045" t="s">
        <v>544</v>
      </c>
      <c r="J1045">
        <v>427000000</v>
      </c>
      <c r="K1045">
        <v>68785496.215670079</v>
      </c>
    </row>
    <row r="1046" spans="1:11" x14ac:dyDescent="0.25">
      <c r="A1046">
        <v>1169</v>
      </c>
      <c r="B1046" t="s">
        <v>95</v>
      </c>
      <c r="C1046" t="s">
        <v>2336</v>
      </c>
      <c r="E1046">
        <v>2017</v>
      </c>
      <c r="F1046" s="10">
        <v>43100</v>
      </c>
      <c r="G1046" t="s">
        <v>489</v>
      </c>
      <c r="H1046" t="s">
        <v>474</v>
      </c>
      <c r="I1046" t="s">
        <v>544</v>
      </c>
      <c r="J1046">
        <v>6151000000</v>
      </c>
      <c r="K1046">
        <v>990865543.84680724</v>
      </c>
    </row>
    <row r="1047" spans="1:11" x14ac:dyDescent="0.25">
      <c r="A1047">
        <v>1169</v>
      </c>
      <c r="B1047" t="s">
        <v>95</v>
      </c>
      <c r="C1047" t="s">
        <v>2337</v>
      </c>
      <c r="E1047">
        <v>2017</v>
      </c>
      <c r="F1047" s="10">
        <v>43100</v>
      </c>
      <c r="G1047" t="s">
        <v>489</v>
      </c>
      <c r="H1047" t="s">
        <v>474</v>
      </c>
      <c r="I1047" t="s">
        <v>544</v>
      </c>
      <c r="J1047">
        <v>144000000</v>
      </c>
      <c r="K1047">
        <v>23196982.330343071</v>
      </c>
    </row>
    <row r="1048" spans="1:11" x14ac:dyDescent="0.25">
      <c r="A1048">
        <v>8072</v>
      </c>
      <c r="B1048" t="s">
        <v>96</v>
      </c>
      <c r="C1048" t="s">
        <v>436</v>
      </c>
      <c r="E1048">
        <v>2017</v>
      </c>
      <c r="F1048" s="10">
        <v>43100</v>
      </c>
      <c r="G1048" t="s">
        <v>489</v>
      </c>
      <c r="H1048" t="s">
        <v>474</v>
      </c>
      <c r="I1048" t="s">
        <v>544</v>
      </c>
      <c r="J1048">
        <v>3460000000</v>
      </c>
      <c r="K1048">
        <v>557371936.54852104</v>
      </c>
    </row>
    <row r="1049" spans="1:11" x14ac:dyDescent="0.25">
      <c r="A1049">
        <v>8072</v>
      </c>
      <c r="B1049" t="s">
        <v>96</v>
      </c>
      <c r="C1049" t="s">
        <v>2336</v>
      </c>
      <c r="E1049">
        <v>2017</v>
      </c>
      <c r="F1049" s="10">
        <v>43100</v>
      </c>
      <c r="G1049" t="s">
        <v>489</v>
      </c>
      <c r="H1049" t="s">
        <v>474</v>
      </c>
      <c r="I1049" t="s">
        <v>544</v>
      </c>
      <c r="J1049">
        <v>25634000000</v>
      </c>
      <c r="K1049">
        <v>4129385035.1112103</v>
      </c>
    </row>
    <row r="1050" spans="1:11" x14ac:dyDescent="0.25">
      <c r="A1050">
        <v>8072</v>
      </c>
      <c r="B1050" t="s">
        <v>96</v>
      </c>
      <c r="C1050" t="s">
        <v>2337</v>
      </c>
      <c r="E1050">
        <v>2017</v>
      </c>
      <c r="F1050" s="10">
        <v>43100</v>
      </c>
      <c r="G1050" t="s">
        <v>489</v>
      </c>
      <c r="H1050" t="s">
        <v>474</v>
      </c>
      <c r="I1050" t="s">
        <v>544</v>
      </c>
      <c r="J1050">
        <v>1755000000</v>
      </c>
      <c r="K1050">
        <v>282713222.15105617</v>
      </c>
    </row>
    <row r="1051" spans="1:11" x14ac:dyDescent="0.25">
      <c r="A1051">
        <v>8072</v>
      </c>
      <c r="B1051" t="s">
        <v>96</v>
      </c>
      <c r="C1051" t="s">
        <v>490</v>
      </c>
      <c r="E1051">
        <v>2017</v>
      </c>
      <c r="F1051" s="10">
        <v>43100</v>
      </c>
      <c r="G1051" t="s">
        <v>489</v>
      </c>
      <c r="H1051" t="s">
        <v>474</v>
      </c>
      <c r="I1051" t="s">
        <v>544</v>
      </c>
      <c r="J1051">
        <v>-424000000</v>
      </c>
      <c r="K1051">
        <v>-68302225.750454605</v>
      </c>
    </row>
    <row r="1052" spans="1:11" x14ac:dyDescent="0.25">
      <c r="A1052">
        <v>8072</v>
      </c>
      <c r="B1052" t="s">
        <v>96</v>
      </c>
      <c r="C1052" t="s">
        <v>434</v>
      </c>
      <c r="E1052">
        <v>2017</v>
      </c>
      <c r="F1052" s="10">
        <v>43100</v>
      </c>
      <c r="G1052" t="s">
        <v>489</v>
      </c>
      <c r="H1052" t="s">
        <v>474</v>
      </c>
      <c r="I1052" t="s">
        <v>544</v>
      </c>
      <c r="J1052">
        <v>1469000000</v>
      </c>
      <c r="K1052">
        <v>236641437.80051368</v>
      </c>
    </row>
    <row r="1053" spans="1:11" x14ac:dyDescent="0.25">
      <c r="A1053">
        <v>8072</v>
      </c>
      <c r="B1053" t="s">
        <v>96</v>
      </c>
      <c r="C1053" t="s">
        <v>491</v>
      </c>
      <c r="E1053">
        <v>2017</v>
      </c>
      <c r="F1053" s="10">
        <v>43100</v>
      </c>
      <c r="G1053" t="s">
        <v>489</v>
      </c>
      <c r="H1053" t="s">
        <v>474</v>
      </c>
      <c r="I1053" t="s">
        <v>544</v>
      </c>
      <c r="J1053">
        <v>660000000</v>
      </c>
      <c r="K1053">
        <v>106319502.34740575</v>
      </c>
    </row>
    <row r="1054" spans="1:11" x14ac:dyDescent="0.25">
      <c r="A1054">
        <v>12794</v>
      </c>
      <c r="B1054" t="s">
        <v>3632</v>
      </c>
      <c r="C1054" t="s">
        <v>436</v>
      </c>
      <c r="E1054">
        <v>2018</v>
      </c>
      <c r="F1054" s="10">
        <v>43190</v>
      </c>
      <c r="G1054" t="s">
        <v>489</v>
      </c>
      <c r="H1054" t="s">
        <v>474</v>
      </c>
      <c r="I1054" t="s">
        <v>544</v>
      </c>
      <c r="J1054">
        <v>3107223</v>
      </c>
      <c r="K1054">
        <v>513673.6153381489</v>
      </c>
    </row>
    <row r="1055" spans="1:11" x14ac:dyDescent="0.25">
      <c r="A1055">
        <v>12794</v>
      </c>
      <c r="B1055" t="s">
        <v>3632</v>
      </c>
      <c r="C1055" t="s">
        <v>2336</v>
      </c>
      <c r="E1055">
        <v>2018</v>
      </c>
      <c r="F1055" s="10">
        <v>43190</v>
      </c>
      <c r="G1055" t="s">
        <v>489</v>
      </c>
      <c r="H1055" t="s">
        <v>474</v>
      </c>
      <c r="I1055" t="s">
        <v>544</v>
      </c>
      <c r="J1055">
        <v>6805392</v>
      </c>
      <c r="K1055">
        <v>1125040.0477961563</v>
      </c>
    </row>
    <row r="1056" spans="1:11" x14ac:dyDescent="0.25">
      <c r="A1056">
        <v>12794</v>
      </c>
      <c r="B1056" t="s">
        <v>3632</v>
      </c>
      <c r="C1056" t="s">
        <v>2337</v>
      </c>
      <c r="E1056">
        <v>2018</v>
      </c>
      <c r="F1056" s="10">
        <v>43190</v>
      </c>
      <c r="G1056" t="s">
        <v>489</v>
      </c>
      <c r="H1056" t="s">
        <v>474</v>
      </c>
      <c r="I1056" t="s">
        <v>544</v>
      </c>
      <c r="J1056">
        <v>1349325</v>
      </c>
      <c r="K1056">
        <v>223064.98471984398</v>
      </c>
    </row>
    <row r="1057" spans="1:11" x14ac:dyDescent="0.25">
      <c r="A1057">
        <v>12794</v>
      </c>
      <c r="B1057" t="s">
        <v>3632</v>
      </c>
      <c r="C1057" t="s">
        <v>490</v>
      </c>
      <c r="E1057">
        <v>2018</v>
      </c>
      <c r="F1057" s="10">
        <v>43190</v>
      </c>
      <c r="G1057" t="s">
        <v>489</v>
      </c>
      <c r="H1057" t="s">
        <v>474</v>
      </c>
      <c r="I1057" t="s">
        <v>544</v>
      </c>
      <c r="J1057">
        <v>145017</v>
      </c>
      <c r="K1057">
        <v>23973.62747234181</v>
      </c>
    </row>
    <row r="1058" spans="1:11" x14ac:dyDescent="0.25">
      <c r="A1058">
        <v>12794</v>
      </c>
      <c r="B1058" t="s">
        <v>3632</v>
      </c>
      <c r="C1058" t="s">
        <v>434</v>
      </c>
      <c r="E1058">
        <v>2018</v>
      </c>
      <c r="F1058" s="10">
        <v>43190</v>
      </c>
      <c r="G1058" t="s">
        <v>489</v>
      </c>
      <c r="H1058" t="s">
        <v>474</v>
      </c>
      <c r="I1058" t="s">
        <v>544</v>
      </c>
      <c r="J1058">
        <v>1612881</v>
      </c>
      <c r="K1058">
        <v>266635.00314596313</v>
      </c>
    </row>
    <row r="1059" spans="1:11" x14ac:dyDescent="0.25">
      <c r="A1059">
        <v>12794</v>
      </c>
      <c r="B1059" t="s">
        <v>3632</v>
      </c>
      <c r="C1059" t="s">
        <v>491</v>
      </c>
      <c r="E1059">
        <v>2018</v>
      </c>
      <c r="F1059" s="10">
        <v>43190</v>
      </c>
      <c r="G1059" t="s">
        <v>489</v>
      </c>
      <c r="H1059" t="s">
        <v>474</v>
      </c>
      <c r="I1059" t="s">
        <v>544</v>
      </c>
      <c r="J1059">
        <v>0</v>
      </c>
      <c r="K1059">
        <v>0</v>
      </c>
    </row>
    <row r="1060" spans="1:11" x14ac:dyDescent="0.25">
      <c r="A1060">
        <v>8061</v>
      </c>
      <c r="B1060" t="s">
        <v>93</v>
      </c>
      <c r="C1060" t="s">
        <v>436</v>
      </c>
      <c r="E1060">
        <v>2018</v>
      </c>
      <c r="F1060" s="10">
        <v>43373</v>
      </c>
      <c r="G1060" t="s">
        <v>489</v>
      </c>
      <c r="H1060" t="s">
        <v>474</v>
      </c>
      <c r="I1060" t="s">
        <v>544</v>
      </c>
      <c r="J1060">
        <v>597819000</v>
      </c>
      <c r="K1060">
        <v>92810907.434541509</v>
      </c>
    </row>
    <row r="1061" spans="1:11" x14ac:dyDescent="0.25">
      <c r="A1061">
        <v>8061</v>
      </c>
      <c r="B1061" t="s">
        <v>93</v>
      </c>
      <c r="C1061" t="s">
        <v>2336</v>
      </c>
      <c r="E1061">
        <v>2018</v>
      </c>
      <c r="F1061" s="10">
        <v>43373</v>
      </c>
      <c r="G1061" t="s">
        <v>489</v>
      </c>
      <c r="H1061" t="s">
        <v>474</v>
      </c>
      <c r="I1061" t="s">
        <v>544</v>
      </c>
      <c r="J1061">
        <v>5043664000</v>
      </c>
      <c r="K1061">
        <v>783024682.4455719</v>
      </c>
    </row>
    <row r="1062" spans="1:11" x14ac:dyDescent="0.25">
      <c r="A1062">
        <v>8061</v>
      </c>
      <c r="B1062" t="s">
        <v>93</v>
      </c>
      <c r="C1062" t="s">
        <v>2337</v>
      </c>
      <c r="E1062">
        <v>2018</v>
      </c>
      <c r="F1062" s="10">
        <v>43373</v>
      </c>
      <c r="G1062" t="s">
        <v>489</v>
      </c>
      <c r="H1062" t="s">
        <v>474</v>
      </c>
      <c r="I1062" t="s">
        <v>544</v>
      </c>
      <c r="J1062">
        <v>201124000</v>
      </c>
      <c r="K1062">
        <v>31224335.370513026</v>
      </c>
    </row>
    <row r="1063" spans="1:11" x14ac:dyDescent="0.25">
      <c r="A1063">
        <v>8061</v>
      </c>
      <c r="B1063" t="s">
        <v>93</v>
      </c>
      <c r="C1063" t="s">
        <v>490</v>
      </c>
      <c r="E1063">
        <v>2018</v>
      </c>
      <c r="F1063" s="10">
        <v>43373</v>
      </c>
      <c r="G1063" t="s">
        <v>489</v>
      </c>
      <c r="H1063" t="s">
        <v>474</v>
      </c>
      <c r="I1063" t="s">
        <v>544</v>
      </c>
      <c r="J1063">
        <v>82030000</v>
      </c>
      <c r="K1063">
        <v>12735089.946715377</v>
      </c>
    </row>
    <row r="1064" spans="1:11" x14ac:dyDescent="0.25">
      <c r="A1064">
        <v>8061</v>
      </c>
      <c r="B1064" t="s">
        <v>93</v>
      </c>
      <c r="C1064" t="s">
        <v>434</v>
      </c>
      <c r="E1064">
        <v>2018</v>
      </c>
      <c r="F1064" s="10">
        <v>43373</v>
      </c>
      <c r="G1064" t="s">
        <v>489</v>
      </c>
      <c r="H1064" t="s">
        <v>474</v>
      </c>
      <c r="I1064" t="s">
        <v>544</v>
      </c>
      <c r="J1064">
        <v>224616000</v>
      </c>
      <c r="K1064">
        <v>34871449.024398647</v>
      </c>
    </row>
    <row r="1065" spans="1:11" x14ac:dyDescent="0.25">
      <c r="A1065">
        <v>8061</v>
      </c>
      <c r="B1065" t="s">
        <v>93</v>
      </c>
      <c r="C1065" t="s">
        <v>491</v>
      </c>
      <c r="E1065">
        <v>2018</v>
      </c>
      <c r="F1065" s="10">
        <v>43373</v>
      </c>
      <c r="G1065" t="s">
        <v>489</v>
      </c>
      <c r="H1065" t="s">
        <v>474</v>
      </c>
      <c r="I1065" t="s">
        <v>544</v>
      </c>
      <c r="J1065">
        <v>90049000</v>
      </c>
      <c r="K1065">
        <v>13980033.092914458</v>
      </c>
    </row>
    <row r="1066" spans="1:11" x14ac:dyDescent="0.25">
      <c r="A1066">
        <v>1969</v>
      </c>
      <c r="B1066" t="s">
        <v>99</v>
      </c>
      <c r="C1066" t="s">
        <v>436</v>
      </c>
      <c r="E1066">
        <v>2014</v>
      </c>
      <c r="F1066" s="10">
        <v>42004</v>
      </c>
      <c r="G1066" t="s">
        <v>489</v>
      </c>
      <c r="H1066" t="s">
        <v>474</v>
      </c>
      <c r="I1066" t="s">
        <v>545</v>
      </c>
      <c r="J1066">
        <v>30679000</v>
      </c>
      <c r="K1066">
        <v>37247391.201413214</v>
      </c>
    </row>
    <row r="1067" spans="1:11" x14ac:dyDescent="0.25">
      <c r="A1067">
        <v>1969</v>
      </c>
      <c r="B1067" t="s">
        <v>99</v>
      </c>
      <c r="C1067" t="s">
        <v>2336</v>
      </c>
      <c r="E1067">
        <v>2014</v>
      </c>
      <c r="F1067" s="10">
        <v>42004</v>
      </c>
      <c r="G1067" t="s">
        <v>489</v>
      </c>
      <c r="H1067" t="s">
        <v>474</v>
      </c>
      <c r="I1067" t="s">
        <v>545</v>
      </c>
      <c r="J1067">
        <v>53241000</v>
      </c>
      <c r="K1067">
        <v>64639928.125246614</v>
      </c>
    </row>
    <row r="1068" spans="1:11" x14ac:dyDescent="0.25">
      <c r="A1068">
        <v>1969</v>
      </c>
      <c r="B1068" t="s">
        <v>99</v>
      </c>
      <c r="C1068" t="s">
        <v>2337</v>
      </c>
      <c r="E1068">
        <v>2014</v>
      </c>
      <c r="F1068" s="10">
        <v>42004</v>
      </c>
      <c r="G1068" t="s">
        <v>489</v>
      </c>
      <c r="H1068" t="s">
        <v>474</v>
      </c>
      <c r="I1068" t="s">
        <v>545</v>
      </c>
      <c r="J1068">
        <v>17943000</v>
      </c>
      <c r="K1068">
        <v>21784606.418949682</v>
      </c>
    </row>
    <row r="1069" spans="1:11" x14ac:dyDescent="0.25">
      <c r="A1069">
        <v>1969</v>
      </c>
      <c r="B1069" t="s">
        <v>99</v>
      </c>
      <c r="C1069" t="s">
        <v>436</v>
      </c>
      <c r="E1069">
        <v>2015</v>
      </c>
      <c r="F1069" s="10">
        <v>42369</v>
      </c>
      <c r="G1069" t="s">
        <v>489</v>
      </c>
      <c r="H1069" t="s">
        <v>474</v>
      </c>
      <c r="I1069" t="s">
        <v>545</v>
      </c>
      <c r="J1069">
        <v>31762000</v>
      </c>
      <c r="K1069">
        <v>34579277.473607197</v>
      </c>
    </row>
    <row r="1070" spans="1:11" x14ac:dyDescent="0.25">
      <c r="A1070">
        <v>1969</v>
      </c>
      <c r="B1070" t="s">
        <v>99</v>
      </c>
      <c r="C1070" t="s">
        <v>2336</v>
      </c>
      <c r="E1070">
        <v>2015</v>
      </c>
      <c r="F1070" s="10">
        <v>42369</v>
      </c>
      <c r="G1070" t="s">
        <v>489</v>
      </c>
      <c r="H1070" t="s">
        <v>474</v>
      </c>
      <c r="I1070" t="s">
        <v>545</v>
      </c>
      <c r="J1070">
        <v>55928000</v>
      </c>
      <c r="K1070">
        <v>60888792.599455431</v>
      </c>
    </row>
    <row r="1071" spans="1:11" x14ac:dyDescent="0.25">
      <c r="A1071">
        <v>1969</v>
      </c>
      <c r="B1071" t="s">
        <v>99</v>
      </c>
      <c r="C1071" t="s">
        <v>2337</v>
      </c>
      <c r="E1071">
        <v>2015</v>
      </c>
      <c r="F1071" s="10">
        <v>42369</v>
      </c>
      <c r="G1071" t="s">
        <v>489</v>
      </c>
      <c r="H1071" t="s">
        <v>474</v>
      </c>
      <c r="I1071" t="s">
        <v>545</v>
      </c>
      <c r="J1071">
        <v>19858000</v>
      </c>
      <c r="K1071">
        <v>21619397.143469926</v>
      </c>
    </row>
    <row r="1072" spans="1:11" x14ac:dyDescent="0.25">
      <c r="A1072">
        <v>1969</v>
      </c>
      <c r="B1072" t="s">
        <v>99</v>
      </c>
      <c r="C1072" t="s">
        <v>436</v>
      </c>
      <c r="E1072">
        <v>2016</v>
      </c>
      <c r="F1072" s="10">
        <v>42735</v>
      </c>
      <c r="G1072" t="s">
        <v>489</v>
      </c>
      <c r="H1072" t="s">
        <v>474</v>
      </c>
      <c r="I1072" t="s">
        <v>545</v>
      </c>
      <c r="J1072">
        <v>31033000</v>
      </c>
      <c r="K1072">
        <v>32711871.374556355</v>
      </c>
    </row>
    <row r="1073" spans="1:11" x14ac:dyDescent="0.25">
      <c r="A1073">
        <v>1969</v>
      </c>
      <c r="B1073" t="s">
        <v>99</v>
      </c>
      <c r="C1073" t="s">
        <v>2336</v>
      </c>
      <c r="E1073">
        <v>2016</v>
      </c>
      <c r="F1073" s="10">
        <v>42735</v>
      </c>
      <c r="G1073" t="s">
        <v>489</v>
      </c>
      <c r="H1073" t="s">
        <v>474</v>
      </c>
      <c r="I1073" t="s">
        <v>545</v>
      </c>
      <c r="J1073">
        <v>58982000</v>
      </c>
      <c r="K1073">
        <v>62172899.732996583</v>
      </c>
    </row>
    <row r="1074" spans="1:11" x14ac:dyDescent="0.25">
      <c r="A1074">
        <v>1969</v>
      </c>
      <c r="B1074" t="s">
        <v>99</v>
      </c>
      <c r="C1074" t="s">
        <v>2337</v>
      </c>
      <c r="E1074">
        <v>2016</v>
      </c>
      <c r="F1074" s="10">
        <v>42735</v>
      </c>
      <c r="G1074" t="s">
        <v>489</v>
      </c>
      <c r="H1074" t="s">
        <v>474</v>
      </c>
      <c r="I1074" t="s">
        <v>545</v>
      </c>
      <c r="J1074">
        <v>18390000</v>
      </c>
      <c r="K1074">
        <v>19384890.747852009</v>
      </c>
    </row>
    <row r="1075" spans="1:11" x14ac:dyDescent="0.25">
      <c r="A1075">
        <v>1969</v>
      </c>
      <c r="B1075" t="s">
        <v>99</v>
      </c>
      <c r="C1075" t="s">
        <v>436</v>
      </c>
      <c r="E1075">
        <v>2017</v>
      </c>
      <c r="F1075" s="10">
        <v>43100</v>
      </c>
      <c r="G1075" t="s">
        <v>489</v>
      </c>
      <c r="H1075" t="s">
        <v>474</v>
      </c>
      <c r="I1075" t="s">
        <v>545</v>
      </c>
      <c r="J1075">
        <v>16605000</v>
      </c>
      <c r="K1075">
        <v>19914370.007915378</v>
      </c>
    </row>
    <row r="1076" spans="1:11" x14ac:dyDescent="0.25">
      <c r="A1076">
        <v>1969</v>
      </c>
      <c r="B1076" t="s">
        <v>99</v>
      </c>
      <c r="C1076" t="s">
        <v>2336</v>
      </c>
      <c r="E1076">
        <v>2017</v>
      </c>
      <c r="F1076" s="10">
        <v>43100</v>
      </c>
      <c r="G1076" t="s">
        <v>489</v>
      </c>
      <c r="H1076" t="s">
        <v>474</v>
      </c>
      <c r="I1076" t="s">
        <v>545</v>
      </c>
      <c r="J1076">
        <v>59815000</v>
      </c>
      <c r="K1076">
        <v>71736106.114029408</v>
      </c>
    </row>
    <row r="1077" spans="1:11" x14ac:dyDescent="0.25">
      <c r="A1077">
        <v>1969</v>
      </c>
      <c r="B1077" t="s">
        <v>99</v>
      </c>
      <c r="C1077" t="s">
        <v>2337</v>
      </c>
      <c r="E1077">
        <v>2017</v>
      </c>
      <c r="F1077" s="10">
        <v>43100</v>
      </c>
      <c r="G1077" t="s">
        <v>489</v>
      </c>
      <c r="H1077" t="s">
        <v>474</v>
      </c>
      <c r="I1077" t="s">
        <v>545</v>
      </c>
      <c r="J1077">
        <v>7221000</v>
      </c>
      <c r="K1077">
        <v>8660142.4767935518</v>
      </c>
    </row>
    <row r="1078" spans="1:11" x14ac:dyDescent="0.25">
      <c r="A1078">
        <v>1969</v>
      </c>
      <c r="B1078" t="s">
        <v>99</v>
      </c>
      <c r="C1078" t="s">
        <v>490</v>
      </c>
      <c r="E1078">
        <v>2017</v>
      </c>
      <c r="F1078" s="10">
        <v>43100</v>
      </c>
      <c r="G1078" t="s">
        <v>489</v>
      </c>
      <c r="H1078" t="s">
        <v>474</v>
      </c>
      <c r="I1078" t="s">
        <v>545</v>
      </c>
      <c r="J1078">
        <v>680000</v>
      </c>
      <c r="K1078">
        <v>815523.7341392627</v>
      </c>
    </row>
    <row r="1079" spans="1:11" x14ac:dyDescent="0.25">
      <c r="A1079">
        <v>1969</v>
      </c>
      <c r="B1079" t="s">
        <v>99</v>
      </c>
      <c r="C1079" t="s">
        <v>434</v>
      </c>
      <c r="E1079">
        <v>2017</v>
      </c>
      <c r="F1079" s="10">
        <v>43100</v>
      </c>
      <c r="G1079" t="s">
        <v>489</v>
      </c>
      <c r="H1079" t="s">
        <v>474</v>
      </c>
      <c r="I1079" t="s">
        <v>545</v>
      </c>
      <c r="J1079">
        <v>6004000</v>
      </c>
      <c r="K1079">
        <v>7200594.8526060777</v>
      </c>
    </row>
    <row r="1080" spans="1:11" x14ac:dyDescent="0.25">
      <c r="A1080">
        <v>1969</v>
      </c>
      <c r="B1080" t="s">
        <v>99</v>
      </c>
      <c r="C1080" t="s">
        <v>491</v>
      </c>
      <c r="E1080">
        <v>2017</v>
      </c>
      <c r="F1080" s="10">
        <v>43100</v>
      </c>
      <c r="G1080" t="s">
        <v>489</v>
      </c>
      <c r="H1080" t="s">
        <v>474</v>
      </c>
      <c r="I1080" t="s">
        <v>545</v>
      </c>
      <c r="J1080">
        <v>2700000</v>
      </c>
      <c r="K1080">
        <v>3238108.944376484</v>
      </c>
    </row>
    <row r="1081" spans="1:11" x14ac:dyDescent="0.25">
      <c r="A1081">
        <v>1216</v>
      </c>
      <c r="B1081" t="s">
        <v>2297</v>
      </c>
      <c r="C1081" t="s">
        <v>2336</v>
      </c>
      <c r="E1081">
        <v>2016</v>
      </c>
      <c r="F1081" s="10">
        <v>42551</v>
      </c>
      <c r="G1081" t="s">
        <v>489</v>
      </c>
      <c r="H1081" t="s">
        <v>474</v>
      </c>
      <c r="I1081" t="s">
        <v>2298</v>
      </c>
      <c r="J1081">
        <v>1260302000</v>
      </c>
      <c r="K1081">
        <v>142292849.80411193</v>
      </c>
    </row>
    <row r="1082" spans="1:11" x14ac:dyDescent="0.25">
      <c r="A1082">
        <v>1216</v>
      </c>
      <c r="B1082" t="s">
        <v>2297</v>
      </c>
      <c r="C1082" t="s">
        <v>2337</v>
      </c>
      <c r="E1082">
        <v>2016</v>
      </c>
      <c r="F1082" s="10">
        <v>42551</v>
      </c>
      <c r="G1082" t="s">
        <v>489</v>
      </c>
      <c r="H1082" t="s">
        <v>474</v>
      </c>
      <c r="I1082" t="s">
        <v>2298</v>
      </c>
      <c r="J1082">
        <v>41338000</v>
      </c>
      <c r="K1082">
        <v>4667216.1316909594</v>
      </c>
    </row>
    <row r="1083" spans="1:11" x14ac:dyDescent="0.25">
      <c r="A1083">
        <v>1516</v>
      </c>
      <c r="B1083" t="s">
        <v>2299</v>
      </c>
      <c r="C1083" t="s">
        <v>2336</v>
      </c>
      <c r="E1083">
        <v>2016</v>
      </c>
      <c r="F1083" s="10">
        <v>42735</v>
      </c>
      <c r="G1083" t="s">
        <v>489</v>
      </c>
      <c r="H1083" t="s">
        <v>474</v>
      </c>
      <c r="I1083" t="s">
        <v>2298</v>
      </c>
      <c r="J1083">
        <v>2098613000</v>
      </c>
      <c r="K1083">
        <v>115785544.8275862</v>
      </c>
    </row>
    <row r="1084" spans="1:11" x14ac:dyDescent="0.25">
      <c r="A1084">
        <v>1516</v>
      </c>
      <c r="B1084" t="s">
        <v>2299</v>
      </c>
      <c r="C1084" t="s">
        <v>2337</v>
      </c>
      <c r="E1084">
        <v>2016</v>
      </c>
      <c r="F1084" s="10">
        <v>42735</v>
      </c>
      <c r="G1084" t="s">
        <v>489</v>
      </c>
      <c r="H1084" t="s">
        <v>474</v>
      </c>
      <c r="I1084" t="s">
        <v>2298</v>
      </c>
      <c r="J1084">
        <v>44664000</v>
      </c>
      <c r="K1084">
        <v>2464220.6896551726</v>
      </c>
    </row>
    <row r="1085" spans="1:11" x14ac:dyDescent="0.25">
      <c r="A1085">
        <v>1516</v>
      </c>
      <c r="B1085" t="s">
        <v>2299</v>
      </c>
      <c r="C1085" t="s">
        <v>490</v>
      </c>
      <c r="E1085">
        <v>2016</v>
      </c>
      <c r="F1085" s="10">
        <v>42735</v>
      </c>
      <c r="G1085" t="s">
        <v>489</v>
      </c>
      <c r="H1085" t="s">
        <v>474</v>
      </c>
      <c r="I1085" t="s">
        <v>2298</v>
      </c>
      <c r="J1085">
        <v>107426000</v>
      </c>
      <c r="K1085">
        <v>5926951.7241379311</v>
      </c>
    </row>
    <row r="1086" spans="1:11" x14ac:dyDescent="0.25">
      <c r="A1086">
        <v>1516</v>
      </c>
      <c r="B1086" t="s">
        <v>2299</v>
      </c>
      <c r="C1086" t="s">
        <v>491</v>
      </c>
      <c r="E1086">
        <v>2016</v>
      </c>
      <c r="F1086" s="10">
        <v>42735</v>
      </c>
      <c r="G1086" t="s">
        <v>489</v>
      </c>
      <c r="H1086" t="s">
        <v>474</v>
      </c>
      <c r="I1086" t="s">
        <v>2298</v>
      </c>
      <c r="J1086">
        <v>0</v>
      </c>
      <c r="K1086">
        <v>0</v>
      </c>
    </row>
    <row r="1087" spans="1:11" x14ac:dyDescent="0.25">
      <c r="A1087">
        <v>1216</v>
      </c>
      <c r="B1087" t="s">
        <v>2297</v>
      </c>
      <c r="C1087" t="s">
        <v>2336</v>
      </c>
      <c r="E1087">
        <v>2017</v>
      </c>
      <c r="F1087" s="10">
        <v>42916</v>
      </c>
      <c r="G1087" t="s">
        <v>489</v>
      </c>
      <c r="H1087" t="s">
        <v>474</v>
      </c>
      <c r="I1087" t="s">
        <v>2298</v>
      </c>
      <c r="J1087">
        <v>1664291000</v>
      </c>
      <c r="K1087">
        <v>92255598.669623062</v>
      </c>
    </row>
    <row r="1088" spans="1:11" x14ac:dyDescent="0.25">
      <c r="A1088">
        <v>1216</v>
      </c>
      <c r="B1088" t="s">
        <v>2297</v>
      </c>
      <c r="C1088" t="s">
        <v>2337</v>
      </c>
      <c r="E1088">
        <v>2017</v>
      </c>
      <c r="F1088" s="10">
        <v>42916</v>
      </c>
      <c r="G1088" t="s">
        <v>489</v>
      </c>
      <c r="H1088" t="s">
        <v>474</v>
      </c>
      <c r="I1088" t="s">
        <v>2298</v>
      </c>
      <c r="J1088">
        <v>51086000</v>
      </c>
      <c r="K1088">
        <v>2831818.1818181821</v>
      </c>
    </row>
    <row r="1089" spans="1:11" x14ac:dyDescent="0.25">
      <c r="A1089">
        <v>1216</v>
      </c>
      <c r="B1089" t="s">
        <v>2297</v>
      </c>
      <c r="C1089" t="s">
        <v>491</v>
      </c>
      <c r="E1089">
        <v>2017</v>
      </c>
      <c r="F1089" s="10">
        <v>42916</v>
      </c>
      <c r="G1089" t="s">
        <v>489</v>
      </c>
      <c r="H1089" t="s">
        <v>474</v>
      </c>
      <c r="I1089" t="s">
        <v>2298</v>
      </c>
      <c r="J1089">
        <v>15442000</v>
      </c>
      <c r="K1089">
        <v>855986.69623059873</v>
      </c>
    </row>
    <row r="1090" spans="1:11" x14ac:dyDescent="0.25">
      <c r="A1090">
        <v>1516</v>
      </c>
      <c r="B1090" t="s">
        <v>2299</v>
      </c>
      <c r="C1090" t="s">
        <v>2336</v>
      </c>
      <c r="E1090">
        <v>2017</v>
      </c>
      <c r="F1090" s="10">
        <v>43100</v>
      </c>
      <c r="G1090" t="s">
        <v>489</v>
      </c>
      <c r="H1090" t="s">
        <v>474</v>
      </c>
      <c r="I1090" t="s">
        <v>2298</v>
      </c>
      <c r="J1090">
        <v>2594231000</v>
      </c>
      <c r="K1090">
        <v>146725609.59090558</v>
      </c>
    </row>
    <row r="1091" spans="1:11" x14ac:dyDescent="0.25">
      <c r="A1091">
        <v>1516</v>
      </c>
      <c r="B1091" t="s">
        <v>2299</v>
      </c>
      <c r="C1091" t="s">
        <v>2337</v>
      </c>
      <c r="E1091">
        <v>2017</v>
      </c>
      <c r="F1091" s="10">
        <v>43100</v>
      </c>
      <c r="G1091" t="s">
        <v>489</v>
      </c>
      <c r="H1091" t="s">
        <v>474</v>
      </c>
      <c r="I1091" t="s">
        <v>2298</v>
      </c>
      <c r="J1091">
        <v>44664000</v>
      </c>
      <c r="K1091">
        <v>2526125.3245251509</v>
      </c>
    </row>
    <row r="1092" spans="1:11" x14ac:dyDescent="0.25">
      <c r="A1092">
        <v>1516</v>
      </c>
      <c r="B1092" t="s">
        <v>2299</v>
      </c>
      <c r="C1092" t="s">
        <v>490</v>
      </c>
      <c r="E1092">
        <v>2017</v>
      </c>
      <c r="F1092" s="10">
        <v>43100</v>
      </c>
      <c r="G1092" t="s">
        <v>489</v>
      </c>
      <c r="H1092" t="s">
        <v>474</v>
      </c>
      <c r="I1092" t="s">
        <v>2298</v>
      </c>
      <c r="J1092">
        <v>154642000</v>
      </c>
      <c r="K1092">
        <v>8746307.3713778071</v>
      </c>
    </row>
    <row r="1093" spans="1:11" x14ac:dyDescent="0.25">
      <c r="A1093">
        <v>1516</v>
      </c>
      <c r="B1093" t="s">
        <v>2299</v>
      </c>
      <c r="C1093" t="s">
        <v>491</v>
      </c>
      <c r="E1093">
        <v>2017</v>
      </c>
      <c r="F1093" s="10">
        <v>43100</v>
      </c>
      <c r="G1093" t="s">
        <v>489</v>
      </c>
      <c r="H1093" t="s">
        <v>474</v>
      </c>
      <c r="I1093" t="s">
        <v>2298</v>
      </c>
      <c r="J1093">
        <v>591000</v>
      </c>
      <c r="K1093">
        <v>33426.026929839791</v>
      </c>
    </row>
    <row r="1094" spans="1:11" x14ac:dyDescent="0.25">
      <c r="A1094">
        <v>802</v>
      </c>
      <c r="B1094" t="s">
        <v>268</v>
      </c>
      <c r="C1094" t="s">
        <v>2336</v>
      </c>
      <c r="E1094">
        <v>2014</v>
      </c>
      <c r="F1094" s="10">
        <v>42004</v>
      </c>
      <c r="G1094" t="s">
        <v>489</v>
      </c>
      <c r="H1094" t="s">
        <v>474</v>
      </c>
      <c r="I1094" t="s">
        <v>545</v>
      </c>
      <c r="J1094">
        <v>409000000</v>
      </c>
      <c r="K1094">
        <v>496567130.65543216</v>
      </c>
    </row>
    <row r="1095" spans="1:11" x14ac:dyDescent="0.25">
      <c r="A1095">
        <v>846</v>
      </c>
      <c r="B1095" t="s">
        <v>270</v>
      </c>
      <c r="C1095" t="s">
        <v>436</v>
      </c>
      <c r="E1095">
        <v>2014</v>
      </c>
      <c r="F1095" s="10">
        <v>42004</v>
      </c>
      <c r="G1095" t="s">
        <v>489</v>
      </c>
      <c r="H1095" t="s">
        <v>474</v>
      </c>
      <c r="I1095" t="s">
        <v>545</v>
      </c>
      <c r="J1095">
        <v>-25283000</v>
      </c>
      <c r="K1095">
        <v>-30696104.558340568</v>
      </c>
    </row>
    <row r="1096" spans="1:11" x14ac:dyDescent="0.25">
      <c r="A1096">
        <v>846</v>
      </c>
      <c r="B1096" t="s">
        <v>270</v>
      </c>
      <c r="C1096" t="s">
        <v>2336</v>
      </c>
      <c r="E1096">
        <v>2014</v>
      </c>
      <c r="F1096" s="10">
        <v>42004</v>
      </c>
      <c r="G1096" t="s">
        <v>489</v>
      </c>
      <c r="H1096" t="s">
        <v>474</v>
      </c>
      <c r="I1096" t="s">
        <v>545</v>
      </c>
      <c r="J1096">
        <v>110365000</v>
      </c>
      <c r="K1096">
        <v>133994208.74030995</v>
      </c>
    </row>
    <row r="1097" spans="1:11" x14ac:dyDescent="0.25">
      <c r="A1097">
        <v>846</v>
      </c>
      <c r="B1097" t="s">
        <v>270</v>
      </c>
      <c r="C1097" t="s">
        <v>2337</v>
      </c>
      <c r="E1097">
        <v>2014</v>
      </c>
      <c r="F1097" s="10">
        <v>42004</v>
      </c>
      <c r="G1097" t="s">
        <v>489</v>
      </c>
      <c r="H1097" t="s">
        <v>474</v>
      </c>
      <c r="I1097" t="s">
        <v>545</v>
      </c>
      <c r="J1097">
        <v>-23667000</v>
      </c>
      <c r="K1097">
        <v>-28734118.04699783</v>
      </c>
    </row>
    <row r="1098" spans="1:11" x14ac:dyDescent="0.25">
      <c r="A1098">
        <v>855</v>
      </c>
      <c r="B1098" t="s">
        <v>269</v>
      </c>
      <c r="C1098" t="s">
        <v>436</v>
      </c>
      <c r="E1098">
        <v>2014</v>
      </c>
      <c r="F1098" s="10">
        <v>42004</v>
      </c>
      <c r="G1098" t="s">
        <v>489</v>
      </c>
      <c r="H1098" t="s">
        <v>474</v>
      </c>
      <c r="I1098" t="s">
        <v>545</v>
      </c>
      <c r="J1098">
        <v>1892474000</v>
      </c>
      <c r="K1098">
        <v>2297653750.6601672</v>
      </c>
    </row>
    <row r="1099" spans="1:11" x14ac:dyDescent="0.25">
      <c r="A1099">
        <v>855</v>
      </c>
      <c r="B1099" t="s">
        <v>269</v>
      </c>
      <c r="C1099" t="s">
        <v>2336</v>
      </c>
      <c r="E1099">
        <v>2014</v>
      </c>
      <c r="F1099" s="10">
        <v>42004</v>
      </c>
      <c r="G1099" t="s">
        <v>489</v>
      </c>
      <c r="H1099" t="s">
        <v>474</v>
      </c>
      <c r="I1099" t="s">
        <v>545</v>
      </c>
      <c r="J1099">
        <v>34880860000</v>
      </c>
      <c r="K1099">
        <v>42348871797.050949</v>
      </c>
    </row>
    <row r="1100" spans="1:11" x14ac:dyDescent="0.25">
      <c r="A1100">
        <v>855</v>
      </c>
      <c r="B1100" t="s">
        <v>269</v>
      </c>
      <c r="C1100" t="s">
        <v>2337</v>
      </c>
      <c r="E1100">
        <v>2014</v>
      </c>
      <c r="F1100" s="10">
        <v>42004</v>
      </c>
      <c r="G1100" t="s">
        <v>489</v>
      </c>
      <c r="H1100" t="s">
        <v>474</v>
      </c>
      <c r="I1100" t="s">
        <v>545</v>
      </c>
      <c r="J1100">
        <v>463615000</v>
      </c>
      <c r="K1100">
        <v>562875232.95554566</v>
      </c>
    </row>
    <row r="1101" spans="1:11" x14ac:dyDescent="0.25">
      <c r="A1101">
        <v>886</v>
      </c>
      <c r="B1101" t="s">
        <v>271</v>
      </c>
      <c r="C1101" t="s">
        <v>2336</v>
      </c>
      <c r="E1101">
        <v>2014</v>
      </c>
      <c r="F1101" s="10">
        <v>42004</v>
      </c>
      <c r="G1101" t="s">
        <v>489</v>
      </c>
      <c r="H1101" t="s">
        <v>474</v>
      </c>
      <c r="I1101" t="s">
        <v>545</v>
      </c>
      <c r="J1101">
        <v>954000000</v>
      </c>
      <c r="K1101">
        <v>1158251938.0080252</v>
      </c>
    </row>
    <row r="1102" spans="1:11" x14ac:dyDescent="0.25">
      <c r="A1102">
        <v>928</v>
      </c>
      <c r="B1102" t="s">
        <v>266</v>
      </c>
      <c r="C1102" t="s">
        <v>436</v>
      </c>
      <c r="E1102">
        <v>2014</v>
      </c>
      <c r="F1102" s="10">
        <v>42004</v>
      </c>
      <c r="G1102" t="s">
        <v>489</v>
      </c>
      <c r="H1102" t="s">
        <v>474</v>
      </c>
      <c r="I1102" t="s">
        <v>545</v>
      </c>
      <c r="J1102">
        <v>1408022000</v>
      </c>
      <c r="K1102">
        <v>1709480304.2536013</v>
      </c>
    </row>
    <row r="1103" spans="1:11" x14ac:dyDescent="0.25">
      <c r="A1103">
        <v>928</v>
      </c>
      <c r="B1103" t="s">
        <v>266</v>
      </c>
      <c r="C1103" t="s">
        <v>2336</v>
      </c>
      <c r="E1103">
        <v>2014</v>
      </c>
      <c r="F1103" s="10">
        <v>42004</v>
      </c>
      <c r="G1103" t="s">
        <v>489</v>
      </c>
      <c r="H1103" t="s">
        <v>474</v>
      </c>
      <c r="I1103" t="s">
        <v>545</v>
      </c>
      <c r="J1103">
        <v>7150567000</v>
      </c>
      <c r="K1103">
        <v>8681507427.2602005</v>
      </c>
    </row>
    <row r="1104" spans="1:11" x14ac:dyDescent="0.25">
      <c r="A1104">
        <v>928</v>
      </c>
      <c r="B1104" t="s">
        <v>266</v>
      </c>
      <c r="C1104" t="s">
        <v>2337</v>
      </c>
      <c r="E1104">
        <v>2014</v>
      </c>
      <c r="F1104" s="10">
        <v>42004</v>
      </c>
      <c r="G1104" t="s">
        <v>489</v>
      </c>
      <c r="H1104" t="s">
        <v>474</v>
      </c>
      <c r="I1104" t="s">
        <v>545</v>
      </c>
      <c r="J1104">
        <v>144080000</v>
      </c>
      <c r="K1104">
        <v>174927609.25387448</v>
      </c>
    </row>
    <row r="1105" spans="1:11" x14ac:dyDescent="0.25">
      <c r="A1105">
        <v>1163483</v>
      </c>
      <c r="B1105" t="s">
        <v>272</v>
      </c>
      <c r="C1105" t="s">
        <v>2336</v>
      </c>
      <c r="E1105">
        <v>2014</v>
      </c>
      <c r="F1105" s="10">
        <v>42004</v>
      </c>
      <c r="G1105" t="s">
        <v>489</v>
      </c>
      <c r="H1105" t="s">
        <v>474</v>
      </c>
      <c r="I1105" t="s">
        <v>545</v>
      </c>
      <c r="J1105">
        <v>363960000</v>
      </c>
      <c r="K1105">
        <v>441884041.25513715</v>
      </c>
    </row>
    <row r="1106" spans="1:11" x14ac:dyDescent="0.25">
      <c r="A1106">
        <v>802</v>
      </c>
      <c r="B1106" t="s">
        <v>268</v>
      </c>
      <c r="C1106" t="s">
        <v>436</v>
      </c>
      <c r="E1106">
        <v>2015</v>
      </c>
      <c r="F1106" s="10">
        <v>42369</v>
      </c>
      <c r="G1106" t="s">
        <v>489</v>
      </c>
      <c r="H1106" t="s">
        <v>474</v>
      </c>
      <c r="I1106" t="s">
        <v>545</v>
      </c>
      <c r="J1106">
        <v>34628000</v>
      </c>
      <c r="K1106">
        <v>37699490.597445697</v>
      </c>
    </row>
    <row r="1107" spans="1:11" x14ac:dyDescent="0.25">
      <c r="A1107">
        <v>802</v>
      </c>
      <c r="B1107" t="s">
        <v>268</v>
      </c>
      <c r="C1107" t="s">
        <v>2336</v>
      </c>
      <c r="E1107">
        <v>2015</v>
      </c>
      <c r="F1107" s="10">
        <v>42369</v>
      </c>
      <c r="G1107" t="s">
        <v>489</v>
      </c>
      <c r="H1107" t="s">
        <v>474</v>
      </c>
      <c r="I1107" t="s">
        <v>545</v>
      </c>
      <c r="J1107">
        <v>450534000</v>
      </c>
      <c r="K1107">
        <v>490496196.6278618</v>
      </c>
    </row>
    <row r="1108" spans="1:11" x14ac:dyDescent="0.25">
      <c r="A1108">
        <v>802</v>
      </c>
      <c r="B1108" t="s">
        <v>268</v>
      </c>
      <c r="C1108" t="s">
        <v>2337</v>
      </c>
      <c r="E1108">
        <v>2015</v>
      </c>
      <c r="F1108" s="10">
        <v>42369</v>
      </c>
      <c r="G1108" t="s">
        <v>489</v>
      </c>
      <c r="H1108" t="s">
        <v>474</v>
      </c>
      <c r="I1108" t="s">
        <v>545</v>
      </c>
      <c r="J1108">
        <v>29484000</v>
      </c>
      <c r="K1108">
        <v>32099219.728979114</v>
      </c>
    </row>
    <row r="1109" spans="1:11" x14ac:dyDescent="0.25">
      <c r="A1109">
        <v>846</v>
      </c>
      <c r="B1109" t="s">
        <v>270</v>
      </c>
      <c r="C1109" t="s">
        <v>436</v>
      </c>
      <c r="E1109">
        <v>2015</v>
      </c>
      <c r="F1109" s="10">
        <v>42369</v>
      </c>
      <c r="G1109" t="s">
        <v>489</v>
      </c>
      <c r="H1109" t="s">
        <v>474</v>
      </c>
      <c r="I1109" t="s">
        <v>545</v>
      </c>
      <c r="J1109">
        <v>-24120000</v>
      </c>
      <c r="K1109">
        <v>-26259434.943120889</v>
      </c>
    </row>
    <row r="1110" spans="1:11" x14ac:dyDescent="0.25">
      <c r="A1110">
        <v>846</v>
      </c>
      <c r="B1110" t="s">
        <v>270</v>
      </c>
      <c r="C1110" t="s">
        <v>2336</v>
      </c>
      <c r="E1110">
        <v>2015</v>
      </c>
      <c r="F1110" s="10">
        <v>42369</v>
      </c>
      <c r="G1110" t="s">
        <v>489</v>
      </c>
      <c r="H1110" t="s">
        <v>474</v>
      </c>
      <c r="I1110" t="s">
        <v>545</v>
      </c>
      <c r="J1110">
        <v>113253000</v>
      </c>
      <c r="K1110">
        <v>123298498.57434784</v>
      </c>
    </row>
    <row r="1111" spans="1:11" x14ac:dyDescent="0.25">
      <c r="A1111">
        <v>846</v>
      </c>
      <c r="B1111" t="s">
        <v>270</v>
      </c>
      <c r="C1111" t="s">
        <v>2337</v>
      </c>
      <c r="E1111">
        <v>2015</v>
      </c>
      <c r="F1111" s="10">
        <v>42369</v>
      </c>
      <c r="G1111" t="s">
        <v>489</v>
      </c>
      <c r="H1111" t="s">
        <v>474</v>
      </c>
      <c r="I1111" t="s">
        <v>545</v>
      </c>
      <c r="J1111">
        <v>-21447000</v>
      </c>
      <c r="K1111">
        <v>-23349340.846812341</v>
      </c>
    </row>
    <row r="1112" spans="1:11" x14ac:dyDescent="0.25">
      <c r="A1112">
        <v>855</v>
      </c>
      <c r="B1112" t="s">
        <v>269</v>
      </c>
      <c r="C1112" t="s">
        <v>436</v>
      </c>
      <c r="E1112">
        <v>2015</v>
      </c>
      <c r="F1112" s="10">
        <v>42369</v>
      </c>
      <c r="G1112" t="s">
        <v>489</v>
      </c>
      <c r="H1112" t="s">
        <v>474</v>
      </c>
      <c r="I1112" t="s">
        <v>545</v>
      </c>
      <c r="J1112">
        <v>1779058000</v>
      </c>
      <c r="K1112">
        <v>1936859776.5770631</v>
      </c>
    </row>
    <row r="1113" spans="1:11" x14ac:dyDescent="0.25">
      <c r="A1113">
        <v>855</v>
      </c>
      <c r="B1113" t="s">
        <v>269</v>
      </c>
      <c r="C1113" t="s">
        <v>2336</v>
      </c>
      <c r="E1113">
        <v>2015</v>
      </c>
      <c r="F1113" s="10">
        <v>42369</v>
      </c>
      <c r="G1113" t="s">
        <v>489</v>
      </c>
      <c r="H1113" t="s">
        <v>474</v>
      </c>
      <c r="I1113" t="s">
        <v>545</v>
      </c>
      <c r="J1113">
        <v>33291309000</v>
      </c>
      <c r="K1113">
        <v>36244235607.663139</v>
      </c>
    </row>
    <row r="1114" spans="1:11" x14ac:dyDescent="0.25">
      <c r="A1114">
        <v>855</v>
      </c>
      <c r="B1114" t="s">
        <v>269</v>
      </c>
      <c r="C1114" t="s">
        <v>2337</v>
      </c>
      <c r="E1114">
        <v>2015</v>
      </c>
      <c r="F1114" s="10">
        <v>42369</v>
      </c>
      <c r="G1114" t="s">
        <v>489</v>
      </c>
      <c r="H1114" t="s">
        <v>474</v>
      </c>
      <c r="I1114" t="s">
        <v>545</v>
      </c>
      <c r="J1114">
        <v>994967000</v>
      </c>
      <c r="K1114">
        <v>1083220199.2973533</v>
      </c>
    </row>
    <row r="1115" spans="1:11" x14ac:dyDescent="0.25">
      <c r="A1115">
        <v>886</v>
      </c>
      <c r="B1115" t="s">
        <v>271</v>
      </c>
      <c r="C1115" t="s">
        <v>436</v>
      </c>
      <c r="E1115">
        <v>2015</v>
      </c>
      <c r="F1115" s="10">
        <v>42369</v>
      </c>
      <c r="G1115" t="s">
        <v>489</v>
      </c>
      <c r="H1115" t="s">
        <v>474</v>
      </c>
      <c r="I1115" t="s">
        <v>545</v>
      </c>
      <c r="J1115">
        <v>227500000</v>
      </c>
      <c r="K1115">
        <v>247679164.57545614</v>
      </c>
    </row>
    <row r="1116" spans="1:11" x14ac:dyDescent="0.25">
      <c r="A1116">
        <v>886</v>
      </c>
      <c r="B1116" t="s">
        <v>271</v>
      </c>
      <c r="C1116" t="s">
        <v>2336</v>
      </c>
      <c r="E1116">
        <v>2015</v>
      </c>
      <c r="F1116" s="10">
        <v>42369</v>
      </c>
      <c r="G1116" t="s">
        <v>489</v>
      </c>
      <c r="H1116" t="s">
        <v>474</v>
      </c>
      <c r="I1116" t="s">
        <v>545</v>
      </c>
      <c r="J1116">
        <v>1033507000</v>
      </c>
      <c r="K1116">
        <v>1125178682.8258724</v>
      </c>
    </row>
    <row r="1117" spans="1:11" x14ac:dyDescent="0.25">
      <c r="A1117">
        <v>886</v>
      </c>
      <c r="B1117" t="s">
        <v>271</v>
      </c>
      <c r="C1117" t="s">
        <v>2337</v>
      </c>
      <c r="E1117">
        <v>2015</v>
      </c>
      <c r="F1117" s="10">
        <v>42369</v>
      </c>
      <c r="G1117" t="s">
        <v>489</v>
      </c>
      <c r="H1117" t="s">
        <v>474</v>
      </c>
      <c r="I1117" t="s">
        <v>545</v>
      </c>
      <c r="J1117">
        <v>74809000</v>
      </c>
      <c r="K1117">
        <v>81444530.209781528</v>
      </c>
    </row>
    <row r="1118" spans="1:11" x14ac:dyDescent="0.25">
      <c r="A1118">
        <v>928</v>
      </c>
      <c r="B1118" t="s">
        <v>266</v>
      </c>
      <c r="C1118" t="s">
        <v>436</v>
      </c>
      <c r="E1118">
        <v>2015</v>
      </c>
      <c r="F1118" s="10">
        <v>42369</v>
      </c>
      <c r="G1118" t="s">
        <v>489</v>
      </c>
      <c r="H1118" t="s">
        <v>474</v>
      </c>
      <c r="I1118" t="s">
        <v>545</v>
      </c>
      <c r="J1118">
        <v>261999000</v>
      </c>
      <c r="K1118">
        <v>285238212.92134035</v>
      </c>
    </row>
    <row r="1119" spans="1:11" x14ac:dyDescent="0.25">
      <c r="A1119">
        <v>928</v>
      </c>
      <c r="B1119" t="s">
        <v>266</v>
      </c>
      <c r="C1119" t="s">
        <v>2336</v>
      </c>
      <c r="E1119">
        <v>2015</v>
      </c>
      <c r="F1119" s="10">
        <v>42369</v>
      </c>
      <c r="G1119" t="s">
        <v>489</v>
      </c>
      <c r="H1119" t="s">
        <v>474</v>
      </c>
      <c r="I1119" t="s">
        <v>545</v>
      </c>
      <c r="J1119">
        <v>3646765000</v>
      </c>
      <c r="K1119">
        <v>3970231686.1670914</v>
      </c>
    </row>
    <row r="1120" spans="1:11" x14ac:dyDescent="0.25">
      <c r="A1120">
        <v>928</v>
      </c>
      <c r="B1120" t="s">
        <v>266</v>
      </c>
      <c r="C1120" t="s">
        <v>2337</v>
      </c>
      <c r="E1120">
        <v>2015</v>
      </c>
      <c r="F1120" s="10">
        <v>42369</v>
      </c>
      <c r="G1120" t="s">
        <v>489</v>
      </c>
      <c r="H1120" t="s">
        <v>474</v>
      </c>
      <c r="I1120" t="s">
        <v>545</v>
      </c>
      <c r="J1120">
        <v>-823710000</v>
      </c>
      <c r="K1120">
        <v>-896772767.70307243</v>
      </c>
    </row>
    <row r="1121" spans="1:11" x14ac:dyDescent="0.25">
      <c r="A1121">
        <v>1643</v>
      </c>
      <c r="B1121" t="s">
        <v>273</v>
      </c>
      <c r="C1121" t="s">
        <v>436</v>
      </c>
      <c r="E1121">
        <v>2015</v>
      </c>
      <c r="F1121" s="10">
        <v>42369</v>
      </c>
      <c r="G1121" t="s">
        <v>489</v>
      </c>
      <c r="H1121" t="s">
        <v>474</v>
      </c>
      <c r="I1121" t="s">
        <v>545</v>
      </c>
      <c r="J1121">
        <v>318000000</v>
      </c>
      <c r="K1121">
        <v>346206480.59338486</v>
      </c>
    </row>
    <row r="1122" spans="1:11" x14ac:dyDescent="0.25">
      <c r="A1122">
        <v>1643</v>
      </c>
      <c r="B1122" t="s">
        <v>273</v>
      </c>
      <c r="C1122" t="s">
        <v>2336</v>
      </c>
      <c r="E1122">
        <v>2015</v>
      </c>
      <c r="F1122" s="10">
        <v>42369</v>
      </c>
      <c r="G1122" t="s">
        <v>489</v>
      </c>
      <c r="H1122" t="s">
        <v>474</v>
      </c>
      <c r="I1122" t="s">
        <v>545</v>
      </c>
      <c r="J1122">
        <v>2948914000</v>
      </c>
      <c r="K1122">
        <v>3210481564.5049086</v>
      </c>
    </row>
    <row r="1123" spans="1:11" x14ac:dyDescent="0.25">
      <c r="A1123">
        <v>1643</v>
      </c>
      <c r="B1123" t="s">
        <v>273</v>
      </c>
      <c r="C1123" t="s">
        <v>2337</v>
      </c>
      <c r="E1123">
        <v>2015</v>
      </c>
      <c r="F1123" s="10">
        <v>42369</v>
      </c>
      <c r="G1123" t="s">
        <v>489</v>
      </c>
      <c r="H1123" t="s">
        <v>474</v>
      </c>
      <c r="I1123" t="s">
        <v>545</v>
      </c>
      <c r="J1123">
        <v>370006000</v>
      </c>
      <c r="K1123">
        <v>402825393.26552188</v>
      </c>
    </row>
    <row r="1124" spans="1:11" x14ac:dyDescent="0.25">
      <c r="A1124">
        <v>1163483</v>
      </c>
      <c r="B1124" t="s">
        <v>272</v>
      </c>
      <c r="C1124" t="s">
        <v>2336</v>
      </c>
      <c r="E1124">
        <v>2015</v>
      </c>
      <c r="F1124" s="10">
        <v>42369</v>
      </c>
      <c r="G1124" t="s">
        <v>489</v>
      </c>
      <c r="H1124" t="s">
        <v>474</v>
      </c>
      <c r="I1124" t="s">
        <v>545</v>
      </c>
      <c r="J1124">
        <v>468190000</v>
      </c>
      <c r="K1124">
        <v>509718277.19816619</v>
      </c>
    </row>
    <row r="1125" spans="1:11" x14ac:dyDescent="0.25">
      <c r="A1125">
        <v>802</v>
      </c>
      <c r="B1125" t="s">
        <v>268</v>
      </c>
      <c r="C1125" t="s">
        <v>436</v>
      </c>
      <c r="E1125">
        <v>2016</v>
      </c>
      <c r="F1125" s="10">
        <v>42735</v>
      </c>
      <c r="G1125" t="s">
        <v>489</v>
      </c>
      <c r="H1125" t="s">
        <v>474</v>
      </c>
      <c r="I1125" t="s">
        <v>545</v>
      </c>
      <c r="J1125">
        <v>118988000</v>
      </c>
      <c r="K1125">
        <v>125425197.40649347</v>
      </c>
    </row>
    <row r="1126" spans="1:11" x14ac:dyDescent="0.25">
      <c r="A1126">
        <v>802</v>
      </c>
      <c r="B1126" t="s">
        <v>268</v>
      </c>
      <c r="C1126" t="s">
        <v>2336</v>
      </c>
      <c r="E1126">
        <v>2016</v>
      </c>
      <c r="F1126" s="10">
        <v>42735</v>
      </c>
      <c r="G1126" t="s">
        <v>489</v>
      </c>
      <c r="H1126" t="s">
        <v>474</v>
      </c>
      <c r="I1126" t="s">
        <v>545</v>
      </c>
      <c r="J1126">
        <v>708053000</v>
      </c>
      <c r="K1126">
        <v>746358349.57525063</v>
      </c>
    </row>
    <row r="1127" spans="1:11" x14ac:dyDescent="0.25">
      <c r="A1127">
        <v>802</v>
      </c>
      <c r="B1127" t="s">
        <v>268</v>
      </c>
      <c r="C1127" t="s">
        <v>2337</v>
      </c>
      <c r="E1127">
        <v>2016</v>
      </c>
      <c r="F1127" s="10">
        <v>42735</v>
      </c>
      <c r="G1127" t="s">
        <v>489</v>
      </c>
      <c r="H1127" t="s">
        <v>474</v>
      </c>
      <c r="I1127" t="s">
        <v>545</v>
      </c>
      <c r="J1127">
        <v>21155000</v>
      </c>
      <c r="K1127">
        <v>22299476.007113066</v>
      </c>
    </row>
    <row r="1128" spans="1:11" x14ac:dyDescent="0.25">
      <c r="A1128">
        <v>846</v>
      </c>
      <c r="B1128" t="s">
        <v>270</v>
      </c>
      <c r="C1128" t="s">
        <v>436</v>
      </c>
      <c r="E1128">
        <v>2016</v>
      </c>
      <c r="F1128" s="10">
        <v>42735</v>
      </c>
      <c r="G1128" t="s">
        <v>489</v>
      </c>
      <c r="H1128" t="s">
        <v>474</v>
      </c>
      <c r="I1128" t="s">
        <v>545</v>
      </c>
      <c r="J1128">
        <v>14535000</v>
      </c>
      <c r="K1128">
        <v>15321336.97770685</v>
      </c>
    </row>
    <row r="1129" spans="1:11" x14ac:dyDescent="0.25">
      <c r="A1129">
        <v>846</v>
      </c>
      <c r="B1129" t="s">
        <v>270</v>
      </c>
      <c r="C1129" t="s">
        <v>2336</v>
      </c>
      <c r="E1129">
        <v>2016</v>
      </c>
      <c r="F1129" s="10">
        <v>42735</v>
      </c>
      <c r="G1129" t="s">
        <v>489</v>
      </c>
      <c r="H1129" t="s">
        <v>474</v>
      </c>
      <c r="I1129" t="s">
        <v>545</v>
      </c>
      <c r="J1129">
        <v>80823000</v>
      </c>
      <c r="K1129">
        <v>85195488.032280743</v>
      </c>
    </row>
    <row r="1130" spans="1:11" x14ac:dyDescent="0.25">
      <c r="A1130">
        <v>846</v>
      </c>
      <c r="B1130" t="s">
        <v>270</v>
      </c>
      <c r="C1130" t="s">
        <v>2337</v>
      </c>
      <c r="E1130">
        <v>2016</v>
      </c>
      <c r="F1130" s="10">
        <v>42735</v>
      </c>
      <c r="G1130" t="s">
        <v>489</v>
      </c>
      <c r="H1130" t="s">
        <v>474</v>
      </c>
      <c r="I1130" t="s">
        <v>545</v>
      </c>
      <c r="J1130">
        <v>3163000</v>
      </c>
      <c r="K1130">
        <v>3334116.8806664441</v>
      </c>
    </row>
    <row r="1131" spans="1:11" x14ac:dyDescent="0.25">
      <c r="A1131">
        <v>855</v>
      </c>
      <c r="B1131" t="s">
        <v>269</v>
      </c>
      <c r="C1131" t="s">
        <v>436</v>
      </c>
      <c r="E1131">
        <v>2016</v>
      </c>
      <c r="F1131" s="10">
        <v>42735</v>
      </c>
      <c r="G1131" t="s">
        <v>489</v>
      </c>
      <c r="H1131" t="s">
        <v>474</v>
      </c>
      <c r="I1131" t="s">
        <v>545</v>
      </c>
      <c r="J1131">
        <v>1773761000</v>
      </c>
      <c r="K1131">
        <v>1869720674.159909</v>
      </c>
    </row>
    <row r="1132" spans="1:11" x14ac:dyDescent="0.25">
      <c r="A1132">
        <v>855</v>
      </c>
      <c r="B1132" t="s">
        <v>269</v>
      </c>
      <c r="C1132" t="s">
        <v>2336</v>
      </c>
      <c r="E1132">
        <v>2016</v>
      </c>
      <c r="F1132" s="10">
        <v>42735</v>
      </c>
      <c r="G1132" t="s">
        <v>489</v>
      </c>
      <c r="H1132" t="s">
        <v>474</v>
      </c>
      <c r="I1132" t="s">
        <v>545</v>
      </c>
      <c r="J1132">
        <v>31975212000</v>
      </c>
      <c r="K1132">
        <v>33705056620.957397</v>
      </c>
    </row>
    <row r="1133" spans="1:11" x14ac:dyDescent="0.25">
      <c r="A1133">
        <v>855</v>
      </c>
      <c r="B1133" t="s">
        <v>269</v>
      </c>
      <c r="C1133" t="s">
        <v>2337</v>
      </c>
      <c r="E1133">
        <v>2016</v>
      </c>
      <c r="F1133" s="10">
        <v>42735</v>
      </c>
      <c r="G1133" t="s">
        <v>489</v>
      </c>
      <c r="H1133" t="s">
        <v>474</v>
      </c>
      <c r="I1133" t="s">
        <v>545</v>
      </c>
      <c r="J1133">
        <v>1016910000</v>
      </c>
      <c r="K1133">
        <v>1071924374.6817937</v>
      </c>
    </row>
    <row r="1134" spans="1:11" x14ac:dyDescent="0.25">
      <c r="A1134">
        <v>886</v>
      </c>
      <c r="B1134" t="s">
        <v>271</v>
      </c>
      <c r="C1134" t="s">
        <v>436</v>
      </c>
      <c r="E1134">
        <v>2016</v>
      </c>
      <c r="F1134" s="10">
        <v>42735</v>
      </c>
      <c r="G1134" t="s">
        <v>489</v>
      </c>
      <c r="H1134" t="s">
        <v>474</v>
      </c>
      <c r="I1134" t="s">
        <v>545</v>
      </c>
      <c r="J1134">
        <v>231400000</v>
      </c>
      <c r="K1134">
        <v>243918636.1638366</v>
      </c>
    </row>
    <row r="1135" spans="1:11" x14ac:dyDescent="0.25">
      <c r="A1135">
        <v>886</v>
      </c>
      <c r="B1135" t="s">
        <v>271</v>
      </c>
      <c r="C1135" t="s">
        <v>2336</v>
      </c>
      <c r="E1135">
        <v>2016</v>
      </c>
      <c r="F1135" s="10">
        <v>42735</v>
      </c>
      <c r="G1135" t="s">
        <v>489</v>
      </c>
      <c r="H1135" t="s">
        <v>474</v>
      </c>
      <c r="I1135" t="s">
        <v>545</v>
      </c>
      <c r="J1135">
        <v>1009815000</v>
      </c>
      <c r="K1135">
        <v>1064445538.3655343</v>
      </c>
    </row>
    <row r="1136" spans="1:11" x14ac:dyDescent="0.25">
      <c r="A1136">
        <v>886</v>
      </c>
      <c r="B1136" t="s">
        <v>271</v>
      </c>
      <c r="C1136" t="s">
        <v>2337</v>
      </c>
      <c r="E1136">
        <v>2016</v>
      </c>
      <c r="F1136" s="10">
        <v>42735</v>
      </c>
      <c r="G1136" t="s">
        <v>489</v>
      </c>
      <c r="H1136" t="s">
        <v>474</v>
      </c>
      <c r="I1136" t="s">
        <v>545</v>
      </c>
      <c r="J1136">
        <v>76181000</v>
      </c>
      <c r="K1136">
        <v>80302357.915286243</v>
      </c>
    </row>
    <row r="1137" spans="1:11" x14ac:dyDescent="0.25">
      <c r="A1137">
        <v>928</v>
      </c>
      <c r="B1137" t="s">
        <v>266</v>
      </c>
      <c r="C1137" t="s">
        <v>436</v>
      </c>
      <c r="E1137">
        <v>2016</v>
      </c>
      <c r="F1137" s="10">
        <v>42735</v>
      </c>
      <c r="G1137" t="s">
        <v>489</v>
      </c>
      <c r="H1137" t="s">
        <v>474</v>
      </c>
      <c r="I1137" t="s">
        <v>545</v>
      </c>
      <c r="J1137">
        <v>-2053713000</v>
      </c>
      <c r="K1137">
        <v>-2164817951.7369981</v>
      </c>
    </row>
    <row r="1138" spans="1:11" x14ac:dyDescent="0.25">
      <c r="A1138">
        <v>928</v>
      </c>
      <c r="B1138" t="s">
        <v>266</v>
      </c>
      <c r="C1138" t="s">
        <v>2336</v>
      </c>
      <c r="E1138">
        <v>2016</v>
      </c>
      <c r="F1138" s="10">
        <v>42735</v>
      </c>
      <c r="G1138" t="s">
        <v>489</v>
      </c>
      <c r="H1138" t="s">
        <v>474</v>
      </c>
      <c r="I1138" t="s">
        <v>545</v>
      </c>
      <c r="J1138">
        <v>1510053000</v>
      </c>
      <c r="K1138">
        <v>1591746189.6936471</v>
      </c>
    </row>
    <row r="1139" spans="1:11" x14ac:dyDescent="0.25">
      <c r="A1139">
        <v>928</v>
      </c>
      <c r="B1139" t="s">
        <v>266</v>
      </c>
      <c r="C1139" t="s">
        <v>2337</v>
      </c>
      <c r="E1139">
        <v>2016</v>
      </c>
      <c r="F1139" s="10">
        <v>42735</v>
      </c>
      <c r="G1139" t="s">
        <v>489</v>
      </c>
      <c r="H1139" t="s">
        <v>474</v>
      </c>
      <c r="I1139" t="s">
        <v>545</v>
      </c>
      <c r="J1139">
        <v>-4262660000</v>
      </c>
      <c r="K1139">
        <v>-4493267993.2158155</v>
      </c>
    </row>
    <row r="1140" spans="1:11" x14ac:dyDescent="0.25">
      <c r="A1140">
        <v>1334</v>
      </c>
      <c r="B1140" t="s">
        <v>2219</v>
      </c>
      <c r="C1140" t="s">
        <v>436</v>
      </c>
      <c r="E1140">
        <v>2016</v>
      </c>
      <c r="F1140" s="10">
        <v>42735</v>
      </c>
      <c r="G1140" t="s">
        <v>489</v>
      </c>
      <c r="H1140" t="s">
        <v>474</v>
      </c>
      <c r="I1140" t="s">
        <v>545</v>
      </c>
      <c r="J1140">
        <v>30900000</v>
      </c>
      <c r="K1140">
        <v>32571676.134237468</v>
      </c>
    </row>
    <row r="1141" spans="1:11" x14ac:dyDescent="0.25">
      <c r="A1141">
        <v>1334</v>
      </c>
      <c r="B1141" t="s">
        <v>2219</v>
      </c>
      <c r="C1141" t="s">
        <v>2336</v>
      </c>
      <c r="E1141">
        <v>2016</v>
      </c>
      <c r="F1141" s="10">
        <v>42735</v>
      </c>
      <c r="G1141" t="s">
        <v>489</v>
      </c>
      <c r="H1141" t="s">
        <v>474</v>
      </c>
      <c r="I1141" t="s">
        <v>545</v>
      </c>
      <c r="J1141">
        <v>157600000</v>
      </c>
      <c r="K1141">
        <v>166126089.2801238</v>
      </c>
    </row>
    <row r="1142" spans="1:11" x14ac:dyDescent="0.25">
      <c r="A1142">
        <v>1643</v>
      </c>
      <c r="B1142" t="s">
        <v>273</v>
      </c>
      <c r="C1142" t="s">
        <v>436</v>
      </c>
      <c r="E1142">
        <v>2016</v>
      </c>
      <c r="F1142" s="10">
        <v>42735</v>
      </c>
      <c r="G1142" t="s">
        <v>489</v>
      </c>
      <c r="H1142" t="s">
        <v>474</v>
      </c>
      <c r="I1142" t="s">
        <v>545</v>
      </c>
      <c r="J1142">
        <v>334061000</v>
      </c>
      <c r="K1142">
        <v>352133550.19674766</v>
      </c>
    </row>
    <row r="1143" spans="1:11" x14ac:dyDescent="0.25">
      <c r="A1143">
        <v>1643</v>
      </c>
      <c r="B1143" t="s">
        <v>273</v>
      </c>
      <c r="C1143" t="s">
        <v>2336</v>
      </c>
      <c r="E1143">
        <v>2016</v>
      </c>
      <c r="F1143" s="10">
        <v>42735</v>
      </c>
      <c r="G1143" t="s">
        <v>489</v>
      </c>
      <c r="H1143" t="s">
        <v>474</v>
      </c>
      <c r="I1143" t="s">
        <v>545</v>
      </c>
      <c r="J1143">
        <v>2860475000</v>
      </c>
      <c r="K1143">
        <v>3015225413.9185414</v>
      </c>
    </row>
    <row r="1144" spans="1:11" x14ac:dyDescent="0.25">
      <c r="A1144">
        <v>1643</v>
      </c>
      <c r="B1144" t="s">
        <v>273</v>
      </c>
      <c r="C1144" t="s">
        <v>2337</v>
      </c>
      <c r="E1144">
        <v>2016</v>
      </c>
      <c r="F1144" s="10">
        <v>42735</v>
      </c>
      <c r="G1144" t="s">
        <v>489</v>
      </c>
      <c r="H1144" t="s">
        <v>474</v>
      </c>
      <c r="I1144" t="s">
        <v>545</v>
      </c>
      <c r="J1144">
        <v>120000000</v>
      </c>
      <c r="K1144">
        <v>126491946.15237853</v>
      </c>
    </row>
    <row r="1145" spans="1:11" x14ac:dyDescent="0.25">
      <c r="A1145">
        <v>1643</v>
      </c>
      <c r="B1145" t="s">
        <v>273</v>
      </c>
      <c r="C1145" t="s">
        <v>490</v>
      </c>
      <c r="E1145">
        <v>2016</v>
      </c>
      <c r="F1145" s="10">
        <v>42735</v>
      </c>
      <c r="G1145" t="s">
        <v>489</v>
      </c>
      <c r="H1145" t="s">
        <v>474</v>
      </c>
      <c r="I1145" t="s">
        <v>545</v>
      </c>
      <c r="J1145">
        <v>261558000</v>
      </c>
      <c r="K1145">
        <v>275708170.43103182</v>
      </c>
    </row>
    <row r="1146" spans="1:11" x14ac:dyDescent="0.25">
      <c r="A1146">
        <v>1643</v>
      </c>
      <c r="B1146" t="s">
        <v>273</v>
      </c>
      <c r="C1146" t="s">
        <v>434</v>
      </c>
      <c r="E1146">
        <v>2016</v>
      </c>
      <c r="F1146" s="10">
        <v>42735</v>
      </c>
      <c r="G1146" t="s">
        <v>489</v>
      </c>
      <c r="H1146" t="s">
        <v>474</v>
      </c>
      <c r="I1146" t="s">
        <v>545</v>
      </c>
      <c r="J1146">
        <v>113073000</v>
      </c>
      <c r="K1146">
        <v>119190198.56073247</v>
      </c>
    </row>
    <row r="1147" spans="1:11" x14ac:dyDescent="0.25">
      <c r="A1147">
        <v>1643</v>
      </c>
      <c r="B1147" t="s">
        <v>273</v>
      </c>
      <c r="C1147" t="s">
        <v>491</v>
      </c>
      <c r="E1147">
        <v>2016</v>
      </c>
      <c r="F1147" s="10">
        <v>42735</v>
      </c>
      <c r="G1147" t="s">
        <v>489</v>
      </c>
      <c r="H1147" t="s">
        <v>474</v>
      </c>
      <c r="I1147" t="s">
        <v>545</v>
      </c>
      <c r="J1147">
        <v>45600000</v>
      </c>
      <c r="K1147">
        <v>48066939.537903838</v>
      </c>
    </row>
    <row r="1148" spans="1:11" x14ac:dyDescent="0.25">
      <c r="A1148">
        <v>1163483</v>
      </c>
      <c r="B1148" t="s">
        <v>272</v>
      </c>
      <c r="C1148" t="s">
        <v>436</v>
      </c>
      <c r="E1148">
        <v>2016</v>
      </c>
      <c r="F1148" s="10">
        <v>42735</v>
      </c>
      <c r="G1148" t="s">
        <v>489</v>
      </c>
      <c r="H1148" t="s">
        <v>474</v>
      </c>
      <c r="I1148" t="s">
        <v>545</v>
      </c>
      <c r="J1148">
        <v>40918228</v>
      </c>
      <c r="K1148">
        <v>43131885.773556225</v>
      </c>
    </row>
    <row r="1149" spans="1:11" x14ac:dyDescent="0.25">
      <c r="A1149">
        <v>1163483</v>
      </c>
      <c r="B1149" t="s">
        <v>272</v>
      </c>
      <c r="C1149" t="s">
        <v>2336</v>
      </c>
      <c r="E1149">
        <v>2016</v>
      </c>
      <c r="F1149" s="10">
        <v>42735</v>
      </c>
      <c r="G1149" t="s">
        <v>489</v>
      </c>
      <c r="H1149" t="s">
        <v>474</v>
      </c>
      <c r="I1149" t="s">
        <v>545</v>
      </c>
      <c r="J1149">
        <v>376686348</v>
      </c>
      <c r="K1149">
        <v>397064910.39626765</v>
      </c>
    </row>
    <row r="1150" spans="1:11" x14ac:dyDescent="0.25">
      <c r="A1150">
        <v>1163483</v>
      </c>
      <c r="B1150" t="s">
        <v>272</v>
      </c>
      <c r="C1150" t="s">
        <v>2337</v>
      </c>
      <c r="E1150">
        <v>2016</v>
      </c>
      <c r="F1150" s="10">
        <v>42735</v>
      </c>
      <c r="G1150" t="s">
        <v>489</v>
      </c>
      <c r="H1150" t="s">
        <v>474</v>
      </c>
      <c r="I1150" t="s">
        <v>545</v>
      </c>
      <c r="J1150">
        <v>8489384</v>
      </c>
      <c r="K1150">
        <v>8948655.8649571985</v>
      </c>
    </row>
    <row r="1151" spans="1:11" x14ac:dyDescent="0.25">
      <c r="A1151">
        <v>1163483</v>
      </c>
      <c r="B1151" t="s">
        <v>272</v>
      </c>
      <c r="C1151" t="s">
        <v>490</v>
      </c>
      <c r="E1151">
        <v>2016</v>
      </c>
      <c r="F1151" s="10">
        <v>42735</v>
      </c>
      <c r="G1151" t="s">
        <v>489</v>
      </c>
      <c r="H1151" t="s">
        <v>474</v>
      </c>
      <c r="I1151" t="s">
        <v>545</v>
      </c>
      <c r="J1151">
        <v>11439746</v>
      </c>
      <c r="K1151">
        <v>12058631.12524073</v>
      </c>
    </row>
    <row r="1152" spans="1:11" x14ac:dyDescent="0.25">
      <c r="A1152">
        <v>1163483</v>
      </c>
      <c r="B1152" t="s">
        <v>272</v>
      </c>
      <c r="C1152" t="s">
        <v>434</v>
      </c>
      <c r="E1152">
        <v>2016</v>
      </c>
      <c r="F1152" s="10">
        <v>42735</v>
      </c>
      <c r="G1152" t="s">
        <v>489</v>
      </c>
      <c r="H1152" t="s">
        <v>474</v>
      </c>
      <c r="I1152" t="s">
        <v>545</v>
      </c>
      <c r="J1152">
        <v>14987293</v>
      </c>
      <c r="K1152">
        <v>15798098.82604933</v>
      </c>
    </row>
    <row r="1153" spans="1:11" x14ac:dyDescent="0.25">
      <c r="A1153">
        <v>1163483</v>
      </c>
      <c r="B1153" t="s">
        <v>272</v>
      </c>
      <c r="C1153" t="s">
        <v>491</v>
      </c>
      <c r="E1153">
        <v>2016</v>
      </c>
      <c r="F1153" s="10">
        <v>42735</v>
      </c>
      <c r="G1153" t="s">
        <v>489</v>
      </c>
      <c r="H1153" t="s">
        <v>474</v>
      </c>
      <c r="I1153" t="s">
        <v>545</v>
      </c>
      <c r="J1153">
        <v>6001805</v>
      </c>
      <c r="K1153">
        <v>6326499.9573089685</v>
      </c>
    </row>
    <row r="1154" spans="1:11" x14ac:dyDescent="0.25">
      <c r="A1154">
        <v>802</v>
      </c>
      <c r="B1154" t="s">
        <v>268</v>
      </c>
      <c r="C1154" t="s">
        <v>436</v>
      </c>
      <c r="E1154">
        <v>2017</v>
      </c>
      <c r="F1154" s="10">
        <v>43100</v>
      </c>
      <c r="G1154" t="s">
        <v>489</v>
      </c>
      <c r="H1154" t="s">
        <v>474</v>
      </c>
      <c r="I1154" t="s">
        <v>545</v>
      </c>
      <c r="J1154">
        <v>130000000</v>
      </c>
      <c r="K1154">
        <v>155908949.17368257</v>
      </c>
    </row>
    <row r="1155" spans="1:11" x14ac:dyDescent="0.25">
      <c r="A1155">
        <v>802</v>
      </c>
      <c r="B1155" t="s">
        <v>268</v>
      </c>
      <c r="C1155" t="s">
        <v>2336</v>
      </c>
      <c r="E1155">
        <v>2017</v>
      </c>
      <c r="F1155" s="10">
        <v>43100</v>
      </c>
      <c r="G1155" t="s">
        <v>489</v>
      </c>
      <c r="H1155" t="s">
        <v>474</v>
      </c>
      <c r="I1155" t="s">
        <v>545</v>
      </c>
      <c r="J1155">
        <v>682000000</v>
      </c>
      <c r="K1155">
        <v>817922333.35731936</v>
      </c>
    </row>
    <row r="1156" spans="1:11" x14ac:dyDescent="0.25">
      <c r="A1156">
        <v>855</v>
      </c>
      <c r="B1156" t="s">
        <v>269</v>
      </c>
      <c r="C1156" t="s">
        <v>436</v>
      </c>
      <c r="E1156">
        <v>2017</v>
      </c>
      <c r="F1156" s="10">
        <v>43100</v>
      </c>
      <c r="G1156" t="s">
        <v>489</v>
      </c>
      <c r="H1156" t="s">
        <v>474</v>
      </c>
      <c r="I1156" t="s">
        <v>545</v>
      </c>
      <c r="J1156">
        <v>2279000000</v>
      </c>
      <c r="K1156">
        <v>2733203808.9755583</v>
      </c>
    </row>
    <row r="1157" spans="1:11" x14ac:dyDescent="0.25">
      <c r="A1157">
        <v>855</v>
      </c>
      <c r="B1157" t="s">
        <v>269</v>
      </c>
      <c r="C1157" t="s">
        <v>2336</v>
      </c>
      <c r="E1157">
        <v>2017</v>
      </c>
      <c r="F1157" s="10">
        <v>43100</v>
      </c>
      <c r="G1157" t="s">
        <v>489</v>
      </c>
      <c r="H1157" t="s">
        <v>474</v>
      </c>
      <c r="I1157" t="s">
        <v>545</v>
      </c>
      <c r="J1157">
        <v>34898200000</v>
      </c>
      <c r="K1157">
        <v>41853397615.792374</v>
      </c>
    </row>
    <row r="1158" spans="1:11" x14ac:dyDescent="0.25">
      <c r="A1158">
        <v>855</v>
      </c>
      <c r="B1158" t="s">
        <v>269</v>
      </c>
      <c r="C1158" t="s">
        <v>2337</v>
      </c>
      <c r="E1158">
        <v>2017</v>
      </c>
      <c r="F1158" s="10">
        <v>43100</v>
      </c>
      <c r="G1158" t="s">
        <v>489</v>
      </c>
      <c r="H1158" t="s">
        <v>474</v>
      </c>
      <c r="I1158" t="s">
        <v>545</v>
      </c>
      <c r="J1158">
        <v>1086801000</v>
      </c>
      <c r="K1158">
        <v>1303400014.3915954</v>
      </c>
    </row>
    <row r="1159" spans="1:11" x14ac:dyDescent="0.25">
      <c r="A1159">
        <v>855</v>
      </c>
      <c r="B1159" t="s">
        <v>269</v>
      </c>
      <c r="C1159" t="s">
        <v>490</v>
      </c>
      <c r="E1159">
        <v>2017</v>
      </c>
      <c r="F1159" s="10">
        <v>43100</v>
      </c>
      <c r="G1159" t="s">
        <v>489</v>
      </c>
      <c r="H1159" t="s">
        <v>474</v>
      </c>
      <c r="I1159" t="s">
        <v>545</v>
      </c>
      <c r="J1159">
        <v>283219000</v>
      </c>
      <c r="K1159">
        <v>339664435.96939385</v>
      </c>
    </row>
    <row r="1160" spans="1:11" x14ac:dyDescent="0.25">
      <c r="A1160">
        <v>855</v>
      </c>
      <c r="B1160" t="s">
        <v>269</v>
      </c>
      <c r="C1160" t="s">
        <v>434</v>
      </c>
      <c r="E1160">
        <v>2017</v>
      </c>
      <c r="F1160" s="10">
        <v>43100</v>
      </c>
      <c r="G1160" t="s">
        <v>489</v>
      </c>
      <c r="H1160" t="s">
        <v>474</v>
      </c>
      <c r="I1160" t="s">
        <v>545</v>
      </c>
      <c r="J1160">
        <v>611218000</v>
      </c>
      <c r="K1160">
        <v>733033508.43107629</v>
      </c>
    </row>
    <row r="1161" spans="1:11" x14ac:dyDescent="0.25">
      <c r="A1161">
        <v>855</v>
      </c>
      <c r="B1161" t="s">
        <v>269</v>
      </c>
      <c r="C1161" t="s">
        <v>491</v>
      </c>
      <c r="E1161">
        <v>2017</v>
      </c>
      <c r="F1161" s="10">
        <v>43100</v>
      </c>
      <c r="G1161" t="s">
        <v>489</v>
      </c>
      <c r="H1161" t="s">
        <v>474</v>
      </c>
      <c r="I1161" t="s">
        <v>545</v>
      </c>
      <c r="J1161">
        <v>329873000</v>
      </c>
      <c r="K1161">
        <v>395616559.92900145</v>
      </c>
    </row>
    <row r="1162" spans="1:11" x14ac:dyDescent="0.25">
      <c r="A1162">
        <v>886</v>
      </c>
      <c r="B1162" t="s">
        <v>271</v>
      </c>
      <c r="C1162" t="s">
        <v>436</v>
      </c>
      <c r="E1162">
        <v>2017</v>
      </c>
      <c r="F1162" s="10">
        <v>43100</v>
      </c>
      <c r="G1162" t="s">
        <v>489</v>
      </c>
      <c r="H1162" t="s">
        <v>474</v>
      </c>
      <c r="I1162" t="s">
        <v>545</v>
      </c>
      <c r="J1162">
        <v>241500000</v>
      </c>
      <c r="K1162">
        <v>289630855.5803411</v>
      </c>
    </row>
    <row r="1163" spans="1:11" x14ac:dyDescent="0.25">
      <c r="A1163">
        <v>886</v>
      </c>
      <c r="B1163" t="s">
        <v>271</v>
      </c>
      <c r="C1163" t="s">
        <v>2336</v>
      </c>
      <c r="E1163">
        <v>2017</v>
      </c>
      <c r="F1163" s="10">
        <v>43100</v>
      </c>
      <c r="G1163" t="s">
        <v>489</v>
      </c>
      <c r="H1163" t="s">
        <v>474</v>
      </c>
      <c r="I1163" t="s">
        <v>545</v>
      </c>
      <c r="J1163">
        <v>1025943000</v>
      </c>
      <c r="K1163">
        <v>1230413038.7853494</v>
      </c>
    </row>
    <row r="1164" spans="1:11" x14ac:dyDescent="0.25">
      <c r="A1164">
        <v>886</v>
      </c>
      <c r="B1164" t="s">
        <v>271</v>
      </c>
      <c r="C1164" t="s">
        <v>2337</v>
      </c>
      <c r="E1164">
        <v>2017</v>
      </c>
      <c r="F1164" s="10">
        <v>43100</v>
      </c>
      <c r="G1164" t="s">
        <v>489</v>
      </c>
      <c r="H1164" t="s">
        <v>474</v>
      </c>
      <c r="I1164" t="s">
        <v>545</v>
      </c>
      <c r="J1164">
        <v>89145000</v>
      </c>
      <c r="K1164">
        <v>106911563.64683025</v>
      </c>
    </row>
    <row r="1165" spans="1:11" x14ac:dyDescent="0.25">
      <c r="A1165">
        <v>886</v>
      </c>
      <c r="B1165" t="s">
        <v>271</v>
      </c>
      <c r="C1165" t="s">
        <v>490</v>
      </c>
      <c r="E1165">
        <v>2017</v>
      </c>
      <c r="F1165" s="10">
        <v>43100</v>
      </c>
      <c r="G1165" t="s">
        <v>489</v>
      </c>
      <c r="H1165" t="s">
        <v>474</v>
      </c>
      <c r="I1165" t="s">
        <v>545</v>
      </c>
      <c r="J1165">
        <v>-2311000000</v>
      </c>
      <c r="K1165">
        <v>-2771581396.4644647</v>
      </c>
    </row>
    <row r="1166" spans="1:11" x14ac:dyDescent="0.25">
      <c r="A1166">
        <v>928</v>
      </c>
      <c r="B1166" t="s">
        <v>266</v>
      </c>
      <c r="C1166" t="s">
        <v>436</v>
      </c>
      <c r="E1166">
        <v>2017</v>
      </c>
      <c r="F1166" s="10">
        <v>43100</v>
      </c>
      <c r="G1166" t="s">
        <v>489</v>
      </c>
      <c r="H1166" t="s">
        <v>474</v>
      </c>
      <c r="I1166" t="s">
        <v>545</v>
      </c>
      <c r="J1166">
        <v>126931000</v>
      </c>
      <c r="K1166">
        <v>152228298.67357463</v>
      </c>
    </row>
    <row r="1167" spans="1:11" x14ac:dyDescent="0.25">
      <c r="A1167">
        <v>928</v>
      </c>
      <c r="B1167" t="s">
        <v>266</v>
      </c>
      <c r="C1167" t="s">
        <v>2336</v>
      </c>
      <c r="E1167">
        <v>2017</v>
      </c>
      <c r="F1167" s="10">
        <v>43100</v>
      </c>
      <c r="G1167" t="s">
        <v>489</v>
      </c>
      <c r="H1167" t="s">
        <v>474</v>
      </c>
      <c r="I1167" t="s">
        <v>545</v>
      </c>
      <c r="J1167">
        <v>1479768000</v>
      </c>
      <c r="K1167">
        <v>1774685183.8526301</v>
      </c>
    </row>
    <row r="1168" spans="1:11" x14ac:dyDescent="0.25">
      <c r="A1168">
        <v>928</v>
      </c>
      <c r="B1168" t="s">
        <v>266</v>
      </c>
      <c r="C1168" t="s">
        <v>2337</v>
      </c>
      <c r="E1168">
        <v>2017</v>
      </c>
      <c r="F1168" s="10">
        <v>43100</v>
      </c>
      <c r="G1168" t="s">
        <v>489</v>
      </c>
      <c r="H1168" t="s">
        <v>474</v>
      </c>
      <c r="I1168" t="s">
        <v>545</v>
      </c>
      <c r="J1168">
        <v>4284018000</v>
      </c>
      <c r="K1168">
        <v>5137821112.4703169</v>
      </c>
    </row>
    <row r="1169" spans="1:11" x14ac:dyDescent="0.25">
      <c r="A1169">
        <v>928</v>
      </c>
      <c r="B1169" t="s">
        <v>266</v>
      </c>
      <c r="C1169" t="s">
        <v>490</v>
      </c>
      <c r="E1169">
        <v>2017</v>
      </c>
      <c r="F1169" s="10">
        <v>43100</v>
      </c>
      <c r="G1169" t="s">
        <v>489</v>
      </c>
      <c r="H1169" t="s">
        <v>474</v>
      </c>
      <c r="I1169" t="s">
        <v>545</v>
      </c>
      <c r="J1169">
        <v>5755323000</v>
      </c>
      <c r="K1169">
        <v>6902356623.731741</v>
      </c>
    </row>
    <row r="1170" spans="1:11" x14ac:dyDescent="0.25">
      <c r="A1170">
        <v>928</v>
      </c>
      <c r="B1170" t="s">
        <v>266</v>
      </c>
      <c r="C1170" t="s">
        <v>434</v>
      </c>
      <c r="E1170">
        <v>2017</v>
      </c>
      <c r="F1170" s="10">
        <v>43100</v>
      </c>
      <c r="G1170" t="s">
        <v>489</v>
      </c>
      <c r="H1170" t="s">
        <v>474</v>
      </c>
      <c r="I1170" t="s">
        <v>545</v>
      </c>
      <c r="J1170">
        <v>405011000</v>
      </c>
      <c r="K1170">
        <v>485729533.95217192</v>
      </c>
    </row>
    <row r="1171" spans="1:11" x14ac:dyDescent="0.25">
      <c r="A1171">
        <v>928</v>
      </c>
      <c r="B1171" t="s">
        <v>266</v>
      </c>
      <c r="C1171" t="s">
        <v>491</v>
      </c>
      <c r="E1171">
        <v>2017</v>
      </c>
      <c r="F1171" s="10">
        <v>43100</v>
      </c>
      <c r="G1171" t="s">
        <v>489</v>
      </c>
      <c r="H1171" t="s">
        <v>474</v>
      </c>
      <c r="I1171" t="s">
        <v>545</v>
      </c>
      <c r="J1171">
        <v>824726000</v>
      </c>
      <c r="K1171">
        <v>989093569.35549641</v>
      </c>
    </row>
    <row r="1172" spans="1:11" x14ac:dyDescent="0.25">
      <c r="A1172">
        <v>1334</v>
      </c>
      <c r="B1172" t="s">
        <v>2219</v>
      </c>
      <c r="C1172" t="s">
        <v>436</v>
      </c>
      <c r="E1172">
        <v>2017</v>
      </c>
      <c r="F1172" s="10">
        <v>43100</v>
      </c>
      <c r="G1172" t="s">
        <v>489</v>
      </c>
      <c r="H1172" t="s">
        <v>474</v>
      </c>
      <c r="I1172" t="s">
        <v>545</v>
      </c>
      <c r="J1172">
        <v>37400000</v>
      </c>
      <c r="K1172">
        <v>44853805.377659447</v>
      </c>
    </row>
    <row r="1173" spans="1:11" x14ac:dyDescent="0.25">
      <c r="A1173">
        <v>1334</v>
      </c>
      <c r="B1173" t="s">
        <v>2219</v>
      </c>
      <c r="C1173" t="s">
        <v>2336</v>
      </c>
      <c r="E1173">
        <v>2017</v>
      </c>
      <c r="F1173" s="10">
        <v>43100</v>
      </c>
      <c r="G1173" t="s">
        <v>489</v>
      </c>
      <c r="H1173" t="s">
        <v>474</v>
      </c>
      <c r="I1173" t="s">
        <v>545</v>
      </c>
      <c r="J1173">
        <v>165800000</v>
      </c>
      <c r="K1173">
        <v>198843875.17689669</v>
      </c>
    </row>
    <row r="1174" spans="1:11" x14ac:dyDescent="0.25">
      <c r="A1174">
        <v>1643</v>
      </c>
      <c r="B1174" t="s">
        <v>273</v>
      </c>
      <c r="C1174" t="s">
        <v>436</v>
      </c>
      <c r="E1174">
        <v>2017</v>
      </c>
      <c r="F1174" s="10">
        <v>43100</v>
      </c>
      <c r="G1174" t="s">
        <v>489</v>
      </c>
      <c r="H1174" t="s">
        <v>474</v>
      </c>
      <c r="I1174" t="s">
        <v>545</v>
      </c>
      <c r="J1174">
        <v>405592000</v>
      </c>
      <c r="K1174">
        <v>486426327.02501738</v>
      </c>
    </row>
    <row r="1175" spans="1:11" x14ac:dyDescent="0.25">
      <c r="A1175">
        <v>1643</v>
      </c>
      <c r="B1175" t="s">
        <v>273</v>
      </c>
      <c r="C1175" t="s">
        <v>2336</v>
      </c>
      <c r="E1175">
        <v>2017</v>
      </c>
      <c r="F1175" s="10">
        <v>43100</v>
      </c>
      <c r="G1175" t="s">
        <v>489</v>
      </c>
      <c r="H1175" t="s">
        <v>474</v>
      </c>
      <c r="I1175" t="s">
        <v>545</v>
      </c>
      <c r="J1175">
        <v>3092606000</v>
      </c>
      <c r="K1175">
        <v>3708961166.6786594</v>
      </c>
    </row>
    <row r="1176" spans="1:11" x14ac:dyDescent="0.25">
      <c r="A1176">
        <v>1643</v>
      </c>
      <c r="B1176" t="s">
        <v>273</v>
      </c>
      <c r="C1176" t="s">
        <v>2337</v>
      </c>
      <c r="E1176">
        <v>2017</v>
      </c>
      <c r="F1176" s="10">
        <v>43100</v>
      </c>
      <c r="G1176" t="s">
        <v>489</v>
      </c>
      <c r="H1176" t="s">
        <v>474</v>
      </c>
      <c r="I1176" t="s">
        <v>545</v>
      </c>
      <c r="J1176">
        <v>168578000</v>
      </c>
      <c r="K1176">
        <v>202175529.49077737</v>
      </c>
    </row>
    <row r="1177" spans="1:11" x14ac:dyDescent="0.25">
      <c r="A1177">
        <v>1643</v>
      </c>
      <c r="B1177" t="s">
        <v>273</v>
      </c>
      <c r="C1177" t="s">
        <v>490</v>
      </c>
      <c r="E1177">
        <v>2017</v>
      </c>
      <c r="F1177" s="10">
        <v>43100</v>
      </c>
      <c r="G1177" t="s">
        <v>489</v>
      </c>
      <c r="H1177" t="s">
        <v>474</v>
      </c>
      <c r="I1177" t="s">
        <v>545</v>
      </c>
      <c r="J1177">
        <v>304033000</v>
      </c>
      <c r="K1177">
        <v>364626658.03170949</v>
      </c>
    </row>
    <row r="1178" spans="1:11" x14ac:dyDescent="0.25">
      <c r="A1178">
        <v>1643</v>
      </c>
      <c r="B1178" t="s">
        <v>273</v>
      </c>
      <c r="C1178" t="s">
        <v>434</v>
      </c>
      <c r="E1178">
        <v>2017</v>
      </c>
      <c r="F1178" s="10">
        <v>43100</v>
      </c>
      <c r="G1178" t="s">
        <v>489</v>
      </c>
      <c r="H1178" t="s">
        <v>474</v>
      </c>
      <c r="I1178" t="s">
        <v>545</v>
      </c>
      <c r="J1178">
        <v>118398000</v>
      </c>
      <c r="K1178">
        <v>141994675.10973591</v>
      </c>
    </row>
    <row r="1179" spans="1:11" x14ac:dyDescent="0.25">
      <c r="A1179">
        <v>1643</v>
      </c>
      <c r="B1179" t="s">
        <v>273</v>
      </c>
      <c r="C1179" t="s">
        <v>491</v>
      </c>
      <c r="E1179">
        <v>2017</v>
      </c>
      <c r="F1179" s="10">
        <v>43100</v>
      </c>
      <c r="G1179" t="s">
        <v>489</v>
      </c>
      <c r="H1179" t="s">
        <v>474</v>
      </c>
      <c r="I1179" t="s">
        <v>545</v>
      </c>
      <c r="J1179">
        <v>42467000</v>
      </c>
      <c r="K1179">
        <v>50930656.496605985</v>
      </c>
    </row>
    <row r="1180" spans="1:11" x14ac:dyDescent="0.25">
      <c r="A1180">
        <v>1163483</v>
      </c>
      <c r="B1180" t="s">
        <v>272</v>
      </c>
      <c r="C1180" t="s">
        <v>436</v>
      </c>
      <c r="E1180">
        <v>2017</v>
      </c>
      <c r="F1180" s="10">
        <v>43100</v>
      </c>
      <c r="G1180" t="s">
        <v>489</v>
      </c>
      <c r="H1180" t="s">
        <v>474</v>
      </c>
      <c r="I1180" t="s">
        <v>545</v>
      </c>
      <c r="J1180">
        <v>31226532</v>
      </c>
      <c r="K1180">
        <v>37449967.618910559</v>
      </c>
    </row>
    <row r="1181" spans="1:11" x14ac:dyDescent="0.25">
      <c r="A1181">
        <v>1163483</v>
      </c>
      <c r="B1181" t="s">
        <v>272</v>
      </c>
      <c r="C1181" t="s">
        <v>2336</v>
      </c>
      <c r="E1181">
        <v>2017</v>
      </c>
      <c r="F1181" s="10">
        <v>43100</v>
      </c>
      <c r="G1181" t="s">
        <v>489</v>
      </c>
      <c r="H1181" t="s">
        <v>474</v>
      </c>
      <c r="I1181" t="s">
        <v>545</v>
      </c>
      <c r="J1181">
        <v>328575971</v>
      </c>
      <c r="K1181">
        <v>394061033.55640304</v>
      </c>
    </row>
    <row r="1182" spans="1:11" x14ac:dyDescent="0.25">
      <c r="A1182">
        <v>1163483</v>
      </c>
      <c r="B1182" t="s">
        <v>272</v>
      </c>
      <c r="C1182" t="s">
        <v>2337</v>
      </c>
      <c r="E1182">
        <v>2017</v>
      </c>
      <c r="F1182" s="10">
        <v>43100</v>
      </c>
      <c r="G1182" t="s">
        <v>489</v>
      </c>
      <c r="H1182" t="s">
        <v>474</v>
      </c>
      <c r="I1182" t="s">
        <v>545</v>
      </c>
      <c r="J1182">
        <v>4294980</v>
      </c>
      <c r="K1182">
        <v>5150967.8347844854</v>
      </c>
    </row>
    <row r="1183" spans="1:11" x14ac:dyDescent="0.25">
      <c r="A1183">
        <v>1163483</v>
      </c>
      <c r="B1183" t="s">
        <v>272</v>
      </c>
      <c r="C1183" t="s">
        <v>490</v>
      </c>
      <c r="E1183">
        <v>2017</v>
      </c>
      <c r="F1183" s="10">
        <v>43100</v>
      </c>
      <c r="G1183" t="s">
        <v>489</v>
      </c>
      <c r="H1183" t="s">
        <v>474</v>
      </c>
      <c r="I1183" t="s">
        <v>545</v>
      </c>
      <c r="J1183">
        <v>10577358</v>
      </c>
      <c r="K1183">
        <v>12685421.313952651</v>
      </c>
    </row>
    <row r="1184" spans="1:11" x14ac:dyDescent="0.25">
      <c r="A1184">
        <v>1163483</v>
      </c>
      <c r="B1184" t="s">
        <v>272</v>
      </c>
      <c r="C1184" t="s">
        <v>434</v>
      </c>
      <c r="E1184">
        <v>2017</v>
      </c>
      <c r="F1184" s="10">
        <v>43100</v>
      </c>
      <c r="G1184" t="s">
        <v>489</v>
      </c>
      <c r="H1184" t="s">
        <v>474</v>
      </c>
      <c r="I1184" t="s">
        <v>545</v>
      </c>
      <c r="J1184">
        <v>13046809</v>
      </c>
      <c r="K1184">
        <v>15647032.932767265</v>
      </c>
    </row>
    <row r="1185" spans="1:11" x14ac:dyDescent="0.25">
      <c r="A1185">
        <v>1163483</v>
      </c>
      <c r="B1185" t="s">
        <v>272</v>
      </c>
      <c r="C1185" t="s">
        <v>491</v>
      </c>
      <c r="E1185">
        <v>2017</v>
      </c>
      <c r="F1185" s="10">
        <v>43100</v>
      </c>
      <c r="G1185" t="s">
        <v>489</v>
      </c>
      <c r="H1185" t="s">
        <v>474</v>
      </c>
      <c r="I1185" t="s">
        <v>545</v>
      </c>
      <c r="J1185">
        <v>3307385</v>
      </c>
      <c r="K1185">
        <v>3966545.5374061549</v>
      </c>
    </row>
    <row r="1186" spans="1:11" x14ac:dyDescent="0.25">
      <c r="A1186">
        <v>8075</v>
      </c>
      <c r="B1186" t="s">
        <v>103</v>
      </c>
      <c r="C1186" t="s">
        <v>436</v>
      </c>
      <c r="E1186">
        <v>2014</v>
      </c>
      <c r="F1186" s="10">
        <v>42004</v>
      </c>
      <c r="G1186" t="s">
        <v>489</v>
      </c>
      <c r="H1186" t="s">
        <v>474</v>
      </c>
      <c r="I1186" t="s">
        <v>545</v>
      </c>
      <c r="J1186">
        <v>184700000</v>
      </c>
      <c r="K1186">
        <v>224244374.16151178</v>
      </c>
    </row>
    <row r="1187" spans="1:11" x14ac:dyDescent="0.25">
      <c r="A1187">
        <v>8075</v>
      </c>
      <c r="B1187" t="s">
        <v>103</v>
      </c>
      <c r="C1187" t="s">
        <v>2336</v>
      </c>
      <c r="E1187">
        <v>2014</v>
      </c>
      <c r="F1187" s="10">
        <v>42004</v>
      </c>
      <c r="G1187" t="s">
        <v>489</v>
      </c>
      <c r="H1187" t="s">
        <v>474</v>
      </c>
      <c r="I1187" t="s">
        <v>545</v>
      </c>
      <c r="J1187">
        <v>2136700000</v>
      </c>
      <c r="K1187">
        <v>2594168674.9913492</v>
      </c>
    </row>
    <row r="1188" spans="1:11" x14ac:dyDescent="0.25">
      <c r="A1188">
        <v>8075</v>
      </c>
      <c r="B1188" t="s">
        <v>103</v>
      </c>
      <c r="C1188" t="s">
        <v>2337</v>
      </c>
      <c r="E1188">
        <v>2014</v>
      </c>
      <c r="F1188" s="10">
        <v>42004</v>
      </c>
      <c r="G1188" t="s">
        <v>489</v>
      </c>
      <c r="H1188" t="s">
        <v>474</v>
      </c>
      <c r="I1188" t="s">
        <v>545</v>
      </c>
      <c r="J1188">
        <v>95800000</v>
      </c>
      <c r="K1188">
        <v>116310834.0263824</v>
      </c>
    </row>
    <row r="1189" spans="1:11" x14ac:dyDescent="0.25">
      <c r="A1189">
        <v>10540</v>
      </c>
      <c r="B1189" t="s">
        <v>101</v>
      </c>
      <c r="C1189" t="s">
        <v>2336</v>
      </c>
      <c r="E1189">
        <v>2014</v>
      </c>
      <c r="F1189" s="10">
        <v>42004</v>
      </c>
      <c r="G1189" t="s">
        <v>489</v>
      </c>
      <c r="H1189" t="s">
        <v>474</v>
      </c>
      <c r="I1189" t="s">
        <v>545</v>
      </c>
      <c r="J1189">
        <v>71000000</v>
      </c>
      <c r="K1189">
        <v>86201140.040429547</v>
      </c>
    </row>
    <row r="1190" spans="1:11" x14ac:dyDescent="0.25">
      <c r="A1190">
        <v>8075</v>
      </c>
      <c r="B1190" t="s">
        <v>103</v>
      </c>
      <c r="C1190" t="s">
        <v>436</v>
      </c>
      <c r="E1190">
        <v>2015</v>
      </c>
      <c r="F1190" s="10">
        <v>42369</v>
      </c>
      <c r="G1190" t="s">
        <v>489</v>
      </c>
      <c r="H1190" t="s">
        <v>474</v>
      </c>
      <c r="I1190" t="s">
        <v>545</v>
      </c>
      <c r="J1190">
        <v>287900000</v>
      </c>
      <c r="K1190">
        <v>313436621.8957091</v>
      </c>
    </row>
    <row r="1191" spans="1:11" x14ac:dyDescent="0.25">
      <c r="A1191">
        <v>8075</v>
      </c>
      <c r="B1191" t="s">
        <v>103</v>
      </c>
      <c r="C1191" t="s">
        <v>2336</v>
      </c>
      <c r="E1191">
        <v>2015</v>
      </c>
      <c r="F1191" s="10">
        <v>42369</v>
      </c>
      <c r="G1191" t="s">
        <v>489</v>
      </c>
      <c r="H1191" t="s">
        <v>474</v>
      </c>
      <c r="I1191" t="s">
        <v>545</v>
      </c>
      <c r="J1191">
        <v>2373100000</v>
      </c>
      <c r="K1191">
        <v>2583593078.9187469</v>
      </c>
    </row>
    <row r="1192" spans="1:11" x14ac:dyDescent="0.25">
      <c r="A1192">
        <v>8075</v>
      </c>
      <c r="B1192" t="s">
        <v>103</v>
      </c>
      <c r="C1192" t="s">
        <v>2337</v>
      </c>
      <c r="E1192">
        <v>2015</v>
      </c>
      <c r="F1192" s="10">
        <v>42369</v>
      </c>
      <c r="G1192" t="s">
        <v>489</v>
      </c>
      <c r="H1192" t="s">
        <v>474</v>
      </c>
      <c r="I1192" t="s">
        <v>545</v>
      </c>
      <c r="J1192">
        <v>77200000</v>
      </c>
      <c r="K1192">
        <v>84047611.011978969</v>
      </c>
    </row>
    <row r="1193" spans="1:11" x14ac:dyDescent="0.25">
      <c r="A1193">
        <v>10540</v>
      </c>
      <c r="B1193" t="s">
        <v>101</v>
      </c>
      <c r="C1193" t="s">
        <v>2336</v>
      </c>
      <c r="E1193">
        <v>2015</v>
      </c>
      <c r="F1193" s="10">
        <v>42369</v>
      </c>
      <c r="G1193" t="s">
        <v>489</v>
      </c>
      <c r="H1193" t="s">
        <v>474</v>
      </c>
      <c r="I1193" t="s">
        <v>545</v>
      </c>
      <c r="J1193">
        <v>98000000</v>
      </c>
      <c r="K1193">
        <v>106692563.20173496</v>
      </c>
    </row>
    <row r="1194" spans="1:11" x14ac:dyDescent="0.25">
      <c r="A1194">
        <v>1583</v>
      </c>
      <c r="B1194" t="s">
        <v>2249</v>
      </c>
      <c r="C1194" t="s">
        <v>436</v>
      </c>
      <c r="E1194">
        <v>2016</v>
      </c>
      <c r="F1194" s="10">
        <v>42735</v>
      </c>
      <c r="G1194" t="s">
        <v>489</v>
      </c>
      <c r="H1194" t="s">
        <v>474</v>
      </c>
      <c r="I1194" t="s">
        <v>545</v>
      </c>
      <c r="J1194">
        <v>-2800000</v>
      </c>
      <c r="K1194">
        <v>-2951478.7435554988</v>
      </c>
    </row>
    <row r="1195" spans="1:11" x14ac:dyDescent="0.25">
      <c r="A1195">
        <v>1583</v>
      </c>
      <c r="B1195" t="s">
        <v>2249</v>
      </c>
      <c r="C1195" t="s">
        <v>2336</v>
      </c>
      <c r="E1195">
        <v>2016</v>
      </c>
      <c r="F1195" s="10">
        <v>42735</v>
      </c>
      <c r="G1195" t="s">
        <v>489</v>
      </c>
      <c r="H1195" t="s">
        <v>474</v>
      </c>
      <c r="I1195" t="s">
        <v>545</v>
      </c>
      <c r="J1195">
        <v>529600000</v>
      </c>
      <c r="K1195">
        <v>558251122.35249722</v>
      </c>
    </row>
    <row r="1196" spans="1:11" x14ac:dyDescent="0.25">
      <c r="A1196">
        <v>1583</v>
      </c>
      <c r="B1196" t="s">
        <v>2249</v>
      </c>
      <c r="C1196" t="s">
        <v>2337</v>
      </c>
      <c r="E1196">
        <v>2016</v>
      </c>
      <c r="F1196" s="10">
        <v>42735</v>
      </c>
      <c r="G1196" t="s">
        <v>489</v>
      </c>
      <c r="H1196" t="s">
        <v>474</v>
      </c>
      <c r="I1196" t="s">
        <v>545</v>
      </c>
      <c r="J1196">
        <v>-12800000</v>
      </c>
      <c r="K1196">
        <v>-13492474.25625371</v>
      </c>
    </row>
    <row r="1197" spans="1:11" x14ac:dyDescent="0.25">
      <c r="A1197">
        <v>1583</v>
      </c>
      <c r="B1197" t="s">
        <v>2249</v>
      </c>
      <c r="C1197" t="s">
        <v>490</v>
      </c>
      <c r="E1197">
        <v>2016</v>
      </c>
      <c r="F1197" s="10">
        <v>42735</v>
      </c>
      <c r="G1197" t="s">
        <v>489</v>
      </c>
      <c r="H1197" t="s">
        <v>474</v>
      </c>
      <c r="I1197" t="s">
        <v>545</v>
      </c>
      <c r="J1197">
        <v>3200000</v>
      </c>
      <c r="K1197">
        <v>3373118.5640634275</v>
      </c>
    </row>
    <row r="1198" spans="1:11" x14ac:dyDescent="0.25">
      <c r="A1198">
        <v>1583</v>
      </c>
      <c r="B1198" t="s">
        <v>2249</v>
      </c>
      <c r="C1198" t="s">
        <v>434</v>
      </c>
      <c r="E1198">
        <v>2016</v>
      </c>
      <c r="F1198" s="10">
        <v>42735</v>
      </c>
      <c r="G1198" t="s">
        <v>489</v>
      </c>
      <c r="H1198" t="s">
        <v>474</v>
      </c>
      <c r="I1198" t="s">
        <v>545</v>
      </c>
      <c r="J1198">
        <v>4600000</v>
      </c>
      <c r="K1198">
        <v>4848857.9358411767</v>
      </c>
    </row>
    <row r="1199" spans="1:11" x14ac:dyDescent="0.25">
      <c r="A1199">
        <v>1583</v>
      </c>
      <c r="B1199" t="s">
        <v>2249</v>
      </c>
      <c r="C1199" t="s">
        <v>491</v>
      </c>
      <c r="E1199">
        <v>2016</v>
      </c>
      <c r="F1199" s="10">
        <v>42735</v>
      </c>
      <c r="G1199" t="s">
        <v>489</v>
      </c>
      <c r="H1199" t="s">
        <v>474</v>
      </c>
      <c r="I1199" t="s">
        <v>545</v>
      </c>
      <c r="J1199">
        <v>2200000</v>
      </c>
      <c r="K1199">
        <v>2319019.0127936061</v>
      </c>
    </row>
    <row r="1200" spans="1:11" x14ac:dyDescent="0.25">
      <c r="A1200">
        <v>8075</v>
      </c>
      <c r="B1200" t="s">
        <v>103</v>
      </c>
      <c r="C1200" t="s">
        <v>436</v>
      </c>
      <c r="E1200">
        <v>2016</v>
      </c>
      <c r="F1200" s="10">
        <v>42735</v>
      </c>
      <c r="G1200" t="s">
        <v>489</v>
      </c>
      <c r="H1200" t="s">
        <v>474</v>
      </c>
      <c r="I1200" t="s">
        <v>545</v>
      </c>
      <c r="J1200">
        <v>301600000</v>
      </c>
      <c r="K1200">
        <v>317916424.66297805</v>
      </c>
    </row>
    <row r="1201" spans="1:11" x14ac:dyDescent="0.25">
      <c r="A1201">
        <v>8075</v>
      </c>
      <c r="B1201" t="s">
        <v>103</v>
      </c>
      <c r="C1201" t="s">
        <v>2336</v>
      </c>
      <c r="E1201">
        <v>2016</v>
      </c>
      <c r="F1201" s="10">
        <v>42735</v>
      </c>
      <c r="G1201" t="s">
        <v>489</v>
      </c>
      <c r="H1201" t="s">
        <v>474</v>
      </c>
      <c r="I1201" t="s">
        <v>545</v>
      </c>
      <c r="J1201">
        <v>2363300000</v>
      </c>
      <c r="K1201">
        <v>2491153469.5159678</v>
      </c>
    </row>
    <row r="1202" spans="1:11" x14ac:dyDescent="0.25">
      <c r="A1202">
        <v>8075</v>
      </c>
      <c r="B1202" t="s">
        <v>103</v>
      </c>
      <c r="C1202" t="s">
        <v>2337</v>
      </c>
      <c r="E1202">
        <v>2016</v>
      </c>
      <c r="F1202" s="10">
        <v>42735</v>
      </c>
      <c r="G1202" t="s">
        <v>489</v>
      </c>
      <c r="H1202" t="s">
        <v>474</v>
      </c>
      <c r="I1202" t="s">
        <v>545</v>
      </c>
      <c r="J1202">
        <v>97900000</v>
      </c>
      <c r="K1202">
        <v>103196346.06931548</v>
      </c>
    </row>
    <row r="1203" spans="1:11" x14ac:dyDescent="0.25">
      <c r="A1203">
        <v>10540</v>
      </c>
      <c r="B1203" t="s">
        <v>101</v>
      </c>
      <c r="C1203" t="s">
        <v>2336</v>
      </c>
      <c r="E1203">
        <v>2016</v>
      </c>
      <c r="F1203" s="10">
        <v>42735</v>
      </c>
      <c r="G1203" t="s">
        <v>489</v>
      </c>
      <c r="H1203" t="s">
        <v>474</v>
      </c>
      <c r="I1203" t="s">
        <v>545</v>
      </c>
      <c r="J1203">
        <v>101000000</v>
      </c>
      <c r="K1203">
        <v>106464054.67825192</v>
      </c>
    </row>
    <row r="1204" spans="1:11" x14ac:dyDescent="0.25">
      <c r="A1204">
        <v>1583</v>
      </c>
      <c r="B1204" t="s">
        <v>2249</v>
      </c>
      <c r="C1204" t="s">
        <v>436</v>
      </c>
      <c r="E1204">
        <v>2017</v>
      </c>
      <c r="F1204" s="10">
        <v>43100</v>
      </c>
      <c r="G1204" t="s">
        <v>489</v>
      </c>
      <c r="H1204" t="s">
        <v>474</v>
      </c>
      <c r="I1204" t="s">
        <v>545</v>
      </c>
      <c r="J1204">
        <v>20000000</v>
      </c>
      <c r="K1204">
        <v>23985992.180566549</v>
      </c>
    </row>
    <row r="1205" spans="1:11" x14ac:dyDescent="0.25">
      <c r="A1205">
        <v>1583</v>
      </c>
      <c r="B1205" t="s">
        <v>2249</v>
      </c>
      <c r="C1205" t="s">
        <v>2336</v>
      </c>
      <c r="E1205">
        <v>2017</v>
      </c>
      <c r="F1205" s="10">
        <v>43100</v>
      </c>
      <c r="G1205" t="s">
        <v>489</v>
      </c>
      <c r="H1205" t="s">
        <v>474</v>
      </c>
      <c r="I1205" t="s">
        <v>545</v>
      </c>
      <c r="J1205">
        <v>522300000</v>
      </c>
      <c r="K1205">
        <v>626394185.79549539</v>
      </c>
    </row>
    <row r="1206" spans="1:11" x14ac:dyDescent="0.25">
      <c r="A1206">
        <v>1583</v>
      </c>
      <c r="B1206" t="s">
        <v>2249</v>
      </c>
      <c r="C1206" t="s">
        <v>2337</v>
      </c>
      <c r="E1206">
        <v>2017</v>
      </c>
      <c r="F1206" s="10">
        <v>43100</v>
      </c>
      <c r="G1206" t="s">
        <v>489</v>
      </c>
      <c r="H1206" t="s">
        <v>474</v>
      </c>
      <c r="I1206" t="s">
        <v>545</v>
      </c>
      <c r="J1206">
        <v>5600000</v>
      </c>
      <c r="K1206">
        <v>6716077.8105586339</v>
      </c>
    </row>
    <row r="1207" spans="1:11" x14ac:dyDescent="0.25">
      <c r="A1207">
        <v>1583</v>
      </c>
      <c r="B1207" t="s">
        <v>2249</v>
      </c>
      <c r="C1207" t="s">
        <v>490</v>
      </c>
      <c r="E1207">
        <v>2017</v>
      </c>
      <c r="F1207" s="10">
        <v>43100</v>
      </c>
      <c r="G1207" t="s">
        <v>489</v>
      </c>
      <c r="H1207" t="s">
        <v>474</v>
      </c>
      <c r="I1207" t="s">
        <v>545</v>
      </c>
      <c r="J1207">
        <v>3900000</v>
      </c>
      <c r="K1207">
        <v>4677268.4752104767</v>
      </c>
    </row>
    <row r="1208" spans="1:11" x14ac:dyDescent="0.25">
      <c r="A1208">
        <v>1583</v>
      </c>
      <c r="B1208" t="s">
        <v>2249</v>
      </c>
      <c r="C1208" t="s">
        <v>434</v>
      </c>
      <c r="E1208">
        <v>2017</v>
      </c>
      <c r="F1208" s="10">
        <v>43100</v>
      </c>
      <c r="G1208" t="s">
        <v>489</v>
      </c>
      <c r="H1208" t="s">
        <v>474</v>
      </c>
      <c r="I1208" t="s">
        <v>545</v>
      </c>
      <c r="J1208">
        <v>4400000</v>
      </c>
      <c r="K1208">
        <v>5276918.2797246408</v>
      </c>
    </row>
    <row r="1209" spans="1:11" x14ac:dyDescent="0.25">
      <c r="A1209">
        <v>1583</v>
      </c>
      <c r="B1209" t="s">
        <v>2249</v>
      </c>
      <c r="C1209" t="s">
        <v>491</v>
      </c>
      <c r="E1209">
        <v>2017</v>
      </c>
      <c r="F1209" s="10">
        <v>43100</v>
      </c>
      <c r="G1209" t="s">
        <v>489</v>
      </c>
      <c r="H1209" t="s">
        <v>474</v>
      </c>
      <c r="I1209" t="s">
        <v>545</v>
      </c>
      <c r="J1209">
        <v>6100000</v>
      </c>
      <c r="K1209">
        <v>7315727.6150727971</v>
      </c>
    </row>
    <row r="1210" spans="1:11" x14ac:dyDescent="0.25">
      <c r="A1210">
        <v>8075</v>
      </c>
      <c r="B1210" t="s">
        <v>103</v>
      </c>
      <c r="C1210" t="s">
        <v>436</v>
      </c>
      <c r="E1210">
        <v>2017</v>
      </c>
      <c r="F1210" s="10">
        <v>43100</v>
      </c>
      <c r="G1210" t="s">
        <v>489</v>
      </c>
      <c r="H1210" t="s">
        <v>474</v>
      </c>
      <c r="I1210" t="s">
        <v>545</v>
      </c>
      <c r="J1210">
        <v>282400000</v>
      </c>
      <c r="K1210">
        <v>338682209.58959967</v>
      </c>
    </row>
    <row r="1211" spans="1:11" x14ac:dyDescent="0.25">
      <c r="A1211">
        <v>8075</v>
      </c>
      <c r="B1211" t="s">
        <v>103</v>
      </c>
      <c r="C1211" t="s">
        <v>2336</v>
      </c>
      <c r="E1211">
        <v>2017</v>
      </c>
      <c r="F1211" s="10">
        <v>43100</v>
      </c>
      <c r="G1211" t="s">
        <v>489</v>
      </c>
      <c r="H1211" t="s">
        <v>474</v>
      </c>
      <c r="I1211" t="s">
        <v>545</v>
      </c>
      <c r="J1211">
        <v>2486000000</v>
      </c>
      <c r="K1211">
        <v>2981458828.0444221</v>
      </c>
    </row>
    <row r="1212" spans="1:11" x14ac:dyDescent="0.25">
      <c r="A1212">
        <v>8075</v>
      </c>
      <c r="B1212" t="s">
        <v>103</v>
      </c>
      <c r="C1212" t="s">
        <v>2337</v>
      </c>
      <c r="E1212">
        <v>2017</v>
      </c>
      <c r="F1212" s="10">
        <v>43100</v>
      </c>
      <c r="G1212" t="s">
        <v>489</v>
      </c>
      <c r="H1212" t="s">
        <v>474</v>
      </c>
      <c r="I1212" t="s">
        <v>545</v>
      </c>
      <c r="J1212">
        <v>85200000</v>
      </c>
      <c r="K1212">
        <v>102180326.6892135</v>
      </c>
    </row>
    <row r="1213" spans="1:11" x14ac:dyDescent="0.25">
      <c r="A1213">
        <v>10540</v>
      </c>
      <c r="B1213" t="s">
        <v>101</v>
      </c>
      <c r="C1213" t="s">
        <v>2336</v>
      </c>
      <c r="E1213">
        <v>2017</v>
      </c>
      <c r="F1213" s="10">
        <v>43100</v>
      </c>
      <c r="G1213" t="s">
        <v>489</v>
      </c>
      <c r="H1213" t="s">
        <v>474</v>
      </c>
      <c r="I1213" t="s">
        <v>545</v>
      </c>
      <c r="J1213">
        <v>105000000</v>
      </c>
      <c r="K1213">
        <v>125926458.94797438</v>
      </c>
    </row>
    <row r="1214" spans="1:11" x14ac:dyDescent="0.25">
      <c r="A1214">
        <v>6741298</v>
      </c>
      <c r="B1214" t="s">
        <v>3447</v>
      </c>
      <c r="C1214" t="s">
        <v>436</v>
      </c>
      <c r="E1214">
        <v>2017</v>
      </c>
      <c r="F1214" s="10">
        <v>43100</v>
      </c>
      <c r="G1214" t="s">
        <v>489</v>
      </c>
      <c r="H1214" t="s">
        <v>474</v>
      </c>
      <c r="I1214" t="s">
        <v>545</v>
      </c>
      <c r="J1214">
        <v>132800000</v>
      </c>
      <c r="K1214">
        <v>159266988.07896188</v>
      </c>
    </row>
    <row r="1215" spans="1:11" x14ac:dyDescent="0.25">
      <c r="A1215">
        <v>6741298</v>
      </c>
      <c r="B1215" t="s">
        <v>3447</v>
      </c>
      <c r="C1215" t="s">
        <v>2336</v>
      </c>
      <c r="E1215">
        <v>2017</v>
      </c>
      <c r="F1215" s="10">
        <v>43100</v>
      </c>
      <c r="G1215" t="s">
        <v>489</v>
      </c>
      <c r="H1215" t="s">
        <v>474</v>
      </c>
      <c r="I1215" t="s">
        <v>545</v>
      </c>
      <c r="J1215">
        <v>1170400000</v>
      </c>
      <c r="K1215">
        <v>1403660262.4067545</v>
      </c>
    </row>
    <row r="1216" spans="1:11" x14ac:dyDescent="0.25">
      <c r="A1216">
        <v>6741298</v>
      </c>
      <c r="B1216" t="s">
        <v>3447</v>
      </c>
      <c r="C1216" t="s">
        <v>2337</v>
      </c>
      <c r="E1216">
        <v>2017</v>
      </c>
      <c r="F1216" s="10">
        <v>43100</v>
      </c>
      <c r="G1216" t="s">
        <v>489</v>
      </c>
      <c r="H1216" t="s">
        <v>474</v>
      </c>
      <c r="I1216" t="s">
        <v>545</v>
      </c>
      <c r="J1216">
        <v>65400000</v>
      </c>
      <c r="K1216">
        <v>78434194.430452615</v>
      </c>
    </row>
    <row r="1217" spans="1:11" x14ac:dyDescent="0.25">
      <c r="A1217">
        <v>6741298</v>
      </c>
      <c r="B1217" t="s">
        <v>3447</v>
      </c>
      <c r="C1217" t="s">
        <v>490</v>
      </c>
      <c r="E1217">
        <v>2017</v>
      </c>
      <c r="F1217" s="10">
        <v>43100</v>
      </c>
      <c r="G1217" t="s">
        <v>489</v>
      </c>
      <c r="H1217" t="s">
        <v>474</v>
      </c>
      <c r="I1217" t="s">
        <v>545</v>
      </c>
      <c r="J1217">
        <v>5400000.0000000019</v>
      </c>
      <c r="K1217">
        <v>6476217.8887529708</v>
      </c>
    </row>
    <row r="1218" spans="1:11" x14ac:dyDescent="0.25">
      <c r="A1218">
        <v>6741298</v>
      </c>
      <c r="B1218" t="s">
        <v>3447</v>
      </c>
      <c r="C1218" t="s">
        <v>434</v>
      </c>
      <c r="E1218">
        <v>2017</v>
      </c>
      <c r="F1218" s="10">
        <v>43100</v>
      </c>
      <c r="G1218" t="s">
        <v>489</v>
      </c>
      <c r="H1218" t="s">
        <v>474</v>
      </c>
      <c r="I1218" t="s">
        <v>545</v>
      </c>
      <c r="J1218">
        <v>39200000</v>
      </c>
      <c r="K1218">
        <v>47012544.673910439</v>
      </c>
    </row>
    <row r="1219" spans="1:11" x14ac:dyDescent="0.25">
      <c r="A1219">
        <v>6741298</v>
      </c>
      <c r="B1219" t="s">
        <v>3447</v>
      </c>
      <c r="C1219" t="s">
        <v>491</v>
      </c>
      <c r="E1219">
        <v>2017</v>
      </c>
      <c r="F1219" s="10">
        <v>43100</v>
      </c>
      <c r="G1219" t="s">
        <v>489</v>
      </c>
      <c r="H1219" t="s">
        <v>474</v>
      </c>
      <c r="I1219" t="s">
        <v>545</v>
      </c>
      <c r="J1219">
        <v>22800000</v>
      </c>
      <c r="K1219">
        <v>27344031.085845865</v>
      </c>
    </row>
    <row r="1220" spans="1:11" x14ac:dyDescent="0.25">
      <c r="A1220">
        <v>779</v>
      </c>
      <c r="B1220" t="s">
        <v>110</v>
      </c>
      <c r="C1220" t="s">
        <v>436</v>
      </c>
      <c r="E1220">
        <v>2014</v>
      </c>
      <c r="F1220" s="10">
        <v>42004</v>
      </c>
      <c r="G1220" t="s">
        <v>489</v>
      </c>
      <c r="H1220" t="s">
        <v>474</v>
      </c>
      <c r="I1220" t="s">
        <v>545</v>
      </c>
      <c r="J1220">
        <v>3071200000</v>
      </c>
      <c r="K1220">
        <v>3728745652.0023551</v>
      </c>
    </row>
    <row r="1221" spans="1:11" x14ac:dyDescent="0.25">
      <c r="A1221">
        <v>779</v>
      </c>
      <c r="B1221" t="s">
        <v>110</v>
      </c>
      <c r="C1221" t="s">
        <v>2336</v>
      </c>
      <c r="E1221">
        <v>2014</v>
      </c>
      <c r="F1221" s="10">
        <v>42004</v>
      </c>
      <c r="G1221" t="s">
        <v>489</v>
      </c>
      <c r="H1221" t="s">
        <v>474</v>
      </c>
      <c r="I1221" t="s">
        <v>545</v>
      </c>
      <c r="J1221">
        <v>23879600000</v>
      </c>
      <c r="K1221">
        <v>28992235826.893539</v>
      </c>
    </row>
    <row r="1222" spans="1:11" x14ac:dyDescent="0.25">
      <c r="A1222">
        <v>779</v>
      </c>
      <c r="B1222" t="s">
        <v>110</v>
      </c>
      <c r="C1222" t="s">
        <v>2337</v>
      </c>
      <c r="E1222">
        <v>2014</v>
      </c>
      <c r="F1222" s="10">
        <v>42004</v>
      </c>
      <c r="G1222" t="s">
        <v>489</v>
      </c>
      <c r="H1222" t="s">
        <v>474</v>
      </c>
      <c r="I1222" t="s">
        <v>545</v>
      </c>
      <c r="J1222">
        <v>336000000</v>
      </c>
      <c r="K1222">
        <v>407937789.48710322</v>
      </c>
    </row>
    <row r="1223" spans="1:11" x14ac:dyDescent="0.25">
      <c r="A1223">
        <v>874</v>
      </c>
      <c r="B1223" t="s">
        <v>107</v>
      </c>
      <c r="C1223" t="s">
        <v>436</v>
      </c>
      <c r="E1223">
        <v>2014</v>
      </c>
      <c r="F1223" s="10">
        <v>42004</v>
      </c>
      <c r="G1223" t="s">
        <v>489</v>
      </c>
      <c r="H1223" t="s">
        <v>474</v>
      </c>
      <c r="I1223" t="s">
        <v>545</v>
      </c>
      <c r="J1223">
        <v>40923927</v>
      </c>
      <c r="K1223">
        <v>49685762.84973684</v>
      </c>
    </row>
    <row r="1224" spans="1:11" x14ac:dyDescent="0.25">
      <c r="A1224">
        <v>874</v>
      </c>
      <c r="B1224" t="s">
        <v>107</v>
      </c>
      <c r="C1224" t="s">
        <v>2336</v>
      </c>
      <c r="E1224">
        <v>2014</v>
      </c>
      <c r="F1224" s="10">
        <v>42004</v>
      </c>
      <c r="G1224" t="s">
        <v>489</v>
      </c>
      <c r="H1224" t="s">
        <v>474</v>
      </c>
      <c r="I1224" t="s">
        <v>545</v>
      </c>
      <c r="J1224">
        <v>1394829438</v>
      </c>
      <c r="K1224">
        <v>1693463207.2894597</v>
      </c>
    </row>
    <row r="1225" spans="1:11" x14ac:dyDescent="0.25">
      <c r="A1225">
        <v>874</v>
      </c>
      <c r="B1225" t="s">
        <v>107</v>
      </c>
      <c r="C1225" t="s">
        <v>2337</v>
      </c>
      <c r="E1225">
        <v>2014</v>
      </c>
      <c r="F1225" s="10">
        <v>42004</v>
      </c>
      <c r="G1225" t="s">
        <v>489</v>
      </c>
      <c r="H1225" t="s">
        <v>474</v>
      </c>
      <c r="I1225" t="s">
        <v>545</v>
      </c>
      <c r="J1225">
        <v>59961729</v>
      </c>
      <c r="K1225">
        <v>72799568.994299799</v>
      </c>
    </row>
    <row r="1226" spans="1:11" x14ac:dyDescent="0.25">
      <c r="A1226">
        <v>8082</v>
      </c>
      <c r="B1226" t="s">
        <v>108</v>
      </c>
      <c r="C1226" t="s">
        <v>436</v>
      </c>
      <c r="E1226">
        <v>2014</v>
      </c>
      <c r="F1226" s="10">
        <v>42004</v>
      </c>
      <c r="G1226" t="s">
        <v>489</v>
      </c>
      <c r="H1226" t="s">
        <v>474</v>
      </c>
      <c r="I1226" t="s">
        <v>545</v>
      </c>
      <c r="J1226">
        <v>4034000000</v>
      </c>
      <c r="K1226">
        <v>4897681674.9731379</v>
      </c>
    </row>
    <row r="1227" spans="1:11" x14ac:dyDescent="0.25">
      <c r="A1227">
        <v>8082</v>
      </c>
      <c r="B1227" t="s">
        <v>108</v>
      </c>
      <c r="C1227" t="s">
        <v>2336</v>
      </c>
      <c r="E1227">
        <v>2014</v>
      </c>
      <c r="F1227" s="10">
        <v>42004</v>
      </c>
      <c r="G1227" t="s">
        <v>489</v>
      </c>
      <c r="H1227" t="s">
        <v>474</v>
      </c>
      <c r="I1227" t="s">
        <v>545</v>
      </c>
      <c r="J1227">
        <v>24939000000</v>
      </c>
      <c r="K1227">
        <v>30278453964.341866</v>
      </c>
    </row>
    <row r="1228" spans="1:11" x14ac:dyDescent="0.25">
      <c r="A1228">
        <v>8082</v>
      </c>
      <c r="B1228" t="s">
        <v>108</v>
      </c>
      <c r="C1228" t="s">
        <v>2337</v>
      </c>
      <c r="E1228">
        <v>2014</v>
      </c>
      <c r="F1228" s="10">
        <v>42004</v>
      </c>
      <c r="G1228" t="s">
        <v>489</v>
      </c>
      <c r="H1228" t="s">
        <v>474</v>
      </c>
      <c r="I1228" t="s">
        <v>545</v>
      </c>
      <c r="J1228">
        <v>1878000000</v>
      </c>
      <c r="K1228">
        <v>2280080859.097559</v>
      </c>
    </row>
    <row r="1229" spans="1:11" x14ac:dyDescent="0.25">
      <c r="A1229">
        <v>718</v>
      </c>
      <c r="B1229" t="s">
        <v>109</v>
      </c>
      <c r="C1229" t="s">
        <v>436</v>
      </c>
      <c r="E1229">
        <v>2015</v>
      </c>
      <c r="F1229" s="10">
        <v>42369</v>
      </c>
      <c r="G1229" t="s">
        <v>489</v>
      </c>
      <c r="H1229" t="s">
        <v>474</v>
      </c>
      <c r="I1229" t="s">
        <v>545</v>
      </c>
      <c r="J1229">
        <v>2751100000</v>
      </c>
      <c r="K1229">
        <v>2995121536.9825821</v>
      </c>
    </row>
    <row r="1230" spans="1:11" x14ac:dyDescent="0.25">
      <c r="A1230">
        <v>718</v>
      </c>
      <c r="B1230" t="s">
        <v>109</v>
      </c>
      <c r="C1230" t="s">
        <v>2336</v>
      </c>
      <c r="E1230">
        <v>2015</v>
      </c>
      <c r="F1230" s="10">
        <v>42369</v>
      </c>
      <c r="G1230" t="s">
        <v>489</v>
      </c>
      <c r="H1230" t="s">
        <v>474</v>
      </c>
      <c r="I1230" t="s">
        <v>545</v>
      </c>
      <c r="J1230">
        <v>15134700000</v>
      </c>
      <c r="K1230">
        <v>16477142207.033653</v>
      </c>
    </row>
    <row r="1231" spans="1:11" x14ac:dyDescent="0.25">
      <c r="A1231">
        <v>718</v>
      </c>
      <c r="B1231" t="s">
        <v>109</v>
      </c>
      <c r="C1231" t="s">
        <v>2337</v>
      </c>
      <c r="E1231">
        <v>2015</v>
      </c>
      <c r="F1231" s="10">
        <v>42369</v>
      </c>
      <c r="G1231" t="s">
        <v>489</v>
      </c>
      <c r="H1231" t="s">
        <v>474</v>
      </c>
      <c r="I1231" t="s">
        <v>545</v>
      </c>
      <c r="J1231">
        <v>407600000</v>
      </c>
      <c r="K1231">
        <v>443753966.94925684</v>
      </c>
    </row>
    <row r="1232" spans="1:11" x14ac:dyDescent="0.25">
      <c r="A1232">
        <v>779</v>
      </c>
      <c r="B1232" t="s">
        <v>110</v>
      </c>
      <c r="C1232" t="s">
        <v>436</v>
      </c>
      <c r="E1232">
        <v>2015</v>
      </c>
      <c r="F1232" s="10">
        <v>42369</v>
      </c>
      <c r="G1232" t="s">
        <v>489</v>
      </c>
      <c r="H1232" t="s">
        <v>474</v>
      </c>
      <c r="I1232" t="s">
        <v>545</v>
      </c>
      <c r="J1232">
        <v>3010700000</v>
      </c>
      <c r="K1232">
        <v>3277747959.5047288</v>
      </c>
    </row>
    <row r="1233" spans="1:11" x14ac:dyDescent="0.25">
      <c r="A1233">
        <v>779</v>
      </c>
      <c r="B1233" t="s">
        <v>110</v>
      </c>
      <c r="C1233" t="s">
        <v>2336</v>
      </c>
      <c r="E1233">
        <v>2015</v>
      </c>
      <c r="F1233" s="10">
        <v>42369</v>
      </c>
      <c r="G1233" t="s">
        <v>489</v>
      </c>
      <c r="H1233" t="s">
        <v>474</v>
      </c>
      <c r="I1233" t="s">
        <v>545</v>
      </c>
      <c r="J1233">
        <v>24964800000</v>
      </c>
      <c r="K1233">
        <v>27179168385.904823</v>
      </c>
    </row>
    <row r="1234" spans="1:11" x14ac:dyDescent="0.25">
      <c r="A1234">
        <v>779</v>
      </c>
      <c r="B1234" t="s">
        <v>110</v>
      </c>
      <c r="C1234" t="s">
        <v>2337</v>
      </c>
      <c r="E1234">
        <v>2015</v>
      </c>
      <c r="F1234" s="10">
        <v>42369</v>
      </c>
      <c r="G1234" t="s">
        <v>489</v>
      </c>
      <c r="H1234" t="s">
        <v>474</v>
      </c>
      <c r="I1234" t="s">
        <v>545</v>
      </c>
      <c r="J1234">
        <v>492300000</v>
      </c>
      <c r="K1234">
        <v>535966825.145042</v>
      </c>
    </row>
    <row r="1235" spans="1:11" x14ac:dyDescent="0.25">
      <c r="A1235">
        <v>874</v>
      </c>
      <c r="B1235" t="s">
        <v>107</v>
      </c>
      <c r="C1235" t="s">
        <v>436</v>
      </c>
      <c r="E1235">
        <v>2015</v>
      </c>
      <c r="F1235" s="10">
        <v>42369</v>
      </c>
      <c r="G1235" t="s">
        <v>489</v>
      </c>
      <c r="H1235" t="s">
        <v>474</v>
      </c>
      <c r="I1235" t="s">
        <v>545</v>
      </c>
      <c r="J1235">
        <v>60156024</v>
      </c>
      <c r="K1235">
        <v>65491840.740664132</v>
      </c>
    </row>
    <row r="1236" spans="1:11" x14ac:dyDescent="0.25">
      <c r="A1236">
        <v>874</v>
      </c>
      <c r="B1236" t="s">
        <v>107</v>
      </c>
      <c r="C1236" t="s">
        <v>2336</v>
      </c>
      <c r="E1236">
        <v>2015</v>
      </c>
      <c r="F1236" s="10">
        <v>42369</v>
      </c>
      <c r="G1236" t="s">
        <v>489</v>
      </c>
      <c r="H1236" t="s">
        <v>474</v>
      </c>
      <c r="I1236" t="s">
        <v>545</v>
      </c>
      <c r="J1236">
        <v>1373992743</v>
      </c>
      <c r="K1236">
        <v>1495865383.3801293</v>
      </c>
    </row>
    <row r="1237" spans="1:11" x14ac:dyDescent="0.25">
      <c r="A1237">
        <v>874</v>
      </c>
      <c r="B1237" t="s">
        <v>107</v>
      </c>
      <c r="C1237" t="s">
        <v>2337</v>
      </c>
      <c r="E1237">
        <v>2015</v>
      </c>
      <c r="F1237" s="10">
        <v>42369</v>
      </c>
      <c r="G1237" t="s">
        <v>489</v>
      </c>
      <c r="H1237" t="s">
        <v>474</v>
      </c>
      <c r="I1237" t="s">
        <v>545</v>
      </c>
      <c r="J1237">
        <v>36231395</v>
      </c>
      <c r="K1237">
        <v>39445106.131882899</v>
      </c>
    </row>
    <row r="1238" spans="1:11" x14ac:dyDescent="0.25">
      <c r="A1238">
        <v>8082</v>
      </c>
      <c r="B1238" t="s">
        <v>108</v>
      </c>
      <c r="C1238" t="s">
        <v>436</v>
      </c>
      <c r="E1238">
        <v>2015</v>
      </c>
      <c r="F1238" s="10">
        <v>42369</v>
      </c>
      <c r="G1238" t="s">
        <v>489</v>
      </c>
      <c r="H1238" t="s">
        <v>474</v>
      </c>
      <c r="I1238" t="s">
        <v>545</v>
      </c>
      <c r="J1238">
        <v>4362000000</v>
      </c>
      <c r="K1238">
        <v>4748907762.1017132</v>
      </c>
    </row>
    <row r="1239" spans="1:11" x14ac:dyDescent="0.25">
      <c r="A1239">
        <v>8082</v>
      </c>
      <c r="B1239" t="s">
        <v>108</v>
      </c>
      <c r="C1239" t="s">
        <v>2336</v>
      </c>
      <c r="E1239">
        <v>2015</v>
      </c>
      <c r="F1239" s="10">
        <v>42369</v>
      </c>
      <c r="G1239" t="s">
        <v>489</v>
      </c>
      <c r="H1239" t="s">
        <v>474</v>
      </c>
      <c r="I1239" t="s">
        <v>545</v>
      </c>
      <c r="J1239">
        <v>26640000000</v>
      </c>
      <c r="K1239">
        <v>29002957996.879787</v>
      </c>
    </row>
    <row r="1240" spans="1:11" x14ac:dyDescent="0.25">
      <c r="A1240">
        <v>8082</v>
      </c>
      <c r="B1240" t="s">
        <v>108</v>
      </c>
      <c r="C1240" t="s">
        <v>2337</v>
      </c>
      <c r="E1240">
        <v>2015</v>
      </c>
      <c r="F1240" s="10">
        <v>42369</v>
      </c>
      <c r="G1240" t="s">
        <v>489</v>
      </c>
      <c r="H1240" t="s">
        <v>474</v>
      </c>
      <c r="I1240" t="s">
        <v>545</v>
      </c>
      <c r="J1240">
        <v>1394000000</v>
      </c>
      <c r="K1240">
        <v>1517647276.5634544</v>
      </c>
    </row>
    <row r="1241" spans="1:11" x14ac:dyDescent="0.25">
      <c r="A1241">
        <v>8139</v>
      </c>
      <c r="B1241" t="s">
        <v>106</v>
      </c>
      <c r="C1241" t="s">
        <v>2336</v>
      </c>
      <c r="E1241">
        <v>2015</v>
      </c>
      <c r="F1241" s="10">
        <v>42369</v>
      </c>
      <c r="G1241" t="s">
        <v>489</v>
      </c>
      <c r="H1241" t="s">
        <v>474</v>
      </c>
      <c r="I1241" t="s">
        <v>545</v>
      </c>
      <c r="J1241">
        <v>783200000</v>
      </c>
      <c r="K1241">
        <v>852669545.91427362</v>
      </c>
    </row>
    <row r="1242" spans="1:11" x14ac:dyDescent="0.25">
      <c r="A1242">
        <v>718</v>
      </c>
      <c r="B1242" t="s">
        <v>109</v>
      </c>
      <c r="C1242" t="s">
        <v>436</v>
      </c>
      <c r="E1242">
        <v>2016</v>
      </c>
      <c r="F1242" s="10">
        <v>42735</v>
      </c>
      <c r="G1242" t="s">
        <v>489</v>
      </c>
      <c r="H1242" t="s">
        <v>474</v>
      </c>
      <c r="I1242" t="s">
        <v>545</v>
      </c>
      <c r="J1242">
        <v>2651000000</v>
      </c>
      <c r="K1242">
        <v>2794417910.4162955</v>
      </c>
    </row>
    <row r="1243" spans="1:11" x14ac:dyDescent="0.25">
      <c r="A1243">
        <v>718</v>
      </c>
      <c r="B1243" t="s">
        <v>109</v>
      </c>
      <c r="C1243" t="s">
        <v>2336</v>
      </c>
      <c r="E1243">
        <v>2016</v>
      </c>
      <c r="F1243" s="10">
        <v>42735</v>
      </c>
      <c r="G1243" t="s">
        <v>489</v>
      </c>
      <c r="H1243" t="s">
        <v>474</v>
      </c>
      <c r="I1243" t="s">
        <v>545</v>
      </c>
      <c r="J1243">
        <v>15322000000</v>
      </c>
      <c r="K1243">
        <v>16150913324.556198</v>
      </c>
    </row>
    <row r="1244" spans="1:11" x14ac:dyDescent="0.25">
      <c r="A1244">
        <v>718</v>
      </c>
      <c r="B1244" t="s">
        <v>109</v>
      </c>
      <c r="C1244" t="s">
        <v>2337</v>
      </c>
      <c r="E1244">
        <v>2016</v>
      </c>
      <c r="F1244" s="10">
        <v>42735</v>
      </c>
      <c r="G1244" t="s">
        <v>489</v>
      </c>
      <c r="H1244" t="s">
        <v>474</v>
      </c>
      <c r="I1244" t="s">
        <v>545</v>
      </c>
      <c r="J1244">
        <v>420300000</v>
      </c>
      <c r="K1244">
        <v>443038041.39870578</v>
      </c>
    </row>
    <row r="1245" spans="1:11" x14ac:dyDescent="0.25">
      <c r="A1245">
        <v>779</v>
      </c>
      <c r="B1245" t="s">
        <v>110</v>
      </c>
      <c r="C1245" t="s">
        <v>436</v>
      </c>
      <c r="E1245">
        <v>2016</v>
      </c>
      <c r="F1245" s="10">
        <v>42735</v>
      </c>
      <c r="G1245" t="s">
        <v>489</v>
      </c>
      <c r="H1245" t="s">
        <v>474</v>
      </c>
      <c r="I1245" t="s">
        <v>545</v>
      </c>
      <c r="J1245">
        <v>3145200000</v>
      </c>
      <c r="K1245">
        <v>3315353908.653841</v>
      </c>
    </row>
    <row r="1246" spans="1:11" x14ac:dyDescent="0.25">
      <c r="A1246">
        <v>779</v>
      </c>
      <c r="B1246" t="s">
        <v>110</v>
      </c>
      <c r="C1246" t="s">
        <v>2336</v>
      </c>
      <c r="E1246">
        <v>2016</v>
      </c>
      <c r="F1246" s="10">
        <v>42735</v>
      </c>
      <c r="G1246" t="s">
        <v>489</v>
      </c>
      <c r="H1246" t="s">
        <v>474</v>
      </c>
      <c r="I1246" t="s">
        <v>545</v>
      </c>
      <c r="J1246">
        <v>24390200000</v>
      </c>
      <c r="K1246">
        <v>25709698875.381187</v>
      </c>
    </row>
    <row r="1247" spans="1:11" x14ac:dyDescent="0.25">
      <c r="A1247">
        <v>779</v>
      </c>
      <c r="B1247" t="s">
        <v>110</v>
      </c>
      <c r="C1247" t="s">
        <v>2337</v>
      </c>
      <c r="E1247">
        <v>2016</v>
      </c>
      <c r="F1247" s="10">
        <v>42735</v>
      </c>
      <c r="G1247" t="s">
        <v>489</v>
      </c>
      <c r="H1247" t="s">
        <v>474</v>
      </c>
      <c r="I1247" t="s">
        <v>545</v>
      </c>
      <c r="J1247">
        <v>458700000</v>
      </c>
      <c r="K1247">
        <v>483515464.16746688</v>
      </c>
    </row>
    <row r="1248" spans="1:11" x14ac:dyDescent="0.25">
      <c r="A1248">
        <v>874</v>
      </c>
      <c r="B1248" t="s">
        <v>107</v>
      </c>
      <c r="C1248" t="s">
        <v>436</v>
      </c>
      <c r="E1248">
        <v>2016</v>
      </c>
      <c r="F1248" s="10">
        <v>42735</v>
      </c>
      <c r="G1248" t="s">
        <v>489</v>
      </c>
      <c r="H1248" t="s">
        <v>474</v>
      </c>
      <c r="I1248" t="s">
        <v>545</v>
      </c>
      <c r="J1248">
        <v>53351125</v>
      </c>
      <c r="K1248">
        <v>56237396.922240131</v>
      </c>
    </row>
    <row r="1249" spans="1:11" x14ac:dyDescent="0.25">
      <c r="A1249">
        <v>874</v>
      </c>
      <c r="B1249" t="s">
        <v>107</v>
      </c>
      <c r="C1249" t="s">
        <v>2336</v>
      </c>
      <c r="E1249">
        <v>2016</v>
      </c>
      <c r="F1249" s="10">
        <v>42735</v>
      </c>
      <c r="G1249" t="s">
        <v>489</v>
      </c>
      <c r="H1249" t="s">
        <v>474</v>
      </c>
      <c r="I1249" t="s">
        <v>545</v>
      </c>
      <c r="J1249">
        <v>1361155383</v>
      </c>
      <c r="K1249">
        <v>1434793278.4288013</v>
      </c>
    </row>
    <row r="1250" spans="1:11" x14ac:dyDescent="0.25">
      <c r="A1250">
        <v>874</v>
      </c>
      <c r="B1250" t="s">
        <v>107</v>
      </c>
      <c r="C1250" t="s">
        <v>2337</v>
      </c>
      <c r="E1250">
        <v>2016</v>
      </c>
      <c r="F1250" s="10">
        <v>42735</v>
      </c>
      <c r="G1250" t="s">
        <v>489</v>
      </c>
      <c r="H1250" t="s">
        <v>474</v>
      </c>
      <c r="I1250" t="s">
        <v>545</v>
      </c>
      <c r="J1250">
        <v>65008051</v>
      </c>
      <c r="K1250">
        <v>68524957.388025641</v>
      </c>
    </row>
    <row r="1251" spans="1:11" x14ac:dyDescent="0.25">
      <c r="A1251">
        <v>8082</v>
      </c>
      <c r="B1251" t="s">
        <v>108</v>
      </c>
      <c r="C1251" t="s">
        <v>436</v>
      </c>
      <c r="E1251">
        <v>2016</v>
      </c>
      <c r="F1251" s="10">
        <v>42735</v>
      </c>
      <c r="G1251" t="s">
        <v>489</v>
      </c>
      <c r="H1251" t="s">
        <v>474</v>
      </c>
      <c r="I1251" t="s">
        <v>545</v>
      </c>
      <c r="J1251">
        <v>4232000000</v>
      </c>
      <c r="K1251">
        <v>4460949300.9738827</v>
      </c>
    </row>
    <row r="1252" spans="1:11" x14ac:dyDescent="0.25">
      <c r="A1252">
        <v>8082</v>
      </c>
      <c r="B1252" t="s">
        <v>108</v>
      </c>
      <c r="C1252" t="s">
        <v>2336</v>
      </c>
      <c r="E1252">
        <v>2016</v>
      </c>
      <c r="F1252" s="10">
        <v>42735</v>
      </c>
      <c r="G1252" t="s">
        <v>489</v>
      </c>
      <c r="H1252" t="s">
        <v>474</v>
      </c>
      <c r="I1252" t="s">
        <v>545</v>
      </c>
      <c r="J1252">
        <v>24693000000</v>
      </c>
      <c r="K1252">
        <v>26028880219.505692</v>
      </c>
    </row>
    <row r="1253" spans="1:11" x14ac:dyDescent="0.25">
      <c r="A1253">
        <v>8082</v>
      </c>
      <c r="B1253" t="s">
        <v>108</v>
      </c>
      <c r="C1253" t="s">
        <v>2337</v>
      </c>
      <c r="E1253">
        <v>2016</v>
      </c>
      <c r="F1253" s="10">
        <v>42735</v>
      </c>
      <c r="G1253" t="s">
        <v>489</v>
      </c>
      <c r="H1253" t="s">
        <v>474</v>
      </c>
      <c r="I1253" t="s">
        <v>545</v>
      </c>
      <c r="J1253">
        <v>1777000000</v>
      </c>
      <c r="K1253">
        <v>1873134902.606472</v>
      </c>
    </row>
    <row r="1254" spans="1:11" x14ac:dyDescent="0.25">
      <c r="A1254">
        <v>718</v>
      </c>
      <c r="B1254" t="s">
        <v>109</v>
      </c>
      <c r="C1254" t="s">
        <v>436</v>
      </c>
      <c r="E1254">
        <v>2017</v>
      </c>
      <c r="F1254" s="10">
        <v>43100</v>
      </c>
      <c r="G1254" t="s">
        <v>489</v>
      </c>
      <c r="H1254" t="s">
        <v>474</v>
      </c>
      <c r="I1254" t="s">
        <v>545</v>
      </c>
      <c r="J1254">
        <v>2641400000</v>
      </c>
      <c r="K1254">
        <v>3167829987.2874241</v>
      </c>
    </row>
    <row r="1255" spans="1:11" x14ac:dyDescent="0.25">
      <c r="A1255">
        <v>718</v>
      </c>
      <c r="B1255" t="s">
        <v>109</v>
      </c>
      <c r="C1255" t="s">
        <v>2336</v>
      </c>
      <c r="E1255">
        <v>2017</v>
      </c>
      <c r="F1255" s="10">
        <v>43100</v>
      </c>
      <c r="G1255" t="s">
        <v>489</v>
      </c>
      <c r="H1255" t="s">
        <v>474</v>
      </c>
      <c r="I1255" t="s">
        <v>545</v>
      </c>
      <c r="J1255">
        <v>15871300000</v>
      </c>
      <c r="K1255">
        <v>19034443884.771294</v>
      </c>
    </row>
    <row r="1256" spans="1:11" x14ac:dyDescent="0.25">
      <c r="A1256">
        <v>718</v>
      </c>
      <c r="B1256" t="s">
        <v>109</v>
      </c>
      <c r="C1256" t="s">
        <v>2337</v>
      </c>
      <c r="E1256">
        <v>2017</v>
      </c>
      <c r="F1256" s="10">
        <v>43100</v>
      </c>
      <c r="G1256" t="s">
        <v>489</v>
      </c>
      <c r="H1256" t="s">
        <v>474</v>
      </c>
      <c r="I1256" t="s">
        <v>545</v>
      </c>
      <c r="J1256">
        <v>301800000</v>
      </c>
      <c r="K1256">
        <v>361948622.00474924</v>
      </c>
    </row>
    <row r="1257" spans="1:11" x14ac:dyDescent="0.25">
      <c r="A1257">
        <v>779</v>
      </c>
      <c r="B1257" t="s">
        <v>110</v>
      </c>
      <c r="C1257" t="s">
        <v>436</v>
      </c>
      <c r="E1257">
        <v>2017</v>
      </c>
      <c r="F1257" s="10">
        <v>43100</v>
      </c>
      <c r="G1257" t="s">
        <v>489</v>
      </c>
      <c r="H1257" t="s">
        <v>474</v>
      </c>
      <c r="I1257" t="s">
        <v>545</v>
      </c>
      <c r="J1257">
        <v>3284100000</v>
      </c>
      <c r="K1257">
        <v>3938619846.0099301</v>
      </c>
    </row>
    <row r="1258" spans="1:11" x14ac:dyDescent="0.25">
      <c r="A1258">
        <v>779</v>
      </c>
      <c r="B1258" t="s">
        <v>110</v>
      </c>
      <c r="C1258" t="s">
        <v>2336</v>
      </c>
      <c r="E1258">
        <v>2017</v>
      </c>
      <c r="F1258" s="10">
        <v>43100</v>
      </c>
      <c r="G1258" t="s">
        <v>489</v>
      </c>
      <c r="H1258" t="s">
        <v>474</v>
      </c>
      <c r="I1258" t="s">
        <v>545</v>
      </c>
      <c r="J1258">
        <v>25124600000</v>
      </c>
      <c r="K1258">
        <v>30131922956.993114</v>
      </c>
    </row>
    <row r="1259" spans="1:11" x14ac:dyDescent="0.25">
      <c r="A1259">
        <v>779</v>
      </c>
      <c r="B1259" t="s">
        <v>110</v>
      </c>
      <c r="C1259" t="s">
        <v>2337</v>
      </c>
      <c r="E1259">
        <v>2017</v>
      </c>
      <c r="F1259" s="10">
        <v>43100</v>
      </c>
      <c r="G1259" t="s">
        <v>489</v>
      </c>
      <c r="H1259" t="s">
        <v>474</v>
      </c>
      <c r="I1259" t="s">
        <v>545</v>
      </c>
      <c r="J1259">
        <v>401600000</v>
      </c>
      <c r="K1259">
        <v>481638722.98577631</v>
      </c>
    </row>
    <row r="1260" spans="1:11" x14ac:dyDescent="0.25">
      <c r="A1260">
        <v>874</v>
      </c>
      <c r="B1260" t="s">
        <v>107</v>
      </c>
      <c r="C1260" t="s">
        <v>436</v>
      </c>
      <c r="E1260">
        <v>2017</v>
      </c>
      <c r="F1260" s="10">
        <v>43100</v>
      </c>
      <c r="G1260" t="s">
        <v>489</v>
      </c>
      <c r="H1260" t="s">
        <v>474</v>
      </c>
      <c r="I1260" t="s">
        <v>545</v>
      </c>
      <c r="J1260">
        <v>138000000</v>
      </c>
      <c r="K1260">
        <v>165503346.0459092</v>
      </c>
    </row>
    <row r="1261" spans="1:11" x14ac:dyDescent="0.25">
      <c r="A1261">
        <v>874</v>
      </c>
      <c r="B1261" t="s">
        <v>107</v>
      </c>
      <c r="C1261" t="s">
        <v>2336</v>
      </c>
      <c r="E1261">
        <v>2017</v>
      </c>
      <c r="F1261" s="10">
        <v>43100</v>
      </c>
      <c r="G1261" t="s">
        <v>489</v>
      </c>
      <c r="H1261" t="s">
        <v>474</v>
      </c>
      <c r="I1261" t="s">
        <v>545</v>
      </c>
      <c r="J1261">
        <v>1292000000</v>
      </c>
      <c r="K1261">
        <v>1549495094.864599</v>
      </c>
    </row>
    <row r="1262" spans="1:11" x14ac:dyDescent="0.25">
      <c r="A1262">
        <v>1010</v>
      </c>
      <c r="B1262" t="s">
        <v>2222</v>
      </c>
      <c r="C1262" t="s">
        <v>2336</v>
      </c>
      <c r="E1262">
        <v>2017</v>
      </c>
      <c r="F1262" s="10">
        <v>43100</v>
      </c>
      <c r="G1262" t="s">
        <v>489</v>
      </c>
      <c r="H1262" t="s">
        <v>474</v>
      </c>
      <c r="I1262" t="s">
        <v>545</v>
      </c>
      <c r="J1262">
        <v>54000000</v>
      </c>
      <c r="K1262">
        <v>64762178.887529679</v>
      </c>
    </row>
    <row r="1263" spans="1:11" x14ac:dyDescent="0.25">
      <c r="A1263">
        <v>1849</v>
      </c>
      <c r="B1263" t="s">
        <v>111</v>
      </c>
      <c r="C1263" t="s">
        <v>2336</v>
      </c>
      <c r="E1263">
        <v>2017</v>
      </c>
      <c r="F1263" s="10">
        <v>43100</v>
      </c>
      <c r="G1263" t="s">
        <v>489</v>
      </c>
      <c r="H1263" t="s">
        <v>474</v>
      </c>
      <c r="I1263" t="s">
        <v>545</v>
      </c>
      <c r="J1263">
        <v>98000000</v>
      </c>
      <c r="K1263">
        <v>117531361.68477608</v>
      </c>
    </row>
    <row r="1264" spans="1:11" x14ac:dyDescent="0.25">
      <c r="A1264">
        <v>8082</v>
      </c>
      <c r="B1264" t="s">
        <v>108</v>
      </c>
      <c r="C1264" t="s">
        <v>436</v>
      </c>
      <c r="E1264">
        <v>2017</v>
      </c>
      <c r="F1264" s="10">
        <v>43100</v>
      </c>
      <c r="G1264" t="s">
        <v>489</v>
      </c>
      <c r="H1264" t="s">
        <v>474</v>
      </c>
      <c r="I1264" t="s">
        <v>545</v>
      </c>
      <c r="J1264">
        <v>3350000000</v>
      </c>
      <c r="K1264">
        <v>4017653690.2448969</v>
      </c>
    </row>
    <row r="1265" spans="1:11" x14ac:dyDescent="0.25">
      <c r="A1265">
        <v>8082</v>
      </c>
      <c r="B1265" t="s">
        <v>108</v>
      </c>
      <c r="C1265" t="s">
        <v>2336</v>
      </c>
      <c r="E1265">
        <v>2017</v>
      </c>
      <c r="F1265" s="10">
        <v>43100</v>
      </c>
      <c r="G1265" t="s">
        <v>489</v>
      </c>
      <c r="H1265" t="s">
        <v>474</v>
      </c>
      <c r="I1265" t="s">
        <v>545</v>
      </c>
      <c r="J1265">
        <v>24743000000</v>
      </c>
      <c r="K1265">
        <v>29674270226.187904</v>
      </c>
    </row>
    <row r="1266" spans="1:11" x14ac:dyDescent="0.25">
      <c r="A1266">
        <v>8082</v>
      </c>
      <c r="B1266" t="s">
        <v>108</v>
      </c>
      <c r="C1266" t="s">
        <v>2337</v>
      </c>
      <c r="E1266">
        <v>2017</v>
      </c>
      <c r="F1266" s="10">
        <v>43100</v>
      </c>
      <c r="G1266" t="s">
        <v>489</v>
      </c>
      <c r="H1266" t="s">
        <v>474</v>
      </c>
      <c r="I1266" t="s">
        <v>545</v>
      </c>
      <c r="J1266">
        <v>2150000000</v>
      </c>
      <c r="K1266">
        <v>2578494159.4109039</v>
      </c>
    </row>
    <row r="1267" spans="1:11" x14ac:dyDescent="0.25">
      <c r="A1267">
        <v>13046</v>
      </c>
      <c r="B1267" t="s">
        <v>2237</v>
      </c>
      <c r="C1267" t="s">
        <v>2336</v>
      </c>
      <c r="E1267">
        <v>2017</v>
      </c>
      <c r="F1267" s="10">
        <v>43100</v>
      </c>
      <c r="G1267" t="s">
        <v>489</v>
      </c>
      <c r="H1267" t="s">
        <v>474</v>
      </c>
      <c r="I1267" t="s">
        <v>545</v>
      </c>
      <c r="J1267">
        <v>1268000000</v>
      </c>
      <c r="K1267">
        <v>1520711904.2479193</v>
      </c>
    </row>
    <row r="1268" spans="1:11" x14ac:dyDescent="0.25">
      <c r="A1268">
        <v>6788500</v>
      </c>
      <c r="B1268" t="s">
        <v>3614</v>
      </c>
      <c r="C1268" t="s">
        <v>2336</v>
      </c>
      <c r="E1268">
        <v>2017</v>
      </c>
      <c r="F1268" s="10">
        <v>43100</v>
      </c>
      <c r="G1268" t="s">
        <v>489</v>
      </c>
      <c r="H1268" t="s">
        <v>474</v>
      </c>
      <c r="I1268" t="s">
        <v>545</v>
      </c>
      <c r="J1268">
        <v>80397000</v>
      </c>
      <c r="K1268">
        <v>96420090.667050436</v>
      </c>
    </row>
    <row r="1269" spans="1:11" x14ac:dyDescent="0.25">
      <c r="A1269">
        <v>6788500</v>
      </c>
      <c r="B1269" t="s">
        <v>3614</v>
      </c>
      <c r="C1269" t="s">
        <v>2337</v>
      </c>
      <c r="E1269">
        <v>2017</v>
      </c>
      <c r="F1269" s="10">
        <v>43100</v>
      </c>
      <c r="G1269" t="s">
        <v>489</v>
      </c>
      <c r="H1269" t="s">
        <v>474</v>
      </c>
      <c r="I1269" t="s">
        <v>545</v>
      </c>
      <c r="J1269">
        <v>5276000</v>
      </c>
      <c r="K1269">
        <v>6327504.7372334553</v>
      </c>
    </row>
    <row r="1270" spans="1:11" x14ac:dyDescent="0.25">
      <c r="A1270">
        <v>6788500</v>
      </c>
      <c r="B1270" t="s">
        <v>3614</v>
      </c>
      <c r="C1270" t="s">
        <v>491</v>
      </c>
      <c r="E1270">
        <v>2017</v>
      </c>
      <c r="F1270" s="10">
        <v>43100</v>
      </c>
      <c r="G1270" t="s">
        <v>489</v>
      </c>
      <c r="H1270" t="s">
        <v>474</v>
      </c>
      <c r="I1270" t="s">
        <v>545</v>
      </c>
      <c r="J1270">
        <v>1308000</v>
      </c>
      <c r="K1270">
        <v>1568683.8886090524</v>
      </c>
    </row>
    <row r="1271" spans="1:11" x14ac:dyDescent="0.25">
      <c r="A1271">
        <v>828</v>
      </c>
      <c r="B1271" t="s">
        <v>294</v>
      </c>
      <c r="C1271" t="s">
        <v>2336</v>
      </c>
      <c r="E1271">
        <v>2014</v>
      </c>
      <c r="F1271" s="10">
        <v>41729</v>
      </c>
      <c r="G1271" t="s">
        <v>489</v>
      </c>
      <c r="H1271" t="s">
        <v>474</v>
      </c>
      <c r="I1271" t="s">
        <v>546</v>
      </c>
      <c r="J1271">
        <v>51000000</v>
      </c>
      <c r="K1271">
        <v>84905613.259926051</v>
      </c>
    </row>
    <row r="1272" spans="1:11" x14ac:dyDescent="0.25">
      <c r="A1272">
        <v>828</v>
      </c>
      <c r="B1272" t="s">
        <v>294</v>
      </c>
      <c r="C1272" t="s">
        <v>2337</v>
      </c>
      <c r="E1272">
        <v>2014</v>
      </c>
      <c r="F1272" s="10">
        <v>41729</v>
      </c>
      <c r="G1272" t="s">
        <v>489</v>
      </c>
      <c r="H1272" t="s">
        <v>474</v>
      </c>
      <c r="I1272" t="s">
        <v>546</v>
      </c>
      <c r="J1272">
        <v>-6200000</v>
      </c>
      <c r="K1272">
        <v>-10321858.866892971</v>
      </c>
    </row>
    <row r="1273" spans="1:11" x14ac:dyDescent="0.25">
      <c r="A1273">
        <v>500</v>
      </c>
      <c r="B1273" t="s">
        <v>311</v>
      </c>
      <c r="C1273" t="s">
        <v>2336</v>
      </c>
      <c r="E1273">
        <v>2014</v>
      </c>
      <c r="F1273" s="10">
        <v>41729</v>
      </c>
      <c r="G1273" t="s">
        <v>489</v>
      </c>
      <c r="H1273" t="s">
        <v>474</v>
      </c>
      <c r="I1273" t="s">
        <v>546</v>
      </c>
      <c r="J1273">
        <v>1943700000</v>
      </c>
      <c r="K1273">
        <v>3235902754.7709465</v>
      </c>
    </row>
    <row r="1274" spans="1:11" x14ac:dyDescent="0.25">
      <c r="A1274">
        <v>500</v>
      </c>
      <c r="B1274" t="s">
        <v>311</v>
      </c>
      <c r="C1274" t="s">
        <v>2337</v>
      </c>
      <c r="E1274">
        <v>2014</v>
      </c>
      <c r="F1274" s="10">
        <v>41729</v>
      </c>
      <c r="G1274" t="s">
        <v>489</v>
      </c>
      <c r="H1274" t="s">
        <v>474</v>
      </c>
      <c r="I1274" t="s">
        <v>546</v>
      </c>
      <c r="J1274">
        <v>346700000</v>
      </c>
      <c r="K1274">
        <v>577191688.5728699</v>
      </c>
    </row>
    <row r="1275" spans="1:11" x14ac:dyDescent="0.25">
      <c r="A1275">
        <v>1683</v>
      </c>
      <c r="B1275" t="s">
        <v>306</v>
      </c>
      <c r="C1275" t="s">
        <v>436</v>
      </c>
      <c r="E1275">
        <v>2014</v>
      </c>
      <c r="F1275" s="10">
        <v>41729</v>
      </c>
      <c r="G1275" t="s">
        <v>489</v>
      </c>
      <c r="H1275" t="s">
        <v>474</v>
      </c>
      <c r="I1275" t="s">
        <v>546</v>
      </c>
      <c r="J1275">
        <v>823300000</v>
      </c>
      <c r="K1275">
        <v>1370642968.5666103</v>
      </c>
    </row>
    <row r="1276" spans="1:11" x14ac:dyDescent="0.25">
      <c r="A1276">
        <v>1683</v>
      </c>
      <c r="B1276" t="s">
        <v>306</v>
      </c>
      <c r="C1276" t="s">
        <v>2336</v>
      </c>
      <c r="E1276">
        <v>2014</v>
      </c>
      <c r="F1276" s="10">
        <v>41729</v>
      </c>
      <c r="G1276" t="s">
        <v>489</v>
      </c>
      <c r="H1276" t="s">
        <v>474</v>
      </c>
      <c r="I1276" t="s">
        <v>546</v>
      </c>
      <c r="J1276">
        <v>1756700000</v>
      </c>
      <c r="K1276">
        <v>2924582172.8178844</v>
      </c>
    </row>
    <row r="1277" spans="1:11" x14ac:dyDescent="0.25">
      <c r="A1277">
        <v>1683</v>
      </c>
      <c r="B1277" t="s">
        <v>306</v>
      </c>
      <c r="C1277" t="s">
        <v>2337</v>
      </c>
      <c r="E1277">
        <v>2014</v>
      </c>
      <c r="F1277" s="10">
        <v>41729</v>
      </c>
      <c r="G1277" t="s">
        <v>489</v>
      </c>
      <c r="H1277" t="s">
        <v>474</v>
      </c>
      <c r="I1277" t="s">
        <v>546</v>
      </c>
      <c r="J1277">
        <v>471800000</v>
      </c>
      <c r="K1277">
        <v>785460163.45162964</v>
      </c>
    </row>
    <row r="1278" spans="1:11" x14ac:dyDescent="0.25">
      <c r="A1278">
        <v>1889</v>
      </c>
      <c r="B1278" t="s">
        <v>309</v>
      </c>
      <c r="C1278" t="s">
        <v>2336</v>
      </c>
      <c r="E1278">
        <v>2014</v>
      </c>
      <c r="F1278" s="10">
        <v>41729</v>
      </c>
      <c r="G1278" t="s">
        <v>489</v>
      </c>
      <c r="H1278" t="s">
        <v>474</v>
      </c>
      <c r="I1278" t="s">
        <v>546</v>
      </c>
      <c r="J1278">
        <v>806200000</v>
      </c>
      <c r="K1278">
        <v>1342174615.8853409</v>
      </c>
    </row>
    <row r="1279" spans="1:11" x14ac:dyDescent="0.25">
      <c r="A1279">
        <v>1889</v>
      </c>
      <c r="B1279" t="s">
        <v>309</v>
      </c>
      <c r="C1279" t="s">
        <v>2337</v>
      </c>
      <c r="E1279">
        <v>2014</v>
      </c>
      <c r="F1279" s="10">
        <v>41729</v>
      </c>
      <c r="G1279" t="s">
        <v>489</v>
      </c>
      <c r="H1279" t="s">
        <v>474</v>
      </c>
      <c r="I1279" t="s">
        <v>546</v>
      </c>
      <c r="J1279">
        <v>169800000</v>
      </c>
      <c r="K1279">
        <v>282685747.67716557</v>
      </c>
    </row>
    <row r="1280" spans="1:11" x14ac:dyDescent="0.25">
      <c r="A1280">
        <v>1890</v>
      </c>
      <c r="B1280" t="s">
        <v>289</v>
      </c>
      <c r="C1280" t="s">
        <v>436</v>
      </c>
      <c r="E1280">
        <v>2014</v>
      </c>
      <c r="F1280" s="10">
        <v>41729</v>
      </c>
      <c r="G1280" t="s">
        <v>489</v>
      </c>
      <c r="H1280" t="s">
        <v>474</v>
      </c>
      <c r="I1280" t="s">
        <v>546</v>
      </c>
      <c r="J1280">
        <v>165753000</v>
      </c>
      <c r="K1280">
        <v>275948237.54259849</v>
      </c>
    </row>
    <row r="1281" spans="1:11" x14ac:dyDescent="0.25">
      <c r="A1281">
        <v>1890</v>
      </c>
      <c r="B1281" t="s">
        <v>289</v>
      </c>
      <c r="C1281" t="s">
        <v>2336</v>
      </c>
      <c r="E1281">
        <v>2014</v>
      </c>
      <c r="F1281" s="10">
        <v>41729</v>
      </c>
      <c r="G1281" t="s">
        <v>489</v>
      </c>
      <c r="H1281" t="s">
        <v>474</v>
      </c>
      <c r="I1281" t="s">
        <v>546</v>
      </c>
      <c r="J1281">
        <v>291381000</v>
      </c>
      <c r="K1281">
        <v>485095735.24099046</v>
      </c>
    </row>
    <row r="1282" spans="1:11" x14ac:dyDescent="0.25">
      <c r="A1282">
        <v>1890</v>
      </c>
      <c r="B1282" t="s">
        <v>289</v>
      </c>
      <c r="C1282" t="s">
        <v>2337</v>
      </c>
      <c r="E1282">
        <v>2014</v>
      </c>
      <c r="F1282" s="10">
        <v>41729</v>
      </c>
      <c r="G1282" t="s">
        <v>489</v>
      </c>
      <c r="H1282" t="s">
        <v>474</v>
      </c>
      <c r="I1282" t="s">
        <v>546</v>
      </c>
      <c r="J1282">
        <v>44412000</v>
      </c>
      <c r="K1282">
        <v>73937805.805879131</v>
      </c>
    </row>
    <row r="1283" spans="1:11" x14ac:dyDescent="0.25">
      <c r="A1283">
        <v>1891</v>
      </c>
      <c r="B1283" t="s">
        <v>298</v>
      </c>
      <c r="C1283" t="s">
        <v>2336</v>
      </c>
      <c r="E1283">
        <v>2014</v>
      </c>
      <c r="F1283" s="10">
        <v>41729</v>
      </c>
      <c r="G1283" t="s">
        <v>489</v>
      </c>
      <c r="H1283" t="s">
        <v>474</v>
      </c>
      <c r="I1283" t="s">
        <v>546</v>
      </c>
      <c r="J1283">
        <v>736500000</v>
      </c>
      <c r="K1283">
        <v>1226136944.4301085</v>
      </c>
    </row>
    <row r="1284" spans="1:11" x14ac:dyDescent="0.25">
      <c r="A1284">
        <v>1891</v>
      </c>
      <c r="B1284" t="s">
        <v>298</v>
      </c>
      <c r="C1284" t="s">
        <v>2337</v>
      </c>
      <c r="E1284">
        <v>2014</v>
      </c>
      <c r="F1284" s="10">
        <v>41729</v>
      </c>
      <c r="G1284" t="s">
        <v>489</v>
      </c>
      <c r="H1284" t="s">
        <v>474</v>
      </c>
      <c r="I1284" t="s">
        <v>546</v>
      </c>
      <c r="J1284">
        <v>128000000</v>
      </c>
      <c r="K1284">
        <v>213096441.12295166</v>
      </c>
    </row>
    <row r="1285" spans="1:11" x14ac:dyDescent="0.25">
      <c r="A1285">
        <v>1892</v>
      </c>
      <c r="B1285" t="s">
        <v>307</v>
      </c>
      <c r="C1285" t="s">
        <v>436</v>
      </c>
      <c r="E1285">
        <v>2014</v>
      </c>
      <c r="F1285" s="10">
        <v>41729</v>
      </c>
      <c r="G1285" t="s">
        <v>489</v>
      </c>
      <c r="H1285" t="s">
        <v>474</v>
      </c>
      <c r="I1285" t="s">
        <v>546</v>
      </c>
      <c r="J1285">
        <v>130935000</v>
      </c>
      <c r="K1285">
        <v>217982675.92526311</v>
      </c>
    </row>
    <row r="1286" spans="1:11" x14ac:dyDescent="0.25">
      <c r="A1286">
        <v>1892</v>
      </c>
      <c r="B1286" t="s">
        <v>307</v>
      </c>
      <c r="C1286" t="s">
        <v>2336</v>
      </c>
      <c r="E1286">
        <v>2014</v>
      </c>
      <c r="F1286" s="10">
        <v>41729</v>
      </c>
      <c r="G1286" t="s">
        <v>489</v>
      </c>
      <c r="H1286" t="s">
        <v>474</v>
      </c>
      <c r="I1286" t="s">
        <v>546</v>
      </c>
      <c r="J1286">
        <v>213588000</v>
      </c>
      <c r="K1286">
        <v>355584708.33257031</v>
      </c>
    </row>
    <row r="1287" spans="1:11" x14ac:dyDescent="0.25">
      <c r="A1287">
        <v>1892</v>
      </c>
      <c r="B1287" t="s">
        <v>307</v>
      </c>
      <c r="C1287" t="s">
        <v>2337</v>
      </c>
      <c r="E1287">
        <v>2014</v>
      </c>
      <c r="F1287" s="10">
        <v>41729</v>
      </c>
      <c r="G1287" t="s">
        <v>489</v>
      </c>
      <c r="H1287" t="s">
        <v>474</v>
      </c>
      <c r="I1287" t="s">
        <v>546</v>
      </c>
      <c r="J1287">
        <v>59636000</v>
      </c>
      <c r="K1287">
        <v>99282963.771940202</v>
      </c>
    </row>
    <row r="1288" spans="1:11" x14ac:dyDescent="0.25">
      <c r="A1288">
        <v>1897</v>
      </c>
      <c r="B1288" t="s">
        <v>304</v>
      </c>
      <c r="C1288" t="s">
        <v>2336</v>
      </c>
      <c r="E1288">
        <v>2014</v>
      </c>
      <c r="F1288" s="10">
        <v>41729</v>
      </c>
      <c r="G1288" t="s">
        <v>489</v>
      </c>
      <c r="H1288" t="s">
        <v>474</v>
      </c>
      <c r="I1288" t="s">
        <v>546</v>
      </c>
      <c r="J1288">
        <v>37109000</v>
      </c>
      <c r="K1288">
        <v>61779654.950246982</v>
      </c>
    </row>
    <row r="1289" spans="1:11" x14ac:dyDescent="0.25">
      <c r="A1289">
        <v>1897</v>
      </c>
      <c r="B1289" t="s">
        <v>304</v>
      </c>
      <c r="C1289" t="s">
        <v>2337</v>
      </c>
      <c r="E1289">
        <v>2014</v>
      </c>
      <c r="F1289" s="10">
        <v>41729</v>
      </c>
      <c r="G1289" t="s">
        <v>489</v>
      </c>
      <c r="H1289" t="s">
        <v>474</v>
      </c>
      <c r="I1289" t="s">
        <v>546</v>
      </c>
      <c r="J1289">
        <v>3660000</v>
      </c>
      <c r="K1289">
        <v>6093226.3633593991</v>
      </c>
    </row>
    <row r="1290" spans="1:11" x14ac:dyDescent="0.25">
      <c r="A1290">
        <v>8059</v>
      </c>
      <c r="B1290" t="s">
        <v>292</v>
      </c>
      <c r="C1290" t="s">
        <v>2336</v>
      </c>
      <c r="E1290">
        <v>2014</v>
      </c>
      <c r="F1290" s="10">
        <v>41729</v>
      </c>
      <c r="G1290" t="s">
        <v>489</v>
      </c>
      <c r="H1290" t="s">
        <v>474</v>
      </c>
      <c r="I1290" t="s">
        <v>546</v>
      </c>
      <c r="J1290">
        <v>1240000000</v>
      </c>
      <c r="K1290">
        <v>2064371773.3785944</v>
      </c>
    </row>
    <row r="1291" spans="1:11" x14ac:dyDescent="0.25">
      <c r="A1291">
        <v>8059</v>
      </c>
      <c r="B1291" t="s">
        <v>292</v>
      </c>
      <c r="C1291" t="s">
        <v>2337</v>
      </c>
      <c r="E1291">
        <v>2014</v>
      </c>
      <c r="F1291" s="10">
        <v>41729</v>
      </c>
      <c r="G1291" t="s">
        <v>489</v>
      </c>
      <c r="H1291" t="s">
        <v>474</v>
      </c>
      <c r="I1291" t="s">
        <v>546</v>
      </c>
      <c r="J1291">
        <v>315800000</v>
      </c>
      <c r="K1291">
        <v>525748875.83303231</v>
      </c>
    </row>
    <row r="1292" spans="1:11" x14ac:dyDescent="0.25">
      <c r="A1292">
        <v>8084</v>
      </c>
      <c r="B1292" t="s">
        <v>312</v>
      </c>
      <c r="C1292" t="s">
        <v>436</v>
      </c>
      <c r="E1292">
        <v>2014</v>
      </c>
      <c r="F1292" s="10">
        <v>41729</v>
      </c>
      <c r="G1292" t="s">
        <v>489</v>
      </c>
      <c r="H1292" t="s">
        <v>474</v>
      </c>
      <c r="I1292" t="s">
        <v>546</v>
      </c>
      <c r="J1292">
        <v>981800000</v>
      </c>
      <c r="K1292">
        <v>1634516296.0508902</v>
      </c>
    </row>
    <row r="1293" spans="1:11" x14ac:dyDescent="0.25">
      <c r="A1293">
        <v>8084</v>
      </c>
      <c r="B1293" t="s">
        <v>312</v>
      </c>
      <c r="C1293" t="s">
        <v>2336</v>
      </c>
      <c r="E1293">
        <v>2014</v>
      </c>
      <c r="F1293" s="10">
        <v>41729</v>
      </c>
      <c r="G1293" t="s">
        <v>489</v>
      </c>
      <c r="H1293" t="s">
        <v>474</v>
      </c>
      <c r="I1293" t="s">
        <v>546</v>
      </c>
      <c r="J1293">
        <v>1688800000</v>
      </c>
      <c r="K1293">
        <v>2811541170.0659437</v>
      </c>
    </row>
    <row r="1294" spans="1:11" x14ac:dyDescent="0.25">
      <c r="A1294">
        <v>8084</v>
      </c>
      <c r="B1294" t="s">
        <v>312</v>
      </c>
      <c r="C1294" t="s">
        <v>2337</v>
      </c>
      <c r="E1294">
        <v>2014</v>
      </c>
      <c r="F1294" s="10">
        <v>41729</v>
      </c>
      <c r="G1294" t="s">
        <v>489</v>
      </c>
      <c r="H1294" t="s">
        <v>474</v>
      </c>
      <c r="I1294" t="s">
        <v>546</v>
      </c>
      <c r="J1294">
        <v>738600000</v>
      </c>
      <c r="K1294">
        <v>1229633057.9172821</v>
      </c>
    </row>
    <row r="1295" spans="1:11" x14ac:dyDescent="0.25">
      <c r="A1295">
        <v>1276</v>
      </c>
      <c r="B1295" t="s">
        <v>299</v>
      </c>
      <c r="C1295" t="s">
        <v>436</v>
      </c>
      <c r="E1295">
        <v>2014</v>
      </c>
      <c r="F1295" s="10">
        <v>41820</v>
      </c>
      <c r="G1295" t="s">
        <v>489</v>
      </c>
      <c r="H1295" t="s">
        <v>474</v>
      </c>
      <c r="I1295" t="s">
        <v>546</v>
      </c>
      <c r="J1295">
        <v>107100000</v>
      </c>
      <c r="K1295">
        <v>182504140.85025457</v>
      </c>
    </row>
    <row r="1296" spans="1:11" x14ac:dyDescent="0.25">
      <c r="A1296">
        <v>1276</v>
      </c>
      <c r="B1296" t="s">
        <v>299</v>
      </c>
      <c r="C1296" t="s">
        <v>2336</v>
      </c>
      <c r="E1296">
        <v>2014</v>
      </c>
      <c r="F1296" s="10">
        <v>41820</v>
      </c>
      <c r="G1296" t="s">
        <v>489</v>
      </c>
      <c r="H1296" t="s">
        <v>474</v>
      </c>
      <c r="I1296" t="s">
        <v>546</v>
      </c>
      <c r="J1296">
        <v>1767800000</v>
      </c>
      <c r="K1296">
        <v>3012425958.8709621</v>
      </c>
    </row>
    <row r="1297" spans="1:11" x14ac:dyDescent="0.25">
      <c r="A1297">
        <v>1276</v>
      </c>
      <c r="B1297" t="s">
        <v>299</v>
      </c>
      <c r="C1297" t="s">
        <v>2337</v>
      </c>
      <c r="E1297">
        <v>2014</v>
      </c>
      <c r="F1297" s="10">
        <v>41820</v>
      </c>
      <c r="G1297" t="s">
        <v>489</v>
      </c>
      <c r="H1297" t="s">
        <v>474</v>
      </c>
      <c r="I1297" t="s">
        <v>546</v>
      </c>
      <c r="J1297">
        <v>77200000</v>
      </c>
      <c r="K1297">
        <v>131552938.12922178</v>
      </c>
    </row>
    <row r="1298" spans="1:11" x14ac:dyDescent="0.25">
      <c r="A1298">
        <v>992</v>
      </c>
      <c r="B1298" t="s">
        <v>291</v>
      </c>
      <c r="C1298" t="s">
        <v>436</v>
      </c>
      <c r="E1298">
        <v>2014</v>
      </c>
      <c r="F1298" s="10">
        <v>42004</v>
      </c>
      <c r="G1298" t="s">
        <v>489</v>
      </c>
      <c r="H1298" t="s">
        <v>474</v>
      </c>
      <c r="I1298" t="s">
        <v>546</v>
      </c>
      <c r="J1298">
        <v>315000000</v>
      </c>
      <c r="K1298">
        <v>491002190.0256412</v>
      </c>
    </row>
    <row r="1299" spans="1:11" x14ac:dyDescent="0.25">
      <c r="A1299">
        <v>992</v>
      </c>
      <c r="B1299" t="s">
        <v>291</v>
      </c>
      <c r="C1299" t="s">
        <v>2336</v>
      </c>
      <c r="E1299">
        <v>2014</v>
      </c>
      <c r="F1299" s="10">
        <v>42004</v>
      </c>
      <c r="G1299" t="s">
        <v>489</v>
      </c>
      <c r="H1299" t="s">
        <v>474</v>
      </c>
      <c r="I1299" t="s">
        <v>546</v>
      </c>
      <c r="J1299">
        <v>3993000000</v>
      </c>
      <c r="K1299">
        <v>6224037284.9916992</v>
      </c>
    </row>
    <row r="1300" spans="1:11" x14ac:dyDescent="0.25">
      <c r="A1300">
        <v>992</v>
      </c>
      <c r="B1300" t="s">
        <v>291</v>
      </c>
      <c r="C1300" t="s">
        <v>2337</v>
      </c>
      <c r="E1300">
        <v>2014</v>
      </c>
      <c r="F1300" s="10">
        <v>42004</v>
      </c>
      <c r="G1300" t="s">
        <v>489</v>
      </c>
      <c r="H1300" t="s">
        <v>474</v>
      </c>
      <c r="I1300" t="s">
        <v>546</v>
      </c>
      <c r="J1300">
        <v>106000000</v>
      </c>
      <c r="K1300">
        <v>165226133.78640625</v>
      </c>
    </row>
    <row r="1301" spans="1:11" x14ac:dyDescent="0.25">
      <c r="A1301">
        <v>1494</v>
      </c>
      <c r="B1301" t="s">
        <v>301</v>
      </c>
      <c r="C1301" t="s">
        <v>436</v>
      </c>
      <c r="E1301">
        <v>2014</v>
      </c>
      <c r="F1301" s="10">
        <v>42004</v>
      </c>
      <c r="G1301" t="s">
        <v>489</v>
      </c>
      <c r="H1301" t="s">
        <v>474</v>
      </c>
      <c r="I1301" t="s">
        <v>546</v>
      </c>
      <c r="J1301">
        <v>79323000</v>
      </c>
      <c r="K1301">
        <v>123643703.87112361</v>
      </c>
    </row>
    <row r="1302" spans="1:11" x14ac:dyDescent="0.25">
      <c r="A1302">
        <v>1494</v>
      </c>
      <c r="B1302" t="s">
        <v>301</v>
      </c>
      <c r="C1302" t="s">
        <v>2336</v>
      </c>
      <c r="E1302">
        <v>2014</v>
      </c>
      <c r="F1302" s="10">
        <v>42004</v>
      </c>
      <c r="G1302" t="s">
        <v>489</v>
      </c>
      <c r="H1302" t="s">
        <v>474</v>
      </c>
      <c r="I1302" t="s">
        <v>546</v>
      </c>
      <c r="J1302">
        <v>1231005000</v>
      </c>
      <c r="K1302">
        <v>1918813177.5635378</v>
      </c>
    </row>
    <row r="1303" spans="1:11" x14ac:dyDescent="0.25">
      <c r="A1303">
        <v>1494</v>
      </c>
      <c r="B1303" t="s">
        <v>301</v>
      </c>
      <c r="C1303" t="s">
        <v>2337</v>
      </c>
      <c r="E1303">
        <v>2014</v>
      </c>
      <c r="F1303" s="10">
        <v>42004</v>
      </c>
      <c r="G1303" t="s">
        <v>489</v>
      </c>
      <c r="H1303" t="s">
        <v>474</v>
      </c>
      <c r="I1303" t="s">
        <v>546</v>
      </c>
      <c r="J1303">
        <v>36488000</v>
      </c>
      <c r="K1303">
        <v>56875199.713192366</v>
      </c>
    </row>
    <row r="1304" spans="1:11" x14ac:dyDescent="0.25">
      <c r="A1304">
        <v>8186</v>
      </c>
      <c r="B1304" t="s">
        <v>305</v>
      </c>
      <c r="C1304" t="s">
        <v>436</v>
      </c>
      <c r="E1304">
        <v>2014</v>
      </c>
      <c r="F1304" s="10">
        <v>42004</v>
      </c>
      <c r="G1304" t="s">
        <v>489</v>
      </c>
      <c r="H1304" t="s">
        <v>474</v>
      </c>
      <c r="I1304" t="s">
        <v>546</v>
      </c>
      <c r="J1304">
        <v>168537000</v>
      </c>
      <c r="K1304">
        <v>262704876.50905237</v>
      </c>
    </row>
    <row r="1305" spans="1:11" x14ac:dyDescent="0.25">
      <c r="A1305">
        <v>8186</v>
      </c>
      <c r="B1305" t="s">
        <v>305</v>
      </c>
      <c r="C1305" t="s">
        <v>2336</v>
      </c>
      <c r="E1305">
        <v>2014</v>
      </c>
      <c r="F1305" s="10">
        <v>42004</v>
      </c>
      <c r="G1305" t="s">
        <v>489</v>
      </c>
      <c r="H1305" t="s">
        <v>474</v>
      </c>
      <c r="I1305" t="s">
        <v>546</v>
      </c>
      <c r="J1305">
        <v>594739000</v>
      </c>
      <c r="K1305">
        <v>927041750.77352321</v>
      </c>
    </row>
    <row r="1306" spans="1:11" x14ac:dyDescent="0.25">
      <c r="A1306">
        <v>8186</v>
      </c>
      <c r="B1306" t="s">
        <v>305</v>
      </c>
      <c r="C1306" t="s">
        <v>2337</v>
      </c>
      <c r="E1306">
        <v>2014</v>
      </c>
      <c r="F1306" s="10">
        <v>42004</v>
      </c>
      <c r="G1306" t="s">
        <v>489</v>
      </c>
      <c r="H1306" t="s">
        <v>474</v>
      </c>
      <c r="I1306" t="s">
        <v>546</v>
      </c>
      <c r="J1306">
        <v>103202000</v>
      </c>
      <c r="K1306">
        <v>160864787.3492896</v>
      </c>
    </row>
    <row r="1307" spans="1:11" x14ac:dyDescent="0.25">
      <c r="A1307">
        <v>500</v>
      </c>
      <c r="B1307" t="s">
        <v>311</v>
      </c>
      <c r="C1307" t="s">
        <v>2336</v>
      </c>
      <c r="E1307">
        <v>2015</v>
      </c>
      <c r="F1307" s="10">
        <v>42094</v>
      </c>
      <c r="G1307" t="s">
        <v>489</v>
      </c>
      <c r="H1307" t="s">
        <v>474</v>
      </c>
      <c r="I1307" t="s">
        <v>546</v>
      </c>
      <c r="J1307">
        <v>1990200000</v>
      </c>
      <c r="K1307">
        <v>2944117681.8660574</v>
      </c>
    </row>
    <row r="1308" spans="1:11" x14ac:dyDescent="0.25">
      <c r="A1308">
        <v>500</v>
      </c>
      <c r="B1308" t="s">
        <v>311</v>
      </c>
      <c r="C1308" t="s">
        <v>2337</v>
      </c>
      <c r="E1308">
        <v>2015</v>
      </c>
      <c r="F1308" s="10">
        <v>42094</v>
      </c>
      <c r="G1308" t="s">
        <v>489</v>
      </c>
      <c r="H1308" t="s">
        <v>474</v>
      </c>
      <c r="I1308" t="s">
        <v>546</v>
      </c>
      <c r="J1308">
        <v>363600000</v>
      </c>
      <c r="K1308">
        <v>537876187.88388026</v>
      </c>
    </row>
    <row r="1309" spans="1:11" x14ac:dyDescent="0.25">
      <c r="A1309">
        <v>1035</v>
      </c>
      <c r="B1309" t="s">
        <v>293</v>
      </c>
      <c r="C1309" t="s">
        <v>436</v>
      </c>
      <c r="E1309">
        <v>2015</v>
      </c>
      <c r="F1309" s="10">
        <v>42094</v>
      </c>
      <c r="G1309" t="s">
        <v>489</v>
      </c>
      <c r="H1309" t="s">
        <v>474</v>
      </c>
      <c r="I1309" t="s">
        <v>546</v>
      </c>
      <c r="J1309">
        <v>43714000</v>
      </c>
      <c r="K1309">
        <v>64666445.756754518</v>
      </c>
    </row>
    <row r="1310" spans="1:11" x14ac:dyDescent="0.25">
      <c r="A1310">
        <v>1035</v>
      </c>
      <c r="B1310" t="s">
        <v>293</v>
      </c>
      <c r="C1310" t="s">
        <v>2336</v>
      </c>
      <c r="E1310">
        <v>2015</v>
      </c>
      <c r="F1310" s="10">
        <v>42094</v>
      </c>
      <c r="G1310" t="s">
        <v>489</v>
      </c>
      <c r="H1310" t="s">
        <v>474</v>
      </c>
      <c r="I1310" t="s">
        <v>546</v>
      </c>
      <c r="J1310">
        <v>1125510000</v>
      </c>
      <c r="K1310">
        <v>1664975325.1517768</v>
      </c>
    </row>
    <row r="1311" spans="1:11" x14ac:dyDescent="0.25">
      <c r="A1311">
        <v>1035</v>
      </c>
      <c r="B1311" t="s">
        <v>293</v>
      </c>
      <c r="C1311" t="s">
        <v>2337</v>
      </c>
      <c r="E1311">
        <v>2015</v>
      </c>
      <c r="F1311" s="10">
        <v>42094</v>
      </c>
      <c r="G1311" t="s">
        <v>489</v>
      </c>
      <c r="H1311" t="s">
        <v>474</v>
      </c>
      <c r="I1311" t="s">
        <v>546</v>
      </c>
      <c r="J1311">
        <v>8203000</v>
      </c>
      <c r="K1311">
        <v>12134758.991230665</v>
      </c>
    </row>
    <row r="1312" spans="1:11" x14ac:dyDescent="0.25">
      <c r="A1312">
        <v>1683</v>
      </c>
      <c r="B1312" t="s">
        <v>306</v>
      </c>
      <c r="C1312" t="s">
        <v>436</v>
      </c>
      <c r="E1312">
        <v>2015</v>
      </c>
      <c r="F1312" s="10">
        <v>42094</v>
      </c>
      <c r="G1312" t="s">
        <v>489</v>
      </c>
      <c r="H1312" t="s">
        <v>474</v>
      </c>
      <c r="I1312" t="s">
        <v>546</v>
      </c>
      <c r="J1312">
        <v>845100000</v>
      </c>
      <c r="K1312">
        <v>1250162723.8192167</v>
      </c>
    </row>
    <row r="1313" spans="1:11" x14ac:dyDescent="0.25">
      <c r="A1313">
        <v>1683</v>
      </c>
      <c r="B1313" t="s">
        <v>306</v>
      </c>
      <c r="C1313" t="s">
        <v>2336</v>
      </c>
      <c r="E1313">
        <v>2015</v>
      </c>
      <c r="F1313" s="10">
        <v>42094</v>
      </c>
      <c r="G1313" t="s">
        <v>489</v>
      </c>
      <c r="H1313" t="s">
        <v>474</v>
      </c>
      <c r="I1313" t="s">
        <v>546</v>
      </c>
      <c r="J1313">
        <v>1801300000</v>
      </c>
      <c r="K1313">
        <v>2664676505.0473967</v>
      </c>
    </row>
    <row r="1314" spans="1:11" x14ac:dyDescent="0.25">
      <c r="A1314">
        <v>1683</v>
      </c>
      <c r="B1314" t="s">
        <v>306</v>
      </c>
      <c r="C1314" t="s">
        <v>2337</v>
      </c>
      <c r="E1314">
        <v>2015</v>
      </c>
      <c r="F1314" s="10">
        <v>42094</v>
      </c>
      <c r="G1314" t="s">
        <v>489</v>
      </c>
      <c r="H1314" t="s">
        <v>474</v>
      </c>
      <c r="I1314" t="s">
        <v>546</v>
      </c>
      <c r="J1314">
        <v>115500000</v>
      </c>
      <c r="K1314">
        <v>170860010.17763522</v>
      </c>
    </row>
    <row r="1315" spans="1:11" x14ac:dyDescent="0.25">
      <c r="A1315">
        <v>1889</v>
      </c>
      <c r="B1315" t="s">
        <v>309</v>
      </c>
      <c r="C1315" t="s">
        <v>2336</v>
      </c>
      <c r="E1315">
        <v>2015</v>
      </c>
      <c r="F1315" s="10">
        <v>42094</v>
      </c>
      <c r="G1315" t="s">
        <v>489</v>
      </c>
      <c r="H1315" t="s">
        <v>474</v>
      </c>
      <c r="I1315" t="s">
        <v>546</v>
      </c>
      <c r="J1315">
        <v>828600000</v>
      </c>
      <c r="K1315">
        <v>1225754150.9366975</v>
      </c>
    </row>
    <row r="1316" spans="1:11" x14ac:dyDescent="0.25">
      <c r="A1316">
        <v>1889</v>
      </c>
      <c r="B1316" t="s">
        <v>309</v>
      </c>
      <c r="C1316" t="s">
        <v>2337</v>
      </c>
      <c r="E1316">
        <v>2015</v>
      </c>
      <c r="F1316" s="10">
        <v>42094</v>
      </c>
      <c r="G1316" t="s">
        <v>489</v>
      </c>
      <c r="H1316" t="s">
        <v>474</v>
      </c>
      <c r="I1316" t="s">
        <v>546</v>
      </c>
      <c r="J1316">
        <v>167200000</v>
      </c>
      <c r="K1316">
        <v>247340205.2095291</v>
      </c>
    </row>
    <row r="1317" spans="1:11" x14ac:dyDescent="0.25">
      <c r="A1317">
        <v>1890</v>
      </c>
      <c r="B1317" t="s">
        <v>289</v>
      </c>
      <c r="C1317" t="s">
        <v>436</v>
      </c>
      <c r="E1317">
        <v>2015</v>
      </c>
      <c r="F1317" s="10">
        <v>42094</v>
      </c>
      <c r="G1317" t="s">
        <v>489</v>
      </c>
      <c r="H1317" t="s">
        <v>474</v>
      </c>
      <c r="I1317" t="s">
        <v>546</v>
      </c>
      <c r="J1317">
        <v>146745000</v>
      </c>
      <c r="K1317">
        <v>217080971.37244228</v>
      </c>
    </row>
    <row r="1318" spans="1:11" x14ac:dyDescent="0.25">
      <c r="A1318">
        <v>1890</v>
      </c>
      <c r="B1318" t="s">
        <v>289</v>
      </c>
      <c r="C1318" t="s">
        <v>2336</v>
      </c>
      <c r="E1318">
        <v>2015</v>
      </c>
      <c r="F1318" s="10">
        <v>42094</v>
      </c>
      <c r="G1318" t="s">
        <v>489</v>
      </c>
      <c r="H1318" t="s">
        <v>474</v>
      </c>
      <c r="I1318" t="s">
        <v>546</v>
      </c>
      <c r="J1318">
        <v>296136000</v>
      </c>
      <c r="K1318">
        <v>438076190.25077218</v>
      </c>
    </row>
    <row r="1319" spans="1:11" x14ac:dyDescent="0.25">
      <c r="A1319">
        <v>1890</v>
      </c>
      <c r="B1319" t="s">
        <v>289</v>
      </c>
      <c r="C1319" t="s">
        <v>2337</v>
      </c>
      <c r="E1319">
        <v>2015</v>
      </c>
      <c r="F1319" s="10">
        <v>42094</v>
      </c>
      <c r="G1319" t="s">
        <v>489</v>
      </c>
      <c r="H1319" t="s">
        <v>474</v>
      </c>
      <c r="I1319" t="s">
        <v>546</v>
      </c>
      <c r="J1319">
        <v>48927000</v>
      </c>
      <c r="K1319">
        <v>72378075.480183199</v>
      </c>
    </row>
    <row r="1320" spans="1:11" x14ac:dyDescent="0.25">
      <c r="A1320">
        <v>1891</v>
      </c>
      <c r="B1320" t="s">
        <v>298</v>
      </c>
      <c r="C1320" t="s">
        <v>2336</v>
      </c>
      <c r="E1320">
        <v>2015</v>
      </c>
      <c r="F1320" s="10">
        <v>42094</v>
      </c>
      <c r="G1320" t="s">
        <v>489</v>
      </c>
      <c r="H1320" t="s">
        <v>474</v>
      </c>
      <c r="I1320" t="s">
        <v>546</v>
      </c>
      <c r="J1320">
        <v>752500000</v>
      </c>
      <c r="K1320">
        <v>1113178854.1876235</v>
      </c>
    </row>
    <row r="1321" spans="1:11" x14ac:dyDescent="0.25">
      <c r="A1321">
        <v>1891</v>
      </c>
      <c r="B1321" t="s">
        <v>298</v>
      </c>
      <c r="C1321" t="s">
        <v>2337</v>
      </c>
      <c r="E1321">
        <v>2015</v>
      </c>
      <c r="F1321" s="10">
        <v>42094</v>
      </c>
      <c r="G1321" t="s">
        <v>489</v>
      </c>
      <c r="H1321" t="s">
        <v>474</v>
      </c>
      <c r="I1321" t="s">
        <v>546</v>
      </c>
      <c r="J1321">
        <v>-80100000</v>
      </c>
      <c r="K1321">
        <v>-118492526.53877559</v>
      </c>
    </row>
    <row r="1322" spans="1:11" x14ac:dyDescent="0.25">
      <c r="A1322">
        <v>1892</v>
      </c>
      <c r="B1322" t="s">
        <v>307</v>
      </c>
      <c r="C1322" t="s">
        <v>436</v>
      </c>
      <c r="E1322">
        <v>2015</v>
      </c>
      <c r="F1322" s="10">
        <v>42094</v>
      </c>
      <c r="G1322" t="s">
        <v>489</v>
      </c>
      <c r="H1322" t="s">
        <v>474</v>
      </c>
      <c r="I1322" t="s">
        <v>546</v>
      </c>
      <c r="J1322">
        <v>123024000</v>
      </c>
      <c r="K1322">
        <v>181990319.41206405</v>
      </c>
    </row>
    <row r="1323" spans="1:11" x14ac:dyDescent="0.25">
      <c r="A1323">
        <v>1892</v>
      </c>
      <c r="B1323" t="s">
        <v>307</v>
      </c>
      <c r="C1323" t="s">
        <v>2336</v>
      </c>
      <c r="E1323">
        <v>2015</v>
      </c>
      <c r="F1323" s="10">
        <v>42094</v>
      </c>
      <c r="G1323" t="s">
        <v>489</v>
      </c>
      <c r="H1323" t="s">
        <v>474</v>
      </c>
      <c r="I1323" t="s">
        <v>546</v>
      </c>
      <c r="J1323">
        <v>215080000</v>
      </c>
      <c r="K1323">
        <v>318169445.79225791</v>
      </c>
    </row>
    <row r="1324" spans="1:11" x14ac:dyDescent="0.25">
      <c r="A1324">
        <v>1892</v>
      </c>
      <c r="B1324" t="s">
        <v>307</v>
      </c>
      <c r="C1324" t="s">
        <v>2337</v>
      </c>
      <c r="E1324">
        <v>2015</v>
      </c>
      <c r="F1324" s="10">
        <v>42094</v>
      </c>
      <c r="G1324" t="s">
        <v>489</v>
      </c>
      <c r="H1324" t="s">
        <v>474</v>
      </c>
      <c r="I1324" t="s">
        <v>546</v>
      </c>
      <c r="J1324">
        <v>31273000</v>
      </c>
      <c r="K1324">
        <v>46262381.803334951</v>
      </c>
    </row>
    <row r="1325" spans="1:11" x14ac:dyDescent="0.25">
      <c r="A1325">
        <v>1897</v>
      </c>
      <c r="B1325" t="s">
        <v>304</v>
      </c>
      <c r="C1325" t="s">
        <v>2336</v>
      </c>
      <c r="E1325">
        <v>2015</v>
      </c>
      <c r="F1325" s="10">
        <v>42094</v>
      </c>
      <c r="G1325" t="s">
        <v>489</v>
      </c>
      <c r="H1325" t="s">
        <v>474</v>
      </c>
      <c r="I1325" t="s">
        <v>546</v>
      </c>
      <c r="J1325">
        <v>38271000</v>
      </c>
      <c r="K1325">
        <v>56614575.320417993</v>
      </c>
    </row>
    <row r="1326" spans="1:11" x14ac:dyDescent="0.25">
      <c r="A1326">
        <v>1897</v>
      </c>
      <c r="B1326" t="s">
        <v>304</v>
      </c>
      <c r="C1326" t="s">
        <v>2337</v>
      </c>
      <c r="E1326">
        <v>2015</v>
      </c>
      <c r="F1326" s="10">
        <v>42094</v>
      </c>
      <c r="G1326" t="s">
        <v>489</v>
      </c>
      <c r="H1326" t="s">
        <v>474</v>
      </c>
      <c r="I1326" t="s">
        <v>546</v>
      </c>
      <c r="J1326">
        <v>2338000</v>
      </c>
      <c r="K1326">
        <v>3458620.8120806161</v>
      </c>
    </row>
    <row r="1327" spans="1:11" x14ac:dyDescent="0.25">
      <c r="A1327">
        <v>1898</v>
      </c>
      <c r="B1327" t="s">
        <v>310</v>
      </c>
      <c r="C1327" t="s">
        <v>436</v>
      </c>
      <c r="E1327">
        <v>2015</v>
      </c>
      <c r="F1327" s="10">
        <v>42094</v>
      </c>
      <c r="G1327" t="s">
        <v>489</v>
      </c>
      <c r="H1327" t="s">
        <v>474</v>
      </c>
      <c r="I1327" t="s">
        <v>546</v>
      </c>
      <c r="J1327">
        <v>32241000</v>
      </c>
      <c r="K1327">
        <v>47694351.412442751</v>
      </c>
    </row>
    <row r="1328" spans="1:11" x14ac:dyDescent="0.25">
      <c r="A1328">
        <v>1898</v>
      </c>
      <c r="B1328" t="s">
        <v>310</v>
      </c>
      <c r="C1328" t="s">
        <v>2336</v>
      </c>
      <c r="E1328">
        <v>2015</v>
      </c>
      <c r="F1328" s="10">
        <v>42094</v>
      </c>
      <c r="G1328" t="s">
        <v>489</v>
      </c>
      <c r="H1328" t="s">
        <v>474</v>
      </c>
      <c r="I1328" t="s">
        <v>546</v>
      </c>
      <c r="J1328">
        <v>62310000</v>
      </c>
      <c r="K1328">
        <v>92175647.049077496</v>
      </c>
    </row>
    <row r="1329" spans="1:11" x14ac:dyDescent="0.25">
      <c r="A1329">
        <v>1898</v>
      </c>
      <c r="B1329" t="s">
        <v>310</v>
      </c>
      <c r="C1329" t="s">
        <v>2337</v>
      </c>
      <c r="E1329">
        <v>2015</v>
      </c>
      <c r="F1329" s="10">
        <v>42094</v>
      </c>
      <c r="G1329" t="s">
        <v>489</v>
      </c>
      <c r="H1329" t="s">
        <v>474</v>
      </c>
      <c r="I1329" t="s">
        <v>546</v>
      </c>
      <c r="J1329">
        <v>5803000</v>
      </c>
      <c r="K1329">
        <v>8584421.1174096726</v>
      </c>
    </row>
    <row r="1330" spans="1:11" x14ac:dyDescent="0.25">
      <c r="A1330">
        <v>8059</v>
      </c>
      <c r="B1330" t="s">
        <v>292</v>
      </c>
      <c r="C1330" t="s">
        <v>2336</v>
      </c>
      <c r="E1330">
        <v>2015</v>
      </c>
      <c r="F1330" s="10">
        <v>42094</v>
      </c>
      <c r="G1330" t="s">
        <v>489</v>
      </c>
      <c r="H1330" t="s">
        <v>474</v>
      </c>
      <c r="I1330" t="s">
        <v>546</v>
      </c>
      <c r="J1330">
        <v>1273000000</v>
      </c>
      <c r="K1330">
        <v>1883158380.572551</v>
      </c>
    </row>
    <row r="1331" spans="1:11" x14ac:dyDescent="0.25">
      <c r="A1331">
        <v>8059</v>
      </c>
      <c r="B1331" t="s">
        <v>292</v>
      </c>
      <c r="C1331" t="s">
        <v>2337</v>
      </c>
      <c r="E1331">
        <v>2015</v>
      </c>
      <c r="F1331" s="10">
        <v>42094</v>
      </c>
      <c r="G1331" t="s">
        <v>489</v>
      </c>
      <c r="H1331" t="s">
        <v>474</v>
      </c>
      <c r="I1331" t="s">
        <v>546</v>
      </c>
      <c r="J1331">
        <v>-86900000</v>
      </c>
      <c r="K1331">
        <v>-128551817.18126841</v>
      </c>
    </row>
    <row r="1332" spans="1:11" x14ac:dyDescent="0.25">
      <c r="A1332">
        <v>8081</v>
      </c>
      <c r="B1332" t="s">
        <v>303</v>
      </c>
      <c r="C1332" t="s">
        <v>436</v>
      </c>
      <c r="E1332">
        <v>2015</v>
      </c>
      <c r="F1332" s="10">
        <v>42094</v>
      </c>
      <c r="G1332" t="s">
        <v>489</v>
      </c>
      <c r="H1332" t="s">
        <v>474</v>
      </c>
      <c r="I1332" t="s">
        <v>546</v>
      </c>
      <c r="J1332">
        <v>421600000</v>
      </c>
      <c r="K1332">
        <v>623676019.8345542</v>
      </c>
    </row>
    <row r="1333" spans="1:11" x14ac:dyDescent="0.25">
      <c r="A1333">
        <v>8081</v>
      </c>
      <c r="B1333" t="s">
        <v>303</v>
      </c>
      <c r="C1333" t="s">
        <v>2336</v>
      </c>
      <c r="E1333">
        <v>2015</v>
      </c>
      <c r="F1333" s="10">
        <v>42094</v>
      </c>
      <c r="G1333" t="s">
        <v>489</v>
      </c>
      <c r="H1333" t="s">
        <v>474</v>
      </c>
      <c r="I1333" t="s">
        <v>546</v>
      </c>
      <c r="J1333">
        <v>1357200000</v>
      </c>
      <c r="K1333">
        <v>2007716067.6457708</v>
      </c>
    </row>
    <row r="1334" spans="1:11" x14ac:dyDescent="0.25">
      <c r="A1334">
        <v>8081</v>
      </c>
      <c r="B1334" t="s">
        <v>303</v>
      </c>
      <c r="C1334" t="s">
        <v>2337</v>
      </c>
      <c r="E1334">
        <v>2015</v>
      </c>
      <c r="F1334" s="10">
        <v>42094</v>
      </c>
      <c r="G1334" t="s">
        <v>489</v>
      </c>
      <c r="H1334" t="s">
        <v>474</v>
      </c>
      <c r="I1334" t="s">
        <v>546</v>
      </c>
      <c r="J1334">
        <v>126300000</v>
      </c>
      <c r="K1334">
        <v>186836530.60982969</v>
      </c>
    </row>
    <row r="1335" spans="1:11" x14ac:dyDescent="0.25">
      <c r="A1335">
        <v>8084</v>
      </c>
      <c r="B1335" t="s">
        <v>312</v>
      </c>
      <c r="C1335" t="s">
        <v>436</v>
      </c>
      <c r="E1335">
        <v>2015</v>
      </c>
      <c r="F1335" s="10">
        <v>42094</v>
      </c>
      <c r="G1335" t="s">
        <v>489</v>
      </c>
      <c r="H1335" t="s">
        <v>474</v>
      </c>
      <c r="I1335" t="s">
        <v>546</v>
      </c>
      <c r="J1335">
        <v>1023100000</v>
      </c>
      <c r="K1335">
        <v>1513479449.4609404</v>
      </c>
    </row>
    <row r="1336" spans="1:11" x14ac:dyDescent="0.25">
      <c r="A1336">
        <v>8084</v>
      </c>
      <c r="B1336" t="s">
        <v>312</v>
      </c>
      <c r="C1336" t="s">
        <v>2336</v>
      </c>
      <c r="E1336">
        <v>2015</v>
      </c>
      <c r="F1336" s="10">
        <v>42094</v>
      </c>
      <c r="G1336" t="s">
        <v>489</v>
      </c>
      <c r="H1336" t="s">
        <v>474</v>
      </c>
      <c r="I1336" t="s">
        <v>546</v>
      </c>
      <c r="J1336">
        <v>1720200000</v>
      </c>
      <c r="K1336">
        <v>2544704671.0611959</v>
      </c>
    </row>
    <row r="1337" spans="1:11" x14ac:dyDescent="0.25">
      <c r="A1337">
        <v>8084</v>
      </c>
      <c r="B1337" t="s">
        <v>312</v>
      </c>
      <c r="C1337" t="s">
        <v>2337</v>
      </c>
      <c r="E1337">
        <v>2015</v>
      </c>
      <c r="F1337" s="10">
        <v>42094</v>
      </c>
      <c r="G1337" t="s">
        <v>489</v>
      </c>
      <c r="H1337" t="s">
        <v>474</v>
      </c>
      <c r="I1337" t="s">
        <v>546</v>
      </c>
      <c r="J1337">
        <v>271200000</v>
      </c>
      <c r="K1337">
        <v>401188179.74177206</v>
      </c>
    </row>
    <row r="1338" spans="1:11" x14ac:dyDescent="0.25">
      <c r="A1338">
        <v>828</v>
      </c>
      <c r="B1338" t="s">
        <v>294</v>
      </c>
      <c r="C1338" t="s">
        <v>2336</v>
      </c>
      <c r="E1338">
        <v>2015</v>
      </c>
      <c r="F1338" s="10">
        <v>42185</v>
      </c>
      <c r="G1338" t="s">
        <v>489</v>
      </c>
      <c r="H1338" t="s">
        <v>474</v>
      </c>
      <c r="I1338" t="s">
        <v>546</v>
      </c>
      <c r="J1338">
        <v>94500000</v>
      </c>
      <c r="K1338">
        <v>148630943.86154202</v>
      </c>
    </row>
    <row r="1339" spans="1:11" x14ac:dyDescent="0.25">
      <c r="A1339">
        <v>828</v>
      </c>
      <c r="B1339" t="s">
        <v>294</v>
      </c>
      <c r="C1339" t="s">
        <v>2337</v>
      </c>
      <c r="E1339">
        <v>2015</v>
      </c>
      <c r="F1339" s="10">
        <v>42185</v>
      </c>
      <c r="G1339" t="s">
        <v>489</v>
      </c>
      <c r="H1339" t="s">
        <v>474</v>
      </c>
      <c r="I1339" t="s">
        <v>546</v>
      </c>
      <c r="J1339">
        <v>-4500000</v>
      </c>
      <c r="K1339">
        <v>-7077663.9934067624</v>
      </c>
    </row>
    <row r="1340" spans="1:11" x14ac:dyDescent="0.25">
      <c r="A1340">
        <v>1276</v>
      </c>
      <c r="B1340" t="s">
        <v>299</v>
      </c>
      <c r="C1340" t="s">
        <v>436</v>
      </c>
      <c r="E1340">
        <v>2015</v>
      </c>
      <c r="F1340" s="10">
        <v>42185</v>
      </c>
      <c r="G1340" t="s">
        <v>489</v>
      </c>
      <c r="H1340" t="s">
        <v>474</v>
      </c>
      <c r="I1340" t="s">
        <v>546</v>
      </c>
      <c r="J1340">
        <v>131400000</v>
      </c>
      <c r="K1340">
        <v>206667788.60747746</v>
      </c>
    </row>
    <row r="1341" spans="1:11" x14ac:dyDescent="0.25">
      <c r="A1341">
        <v>1276</v>
      </c>
      <c r="B1341" t="s">
        <v>299</v>
      </c>
      <c r="C1341" t="s">
        <v>2336</v>
      </c>
      <c r="E1341">
        <v>2015</v>
      </c>
      <c r="F1341" s="10">
        <v>42185</v>
      </c>
      <c r="G1341" t="s">
        <v>489</v>
      </c>
      <c r="H1341" t="s">
        <v>474</v>
      </c>
      <c r="I1341" t="s">
        <v>546</v>
      </c>
      <c r="J1341">
        <v>2348400000</v>
      </c>
      <c r="K1341">
        <v>3693596916.025876</v>
      </c>
    </row>
    <row r="1342" spans="1:11" x14ac:dyDescent="0.25">
      <c r="A1342">
        <v>1276</v>
      </c>
      <c r="B1342" t="s">
        <v>299</v>
      </c>
      <c r="C1342" t="s">
        <v>2337</v>
      </c>
      <c r="E1342">
        <v>2015</v>
      </c>
      <c r="F1342" s="10">
        <v>42185</v>
      </c>
      <c r="G1342" t="s">
        <v>489</v>
      </c>
      <c r="H1342" t="s">
        <v>474</v>
      </c>
      <c r="I1342" t="s">
        <v>546</v>
      </c>
      <c r="J1342">
        <v>92300000</v>
      </c>
      <c r="K1342">
        <v>145170752.57587647</v>
      </c>
    </row>
    <row r="1343" spans="1:11" x14ac:dyDescent="0.25">
      <c r="A1343">
        <v>992</v>
      </c>
      <c r="B1343" t="s">
        <v>291</v>
      </c>
      <c r="C1343" t="s">
        <v>436</v>
      </c>
      <c r="E1343">
        <v>2015</v>
      </c>
      <c r="F1343" s="10">
        <v>42369</v>
      </c>
      <c r="G1343" t="s">
        <v>489</v>
      </c>
      <c r="H1343" t="s">
        <v>474</v>
      </c>
      <c r="I1343" t="s">
        <v>546</v>
      </c>
      <c r="J1343">
        <v>360000000</v>
      </c>
      <c r="K1343">
        <v>534003408.72175902</v>
      </c>
    </row>
    <row r="1344" spans="1:11" x14ac:dyDescent="0.25">
      <c r="A1344">
        <v>992</v>
      </c>
      <c r="B1344" t="s">
        <v>291</v>
      </c>
      <c r="C1344" t="s">
        <v>2336</v>
      </c>
      <c r="E1344">
        <v>2015</v>
      </c>
      <c r="F1344" s="10">
        <v>42369</v>
      </c>
      <c r="G1344" t="s">
        <v>489</v>
      </c>
      <c r="H1344" t="s">
        <v>474</v>
      </c>
      <c r="I1344" t="s">
        <v>546</v>
      </c>
      <c r="J1344">
        <v>5455000000</v>
      </c>
      <c r="K1344">
        <v>8091634984.9366541</v>
      </c>
    </row>
    <row r="1345" spans="1:11" x14ac:dyDescent="0.25">
      <c r="A1345">
        <v>992</v>
      </c>
      <c r="B1345" t="s">
        <v>291</v>
      </c>
      <c r="C1345" t="s">
        <v>2337</v>
      </c>
      <c r="E1345">
        <v>2015</v>
      </c>
      <c r="F1345" s="10">
        <v>42369</v>
      </c>
      <c r="G1345" t="s">
        <v>489</v>
      </c>
      <c r="H1345" t="s">
        <v>474</v>
      </c>
      <c r="I1345" t="s">
        <v>546</v>
      </c>
      <c r="J1345">
        <v>-253000000</v>
      </c>
      <c r="K1345">
        <v>-375285728.90723622</v>
      </c>
    </row>
    <row r="1346" spans="1:11" x14ac:dyDescent="0.25">
      <c r="A1346">
        <v>1494</v>
      </c>
      <c r="B1346" t="s">
        <v>301</v>
      </c>
      <c r="C1346" t="s">
        <v>436</v>
      </c>
      <c r="E1346">
        <v>2015</v>
      </c>
      <c r="F1346" s="10">
        <v>42369</v>
      </c>
      <c r="G1346" t="s">
        <v>489</v>
      </c>
      <c r="H1346" t="s">
        <v>474</v>
      </c>
      <c r="I1346" t="s">
        <v>546</v>
      </c>
      <c r="J1346">
        <v>90147000</v>
      </c>
      <c r="K1346">
        <v>133718903.57233447</v>
      </c>
    </row>
    <row r="1347" spans="1:11" x14ac:dyDescent="0.25">
      <c r="A1347">
        <v>1494</v>
      </c>
      <c r="B1347" t="s">
        <v>301</v>
      </c>
      <c r="C1347" t="s">
        <v>2336</v>
      </c>
      <c r="E1347">
        <v>2015</v>
      </c>
      <c r="F1347" s="10">
        <v>42369</v>
      </c>
      <c r="G1347" t="s">
        <v>489</v>
      </c>
      <c r="H1347" t="s">
        <v>474</v>
      </c>
      <c r="I1347" t="s">
        <v>546</v>
      </c>
      <c r="J1347">
        <v>1401408000</v>
      </c>
      <c r="K1347">
        <v>2078768469.4720635</v>
      </c>
    </row>
    <row r="1348" spans="1:11" x14ac:dyDescent="0.25">
      <c r="A1348">
        <v>1494</v>
      </c>
      <c r="B1348" t="s">
        <v>301</v>
      </c>
      <c r="C1348" t="s">
        <v>2337</v>
      </c>
      <c r="E1348">
        <v>2015</v>
      </c>
      <c r="F1348" s="10">
        <v>42369</v>
      </c>
      <c r="G1348" t="s">
        <v>489</v>
      </c>
      <c r="H1348" t="s">
        <v>474</v>
      </c>
      <c r="I1348" t="s">
        <v>546</v>
      </c>
      <c r="J1348">
        <v>41249000</v>
      </c>
      <c r="K1348">
        <v>61186407.239899546</v>
      </c>
    </row>
    <row r="1349" spans="1:11" x14ac:dyDescent="0.25">
      <c r="A1349">
        <v>8186</v>
      </c>
      <c r="B1349" t="s">
        <v>305</v>
      </c>
      <c r="C1349" t="s">
        <v>436</v>
      </c>
      <c r="E1349">
        <v>2015</v>
      </c>
      <c r="F1349" s="10">
        <v>42369</v>
      </c>
      <c r="G1349" t="s">
        <v>489</v>
      </c>
      <c r="H1349" t="s">
        <v>474</v>
      </c>
      <c r="I1349" t="s">
        <v>546</v>
      </c>
      <c r="J1349">
        <v>141433000</v>
      </c>
      <c r="K1349">
        <v>209793622.51595706</v>
      </c>
    </row>
    <row r="1350" spans="1:11" x14ac:dyDescent="0.25">
      <c r="A1350">
        <v>8186</v>
      </c>
      <c r="B1350" t="s">
        <v>305</v>
      </c>
      <c r="C1350" t="s">
        <v>2336</v>
      </c>
      <c r="E1350">
        <v>2015</v>
      </c>
      <c r="F1350" s="10">
        <v>42369</v>
      </c>
      <c r="G1350" t="s">
        <v>489</v>
      </c>
      <c r="H1350" t="s">
        <v>474</v>
      </c>
      <c r="I1350" t="s">
        <v>546</v>
      </c>
      <c r="J1350">
        <v>546459000</v>
      </c>
      <c r="K1350">
        <v>810586024.2407881</v>
      </c>
    </row>
    <row r="1351" spans="1:11" x14ac:dyDescent="0.25">
      <c r="A1351">
        <v>8186</v>
      </c>
      <c r="B1351" t="s">
        <v>305</v>
      </c>
      <c r="C1351" t="s">
        <v>2337</v>
      </c>
      <c r="E1351">
        <v>2015</v>
      </c>
      <c r="F1351" s="10">
        <v>42369</v>
      </c>
      <c r="G1351" t="s">
        <v>489</v>
      </c>
      <c r="H1351" t="s">
        <v>474</v>
      </c>
      <c r="I1351" t="s">
        <v>546</v>
      </c>
      <c r="J1351">
        <v>74857000</v>
      </c>
      <c r="K1351">
        <v>111038592.12967975</v>
      </c>
    </row>
    <row r="1352" spans="1:11" x14ac:dyDescent="0.25">
      <c r="A1352">
        <v>8196</v>
      </c>
      <c r="B1352" t="s">
        <v>296</v>
      </c>
      <c r="C1352" t="s">
        <v>2336</v>
      </c>
      <c r="E1352">
        <v>2015</v>
      </c>
      <c r="F1352" s="10">
        <v>42369</v>
      </c>
      <c r="G1352" t="s">
        <v>489</v>
      </c>
      <c r="H1352" t="s">
        <v>474</v>
      </c>
      <c r="I1352" t="s">
        <v>546</v>
      </c>
      <c r="J1352">
        <v>129826000</v>
      </c>
      <c r="K1352">
        <v>192576462.61308634</v>
      </c>
    </row>
    <row r="1353" spans="1:11" x14ac:dyDescent="0.25">
      <c r="A1353">
        <v>8196</v>
      </c>
      <c r="B1353" t="s">
        <v>296</v>
      </c>
      <c r="C1353" t="s">
        <v>2337</v>
      </c>
      <c r="E1353">
        <v>2015</v>
      </c>
      <c r="F1353" s="10">
        <v>42369</v>
      </c>
      <c r="G1353" t="s">
        <v>489</v>
      </c>
      <c r="H1353" t="s">
        <v>474</v>
      </c>
      <c r="I1353" t="s">
        <v>546</v>
      </c>
      <c r="J1353">
        <v>6596000</v>
      </c>
      <c r="K1353">
        <v>9784129.1220242288</v>
      </c>
    </row>
    <row r="1354" spans="1:11" x14ac:dyDescent="0.25">
      <c r="A1354">
        <v>500</v>
      </c>
      <c r="B1354" t="s">
        <v>311</v>
      </c>
      <c r="C1354" t="s">
        <v>436</v>
      </c>
      <c r="E1354">
        <v>2016</v>
      </c>
      <c r="F1354" s="10">
        <v>42460</v>
      </c>
      <c r="G1354" t="s">
        <v>489</v>
      </c>
      <c r="H1354" t="s">
        <v>474</v>
      </c>
      <c r="I1354" t="s">
        <v>546</v>
      </c>
      <c r="J1354">
        <v>1051022000</v>
      </c>
      <c r="K1354">
        <v>1511702866.7097204</v>
      </c>
    </row>
    <row r="1355" spans="1:11" x14ac:dyDescent="0.25">
      <c r="A1355">
        <v>500</v>
      </c>
      <c r="B1355" t="s">
        <v>311</v>
      </c>
      <c r="C1355" t="s">
        <v>2336</v>
      </c>
      <c r="E1355">
        <v>2016</v>
      </c>
      <c r="F1355" s="10">
        <v>42460</v>
      </c>
      <c r="G1355" t="s">
        <v>489</v>
      </c>
      <c r="H1355" t="s">
        <v>474</v>
      </c>
      <c r="I1355" t="s">
        <v>546</v>
      </c>
      <c r="J1355">
        <v>2039500000</v>
      </c>
      <c r="K1355">
        <v>2933447631.5952229</v>
      </c>
    </row>
    <row r="1356" spans="1:11" x14ac:dyDescent="0.25">
      <c r="A1356">
        <v>500</v>
      </c>
      <c r="B1356" t="s">
        <v>311</v>
      </c>
      <c r="C1356" t="s">
        <v>2337</v>
      </c>
      <c r="E1356">
        <v>2016</v>
      </c>
      <c r="F1356" s="10">
        <v>42460</v>
      </c>
      <c r="G1356" t="s">
        <v>489</v>
      </c>
      <c r="H1356" t="s">
        <v>474</v>
      </c>
      <c r="I1356" t="s">
        <v>546</v>
      </c>
      <c r="J1356">
        <v>566400000</v>
      </c>
      <c r="K1356">
        <v>814662779.37510872</v>
      </c>
    </row>
    <row r="1357" spans="1:11" x14ac:dyDescent="0.25">
      <c r="A1357">
        <v>505</v>
      </c>
      <c r="B1357" t="s">
        <v>313</v>
      </c>
      <c r="C1357" t="s">
        <v>2336</v>
      </c>
      <c r="E1357">
        <v>2016</v>
      </c>
      <c r="F1357" s="10">
        <v>42460</v>
      </c>
      <c r="G1357" t="s">
        <v>489</v>
      </c>
      <c r="H1357" t="s">
        <v>474</v>
      </c>
      <c r="I1357" t="s">
        <v>546</v>
      </c>
      <c r="J1357">
        <v>520800000</v>
      </c>
      <c r="K1357">
        <v>749075521.71355343</v>
      </c>
    </row>
    <row r="1358" spans="1:11" x14ac:dyDescent="0.25">
      <c r="A1358">
        <v>505</v>
      </c>
      <c r="B1358" t="s">
        <v>313</v>
      </c>
      <c r="C1358" t="s">
        <v>2337</v>
      </c>
      <c r="E1358">
        <v>2016</v>
      </c>
      <c r="F1358" s="10">
        <v>42460</v>
      </c>
      <c r="G1358" t="s">
        <v>489</v>
      </c>
      <c r="H1358" t="s">
        <v>474</v>
      </c>
      <c r="I1358" t="s">
        <v>546</v>
      </c>
      <c r="J1358">
        <v>164200000</v>
      </c>
      <c r="K1358">
        <v>236171660.26375857</v>
      </c>
    </row>
    <row r="1359" spans="1:11" x14ac:dyDescent="0.25">
      <c r="A1359">
        <v>506</v>
      </c>
      <c r="B1359" t="s">
        <v>314</v>
      </c>
      <c r="C1359" t="s">
        <v>436</v>
      </c>
      <c r="E1359">
        <v>2016</v>
      </c>
      <c r="F1359" s="10">
        <v>42460</v>
      </c>
      <c r="G1359" t="s">
        <v>489</v>
      </c>
      <c r="H1359" t="s">
        <v>474</v>
      </c>
      <c r="I1359" t="s">
        <v>546</v>
      </c>
      <c r="J1359">
        <v>550700000</v>
      </c>
      <c r="K1359">
        <v>792081201.6275996</v>
      </c>
    </row>
    <row r="1360" spans="1:11" x14ac:dyDescent="0.25">
      <c r="A1360">
        <v>506</v>
      </c>
      <c r="B1360" t="s">
        <v>314</v>
      </c>
      <c r="C1360" t="s">
        <v>2336</v>
      </c>
      <c r="E1360">
        <v>2016</v>
      </c>
      <c r="F1360" s="10">
        <v>42460</v>
      </c>
      <c r="G1360" t="s">
        <v>489</v>
      </c>
      <c r="H1360" t="s">
        <v>474</v>
      </c>
      <c r="I1360" t="s">
        <v>546</v>
      </c>
      <c r="J1360">
        <v>975800000</v>
      </c>
      <c r="K1360">
        <v>1403509781.2751255</v>
      </c>
    </row>
    <row r="1361" spans="1:11" x14ac:dyDescent="0.25">
      <c r="A1361">
        <v>506</v>
      </c>
      <c r="B1361" t="s">
        <v>314</v>
      </c>
      <c r="C1361" t="s">
        <v>2337</v>
      </c>
      <c r="E1361">
        <v>2016</v>
      </c>
      <c r="F1361" s="10">
        <v>42460</v>
      </c>
      <c r="G1361" t="s">
        <v>489</v>
      </c>
      <c r="H1361" t="s">
        <v>474</v>
      </c>
      <c r="I1361" t="s">
        <v>546</v>
      </c>
      <c r="J1361">
        <v>236200000</v>
      </c>
      <c r="K1361">
        <v>339730488.15042496</v>
      </c>
    </row>
    <row r="1362" spans="1:11" x14ac:dyDescent="0.25">
      <c r="A1362">
        <v>1035</v>
      </c>
      <c r="B1362" t="s">
        <v>293</v>
      </c>
      <c r="C1362" t="s">
        <v>436</v>
      </c>
      <c r="E1362">
        <v>2016</v>
      </c>
      <c r="F1362" s="10">
        <v>42460</v>
      </c>
      <c r="G1362" t="s">
        <v>489</v>
      </c>
      <c r="H1362" t="s">
        <v>474</v>
      </c>
      <c r="I1362" t="s">
        <v>546</v>
      </c>
      <c r="J1362">
        <v>47720000</v>
      </c>
      <c r="K1362">
        <v>68636489.815996096</v>
      </c>
    </row>
    <row r="1363" spans="1:11" x14ac:dyDescent="0.25">
      <c r="A1363">
        <v>1035</v>
      </c>
      <c r="B1363" t="s">
        <v>293</v>
      </c>
      <c r="C1363" t="s">
        <v>2336</v>
      </c>
      <c r="E1363">
        <v>2016</v>
      </c>
      <c r="F1363" s="10">
        <v>42460</v>
      </c>
      <c r="G1363" t="s">
        <v>489</v>
      </c>
      <c r="H1363" t="s">
        <v>474</v>
      </c>
      <c r="I1363" t="s">
        <v>546</v>
      </c>
      <c r="J1363">
        <v>1239918000</v>
      </c>
      <c r="K1363">
        <v>1783395204.9386053</v>
      </c>
    </row>
    <row r="1364" spans="1:11" x14ac:dyDescent="0.25">
      <c r="A1364">
        <v>1035</v>
      </c>
      <c r="B1364" t="s">
        <v>293</v>
      </c>
      <c r="C1364" t="s">
        <v>2337</v>
      </c>
      <c r="E1364">
        <v>2016</v>
      </c>
      <c r="F1364" s="10">
        <v>42460</v>
      </c>
      <c r="G1364" t="s">
        <v>489</v>
      </c>
      <c r="H1364" t="s">
        <v>474</v>
      </c>
      <c r="I1364" t="s">
        <v>546</v>
      </c>
      <c r="J1364">
        <v>16056000</v>
      </c>
      <c r="K1364">
        <v>23093618.6187266</v>
      </c>
    </row>
    <row r="1365" spans="1:11" x14ac:dyDescent="0.25">
      <c r="A1365">
        <v>1683</v>
      </c>
      <c r="B1365" t="s">
        <v>306</v>
      </c>
      <c r="C1365" t="s">
        <v>436</v>
      </c>
      <c r="E1365">
        <v>2016</v>
      </c>
      <c r="F1365" s="10">
        <v>42460</v>
      </c>
      <c r="G1365" t="s">
        <v>489</v>
      </c>
      <c r="H1365" t="s">
        <v>474</v>
      </c>
      <c r="I1365" t="s">
        <v>546</v>
      </c>
      <c r="J1365">
        <v>819200000</v>
      </c>
      <c r="K1365">
        <v>1178269330.6216261</v>
      </c>
    </row>
    <row r="1366" spans="1:11" x14ac:dyDescent="0.25">
      <c r="A1366">
        <v>1683</v>
      </c>
      <c r="B1366" t="s">
        <v>306</v>
      </c>
      <c r="C1366" t="s">
        <v>2336</v>
      </c>
      <c r="E1366">
        <v>2016</v>
      </c>
      <c r="F1366" s="10">
        <v>42460</v>
      </c>
      <c r="G1366" t="s">
        <v>489</v>
      </c>
      <c r="H1366" t="s">
        <v>474</v>
      </c>
      <c r="I1366" t="s">
        <v>546</v>
      </c>
      <c r="J1366">
        <v>1753700000</v>
      </c>
      <c r="K1366">
        <v>2522376617.567317</v>
      </c>
    </row>
    <row r="1367" spans="1:11" x14ac:dyDescent="0.25">
      <c r="A1367">
        <v>1683</v>
      </c>
      <c r="B1367" t="s">
        <v>306</v>
      </c>
      <c r="C1367" t="s">
        <v>2337</v>
      </c>
      <c r="E1367">
        <v>2016</v>
      </c>
      <c r="F1367" s="10">
        <v>42460</v>
      </c>
      <c r="G1367" t="s">
        <v>489</v>
      </c>
      <c r="H1367" t="s">
        <v>474</v>
      </c>
      <c r="I1367" t="s">
        <v>546</v>
      </c>
      <c r="J1367">
        <v>316500000</v>
      </c>
      <c r="K1367">
        <v>455227347.58513755</v>
      </c>
    </row>
    <row r="1368" spans="1:11" x14ac:dyDescent="0.25">
      <c r="A1368">
        <v>1889</v>
      </c>
      <c r="B1368" t="s">
        <v>309</v>
      </c>
      <c r="C1368" t="s">
        <v>2336</v>
      </c>
      <c r="E1368">
        <v>2016</v>
      </c>
      <c r="F1368" s="10">
        <v>42460</v>
      </c>
      <c r="G1368" t="s">
        <v>489</v>
      </c>
      <c r="H1368" t="s">
        <v>474</v>
      </c>
      <c r="I1368" t="s">
        <v>546</v>
      </c>
      <c r="J1368">
        <v>803700000</v>
      </c>
      <c r="K1368">
        <v>1155975416.2849133</v>
      </c>
    </row>
    <row r="1369" spans="1:11" x14ac:dyDescent="0.25">
      <c r="A1369">
        <v>1889</v>
      </c>
      <c r="B1369" t="s">
        <v>309</v>
      </c>
      <c r="C1369" t="s">
        <v>2337</v>
      </c>
      <c r="E1369">
        <v>2016</v>
      </c>
      <c r="F1369" s="10">
        <v>42460</v>
      </c>
      <c r="G1369" t="s">
        <v>489</v>
      </c>
      <c r="H1369" t="s">
        <v>474</v>
      </c>
      <c r="I1369" t="s">
        <v>546</v>
      </c>
      <c r="J1369">
        <v>119900000</v>
      </c>
      <c r="K1369">
        <v>172454214.77237913</v>
      </c>
    </row>
    <row r="1370" spans="1:11" x14ac:dyDescent="0.25">
      <c r="A1370">
        <v>1890</v>
      </c>
      <c r="B1370" t="s">
        <v>289</v>
      </c>
      <c r="C1370" t="s">
        <v>436</v>
      </c>
      <c r="E1370">
        <v>2016</v>
      </c>
      <c r="F1370" s="10">
        <v>42460</v>
      </c>
      <c r="G1370" t="s">
        <v>489</v>
      </c>
      <c r="H1370" t="s">
        <v>474</v>
      </c>
      <c r="I1370" t="s">
        <v>546</v>
      </c>
      <c r="J1370">
        <v>133701000</v>
      </c>
      <c r="K1370">
        <v>192304428.43437749</v>
      </c>
    </row>
    <row r="1371" spans="1:11" x14ac:dyDescent="0.25">
      <c r="A1371">
        <v>1890</v>
      </c>
      <c r="B1371" t="s">
        <v>289</v>
      </c>
      <c r="C1371" t="s">
        <v>2336</v>
      </c>
      <c r="E1371">
        <v>2016</v>
      </c>
      <c r="F1371" s="10">
        <v>42460</v>
      </c>
      <c r="G1371" t="s">
        <v>489</v>
      </c>
      <c r="H1371" t="s">
        <v>474</v>
      </c>
      <c r="I1371" t="s">
        <v>546</v>
      </c>
      <c r="J1371">
        <v>302622000</v>
      </c>
      <c r="K1371">
        <v>435266383.50998265</v>
      </c>
    </row>
    <row r="1372" spans="1:11" x14ac:dyDescent="0.25">
      <c r="A1372">
        <v>1890</v>
      </c>
      <c r="B1372" t="s">
        <v>289</v>
      </c>
      <c r="C1372" t="s">
        <v>2337</v>
      </c>
      <c r="E1372">
        <v>2016</v>
      </c>
      <c r="F1372" s="10">
        <v>42460</v>
      </c>
      <c r="G1372" t="s">
        <v>489</v>
      </c>
      <c r="H1372" t="s">
        <v>474</v>
      </c>
      <c r="I1372" t="s">
        <v>546</v>
      </c>
      <c r="J1372">
        <v>59732000</v>
      </c>
      <c r="K1372">
        <v>85913554.268421605</v>
      </c>
    </row>
    <row r="1373" spans="1:11" x14ac:dyDescent="0.25">
      <c r="A1373">
        <v>1891</v>
      </c>
      <c r="B1373" t="s">
        <v>298</v>
      </c>
      <c r="C1373" t="s">
        <v>2336</v>
      </c>
      <c r="E1373">
        <v>2016</v>
      </c>
      <c r="F1373" s="10">
        <v>42460</v>
      </c>
      <c r="G1373" t="s">
        <v>489</v>
      </c>
      <c r="H1373" t="s">
        <v>474</v>
      </c>
      <c r="I1373" t="s">
        <v>546</v>
      </c>
      <c r="J1373">
        <v>743200000</v>
      </c>
      <c r="K1373">
        <v>1068957234.5190339</v>
      </c>
    </row>
    <row r="1374" spans="1:11" x14ac:dyDescent="0.25">
      <c r="A1374">
        <v>1891</v>
      </c>
      <c r="B1374" t="s">
        <v>298</v>
      </c>
      <c r="C1374" t="s">
        <v>2337</v>
      </c>
      <c r="E1374">
        <v>2016</v>
      </c>
      <c r="F1374" s="10">
        <v>42460</v>
      </c>
      <c r="G1374" t="s">
        <v>489</v>
      </c>
      <c r="H1374" t="s">
        <v>474</v>
      </c>
      <c r="I1374" t="s">
        <v>546</v>
      </c>
      <c r="J1374">
        <v>85900000</v>
      </c>
      <c r="K1374">
        <v>123551434.9370089</v>
      </c>
    </row>
    <row r="1375" spans="1:11" x14ac:dyDescent="0.25">
      <c r="A1375">
        <v>1892</v>
      </c>
      <c r="B1375" t="s">
        <v>307</v>
      </c>
      <c r="C1375" t="s">
        <v>436</v>
      </c>
      <c r="E1375">
        <v>2016</v>
      </c>
      <c r="F1375" s="10">
        <v>42460</v>
      </c>
      <c r="G1375" t="s">
        <v>489</v>
      </c>
      <c r="H1375" t="s">
        <v>474</v>
      </c>
      <c r="I1375" t="s">
        <v>546</v>
      </c>
      <c r="J1375">
        <v>119702000</v>
      </c>
      <c r="K1375">
        <v>172169427.99569079</v>
      </c>
    </row>
    <row r="1376" spans="1:11" x14ac:dyDescent="0.25">
      <c r="A1376">
        <v>1892</v>
      </c>
      <c r="B1376" t="s">
        <v>307</v>
      </c>
      <c r="C1376" t="s">
        <v>2336</v>
      </c>
      <c r="E1376">
        <v>2016</v>
      </c>
      <c r="F1376" s="10">
        <v>42460</v>
      </c>
      <c r="G1376" t="s">
        <v>489</v>
      </c>
      <c r="H1376" t="s">
        <v>474</v>
      </c>
      <c r="I1376" t="s">
        <v>546</v>
      </c>
      <c r="J1376">
        <v>214430000</v>
      </c>
      <c r="K1376">
        <v>308418325.88524818</v>
      </c>
    </row>
    <row r="1377" spans="1:11" x14ac:dyDescent="0.25">
      <c r="A1377">
        <v>1892</v>
      </c>
      <c r="B1377" t="s">
        <v>307</v>
      </c>
      <c r="C1377" t="s">
        <v>2337</v>
      </c>
      <c r="E1377">
        <v>2016</v>
      </c>
      <c r="F1377" s="10">
        <v>42460</v>
      </c>
      <c r="G1377" t="s">
        <v>489</v>
      </c>
      <c r="H1377" t="s">
        <v>474</v>
      </c>
      <c r="I1377" t="s">
        <v>546</v>
      </c>
      <c r="J1377">
        <v>46479000</v>
      </c>
      <c r="K1377">
        <v>66851538.352005087</v>
      </c>
    </row>
    <row r="1378" spans="1:11" x14ac:dyDescent="0.25">
      <c r="A1378">
        <v>1897</v>
      </c>
      <c r="B1378" t="s">
        <v>304</v>
      </c>
      <c r="C1378" t="s">
        <v>2336</v>
      </c>
      <c r="E1378">
        <v>2016</v>
      </c>
      <c r="F1378" s="10">
        <v>42460</v>
      </c>
      <c r="G1378" t="s">
        <v>489</v>
      </c>
      <c r="H1378" t="s">
        <v>474</v>
      </c>
      <c r="I1378" t="s">
        <v>546</v>
      </c>
      <c r="J1378">
        <v>39795000</v>
      </c>
      <c r="K1378">
        <v>57237827.163192891</v>
      </c>
    </row>
    <row r="1379" spans="1:11" x14ac:dyDescent="0.25">
      <c r="A1379">
        <v>1897</v>
      </c>
      <c r="B1379" t="s">
        <v>304</v>
      </c>
      <c r="C1379" t="s">
        <v>2337</v>
      </c>
      <c r="E1379">
        <v>2016</v>
      </c>
      <c r="F1379" s="10">
        <v>42460</v>
      </c>
      <c r="G1379" t="s">
        <v>489</v>
      </c>
      <c r="H1379" t="s">
        <v>474</v>
      </c>
      <c r="I1379" t="s">
        <v>546</v>
      </c>
      <c r="J1379">
        <v>3528000</v>
      </c>
      <c r="K1379">
        <v>5074382.5664466517</v>
      </c>
    </row>
    <row r="1380" spans="1:11" x14ac:dyDescent="0.25">
      <c r="A1380">
        <v>1898</v>
      </c>
      <c r="B1380" t="s">
        <v>310</v>
      </c>
      <c r="C1380" t="s">
        <v>2336</v>
      </c>
      <c r="E1380">
        <v>2016</v>
      </c>
      <c r="F1380" s="10">
        <v>42460</v>
      </c>
      <c r="G1380" t="s">
        <v>489</v>
      </c>
      <c r="H1380" t="s">
        <v>474</v>
      </c>
      <c r="I1380" t="s">
        <v>546</v>
      </c>
      <c r="J1380">
        <v>63019000</v>
      </c>
      <c r="K1380">
        <v>90641302.424858719</v>
      </c>
    </row>
    <row r="1381" spans="1:11" x14ac:dyDescent="0.25">
      <c r="A1381">
        <v>1898</v>
      </c>
      <c r="B1381" t="s">
        <v>310</v>
      </c>
      <c r="C1381" t="s">
        <v>2337</v>
      </c>
      <c r="E1381">
        <v>2016</v>
      </c>
      <c r="F1381" s="10">
        <v>42460</v>
      </c>
      <c r="G1381" t="s">
        <v>489</v>
      </c>
      <c r="H1381" t="s">
        <v>474</v>
      </c>
      <c r="I1381" t="s">
        <v>546</v>
      </c>
      <c r="J1381">
        <v>14701000</v>
      </c>
      <c r="K1381">
        <v>21144699.010581698</v>
      </c>
    </row>
    <row r="1382" spans="1:11" x14ac:dyDescent="0.25">
      <c r="A1382">
        <v>1898</v>
      </c>
      <c r="B1382" t="s">
        <v>310</v>
      </c>
      <c r="C1382" t="s">
        <v>434</v>
      </c>
      <c r="E1382">
        <v>2016</v>
      </c>
      <c r="F1382" s="10">
        <v>42460</v>
      </c>
      <c r="G1382" t="s">
        <v>489</v>
      </c>
      <c r="H1382" t="s">
        <v>474</v>
      </c>
      <c r="I1382" t="s">
        <v>546</v>
      </c>
      <c r="J1382">
        <v>9240000</v>
      </c>
      <c r="K1382">
        <v>13290049.57878885</v>
      </c>
    </row>
    <row r="1383" spans="1:11" x14ac:dyDescent="0.25">
      <c r="A1383">
        <v>1898</v>
      </c>
      <c r="B1383" t="s">
        <v>310</v>
      </c>
      <c r="C1383" t="s">
        <v>491</v>
      </c>
      <c r="E1383">
        <v>2016</v>
      </c>
      <c r="F1383" s="10">
        <v>42460</v>
      </c>
      <c r="G1383" t="s">
        <v>489</v>
      </c>
      <c r="H1383" t="s">
        <v>474</v>
      </c>
      <c r="I1383" t="s">
        <v>546</v>
      </c>
      <c r="J1383">
        <v>-395000</v>
      </c>
      <c r="K1383">
        <v>-568135.23632268352</v>
      </c>
    </row>
    <row r="1384" spans="1:11" x14ac:dyDescent="0.25">
      <c r="A1384">
        <v>8059</v>
      </c>
      <c r="B1384" t="s">
        <v>292</v>
      </c>
      <c r="C1384" t="s">
        <v>436</v>
      </c>
      <c r="E1384">
        <v>2016</v>
      </c>
      <c r="F1384" s="10">
        <v>42460</v>
      </c>
      <c r="G1384" t="s">
        <v>489</v>
      </c>
      <c r="H1384" t="s">
        <v>474</v>
      </c>
      <c r="I1384" t="s">
        <v>546</v>
      </c>
      <c r="J1384">
        <v>614700000</v>
      </c>
      <c r="K1384">
        <v>884133493.08241415</v>
      </c>
    </row>
    <row r="1385" spans="1:11" x14ac:dyDescent="0.25">
      <c r="A1385">
        <v>8059</v>
      </c>
      <c r="B1385" t="s">
        <v>292</v>
      </c>
      <c r="C1385" t="s">
        <v>2336</v>
      </c>
      <c r="E1385">
        <v>2016</v>
      </c>
      <c r="F1385" s="10">
        <v>42460</v>
      </c>
      <c r="G1385" t="s">
        <v>489</v>
      </c>
      <c r="H1385" t="s">
        <v>474</v>
      </c>
      <c r="I1385" t="s">
        <v>546</v>
      </c>
      <c r="J1385">
        <v>1218200000</v>
      </c>
      <c r="K1385">
        <v>1752157835.1602356</v>
      </c>
    </row>
    <row r="1386" spans="1:11" x14ac:dyDescent="0.25">
      <c r="A1386">
        <v>8059</v>
      </c>
      <c r="B1386" t="s">
        <v>292</v>
      </c>
      <c r="C1386" t="s">
        <v>2337</v>
      </c>
      <c r="E1386">
        <v>2016</v>
      </c>
      <c r="F1386" s="10">
        <v>42460</v>
      </c>
      <c r="G1386" t="s">
        <v>489</v>
      </c>
      <c r="H1386" t="s">
        <v>474</v>
      </c>
      <c r="I1386" t="s">
        <v>546</v>
      </c>
      <c r="J1386">
        <v>64800000</v>
      </c>
      <c r="K1386">
        <v>93202945.097999737</v>
      </c>
    </row>
    <row r="1387" spans="1:11" x14ac:dyDescent="0.25">
      <c r="A1387">
        <v>8081</v>
      </c>
      <c r="B1387" t="s">
        <v>303</v>
      </c>
      <c r="C1387" t="s">
        <v>436</v>
      </c>
      <c r="E1387">
        <v>2016</v>
      </c>
      <c r="F1387" s="10">
        <v>42460</v>
      </c>
      <c r="G1387" t="s">
        <v>489</v>
      </c>
      <c r="H1387" t="s">
        <v>474</v>
      </c>
      <c r="I1387" t="s">
        <v>546</v>
      </c>
      <c r="J1387">
        <v>438200000</v>
      </c>
      <c r="K1387">
        <v>630270533.05468333</v>
      </c>
    </row>
    <row r="1388" spans="1:11" x14ac:dyDescent="0.25">
      <c r="A1388">
        <v>8081</v>
      </c>
      <c r="B1388" t="s">
        <v>303</v>
      </c>
      <c r="C1388" t="s">
        <v>2336</v>
      </c>
      <c r="E1388">
        <v>2016</v>
      </c>
      <c r="F1388" s="10">
        <v>42460</v>
      </c>
      <c r="G1388" t="s">
        <v>489</v>
      </c>
      <c r="H1388" t="s">
        <v>474</v>
      </c>
      <c r="I1388" t="s">
        <v>546</v>
      </c>
      <c r="J1388">
        <v>1352300000</v>
      </c>
      <c r="K1388">
        <v>1945036152.0991518</v>
      </c>
    </row>
    <row r="1389" spans="1:11" x14ac:dyDescent="0.25">
      <c r="A1389">
        <v>8081</v>
      </c>
      <c r="B1389" t="s">
        <v>303</v>
      </c>
      <c r="C1389" t="s">
        <v>2337</v>
      </c>
      <c r="E1389">
        <v>2016</v>
      </c>
      <c r="F1389" s="10">
        <v>42460</v>
      </c>
      <c r="G1389" t="s">
        <v>489</v>
      </c>
      <c r="H1389" t="s">
        <v>474</v>
      </c>
      <c r="I1389" t="s">
        <v>546</v>
      </c>
      <c r="J1389">
        <v>152100000</v>
      </c>
      <c r="K1389">
        <v>218768023.91058269</v>
      </c>
    </row>
    <row r="1390" spans="1:11" x14ac:dyDescent="0.25">
      <c r="A1390">
        <v>8084</v>
      </c>
      <c r="B1390" t="s">
        <v>312</v>
      </c>
      <c r="C1390" t="s">
        <v>436</v>
      </c>
      <c r="E1390">
        <v>2016</v>
      </c>
      <c r="F1390" s="10">
        <v>42460</v>
      </c>
      <c r="G1390" t="s">
        <v>489</v>
      </c>
      <c r="H1390" t="s">
        <v>474</v>
      </c>
      <c r="I1390" t="s">
        <v>546</v>
      </c>
      <c r="J1390">
        <v>962500000</v>
      </c>
      <c r="K1390">
        <v>1384380164.4571719</v>
      </c>
    </row>
    <row r="1391" spans="1:11" x14ac:dyDescent="0.25">
      <c r="A1391">
        <v>8084</v>
      </c>
      <c r="B1391" t="s">
        <v>312</v>
      </c>
      <c r="C1391" t="s">
        <v>2336</v>
      </c>
      <c r="E1391">
        <v>2016</v>
      </c>
      <c r="F1391" s="10">
        <v>42460</v>
      </c>
      <c r="G1391" t="s">
        <v>489</v>
      </c>
      <c r="H1391" t="s">
        <v>474</v>
      </c>
      <c r="I1391" t="s">
        <v>546</v>
      </c>
      <c r="J1391">
        <v>1730000000</v>
      </c>
      <c r="K1391">
        <v>2488288503.3879557</v>
      </c>
    </row>
    <row r="1392" spans="1:11" x14ac:dyDescent="0.25">
      <c r="A1392">
        <v>8084</v>
      </c>
      <c r="B1392" t="s">
        <v>312</v>
      </c>
      <c r="C1392" t="s">
        <v>2337</v>
      </c>
      <c r="E1392">
        <v>2016</v>
      </c>
      <c r="F1392" s="10">
        <v>42460</v>
      </c>
      <c r="G1392" t="s">
        <v>489</v>
      </c>
      <c r="H1392" t="s">
        <v>474</v>
      </c>
      <c r="I1392" t="s">
        <v>546</v>
      </c>
      <c r="J1392">
        <v>397500000</v>
      </c>
      <c r="K1392">
        <v>571731028.95763719</v>
      </c>
    </row>
    <row r="1393" spans="1:11" x14ac:dyDescent="0.25">
      <c r="A1393">
        <v>11344</v>
      </c>
      <c r="B1393" t="s">
        <v>302</v>
      </c>
      <c r="C1393" t="s">
        <v>436</v>
      </c>
      <c r="E1393">
        <v>2016</v>
      </c>
      <c r="F1393" s="10">
        <v>42460</v>
      </c>
      <c r="G1393" t="s">
        <v>489</v>
      </c>
      <c r="H1393" t="s">
        <v>474</v>
      </c>
      <c r="I1393" t="s">
        <v>546</v>
      </c>
      <c r="J1393">
        <v>368800000</v>
      </c>
      <c r="K1393">
        <v>530451329.50836885</v>
      </c>
    </row>
    <row r="1394" spans="1:11" x14ac:dyDescent="0.25">
      <c r="A1394">
        <v>11344</v>
      </c>
      <c r="B1394" t="s">
        <v>302</v>
      </c>
      <c r="C1394" t="s">
        <v>2336</v>
      </c>
      <c r="E1394">
        <v>2016</v>
      </c>
      <c r="F1394" s="10">
        <v>42460</v>
      </c>
      <c r="G1394" t="s">
        <v>489</v>
      </c>
      <c r="H1394" t="s">
        <v>474</v>
      </c>
      <c r="I1394" t="s">
        <v>546</v>
      </c>
      <c r="J1394">
        <v>831800000</v>
      </c>
      <c r="K1394">
        <v>1196392125.5017929</v>
      </c>
    </row>
    <row r="1395" spans="1:11" x14ac:dyDescent="0.25">
      <c r="A1395">
        <v>11344</v>
      </c>
      <c r="B1395" t="s">
        <v>302</v>
      </c>
      <c r="C1395" t="s">
        <v>2337</v>
      </c>
      <c r="E1395">
        <v>2016</v>
      </c>
      <c r="F1395" s="10">
        <v>42460</v>
      </c>
      <c r="G1395" t="s">
        <v>489</v>
      </c>
      <c r="H1395" t="s">
        <v>474</v>
      </c>
      <c r="I1395" t="s">
        <v>546</v>
      </c>
      <c r="J1395">
        <v>89500000</v>
      </c>
      <c r="K1395">
        <v>128729376.33134222</v>
      </c>
    </row>
    <row r="1396" spans="1:11" x14ac:dyDescent="0.25">
      <c r="A1396">
        <v>11834</v>
      </c>
      <c r="B1396" t="s">
        <v>308</v>
      </c>
      <c r="C1396" t="s">
        <v>436</v>
      </c>
      <c r="E1396">
        <v>2016</v>
      </c>
      <c r="F1396" s="10">
        <v>42460</v>
      </c>
      <c r="G1396" t="s">
        <v>489</v>
      </c>
      <c r="H1396" t="s">
        <v>474</v>
      </c>
      <c r="I1396" t="s">
        <v>546</v>
      </c>
      <c r="J1396">
        <v>82000000</v>
      </c>
      <c r="K1396">
        <v>117941998.42648114</v>
      </c>
    </row>
    <row r="1397" spans="1:11" x14ac:dyDescent="0.25">
      <c r="A1397">
        <v>11834</v>
      </c>
      <c r="B1397" t="s">
        <v>308</v>
      </c>
      <c r="C1397" t="s">
        <v>2336</v>
      </c>
      <c r="E1397">
        <v>2016</v>
      </c>
      <c r="F1397" s="10">
        <v>42460</v>
      </c>
      <c r="G1397" t="s">
        <v>489</v>
      </c>
      <c r="H1397" t="s">
        <v>474</v>
      </c>
      <c r="I1397" t="s">
        <v>546</v>
      </c>
      <c r="J1397">
        <v>234904000</v>
      </c>
      <c r="K1397">
        <v>337866429.24846494</v>
      </c>
    </row>
    <row r="1398" spans="1:11" x14ac:dyDescent="0.25">
      <c r="A1398">
        <v>11834</v>
      </c>
      <c r="B1398" t="s">
        <v>308</v>
      </c>
      <c r="C1398" t="s">
        <v>2337</v>
      </c>
      <c r="E1398">
        <v>2016</v>
      </c>
      <c r="F1398" s="10">
        <v>42460</v>
      </c>
      <c r="G1398" t="s">
        <v>489</v>
      </c>
      <c r="H1398" t="s">
        <v>474</v>
      </c>
      <c r="I1398" t="s">
        <v>546</v>
      </c>
      <c r="J1398">
        <v>40710000</v>
      </c>
      <c r="K1398">
        <v>58553887.267585941</v>
      </c>
    </row>
    <row r="1399" spans="1:11" x14ac:dyDescent="0.25">
      <c r="A1399">
        <v>828</v>
      </c>
      <c r="B1399" t="s">
        <v>294</v>
      </c>
      <c r="C1399" t="s">
        <v>2336</v>
      </c>
      <c r="E1399">
        <v>2016</v>
      </c>
      <c r="F1399" s="10">
        <v>42551</v>
      </c>
      <c r="G1399" t="s">
        <v>489</v>
      </c>
      <c r="H1399" t="s">
        <v>474</v>
      </c>
      <c r="I1399" t="s">
        <v>546</v>
      </c>
      <c r="J1399">
        <v>45200000</v>
      </c>
      <c r="K1399">
        <v>60715149.235687613</v>
      </c>
    </row>
    <row r="1400" spans="1:11" x14ac:dyDescent="0.25">
      <c r="A1400">
        <v>828</v>
      </c>
      <c r="B1400" t="s">
        <v>294</v>
      </c>
      <c r="C1400" t="s">
        <v>2337</v>
      </c>
      <c r="E1400">
        <v>2016</v>
      </c>
      <c r="F1400" s="10">
        <v>42551</v>
      </c>
      <c r="G1400" t="s">
        <v>489</v>
      </c>
      <c r="H1400" t="s">
        <v>474</v>
      </c>
      <c r="I1400" t="s">
        <v>546</v>
      </c>
      <c r="J1400">
        <v>-5600000</v>
      </c>
      <c r="K1400">
        <v>-7522230.8787577571</v>
      </c>
    </row>
    <row r="1401" spans="1:11" x14ac:dyDescent="0.25">
      <c r="A1401">
        <v>1276</v>
      </c>
      <c r="B1401" t="s">
        <v>299</v>
      </c>
      <c r="C1401" t="s">
        <v>436</v>
      </c>
      <c r="E1401">
        <v>2016</v>
      </c>
      <c r="F1401" s="10">
        <v>42551</v>
      </c>
      <c r="G1401" t="s">
        <v>489</v>
      </c>
      <c r="H1401" t="s">
        <v>474</v>
      </c>
      <c r="I1401" t="s">
        <v>546</v>
      </c>
      <c r="J1401">
        <v>130500000</v>
      </c>
      <c r="K1401">
        <v>175294844.58533701</v>
      </c>
    </row>
    <row r="1402" spans="1:11" x14ac:dyDescent="0.25">
      <c r="A1402">
        <v>1276</v>
      </c>
      <c r="B1402" t="s">
        <v>299</v>
      </c>
      <c r="C1402" t="s">
        <v>2336</v>
      </c>
      <c r="E1402">
        <v>2016</v>
      </c>
      <c r="F1402" s="10">
        <v>42551</v>
      </c>
      <c r="G1402" t="s">
        <v>489</v>
      </c>
      <c r="H1402" t="s">
        <v>474</v>
      </c>
      <c r="I1402" t="s">
        <v>546</v>
      </c>
      <c r="J1402">
        <v>2494900000</v>
      </c>
      <c r="K1402">
        <v>3351288182.0379872</v>
      </c>
    </row>
    <row r="1403" spans="1:11" x14ac:dyDescent="0.25">
      <c r="A1403">
        <v>1276</v>
      </c>
      <c r="B1403" t="s">
        <v>299</v>
      </c>
      <c r="C1403" t="s">
        <v>2337</v>
      </c>
      <c r="E1403">
        <v>2016</v>
      </c>
      <c r="F1403" s="10">
        <v>42551</v>
      </c>
      <c r="G1403" t="s">
        <v>489</v>
      </c>
      <c r="H1403" t="s">
        <v>474</v>
      </c>
      <c r="I1403" t="s">
        <v>546</v>
      </c>
      <c r="J1403">
        <v>108900000</v>
      </c>
      <c r="K1403">
        <v>146280525.4815571</v>
      </c>
    </row>
    <row r="1404" spans="1:11" x14ac:dyDescent="0.25">
      <c r="A1404">
        <v>992</v>
      </c>
      <c r="B1404" t="s">
        <v>291</v>
      </c>
      <c r="C1404" t="s">
        <v>436</v>
      </c>
      <c r="E1404">
        <v>2016</v>
      </c>
      <c r="F1404" s="10">
        <v>42735</v>
      </c>
      <c r="G1404" t="s">
        <v>489</v>
      </c>
      <c r="H1404" t="s">
        <v>474</v>
      </c>
      <c r="I1404" t="s">
        <v>546</v>
      </c>
      <c r="J1404">
        <v>325000000</v>
      </c>
      <c r="K1404">
        <v>400129026.22137845</v>
      </c>
    </row>
    <row r="1405" spans="1:11" x14ac:dyDescent="0.25">
      <c r="A1405">
        <v>992</v>
      </c>
      <c r="B1405" t="s">
        <v>291</v>
      </c>
      <c r="C1405" t="s">
        <v>2336</v>
      </c>
      <c r="E1405">
        <v>2016</v>
      </c>
      <c r="F1405" s="10">
        <v>42735</v>
      </c>
      <c r="G1405" t="s">
        <v>489</v>
      </c>
      <c r="H1405" t="s">
        <v>474</v>
      </c>
      <c r="I1405" t="s">
        <v>546</v>
      </c>
      <c r="J1405">
        <v>5440000000</v>
      </c>
      <c r="K1405">
        <v>6697544315.8286114</v>
      </c>
    </row>
    <row r="1406" spans="1:11" x14ac:dyDescent="0.25">
      <c r="A1406">
        <v>992</v>
      </c>
      <c r="B1406" t="s">
        <v>291</v>
      </c>
      <c r="C1406" t="s">
        <v>2337</v>
      </c>
      <c r="E1406">
        <v>2016</v>
      </c>
      <c r="F1406" s="10">
        <v>42735</v>
      </c>
      <c r="G1406" t="s">
        <v>489</v>
      </c>
      <c r="H1406" t="s">
        <v>474</v>
      </c>
      <c r="I1406" t="s">
        <v>546</v>
      </c>
      <c r="J1406">
        <v>-526000000</v>
      </c>
      <c r="K1406">
        <v>-647593439.36136949</v>
      </c>
    </row>
    <row r="1407" spans="1:11" x14ac:dyDescent="0.25">
      <c r="A1407">
        <v>1494</v>
      </c>
      <c r="B1407" t="s">
        <v>301</v>
      </c>
      <c r="C1407" t="s">
        <v>436</v>
      </c>
      <c r="E1407">
        <v>2016</v>
      </c>
      <c r="F1407" s="10">
        <v>42735</v>
      </c>
      <c r="G1407" t="s">
        <v>489</v>
      </c>
      <c r="H1407" t="s">
        <v>474</v>
      </c>
      <c r="I1407" t="s">
        <v>546</v>
      </c>
      <c r="J1407">
        <v>84254000</v>
      </c>
      <c r="K1407">
        <v>103730679.92386468</v>
      </c>
    </row>
    <row r="1408" spans="1:11" x14ac:dyDescent="0.25">
      <c r="A1408">
        <v>1494</v>
      </c>
      <c r="B1408" t="s">
        <v>301</v>
      </c>
      <c r="C1408" t="s">
        <v>2336</v>
      </c>
      <c r="E1408">
        <v>2016</v>
      </c>
      <c r="F1408" s="10">
        <v>42735</v>
      </c>
      <c r="G1408" t="s">
        <v>489</v>
      </c>
      <c r="H1408" t="s">
        <v>474</v>
      </c>
      <c r="I1408" t="s">
        <v>546</v>
      </c>
      <c r="J1408">
        <v>1407198000</v>
      </c>
      <c r="K1408">
        <v>1732494662.8943732</v>
      </c>
    </row>
    <row r="1409" spans="1:11" x14ac:dyDescent="0.25">
      <c r="A1409">
        <v>1494</v>
      </c>
      <c r="B1409" t="s">
        <v>301</v>
      </c>
      <c r="C1409" t="s">
        <v>2337</v>
      </c>
      <c r="E1409">
        <v>2016</v>
      </c>
      <c r="F1409" s="10">
        <v>42735</v>
      </c>
      <c r="G1409" t="s">
        <v>489</v>
      </c>
      <c r="H1409" t="s">
        <v>474</v>
      </c>
      <c r="I1409" t="s">
        <v>546</v>
      </c>
      <c r="J1409">
        <v>51324000</v>
      </c>
      <c r="K1409">
        <v>63188375.820880085</v>
      </c>
    </row>
    <row r="1410" spans="1:11" x14ac:dyDescent="0.25">
      <c r="A1410">
        <v>8186</v>
      </c>
      <c r="B1410" t="s">
        <v>305</v>
      </c>
      <c r="C1410" t="s">
        <v>436</v>
      </c>
      <c r="E1410">
        <v>2016</v>
      </c>
      <c r="F1410" s="10">
        <v>42735</v>
      </c>
      <c r="G1410" t="s">
        <v>489</v>
      </c>
      <c r="H1410" t="s">
        <v>474</v>
      </c>
      <c r="I1410" t="s">
        <v>546</v>
      </c>
      <c r="J1410">
        <v>134403000</v>
      </c>
      <c r="K1410">
        <v>165472435.41917518</v>
      </c>
    </row>
    <row r="1411" spans="1:11" x14ac:dyDescent="0.25">
      <c r="A1411">
        <v>8186</v>
      </c>
      <c r="B1411" t="s">
        <v>305</v>
      </c>
      <c r="C1411" t="s">
        <v>2336</v>
      </c>
      <c r="E1411">
        <v>2016</v>
      </c>
      <c r="F1411" s="10">
        <v>42735</v>
      </c>
      <c r="G1411" t="s">
        <v>489</v>
      </c>
      <c r="H1411" t="s">
        <v>474</v>
      </c>
      <c r="I1411" t="s">
        <v>546</v>
      </c>
      <c r="J1411">
        <v>590078000</v>
      </c>
      <c r="K1411">
        <v>726484109.33741093</v>
      </c>
    </row>
    <row r="1412" spans="1:11" x14ac:dyDescent="0.25">
      <c r="A1412">
        <v>8186</v>
      </c>
      <c r="B1412" t="s">
        <v>305</v>
      </c>
      <c r="C1412" t="s">
        <v>2337</v>
      </c>
      <c r="E1412">
        <v>2016</v>
      </c>
      <c r="F1412" s="10">
        <v>42735</v>
      </c>
      <c r="G1412" t="s">
        <v>489</v>
      </c>
      <c r="H1412" t="s">
        <v>474</v>
      </c>
      <c r="I1412" t="s">
        <v>546</v>
      </c>
      <c r="J1412">
        <v>67173000</v>
      </c>
      <c r="K1412">
        <v>82701129.471903548</v>
      </c>
    </row>
    <row r="1413" spans="1:11" x14ac:dyDescent="0.25">
      <c r="A1413">
        <v>8196</v>
      </c>
      <c r="B1413" t="s">
        <v>296</v>
      </c>
      <c r="C1413" t="s">
        <v>2336</v>
      </c>
      <c r="E1413">
        <v>2016</v>
      </c>
      <c r="F1413" s="10">
        <v>42735</v>
      </c>
      <c r="G1413" t="s">
        <v>489</v>
      </c>
      <c r="H1413" t="s">
        <v>474</v>
      </c>
      <c r="I1413" t="s">
        <v>546</v>
      </c>
      <c r="J1413">
        <v>111168000</v>
      </c>
      <c r="K1413">
        <v>136866287.95993292</v>
      </c>
    </row>
    <row r="1414" spans="1:11" x14ac:dyDescent="0.25">
      <c r="A1414">
        <v>8196</v>
      </c>
      <c r="B1414" t="s">
        <v>296</v>
      </c>
      <c r="C1414" t="s">
        <v>2337</v>
      </c>
      <c r="E1414">
        <v>2016</v>
      </c>
      <c r="F1414" s="10">
        <v>42735</v>
      </c>
      <c r="G1414" t="s">
        <v>489</v>
      </c>
      <c r="H1414" t="s">
        <v>474</v>
      </c>
      <c r="I1414" t="s">
        <v>546</v>
      </c>
      <c r="J1414">
        <v>6654000</v>
      </c>
      <c r="K1414">
        <v>8192180.124544776</v>
      </c>
    </row>
    <row r="1415" spans="1:11" x14ac:dyDescent="0.25">
      <c r="A1415">
        <v>8196</v>
      </c>
      <c r="B1415" t="s">
        <v>296</v>
      </c>
      <c r="C1415" t="s">
        <v>491</v>
      </c>
      <c r="E1415">
        <v>2016</v>
      </c>
      <c r="F1415" s="10">
        <v>42735</v>
      </c>
      <c r="G1415" t="s">
        <v>489</v>
      </c>
      <c r="H1415" t="s">
        <v>474</v>
      </c>
      <c r="I1415" t="s">
        <v>546</v>
      </c>
      <c r="J1415">
        <v>3976000</v>
      </c>
      <c r="K1415">
        <v>4895116.9484806173</v>
      </c>
    </row>
    <row r="1416" spans="1:11" x14ac:dyDescent="0.25">
      <c r="A1416">
        <v>500</v>
      </c>
      <c r="B1416" t="s">
        <v>311</v>
      </c>
      <c r="C1416" t="s">
        <v>436</v>
      </c>
      <c r="E1416">
        <v>2017</v>
      </c>
      <c r="F1416" s="10">
        <v>42825</v>
      </c>
      <c r="G1416" t="s">
        <v>489</v>
      </c>
      <c r="H1416" t="s">
        <v>474</v>
      </c>
      <c r="I1416" t="s">
        <v>546</v>
      </c>
      <c r="J1416">
        <v>1009806000</v>
      </c>
      <c r="K1416">
        <v>1261888397.6436892</v>
      </c>
    </row>
    <row r="1417" spans="1:11" x14ac:dyDescent="0.25">
      <c r="A1417">
        <v>500</v>
      </c>
      <c r="B1417" t="s">
        <v>311</v>
      </c>
      <c r="C1417" t="s">
        <v>2336</v>
      </c>
      <c r="E1417">
        <v>2017</v>
      </c>
      <c r="F1417" s="10">
        <v>42825</v>
      </c>
      <c r="G1417" t="s">
        <v>489</v>
      </c>
      <c r="H1417" t="s">
        <v>474</v>
      </c>
      <c r="I1417" t="s">
        <v>546</v>
      </c>
      <c r="J1417">
        <v>2060100000</v>
      </c>
      <c r="K1417">
        <v>2574371996.1911139</v>
      </c>
    </row>
    <row r="1418" spans="1:11" x14ac:dyDescent="0.25">
      <c r="A1418">
        <v>500</v>
      </c>
      <c r="B1418" t="s">
        <v>311</v>
      </c>
      <c r="C1418" t="s">
        <v>2337</v>
      </c>
      <c r="E1418">
        <v>2017</v>
      </c>
      <c r="F1418" s="10">
        <v>42825</v>
      </c>
      <c r="G1418" t="s">
        <v>489</v>
      </c>
      <c r="H1418" t="s">
        <v>474</v>
      </c>
      <c r="I1418" t="s">
        <v>546</v>
      </c>
      <c r="J1418">
        <v>77500000</v>
      </c>
      <c r="K1418">
        <v>96846672.348338112</v>
      </c>
    </row>
    <row r="1419" spans="1:11" x14ac:dyDescent="0.25">
      <c r="A1419">
        <v>505</v>
      </c>
      <c r="B1419" t="s">
        <v>313</v>
      </c>
      <c r="C1419" t="s">
        <v>436</v>
      </c>
      <c r="E1419">
        <v>2017</v>
      </c>
      <c r="F1419" s="10">
        <v>42825</v>
      </c>
      <c r="G1419" t="s">
        <v>489</v>
      </c>
      <c r="H1419" t="s">
        <v>474</v>
      </c>
      <c r="I1419" t="s">
        <v>546</v>
      </c>
      <c r="J1419">
        <v>323700000</v>
      </c>
      <c r="K1419">
        <v>404506681.79557478</v>
      </c>
    </row>
    <row r="1420" spans="1:11" x14ac:dyDescent="0.25">
      <c r="A1420">
        <v>505</v>
      </c>
      <c r="B1420" t="s">
        <v>313</v>
      </c>
      <c r="C1420" t="s">
        <v>2336</v>
      </c>
      <c r="E1420">
        <v>2017</v>
      </c>
      <c r="F1420" s="10">
        <v>42825</v>
      </c>
      <c r="G1420" t="s">
        <v>489</v>
      </c>
      <c r="H1420" t="s">
        <v>474</v>
      </c>
      <c r="I1420" t="s">
        <v>546</v>
      </c>
      <c r="J1420">
        <v>525300000</v>
      </c>
      <c r="K1420">
        <v>656432993.34944534</v>
      </c>
    </row>
    <row r="1421" spans="1:11" x14ac:dyDescent="0.25">
      <c r="A1421">
        <v>505</v>
      </c>
      <c r="B1421" t="s">
        <v>313</v>
      </c>
      <c r="C1421" t="s">
        <v>2337</v>
      </c>
      <c r="E1421">
        <v>2017</v>
      </c>
      <c r="F1421" s="10">
        <v>42825</v>
      </c>
      <c r="G1421" t="s">
        <v>489</v>
      </c>
      <c r="H1421" t="s">
        <v>474</v>
      </c>
      <c r="I1421" t="s">
        <v>546</v>
      </c>
      <c r="J1421">
        <v>146100000</v>
      </c>
      <c r="K1421">
        <v>182571597.80764127</v>
      </c>
    </row>
    <row r="1422" spans="1:11" x14ac:dyDescent="0.25">
      <c r="A1422">
        <v>506</v>
      </c>
      <c r="B1422" t="s">
        <v>314</v>
      </c>
      <c r="C1422" t="s">
        <v>436</v>
      </c>
      <c r="E1422">
        <v>2017</v>
      </c>
      <c r="F1422" s="10">
        <v>42825</v>
      </c>
      <c r="G1422" t="s">
        <v>489</v>
      </c>
      <c r="H1422" t="s">
        <v>474</v>
      </c>
      <c r="I1422" t="s">
        <v>546</v>
      </c>
      <c r="J1422">
        <v>563200000</v>
      </c>
      <c r="K1422">
        <v>703794140.21398735</v>
      </c>
    </row>
    <row r="1423" spans="1:11" x14ac:dyDescent="0.25">
      <c r="A1423">
        <v>506</v>
      </c>
      <c r="B1423" t="s">
        <v>314</v>
      </c>
      <c r="C1423" t="s">
        <v>2336</v>
      </c>
      <c r="E1423">
        <v>2017</v>
      </c>
      <c r="F1423" s="10">
        <v>42825</v>
      </c>
      <c r="G1423" t="s">
        <v>489</v>
      </c>
      <c r="H1423" t="s">
        <v>474</v>
      </c>
      <c r="I1423" t="s">
        <v>546</v>
      </c>
      <c r="J1423">
        <v>1003100000</v>
      </c>
      <c r="K1423">
        <v>1253508348.8079736</v>
      </c>
    </row>
    <row r="1424" spans="1:11" x14ac:dyDescent="0.25">
      <c r="A1424">
        <v>506</v>
      </c>
      <c r="B1424" t="s">
        <v>314</v>
      </c>
      <c r="C1424" t="s">
        <v>2337</v>
      </c>
      <c r="E1424">
        <v>2017</v>
      </c>
      <c r="F1424" s="10">
        <v>42825</v>
      </c>
      <c r="G1424" t="s">
        <v>489</v>
      </c>
      <c r="H1424" t="s">
        <v>474</v>
      </c>
      <c r="I1424" t="s">
        <v>546</v>
      </c>
      <c r="J1424">
        <v>-261300000</v>
      </c>
      <c r="K1424">
        <v>-326529490.12413871</v>
      </c>
    </row>
    <row r="1425" spans="1:11" x14ac:dyDescent="0.25">
      <c r="A1425">
        <v>506</v>
      </c>
      <c r="B1425" t="s">
        <v>314</v>
      </c>
      <c r="C1425" t="s">
        <v>490</v>
      </c>
      <c r="E1425">
        <v>2017</v>
      </c>
      <c r="F1425" s="10">
        <v>42825</v>
      </c>
      <c r="G1425" t="s">
        <v>489</v>
      </c>
      <c r="H1425" t="s">
        <v>474</v>
      </c>
      <c r="I1425" t="s">
        <v>546</v>
      </c>
      <c r="J1425">
        <v>680100000</v>
      </c>
      <c r="K1425">
        <v>849876411.14973867</v>
      </c>
    </row>
    <row r="1426" spans="1:11" x14ac:dyDescent="0.25">
      <c r="A1426">
        <v>506</v>
      </c>
      <c r="B1426" t="s">
        <v>314</v>
      </c>
      <c r="C1426" t="s">
        <v>434</v>
      </c>
      <c r="E1426">
        <v>2017</v>
      </c>
      <c r="F1426" s="10">
        <v>42825</v>
      </c>
      <c r="G1426" t="s">
        <v>489</v>
      </c>
      <c r="H1426" t="s">
        <v>474</v>
      </c>
      <c r="I1426" t="s">
        <v>546</v>
      </c>
      <c r="J1426">
        <v>276900000</v>
      </c>
      <c r="K1426">
        <v>346023788.04199773</v>
      </c>
    </row>
    <row r="1427" spans="1:11" x14ac:dyDescent="0.25">
      <c r="A1427">
        <v>506</v>
      </c>
      <c r="B1427" t="s">
        <v>314</v>
      </c>
      <c r="C1427" t="s">
        <v>491</v>
      </c>
      <c r="E1427">
        <v>2017</v>
      </c>
      <c r="F1427" s="10">
        <v>42825</v>
      </c>
      <c r="G1427" t="s">
        <v>489</v>
      </c>
      <c r="H1427" t="s">
        <v>474</v>
      </c>
      <c r="I1427" t="s">
        <v>546</v>
      </c>
      <c r="J1427">
        <v>101500000</v>
      </c>
      <c r="K1427">
        <v>126837899.91427508</v>
      </c>
    </row>
    <row r="1428" spans="1:11" x14ac:dyDescent="0.25">
      <c r="A1428">
        <v>1035</v>
      </c>
      <c r="B1428" t="s">
        <v>293</v>
      </c>
      <c r="C1428" t="s">
        <v>436</v>
      </c>
      <c r="E1428">
        <v>2017</v>
      </c>
      <c r="F1428" s="10">
        <v>42825</v>
      </c>
      <c r="G1428" t="s">
        <v>489</v>
      </c>
      <c r="H1428" t="s">
        <v>474</v>
      </c>
      <c r="I1428" t="s">
        <v>546</v>
      </c>
      <c r="J1428">
        <v>96400000</v>
      </c>
      <c r="K1428">
        <v>120464764.05651347</v>
      </c>
    </row>
    <row r="1429" spans="1:11" x14ac:dyDescent="0.25">
      <c r="A1429">
        <v>1035</v>
      </c>
      <c r="B1429" t="s">
        <v>293</v>
      </c>
      <c r="C1429" t="s">
        <v>2336</v>
      </c>
      <c r="E1429">
        <v>2017</v>
      </c>
      <c r="F1429" s="10">
        <v>42825</v>
      </c>
      <c r="G1429" t="s">
        <v>489</v>
      </c>
      <c r="H1429" t="s">
        <v>474</v>
      </c>
      <c r="I1429" t="s">
        <v>546</v>
      </c>
      <c r="J1429">
        <v>1509500000</v>
      </c>
      <c r="K1429">
        <v>1886323250.4492435</v>
      </c>
    </row>
    <row r="1430" spans="1:11" x14ac:dyDescent="0.25">
      <c r="A1430">
        <v>1035</v>
      </c>
      <c r="B1430" t="s">
        <v>293</v>
      </c>
      <c r="C1430" t="s">
        <v>2337</v>
      </c>
      <c r="E1430">
        <v>2017</v>
      </c>
      <c r="F1430" s="10">
        <v>42825</v>
      </c>
      <c r="G1430" t="s">
        <v>489</v>
      </c>
      <c r="H1430" t="s">
        <v>474</v>
      </c>
      <c r="I1430" t="s">
        <v>546</v>
      </c>
      <c r="J1430">
        <v>47700000</v>
      </c>
      <c r="K1430">
        <v>59607564.787299715</v>
      </c>
    </row>
    <row r="1431" spans="1:11" x14ac:dyDescent="0.25">
      <c r="A1431">
        <v>1035</v>
      </c>
      <c r="B1431" t="s">
        <v>293</v>
      </c>
      <c r="C1431" t="s">
        <v>490</v>
      </c>
      <c r="E1431">
        <v>2017</v>
      </c>
      <c r="F1431" s="10">
        <v>42825</v>
      </c>
      <c r="G1431" t="s">
        <v>489</v>
      </c>
      <c r="H1431" t="s">
        <v>474</v>
      </c>
      <c r="I1431" t="s">
        <v>546</v>
      </c>
      <c r="J1431">
        <v>6900000</v>
      </c>
      <c r="K1431">
        <v>8622477.9252068773</v>
      </c>
    </row>
    <row r="1432" spans="1:11" x14ac:dyDescent="0.25">
      <c r="A1432">
        <v>1035</v>
      </c>
      <c r="B1432" t="s">
        <v>293</v>
      </c>
      <c r="C1432" t="s">
        <v>434</v>
      </c>
      <c r="E1432">
        <v>2017</v>
      </c>
      <c r="F1432" s="10">
        <v>42825</v>
      </c>
      <c r="G1432" t="s">
        <v>489</v>
      </c>
      <c r="H1432" t="s">
        <v>474</v>
      </c>
      <c r="I1432" t="s">
        <v>546</v>
      </c>
      <c r="J1432">
        <v>23000000</v>
      </c>
      <c r="K1432">
        <v>28741593.084022924</v>
      </c>
    </row>
    <row r="1433" spans="1:11" x14ac:dyDescent="0.25">
      <c r="A1433">
        <v>1035</v>
      </c>
      <c r="B1433" t="s">
        <v>293</v>
      </c>
      <c r="C1433" t="s">
        <v>491</v>
      </c>
      <c r="E1433">
        <v>2017</v>
      </c>
      <c r="F1433" s="10">
        <v>42825</v>
      </c>
      <c r="G1433" t="s">
        <v>489</v>
      </c>
      <c r="H1433" t="s">
        <v>474</v>
      </c>
      <c r="I1433" t="s">
        <v>546</v>
      </c>
      <c r="J1433">
        <v>18800000</v>
      </c>
      <c r="K1433">
        <v>23493128.259983953</v>
      </c>
    </row>
    <row r="1434" spans="1:11" x14ac:dyDescent="0.25">
      <c r="A1434">
        <v>1683</v>
      </c>
      <c r="B1434" t="s">
        <v>306</v>
      </c>
      <c r="C1434" t="s">
        <v>436</v>
      </c>
      <c r="E1434">
        <v>2017</v>
      </c>
      <c r="F1434" s="10">
        <v>42825</v>
      </c>
      <c r="G1434" t="s">
        <v>489</v>
      </c>
      <c r="H1434" t="s">
        <v>474</v>
      </c>
      <c r="I1434" t="s">
        <v>546</v>
      </c>
      <c r="J1434">
        <v>843800000</v>
      </c>
      <c r="K1434">
        <v>1054441575.8390671</v>
      </c>
    </row>
    <row r="1435" spans="1:11" x14ac:dyDescent="0.25">
      <c r="A1435">
        <v>1683</v>
      </c>
      <c r="B1435" t="s">
        <v>306</v>
      </c>
      <c r="C1435" t="s">
        <v>2336</v>
      </c>
      <c r="E1435">
        <v>2017</v>
      </c>
      <c r="F1435" s="10">
        <v>42825</v>
      </c>
      <c r="G1435" t="s">
        <v>489</v>
      </c>
      <c r="H1435" t="s">
        <v>474</v>
      </c>
      <c r="I1435" t="s">
        <v>546</v>
      </c>
      <c r="J1435">
        <v>1638000000</v>
      </c>
      <c r="K1435">
        <v>2046901281.3751976</v>
      </c>
    </row>
    <row r="1436" spans="1:11" x14ac:dyDescent="0.25">
      <c r="A1436">
        <v>1683</v>
      </c>
      <c r="B1436" t="s">
        <v>306</v>
      </c>
      <c r="C1436" t="s">
        <v>2337</v>
      </c>
      <c r="E1436">
        <v>2017</v>
      </c>
      <c r="F1436" s="10">
        <v>42825</v>
      </c>
      <c r="G1436" t="s">
        <v>489</v>
      </c>
      <c r="H1436" t="s">
        <v>474</v>
      </c>
      <c r="I1436" t="s">
        <v>546</v>
      </c>
      <c r="J1436">
        <v>329000000</v>
      </c>
      <c r="K1436">
        <v>411129744.54971921</v>
      </c>
    </row>
    <row r="1437" spans="1:11" x14ac:dyDescent="0.25">
      <c r="A1437">
        <v>1889</v>
      </c>
      <c r="B1437" t="s">
        <v>309</v>
      </c>
      <c r="C1437" t="s">
        <v>436</v>
      </c>
      <c r="E1437">
        <v>2017</v>
      </c>
      <c r="F1437" s="10">
        <v>42825</v>
      </c>
      <c r="G1437" t="s">
        <v>489</v>
      </c>
      <c r="H1437" t="s">
        <v>474</v>
      </c>
      <c r="I1437" t="s">
        <v>546</v>
      </c>
      <c r="J1437">
        <v>480600000</v>
      </c>
      <c r="K1437">
        <v>600574332.00788772</v>
      </c>
    </row>
    <row r="1438" spans="1:11" x14ac:dyDescent="0.25">
      <c r="A1438">
        <v>1889</v>
      </c>
      <c r="B1438" t="s">
        <v>309</v>
      </c>
      <c r="C1438" t="s">
        <v>2336</v>
      </c>
      <c r="E1438">
        <v>2017</v>
      </c>
      <c r="F1438" s="10">
        <v>42825</v>
      </c>
      <c r="G1438" t="s">
        <v>489</v>
      </c>
      <c r="H1438" t="s">
        <v>474</v>
      </c>
      <c r="I1438" t="s">
        <v>546</v>
      </c>
      <c r="J1438">
        <v>809700000</v>
      </c>
      <c r="K1438">
        <v>1011829040.0057983</v>
      </c>
    </row>
    <row r="1439" spans="1:11" x14ac:dyDescent="0.25">
      <c r="A1439">
        <v>1889</v>
      </c>
      <c r="B1439" t="s">
        <v>309</v>
      </c>
      <c r="C1439" t="s">
        <v>2337</v>
      </c>
      <c r="E1439">
        <v>2017</v>
      </c>
      <c r="F1439" s="10">
        <v>42825</v>
      </c>
      <c r="G1439" t="s">
        <v>489</v>
      </c>
      <c r="H1439" t="s">
        <v>474</v>
      </c>
      <c r="I1439" t="s">
        <v>546</v>
      </c>
      <c r="J1439">
        <v>-175700000</v>
      </c>
      <c r="K1439">
        <v>-219560778.47229686</v>
      </c>
    </row>
    <row r="1440" spans="1:11" x14ac:dyDescent="0.25">
      <c r="A1440">
        <v>1889</v>
      </c>
      <c r="B1440" t="s">
        <v>309</v>
      </c>
      <c r="C1440" t="s">
        <v>490</v>
      </c>
      <c r="E1440">
        <v>2017</v>
      </c>
      <c r="F1440" s="10">
        <v>42825</v>
      </c>
      <c r="G1440" t="s">
        <v>489</v>
      </c>
      <c r="H1440" t="s">
        <v>474</v>
      </c>
      <c r="I1440" t="s">
        <v>546</v>
      </c>
      <c r="J1440">
        <v>103100000</v>
      </c>
      <c r="K1440">
        <v>128837315.08533753</v>
      </c>
    </row>
    <row r="1441" spans="1:11" x14ac:dyDescent="0.25">
      <c r="A1441">
        <v>1889</v>
      </c>
      <c r="B1441" t="s">
        <v>309</v>
      </c>
      <c r="C1441" t="s">
        <v>434</v>
      </c>
      <c r="E1441">
        <v>2017</v>
      </c>
      <c r="F1441" s="10">
        <v>42825</v>
      </c>
      <c r="G1441" t="s">
        <v>489</v>
      </c>
      <c r="H1441" t="s">
        <v>474</v>
      </c>
      <c r="I1441" t="s">
        <v>546</v>
      </c>
      <c r="J1441">
        <v>245200000</v>
      </c>
      <c r="K1441">
        <v>306410374.96532261</v>
      </c>
    </row>
    <row r="1442" spans="1:11" x14ac:dyDescent="0.25">
      <c r="A1442">
        <v>1889</v>
      </c>
      <c r="B1442" t="s">
        <v>309</v>
      </c>
      <c r="C1442" t="s">
        <v>491</v>
      </c>
      <c r="E1442">
        <v>2017</v>
      </c>
      <c r="F1442" s="10">
        <v>42825</v>
      </c>
      <c r="G1442" t="s">
        <v>489</v>
      </c>
      <c r="H1442" t="s">
        <v>474</v>
      </c>
      <c r="I1442" t="s">
        <v>546</v>
      </c>
      <c r="J1442">
        <v>84900000</v>
      </c>
      <c r="K1442">
        <v>106093967.514502</v>
      </c>
    </row>
    <row r="1443" spans="1:11" x14ac:dyDescent="0.25">
      <c r="A1443">
        <v>1890</v>
      </c>
      <c r="B1443" t="s">
        <v>289</v>
      </c>
      <c r="C1443" t="s">
        <v>436</v>
      </c>
      <c r="E1443">
        <v>2017</v>
      </c>
      <c r="F1443" s="10">
        <v>42825</v>
      </c>
      <c r="G1443" t="s">
        <v>489</v>
      </c>
      <c r="H1443" t="s">
        <v>474</v>
      </c>
      <c r="I1443" t="s">
        <v>546</v>
      </c>
      <c r="J1443">
        <v>134418000</v>
      </c>
      <c r="K1443">
        <v>167973367.78992146</v>
      </c>
    </row>
    <row r="1444" spans="1:11" x14ac:dyDescent="0.25">
      <c r="A1444">
        <v>1890</v>
      </c>
      <c r="B1444" t="s">
        <v>289</v>
      </c>
      <c r="C1444" t="s">
        <v>2336</v>
      </c>
      <c r="E1444">
        <v>2017</v>
      </c>
      <c r="F1444" s="10">
        <v>42825</v>
      </c>
      <c r="G1444" t="s">
        <v>489</v>
      </c>
      <c r="H1444" t="s">
        <v>474</v>
      </c>
      <c r="I1444" t="s">
        <v>546</v>
      </c>
      <c r="J1444">
        <v>308662000</v>
      </c>
      <c r="K1444">
        <v>385714678.45655143</v>
      </c>
    </row>
    <row r="1445" spans="1:11" x14ac:dyDescent="0.25">
      <c r="A1445">
        <v>1890</v>
      </c>
      <c r="B1445" t="s">
        <v>289</v>
      </c>
      <c r="C1445" t="s">
        <v>2337</v>
      </c>
      <c r="E1445">
        <v>2017</v>
      </c>
      <c r="F1445" s="10">
        <v>42825</v>
      </c>
      <c r="G1445" t="s">
        <v>489</v>
      </c>
      <c r="H1445" t="s">
        <v>474</v>
      </c>
      <c r="I1445" t="s">
        <v>546</v>
      </c>
      <c r="J1445">
        <v>30901000</v>
      </c>
      <c r="K1445">
        <v>38614955.125625752</v>
      </c>
    </row>
    <row r="1446" spans="1:11" x14ac:dyDescent="0.25">
      <c r="A1446">
        <v>1891</v>
      </c>
      <c r="B1446" t="s">
        <v>298</v>
      </c>
      <c r="C1446" t="s">
        <v>436</v>
      </c>
      <c r="E1446">
        <v>2017</v>
      </c>
      <c r="F1446" s="10">
        <v>42825</v>
      </c>
      <c r="G1446" t="s">
        <v>489</v>
      </c>
      <c r="H1446" t="s">
        <v>474</v>
      </c>
      <c r="I1446" t="s">
        <v>546</v>
      </c>
      <c r="J1446">
        <v>341552000</v>
      </c>
      <c r="K1446">
        <v>426815156.56670421</v>
      </c>
    </row>
    <row r="1447" spans="1:11" x14ac:dyDescent="0.25">
      <c r="A1447">
        <v>1891</v>
      </c>
      <c r="B1447" t="s">
        <v>298</v>
      </c>
      <c r="C1447" t="s">
        <v>2336</v>
      </c>
      <c r="E1447">
        <v>2017</v>
      </c>
      <c r="F1447" s="10">
        <v>42825</v>
      </c>
      <c r="G1447" t="s">
        <v>489</v>
      </c>
      <c r="H1447" t="s">
        <v>474</v>
      </c>
      <c r="I1447" t="s">
        <v>546</v>
      </c>
      <c r="J1447">
        <v>743600000</v>
      </c>
      <c r="K1447">
        <v>929228200.75128031</v>
      </c>
    </row>
    <row r="1448" spans="1:11" x14ac:dyDescent="0.25">
      <c r="A1448">
        <v>1891</v>
      </c>
      <c r="B1448" t="s">
        <v>298</v>
      </c>
      <c r="C1448" t="s">
        <v>2337</v>
      </c>
      <c r="E1448">
        <v>2017</v>
      </c>
      <c r="F1448" s="10">
        <v>42825</v>
      </c>
      <c r="G1448" t="s">
        <v>489</v>
      </c>
      <c r="H1448" t="s">
        <v>474</v>
      </c>
      <c r="I1448" t="s">
        <v>546</v>
      </c>
      <c r="J1448">
        <v>-70000000</v>
      </c>
      <c r="K1448">
        <v>-87474413.733982816</v>
      </c>
    </row>
    <row r="1449" spans="1:11" x14ac:dyDescent="0.25">
      <c r="A1449">
        <v>1891</v>
      </c>
      <c r="B1449" t="s">
        <v>298</v>
      </c>
      <c r="C1449" t="s">
        <v>490</v>
      </c>
      <c r="E1449">
        <v>2017</v>
      </c>
      <c r="F1449" s="10">
        <v>42825</v>
      </c>
      <c r="G1449" t="s">
        <v>489</v>
      </c>
      <c r="H1449" t="s">
        <v>474</v>
      </c>
      <c r="I1449" t="s">
        <v>546</v>
      </c>
      <c r="J1449">
        <v>140600000</v>
      </c>
      <c r="K1449">
        <v>175698608.15711406</v>
      </c>
    </row>
    <row r="1450" spans="1:11" x14ac:dyDescent="0.25">
      <c r="A1450">
        <v>1891</v>
      </c>
      <c r="B1450" t="s">
        <v>298</v>
      </c>
      <c r="C1450" t="s">
        <v>434</v>
      </c>
      <c r="E1450">
        <v>2017</v>
      </c>
      <c r="F1450" s="10">
        <v>42825</v>
      </c>
      <c r="G1450" t="s">
        <v>489</v>
      </c>
      <c r="H1450" t="s">
        <v>474</v>
      </c>
      <c r="I1450" t="s">
        <v>546</v>
      </c>
      <c r="J1450">
        <v>256600000</v>
      </c>
      <c r="K1450">
        <v>320656208.05914271</v>
      </c>
    </row>
    <row r="1451" spans="1:11" x14ac:dyDescent="0.25">
      <c r="A1451">
        <v>1891</v>
      </c>
      <c r="B1451" t="s">
        <v>298</v>
      </c>
      <c r="C1451" t="s">
        <v>491</v>
      </c>
      <c r="E1451">
        <v>2017</v>
      </c>
      <c r="F1451" s="10">
        <v>42825</v>
      </c>
      <c r="G1451" t="s">
        <v>489</v>
      </c>
      <c r="H1451" t="s">
        <v>474</v>
      </c>
      <c r="I1451" t="s">
        <v>546</v>
      </c>
      <c r="J1451">
        <v>28900000</v>
      </c>
      <c r="K1451">
        <v>36114436.527315758</v>
      </c>
    </row>
    <row r="1452" spans="1:11" x14ac:dyDescent="0.25">
      <c r="A1452">
        <v>1892</v>
      </c>
      <c r="B1452" t="s">
        <v>307</v>
      </c>
      <c r="C1452" t="s">
        <v>436</v>
      </c>
      <c r="E1452">
        <v>2017</v>
      </c>
      <c r="F1452" s="10">
        <v>42825</v>
      </c>
      <c r="G1452" t="s">
        <v>489</v>
      </c>
      <c r="H1452" t="s">
        <v>474</v>
      </c>
      <c r="I1452" t="s">
        <v>546</v>
      </c>
      <c r="J1452">
        <v>125371000</v>
      </c>
      <c r="K1452">
        <v>156667924.63204512</v>
      </c>
    </row>
    <row r="1453" spans="1:11" x14ac:dyDescent="0.25">
      <c r="A1453">
        <v>1892</v>
      </c>
      <c r="B1453" t="s">
        <v>307</v>
      </c>
      <c r="C1453" t="s">
        <v>2336</v>
      </c>
      <c r="E1453">
        <v>2017</v>
      </c>
      <c r="F1453" s="10">
        <v>42825</v>
      </c>
      <c r="G1453" t="s">
        <v>489</v>
      </c>
      <c r="H1453" t="s">
        <v>474</v>
      </c>
      <c r="I1453" t="s">
        <v>546</v>
      </c>
      <c r="J1453">
        <v>218905000</v>
      </c>
      <c r="K1453">
        <v>273551236.26339298</v>
      </c>
    </row>
    <row r="1454" spans="1:11" x14ac:dyDescent="0.25">
      <c r="A1454">
        <v>1892</v>
      </c>
      <c r="B1454" t="s">
        <v>307</v>
      </c>
      <c r="C1454" t="s">
        <v>2337</v>
      </c>
      <c r="E1454">
        <v>2017</v>
      </c>
      <c r="F1454" s="10">
        <v>42825</v>
      </c>
      <c r="G1454" t="s">
        <v>489</v>
      </c>
      <c r="H1454" t="s">
        <v>474</v>
      </c>
      <c r="I1454" t="s">
        <v>546</v>
      </c>
      <c r="J1454">
        <v>27095000</v>
      </c>
      <c r="K1454">
        <v>33858846.287460916</v>
      </c>
    </row>
    <row r="1455" spans="1:11" x14ac:dyDescent="0.25">
      <c r="A1455">
        <v>1896</v>
      </c>
      <c r="B1455" t="s">
        <v>295</v>
      </c>
      <c r="C1455" t="s">
        <v>436</v>
      </c>
      <c r="E1455">
        <v>2016</v>
      </c>
      <c r="F1455" s="10">
        <v>42825</v>
      </c>
      <c r="G1455" t="s">
        <v>489</v>
      </c>
      <c r="H1455" t="s">
        <v>474</v>
      </c>
      <c r="I1455" t="s">
        <v>546</v>
      </c>
      <c r="J1455">
        <v>55300000</v>
      </c>
      <c r="K1455">
        <v>69104786.849846423</v>
      </c>
    </row>
    <row r="1456" spans="1:11" x14ac:dyDescent="0.25">
      <c r="A1456">
        <v>1896</v>
      </c>
      <c r="B1456" t="s">
        <v>295</v>
      </c>
      <c r="C1456" t="s">
        <v>2336</v>
      </c>
      <c r="E1456">
        <v>2016</v>
      </c>
      <c r="F1456" s="10">
        <v>42825</v>
      </c>
      <c r="G1456" t="s">
        <v>489</v>
      </c>
      <c r="H1456" t="s">
        <v>474</v>
      </c>
      <c r="I1456" t="s">
        <v>546</v>
      </c>
      <c r="J1456">
        <v>110900000</v>
      </c>
      <c r="K1456">
        <v>138584464.04426706</v>
      </c>
    </row>
    <row r="1457" spans="1:11" x14ac:dyDescent="0.25">
      <c r="A1457">
        <v>1896</v>
      </c>
      <c r="B1457" t="s">
        <v>295</v>
      </c>
      <c r="C1457" t="s">
        <v>2337</v>
      </c>
      <c r="E1457">
        <v>2016</v>
      </c>
      <c r="F1457" s="10">
        <v>42825</v>
      </c>
      <c r="G1457" t="s">
        <v>489</v>
      </c>
      <c r="H1457" t="s">
        <v>474</v>
      </c>
      <c r="I1457" t="s">
        <v>546</v>
      </c>
      <c r="J1457">
        <v>27800000</v>
      </c>
      <c r="K1457">
        <v>34739838.597210318</v>
      </c>
    </row>
    <row r="1458" spans="1:11" x14ac:dyDescent="0.25">
      <c r="A1458">
        <v>1896</v>
      </c>
      <c r="B1458" t="s">
        <v>295</v>
      </c>
      <c r="C1458" t="s">
        <v>436</v>
      </c>
      <c r="E1458">
        <v>2017</v>
      </c>
      <c r="F1458" s="10">
        <v>42825</v>
      </c>
      <c r="G1458" t="s">
        <v>489</v>
      </c>
      <c r="H1458" t="s">
        <v>474</v>
      </c>
      <c r="I1458" t="s">
        <v>546</v>
      </c>
      <c r="J1458">
        <v>50800000</v>
      </c>
      <c r="K1458">
        <v>63481431.681233242</v>
      </c>
    </row>
    <row r="1459" spans="1:11" x14ac:dyDescent="0.25">
      <c r="A1459">
        <v>1896</v>
      </c>
      <c r="B1459" t="s">
        <v>295</v>
      </c>
      <c r="C1459" t="s">
        <v>2336</v>
      </c>
      <c r="E1459">
        <v>2017</v>
      </c>
      <c r="F1459" s="10">
        <v>42825</v>
      </c>
      <c r="G1459" t="s">
        <v>489</v>
      </c>
      <c r="H1459" t="s">
        <v>474</v>
      </c>
      <c r="I1459" t="s">
        <v>546</v>
      </c>
      <c r="J1459">
        <v>111000000</v>
      </c>
      <c r="K1459">
        <v>138709427.49245846</v>
      </c>
    </row>
    <row r="1460" spans="1:11" x14ac:dyDescent="0.25">
      <c r="A1460">
        <v>1896</v>
      </c>
      <c r="B1460" t="s">
        <v>295</v>
      </c>
      <c r="C1460" t="s">
        <v>2337</v>
      </c>
      <c r="E1460">
        <v>2017</v>
      </c>
      <c r="F1460" s="10">
        <v>42825</v>
      </c>
      <c r="G1460" t="s">
        <v>489</v>
      </c>
      <c r="H1460" t="s">
        <v>474</v>
      </c>
      <c r="I1460" t="s">
        <v>546</v>
      </c>
      <c r="J1460">
        <v>20000000</v>
      </c>
      <c r="K1460">
        <v>24992689.638280801</v>
      </c>
    </row>
    <row r="1461" spans="1:11" x14ac:dyDescent="0.25">
      <c r="A1461">
        <v>1896</v>
      </c>
      <c r="B1461" t="s">
        <v>295</v>
      </c>
      <c r="C1461" t="s">
        <v>490</v>
      </c>
      <c r="E1461">
        <v>2017</v>
      </c>
      <c r="F1461" s="10">
        <v>42825</v>
      </c>
      <c r="G1461" t="s">
        <v>489</v>
      </c>
      <c r="H1461" t="s">
        <v>474</v>
      </c>
      <c r="I1461" t="s">
        <v>546</v>
      </c>
      <c r="J1461">
        <v>12000000</v>
      </c>
      <c r="K1461">
        <v>14995613.782968482</v>
      </c>
    </row>
    <row r="1462" spans="1:11" x14ac:dyDescent="0.25">
      <c r="A1462">
        <v>1896</v>
      </c>
      <c r="B1462" t="s">
        <v>295</v>
      </c>
      <c r="C1462" t="s">
        <v>434</v>
      </c>
      <c r="E1462">
        <v>2017</v>
      </c>
      <c r="F1462" s="10">
        <v>42825</v>
      </c>
      <c r="G1462" t="s">
        <v>489</v>
      </c>
      <c r="H1462" t="s">
        <v>474</v>
      </c>
      <c r="I1462" t="s">
        <v>546</v>
      </c>
      <c r="J1462">
        <v>19200000</v>
      </c>
      <c r="K1462">
        <v>23992982.05274957</v>
      </c>
    </row>
    <row r="1463" spans="1:11" x14ac:dyDescent="0.25">
      <c r="A1463">
        <v>1896</v>
      </c>
      <c r="B1463" t="s">
        <v>295</v>
      </c>
      <c r="C1463" t="s">
        <v>491</v>
      </c>
      <c r="E1463">
        <v>2017</v>
      </c>
      <c r="F1463" s="10">
        <v>42825</v>
      </c>
      <c r="G1463" t="s">
        <v>489</v>
      </c>
      <c r="H1463" t="s">
        <v>474</v>
      </c>
      <c r="I1463" t="s">
        <v>546</v>
      </c>
      <c r="J1463">
        <v>900000</v>
      </c>
      <c r="K1463">
        <v>1124671.0337226361</v>
      </c>
    </row>
    <row r="1464" spans="1:11" x14ac:dyDescent="0.25">
      <c r="A1464">
        <v>1897</v>
      </c>
      <c r="B1464" t="s">
        <v>304</v>
      </c>
      <c r="C1464" t="s">
        <v>436</v>
      </c>
      <c r="E1464">
        <v>2017</v>
      </c>
      <c r="F1464" s="10">
        <v>42825</v>
      </c>
      <c r="G1464" t="s">
        <v>489</v>
      </c>
      <c r="H1464" t="s">
        <v>474</v>
      </c>
      <c r="I1464" t="s">
        <v>546</v>
      </c>
      <c r="J1464">
        <v>10774000</v>
      </c>
      <c r="K1464">
        <v>13463561.908141868</v>
      </c>
    </row>
    <row r="1465" spans="1:11" x14ac:dyDescent="0.25">
      <c r="A1465">
        <v>1897</v>
      </c>
      <c r="B1465" t="s">
        <v>304</v>
      </c>
      <c r="C1465" t="s">
        <v>2336</v>
      </c>
      <c r="E1465">
        <v>2017</v>
      </c>
      <c r="F1465" s="10">
        <v>42825</v>
      </c>
      <c r="G1465" t="s">
        <v>489</v>
      </c>
      <c r="H1465" t="s">
        <v>474</v>
      </c>
      <c r="I1465" t="s">
        <v>546</v>
      </c>
      <c r="J1465">
        <v>40342000</v>
      </c>
      <c r="K1465">
        <v>50412754.269376211</v>
      </c>
    </row>
    <row r="1466" spans="1:11" x14ac:dyDescent="0.25">
      <c r="A1466">
        <v>1897</v>
      </c>
      <c r="B1466" t="s">
        <v>304</v>
      </c>
      <c r="C1466" t="s">
        <v>2337</v>
      </c>
      <c r="E1466">
        <v>2017</v>
      </c>
      <c r="F1466" s="10">
        <v>42825</v>
      </c>
      <c r="G1466" t="s">
        <v>489</v>
      </c>
      <c r="H1466" t="s">
        <v>474</v>
      </c>
      <c r="I1466" t="s">
        <v>546</v>
      </c>
      <c r="J1466">
        <v>1857000</v>
      </c>
      <c r="K1466">
        <v>2320571.2329143723</v>
      </c>
    </row>
    <row r="1467" spans="1:11" x14ac:dyDescent="0.25">
      <c r="A1467">
        <v>1898</v>
      </c>
      <c r="B1467" t="s">
        <v>310</v>
      </c>
      <c r="C1467" t="s">
        <v>436</v>
      </c>
      <c r="E1467">
        <v>2017</v>
      </c>
      <c r="F1467" s="10">
        <v>42825</v>
      </c>
      <c r="G1467" t="s">
        <v>489</v>
      </c>
      <c r="H1467" t="s">
        <v>474</v>
      </c>
      <c r="I1467" t="s">
        <v>546</v>
      </c>
      <c r="J1467">
        <v>26470000</v>
      </c>
      <c r="K1467">
        <v>33077824.736264642</v>
      </c>
    </row>
    <row r="1468" spans="1:11" x14ac:dyDescent="0.25">
      <c r="A1468">
        <v>1898</v>
      </c>
      <c r="B1468" t="s">
        <v>310</v>
      </c>
      <c r="C1468" t="s">
        <v>2336</v>
      </c>
      <c r="E1468">
        <v>2017</v>
      </c>
      <c r="F1468" s="10">
        <v>42825</v>
      </c>
      <c r="G1468" t="s">
        <v>489</v>
      </c>
      <c r="H1468" t="s">
        <v>474</v>
      </c>
      <c r="I1468" t="s">
        <v>546</v>
      </c>
      <c r="J1468">
        <v>64683000</v>
      </c>
      <c r="K1468">
        <v>80830107.193645865</v>
      </c>
    </row>
    <row r="1469" spans="1:11" x14ac:dyDescent="0.25">
      <c r="A1469">
        <v>1898</v>
      </c>
      <c r="B1469" t="s">
        <v>310</v>
      </c>
      <c r="C1469" t="s">
        <v>2337</v>
      </c>
      <c r="E1469">
        <v>2017</v>
      </c>
      <c r="F1469" s="10">
        <v>42825</v>
      </c>
      <c r="G1469" t="s">
        <v>489</v>
      </c>
      <c r="H1469" t="s">
        <v>474</v>
      </c>
      <c r="I1469" t="s">
        <v>546</v>
      </c>
      <c r="J1469">
        <v>12511000</v>
      </c>
      <c r="K1469">
        <v>15634177.003226556</v>
      </c>
    </row>
    <row r="1470" spans="1:11" x14ac:dyDescent="0.25">
      <c r="A1470">
        <v>1898</v>
      </c>
      <c r="B1470" t="s">
        <v>310</v>
      </c>
      <c r="C1470" t="s">
        <v>491</v>
      </c>
      <c r="E1470">
        <v>2017</v>
      </c>
      <c r="F1470" s="10">
        <v>42825</v>
      </c>
      <c r="G1470" t="s">
        <v>489</v>
      </c>
      <c r="H1470" t="s">
        <v>474</v>
      </c>
      <c r="I1470" t="s">
        <v>546</v>
      </c>
      <c r="J1470">
        <v>427000</v>
      </c>
      <c r="K1470">
        <v>533593.92377729516</v>
      </c>
    </row>
    <row r="1471" spans="1:11" x14ac:dyDescent="0.25">
      <c r="A1471">
        <v>8059</v>
      </c>
      <c r="B1471" t="s">
        <v>292</v>
      </c>
      <c r="C1471" t="s">
        <v>436</v>
      </c>
      <c r="E1471">
        <v>2017</v>
      </c>
      <c r="F1471" s="10">
        <v>42825</v>
      </c>
      <c r="G1471" t="s">
        <v>489</v>
      </c>
      <c r="H1471" t="s">
        <v>474</v>
      </c>
      <c r="I1471" t="s">
        <v>546</v>
      </c>
      <c r="J1471">
        <v>656800000</v>
      </c>
      <c r="K1471">
        <v>820759927.72114158</v>
      </c>
    </row>
    <row r="1472" spans="1:11" x14ac:dyDescent="0.25">
      <c r="A1472">
        <v>8059</v>
      </c>
      <c r="B1472" t="s">
        <v>292</v>
      </c>
      <c r="C1472" t="s">
        <v>2336</v>
      </c>
      <c r="E1472">
        <v>2017</v>
      </c>
      <c r="F1472" s="10">
        <v>42825</v>
      </c>
      <c r="G1472" t="s">
        <v>489</v>
      </c>
      <c r="H1472" t="s">
        <v>474</v>
      </c>
      <c r="I1472" t="s">
        <v>546</v>
      </c>
      <c r="J1472">
        <v>1347500000</v>
      </c>
      <c r="K1472">
        <v>1683882464.379169</v>
      </c>
    </row>
    <row r="1473" spans="1:11" x14ac:dyDescent="0.25">
      <c r="A1473">
        <v>8059</v>
      </c>
      <c r="B1473" t="s">
        <v>292</v>
      </c>
      <c r="C1473" t="s">
        <v>2337</v>
      </c>
      <c r="E1473">
        <v>2017</v>
      </c>
      <c r="F1473" s="10">
        <v>42825</v>
      </c>
      <c r="G1473" t="s">
        <v>489</v>
      </c>
      <c r="H1473" t="s">
        <v>474</v>
      </c>
      <c r="I1473" t="s">
        <v>546</v>
      </c>
      <c r="J1473">
        <v>-13400000</v>
      </c>
      <c r="K1473">
        <v>-16745102.057648137</v>
      </c>
    </row>
    <row r="1474" spans="1:11" x14ac:dyDescent="0.25">
      <c r="A1474">
        <v>8081</v>
      </c>
      <c r="B1474" t="s">
        <v>303</v>
      </c>
      <c r="C1474" t="s">
        <v>436</v>
      </c>
      <c r="E1474">
        <v>2017</v>
      </c>
      <c r="F1474" s="10">
        <v>42825</v>
      </c>
      <c r="G1474" t="s">
        <v>489</v>
      </c>
      <c r="H1474" t="s">
        <v>474</v>
      </c>
      <c r="I1474" t="s">
        <v>546</v>
      </c>
      <c r="J1474">
        <v>475300000</v>
      </c>
      <c r="K1474">
        <v>593951269.25374329</v>
      </c>
    </row>
    <row r="1475" spans="1:11" x14ac:dyDescent="0.25">
      <c r="A1475">
        <v>8081</v>
      </c>
      <c r="B1475" t="s">
        <v>303</v>
      </c>
      <c r="C1475" t="s">
        <v>2336</v>
      </c>
      <c r="E1475">
        <v>2017</v>
      </c>
      <c r="F1475" s="10">
        <v>42825</v>
      </c>
      <c r="G1475" t="s">
        <v>489</v>
      </c>
      <c r="H1475" t="s">
        <v>474</v>
      </c>
      <c r="I1475" t="s">
        <v>546</v>
      </c>
      <c r="J1475">
        <v>1353100000</v>
      </c>
      <c r="K1475">
        <v>1690880417.4778876</v>
      </c>
    </row>
    <row r="1476" spans="1:11" x14ac:dyDescent="0.25">
      <c r="A1476">
        <v>8081</v>
      </c>
      <c r="B1476" t="s">
        <v>303</v>
      </c>
      <c r="C1476" t="s">
        <v>2337</v>
      </c>
      <c r="E1476">
        <v>2017</v>
      </c>
      <c r="F1476" s="10">
        <v>42825</v>
      </c>
      <c r="G1476" t="s">
        <v>489</v>
      </c>
      <c r="H1476" t="s">
        <v>474</v>
      </c>
      <c r="I1476" t="s">
        <v>546</v>
      </c>
      <c r="J1476">
        <v>164300000</v>
      </c>
      <c r="K1476">
        <v>205314945.3784768</v>
      </c>
    </row>
    <row r="1477" spans="1:11" x14ac:dyDescent="0.25">
      <c r="A1477">
        <v>8081</v>
      </c>
      <c r="B1477" t="s">
        <v>303</v>
      </c>
      <c r="C1477" t="s">
        <v>434</v>
      </c>
      <c r="E1477">
        <v>2017</v>
      </c>
      <c r="F1477" s="10">
        <v>42825</v>
      </c>
      <c r="G1477" t="s">
        <v>489</v>
      </c>
      <c r="H1477" t="s">
        <v>474</v>
      </c>
      <c r="I1477" t="s">
        <v>546</v>
      </c>
      <c r="J1477">
        <v>181400000</v>
      </c>
      <c r="K1477">
        <v>226683695.01920688</v>
      </c>
    </row>
    <row r="1478" spans="1:11" x14ac:dyDescent="0.25">
      <c r="A1478">
        <v>8081</v>
      </c>
      <c r="B1478" t="s">
        <v>303</v>
      </c>
      <c r="C1478" t="s">
        <v>491</v>
      </c>
      <c r="E1478">
        <v>2017</v>
      </c>
      <c r="F1478" s="10">
        <v>42825</v>
      </c>
      <c r="G1478" t="s">
        <v>489</v>
      </c>
      <c r="H1478" t="s">
        <v>474</v>
      </c>
      <c r="I1478" t="s">
        <v>546</v>
      </c>
      <c r="J1478">
        <v>30000000</v>
      </c>
      <c r="K1478">
        <v>37489034.457421206</v>
      </c>
    </row>
    <row r="1479" spans="1:11" x14ac:dyDescent="0.25">
      <c r="A1479">
        <v>8084</v>
      </c>
      <c r="B1479" t="s">
        <v>312</v>
      </c>
      <c r="C1479" t="s">
        <v>436</v>
      </c>
      <c r="E1479">
        <v>2017</v>
      </c>
      <c r="F1479" s="10">
        <v>42825</v>
      </c>
      <c r="G1479" t="s">
        <v>489</v>
      </c>
      <c r="H1479" t="s">
        <v>474</v>
      </c>
      <c r="I1479" t="s">
        <v>546</v>
      </c>
      <c r="J1479">
        <v>998400000</v>
      </c>
      <c r="K1479">
        <v>1247635066.7429776</v>
      </c>
    </row>
    <row r="1480" spans="1:11" x14ac:dyDescent="0.25">
      <c r="A1480">
        <v>8084</v>
      </c>
      <c r="B1480" t="s">
        <v>312</v>
      </c>
      <c r="C1480" t="s">
        <v>2336</v>
      </c>
      <c r="E1480">
        <v>2017</v>
      </c>
      <c r="F1480" s="10">
        <v>42825</v>
      </c>
      <c r="G1480" t="s">
        <v>489</v>
      </c>
      <c r="H1480" t="s">
        <v>474</v>
      </c>
      <c r="I1480" t="s">
        <v>546</v>
      </c>
      <c r="J1480">
        <v>1704000000</v>
      </c>
      <c r="K1480">
        <v>2129377157.1815245</v>
      </c>
    </row>
    <row r="1481" spans="1:11" x14ac:dyDescent="0.25">
      <c r="A1481">
        <v>8084</v>
      </c>
      <c r="B1481" t="s">
        <v>312</v>
      </c>
      <c r="C1481" t="s">
        <v>2337</v>
      </c>
      <c r="E1481">
        <v>2017</v>
      </c>
      <c r="F1481" s="10">
        <v>42825</v>
      </c>
      <c r="G1481" t="s">
        <v>489</v>
      </c>
      <c r="H1481" t="s">
        <v>474</v>
      </c>
      <c r="I1481" t="s">
        <v>546</v>
      </c>
      <c r="J1481">
        <v>433900000</v>
      </c>
      <c r="K1481">
        <v>542216401.70250201</v>
      </c>
    </row>
    <row r="1482" spans="1:11" x14ac:dyDescent="0.25">
      <c r="A1482">
        <v>8084</v>
      </c>
      <c r="B1482" t="s">
        <v>312</v>
      </c>
      <c r="C1482" t="s">
        <v>490</v>
      </c>
      <c r="E1482">
        <v>2017</v>
      </c>
      <c r="F1482" s="10">
        <v>42825</v>
      </c>
      <c r="G1482" t="s">
        <v>489</v>
      </c>
      <c r="H1482" t="s">
        <v>474</v>
      </c>
      <c r="I1482" t="s">
        <v>546</v>
      </c>
      <c r="J1482">
        <v>189000000</v>
      </c>
      <c r="K1482">
        <v>236180917.08175358</v>
      </c>
    </row>
    <row r="1483" spans="1:11" x14ac:dyDescent="0.25">
      <c r="A1483">
        <v>8084</v>
      </c>
      <c r="B1483" t="s">
        <v>312</v>
      </c>
      <c r="C1483" t="s">
        <v>434</v>
      </c>
      <c r="E1483">
        <v>2017</v>
      </c>
      <c r="F1483" s="10">
        <v>42825</v>
      </c>
      <c r="G1483" t="s">
        <v>489</v>
      </c>
      <c r="H1483" t="s">
        <v>474</v>
      </c>
      <c r="I1483" t="s">
        <v>546</v>
      </c>
      <c r="J1483">
        <v>364900000</v>
      </c>
      <c r="K1483">
        <v>455991622.45043325</v>
      </c>
    </row>
    <row r="1484" spans="1:11" x14ac:dyDescent="0.25">
      <c r="A1484">
        <v>8084</v>
      </c>
      <c r="B1484" t="s">
        <v>312</v>
      </c>
      <c r="C1484" t="s">
        <v>491</v>
      </c>
      <c r="E1484">
        <v>2017</v>
      </c>
      <c r="F1484" s="10">
        <v>42825</v>
      </c>
      <c r="G1484" t="s">
        <v>489</v>
      </c>
      <c r="H1484" t="s">
        <v>474</v>
      </c>
      <c r="I1484" t="s">
        <v>546</v>
      </c>
      <c r="J1484">
        <v>8500000</v>
      </c>
      <c r="K1484">
        <v>10621893.096269341</v>
      </c>
    </row>
    <row r="1485" spans="1:11" x14ac:dyDescent="0.25">
      <c r="A1485">
        <v>11344</v>
      </c>
      <c r="B1485" t="s">
        <v>302</v>
      </c>
      <c r="C1485" t="s">
        <v>436</v>
      </c>
      <c r="E1485">
        <v>2017</v>
      </c>
      <c r="F1485" s="10">
        <v>42825</v>
      </c>
      <c r="G1485" t="s">
        <v>489</v>
      </c>
      <c r="H1485" t="s">
        <v>474</v>
      </c>
      <c r="I1485" t="s">
        <v>546</v>
      </c>
      <c r="J1485">
        <v>363400000</v>
      </c>
      <c r="K1485">
        <v>454117170.72756219</v>
      </c>
    </row>
    <row r="1486" spans="1:11" x14ac:dyDescent="0.25">
      <c r="A1486">
        <v>11344</v>
      </c>
      <c r="B1486" t="s">
        <v>302</v>
      </c>
      <c r="C1486" t="s">
        <v>2336</v>
      </c>
      <c r="E1486">
        <v>2017</v>
      </c>
      <c r="F1486" s="10">
        <v>42825</v>
      </c>
      <c r="G1486" t="s">
        <v>489</v>
      </c>
      <c r="H1486" t="s">
        <v>474</v>
      </c>
      <c r="I1486" t="s">
        <v>546</v>
      </c>
      <c r="J1486">
        <v>821600000</v>
      </c>
      <c r="K1486">
        <v>1026699690.3405753</v>
      </c>
    </row>
    <row r="1487" spans="1:11" x14ac:dyDescent="0.25">
      <c r="A1487">
        <v>11344</v>
      </c>
      <c r="B1487" t="s">
        <v>302</v>
      </c>
      <c r="C1487" t="s">
        <v>2337</v>
      </c>
      <c r="E1487">
        <v>2017</v>
      </c>
      <c r="F1487" s="10">
        <v>42825</v>
      </c>
      <c r="G1487" t="s">
        <v>489</v>
      </c>
      <c r="H1487" t="s">
        <v>474</v>
      </c>
      <c r="I1487" t="s">
        <v>546</v>
      </c>
      <c r="J1487">
        <v>201300000</v>
      </c>
      <c r="K1487">
        <v>251551421.20929629</v>
      </c>
    </row>
    <row r="1488" spans="1:11" x14ac:dyDescent="0.25">
      <c r="A1488">
        <v>11344</v>
      </c>
      <c r="B1488" t="s">
        <v>302</v>
      </c>
      <c r="C1488" t="s">
        <v>490</v>
      </c>
      <c r="E1488">
        <v>2017</v>
      </c>
      <c r="F1488" s="10">
        <v>42825</v>
      </c>
      <c r="G1488" t="s">
        <v>489</v>
      </c>
      <c r="H1488" t="s">
        <v>474</v>
      </c>
      <c r="I1488" t="s">
        <v>546</v>
      </c>
      <c r="J1488">
        <v>136600000</v>
      </c>
      <c r="K1488">
        <v>170700070.22945789</v>
      </c>
    </row>
    <row r="1489" spans="1:11" x14ac:dyDescent="0.25">
      <c r="A1489">
        <v>11344</v>
      </c>
      <c r="B1489" t="s">
        <v>302</v>
      </c>
      <c r="C1489" t="s">
        <v>434</v>
      </c>
      <c r="E1489">
        <v>2017</v>
      </c>
      <c r="F1489" s="10">
        <v>42825</v>
      </c>
      <c r="G1489" t="s">
        <v>489</v>
      </c>
      <c r="H1489" t="s">
        <v>474</v>
      </c>
      <c r="I1489" t="s">
        <v>546</v>
      </c>
      <c r="J1489">
        <v>124800000</v>
      </c>
      <c r="K1489">
        <v>155954383.3428722</v>
      </c>
    </row>
    <row r="1490" spans="1:11" x14ac:dyDescent="0.25">
      <c r="A1490">
        <v>11344</v>
      </c>
      <c r="B1490" t="s">
        <v>302</v>
      </c>
      <c r="C1490" t="s">
        <v>491</v>
      </c>
      <c r="E1490">
        <v>2017</v>
      </c>
      <c r="F1490" s="10">
        <v>42825</v>
      </c>
      <c r="G1490" t="s">
        <v>489</v>
      </c>
      <c r="H1490" t="s">
        <v>474</v>
      </c>
      <c r="I1490" t="s">
        <v>546</v>
      </c>
      <c r="J1490">
        <v>19000000</v>
      </c>
      <c r="K1490">
        <v>23743055.156366762</v>
      </c>
    </row>
    <row r="1491" spans="1:11" x14ac:dyDescent="0.25">
      <c r="A1491">
        <v>11834</v>
      </c>
      <c r="B1491" t="s">
        <v>308</v>
      </c>
      <c r="C1491" t="s">
        <v>436</v>
      </c>
      <c r="E1491">
        <v>2017</v>
      </c>
      <c r="F1491" s="10">
        <v>42825</v>
      </c>
      <c r="G1491" t="s">
        <v>489</v>
      </c>
      <c r="H1491" t="s">
        <v>474</v>
      </c>
      <c r="I1491" t="s">
        <v>546</v>
      </c>
      <c r="J1491">
        <v>81887000</v>
      </c>
      <c r="K1491">
        <v>102328818.82049501</v>
      </c>
    </row>
    <row r="1492" spans="1:11" x14ac:dyDescent="0.25">
      <c r="A1492">
        <v>11834</v>
      </c>
      <c r="B1492" t="s">
        <v>308</v>
      </c>
      <c r="C1492" t="s">
        <v>2336</v>
      </c>
      <c r="E1492">
        <v>2017</v>
      </c>
      <c r="F1492" s="10">
        <v>42825</v>
      </c>
      <c r="G1492" t="s">
        <v>489</v>
      </c>
      <c r="H1492" t="s">
        <v>474</v>
      </c>
      <c r="I1492" t="s">
        <v>546</v>
      </c>
      <c r="J1492">
        <v>247999000</v>
      </c>
      <c r="K1492">
        <v>309908101.88020003</v>
      </c>
    </row>
    <row r="1493" spans="1:11" x14ac:dyDescent="0.25">
      <c r="A1493">
        <v>11834</v>
      </c>
      <c r="B1493" t="s">
        <v>308</v>
      </c>
      <c r="C1493" t="s">
        <v>2337</v>
      </c>
      <c r="E1493">
        <v>2017</v>
      </c>
      <c r="F1493" s="10">
        <v>42825</v>
      </c>
      <c r="G1493" t="s">
        <v>489</v>
      </c>
      <c r="H1493" t="s">
        <v>474</v>
      </c>
      <c r="I1493" t="s">
        <v>546</v>
      </c>
      <c r="J1493">
        <v>29000000</v>
      </c>
      <c r="K1493">
        <v>36239399.975507163</v>
      </c>
    </row>
    <row r="1494" spans="1:11" x14ac:dyDescent="0.25">
      <c r="A1494">
        <v>828</v>
      </c>
      <c r="B1494" t="s">
        <v>294</v>
      </c>
      <c r="C1494" t="s">
        <v>436</v>
      </c>
      <c r="E1494">
        <v>2017</v>
      </c>
      <c r="F1494" s="10">
        <v>42916</v>
      </c>
      <c r="G1494" t="s">
        <v>489</v>
      </c>
      <c r="H1494" t="s">
        <v>474</v>
      </c>
      <c r="I1494" t="s">
        <v>546</v>
      </c>
      <c r="J1494">
        <v>2500000</v>
      </c>
      <c r="K1494">
        <v>3244515.7949517933</v>
      </c>
    </row>
    <row r="1495" spans="1:11" x14ac:dyDescent="0.25">
      <c r="A1495">
        <v>828</v>
      </c>
      <c r="B1495" t="s">
        <v>294</v>
      </c>
      <c r="C1495" t="s">
        <v>2336</v>
      </c>
      <c r="E1495">
        <v>2017</v>
      </c>
      <c r="F1495" s="10">
        <v>42916</v>
      </c>
      <c r="G1495" t="s">
        <v>489</v>
      </c>
      <c r="H1495" t="s">
        <v>474</v>
      </c>
      <c r="I1495" t="s">
        <v>546</v>
      </c>
      <c r="J1495">
        <v>60200000</v>
      </c>
      <c r="K1495">
        <v>78127940.342439175</v>
      </c>
    </row>
    <row r="1496" spans="1:11" x14ac:dyDescent="0.25">
      <c r="A1496">
        <v>828</v>
      </c>
      <c r="B1496" t="s">
        <v>294</v>
      </c>
      <c r="C1496" t="s">
        <v>2337</v>
      </c>
      <c r="E1496">
        <v>2017</v>
      </c>
      <c r="F1496" s="10">
        <v>42916</v>
      </c>
      <c r="G1496" t="s">
        <v>489</v>
      </c>
      <c r="H1496" t="s">
        <v>474</v>
      </c>
      <c r="I1496" t="s">
        <v>546</v>
      </c>
      <c r="J1496">
        <v>1400000</v>
      </c>
      <c r="K1496">
        <v>1816928.8451730041</v>
      </c>
    </row>
    <row r="1497" spans="1:11" x14ac:dyDescent="0.25">
      <c r="A1497">
        <v>828</v>
      </c>
      <c r="B1497" t="s">
        <v>294</v>
      </c>
      <c r="C1497" t="s">
        <v>490</v>
      </c>
      <c r="E1497">
        <v>2017</v>
      </c>
      <c r="F1497" s="10">
        <v>42916</v>
      </c>
      <c r="G1497" t="s">
        <v>489</v>
      </c>
      <c r="H1497" t="s">
        <v>474</v>
      </c>
      <c r="I1497" t="s">
        <v>546</v>
      </c>
      <c r="J1497">
        <v>700000</v>
      </c>
      <c r="K1497">
        <v>908464.42258650204</v>
      </c>
    </row>
    <row r="1498" spans="1:11" x14ac:dyDescent="0.25">
      <c r="A1498">
        <v>828</v>
      </c>
      <c r="B1498" t="s">
        <v>294</v>
      </c>
      <c r="C1498" t="s">
        <v>434</v>
      </c>
      <c r="E1498">
        <v>2017</v>
      </c>
      <c r="F1498" s="10">
        <v>42916</v>
      </c>
      <c r="G1498" t="s">
        <v>489</v>
      </c>
      <c r="H1498" t="s">
        <v>474</v>
      </c>
      <c r="I1498" t="s">
        <v>546</v>
      </c>
      <c r="J1498">
        <v>200000</v>
      </c>
      <c r="K1498">
        <v>259561.26359614346</v>
      </c>
    </row>
    <row r="1499" spans="1:11" x14ac:dyDescent="0.25">
      <c r="A1499">
        <v>828</v>
      </c>
      <c r="B1499" t="s">
        <v>294</v>
      </c>
      <c r="C1499" t="s">
        <v>491</v>
      </c>
      <c r="E1499">
        <v>2017</v>
      </c>
      <c r="F1499" s="10">
        <v>42916</v>
      </c>
      <c r="G1499" t="s">
        <v>489</v>
      </c>
      <c r="H1499" t="s">
        <v>474</v>
      </c>
      <c r="I1499" t="s">
        <v>546</v>
      </c>
      <c r="J1499">
        <v>200000</v>
      </c>
      <c r="K1499">
        <v>259561.26359614346</v>
      </c>
    </row>
    <row r="1500" spans="1:11" x14ac:dyDescent="0.25">
      <c r="A1500">
        <v>1276</v>
      </c>
      <c r="B1500" t="s">
        <v>299</v>
      </c>
      <c r="C1500" t="s">
        <v>436</v>
      </c>
      <c r="E1500">
        <v>2017</v>
      </c>
      <c r="F1500" s="10">
        <v>42916</v>
      </c>
      <c r="G1500" t="s">
        <v>489</v>
      </c>
      <c r="H1500" t="s">
        <v>474</v>
      </c>
      <c r="I1500" t="s">
        <v>546</v>
      </c>
      <c r="J1500">
        <v>152000000</v>
      </c>
      <c r="K1500">
        <v>197266560.33306903</v>
      </c>
    </row>
    <row r="1501" spans="1:11" x14ac:dyDescent="0.25">
      <c r="A1501">
        <v>1276</v>
      </c>
      <c r="B1501" t="s">
        <v>299</v>
      </c>
      <c r="C1501" t="s">
        <v>2336</v>
      </c>
      <c r="E1501">
        <v>2017</v>
      </c>
      <c r="F1501" s="10">
        <v>42916</v>
      </c>
      <c r="G1501" t="s">
        <v>489</v>
      </c>
      <c r="H1501" t="s">
        <v>474</v>
      </c>
      <c r="I1501" t="s">
        <v>546</v>
      </c>
      <c r="J1501">
        <v>2662100000</v>
      </c>
      <c r="K1501">
        <v>3454890199.0964675</v>
      </c>
    </row>
    <row r="1502" spans="1:11" x14ac:dyDescent="0.25">
      <c r="A1502">
        <v>1276</v>
      </c>
      <c r="B1502" t="s">
        <v>299</v>
      </c>
      <c r="C1502" t="s">
        <v>2337</v>
      </c>
      <c r="E1502">
        <v>2017</v>
      </c>
      <c r="F1502" s="10">
        <v>42916</v>
      </c>
      <c r="G1502" t="s">
        <v>489</v>
      </c>
      <c r="H1502" t="s">
        <v>474</v>
      </c>
      <c r="I1502" t="s">
        <v>546</v>
      </c>
      <c r="J1502">
        <v>48700000</v>
      </c>
      <c r="K1502">
        <v>63203167.685660928</v>
      </c>
    </row>
    <row r="1503" spans="1:11" x14ac:dyDescent="0.25">
      <c r="A1503">
        <v>1167</v>
      </c>
      <c r="B1503" t="s">
        <v>3412</v>
      </c>
      <c r="C1503" t="s">
        <v>436</v>
      </c>
      <c r="E1503">
        <v>2017</v>
      </c>
      <c r="F1503" s="10">
        <v>43100</v>
      </c>
      <c r="G1503" t="s">
        <v>489</v>
      </c>
      <c r="H1503" t="s">
        <v>474</v>
      </c>
      <c r="I1503" t="s">
        <v>546</v>
      </c>
      <c r="J1503">
        <v>52200000</v>
      </c>
      <c r="K1503">
        <v>70560564.484515876</v>
      </c>
    </row>
    <row r="1504" spans="1:11" x14ac:dyDescent="0.25">
      <c r="A1504">
        <v>1167</v>
      </c>
      <c r="B1504" t="s">
        <v>3412</v>
      </c>
      <c r="C1504" t="s">
        <v>2336</v>
      </c>
      <c r="E1504">
        <v>2017</v>
      </c>
      <c r="F1504" s="10">
        <v>43100</v>
      </c>
      <c r="G1504" t="s">
        <v>489</v>
      </c>
      <c r="H1504" t="s">
        <v>474</v>
      </c>
      <c r="I1504" t="s">
        <v>546</v>
      </c>
      <c r="J1504">
        <v>1684000000</v>
      </c>
      <c r="K1504">
        <v>2276321658.849133</v>
      </c>
    </row>
    <row r="1505" spans="1:11" x14ac:dyDescent="0.25">
      <c r="A1505">
        <v>1167</v>
      </c>
      <c r="B1505" t="s">
        <v>3412</v>
      </c>
      <c r="C1505" t="s">
        <v>2337</v>
      </c>
      <c r="E1505">
        <v>2017</v>
      </c>
      <c r="F1505" s="10">
        <v>43100</v>
      </c>
      <c r="G1505" t="s">
        <v>489</v>
      </c>
      <c r="H1505" t="s">
        <v>474</v>
      </c>
      <c r="I1505" t="s">
        <v>546</v>
      </c>
      <c r="J1505">
        <v>32600000</v>
      </c>
      <c r="K1505">
        <v>44066559.429027162</v>
      </c>
    </row>
    <row r="1506" spans="1:11" x14ac:dyDescent="0.25">
      <c r="A1506">
        <v>1167</v>
      </c>
      <c r="B1506" t="s">
        <v>3412</v>
      </c>
      <c r="C1506" t="s">
        <v>490</v>
      </c>
      <c r="E1506">
        <v>2017</v>
      </c>
      <c r="F1506" s="10">
        <v>43100</v>
      </c>
      <c r="G1506" t="s">
        <v>489</v>
      </c>
      <c r="H1506" t="s">
        <v>474</v>
      </c>
      <c r="I1506" t="s">
        <v>546</v>
      </c>
      <c r="J1506">
        <v>5699999.9999999991</v>
      </c>
      <c r="K1506">
        <v>7704889.2253206987</v>
      </c>
    </row>
    <row r="1507" spans="1:11" x14ac:dyDescent="0.25">
      <c r="A1507">
        <v>1167</v>
      </c>
      <c r="B1507" t="s">
        <v>3412</v>
      </c>
      <c r="C1507" t="s">
        <v>434</v>
      </c>
      <c r="E1507">
        <v>2017</v>
      </c>
      <c r="F1507" s="10">
        <v>43100</v>
      </c>
      <c r="G1507" t="s">
        <v>489</v>
      </c>
      <c r="H1507" t="s">
        <v>474</v>
      </c>
      <c r="I1507" t="s">
        <v>546</v>
      </c>
      <c r="J1507">
        <v>7600000</v>
      </c>
      <c r="K1507">
        <v>10273185.633760933</v>
      </c>
    </row>
    <row r="1508" spans="1:11" x14ac:dyDescent="0.25">
      <c r="A1508">
        <v>1167</v>
      </c>
      <c r="B1508" t="s">
        <v>3412</v>
      </c>
      <c r="C1508" t="s">
        <v>491</v>
      </c>
      <c r="E1508">
        <v>2017</v>
      </c>
      <c r="F1508" s="10">
        <v>43100</v>
      </c>
      <c r="G1508" t="s">
        <v>489</v>
      </c>
      <c r="H1508" t="s">
        <v>474</v>
      </c>
      <c r="I1508" t="s">
        <v>546</v>
      </c>
      <c r="J1508">
        <v>6300000</v>
      </c>
      <c r="K1508">
        <v>8515930.196407089</v>
      </c>
    </row>
    <row r="1509" spans="1:11" x14ac:dyDescent="0.25">
      <c r="A1509">
        <v>1494</v>
      </c>
      <c r="B1509" t="s">
        <v>301</v>
      </c>
      <c r="C1509" t="s">
        <v>436</v>
      </c>
      <c r="E1509">
        <v>2017</v>
      </c>
      <c r="F1509" s="10">
        <v>43100</v>
      </c>
      <c r="G1509" t="s">
        <v>489</v>
      </c>
      <c r="H1509" t="s">
        <v>474</v>
      </c>
      <c r="I1509" t="s">
        <v>546</v>
      </c>
      <c r="J1509">
        <v>62400000</v>
      </c>
      <c r="K1509">
        <v>84348260.992984504</v>
      </c>
    </row>
    <row r="1510" spans="1:11" x14ac:dyDescent="0.25">
      <c r="A1510">
        <v>1494</v>
      </c>
      <c r="B1510" t="s">
        <v>301</v>
      </c>
      <c r="C1510" t="s">
        <v>2336</v>
      </c>
      <c r="E1510">
        <v>2017</v>
      </c>
      <c r="F1510" s="10">
        <v>43100</v>
      </c>
      <c r="G1510" t="s">
        <v>489</v>
      </c>
      <c r="H1510" t="s">
        <v>474</v>
      </c>
      <c r="I1510" t="s">
        <v>546</v>
      </c>
      <c r="J1510">
        <v>1548878000</v>
      </c>
      <c r="K1510">
        <v>2093672528.6905744</v>
      </c>
    </row>
    <row r="1511" spans="1:11" x14ac:dyDescent="0.25">
      <c r="A1511">
        <v>1494</v>
      </c>
      <c r="B1511" t="s">
        <v>301</v>
      </c>
      <c r="C1511" t="s">
        <v>2337</v>
      </c>
      <c r="E1511">
        <v>2017</v>
      </c>
      <c r="F1511" s="10">
        <v>43100</v>
      </c>
      <c r="G1511" t="s">
        <v>489</v>
      </c>
      <c r="H1511" t="s">
        <v>474</v>
      </c>
      <c r="I1511" t="s">
        <v>546</v>
      </c>
      <c r="J1511">
        <v>21232000</v>
      </c>
      <c r="K1511">
        <v>28700036.496843699</v>
      </c>
    </row>
    <row r="1512" spans="1:11" x14ac:dyDescent="0.25">
      <c r="A1512">
        <v>1494</v>
      </c>
      <c r="B1512" t="s">
        <v>301</v>
      </c>
      <c r="C1512" t="s">
        <v>434</v>
      </c>
      <c r="E1512">
        <v>2017</v>
      </c>
      <c r="F1512" s="10">
        <v>43100</v>
      </c>
      <c r="G1512" t="s">
        <v>489</v>
      </c>
      <c r="H1512" t="s">
        <v>474</v>
      </c>
      <c r="I1512" t="s">
        <v>546</v>
      </c>
      <c r="J1512">
        <v>21557000</v>
      </c>
      <c r="K1512">
        <v>29139350.356182162</v>
      </c>
    </row>
    <row r="1513" spans="1:11" x14ac:dyDescent="0.25">
      <c r="A1513">
        <v>1494</v>
      </c>
      <c r="B1513" t="s">
        <v>301</v>
      </c>
      <c r="C1513" t="s">
        <v>491</v>
      </c>
      <c r="E1513">
        <v>2017</v>
      </c>
      <c r="F1513" s="10">
        <v>43100</v>
      </c>
      <c r="G1513" t="s">
        <v>489</v>
      </c>
      <c r="H1513" t="s">
        <v>474</v>
      </c>
      <c r="I1513" t="s">
        <v>546</v>
      </c>
      <c r="J1513">
        <v>16165000</v>
      </c>
      <c r="K1513">
        <v>21850795.496019144</v>
      </c>
    </row>
    <row r="1514" spans="1:11" x14ac:dyDescent="0.25">
      <c r="A1514">
        <v>8186</v>
      </c>
      <c r="B1514" t="s">
        <v>305</v>
      </c>
      <c r="C1514" t="s">
        <v>436</v>
      </c>
      <c r="E1514">
        <v>2017</v>
      </c>
      <c r="F1514" s="10">
        <v>43100</v>
      </c>
      <c r="G1514" t="s">
        <v>489</v>
      </c>
      <c r="H1514" t="s">
        <v>474</v>
      </c>
      <c r="I1514" t="s">
        <v>546</v>
      </c>
      <c r="J1514">
        <v>114536000</v>
      </c>
      <c r="K1514">
        <v>154822314.44058451</v>
      </c>
    </row>
    <row r="1515" spans="1:11" x14ac:dyDescent="0.25">
      <c r="A1515">
        <v>8186</v>
      </c>
      <c r="B1515" t="s">
        <v>305</v>
      </c>
      <c r="C1515" t="s">
        <v>2336</v>
      </c>
      <c r="E1515">
        <v>2017</v>
      </c>
      <c r="F1515" s="10">
        <v>43100</v>
      </c>
      <c r="G1515" t="s">
        <v>489</v>
      </c>
      <c r="H1515" t="s">
        <v>474</v>
      </c>
      <c r="I1515" t="s">
        <v>546</v>
      </c>
      <c r="J1515">
        <v>642200000</v>
      </c>
      <c r="K1515">
        <v>868084186.05279887</v>
      </c>
    </row>
    <row r="1516" spans="1:11" x14ac:dyDescent="0.25">
      <c r="A1516">
        <v>8186</v>
      </c>
      <c r="B1516" t="s">
        <v>305</v>
      </c>
      <c r="C1516" t="s">
        <v>2337</v>
      </c>
      <c r="E1516">
        <v>2017</v>
      </c>
      <c r="F1516" s="10">
        <v>43100</v>
      </c>
      <c r="G1516" t="s">
        <v>489</v>
      </c>
      <c r="H1516" t="s">
        <v>474</v>
      </c>
      <c r="I1516" t="s">
        <v>546</v>
      </c>
      <c r="J1516">
        <v>55613000</v>
      </c>
      <c r="K1516">
        <v>75174035.875045627</v>
      </c>
    </row>
    <row r="1517" spans="1:11" x14ac:dyDescent="0.25">
      <c r="A1517">
        <v>8186</v>
      </c>
      <c r="B1517" t="s">
        <v>305</v>
      </c>
      <c r="C1517" t="s">
        <v>490</v>
      </c>
      <c r="E1517">
        <v>2017</v>
      </c>
      <c r="F1517" s="10">
        <v>43100</v>
      </c>
      <c r="G1517" t="s">
        <v>489</v>
      </c>
      <c r="H1517" t="s">
        <v>474</v>
      </c>
      <c r="I1517" t="s">
        <v>546</v>
      </c>
      <c r="J1517">
        <v>6767000</v>
      </c>
      <c r="K1517">
        <v>9147190.4189026617</v>
      </c>
    </row>
    <row r="1518" spans="1:11" x14ac:dyDescent="0.25">
      <c r="A1518">
        <v>8186</v>
      </c>
      <c r="B1518" t="s">
        <v>305</v>
      </c>
      <c r="C1518" t="s">
        <v>434</v>
      </c>
      <c r="E1518">
        <v>2017</v>
      </c>
      <c r="F1518" s="10">
        <v>43100</v>
      </c>
      <c r="G1518" t="s">
        <v>489</v>
      </c>
      <c r="H1518" t="s">
        <v>474</v>
      </c>
      <c r="I1518" t="s">
        <v>546</v>
      </c>
      <c r="J1518">
        <v>27183000</v>
      </c>
      <c r="K1518">
        <v>36744211.195068873</v>
      </c>
    </row>
    <row r="1519" spans="1:11" x14ac:dyDescent="0.25">
      <c r="A1519">
        <v>8186</v>
      </c>
      <c r="B1519" t="s">
        <v>305</v>
      </c>
      <c r="C1519" t="s">
        <v>491</v>
      </c>
      <c r="E1519">
        <v>2017</v>
      </c>
      <c r="F1519" s="10">
        <v>43100</v>
      </c>
      <c r="G1519" t="s">
        <v>489</v>
      </c>
      <c r="H1519" t="s">
        <v>474</v>
      </c>
      <c r="I1519" t="s">
        <v>546</v>
      </c>
      <c r="J1519">
        <v>24973000</v>
      </c>
      <c r="K1519">
        <v>33756876.951567337</v>
      </c>
    </row>
    <row r="1520" spans="1:11" x14ac:dyDescent="0.25">
      <c r="A1520">
        <v>8196</v>
      </c>
      <c r="B1520" t="s">
        <v>296</v>
      </c>
      <c r="C1520" t="s">
        <v>2336</v>
      </c>
      <c r="E1520">
        <v>2017</v>
      </c>
      <c r="F1520" s="10">
        <v>43100</v>
      </c>
      <c r="G1520" t="s">
        <v>489</v>
      </c>
      <c r="H1520" t="s">
        <v>474</v>
      </c>
      <c r="I1520" t="s">
        <v>546</v>
      </c>
      <c r="J1520">
        <v>44684000</v>
      </c>
      <c r="K1520">
        <v>60400924.586707041</v>
      </c>
    </row>
    <row r="1521" spans="1:11" x14ac:dyDescent="0.25">
      <c r="A1521">
        <v>8196</v>
      </c>
      <c r="B1521" t="s">
        <v>296</v>
      </c>
      <c r="C1521" t="s">
        <v>2337</v>
      </c>
      <c r="E1521">
        <v>2017</v>
      </c>
      <c r="F1521" s="10">
        <v>43100</v>
      </c>
      <c r="G1521" t="s">
        <v>489</v>
      </c>
      <c r="H1521" t="s">
        <v>474</v>
      </c>
      <c r="I1521" t="s">
        <v>546</v>
      </c>
      <c r="J1521">
        <v>6685000</v>
      </c>
      <c r="K1521">
        <v>9036348.1528541893</v>
      </c>
    </row>
    <row r="1522" spans="1:11" x14ac:dyDescent="0.25">
      <c r="A1522">
        <v>8196</v>
      </c>
      <c r="B1522" t="s">
        <v>296</v>
      </c>
      <c r="C1522" t="s">
        <v>491</v>
      </c>
      <c r="E1522">
        <v>2017</v>
      </c>
      <c r="F1522" s="10">
        <v>43100</v>
      </c>
      <c r="G1522" t="s">
        <v>489</v>
      </c>
      <c r="H1522" t="s">
        <v>474</v>
      </c>
      <c r="I1522" t="s">
        <v>546</v>
      </c>
      <c r="J1522">
        <v>1527000</v>
      </c>
      <c r="K1522">
        <v>2064099.2714148611</v>
      </c>
    </row>
    <row r="1523" spans="1:11" x14ac:dyDescent="0.25">
      <c r="A1523">
        <v>8283</v>
      </c>
      <c r="B1523" t="s">
        <v>3604</v>
      </c>
      <c r="C1523" t="s">
        <v>436</v>
      </c>
      <c r="E1523">
        <v>2017</v>
      </c>
      <c r="F1523" s="10">
        <v>43100</v>
      </c>
      <c r="G1523" t="s">
        <v>489</v>
      </c>
      <c r="H1523" t="s">
        <v>474</v>
      </c>
      <c r="I1523" t="s">
        <v>546</v>
      </c>
      <c r="J1523">
        <v>-4027000</v>
      </c>
      <c r="K1523">
        <v>-5443436.6509414837</v>
      </c>
    </row>
    <row r="1524" spans="1:11" x14ac:dyDescent="0.25">
      <c r="A1524">
        <v>8283</v>
      </c>
      <c r="B1524" t="s">
        <v>3604</v>
      </c>
      <c r="C1524" t="s">
        <v>2336</v>
      </c>
      <c r="E1524">
        <v>2017</v>
      </c>
      <c r="F1524" s="10">
        <v>43100</v>
      </c>
      <c r="G1524" t="s">
        <v>489</v>
      </c>
      <c r="H1524" t="s">
        <v>474</v>
      </c>
      <c r="I1524" t="s">
        <v>546</v>
      </c>
      <c r="J1524">
        <v>3518000</v>
      </c>
      <c r="K1524">
        <v>4755403.560469863</v>
      </c>
    </row>
    <row r="1525" spans="1:11" x14ac:dyDescent="0.25">
      <c r="A1525">
        <v>8283</v>
      </c>
      <c r="B1525" t="s">
        <v>3604</v>
      </c>
      <c r="C1525" t="s">
        <v>2337</v>
      </c>
      <c r="E1525">
        <v>2017</v>
      </c>
      <c r="F1525" s="10">
        <v>43100</v>
      </c>
      <c r="G1525" t="s">
        <v>489</v>
      </c>
      <c r="H1525" t="s">
        <v>474</v>
      </c>
      <c r="I1525" t="s">
        <v>546</v>
      </c>
      <c r="J1525">
        <v>-5073000</v>
      </c>
      <c r="K1525">
        <v>-6857351.4105354231</v>
      </c>
    </row>
    <row r="1526" spans="1:11" x14ac:dyDescent="0.25">
      <c r="A1526">
        <v>8283</v>
      </c>
      <c r="B1526" t="s">
        <v>3604</v>
      </c>
      <c r="C1526" t="s">
        <v>490</v>
      </c>
      <c r="E1526">
        <v>2017</v>
      </c>
      <c r="F1526" s="10">
        <v>43100</v>
      </c>
      <c r="G1526" t="s">
        <v>489</v>
      </c>
      <c r="H1526" t="s">
        <v>474</v>
      </c>
      <c r="I1526" t="s">
        <v>546</v>
      </c>
      <c r="J1526">
        <v>381000</v>
      </c>
      <c r="K1526">
        <v>515011.01663985732</v>
      </c>
    </row>
    <row r="1527" spans="1:11" x14ac:dyDescent="0.25">
      <c r="A1527">
        <v>8283</v>
      </c>
      <c r="B1527" t="s">
        <v>3604</v>
      </c>
      <c r="C1527" t="s">
        <v>434</v>
      </c>
      <c r="E1527">
        <v>2017</v>
      </c>
      <c r="F1527" s="10">
        <v>43100</v>
      </c>
      <c r="G1527" t="s">
        <v>489</v>
      </c>
      <c r="H1527" t="s">
        <v>474</v>
      </c>
      <c r="I1527" t="s">
        <v>546</v>
      </c>
      <c r="J1527">
        <v>508000</v>
      </c>
      <c r="K1527">
        <v>686681.35551980976</v>
      </c>
    </row>
    <row r="1528" spans="1:11" x14ac:dyDescent="0.25">
      <c r="A1528">
        <v>8283</v>
      </c>
      <c r="B1528" t="s">
        <v>3604</v>
      </c>
      <c r="C1528" t="s">
        <v>491</v>
      </c>
      <c r="E1528">
        <v>2017</v>
      </c>
      <c r="F1528" s="10">
        <v>43100</v>
      </c>
      <c r="G1528" t="s">
        <v>489</v>
      </c>
      <c r="H1528" t="s">
        <v>474</v>
      </c>
      <c r="I1528" t="s">
        <v>546</v>
      </c>
      <c r="J1528">
        <v>157000</v>
      </c>
      <c r="K1528">
        <v>212222.38743427189</v>
      </c>
    </row>
    <row r="1529" spans="1:11" x14ac:dyDescent="0.25">
      <c r="A1529">
        <v>500</v>
      </c>
      <c r="B1529" t="s">
        <v>311</v>
      </c>
      <c r="C1529" t="s">
        <v>436</v>
      </c>
      <c r="E1529">
        <v>2018</v>
      </c>
      <c r="F1529" s="10">
        <v>43190</v>
      </c>
      <c r="G1529" t="s">
        <v>489</v>
      </c>
      <c r="H1529" t="s">
        <v>474</v>
      </c>
      <c r="I1529" t="s">
        <v>546</v>
      </c>
      <c r="J1529">
        <v>923756000</v>
      </c>
      <c r="K1529">
        <v>1300903549.9825373</v>
      </c>
    </row>
    <row r="1530" spans="1:11" x14ac:dyDescent="0.25">
      <c r="A1530">
        <v>500</v>
      </c>
      <c r="B1530" t="s">
        <v>311</v>
      </c>
      <c r="C1530" t="s">
        <v>2336</v>
      </c>
      <c r="E1530">
        <v>2018</v>
      </c>
      <c r="F1530" s="10">
        <v>43190</v>
      </c>
      <c r="G1530" t="s">
        <v>489</v>
      </c>
      <c r="H1530" t="s">
        <v>474</v>
      </c>
      <c r="I1530" t="s">
        <v>546</v>
      </c>
      <c r="J1530">
        <v>2018000000</v>
      </c>
      <c r="K1530">
        <v>2841901285.4744763</v>
      </c>
    </row>
    <row r="1531" spans="1:11" x14ac:dyDescent="0.25">
      <c r="A1531">
        <v>500</v>
      </c>
      <c r="B1531" t="s">
        <v>311</v>
      </c>
      <c r="C1531" t="s">
        <v>2337</v>
      </c>
      <c r="E1531">
        <v>2018</v>
      </c>
      <c r="F1531" s="10">
        <v>43190</v>
      </c>
      <c r="G1531" t="s">
        <v>489</v>
      </c>
      <c r="H1531" t="s">
        <v>474</v>
      </c>
      <c r="I1531" t="s">
        <v>546</v>
      </c>
      <c r="J1531">
        <v>108800000</v>
      </c>
      <c r="K1531">
        <v>153220445.91656244</v>
      </c>
    </row>
    <row r="1532" spans="1:11" x14ac:dyDescent="0.25">
      <c r="A1532">
        <v>500</v>
      </c>
      <c r="B1532" t="s">
        <v>311</v>
      </c>
      <c r="C1532" t="s">
        <v>490</v>
      </c>
      <c r="E1532">
        <v>2018</v>
      </c>
      <c r="F1532" s="10">
        <v>43190</v>
      </c>
      <c r="G1532" t="s">
        <v>489</v>
      </c>
      <c r="H1532" t="s">
        <v>474</v>
      </c>
      <c r="I1532" t="s">
        <v>546</v>
      </c>
      <c r="J1532">
        <v>435700000</v>
      </c>
      <c r="K1532">
        <v>613585921.74491048</v>
      </c>
    </row>
    <row r="1533" spans="1:11" x14ac:dyDescent="0.25">
      <c r="A1533">
        <v>500</v>
      </c>
      <c r="B1533" t="s">
        <v>311</v>
      </c>
      <c r="C1533" t="s">
        <v>434</v>
      </c>
      <c r="E1533">
        <v>2018</v>
      </c>
      <c r="F1533" s="10">
        <v>43190</v>
      </c>
      <c r="G1533" t="s">
        <v>489</v>
      </c>
      <c r="H1533" t="s">
        <v>474</v>
      </c>
      <c r="I1533" t="s">
        <v>546</v>
      </c>
      <c r="J1533">
        <v>492600000</v>
      </c>
      <c r="K1533">
        <v>693716835.09649503</v>
      </c>
    </row>
    <row r="1534" spans="1:11" x14ac:dyDescent="0.25">
      <c r="A1534">
        <v>500</v>
      </c>
      <c r="B1534" t="s">
        <v>311</v>
      </c>
      <c r="C1534" t="s">
        <v>491</v>
      </c>
      <c r="E1534">
        <v>2018</v>
      </c>
      <c r="F1534" s="10">
        <v>43190</v>
      </c>
      <c r="G1534" t="s">
        <v>489</v>
      </c>
      <c r="H1534" t="s">
        <v>474</v>
      </c>
      <c r="I1534" t="s">
        <v>546</v>
      </c>
      <c r="J1534">
        <v>15500000</v>
      </c>
      <c r="K1534">
        <v>21828280.438480861</v>
      </c>
    </row>
    <row r="1535" spans="1:11" x14ac:dyDescent="0.25">
      <c r="A1535">
        <v>505</v>
      </c>
      <c r="B1535" t="s">
        <v>313</v>
      </c>
      <c r="C1535" t="s">
        <v>436</v>
      </c>
      <c r="E1535">
        <v>2018</v>
      </c>
      <c r="F1535" s="10">
        <v>43190</v>
      </c>
      <c r="G1535" t="s">
        <v>489</v>
      </c>
      <c r="H1535" t="s">
        <v>474</v>
      </c>
      <c r="I1535" t="s">
        <v>546</v>
      </c>
      <c r="J1535">
        <v>335900000</v>
      </c>
      <c r="K1535">
        <v>473039961.24424011</v>
      </c>
    </row>
    <row r="1536" spans="1:11" x14ac:dyDescent="0.25">
      <c r="A1536">
        <v>505</v>
      </c>
      <c r="B1536" t="s">
        <v>313</v>
      </c>
      <c r="C1536" t="s">
        <v>2336</v>
      </c>
      <c r="E1536">
        <v>2018</v>
      </c>
      <c r="F1536" s="10">
        <v>43190</v>
      </c>
      <c r="G1536" t="s">
        <v>489</v>
      </c>
      <c r="H1536" t="s">
        <v>474</v>
      </c>
      <c r="I1536" t="s">
        <v>546</v>
      </c>
      <c r="J1536">
        <v>540600000</v>
      </c>
      <c r="K1536">
        <v>761314090.64791965</v>
      </c>
    </row>
    <row r="1537" spans="1:11" x14ac:dyDescent="0.25">
      <c r="A1537">
        <v>505</v>
      </c>
      <c r="B1537" t="s">
        <v>313</v>
      </c>
      <c r="C1537" t="s">
        <v>2337</v>
      </c>
      <c r="E1537">
        <v>2018</v>
      </c>
      <c r="F1537" s="10">
        <v>43190</v>
      </c>
      <c r="G1537" t="s">
        <v>489</v>
      </c>
      <c r="H1537" t="s">
        <v>474</v>
      </c>
      <c r="I1537" t="s">
        <v>546</v>
      </c>
      <c r="J1537">
        <v>122800000</v>
      </c>
      <c r="K1537">
        <v>172936312.11906129</v>
      </c>
    </row>
    <row r="1538" spans="1:11" x14ac:dyDescent="0.25">
      <c r="A1538">
        <v>505</v>
      </c>
      <c r="B1538" t="s">
        <v>313</v>
      </c>
      <c r="C1538" t="s">
        <v>490</v>
      </c>
      <c r="E1538">
        <v>2018</v>
      </c>
      <c r="F1538" s="10">
        <v>43190</v>
      </c>
      <c r="G1538" t="s">
        <v>489</v>
      </c>
      <c r="H1538" t="s">
        <v>474</v>
      </c>
      <c r="I1538" t="s">
        <v>546</v>
      </c>
      <c r="J1538">
        <v>83400000</v>
      </c>
      <c r="K1538">
        <v>117450231.52060026</v>
      </c>
    </row>
    <row r="1539" spans="1:11" x14ac:dyDescent="0.25">
      <c r="A1539">
        <v>505</v>
      </c>
      <c r="B1539" t="s">
        <v>313</v>
      </c>
      <c r="C1539" t="s">
        <v>434</v>
      </c>
      <c r="E1539">
        <v>2018</v>
      </c>
      <c r="F1539" s="10">
        <v>43190</v>
      </c>
      <c r="G1539" t="s">
        <v>489</v>
      </c>
      <c r="H1539" t="s">
        <v>474</v>
      </c>
      <c r="I1539" t="s">
        <v>546</v>
      </c>
      <c r="J1539">
        <v>101200000</v>
      </c>
      <c r="K1539">
        <v>142517547.12092021</v>
      </c>
    </row>
    <row r="1540" spans="1:11" x14ac:dyDescent="0.25">
      <c r="A1540">
        <v>505</v>
      </c>
      <c r="B1540" t="s">
        <v>313</v>
      </c>
      <c r="C1540" t="s">
        <v>491</v>
      </c>
      <c r="E1540">
        <v>2018</v>
      </c>
      <c r="F1540" s="10">
        <v>43190</v>
      </c>
      <c r="G1540" t="s">
        <v>489</v>
      </c>
      <c r="H1540" t="s">
        <v>474</v>
      </c>
      <c r="I1540" t="s">
        <v>546</v>
      </c>
      <c r="J1540">
        <v>28500000</v>
      </c>
      <c r="K1540">
        <v>40135870.483658358</v>
      </c>
    </row>
    <row r="1541" spans="1:11" x14ac:dyDescent="0.25">
      <c r="A1541">
        <v>506</v>
      </c>
      <c r="B1541" t="s">
        <v>314</v>
      </c>
      <c r="C1541" t="s">
        <v>436</v>
      </c>
      <c r="E1541">
        <v>2018</v>
      </c>
      <c r="F1541" s="10">
        <v>43190</v>
      </c>
      <c r="G1541" t="s">
        <v>489</v>
      </c>
      <c r="H1541" t="s">
        <v>474</v>
      </c>
      <c r="I1541" t="s">
        <v>546</v>
      </c>
      <c r="J1541">
        <v>577100000</v>
      </c>
      <c r="K1541">
        <v>812716170.39014876</v>
      </c>
    </row>
    <row r="1542" spans="1:11" x14ac:dyDescent="0.25">
      <c r="A1542">
        <v>506</v>
      </c>
      <c r="B1542" t="s">
        <v>314</v>
      </c>
      <c r="C1542" t="s">
        <v>2336</v>
      </c>
      <c r="E1542">
        <v>2018</v>
      </c>
      <c r="F1542" s="10">
        <v>43190</v>
      </c>
      <c r="G1542" t="s">
        <v>489</v>
      </c>
      <c r="H1542" t="s">
        <v>474</v>
      </c>
      <c r="I1542" t="s">
        <v>546</v>
      </c>
      <c r="J1542">
        <v>1026700000</v>
      </c>
      <c r="K1542">
        <v>1445877130.7218258</v>
      </c>
    </row>
    <row r="1543" spans="1:11" x14ac:dyDescent="0.25">
      <c r="A1543">
        <v>506</v>
      </c>
      <c r="B1543" t="s">
        <v>314</v>
      </c>
      <c r="C1543" t="s">
        <v>2337</v>
      </c>
      <c r="E1543">
        <v>2018</v>
      </c>
      <c r="F1543" s="10">
        <v>43190</v>
      </c>
      <c r="G1543" t="s">
        <v>489</v>
      </c>
      <c r="H1543" t="s">
        <v>474</v>
      </c>
      <c r="I1543" t="s">
        <v>546</v>
      </c>
      <c r="J1543">
        <v>74338000</v>
      </c>
      <c r="K1543">
        <v>104688432.98295422</v>
      </c>
    </row>
    <row r="1544" spans="1:11" x14ac:dyDescent="0.25">
      <c r="A1544">
        <v>506</v>
      </c>
      <c r="B1544" t="s">
        <v>314</v>
      </c>
      <c r="C1544" t="s">
        <v>490</v>
      </c>
      <c r="E1544">
        <v>2018</v>
      </c>
      <c r="F1544" s="10">
        <v>43190</v>
      </c>
      <c r="G1544" t="s">
        <v>489</v>
      </c>
      <c r="H1544" t="s">
        <v>474</v>
      </c>
      <c r="I1544" t="s">
        <v>546</v>
      </c>
      <c r="J1544">
        <v>175500000</v>
      </c>
      <c r="K1544">
        <v>247152465.60989621</v>
      </c>
    </row>
    <row r="1545" spans="1:11" x14ac:dyDescent="0.25">
      <c r="A1545">
        <v>506</v>
      </c>
      <c r="B1545" t="s">
        <v>314</v>
      </c>
      <c r="C1545" t="s">
        <v>434</v>
      </c>
      <c r="E1545">
        <v>2018</v>
      </c>
      <c r="F1545" s="10">
        <v>43190</v>
      </c>
      <c r="G1545" t="s">
        <v>489</v>
      </c>
      <c r="H1545" t="s">
        <v>474</v>
      </c>
      <c r="I1545" t="s">
        <v>546</v>
      </c>
      <c r="J1545">
        <v>296000000</v>
      </c>
      <c r="K1545">
        <v>416849742.56711841</v>
      </c>
    </row>
    <row r="1546" spans="1:11" x14ac:dyDescent="0.25">
      <c r="A1546">
        <v>506</v>
      </c>
      <c r="B1546" t="s">
        <v>314</v>
      </c>
      <c r="C1546" t="s">
        <v>491</v>
      </c>
      <c r="E1546">
        <v>2018</v>
      </c>
      <c r="F1546" s="10">
        <v>43190</v>
      </c>
      <c r="G1546" t="s">
        <v>489</v>
      </c>
      <c r="H1546" t="s">
        <v>474</v>
      </c>
      <c r="I1546" t="s">
        <v>546</v>
      </c>
      <c r="J1546">
        <v>23200000</v>
      </c>
      <c r="K1546">
        <v>32672006.849855226</v>
      </c>
    </row>
    <row r="1547" spans="1:11" x14ac:dyDescent="0.25">
      <c r="A1547">
        <v>1035</v>
      </c>
      <c r="B1547" t="s">
        <v>293</v>
      </c>
      <c r="C1547" t="s">
        <v>436</v>
      </c>
      <c r="E1547">
        <v>2018</v>
      </c>
      <c r="F1547" s="10">
        <v>43190</v>
      </c>
      <c r="G1547" t="s">
        <v>489</v>
      </c>
      <c r="H1547" t="s">
        <v>474</v>
      </c>
      <c r="I1547" t="s">
        <v>546</v>
      </c>
      <c r="J1547">
        <v>141700000</v>
      </c>
      <c r="K1547">
        <v>199552731.49243474</v>
      </c>
    </row>
    <row r="1548" spans="1:11" x14ac:dyDescent="0.25">
      <c r="A1548">
        <v>1035</v>
      </c>
      <c r="B1548" t="s">
        <v>293</v>
      </c>
      <c r="C1548" t="s">
        <v>2336</v>
      </c>
      <c r="E1548">
        <v>2018</v>
      </c>
      <c r="F1548" s="10">
        <v>43190</v>
      </c>
      <c r="G1548" t="s">
        <v>489</v>
      </c>
      <c r="H1548" t="s">
        <v>474</v>
      </c>
      <c r="I1548" t="s">
        <v>546</v>
      </c>
      <c r="J1548">
        <v>1564300000</v>
      </c>
      <c r="K1548">
        <v>2202966392.8977814</v>
      </c>
    </row>
    <row r="1549" spans="1:11" x14ac:dyDescent="0.25">
      <c r="A1549">
        <v>1035</v>
      </c>
      <c r="B1549" t="s">
        <v>293</v>
      </c>
      <c r="C1549" t="s">
        <v>2337</v>
      </c>
      <c r="E1549">
        <v>2018</v>
      </c>
      <c r="F1549" s="10">
        <v>43190</v>
      </c>
      <c r="G1549" t="s">
        <v>489</v>
      </c>
      <c r="H1549" t="s">
        <v>474</v>
      </c>
      <c r="I1549" t="s">
        <v>546</v>
      </c>
      <c r="J1549">
        <v>86200000</v>
      </c>
      <c r="K1549">
        <v>121393404.76110002</v>
      </c>
    </row>
    <row r="1550" spans="1:11" x14ac:dyDescent="0.25">
      <c r="A1550">
        <v>1035</v>
      </c>
      <c r="B1550" t="s">
        <v>293</v>
      </c>
      <c r="C1550" t="s">
        <v>490</v>
      </c>
      <c r="E1550">
        <v>2018</v>
      </c>
      <c r="F1550" s="10">
        <v>43190</v>
      </c>
      <c r="G1550" t="s">
        <v>489</v>
      </c>
      <c r="H1550" t="s">
        <v>474</v>
      </c>
      <c r="I1550" t="s">
        <v>546</v>
      </c>
      <c r="J1550">
        <v>4000000</v>
      </c>
      <c r="K1550">
        <v>5633104.629285384</v>
      </c>
    </row>
    <row r="1551" spans="1:11" x14ac:dyDescent="0.25">
      <c r="A1551">
        <v>1035</v>
      </c>
      <c r="B1551" t="s">
        <v>293</v>
      </c>
      <c r="C1551" t="s">
        <v>434</v>
      </c>
      <c r="E1551">
        <v>2018</v>
      </c>
      <c r="F1551" s="10">
        <v>43190</v>
      </c>
      <c r="G1551" t="s">
        <v>489</v>
      </c>
      <c r="H1551" t="s">
        <v>474</v>
      </c>
      <c r="I1551" t="s">
        <v>546</v>
      </c>
      <c r="J1551">
        <v>28500000</v>
      </c>
      <c r="K1551">
        <v>40135870.483658358</v>
      </c>
    </row>
    <row r="1552" spans="1:11" x14ac:dyDescent="0.25">
      <c r="A1552">
        <v>1035</v>
      </c>
      <c r="B1552" t="s">
        <v>293</v>
      </c>
      <c r="C1552" t="s">
        <v>491</v>
      </c>
      <c r="E1552">
        <v>2018</v>
      </c>
      <c r="F1552" s="10">
        <v>43190</v>
      </c>
      <c r="G1552" t="s">
        <v>489</v>
      </c>
      <c r="H1552" t="s">
        <v>474</v>
      </c>
      <c r="I1552" t="s">
        <v>546</v>
      </c>
      <c r="J1552">
        <v>23000000</v>
      </c>
      <c r="K1552">
        <v>32390351.618390959</v>
      </c>
    </row>
    <row r="1553" spans="1:11" x14ac:dyDescent="0.25">
      <c r="A1553">
        <v>1683</v>
      </c>
      <c r="B1553" t="s">
        <v>306</v>
      </c>
      <c r="C1553" t="s">
        <v>436</v>
      </c>
      <c r="E1553">
        <v>2018</v>
      </c>
      <c r="F1553" s="10">
        <v>43190</v>
      </c>
      <c r="G1553" t="s">
        <v>489</v>
      </c>
      <c r="H1553" t="s">
        <v>474</v>
      </c>
      <c r="I1553" t="s">
        <v>546</v>
      </c>
      <c r="J1553">
        <v>869700000</v>
      </c>
      <c r="K1553">
        <v>1224777774.0223746</v>
      </c>
    </row>
    <row r="1554" spans="1:11" x14ac:dyDescent="0.25">
      <c r="A1554">
        <v>1683</v>
      </c>
      <c r="B1554" t="s">
        <v>306</v>
      </c>
      <c r="C1554" t="s">
        <v>2336</v>
      </c>
      <c r="E1554">
        <v>2018</v>
      </c>
      <c r="F1554" s="10">
        <v>43190</v>
      </c>
      <c r="G1554" t="s">
        <v>489</v>
      </c>
      <c r="H1554" t="s">
        <v>474</v>
      </c>
      <c r="I1554" t="s">
        <v>546</v>
      </c>
      <c r="J1554">
        <v>1694100000</v>
      </c>
      <c r="K1554">
        <v>2385760638.1180921</v>
      </c>
    </row>
    <row r="1555" spans="1:11" x14ac:dyDescent="0.25">
      <c r="A1555">
        <v>1683</v>
      </c>
      <c r="B1555" t="s">
        <v>306</v>
      </c>
      <c r="C1555" t="s">
        <v>2337</v>
      </c>
      <c r="E1555">
        <v>2018</v>
      </c>
      <c r="F1555" s="10">
        <v>43190</v>
      </c>
      <c r="G1555" t="s">
        <v>489</v>
      </c>
      <c r="H1555" t="s">
        <v>474</v>
      </c>
      <c r="I1555" t="s">
        <v>546</v>
      </c>
      <c r="J1555">
        <v>253700000</v>
      </c>
      <c r="K1555">
        <v>357279661.11242545</v>
      </c>
    </row>
    <row r="1556" spans="1:11" x14ac:dyDescent="0.25">
      <c r="A1556">
        <v>1683</v>
      </c>
      <c r="B1556" t="s">
        <v>306</v>
      </c>
      <c r="C1556" t="s">
        <v>490</v>
      </c>
      <c r="E1556">
        <v>2018</v>
      </c>
      <c r="F1556" s="10">
        <v>43190</v>
      </c>
      <c r="G1556" t="s">
        <v>489</v>
      </c>
      <c r="H1556" t="s">
        <v>474</v>
      </c>
      <c r="I1556" t="s">
        <v>546</v>
      </c>
      <c r="J1556">
        <v>219500000</v>
      </c>
      <c r="K1556">
        <v>309116616.53203547</v>
      </c>
    </row>
    <row r="1557" spans="1:11" x14ac:dyDescent="0.25">
      <c r="A1557">
        <v>1683</v>
      </c>
      <c r="B1557" t="s">
        <v>306</v>
      </c>
      <c r="C1557" t="s">
        <v>434</v>
      </c>
      <c r="E1557">
        <v>2018</v>
      </c>
      <c r="F1557" s="10">
        <v>43190</v>
      </c>
      <c r="G1557" t="s">
        <v>489</v>
      </c>
      <c r="H1557" t="s">
        <v>474</v>
      </c>
      <c r="I1557" t="s">
        <v>546</v>
      </c>
      <c r="J1557">
        <v>346400000.00000006</v>
      </c>
      <c r="K1557">
        <v>487826860.89611435</v>
      </c>
    </row>
    <row r="1558" spans="1:11" x14ac:dyDescent="0.25">
      <c r="A1558">
        <v>1683</v>
      </c>
      <c r="B1558" t="s">
        <v>306</v>
      </c>
      <c r="C1558" t="s">
        <v>491</v>
      </c>
      <c r="E1558">
        <v>2018</v>
      </c>
      <c r="F1558" s="10">
        <v>43190</v>
      </c>
      <c r="G1558" t="s">
        <v>489</v>
      </c>
      <c r="H1558" t="s">
        <v>474</v>
      </c>
      <c r="I1558" t="s">
        <v>546</v>
      </c>
      <c r="J1558">
        <v>61900000</v>
      </c>
      <c r="K1558">
        <v>87172294.138191313</v>
      </c>
    </row>
    <row r="1559" spans="1:11" x14ac:dyDescent="0.25">
      <c r="A1559">
        <v>1889</v>
      </c>
      <c r="B1559" t="s">
        <v>309</v>
      </c>
      <c r="C1559" t="s">
        <v>436</v>
      </c>
      <c r="E1559">
        <v>2018</v>
      </c>
      <c r="F1559" s="10">
        <v>43190</v>
      </c>
      <c r="G1559" t="s">
        <v>489</v>
      </c>
      <c r="H1559" t="s">
        <v>474</v>
      </c>
      <c r="I1559" t="s">
        <v>546</v>
      </c>
      <c r="J1559">
        <v>554400000</v>
      </c>
      <c r="K1559">
        <v>780748301.61895418</v>
      </c>
    </row>
    <row r="1560" spans="1:11" x14ac:dyDescent="0.25">
      <c r="A1560">
        <v>1889</v>
      </c>
      <c r="B1560" t="s">
        <v>309</v>
      </c>
      <c r="C1560" t="s">
        <v>2336</v>
      </c>
      <c r="E1560">
        <v>2018</v>
      </c>
      <c r="F1560" s="10">
        <v>43190</v>
      </c>
      <c r="G1560" t="s">
        <v>489</v>
      </c>
      <c r="H1560" t="s">
        <v>474</v>
      </c>
      <c r="I1560" t="s">
        <v>546</v>
      </c>
      <c r="J1560">
        <v>829700000</v>
      </c>
      <c r="K1560">
        <v>1168446727.7295208</v>
      </c>
    </row>
    <row r="1561" spans="1:11" x14ac:dyDescent="0.25">
      <c r="A1561">
        <v>1889</v>
      </c>
      <c r="B1561" t="s">
        <v>309</v>
      </c>
      <c r="C1561" t="s">
        <v>2337</v>
      </c>
      <c r="E1561">
        <v>2018</v>
      </c>
      <c r="F1561" s="10">
        <v>43190</v>
      </c>
      <c r="G1561" t="s">
        <v>489</v>
      </c>
      <c r="H1561" t="s">
        <v>474</v>
      </c>
      <c r="I1561" t="s">
        <v>546</v>
      </c>
      <c r="J1561">
        <v>154700000</v>
      </c>
      <c r="K1561">
        <v>217860321.53761223</v>
      </c>
    </row>
    <row r="1562" spans="1:11" x14ac:dyDescent="0.25">
      <c r="A1562">
        <v>1889</v>
      </c>
      <c r="B1562" t="s">
        <v>309</v>
      </c>
      <c r="C1562" t="s">
        <v>490</v>
      </c>
      <c r="E1562">
        <v>2018</v>
      </c>
      <c r="F1562" s="10">
        <v>43190</v>
      </c>
      <c r="G1562" t="s">
        <v>489</v>
      </c>
      <c r="H1562" t="s">
        <v>474</v>
      </c>
      <c r="I1562" t="s">
        <v>546</v>
      </c>
      <c r="J1562">
        <v>118700000</v>
      </c>
      <c r="K1562">
        <v>167162379.87404376</v>
      </c>
    </row>
    <row r="1563" spans="1:11" x14ac:dyDescent="0.25">
      <c r="A1563">
        <v>1889</v>
      </c>
      <c r="B1563" t="s">
        <v>309</v>
      </c>
      <c r="C1563" t="s">
        <v>434</v>
      </c>
      <c r="E1563">
        <v>2018</v>
      </c>
      <c r="F1563" s="10">
        <v>43190</v>
      </c>
      <c r="G1563" t="s">
        <v>489</v>
      </c>
      <c r="H1563" t="s">
        <v>474</v>
      </c>
      <c r="I1563" t="s">
        <v>546</v>
      </c>
      <c r="J1563">
        <v>259500000</v>
      </c>
      <c r="K1563">
        <v>365447662.8248893</v>
      </c>
    </row>
    <row r="1564" spans="1:11" x14ac:dyDescent="0.25">
      <c r="A1564">
        <v>1889</v>
      </c>
      <c r="B1564" t="s">
        <v>309</v>
      </c>
      <c r="C1564" t="s">
        <v>491</v>
      </c>
      <c r="E1564">
        <v>2018</v>
      </c>
      <c r="F1564" s="10">
        <v>43190</v>
      </c>
      <c r="G1564" t="s">
        <v>489</v>
      </c>
      <c r="H1564" t="s">
        <v>474</v>
      </c>
      <c r="I1564" t="s">
        <v>546</v>
      </c>
      <c r="J1564">
        <v>21500000</v>
      </c>
      <c r="K1564">
        <v>30277937.382408939</v>
      </c>
    </row>
    <row r="1565" spans="1:11" x14ac:dyDescent="0.25">
      <c r="A1565">
        <v>1890</v>
      </c>
      <c r="B1565" t="s">
        <v>289</v>
      </c>
      <c r="C1565" t="s">
        <v>436</v>
      </c>
      <c r="E1565">
        <v>2018</v>
      </c>
      <c r="F1565" s="10">
        <v>43190</v>
      </c>
      <c r="G1565" t="s">
        <v>489</v>
      </c>
      <c r="H1565" t="s">
        <v>474</v>
      </c>
      <c r="I1565" t="s">
        <v>546</v>
      </c>
      <c r="J1565">
        <v>110876000</v>
      </c>
      <c r="K1565">
        <v>156144027.21916157</v>
      </c>
    </row>
    <row r="1566" spans="1:11" x14ac:dyDescent="0.25">
      <c r="A1566">
        <v>1890</v>
      </c>
      <c r="B1566" t="s">
        <v>289</v>
      </c>
      <c r="C1566" t="s">
        <v>2336</v>
      </c>
      <c r="E1566">
        <v>2018</v>
      </c>
      <c r="F1566" s="10">
        <v>43190</v>
      </c>
      <c r="G1566" t="s">
        <v>489</v>
      </c>
      <c r="H1566" t="s">
        <v>474</v>
      </c>
      <c r="I1566" t="s">
        <v>546</v>
      </c>
      <c r="J1566">
        <v>306302000</v>
      </c>
      <c r="K1566">
        <v>431357803.5398429</v>
      </c>
    </row>
    <row r="1567" spans="1:11" x14ac:dyDescent="0.25">
      <c r="A1567">
        <v>1890</v>
      </c>
      <c r="B1567" t="s">
        <v>289</v>
      </c>
      <c r="C1567" t="s">
        <v>2337</v>
      </c>
      <c r="E1567">
        <v>2018</v>
      </c>
      <c r="F1567" s="10">
        <v>43190</v>
      </c>
      <c r="G1567" t="s">
        <v>489</v>
      </c>
      <c r="H1567" t="s">
        <v>474</v>
      </c>
      <c r="I1567" t="s">
        <v>546</v>
      </c>
      <c r="J1567">
        <v>29635000</v>
      </c>
      <c r="K1567">
        <v>41734263.922218092</v>
      </c>
    </row>
    <row r="1568" spans="1:11" x14ac:dyDescent="0.25">
      <c r="A1568">
        <v>1890</v>
      </c>
      <c r="B1568" t="s">
        <v>289</v>
      </c>
      <c r="C1568" t="s">
        <v>490</v>
      </c>
      <c r="E1568">
        <v>2018</v>
      </c>
      <c r="F1568" s="10">
        <v>43190</v>
      </c>
      <c r="G1568" t="s">
        <v>489</v>
      </c>
      <c r="H1568" t="s">
        <v>474</v>
      </c>
      <c r="I1568" t="s">
        <v>546</v>
      </c>
      <c r="J1568">
        <v>47288000</v>
      </c>
      <c r="K1568">
        <v>66594562.92741181</v>
      </c>
    </row>
    <row r="1569" spans="1:11" x14ac:dyDescent="0.25">
      <c r="A1569">
        <v>1890</v>
      </c>
      <c r="B1569" t="s">
        <v>289</v>
      </c>
      <c r="C1569" t="s">
        <v>434</v>
      </c>
      <c r="E1569">
        <v>2018</v>
      </c>
      <c r="F1569" s="10">
        <v>43190</v>
      </c>
      <c r="G1569" t="s">
        <v>489</v>
      </c>
      <c r="H1569" t="s">
        <v>474</v>
      </c>
      <c r="I1569" t="s">
        <v>546</v>
      </c>
      <c r="J1569">
        <v>61953000</v>
      </c>
      <c r="K1569">
        <v>87246932.774529353</v>
      </c>
    </row>
    <row r="1570" spans="1:11" x14ac:dyDescent="0.25">
      <c r="A1570">
        <v>1890</v>
      </c>
      <c r="B1570" t="s">
        <v>289</v>
      </c>
      <c r="C1570" t="s">
        <v>491</v>
      </c>
      <c r="E1570">
        <v>2018</v>
      </c>
      <c r="F1570" s="10">
        <v>43190</v>
      </c>
      <c r="G1570" t="s">
        <v>489</v>
      </c>
      <c r="H1570" t="s">
        <v>474</v>
      </c>
      <c r="I1570" t="s">
        <v>546</v>
      </c>
      <c r="J1570">
        <v>6303000</v>
      </c>
      <c r="K1570">
        <v>8876364.6195964441</v>
      </c>
    </row>
    <row r="1571" spans="1:11" x14ac:dyDescent="0.25">
      <c r="A1571">
        <v>1891</v>
      </c>
      <c r="B1571" t="s">
        <v>298</v>
      </c>
      <c r="C1571" t="s">
        <v>436</v>
      </c>
      <c r="E1571">
        <v>2018</v>
      </c>
      <c r="F1571" s="10">
        <v>43190</v>
      </c>
      <c r="G1571" t="s">
        <v>489</v>
      </c>
      <c r="H1571" t="s">
        <v>474</v>
      </c>
      <c r="I1571" t="s">
        <v>546</v>
      </c>
      <c r="J1571">
        <v>463100000</v>
      </c>
      <c r="K1571">
        <v>652172688.45551527</v>
      </c>
    </row>
    <row r="1572" spans="1:11" x14ac:dyDescent="0.25">
      <c r="A1572">
        <v>1891</v>
      </c>
      <c r="B1572" t="s">
        <v>298</v>
      </c>
      <c r="C1572" t="s">
        <v>2336</v>
      </c>
      <c r="E1572">
        <v>2018</v>
      </c>
      <c r="F1572" s="10">
        <v>43190</v>
      </c>
      <c r="G1572" t="s">
        <v>489</v>
      </c>
      <c r="H1572" t="s">
        <v>474</v>
      </c>
      <c r="I1572" t="s">
        <v>546</v>
      </c>
      <c r="J1572">
        <v>756700000</v>
      </c>
      <c r="K1572">
        <v>1065642568.2450625</v>
      </c>
    </row>
    <row r="1573" spans="1:11" x14ac:dyDescent="0.25">
      <c r="A1573">
        <v>1891</v>
      </c>
      <c r="B1573" t="s">
        <v>298</v>
      </c>
      <c r="C1573" t="s">
        <v>2337</v>
      </c>
      <c r="E1573">
        <v>2018</v>
      </c>
      <c r="F1573" s="10">
        <v>43190</v>
      </c>
      <c r="G1573" t="s">
        <v>489</v>
      </c>
      <c r="H1573" t="s">
        <v>474</v>
      </c>
      <c r="I1573" t="s">
        <v>546</v>
      </c>
      <c r="J1573">
        <v>12200000</v>
      </c>
      <c r="K1573">
        <v>17180969.119320422</v>
      </c>
    </row>
    <row r="1574" spans="1:11" x14ac:dyDescent="0.25">
      <c r="A1574">
        <v>1891</v>
      </c>
      <c r="B1574" t="s">
        <v>298</v>
      </c>
      <c r="C1574" t="s">
        <v>490</v>
      </c>
      <c r="E1574">
        <v>2018</v>
      </c>
      <c r="F1574" s="10">
        <v>43190</v>
      </c>
      <c r="G1574" t="s">
        <v>489</v>
      </c>
      <c r="H1574" t="s">
        <v>474</v>
      </c>
      <c r="I1574" t="s">
        <v>546</v>
      </c>
      <c r="J1574">
        <v>172000000</v>
      </c>
      <c r="K1574">
        <v>242223499.05927151</v>
      </c>
    </row>
    <row r="1575" spans="1:11" x14ac:dyDescent="0.25">
      <c r="A1575">
        <v>1891</v>
      </c>
      <c r="B1575" t="s">
        <v>298</v>
      </c>
      <c r="C1575" t="s">
        <v>434</v>
      </c>
      <c r="E1575">
        <v>2018</v>
      </c>
      <c r="F1575" s="10">
        <v>43190</v>
      </c>
      <c r="G1575" t="s">
        <v>489</v>
      </c>
      <c r="H1575" t="s">
        <v>474</v>
      </c>
      <c r="I1575" t="s">
        <v>546</v>
      </c>
      <c r="J1575">
        <v>276300000</v>
      </c>
      <c r="K1575">
        <v>389106702.26788789</v>
      </c>
    </row>
    <row r="1576" spans="1:11" x14ac:dyDescent="0.25">
      <c r="A1576">
        <v>1891</v>
      </c>
      <c r="B1576" t="s">
        <v>298</v>
      </c>
      <c r="C1576" t="s">
        <v>491</v>
      </c>
      <c r="E1576">
        <v>2018</v>
      </c>
      <c r="F1576" s="10">
        <v>43190</v>
      </c>
      <c r="G1576" t="s">
        <v>489</v>
      </c>
      <c r="H1576" t="s">
        <v>474</v>
      </c>
      <c r="I1576" t="s">
        <v>546</v>
      </c>
      <c r="J1576">
        <v>2600000</v>
      </c>
      <c r="K1576">
        <v>3661518.0090354998</v>
      </c>
    </row>
    <row r="1577" spans="1:11" x14ac:dyDescent="0.25">
      <c r="A1577">
        <v>1892</v>
      </c>
      <c r="B1577" t="s">
        <v>307</v>
      </c>
      <c r="C1577" t="s">
        <v>436</v>
      </c>
      <c r="E1577">
        <v>2018</v>
      </c>
      <c r="F1577" s="10">
        <v>43190</v>
      </c>
      <c r="G1577" t="s">
        <v>489</v>
      </c>
      <c r="H1577" t="s">
        <v>474</v>
      </c>
      <c r="I1577" t="s">
        <v>546</v>
      </c>
      <c r="J1577">
        <v>111114000</v>
      </c>
      <c r="K1577">
        <v>156479196.94460404</v>
      </c>
    </row>
    <row r="1578" spans="1:11" x14ac:dyDescent="0.25">
      <c r="A1578">
        <v>1892</v>
      </c>
      <c r="B1578" t="s">
        <v>307</v>
      </c>
      <c r="C1578" t="s">
        <v>2336</v>
      </c>
      <c r="E1578">
        <v>2018</v>
      </c>
      <c r="F1578" s="10">
        <v>43190</v>
      </c>
      <c r="G1578" t="s">
        <v>489</v>
      </c>
      <c r="H1578" t="s">
        <v>474</v>
      </c>
      <c r="I1578" t="s">
        <v>546</v>
      </c>
      <c r="J1578">
        <v>219213000</v>
      </c>
      <c r="K1578">
        <v>308712441.27488422</v>
      </c>
    </row>
    <row r="1579" spans="1:11" x14ac:dyDescent="0.25">
      <c r="A1579">
        <v>1892</v>
      </c>
      <c r="B1579" t="s">
        <v>307</v>
      </c>
      <c r="C1579" t="s">
        <v>2337</v>
      </c>
      <c r="E1579">
        <v>2018</v>
      </c>
      <c r="F1579" s="10">
        <v>43190</v>
      </c>
      <c r="G1579" t="s">
        <v>489</v>
      </c>
      <c r="H1579" t="s">
        <v>474</v>
      </c>
      <c r="I1579" t="s">
        <v>546</v>
      </c>
      <c r="J1579">
        <v>11178000</v>
      </c>
      <c r="K1579">
        <v>15741710.886538005</v>
      </c>
    </row>
    <row r="1580" spans="1:11" x14ac:dyDescent="0.25">
      <c r="A1580">
        <v>1892</v>
      </c>
      <c r="B1580" t="s">
        <v>307</v>
      </c>
      <c r="C1580" t="s">
        <v>490</v>
      </c>
      <c r="E1580">
        <v>2018</v>
      </c>
      <c r="F1580" s="10">
        <v>43190</v>
      </c>
      <c r="G1580" t="s">
        <v>489</v>
      </c>
      <c r="H1580" t="s">
        <v>474</v>
      </c>
      <c r="I1580" t="s">
        <v>546</v>
      </c>
      <c r="J1580">
        <v>50261000</v>
      </c>
      <c r="K1580">
        <v>70781367.943128169</v>
      </c>
    </row>
    <row r="1581" spans="1:11" x14ac:dyDescent="0.25">
      <c r="A1581">
        <v>1892</v>
      </c>
      <c r="B1581" t="s">
        <v>307</v>
      </c>
      <c r="C1581" t="s">
        <v>434</v>
      </c>
      <c r="E1581">
        <v>2018</v>
      </c>
      <c r="F1581" s="10">
        <v>43190</v>
      </c>
      <c r="G1581" t="s">
        <v>489</v>
      </c>
      <c r="H1581" t="s">
        <v>474</v>
      </c>
      <c r="I1581" t="s">
        <v>546</v>
      </c>
      <c r="J1581">
        <v>49414000</v>
      </c>
      <c r="K1581">
        <v>69588558.037876993</v>
      </c>
    </row>
    <row r="1582" spans="1:11" x14ac:dyDescent="0.25">
      <c r="A1582">
        <v>1892</v>
      </c>
      <c r="B1582" t="s">
        <v>307</v>
      </c>
      <c r="C1582" t="s">
        <v>491</v>
      </c>
      <c r="E1582">
        <v>2018</v>
      </c>
      <c r="F1582" s="10">
        <v>43190</v>
      </c>
      <c r="G1582" t="s">
        <v>489</v>
      </c>
      <c r="H1582" t="s">
        <v>474</v>
      </c>
      <c r="I1582" t="s">
        <v>546</v>
      </c>
      <c r="J1582">
        <v>6939000</v>
      </c>
      <c r="K1582">
        <v>9772028.2556528207</v>
      </c>
    </row>
    <row r="1583" spans="1:11" x14ac:dyDescent="0.25">
      <c r="A1583">
        <v>1896</v>
      </c>
      <c r="B1583" t="s">
        <v>295</v>
      </c>
      <c r="C1583" t="s">
        <v>436</v>
      </c>
      <c r="E1583">
        <v>2018</v>
      </c>
      <c r="F1583" s="10">
        <v>43190</v>
      </c>
      <c r="G1583" t="s">
        <v>489</v>
      </c>
      <c r="H1583" t="s">
        <v>474</v>
      </c>
      <c r="I1583" t="s">
        <v>546</v>
      </c>
      <c r="J1583">
        <v>48015000</v>
      </c>
      <c r="K1583">
        <v>67618379.693784431</v>
      </c>
    </row>
    <row r="1584" spans="1:11" x14ac:dyDescent="0.25">
      <c r="A1584">
        <v>1896</v>
      </c>
      <c r="B1584" t="s">
        <v>295</v>
      </c>
      <c r="C1584" t="s">
        <v>2336</v>
      </c>
      <c r="E1584">
        <v>2018</v>
      </c>
      <c r="F1584" s="10">
        <v>43190</v>
      </c>
      <c r="G1584" t="s">
        <v>489</v>
      </c>
      <c r="H1584" t="s">
        <v>474</v>
      </c>
      <c r="I1584" t="s">
        <v>546</v>
      </c>
      <c r="J1584">
        <v>114914000</v>
      </c>
      <c r="K1584">
        <v>161830646.34242514</v>
      </c>
    </row>
    <row r="1585" spans="1:11" x14ac:dyDescent="0.25">
      <c r="A1585">
        <v>1896</v>
      </c>
      <c r="B1585" t="s">
        <v>295</v>
      </c>
      <c r="C1585" t="s">
        <v>2337</v>
      </c>
      <c r="E1585">
        <v>2018</v>
      </c>
      <c r="F1585" s="10">
        <v>43190</v>
      </c>
      <c r="G1585" t="s">
        <v>489</v>
      </c>
      <c r="H1585" t="s">
        <v>474</v>
      </c>
      <c r="I1585" t="s">
        <v>546</v>
      </c>
      <c r="J1585">
        <v>11804000</v>
      </c>
      <c r="K1585">
        <v>16623291.761021169</v>
      </c>
    </row>
    <row r="1586" spans="1:11" x14ac:dyDescent="0.25">
      <c r="A1586">
        <v>1896</v>
      </c>
      <c r="B1586" t="s">
        <v>295</v>
      </c>
      <c r="C1586" t="s">
        <v>490</v>
      </c>
      <c r="E1586">
        <v>2018</v>
      </c>
      <c r="F1586" s="10">
        <v>43190</v>
      </c>
      <c r="G1586" t="s">
        <v>489</v>
      </c>
      <c r="H1586" t="s">
        <v>474</v>
      </c>
      <c r="I1586" t="s">
        <v>546</v>
      </c>
      <c r="J1586">
        <v>14433000</v>
      </c>
      <c r="K1586">
        <v>20325649.778618988</v>
      </c>
    </row>
    <row r="1587" spans="1:11" x14ac:dyDescent="0.25">
      <c r="A1587">
        <v>1896</v>
      </c>
      <c r="B1587" t="s">
        <v>295</v>
      </c>
      <c r="C1587" t="s">
        <v>434</v>
      </c>
      <c r="E1587">
        <v>2018</v>
      </c>
      <c r="F1587" s="10">
        <v>43190</v>
      </c>
      <c r="G1587" t="s">
        <v>489</v>
      </c>
      <c r="H1587" t="s">
        <v>474</v>
      </c>
      <c r="I1587" t="s">
        <v>546</v>
      </c>
      <c r="J1587">
        <v>28203000</v>
      </c>
      <c r="K1587">
        <v>39717612.464933924</v>
      </c>
    </row>
    <row r="1588" spans="1:11" x14ac:dyDescent="0.25">
      <c r="A1588">
        <v>1896</v>
      </c>
      <c r="B1588" t="s">
        <v>295</v>
      </c>
      <c r="C1588" t="s">
        <v>491</v>
      </c>
      <c r="E1588">
        <v>2018</v>
      </c>
      <c r="F1588" s="10">
        <v>43190</v>
      </c>
      <c r="G1588" t="s">
        <v>489</v>
      </c>
      <c r="H1588" t="s">
        <v>474</v>
      </c>
      <c r="I1588" t="s">
        <v>546</v>
      </c>
      <c r="J1588">
        <v>3605000</v>
      </c>
      <c r="K1588">
        <v>5076835.5471434519</v>
      </c>
    </row>
    <row r="1589" spans="1:11" x14ac:dyDescent="0.25">
      <c r="A1589">
        <v>1898</v>
      </c>
      <c r="B1589" t="s">
        <v>310</v>
      </c>
      <c r="C1589" t="s">
        <v>436</v>
      </c>
      <c r="E1589">
        <v>2018</v>
      </c>
      <c r="F1589" s="10">
        <v>43190</v>
      </c>
      <c r="G1589" t="s">
        <v>489</v>
      </c>
      <c r="H1589" t="s">
        <v>474</v>
      </c>
      <c r="I1589" t="s">
        <v>546</v>
      </c>
      <c r="J1589">
        <v>25150000</v>
      </c>
      <c r="K1589">
        <v>35418145.356631853</v>
      </c>
    </row>
    <row r="1590" spans="1:11" x14ac:dyDescent="0.25">
      <c r="A1590">
        <v>1898</v>
      </c>
      <c r="B1590" t="s">
        <v>310</v>
      </c>
      <c r="C1590" t="s">
        <v>2336</v>
      </c>
      <c r="E1590">
        <v>2018</v>
      </c>
      <c r="F1590" s="10">
        <v>43190</v>
      </c>
      <c r="G1590" t="s">
        <v>489</v>
      </c>
      <c r="H1590" t="s">
        <v>474</v>
      </c>
      <c r="I1590" t="s">
        <v>546</v>
      </c>
      <c r="J1590">
        <v>64970000</v>
      </c>
      <c r="K1590">
        <v>91495701.941167846</v>
      </c>
    </row>
    <row r="1591" spans="1:11" x14ac:dyDescent="0.25">
      <c r="A1591">
        <v>1898</v>
      </c>
      <c r="B1591" t="s">
        <v>310</v>
      </c>
      <c r="C1591" t="s">
        <v>2337</v>
      </c>
      <c r="E1591">
        <v>2018</v>
      </c>
      <c r="F1591" s="10">
        <v>43190</v>
      </c>
      <c r="G1591" t="s">
        <v>489</v>
      </c>
      <c r="H1591" t="s">
        <v>474</v>
      </c>
      <c r="I1591" t="s">
        <v>546</v>
      </c>
      <c r="J1591">
        <v>9465000</v>
      </c>
      <c r="K1591">
        <v>13329333.82904654</v>
      </c>
    </row>
    <row r="1592" spans="1:11" x14ac:dyDescent="0.25">
      <c r="A1592">
        <v>1898</v>
      </c>
      <c r="B1592" t="s">
        <v>310</v>
      </c>
      <c r="C1592" t="s">
        <v>490</v>
      </c>
      <c r="E1592">
        <v>2018</v>
      </c>
      <c r="F1592" s="10">
        <v>43190</v>
      </c>
      <c r="G1592" t="s">
        <v>489</v>
      </c>
      <c r="H1592" t="s">
        <v>474</v>
      </c>
      <c r="I1592" t="s">
        <v>546</v>
      </c>
      <c r="J1592">
        <v>11360000</v>
      </c>
      <c r="K1592">
        <v>15998017.14717049</v>
      </c>
    </row>
    <row r="1593" spans="1:11" x14ac:dyDescent="0.25">
      <c r="A1593">
        <v>1898</v>
      </c>
      <c r="B1593" t="s">
        <v>310</v>
      </c>
      <c r="C1593" t="s">
        <v>434</v>
      </c>
      <c r="E1593">
        <v>2018</v>
      </c>
      <c r="F1593" s="10">
        <v>43190</v>
      </c>
      <c r="G1593" t="s">
        <v>489</v>
      </c>
      <c r="H1593" t="s">
        <v>474</v>
      </c>
      <c r="I1593" t="s">
        <v>546</v>
      </c>
      <c r="J1593">
        <v>9725000</v>
      </c>
      <c r="K1593">
        <v>13695485.629950089</v>
      </c>
    </row>
    <row r="1594" spans="1:11" x14ac:dyDescent="0.25">
      <c r="A1594">
        <v>1898</v>
      </c>
      <c r="B1594" t="s">
        <v>310</v>
      </c>
      <c r="C1594" t="s">
        <v>491</v>
      </c>
      <c r="E1594">
        <v>2018</v>
      </c>
      <c r="F1594" s="10">
        <v>43190</v>
      </c>
      <c r="G1594" t="s">
        <v>489</v>
      </c>
      <c r="H1594" t="s">
        <v>474</v>
      </c>
      <c r="I1594" t="s">
        <v>546</v>
      </c>
      <c r="J1594">
        <v>1061000</v>
      </c>
      <c r="K1594">
        <v>1494181.0029179482</v>
      </c>
    </row>
    <row r="1595" spans="1:11" x14ac:dyDescent="0.25">
      <c r="A1595">
        <v>8059</v>
      </c>
      <c r="B1595" t="s">
        <v>292</v>
      </c>
      <c r="C1595" t="s">
        <v>2336</v>
      </c>
      <c r="E1595">
        <v>2018</v>
      </c>
      <c r="F1595" s="10">
        <v>43190</v>
      </c>
      <c r="G1595" t="s">
        <v>489</v>
      </c>
      <c r="H1595" t="s">
        <v>474</v>
      </c>
      <c r="I1595" t="s">
        <v>546</v>
      </c>
      <c r="J1595">
        <v>100000</v>
      </c>
      <c r="K1595">
        <v>140827.61573213461</v>
      </c>
    </row>
    <row r="1596" spans="1:11" x14ac:dyDescent="0.25">
      <c r="A1596">
        <v>8059</v>
      </c>
      <c r="B1596" t="s">
        <v>292</v>
      </c>
      <c r="C1596" t="s">
        <v>2337</v>
      </c>
      <c r="E1596">
        <v>2018</v>
      </c>
      <c r="F1596" s="10">
        <v>43190</v>
      </c>
      <c r="G1596" t="s">
        <v>489</v>
      </c>
      <c r="H1596" t="s">
        <v>474</v>
      </c>
      <c r="I1596" t="s">
        <v>546</v>
      </c>
      <c r="J1596">
        <v>81000</v>
      </c>
      <c r="K1596">
        <v>114070.36874302903</v>
      </c>
    </row>
    <row r="1597" spans="1:11" x14ac:dyDescent="0.25">
      <c r="A1597">
        <v>8059</v>
      </c>
      <c r="B1597" t="s">
        <v>292</v>
      </c>
      <c r="C1597" t="s">
        <v>490</v>
      </c>
      <c r="E1597">
        <v>2018</v>
      </c>
      <c r="F1597" s="10">
        <v>43190</v>
      </c>
      <c r="G1597" t="s">
        <v>489</v>
      </c>
      <c r="H1597" t="s">
        <v>474</v>
      </c>
      <c r="I1597" t="s">
        <v>546</v>
      </c>
      <c r="J1597">
        <v>27440000</v>
      </c>
      <c r="K1597">
        <v>38643097.756897733</v>
      </c>
    </row>
    <row r="1598" spans="1:11" x14ac:dyDescent="0.25">
      <c r="A1598">
        <v>8059</v>
      </c>
      <c r="B1598" t="s">
        <v>292</v>
      </c>
      <c r="C1598" t="s">
        <v>491</v>
      </c>
      <c r="E1598">
        <v>2018</v>
      </c>
      <c r="F1598" s="10">
        <v>43190</v>
      </c>
      <c r="G1598" t="s">
        <v>489</v>
      </c>
      <c r="H1598" t="s">
        <v>474</v>
      </c>
      <c r="I1598" t="s">
        <v>546</v>
      </c>
      <c r="J1598">
        <v>19000</v>
      </c>
      <c r="K1598">
        <v>26757.246989105573</v>
      </c>
    </row>
    <row r="1599" spans="1:11" x14ac:dyDescent="0.25">
      <c r="A1599">
        <v>8081</v>
      </c>
      <c r="B1599" t="s">
        <v>303</v>
      </c>
      <c r="C1599" t="s">
        <v>436</v>
      </c>
      <c r="E1599">
        <v>2018</v>
      </c>
      <c r="F1599" s="10">
        <v>43190</v>
      </c>
      <c r="G1599" t="s">
        <v>489</v>
      </c>
      <c r="H1599" t="s">
        <v>474</v>
      </c>
      <c r="I1599" t="s">
        <v>546</v>
      </c>
      <c r="J1599">
        <v>512800000</v>
      </c>
      <c r="K1599">
        <v>722164013.47438622</v>
      </c>
    </row>
    <row r="1600" spans="1:11" x14ac:dyDescent="0.25">
      <c r="A1600">
        <v>8081</v>
      </c>
      <c r="B1600" t="s">
        <v>303</v>
      </c>
      <c r="C1600" t="s">
        <v>2336</v>
      </c>
      <c r="E1600">
        <v>2018</v>
      </c>
      <c r="F1600" s="10">
        <v>43190</v>
      </c>
      <c r="G1600" t="s">
        <v>489</v>
      </c>
      <c r="H1600" t="s">
        <v>474</v>
      </c>
      <c r="I1600" t="s">
        <v>546</v>
      </c>
      <c r="J1600">
        <v>1396200000</v>
      </c>
      <c r="K1600">
        <v>1966235170.8520632</v>
      </c>
    </row>
    <row r="1601" spans="1:11" x14ac:dyDescent="0.25">
      <c r="A1601">
        <v>8081</v>
      </c>
      <c r="B1601" t="s">
        <v>303</v>
      </c>
      <c r="C1601" t="s">
        <v>2337</v>
      </c>
      <c r="E1601">
        <v>2018</v>
      </c>
      <c r="F1601" s="10">
        <v>43190</v>
      </c>
      <c r="G1601" t="s">
        <v>489</v>
      </c>
      <c r="H1601" t="s">
        <v>474</v>
      </c>
      <c r="I1601" t="s">
        <v>546</v>
      </c>
      <c r="J1601">
        <v>221900000</v>
      </c>
      <c r="K1601">
        <v>312496479.30960667</v>
      </c>
    </row>
    <row r="1602" spans="1:11" x14ac:dyDescent="0.25">
      <c r="A1602">
        <v>8081</v>
      </c>
      <c r="B1602" t="s">
        <v>303</v>
      </c>
      <c r="C1602" t="s">
        <v>490</v>
      </c>
      <c r="E1602">
        <v>2018</v>
      </c>
      <c r="F1602" s="10">
        <v>43190</v>
      </c>
      <c r="G1602" t="s">
        <v>489</v>
      </c>
      <c r="H1602" t="s">
        <v>474</v>
      </c>
      <c r="I1602" t="s">
        <v>546</v>
      </c>
      <c r="J1602">
        <v>96100000</v>
      </c>
      <c r="K1602">
        <v>135335338.71858135</v>
      </c>
    </row>
    <row r="1603" spans="1:11" x14ac:dyDescent="0.25">
      <c r="A1603">
        <v>8081</v>
      </c>
      <c r="B1603" t="s">
        <v>303</v>
      </c>
      <c r="C1603" t="s">
        <v>434</v>
      </c>
      <c r="E1603">
        <v>2018</v>
      </c>
      <c r="F1603" s="10">
        <v>43190</v>
      </c>
      <c r="G1603" t="s">
        <v>489</v>
      </c>
      <c r="H1603" t="s">
        <v>474</v>
      </c>
      <c r="I1603" t="s">
        <v>546</v>
      </c>
      <c r="J1603">
        <v>185700000</v>
      </c>
      <c r="K1603">
        <v>261516882.41457394</v>
      </c>
    </row>
    <row r="1604" spans="1:11" x14ac:dyDescent="0.25">
      <c r="A1604">
        <v>8081</v>
      </c>
      <c r="B1604" t="s">
        <v>303</v>
      </c>
      <c r="C1604" t="s">
        <v>491</v>
      </c>
      <c r="E1604">
        <v>2018</v>
      </c>
      <c r="F1604" s="10">
        <v>43190</v>
      </c>
      <c r="G1604" t="s">
        <v>489</v>
      </c>
      <c r="H1604" t="s">
        <v>474</v>
      </c>
      <c r="I1604" t="s">
        <v>546</v>
      </c>
      <c r="J1604">
        <v>41000000</v>
      </c>
      <c r="K1604">
        <v>57739322.450175188</v>
      </c>
    </row>
    <row r="1605" spans="1:11" x14ac:dyDescent="0.25">
      <c r="A1605">
        <v>8084</v>
      </c>
      <c r="B1605" t="s">
        <v>312</v>
      </c>
      <c r="C1605" t="s">
        <v>436</v>
      </c>
      <c r="E1605">
        <v>2018</v>
      </c>
      <c r="F1605" s="10">
        <v>43190</v>
      </c>
      <c r="G1605" t="s">
        <v>489</v>
      </c>
      <c r="H1605" t="s">
        <v>474</v>
      </c>
      <c r="I1605" t="s">
        <v>546</v>
      </c>
      <c r="J1605">
        <v>1015500000</v>
      </c>
      <c r="K1605">
        <v>1430104437.7598269</v>
      </c>
    </row>
    <row r="1606" spans="1:11" x14ac:dyDescent="0.25">
      <c r="A1606">
        <v>8084</v>
      </c>
      <c r="B1606" t="s">
        <v>312</v>
      </c>
      <c r="C1606" t="s">
        <v>2336</v>
      </c>
      <c r="E1606">
        <v>2018</v>
      </c>
      <c r="F1606" s="10">
        <v>43190</v>
      </c>
      <c r="G1606" t="s">
        <v>489</v>
      </c>
      <c r="H1606" t="s">
        <v>474</v>
      </c>
      <c r="I1606" t="s">
        <v>546</v>
      </c>
      <c r="J1606">
        <v>1735800000</v>
      </c>
      <c r="K1606">
        <v>2444485753.8783922</v>
      </c>
    </row>
    <row r="1607" spans="1:11" x14ac:dyDescent="0.25">
      <c r="A1607">
        <v>8084</v>
      </c>
      <c r="B1607" t="s">
        <v>312</v>
      </c>
      <c r="C1607" t="s">
        <v>2337</v>
      </c>
      <c r="E1607">
        <v>2018</v>
      </c>
      <c r="F1607" s="10">
        <v>43190</v>
      </c>
      <c r="G1607" t="s">
        <v>489</v>
      </c>
      <c r="H1607" t="s">
        <v>474</v>
      </c>
      <c r="I1607" t="s">
        <v>546</v>
      </c>
      <c r="J1607">
        <v>354600000</v>
      </c>
      <c r="K1607">
        <v>499374725.38614929</v>
      </c>
    </row>
    <row r="1608" spans="1:11" x14ac:dyDescent="0.25">
      <c r="A1608">
        <v>8084</v>
      </c>
      <c r="B1608" t="s">
        <v>312</v>
      </c>
      <c r="C1608" t="s">
        <v>490</v>
      </c>
      <c r="E1608">
        <v>2018</v>
      </c>
      <c r="F1608" s="10">
        <v>43190</v>
      </c>
      <c r="G1608" t="s">
        <v>489</v>
      </c>
      <c r="H1608" t="s">
        <v>474</v>
      </c>
      <c r="I1608" t="s">
        <v>546</v>
      </c>
      <c r="J1608">
        <v>206600000</v>
      </c>
      <c r="K1608">
        <v>290949854.10259008</v>
      </c>
    </row>
    <row r="1609" spans="1:11" x14ac:dyDescent="0.25">
      <c r="A1609">
        <v>8084</v>
      </c>
      <c r="B1609" t="s">
        <v>312</v>
      </c>
      <c r="C1609" t="s">
        <v>434</v>
      </c>
      <c r="E1609">
        <v>2018</v>
      </c>
      <c r="F1609" s="10">
        <v>43190</v>
      </c>
      <c r="G1609" t="s">
        <v>489</v>
      </c>
      <c r="H1609" t="s">
        <v>474</v>
      </c>
      <c r="I1609" t="s">
        <v>546</v>
      </c>
      <c r="J1609">
        <v>376800000</v>
      </c>
      <c r="K1609">
        <v>530638456.07868314</v>
      </c>
    </row>
    <row r="1610" spans="1:11" x14ac:dyDescent="0.25">
      <c r="A1610">
        <v>8084</v>
      </c>
      <c r="B1610" t="s">
        <v>312</v>
      </c>
      <c r="C1610" t="s">
        <v>491</v>
      </c>
      <c r="E1610">
        <v>2018</v>
      </c>
      <c r="F1610" s="10">
        <v>43190</v>
      </c>
      <c r="G1610" t="s">
        <v>489</v>
      </c>
      <c r="H1610" t="s">
        <v>474</v>
      </c>
      <c r="I1610" t="s">
        <v>546</v>
      </c>
      <c r="J1610">
        <v>77500000</v>
      </c>
      <c r="K1610">
        <v>109141402.19240431</v>
      </c>
    </row>
    <row r="1611" spans="1:11" x14ac:dyDescent="0.25">
      <c r="A1611">
        <v>8439</v>
      </c>
      <c r="B1611" t="s">
        <v>3399</v>
      </c>
      <c r="C1611" t="s">
        <v>436</v>
      </c>
      <c r="E1611">
        <v>2018</v>
      </c>
      <c r="F1611" s="10">
        <v>43190</v>
      </c>
      <c r="G1611" t="s">
        <v>489</v>
      </c>
      <c r="H1611" t="s">
        <v>474</v>
      </c>
      <c r="I1611" t="s">
        <v>546</v>
      </c>
      <c r="J1611">
        <v>252100000</v>
      </c>
      <c r="K1611">
        <v>355026419.26071131</v>
      </c>
    </row>
    <row r="1612" spans="1:11" x14ac:dyDescent="0.25">
      <c r="A1612">
        <v>8439</v>
      </c>
      <c r="B1612" t="s">
        <v>3399</v>
      </c>
      <c r="C1612" t="s">
        <v>2336</v>
      </c>
      <c r="E1612">
        <v>2018</v>
      </c>
      <c r="F1612" s="10">
        <v>43190</v>
      </c>
      <c r="G1612" t="s">
        <v>489</v>
      </c>
      <c r="H1612" t="s">
        <v>474</v>
      </c>
      <c r="I1612" t="s">
        <v>546</v>
      </c>
      <c r="J1612">
        <v>1076211000</v>
      </c>
      <c r="K1612">
        <v>1515602291.546963</v>
      </c>
    </row>
    <row r="1613" spans="1:11" x14ac:dyDescent="0.25">
      <c r="A1613">
        <v>8439</v>
      </c>
      <c r="B1613" t="s">
        <v>3399</v>
      </c>
      <c r="C1613" t="s">
        <v>2337</v>
      </c>
      <c r="E1613">
        <v>2018</v>
      </c>
      <c r="F1613" s="10">
        <v>43190</v>
      </c>
      <c r="G1613" t="s">
        <v>489</v>
      </c>
      <c r="H1613" t="s">
        <v>474</v>
      </c>
      <c r="I1613" t="s">
        <v>546</v>
      </c>
      <c r="J1613">
        <v>154228000</v>
      </c>
      <c r="K1613">
        <v>217195615.19135654</v>
      </c>
    </row>
    <row r="1614" spans="1:11" x14ac:dyDescent="0.25">
      <c r="A1614">
        <v>8439</v>
      </c>
      <c r="B1614" t="s">
        <v>3399</v>
      </c>
      <c r="C1614" t="s">
        <v>490</v>
      </c>
      <c r="E1614">
        <v>2018</v>
      </c>
      <c r="F1614" s="10">
        <v>43190</v>
      </c>
      <c r="G1614" t="s">
        <v>489</v>
      </c>
      <c r="H1614" t="s">
        <v>474</v>
      </c>
      <c r="I1614" t="s">
        <v>546</v>
      </c>
      <c r="J1614">
        <v>9718000</v>
      </c>
      <c r="K1614">
        <v>13685627.69684884</v>
      </c>
    </row>
    <row r="1615" spans="1:11" x14ac:dyDescent="0.25">
      <c r="A1615">
        <v>8439</v>
      </c>
      <c r="B1615" t="s">
        <v>3399</v>
      </c>
      <c r="C1615" t="s">
        <v>434</v>
      </c>
      <c r="E1615">
        <v>2018</v>
      </c>
      <c r="F1615" s="10">
        <v>43190</v>
      </c>
      <c r="G1615" t="s">
        <v>489</v>
      </c>
      <c r="H1615" t="s">
        <v>474</v>
      </c>
      <c r="I1615" t="s">
        <v>546</v>
      </c>
      <c r="J1615">
        <v>62313000</v>
      </c>
      <c r="K1615">
        <v>87753912.19116503</v>
      </c>
    </row>
    <row r="1616" spans="1:11" x14ac:dyDescent="0.25">
      <c r="A1616">
        <v>8439</v>
      </c>
      <c r="B1616" t="s">
        <v>3399</v>
      </c>
      <c r="C1616" t="s">
        <v>491</v>
      </c>
      <c r="E1616">
        <v>2018</v>
      </c>
      <c r="F1616" s="10">
        <v>43190</v>
      </c>
      <c r="G1616" t="s">
        <v>489</v>
      </c>
      <c r="H1616" t="s">
        <v>474</v>
      </c>
      <c r="I1616" t="s">
        <v>546</v>
      </c>
      <c r="J1616">
        <v>17721000</v>
      </c>
      <c r="K1616">
        <v>24956061.783891574</v>
      </c>
    </row>
    <row r="1617" spans="1:11" x14ac:dyDescent="0.25">
      <c r="A1617">
        <v>11344</v>
      </c>
      <c r="B1617" t="s">
        <v>302</v>
      </c>
      <c r="C1617" t="s">
        <v>436</v>
      </c>
      <c r="E1617">
        <v>2018</v>
      </c>
      <c r="F1617" s="10">
        <v>43190</v>
      </c>
      <c r="G1617" t="s">
        <v>489</v>
      </c>
      <c r="H1617" t="s">
        <v>474</v>
      </c>
      <c r="I1617" t="s">
        <v>546</v>
      </c>
      <c r="J1617">
        <v>467800000</v>
      </c>
      <c r="K1617">
        <v>658791586.39492559</v>
      </c>
    </row>
    <row r="1618" spans="1:11" x14ac:dyDescent="0.25">
      <c r="A1618">
        <v>11344</v>
      </c>
      <c r="B1618" t="s">
        <v>302</v>
      </c>
      <c r="C1618" t="s">
        <v>2336</v>
      </c>
      <c r="E1618">
        <v>2018</v>
      </c>
      <c r="F1618" s="10">
        <v>43190</v>
      </c>
      <c r="G1618" t="s">
        <v>489</v>
      </c>
      <c r="H1618" t="s">
        <v>474</v>
      </c>
      <c r="I1618" t="s">
        <v>546</v>
      </c>
      <c r="J1618">
        <v>834600000</v>
      </c>
      <c r="K1618">
        <v>1175347280.9003954</v>
      </c>
    </row>
    <row r="1619" spans="1:11" x14ac:dyDescent="0.25">
      <c r="A1619">
        <v>11344</v>
      </c>
      <c r="B1619" t="s">
        <v>302</v>
      </c>
      <c r="C1619" t="s">
        <v>2337</v>
      </c>
      <c r="E1619">
        <v>2018</v>
      </c>
      <c r="F1619" s="10">
        <v>43190</v>
      </c>
      <c r="G1619" t="s">
        <v>489</v>
      </c>
      <c r="H1619" t="s">
        <v>474</v>
      </c>
      <c r="I1619" t="s">
        <v>546</v>
      </c>
      <c r="J1619">
        <v>165800000</v>
      </c>
      <c r="K1619">
        <v>233492186.88387915</v>
      </c>
    </row>
    <row r="1620" spans="1:11" x14ac:dyDescent="0.25">
      <c r="A1620">
        <v>11344</v>
      </c>
      <c r="B1620" t="s">
        <v>302</v>
      </c>
      <c r="C1620" t="s">
        <v>490</v>
      </c>
      <c r="E1620">
        <v>2018</v>
      </c>
      <c r="F1620" s="10">
        <v>43190</v>
      </c>
      <c r="G1620" t="s">
        <v>489</v>
      </c>
      <c r="H1620" t="s">
        <v>474</v>
      </c>
      <c r="I1620" t="s">
        <v>546</v>
      </c>
      <c r="J1620">
        <v>133700000</v>
      </c>
      <c r="K1620">
        <v>188286522.23386395</v>
      </c>
    </row>
    <row r="1621" spans="1:11" x14ac:dyDescent="0.25">
      <c r="A1621">
        <v>11344</v>
      </c>
      <c r="B1621" t="s">
        <v>302</v>
      </c>
      <c r="C1621" t="s">
        <v>434</v>
      </c>
      <c r="E1621">
        <v>2018</v>
      </c>
      <c r="F1621" s="10">
        <v>43190</v>
      </c>
      <c r="G1621" t="s">
        <v>489</v>
      </c>
      <c r="H1621" t="s">
        <v>474</v>
      </c>
      <c r="I1621" t="s">
        <v>546</v>
      </c>
      <c r="J1621">
        <v>128900000</v>
      </c>
      <c r="K1621">
        <v>181526796.67872149</v>
      </c>
    </row>
    <row r="1622" spans="1:11" x14ac:dyDescent="0.25">
      <c r="A1622">
        <v>11344</v>
      </c>
      <c r="B1622" t="s">
        <v>302</v>
      </c>
      <c r="C1622" t="s">
        <v>491</v>
      </c>
      <c r="E1622">
        <v>2018</v>
      </c>
      <c r="F1622" s="10">
        <v>43190</v>
      </c>
      <c r="G1622" t="s">
        <v>489</v>
      </c>
      <c r="H1622" t="s">
        <v>474</v>
      </c>
      <c r="I1622" t="s">
        <v>546</v>
      </c>
      <c r="J1622">
        <v>39400000</v>
      </c>
      <c r="K1622">
        <v>55486080.598461032</v>
      </c>
    </row>
    <row r="1623" spans="1:11" x14ac:dyDescent="0.25">
      <c r="A1623">
        <v>11834</v>
      </c>
      <c r="B1623" t="s">
        <v>308</v>
      </c>
      <c r="C1623" t="s">
        <v>436</v>
      </c>
      <c r="E1623">
        <v>2018</v>
      </c>
      <c r="F1623" s="10">
        <v>43190</v>
      </c>
      <c r="G1623" t="s">
        <v>489</v>
      </c>
      <c r="H1623" t="s">
        <v>474</v>
      </c>
      <c r="I1623" t="s">
        <v>546</v>
      </c>
      <c r="J1623">
        <v>81173000</v>
      </c>
      <c r="K1623">
        <v>114314000.51824562</v>
      </c>
    </row>
    <row r="1624" spans="1:11" x14ac:dyDescent="0.25">
      <c r="A1624">
        <v>11834</v>
      </c>
      <c r="B1624" t="s">
        <v>308</v>
      </c>
      <c r="C1624" t="s">
        <v>2336</v>
      </c>
      <c r="E1624">
        <v>2018</v>
      </c>
      <c r="F1624" s="10">
        <v>43190</v>
      </c>
      <c r="G1624" t="s">
        <v>489</v>
      </c>
      <c r="H1624" t="s">
        <v>474</v>
      </c>
      <c r="I1624" t="s">
        <v>546</v>
      </c>
      <c r="J1624">
        <v>257909000</v>
      </c>
      <c r="K1624">
        <v>363207095.45859104</v>
      </c>
    </row>
    <row r="1625" spans="1:11" x14ac:dyDescent="0.25">
      <c r="A1625">
        <v>11834</v>
      </c>
      <c r="B1625" t="s">
        <v>308</v>
      </c>
      <c r="C1625" t="s">
        <v>2337</v>
      </c>
      <c r="E1625">
        <v>2018</v>
      </c>
      <c r="F1625" s="10">
        <v>43190</v>
      </c>
      <c r="G1625" t="s">
        <v>489</v>
      </c>
      <c r="H1625" t="s">
        <v>474</v>
      </c>
      <c r="I1625" t="s">
        <v>546</v>
      </c>
      <c r="J1625">
        <v>24727000</v>
      </c>
      <c r="K1625">
        <v>34822444.542084925</v>
      </c>
    </row>
    <row r="1626" spans="1:11" x14ac:dyDescent="0.25">
      <c r="A1626">
        <v>11834</v>
      </c>
      <c r="B1626" t="s">
        <v>308</v>
      </c>
      <c r="C1626" t="s">
        <v>490</v>
      </c>
      <c r="E1626">
        <v>2018</v>
      </c>
      <c r="F1626" s="10">
        <v>43190</v>
      </c>
      <c r="G1626" t="s">
        <v>489</v>
      </c>
      <c r="H1626" t="s">
        <v>474</v>
      </c>
      <c r="I1626" t="s">
        <v>546</v>
      </c>
      <c r="J1626">
        <v>12443000</v>
      </c>
      <c r="K1626">
        <v>17523180.225549508</v>
      </c>
    </row>
    <row r="1627" spans="1:11" x14ac:dyDescent="0.25">
      <c r="A1627">
        <v>11834</v>
      </c>
      <c r="B1627" t="s">
        <v>308</v>
      </c>
      <c r="C1627" t="s">
        <v>434</v>
      </c>
      <c r="E1627">
        <v>2018</v>
      </c>
      <c r="F1627" s="10">
        <v>43190</v>
      </c>
      <c r="G1627" t="s">
        <v>489</v>
      </c>
      <c r="H1627" t="s">
        <v>474</v>
      </c>
      <c r="I1627" t="s">
        <v>546</v>
      </c>
      <c r="J1627">
        <v>29709000</v>
      </c>
      <c r="K1627">
        <v>41838476.357859865</v>
      </c>
    </row>
    <row r="1628" spans="1:11" x14ac:dyDescent="0.25">
      <c r="A1628">
        <v>11834</v>
      </c>
      <c r="B1628" t="s">
        <v>308</v>
      </c>
      <c r="C1628" t="s">
        <v>491</v>
      </c>
      <c r="E1628">
        <v>2018</v>
      </c>
      <c r="F1628" s="10">
        <v>43190</v>
      </c>
      <c r="G1628" t="s">
        <v>489</v>
      </c>
      <c r="H1628" t="s">
        <v>474</v>
      </c>
      <c r="I1628" t="s">
        <v>546</v>
      </c>
      <c r="J1628">
        <v>4164000</v>
      </c>
      <c r="K1628">
        <v>5864061.9190860847</v>
      </c>
    </row>
    <row r="1629" spans="1:11" x14ac:dyDescent="0.25">
      <c r="A1629">
        <v>1276</v>
      </c>
      <c r="B1629" t="s">
        <v>299</v>
      </c>
      <c r="C1629" t="s">
        <v>436</v>
      </c>
      <c r="E1629">
        <v>2018</v>
      </c>
      <c r="F1629" s="10">
        <v>43281</v>
      </c>
      <c r="G1629" t="s">
        <v>489</v>
      </c>
      <c r="H1629" t="s">
        <v>474</v>
      </c>
      <c r="I1629" t="s">
        <v>546</v>
      </c>
      <c r="J1629">
        <v>203300000</v>
      </c>
      <c r="K1629">
        <v>267487329.54754773</v>
      </c>
    </row>
    <row r="1630" spans="1:11" x14ac:dyDescent="0.25">
      <c r="A1630">
        <v>1276</v>
      </c>
      <c r="B1630" t="s">
        <v>299</v>
      </c>
      <c r="C1630" t="s">
        <v>2336</v>
      </c>
      <c r="E1630">
        <v>2018</v>
      </c>
      <c r="F1630" s="10">
        <v>43281</v>
      </c>
      <c r="G1630" t="s">
        <v>489</v>
      </c>
      <c r="H1630" t="s">
        <v>474</v>
      </c>
      <c r="I1630" t="s">
        <v>546</v>
      </c>
      <c r="J1630">
        <v>2931600000</v>
      </c>
      <c r="K1630">
        <v>3857185712.2557349</v>
      </c>
    </row>
    <row r="1631" spans="1:11" x14ac:dyDescent="0.25">
      <c r="A1631">
        <v>1276</v>
      </c>
      <c r="B1631" t="s">
        <v>299</v>
      </c>
      <c r="C1631" t="s">
        <v>2337</v>
      </c>
      <c r="E1631">
        <v>2018</v>
      </c>
      <c r="F1631" s="10">
        <v>43281</v>
      </c>
      <c r="G1631" t="s">
        <v>489</v>
      </c>
      <c r="H1631" t="s">
        <v>474</v>
      </c>
      <c r="I1631" t="s">
        <v>546</v>
      </c>
      <c r="J1631">
        <v>154700000</v>
      </c>
      <c r="K1631">
        <v>203542990.06889147</v>
      </c>
    </row>
    <row r="1632" spans="1:11" x14ac:dyDescent="0.25">
      <c r="A1632">
        <v>1276</v>
      </c>
      <c r="B1632" t="s">
        <v>299</v>
      </c>
      <c r="C1632" t="s">
        <v>490</v>
      </c>
      <c r="E1632">
        <v>2018</v>
      </c>
      <c r="F1632" s="10">
        <v>43281</v>
      </c>
      <c r="G1632" t="s">
        <v>489</v>
      </c>
      <c r="H1632" t="s">
        <v>474</v>
      </c>
      <c r="I1632" t="s">
        <v>546</v>
      </c>
      <c r="J1632">
        <v>7500000</v>
      </c>
      <c r="K1632">
        <v>9867953.6232494246</v>
      </c>
    </row>
    <row r="1633" spans="1:11" x14ac:dyDescent="0.25">
      <c r="A1633">
        <v>1276</v>
      </c>
      <c r="B1633" t="s">
        <v>299</v>
      </c>
      <c r="C1633" t="s">
        <v>434</v>
      </c>
      <c r="E1633">
        <v>2018</v>
      </c>
      <c r="F1633" s="10">
        <v>43281</v>
      </c>
      <c r="G1633" t="s">
        <v>489</v>
      </c>
      <c r="H1633" t="s">
        <v>474</v>
      </c>
      <c r="I1633" t="s">
        <v>546</v>
      </c>
      <c r="J1633">
        <v>7100000</v>
      </c>
      <c r="K1633">
        <v>9341662.7633427884</v>
      </c>
    </row>
    <row r="1634" spans="1:11" x14ac:dyDescent="0.25">
      <c r="A1634">
        <v>1276</v>
      </c>
      <c r="B1634" t="s">
        <v>299</v>
      </c>
      <c r="C1634" t="s">
        <v>491</v>
      </c>
      <c r="E1634">
        <v>2018</v>
      </c>
      <c r="F1634" s="10">
        <v>43281</v>
      </c>
      <c r="G1634" t="s">
        <v>489</v>
      </c>
      <c r="H1634" t="s">
        <v>474</v>
      </c>
      <c r="I1634" t="s">
        <v>546</v>
      </c>
      <c r="J1634">
        <v>34000000</v>
      </c>
      <c r="K1634">
        <v>44734723.09206406</v>
      </c>
    </row>
    <row r="1635" spans="1:11" x14ac:dyDescent="0.25">
      <c r="A1635">
        <v>2056</v>
      </c>
      <c r="B1635" t="s">
        <v>128</v>
      </c>
      <c r="C1635" t="s">
        <v>436</v>
      </c>
      <c r="E1635">
        <v>2014</v>
      </c>
      <c r="F1635" s="10">
        <v>42004</v>
      </c>
      <c r="G1635" t="s">
        <v>489</v>
      </c>
      <c r="H1635" t="s">
        <v>474</v>
      </c>
      <c r="I1635" t="s">
        <v>545</v>
      </c>
      <c r="J1635">
        <v>98894000</v>
      </c>
      <c r="K1635">
        <v>120067261.1712428</v>
      </c>
    </row>
    <row r="1636" spans="1:11" x14ac:dyDescent="0.25">
      <c r="A1636">
        <v>2056</v>
      </c>
      <c r="B1636" t="s">
        <v>128</v>
      </c>
      <c r="C1636" t="s">
        <v>2336</v>
      </c>
      <c r="E1636">
        <v>2014</v>
      </c>
      <c r="F1636" s="10">
        <v>42004</v>
      </c>
      <c r="G1636" t="s">
        <v>489</v>
      </c>
      <c r="H1636" t="s">
        <v>474</v>
      </c>
      <c r="I1636" t="s">
        <v>545</v>
      </c>
      <c r="J1636">
        <v>326387000</v>
      </c>
      <c r="K1636">
        <v>396266640.7658546</v>
      </c>
    </row>
    <row r="1637" spans="1:11" x14ac:dyDescent="0.25">
      <c r="A1637">
        <v>2056</v>
      </c>
      <c r="B1637" t="s">
        <v>128</v>
      </c>
      <c r="C1637" t="s">
        <v>2337</v>
      </c>
      <c r="E1637">
        <v>2014</v>
      </c>
      <c r="F1637" s="10">
        <v>42004</v>
      </c>
      <c r="G1637" t="s">
        <v>489</v>
      </c>
      <c r="H1637" t="s">
        <v>474</v>
      </c>
      <c r="I1637" t="s">
        <v>545</v>
      </c>
      <c r="J1637">
        <v>41923000</v>
      </c>
      <c r="K1637">
        <v>50898737.942463771</v>
      </c>
    </row>
    <row r="1638" spans="1:11" x14ac:dyDescent="0.25">
      <c r="A1638">
        <v>2057</v>
      </c>
      <c r="B1638" t="s">
        <v>130</v>
      </c>
      <c r="C1638" t="s">
        <v>436</v>
      </c>
      <c r="E1638">
        <v>2014</v>
      </c>
      <c r="F1638" s="10">
        <v>42004</v>
      </c>
      <c r="G1638" t="s">
        <v>489</v>
      </c>
      <c r="H1638" t="s">
        <v>474</v>
      </c>
      <c r="I1638" t="s">
        <v>545</v>
      </c>
      <c r="J1638">
        <v>24594000</v>
      </c>
      <c r="K1638">
        <v>29859589.269779216</v>
      </c>
    </row>
    <row r="1639" spans="1:11" x14ac:dyDescent="0.25">
      <c r="A1639">
        <v>2057</v>
      </c>
      <c r="B1639" t="s">
        <v>130</v>
      </c>
      <c r="C1639" t="s">
        <v>2336</v>
      </c>
      <c r="E1639">
        <v>2014</v>
      </c>
      <c r="F1639" s="10">
        <v>42004</v>
      </c>
      <c r="G1639" t="s">
        <v>489</v>
      </c>
      <c r="H1639" t="s">
        <v>474</v>
      </c>
      <c r="I1639" t="s">
        <v>545</v>
      </c>
      <c r="J1639">
        <v>73693000</v>
      </c>
      <c r="K1639">
        <v>89470712.859146118</v>
      </c>
    </row>
    <row r="1640" spans="1:11" x14ac:dyDescent="0.25">
      <c r="A1640">
        <v>2057</v>
      </c>
      <c r="B1640" t="s">
        <v>130</v>
      </c>
      <c r="C1640" t="s">
        <v>2337</v>
      </c>
      <c r="E1640">
        <v>2014</v>
      </c>
      <c r="F1640" s="10">
        <v>42004</v>
      </c>
      <c r="G1640" t="s">
        <v>489</v>
      </c>
      <c r="H1640" t="s">
        <v>474</v>
      </c>
      <c r="I1640" t="s">
        <v>545</v>
      </c>
      <c r="J1640">
        <v>13383000</v>
      </c>
      <c r="K1640">
        <v>16248307.847338995</v>
      </c>
    </row>
    <row r="1641" spans="1:11" x14ac:dyDescent="0.25">
      <c r="A1641">
        <v>2056</v>
      </c>
      <c r="B1641" t="s">
        <v>128</v>
      </c>
      <c r="C1641" t="s">
        <v>436</v>
      </c>
      <c r="E1641">
        <v>2015</v>
      </c>
      <c r="F1641" s="10">
        <v>42369</v>
      </c>
      <c r="G1641" t="s">
        <v>489</v>
      </c>
      <c r="H1641" t="s">
        <v>474</v>
      </c>
      <c r="I1641" t="s">
        <v>545</v>
      </c>
      <c r="J1641">
        <v>108461000</v>
      </c>
      <c r="K1641">
        <v>118081449.9737079</v>
      </c>
    </row>
    <row r="1642" spans="1:11" x14ac:dyDescent="0.25">
      <c r="A1642">
        <v>2056</v>
      </c>
      <c r="B1642" t="s">
        <v>128</v>
      </c>
      <c r="C1642" t="s">
        <v>2336</v>
      </c>
      <c r="E1642">
        <v>2015</v>
      </c>
      <c r="F1642" s="10">
        <v>42369</v>
      </c>
      <c r="G1642" t="s">
        <v>489</v>
      </c>
      <c r="H1642" t="s">
        <v>474</v>
      </c>
      <c r="I1642" t="s">
        <v>545</v>
      </c>
      <c r="J1642">
        <v>324268000</v>
      </c>
      <c r="K1642">
        <v>353030449.83979785</v>
      </c>
    </row>
    <row r="1643" spans="1:11" x14ac:dyDescent="0.25">
      <c r="A1643">
        <v>2056</v>
      </c>
      <c r="B1643" t="s">
        <v>128</v>
      </c>
      <c r="C1643" t="s">
        <v>2337</v>
      </c>
      <c r="E1643">
        <v>2015</v>
      </c>
      <c r="F1643" s="10">
        <v>42369</v>
      </c>
      <c r="G1643" t="s">
        <v>489</v>
      </c>
      <c r="H1643" t="s">
        <v>474</v>
      </c>
      <c r="I1643" t="s">
        <v>545</v>
      </c>
      <c r="J1643">
        <v>43657000</v>
      </c>
      <c r="K1643">
        <v>47529359.50712391</v>
      </c>
    </row>
    <row r="1644" spans="1:11" x14ac:dyDescent="0.25">
      <c r="A1644">
        <v>2057</v>
      </c>
      <c r="B1644" t="s">
        <v>130</v>
      </c>
      <c r="C1644" t="s">
        <v>436</v>
      </c>
      <c r="E1644">
        <v>2015</v>
      </c>
      <c r="F1644" s="10">
        <v>42369</v>
      </c>
      <c r="G1644" t="s">
        <v>489</v>
      </c>
      <c r="H1644" t="s">
        <v>474</v>
      </c>
      <c r="I1644" t="s">
        <v>545</v>
      </c>
      <c r="J1644">
        <v>25759000</v>
      </c>
      <c r="K1644">
        <v>28043813.62768868</v>
      </c>
    </row>
    <row r="1645" spans="1:11" x14ac:dyDescent="0.25">
      <c r="A1645">
        <v>2057</v>
      </c>
      <c r="B1645" t="s">
        <v>130</v>
      </c>
      <c r="C1645" t="s">
        <v>2336</v>
      </c>
      <c r="E1645">
        <v>2015</v>
      </c>
      <c r="F1645" s="10">
        <v>42369</v>
      </c>
      <c r="G1645" t="s">
        <v>489</v>
      </c>
      <c r="H1645" t="s">
        <v>474</v>
      </c>
      <c r="I1645" t="s">
        <v>545</v>
      </c>
      <c r="J1645">
        <v>73048000</v>
      </c>
      <c r="K1645">
        <v>79527330.171023831</v>
      </c>
    </row>
    <row r="1646" spans="1:11" x14ac:dyDescent="0.25">
      <c r="A1646">
        <v>2057</v>
      </c>
      <c r="B1646" t="s">
        <v>130</v>
      </c>
      <c r="C1646" t="s">
        <v>2337</v>
      </c>
      <c r="E1646">
        <v>2015</v>
      </c>
      <c r="F1646" s="10">
        <v>42369</v>
      </c>
      <c r="G1646" t="s">
        <v>489</v>
      </c>
      <c r="H1646" t="s">
        <v>474</v>
      </c>
      <c r="I1646" t="s">
        <v>545</v>
      </c>
      <c r="J1646">
        <v>13484000</v>
      </c>
      <c r="K1646">
        <v>14680025.736859124</v>
      </c>
    </row>
    <row r="1647" spans="1:11" x14ac:dyDescent="0.25">
      <c r="A1647">
        <v>2056</v>
      </c>
      <c r="B1647" t="s">
        <v>128</v>
      </c>
      <c r="C1647" t="s">
        <v>436</v>
      </c>
      <c r="E1647">
        <v>2016</v>
      </c>
      <c r="F1647" s="10">
        <v>42735</v>
      </c>
      <c r="G1647" t="s">
        <v>489</v>
      </c>
      <c r="H1647" t="s">
        <v>474</v>
      </c>
      <c r="I1647" t="s">
        <v>545</v>
      </c>
      <c r="J1647">
        <v>87279000</v>
      </c>
      <c r="K1647">
        <v>92000754.735278711</v>
      </c>
    </row>
    <row r="1648" spans="1:11" x14ac:dyDescent="0.25">
      <c r="A1648">
        <v>2056</v>
      </c>
      <c r="B1648" t="s">
        <v>128</v>
      </c>
      <c r="C1648" t="s">
        <v>2336</v>
      </c>
      <c r="E1648">
        <v>2016</v>
      </c>
      <c r="F1648" s="10">
        <v>42735</v>
      </c>
      <c r="G1648" t="s">
        <v>489</v>
      </c>
      <c r="H1648" t="s">
        <v>474</v>
      </c>
      <c r="I1648" t="s">
        <v>545</v>
      </c>
      <c r="J1648">
        <v>328851000</v>
      </c>
      <c r="K1648">
        <v>346641691.53463191</v>
      </c>
    </row>
    <row r="1649" spans="1:11" x14ac:dyDescent="0.25">
      <c r="A1649">
        <v>2056</v>
      </c>
      <c r="B1649" t="s">
        <v>128</v>
      </c>
      <c r="C1649" t="s">
        <v>2337</v>
      </c>
      <c r="E1649">
        <v>2016</v>
      </c>
      <c r="F1649" s="10">
        <v>42735</v>
      </c>
      <c r="G1649" t="s">
        <v>489</v>
      </c>
      <c r="H1649" t="s">
        <v>474</v>
      </c>
      <c r="I1649" t="s">
        <v>545</v>
      </c>
      <c r="J1649">
        <v>11311000</v>
      </c>
      <c r="K1649">
        <v>11922920.024412945</v>
      </c>
    </row>
    <row r="1650" spans="1:11" x14ac:dyDescent="0.25">
      <c r="A1650">
        <v>2056</v>
      </c>
      <c r="B1650" t="s">
        <v>128</v>
      </c>
      <c r="C1650" t="s">
        <v>490</v>
      </c>
      <c r="E1650">
        <v>2016</v>
      </c>
      <c r="F1650" s="10">
        <v>42735</v>
      </c>
      <c r="G1650" t="s">
        <v>489</v>
      </c>
      <c r="H1650" t="s">
        <v>474</v>
      </c>
      <c r="I1650" t="s">
        <v>545</v>
      </c>
      <c r="J1650">
        <v>-9483000</v>
      </c>
      <c r="K1650">
        <v>-9996026.0446917135</v>
      </c>
    </row>
    <row r="1651" spans="1:11" x14ac:dyDescent="0.25">
      <c r="A1651">
        <v>2056</v>
      </c>
      <c r="B1651" t="s">
        <v>128</v>
      </c>
      <c r="C1651" t="s">
        <v>434</v>
      </c>
      <c r="E1651">
        <v>2016</v>
      </c>
      <c r="F1651" s="10">
        <v>42735</v>
      </c>
      <c r="G1651" t="s">
        <v>489</v>
      </c>
      <c r="H1651" t="s">
        <v>474</v>
      </c>
      <c r="I1651" t="s">
        <v>545</v>
      </c>
      <c r="J1651">
        <v>53707000</v>
      </c>
      <c r="K1651">
        <v>56612524.600048281</v>
      </c>
    </row>
    <row r="1652" spans="1:11" x14ac:dyDescent="0.25">
      <c r="A1652">
        <v>2056</v>
      </c>
      <c r="B1652" t="s">
        <v>128</v>
      </c>
      <c r="C1652" t="s">
        <v>491</v>
      </c>
      <c r="E1652">
        <v>2016</v>
      </c>
      <c r="F1652" s="10">
        <v>42735</v>
      </c>
      <c r="G1652" t="s">
        <v>489</v>
      </c>
      <c r="H1652" t="s">
        <v>474</v>
      </c>
      <c r="I1652" t="s">
        <v>545</v>
      </c>
      <c r="J1652">
        <v>17275000</v>
      </c>
      <c r="K1652">
        <v>18209569.74818616</v>
      </c>
    </row>
    <row r="1653" spans="1:11" x14ac:dyDescent="0.25">
      <c r="A1653">
        <v>2057</v>
      </c>
      <c r="B1653" t="s">
        <v>130</v>
      </c>
      <c r="C1653" t="s">
        <v>436</v>
      </c>
      <c r="E1653">
        <v>2016</v>
      </c>
      <c r="F1653" s="10">
        <v>42735</v>
      </c>
      <c r="G1653" t="s">
        <v>489</v>
      </c>
      <c r="H1653" t="s">
        <v>474</v>
      </c>
      <c r="I1653" t="s">
        <v>545</v>
      </c>
      <c r="J1653">
        <v>26900000</v>
      </c>
      <c r="K1653">
        <v>28355277.929158185</v>
      </c>
    </row>
    <row r="1654" spans="1:11" x14ac:dyDescent="0.25">
      <c r="A1654">
        <v>2057</v>
      </c>
      <c r="B1654" t="s">
        <v>130</v>
      </c>
      <c r="C1654" t="s">
        <v>2336</v>
      </c>
      <c r="E1654">
        <v>2016</v>
      </c>
      <c r="F1654" s="10">
        <v>42735</v>
      </c>
      <c r="G1654" t="s">
        <v>489</v>
      </c>
      <c r="H1654" t="s">
        <v>474</v>
      </c>
      <c r="I1654" t="s">
        <v>545</v>
      </c>
      <c r="J1654">
        <v>73278000</v>
      </c>
      <c r="K1654">
        <v>77242306.917949945</v>
      </c>
    </row>
    <row r="1655" spans="1:11" x14ac:dyDescent="0.25">
      <c r="A1655">
        <v>2057</v>
      </c>
      <c r="B1655" t="s">
        <v>130</v>
      </c>
      <c r="C1655" t="s">
        <v>2337</v>
      </c>
      <c r="E1655">
        <v>2016</v>
      </c>
      <c r="F1655" s="10">
        <v>42735</v>
      </c>
      <c r="G1655" t="s">
        <v>489</v>
      </c>
      <c r="H1655" t="s">
        <v>474</v>
      </c>
      <c r="I1655" t="s">
        <v>545</v>
      </c>
      <c r="J1655">
        <v>12458000</v>
      </c>
      <c r="K1655">
        <v>13131972.209719431</v>
      </c>
    </row>
    <row r="1656" spans="1:11" x14ac:dyDescent="0.25">
      <c r="A1656">
        <v>2057</v>
      </c>
      <c r="B1656" t="s">
        <v>130</v>
      </c>
      <c r="C1656" t="s">
        <v>490</v>
      </c>
      <c r="E1656">
        <v>2016</v>
      </c>
      <c r="F1656" s="10">
        <v>42735</v>
      </c>
      <c r="G1656" t="s">
        <v>489</v>
      </c>
      <c r="H1656" t="s">
        <v>474</v>
      </c>
      <c r="I1656" t="s">
        <v>545</v>
      </c>
      <c r="J1656">
        <v>1272000</v>
      </c>
      <c r="K1656">
        <v>1340814.6292152123</v>
      </c>
    </row>
    <row r="1657" spans="1:11" x14ac:dyDescent="0.25">
      <c r="A1657">
        <v>2057</v>
      </c>
      <c r="B1657" t="s">
        <v>130</v>
      </c>
      <c r="C1657" t="s">
        <v>434</v>
      </c>
      <c r="E1657">
        <v>2016</v>
      </c>
      <c r="F1657" s="10">
        <v>42735</v>
      </c>
      <c r="G1657" t="s">
        <v>489</v>
      </c>
      <c r="H1657" t="s">
        <v>474</v>
      </c>
      <c r="I1657" t="s">
        <v>545</v>
      </c>
      <c r="J1657">
        <v>6402000</v>
      </c>
      <c r="K1657">
        <v>6748345.3272293946</v>
      </c>
    </row>
    <row r="1658" spans="1:11" x14ac:dyDescent="0.25">
      <c r="A1658">
        <v>2057</v>
      </c>
      <c r="B1658" t="s">
        <v>130</v>
      </c>
      <c r="C1658" t="s">
        <v>491</v>
      </c>
      <c r="E1658">
        <v>2016</v>
      </c>
      <c r="F1658" s="10">
        <v>42735</v>
      </c>
      <c r="G1658" t="s">
        <v>489</v>
      </c>
      <c r="H1658" t="s">
        <v>474</v>
      </c>
      <c r="I1658" t="s">
        <v>545</v>
      </c>
      <c r="J1658">
        <v>9311000</v>
      </c>
      <c r="K1658">
        <v>9814720.9218733031</v>
      </c>
    </row>
    <row r="1659" spans="1:11" x14ac:dyDescent="0.25">
      <c r="A1659">
        <v>2056</v>
      </c>
      <c r="B1659" t="s">
        <v>128</v>
      </c>
      <c r="C1659" t="s">
        <v>436</v>
      </c>
      <c r="E1659">
        <v>2017</v>
      </c>
      <c r="F1659" s="10">
        <v>43100</v>
      </c>
      <c r="G1659" t="s">
        <v>489</v>
      </c>
      <c r="H1659" t="s">
        <v>474</v>
      </c>
      <c r="I1659" t="s">
        <v>545</v>
      </c>
      <c r="J1659">
        <v>84599000</v>
      </c>
      <c r="K1659">
        <v>101459547.62418747</v>
      </c>
    </row>
    <row r="1660" spans="1:11" x14ac:dyDescent="0.25">
      <c r="A1660">
        <v>2056</v>
      </c>
      <c r="B1660" t="s">
        <v>128</v>
      </c>
      <c r="C1660" t="s">
        <v>2336</v>
      </c>
      <c r="E1660">
        <v>2017</v>
      </c>
      <c r="F1660" s="10">
        <v>43100</v>
      </c>
      <c r="G1660" t="s">
        <v>489</v>
      </c>
      <c r="H1660" t="s">
        <v>474</v>
      </c>
      <c r="I1660" t="s">
        <v>545</v>
      </c>
      <c r="J1660">
        <v>350281000</v>
      </c>
      <c r="K1660">
        <v>420091866.35005158</v>
      </c>
    </row>
    <row r="1661" spans="1:11" x14ac:dyDescent="0.25">
      <c r="A1661">
        <v>2056</v>
      </c>
      <c r="B1661" t="s">
        <v>128</v>
      </c>
      <c r="C1661" t="s">
        <v>2337</v>
      </c>
      <c r="E1661">
        <v>2017</v>
      </c>
      <c r="F1661" s="10">
        <v>43100</v>
      </c>
      <c r="G1661" t="s">
        <v>489</v>
      </c>
      <c r="H1661" t="s">
        <v>474</v>
      </c>
      <c r="I1661" t="s">
        <v>545</v>
      </c>
      <c r="J1661">
        <v>43427000</v>
      </c>
      <c r="K1661">
        <v>52081984.121273175</v>
      </c>
    </row>
    <row r="1662" spans="1:11" x14ac:dyDescent="0.25">
      <c r="A1662">
        <v>2056</v>
      </c>
      <c r="B1662" t="s">
        <v>128</v>
      </c>
      <c r="C1662" t="s">
        <v>490</v>
      </c>
      <c r="E1662">
        <v>2017</v>
      </c>
      <c r="F1662" s="10">
        <v>43100</v>
      </c>
      <c r="G1662" t="s">
        <v>489</v>
      </c>
      <c r="H1662" t="s">
        <v>474</v>
      </c>
      <c r="I1662" t="s">
        <v>545</v>
      </c>
      <c r="J1662">
        <v>-18653000</v>
      </c>
      <c r="K1662">
        <v>-22370535.607205391</v>
      </c>
    </row>
    <row r="1663" spans="1:11" x14ac:dyDescent="0.25">
      <c r="A1663">
        <v>2056</v>
      </c>
      <c r="B1663" t="s">
        <v>128</v>
      </c>
      <c r="C1663" t="s">
        <v>434</v>
      </c>
      <c r="E1663">
        <v>2017</v>
      </c>
      <c r="F1663" s="10">
        <v>43100</v>
      </c>
      <c r="G1663" t="s">
        <v>489</v>
      </c>
      <c r="H1663" t="s">
        <v>474</v>
      </c>
      <c r="I1663" t="s">
        <v>545</v>
      </c>
      <c r="J1663">
        <v>53147000</v>
      </c>
      <c r="K1663">
        <v>63739176.321028516</v>
      </c>
    </row>
    <row r="1664" spans="1:11" x14ac:dyDescent="0.25">
      <c r="A1664">
        <v>2056</v>
      </c>
      <c r="B1664" t="s">
        <v>128</v>
      </c>
      <c r="C1664" t="s">
        <v>491</v>
      </c>
      <c r="E1664">
        <v>2017</v>
      </c>
      <c r="F1664" s="10">
        <v>43100</v>
      </c>
      <c r="G1664" t="s">
        <v>489</v>
      </c>
      <c r="H1664" t="s">
        <v>474</v>
      </c>
      <c r="I1664" t="s">
        <v>545</v>
      </c>
      <c r="J1664">
        <v>23046000</v>
      </c>
      <c r="K1664">
        <v>27639058.789666835</v>
      </c>
    </row>
    <row r="1665" spans="1:11" x14ac:dyDescent="0.25">
      <c r="A1665">
        <v>2057</v>
      </c>
      <c r="B1665" t="s">
        <v>130</v>
      </c>
      <c r="C1665" t="s">
        <v>436</v>
      </c>
      <c r="E1665">
        <v>2017</v>
      </c>
      <c r="F1665" s="10">
        <v>43100</v>
      </c>
      <c r="G1665" t="s">
        <v>489</v>
      </c>
      <c r="H1665" t="s">
        <v>474</v>
      </c>
      <c r="I1665" t="s">
        <v>545</v>
      </c>
      <c r="J1665">
        <v>29512000</v>
      </c>
      <c r="K1665">
        <v>35393730.061644003</v>
      </c>
    </row>
    <row r="1666" spans="1:11" x14ac:dyDescent="0.25">
      <c r="A1666">
        <v>2057</v>
      </c>
      <c r="B1666" t="s">
        <v>130</v>
      </c>
      <c r="C1666" t="s">
        <v>2336</v>
      </c>
      <c r="E1666">
        <v>2017</v>
      </c>
      <c r="F1666" s="10">
        <v>43100</v>
      </c>
      <c r="G1666" t="s">
        <v>489</v>
      </c>
      <c r="H1666" t="s">
        <v>474</v>
      </c>
      <c r="I1666" t="s">
        <v>545</v>
      </c>
      <c r="J1666">
        <v>73401000</v>
      </c>
      <c r="K1666">
        <v>88029790.602288261</v>
      </c>
    </row>
    <row r="1667" spans="1:11" x14ac:dyDescent="0.25">
      <c r="A1667">
        <v>2057</v>
      </c>
      <c r="B1667" t="s">
        <v>130</v>
      </c>
      <c r="C1667" t="s">
        <v>2337</v>
      </c>
      <c r="E1667">
        <v>2017</v>
      </c>
      <c r="F1667" s="10">
        <v>43100</v>
      </c>
      <c r="G1667" t="s">
        <v>489</v>
      </c>
      <c r="H1667" t="s">
        <v>474</v>
      </c>
      <c r="I1667" t="s">
        <v>545</v>
      </c>
      <c r="J1667">
        <v>16449000</v>
      </c>
      <c r="K1667">
        <v>19727279.268906958</v>
      </c>
    </row>
    <row r="1668" spans="1:11" x14ac:dyDescent="0.25">
      <c r="A1668">
        <v>2057</v>
      </c>
      <c r="B1668" t="s">
        <v>130</v>
      </c>
      <c r="C1668" t="s">
        <v>490</v>
      </c>
      <c r="E1668">
        <v>2017</v>
      </c>
      <c r="F1668" s="10">
        <v>43100</v>
      </c>
      <c r="G1668" t="s">
        <v>489</v>
      </c>
      <c r="H1668" t="s">
        <v>474</v>
      </c>
      <c r="I1668" t="s">
        <v>545</v>
      </c>
      <c r="J1668">
        <v>1643000</v>
      </c>
      <c r="K1668">
        <v>1970449.2576335419</v>
      </c>
    </row>
    <row r="1669" spans="1:11" x14ac:dyDescent="0.25">
      <c r="A1669">
        <v>2057</v>
      </c>
      <c r="B1669" t="s">
        <v>130</v>
      </c>
      <c r="C1669" t="s">
        <v>434</v>
      </c>
      <c r="E1669">
        <v>2017</v>
      </c>
      <c r="F1669" s="10">
        <v>43100</v>
      </c>
      <c r="G1669" t="s">
        <v>489</v>
      </c>
      <c r="H1669" t="s">
        <v>474</v>
      </c>
      <c r="I1669" t="s">
        <v>545</v>
      </c>
      <c r="J1669">
        <v>6576000</v>
      </c>
      <c r="K1669">
        <v>7886594.2289702808</v>
      </c>
    </row>
    <row r="1670" spans="1:11" x14ac:dyDescent="0.25">
      <c r="A1670">
        <v>2057</v>
      </c>
      <c r="B1670" t="s">
        <v>130</v>
      </c>
      <c r="C1670" t="s">
        <v>491</v>
      </c>
      <c r="E1670">
        <v>2017</v>
      </c>
      <c r="F1670" s="10">
        <v>43100</v>
      </c>
      <c r="G1670" t="s">
        <v>489</v>
      </c>
      <c r="H1670" t="s">
        <v>474</v>
      </c>
      <c r="I1670" t="s">
        <v>545</v>
      </c>
      <c r="J1670">
        <v>8481000</v>
      </c>
      <c r="K1670">
        <v>10171259.984169245</v>
      </c>
    </row>
    <row r="1671" spans="1:11" x14ac:dyDescent="0.25">
      <c r="A1671">
        <v>1132</v>
      </c>
      <c r="B1671" t="s">
        <v>133</v>
      </c>
      <c r="C1671" t="s">
        <v>436</v>
      </c>
      <c r="E1671">
        <v>2014</v>
      </c>
      <c r="F1671" s="10">
        <v>41729</v>
      </c>
      <c r="G1671" t="s">
        <v>489</v>
      </c>
      <c r="H1671" t="s">
        <v>474</v>
      </c>
      <c r="I1671" t="s">
        <v>547</v>
      </c>
      <c r="J1671">
        <v>1008138000</v>
      </c>
      <c r="K1671">
        <v>129941265.04995286</v>
      </c>
    </row>
    <row r="1672" spans="1:11" x14ac:dyDescent="0.25">
      <c r="A1672">
        <v>1132</v>
      </c>
      <c r="B1672" t="s">
        <v>133</v>
      </c>
      <c r="C1672" t="s">
        <v>2336</v>
      </c>
      <c r="E1672">
        <v>2014</v>
      </c>
      <c r="F1672" s="10">
        <v>41729</v>
      </c>
      <c r="G1672" t="s">
        <v>489</v>
      </c>
      <c r="H1672" t="s">
        <v>474</v>
      </c>
      <c r="I1672" t="s">
        <v>547</v>
      </c>
      <c r="J1672">
        <v>2746583000</v>
      </c>
      <c r="K1672">
        <v>354013507.65936279</v>
      </c>
    </row>
    <row r="1673" spans="1:11" x14ac:dyDescent="0.25">
      <c r="A1673">
        <v>1132</v>
      </c>
      <c r="B1673" t="s">
        <v>133</v>
      </c>
      <c r="C1673" t="s">
        <v>2337</v>
      </c>
      <c r="E1673">
        <v>2014</v>
      </c>
      <c r="F1673" s="10">
        <v>41729</v>
      </c>
      <c r="G1673" t="s">
        <v>489</v>
      </c>
      <c r="H1673" t="s">
        <v>474</v>
      </c>
      <c r="I1673" t="s">
        <v>547</v>
      </c>
      <c r="J1673">
        <v>557551000</v>
      </c>
      <c r="K1673">
        <v>71864052.609728307</v>
      </c>
    </row>
    <row r="1674" spans="1:11" x14ac:dyDescent="0.25">
      <c r="A1674">
        <v>719</v>
      </c>
      <c r="B1674" t="s">
        <v>136</v>
      </c>
      <c r="C1674" t="s">
        <v>436</v>
      </c>
      <c r="E1674">
        <v>2014</v>
      </c>
      <c r="F1674" s="10">
        <v>41820</v>
      </c>
      <c r="G1674" t="s">
        <v>489</v>
      </c>
      <c r="H1674" t="s">
        <v>474</v>
      </c>
      <c r="I1674" t="s">
        <v>547</v>
      </c>
      <c r="J1674">
        <v>3233000000</v>
      </c>
      <c r="K1674">
        <v>417127812.45169741</v>
      </c>
    </row>
    <row r="1675" spans="1:11" x14ac:dyDescent="0.25">
      <c r="A1675">
        <v>719</v>
      </c>
      <c r="B1675" t="s">
        <v>136</v>
      </c>
      <c r="C1675" t="s">
        <v>2336</v>
      </c>
      <c r="E1675">
        <v>2014</v>
      </c>
      <c r="F1675" s="10">
        <v>41820</v>
      </c>
      <c r="G1675" t="s">
        <v>489</v>
      </c>
      <c r="H1675" t="s">
        <v>474</v>
      </c>
      <c r="I1675" t="s">
        <v>547</v>
      </c>
      <c r="J1675">
        <v>21443000000</v>
      </c>
      <c r="K1675">
        <v>2766616666.3785176</v>
      </c>
    </row>
    <row r="1676" spans="1:11" x14ac:dyDescent="0.25">
      <c r="A1676">
        <v>719</v>
      </c>
      <c r="B1676" t="s">
        <v>136</v>
      </c>
      <c r="C1676" t="s">
        <v>2337</v>
      </c>
      <c r="E1676">
        <v>2014</v>
      </c>
      <c r="F1676" s="10">
        <v>41820</v>
      </c>
      <c r="G1676" t="s">
        <v>489</v>
      </c>
      <c r="H1676" t="s">
        <v>474</v>
      </c>
      <c r="I1676" t="s">
        <v>547</v>
      </c>
      <c r="J1676">
        <v>4382500000</v>
      </c>
      <c r="K1676">
        <v>565438489.96893406</v>
      </c>
    </row>
    <row r="1677" spans="1:11" x14ac:dyDescent="0.25">
      <c r="A1677">
        <v>746</v>
      </c>
      <c r="B1677" t="s">
        <v>62</v>
      </c>
      <c r="C1677" t="s">
        <v>436</v>
      </c>
      <c r="E1677">
        <v>2014</v>
      </c>
      <c r="F1677" s="10">
        <v>42004</v>
      </c>
      <c r="G1677" t="s">
        <v>489</v>
      </c>
      <c r="H1677" t="s">
        <v>474</v>
      </c>
      <c r="I1677" t="s">
        <v>547</v>
      </c>
      <c r="J1677">
        <v>2792969000</v>
      </c>
      <c r="K1677">
        <v>360087453.35926127</v>
      </c>
    </row>
    <row r="1678" spans="1:11" x14ac:dyDescent="0.25">
      <c r="A1678">
        <v>746</v>
      </c>
      <c r="B1678" t="s">
        <v>62</v>
      </c>
      <c r="C1678" t="s">
        <v>2336</v>
      </c>
      <c r="E1678">
        <v>2014</v>
      </c>
      <c r="F1678" s="10">
        <v>42004</v>
      </c>
      <c r="G1678" t="s">
        <v>489</v>
      </c>
      <c r="H1678" t="s">
        <v>474</v>
      </c>
      <c r="I1678" t="s">
        <v>547</v>
      </c>
      <c r="J1678">
        <v>8925942000</v>
      </c>
      <c r="K1678">
        <v>1150789616.2157443</v>
      </c>
    </row>
    <row r="1679" spans="1:11" x14ac:dyDescent="0.25">
      <c r="A1679">
        <v>746</v>
      </c>
      <c r="B1679" t="s">
        <v>62</v>
      </c>
      <c r="C1679" t="s">
        <v>2337</v>
      </c>
      <c r="E1679">
        <v>2014</v>
      </c>
      <c r="F1679" s="10">
        <v>42004</v>
      </c>
      <c r="G1679" t="s">
        <v>489</v>
      </c>
      <c r="H1679" t="s">
        <v>474</v>
      </c>
      <c r="I1679" t="s">
        <v>547</v>
      </c>
      <c r="J1679">
        <v>2073322000</v>
      </c>
      <c r="K1679">
        <v>267305952.54502657</v>
      </c>
    </row>
    <row r="1680" spans="1:11" x14ac:dyDescent="0.25">
      <c r="A1680">
        <v>1131</v>
      </c>
      <c r="B1680" t="s">
        <v>67</v>
      </c>
      <c r="C1680" t="s">
        <v>436</v>
      </c>
      <c r="E1680">
        <v>2014</v>
      </c>
      <c r="F1680" s="10">
        <v>42004</v>
      </c>
      <c r="G1680" t="s">
        <v>489</v>
      </c>
      <c r="H1680" t="s">
        <v>474</v>
      </c>
      <c r="I1680" t="s">
        <v>547</v>
      </c>
      <c r="J1680">
        <v>555133000</v>
      </c>
      <c r="K1680">
        <v>71571302.168297172</v>
      </c>
    </row>
    <row r="1681" spans="1:11" x14ac:dyDescent="0.25">
      <c r="A1681">
        <v>1131</v>
      </c>
      <c r="B1681" t="s">
        <v>67</v>
      </c>
      <c r="C1681" t="s">
        <v>2336</v>
      </c>
      <c r="E1681">
        <v>2014</v>
      </c>
      <c r="F1681" s="10">
        <v>42004</v>
      </c>
      <c r="G1681" t="s">
        <v>489</v>
      </c>
      <c r="H1681" t="s">
        <v>474</v>
      </c>
      <c r="I1681" t="s">
        <v>547</v>
      </c>
      <c r="J1681">
        <v>1050755000</v>
      </c>
      <c r="K1681">
        <v>135470065.02918959</v>
      </c>
    </row>
    <row r="1682" spans="1:11" x14ac:dyDescent="0.25">
      <c r="A1682">
        <v>1131</v>
      </c>
      <c r="B1682" t="s">
        <v>67</v>
      </c>
      <c r="C1682" t="s">
        <v>2337</v>
      </c>
      <c r="E1682">
        <v>2014</v>
      </c>
      <c r="F1682" s="10">
        <v>42004</v>
      </c>
      <c r="G1682" t="s">
        <v>489</v>
      </c>
      <c r="H1682" t="s">
        <v>474</v>
      </c>
      <c r="I1682" t="s">
        <v>547</v>
      </c>
      <c r="J1682">
        <v>313998000</v>
      </c>
      <c r="K1682">
        <v>40482633.419812866</v>
      </c>
    </row>
    <row r="1683" spans="1:11" x14ac:dyDescent="0.25">
      <c r="A1683">
        <v>1134</v>
      </c>
      <c r="B1683" t="s">
        <v>134</v>
      </c>
      <c r="C1683" t="s">
        <v>436</v>
      </c>
      <c r="E1683">
        <v>2014</v>
      </c>
      <c r="F1683" s="10">
        <v>42004</v>
      </c>
      <c r="G1683" t="s">
        <v>489</v>
      </c>
      <c r="H1683" t="s">
        <v>474</v>
      </c>
      <c r="I1683" t="s">
        <v>547</v>
      </c>
      <c r="J1683">
        <v>85570000</v>
      </c>
      <c r="K1683">
        <v>11032232.503816543</v>
      </c>
    </row>
    <row r="1684" spans="1:11" x14ac:dyDescent="0.25">
      <c r="A1684">
        <v>1134</v>
      </c>
      <c r="B1684" t="s">
        <v>134</v>
      </c>
      <c r="C1684" t="s">
        <v>2336</v>
      </c>
      <c r="E1684">
        <v>2014</v>
      </c>
      <c r="F1684" s="10">
        <v>42004</v>
      </c>
      <c r="G1684" t="s">
        <v>489</v>
      </c>
      <c r="H1684" t="s">
        <v>474</v>
      </c>
      <c r="I1684" t="s">
        <v>547</v>
      </c>
      <c r="J1684">
        <v>507963000</v>
      </c>
      <c r="K1684">
        <v>65489843.629030772</v>
      </c>
    </row>
    <row r="1685" spans="1:11" x14ac:dyDescent="0.25">
      <c r="A1685">
        <v>1134</v>
      </c>
      <c r="B1685" t="s">
        <v>134</v>
      </c>
      <c r="C1685" t="s">
        <v>2337</v>
      </c>
      <c r="E1685">
        <v>2014</v>
      </c>
      <c r="F1685" s="10">
        <v>42004</v>
      </c>
      <c r="G1685" t="s">
        <v>489</v>
      </c>
      <c r="H1685" t="s">
        <v>474</v>
      </c>
      <c r="I1685" t="s">
        <v>547</v>
      </c>
      <c r="J1685">
        <v>229635000</v>
      </c>
      <c r="K1685">
        <v>29606015.087225802</v>
      </c>
    </row>
    <row r="1686" spans="1:11" x14ac:dyDescent="0.25">
      <c r="A1686">
        <v>1341</v>
      </c>
      <c r="B1686" t="s">
        <v>135</v>
      </c>
      <c r="C1686" t="s">
        <v>436</v>
      </c>
      <c r="E1686">
        <v>2014</v>
      </c>
      <c r="F1686" s="10">
        <v>42004</v>
      </c>
      <c r="G1686" t="s">
        <v>489</v>
      </c>
      <c r="H1686" t="s">
        <v>474</v>
      </c>
      <c r="I1686" t="s">
        <v>547</v>
      </c>
      <c r="J1686">
        <v>5449591000</v>
      </c>
      <c r="K1686">
        <v>702596178.13142574</v>
      </c>
    </row>
    <row r="1687" spans="1:11" x14ac:dyDescent="0.25">
      <c r="A1687">
        <v>1341</v>
      </c>
      <c r="B1687" t="s">
        <v>135</v>
      </c>
      <c r="C1687" t="s">
        <v>2336</v>
      </c>
      <c r="E1687">
        <v>2014</v>
      </c>
      <c r="F1687" s="10">
        <v>42004</v>
      </c>
      <c r="G1687" t="s">
        <v>489</v>
      </c>
      <c r="H1687" t="s">
        <v>474</v>
      </c>
      <c r="I1687" t="s">
        <v>547</v>
      </c>
      <c r="J1687">
        <v>8426285000</v>
      </c>
      <c r="K1687">
        <v>1086370635.3093581</v>
      </c>
    </row>
    <row r="1688" spans="1:11" x14ac:dyDescent="0.25">
      <c r="A1688">
        <v>1341</v>
      </c>
      <c r="B1688" t="s">
        <v>135</v>
      </c>
      <c r="C1688" t="s">
        <v>2337</v>
      </c>
      <c r="E1688">
        <v>2014</v>
      </c>
      <c r="F1688" s="10">
        <v>42004</v>
      </c>
      <c r="G1688" t="s">
        <v>489</v>
      </c>
      <c r="H1688" t="s">
        <v>474</v>
      </c>
      <c r="I1688" t="s">
        <v>547</v>
      </c>
      <c r="J1688">
        <v>4962780000</v>
      </c>
      <c r="K1688">
        <v>639833385.82786798</v>
      </c>
    </row>
    <row r="1689" spans="1:11" x14ac:dyDescent="0.25">
      <c r="A1689">
        <v>1132</v>
      </c>
      <c r="B1689" t="s">
        <v>133</v>
      </c>
      <c r="C1689" t="s">
        <v>436</v>
      </c>
      <c r="E1689">
        <v>2015</v>
      </c>
      <c r="F1689" s="10">
        <v>42094</v>
      </c>
      <c r="G1689" t="s">
        <v>489</v>
      </c>
      <c r="H1689" t="s">
        <v>474</v>
      </c>
      <c r="I1689" t="s">
        <v>547</v>
      </c>
      <c r="J1689">
        <v>1134839000</v>
      </c>
      <c r="K1689">
        <v>146361057.53450453</v>
      </c>
    </row>
    <row r="1690" spans="1:11" x14ac:dyDescent="0.25">
      <c r="A1690">
        <v>1132</v>
      </c>
      <c r="B1690" t="s">
        <v>133</v>
      </c>
      <c r="C1690" t="s">
        <v>2336</v>
      </c>
      <c r="E1690">
        <v>2015</v>
      </c>
      <c r="F1690" s="10">
        <v>42094</v>
      </c>
      <c r="G1690" t="s">
        <v>489</v>
      </c>
      <c r="H1690" t="s">
        <v>474</v>
      </c>
      <c r="I1690" t="s">
        <v>547</v>
      </c>
      <c r="J1690">
        <v>2858624000</v>
      </c>
      <c r="K1690">
        <v>368678933.07642359</v>
      </c>
    </row>
    <row r="1691" spans="1:11" x14ac:dyDescent="0.25">
      <c r="A1691">
        <v>1132</v>
      </c>
      <c r="B1691" t="s">
        <v>133</v>
      </c>
      <c r="C1691" t="s">
        <v>2337</v>
      </c>
      <c r="E1691">
        <v>2015</v>
      </c>
      <c r="F1691" s="10">
        <v>42094</v>
      </c>
      <c r="G1691" t="s">
        <v>489</v>
      </c>
      <c r="H1691" t="s">
        <v>474</v>
      </c>
      <c r="I1691" t="s">
        <v>547</v>
      </c>
      <c r="J1691">
        <v>704346000</v>
      </c>
      <c r="K1691">
        <v>90840044.649679929</v>
      </c>
    </row>
    <row r="1692" spans="1:11" x14ac:dyDescent="0.25">
      <c r="A1692">
        <v>719</v>
      </c>
      <c r="B1692" t="s">
        <v>136</v>
      </c>
      <c r="C1692" t="s">
        <v>436</v>
      </c>
      <c r="E1692">
        <v>2015</v>
      </c>
      <c r="F1692" s="10">
        <v>42185</v>
      </c>
      <c r="G1692" t="s">
        <v>489</v>
      </c>
      <c r="H1692" t="s">
        <v>474</v>
      </c>
      <c r="I1692" t="s">
        <v>547</v>
      </c>
      <c r="J1692">
        <v>3267000000</v>
      </c>
      <c r="K1692">
        <v>421425657.06993461</v>
      </c>
    </row>
    <row r="1693" spans="1:11" x14ac:dyDescent="0.25">
      <c r="A1693">
        <v>719</v>
      </c>
      <c r="B1693" t="s">
        <v>136</v>
      </c>
      <c r="C1693" t="s">
        <v>2336</v>
      </c>
      <c r="E1693">
        <v>2015</v>
      </c>
      <c r="F1693" s="10">
        <v>42185</v>
      </c>
      <c r="G1693" t="s">
        <v>489</v>
      </c>
      <c r="H1693" t="s">
        <v>474</v>
      </c>
      <c r="I1693" t="s">
        <v>547</v>
      </c>
      <c r="J1693">
        <v>24491800000</v>
      </c>
      <c r="K1693">
        <v>3159312184.8256578</v>
      </c>
    </row>
    <row r="1694" spans="1:11" x14ac:dyDescent="0.25">
      <c r="A1694">
        <v>719</v>
      </c>
      <c r="B1694" t="s">
        <v>136</v>
      </c>
      <c r="C1694" t="s">
        <v>2337</v>
      </c>
      <c r="E1694">
        <v>2015</v>
      </c>
      <c r="F1694" s="10">
        <v>42185</v>
      </c>
      <c r="G1694" t="s">
        <v>489</v>
      </c>
      <c r="H1694" t="s">
        <v>474</v>
      </c>
      <c r="I1694" t="s">
        <v>547</v>
      </c>
      <c r="J1694">
        <v>4512900000</v>
      </c>
      <c r="K1694">
        <v>582140143.18668747</v>
      </c>
    </row>
    <row r="1695" spans="1:11" x14ac:dyDescent="0.25">
      <c r="A1695">
        <v>746</v>
      </c>
      <c r="B1695" t="s">
        <v>62</v>
      </c>
      <c r="C1695" t="s">
        <v>436</v>
      </c>
      <c r="E1695">
        <v>2015</v>
      </c>
      <c r="F1695" s="10">
        <v>42369</v>
      </c>
      <c r="G1695" t="s">
        <v>489</v>
      </c>
      <c r="H1695" t="s">
        <v>474</v>
      </c>
      <c r="I1695" t="s">
        <v>547</v>
      </c>
      <c r="J1695">
        <v>4079131000</v>
      </c>
      <c r="K1695">
        <v>526328549.81980371</v>
      </c>
    </row>
    <row r="1696" spans="1:11" x14ac:dyDescent="0.25">
      <c r="A1696">
        <v>746</v>
      </c>
      <c r="B1696" t="s">
        <v>62</v>
      </c>
      <c r="C1696" t="s">
        <v>2336</v>
      </c>
      <c r="E1696">
        <v>2015</v>
      </c>
      <c r="F1696" s="10">
        <v>42369</v>
      </c>
      <c r="G1696" t="s">
        <v>489</v>
      </c>
      <c r="H1696" t="s">
        <v>474</v>
      </c>
      <c r="I1696" t="s">
        <v>547</v>
      </c>
      <c r="J1696">
        <v>13502957000</v>
      </c>
      <c r="K1696">
        <v>1742280837.7787247</v>
      </c>
    </row>
    <row r="1697" spans="1:11" x14ac:dyDescent="0.25">
      <c r="A1697">
        <v>746</v>
      </c>
      <c r="B1697" t="s">
        <v>62</v>
      </c>
      <c r="C1697" t="s">
        <v>2337</v>
      </c>
      <c r="E1697">
        <v>2015</v>
      </c>
      <c r="F1697" s="10">
        <v>42369</v>
      </c>
      <c r="G1697" t="s">
        <v>489</v>
      </c>
      <c r="H1697" t="s">
        <v>474</v>
      </c>
      <c r="I1697" t="s">
        <v>547</v>
      </c>
      <c r="J1697">
        <v>2767793000</v>
      </c>
      <c r="K1697">
        <v>357127161.61638445</v>
      </c>
    </row>
    <row r="1698" spans="1:11" x14ac:dyDescent="0.25">
      <c r="A1698">
        <v>1131</v>
      </c>
      <c r="B1698" t="s">
        <v>67</v>
      </c>
      <c r="C1698" t="s">
        <v>436</v>
      </c>
      <c r="E1698">
        <v>2015</v>
      </c>
      <c r="F1698" s="10">
        <v>42369</v>
      </c>
      <c r="G1698" t="s">
        <v>489</v>
      </c>
      <c r="H1698" t="s">
        <v>474</v>
      </c>
      <c r="I1698" t="s">
        <v>547</v>
      </c>
      <c r="J1698">
        <v>795881000</v>
      </c>
      <c r="K1698">
        <v>102692189.23323011</v>
      </c>
    </row>
    <row r="1699" spans="1:11" x14ac:dyDescent="0.25">
      <c r="A1699">
        <v>1131</v>
      </c>
      <c r="B1699" t="s">
        <v>67</v>
      </c>
      <c r="C1699" t="s">
        <v>2336</v>
      </c>
      <c r="E1699">
        <v>2015</v>
      </c>
      <c r="F1699" s="10">
        <v>42369</v>
      </c>
      <c r="G1699" t="s">
        <v>489</v>
      </c>
      <c r="H1699" t="s">
        <v>474</v>
      </c>
      <c r="I1699" t="s">
        <v>547</v>
      </c>
      <c r="J1699">
        <v>1815150000</v>
      </c>
      <c r="K1699">
        <v>234208037.7426998</v>
      </c>
    </row>
    <row r="1700" spans="1:11" x14ac:dyDescent="0.25">
      <c r="A1700">
        <v>1131</v>
      </c>
      <c r="B1700" t="s">
        <v>67</v>
      </c>
      <c r="C1700" t="s">
        <v>2337</v>
      </c>
      <c r="E1700">
        <v>2015</v>
      </c>
      <c r="F1700" s="10">
        <v>42369</v>
      </c>
      <c r="G1700" t="s">
        <v>489</v>
      </c>
      <c r="H1700" t="s">
        <v>474</v>
      </c>
      <c r="I1700" t="s">
        <v>547</v>
      </c>
      <c r="J1700">
        <v>423668000</v>
      </c>
      <c r="K1700">
        <v>54665703.073781304</v>
      </c>
    </row>
    <row r="1701" spans="1:11" x14ac:dyDescent="0.25">
      <c r="A1701">
        <v>1134</v>
      </c>
      <c r="B1701" t="s">
        <v>134</v>
      </c>
      <c r="C1701" t="s">
        <v>436</v>
      </c>
      <c r="E1701">
        <v>2015</v>
      </c>
      <c r="F1701" s="10">
        <v>42369</v>
      </c>
      <c r="G1701" t="s">
        <v>489</v>
      </c>
      <c r="H1701" t="s">
        <v>474</v>
      </c>
      <c r="I1701" t="s">
        <v>547</v>
      </c>
      <c r="J1701">
        <v>99721000</v>
      </c>
      <c r="K1701">
        <v>12866958.505765235</v>
      </c>
    </row>
    <row r="1702" spans="1:11" x14ac:dyDescent="0.25">
      <c r="A1702">
        <v>1134</v>
      </c>
      <c r="B1702" t="s">
        <v>134</v>
      </c>
      <c r="C1702" t="s">
        <v>2336</v>
      </c>
      <c r="E1702">
        <v>2015</v>
      </c>
      <c r="F1702" s="10">
        <v>42369</v>
      </c>
      <c r="G1702" t="s">
        <v>489</v>
      </c>
      <c r="H1702" t="s">
        <v>474</v>
      </c>
      <c r="I1702" t="s">
        <v>547</v>
      </c>
      <c r="J1702">
        <v>528586000</v>
      </c>
      <c r="K1702">
        <v>68203228.294225112</v>
      </c>
    </row>
    <row r="1703" spans="1:11" x14ac:dyDescent="0.25">
      <c r="A1703">
        <v>1134</v>
      </c>
      <c r="B1703" t="s">
        <v>134</v>
      </c>
      <c r="C1703" t="s">
        <v>2337</v>
      </c>
      <c r="E1703">
        <v>2015</v>
      </c>
      <c r="F1703" s="10">
        <v>42369</v>
      </c>
      <c r="G1703" t="s">
        <v>489</v>
      </c>
      <c r="H1703" t="s">
        <v>474</v>
      </c>
      <c r="I1703" t="s">
        <v>547</v>
      </c>
      <c r="J1703">
        <v>-70598000</v>
      </c>
      <c r="K1703">
        <v>-9109230.1179291625</v>
      </c>
    </row>
    <row r="1704" spans="1:11" x14ac:dyDescent="0.25">
      <c r="A1704">
        <v>1341</v>
      </c>
      <c r="B1704" t="s">
        <v>135</v>
      </c>
      <c r="C1704" t="s">
        <v>436</v>
      </c>
      <c r="E1704">
        <v>2015</v>
      </c>
      <c r="F1704" s="10">
        <v>42369</v>
      </c>
      <c r="G1704" t="s">
        <v>489</v>
      </c>
      <c r="H1704" t="s">
        <v>474</v>
      </c>
      <c r="I1704" t="s">
        <v>547</v>
      </c>
      <c r="J1704">
        <v>5858979000</v>
      </c>
      <c r="K1704">
        <v>755981585.41480625</v>
      </c>
    </row>
    <row r="1705" spans="1:11" x14ac:dyDescent="0.25">
      <c r="A1705">
        <v>1341</v>
      </c>
      <c r="B1705" t="s">
        <v>135</v>
      </c>
      <c r="C1705" t="s">
        <v>2336</v>
      </c>
      <c r="E1705">
        <v>2015</v>
      </c>
      <c r="F1705" s="10">
        <v>42369</v>
      </c>
      <c r="G1705" t="s">
        <v>489</v>
      </c>
      <c r="H1705" t="s">
        <v>474</v>
      </c>
      <c r="I1705" t="s">
        <v>547</v>
      </c>
      <c r="J1705">
        <v>9171959000</v>
      </c>
      <c r="K1705">
        <v>1183453995.3428063</v>
      </c>
    </row>
    <row r="1706" spans="1:11" x14ac:dyDescent="0.25">
      <c r="A1706">
        <v>1341</v>
      </c>
      <c r="B1706" t="s">
        <v>135</v>
      </c>
      <c r="C1706" t="s">
        <v>2337</v>
      </c>
      <c r="E1706">
        <v>2015</v>
      </c>
      <c r="F1706" s="10">
        <v>42369</v>
      </c>
      <c r="G1706" t="s">
        <v>489</v>
      </c>
      <c r="H1706" t="s">
        <v>474</v>
      </c>
      <c r="I1706" t="s">
        <v>547</v>
      </c>
      <c r="J1706">
        <v>4289299000</v>
      </c>
      <c r="K1706">
        <v>553446438.08044755</v>
      </c>
    </row>
    <row r="1707" spans="1:11" x14ac:dyDescent="0.25">
      <c r="A1707">
        <v>13281</v>
      </c>
      <c r="B1707" t="s">
        <v>131</v>
      </c>
      <c r="C1707" t="s">
        <v>2336</v>
      </c>
      <c r="E1707">
        <v>2015</v>
      </c>
      <c r="F1707" s="10">
        <v>42369</v>
      </c>
      <c r="G1707" t="s">
        <v>489</v>
      </c>
      <c r="H1707" t="s">
        <v>474</v>
      </c>
      <c r="I1707" t="s">
        <v>547</v>
      </c>
      <c r="J1707">
        <v>28537000000</v>
      </c>
      <c r="K1707">
        <v>3682117055.3747206</v>
      </c>
    </row>
    <row r="1708" spans="1:11" x14ac:dyDescent="0.25">
      <c r="A1708">
        <v>13281</v>
      </c>
      <c r="B1708" t="s">
        <v>131</v>
      </c>
      <c r="C1708" t="s">
        <v>2337</v>
      </c>
      <c r="E1708">
        <v>2015</v>
      </c>
      <c r="F1708" s="10">
        <v>42369</v>
      </c>
      <c r="G1708" t="s">
        <v>489</v>
      </c>
      <c r="H1708" t="s">
        <v>474</v>
      </c>
      <c r="I1708" t="s">
        <v>547</v>
      </c>
      <c r="J1708">
        <v>11162000000</v>
      </c>
      <c r="K1708">
        <v>1440228144.9378922</v>
      </c>
    </row>
    <row r="1709" spans="1:11" x14ac:dyDescent="0.25">
      <c r="A1709">
        <v>1132</v>
      </c>
      <c r="B1709" t="s">
        <v>133</v>
      </c>
      <c r="C1709" t="s">
        <v>436</v>
      </c>
      <c r="E1709">
        <v>2016</v>
      </c>
      <c r="F1709" s="10">
        <v>42460</v>
      </c>
      <c r="G1709" t="s">
        <v>489</v>
      </c>
      <c r="H1709" t="s">
        <v>474</v>
      </c>
      <c r="I1709" t="s">
        <v>547</v>
      </c>
      <c r="J1709">
        <v>1765576000</v>
      </c>
      <c r="K1709">
        <v>227691747.403162</v>
      </c>
    </row>
    <row r="1710" spans="1:11" x14ac:dyDescent="0.25">
      <c r="A1710">
        <v>1132</v>
      </c>
      <c r="B1710" t="s">
        <v>133</v>
      </c>
      <c r="C1710" t="s">
        <v>2336</v>
      </c>
      <c r="E1710">
        <v>2016</v>
      </c>
      <c r="F1710" s="10">
        <v>42460</v>
      </c>
      <c r="G1710" t="s">
        <v>489</v>
      </c>
      <c r="H1710" t="s">
        <v>474</v>
      </c>
      <c r="I1710" t="s">
        <v>547</v>
      </c>
      <c r="J1710">
        <v>4739902000</v>
      </c>
      <c r="K1710">
        <v>611265994.15700161</v>
      </c>
    </row>
    <row r="1711" spans="1:11" x14ac:dyDescent="0.25">
      <c r="A1711">
        <v>1132</v>
      </c>
      <c r="B1711" t="s">
        <v>133</v>
      </c>
      <c r="C1711" t="s">
        <v>2337</v>
      </c>
      <c r="E1711">
        <v>2016</v>
      </c>
      <c r="F1711" s="10">
        <v>42460</v>
      </c>
      <c r="G1711" t="s">
        <v>489</v>
      </c>
      <c r="H1711" t="s">
        <v>474</v>
      </c>
      <c r="I1711" t="s">
        <v>547</v>
      </c>
      <c r="J1711">
        <v>1099852000</v>
      </c>
      <c r="K1711">
        <v>141838824.13720083</v>
      </c>
    </row>
    <row r="1712" spans="1:11" x14ac:dyDescent="0.25">
      <c r="A1712">
        <v>719</v>
      </c>
      <c r="B1712" t="s">
        <v>136</v>
      </c>
      <c r="C1712" t="s">
        <v>436</v>
      </c>
      <c r="E1712">
        <v>2016</v>
      </c>
      <c r="F1712" s="10">
        <v>42551</v>
      </c>
      <c r="G1712" t="s">
        <v>489</v>
      </c>
      <c r="H1712" t="s">
        <v>474</v>
      </c>
      <c r="I1712" t="s">
        <v>547</v>
      </c>
      <c r="J1712">
        <v>3430400000</v>
      </c>
      <c r="K1712">
        <v>442146638.42757481</v>
      </c>
    </row>
    <row r="1713" spans="1:11" x14ac:dyDescent="0.25">
      <c r="A1713">
        <v>719</v>
      </c>
      <c r="B1713" t="s">
        <v>136</v>
      </c>
      <c r="C1713" t="s">
        <v>2336</v>
      </c>
      <c r="E1713">
        <v>2016</v>
      </c>
      <c r="F1713" s="10">
        <v>42551</v>
      </c>
      <c r="G1713" t="s">
        <v>489</v>
      </c>
      <c r="H1713" t="s">
        <v>474</v>
      </c>
      <c r="I1713" t="s">
        <v>547</v>
      </c>
      <c r="J1713">
        <v>29497800000</v>
      </c>
      <c r="K1713">
        <v>3801991928.3491473</v>
      </c>
    </row>
    <row r="1714" spans="1:11" x14ac:dyDescent="0.25">
      <c r="A1714">
        <v>719</v>
      </c>
      <c r="B1714" t="s">
        <v>136</v>
      </c>
      <c r="C1714" t="s">
        <v>2337</v>
      </c>
      <c r="E1714">
        <v>2016</v>
      </c>
      <c r="F1714" s="10">
        <v>42551</v>
      </c>
      <c r="G1714" t="s">
        <v>489</v>
      </c>
      <c r="H1714" t="s">
        <v>474</v>
      </c>
      <c r="I1714" t="s">
        <v>547</v>
      </c>
      <c r="J1714">
        <v>4961500000</v>
      </c>
      <c r="K1714">
        <v>639491180.78311932</v>
      </c>
    </row>
    <row r="1715" spans="1:11" x14ac:dyDescent="0.25">
      <c r="A1715">
        <v>746</v>
      </c>
      <c r="B1715" t="s">
        <v>62</v>
      </c>
      <c r="C1715" t="s">
        <v>436</v>
      </c>
      <c r="E1715">
        <v>2016</v>
      </c>
      <c r="F1715" s="10">
        <v>42735</v>
      </c>
      <c r="G1715" t="s">
        <v>489</v>
      </c>
      <c r="H1715" t="s">
        <v>474</v>
      </c>
      <c r="I1715" t="s">
        <v>547</v>
      </c>
      <c r="J1715">
        <v>5240026000</v>
      </c>
      <c r="K1715">
        <v>675650626.404966</v>
      </c>
    </row>
    <row r="1716" spans="1:11" x14ac:dyDescent="0.25">
      <c r="A1716">
        <v>746</v>
      </c>
      <c r="B1716" t="s">
        <v>62</v>
      </c>
      <c r="C1716" t="s">
        <v>2336</v>
      </c>
      <c r="E1716">
        <v>2016</v>
      </c>
      <c r="F1716" s="10">
        <v>42735</v>
      </c>
      <c r="G1716" t="s">
        <v>489</v>
      </c>
      <c r="H1716" t="s">
        <v>474</v>
      </c>
      <c r="I1716" t="s">
        <v>547</v>
      </c>
      <c r="J1716">
        <v>17354833000</v>
      </c>
      <c r="K1716">
        <v>2237737711.1494436</v>
      </c>
    </row>
    <row r="1717" spans="1:11" x14ac:dyDescent="0.25">
      <c r="A1717">
        <v>746</v>
      </c>
      <c r="B1717" t="s">
        <v>62</v>
      </c>
      <c r="C1717" t="s">
        <v>2337</v>
      </c>
      <c r="E1717">
        <v>2016</v>
      </c>
      <c r="F1717" s="10">
        <v>42735</v>
      </c>
      <c r="G1717" t="s">
        <v>489</v>
      </c>
      <c r="H1717" t="s">
        <v>474</v>
      </c>
      <c r="I1717" t="s">
        <v>547</v>
      </c>
      <c r="J1717">
        <v>3672982000</v>
      </c>
      <c r="K1717">
        <v>473595472.44119871</v>
      </c>
    </row>
    <row r="1718" spans="1:11" x14ac:dyDescent="0.25">
      <c r="A1718">
        <v>1131</v>
      </c>
      <c r="B1718" t="s">
        <v>67</v>
      </c>
      <c r="C1718" t="s">
        <v>436</v>
      </c>
      <c r="E1718">
        <v>2016</v>
      </c>
      <c r="F1718" s="10">
        <v>42735</v>
      </c>
      <c r="G1718" t="s">
        <v>489</v>
      </c>
      <c r="H1718" t="s">
        <v>474</v>
      </c>
      <c r="I1718" t="s">
        <v>547</v>
      </c>
      <c r="J1718">
        <v>892198000</v>
      </c>
      <c r="K1718">
        <v>115040295.13923363</v>
      </c>
    </row>
    <row r="1719" spans="1:11" x14ac:dyDescent="0.25">
      <c r="A1719">
        <v>1131</v>
      </c>
      <c r="B1719" t="s">
        <v>67</v>
      </c>
      <c r="C1719" t="s">
        <v>2336</v>
      </c>
      <c r="E1719">
        <v>2016</v>
      </c>
      <c r="F1719" s="10">
        <v>42735</v>
      </c>
      <c r="G1719" t="s">
        <v>489</v>
      </c>
      <c r="H1719" t="s">
        <v>474</v>
      </c>
      <c r="I1719" t="s">
        <v>547</v>
      </c>
      <c r="J1719">
        <v>2494037000</v>
      </c>
      <c r="K1719">
        <v>321581927.51852036</v>
      </c>
    </row>
    <row r="1720" spans="1:11" x14ac:dyDescent="0.25">
      <c r="A1720">
        <v>1131</v>
      </c>
      <c r="B1720" t="s">
        <v>67</v>
      </c>
      <c r="C1720" t="s">
        <v>2337</v>
      </c>
      <c r="E1720">
        <v>2016</v>
      </c>
      <c r="F1720" s="10">
        <v>42735</v>
      </c>
      <c r="G1720" t="s">
        <v>489</v>
      </c>
      <c r="H1720" t="s">
        <v>474</v>
      </c>
      <c r="I1720" t="s">
        <v>547</v>
      </c>
      <c r="J1720">
        <v>372615000</v>
      </c>
      <c r="K1720">
        <v>48045097.134610862</v>
      </c>
    </row>
    <row r="1721" spans="1:11" x14ac:dyDescent="0.25">
      <c r="A1721">
        <v>1134</v>
      </c>
      <c r="B1721" t="s">
        <v>134</v>
      </c>
      <c r="C1721" t="s">
        <v>436</v>
      </c>
      <c r="E1721">
        <v>2016</v>
      </c>
      <c r="F1721" s="10">
        <v>42735</v>
      </c>
      <c r="G1721" t="s">
        <v>489</v>
      </c>
      <c r="H1721" t="s">
        <v>474</v>
      </c>
      <c r="I1721" t="s">
        <v>547</v>
      </c>
      <c r="J1721">
        <v>145072000</v>
      </c>
      <c r="K1721">
        <v>18705630.024320725</v>
      </c>
    </row>
    <row r="1722" spans="1:11" x14ac:dyDescent="0.25">
      <c r="A1722">
        <v>1134</v>
      </c>
      <c r="B1722" t="s">
        <v>134</v>
      </c>
      <c r="C1722" t="s">
        <v>2336</v>
      </c>
      <c r="E1722">
        <v>2016</v>
      </c>
      <c r="F1722" s="10">
        <v>42735</v>
      </c>
      <c r="G1722" t="s">
        <v>489</v>
      </c>
      <c r="H1722" t="s">
        <v>474</v>
      </c>
      <c r="I1722" t="s">
        <v>547</v>
      </c>
      <c r="J1722">
        <v>550646000</v>
      </c>
      <c r="K1722">
        <v>71000471.147927299</v>
      </c>
    </row>
    <row r="1723" spans="1:11" x14ac:dyDescent="0.25">
      <c r="A1723">
        <v>1134</v>
      </c>
      <c r="B1723" t="s">
        <v>134</v>
      </c>
      <c r="C1723" t="s">
        <v>2337</v>
      </c>
      <c r="E1723">
        <v>2016</v>
      </c>
      <c r="F1723" s="10">
        <v>42735</v>
      </c>
      <c r="G1723" t="s">
        <v>489</v>
      </c>
      <c r="H1723" t="s">
        <v>474</v>
      </c>
      <c r="I1723" t="s">
        <v>547</v>
      </c>
      <c r="J1723">
        <v>84902000</v>
      </c>
      <c r="K1723">
        <v>10947291.002570298</v>
      </c>
    </row>
    <row r="1724" spans="1:11" x14ac:dyDescent="0.25">
      <c r="A1724">
        <v>1341</v>
      </c>
      <c r="B1724" t="s">
        <v>135</v>
      </c>
      <c r="C1724" t="s">
        <v>436</v>
      </c>
      <c r="E1724">
        <v>2016</v>
      </c>
      <c r="F1724" s="10">
        <v>42735</v>
      </c>
      <c r="G1724" t="s">
        <v>489</v>
      </c>
      <c r="H1724" t="s">
        <v>474</v>
      </c>
      <c r="I1724" t="s">
        <v>547</v>
      </c>
      <c r="J1724">
        <v>6716908000</v>
      </c>
      <c r="K1724">
        <v>866080263.28581715</v>
      </c>
    </row>
    <row r="1725" spans="1:11" x14ac:dyDescent="0.25">
      <c r="A1725">
        <v>1341</v>
      </c>
      <c r="B1725" t="s">
        <v>135</v>
      </c>
      <c r="C1725" t="s">
        <v>2336</v>
      </c>
      <c r="E1725">
        <v>2016</v>
      </c>
      <c r="F1725" s="10">
        <v>42735</v>
      </c>
      <c r="G1725" t="s">
        <v>489</v>
      </c>
      <c r="H1725" t="s">
        <v>474</v>
      </c>
      <c r="I1725" t="s">
        <v>547</v>
      </c>
      <c r="J1725">
        <v>10464202000</v>
      </c>
      <c r="K1725">
        <v>1349257548.7465324</v>
      </c>
    </row>
    <row r="1726" spans="1:11" x14ac:dyDescent="0.25">
      <c r="A1726">
        <v>1341</v>
      </c>
      <c r="B1726" t="s">
        <v>135</v>
      </c>
      <c r="C1726" t="s">
        <v>2337</v>
      </c>
      <c r="E1726">
        <v>2016</v>
      </c>
      <c r="F1726" s="10">
        <v>42735</v>
      </c>
      <c r="G1726" t="s">
        <v>489</v>
      </c>
      <c r="H1726" t="s">
        <v>474</v>
      </c>
      <c r="I1726" t="s">
        <v>547</v>
      </c>
      <c r="J1726">
        <v>4212037000</v>
      </c>
      <c r="K1726">
        <v>543101396.3462956</v>
      </c>
    </row>
    <row r="1727" spans="1:11" x14ac:dyDescent="0.25">
      <c r="A1727">
        <v>13281</v>
      </c>
      <c r="B1727" t="s">
        <v>131</v>
      </c>
      <c r="C1727" t="s">
        <v>2336</v>
      </c>
      <c r="E1727">
        <v>2016</v>
      </c>
      <c r="F1727" s="10">
        <v>42735</v>
      </c>
      <c r="G1727" t="s">
        <v>489</v>
      </c>
      <c r="H1727" t="s">
        <v>474</v>
      </c>
      <c r="I1727" t="s">
        <v>547</v>
      </c>
      <c r="J1727">
        <v>27346000000</v>
      </c>
      <c r="K1727">
        <v>3526001975.8814554</v>
      </c>
    </row>
    <row r="1728" spans="1:11" x14ac:dyDescent="0.25">
      <c r="A1728">
        <v>13281</v>
      </c>
      <c r="B1728" t="s">
        <v>131</v>
      </c>
      <c r="C1728" t="s">
        <v>2337</v>
      </c>
      <c r="E1728">
        <v>2016</v>
      </c>
      <c r="F1728" s="10">
        <v>42735</v>
      </c>
      <c r="G1728" t="s">
        <v>489</v>
      </c>
      <c r="H1728" t="s">
        <v>474</v>
      </c>
      <c r="I1728" t="s">
        <v>547</v>
      </c>
      <c r="J1728">
        <v>9636000000</v>
      </c>
      <c r="K1728">
        <v>1242468918.2912931</v>
      </c>
    </row>
    <row r="1729" spans="1:11" x14ac:dyDescent="0.25">
      <c r="A1729">
        <v>1132</v>
      </c>
      <c r="B1729" t="s">
        <v>133</v>
      </c>
      <c r="C1729" t="s">
        <v>436</v>
      </c>
      <c r="E1729">
        <v>2017</v>
      </c>
      <c r="F1729" s="10">
        <v>42825</v>
      </c>
      <c r="G1729" t="s">
        <v>489</v>
      </c>
      <c r="H1729" t="s">
        <v>474</v>
      </c>
      <c r="I1729" t="s">
        <v>547</v>
      </c>
      <c r="J1729">
        <v>2118165000</v>
      </c>
      <c r="K1729">
        <v>272591935.0216158</v>
      </c>
    </row>
    <row r="1730" spans="1:11" x14ac:dyDescent="0.25">
      <c r="A1730">
        <v>1132</v>
      </c>
      <c r="B1730" t="s">
        <v>133</v>
      </c>
      <c r="C1730" t="s">
        <v>2336</v>
      </c>
      <c r="E1730">
        <v>2017</v>
      </c>
      <c r="F1730" s="10">
        <v>42825</v>
      </c>
      <c r="G1730" t="s">
        <v>489</v>
      </c>
      <c r="H1730" t="s">
        <v>474</v>
      </c>
      <c r="I1730" t="s">
        <v>547</v>
      </c>
      <c r="J1730">
        <v>5707895000</v>
      </c>
      <c r="K1730">
        <v>734563238.91207993</v>
      </c>
    </row>
    <row r="1731" spans="1:11" x14ac:dyDescent="0.25">
      <c r="A1731">
        <v>1132</v>
      </c>
      <c r="B1731" t="s">
        <v>133</v>
      </c>
      <c r="C1731" t="s">
        <v>2337</v>
      </c>
      <c r="E1731">
        <v>2017</v>
      </c>
      <c r="F1731" s="10">
        <v>42825</v>
      </c>
      <c r="G1731" t="s">
        <v>489</v>
      </c>
      <c r="H1731" t="s">
        <v>474</v>
      </c>
      <c r="I1731" t="s">
        <v>547</v>
      </c>
      <c r="J1731">
        <v>1379346000</v>
      </c>
      <c r="K1731">
        <v>177511475.83135673</v>
      </c>
    </row>
    <row r="1732" spans="1:11" x14ac:dyDescent="0.25">
      <c r="A1732">
        <v>13281</v>
      </c>
      <c r="B1732" t="s">
        <v>131</v>
      </c>
      <c r="C1732" t="s">
        <v>436</v>
      </c>
      <c r="E1732">
        <v>2017</v>
      </c>
      <c r="F1732" s="10">
        <v>42825</v>
      </c>
      <c r="G1732" t="s">
        <v>489</v>
      </c>
      <c r="H1732" t="s">
        <v>474</v>
      </c>
      <c r="I1732" t="s">
        <v>547</v>
      </c>
      <c r="J1732">
        <v>9129000000</v>
      </c>
      <c r="K1732">
        <v>1174833771.1237466</v>
      </c>
    </row>
    <row r="1733" spans="1:11" x14ac:dyDescent="0.25">
      <c r="A1733">
        <v>13281</v>
      </c>
      <c r="B1733" t="s">
        <v>131</v>
      </c>
      <c r="C1733" t="s">
        <v>2336</v>
      </c>
      <c r="E1733">
        <v>2017</v>
      </c>
      <c r="F1733" s="10">
        <v>42825</v>
      </c>
      <c r="G1733" t="s">
        <v>489</v>
      </c>
      <c r="H1733" t="s">
        <v>474</v>
      </c>
      <c r="I1733" t="s">
        <v>547</v>
      </c>
      <c r="J1733">
        <v>31642000000</v>
      </c>
      <c r="K1733">
        <v>4072087872.2639494</v>
      </c>
    </row>
    <row r="1734" spans="1:11" x14ac:dyDescent="0.25">
      <c r="A1734">
        <v>13281</v>
      </c>
      <c r="B1734" t="s">
        <v>131</v>
      </c>
      <c r="C1734" t="s">
        <v>2337</v>
      </c>
      <c r="E1734">
        <v>2017</v>
      </c>
      <c r="F1734" s="10">
        <v>42825</v>
      </c>
      <c r="G1734" t="s">
        <v>489</v>
      </c>
      <c r="H1734" t="s">
        <v>474</v>
      </c>
      <c r="I1734" t="s">
        <v>547</v>
      </c>
      <c r="J1734">
        <v>10856000000</v>
      </c>
      <c r="K1734">
        <v>1397085707.0127499</v>
      </c>
    </row>
    <row r="1735" spans="1:11" x14ac:dyDescent="0.25">
      <c r="A1735">
        <v>13281</v>
      </c>
      <c r="B1735" t="s">
        <v>131</v>
      </c>
      <c r="C1735" t="s">
        <v>490</v>
      </c>
      <c r="E1735">
        <v>2017</v>
      </c>
      <c r="F1735" s="10">
        <v>42825</v>
      </c>
      <c r="G1735" t="s">
        <v>489</v>
      </c>
      <c r="H1735" t="s">
        <v>474</v>
      </c>
      <c r="I1735" t="s">
        <v>547</v>
      </c>
      <c r="J1735">
        <v>-2030000000</v>
      </c>
      <c r="K1735">
        <v>-261245761.3518683</v>
      </c>
    </row>
    <row r="1736" spans="1:11" x14ac:dyDescent="0.25">
      <c r="A1736">
        <v>13281</v>
      </c>
      <c r="B1736" t="s">
        <v>131</v>
      </c>
      <c r="C1736" t="s">
        <v>434</v>
      </c>
      <c r="E1736">
        <v>2017</v>
      </c>
      <c r="F1736" s="10">
        <v>42825</v>
      </c>
      <c r="G1736" t="s">
        <v>489</v>
      </c>
      <c r="H1736" t="s">
        <v>474</v>
      </c>
      <c r="I1736" t="s">
        <v>547</v>
      </c>
      <c r="J1736">
        <v>231000000</v>
      </c>
      <c r="K1736">
        <v>29727965.946936738</v>
      </c>
    </row>
    <row r="1737" spans="1:11" x14ac:dyDescent="0.25">
      <c r="A1737">
        <v>13281</v>
      </c>
      <c r="B1737" t="s">
        <v>131</v>
      </c>
      <c r="C1737" t="s">
        <v>491</v>
      </c>
      <c r="E1737">
        <v>2017</v>
      </c>
      <c r="F1737" s="10">
        <v>42825</v>
      </c>
      <c r="G1737" t="s">
        <v>489</v>
      </c>
      <c r="H1737" t="s">
        <v>474</v>
      </c>
      <c r="I1737" t="s">
        <v>547</v>
      </c>
      <c r="J1737">
        <v>72000000</v>
      </c>
      <c r="K1737">
        <v>9265859.5159283336</v>
      </c>
    </row>
    <row r="1738" spans="1:11" x14ac:dyDescent="0.25">
      <c r="A1738">
        <v>719</v>
      </c>
      <c r="B1738" t="s">
        <v>136</v>
      </c>
      <c r="C1738" t="s">
        <v>436</v>
      </c>
      <c r="E1738">
        <v>2017</v>
      </c>
      <c r="F1738" s="10">
        <v>42916</v>
      </c>
      <c r="G1738" t="s">
        <v>489</v>
      </c>
      <c r="H1738" t="s">
        <v>474</v>
      </c>
      <c r="I1738" t="s">
        <v>547</v>
      </c>
      <c r="J1738">
        <v>3664300000</v>
      </c>
      <c r="K1738">
        <v>469495117.53521919</v>
      </c>
    </row>
    <row r="1739" spans="1:11" x14ac:dyDescent="0.25">
      <c r="A1739">
        <v>719</v>
      </c>
      <c r="B1739" t="s">
        <v>136</v>
      </c>
      <c r="C1739" t="s">
        <v>2336</v>
      </c>
      <c r="E1739">
        <v>2017</v>
      </c>
      <c r="F1739" s="10">
        <v>42916</v>
      </c>
      <c r="G1739" t="s">
        <v>489</v>
      </c>
      <c r="H1739" t="s">
        <v>474</v>
      </c>
      <c r="I1739" t="s">
        <v>547</v>
      </c>
      <c r="J1739">
        <v>31385000000</v>
      </c>
      <c r="K1739">
        <v>4021260339.9947748</v>
      </c>
    </row>
    <row r="1740" spans="1:11" x14ac:dyDescent="0.25">
      <c r="A1740">
        <v>719</v>
      </c>
      <c r="B1740" t="s">
        <v>136</v>
      </c>
      <c r="C1740" t="s">
        <v>2337</v>
      </c>
      <c r="E1740">
        <v>2017</v>
      </c>
      <c r="F1740" s="10">
        <v>42916</v>
      </c>
      <c r="G1740" t="s">
        <v>489</v>
      </c>
      <c r="H1740" t="s">
        <v>474</v>
      </c>
      <c r="I1740" t="s">
        <v>547</v>
      </c>
      <c r="J1740">
        <v>5645200000</v>
      </c>
      <c r="K1740">
        <v>723301541.22474122</v>
      </c>
    </row>
    <row r="1741" spans="1:11" x14ac:dyDescent="0.25">
      <c r="A1741">
        <v>746</v>
      </c>
      <c r="B1741" t="s">
        <v>62</v>
      </c>
      <c r="C1741" t="s">
        <v>436</v>
      </c>
      <c r="E1741">
        <v>2017</v>
      </c>
      <c r="F1741" s="10">
        <v>43100</v>
      </c>
      <c r="G1741" t="s">
        <v>489</v>
      </c>
      <c r="H1741" t="s">
        <v>474</v>
      </c>
      <c r="I1741" t="s">
        <v>547</v>
      </c>
      <c r="J1741">
        <v>7286892000</v>
      </c>
      <c r="K1741">
        <v>932476539.30011141</v>
      </c>
    </row>
    <row r="1742" spans="1:11" x14ac:dyDescent="0.25">
      <c r="A1742">
        <v>746</v>
      </c>
      <c r="B1742" t="s">
        <v>62</v>
      </c>
      <c r="C1742" t="s">
        <v>2336</v>
      </c>
      <c r="E1742">
        <v>2017</v>
      </c>
      <c r="F1742" s="10">
        <v>43100</v>
      </c>
      <c r="G1742" t="s">
        <v>489</v>
      </c>
      <c r="H1742" t="s">
        <v>474</v>
      </c>
      <c r="I1742" t="s">
        <v>547</v>
      </c>
      <c r="J1742">
        <v>21192372000</v>
      </c>
      <c r="K1742">
        <v>2711909234.0219369</v>
      </c>
    </row>
    <row r="1743" spans="1:11" x14ac:dyDescent="0.25">
      <c r="A1743">
        <v>746</v>
      </c>
      <c r="B1743" t="s">
        <v>62</v>
      </c>
      <c r="C1743" t="s">
        <v>2337</v>
      </c>
      <c r="E1743">
        <v>2017</v>
      </c>
      <c r="F1743" s="10">
        <v>43100</v>
      </c>
      <c r="G1743" t="s">
        <v>489</v>
      </c>
      <c r="H1743" t="s">
        <v>474</v>
      </c>
      <c r="I1743" t="s">
        <v>547</v>
      </c>
      <c r="J1743">
        <v>4440544000</v>
      </c>
      <c r="K1743">
        <v>568239943.96100199</v>
      </c>
    </row>
    <row r="1744" spans="1:11" x14ac:dyDescent="0.25">
      <c r="A1744">
        <v>746</v>
      </c>
      <c r="B1744" t="s">
        <v>62</v>
      </c>
      <c r="C1744" t="s">
        <v>490</v>
      </c>
      <c r="E1744">
        <v>2017</v>
      </c>
      <c r="F1744" s="10">
        <v>43100</v>
      </c>
      <c r="G1744" t="s">
        <v>489</v>
      </c>
      <c r="H1744" t="s">
        <v>474</v>
      </c>
      <c r="I1744" t="s">
        <v>547</v>
      </c>
      <c r="J1744">
        <v>1566389000</v>
      </c>
      <c r="K1744">
        <v>200444989.9789598</v>
      </c>
    </row>
    <row r="1745" spans="1:11" x14ac:dyDescent="0.25">
      <c r="A1745">
        <v>746</v>
      </c>
      <c r="B1745" t="s">
        <v>62</v>
      </c>
      <c r="C1745" t="s">
        <v>434</v>
      </c>
      <c r="E1745">
        <v>2017</v>
      </c>
      <c r="F1745" s="10">
        <v>43100</v>
      </c>
      <c r="G1745" t="s">
        <v>489</v>
      </c>
      <c r="H1745" t="s">
        <v>474</v>
      </c>
      <c r="I1745" t="s">
        <v>547</v>
      </c>
      <c r="J1745">
        <v>405187000</v>
      </c>
      <c r="K1745">
        <v>51850277.392528154</v>
      </c>
    </row>
    <row r="1746" spans="1:11" x14ac:dyDescent="0.25">
      <c r="A1746">
        <v>746</v>
      </c>
      <c r="B1746" t="s">
        <v>62</v>
      </c>
      <c r="C1746" t="s">
        <v>491</v>
      </c>
      <c r="E1746">
        <v>2017</v>
      </c>
      <c r="F1746" s="10">
        <v>43100</v>
      </c>
      <c r="G1746" t="s">
        <v>489</v>
      </c>
      <c r="H1746" t="s">
        <v>474</v>
      </c>
      <c r="I1746" t="s">
        <v>547</v>
      </c>
      <c r="J1746">
        <v>874772000</v>
      </c>
      <c r="K1746">
        <v>111941327.96762146</v>
      </c>
    </row>
    <row r="1747" spans="1:11" x14ac:dyDescent="0.25">
      <c r="A1747">
        <v>1131</v>
      </c>
      <c r="B1747" t="s">
        <v>67</v>
      </c>
      <c r="C1747" t="s">
        <v>436</v>
      </c>
      <c r="E1747">
        <v>2017</v>
      </c>
      <c r="F1747" s="10">
        <v>43100</v>
      </c>
      <c r="G1747" t="s">
        <v>489</v>
      </c>
      <c r="H1747" t="s">
        <v>474</v>
      </c>
      <c r="I1747" t="s">
        <v>547</v>
      </c>
      <c r="J1747">
        <v>1181075000</v>
      </c>
      <c r="K1747">
        <v>151137786.67968169</v>
      </c>
    </row>
    <row r="1748" spans="1:11" x14ac:dyDescent="0.25">
      <c r="A1748">
        <v>1131</v>
      </c>
      <c r="B1748" t="s">
        <v>67</v>
      </c>
      <c r="C1748" t="s">
        <v>2336</v>
      </c>
      <c r="E1748">
        <v>2017</v>
      </c>
      <c r="F1748" s="10">
        <v>43100</v>
      </c>
      <c r="G1748" t="s">
        <v>489</v>
      </c>
      <c r="H1748" t="s">
        <v>474</v>
      </c>
      <c r="I1748" t="s">
        <v>547</v>
      </c>
      <c r="J1748">
        <v>3591633000</v>
      </c>
      <c r="K1748">
        <v>459607952.2347905</v>
      </c>
    </row>
    <row r="1749" spans="1:11" x14ac:dyDescent="0.25">
      <c r="A1749">
        <v>1131</v>
      </c>
      <c r="B1749" t="s">
        <v>67</v>
      </c>
      <c r="C1749" t="s">
        <v>2337</v>
      </c>
      <c r="E1749">
        <v>2017</v>
      </c>
      <c r="F1749" s="10">
        <v>43100</v>
      </c>
      <c r="G1749" t="s">
        <v>489</v>
      </c>
      <c r="H1749" t="s">
        <v>474</v>
      </c>
      <c r="I1749" t="s">
        <v>547</v>
      </c>
      <c r="J1749">
        <v>580793000</v>
      </c>
      <c r="K1749">
        <v>74321925.821012527</v>
      </c>
    </row>
    <row r="1750" spans="1:11" x14ac:dyDescent="0.25">
      <c r="A1750">
        <v>1131</v>
      </c>
      <c r="B1750" t="s">
        <v>67</v>
      </c>
      <c r="C1750" t="s">
        <v>490</v>
      </c>
      <c r="E1750">
        <v>2017</v>
      </c>
      <c r="F1750" s="10">
        <v>43100</v>
      </c>
      <c r="G1750" t="s">
        <v>489</v>
      </c>
      <c r="H1750" t="s">
        <v>474</v>
      </c>
      <c r="I1750" t="s">
        <v>547</v>
      </c>
      <c r="J1750">
        <v>241391000</v>
      </c>
      <c r="K1750">
        <v>30889910.856122639</v>
      </c>
    </row>
    <row r="1751" spans="1:11" x14ac:dyDescent="0.25">
      <c r="A1751">
        <v>1131</v>
      </c>
      <c r="B1751" t="s">
        <v>67</v>
      </c>
      <c r="C1751" t="s">
        <v>434</v>
      </c>
      <c r="E1751">
        <v>2017</v>
      </c>
      <c r="F1751" s="10">
        <v>43100</v>
      </c>
      <c r="G1751" t="s">
        <v>489</v>
      </c>
      <c r="H1751" t="s">
        <v>474</v>
      </c>
      <c r="I1751" t="s">
        <v>547</v>
      </c>
      <c r="J1751">
        <v>95079000</v>
      </c>
      <c r="K1751">
        <v>12166906.944704998</v>
      </c>
    </row>
    <row r="1752" spans="1:11" x14ac:dyDescent="0.25">
      <c r="A1752">
        <v>1131</v>
      </c>
      <c r="B1752" t="s">
        <v>67</v>
      </c>
      <c r="C1752" t="s">
        <v>491</v>
      </c>
      <c r="E1752">
        <v>2017</v>
      </c>
      <c r="F1752" s="10">
        <v>43100</v>
      </c>
      <c r="G1752" t="s">
        <v>489</v>
      </c>
      <c r="H1752" t="s">
        <v>474</v>
      </c>
      <c r="I1752" t="s">
        <v>547</v>
      </c>
      <c r="J1752">
        <v>263812000</v>
      </c>
      <c r="K1752">
        <v>33759043.057841532</v>
      </c>
    </row>
    <row r="1753" spans="1:11" x14ac:dyDescent="0.25">
      <c r="A1753">
        <v>1134</v>
      </c>
      <c r="B1753" t="s">
        <v>134</v>
      </c>
      <c r="C1753" t="s">
        <v>436</v>
      </c>
      <c r="E1753">
        <v>2017</v>
      </c>
      <c r="F1753" s="10">
        <v>43100</v>
      </c>
      <c r="G1753" t="s">
        <v>489</v>
      </c>
      <c r="H1753" t="s">
        <v>474</v>
      </c>
      <c r="I1753" t="s">
        <v>547</v>
      </c>
      <c r="J1753">
        <v>197745000</v>
      </c>
      <c r="K1753">
        <v>25304694.136251852</v>
      </c>
    </row>
    <row r="1754" spans="1:11" x14ac:dyDescent="0.25">
      <c r="A1754">
        <v>1134</v>
      </c>
      <c r="B1754" t="s">
        <v>134</v>
      </c>
      <c r="C1754" t="s">
        <v>2336</v>
      </c>
      <c r="E1754">
        <v>2017</v>
      </c>
      <c r="F1754" s="10">
        <v>43100</v>
      </c>
      <c r="G1754" t="s">
        <v>489</v>
      </c>
      <c r="H1754" t="s">
        <v>474</v>
      </c>
      <c r="I1754" t="s">
        <v>547</v>
      </c>
      <c r="J1754">
        <v>701524000</v>
      </c>
      <c r="K1754">
        <v>89771424.052390426</v>
      </c>
    </row>
    <row r="1755" spans="1:11" x14ac:dyDescent="0.25">
      <c r="A1755">
        <v>1134</v>
      </c>
      <c r="B1755" t="s">
        <v>134</v>
      </c>
      <c r="C1755" t="s">
        <v>2337</v>
      </c>
      <c r="E1755">
        <v>2017</v>
      </c>
      <c r="F1755" s="10">
        <v>43100</v>
      </c>
      <c r="G1755" t="s">
        <v>489</v>
      </c>
      <c r="H1755" t="s">
        <v>474</v>
      </c>
      <c r="I1755" t="s">
        <v>547</v>
      </c>
      <c r="J1755">
        <v>10902000</v>
      </c>
      <c r="K1755">
        <v>1395088.5002069215</v>
      </c>
    </row>
    <row r="1756" spans="1:11" x14ac:dyDescent="0.25">
      <c r="A1756">
        <v>1134</v>
      </c>
      <c r="B1756" t="s">
        <v>134</v>
      </c>
      <c r="C1756" t="s">
        <v>490</v>
      </c>
      <c r="E1756">
        <v>2017</v>
      </c>
      <c r="F1756" s="10">
        <v>43100</v>
      </c>
      <c r="G1756" t="s">
        <v>489</v>
      </c>
      <c r="H1756" t="s">
        <v>474</v>
      </c>
      <c r="I1756" t="s">
        <v>547</v>
      </c>
      <c r="J1756">
        <v>11626000</v>
      </c>
      <c r="K1756">
        <v>1487736.0946070142</v>
      </c>
    </row>
    <row r="1757" spans="1:11" x14ac:dyDescent="0.25">
      <c r="A1757">
        <v>1134</v>
      </c>
      <c r="B1757" t="s">
        <v>134</v>
      </c>
      <c r="C1757" t="s">
        <v>434</v>
      </c>
      <c r="E1757">
        <v>2017</v>
      </c>
      <c r="F1757" s="10">
        <v>43100</v>
      </c>
      <c r="G1757" t="s">
        <v>489</v>
      </c>
      <c r="H1757" t="s">
        <v>474</v>
      </c>
      <c r="I1757" t="s">
        <v>547</v>
      </c>
      <c r="J1757">
        <v>118860000</v>
      </c>
      <c r="K1757">
        <v>15210073.301650586</v>
      </c>
    </row>
    <row r="1758" spans="1:11" x14ac:dyDescent="0.25">
      <c r="A1758">
        <v>1134</v>
      </c>
      <c r="B1758" t="s">
        <v>134</v>
      </c>
      <c r="C1758" t="s">
        <v>491</v>
      </c>
      <c r="E1758">
        <v>2017</v>
      </c>
      <c r="F1758" s="10">
        <v>43100</v>
      </c>
      <c r="G1758" t="s">
        <v>489</v>
      </c>
      <c r="H1758" t="s">
        <v>474</v>
      </c>
      <c r="I1758" t="s">
        <v>547</v>
      </c>
      <c r="J1758">
        <v>34203000</v>
      </c>
      <c r="K1758">
        <v>4376831.0376607357</v>
      </c>
    </row>
    <row r="1759" spans="1:11" x14ac:dyDescent="0.25">
      <c r="A1759">
        <v>1341</v>
      </c>
      <c r="B1759" t="s">
        <v>135</v>
      </c>
      <c r="C1759" t="s">
        <v>436</v>
      </c>
      <c r="E1759">
        <v>2017</v>
      </c>
      <c r="F1759" s="10">
        <v>43100</v>
      </c>
      <c r="G1759" t="s">
        <v>489</v>
      </c>
      <c r="H1759" t="s">
        <v>474</v>
      </c>
      <c r="I1759" t="s">
        <v>547</v>
      </c>
      <c r="J1759">
        <v>9112059000</v>
      </c>
      <c r="K1759">
        <v>1166036390.0299928</v>
      </c>
    </row>
    <row r="1760" spans="1:11" x14ac:dyDescent="0.25">
      <c r="A1760">
        <v>1341</v>
      </c>
      <c r="B1760" t="s">
        <v>135</v>
      </c>
      <c r="C1760" t="s">
        <v>2336</v>
      </c>
      <c r="E1760">
        <v>2017</v>
      </c>
      <c r="F1760" s="10">
        <v>43100</v>
      </c>
      <c r="G1760" t="s">
        <v>489</v>
      </c>
      <c r="H1760" t="s">
        <v>474</v>
      </c>
      <c r="I1760" t="s">
        <v>547</v>
      </c>
      <c r="J1760">
        <v>12168839000</v>
      </c>
      <c r="K1760">
        <v>1557201187.834296</v>
      </c>
    </row>
    <row r="1761" spans="1:11" x14ac:dyDescent="0.25">
      <c r="A1761">
        <v>1341</v>
      </c>
      <c r="B1761" t="s">
        <v>135</v>
      </c>
      <c r="C1761" t="s">
        <v>2337</v>
      </c>
      <c r="E1761">
        <v>2017</v>
      </c>
      <c r="F1761" s="10">
        <v>43100</v>
      </c>
      <c r="G1761" t="s">
        <v>489</v>
      </c>
      <c r="H1761" t="s">
        <v>474</v>
      </c>
      <c r="I1761" t="s">
        <v>547</v>
      </c>
      <c r="J1761">
        <v>5685371000</v>
      </c>
      <c r="K1761">
        <v>727535837.59951615</v>
      </c>
    </row>
    <row r="1762" spans="1:11" x14ac:dyDescent="0.25">
      <c r="A1762">
        <v>1341</v>
      </c>
      <c r="B1762" t="s">
        <v>135</v>
      </c>
      <c r="C1762" t="s">
        <v>490</v>
      </c>
      <c r="E1762">
        <v>2017</v>
      </c>
      <c r="F1762" s="10">
        <v>43100</v>
      </c>
      <c r="G1762" t="s">
        <v>489</v>
      </c>
      <c r="H1762" t="s">
        <v>474</v>
      </c>
      <c r="I1762" t="s">
        <v>547</v>
      </c>
      <c r="J1762">
        <v>-330898000</v>
      </c>
      <c r="K1762">
        <v>-42343789.62956062</v>
      </c>
    </row>
    <row r="1763" spans="1:11" x14ac:dyDescent="0.25">
      <c r="A1763">
        <v>1341</v>
      </c>
      <c r="B1763" t="s">
        <v>135</v>
      </c>
      <c r="C1763" t="s">
        <v>434</v>
      </c>
      <c r="E1763">
        <v>2017</v>
      </c>
      <c r="F1763" s="10">
        <v>43100</v>
      </c>
      <c r="G1763" t="s">
        <v>489</v>
      </c>
      <c r="H1763" t="s">
        <v>474</v>
      </c>
      <c r="I1763" t="s">
        <v>547</v>
      </c>
      <c r="J1763">
        <v>1472296000</v>
      </c>
      <c r="K1763">
        <v>188404257.79679415</v>
      </c>
    </row>
    <row r="1764" spans="1:11" x14ac:dyDescent="0.25">
      <c r="A1764">
        <v>1341</v>
      </c>
      <c r="B1764" t="s">
        <v>135</v>
      </c>
      <c r="C1764" t="s">
        <v>491</v>
      </c>
      <c r="E1764">
        <v>2017</v>
      </c>
      <c r="F1764" s="10">
        <v>43100</v>
      </c>
      <c r="G1764" t="s">
        <v>489</v>
      </c>
      <c r="H1764" t="s">
        <v>474</v>
      </c>
      <c r="I1764" t="s">
        <v>547</v>
      </c>
      <c r="J1764">
        <v>1617111000</v>
      </c>
      <c r="K1764">
        <v>206935696.17117181</v>
      </c>
    </row>
    <row r="1765" spans="1:11" x14ac:dyDescent="0.25">
      <c r="A1765">
        <v>1132</v>
      </c>
      <c r="B1765" t="s">
        <v>133</v>
      </c>
      <c r="C1765" t="s">
        <v>2336</v>
      </c>
      <c r="E1765">
        <v>2018</v>
      </c>
      <c r="F1765" s="10">
        <v>43190</v>
      </c>
      <c r="G1765" t="s">
        <v>489</v>
      </c>
      <c r="H1765" t="s">
        <v>474</v>
      </c>
      <c r="I1765" t="s">
        <v>547</v>
      </c>
      <c r="J1765">
        <v>7580000000</v>
      </c>
      <c r="K1765">
        <v>965843295.87526298</v>
      </c>
    </row>
    <row r="1766" spans="1:11" x14ac:dyDescent="0.25">
      <c r="A1766">
        <v>1132</v>
      </c>
      <c r="B1766" t="s">
        <v>133</v>
      </c>
      <c r="C1766" t="s">
        <v>2337</v>
      </c>
      <c r="E1766">
        <v>2018</v>
      </c>
      <c r="F1766" s="10">
        <v>43190</v>
      </c>
      <c r="G1766" t="s">
        <v>489</v>
      </c>
      <c r="H1766" t="s">
        <v>474</v>
      </c>
      <c r="I1766" t="s">
        <v>547</v>
      </c>
      <c r="J1766">
        <v>1762000000</v>
      </c>
      <c r="K1766">
        <v>224513969.30504134</v>
      </c>
    </row>
    <row r="1767" spans="1:11" x14ac:dyDescent="0.25">
      <c r="A1767">
        <v>1132</v>
      </c>
      <c r="B1767" t="s">
        <v>133</v>
      </c>
      <c r="C1767" t="s">
        <v>491</v>
      </c>
      <c r="E1767">
        <v>2018</v>
      </c>
      <c r="F1767" s="10">
        <v>43190</v>
      </c>
      <c r="G1767" t="s">
        <v>489</v>
      </c>
      <c r="H1767" t="s">
        <v>474</v>
      </c>
      <c r="I1767" t="s">
        <v>547</v>
      </c>
      <c r="J1767">
        <v>700000000</v>
      </c>
      <c r="K1767">
        <v>89193971.914602131</v>
      </c>
    </row>
    <row r="1768" spans="1:11" x14ac:dyDescent="0.25">
      <c r="A1768">
        <v>719</v>
      </c>
      <c r="B1768" t="s">
        <v>136</v>
      </c>
      <c r="C1768" t="s">
        <v>436</v>
      </c>
      <c r="E1768">
        <v>2018</v>
      </c>
      <c r="F1768" s="10">
        <v>43281</v>
      </c>
      <c r="G1768" t="s">
        <v>489</v>
      </c>
      <c r="H1768" t="s">
        <v>474</v>
      </c>
      <c r="I1768" t="s">
        <v>547</v>
      </c>
      <c r="J1768">
        <v>8431400000</v>
      </c>
      <c r="K1768">
        <v>1074619073.8321702</v>
      </c>
    </row>
    <row r="1769" spans="1:11" x14ac:dyDescent="0.25">
      <c r="A1769">
        <v>719</v>
      </c>
      <c r="B1769" t="s">
        <v>136</v>
      </c>
      <c r="C1769" t="s">
        <v>2336</v>
      </c>
      <c r="E1769">
        <v>2018</v>
      </c>
      <c r="F1769" s="10">
        <v>43281</v>
      </c>
      <c r="G1769" t="s">
        <v>489</v>
      </c>
      <c r="H1769" t="s">
        <v>474</v>
      </c>
      <c r="I1769" t="s">
        <v>547</v>
      </c>
      <c r="J1769">
        <v>35114800000</v>
      </c>
      <c r="K1769">
        <v>4475535955.3338585</v>
      </c>
    </row>
    <row r="1770" spans="1:11" x14ac:dyDescent="0.25">
      <c r="A1770">
        <v>719</v>
      </c>
      <c r="B1770" t="s">
        <v>136</v>
      </c>
      <c r="C1770" t="s">
        <v>2337</v>
      </c>
      <c r="E1770">
        <v>2018</v>
      </c>
      <c r="F1770" s="10">
        <v>43281</v>
      </c>
      <c r="G1770" t="s">
        <v>489</v>
      </c>
      <c r="H1770" t="s">
        <v>474</v>
      </c>
      <c r="I1770" t="s">
        <v>547</v>
      </c>
      <c r="J1770">
        <v>6120600000</v>
      </c>
      <c r="K1770">
        <v>780097433.794765</v>
      </c>
    </row>
    <row r="1771" spans="1:11" x14ac:dyDescent="0.25">
      <c r="A1771">
        <v>719</v>
      </c>
      <c r="B1771" t="s">
        <v>136</v>
      </c>
      <c r="C1771" t="s">
        <v>490</v>
      </c>
      <c r="E1771">
        <v>2018</v>
      </c>
      <c r="F1771" s="10">
        <v>43281</v>
      </c>
      <c r="G1771" t="s">
        <v>489</v>
      </c>
      <c r="H1771" t="s">
        <v>474</v>
      </c>
      <c r="I1771" t="s">
        <v>547</v>
      </c>
      <c r="J1771">
        <v>78800000</v>
      </c>
      <c r="K1771">
        <v>10043407.146852838</v>
      </c>
    </row>
    <row r="1772" spans="1:11" x14ac:dyDescent="0.25">
      <c r="A1772">
        <v>719</v>
      </c>
      <c r="B1772" t="s">
        <v>136</v>
      </c>
      <c r="C1772" t="s">
        <v>434</v>
      </c>
      <c r="E1772">
        <v>2018</v>
      </c>
      <c r="F1772" s="10">
        <v>43281</v>
      </c>
      <c r="G1772" t="s">
        <v>489</v>
      </c>
      <c r="H1772" t="s">
        <v>474</v>
      </c>
      <c r="I1772" t="s">
        <v>547</v>
      </c>
      <c r="J1772">
        <v>1487000000</v>
      </c>
      <c r="K1772">
        <v>189524700.85495141</v>
      </c>
    </row>
    <row r="1773" spans="1:11" x14ac:dyDescent="0.25">
      <c r="A1773">
        <v>719</v>
      </c>
      <c r="B1773" t="s">
        <v>136</v>
      </c>
      <c r="C1773" t="s">
        <v>491</v>
      </c>
      <c r="E1773">
        <v>2018</v>
      </c>
      <c r="F1773" s="10">
        <v>43281</v>
      </c>
      <c r="G1773" t="s">
        <v>489</v>
      </c>
      <c r="H1773" t="s">
        <v>474</v>
      </c>
      <c r="I1773" t="s">
        <v>547</v>
      </c>
      <c r="J1773">
        <v>745000000</v>
      </c>
      <c r="K1773">
        <v>94953532.035601079</v>
      </c>
    </row>
    <row r="1774" spans="1:11" x14ac:dyDescent="0.25">
      <c r="A1774">
        <v>1605</v>
      </c>
      <c r="B1774" t="s">
        <v>2272</v>
      </c>
      <c r="C1774" t="s">
        <v>2336</v>
      </c>
      <c r="E1774">
        <v>2016</v>
      </c>
      <c r="F1774" s="10">
        <v>42735</v>
      </c>
      <c r="G1774" t="s">
        <v>489</v>
      </c>
      <c r="H1774" t="s">
        <v>474</v>
      </c>
      <c r="I1774" t="s">
        <v>2301</v>
      </c>
      <c r="J1774">
        <v>23788320000000</v>
      </c>
      <c r="K1774">
        <v>1769174300.9472353</v>
      </c>
    </row>
    <row r="1775" spans="1:11" x14ac:dyDescent="0.25">
      <c r="A1775">
        <v>1605</v>
      </c>
      <c r="B1775" t="s">
        <v>2272</v>
      </c>
      <c r="C1775" t="s">
        <v>2337</v>
      </c>
      <c r="E1775">
        <v>2016</v>
      </c>
      <c r="F1775" s="10">
        <v>42735</v>
      </c>
      <c r="G1775" t="s">
        <v>489</v>
      </c>
      <c r="H1775" t="s">
        <v>474</v>
      </c>
      <c r="I1775" t="s">
        <v>2301</v>
      </c>
      <c r="J1775">
        <v>1813070000000</v>
      </c>
      <c r="K1775">
        <v>134840831.54331219</v>
      </c>
    </row>
    <row r="1776" spans="1:11" x14ac:dyDescent="0.25">
      <c r="A1776">
        <v>1605</v>
      </c>
      <c r="B1776" t="s">
        <v>2272</v>
      </c>
      <c r="C1776" t="s">
        <v>490</v>
      </c>
      <c r="E1776">
        <v>2016</v>
      </c>
      <c r="F1776" s="10">
        <v>42735</v>
      </c>
      <c r="G1776" t="s">
        <v>489</v>
      </c>
      <c r="H1776" t="s">
        <v>474</v>
      </c>
      <c r="I1776" t="s">
        <v>2301</v>
      </c>
      <c r="J1776">
        <v>795352445988</v>
      </c>
      <c r="K1776">
        <v>59151596.5666131</v>
      </c>
    </row>
    <row r="1777" spans="1:11" x14ac:dyDescent="0.25">
      <c r="A1777">
        <v>1605</v>
      </c>
      <c r="B1777" t="s">
        <v>2272</v>
      </c>
      <c r="C1777" t="s">
        <v>491</v>
      </c>
      <c r="E1777">
        <v>2016</v>
      </c>
      <c r="F1777" s="10">
        <v>42735</v>
      </c>
      <c r="G1777" t="s">
        <v>489</v>
      </c>
      <c r="H1777" t="s">
        <v>474</v>
      </c>
      <c r="I1777" t="s">
        <v>2301</v>
      </c>
      <c r="J1777">
        <v>342520456635</v>
      </c>
      <c r="K1777">
        <v>25473778.28393741</v>
      </c>
    </row>
    <row r="1778" spans="1:11" x14ac:dyDescent="0.25">
      <c r="A1778">
        <v>1606</v>
      </c>
      <c r="B1778" t="s">
        <v>2275</v>
      </c>
      <c r="C1778" t="s">
        <v>2336</v>
      </c>
      <c r="E1778">
        <v>2016</v>
      </c>
      <c r="F1778" s="10">
        <v>42735</v>
      </c>
      <c r="G1778" t="s">
        <v>489</v>
      </c>
      <c r="H1778" t="s">
        <v>474</v>
      </c>
      <c r="I1778" t="s">
        <v>2301</v>
      </c>
      <c r="J1778">
        <v>15668832513000</v>
      </c>
      <c r="K1778">
        <v>1165315407.2185884</v>
      </c>
    </row>
    <row r="1779" spans="1:11" x14ac:dyDescent="0.25">
      <c r="A1779">
        <v>1606</v>
      </c>
      <c r="B1779" t="s">
        <v>2275</v>
      </c>
      <c r="C1779" t="s">
        <v>2337</v>
      </c>
      <c r="E1779">
        <v>2016</v>
      </c>
      <c r="F1779" s="10">
        <v>42735</v>
      </c>
      <c r="G1779" t="s">
        <v>489</v>
      </c>
      <c r="H1779" t="s">
        <v>474</v>
      </c>
      <c r="I1779" t="s">
        <v>2301</v>
      </c>
      <c r="J1779">
        <v>1211029310000</v>
      </c>
      <c r="K1779">
        <v>90066130.476883739</v>
      </c>
    </row>
    <row r="1780" spans="1:11" x14ac:dyDescent="0.25">
      <c r="A1780">
        <v>1606</v>
      </c>
      <c r="B1780" t="s">
        <v>2275</v>
      </c>
      <c r="C1780" t="s">
        <v>490</v>
      </c>
      <c r="E1780">
        <v>2016</v>
      </c>
      <c r="F1780" s="10">
        <v>42735</v>
      </c>
      <c r="G1780" t="s">
        <v>489</v>
      </c>
      <c r="H1780" t="s">
        <v>474</v>
      </c>
      <c r="I1780" t="s">
        <v>2301</v>
      </c>
      <c r="J1780">
        <v>384342756000</v>
      </c>
      <c r="K1780">
        <v>28584167.636488575</v>
      </c>
    </row>
    <row r="1781" spans="1:11" x14ac:dyDescent="0.25">
      <c r="A1781">
        <v>1606</v>
      </c>
      <c r="B1781" t="s">
        <v>2275</v>
      </c>
      <c r="C1781" t="s">
        <v>491</v>
      </c>
      <c r="E1781">
        <v>2016</v>
      </c>
      <c r="F1781" s="10">
        <v>42735</v>
      </c>
      <c r="G1781" t="s">
        <v>489</v>
      </c>
      <c r="H1781" t="s">
        <v>474</v>
      </c>
      <c r="I1781" t="s">
        <v>2301</v>
      </c>
      <c r="J1781">
        <v>84209926000</v>
      </c>
      <c r="K1781">
        <v>6262822.972108515</v>
      </c>
    </row>
    <row r="1782" spans="1:11" x14ac:dyDescent="0.25">
      <c r="A1782">
        <v>1605</v>
      </c>
      <c r="B1782" t="s">
        <v>2272</v>
      </c>
      <c r="C1782" t="s">
        <v>2336</v>
      </c>
      <c r="E1782">
        <v>2017</v>
      </c>
      <c r="F1782" s="10">
        <v>43100</v>
      </c>
      <c r="G1782" t="s">
        <v>489</v>
      </c>
      <c r="H1782" t="s">
        <v>474</v>
      </c>
      <c r="I1782" t="s">
        <v>2301</v>
      </c>
      <c r="J1782">
        <v>45212897632604</v>
      </c>
      <c r="K1782">
        <v>3339086608.8539696</v>
      </c>
    </row>
    <row r="1783" spans="1:11" x14ac:dyDescent="0.25">
      <c r="A1783">
        <v>1605</v>
      </c>
      <c r="B1783" t="s">
        <v>2272</v>
      </c>
      <c r="C1783" t="s">
        <v>2337</v>
      </c>
      <c r="E1783">
        <v>2017</v>
      </c>
      <c r="F1783" s="10">
        <v>43100</v>
      </c>
      <c r="G1783" t="s">
        <v>489</v>
      </c>
      <c r="H1783" t="s">
        <v>474</v>
      </c>
      <c r="I1783" t="s">
        <v>2301</v>
      </c>
      <c r="J1783">
        <v>4201572490754</v>
      </c>
      <c r="K1783">
        <v>310296733.33498061</v>
      </c>
    </row>
    <row r="1784" spans="1:11" x14ac:dyDescent="0.25">
      <c r="A1784">
        <v>1605</v>
      </c>
      <c r="B1784" t="s">
        <v>2272</v>
      </c>
      <c r="C1784" t="s">
        <v>490</v>
      </c>
      <c r="E1784">
        <v>2017</v>
      </c>
      <c r="F1784" s="10">
        <v>43100</v>
      </c>
      <c r="G1784" t="s">
        <v>489</v>
      </c>
      <c r="H1784" t="s">
        <v>474</v>
      </c>
      <c r="I1784" t="s">
        <v>2301</v>
      </c>
      <c r="J1784">
        <v>1598171570434</v>
      </c>
      <c r="K1784">
        <v>118029004.30869687</v>
      </c>
    </row>
    <row r="1785" spans="1:11" x14ac:dyDescent="0.25">
      <c r="A1785">
        <v>1605</v>
      </c>
      <c r="B1785" t="s">
        <v>2272</v>
      </c>
      <c r="C1785" t="s">
        <v>491</v>
      </c>
      <c r="E1785">
        <v>2017</v>
      </c>
      <c r="F1785" s="10">
        <v>43100</v>
      </c>
      <c r="G1785" t="s">
        <v>489</v>
      </c>
      <c r="H1785" t="s">
        <v>474</v>
      </c>
      <c r="I1785" t="s">
        <v>2301</v>
      </c>
      <c r="J1785">
        <v>419073663951</v>
      </c>
      <c r="K1785">
        <v>30949647.837060332</v>
      </c>
    </row>
    <row r="1786" spans="1:11" x14ac:dyDescent="0.25">
      <c r="A1786">
        <v>1606</v>
      </c>
      <c r="B1786" t="s">
        <v>2275</v>
      </c>
      <c r="C1786" t="s">
        <v>2336</v>
      </c>
      <c r="E1786">
        <v>2017</v>
      </c>
      <c r="F1786" s="10">
        <v>43100</v>
      </c>
      <c r="G1786" t="s">
        <v>489</v>
      </c>
      <c r="H1786" t="s">
        <v>474</v>
      </c>
      <c r="I1786" t="s">
        <v>2301</v>
      </c>
      <c r="J1786">
        <v>26176403026000</v>
      </c>
      <c r="K1786">
        <v>1933193433.4828229</v>
      </c>
    </row>
    <row r="1787" spans="1:11" x14ac:dyDescent="0.25">
      <c r="A1787">
        <v>1606</v>
      </c>
      <c r="B1787" t="s">
        <v>2275</v>
      </c>
      <c r="C1787" t="s">
        <v>2337</v>
      </c>
      <c r="E1787">
        <v>2017</v>
      </c>
      <c r="F1787" s="10">
        <v>43100</v>
      </c>
      <c r="G1787" t="s">
        <v>489</v>
      </c>
      <c r="H1787" t="s">
        <v>474</v>
      </c>
      <c r="I1787" t="s">
        <v>2301</v>
      </c>
      <c r="J1787">
        <v>1356115489000</v>
      </c>
      <c r="K1787">
        <v>100152551.73811242</v>
      </c>
    </row>
    <row r="1788" spans="1:11" x14ac:dyDescent="0.25">
      <c r="A1788">
        <v>1606</v>
      </c>
      <c r="B1788" t="s">
        <v>2275</v>
      </c>
      <c r="C1788" t="s">
        <v>490</v>
      </c>
      <c r="E1788">
        <v>2017</v>
      </c>
      <c r="F1788" s="10">
        <v>43100</v>
      </c>
      <c r="G1788" t="s">
        <v>489</v>
      </c>
      <c r="H1788" t="s">
        <v>474</v>
      </c>
      <c r="I1788" t="s">
        <v>2301</v>
      </c>
      <c r="J1788">
        <v>436150161000</v>
      </c>
      <c r="K1788">
        <v>32210790.245710824</v>
      </c>
    </row>
    <row r="1789" spans="1:11" x14ac:dyDescent="0.25">
      <c r="A1789">
        <v>1606</v>
      </c>
      <c r="B1789" t="s">
        <v>2275</v>
      </c>
      <c r="C1789" t="s">
        <v>491</v>
      </c>
      <c r="E1789">
        <v>2017</v>
      </c>
      <c r="F1789" s="10">
        <v>43100</v>
      </c>
      <c r="G1789" t="s">
        <v>489</v>
      </c>
      <c r="H1789" t="s">
        <v>474</v>
      </c>
      <c r="I1789" t="s">
        <v>2301</v>
      </c>
      <c r="J1789">
        <v>106275869000</v>
      </c>
      <c r="K1789">
        <v>7848741.1690755766</v>
      </c>
    </row>
    <row r="1790" spans="1:11" x14ac:dyDescent="0.25">
      <c r="A1790">
        <v>881</v>
      </c>
      <c r="B1790" t="s">
        <v>147</v>
      </c>
      <c r="C1790" t="s">
        <v>436</v>
      </c>
      <c r="E1790">
        <v>2014</v>
      </c>
      <c r="F1790" s="10">
        <v>41729</v>
      </c>
      <c r="G1790" t="s">
        <v>489</v>
      </c>
      <c r="H1790" t="s">
        <v>474</v>
      </c>
      <c r="I1790" t="s">
        <v>548</v>
      </c>
      <c r="J1790">
        <v>2132300000</v>
      </c>
      <c r="K1790">
        <v>35602714.909461275</v>
      </c>
    </row>
    <row r="1791" spans="1:11" x14ac:dyDescent="0.25">
      <c r="A1791">
        <v>881</v>
      </c>
      <c r="B1791" t="s">
        <v>147</v>
      </c>
      <c r="C1791" t="s">
        <v>2336</v>
      </c>
      <c r="E1791">
        <v>2014</v>
      </c>
      <c r="F1791" s="10">
        <v>41729</v>
      </c>
      <c r="G1791" t="s">
        <v>489</v>
      </c>
      <c r="H1791" t="s">
        <v>474</v>
      </c>
      <c r="I1791" t="s">
        <v>548</v>
      </c>
      <c r="J1791">
        <v>22386000000</v>
      </c>
      <c r="K1791">
        <v>373775911.43985373</v>
      </c>
    </row>
    <row r="1792" spans="1:11" x14ac:dyDescent="0.25">
      <c r="A1792">
        <v>881</v>
      </c>
      <c r="B1792" t="s">
        <v>147</v>
      </c>
      <c r="C1792" t="s">
        <v>2337</v>
      </c>
      <c r="E1792">
        <v>2014</v>
      </c>
      <c r="F1792" s="10">
        <v>41729</v>
      </c>
      <c r="G1792" t="s">
        <v>489</v>
      </c>
      <c r="H1792" t="s">
        <v>474</v>
      </c>
      <c r="I1792" t="s">
        <v>548</v>
      </c>
      <c r="J1792">
        <v>1136200000</v>
      </c>
      <c r="K1792">
        <v>18970972.508619756</v>
      </c>
    </row>
    <row r="1793" spans="1:11" x14ac:dyDescent="0.25">
      <c r="A1793">
        <v>908</v>
      </c>
      <c r="B1793" t="s">
        <v>144</v>
      </c>
      <c r="C1793" t="s">
        <v>436</v>
      </c>
      <c r="E1793">
        <v>2014</v>
      </c>
      <c r="F1793" s="10">
        <v>41729</v>
      </c>
      <c r="G1793" t="s">
        <v>489</v>
      </c>
      <c r="H1793" t="s">
        <v>474</v>
      </c>
      <c r="I1793" t="s">
        <v>548</v>
      </c>
      <c r="J1793">
        <v>117353100000</v>
      </c>
      <c r="K1793">
        <v>1959428299.5082774</v>
      </c>
    </row>
    <row r="1794" spans="1:11" x14ac:dyDescent="0.25">
      <c r="A1794">
        <v>908</v>
      </c>
      <c r="B1794" t="s">
        <v>144</v>
      </c>
      <c r="C1794" t="s">
        <v>2336</v>
      </c>
      <c r="E1794">
        <v>2014</v>
      </c>
      <c r="F1794" s="10">
        <v>41729</v>
      </c>
      <c r="G1794" t="s">
        <v>489</v>
      </c>
      <c r="H1794" t="s">
        <v>474</v>
      </c>
      <c r="I1794" t="s">
        <v>548</v>
      </c>
      <c r="J1794">
        <v>851284000000</v>
      </c>
      <c r="K1794">
        <v>14213769900.570198</v>
      </c>
    </row>
    <row r="1795" spans="1:11" x14ac:dyDescent="0.25">
      <c r="A1795">
        <v>908</v>
      </c>
      <c r="B1795" t="s">
        <v>144</v>
      </c>
      <c r="C1795" t="s">
        <v>2337</v>
      </c>
      <c r="E1795">
        <v>2014</v>
      </c>
      <c r="F1795" s="10">
        <v>41729</v>
      </c>
      <c r="G1795" t="s">
        <v>489</v>
      </c>
      <c r="H1795" t="s">
        <v>474</v>
      </c>
      <c r="I1795" t="s">
        <v>548</v>
      </c>
      <c r="J1795">
        <v>48608400000</v>
      </c>
      <c r="K1795">
        <v>811607657.1800673</v>
      </c>
    </row>
    <row r="1796" spans="1:11" x14ac:dyDescent="0.25">
      <c r="A1796">
        <v>1355</v>
      </c>
      <c r="B1796" t="s">
        <v>139</v>
      </c>
      <c r="C1796" t="s">
        <v>436</v>
      </c>
      <c r="E1796">
        <v>2014</v>
      </c>
      <c r="F1796" s="10">
        <v>41729</v>
      </c>
      <c r="G1796" t="s">
        <v>489</v>
      </c>
      <c r="H1796" t="s">
        <v>474</v>
      </c>
      <c r="I1796" t="s">
        <v>548</v>
      </c>
      <c r="J1796">
        <v>8617000000</v>
      </c>
      <c r="K1796">
        <v>143876843.95949343</v>
      </c>
    </row>
    <row r="1797" spans="1:11" x14ac:dyDescent="0.25">
      <c r="A1797">
        <v>1355</v>
      </c>
      <c r="B1797" t="s">
        <v>139</v>
      </c>
      <c r="C1797" t="s">
        <v>2336</v>
      </c>
      <c r="E1797">
        <v>2014</v>
      </c>
      <c r="F1797" s="10">
        <v>41729</v>
      </c>
      <c r="G1797" t="s">
        <v>489</v>
      </c>
      <c r="H1797" t="s">
        <v>474</v>
      </c>
      <c r="I1797" t="s">
        <v>548</v>
      </c>
      <c r="J1797">
        <v>96682500000</v>
      </c>
      <c r="K1797">
        <v>1614294181.9790788</v>
      </c>
    </row>
    <row r="1798" spans="1:11" x14ac:dyDescent="0.25">
      <c r="A1798">
        <v>1355</v>
      </c>
      <c r="B1798" t="s">
        <v>139</v>
      </c>
      <c r="C1798" t="s">
        <v>2337</v>
      </c>
      <c r="E1798">
        <v>2014</v>
      </c>
      <c r="F1798" s="10">
        <v>41729</v>
      </c>
      <c r="G1798" t="s">
        <v>489</v>
      </c>
      <c r="H1798" t="s">
        <v>474</v>
      </c>
      <c r="I1798" t="s">
        <v>548</v>
      </c>
      <c r="J1798">
        <v>-3578300000</v>
      </c>
      <c r="K1798">
        <v>-59746374.694238745</v>
      </c>
    </row>
    <row r="1799" spans="1:11" x14ac:dyDescent="0.25">
      <c r="A1799">
        <v>1392</v>
      </c>
      <c r="B1799" t="s">
        <v>141</v>
      </c>
      <c r="C1799" t="s">
        <v>436</v>
      </c>
      <c r="E1799">
        <v>2014</v>
      </c>
      <c r="F1799" s="10">
        <v>41729</v>
      </c>
      <c r="G1799" t="s">
        <v>489</v>
      </c>
      <c r="H1799" t="s">
        <v>474</v>
      </c>
      <c r="I1799" t="s">
        <v>548</v>
      </c>
      <c r="J1799">
        <v>341091800</v>
      </c>
      <c r="K1799">
        <v>5695162.0847699586</v>
      </c>
    </row>
    <row r="1800" spans="1:11" x14ac:dyDescent="0.25">
      <c r="A1800">
        <v>1392</v>
      </c>
      <c r="B1800" t="s">
        <v>141</v>
      </c>
      <c r="C1800" t="s">
        <v>2336</v>
      </c>
      <c r="E1800">
        <v>2014</v>
      </c>
      <c r="F1800" s="10">
        <v>41729</v>
      </c>
      <c r="G1800" t="s">
        <v>489</v>
      </c>
      <c r="H1800" t="s">
        <v>474</v>
      </c>
      <c r="I1800" t="s">
        <v>548</v>
      </c>
      <c r="J1800">
        <v>7930187890</v>
      </c>
      <c r="K1800">
        <v>132409238.20575541</v>
      </c>
    </row>
    <row r="1801" spans="1:11" x14ac:dyDescent="0.25">
      <c r="A1801">
        <v>1392</v>
      </c>
      <c r="B1801" t="s">
        <v>141</v>
      </c>
      <c r="C1801" t="s">
        <v>2337</v>
      </c>
      <c r="E1801">
        <v>2014</v>
      </c>
      <c r="F1801" s="10">
        <v>41729</v>
      </c>
      <c r="G1801" t="s">
        <v>489</v>
      </c>
      <c r="H1801" t="s">
        <v>474</v>
      </c>
      <c r="I1801" t="s">
        <v>548</v>
      </c>
      <c r="J1801">
        <v>47809740</v>
      </c>
      <c r="K1801">
        <v>798272.54284831742</v>
      </c>
    </row>
    <row r="1802" spans="1:11" x14ac:dyDescent="0.25">
      <c r="A1802">
        <v>1408</v>
      </c>
      <c r="B1802" t="s">
        <v>143</v>
      </c>
      <c r="C1802" t="s">
        <v>436</v>
      </c>
      <c r="E1802">
        <v>2014</v>
      </c>
      <c r="F1802" s="10">
        <v>41729</v>
      </c>
      <c r="G1802" t="s">
        <v>489</v>
      </c>
      <c r="H1802" t="s">
        <v>474</v>
      </c>
      <c r="I1802" t="s">
        <v>548</v>
      </c>
      <c r="J1802">
        <v>6418144000</v>
      </c>
      <c r="K1802">
        <v>107162852.82552616</v>
      </c>
    </row>
    <row r="1803" spans="1:11" x14ac:dyDescent="0.25">
      <c r="A1803">
        <v>1408</v>
      </c>
      <c r="B1803" t="s">
        <v>143</v>
      </c>
      <c r="C1803" t="s">
        <v>2336</v>
      </c>
      <c r="E1803">
        <v>2014</v>
      </c>
      <c r="F1803" s="10">
        <v>41729</v>
      </c>
      <c r="G1803" t="s">
        <v>489</v>
      </c>
      <c r="H1803" t="s">
        <v>474</v>
      </c>
      <c r="I1803" t="s">
        <v>548</v>
      </c>
      <c r="J1803">
        <v>66558474000</v>
      </c>
      <c r="K1803">
        <v>1111317532.5380063</v>
      </c>
    </row>
    <row r="1804" spans="1:11" x14ac:dyDescent="0.25">
      <c r="A1804">
        <v>1408</v>
      </c>
      <c r="B1804" t="s">
        <v>143</v>
      </c>
      <c r="C1804" t="s">
        <v>2337</v>
      </c>
      <c r="E1804">
        <v>2014</v>
      </c>
      <c r="F1804" s="10">
        <v>41729</v>
      </c>
      <c r="G1804" t="s">
        <v>489</v>
      </c>
      <c r="H1804" t="s">
        <v>474</v>
      </c>
      <c r="I1804" t="s">
        <v>548</v>
      </c>
      <c r="J1804">
        <v>-760936000</v>
      </c>
      <c r="K1804">
        <v>-12705241.979245802</v>
      </c>
    </row>
    <row r="1805" spans="1:11" x14ac:dyDescent="0.25">
      <c r="A1805">
        <v>12436</v>
      </c>
      <c r="B1805" t="s">
        <v>142</v>
      </c>
      <c r="C1805" t="s">
        <v>2336</v>
      </c>
      <c r="E1805">
        <v>2014</v>
      </c>
      <c r="F1805" s="10">
        <v>41729</v>
      </c>
      <c r="G1805" t="s">
        <v>489</v>
      </c>
      <c r="H1805" t="s">
        <v>474</v>
      </c>
      <c r="I1805" t="s">
        <v>548</v>
      </c>
      <c r="J1805">
        <v>5469191221</v>
      </c>
      <c r="K1805">
        <v>91318320.980439633</v>
      </c>
    </row>
    <row r="1806" spans="1:11" x14ac:dyDescent="0.25">
      <c r="A1806">
        <v>881</v>
      </c>
      <c r="B1806" t="s">
        <v>147</v>
      </c>
      <c r="C1806" t="s">
        <v>436</v>
      </c>
      <c r="E1806">
        <v>2015</v>
      </c>
      <c r="F1806" s="10">
        <v>42094</v>
      </c>
      <c r="G1806" t="s">
        <v>489</v>
      </c>
      <c r="H1806" t="s">
        <v>474</v>
      </c>
      <c r="I1806" t="s">
        <v>548</v>
      </c>
      <c r="J1806">
        <v>2085500000</v>
      </c>
      <c r="K1806">
        <v>33353095.168830954</v>
      </c>
    </row>
    <row r="1807" spans="1:11" x14ac:dyDescent="0.25">
      <c r="A1807">
        <v>881</v>
      </c>
      <c r="B1807" t="s">
        <v>147</v>
      </c>
      <c r="C1807" t="s">
        <v>2336</v>
      </c>
      <c r="E1807">
        <v>2015</v>
      </c>
      <c r="F1807" s="10">
        <v>42094</v>
      </c>
      <c r="G1807" t="s">
        <v>489</v>
      </c>
      <c r="H1807" t="s">
        <v>474</v>
      </c>
      <c r="I1807" t="s">
        <v>548</v>
      </c>
      <c r="J1807">
        <v>24351500000</v>
      </c>
      <c r="K1807">
        <v>389449962.60071301</v>
      </c>
    </row>
    <row r="1808" spans="1:11" x14ac:dyDescent="0.25">
      <c r="A1808">
        <v>881</v>
      </c>
      <c r="B1808" t="s">
        <v>147</v>
      </c>
      <c r="C1808" t="s">
        <v>2337</v>
      </c>
      <c r="E1808">
        <v>2015</v>
      </c>
      <c r="F1808" s="10">
        <v>42094</v>
      </c>
      <c r="G1808" t="s">
        <v>489</v>
      </c>
      <c r="H1808" t="s">
        <v>474</v>
      </c>
      <c r="I1808" t="s">
        <v>548</v>
      </c>
      <c r="J1808">
        <v>1104600000</v>
      </c>
      <c r="K1808">
        <v>17665705.549504038</v>
      </c>
    </row>
    <row r="1809" spans="1:11" x14ac:dyDescent="0.25">
      <c r="A1809">
        <v>908</v>
      </c>
      <c r="B1809" t="s">
        <v>144</v>
      </c>
      <c r="C1809" t="s">
        <v>436</v>
      </c>
      <c r="E1809">
        <v>2015</v>
      </c>
      <c r="F1809" s="10">
        <v>42094</v>
      </c>
      <c r="G1809" t="s">
        <v>489</v>
      </c>
      <c r="H1809" t="s">
        <v>474</v>
      </c>
      <c r="I1809" t="s">
        <v>548</v>
      </c>
      <c r="J1809">
        <v>114362600000</v>
      </c>
      <c r="K1809">
        <v>1828984263.5123217</v>
      </c>
    </row>
    <row r="1810" spans="1:11" x14ac:dyDescent="0.25">
      <c r="A1810">
        <v>908</v>
      </c>
      <c r="B1810" t="s">
        <v>144</v>
      </c>
      <c r="C1810" t="s">
        <v>2336</v>
      </c>
      <c r="E1810">
        <v>2015</v>
      </c>
      <c r="F1810" s="10">
        <v>42094</v>
      </c>
      <c r="G1810" t="s">
        <v>489</v>
      </c>
      <c r="H1810" t="s">
        <v>474</v>
      </c>
      <c r="I1810" t="s">
        <v>548</v>
      </c>
      <c r="J1810">
        <v>920045800000</v>
      </c>
      <c r="K1810">
        <v>14714157337.369078</v>
      </c>
    </row>
    <row r="1811" spans="1:11" x14ac:dyDescent="0.25">
      <c r="A1811">
        <v>908</v>
      </c>
      <c r="B1811" t="s">
        <v>144</v>
      </c>
      <c r="C1811" t="s">
        <v>2337</v>
      </c>
      <c r="E1811">
        <v>2015</v>
      </c>
      <c r="F1811" s="10">
        <v>42094</v>
      </c>
      <c r="G1811" t="s">
        <v>489</v>
      </c>
      <c r="H1811" t="s">
        <v>474</v>
      </c>
      <c r="I1811" t="s">
        <v>548</v>
      </c>
      <c r="J1811">
        <v>49640000000</v>
      </c>
      <c r="K1811">
        <v>793885228.56905711</v>
      </c>
    </row>
    <row r="1812" spans="1:11" x14ac:dyDescent="0.25">
      <c r="A1812">
        <v>1355</v>
      </c>
      <c r="B1812" t="s">
        <v>139</v>
      </c>
      <c r="C1812" t="s">
        <v>436</v>
      </c>
      <c r="E1812">
        <v>2015</v>
      </c>
      <c r="F1812" s="10">
        <v>42094</v>
      </c>
      <c r="G1812" t="s">
        <v>489</v>
      </c>
      <c r="H1812" t="s">
        <v>474</v>
      </c>
      <c r="I1812" t="s">
        <v>548</v>
      </c>
      <c r="J1812">
        <v>12629500000</v>
      </c>
      <c r="K1812">
        <v>201981738.40074348</v>
      </c>
    </row>
    <row r="1813" spans="1:11" x14ac:dyDescent="0.25">
      <c r="A1813">
        <v>1355</v>
      </c>
      <c r="B1813" t="s">
        <v>139</v>
      </c>
      <c r="C1813" t="s">
        <v>2336</v>
      </c>
      <c r="E1813">
        <v>2015</v>
      </c>
      <c r="F1813" s="10">
        <v>42094</v>
      </c>
      <c r="G1813" t="s">
        <v>489</v>
      </c>
      <c r="H1813" t="s">
        <v>474</v>
      </c>
      <c r="I1813" t="s">
        <v>548</v>
      </c>
      <c r="J1813">
        <v>103529500000</v>
      </c>
      <c r="K1813">
        <v>1655732086.4452095</v>
      </c>
    </row>
    <row r="1814" spans="1:11" x14ac:dyDescent="0.25">
      <c r="A1814">
        <v>1355</v>
      </c>
      <c r="B1814" t="s">
        <v>139</v>
      </c>
      <c r="C1814" t="s">
        <v>2337</v>
      </c>
      <c r="E1814">
        <v>2015</v>
      </c>
      <c r="F1814" s="10">
        <v>42094</v>
      </c>
      <c r="G1814" t="s">
        <v>489</v>
      </c>
      <c r="H1814" t="s">
        <v>474</v>
      </c>
      <c r="I1814" t="s">
        <v>548</v>
      </c>
      <c r="J1814">
        <v>-2274700000</v>
      </c>
      <c r="K1814">
        <v>-36378942.97796201</v>
      </c>
    </row>
    <row r="1815" spans="1:11" x14ac:dyDescent="0.25">
      <c r="A1815">
        <v>1392</v>
      </c>
      <c r="B1815" t="s">
        <v>141</v>
      </c>
      <c r="C1815" t="s">
        <v>436</v>
      </c>
      <c r="E1815">
        <v>2015</v>
      </c>
      <c r="F1815" s="10">
        <v>42094</v>
      </c>
      <c r="G1815" t="s">
        <v>489</v>
      </c>
      <c r="H1815" t="s">
        <v>474</v>
      </c>
      <c r="I1815" t="s">
        <v>548</v>
      </c>
      <c r="J1815">
        <v>466120050</v>
      </c>
      <c r="K1815">
        <v>7454589.4930473473</v>
      </c>
    </row>
    <row r="1816" spans="1:11" x14ac:dyDescent="0.25">
      <c r="A1816">
        <v>1392</v>
      </c>
      <c r="B1816" t="s">
        <v>141</v>
      </c>
      <c r="C1816" t="s">
        <v>2336</v>
      </c>
      <c r="E1816">
        <v>2015</v>
      </c>
      <c r="F1816" s="10">
        <v>42094</v>
      </c>
      <c r="G1816" t="s">
        <v>489</v>
      </c>
      <c r="H1816" t="s">
        <v>474</v>
      </c>
      <c r="I1816" t="s">
        <v>548</v>
      </c>
      <c r="J1816">
        <v>8004821560</v>
      </c>
      <c r="K1816">
        <v>128019935.41126342</v>
      </c>
    </row>
    <row r="1817" spans="1:11" x14ac:dyDescent="0.25">
      <c r="A1817">
        <v>1392</v>
      </c>
      <c r="B1817" t="s">
        <v>141</v>
      </c>
      <c r="C1817" t="s">
        <v>2337</v>
      </c>
      <c r="E1817">
        <v>2015</v>
      </c>
      <c r="F1817" s="10">
        <v>42094</v>
      </c>
      <c r="G1817" t="s">
        <v>489</v>
      </c>
      <c r="H1817" t="s">
        <v>474</v>
      </c>
      <c r="I1817" t="s">
        <v>548</v>
      </c>
      <c r="J1817">
        <v>114104160</v>
      </c>
      <c r="K1817">
        <v>1824851.070553591</v>
      </c>
    </row>
    <row r="1818" spans="1:11" x14ac:dyDescent="0.25">
      <c r="A1818">
        <v>1408</v>
      </c>
      <c r="B1818" t="s">
        <v>143</v>
      </c>
      <c r="C1818" t="s">
        <v>436</v>
      </c>
      <c r="E1818">
        <v>2015</v>
      </c>
      <c r="F1818" s="10">
        <v>42094</v>
      </c>
      <c r="G1818" t="s">
        <v>489</v>
      </c>
      <c r="H1818" t="s">
        <v>474</v>
      </c>
      <c r="I1818" t="s">
        <v>548</v>
      </c>
      <c r="J1818">
        <v>8906915000</v>
      </c>
      <c r="K1818">
        <v>142446983.29210642</v>
      </c>
    </row>
    <row r="1819" spans="1:11" x14ac:dyDescent="0.25">
      <c r="A1819">
        <v>1408</v>
      </c>
      <c r="B1819" t="s">
        <v>143</v>
      </c>
      <c r="C1819" t="s">
        <v>2336</v>
      </c>
      <c r="E1819">
        <v>2015</v>
      </c>
      <c r="F1819" s="10">
        <v>42094</v>
      </c>
      <c r="G1819" t="s">
        <v>489</v>
      </c>
      <c r="H1819" t="s">
        <v>474</v>
      </c>
      <c r="I1819" t="s">
        <v>548</v>
      </c>
      <c r="J1819">
        <v>85195488000</v>
      </c>
      <c r="K1819">
        <v>1362518925.5425537</v>
      </c>
    </row>
    <row r="1820" spans="1:11" x14ac:dyDescent="0.25">
      <c r="A1820">
        <v>1408</v>
      </c>
      <c r="B1820" t="s">
        <v>143</v>
      </c>
      <c r="C1820" t="s">
        <v>2337</v>
      </c>
      <c r="E1820">
        <v>2015</v>
      </c>
      <c r="F1820" s="10">
        <v>42094</v>
      </c>
      <c r="G1820" t="s">
        <v>489</v>
      </c>
      <c r="H1820" t="s">
        <v>474</v>
      </c>
      <c r="I1820" t="s">
        <v>548</v>
      </c>
      <c r="J1820">
        <v>-734624000</v>
      </c>
      <c r="K1820">
        <v>-11748733.725872582</v>
      </c>
    </row>
    <row r="1821" spans="1:11" x14ac:dyDescent="0.25">
      <c r="A1821">
        <v>1730</v>
      </c>
      <c r="B1821" t="s">
        <v>145</v>
      </c>
      <c r="C1821" t="s">
        <v>436</v>
      </c>
      <c r="E1821">
        <v>2015</v>
      </c>
      <c r="F1821" s="10">
        <v>42094</v>
      </c>
      <c r="G1821" t="s">
        <v>489</v>
      </c>
      <c r="H1821" t="s">
        <v>474</v>
      </c>
      <c r="I1821" t="s">
        <v>548</v>
      </c>
      <c r="J1821">
        <v>2025054000</v>
      </c>
      <c r="K1821">
        <v>32386391.169514168</v>
      </c>
    </row>
    <row r="1822" spans="1:11" x14ac:dyDescent="0.25">
      <c r="A1822">
        <v>1730</v>
      </c>
      <c r="B1822" t="s">
        <v>145</v>
      </c>
      <c r="C1822" t="s">
        <v>2336</v>
      </c>
      <c r="E1822">
        <v>2015</v>
      </c>
      <c r="F1822" s="10">
        <v>42094</v>
      </c>
      <c r="G1822" t="s">
        <v>489</v>
      </c>
      <c r="H1822" t="s">
        <v>474</v>
      </c>
      <c r="I1822" t="s">
        <v>548</v>
      </c>
      <c r="J1822">
        <v>14455807000</v>
      </c>
      <c r="K1822">
        <v>231189597.99244913</v>
      </c>
    </row>
    <row r="1823" spans="1:11" x14ac:dyDescent="0.25">
      <c r="A1823">
        <v>1730</v>
      </c>
      <c r="B1823" t="s">
        <v>145</v>
      </c>
      <c r="C1823" t="s">
        <v>2337</v>
      </c>
      <c r="E1823">
        <v>2015</v>
      </c>
      <c r="F1823" s="10">
        <v>42094</v>
      </c>
      <c r="G1823" t="s">
        <v>489</v>
      </c>
      <c r="H1823" t="s">
        <v>474</v>
      </c>
      <c r="I1823" t="s">
        <v>548</v>
      </c>
      <c r="J1823">
        <v>137845000</v>
      </c>
      <c r="K1823">
        <v>2204534.8374718307</v>
      </c>
    </row>
    <row r="1824" spans="1:11" x14ac:dyDescent="0.25">
      <c r="A1824">
        <v>12436</v>
      </c>
      <c r="B1824" t="s">
        <v>142</v>
      </c>
      <c r="C1824" t="s">
        <v>2336</v>
      </c>
      <c r="E1824">
        <v>2015</v>
      </c>
      <c r="F1824" s="10">
        <v>42093</v>
      </c>
      <c r="G1824" t="s">
        <v>489</v>
      </c>
      <c r="H1824" t="s">
        <v>474</v>
      </c>
      <c r="I1824" t="s">
        <v>548</v>
      </c>
      <c r="J1824">
        <v>6273904489</v>
      </c>
      <c r="K1824">
        <v>100337632.94259062</v>
      </c>
    </row>
    <row r="1825" spans="1:11" x14ac:dyDescent="0.25">
      <c r="A1825">
        <v>881</v>
      </c>
      <c r="B1825" t="s">
        <v>147</v>
      </c>
      <c r="C1825" t="s">
        <v>436</v>
      </c>
      <c r="E1825">
        <v>2016</v>
      </c>
      <c r="F1825" s="10">
        <v>42460</v>
      </c>
      <c r="G1825" t="s">
        <v>489</v>
      </c>
      <c r="H1825" t="s">
        <v>474</v>
      </c>
      <c r="I1825" t="s">
        <v>548</v>
      </c>
      <c r="J1825">
        <v>2363000000</v>
      </c>
      <c r="K1825">
        <v>35665950.384300999</v>
      </c>
    </row>
    <row r="1826" spans="1:11" x14ac:dyDescent="0.25">
      <c r="A1826">
        <v>881</v>
      </c>
      <c r="B1826" t="s">
        <v>147</v>
      </c>
      <c r="C1826" t="s">
        <v>2336</v>
      </c>
      <c r="E1826">
        <v>2016</v>
      </c>
      <c r="F1826" s="10">
        <v>42460</v>
      </c>
      <c r="G1826" t="s">
        <v>489</v>
      </c>
      <c r="H1826" t="s">
        <v>474</v>
      </c>
      <c r="I1826" t="s">
        <v>548</v>
      </c>
      <c r="J1826">
        <v>25082500000</v>
      </c>
      <c r="K1826">
        <v>378582818.66873878</v>
      </c>
    </row>
    <row r="1827" spans="1:11" x14ac:dyDescent="0.25">
      <c r="A1827">
        <v>881</v>
      </c>
      <c r="B1827" t="s">
        <v>147</v>
      </c>
      <c r="C1827" t="s">
        <v>2337</v>
      </c>
      <c r="E1827">
        <v>2016</v>
      </c>
      <c r="F1827" s="10">
        <v>42460</v>
      </c>
      <c r="G1827" t="s">
        <v>489</v>
      </c>
      <c r="H1827" t="s">
        <v>474</v>
      </c>
      <c r="I1827" t="s">
        <v>548</v>
      </c>
      <c r="J1827">
        <v>903000000</v>
      </c>
      <c r="K1827">
        <v>13629434.277200084</v>
      </c>
    </row>
    <row r="1828" spans="1:11" x14ac:dyDescent="0.25">
      <c r="A1828">
        <v>908</v>
      </c>
      <c r="B1828" t="s">
        <v>144</v>
      </c>
      <c r="C1828" t="s">
        <v>436</v>
      </c>
      <c r="E1828">
        <v>2016</v>
      </c>
      <c r="F1828" s="10">
        <v>42460</v>
      </c>
      <c r="G1828" t="s">
        <v>489</v>
      </c>
      <c r="H1828" t="s">
        <v>474</v>
      </c>
      <c r="I1828" t="s">
        <v>548</v>
      </c>
      <c r="J1828">
        <v>106168000000</v>
      </c>
      <c r="K1828">
        <v>1602447152.0949929</v>
      </c>
    </row>
    <row r="1829" spans="1:11" x14ac:dyDescent="0.25">
      <c r="A1829">
        <v>908</v>
      </c>
      <c r="B1829" t="s">
        <v>144</v>
      </c>
      <c r="C1829" t="s">
        <v>2336</v>
      </c>
      <c r="E1829">
        <v>2016</v>
      </c>
      <c r="F1829" s="10">
        <v>42460</v>
      </c>
      <c r="G1829" t="s">
        <v>489</v>
      </c>
      <c r="H1829" t="s">
        <v>474</v>
      </c>
      <c r="I1829" t="s">
        <v>548</v>
      </c>
      <c r="J1829">
        <v>1019753400000</v>
      </c>
      <c r="K1829">
        <v>15391652208.473232</v>
      </c>
    </row>
    <row r="1830" spans="1:11" x14ac:dyDescent="0.25">
      <c r="A1830">
        <v>908</v>
      </c>
      <c r="B1830" t="s">
        <v>144</v>
      </c>
      <c r="C1830" t="s">
        <v>2337</v>
      </c>
      <c r="E1830">
        <v>2016</v>
      </c>
      <c r="F1830" s="10">
        <v>42460</v>
      </c>
      <c r="G1830" t="s">
        <v>489</v>
      </c>
      <c r="H1830" t="s">
        <v>474</v>
      </c>
      <c r="I1830" t="s">
        <v>548</v>
      </c>
      <c r="J1830">
        <v>55826600000</v>
      </c>
      <c r="K1830">
        <v>842619020.61964369</v>
      </c>
    </row>
    <row r="1831" spans="1:11" x14ac:dyDescent="0.25">
      <c r="A1831">
        <v>1229</v>
      </c>
      <c r="B1831" t="s">
        <v>2300</v>
      </c>
      <c r="C1831" t="s">
        <v>436</v>
      </c>
      <c r="E1831">
        <v>2016</v>
      </c>
      <c r="F1831" s="10">
        <v>42460</v>
      </c>
      <c r="G1831" t="s">
        <v>489</v>
      </c>
      <c r="H1831" t="s">
        <v>474</v>
      </c>
      <c r="I1831" t="s">
        <v>548</v>
      </c>
      <c r="J1831">
        <v>2358323000</v>
      </c>
      <c r="K1831">
        <v>35595358.065237358</v>
      </c>
    </row>
    <row r="1832" spans="1:11" x14ac:dyDescent="0.25">
      <c r="A1832">
        <v>1229</v>
      </c>
      <c r="B1832" t="s">
        <v>2300</v>
      </c>
      <c r="C1832" t="s">
        <v>2336</v>
      </c>
      <c r="E1832">
        <v>2016</v>
      </c>
      <c r="F1832" s="10">
        <v>42460</v>
      </c>
      <c r="G1832" t="s">
        <v>489</v>
      </c>
      <c r="H1832" t="s">
        <v>474</v>
      </c>
      <c r="I1832" t="s">
        <v>548</v>
      </c>
      <c r="J1832">
        <v>17878993000</v>
      </c>
      <c r="K1832">
        <v>269856655.63235921</v>
      </c>
    </row>
    <row r="1833" spans="1:11" x14ac:dyDescent="0.25">
      <c r="A1833">
        <v>1229</v>
      </c>
      <c r="B1833" t="s">
        <v>2300</v>
      </c>
      <c r="C1833" t="s">
        <v>2337</v>
      </c>
      <c r="E1833">
        <v>2016</v>
      </c>
      <c r="F1833" s="10">
        <v>42460</v>
      </c>
      <c r="G1833" t="s">
        <v>489</v>
      </c>
      <c r="H1833" t="s">
        <v>474</v>
      </c>
      <c r="I1833" t="s">
        <v>548</v>
      </c>
      <c r="J1833">
        <v>2814237000</v>
      </c>
      <c r="K1833">
        <v>42476697.931300923</v>
      </c>
    </row>
    <row r="1834" spans="1:11" x14ac:dyDescent="0.25">
      <c r="A1834">
        <v>1229</v>
      </c>
      <c r="B1834" t="s">
        <v>2300</v>
      </c>
      <c r="C1834" t="s">
        <v>490</v>
      </c>
      <c r="E1834">
        <v>2016</v>
      </c>
      <c r="F1834" s="10">
        <v>42460</v>
      </c>
      <c r="G1834" t="s">
        <v>489</v>
      </c>
      <c r="H1834" t="s">
        <v>474</v>
      </c>
      <c r="I1834" t="s">
        <v>548</v>
      </c>
      <c r="J1834">
        <v>-2284933000</v>
      </c>
      <c r="K1834">
        <v>-34487645.793250963</v>
      </c>
    </row>
    <row r="1835" spans="1:11" x14ac:dyDescent="0.25">
      <c r="A1835">
        <v>1229</v>
      </c>
      <c r="B1835" t="s">
        <v>2300</v>
      </c>
      <c r="C1835" t="s">
        <v>434</v>
      </c>
      <c r="E1835">
        <v>2016</v>
      </c>
      <c r="F1835" s="10">
        <v>42460</v>
      </c>
      <c r="G1835" t="s">
        <v>489</v>
      </c>
      <c r="H1835" t="s">
        <v>474</v>
      </c>
      <c r="I1835" t="s">
        <v>548</v>
      </c>
      <c r="J1835">
        <v>248682000</v>
      </c>
      <c r="K1835">
        <v>3753482.8072233349</v>
      </c>
    </row>
    <row r="1836" spans="1:11" x14ac:dyDescent="0.25">
      <c r="A1836">
        <v>1229</v>
      </c>
      <c r="B1836" t="s">
        <v>2300</v>
      </c>
      <c r="C1836" t="s">
        <v>491</v>
      </c>
      <c r="E1836">
        <v>2016</v>
      </c>
      <c r="F1836" s="10">
        <v>42460</v>
      </c>
      <c r="G1836" t="s">
        <v>489</v>
      </c>
      <c r="H1836" t="s">
        <v>474</v>
      </c>
      <c r="I1836" t="s">
        <v>548</v>
      </c>
      <c r="J1836">
        <v>1580337000</v>
      </c>
      <c r="K1836">
        <v>23852823.119964063</v>
      </c>
    </row>
    <row r="1837" spans="1:11" x14ac:dyDescent="0.25">
      <c r="A1837">
        <v>1355</v>
      </c>
      <c r="B1837" t="s">
        <v>139</v>
      </c>
      <c r="C1837" t="s">
        <v>436</v>
      </c>
      <c r="E1837">
        <v>2016</v>
      </c>
      <c r="F1837" s="10">
        <v>42460</v>
      </c>
      <c r="G1837" t="s">
        <v>489</v>
      </c>
      <c r="H1837" t="s">
        <v>474</v>
      </c>
      <c r="I1837" t="s">
        <v>548</v>
      </c>
      <c r="J1837">
        <v>10468100000</v>
      </c>
      <c r="K1837">
        <v>158000311.13749525</v>
      </c>
    </row>
    <row r="1838" spans="1:11" x14ac:dyDescent="0.25">
      <c r="A1838">
        <v>1355</v>
      </c>
      <c r="B1838" t="s">
        <v>139</v>
      </c>
      <c r="C1838" t="s">
        <v>2336</v>
      </c>
      <c r="E1838">
        <v>2016</v>
      </c>
      <c r="F1838" s="10">
        <v>42460</v>
      </c>
      <c r="G1838" t="s">
        <v>489</v>
      </c>
      <c r="H1838" t="s">
        <v>474</v>
      </c>
      <c r="I1838" t="s">
        <v>548</v>
      </c>
      <c r="J1838">
        <v>85401600000</v>
      </c>
      <c r="K1838">
        <v>1289009406.8302667</v>
      </c>
    </row>
    <row r="1839" spans="1:11" x14ac:dyDescent="0.25">
      <c r="A1839">
        <v>1355</v>
      </c>
      <c r="B1839" t="s">
        <v>139</v>
      </c>
      <c r="C1839" t="s">
        <v>2337</v>
      </c>
      <c r="E1839">
        <v>2016</v>
      </c>
      <c r="F1839" s="10">
        <v>42460</v>
      </c>
      <c r="G1839" t="s">
        <v>489</v>
      </c>
      <c r="H1839" t="s">
        <v>474</v>
      </c>
      <c r="I1839" t="s">
        <v>548</v>
      </c>
      <c r="J1839">
        <v>-4235000000</v>
      </c>
      <c r="K1839">
        <v>-63920990.214775592</v>
      </c>
    </row>
    <row r="1840" spans="1:11" x14ac:dyDescent="0.25">
      <c r="A1840">
        <v>1392</v>
      </c>
      <c r="B1840" t="s">
        <v>141</v>
      </c>
      <c r="C1840" t="s">
        <v>436</v>
      </c>
      <c r="E1840">
        <v>2016</v>
      </c>
      <c r="F1840" s="10">
        <v>42460</v>
      </c>
      <c r="G1840" t="s">
        <v>489</v>
      </c>
      <c r="H1840" t="s">
        <v>474</v>
      </c>
      <c r="I1840" t="s">
        <v>548</v>
      </c>
      <c r="J1840">
        <v>566575270</v>
      </c>
      <c r="K1840">
        <v>8551606.2076986637</v>
      </c>
    </row>
    <row r="1841" spans="1:11" x14ac:dyDescent="0.25">
      <c r="A1841">
        <v>1392</v>
      </c>
      <c r="B1841" t="s">
        <v>141</v>
      </c>
      <c r="C1841" t="s">
        <v>2336</v>
      </c>
      <c r="E1841">
        <v>2016</v>
      </c>
      <c r="F1841" s="10">
        <v>42460</v>
      </c>
      <c r="G1841" t="s">
        <v>489</v>
      </c>
      <c r="H1841" t="s">
        <v>474</v>
      </c>
      <c r="I1841" t="s">
        <v>548</v>
      </c>
      <c r="J1841">
        <v>8710812850</v>
      </c>
      <c r="K1841">
        <v>131476690.18833329</v>
      </c>
    </row>
    <row r="1842" spans="1:11" x14ac:dyDescent="0.25">
      <c r="A1842">
        <v>1392</v>
      </c>
      <c r="B1842" t="s">
        <v>141</v>
      </c>
      <c r="C1842" t="s">
        <v>2337</v>
      </c>
      <c r="E1842">
        <v>2016</v>
      </c>
      <c r="F1842" s="10">
        <v>42460</v>
      </c>
      <c r="G1842" t="s">
        <v>489</v>
      </c>
      <c r="H1842" t="s">
        <v>474</v>
      </c>
      <c r="I1842" t="s">
        <v>548</v>
      </c>
      <c r="J1842">
        <v>169030870</v>
      </c>
      <c r="K1842">
        <v>2551268.1433919729</v>
      </c>
    </row>
    <row r="1843" spans="1:11" x14ac:dyDescent="0.25">
      <c r="A1843">
        <v>1394</v>
      </c>
      <c r="B1843" t="s">
        <v>2264</v>
      </c>
      <c r="C1843" t="s">
        <v>436</v>
      </c>
      <c r="E1843">
        <v>2016</v>
      </c>
      <c r="F1843" s="10">
        <v>42460</v>
      </c>
      <c r="G1843" t="s">
        <v>489</v>
      </c>
      <c r="H1843" t="s">
        <v>474</v>
      </c>
      <c r="I1843" t="s">
        <v>548</v>
      </c>
      <c r="J1843">
        <v>-157010000</v>
      </c>
      <c r="K1843">
        <v>-2369831.0917643248</v>
      </c>
    </row>
    <row r="1844" spans="1:11" x14ac:dyDescent="0.25">
      <c r="A1844">
        <v>1394</v>
      </c>
      <c r="B1844" t="s">
        <v>2264</v>
      </c>
      <c r="C1844" t="s">
        <v>2336</v>
      </c>
      <c r="E1844">
        <v>2016</v>
      </c>
      <c r="F1844" s="10">
        <v>42460</v>
      </c>
      <c r="G1844" t="s">
        <v>489</v>
      </c>
      <c r="H1844" t="s">
        <v>474</v>
      </c>
      <c r="I1844" t="s">
        <v>548</v>
      </c>
      <c r="J1844">
        <v>2602180000</v>
      </c>
      <c r="K1844">
        <v>39276014.714777984</v>
      </c>
    </row>
    <row r="1845" spans="1:11" x14ac:dyDescent="0.25">
      <c r="A1845">
        <v>1394</v>
      </c>
      <c r="B1845" t="s">
        <v>2264</v>
      </c>
      <c r="C1845" t="s">
        <v>2337</v>
      </c>
      <c r="E1845">
        <v>2016</v>
      </c>
      <c r="F1845" s="10">
        <v>42460</v>
      </c>
      <c r="G1845" t="s">
        <v>489</v>
      </c>
      <c r="H1845" t="s">
        <v>474</v>
      </c>
      <c r="I1845" t="s">
        <v>548</v>
      </c>
      <c r="J1845">
        <v>-2324260000</v>
      </c>
      <c r="K1845">
        <v>-35081228.032253675</v>
      </c>
    </row>
    <row r="1846" spans="1:11" x14ac:dyDescent="0.25">
      <c r="A1846">
        <v>1394</v>
      </c>
      <c r="B1846" t="s">
        <v>2264</v>
      </c>
      <c r="C1846" t="s">
        <v>490</v>
      </c>
      <c r="E1846">
        <v>2016</v>
      </c>
      <c r="F1846" s="10">
        <v>42460</v>
      </c>
      <c r="G1846" t="s">
        <v>489</v>
      </c>
      <c r="H1846" t="s">
        <v>474</v>
      </c>
      <c r="I1846" t="s">
        <v>548</v>
      </c>
      <c r="J1846">
        <v>2098440000</v>
      </c>
      <c r="K1846">
        <v>31672812.917660847</v>
      </c>
    </row>
    <row r="1847" spans="1:11" x14ac:dyDescent="0.25">
      <c r="A1847">
        <v>1394</v>
      </c>
      <c r="B1847" t="s">
        <v>2264</v>
      </c>
      <c r="C1847" t="s">
        <v>434</v>
      </c>
      <c r="E1847">
        <v>2016</v>
      </c>
      <c r="F1847" s="10">
        <v>42460</v>
      </c>
      <c r="G1847" t="s">
        <v>489</v>
      </c>
      <c r="H1847" t="s">
        <v>474</v>
      </c>
      <c r="I1847" t="s">
        <v>548</v>
      </c>
      <c r="J1847">
        <v>55180000</v>
      </c>
      <c r="K1847">
        <v>832859.56081495085</v>
      </c>
    </row>
    <row r="1848" spans="1:11" x14ac:dyDescent="0.25">
      <c r="A1848">
        <v>1394</v>
      </c>
      <c r="B1848" t="s">
        <v>2264</v>
      </c>
      <c r="C1848" t="s">
        <v>491</v>
      </c>
      <c r="E1848">
        <v>2016</v>
      </c>
      <c r="F1848" s="10">
        <v>42460</v>
      </c>
      <c r="G1848" t="s">
        <v>489</v>
      </c>
      <c r="H1848" t="s">
        <v>474</v>
      </c>
      <c r="I1848" t="s">
        <v>548</v>
      </c>
      <c r="J1848">
        <v>13630000</v>
      </c>
      <c r="K1848">
        <v>205724.46201355167</v>
      </c>
    </row>
    <row r="1849" spans="1:11" x14ac:dyDescent="0.25">
      <c r="A1849">
        <v>1408</v>
      </c>
      <c r="B1849" t="s">
        <v>143</v>
      </c>
      <c r="C1849" t="s">
        <v>436</v>
      </c>
      <c r="E1849">
        <v>2016</v>
      </c>
      <c r="F1849" s="10">
        <v>42460</v>
      </c>
      <c r="G1849" t="s">
        <v>489</v>
      </c>
      <c r="H1849" t="s">
        <v>474</v>
      </c>
      <c r="I1849" t="s">
        <v>548</v>
      </c>
      <c r="J1849">
        <v>7053367000</v>
      </c>
      <c r="K1849">
        <v>106460024.31835207</v>
      </c>
    </row>
    <row r="1850" spans="1:11" x14ac:dyDescent="0.25">
      <c r="A1850">
        <v>1408</v>
      </c>
      <c r="B1850" t="s">
        <v>143</v>
      </c>
      <c r="C1850" t="s">
        <v>2336</v>
      </c>
      <c r="E1850">
        <v>2016</v>
      </c>
      <c r="F1850" s="10">
        <v>42460</v>
      </c>
      <c r="G1850" t="s">
        <v>489</v>
      </c>
      <c r="H1850" t="s">
        <v>474</v>
      </c>
      <c r="I1850" t="s">
        <v>548</v>
      </c>
      <c r="J1850">
        <v>79711947000</v>
      </c>
      <c r="K1850">
        <v>1203132605.4752562</v>
      </c>
    </row>
    <row r="1851" spans="1:11" x14ac:dyDescent="0.25">
      <c r="A1851">
        <v>1408</v>
      </c>
      <c r="B1851" t="s">
        <v>143</v>
      </c>
      <c r="C1851" t="s">
        <v>2337</v>
      </c>
      <c r="E1851">
        <v>2016</v>
      </c>
      <c r="F1851" s="10">
        <v>42460</v>
      </c>
      <c r="G1851" t="s">
        <v>489</v>
      </c>
      <c r="H1851" t="s">
        <v>474</v>
      </c>
      <c r="I1851" t="s">
        <v>548</v>
      </c>
      <c r="J1851">
        <v>-170363000</v>
      </c>
      <c r="K1851">
        <v>-2571374.6531192004</v>
      </c>
    </row>
    <row r="1852" spans="1:11" x14ac:dyDescent="0.25">
      <c r="A1852">
        <v>1730</v>
      </c>
      <c r="B1852" t="s">
        <v>145</v>
      </c>
      <c r="C1852" t="s">
        <v>436</v>
      </c>
      <c r="E1852">
        <v>2016</v>
      </c>
      <c r="F1852" s="10">
        <v>42460</v>
      </c>
      <c r="G1852" t="s">
        <v>489</v>
      </c>
      <c r="H1852" t="s">
        <v>474</v>
      </c>
      <c r="I1852" t="s">
        <v>548</v>
      </c>
      <c r="J1852">
        <v>2155516000</v>
      </c>
      <c r="K1852">
        <v>32534289.762406662</v>
      </c>
    </row>
    <row r="1853" spans="1:11" x14ac:dyDescent="0.25">
      <c r="A1853">
        <v>1730</v>
      </c>
      <c r="B1853" t="s">
        <v>145</v>
      </c>
      <c r="C1853" t="s">
        <v>2336</v>
      </c>
      <c r="E1853">
        <v>2016</v>
      </c>
      <c r="F1853" s="10">
        <v>42460</v>
      </c>
      <c r="G1853" t="s">
        <v>489</v>
      </c>
      <c r="H1853" t="s">
        <v>474</v>
      </c>
      <c r="I1853" t="s">
        <v>548</v>
      </c>
      <c r="J1853">
        <v>14591919000</v>
      </c>
      <c r="K1853">
        <v>220243190.46370673</v>
      </c>
    </row>
    <row r="1854" spans="1:11" x14ac:dyDescent="0.25">
      <c r="A1854">
        <v>1730</v>
      </c>
      <c r="B1854" t="s">
        <v>145</v>
      </c>
      <c r="C1854" t="s">
        <v>2337</v>
      </c>
      <c r="E1854">
        <v>2016</v>
      </c>
      <c r="F1854" s="10">
        <v>42460</v>
      </c>
      <c r="G1854" t="s">
        <v>489</v>
      </c>
      <c r="H1854" t="s">
        <v>474</v>
      </c>
      <c r="I1854" t="s">
        <v>548</v>
      </c>
      <c r="J1854">
        <v>143638000</v>
      </c>
      <c r="K1854">
        <v>2168000.7538299733</v>
      </c>
    </row>
    <row r="1855" spans="1:11" x14ac:dyDescent="0.25">
      <c r="A1855">
        <v>1783</v>
      </c>
      <c r="B1855" t="s">
        <v>146</v>
      </c>
      <c r="C1855" t="s">
        <v>2336</v>
      </c>
      <c r="E1855">
        <v>2016</v>
      </c>
      <c r="F1855" s="10">
        <v>42460</v>
      </c>
      <c r="G1855" t="s">
        <v>489</v>
      </c>
      <c r="H1855" t="s">
        <v>474</v>
      </c>
      <c r="I1855" t="s">
        <v>548</v>
      </c>
      <c r="J1855">
        <v>41928432000</v>
      </c>
      <c r="K1855">
        <v>632846963.7763598</v>
      </c>
    </row>
    <row r="1856" spans="1:11" x14ac:dyDescent="0.25">
      <c r="A1856">
        <v>1783</v>
      </c>
      <c r="B1856" t="s">
        <v>146</v>
      </c>
      <c r="C1856" t="s">
        <v>2337</v>
      </c>
      <c r="E1856">
        <v>2016</v>
      </c>
      <c r="F1856" s="10">
        <v>42460</v>
      </c>
      <c r="G1856" t="s">
        <v>489</v>
      </c>
      <c r="H1856" t="s">
        <v>474</v>
      </c>
      <c r="I1856" t="s">
        <v>548</v>
      </c>
      <c r="J1856">
        <v>618534000</v>
      </c>
      <c r="K1856">
        <v>9335845.5162942167</v>
      </c>
    </row>
    <row r="1857" spans="1:11" x14ac:dyDescent="0.25">
      <c r="A1857">
        <v>1792</v>
      </c>
      <c r="B1857" t="s">
        <v>2269</v>
      </c>
      <c r="C1857" t="s">
        <v>436</v>
      </c>
      <c r="E1857">
        <v>2016</v>
      </c>
      <c r="F1857" s="10">
        <v>42460</v>
      </c>
      <c r="G1857" t="s">
        <v>489</v>
      </c>
      <c r="H1857" t="s">
        <v>474</v>
      </c>
      <c r="I1857" t="s">
        <v>548</v>
      </c>
      <c r="J1857">
        <v>4831400000</v>
      </c>
      <c r="K1857">
        <v>72922756.109484479</v>
      </c>
    </row>
    <row r="1858" spans="1:11" x14ac:dyDescent="0.25">
      <c r="A1858">
        <v>1792</v>
      </c>
      <c r="B1858" t="s">
        <v>2269</v>
      </c>
      <c r="C1858" t="s">
        <v>2336</v>
      </c>
      <c r="E1858">
        <v>2016</v>
      </c>
      <c r="F1858" s="10">
        <v>42460</v>
      </c>
      <c r="G1858" t="s">
        <v>489</v>
      </c>
      <c r="H1858" t="s">
        <v>474</v>
      </c>
      <c r="I1858" t="s">
        <v>548</v>
      </c>
      <c r="J1858">
        <v>53880100000</v>
      </c>
      <c r="K1858">
        <v>813239514.72753966</v>
      </c>
    </row>
    <row r="1859" spans="1:11" x14ac:dyDescent="0.25">
      <c r="A1859">
        <v>1792</v>
      </c>
      <c r="B1859" t="s">
        <v>2269</v>
      </c>
      <c r="C1859" t="s">
        <v>2337</v>
      </c>
      <c r="E1859">
        <v>2016</v>
      </c>
      <c r="F1859" s="10">
        <v>42460</v>
      </c>
      <c r="G1859" t="s">
        <v>489</v>
      </c>
      <c r="H1859" t="s">
        <v>474</v>
      </c>
      <c r="I1859" t="s">
        <v>548</v>
      </c>
      <c r="J1859">
        <v>3231600000</v>
      </c>
      <c r="K1859">
        <v>48776168.117607743</v>
      </c>
    </row>
    <row r="1860" spans="1:11" x14ac:dyDescent="0.25">
      <c r="A1860">
        <v>1792</v>
      </c>
      <c r="B1860" t="s">
        <v>2269</v>
      </c>
      <c r="C1860" t="s">
        <v>490</v>
      </c>
      <c r="E1860">
        <v>2016</v>
      </c>
      <c r="F1860" s="10">
        <v>42460</v>
      </c>
      <c r="G1860" t="s">
        <v>489</v>
      </c>
      <c r="H1860" t="s">
        <v>474</v>
      </c>
      <c r="I1860" t="s">
        <v>548</v>
      </c>
      <c r="J1860">
        <v>-579800000</v>
      </c>
      <c r="K1860">
        <v>-8751213.7252719924</v>
      </c>
    </row>
    <row r="1861" spans="1:11" x14ac:dyDescent="0.25">
      <c r="A1861">
        <v>1792</v>
      </c>
      <c r="B1861" t="s">
        <v>2269</v>
      </c>
      <c r="C1861" t="s">
        <v>434</v>
      </c>
      <c r="E1861">
        <v>2016</v>
      </c>
      <c r="F1861" s="10">
        <v>42460</v>
      </c>
      <c r="G1861" t="s">
        <v>489</v>
      </c>
      <c r="H1861" t="s">
        <v>474</v>
      </c>
      <c r="I1861" t="s">
        <v>548</v>
      </c>
      <c r="J1861">
        <v>740200000</v>
      </c>
      <c r="K1861">
        <v>11172211.796216503</v>
      </c>
    </row>
    <row r="1862" spans="1:11" x14ac:dyDescent="0.25">
      <c r="A1862">
        <v>1792</v>
      </c>
      <c r="B1862" t="s">
        <v>2269</v>
      </c>
      <c r="C1862" t="s">
        <v>491</v>
      </c>
      <c r="E1862">
        <v>2016</v>
      </c>
      <c r="F1862" s="10">
        <v>42460</v>
      </c>
      <c r="G1862" t="s">
        <v>489</v>
      </c>
      <c r="H1862" t="s">
        <v>474</v>
      </c>
      <c r="I1862" t="s">
        <v>548</v>
      </c>
      <c r="J1862">
        <v>1439400000</v>
      </c>
      <c r="K1862">
        <v>21725589.92093223</v>
      </c>
    </row>
    <row r="1863" spans="1:11" x14ac:dyDescent="0.25">
      <c r="A1863">
        <v>12436</v>
      </c>
      <c r="B1863" t="s">
        <v>142</v>
      </c>
      <c r="C1863" t="s">
        <v>2336</v>
      </c>
      <c r="E1863">
        <v>2016</v>
      </c>
      <c r="F1863" s="10">
        <v>42459</v>
      </c>
      <c r="G1863" t="s">
        <v>489</v>
      </c>
      <c r="H1863" t="s">
        <v>474</v>
      </c>
      <c r="I1863" t="s">
        <v>548</v>
      </c>
      <c r="J1863">
        <v>7793900000</v>
      </c>
      <c r="K1863">
        <v>117637262.25146151</v>
      </c>
    </row>
    <row r="1864" spans="1:11" x14ac:dyDescent="0.25">
      <c r="A1864">
        <v>12436</v>
      </c>
      <c r="B1864" t="s">
        <v>142</v>
      </c>
      <c r="C1864" t="s">
        <v>2337</v>
      </c>
      <c r="E1864">
        <v>2016</v>
      </c>
      <c r="F1864" s="10">
        <v>42459</v>
      </c>
      <c r="G1864" t="s">
        <v>489</v>
      </c>
      <c r="H1864" t="s">
        <v>474</v>
      </c>
      <c r="I1864" t="s">
        <v>548</v>
      </c>
      <c r="J1864">
        <v>400200000</v>
      </c>
      <c r="K1864">
        <v>6040420.3740149215</v>
      </c>
    </row>
    <row r="1865" spans="1:11" x14ac:dyDescent="0.25">
      <c r="A1865">
        <v>1518</v>
      </c>
      <c r="B1865" t="s">
        <v>2295</v>
      </c>
      <c r="C1865" t="s">
        <v>436</v>
      </c>
      <c r="E1865">
        <v>2016</v>
      </c>
      <c r="F1865" s="10">
        <v>42735</v>
      </c>
      <c r="G1865" t="s">
        <v>489</v>
      </c>
      <c r="H1865" t="s">
        <v>474</v>
      </c>
      <c r="I1865" t="s">
        <v>548</v>
      </c>
      <c r="J1865">
        <v>9470200000</v>
      </c>
      <c r="K1865">
        <v>139433577.11657983</v>
      </c>
    </row>
    <row r="1866" spans="1:11" x14ac:dyDescent="0.25">
      <c r="A1866">
        <v>1518</v>
      </c>
      <c r="B1866" t="s">
        <v>2295</v>
      </c>
      <c r="C1866" t="s">
        <v>2336</v>
      </c>
      <c r="E1866">
        <v>2016</v>
      </c>
      <c r="F1866" s="10">
        <v>42735</v>
      </c>
      <c r="G1866" t="s">
        <v>489</v>
      </c>
      <c r="H1866" t="s">
        <v>474</v>
      </c>
      <c r="I1866" t="s">
        <v>548</v>
      </c>
      <c r="J1866">
        <v>96595060000</v>
      </c>
      <c r="K1866">
        <v>1422208057.6535506</v>
      </c>
    </row>
    <row r="1867" spans="1:11" x14ac:dyDescent="0.25">
      <c r="A1867">
        <v>1518</v>
      </c>
      <c r="B1867" t="s">
        <v>2295</v>
      </c>
      <c r="C1867" t="s">
        <v>2337</v>
      </c>
      <c r="E1867">
        <v>2016</v>
      </c>
      <c r="F1867" s="10">
        <v>42735</v>
      </c>
      <c r="G1867" t="s">
        <v>489</v>
      </c>
      <c r="H1867" t="s">
        <v>474</v>
      </c>
      <c r="I1867" t="s">
        <v>548</v>
      </c>
      <c r="J1867">
        <v>816050000</v>
      </c>
      <c r="K1867">
        <v>12015033.537410505</v>
      </c>
    </row>
    <row r="1868" spans="1:11" x14ac:dyDescent="0.25">
      <c r="A1868">
        <v>1518</v>
      </c>
      <c r="B1868" t="s">
        <v>2295</v>
      </c>
      <c r="C1868" t="s">
        <v>490</v>
      </c>
      <c r="E1868">
        <v>2016</v>
      </c>
      <c r="F1868" s="10">
        <v>42735</v>
      </c>
      <c r="G1868" t="s">
        <v>489</v>
      </c>
      <c r="H1868" t="s">
        <v>474</v>
      </c>
      <c r="I1868" t="s">
        <v>548</v>
      </c>
      <c r="J1868">
        <v>5314330000</v>
      </c>
      <c r="K1868">
        <v>78245025.646549568</v>
      </c>
    </row>
    <row r="1869" spans="1:11" x14ac:dyDescent="0.25">
      <c r="A1869">
        <v>1518</v>
      </c>
      <c r="B1869" t="s">
        <v>2295</v>
      </c>
      <c r="C1869" t="s">
        <v>434</v>
      </c>
      <c r="E1869">
        <v>2016</v>
      </c>
      <c r="F1869" s="10">
        <v>42735</v>
      </c>
      <c r="G1869" t="s">
        <v>489</v>
      </c>
      <c r="H1869" t="s">
        <v>474</v>
      </c>
      <c r="I1869" t="s">
        <v>548</v>
      </c>
      <c r="J1869">
        <v>2482490000</v>
      </c>
      <c r="K1869">
        <v>36550702.293102391</v>
      </c>
    </row>
    <row r="1870" spans="1:11" x14ac:dyDescent="0.25">
      <c r="A1870">
        <v>1518</v>
      </c>
      <c r="B1870" t="s">
        <v>2295</v>
      </c>
      <c r="C1870" t="s">
        <v>491</v>
      </c>
      <c r="E1870">
        <v>2016</v>
      </c>
      <c r="F1870" s="10">
        <v>42735</v>
      </c>
      <c r="G1870" t="s">
        <v>489</v>
      </c>
      <c r="H1870" t="s">
        <v>474</v>
      </c>
      <c r="I1870" t="s">
        <v>548</v>
      </c>
      <c r="J1870">
        <v>857330000</v>
      </c>
      <c r="K1870">
        <v>12622815.639517369</v>
      </c>
    </row>
    <row r="1871" spans="1:11" x14ac:dyDescent="0.25">
      <c r="A1871">
        <v>881</v>
      </c>
      <c r="B1871" t="s">
        <v>147</v>
      </c>
      <c r="C1871" t="s">
        <v>436</v>
      </c>
      <c r="E1871">
        <v>2017</v>
      </c>
      <c r="F1871" s="10">
        <v>42825</v>
      </c>
      <c r="G1871" t="s">
        <v>489</v>
      </c>
      <c r="H1871" t="s">
        <v>474</v>
      </c>
      <c r="I1871" t="s">
        <v>548</v>
      </c>
      <c r="J1871">
        <v>2981000000</v>
      </c>
      <c r="K1871">
        <v>45924320.540357172</v>
      </c>
    </row>
    <row r="1872" spans="1:11" x14ac:dyDescent="0.25">
      <c r="A1872">
        <v>881</v>
      </c>
      <c r="B1872" t="s">
        <v>147</v>
      </c>
      <c r="C1872" t="s">
        <v>2336</v>
      </c>
      <c r="E1872">
        <v>2017</v>
      </c>
      <c r="F1872" s="10">
        <v>42825</v>
      </c>
      <c r="G1872" t="s">
        <v>489</v>
      </c>
      <c r="H1872" t="s">
        <v>474</v>
      </c>
      <c r="I1872" t="s">
        <v>548</v>
      </c>
      <c r="J1872">
        <v>32079100000</v>
      </c>
      <c r="K1872">
        <v>494200225.10773957</v>
      </c>
    </row>
    <row r="1873" spans="1:11" x14ac:dyDescent="0.25">
      <c r="A1873">
        <v>881</v>
      </c>
      <c r="B1873" t="s">
        <v>147</v>
      </c>
      <c r="C1873" t="s">
        <v>2337</v>
      </c>
      <c r="E1873">
        <v>2017</v>
      </c>
      <c r="F1873" s="10">
        <v>42825</v>
      </c>
      <c r="G1873" t="s">
        <v>489</v>
      </c>
      <c r="H1873" t="s">
        <v>474</v>
      </c>
      <c r="I1873" t="s">
        <v>548</v>
      </c>
      <c r="J1873">
        <v>1122400000</v>
      </c>
      <c r="K1873">
        <v>17291330.887117371</v>
      </c>
    </row>
    <row r="1874" spans="1:11" x14ac:dyDescent="0.25">
      <c r="A1874">
        <v>881</v>
      </c>
      <c r="B1874" t="s">
        <v>147</v>
      </c>
      <c r="C1874" t="s">
        <v>490</v>
      </c>
      <c r="E1874">
        <v>2017</v>
      </c>
      <c r="F1874" s="10">
        <v>42825</v>
      </c>
      <c r="G1874" t="s">
        <v>489</v>
      </c>
      <c r="H1874" t="s">
        <v>474</v>
      </c>
      <c r="I1874" t="s">
        <v>548</v>
      </c>
      <c r="J1874">
        <v>169500000</v>
      </c>
      <c r="K1874">
        <v>2611262.1038545924</v>
      </c>
    </row>
    <row r="1875" spans="1:11" x14ac:dyDescent="0.25">
      <c r="A1875">
        <v>881</v>
      </c>
      <c r="B1875" t="s">
        <v>147</v>
      </c>
      <c r="C1875" t="s">
        <v>434</v>
      </c>
      <c r="E1875">
        <v>2017</v>
      </c>
      <c r="F1875" s="10">
        <v>42825</v>
      </c>
      <c r="G1875" t="s">
        <v>489</v>
      </c>
      <c r="H1875" t="s">
        <v>474</v>
      </c>
      <c r="I1875" t="s">
        <v>548</v>
      </c>
      <c r="J1875">
        <v>119100000</v>
      </c>
      <c r="K1875">
        <v>1834816.0269562358</v>
      </c>
    </row>
    <row r="1876" spans="1:11" x14ac:dyDescent="0.25">
      <c r="A1876">
        <v>881</v>
      </c>
      <c r="B1876" t="s">
        <v>147</v>
      </c>
      <c r="C1876" t="s">
        <v>491</v>
      </c>
      <c r="E1876">
        <v>2017</v>
      </c>
      <c r="F1876" s="10">
        <v>42825</v>
      </c>
      <c r="G1876" t="s">
        <v>489</v>
      </c>
      <c r="H1876" t="s">
        <v>474</v>
      </c>
      <c r="I1876" t="s">
        <v>548</v>
      </c>
      <c r="J1876">
        <v>666600000</v>
      </c>
      <c r="K1876">
        <v>10269423.707548503</v>
      </c>
    </row>
    <row r="1877" spans="1:11" x14ac:dyDescent="0.25">
      <c r="A1877">
        <v>908</v>
      </c>
      <c r="B1877" t="s">
        <v>144</v>
      </c>
      <c r="C1877" t="s">
        <v>436</v>
      </c>
      <c r="E1877">
        <v>2017</v>
      </c>
      <c r="F1877" s="10">
        <v>42825</v>
      </c>
      <c r="G1877" t="s">
        <v>489</v>
      </c>
      <c r="H1877" t="s">
        <v>474</v>
      </c>
      <c r="I1877" t="s">
        <v>548</v>
      </c>
      <c r="J1877">
        <v>111266700000</v>
      </c>
      <c r="K1877">
        <v>1714138744.1354442</v>
      </c>
    </row>
    <row r="1878" spans="1:11" x14ac:dyDescent="0.25">
      <c r="A1878">
        <v>908</v>
      </c>
      <c r="B1878" t="s">
        <v>144</v>
      </c>
      <c r="C1878" t="s">
        <v>2336</v>
      </c>
      <c r="E1878">
        <v>2017</v>
      </c>
      <c r="F1878" s="10">
        <v>42825</v>
      </c>
      <c r="G1878" t="s">
        <v>489</v>
      </c>
      <c r="H1878" t="s">
        <v>474</v>
      </c>
      <c r="I1878" t="s">
        <v>548</v>
      </c>
      <c r="J1878">
        <v>1114120100000</v>
      </c>
      <c r="K1878">
        <v>17163773429.337399</v>
      </c>
    </row>
    <row r="1879" spans="1:11" x14ac:dyDescent="0.25">
      <c r="A1879">
        <v>908</v>
      </c>
      <c r="B1879" t="s">
        <v>144</v>
      </c>
      <c r="C1879" t="s">
        <v>2337</v>
      </c>
      <c r="E1879">
        <v>2017</v>
      </c>
      <c r="F1879" s="10">
        <v>42825</v>
      </c>
      <c r="G1879" t="s">
        <v>489</v>
      </c>
      <c r="H1879" t="s">
        <v>474</v>
      </c>
      <c r="I1879" t="s">
        <v>548</v>
      </c>
      <c r="J1879">
        <v>64855000000</v>
      </c>
      <c r="K1879">
        <v>999135125.34212148</v>
      </c>
    </row>
    <row r="1880" spans="1:11" x14ac:dyDescent="0.25">
      <c r="A1880">
        <v>908</v>
      </c>
      <c r="B1880" t="s">
        <v>144</v>
      </c>
      <c r="C1880" t="s">
        <v>490</v>
      </c>
      <c r="E1880">
        <v>2017</v>
      </c>
      <c r="F1880" s="10">
        <v>42825</v>
      </c>
      <c r="G1880" t="s">
        <v>489</v>
      </c>
      <c r="H1880" t="s">
        <v>474</v>
      </c>
      <c r="I1880" t="s">
        <v>548</v>
      </c>
      <c r="J1880">
        <v>9172200000</v>
      </c>
      <c r="K1880">
        <v>141303942.58982354</v>
      </c>
    </row>
    <row r="1881" spans="1:11" x14ac:dyDescent="0.25">
      <c r="A1881">
        <v>908</v>
      </c>
      <c r="B1881" t="s">
        <v>144</v>
      </c>
      <c r="C1881" t="s">
        <v>434</v>
      </c>
      <c r="E1881">
        <v>2017</v>
      </c>
      <c r="F1881" s="10">
        <v>42825</v>
      </c>
      <c r="G1881" t="s">
        <v>489</v>
      </c>
      <c r="H1881" t="s">
        <v>474</v>
      </c>
      <c r="I1881" t="s">
        <v>548</v>
      </c>
      <c r="J1881">
        <v>23699300000</v>
      </c>
      <c r="K1881">
        <v>365103740.28248465</v>
      </c>
    </row>
    <row r="1882" spans="1:11" x14ac:dyDescent="0.25">
      <c r="A1882">
        <v>908</v>
      </c>
      <c r="B1882" t="s">
        <v>144</v>
      </c>
      <c r="C1882" t="s">
        <v>491</v>
      </c>
      <c r="E1882">
        <v>2017</v>
      </c>
      <c r="F1882" s="10">
        <v>42825</v>
      </c>
      <c r="G1882" t="s">
        <v>489</v>
      </c>
      <c r="H1882" t="s">
        <v>474</v>
      </c>
      <c r="I1882" t="s">
        <v>548</v>
      </c>
      <c r="J1882">
        <v>21485500000</v>
      </c>
      <c r="K1882">
        <v>330998654.46824688</v>
      </c>
    </row>
    <row r="1883" spans="1:11" x14ac:dyDescent="0.25">
      <c r="A1883">
        <v>1229</v>
      </c>
      <c r="B1883" t="s">
        <v>2300</v>
      </c>
      <c r="C1883" t="s">
        <v>436</v>
      </c>
      <c r="E1883">
        <v>2017</v>
      </c>
      <c r="F1883" s="10">
        <v>42825</v>
      </c>
      <c r="G1883" t="s">
        <v>489</v>
      </c>
      <c r="H1883" t="s">
        <v>474</v>
      </c>
      <c r="I1883" t="s">
        <v>548</v>
      </c>
      <c r="J1883">
        <v>4071377000</v>
      </c>
      <c r="K1883">
        <v>62722315.460797638</v>
      </c>
    </row>
    <row r="1884" spans="1:11" x14ac:dyDescent="0.25">
      <c r="A1884">
        <v>1229</v>
      </c>
      <c r="B1884" t="s">
        <v>2300</v>
      </c>
      <c r="C1884" t="s">
        <v>2336</v>
      </c>
      <c r="E1884">
        <v>2017</v>
      </c>
      <c r="F1884" s="10">
        <v>42825</v>
      </c>
      <c r="G1884" t="s">
        <v>489</v>
      </c>
      <c r="H1884" t="s">
        <v>474</v>
      </c>
      <c r="I1884" t="s">
        <v>548</v>
      </c>
      <c r="J1884">
        <v>17021599000</v>
      </c>
      <c r="K1884">
        <v>262229241.3906149</v>
      </c>
    </row>
    <row r="1885" spans="1:11" x14ac:dyDescent="0.25">
      <c r="A1885">
        <v>1229</v>
      </c>
      <c r="B1885" t="s">
        <v>2300</v>
      </c>
      <c r="C1885" t="s">
        <v>2337</v>
      </c>
      <c r="E1885">
        <v>2017</v>
      </c>
      <c r="F1885" s="10">
        <v>42825</v>
      </c>
      <c r="G1885" t="s">
        <v>489</v>
      </c>
      <c r="H1885" t="s">
        <v>474</v>
      </c>
      <c r="I1885" t="s">
        <v>548</v>
      </c>
      <c r="J1885">
        <v>3300048000</v>
      </c>
      <c r="K1885">
        <v>50839470.697941832</v>
      </c>
    </row>
    <row r="1886" spans="1:11" x14ac:dyDescent="0.25">
      <c r="A1886">
        <v>1229</v>
      </c>
      <c r="B1886" t="s">
        <v>2300</v>
      </c>
      <c r="C1886" t="s">
        <v>490</v>
      </c>
      <c r="E1886">
        <v>2017</v>
      </c>
      <c r="F1886" s="10">
        <v>42825</v>
      </c>
      <c r="G1886" t="s">
        <v>489</v>
      </c>
      <c r="H1886" t="s">
        <v>474</v>
      </c>
      <c r="I1886" t="s">
        <v>548</v>
      </c>
      <c r="J1886">
        <v>-2059440000</v>
      </c>
      <c r="K1886">
        <v>-31727065.646975234</v>
      </c>
    </row>
    <row r="1887" spans="1:11" x14ac:dyDescent="0.25">
      <c r="A1887">
        <v>1229</v>
      </c>
      <c r="B1887" t="s">
        <v>2300</v>
      </c>
      <c r="C1887" t="s">
        <v>434</v>
      </c>
      <c r="E1887">
        <v>2017</v>
      </c>
      <c r="F1887" s="10">
        <v>42825</v>
      </c>
      <c r="G1887" t="s">
        <v>489</v>
      </c>
      <c r="H1887" t="s">
        <v>474</v>
      </c>
      <c r="I1887" t="s">
        <v>548</v>
      </c>
      <c r="J1887">
        <v>227044000</v>
      </c>
      <c r="K1887">
        <v>3497766.3310180656</v>
      </c>
    </row>
    <row r="1888" spans="1:11" x14ac:dyDescent="0.25">
      <c r="A1888">
        <v>1229</v>
      </c>
      <c r="B1888" t="s">
        <v>2300</v>
      </c>
      <c r="C1888" t="s">
        <v>491</v>
      </c>
      <c r="E1888">
        <v>2017</v>
      </c>
      <c r="F1888" s="10">
        <v>42825</v>
      </c>
      <c r="G1888" t="s">
        <v>489</v>
      </c>
      <c r="H1888" t="s">
        <v>474</v>
      </c>
      <c r="I1888" t="s">
        <v>548</v>
      </c>
      <c r="J1888">
        <v>2603725000</v>
      </c>
      <c r="K1888">
        <v>40112144.078812972</v>
      </c>
    </row>
    <row r="1889" spans="1:11" x14ac:dyDescent="0.25">
      <c r="A1889">
        <v>1277</v>
      </c>
      <c r="B1889" t="s">
        <v>2261</v>
      </c>
      <c r="C1889" t="s">
        <v>2336</v>
      </c>
      <c r="E1889">
        <v>2017</v>
      </c>
      <c r="F1889" s="10">
        <v>42825</v>
      </c>
      <c r="G1889" t="s">
        <v>489</v>
      </c>
      <c r="H1889" t="s">
        <v>474</v>
      </c>
      <c r="I1889" t="s">
        <v>548</v>
      </c>
      <c r="J1889">
        <v>10698500000</v>
      </c>
      <c r="K1889">
        <v>164817626.06541803</v>
      </c>
    </row>
    <row r="1890" spans="1:11" x14ac:dyDescent="0.25">
      <c r="A1890">
        <v>1277</v>
      </c>
      <c r="B1890" t="s">
        <v>2261</v>
      </c>
      <c r="C1890" t="s">
        <v>2337</v>
      </c>
      <c r="E1890">
        <v>2017</v>
      </c>
      <c r="F1890" s="10">
        <v>42825</v>
      </c>
      <c r="G1890" t="s">
        <v>489</v>
      </c>
      <c r="H1890" t="s">
        <v>474</v>
      </c>
      <c r="I1890" t="s">
        <v>548</v>
      </c>
      <c r="J1890">
        <v>-16599200000</v>
      </c>
      <c r="K1890">
        <v>-255721899.19942862</v>
      </c>
    </row>
    <row r="1891" spans="1:11" x14ac:dyDescent="0.25">
      <c r="A1891">
        <v>1277</v>
      </c>
      <c r="B1891" t="s">
        <v>2261</v>
      </c>
      <c r="C1891" t="s">
        <v>490</v>
      </c>
      <c r="E1891">
        <v>2017</v>
      </c>
      <c r="F1891" s="10">
        <v>42825</v>
      </c>
      <c r="G1891" t="s">
        <v>489</v>
      </c>
      <c r="H1891" t="s">
        <v>474</v>
      </c>
      <c r="I1891" t="s">
        <v>548</v>
      </c>
      <c r="J1891">
        <v>2529199999.9999995</v>
      </c>
      <c r="K1891">
        <v>38964036.065304033</v>
      </c>
    </row>
    <row r="1892" spans="1:11" x14ac:dyDescent="0.25">
      <c r="A1892">
        <v>1277</v>
      </c>
      <c r="B1892" t="s">
        <v>2261</v>
      </c>
      <c r="C1892" t="s">
        <v>434</v>
      </c>
      <c r="E1892">
        <v>2017</v>
      </c>
      <c r="F1892" s="10">
        <v>42825</v>
      </c>
      <c r="G1892" t="s">
        <v>489</v>
      </c>
      <c r="H1892" t="s">
        <v>474</v>
      </c>
      <c r="I1892" t="s">
        <v>548</v>
      </c>
      <c r="J1892">
        <v>326500000</v>
      </c>
      <c r="K1892">
        <v>5029953.256097489</v>
      </c>
    </row>
    <row r="1893" spans="1:11" x14ac:dyDescent="0.25">
      <c r="A1893">
        <v>1277</v>
      </c>
      <c r="B1893" t="s">
        <v>2261</v>
      </c>
      <c r="C1893" t="s">
        <v>491</v>
      </c>
      <c r="E1893">
        <v>2017</v>
      </c>
      <c r="F1893" s="10">
        <v>42825</v>
      </c>
      <c r="G1893" t="s">
        <v>489</v>
      </c>
      <c r="H1893" t="s">
        <v>474</v>
      </c>
      <c r="I1893" t="s">
        <v>548</v>
      </c>
      <c r="J1893">
        <v>28000000</v>
      </c>
      <c r="K1893">
        <v>431358.93161019817</v>
      </c>
    </row>
    <row r="1894" spans="1:11" x14ac:dyDescent="0.25">
      <c r="A1894">
        <v>1355</v>
      </c>
      <c r="B1894" t="s">
        <v>139</v>
      </c>
      <c r="C1894" t="s">
        <v>436</v>
      </c>
      <c r="E1894">
        <v>2017</v>
      </c>
      <c r="F1894" s="10">
        <v>42825</v>
      </c>
      <c r="G1894" t="s">
        <v>489</v>
      </c>
      <c r="H1894" t="s">
        <v>474</v>
      </c>
      <c r="I1894" t="s">
        <v>548</v>
      </c>
      <c r="J1894">
        <v>7540000000</v>
      </c>
      <c r="K1894">
        <v>116158798.01217479</v>
      </c>
    </row>
    <row r="1895" spans="1:11" x14ac:dyDescent="0.25">
      <c r="A1895">
        <v>1355</v>
      </c>
      <c r="B1895" t="s">
        <v>139</v>
      </c>
      <c r="C1895" t="s">
        <v>2336</v>
      </c>
      <c r="E1895">
        <v>2017</v>
      </c>
      <c r="F1895" s="10">
        <v>42825</v>
      </c>
      <c r="G1895" t="s">
        <v>489</v>
      </c>
      <c r="H1895" t="s">
        <v>474</v>
      </c>
      <c r="I1895" t="s">
        <v>548</v>
      </c>
      <c r="J1895">
        <v>99478500000</v>
      </c>
      <c r="K1895">
        <v>1532533552.792325</v>
      </c>
    </row>
    <row r="1896" spans="1:11" x14ac:dyDescent="0.25">
      <c r="A1896">
        <v>1355</v>
      </c>
      <c r="B1896" t="s">
        <v>139</v>
      </c>
      <c r="C1896" t="s">
        <v>2337</v>
      </c>
      <c r="E1896">
        <v>2017</v>
      </c>
      <c r="F1896" s="10">
        <v>42825</v>
      </c>
      <c r="G1896" t="s">
        <v>489</v>
      </c>
      <c r="H1896" t="s">
        <v>474</v>
      </c>
      <c r="I1896" t="s">
        <v>548</v>
      </c>
      <c r="J1896">
        <v>-9826000000</v>
      </c>
      <c r="K1896">
        <v>-151376173.64292169</v>
      </c>
    </row>
    <row r="1897" spans="1:11" x14ac:dyDescent="0.25">
      <c r="A1897">
        <v>1355</v>
      </c>
      <c r="B1897" t="s">
        <v>139</v>
      </c>
      <c r="C1897" t="s">
        <v>490</v>
      </c>
      <c r="E1897">
        <v>2017</v>
      </c>
      <c r="F1897" s="10">
        <v>42825</v>
      </c>
      <c r="G1897" t="s">
        <v>489</v>
      </c>
      <c r="H1897" t="s">
        <v>474</v>
      </c>
      <c r="I1897" t="s">
        <v>548</v>
      </c>
      <c r="J1897">
        <v>15361900000</v>
      </c>
      <c r="K1897">
        <v>236660456.12509653</v>
      </c>
    </row>
    <row r="1898" spans="1:11" x14ac:dyDescent="0.25">
      <c r="A1898">
        <v>1355</v>
      </c>
      <c r="B1898" t="s">
        <v>139</v>
      </c>
      <c r="C1898" t="s">
        <v>434</v>
      </c>
      <c r="E1898">
        <v>2017</v>
      </c>
      <c r="F1898" s="10">
        <v>42825</v>
      </c>
      <c r="G1898" t="s">
        <v>489</v>
      </c>
      <c r="H1898" t="s">
        <v>474</v>
      </c>
      <c r="I1898" t="s">
        <v>548</v>
      </c>
      <c r="J1898">
        <v>2058200000</v>
      </c>
      <c r="K1898">
        <v>31707962.608575352</v>
      </c>
    </row>
    <row r="1899" spans="1:11" x14ac:dyDescent="0.25">
      <c r="A1899">
        <v>1355</v>
      </c>
      <c r="B1899" t="s">
        <v>139</v>
      </c>
      <c r="C1899" t="s">
        <v>491</v>
      </c>
      <c r="E1899">
        <v>2017</v>
      </c>
      <c r="F1899" s="10">
        <v>42825</v>
      </c>
      <c r="G1899" t="s">
        <v>489</v>
      </c>
      <c r="H1899" t="s">
        <v>474</v>
      </c>
      <c r="I1899" t="s">
        <v>548</v>
      </c>
      <c r="J1899">
        <v>395600000</v>
      </c>
      <c r="K1899">
        <v>6094485.4766069427</v>
      </c>
    </row>
    <row r="1900" spans="1:11" x14ac:dyDescent="0.25">
      <c r="A1900">
        <v>1384</v>
      </c>
      <c r="B1900" t="s">
        <v>140</v>
      </c>
      <c r="C1900" t="s">
        <v>436</v>
      </c>
      <c r="E1900">
        <v>2017</v>
      </c>
      <c r="F1900" s="10">
        <v>42825</v>
      </c>
      <c r="G1900" t="s">
        <v>489</v>
      </c>
      <c r="H1900" t="s">
        <v>474</v>
      </c>
      <c r="I1900" t="s">
        <v>548</v>
      </c>
      <c r="J1900">
        <v>95562320000</v>
      </c>
      <c r="K1900">
        <v>1472202152.0497098</v>
      </c>
    </row>
    <row r="1901" spans="1:11" x14ac:dyDescent="0.25">
      <c r="A1901">
        <v>1384</v>
      </c>
      <c r="B1901" t="s">
        <v>140</v>
      </c>
      <c r="C1901" t="s">
        <v>2336</v>
      </c>
      <c r="E1901">
        <v>2017</v>
      </c>
      <c r="F1901" s="10">
        <v>42825</v>
      </c>
      <c r="G1901" t="s">
        <v>489</v>
      </c>
      <c r="H1901" t="s">
        <v>474</v>
      </c>
      <c r="I1901" t="s">
        <v>548</v>
      </c>
      <c r="J1901">
        <v>171565240000</v>
      </c>
      <c r="K1901">
        <v>2643078522.4231157</v>
      </c>
    </row>
    <row r="1902" spans="1:11" x14ac:dyDescent="0.25">
      <c r="A1902">
        <v>1384</v>
      </c>
      <c r="B1902" t="s">
        <v>140</v>
      </c>
      <c r="C1902" t="s">
        <v>2337</v>
      </c>
      <c r="E1902">
        <v>2017</v>
      </c>
      <c r="F1902" s="10">
        <v>42825</v>
      </c>
      <c r="G1902" t="s">
        <v>489</v>
      </c>
      <c r="H1902" t="s">
        <v>474</v>
      </c>
      <c r="I1902" t="s">
        <v>548</v>
      </c>
      <c r="J1902">
        <v>1418340000</v>
      </c>
      <c r="K1902">
        <v>21850486.680714589</v>
      </c>
    </row>
    <row r="1903" spans="1:11" x14ac:dyDescent="0.25">
      <c r="A1903">
        <v>1384</v>
      </c>
      <c r="B1903" t="s">
        <v>140</v>
      </c>
      <c r="C1903" t="s">
        <v>490</v>
      </c>
      <c r="E1903">
        <v>2017</v>
      </c>
      <c r="F1903" s="10">
        <v>42825</v>
      </c>
      <c r="G1903" t="s">
        <v>489</v>
      </c>
      <c r="H1903" t="s">
        <v>474</v>
      </c>
      <c r="I1903" t="s">
        <v>548</v>
      </c>
      <c r="J1903">
        <v>79228370000</v>
      </c>
      <c r="K1903">
        <v>1220566608.4434812</v>
      </c>
    </row>
    <row r="1904" spans="1:11" x14ac:dyDescent="0.25">
      <c r="A1904">
        <v>1384</v>
      </c>
      <c r="B1904" t="s">
        <v>140</v>
      </c>
      <c r="C1904" t="s">
        <v>434</v>
      </c>
      <c r="E1904">
        <v>2017</v>
      </c>
      <c r="F1904" s="10">
        <v>42825</v>
      </c>
      <c r="G1904" t="s">
        <v>489</v>
      </c>
      <c r="H1904" t="s">
        <v>474</v>
      </c>
      <c r="I1904" t="s">
        <v>548</v>
      </c>
      <c r="J1904">
        <v>12060100000</v>
      </c>
      <c r="K1904">
        <v>185793994.68257681</v>
      </c>
    </row>
    <row r="1905" spans="1:11" x14ac:dyDescent="0.25">
      <c r="A1905">
        <v>1384</v>
      </c>
      <c r="B1905" t="s">
        <v>140</v>
      </c>
      <c r="C1905" t="s">
        <v>491</v>
      </c>
      <c r="E1905">
        <v>2017</v>
      </c>
      <c r="F1905" s="10">
        <v>42825</v>
      </c>
      <c r="G1905" t="s">
        <v>489</v>
      </c>
      <c r="H1905" t="s">
        <v>474</v>
      </c>
      <c r="I1905" t="s">
        <v>548</v>
      </c>
      <c r="J1905">
        <v>2855510000</v>
      </c>
      <c r="K1905">
        <v>43991062.242937036</v>
      </c>
    </row>
    <row r="1906" spans="1:11" x14ac:dyDescent="0.25">
      <c r="A1906">
        <v>1392</v>
      </c>
      <c r="B1906" t="s">
        <v>141</v>
      </c>
      <c r="C1906" t="s">
        <v>436</v>
      </c>
      <c r="E1906">
        <v>2017</v>
      </c>
      <c r="F1906" s="10">
        <v>42825</v>
      </c>
      <c r="G1906" t="s">
        <v>489</v>
      </c>
      <c r="H1906" t="s">
        <v>474</v>
      </c>
      <c r="I1906" t="s">
        <v>548</v>
      </c>
      <c r="J1906">
        <v>809485726</v>
      </c>
      <c r="K1906">
        <v>12470674.925752344</v>
      </c>
    </row>
    <row r="1907" spans="1:11" x14ac:dyDescent="0.25">
      <c r="A1907">
        <v>1392</v>
      </c>
      <c r="B1907" t="s">
        <v>141</v>
      </c>
      <c r="C1907" t="s">
        <v>2336</v>
      </c>
      <c r="E1907">
        <v>2017</v>
      </c>
      <c r="F1907" s="10">
        <v>42825</v>
      </c>
      <c r="G1907" t="s">
        <v>489</v>
      </c>
      <c r="H1907" t="s">
        <v>474</v>
      </c>
      <c r="I1907" t="s">
        <v>548</v>
      </c>
      <c r="J1907">
        <v>10298250631</v>
      </c>
      <c r="K1907">
        <v>158651513.91579318</v>
      </c>
    </row>
    <row r="1908" spans="1:11" x14ac:dyDescent="0.25">
      <c r="A1908">
        <v>1392</v>
      </c>
      <c r="B1908" t="s">
        <v>141</v>
      </c>
      <c r="C1908" t="s">
        <v>2337</v>
      </c>
      <c r="E1908">
        <v>2017</v>
      </c>
      <c r="F1908" s="10">
        <v>42825</v>
      </c>
      <c r="G1908" t="s">
        <v>489</v>
      </c>
      <c r="H1908" t="s">
        <v>474</v>
      </c>
      <c r="I1908" t="s">
        <v>548</v>
      </c>
      <c r="J1908">
        <v>286532121</v>
      </c>
      <c r="K1908">
        <v>4414221.056663001</v>
      </c>
    </row>
    <row r="1909" spans="1:11" x14ac:dyDescent="0.25">
      <c r="A1909">
        <v>1392</v>
      </c>
      <c r="B1909" t="s">
        <v>141</v>
      </c>
      <c r="C1909" t="s">
        <v>490</v>
      </c>
      <c r="E1909">
        <v>2017</v>
      </c>
      <c r="F1909" s="10">
        <v>42825</v>
      </c>
      <c r="G1909" t="s">
        <v>489</v>
      </c>
      <c r="H1909" t="s">
        <v>474</v>
      </c>
      <c r="I1909" t="s">
        <v>548</v>
      </c>
      <c r="J1909">
        <v>139124533</v>
      </c>
      <c r="K1909">
        <v>2143307.4969874201</v>
      </c>
    </row>
    <row r="1910" spans="1:11" x14ac:dyDescent="0.25">
      <c r="A1910">
        <v>1392</v>
      </c>
      <c r="B1910" t="s">
        <v>141</v>
      </c>
      <c r="C1910" t="s">
        <v>434</v>
      </c>
      <c r="E1910">
        <v>2017</v>
      </c>
      <c r="F1910" s="10">
        <v>42825</v>
      </c>
      <c r="G1910" t="s">
        <v>489</v>
      </c>
      <c r="H1910" t="s">
        <v>474</v>
      </c>
      <c r="I1910" t="s">
        <v>548</v>
      </c>
      <c r="J1910">
        <v>133260768</v>
      </c>
      <c r="K1910">
        <v>2052972.2325012316</v>
      </c>
    </row>
    <row r="1911" spans="1:11" x14ac:dyDescent="0.25">
      <c r="A1911">
        <v>1392</v>
      </c>
      <c r="B1911" t="s">
        <v>141</v>
      </c>
      <c r="C1911" t="s">
        <v>491</v>
      </c>
      <c r="E1911">
        <v>2017</v>
      </c>
      <c r="F1911" s="10">
        <v>42825</v>
      </c>
      <c r="G1911" t="s">
        <v>489</v>
      </c>
      <c r="H1911" t="s">
        <v>474</v>
      </c>
      <c r="I1911" t="s">
        <v>548</v>
      </c>
      <c r="J1911">
        <v>250568304</v>
      </c>
      <c r="K1911">
        <v>3860174.1396006909</v>
      </c>
    </row>
    <row r="1912" spans="1:11" x14ac:dyDescent="0.25">
      <c r="A1912">
        <v>1394</v>
      </c>
      <c r="B1912" t="s">
        <v>2264</v>
      </c>
      <c r="C1912" t="s">
        <v>436</v>
      </c>
      <c r="E1912">
        <v>2017</v>
      </c>
      <c r="F1912" s="10">
        <v>42825</v>
      </c>
      <c r="G1912" t="s">
        <v>489</v>
      </c>
      <c r="H1912" t="s">
        <v>474</v>
      </c>
      <c r="I1912" t="s">
        <v>548</v>
      </c>
      <c r="J1912">
        <v>-3441130000</v>
      </c>
      <c r="K1912">
        <v>-53012934.297564328</v>
      </c>
    </row>
    <row r="1913" spans="1:11" x14ac:dyDescent="0.25">
      <c r="A1913">
        <v>1394</v>
      </c>
      <c r="B1913" t="s">
        <v>2264</v>
      </c>
      <c r="C1913" t="s">
        <v>2336</v>
      </c>
      <c r="E1913">
        <v>2017</v>
      </c>
      <c r="F1913" s="10">
        <v>42825</v>
      </c>
      <c r="G1913" t="s">
        <v>489</v>
      </c>
      <c r="H1913" t="s">
        <v>474</v>
      </c>
      <c r="I1913" t="s">
        <v>548</v>
      </c>
      <c r="J1913">
        <v>1173720000</v>
      </c>
      <c r="K1913">
        <v>18081950.186054349</v>
      </c>
    </row>
    <row r="1914" spans="1:11" x14ac:dyDescent="0.25">
      <c r="A1914">
        <v>1394</v>
      </c>
      <c r="B1914" t="s">
        <v>2264</v>
      </c>
      <c r="C1914" t="s">
        <v>2337</v>
      </c>
      <c r="E1914">
        <v>2017</v>
      </c>
      <c r="F1914" s="10">
        <v>42825</v>
      </c>
      <c r="G1914" t="s">
        <v>489</v>
      </c>
      <c r="H1914" t="s">
        <v>474</v>
      </c>
      <c r="I1914" t="s">
        <v>548</v>
      </c>
      <c r="J1914">
        <v>-5998530000</v>
      </c>
      <c r="K1914">
        <v>-92411410.429704353</v>
      </c>
    </row>
    <row r="1915" spans="1:11" x14ac:dyDescent="0.25">
      <c r="A1915">
        <v>1394</v>
      </c>
      <c r="B1915" t="s">
        <v>2264</v>
      </c>
      <c r="C1915" t="s">
        <v>490</v>
      </c>
      <c r="E1915">
        <v>2017</v>
      </c>
      <c r="F1915" s="10">
        <v>42825</v>
      </c>
      <c r="G1915" t="s">
        <v>489</v>
      </c>
      <c r="H1915" t="s">
        <v>474</v>
      </c>
      <c r="I1915" t="s">
        <v>548</v>
      </c>
      <c r="J1915">
        <v>2445680000</v>
      </c>
      <c r="K1915">
        <v>37677353.995015338</v>
      </c>
    </row>
    <row r="1916" spans="1:11" x14ac:dyDescent="0.25">
      <c r="A1916">
        <v>1394</v>
      </c>
      <c r="B1916" t="s">
        <v>2264</v>
      </c>
      <c r="C1916" t="s">
        <v>434</v>
      </c>
      <c r="E1916">
        <v>2017</v>
      </c>
      <c r="F1916" s="10">
        <v>42825</v>
      </c>
      <c r="G1916" t="s">
        <v>489</v>
      </c>
      <c r="H1916" t="s">
        <v>474</v>
      </c>
      <c r="I1916" t="s">
        <v>548</v>
      </c>
      <c r="J1916">
        <v>56250000</v>
      </c>
      <c r="K1916">
        <v>866569.28225263022</v>
      </c>
    </row>
    <row r="1917" spans="1:11" x14ac:dyDescent="0.25">
      <c r="A1917">
        <v>1394</v>
      </c>
      <c r="B1917" t="s">
        <v>2264</v>
      </c>
      <c r="C1917" t="s">
        <v>491</v>
      </c>
      <c r="E1917">
        <v>2017</v>
      </c>
      <c r="F1917" s="10">
        <v>42825</v>
      </c>
      <c r="G1917" t="s">
        <v>489</v>
      </c>
      <c r="H1917" t="s">
        <v>474</v>
      </c>
      <c r="I1917" t="s">
        <v>548</v>
      </c>
      <c r="J1917">
        <v>55470000</v>
      </c>
      <c r="K1917">
        <v>854552.85487206047</v>
      </c>
    </row>
    <row r="1918" spans="1:11" x14ac:dyDescent="0.25">
      <c r="A1918">
        <v>1408</v>
      </c>
      <c r="B1918" t="s">
        <v>143</v>
      </c>
      <c r="C1918" t="s">
        <v>436</v>
      </c>
      <c r="E1918">
        <v>2017</v>
      </c>
      <c r="F1918" s="10">
        <v>42825</v>
      </c>
      <c r="G1918" t="s">
        <v>489</v>
      </c>
      <c r="H1918" t="s">
        <v>474</v>
      </c>
      <c r="I1918" t="s">
        <v>548</v>
      </c>
      <c r="J1918">
        <v>6868608000</v>
      </c>
      <c r="K1918">
        <v>105815550.30461644</v>
      </c>
    </row>
    <row r="1919" spans="1:11" x14ac:dyDescent="0.25">
      <c r="A1919">
        <v>1408</v>
      </c>
      <c r="B1919" t="s">
        <v>143</v>
      </c>
      <c r="C1919" t="s">
        <v>2336</v>
      </c>
      <c r="E1919">
        <v>2017</v>
      </c>
      <c r="F1919" s="10">
        <v>42825</v>
      </c>
      <c r="G1919" t="s">
        <v>489</v>
      </c>
      <c r="H1919" t="s">
        <v>474</v>
      </c>
      <c r="I1919" t="s">
        <v>548</v>
      </c>
      <c r="J1919">
        <v>75478116000</v>
      </c>
      <c r="K1919">
        <v>1162791409.9182358</v>
      </c>
    </row>
    <row r="1920" spans="1:11" x14ac:dyDescent="0.25">
      <c r="A1920">
        <v>1408</v>
      </c>
      <c r="B1920" t="s">
        <v>143</v>
      </c>
      <c r="C1920" t="s">
        <v>2337</v>
      </c>
      <c r="E1920">
        <v>2017</v>
      </c>
      <c r="F1920" s="10">
        <v>42825</v>
      </c>
      <c r="G1920" t="s">
        <v>489</v>
      </c>
      <c r="H1920" t="s">
        <v>474</v>
      </c>
      <c r="I1920" t="s">
        <v>548</v>
      </c>
      <c r="J1920">
        <v>519562000</v>
      </c>
      <c r="K1920">
        <v>8004203.9009020636</v>
      </c>
    </row>
    <row r="1921" spans="1:11" x14ac:dyDescent="0.25">
      <c r="A1921">
        <v>1408</v>
      </c>
      <c r="B1921" t="s">
        <v>143</v>
      </c>
      <c r="C1921" t="s">
        <v>490</v>
      </c>
      <c r="E1921">
        <v>2017</v>
      </c>
      <c r="F1921" s="10">
        <v>42825</v>
      </c>
      <c r="G1921" t="s">
        <v>489</v>
      </c>
      <c r="H1921" t="s">
        <v>474</v>
      </c>
      <c r="I1921" t="s">
        <v>548</v>
      </c>
      <c r="J1921">
        <v>4278678000</v>
      </c>
      <c r="K1921">
        <v>65915927.528002121</v>
      </c>
    </row>
    <row r="1922" spans="1:11" x14ac:dyDescent="0.25">
      <c r="A1922">
        <v>1408</v>
      </c>
      <c r="B1922" t="s">
        <v>143</v>
      </c>
      <c r="C1922" t="s">
        <v>434</v>
      </c>
      <c r="E1922">
        <v>2017</v>
      </c>
      <c r="F1922" s="10">
        <v>42825</v>
      </c>
      <c r="G1922" t="s">
        <v>489</v>
      </c>
      <c r="H1922" t="s">
        <v>474</v>
      </c>
      <c r="I1922" t="s">
        <v>548</v>
      </c>
      <c r="J1922">
        <v>3473699000</v>
      </c>
      <c r="K1922">
        <v>53514681.763407633</v>
      </c>
    </row>
    <row r="1923" spans="1:11" x14ac:dyDescent="0.25">
      <c r="A1923">
        <v>1408</v>
      </c>
      <c r="B1923" t="s">
        <v>143</v>
      </c>
      <c r="C1923" t="s">
        <v>491</v>
      </c>
      <c r="E1923">
        <v>2017</v>
      </c>
      <c r="F1923" s="10">
        <v>42825</v>
      </c>
      <c r="G1923" t="s">
        <v>489</v>
      </c>
      <c r="H1923" t="s">
        <v>474</v>
      </c>
      <c r="I1923" t="s">
        <v>548</v>
      </c>
      <c r="J1923">
        <v>212832000</v>
      </c>
      <c r="K1923">
        <v>3278820.8618736318</v>
      </c>
    </row>
    <row r="1924" spans="1:11" x14ac:dyDescent="0.25">
      <c r="A1924">
        <v>1518</v>
      </c>
      <c r="B1924" t="s">
        <v>2295</v>
      </c>
      <c r="C1924" t="s">
        <v>436</v>
      </c>
      <c r="E1924">
        <v>2017</v>
      </c>
      <c r="F1924" s="10">
        <v>42825</v>
      </c>
      <c r="G1924" t="s">
        <v>489</v>
      </c>
      <c r="H1924" t="s">
        <v>474</v>
      </c>
      <c r="I1924" t="s">
        <v>548</v>
      </c>
      <c r="J1924">
        <v>6728060000</v>
      </c>
      <c r="K1924">
        <v>103650313.33604679</v>
      </c>
    </row>
    <row r="1925" spans="1:11" x14ac:dyDescent="0.25">
      <c r="A1925">
        <v>1518</v>
      </c>
      <c r="B1925" t="s">
        <v>2295</v>
      </c>
      <c r="C1925" t="s">
        <v>2336</v>
      </c>
      <c r="E1925">
        <v>2017</v>
      </c>
      <c r="F1925" s="10">
        <v>42825</v>
      </c>
      <c r="G1925" t="s">
        <v>489</v>
      </c>
      <c r="H1925" t="s">
        <v>474</v>
      </c>
      <c r="I1925" t="s">
        <v>548</v>
      </c>
      <c r="J1925">
        <v>92044730000</v>
      </c>
      <c r="K1925">
        <v>1418011299.755327</v>
      </c>
    </row>
    <row r="1926" spans="1:11" x14ac:dyDescent="0.25">
      <c r="A1926">
        <v>1518</v>
      </c>
      <c r="B1926" t="s">
        <v>2295</v>
      </c>
      <c r="C1926" t="s">
        <v>2337</v>
      </c>
      <c r="E1926">
        <v>2017</v>
      </c>
      <c r="F1926" s="10">
        <v>42825</v>
      </c>
      <c r="G1926" t="s">
        <v>489</v>
      </c>
      <c r="H1926" t="s">
        <v>474</v>
      </c>
      <c r="I1926" t="s">
        <v>548</v>
      </c>
      <c r="J1926">
        <v>84040000</v>
      </c>
      <c r="K1926">
        <v>1294693.0218757519</v>
      </c>
    </row>
    <row r="1927" spans="1:11" x14ac:dyDescent="0.25">
      <c r="A1927">
        <v>1518</v>
      </c>
      <c r="B1927" t="s">
        <v>2295</v>
      </c>
      <c r="C1927" t="s">
        <v>490</v>
      </c>
      <c r="E1927">
        <v>2017</v>
      </c>
      <c r="F1927" s="10">
        <v>42825</v>
      </c>
      <c r="G1927" t="s">
        <v>489</v>
      </c>
      <c r="H1927" t="s">
        <v>474</v>
      </c>
      <c r="I1927" t="s">
        <v>548</v>
      </c>
      <c r="J1927">
        <v>4239240000</v>
      </c>
      <c r="K1927">
        <v>65308358.472829163</v>
      </c>
    </row>
    <row r="1928" spans="1:11" x14ac:dyDescent="0.25">
      <c r="A1928">
        <v>1518</v>
      </c>
      <c r="B1928" t="s">
        <v>2295</v>
      </c>
      <c r="C1928" t="s">
        <v>434</v>
      </c>
      <c r="E1928">
        <v>2017</v>
      </c>
      <c r="F1928" s="10">
        <v>42825</v>
      </c>
      <c r="G1928" t="s">
        <v>489</v>
      </c>
      <c r="H1928" t="s">
        <v>474</v>
      </c>
      <c r="I1928" t="s">
        <v>548</v>
      </c>
      <c r="J1928">
        <v>2025530000</v>
      </c>
      <c r="K1928">
        <v>31204659.169443026</v>
      </c>
    </row>
    <row r="1929" spans="1:11" x14ac:dyDescent="0.25">
      <c r="A1929">
        <v>1518</v>
      </c>
      <c r="B1929" t="s">
        <v>2295</v>
      </c>
      <c r="C1929" t="s">
        <v>491</v>
      </c>
      <c r="E1929">
        <v>2017</v>
      </c>
      <c r="F1929" s="10">
        <v>42825</v>
      </c>
      <c r="G1929" t="s">
        <v>489</v>
      </c>
      <c r="H1929" t="s">
        <v>474</v>
      </c>
      <c r="I1929" t="s">
        <v>548</v>
      </c>
      <c r="J1929">
        <v>379250000</v>
      </c>
      <c r="K1929">
        <v>5842602.6718988447</v>
      </c>
    </row>
    <row r="1930" spans="1:11" x14ac:dyDescent="0.25">
      <c r="A1930">
        <v>1730</v>
      </c>
      <c r="B1930" t="s">
        <v>145</v>
      </c>
      <c r="C1930" t="s">
        <v>436</v>
      </c>
      <c r="E1930">
        <v>2017</v>
      </c>
      <c r="F1930" s="10">
        <v>42825</v>
      </c>
      <c r="G1930" t="s">
        <v>489</v>
      </c>
      <c r="H1930" t="s">
        <v>474</v>
      </c>
      <c r="I1930" t="s">
        <v>548</v>
      </c>
      <c r="J1930">
        <v>2340730000</v>
      </c>
      <c r="K1930">
        <v>36060528.285283543</v>
      </c>
    </row>
    <row r="1931" spans="1:11" x14ac:dyDescent="0.25">
      <c r="A1931">
        <v>1730</v>
      </c>
      <c r="B1931" t="s">
        <v>145</v>
      </c>
      <c r="C1931" t="s">
        <v>2336</v>
      </c>
      <c r="E1931">
        <v>2017</v>
      </c>
      <c r="F1931" s="10">
        <v>42825</v>
      </c>
      <c r="G1931" t="s">
        <v>489</v>
      </c>
      <c r="H1931" t="s">
        <v>474</v>
      </c>
      <c r="I1931" t="s">
        <v>548</v>
      </c>
      <c r="J1931">
        <v>17352337000</v>
      </c>
      <c r="K1931">
        <v>267324483.90214682</v>
      </c>
    </row>
    <row r="1932" spans="1:11" x14ac:dyDescent="0.25">
      <c r="A1932">
        <v>1730</v>
      </c>
      <c r="B1932" t="s">
        <v>145</v>
      </c>
      <c r="C1932" t="s">
        <v>2337</v>
      </c>
      <c r="E1932">
        <v>2017</v>
      </c>
      <c r="F1932" s="10">
        <v>42825</v>
      </c>
      <c r="G1932" t="s">
        <v>489</v>
      </c>
      <c r="H1932" t="s">
        <v>474</v>
      </c>
      <c r="I1932" t="s">
        <v>548</v>
      </c>
      <c r="J1932">
        <v>130590000</v>
      </c>
      <c r="K1932">
        <v>2011827.2456777063</v>
      </c>
    </row>
    <row r="1933" spans="1:11" x14ac:dyDescent="0.25">
      <c r="A1933">
        <v>1783</v>
      </c>
      <c r="B1933" t="s">
        <v>146</v>
      </c>
      <c r="C1933" t="s">
        <v>436</v>
      </c>
      <c r="E1933">
        <v>2017</v>
      </c>
      <c r="F1933" s="10">
        <v>42825</v>
      </c>
      <c r="G1933" t="s">
        <v>489</v>
      </c>
      <c r="H1933" t="s">
        <v>474</v>
      </c>
      <c r="I1933" t="s">
        <v>548</v>
      </c>
      <c r="J1933">
        <v>4418644000</v>
      </c>
      <c r="K1933">
        <v>68072198.393064737</v>
      </c>
    </row>
    <row r="1934" spans="1:11" x14ac:dyDescent="0.25">
      <c r="A1934">
        <v>1783</v>
      </c>
      <c r="B1934" t="s">
        <v>146</v>
      </c>
      <c r="C1934" t="s">
        <v>2336</v>
      </c>
      <c r="E1934">
        <v>2017</v>
      </c>
      <c r="F1934" s="10">
        <v>42825</v>
      </c>
      <c r="G1934" t="s">
        <v>489</v>
      </c>
      <c r="H1934" t="s">
        <v>474</v>
      </c>
      <c r="I1934" t="s">
        <v>548</v>
      </c>
      <c r="J1934">
        <v>62951956000</v>
      </c>
      <c r="K1934">
        <v>969817445.81900728</v>
      </c>
    </row>
    <row r="1935" spans="1:11" x14ac:dyDescent="0.25">
      <c r="A1935">
        <v>1783</v>
      </c>
      <c r="B1935" t="s">
        <v>146</v>
      </c>
      <c r="C1935" t="s">
        <v>2337</v>
      </c>
      <c r="E1935">
        <v>2017</v>
      </c>
      <c r="F1935" s="10">
        <v>42825</v>
      </c>
      <c r="G1935" t="s">
        <v>489</v>
      </c>
      <c r="H1935" t="s">
        <v>474</v>
      </c>
      <c r="I1935" t="s">
        <v>548</v>
      </c>
      <c r="J1935">
        <v>1354720000</v>
      </c>
      <c r="K1935">
        <v>20870377.565391701</v>
      </c>
    </row>
    <row r="1936" spans="1:11" x14ac:dyDescent="0.25">
      <c r="A1936">
        <v>1783</v>
      </c>
      <c r="B1936" t="s">
        <v>146</v>
      </c>
      <c r="C1936" t="s">
        <v>490</v>
      </c>
      <c r="E1936">
        <v>2017</v>
      </c>
      <c r="F1936" s="10">
        <v>42825</v>
      </c>
      <c r="G1936" t="s">
        <v>489</v>
      </c>
      <c r="H1936" t="s">
        <v>474</v>
      </c>
      <c r="I1936" t="s">
        <v>548</v>
      </c>
      <c r="J1936">
        <v>1441895000</v>
      </c>
      <c r="K1936">
        <v>22213367.381931666</v>
      </c>
    </row>
    <row r="1937" spans="1:11" x14ac:dyDescent="0.25">
      <c r="A1937">
        <v>1783</v>
      </c>
      <c r="B1937" t="s">
        <v>146</v>
      </c>
      <c r="C1937" t="s">
        <v>434</v>
      </c>
      <c r="E1937">
        <v>2017</v>
      </c>
      <c r="F1937" s="10">
        <v>42825</v>
      </c>
      <c r="G1937" t="s">
        <v>489</v>
      </c>
      <c r="H1937" t="s">
        <v>474</v>
      </c>
      <c r="I1937" t="s">
        <v>548</v>
      </c>
      <c r="J1937">
        <v>1108522000</v>
      </c>
      <c r="K1937">
        <v>17077530.913800005</v>
      </c>
    </row>
    <row r="1938" spans="1:11" x14ac:dyDescent="0.25">
      <c r="A1938">
        <v>1783</v>
      </c>
      <c r="B1938" t="s">
        <v>146</v>
      </c>
      <c r="C1938" t="s">
        <v>491</v>
      </c>
      <c r="E1938">
        <v>2017</v>
      </c>
      <c r="F1938" s="10">
        <v>42825</v>
      </c>
      <c r="G1938" t="s">
        <v>489</v>
      </c>
      <c r="H1938" t="s">
        <v>474</v>
      </c>
      <c r="I1938" t="s">
        <v>548</v>
      </c>
      <c r="J1938">
        <v>513507000</v>
      </c>
      <c r="K1938">
        <v>7910922.531941358</v>
      </c>
    </row>
    <row r="1939" spans="1:11" x14ac:dyDescent="0.25">
      <c r="A1939">
        <v>1792</v>
      </c>
      <c r="B1939" t="s">
        <v>2269</v>
      </c>
      <c r="C1939" t="s">
        <v>436</v>
      </c>
      <c r="E1939">
        <v>2017</v>
      </c>
      <c r="F1939" s="10">
        <v>42825</v>
      </c>
      <c r="G1939" t="s">
        <v>489</v>
      </c>
      <c r="H1939" t="s">
        <v>474</v>
      </c>
      <c r="I1939" t="s">
        <v>548</v>
      </c>
      <c r="J1939">
        <v>4939500000</v>
      </c>
      <c r="K1939">
        <v>76096337.238877639</v>
      </c>
    </row>
    <row r="1940" spans="1:11" x14ac:dyDescent="0.25">
      <c r="A1940">
        <v>1792</v>
      </c>
      <c r="B1940" t="s">
        <v>2269</v>
      </c>
      <c r="C1940" t="s">
        <v>2336</v>
      </c>
      <c r="E1940">
        <v>2017</v>
      </c>
      <c r="F1940" s="10">
        <v>42825</v>
      </c>
      <c r="G1940" t="s">
        <v>489</v>
      </c>
      <c r="H1940" t="s">
        <v>474</v>
      </c>
      <c r="I1940" t="s">
        <v>548</v>
      </c>
      <c r="J1940">
        <v>47037700000</v>
      </c>
      <c r="K1940">
        <v>724647572.05003631</v>
      </c>
    </row>
    <row r="1941" spans="1:11" x14ac:dyDescent="0.25">
      <c r="A1941">
        <v>1792</v>
      </c>
      <c r="B1941" t="s">
        <v>2269</v>
      </c>
      <c r="C1941" t="s">
        <v>2337</v>
      </c>
      <c r="E1941">
        <v>2017</v>
      </c>
      <c r="F1941" s="10">
        <v>42825</v>
      </c>
      <c r="G1941" t="s">
        <v>489</v>
      </c>
      <c r="H1941" t="s">
        <v>474</v>
      </c>
      <c r="I1941" t="s">
        <v>548</v>
      </c>
      <c r="J1941">
        <v>2816000000</v>
      </c>
      <c r="K1941">
        <v>43382383.979082786</v>
      </c>
    </row>
    <row r="1942" spans="1:11" x14ac:dyDescent="0.25">
      <c r="A1942">
        <v>1792</v>
      </c>
      <c r="B1942" t="s">
        <v>2269</v>
      </c>
      <c r="C1942" t="s">
        <v>490</v>
      </c>
      <c r="E1942">
        <v>2017</v>
      </c>
      <c r="F1942" s="10">
        <v>42825</v>
      </c>
      <c r="G1942" t="s">
        <v>489</v>
      </c>
      <c r="H1942" t="s">
        <v>474</v>
      </c>
      <c r="I1942" t="s">
        <v>548</v>
      </c>
      <c r="J1942">
        <v>-255400000</v>
      </c>
      <c r="K1942">
        <v>-3934609.6833301648</v>
      </c>
    </row>
    <row r="1943" spans="1:11" x14ac:dyDescent="0.25">
      <c r="A1943">
        <v>1792</v>
      </c>
      <c r="B1943" t="s">
        <v>2269</v>
      </c>
      <c r="C1943" t="s">
        <v>434</v>
      </c>
      <c r="E1943">
        <v>2017</v>
      </c>
      <c r="F1943" s="10">
        <v>42825</v>
      </c>
      <c r="G1943" t="s">
        <v>489</v>
      </c>
      <c r="H1943" t="s">
        <v>474</v>
      </c>
      <c r="I1943" t="s">
        <v>548</v>
      </c>
      <c r="J1943">
        <v>819000000</v>
      </c>
      <c r="K1943">
        <v>12617248.749598296</v>
      </c>
    </row>
    <row r="1944" spans="1:11" x14ac:dyDescent="0.25">
      <c r="A1944">
        <v>1792</v>
      </c>
      <c r="B1944" t="s">
        <v>2269</v>
      </c>
      <c r="C1944" t="s">
        <v>491</v>
      </c>
      <c r="E1944">
        <v>2017</v>
      </c>
      <c r="F1944" s="10">
        <v>42825</v>
      </c>
      <c r="G1944" t="s">
        <v>489</v>
      </c>
      <c r="H1944" t="s">
        <v>474</v>
      </c>
      <c r="I1944" t="s">
        <v>548</v>
      </c>
      <c r="J1944">
        <v>1559900000</v>
      </c>
      <c r="K1944">
        <v>24031314.193526719</v>
      </c>
    </row>
    <row r="1945" spans="1:11" x14ac:dyDescent="0.25">
      <c r="A1945">
        <v>10976</v>
      </c>
      <c r="B1945" t="s">
        <v>3326</v>
      </c>
      <c r="C1945" t="s">
        <v>436</v>
      </c>
      <c r="E1945">
        <v>2017</v>
      </c>
      <c r="F1945" s="10">
        <v>42825</v>
      </c>
      <c r="G1945" t="s">
        <v>489</v>
      </c>
      <c r="H1945" t="s">
        <v>474</v>
      </c>
      <c r="I1945" t="s">
        <v>548</v>
      </c>
      <c r="J1945">
        <v>9942470000</v>
      </c>
      <c r="K1945">
        <v>153170472.74165881</v>
      </c>
    </row>
    <row r="1946" spans="1:11" x14ac:dyDescent="0.25">
      <c r="A1946">
        <v>10976</v>
      </c>
      <c r="B1946" t="s">
        <v>3326</v>
      </c>
      <c r="C1946" t="s">
        <v>2336</v>
      </c>
      <c r="E1946">
        <v>2017</v>
      </c>
      <c r="F1946" s="10">
        <v>42825</v>
      </c>
      <c r="G1946" t="s">
        <v>489</v>
      </c>
      <c r="H1946" t="s">
        <v>474</v>
      </c>
      <c r="I1946" t="s">
        <v>548</v>
      </c>
      <c r="J1946">
        <v>70005180000</v>
      </c>
      <c r="K1946">
        <v>1078477130.4278433</v>
      </c>
    </row>
    <row r="1947" spans="1:11" x14ac:dyDescent="0.25">
      <c r="A1947">
        <v>10976</v>
      </c>
      <c r="B1947" t="s">
        <v>3326</v>
      </c>
      <c r="C1947" t="s">
        <v>2337</v>
      </c>
      <c r="E1947">
        <v>2017</v>
      </c>
      <c r="F1947" s="10">
        <v>42825</v>
      </c>
      <c r="G1947" t="s">
        <v>489</v>
      </c>
      <c r="H1947" t="s">
        <v>474</v>
      </c>
      <c r="I1947" t="s">
        <v>548</v>
      </c>
      <c r="J1947">
        <v>1762380000</v>
      </c>
      <c r="K1947">
        <v>27150655.49611361</v>
      </c>
    </row>
    <row r="1948" spans="1:11" x14ac:dyDescent="0.25">
      <c r="A1948">
        <v>10976</v>
      </c>
      <c r="B1948" t="s">
        <v>3326</v>
      </c>
      <c r="C1948" t="s">
        <v>490</v>
      </c>
      <c r="E1948">
        <v>2017</v>
      </c>
      <c r="F1948" s="10">
        <v>42825</v>
      </c>
      <c r="G1948" t="s">
        <v>489</v>
      </c>
      <c r="H1948" t="s">
        <v>474</v>
      </c>
      <c r="I1948" t="s">
        <v>548</v>
      </c>
      <c r="J1948">
        <v>4499080000</v>
      </c>
      <c r="K1948">
        <v>69311369.358171806</v>
      </c>
    </row>
    <row r="1949" spans="1:11" x14ac:dyDescent="0.25">
      <c r="A1949">
        <v>10976</v>
      </c>
      <c r="B1949" t="s">
        <v>3326</v>
      </c>
      <c r="C1949" t="s">
        <v>434</v>
      </c>
      <c r="E1949">
        <v>2017</v>
      </c>
      <c r="F1949" s="10">
        <v>42825</v>
      </c>
      <c r="G1949" t="s">
        <v>489</v>
      </c>
      <c r="H1949" t="s">
        <v>474</v>
      </c>
      <c r="I1949" t="s">
        <v>548</v>
      </c>
      <c r="J1949">
        <v>3013750000</v>
      </c>
      <c r="K1949">
        <v>46428856.43357981</v>
      </c>
    </row>
    <row r="1950" spans="1:11" x14ac:dyDescent="0.25">
      <c r="A1950">
        <v>10976</v>
      </c>
      <c r="B1950" t="s">
        <v>3326</v>
      </c>
      <c r="C1950" t="s">
        <v>491</v>
      </c>
      <c r="E1950">
        <v>2017</v>
      </c>
      <c r="F1950" s="10">
        <v>42825</v>
      </c>
      <c r="G1950" t="s">
        <v>489</v>
      </c>
      <c r="H1950" t="s">
        <v>474</v>
      </c>
      <c r="I1950" t="s">
        <v>548</v>
      </c>
      <c r="J1950">
        <v>667260000</v>
      </c>
      <c r="K1950">
        <v>10279591.4537936</v>
      </c>
    </row>
    <row r="1951" spans="1:11" x14ac:dyDescent="0.25">
      <c r="A1951">
        <v>12436</v>
      </c>
      <c r="B1951" t="s">
        <v>142</v>
      </c>
      <c r="C1951" t="s">
        <v>436</v>
      </c>
      <c r="E1951">
        <v>2017</v>
      </c>
      <c r="F1951" s="10">
        <v>42825</v>
      </c>
      <c r="G1951" t="s">
        <v>489</v>
      </c>
      <c r="H1951" t="s">
        <v>474</v>
      </c>
      <c r="I1951" t="s">
        <v>548</v>
      </c>
      <c r="J1951">
        <v>766300000</v>
      </c>
      <c r="K1951">
        <v>11805369.617603388</v>
      </c>
    </row>
    <row r="1952" spans="1:11" x14ac:dyDescent="0.25">
      <c r="A1952">
        <v>12436</v>
      </c>
      <c r="B1952" t="s">
        <v>142</v>
      </c>
      <c r="C1952" t="s">
        <v>2336</v>
      </c>
      <c r="E1952">
        <v>2017</v>
      </c>
      <c r="F1952" s="10">
        <v>42825</v>
      </c>
      <c r="G1952" t="s">
        <v>489</v>
      </c>
      <c r="H1952" t="s">
        <v>474</v>
      </c>
      <c r="I1952" t="s">
        <v>548</v>
      </c>
      <c r="J1952">
        <v>7880100000</v>
      </c>
      <c r="K1952">
        <v>121398268.4636258</v>
      </c>
    </row>
    <row r="1953" spans="1:11" x14ac:dyDescent="0.25">
      <c r="A1953">
        <v>12436</v>
      </c>
      <c r="B1953" t="s">
        <v>142</v>
      </c>
      <c r="C1953" t="s">
        <v>2337</v>
      </c>
      <c r="E1953">
        <v>2017</v>
      </c>
      <c r="F1953" s="10">
        <v>42825</v>
      </c>
      <c r="G1953" t="s">
        <v>489</v>
      </c>
      <c r="H1953" t="s">
        <v>474</v>
      </c>
      <c r="I1953" t="s">
        <v>548</v>
      </c>
      <c r="J1953">
        <v>515100000</v>
      </c>
      <c r="K1953">
        <v>7935463.7740147524</v>
      </c>
    </row>
    <row r="1954" spans="1:11" x14ac:dyDescent="0.25">
      <c r="A1954">
        <v>12436</v>
      </c>
      <c r="B1954" t="s">
        <v>142</v>
      </c>
      <c r="C1954" t="s">
        <v>490</v>
      </c>
      <c r="E1954">
        <v>2017</v>
      </c>
      <c r="F1954" s="10">
        <v>42825</v>
      </c>
      <c r="G1954" t="s">
        <v>489</v>
      </c>
      <c r="H1954" t="s">
        <v>474</v>
      </c>
      <c r="I1954" t="s">
        <v>548</v>
      </c>
      <c r="J1954">
        <v>81800000</v>
      </c>
      <c r="K1954">
        <v>1260184.3073469361</v>
      </c>
    </row>
    <row r="1955" spans="1:11" x14ac:dyDescent="0.25">
      <c r="A1955">
        <v>12436</v>
      </c>
      <c r="B1955" t="s">
        <v>142</v>
      </c>
      <c r="C1955" t="s">
        <v>434</v>
      </c>
      <c r="E1955">
        <v>2017</v>
      </c>
      <c r="F1955" s="10">
        <v>42825</v>
      </c>
      <c r="G1955" t="s">
        <v>489</v>
      </c>
      <c r="H1955" t="s">
        <v>474</v>
      </c>
      <c r="I1955" t="s">
        <v>548</v>
      </c>
      <c r="J1955">
        <v>141400000</v>
      </c>
      <c r="K1955">
        <v>2178362.6046315008</v>
      </c>
    </row>
    <row r="1956" spans="1:11" x14ac:dyDescent="0.25">
      <c r="A1956">
        <v>12436</v>
      </c>
      <c r="B1956" t="s">
        <v>142</v>
      </c>
      <c r="C1956" t="s">
        <v>491</v>
      </c>
      <c r="E1956">
        <v>2017</v>
      </c>
      <c r="F1956" s="10">
        <v>42825</v>
      </c>
      <c r="G1956" t="s">
        <v>489</v>
      </c>
      <c r="H1956" t="s">
        <v>474</v>
      </c>
      <c r="I1956" t="s">
        <v>548</v>
      </c>
      <c r="J1956">
        <v>28000000</v>
      </c>
      <c r="K1956">
        <v>431358.93161019817</v>
      </c>
    </row>
    <row r="1957" spans="1:11" x14ac:dyDescent="0.25">
      <c r="A1957">
        <v>881</v>
      </c>
      <c r="B1957" t="s">
        <v>147</v>
      </c>
      <c r="C1957" t="s">
        <v>436</v>
      </c>
      <c r="E1957">
        <v>2018</v>
      </c>
      <c r="F1957" s="10">
        <v>43190</v>
      </c>
      <c r="G1957" t="s">
        <v>489</v>
      </c>
      <c r="H1957" t="s">
        <v>474</v>
      </c>
      <c r="I1957" t="s">
        <v>548</v>
      </c>
      <c r="J1957">
        <v>3012000000</v>
      </c>
      <c r="K1957">
        <v>46217559.956811443</v>
      </c>
    </row>
    <row r="1958" spans="1:11" x14ac:dyDescent="0.25">
      <c r="A1958">
        <v>881</v>
      </c>
      <c r="B1958" t="s">
        <v>147</v>
      </c>
      <c r="C1958" t="s">
        <v>2336</v>
      </c>
      <c r="E1958">
        <v>2018</v>
      </c>
      <c r="F1958" s="10">
        <v>43190</v>
      </c>
      <c r="G1958" t="s">
        <v>489</v>
      </c>
      <c r="H1958" t="s">
        <v>474</v>
      </c>
      <c r="I1958" t="s">
        <v>548</v>
      </c>
      <c r="J1958">
        <v>34629300000</v>
      </c>
      <c r="K1958">
        <v>531368442.56720132</v>
      </c>
    </row>
    <row r="1959" spans="1:11" x14ac:dyDescent="0.25">
      <c r="A1959">
        <v>881</v>
      </c>
      <c r="B1959" t="s">
        <v>147</v>
      </c>
      <c r="C1959" t="s">
        <v>2337</v>
      </c>
      <c r="E1959">
        <v>2018</v>
      </c>
      <c r="F1959" s="10">
        <v>43190</v>
      </c>
      <c r="G1959" t="s">
        <v>489</v>
      </c>
      <c r="H1959" t="s">
        <v>474</v>
      </c>
      <c r="I1959" t="s">
        <v>548</v>
      </c>
      <c r="J1959">
        <v>1470500000</v>
      </c>
      <c r="K1959">
        <v>22564051.101092704</v>
      </c>
    </row>
    <row r="1960" spans="1:11" x14ac:dyDescent="0.25">
      <c r="A1960">
        <v>881</v>
      </c>
      <c r="B1960" t="s">
        <v>147</v>
      </c>
      <c r="C1960" t="s">
        <v>490</v>
      </c>
      <c r="E1960">
        <v>2018</v>
      </c>
      <c r="F1960" s="10">
        <v>43190</v>
      </c>
      <c r="G1960" t="s">
        <v>489</v>
      </c>
      <c r="H1960" t="s">
        <v>474</v>
      </c>
      <c r="I1960" t="s">
        <v>548</v>
      </c>
      <c r="J1960">
        <v>576800000</v>
      </c>
      <c r="K1960">
        <v>8850693.4206802249</v>
      </c>
    </row>
    <row r="1961" spans="1:11" x14ac:dyDescent="0.25">
      <c r="A1961">
        <v>881</v>
      </c>
      <c r="B1961" t="s">
        <v>147</v>
      </c>
      <c r="C1961" t="s">
        <v>434</v>
      </c>
      <c r="E1961">
        <v>2018</v>
      </c>
      <c r="F1961" s="10">
        <v>43190</v>
      </c>
      <c r="G1961" t="s">
        <v>489</v>
      </c>
      <c r="H1961" t="s">
        <v>474</v>
      </c>
      <c r="I1961" t="s">
        <v>548</v>
      </c>
      <c r="J1961">
        <v>178400000</v>
      </c>
      <c r="K1961">
        <v>2737454.4144406244</v>
      </c>
    </row>
    <row r="1962" spans="1:11" x14ac:dyDescent="0.25">
      <c r="A1962">
        <v>881</v>
      </c>
      <c r="B1962" t="s">
        <v>147</v>
      </c>
      <c r="C1962" t="s">
        <v>491</v>
      </c>
      <c r="E1962">
        <v>2018</v>
      </c>
      <c r="F1962" s="10">
        <v>43190</v>
      </c>
      <c r="G1962" t="s">
        <v>489</v>
      </c>
      <c r="H1962" t="s">
        <v>474</v>
      </c>
      <c r="I1962" t="s">
        <v>548</v>
      </c>
      <c r="J1962">
        <v>818500000</v>
      </c>
      <c r="K1962">
        <v>12559453.129033919</v>
      </c>
    </row>
    <row r="1963" spans="1:11" x14ac:dyDescent="0.25">
      <c r="A1963">
        <v>908</v>
      </c>
      <c r="B1963" t="s">
        <v>144</v>
      </c>
      <c r="C1963" t="s">
        <v>436</v>
      </c>
      <c r="E1963">
        <v>2018</v>
      </c>
      <c r="F1963" s="10">
        <v>43190</v>
      </c>
      <c r="G1963" t="s">
        <v>489</v>
      </c>
      <c r="H1963" t="s">
        <v>474</v>
      </c>
      <c r="I1963" t="s">
        <v>548</v>
      </c>
      <c r="J1963">
        <v>135700000000</v>
      </c>
      <c r="K1963">
        <v>2082245314.1232777</v>
      </c>
    </row>
    <row r="1964" spans="1:11" x14ac:dyDescent="0.25">
      <c r="A1964">
        <v>908</v>
      </c>
      <c r="B1964" t="s">
        <v>144</v>
      </c>
      <c r="C1964" t="s">
        <v>2336</v>
      </c>
      <c r="E1964">
        <v>2018</v>
      </c>
      <c r="F1964" s="10">
        <v>43190</v>
      </c>
      <c r="G1964" t="s">
        <v>489</v>
      </c>
      <c r="H1964" t="s">
        <v>474</v>
      </c>
      <c r="I1964" t="s">
        <v>548</v>
      </c>
      <c r="J1964">
        <v>1212741300000</v>
      </c>
      <c r="K1964">
        <v>18608879065.355728</v>
      </c>
    </row>
    <row r="1965" spans="1:11" x14ac:dyDescent="0.25">
      <c r="A1965">
        <v>908</v>
      </c>
      <c r="B1965" t="s">
        <v>144</v>
      </c>
      <c r="C1965" t="s">
        <v>2337</v>
      </c>
      <c r="E1965">
        <v>2018</v>
      </c>
      <c r="F1965" s="10">
        <v>43190</v>
      </c>
      <c r="G1965" t="s">
        <v>489</v>
      </c>
      <c r="H1965" t="s">
        <v>474</v>
      </c>
      <c r="I1965" t="s">
        <v>548</v>
      </c>
      <c r="J1965">
        <v>84402900000</v>
      </c>
      <c r="K1965">
        <v>1295118224.1961355</v>
      </c>
    </row>
    <row r="1966" spans="1:11" x14ac:dyDescent="0.25">
      <c r="A1966">
        <v>908</v>
      </c>
      <c r="B1966" t="s">
        <v>144</v>
      </c>
      <c r="C1966" t="s">
        <v>490</v>
      </c>
      <c r="E1966">
        <v>2018</v>
      </c>
      <c r="F1966" s="10">
        <v>43190</v>
      </c>
      <c r="G1966" t="s">
        <v>489</v>
      </c>
      <c r="H1966" t="s">
        <v>474</v>
      </c>
      <c r="I1966" t="s">
        <v>548</v>
      </c>
      <c r="J1966">
        <v>15385200000</v>
      </c>
      <c r="K1966">
        <v>236077823.18975279</v>
      </c>
    </row>
    <row r="1967" spans="1:11" x14ac:dyDescent="0.25">
      <c r="A1967">
        <v>908</v>
      </c>
      <c r="B1967" t="s">
        <v>144</v>
      </c>
      <c r="C1967" t="s">
        <v>434</v>
      </c>
      <c r="E1967">
        <v>2018</v>
      </c>
      <c r="F1967" s="10">
        <v>43190</v>
      </c>
      <c r="G1967" t="s">
        <v>489</v>
      </c>
      <c r="H1967" t="s">
        <v>474</v>
      </c>
      <c r="I1967" t="s">
        <v>548</v>
      </c>
      <c r="J1967">
        <v>19287300000</v>
      </c>
      <c r="K1967">
        <v>295953500.71547455</v>
      </c>
    </row>
    <row r="1968" spans="1:11" x14ac:dyDescent="0.25">
      <c r="A1968">
        <v>908</v>
      </c>
      <c r="B1968" t="s">
        <v>144</v>
      </c>
      <c r="C1968" t="s">
        <v>491</v>
      </c>
      <c r="E1968">
        <v>2018</v>
      </c>
      <c r="F1968" s="10">
        <v>43190</v>
      </c>
      <c r="G1968" t="s">
        <v>489</v>
      </c>
      <c r="H1968" t="s">
        <v>474</v>
      </c>
      <c r="I1968" t="s">
        <v>548</v>
      </c>
      <c r="J1968">
        <v>31988700000</v>
      </c>
      <c r="K1968">
        <v>490849820.78036326</v>
      </c>
    </row>
    <row r="1969" spans="1:11" x14ac:dyDescent="0.25">
      <c r="A1969">
        <v>1229</v>
      </c>
      <c r="B1969" t="s">
        <v>2300</v>
      </c>
      <c r="C1969" t="s">
        <v>436</v>
      </c>
      <c r="E1969">
        <v>2018</v>
      </c>
      <c r="F1969" s="10">
        <v>43190</v>
      </c>
      <c r="G1969" t="s">
        <v>489</v>
      </c>
      <c r="H1969" t="s">
        <v>474</v>
      </c>
      <c r="I1969" t="s">
        <v>548</v>
      </c>
      <c r="J1969">
        <v>5040183000</v>
      </c>
      <c r="K1969">
        <v>77338964.142032459</v>
      </c>
    </row>
    <row r="1970" spans="1:11" x14ac:dyDescent="0.25">
      <c r="A1970">
        <v>1229</v>
      </c>
      <c r="B1970" t="s">
        <v>2300</v>
      </c>
      <c r="C1970" t="s">
        <v>2336</v>
      </c>
      <c r="E1970">
        <v>2018</v>
      </c>
      <c r="F1970" s="10">
        <v>43190</v>
      </c>
      <c r="G1970" t="s">
        <v>489</v>
      </c>
      <c r="H1970" t="s">
        <v>474</v>
      </c>
      <c r="I1970" t="s">
        <v>548</v>
      </c>
      <c r="J1970">
        <v>20004924000</v>
      </c>
      <c r="K1970">
        <v>306965064.54231614</v>
      </c>
    </row>
    <row r="1971" spans="1:11" x14ac:dyDescent="0.25">
      <c r="A1971">
        <v>1229</v>
      </c>
      <c r="B1971" t="s">
        <v>2300</v>
      </c>
      <c r="C1971" t="s">
        <v>2337</v>
      </c>
      <c r="E1971">
        <v>2018</v>
      </c>
      <c r="F1971" s="10">
        <v>43190</v>
      </c>
      <c r="G1971" t="s">
        <v>489</v>
      </c>
      <c r="H1971" t="s">
        <v>474</v>
      </c>
      <c r="I1971" t="s">
        <v>548</v>
      </c>
      <c r="J1971">
        <v>3833100000</v>
      </c>
      <c r="K1971">
        <v>58816908.721930258</v>
      </c>
    </row>
    <row r="1972" spans="1:11" x14ac:dyDescent="0.25">
      <c r="A1972">
        <v>1229</v>
      </c>
      <c r="B1972" t="s">
        <v>2300</v>
      </c>
      <c r="C1972" t="s">
        <v>490</v>
      </c>
      <c r="E1972">
        <v>2018</v>
      </c>
      <c r="F1972" s="10">
        <v>43190</v>
      </c>
      <c r="G1972" t="s">
        <v>489</v>
      </c>
      <c r="H1972" t="s">
        <v>474</v>
      </c>
      <c r="I1972" t="s">
        <v>548</v>
      </c>
      <c r="J1972">
        <v>-1312381000</v>
      </c>
      <c r="K1972">
        <v>-20137797.992589694</v>
      </c>
    </row>
    <row r="1973" spans="1:11" x14ac:dyDescent="0.25">
      <c r="A1973">
        <v>1229</v>
      </c>
      <c r="B1973" t="s">
        <v>2300</v>
      </c>
      <c r="C1973" t="s">
        <v>434</v>
      </c>
      <c r="E1973">
        <v>2018</v>
      </c>
      <c r="F1973" s="10">
        <v>43190</v>
      </c>
      <c r="G1973" t="s">
        <v>489</v>
      </c>
      <c r="H1973" t="s">
        <v>474</v>
      </c>
      <c r="I1973" t="s">
        <v>548</v>
      </c>
      <c r="J1973">
        <v>239950000</v>
      </c>
      <c r="K1973">
        <v>3681906.8763734745</v>
      </c>
    </row>
    <row r="1974" spans="1:11" x14ac:dyDescent="0.25">
      <c r="A1974">
        <v>1229</v>
      </c>
      <c r="B1974" t="s">
        <v>2300</v>
      </c>
      <c r="C1974" t="s">
        <v>491</v>
      </c>
      <c r="E1974">
        <v>2018</v>
      </c>
      <c r="F1974" s="10">
        <v>43190</v>
      </c>
      <c r="G1974" t="s">
        <v>489</v>
      </c>
      <c r="H1974" t="s">
        <v>474</v>
      </c>
      <c r="I1974" t="s">
        <v>548</v>
      </c>
      <c r="J1974">
        <v>2279514000</v>
      </c>
      <c r="K1974">
        <v>34977946.536318421</v>
      </c>
    </row>
    <row r="1975" spans="1:11" x14ac:dyDescent="0.25">
      <c r="A1975">
        <v>1277</v>
      </c>
      <c r="B1975" t="s">
        <v>2261</v>
      </c>
      <c r="C1975" t="s">
        <v>436</v>
      </c>
      <c r="E1975">
        <v>2018</v>
      </c>
      <c r="F1975" s="10">
        <v>43190</v>
      </c>
      <c r="G1975" t="s">
        <v>489</v>
      </c>
      <c r="H1975" t="s">
        <v>474</v>
      </c>
      <c r="I1975" t="s">
        <v>548</v>
      </c>
      <c r="J1975">
        <v>-13783800000</v>
      </c>
      <c r="K1975">
        <v>-211505180.25653967</v>
      </c>
    </row>
    <row r="1976" spans="1:11" x14ac:dyDescent="0.25">
      <c r="A1976">
        <v>1277</v>
      </c>
      <c r="B1976" t="s">
        <v>2261</v>
      </c>
      <c r="C1976" t="s">
        <v>2336</v>
      </c>
      <c r="E1976">
        <v>2018</v>
      </c>
      <c r="F1976" s="10">
        <v>43190</v>
      </c>
      <c r="G1976" t="s">
        <v>489</v>
      </c>
      <c r="H1976" t="s">
        <v>474</v>
      </c>
      <c r="I1976" t="s">
        <v>548</v>
      </c>
      <c r="J1976">
        <v>3530700000</v>
      </c>
      <c r="K1976">
        <v>54176739.355748393</v>
      </c>
    </row>
    <row r="1977" spans="1:11" x14ac:dyDescent="0.25">
      <c r="A1977">
        <v>1277</v>
      </c>
      <c r="B1977" t="s">
        <v>2261</v>
      </c>
      <c r="C1977" t="s">
        <v>2337</v>
      </c>
      <c r="E1977">
        <v>2018</v>
      </c>
      <c r="F1977" s="10">
        <v>43190</v>
      </c>
      <c r="G1977" t="s">
        <v>489</v>
      </c>
      <c r="H1977" t="s">
        <v>474</v>
      </c>
      <c r="I1977" t="s">
        <v>548</v>
      </c>
      <c r="J1977">
        <v>-19830900000</v>
      </c>
      <c r="K1977">
        <v>-304294757.55230147</v>
      </c>
    </row>
    <row r="1978" spans="1:11" x14ac:dyDescent="0.25">
      <c r="A1978">
        <v>1277</v>
      </c>
      <c r="B1978" t="s">
        <v>2261</v>
      </c>
      <c r="C1978" t="s">
        <v>490</v>
      </c>
      <c r="E1978">
        <v>2018</v>
      </c>
      <c r="F1978" s="10">
        <v>43190</v>
      </c>
      <c r="G1978" t="s">
        <v>489</v>
      </c>
      <c r="H1978" t="s">
        <v>474</v>
      </c>
      <c r="I1978" t="s">
        <v>548</v>
      </c>
      <c r="J1978">
        <v>5603900000</v>
      </c>
      <c r="K1978">
        <v>85988905.790828556</v>
      </c>
    </row>
    <row r="1979" spans="1:11" x14ac:dyDescent="0.25">
      <c r="A1979">
        <v>1277</v>
      </c>
      <c r="B1979" t="s">
        <v>2261</v>
      </c>
      <c r="C1979" t="s">
        <v>434</v>
      </c>
      <c r="E1979">
        <v>2018</v>
      </c>
      <c r="F1979" s="10">
        <v>43190</v>
      </c>
      <c r="G1979" t="s">
        <v>489</v>
      </c>
      <c r="H1979" t="s">
        <v>474</v>
      </c>
      <c r="I1979" t="s">
        <v>548</v>
      </c>
      <c r="J1979">
        <v>117700000</v>
      </c>
      <c r="K1979">
        <v>1806044.7566124524</v>
      </c>
    </row>
    <row r="1980" spans="1:11" x14ac:dyDescent="0.25">
      <c r="A1980">
        <v>1277</v>
      </c>
      <c r="B1980" t="s">
        <v>2261</v>
      </c>
      <c r="C1980" t="s">
        <v>491</v>
      </c>
      <c r="E1980">
        <v>2018</v>
      </c>
      <c r="F1980" s="10">
        <v>43190</v>
      </c>
      <c r="G1980" t="s">
        <v>489</v>
      </c>
      <c r="H1980" t="s">
        <v>474</v>
      </c>
      <c r="I1980" t="s">
        <v>548</v>
      </c>
      <c r="J1980">
        <v>325500000</v>
      </c>
      <c r="K1980">
        <v>4994626.7483207583</v>
      </c>
    </row>
    <row r="1981" spans="1:11" x14ac:dyDescent="0.25">
      <c r="A1981">
        <v>1355</v>
      </c>
      <c r="B1981" t="s">
        <v>139</v>
      </c>
      <c r="C1981" t="s">
        <v>436</v>
      </c>
      <c r="E1981">
        <v>2018</v>
      </c>
      <c r="F1981" s="10">
        <v>43190</v>
      </c>
      <c r="G1981" t="s">
        <v>489</v>
      </c>
      <c r="H1981" t="s">
        <v>474</v>
      </c>
      <c r="I1981" t="s">
        <v>548</v>
      </c>
      <c r="J1981">
        <v>6440000000</v>
      </c>
      <c r="K1981">
        <v>98818421.687206402</v>
      </c>
    </row>
    <row r="1982" spans="1:11" x14ac:dyDescent="0.25">
      <c r="A1982">
        <v>1355</v>
      </c>
      <c r="B1982" t="s">
        <v>139</v>
      </c>
      <c r="C1982" t="s">
        <v>2336</v>
      </c>
      <c r="E1982">
        <v>2018</v>
      </c>
      <c r="F1982" s="10">
        <v>43190</v>
      </c>
      <c r="G1982" t="s">
        <v>489</v>
      </c>
      <c r="H1982" t="s">
        <v>474</v>
      </c>
      <c r="I1982" t="s">
        <v>548</v>
      </c>
      <c r="J1982">
        <v>101885400000</v>
      </c>
      <c r="K1982">
        <v>1563378015.6785247</v>
      </c>
    </row>
    <row r="1983" spans="1:11" x14ac:dyDescent="0.25">
      <c r="A1983">
        <v>1355</v>
      </c>
      <c r="B1983" t="s">
        <v>139</v>
      </c>
      <c r="C1983" t="s">
        <v>2337</v>
      </c>
      <c r="E1983">
        <v>2018</v>
      </c>
      <c r="F1983" s="10">
        <v>43190</v>
      </c>
      <c r="G1983" t="s">
        <v>489</v>
      </c>
      <c r="H1983" t="s">
        <v>474</v>
      </c>
      <c r="I1983" t="s">
        <v>548</v>
      </c>
      <c r="J1983">
        <v>10900000000</v>
      </c>
      <c r="K1983">
        <v>167254782.04822201</v>
      </c>
    </row>
    <row r="1984" spans="1:11" x14ac:dyDescent="0.25">
      <c r="A1984">
        <v>1355</v>
      </c>
      <c r="B1984" t="s">
        <v>139</v>
      </c>
      <c r="C1984" t="s">
        <v>490</v>
      </c>
      <c r="E1984">
        <v>2018</v>
      </c>
      <c r="F1984" s="10">
        <v>43190</v>
      </c>
      <c r="G1984" t="s">
        <v>489</v>
      </c>
      <c r="H1984" t="s">
        <v>474</v>
      </c>
      <c r="I1984" t="s">
        <v>548</v>
      </c>
      <c r="J1984">
        <v>14987900000</v>
      </c>
      <c r="K1984">
        <v>229981463.10647216</v>
      </c>
    </row>
    <row r="1985" spans="1:11" x14ac:dyDescent="0.25">
      <c r="A1985">
        <v>1355</v>
      </c>
      <c r="B1985" t="s">
        <v>139</v>
      </c>
      <c r="C1985" t="s">
        <v>434</v>
      </c>
      <c r="E1985">
        <v>2018</v>
      </c>
      <c r="F1985" s="10">
        <v>43190</v>
      </c>
      <c r="G1985" t="s">
        <v>489</v>
      </c>
      <c r="H1985" t="s">
        <v>474</v>
      </c>
      <c r="I1985" t="s">
        <v>548</v>
      </c>
      <c r="J1985">
        <v>2013300000</v>
      </c>
      <c r="K1985">
        <v>30893032.357585814</v>
      </c>
    </row>
    <row r="1986" spans="1:11" x14ac:dyDescent="0.25">
      <c r="A1986">
        <v>1355</v>
      </c>
      <c r="B1986" t="s">
        <v>139</v>
      </c>
      <c r="C1986" t="s">
        <v>491</v>
      </c>
      <c r="E1986">
        <v>2018</v>
      </c>
      <c r="F1986" s="10">
        <v>43190</v>
      </c>
      <c r="G1986" t="s">
        <v>489</v>
      </c>
      <c r="H1986" t="s">
        <v>474</v>
      </c>
      <c r="I1986" t="s">
        <v>548</v>
      </c>
      <c r="J1986">
        <v>102100000</v>
      </c>
      <c r="K1986">
        <v>1566670.9401030703</v>
      </c>
    </row>
    <row r="1987" spans="1:11" x14ac:dyDescent="0.25">
      <c r="A1987">
        <v>1384</v>
      </c>
      <c r="B1987" t="s">
        <v>140</v>
      </c>
      <c r="C1987" t="s">
        <v>436</v>
      </c>
      <c r="E1987">
        <v>2018</v>
      </c>
      <c r="F1987" s="10">
        <v>43190</v>
      </c>
      <c r="G1987" t="s">
        <v>489</v>
      </c>
      <c r="H1987" t="s">
        <v>474</v>
      </c>
      <c r="I1987" t="s">
        <v>548</v>
      </c>
      <c r="J1987">
        <v>64076640000</v>
      </c>
      <c r="K1987">
        <v>983222427.30113614</v>
      </c>
    </row>
    <row r="1988" spans="1:11" x14ac:dyDescent="0.25">
      <c r="A1988">
        <v>1384</v>
      </c>
      <c r="B1988" t="s">
        <v>140</v>
      </c>
      <c r="C1988" t="s">
        <v>2336</v>
      </c>
      <c r="E1988">
        <v>2018</v>
      </c>
      <c r="F1988" s="10">
        <v>43190</v>
      </c>
      <c r="G1988" t="s">
        <v>489</v>
      </c>
      <c r="H1988" t="s">
        <v>474</v>
      </c>
      <c r="I1988" t="s">
        <v>548</v>
      </c>
      <c r="J1988">
        <v>187987840000</v>
      </c>
      <c r="K1988">
        <v>2884574789.6253242</v>
      </c>
    </row>
    <row r="1989" spans="1:11" x14ac:dyDescent="0.25">
      <c r="A1989">
        <v>1384</v>
      </c>
      <c r="B1989" t="s">
        <v>140</v>
      </c>
      <c r="C1989" t="s">
        <v>2337</v>
      </c>
      <c r="E1989">
        <v>2018</v>
      </c>
      <c r="F1989" s="10">
        <v>43190</v>
      </c>
      <c r="G1989" t="s">
        <v>489</v>
      </c>
      <c r="H1989" t="s">
        <v>474</v>
      </c>
      <c r="I1989" t="s">
        <v>548</v>
      </c>
      <c r="J1989">
        <v>-18868500000</v>
      </c>
      <c r="K1989">
        <v>-289527234.41072267</v>
      </c>
    </row>
    <row r="1990" spans="1:11" x14ac:dyDescent="0.25">
      <c r="A1990">
        <v>1384</v>
      </c>
      <c r="B1990" t="s">
        <v>140</v>
      </c>
      <c r="C1990" t="s">
        <v>490</v>
      </c>
      <c r="E1990">
        <v>2018</v>
      </c>
      <c r="F1990" s="10">
        <v>43190</v>
      </c>
      <c r="G1990" t="s">
        <v>489</v>
      </c>
      <c r="H1990" t="s">
        <v>474</v>
      </c>
      <c r="I1990" t="s">
        <v>548</v>
      </c>
      <c r="J1990">
        <v>65156910000</v>
      </c>
      <c r="K1990">
        <v>999798603.76014841</v>
      </c>
    </row>
    <row r="1991" spans="1:11" x14ac:dyDescent="0.25">
      <c r="A1991">
        <v>1384</v>
      </c>
      <c r="B1991" t="s">
        <v>140</v>
      </c>
      <c r="C1991" t="s">
        <v>434</v>
      </c>
      <c r="E1991">
        <v>2018</v>
      </c>
      <c r="F1991" s="10">
        <v>43190</v>
      </c>
      <c r="G1991" t="s">
        <v>489</v>
      </c>
      <c r="H1991" t="s">
        <v>474</v>
      </c>
      <c r="I1991" t="s">
        <v>548</v>
      </c>
      <c r="J1991">
        <v>14536870000</v>
      </c>
      <c r="K1991">
        <v>223060644.35902175</v>
      </c>
    </row>
    <row r="1992" spans="1:11" x14ac:dyDescent="0.25">
      <c r="A1992">
        <v>1384</v>
      </c>
      <c r="B1992" t="s">
        <v>140</v>
      </c>
      <c r="C1992" t="s">
        <v>491</v>
      </c>
      <c r="E1992">
        <v>2018</v>
      </c>
      <c r="F1992" s="10">
        <v>43190</v>
      </c>
      <c r="G1992" t="s">
        <v>489</v>
      </c>
      <c r="H1992" t="s">
        <v>474</v>
      </c>
      <c r="I1992" t="s">
        <v>548</v>
      </c>
      <c r="J1992">
        <v>3251360000</v>
      </c>
      <c r="K1992">
        <v>49890413.592688724</v>
      </c>
    </row>
    <row r="1993" spans="1:11" x14ac:dyDescent="0.25">
      <c r="A1993">
        <v>1392</v>
      </c>
      <c r="B1993" t="s">
        <v>141</v>
      </c>
      <c r="C1993" t="s">
        <v>436</v>
      </c>
      <c r="E1993">
        <v>2018</v>
      </c>
      <c r="F1993" s="10">
        <v>43190</v>
      </c>
      <c r="G1993" t="s">
        <v>489</v>
      </c>
      <c r="H1993" t="s">
        <v>474</v>
      </c>
      <c r="I1993" t="s">
        <v>548</v>
      </c>
      <c r="J1993">
        <v>814800000</v>
      </c>
      <c r="K1993">
        <v>12502678.569990028</v>
      </c>
    </row>
    <row r="1994" spans="1:11" x14ac:dyDescent="0.25">
      <c r="A1994">
        <v>1392</v>
      </c>
      <c r="B1994" t="s">
        <v>141</v>
      </c>
      <c r="C1994" t="s">
        <v>2336</v>
      </c>
      <c r="E1994">
        <v>2018</v>
      </c>
      <c r="F1994" s="10">
        <v>43190</v>
      </c>
      <c r="G1994" t="s">
        <v>489</v>
      </c>
      <c r="H1994" t="s">
        <v>474</v>
      </c>
      <c r="I1994" t="s">
        <v>548</v>
      </c>
      <c r="J1994">
        <v>10759500000</v>
      </c>
      <c r="K1994">
        <v>165098883.25209585</v>
      </c>
    </row>
    <row r="1995" spans="1:11" x14ac:dyDescent="0.25">
      <c r="A1995">
        <v>1392</v>
      </c>
      <c r="B1995" t="s">
        <v>141</v>
      </c>
      <c r="C1995" t="s">
        <v>2337</v>
      </c>
      <c r="E1995">
        <v>2018</v>
      </c>
      <c r="F1995" s="10">
        <v>43190</v>
      </c>
      <c r="G1995" t="s">
        <v>489</v>
      </c>
      <c r="H1995" t="s">
        <v>474</v>
      </c>
      <c r="I1995" t="s">
        <v>548</v>
      </c>
      <c r="J1995">
        <v>398600000</v>
      </c>
      <c r="K1995">
        <v>6116307.9013230549</v>
      </c>
    </row>
    <row r="1996" spans="1:11" x14ac:dyDescent="0.25">
      <c r="A1996">
        <v>1392</v>
      </c>
      <c r="B1996" t="s">
        <v>141</v>
      </c>
      <c r="C1996" t="s">
        <v>490</v>
      </c>
      <c r="E1996">
        <v>2018</v>
      </c>
      <c r="F1996" s="10">
        <v>43190</v>
      </c>
      <c r="G1996" t="s">
        <v>489</v>
      </c>
      <c r="H1996" t="s">
        <v>474</v>
      </c>
      <c r="I1996" t="s">
        <v>548</v>
      </c>
      <c r="J1996">
        <v>34600000</v>
      </c>
      <c r="K1996">
        <v>530918.84943747532</v>
      </c>
    </row>
    <row r="1997" spans="1:11" x14ac:dyDescent="0.25">
      <c r="A1997">
        <v>1392</v>
      </c>
      <c r="B1997" t="s">
        <v>141</v>
      </c>
      <c r="C1997" t="s">
        <v>434</v>
      </c>
      <c r="E1997">
        <v>2018</v>
      </c>
      <c r="F1997" s="10">
        <v>43190</v>
      </c>
      <c r="G1997" t="s">
        <v>489</v>
      </c>
      <c r="H1997" t="s">
        <v>474</v>
      </c>
      <c r="I1997" t="s">
        <v>548</v>
      </c>
      <c r="J1997">
        <v>130800000</v>
      </c>
      <c r="K1997">
        <v>2007057.3845786641</v>
      </c>
    </row>
    <row r="1998" spans="1:11" x14ac:dyDescent="0.25">
      <c r="A1998">
        <v>1392</v>
      </c>
      <c r="B1998" t="s">
        <v>141</v>
      </c>
      <c r="C1998" t="s">
        <v>491</v>
      </c>
      <c r="E1998">
        <v>2018</v>
      </c>
      <c r="F1998" s="10">
        <v>43190</v>
      </c>
      <c r="G1998" t="s">
        <v>489</v>
      </c>
      <c r="H1998" t="s">
        <v>474</v>
      </c>
      <c r="I1998" t="s">
        <v>548</v>
      </c>
      <c r="J1998">
        <v>250800000</v>
      </c>
      <c r="K1998">
        <v>3848394.4346508333</v>
      </c>
    </row>
    <row r="1999" spans="1:11" x14ac:dyDescent="0.25">
      <c r="A1999">
        <v>1408</v>
      </c>
      <c r="B1999" t="s">
        <v>143</v>
      </c>
      <c r="C1999" t="s">
        <v>436</v>
      </c>
      <c r="E1999">
        <v>2018</v>
      </c>
      <c r="F1999" s="10">
        <v>43190</v>
      </c>
      <c r="G1999" t="s">
        <v>489</v>
      </c>
      <c r="H1999" t="s">
        <v>474</v>
      </c>
      <c r="I1999" t="s">
        <v>548</v>
      </c>
      <c r="J1999">
        <v>10647800000</v>
      </c>
      <c r="K1999">
        <v>163384905.347987</v>
      </c>
    </row>
    <row r="2000" spans="1:11" x14ac:dyDescent="0.25">
      <c r="A2000">
        <v>1408</v>
      </c>
      <c r="B2000" t="s">
        <v>143</v>
      </c>
      <c r="C2000" t="s">
        <v>2336</v>
      </c>
      <c r="E2000">
        <v>2018</v>
      </c>
      <c r="F2000" s="10">
        <v>43190</v>
      </c>
      <c r="G2000" t="s">
        <v>489</v>
      </c>
      <c r="H2000" t="s">
        <v>474</v>
      </c>
      <c r="I2000" t="s">
        <v>548</v>
      </c>
      <c r="J2000">
        <v>86920700000</v>
      </c>
      <c r="K2000">
        <v>1333752544.4017332</v>
      </c>
    </row>
    <row r="2001" spans="1:11" x14ac:dyDescent="0.25">
      <c r="A2001">
        <v>1408</v>
      </c>
      <c r="B2001" t="s">
        <v>143</v>
      </c>
      <c r="C2001" t="s">
        <v>2337</v>
      </c>
      <c r="E2001">
        <v>2018</v>
      </c>
      <c r="F2001" s="10">
        <v>43190</v>
      </c>
      <c r="G2001" t="s">
        <v>489</v>
      </c>
      <c r="H2001" t="s">
        <v>474</v>
      </c>
      <c r="I2001" t="s">
        <v>548</v>
      </c>
      <c r="J2001">
        <v>-109700000</v>
      </c>
      <c r="K2001">
        <v>-1683288.9532743078</v>
      </c>
    </row>
    <row r="2002" spans="1:11" x14ac:dyDescent="0.25">
      <c r="A2002">
        <v>1408</v>
      </c>
      <c r="B2002" t="s">
        <v>143</v>
      </c>
      <c r="C2002" t="s">
        <v>490</v>
      </c>
      <c r="E2002">
        <v>2018</v>
      </c>
      <c r="F2002" s="10">
        <v>43190</v>
      </c>
      <c r="G2002" t="s">
        <v>489</v>
      </c>
      <c r="H2002" t="s">
        <v>474</v>
      </c>
      <c r="I2002" t="s">
        <v>548</v>
      </c>
      <c r="J2002">
        <v>5791500000</v>
      </c>
      <c r="K2002">
        <v>88867529.379108056</v>
      </c>
    </row>
    <row r="2003" spans="1:11" x14ac:dyDescent="0.25">
      <c r="A2003">
        <v>1408</v>
      </c>
      <c r="B2003" t="s">
        <v>143</v>
      </c>
      <c r="C2003" t="s">
        <v>434</v>
      </c>
      <c r="E2003">
        <v>2018</v>
      </c>
      <c r="F2003" s="10">
        <v>43190</v>
      </c>
      <c r="G2003" t="s">
        <v>489</v>
      </c>
      <c r="H2003" t="s">
        <v>474</v>
      </c>
      <c r="I2003" t="s">
        <v>548</v>
      </c>
      <c r="J2003">
        <v>3634800000</v>
      </c>
      <c r="K2003">
        <v>55774099.246685997</v>
      </c>
    </row>
    <row r="2004" spans="1:11" x14ac:dyDescent="0.25">
      <c r="A2004">
        <v>1408</v>
      </c>
      <c r="B2004" t="s">
        <v>143</v>
      </c>
      <c r="C2004" t="s">
        <v>491</v>
      </c>
      <c r="E2004">
        <v>2018</v>
      </c>
      <c r="F2004" s="10">
        <v>43190</v>
      </c>
      <c r="G2004" t="s">
        <v>489</v>
      </c>
      <c r="H2004" t="s">
        <v>474</v>
      </c>
      <c r="I2004" t="s">
        <v>548</v>
      </c>
      <c r="J2004">
        <v>1331200000</v>
      </c>
      <c r="K2004">
        <v>20426565.67546726</v>
      </c>
    </row>
    <row r="2005" spans="1:11" x14ac:dyDescent="0.25">
      <c r="A2005">
        <v>1518</v>
      </c>
      <c r="B2005" t="s">
        <v>2295</v>
      </c>
      <c r="C2005" t="s">
        <v>436</v>
      </c>
      <c r="E2005">
        <v>2018</v>
      </c>
      <c r="F2005" s="10">
        <v>43190</v>
      </c>
      <c r="G2005" t="s">
        <v>489</v>
      </c>
      <c r="H2005" t="s">
        <v>474</v>
      </c>
      <c r="I2005" t="s">
        <v>548</v>
      </c>
      <c r="J2005">
        <v>8499600000</v>
      </c>
      <c r="K2005">
        <v>130421903.25661172</v>
      </c>
    </row>
    <row r="2006" spans="1:11" x14ac:dyDescent="0.25">
      <c r="A2006">
        <v>1518</v>
      </c>
      <c r="B2006" t="s">
        <v>2295</v>
      </c>
      <c r="C2006" t="s">
        <v>2336</v>
      </c>
      <c r="E2006">
        <v>2018</v>
      </c>
      <c r="F2006" s="10">
        <v>43190</v>
      </c>
      <c r="G2006" t="s">
        <v>489</v>
      </c>
      <c r="H2006" t="s">
        <v>474</v>
      </c>
      <c r="I2006" t="s">
        <v>548</v>
      </c>
      <c r="J2006">
        <v>84920000000</v>
      </c>
      <c r="K2006">
        <v>1303052852.4344049</v>
      </c>
    </row>
    <row r="2007" spans="1:11" x14ac:dyDescent="0.25">
      <c r="A2007">
        <v>1518</v>
      </c>
      <c r="B2007" t="s">
        <v>2295</v>
      </c>
      <c r="C2007" t="s">
        <v>2337</v>
      </c>
      <c r="E2007">
        <v>2018</v>
      </c>
      <c r="F2007" s="10">
        <v>43190</v>
      </c>
      <c r="G2007" t="s">
        <v>489</v>
      </c>
      <c r="H2007" t="s">
        <v>474</v>
      </c>
      <c r="I2007" t="s">
        <v>548</v>
      </c>
      <c r="J2007">
        <v>1387300000</v>
      </c>
      <c r="K2007">
        <v>21287390.746376</v>
      </c>
    </row>
    <row r="2008" spans="1:11" x14ac:dyDescent="0.25">
      <c r="A2008">
        <v>1518</v>
      </c>
      <c r="B2008" t="s">
        <v>2295</v>
      </c>
      <c r="C2008" t="s">
        <v>490</v>
      </c>
      <c r="E2008">
        <v>2018</v>
      </c>
      <c r="F2008" s="10">
        <v>43190</v>
      </c>
      <c r="G2008" t="s">
        <v>489</v>
      </c>
      <c r="H2008" t="s">
        <v>474</v>
      </c>
      <c r="I2008" t="s">
        <v>548</v>
      </c>
      <c r="J2008">
        <v>4595600000</v>
      </c>
      <c r="K2008">
        <v>70517071.227597162</v>
      </c>
    </row>
    <row r="2009" spans="1:11" x14ac:dyDescent="0.25">
      <c r="A2009">
        <v>1518</v>
      </c>
      <c r="B2009" t="s">
        <v>2295</v>
      </c>
      <c r="C2009" t="s">
        <v>434</v>
      </c>
      <c r="E2009">
        <v>2018</v>
      </c>
      <c r="F2009" s="10">
        <v>43190</v>
      </c>
      <c r="G2009" t="s">
        <v>489</v>
      </c>
      <c r="H2009" t="s">
        <v>474</v>
      </c>
      <c r="I2009" t="s">
        <v>548</v>
      </c>
      <c r="J2009">
        <v>1715100000</v>
      </c>
      <c r="K2009">
        <v>26317309.788156476</v>
      </c>
    </row>
    <row r="2010" spans="1:11" x14ac:dyDescent="0.25">
      <c r="A2010">
        <v>1518</v>
      </c>
      <c r="B2010" t="s">
        <v>2295</v>
      </c>
      <c r="C2010" t="s">
        <v>491</v>
      </c>
      <c r="E2010">
        <v>2018</v>
      </c>
      <c r="F2010" s="10">
        <v>43190</v>
      </c>
      <c r="G2010" t="s">
        <v>489</v>
      </c>
      <c r="H2010" t="s">
        <v>474</v>
      </c>
      <c r="I2010" t="s">
        <v>548</v>
      </c>
      <c r="J2010">
        <v>801600000</v>
      </c>
      <c r="K2010">
        <v>12300131.494482089</v>
      </c>
    </row>
    <row r="2011" spans="1:11" x14ac:dyDescent="0.25">
      <c r="A2011">
        <v>1730</v>
      </c>
      <c r="B2011" t="s">
        <v>145</v>
      </c>
      <c r="C2011" t="s">
        <v>436</v>
      </c>
      <c r="E2011">
        <v>2018</v>
      </c>
      <c r="F2011" s="10">
        <v>43190</v>
      </c>
      <c r="G2011" t="s">
        <v>489</v>
      </c>
      <c r="H2011" t="s">
        <v>474</v>
      </c>
      <c r="I2011" t="s">
        <v>548</v>
      </c>
      <c r="J2011">
        <v>2581900000</v>
      </c>
      <c r="K2011">
        <v>39617901.079844445</v>
      </c>
    </row>
    <row r="2012" spans="1:11" x14ac:dyDescent="0.25">
      <c r="A2012">
        <v>1730</v>
      </c>
      <c r="B2012" t="s">
        <v>145</v>
      </c>
      <c r="C2012" t="s">
        <v>2336</v>
      </c>
      <c r="E2012">
        <v>2018</v>
      </c>
      <c r="F2012" s="10">
        <v>43190</v>
      </c>
      <c r="G2012" t="s">
        <v>489</v>
      </c>
      <c r="H2012" t="s">
        <v>474</v>
      </c>
      <c r="I2012" t="s">
        <v>548</v>
      </c>
      <c r="J2012">
        <v>14117111000</v>
      </c>
      <c r="K2012">
        <v>216619662.70234472</v>
      </c>
    </row>
    <row r="2013" spans="1:11" x14ac:dyDescent="0.25">
      <c r="A2013">
        <v>1730</v>
      </c>
      <c r="B2013" t="s">
        <v>145</v>
      </c>
      <c r="C2013" t="s">
        <v>2337</v>
      </c>
      <c r="E2013">
        <v>2018</v>
      </c>
      <c r="F2013" s="10">
        <v>43190</v>
      </c>
      <c r="G2013" t="s">
        <v>489</v>
      </c>
      <c r="H2013" t="s">
        <v>474</v>
      </c>
      <c r="I2013" t="s">
        <v>548</v>
      </c>
      <c r="J2013">
        <v>431163000</v>
      </c>
      <c r="K2013">
        <v>6615970.0543355551</v>
      </c>
    </row>
    <row r="2014" spans="1:11" x14ac:dyDescent="0.25">
      <c r="A2014">
        <v>1730</v>
      </c>
      <c r="B2014" t="s">
        <v>145</v>
      </c>
      <c r="C2014" t="s">
        <v>490</v>
      </c>
      <c r="E2014">
        <v>2018</v>
      </c>
      <c r="F2014" s="10">
        <v>43190</v>
      </c>
      <c r="G2014" t="s">
        <v>489</v>
      </c>
      <c r="H2014" t="s">
        <v>474</v>
      </c>
      <c r="I2014" t="s">
        <v>548</v>
      </c>
      <c r="J2014">
        <v>1955712000</v>
      </c>
      <c r="K2014">
        <v>30009374.707256179</v>
      </c>
    </row>
    <row r="2015" spans="1:11" x14ac:dyDescent="0.25">
      <c r="A2015">
        <v>1730</v>
      </c>
      <c r="B2015" t="s">
        <v>145</v>
      </c>
      <c r="C2015" t="s">
        <v>434</v>
      </c>
      <c r="E2015">
        <v>2018</v>
      </c>
      <c r="F2015" s="10">
        <v>43190</v>
      </c>
      <c r="G2015" t="s">
        <v>489</v>
      </c>
      <c r="H2015" t="s">
        <v>474</v>
      </c>
      <c r="I2015" t="s">
        <v>548</v>
      </c>
      <c r="J2015">
        <v>76556000</v>
      </c>
      <c r="K2015">
        <v>1174711.6600443746</v>
      </c>
    </row>
    <row r="2016" spans="1:11" x14ac:dyDescent="0.25">
      <c r="A2016">
        <v>1730</v>
      </c>
      <c r="B2016" t="s">
        <v>145</v>
      </c>
      <c r="C2016" t="s">
        <v>491</v>
      </c>
      <c r="E2016">
        <v>2018</v>
      </c>
      <c r="F2016" s="10">
        <v>43190</v>
      </c>
      <c r="G2016" t="s">
        <v>489</v>
      </c>
      <c r="H2016" t="s">
        <v>474</v>
      </c>
      <c r="I2016" t="s">
        <v>548</v>
      </c>
      <c r="J2016">
        <v>118508000</v>
      </c>
      <c r="K2016">
        <v>1818443.092749605</v>
      </c>
    </row>
    <row r="2017" spans="1:11" x14ac:dyDescent="0.25">
      <c r="A2017">
        <v>1783</v>
      </c>
      <c r="B2017" t="s">
        <v>146</v>
      </c>
      <c r="C2017" t="s">
        <v>436</v>
      </c>
      <c r="E2017">
        <v>2018</v>
      </c>
      <c r="F2017" s="10">
        <v>43190</v>
      </c>
      <c r="G2017" t="s">
        <v>489</v>
      </c>
      <c r="H2017" t="s">
        <v>474</v>
      </c>
      <c r="I2017" t="s">
        <v>548</v>
      </c>
      <c r="J2017">
        <v>5798124000</v>
      </c>
      <c r="K2017">
        <v>88969171.184272036</v>
      </c>
    </row>
    <row r="2018" spans="1:11" x14ac:dyDescent="0.25">
      <c r="A2018">
        <v>1783</v>
      </c>
      <c r="B2018" t="s">
        <v>146</v>
      </c>
      <c r="C2018" t="s">
        <v>2336</v>
      </c>
      <c r="E2018">
        <v>2018</v>
      </c>
      <c r="F2018" s="10">
        <v>43190</v>
      </c>
      <c r="G2018" t="s">
        <v>489</v>
      </c>
      <c r="H2018" t="s">
        <v>474</v>
      </c>
      <c r="I2018" t="s">
        <v>548</v>
      </c>
      <c r="J2018">
        <v>92757931000</v>
      </c>
      <c r="K2018">
        <v>1423321791.9861484</v>
      </c>
    </row>
    <row r="2019" spans="1:11" x14ac:dyDescent="0.25">
      <c r="A2019">
        <v>1783</v>
      </c>
      <c r="B2019" t="s">
        <v>146</v>
      </c>
      <c r="C2019" t="s">
        <v>2337</v>
      </c>
      <c r="E2019">
        <v>2018</v>
      </c>
      <c r="F2019" s="10">
        <v>43190</v>
      </c>
      <c r="G2019" t="s">
        <v>489</v>
      </c>
      <c r="H2019" t="s">
        <v>474</v>
      </c>
      <c r="I2019" t="s">
        <v>548</v>
      </c>
      <c r="J2019">
        <v>1869603000</v>
      </c>
      <c r="K2019">
        <v>28688077.273550645</v>
      </c>
    </row>
    <row r="2020" spans="1:11" x14ac:dyDescent="0.25">
      <c r="A2020">
        <v>1783</v>
      </c>
      <c r="B2020" t="s">
        <v>146</v>
      </c>
      <c r="C2020" t="s">
        <v>490</v>
      </c>
      <c r="E2020">
        <v>2018</v>
      </c>
      <c r="F2020" s="10">
        <v>43190</v>
      </c>
      <c r="G2020" t="s">
        <v>489</v>
      </c>
      <c r="H2020" t="s">
        <v>474</v>
      </c>
      <c r="I2020" t="s">
        <v>548</v>
      </c>
      <c r="J2020">
        <v>1606211000</v>
      </c>
      <c r="K2020">
        <v>24646465.204445571</v>
      </c>
    </row>
    <row r="2021" spans="1:11" x14ac:dyDescent="0.25">
      <c r="A2021">
        <v>1783</v>
      </c>
      <c r="B2021" t="s">
        <v>146</v>
      </c>
      <c r="C2021" t="s">
        <v>434</v>
      </c>
      <c r="E2021">
        <v>2018</v>
      </c>
      <c r="F2021" s="10">
        <v>43190</v>
      </c>
      <c r="G2021" t="s">
        <v>489</v>
      </c>
      <c r="H2021" t="s">
        <v>474</v>
      </c>
      <c r="I2021" t="s">
        <v>548</v>
      </c>
      <c r="J2021">
        <v>1218033000</v>
      </c>
      <c r="K2021">
        <v>18690077.425921284</v>
      </c>
    </row>
    <row r="2022" spans="1:11" x14ac:dyDescent="0.25">
      <c r="A2022">
        <v>1783</v>
      </c>
      <c r="B2022" t="s">
        <v>146</v>
      </c>
      <c r="C2022" t="s">
        <v>491</v>
      </c>
      <c r="E2022">
        <v>2018</v>
      </c>
      <c r="F2022" s="10">
        <v>43190</v>
      </c>
      <c r="G2022" t="s">
        <v>489</v>
      </c>
      <c r="H2022" t="s">
        <v>474</v>
      </c>
      <c r="I2022" t="s">
        <v>548</v>
      </c>
      <c r="J2022">
        <v>1104277000</v>
      </c>
      <c r="K2022">
        <v>16944551.280354537</v>
      </c>
    </row>
    <row r="2023" spans="1:11" x14ac:dyDescent="0.25">
      <c r="A2023">
        <v>1792</v>
      </c>
      <c r="B2023" t="s">
        <v>2269</v>
      </c>
      <c r="C2023" t="s">
        <v>436</v>
      </c>
      <c r="E2023">
        <v>2018</v>
      </c>
      <c r="F2023" s="10">
        <v>43190</v>
      </c>
      <c r="G2023" t="s">
        <v>489</v>
      </c>
      <c r="H2023" t="s">
        <v>474</v>
      </c>
      <c r="I2023" t="s">
        <v>548</v>
      </c>
      <c r="J2023">
        <v>4973100000</v>
      </c>
      <c r="K2023">
        <v>76309610.697615862</v>
      </c>
    </row>
    <row r="2024" spans="1:11" x14ac:dyDescent="0.25">
      <c r="A2024">
        <v>1792</v>
      </c>
      <c r="B2024" t="s">
        <v>2269</v>
      </c>
      <c r="C2024" t="s">
        <v>2336</v>
      </c>
      <c r="E2024">
        <v>2018</v>
      </c>
      <c r="F2024" s="10">
        <v>43190</v>
      </c>
      <c r="G2024" t="s">
        <v>489</v>
      </c>
      <c r="H2024" t="s">
        <v>474</v>
      </c>
      <c r="I2024" t="s">
        <v>548</v>
      </c>
      <c r="J2024">
        <v>46020300000</v>
      </c>
      <c r="K2024">
        <v>706157362.04530191</v>
      </c>
    </row>
    <row r="2025" spans="1:11" x14ac:dyDescent="0.25">
      <c r="A2025">
        <v>1792</v>
      </c>
      <c r="B2025" t="s">
        <v>2269</v>
      </c>
      <c r="C2025" t="s">
        <v>2337</v>
      </c>
      <c r="E2025">
        <v>2018</v>
      </c>
      <c r="F2025" s="10">
        <v>43190</v>
      </c>
      <c r="G2025" t="s">
        <v>489</v>
      </c>
      <c r="H2025" t="s">
        <v>474</v>
      </c>
      <c r="I2025" t="s">
        <v>548</v>
      </c>
      <c r="J2025">
        <v>2562900000</v>
      </c>
      <c r="K2025">
        <v>39326356.046916351</v>
      </c>
    </row>
    <row r="2026" spans="1:11" x14ac:dyDescent="0.25">
      <c r="A2026">
        <v>1792</v>
      </c>
      <c r="B2026" t="s">
        <v>2269</v>
      </c>
      <c r="C2026" t="s">
        <v>490</v>
      </c>
      <c r="E2026">
        <v>2018</v>
      </c>
      <c r="F2026" s="10">
        <v>43190</v>
      </c>
      <c r="G2026" t="s">
        <v>489</v>
      </c>
      <c r="H2026" t="s">
        <v>474</v>
      </c>
      <c r="I2026" t="s">
        <v>548</v>
      </c>
      <c r="J2026">
        <v>-71700000</v>
      </c>
      <c r="K2026">
        <v>-1100198.8874181209</v>
      </c>
    </row>
    <row r="2027" spans="1:11" x14ac:dyDescent="0.25">
      <c r="A2027">
        <v>1792</v>
      </c>
      <c r="B2027" t="s">
        <v>2269</v>
      </c>
      <c r="C2027" t="s">
        <v>434</v>
      </c>
      <c r="E2027">
        <v>2018</v>
      </c>
      <c r="F2027" s="10">
        <v>43190</v>
      </c>
      <c r="G2027" t="s">
        <v>489</v>
      </c>
      <c r="H2027" t="s">
        <v>474</v>
      </c>
      <c r="I2027" t="s">
        <v>548</v>
      </c>
      <c r="J2027">
        <v>824400000</v>
      </c>
      <c r="K2027">
        <v>12649985.5339958</v>
      </c>
    </row>
    <row r="2028" spans="1:11" x14ac:dyDescent="0.25">
      <c r="A2028">
        <v>1792</v>
      </c>
      <c r="B2028" t="s">
        <v>2269</v>
      </c>
      <c r="C2028" t="s">
        <v>491</v>
      </c>
      <c r="E2028">
        <v>2018</v>
      </c>
      <c r="F2028" s="10">
        <v>43190</v>
      </c>
      <c r="G2028" t="s">
        <v>489</v>
      </c>
      <c r="H2028" t="s">
        <v>474</v>
      </c>
      <c r="I2028" t="s">
        <v>548</v>
      </c>
      <c r="J2028">
        <v>1657500000</v>
      </c>
      <c r="K2028">
        <v>25433468.004121833</v>
      </c>
    </row>
    <row r="2029" spans="1:11" x14ac:dyDescent="0.25">
      <c r="A2029">
        <v>10976</v>
      </c>
      <c r="B2029" t="s">
        <v>3326</v>
      </c>
      <c r="C2029" t="s">
        <v>436</v>
      </c>
      <c r="E2029">
        <v>2018</v>
      </c>
      <c r="F2029" s="10">
        <v>43190</v>
      </c>
      <c r="G2029" t="s">
        <v>489</v>
      </c>
      <c r="H2029" t="s">
        <v>474</v>
      </c>
      <c r="I2029" t="s">
        <v>548</v>
      </c>
      <c r="J2029">
        <v>10962560000</v>
      </c>
      <c r="K2029">
        <v>168214732.43032631</v>
      </c>
    </row>
    <row r="2030" spans="1:11" x14ac:dyDescent="0.25">
      <c r="A2030">
        <v>10976</v>
      </c>
      <c r="B2030" t="s">
        <v>3326</v>
      </c>
      <c r="C2030" t="s">
        <v>2336</v>
      </c>
      <c r="E2030">
        <v>2018</v>
      </c>
      <c r="F2030" s="10">
        <v>43190</v>
      </c>
      <c r="G2030" t="s">
        <v>489</v>
      </c>
      <c r="H2030" t="s">
        <v>474</v>
      </c>
      <c r="I2030" t="s">
        <v>548</v>
      </c>
      <c r="J2030">
        <v>80563650000</v>
      </c>
      <c r="K2030">
        <v>1236206946.9503891</v>
      </c>
    </row>
    <row r="2031" spans="1:11" x14ac:dyDescent="0.25">
      <c r="A2031">
        <v>10976</v>
      </c>
      <c r="B2031" t="s">
        <v>3326</v>
      </c>
      <c r="C2031" t="s">
        <v>2337</v>
      </c>
      <c r="E2031">
        <v>2018</v>
      </c>
      <c r="F2031" s="10">
        <v>43190</v>
      </c>
      <c r="G2031" t="s">
        <v>489</v>
      </c>
      <c r="H2031" t="s">
        <v>474</v>
      </c>
      <c r="I2031" t="s">
        <v>548</v>
      </c>
      <c r="J2031">
        <v>2212930000</v>
      </c>
      <c r="K2031">
        <v>33956249.985135041</v>
      </c>
    </row>
    <row r="2032" spans="1:11" x14ac:dyDescent="0.25">
      <c r="A2032">
        <v>10976</v>
      </c>
      <c r="B2032" t="s">
        <v>3326</v>
      </c>
      <c r="C2032" t="s">
        <v>490</v>
      </c>
      <c r="E2032">
        <v>2018</v>
      </c>
      <c r="F2032" s="10">
        <v>43190</v>
      </c>
      <c r="G2032" t="s">
        <v>489</v>
      </c>
      <c r="H2032" t="s">
        <v>474</v>
      </c>
      <c r="I2032" t="s">
        <v>548</v>
      </c>
      <c r="J2032">
        <v>4584920000</v>
      </c>
      <c r="K2032">
        <v>70353192.230140746</v>
      </c>
    </row>
    <row r="2033" spans="1:11" x14ac:dyDescent="0.25">
      <c r="A2033">
        <v>10976</v>
      </c>
      <c r="B2033" t="s">
        <v>3326</v>
      </c>
      <c r="C2033" t="s">
        <v>434</v>
      </c>
      <c r="E2033">
        <v>2018</v>
      </c>
      <c r="F2033" s="10">
        <v>43190</v>
      </c>
      <c r="G2033" t="s">
        <v>489</v>
      </c>
      <c r="H2033" t="s">
        <v>474</v>
      </c>
      <c r="I2033" t="s">
        <v>548</v>
      </c>
      <c r="J2033">
        <v>3385850000</v>
      </c>
      <c r="K2033">
        <v>51954092.091557108</v>
      </c>
    </row>
    <row r="2034" spans="1:11" x14ac:dyDescent="0.25">
      <c r="A2034">
        <v>10976</v>
      </c>
      <c r="B2034" t="s">
        <v>3326</v>
      </c>
      <c r="C2034" t="s">
        <v>491</v>
      </c>
      <c r="E2034">
        <v>2018</v>
      </c>
      <c r="F2034" s="10">
        <v>43190</v>
      </c>
      <c r="G2034" t="s">
        <v>489</v>
      </c>
      <c r="H2034" t="s">
        <v>474</v>
      </c>
      <c r="I2034" t="s">
        <v>548</v>
      </c>
      <c r="J2034">
        <v>778860000</v>
      </c>
      <c r="K2034">
        <v>11951198.123493413</v>
      </c>
    </row>
    <row r="2035" spans="1:11" x14ac:dyDescent="0.25">
      <c r="A2035">
        <v>12436</v>
      </c>
      <c r="B2035" t="s">
        <v>142</v>
      </c>
      <c r="C2035" t="s">
        <v>436</v>
      </c>
      <c r="E2035">
        <v>2018</v>
      </c>
      <c r="F2035" s="10">
        <v>43190</v>
      </c>
      <c r="G2035" t="s">
        <v>489</v>
      </c>
      <c r="H2035" t="s">
        <v>474</v>
      </c>
      <c r="I2035" t="s">
        <v>548</v>
      </c>
      <c r="J2035">
        <v>628000000</v>
      </c>
      <c r="K2035">
        <v>9636330.5620443504</v>
      </c>
    </row>
    <row r="2036" spans="1:11" x14ac:dyDescent="0.25">
      <c r="A2036">
        <v>12436</v>
      </c>
      <c r="B2036" t="s">
        <v>142</v>
      </c>
      <c r="C2036" t="s">
        <v>2336</v>
      </c>
      <c r="E2036">
        <v>2018</v>
      </c>
      <c r="F2036" s="10">
        <v>43190</v>
      </c>
      <c r="G2036" t="s">
        <v>489</v>
      </c>
      <c r="H2036" t="s">
        <v>474</v>
      </c>
      <c r="I2036" t="s">
        <v>548</v>
      </c>
      <c r="J2036">
        <v>9272200000</v>
      </c>
      <c r="K2036">
        <v>142277044.96399304</v>
      </c>
    </row>
    <row r="2037" spans="1:11" x14ac:dyDescent="0.25">
      <c r="A2037">
        <v>12436</v>
      </c>
      <c r="B2037" t="s">
        <v>142</v>
      </c>
      <c r="C2037" t="s">
        <v>2337</v>
      </c>
      <c r="E2037">
        <v>2018</v>
      </c>
      <c r="F2037" s="10">
        <v>43190</v>
      </c>
      <c r="G2037" t="s">
        <v>489</v>
      </c>
      <c r="H2037" t="s">
        <v>474</v>
      </c>
      <c r="I2037" t="s">
        <v>548</v>
      </c>
      <c r="J2037">
        <v>259500000</v>
      </c>
      <c r="K2037">
        <v>3981891.3707810654</v>
      </c>
    </row>
    <row r="2038" spans="1:11" x14ac:dyDescent="0.25">
      <c r="A2038">
        <v>12436</v>
      </c>
      <c r="B2038" t="s">
        <v>142</v>
      </c>
      <c r="C2038" t="s">
        <v>490</v>
      </c>
      <c r="E2038">
        <v>2018</v>
      </c>
      <c r="F2038" s="10">
        <v>43190</v>
      </c>
      <c r="G2038" t="s">
        <v>489</v>
      </c>
      <c r="H2038" t="s">
        <v>474</v>
      </c>
      <c r="I2038" t="s">
        <v>548</v>
      </c>
      <c r="J2038">
        <v>104200000</v>
      </c>
      <c r="K2038">
        <v>1598894.3384793333</v>
      </c>
    </row>
    <row r="2039" spans="1:11" x14ac:dyDescent="0.25">
      <c r="A2039">
        <v>12436</v>
      </c>
      <c r="B2039" t="s">
        <v>142</v>
      </c>
      <c r="C2039" t="s">
        <v>434</v>
      </c>
      <c r="E2039">
        <v>2018</v>
      </c>
      <c r="F2039" s="10">
        <v>43190</v>
      </c>
      <c r="G2039" t="s">
        <v>489</v>
      </c>
      <c r="H2039" t="s">
        <v>474</v>
      </c>
      <c r="I2039" t="s">
        <v>548</v>
      </c>
      <c r="J2039">
        <v>154500000</v>
      </c>
      <c r="K2039">
        <v>2370721.4519679174</v>
      </c>
    </row>
    <row r="2040" spans="1:11" x14ac:dyDescent="0.25">
      <c r="A2040">
        <v>12436</v>
      </c>
      <c r="B2040" t="s">
        <v>142</v>
      </c>
      <c r="C2040" t="s">
        <v>491</v>
      </c>
      <c r="E2040">
        <v>2018</v>
      </c>
      <c r="F2040" s="10">
        <v>43190</v>
      </c>
      <c r="G2040" t="s">
        <v>489</v>
      </c>
      <c r="H2040" t="s">
        <v>474</v>
      </c>
      <c r="I2040" t="s">
        <v>548</v>
      </c>
      <c r="J2040">
        <v>109800000</v>
      </c>
      <c r="K2040">
        <v>1684823.4008160345</v>
      </c>
    </row>
    <row r="2041" spans="1:11" x14ac:dyDescent="0.25">
      <c r="A2041">
        <v>785</v>
      </c>
      <c r="B2041" t="s">
        <v>155</v>
      </c>
      <c r="C2041" t="s">
        <v>436</v>
      </c>
      <c r="E2041">
        <v>2014</v>
      </c>
      <c r="F2041" s="10">
        <v>42004</v>
      </c>
      <c r="G2041" t="s">
        <v>489</v>
      </c>
      <c r="H2041" t="s">
        <v>474</v>
      </c>
      <c r="I2041" t="s">
        <v>545</v>
      </c>
      <c r="J2041">
        <v>717700000</v>
      </c>
      <c r="K2041">
        <v>871359974.74670827</v>
      </c>
    </row>
    <row r="2042" spans="1:11" x14ac:dyDescent="0.25">
      <c r="A2042">
        <v>785</v>
      </c>
      <c r="B2042" t="s">
        <v>155</v>
      </c>
      <c r="C2042" t="s">
        <v>2336</v>
      </c>
      <c r="E2042">
        <v>2014</v>
      </c>
      <c r="F2042" s="10">
        <v>42004</v>
      </c>
      <c r="G2042" t="s">
        <v>489</v>
      </c>
      <c r="H2042" t="s">
        <v>474</v>
      </c>
      <c r="I2042" t="s">
        <v>545</v>
      </c>
      <c r="J2042">
        <v>3038300000</v>
      </c>
      <c r="K2042">
        <v>3688801743.4484096</v>
      </c>
    </row>
    <row r="2043" spans="1:11" x14ac:dyDescent="0.25">
      <c r="A2043">
        <v>785</v>
      </c>
      <c r="B2043" t="s">
        <v>155</v>
      </c>
      <c r="C2043" t="s">
        <v>2337</v>
      </c>
      <c r="E2043">
        <v>2014</v>
      </c>
      <c r="F2043" s="10">
        <v>42004</v>
      </c>
      <c r="G2043" t="s">
        <v>489</v>
      </c>
      <c r="H2043" t="s">
        <v>474</v>
      </c>
      <c r="I2043" t="s">
        <v>545</v>
      </c>
      <c r="J2043">
        <v>162500000</v>
      </c>
      <c r="K2043">
        <v>197291341.64182818</v>
      </c>
    </row>
    <row r="2044" spans="1:11" x14ac:dyDescent="0.25">
      <c r="A2044">
        <v>8199</v>
      </c>
      <c r="B2044" t="s">
        <v>160</v>
      </c>
      <c r="C2044" t="s">
        <v>436</v>
      </c>
      <c r="E2044">
        <v>2014</v>
      </c>
      <c r="F2044" s="10">
        <v>42004</v>
      </c>
      <c r="G2044" t="s">
        <v>489</v>
      </c>
      <c r="H2044" t="s">
        <v>474</v>
      </c>
      <c r="I2044" t="s">
        <v>545</v>
      </c>
      <c r="J2044">
        <v>23461000</v>
      </c>
      <c r="K2044">
        <v>28484013.330824193</v>
      </c>
    </row>
    <row r="2045" spans="1:11" x14ac:dyDescent="0.25">
      <c r="A2045">
        <v>8199</v>
      </c>
      <c r="B2045" t="s">
        <v>160</v>
      </c>
      <c r="C2045" t="s">
        <v>2336</v>
      </c>
      <c r="E2045">
        <v>2014</v>
      </c>
      <c r="F2045" s="10">
        <v>42004</v>
      </c>
      <c r="G2045" t="s">
        <v>489</v>
      </c>
      <c r="H2045" t="s">
        <v>474</v>
      </c>
      <c r="I2045" t="s">
        <v>545</v>
      </c>
      <c r="J2045">
        <v>181174000</v>
      </c>
      <c r="K2045">
        <v>219963455.57302511</v>
      </c>
    </row>
    <row r="2046" spans="1:11" x14ac:dyDescent="0.25">
      <c r="A2046">
        <v>8199</v>
      </c>
      <c r="B2046" t="s">
        <v>160</v>
      </c>
      <c r="C2046" t="s">
        <v>2337</v>
      </c>
      <c r="E2046">
        <v>2014</v>
      </c>
      <c r="F2046" s="10">
        <v>42004</v>
      </c>
      <c r="G2046" t="s">
        <v>489</v>
      </c>
      <c r="H2046" t="s">
        <v>474</v>
      </c>
      <c r="I2046" t="s">
        <v>545</v>
      </c>
      <c r="J2046">
        <v>-1778000</v>
      </c>
      <c r="K2046">
        <v>-2158670.8027025876</v>
      </c>
    </row>
    <row r="2047" spans="1:11" x14ac:dyDescent="0.25">
      <c r="A2047">
        <v>785</v>
      </c>
      <c r="B2047" t="s">
        <v>155</v>
      </c>
      <c r="C2047" t="s">
        <v>436</v>
      </c>
      <c r="E2047">
        <v>2015</v>
      </c>
      <c r="F2047" s="10">
        <v>42369</v>
      </c>
      <c r="G2047" t="s">
        <v>489</v>
      </c>
      <c r="H2047" t="s">
        <v>474</v>
      </c>
      <c r="I2047" t="s">
        <v>545</v>
      </c>
      <c r="J2047">
        <v>731954000</v>
      </c>
      <c r="K2047">
        <v>796878044.95676231</v>
      </c>
    </row>
    <row r="2048" spans="1:11" x14ac:dyDescent="0.25">
      <c r="A2048">
        <v>785</v>
      </c>
      <c r="B2048" t="s">
        <v>155</v>
      </c>
      <c r="C2048" t="s">
        <v>2336</v>
      </c>
      <c r="E2048">
        <v>2015</v>
      </c>
      <c r="F2048" s="10">
        <v>42369</v>
      </c>
      <c r="G2048" t="s">
        <v>489</v>
      </c>
      <c r="H2048" t="s">
        <v>474</v>
      </c>
      <c r="I2048" t="s">
        <v>545</v>
      </c>
      <c r="J2048">
        <v>2917300000</v>
      </c>
      <c r="K2048">
        <v>3176063414.5757284</v>
      </c>
    </row>
    <row r="2049" spans="1:11" x14ac:dyDescent="0.25">
      <c r="A2049">
        <v>785</v>
      </c>
      <c r="B2049" t="s">
        <v>155</v>
      </c>
      <c r="C2049" t="s">
        <v>2337</v>
      </c>
      <c r="E2049">
        <v>2015</v>
      </c>
      <c r="F2049" s="10">
        <v>42369</v>
      </c>
      <c r="G2049" t="s">
        <v>489</v>
      </c>
      <c r="H2049" t="s">
        <v>474</v>
      </c>
      <c r="I2049" t="s">
        <v>545</v>
      </c>
      <c r="J2049">
        <v>174992</v>
      </c>
      <c r="K2049">
        <v>190513.72469181634</v>
      </c>
    </row>
    <row r="2050" spans="1:11" x14ac:dyDescent="0.25">
      <c r="A2050">
        <v>794</v>
      </c>
      <c r="B2050" t="s">
        <v>159</v>
      </c>
      <c r="C2050" t="s">
        <v>436</v>
      </c>
      <c r="E2050">
        <v>2015</v>
      </c>
      <c r="F2050" s="10">
        <v>42369</v>
      </c>
      <c r="G2050" t="s">
        <v>489</v>
      </c>
      <c r="H2050" t="s">
        <v>474</v>
      </c>
      <c r="I2050" t="s">
        <v>545</v>
      </c>
      <c r="J2050">
        <v>814000000</v>
      </c>
      <c r="K2050">
        <v>886201494.34910464</v>
      </c>
    </row>
    <row r="2051" spans="1:11" x14ac:dyDescent="0.25">
      <c r="A2051">
        <v>794</v>
      </c>
      <c r="B2051" t="s">
        <v>159</v>
      </c>
      <c r="C2051" t="s">
        <v>2336</v>
      </c>
      <c r="E2051">
        <v>2015</v>
      </c>
      <c r="F2051" s="10">
        <v>42369</v>
      </c>
      <c r="G2051" t="s">
        <v>489</v>
      </c>
      <c r="H2051" t="s">
        <v>474</v>
      </c>
      <c r="I2051" t="s">
        <v>545</v>
      </c>
      <c r="J2051">
        <v>3094112000</v>
      </c>
      <c r="K2051">
        <v>3368558572.5841484</v>
      </c>
    </row>
    <row r="2052" spans="1:11" x14ac:dyDescent="0.25">
      <c r="A2052">
        <v>794</v>
      </c>
      <c r="B2052" t="s">
        <v>159</v>
      </c>
      <c r="C2052" t="s">
        <v>2337</v>
      </c>
      <c r="E2052">
        <v>2015</v>
      </c>
      <c r="F2052" s="10">
        <v>42369</v>
      </c>
      <c r="G2052" t="s">
        <v>489</v>
      </c>
      <c r="H2052" t="s">
        <v>474</v>
      </c>
      <c r="I2052" t="s">
        <v>545</v>
      </c>
      <c r="J2052">
        <v>174000000</v>
      </c>
      <c r="K2052">
        <v>189433734.66430491</v>
      </c>
    </row>
    <row r="2053" spans="1:11" x14ac:dyDescent="0.25">
      <c r="A2053">
        <v>2047</v>
      </c>
      <c r="B2053" t="s">
        <v>157</v>
      </c>
      <c r="C2053" t="s">
        <v>436</v>
      </c>
      <c r="E2053">
        <v>2015</v>
      </c>
      <c r="F2053" s="10">
        <v>42369</v>
      </c>
      <c r="G2053" t="s">
        <v>489</v>
      </c>
      <c r="H2053" t="s">
        <v>474</v>
      </c>
      <c r="I2053" t="s">
        <v>545</v>
      </c>
      <c r="J2053">
        <v>884400000</v>
      </c>
      <c r="K2053">
        <v>962845947.91443253</v>
      </c>
    </row>
    <row r="2054" spans="1:11" x14ac:dyDescent="0.25">
      <c r="A2054">
        <v>2047</v>
      </c>
      <c r="B2054" t="s">
        <v>157</v>
      </c>
      <c r="C2054" t="s">
        <v>2336</v>
      </c>
      <c r="E2054">
        <v>2015</v>
      </c>
      <c r="F2054" s="10">
        <v>42369</v>
      </c>
      <c r="G2054" t="s">
        <v>489</v>
      </c>
      <c r="H2054" t="s">
        <v>474</v>
      </c>
      <c r="I2054" t="s">
        <v>545</v>
      </c>
      <c r="J2054">
        <v>4487000000</v>
      </c>
      <c r="K2054">
        <v>4884995215.1651506</v>
      </c>
    </row>
    <row r="2055" spans="1:11" x14ac:dyDescent="0.25">
      <c r="A2055">
        <v>2047</v>
      </c>
      <c r="B2055" t="s">
        <v>157</v>
      </c>
      <c r="C2055" t="s">
        <v>2337</v>
      </c>
      <c r="E2055">
        <v>2015</v>
      </c>
      <c r="F2055" s="10">
        <v>42369</v>
      </c>
      <c r="G2055" t="s">
        <v>489</v>
      </c>
      <c r="H2055" t="s">
        <v>474</v>
      </c>
      <c r="I2055" t="s">
        <v>545</v>
      </c>
      <c r="J2055">
        <v>194460000.00000033</v>
      </c>
      <c r="K2055">
        <v>211708528.9817287</v>
      </c>
    </row>
    <row r="2056" spans="1:11" x14ac:dyDescent="0.25">
      <c r="A2056">
        <v>8199</v>
      </c>
      <c r="B2056" t="s">
        <v>160</v>
      </c>
      <c r="C2056" t="s">
        <v>436</v>
      </c>
      <c r="E2056">
        <v>2015</v>
      </c>
      <c r="F2056" s="10">
        <v>42369</v>
      </c>
      <c r="G2056" t="s">
        <v>489</v>
      </c>
      <c r="H2056" t="s">
        <v>474</v>
      </c>
      <c r="I2056" t="s">
        <v>545</v>
      </c>
      <c r="J2056">
        <v>23353000</v>
      </c>
      <c r="K2056">
        <v>25424402.331123635</v>
      </c>
    </row>
    <row r="2057" spans="1:11" x14ac:dyDescent="0.25">
      <c r="A2057">
        <v>8199</v>
      </c>
      <c r="B2057" t="s">
        <v>160</v>
      </c>
      <c r="C2057" t="s">
        <v>2336</v>
      </c>
      <c r="E2057">
        <v>2015</v>
      </c>
      <c r="F2057" s="10">
        <v>42369</v>
      </c>
      <c r="G2057" t="s">
        <v>489</v>
      </c>
      <c r="H2057" t="s">
        <v>474</v>
      </c>
      <c r="I2057" t="s">
        <v>545</v>
      </c>
      <c r="J2057">
        <v>193045000</v>
      </c>
      <c r="K2057">
        <v>210168019.01305026</v>
      </c>
    </row>
    <row r="2058" spans="1:11" x14ac:dyDescent="0.25">
      <c r="A2058">
        <v>8199</v>
      </c>
      <c r="B2058" t="s">
        <v>160</v>
      </c>
      <c r="C2058" t="s">
        <v>2337</v>
      </c>
      <c r="E2058">
        <v>2015</v>
      </c>
      <c r="F2058" s="10">
        <v>42369</v>
      </c>
      <c r="G2058" t="s">
        <v>489</v>
      </c>
      <c r="H2058" t="s">
        <v>474</v>
      </c>
      <c r="I2058" t="s">
        <v>545</v>
      </c>
      <c r="J2058">
        <v>1747000</v>
      </c>
      <c r="K2058">
        <v>1901958.2440146017</v>
      </c>
    </row>
    <row r="2059" spans="1:11" x14ac:dyDescent="0.25">
      <c r="A2059">
        <v>785</v>
      </c>
      <c r="B2059" t="s">
        <v>155</v>
      </c>
      <c r="C2059" t="s">
        <v>436</v>
      </c>
      <c r="E2059">
        <v>2016</v>
      </c>
      <c r="F2059" s="10">
        <v>42735</v>
      </c>
      <c r="G2059" t="s">
        <v>489</v>
      </c>
      <c r="H2059" t="s">
        <v>474</v>
      </c>
      <c r="I2059" t="s">
        <v>545</v>
      </c>
      <c r="J2059">
        <v>896347000</v>
      </c>
      <c r="K2059">
        <v>944838970.4820503</v>
      </c>
    </row>
    <row r="2060" spans="1:11" x14ac:dyDescent="0.25">
      <c r="A2060">
        <v>785</v>
      </c>
      <c r="B2060" t="s">
        <v>155</v>
      </c>
      <c r="C2060" t="s">
        <v>2336</v>
      </c>
      <c r="E2060">
        <v>2016</v>
      </c>
      <c r="F2060" s="10">
        <v>42735</v>
      </c>
      <c r="G2060" t="s">
        <v>489</v>
      </c>
      <c r="H2060" t="s">
        <v>474</v>
      </c>
      <c r="I2060" t="s">
        <v>545</v>
      </c>
      <c r="J2060">
        <v>2832417000</v>
      </c>
      <c r="K2060">
        <v>2985649488.7090125</v>
      </c>
    </row>
    <row r="2061" spans="1:11" x14ac:dyDescent="0.25">
      <c r="A2061">
        <v>785</v>
      </c>
      <c r="B2061" t="s">
        <v>155</v>
      </c>
      <c r="C2061" t="s">
        <v>2337</v>
      </c>
      <c r="E2061">
        <v>2016</v>
      </c>
      <c r="F2061" s="10">
        <v>42735</v>
      </c>
      <c r="G2061" t="s">
        <v>489</v>
      </c>
      <c r="H2061" t="s">
        <v>474</v>
      </c>
      <c r="I2061" t="s">
        <v>545</v>
      </c>
      <c r="J2061">
        <v>262347000</v>
      </c>
      <c r="K2061">
        <v>276539854.97698373</v>
      </c>
    </row>
    <row r="2062" spans="1:11" x14ac:dyDescent="0.25">
      <c r="A2062">
        <v>794</v>
      </c>
      <c r="B2062" t="s">
        <v>159</v>
      </c>
      <c r="C2062" t="s">
        <v>436</v>
      </c>
      <c r="E2062">
        <v>2016</v>
      </c>
      <c r="F2062" s="10">
        <v>42735</v>
      </c>
      <c r="G2062" t="s">
        <v>489</v>
      </c>
      <c r="H2062" t="s">
        <v>474</v>
      </c>
      <c r="I2062" t="s">
        <v>545</v>
      </c>
      <c r="J2062">
        <v>814000000</v>
      </c>
      <c r="K2062">
        <v>858037034.73363435</v>
      </c>
    </row>
    <row r="2063" spans="1:11" x14ac:dyDescent="0.25">
      <c r="A2063">
        <v>794</v>
      </c>
      <c r="B2063" t="s">
        <v>159</v>
      </c>
      <c r="C2063" t="s">
        <v>2336</v>
      </c>
      <c r="E2063">
        <v>2016</v>
      </c>
      <c r="F2063" s="10">
        <v>42735</v>
      </c>
      <c r="G2063" t="s">
        <v>489</v>
      </c>
      <c r="H2063" t="s">
        <v>474</v>
      </c>
      <c r="I2063" t="s">
        <v>545</v>
      </c>
      <c r="J2063">
        <v>3283000000</v>
      </c>
      <c r="K2063">
        <v>3460608826.8188224</v>
      </c>
    </row>
    <row r="2064" spans="1:11" x14ac:dyDescent="0.25">
      <c r="A2064">
        <v>794</v>
      </c>
      <c r="B2064" t="s">
        <v>159</v>
      </c>
      <c r="C2064" t="s">
        <v>2337</v>
      </c>
      <c r="E2064">
        <v>2016</v>
      </c>
      <c r="F2064" s="10">
        <v>42735</v>
      </c>
      <c r="G2064" t="s">
        <v>489</v>
      </c>
      <c r="H2064" t="s">
        <v>474</v>
      </c>
      <c r="I2064" t="s">
        <v>545</v>
      </c>
      <c r="J2064">
        <v>191069000</v>
      </c>
      <c r="K2064">
        <v>201405747.16157344</v>
      </c>
    </row>
    <row r="2065" spans="1:11" x14ac:dyDescent="0.25">
      <c r="A2065">
        <v>794</v>
      </c>
      <c r="B2065" t="s">
        <v>159</v>
      </c>
      <c r="C2065" t="s">
        <v>490</v>
      </c>
      <c r="E2065">
        <v>2016</v>
      </c>
      <c r="F2065" s="10">
        <v>42735</v>
      </c>
      <c r="G2065" t="s">
        <v>489</v>
      </c>
      <c r="H2065" t="s">
        <v>474</v>
      </c>
      <c r="I2065" t="s">
        <v>545</v>
      </c>
      <c r="J2065">
        <v>191069000</v>
      </c>
      <c r="K2065">
        <v>201405747.16157344</v>
      </c>
    </row>
    <row r="2066" spans="1:11" x14ac:dyDescent="0.25">
      <c r="A2066">
        <v>794</v>
      </c>
      <c r="B2066" t="s">
        <v>159</v>
      </c>
      <c r="C2066" t="s">
        <v>434</v>
      </c>
      <c r="E2066">
        <v>2016</v>
      </c>
      <c r="F2066" s="10">
        <v>42735</v>
      </c>
      <c r="G2066" t="s">
        <v>489</v>
      </c>
      <c r="H2066" t="s">
        <v>474</v>
      </c>
      <c r="I2066" t="s">
        <v>545</v>
      </c>
      <c r="J2066">
        <v>304614000</v>
      </c>
      <c r="K2066">
        <v>321093480.71050525</v>
      </c>
    </row>
    <row r="2067" spans="1:11" x14ac:dyDescent="0.25">
      <c r="A2067">
        <v>794</v>
      </c>
      <c r="B2067" t="s">
        <v>159</v>
      </c>
      <c r="C2067" t="s">
        <v>491</v>
      </c>
      <c r="E2067">
        <v>2016</v>
      </c>
      <c r="F2067" s="10">
        <v>42735</v>
      </c>
      <c r="G2067" t="s">
        <v>489</v>
      </c>
      <c r="H2067" t="s">
        <v>474</v>
      </c>
      <c r="I2067" t="s">
        <v>545</v>
      </c>
      <c r="J2067">
        <v>118102000</v>
      </c>
      <c r="K2067">
        <v>124491265.20406841</v>
      </c>
    </row>
    <row r="2068" spans="1:11" x14ac:dyDescent="0.25">
      <c r="A2068">
        <v>1649</v>
      </c>
      <c r="B2068" t="s">
        <v>2227</v>
      </c>
      <c r="C2068" t="s">
        <v>436</v>
      </c>
      <c r="E2068">
        <v>2016</v>
      </c>
      <c r="F2068" s="10">
        <v>42735</v>
      </c>
      <c r="G2068" t="s">
        <v>489</v>
      </c>
      <c r="H2068" t="s">
        <v>474</v>
      </c>
      <c r="I2068" t="s">
        <v>545</v>
      </c>
      <c r="J2068">
        <v>909000000</v>
      </c>
      <c r="K2068">
        <v>958176492.10426736</v>
      </c>
    </row>
    <row r="2069" spans="1:11" x14ac:dyDescent="0.25">
      <c r="A2069">
        <v>1649</v>
      </c>
      <c r="B2069" t="s">
        <v>2227</v>
      </c>
      <c r="C2069" t="s">
        <v>2336</v>
      </c>
      <c r="E2069">
        <v>2016</v>
      </c>
      <c r="F2069" s="10">
        <v>42735</v>
      </c>
      <c r="G2069" t="s">
        <v>489</v>
      </c>
      <c r="H2069" t="s">
        <v>474</v>
      </c>
      <c r="I2069" t="s">
        <v>545</v>
      </c>
      <c r="J2069">
        <v>9976000000</v>
      </c>
      <c r="K2069">
        <v>10515697123.467735</v>
      </c>
    </row>
    <row r="2070" spans="1:11" x14ac:dyDescent="0.25">
      <c r="A2070">
        <v>1649</v>
      </c>
      <c r="B2070" t="s">
        <v>2227</v>
      </c>
      <c r="C2070" t="s">
        <v>2337</v>
      </c>
      <c r="E2070">
        <v>2016</v>
      </c>
      <c r="F2070" s="10">
        <v>42735</v>
      </c>
      <c r="G2070" t="s">
        <v>489</v>
      </c>
      <c r="H2070" t="s">
        <v>474</v>
      </c>
      <c r="I2070" t="s">
        <v>545</v>
      </c>
      <c r="J2070">
        <v>-2087000000</v>
      </c>
      <c r="K2070">
        <v>-2199905763.5001163</v>
      </c>
    </row>
    <row r="2071" spans="1:11" x14ac:dyDescent="0.25">
      <c r="A2071">
        <v>1649</v>
      </c>
      <c r="B2071" t="s">
        <v>2227</v>
      </c>
      <c r="C2071" t="s">
        <v>490</v>
      </c>
      <c r="E2071">
        <v>2016</v>
      </c>
      <c r="F2071" s="10">
        <v>42735</v>
      </c>
      <c r="G2071" t="s">
        <v>489</v>
      </c>
      <c r="H2071" t="s">
        <v>474</v>
      </c>
      <c r="I2071" t="s">
        <v>545</v>
      </c>
      <c r="J2071">
        <v>1000000</v>
      </c>
      <c r="K2071">
        <v>1054099.5512698211</v>
      </c>
    </row>
    <row r="2072" spans="1:11" x14ac:dyDescent="0.25">
      <c r="A2072">
        <v>1649</v>
      </c>
      <c r="B2072" t="s">
        <v>2227</v>
      </c>
      <c r="C2072" t="s">
        <v>434</v>
      </c>
      <c r="E2072">
        <v>2016</v>
      </c>
      <c r="F2072" s="10">
        <v>42735</v>
      </c>
      <c r="G2072" t="s">
        <v>489</v>
      </c>
      <c r="H2072" t="s">
        <v>474</v>
      </c>
      <c r="I2072" t="s">
        <v>545</v>
      </c>
      <c r="J2072">
        <v>684000000</v>
      </c>
      <c r="K2072">
        <v>721004093.06855762</v>
      </c>
    </row>
    <row r="2073" spans="1:11" x14ac:dyDescent="0.25">
      <c r="A2073">
        <v>1649</v>
      </c>
      <c r="B2073" t="s">
        <v>2227</v>
      </c>
      <c r="C2073" t="s">
        <v>491</v>
      </c>
      <c r="E2073">
        <v>2016</v>
      </c>
      <c r="F2073" s="10">
        <v>42735</v>
      </c>
      <c r="G2073" t="s">
        <v>489</v>
      </c>
      <c r="H2073" t="s">
        <v>474</v>
      </c>
      <c r="I2073" t="s">
        <v>545</v>
      </c>
      <c r="J2073">
        <v>445000000</v>
      </c>
      <c r="K2073">
        <v>469074300.31507033</v>
      </c>
    </row>
    <row r="2074" spans="1:11" x14ac:dyDescent="0.25">
      <c r="A2074">
        <v>1652</v>
      </c>
      <c r="B2074" t="s">
        <v>2278</v>
      </c>
      <c r="C2074" t="s">
        <v>436</v>
      </c>
      <c r="E2074">
        <v>2016</v>
      </c>
      <c r="F2074" s="10">
        <v>42735</v>
      </c>
      <c r="G2074" t="s">
        <v>489</v>
      </c>
      <c r="H2074" t="s">
        <v>474</v>
      </c>
      <c r="I2074" t="s">
        <v>545</v>
      </c>
      <c r="J2074">
        <v>-2476530</v>
      </c>
      <c r="K2074">
        <v>-2610509.1617062497</v>
      </c>
    </row>
    <row r="2075" spans="1:11" x14ac:dyDescent="0.25">
      <c r="A2075">
        <v>1652</v>
      </c>
      <c r="B2075" t="s">
        <v>2278</v>
      </c>
      <c r="C2075" t="s">
        <v>2336</v>
      </c>
      <c r="E2075">
        <v>2016</v>
      </c>
      <c r="F2075" s="10">
        <v>42735</v>
      </c>
      <c r="G2075" t="s">
        <v>489</v>
      </c>
      <c r="H2075" t="s">
        <v>474</v>
      </c>
      <c r="I2075" t="s">
        <v>545</v>
      </c>
      <c r="J2075">
        <v>11119456</v>
      </c>
      <c r="K2075">
        <v>11721013.579964519</v>
      </c>
    </row>
    <row r="2076" spans="1:11" x14ac:dyDescent="0.25">
      <c r="A2076">
        <v>1652</v>
      </c>
      <c r="B2076" t="s">
        <v>2278</v>
      </c>
      <c r="C2076" t="s">
        <v>2337</v>
      </c>
      <c r="E2076">
        <v>2016</v>
      </c>
      <c r="F2076" s="10">
        <v>42735</v>
      </c>
      <c r="G2076" t="s">
        <v>489</v>
      </c>
      <c r="H2076" t="s">
        <v>474</v>
      </c>
      <c r="I2076" t="s">
        <v>545</v>
      </c>
      <c r="J2076">
        <v>-3846020</v>
      </c>
      <c r="K2076">
        <v>-4054087.9561747569</v>
      </c>
    </row>
    <row r="2077" spans="1:11" x14ac:dyDescent="0.25">
      <c r="A2077">
        <v>1652</v>
      </c>
      <c r="B2077" t="s">
        <v>2278</v>
      </c>
      <c r="C2077" t="s">
        <v>490</v>
      </c>
      <c r="E2077">
        <v>2016</v>
      </c>
      <c r="F2077" s="10">
        <v>42735</v>
      </c>
      <c r="G2077" t="s">
        <v>489</v>
      </c>
      <c r="H2077" t="s">
        <v>474</v>
      </c>
      <c r="I2077" t="s">
        <v>545</v>
      </c>
      <c r="J2077">
        <v>-179462</v>
      </c>
      <c r="K2077">
        <v>-189170.81366998464</v>
      </c>
    </row>
    <row r="2078" spans="1:11" x14ac:dyDescent="0.25">
      <c r="A2078">
        <v>1652</v>
      </c>
      <c r="B2078" t="s">
        <v>2278</v>
      </c>
      <c r="C2078" t="s">
        <v>434</v>
      </c>
      <c r="E2078">
        <v>2016</v>
      </c>
      <c r="F2078" s="10">
        <v>42735</v>
      </c>
      <c r="G2078" t="s">
        <v>489</v>
      </c>
      <c r="H2078" t="s">
        <v>474</v>
      </c>
      <c r="I2078" t="s">
        <v>545</v>
      </c>
      <c r="J2078">
        <v>63936</v>
      </c>
      <c r="K2078">
        <v>67394.90890998728</v>
      </c>
    </row>
    <row r="2079" spans="1:11" x14ac:dyDescent="0.25">
      <c r="A2079">
        <v>1652</v>
      </c>
      <c r="B2079" t="s">
        <v>2278</v>
      </c>
      <c r="C2079" t="s">
        <v>491</v>
      </c>
      <c r="E2079">
        <v>2016</v>
      </c>
      <c r="F2079" s="10">
        <v>42735</v>
      </c>
      <c r="G2079" t="s">
        <v>489</v>
      </c>
      <c r="H2079" t="s">
        <v>474</v>
      </c>
      <c r="I2079" t="s">
        <v>545</v>
      </c>
      <c r="J2079">
        <v>1485016</v>
      </c>
      <c r="K2079">
        <v>1565354.6992285044</v>
      </c>
    </row>
    <row r="2080" spans="1:11" x14ac:dyDescent="0.25">
      <c r="A2080">
        <v>2047</v>
      </c>
      <c r="B2080" t="s">
        <v>157</v>
      </c>
      <c r="C2080" t="s">
        <v>436</v>
      </c>
      <c r="E2080">
        <v>2016</v>
      </c>
      <c r="F2080" s="10">
        <v>42735</v>
      </c>
      <c r="G2080" t="s">
        <v>489</v>
      </c>
      <c r="H2080" t="s">
        <v>474</v>
      </c>
      <c r="I2080" t="s">
        <v>545</v>
      </c>
      <c r="J2080">
        <v>916600000</v>
      </c>
      <c r="K2080">
        <v>966187648.69391799</v>
      </c>
    </row>
    <row r="2081" spans="1:11" x14ac:dyDescent="0.25">
      <c r="A2081">
        <v>2047</v>
      </c>
      <c r="B2081" t="s">
        <v>157</v>
      </c>
      <c r="C2081" t="s">
        <v>2336</v>
      </c>
      <c r="E2081">
        <v>2016</v>
      </c>
      <c r="F2081" s="10">
        <v>42735</v>
      </c>
      <c r="G2081" t="s">
        <v>489</v>
      </c>
      <c r="H2081" t="s">
        <v>474</v>
      </c>
      <c r="I2081" t="s">
        <v>545</v>
      </c>
      <c r="J2081">
        <v>4460200000</v>
      </c>
      <c r="K2081">
        <v>4701494818.5736561</v>
      </c>
    </row>
    <row r="2082" spans="1:11" x14ac:dyDescent="0.25">
      <c r="A2082">
        <v>2047</v>
      </c>
      <c r="B2082" t="s">
        <v>157</v>
      </c>
      <c r="C2082" t="s">
        <v>2337</v>
      </c>
      <c r="E2082">
        <v>2016</v>
      </c>
      <c r="F2082" s="10">
        <v>42735</v>
      </c>
      <c r="G2082" t="s">
        <v>489</v>
      </c>
      <c r="H2082" t="s">
        <v>474</v>
      </c>
      <c r="I2082" t="s">
        <v>545</v>
      </c>
      <c r="J2082">
        <v>220399999.9999992</v>
      </c>
      <c r="K2082">
        <v>232323541.0998677</v>
      </c>
    </row>
    <row r="2083" spans="1:11" x14ac:dyDescent="0.25">
      <c r="A2083">
        <v>8199</v>
      </c>
      <c r="B2083" t="s">
        <v>160</v>
      </c>
      <c r="C2083" t="s">
        <v>436</v>
      </c>
      <c r="E2083">
        <v>2016</v>
      </c>
      <c r="F2083" s="10">
        <v>42735</v>
      </c>
      <c r="G2083" t="s">
        <v>489</v>
      </c>
      <c r="H2083" t="s">
        <v>474</v>
      </c>
      <c r="I2083" t="s">
        <v>545</v>
      </c>
      <c r="J2083">
        <v>27930000</v>
      </c>
      <c r="K2083">
        <v>29441000.4669661</v>
      </c>
    </row>
    <row r="2084" spans="1:11" x14ac:dyDescent="0.25">
      <c r="A2084">
        <v>8199</v>
      </c>
      <c r="B2084" t="s">
        <v>160</v>
      </c>
      <c r="C2084" t="s">
        <v>2336</v>
      </c>
      <c r="E2084">
        <v>2016</v>
      </c>
      <c r="F2084" s="10">
        <v>42735</v>
      </c>
      <c r="G2084" t="s">
        <v>489</v>
      </c>
      <c r="H2084" t="s">
        <v>474</v>
      </c>
      <c r="I2084" t="s">
        <v>545</v>
      </c>
      <c r="J2084">
        <v>198385000</v>
      </c>
      <c r="K2084">
        <v>209117539.47866344</v>
      </c>
    </row>
    <row r="2085" spans="1:11" x14ac:dyDescent="0.25">
      <c r="A2085">
        <v>8199</v>
      </c>
      <c r="B2085" t="s">
        <v>160</v>
      </c>
      <c r="C2085" t="s">
        <v>2337</v>
      </c>
      <c r="E2085">
        <v>2016</v>
      </c>
      <c r="F2085" s="10">
        <v>42735</v>
      </c>
      <c r="G2085" t="s">
        <v>489</v>
      </c>
      <c r="H2085" t="s">
        <v>474</v>
      </c>
      <c r="I2085" t="s">
        <v>545</v>
      </c>
      <c r="J2085">
        <v>12633000</v>
      </c>
      <c r="K2085">
        <v>13316439.631191649</v>
      </c>
    </row>
    <row r="2086" spans="1:11" x14ac:dyDescent="0.25">
      <c r="A2086">
        <v>785</v>
      </c>
      <c r="B2086" t="s">
        <v>155</v>
      </c>
      <c r="C2086" t="s">
        <v>436</v>
      </c>
      <c r="E2086">
        <v>2017</v>
      </c>
      <c r="F2086" s="10">
        <v>43100</v>
      </c>
      <c r="G2086" t="s">
        <v>489</v>
      </c>
      <c r="H2086" t="s">
        <v>474</v>
      </c>
      <c r="I2086" t="s">
        <v>545</v>
      </c>
      <c r="J2086">
        <v>840000000</v>
      </c>
      <c r="K2086">
        <v>1007411671.5837951</v>
      </c>
    </row>
    <row r="2087" spans="1:11" x14ac:dyDescent="0.25">
      <c r="A2087">
        <v>785</v>
      </c>
      <c r="B2087" t="s">
        <v>155</v>
      </c>
      <c r="C2087" t="s">
        <v>2336</v>
      </c>
      <c r="E2087">
        <v>2017</v>
      </c>
      <c r="F2087" s="10">
        <v>43100</v>
      </c>
      <c r="G2087" t="s">
        <v>489</v>
      </c>
      <c r="H2087" t="s">
        <v>474</v>
      </c>
      <c r="I2087" t="s">
        <v>545</v>
      </c>
      <c r="J2087">
        <v>2796983000</v>
      </c>
      <c r="K2087">
        <v>3354420618.3588786</v>
      </c>
    </row>
    <row r="2088" spans="1:11" x14ac:dyDescent="0.25">
      <c r="A2088">
        <v>785</v>
      </c>
      <c r="B2088" t="s">
        <v>155</v>
      </c>
      <c r="C2088" t="s">
        <v>2337</v>
      </c>
      <c r="E2088">
        <v>2017</v>
      </c>
      <c r="F2088" s="10">
        <v>43100</v>
      </c>
      <c r="G2088" t="s">
        <v>489</v>
      </c>
      <c r="H2088" t="s">
        <v>474</v>
      </c>
      <c r="I2088" t="s">
        <v>545</v>
      </c>
      <c r="J2088">
        <v>192203000</v>
      </c>
      <c r="K2088">
        <v>230508982.75407162</v>
      </c>
    </row>
    <row r="2089" spans="1:11" x14ac:dyDescent="0.25">
      <c r="A2089">
        <v>785</v>
      </c>
      <c r="B2089" t="s">
        <v>155</v>
      </c>
      <c r="C2089" t="s">
        <v>490</v>
      </c>
      <c r="E2089">
        <v>2017</v>
      </c>
      <c r="F2089" s="10">
        <v>43100</v>
      </c>
      <c r="G2089" t="s">
        <v>489</v>
      </c>
      <c r="H2089" t="s">
        <v>474</v>
      </c>
      <c r="I2089" t="s">
        <v>545</v>
      </c>
      <c r="J2089">
        <v>100900000</v>
      </c>
      <c r="K2089">
        <v>121009330.55095825</v>
      </c>
    </row>
    <row r="2090" spans="1:11" x14ac:dyDescent="0.25">
      <c r="A2090">
        <v>785</v>
      </c>
      <c r="B2090" t="s">
        <v>155</v>
      </c>
      <c r="C2090" t="s">
        <v>434</v>
      </c>
      <c r="E2090">
        <v>2017</v>
      </c>
      <c r="F2090" s="10">
        <v>43100</v>
      </c>
      <c r="G2090" t="s">
        <v>489</v>
      </c>
      <c r="H2090" t="s">
        <v>474</v>
      </c>
      <c r="I2090" t="s">
        <v>545</v>
      </c>
      <c r="J2090">
        <v>392139000</v>
      </c>
      <c r="K2090">
        <v>470292149.38475931</v>
      </c>
    </row>
    <row r="2091" spans="1:11" x14ac:dyDescent="0.25">
      <c r="A2091">
        <v>785</v>
      </c>
      <c r="B2091" t="s">
        <v>155</v>
      </c>
      <c r="C2091" t="s">
        <v>491</v>
      </c>
      <c r="E2091">
        <v>2017</v>
      </c>
      <c r="F2091" s="10">
        <v>43100</v>
      </c>
      <c r="G2091" t="s">
        <v>489</v>
      </c>
      <c r="H2091" t="s">
        <v>474</v>
      </c>
      <c r="I2091" t="s">
        <v>545</v>
      </c>
      <c r="J2091">
        <v>95992000</v>
      </c>
      <c r="K2091">
        <v>115123168.06984721</v>
      </c>
    </row>
    <row r="2092" spans="1:11" x14ac:dyDescent="0.25">
      <c r="A2092">
        <v>794</v>
      </c>
      <c r="B2092" t="s">
        <v>159</v>
      </c>
      <c r="C2092" t="s">
        <v>436</v>
      </c>
      <c r="E2092">
        <v>2017</v>
      </c>
      <c r="F2092" s="10">
        <v>43100</v>
      </c>
      <c r="G2092" t="s">
        <v>489</v>
      </c>
      <c r="H2092" t="s">
        <v>474</v>
      </c>
      <c r="I2092" t="s">
        <v>545</v>
      </c>
      <c r="J2092">
        <v>820000000</v>
      </c>
      <c r="K2092">
        <v>983425679.40322852</v>
      </c>
    </row>
    <row r="2093" spans="1:11" x14ac:dyDescent="0.25">
      <c r="A2093">
        <v>794</v>
      </c>
      <c r="B2093" t="s">
        <v>159</v>
      </c>
      <c r="C2093" t="s">
        <v>2336</v>
      </c>
      <c r="E2093">
        <v>2017</v>
      </c>
      <c r="F2093" s="10">
        <v>43100</v>
      </c>
      <c r="G2093" t="s">
        <v>489</v>
      </c>
      <c r="H2093" t="s">
        <v>474</v>
      </c>
      <c r="I2093" t="s">
        <v>545</v>
      </c>
      <c r="J2093">
        <v>3697135000</v>
      </c>
      <c r="K2093">
        <v>4433972560.0249453</v>
      </c>
    </row>
    <row r="2094" spans="1:11" x14ac:dyDescent="0.25">
      <c r="A2094">
        <v>794</v>
      </c>
      <c r="B2094" t="s">
        <v>159</v>
      </c>
      <c r="C2094" t="s">
        <v>2337</v>
      </c>
      <c r="E2094">
        <v>2017</v>
      </c>
      <c r="F2094" s="10">
        <v>43100</v>
      </c>
      <c r="G2094" t="s">
        <v>489</v>
      </c>
      <c r="H2094" t="s">
        <v>474</v>
      </c>
      <c r="I2094" t="s">
        <v>545</v>
      </c>
      <c r="J2094">
        <v>264760000</v>
      </c>
      <c r="K2094">
        <v>317526564.48633999</v>
      </c>
    </row>
    <row r="2095" spans="1:11" x14ac:dyDescent="0.25">
      <c r="A2095">
        <v>794</v>
      </c>
      <c r="B2095" t="s">
        <v>159</v>
      </c>
      <c r="C2095" t="s">
        <v>490</v>
      </c>
      <c r="E2095">
        <v>2017</v>
      </c>
      <c r="F2095" s="10">
        <v>43100</v>
      </c>
      <c r="G2095" t="s">
        <v>489</v>
      </c>
      <c r="H2095" t="s">
        <v>474</v>
      </c>
      <c r="I2095" t="s">
        <v>545</v>
      </c>
      <c r="J2095">
        <v>82432000</v>
      </c>
      <c r="K2095">
        <v>98860665.371423095</v>
      </c>
    </row>
    <row r="2096" spans="1:11" x14ac:dyDescent="0.25">
      <c r="A2096">
        <v>794</v>
      </c>
      <c r="B2096" t="s">
        <v>159</v>
      </c>
      <c r="C2096" t="s">
        <v>434</v>
      </c>
      <c r="E2096">
        <v>2017</v>
      </c>
      <c r="F2096" s="10">
        <v>43100</v>
      </c>
      <c r="G2096" t="s">
        <v>489</v>
      </c>
      <c r="H2096" t="s">
        <v>474</v>
      </c>
      <c r="I2096" t="s">
        <v>545</v>
      </c>
      <c r="J2096">
        <v>321865000</v>
      </c>
      <c r="K2096">
        <v>386012568.65990263</v>
      </c>
    </row>
    <row r="2097" spans="1:11" x14ac:dyDescent="0.25">
      <c r="A2097">
        <v>794</v>
      </c>
      <c r="B2097" t="s">
        <v>159</v>
      </c>
      <c r="C2097" t="s">
        <v>491</v>
      </c>
      <c r="E2097">
        <v>2017</v>
      </c>
      <c r="F2097" s="10">
        <v>43100</v>
      </c>
      <c r="G2097" t="s">
        <v>489</v>
      </c>
      <c r="H2097" t="s">
        <v>474</v>
      </c>
      <c r="I2097" t="s">
        <v>545</v>
      </c>
      <c r="J2097">
        <v>104359000</v>
      </c>
      <c r="K2097">
        <v>125157707.89858723</v>
      </c>
    </row>
    <row r="2098" spans="1:11" x14ac:dyDescent="0.25">
      <c r="A2098">
        <v>1649</v>
      </c>
      <c r="B2098" t="s">
        <v>2227</v>
      </c>
      <c r="C2098" t="s">
        <v>436</v>
      </c>
      <c r="E2098">
        <v>2017</v>
      </c>
      <c r="F2098" s="10">
        <v>43100</v>
      </c>
      <c r="G2098" t="s">
        <v>489</v>
      </c>
      <c r="H2098" t="s">
        <v>474</v>
      </c>
      <c r="I2098" t="s">
        <v>545</v>
      </c>
      <c r="J2098">
        <v>862000000</v>
      </c>
      <c r="K2098">
        <v>1033796262.9824183</v>
      </c>
    </row>
    <row r="2099" spans="1:11" x14ac:dyDescent="0.25">
      <c r="A2099">
        <v>1649</v>
      </c>
      <c r="B2099" t="s">
        <v>2227</v>
      </c>
      <c r="C2099" t="s">
        <v>2336</v>
      </c>
      <c r="E2099">
        <v>2017</v>
      </c>
      <c r="F2099" s="10">
        <v>43100</v>
      </c>
      <c r="G2099" t="s">
        <v>489</v>
      </c>
      <c r="H2099" t="s">
        <v>474</v>
      </c>
      <c r="I2099" t="s">
        <v>545</v>
      </c>
      <c r="J2099">
        <v>8999000000</v>
      </c>
      <c r="K2099">
        <v>10792497181.645918</v>
      </c>
    </row>
    <row r="2100" spans="1:11" x14ac:dyDescent="0.25">
      <c r="A2100">
        <v>1649</v>
      </c>
      <c r="B2100" t="s">
        <v>2227</v>
      </c>
      <c r="C2100" t="s">
        <v>2337</v>
      </c>
      <c r="E2100">
        <v>2017</v>
      </c>
      <c r="F2100" s="10">
        <v>43100</v>
      </c>
      <c r="G2100" t="s">
        <v>489</v>
      </c>
      <c r="H2100" t="s">
        <v>474</v>
      </c>
      <c r="I2100" t="s">
        <v>545</v>
      </c>
      <c r="J2100">
        <v>-328000000</v>
      </c>
      <c r="K2100">
        <v>-393370271.76129138</v>
      </c>
    </row>
    <row r="2101" spans="1:11" x14ac:dyDescent="0.25">
      <c r="A2101">
        <v>1649</v>
      </c>
      <c r="B2101" t="s">
        <v>2227</v>
      </c>
      <c r="C2101" t="s">
        <v>490</v>
      </c>
      <c r="E2101">
        <v>2017</v>
      </c>
      <c r="F2101" s="10">
        <v>43100</v>
      </c>
      <c r="G2101" t="s">
        <v>489</v>
      </c>
      <c r="H2101" t="s">
        <v>474</v>
      </c>
      <c r="I2101" t="s">
        <v>545</v>
      </c>
      <c r="J2101">
        <v>308000000</v>
      </c>
      <c r="K2101">
        <v>369384279.58072484</v>
      </c>
    </row>
    <row r="2102" spans="1:11" x14ac:dyDescent="0.25">
      <c r="A2102">
        <v>1649</v>
      </c>
      <c r="B2102" t="s">
        <v>2227</v>
      </c>
      <c r="C2102" t="s">
        <v>434</v>
      </c>
      <c r="E2102">
        <v>2017</v>
      </c>
      <c r="F2102" s="10">
        <v>43100</v>
      </c>
      <c r="G2102" t="s">
        <v>489</v>
      </c>
      <c r="H2102" t="s">
        <v>474</v>
      </c>
      <c r="I2102" t="s">
        <v>545</v>
      </c>
      <c r="J2102">
        <v>505000000</v>
      </c>
      <c r="K2102">
        <v>605646302.55930531</v>
      </c>
    </row>
    <row r="2103" spans="1:11" x14ac:dyDescent="0.25">
      <c r="A2103">
        <v>1649</v>
      </c>
      <c r="B2103" t="s">
        <v>2227</v>
      </c>
      <c r="C2103" t="s">
        <v>491</v>
      </c>
      <c r="E2103">
        <v>2017</v>
      </c>
      <c r="F2103" s="10">
        <v>43100</v>
      </c>
      <c r="G2103" t="s">
        <v>489</v>
      </c>
      <c r="H2103" t="s">
        <v>474</v>
      </c>
      <c r="I2103" t="s">
        <v>545</v>
      </c>
      <c r="J2103">
        <v>201000000</v>
      </c>
      <c r="K2103">
        <v>241059221.4146938</v>
      </c>
    </row>
    <row r="2104" spans="1:11" x14ac:dyDescent="0.25">
      <c r="A2104">
        <v>1652</v>
      </c>
      <c r="B2104" t="s">
        <v>2278</v>
      </c>
      <c r="C2104" t="s">
        <v>436</v>
      </c>
      <c r="E2104">
        <v>2017</v>
      </c>
      <c r="F2104" s="10">
        <v>43100</v>
      </c>
      <c r="G2104" t="s">
        <v>489</v>
      </c>
      <c r="H2104" t="s">
        <v>474</v>
      </c>
      <c r="I2104" t="s">
        <v>545</v>
      </c>
      <c r="J2104">
        <v>3285598</v>
      </c>
      <c r="K2104">
        <v>3940416.3968242547</v>
      </c>
    </row>
    <row r="2105" spans="1:11" x14ac:dyDescent="0.25">
      <c r="A2105">
        <v>1652</v>
      </c>
      <c r="B2105" t="s">
        <v>2278</v>
      </c>
      <c r="C2105" t="s">
        <v>2336</v>
      </c>
      <c r="E2105">
        <v>2017</v>
      </c>
      <c r="F2105" s="10">
        <v>43100</v>
      </c>
      <c r="G2105" t="s">
        <v>489</v>
      </c>
      <c r="H2105" t="s">
        <v>474</v>
      </c>
      <c r="I2105" t="s">
        <v>545</v>
      </c>
      <c r="J2105">
        <v>53389666</v>
      </c>
      <c r="K2105">
        <v>64030205.559952989</v>
      </c>
    </row>
    <row r="2106" spans="1:11" x14ac:dyDescent="0.25">
      <c r="A2106">
        <v>1652</v>
      </c>
      <c r="B2106" t="s">
        <v>2278</v>
      </c>
      <c r="C2106" t="s">
        <v>2337</v>
      </c>
      <c r="E2106">
        <v>2017</v>
      </c>
      <c r="F2106" s="10">
        <v>43100</v>
      </c>
      <c r="G2106" t="s">
        <v>489</v>
      </c>
      <c r="H2106" t="s">
        <v>474</v>
      </c>
      <c r="I2106" t="s">
        <v>545</v>
      </c>
      <c r="J2106">
        <v>3101821</v>
      </c>
      <c r="K2106">
        <v>3720012.7125758557</v>
      </c>
    </row>
    <row r="2107" spans="1:11" x14ac:dyDescent="0.25">
      <c r="A2107">
        <v>1652</v>
      </c>
      <c r="B2107" t="s">
        <v>2278</v>
      </c>
      <c r="C2107" t="s">
        <v>490</v>
      </c>
      <c r="E2107">
        <v>2017</v>
      </c>
      <c r="F2107" s="10">
        <v>43100</v>
      </c>
      <c r="G2107" t="s">
        <v>489</v>
      </c>
      <c r="H2107" t="s">
        <v>474</v>
      </c>
      <c r="I2107" t="s">
        <v>545</v>
      </c>
      <c r="J2107">
        <v>-183570</v>
      </c>
      <c r="K2107">
        <v>-220155.42922933007</v>
      </c>
    </row>
    <row r="2108" spans="1:11" x14ac:dyDescent="0.25">
      <c r="A2108">
        <v>1652</v>
      </c>
      <c r="B2108" t="s">
        <v>2278</v>
      </c>
      <c r="C2108" t="s">
        <v>434</v>
      </c>
      <c r="E2108">
        <v>2017</v>
      </c>
      <c r="F2108" s="10">
        <v>43100</v>
      </c>
      <c r="G2108" t="s">
        <v>489</v>
      </c>
      <c r="H2108" t="s">
        <v>474</v>
      </c>
      <c r="I2108" t="s">
        <v>545</v>
      </c>
      <c r="J2108">
        <v>96533</v>
      </c>
      <c r="K2108">
        <v>115771.98915833153</v>
      </c>
    </row>
    <row r="2109" spans="1:11" x14ac:dyDescent="0.25">
      <c r="A2109">
        <v>1652</v>
      </c>
      <c r="B2109" t="s">
        <v>2278</v>
      </c>
      <c r="C2109" t="s">
        <v>491</v>
      </c>
      <c r="E2109">
        <v>2017</v>
      </c>
      <c r="F2109" s="10">
        <v>43100</v>
      </c>
      <c r="G2109" t="s">
        <v>489</v>
      </c>
      <c r="H2109" t="s">
        <v>474</v>
      </c>
      <c r="I2109" t="s">
        <v>545</v>
      </c>
      <c r="J2109">
        <v>270814</v>
      </c>
      <c r="K2109">
        <v>324787.1243193975</v>
      </c>
    </row>
    <row r="2110" spans="1:11" x14ac:dyDescent="0.25">
      <c r="A2110">
        <v>2047</v>
      </c>
      <c r="B2110" t="s">
        <v>157</v>
      </c>
      <c r="C2110" t="s">
        <v>436</v>
      </c>
      <c r="E2110">
        <v>2017</v>
      </c>
      <c r="F2110" s="10">
        <v>43100</v>
      </c>
      <c r="G2110" t="s">
        <v>489</v>
      </c>
      <c r="H2110" t="s">
        <v>474</v>
      </c>
      <c r="I2110" t="s">
        <v>545</v>
      </c>
      <c r="J2110">
        <v>984600000</v>
      </c>
      <c r="K2110">
        <v>1180830395.0492911</v>
      </c>
    </row>
    <row r="2111" spans="1:11" x14ac:dyDescent="0.25">
      <c r="A2111">
        <v>2047</v>
      </c>
      <c r="B2111" t="s">
        <v>157</v>
      </c>
      <c r="C2111" t="s">
        <v>2336</v>
      </c>
      <c r="E2111">
        <v>2017</v>
      </c>
      <c r="F2111" s="10">
        <v>43100</v>
      </c>
      <c r="G2111" t="s">
        <v>489</v>
      </c>
      <c r="H2111" t="s">
        <v>474</v>
      </c>
      <c r="I2111" t="s">
        <v>545</v>
      </c>
      <c r="J2111">
        <v>5612100000</v>
      </c>
      <c r="K2111">
        <v>6730589335.8278761</v>
      </c>
    </row>
    <row r="2112" spans="1:11" x14ac:dyDescent="0.25">
      <c r="A2112">
        <v>2047</v>
      </c>
      <c r="B2112" t="s">
        <v>157</v>
      </c>
      <c r="C2112" t="s">
        <v>2337</v>
      </c>
      <c r="E2112">
        <v>2017</v>
      </c>
      <c r="F2112" s="10">
        <v>43100</v>
      </c>
      <c r="G2112" t="s">
        <v>489</v>
      </c>
      <c r="H2112" t="s">
        <v>474</v>
      </c>
      <c r="I2112" t="s">
        <v>545</v>
      </c>
      <c r="J2112">
        <v>266800000</v>
      </c>
      <c r="K2112">
        <v>319973135.68875778</v>
      </c>
    </row>
    <row r="2113" spans="1:11" x14ac:dyDescent="0.25">
      <c r="A2113">
        <v>2047</v>
      </c>
      <c r="B2113" t="s">
        <v>157</v>
      </c>
      <c r="C2113" t="s">
        <v>490</v>
      </c>
      <c r="E2113">
        <v>2017</v>
      </c>
      <c r="F2113" s="10">
        <v>43100</v>
      </c>
      <c r="G2113" t="s">
        <v>489</v>
      </c>
      <c r="H2113" t="s">
        <v>474</v>
      </c>
      <c r="I2113" t="s">
        <v>545</v>
      </c>
      <c r="J2113">
        <v>116200000</v>
      </c>
      <c r="K2113">
        <v>139358614.56909165</v>
      </c>
    </row>
    <row r="2114" spans="1:11" x14ac:dyDescent="0.25">
      <c r="A2114">
        <v>2047</v>
      </c>
      <c r="B2114" t="s">
        <v>157</v>
      </c>
      <c r="C2114" t="s">
        <v>434</v>
      </c>
      <c r="E2114">
        <v>2017</v>
      </c>
      <c r="F2114" s="10">
        <v>43100</v>
      </c>
      <c r="G2114" t="s">
        <v>489</v>
      </c>
      <c r="H2114" t="s">
        <v>474</v>
      </c>
      <c r="I2114" t="s">
        <v>545</v>
      </c>
      <c r="J2114">
        <v>523700000</v>
      </c>
      <c r="K2114">
        <v>628073205.24813509</v>
      </c>
    </row>
    <row r="2115" spans="1:11" x14ac:dyDescent="0.25">
      <c r="A2115">
        <v>2047</v>
      </c>
      <c r="B2115" t="s">
        <v>157</v>
      </c>
      <c r="C2115" t="s">
        <v>491</v>
      </c>
      <c r="E2115">
        <v>2017</v>
      </c>
      <c r="F2115" s="10">
        <v>43100</v>
      </c>
      <c r="G2115" t="s">
        <v>489</v>
      </c>
      <c r="H2115" t="s">
        <v>474</v>
      </c>
      <c r="I2115" t="s">
        <v>545</v>
      </c>
      <c r="J2115">
        <v>92600000</v>
      </c>
      <c r="K2115">
        <v>111055143.79602312</v>
      </c>
    </row>
    <row r="2116" spans="1:11" x14ac:dyDescent="0.25">
      <c r="A2116">
        <v>8199</v>
      </c>
      <c r="B2116" t="s">
        <v>160</v>
      </c>
      <c r="C2116" t="s">
        <v>2336</v>
      </c>
      <c r="E2116">
        <v>2017</v>
      </c>
      <c r="F2116" s="10">
        <v>43100</v>
      </c>
      <c r="G2116" t="s">
        <v>489</v>
      </c>
      <c r="H2116" t="s">
        <v>474</v>
      </c>
      <c r="I2116" t="s">
        <v>545</v>
      </c>
      <c r="J2116">
        <v>350000000</v>
      </c>
      <c r="K2116">
        <v>419754863.15991461</v>
      </c>
    </row>
    <row r="2117" spans="1:11" x14ac:dyDescent="0.25">
      <c r="A2117">
        <v>780</v>
      </c>
      <c r="B2117" t="s">
        <v>180</v>
      </c>
      <c r="C2117" t="s">
        <v>436</v>
      </c>
      <c r="E2117">
        <v>2014</v>
      </c>
      <c r="F2117" s="10">
        <v>41729</v>
      </c>
      <c r="G2117" t="s">
        <v>489</v>
      </c>
      <c r="H2117" t="s">
        <v>474</v>
      </c>
      <c r="I2117" t="s">
        <v>549</v>
      </c>
      <c r="J2117">
        <v>240531000000</v>
      </c>
      <c r="K2117">
        <v>2328634628.4352784</v>
      </c>
    </row>
    <row r="2118" spans="1:11" x14ac:dyDescent="0.25">
      <c r="A2118">
        <v>780</v>
      </c>
      <c r="B2118" t="s">
        <v>180</v>
      </c>
      <c r="C2118" t="s">
        <v>2336</v>
      </c>
      <c r="E2118">
        <v>2014</v>
      </c>
      <c r="F2118" s="10">
        <v>41729</v>
      </c>
      <c r="G2118" t="s">
        <v>489</v>
      </c>
      <c r="H2118" t="s">
        <v>474</v>
      </c>
      <c r="I2118" t="s">
        <v>549</v>
      </c>
      <c r="J2118">
        <v>7055700000000</v>
      </c>
      <c r="K2118">
        <v>68307816239.282234</v>
      </c>
    </row>
    <row r="2119" spans="1:11" x14ac:dyDescent="0.25">
      <c r="A2119">
        <v>780</v>
      </c>
      <c r="B2119" t="s">
        <v>180</v>
      </c>
      <c r="C2119" t="s">
        <v>2337</v>
      </c>
      <c r="E2119">
        <v>2014</v>
      </c>
      <c r="F2119" s="10">
        <v>41729</v>
      </c>
      <c r="G2119" t="s">
        <v>489</v>
      </c>
      <c r="H2119" t="s">
        <v>474</v>
      </c>
      <c r="I2119" t="s">
        <v>549</v>
      </c>
      <c r="J2119">
        <v>213286000000</v>
      </c>
      <c r="K2119">
        <v>2064869664.8683405</v>
      </c>
    </row>
    <row r="2120" spans="1:11" x14ac:dyDescent="0.25">
      <c r="A2120">
        <v>1357</v>
      </c>
      <c r="B2120" t="s">
        <v>167</v>
      </c>
      <c r="C2120" t="s">
        <v>436</v>
      </c>
      <c r="E2120">
        <v>2014</v>
      </c>
      <c r="F2120" s="10">
        <v>41729</v>
      </c>
      <c r="G2120" t="s">
        <v>489</v>
      </c>
      <c r="H2120" t="s">
        <v>474</v>
      </c>
      <c r="I2120" t="s">
        <v>549</v>
      </c>
      <c r="J2120">
        <v>1257820000000</v>
      </c>
      <c r="K2120">
        <v>12177237895.898916</v>
      </c>
    </row>
    <row r="2121" spans="1:11" x14ac:dyDescent="0.25">
      <c r="A2121">
        <v>1357</v>
      </c>
      <c r="B2121" t="s">
        <v>167</v>
      </c>
      <c r="C2121" t="s">
        <v>2336</v>
      </c>
      <c r="E2121">
        <v>2014</v>
      </c>
      <c r="F2121" s="10">
        <v>41729</v>
      </c>
      <c r="G2121" t="s">
        <v>489</v>
      </c>
      <c r="H2121" t="s">
        <v>474</v>
      </c>
      <c r="I2121" t="s">
        <v>549</v>
      </c>
      <c r="J2121">
        <v>9666446000000</v>
      </c>
      <c r="K2121">
        <v>93583034575.583542</v>
      </c>
    </row>
    <row r="2122" spans="1:11" x14ac:dyDescent="0.25">
      <c r="A2122">
        <v>1357</v>
      </c>
      <c r="B2122" t="s">
        <v>167</v>
      </c>
      <c r="C2122" t="s">
        <v>2337</v>
      </c>
      <c r="E2122">
        <v>2014</v>
      </c>
      <c r="F2122" s="10">
        <v>41729</v>
      </c>
      <c r="G2122" t="s">
        <v>489</v>
      </c>
      <c r="H2122" t="s">
        <v>474</v>
      </c>
      <c r="I2122" t="s">
        <v>549</v>
      </c>
      <c r="J2122">
        <v>531958000000</v>
      </c>
      <c r="K2122">
        <v>5150004862.8791046</v>
      </c>
    </row>
    <row r="2123" spans="1:11" x14ac:dyDescent="0.25">
      <c r="A2123">
        <v>1358</v>
      </c>
      <c r="B2123" t="s">
        <v>169</v>
      </c>
      <c r="C2123" t="s">
        <v>436</v>
      </c>
      <c r="E2123">
        <v>2014</v>
      </c>
      <c r="F2123" s="10">
        <v>41729</v>
      </c>
      <c r="G2123" t="s">
        <v>489</v>
      </c>
      <c r="H2123" t="s">
        <v>474</v>
      </c>
      <c r="I2123" t="s">
        <v>549</v>
      </c>
      <c r="J2123">
        <v>16551000000</v>
      </c>
      <c r="K2123">
        <v>160233947.95362052</v>
      </c>
    </row>
    <row r="2124" spans="1:11" x14ac:dyDescent="0.25">
      <c r="A2124">
        <v>1358</v>
      </c>
      <c r="B2124" t="s">
        <v>169</v>
      </c>
      <c r="C2124" t="s">
        <v>2336</v>
      </c>
      <c r="E2124">
        <v>2014</v>
      </c>
      <c r="F2124" s="10">
        <v>41729</v>
      </c>
      <c r="G2124" t="s">
        <v>489</v>
      </c>
      <c r="H2124" t="s">
        <v>474</v>
      </c>
      <c r="I2124" t="s">
        <v>549</v>
      </c>
      <c r="J2124">
        <v>333433000000</v>
      </c>
      <c r="K2124">
        <v>3228039753.9737506</v>
      </c>
    </row>
    <row r="2125" spans="1:11" x14ac:dyDescent="0.25">
      <c r="A2125">
        <v>1358</v>
      </c>
      <c r="B2125" t="s">
        <v>169</v>
      </c>
      <c r="C2125" t="s">
        <v>2337</v>
      </c>
      <c r="E2125">
        <v>2014</v>
      </c>
      <c r="F2125" s="10">
        <v>41729</v>
      </c>
      <c r="G2125" t="s">
        <v>489</v>
      </c>
      <c r="H2125" t="s">
        <v>474</v>
      </c>
      <c r="I2125" t="s">
        <v>549</v>
      </c>
      <c r="J2125">
        <v>4723000000</v>
      </c>
      <c r="K2125">
        <v>45724423.671376333</v>
      </c>
    </row>
    <row r="2126" spans="1:11" x14ac:dyDescent="0.25">
      <c r="A2126">
        <v>1431</v>
      </c>
      <c r="B2126" t="s">
        <v>174</v>
      </c>
      <c r="C2126" t="s">
        <v>436</v>
      </c>
      <c r="E2126">
        <v>2014</v>
      </c>
      <c r="F2126" s="10">
        <v>41729</v>
      </c>
      <c r="G2126" t="s">
        <v>489</v>
      </c>
      <c r="H2126" t="s">
        <v>474</v>
      </c>
      <c r="I2126" t="s">
        <v>549</v>
      </c>
      <c r="J2126">
        <v>4090000000</v>
      </c>
      <c r="K2126">
        <v>39596208.514911965</v>
      </c>
    </row>
    <row r="2127" spans="1:11" x14ac:dyDescent="0.25">
      <c r="A2127">
        <v>1431</v>
      </c>
      <c r="B2127" t="s">
        <v>174</v>
      </c>
      <c r="C2127" t="s">
        <v>2336</v>
      </c>
      <c r="E2127">
        <v>2014</v>
      </c>
      <c r="F2127" s="10">
        <v>41729</v>
      </c>
      <c r="G2127" t="s">
        <v>489</v>
      </c>
      <c r="H2127" t="s">
        <v>474</v>
      </c>
      <c r="I2127" t="s">
        <v>549</v>
      </c>
      <c r="J2127">
        <v>68160000000</v>
      </c>
      <c r="K2127">
        <v>659872267.08469427</v>
      </c>
    </row>
    <row r="2128" spans="1:11" x14ac:dyDescent="0.25">
      <c r="A2128">
        <v>1431</v>
      </c>
      <c r="B2128" t="s">
        <v>174</v>
      </c>
      <c r="C2128" t="s">
        <v>2337</v>
      </c>
      <c r="E2128">
        <v>2014</v>
      </c>
      <c r="F2128" s="10">
        <v>41729</v>
      </c>
      <c r="G2128" t="s">
        <v>489</v>
      </c>
      <c r="H2128" t="s">
        <v>474</v>
      </c>
      <c r="I2128" t="s">
        <v>549</v>
      </c>
      <c r="J2128">
        <v>1319000000</v>
      </c>
      <c r="K2128">
        <v>12769535.215444714</v>
      </c>
    </row>
    <row r="2129" spans="1:11" x14ac:dyDescent="0.25">
      <c r="A2129">
        <v>1437</v>
      </c>
      <c r="B2129" t="s">
        <v>178</v>
      </c>
      <c r="C2129" t="s">
        <v>436</v>
      </c>
      <c r="E2129">
        <v>2014</v>
      </c>
      <c r="F2129" s="10">
        <v>41729</v>
      </c>
      <c r="G2129" t="s">
        <v>489</v>
      </c>
      <c r="H2129" t="s">
        <v>474</v>
      </c>
      <c r="I2129" t="s">
        <v>549</v>
      </c>
      <c r="J2129">
        <v>29660000000</v>
      </c>
      <c r="K2129">
        <v>287145120.91743004</v>
      </c>
    </row>
    <row r="2130" spans="1:11" x14ac:dyDescent="0.25">
      <c r="A2130">
        <v>1437</v>
      </c>
      <c r="B2130" t="s">
        <v>178</v>
      </c>
      <c r="C2130" t="s">
        <v>2336</v>
      </c>
      <c r="E2130">
        <v>2014</v>
      </c>
      <c r="F2130" s="10">
        <v>41729</v>
      </c>
      <c r="G2130" t="s">
        <v>489</v>
      </c>
      <c r="H2130" t="s">
        <v>474</v>
      </c>
      <c r="I2130" t="s">
        <v>549</v>
      </c>
      <c r="J2130">
        <v>178137000000</v>
      </c>
      <c r="K2130">
        <v>1724584302.254492</v>
      </c>
    </row>
    <row r="2131" spans="1:11" x14ac:dyDescent="0.25">
      <c r="A2131">
        <v>1437</v>
      </c>
      <c r="B2131" t="s">
        <v>178</v>
      </c>
      <c r="C2131" t="s">
        <v>2337</v>
      </c>
      <c r="E2131">
        <v>2014</v>
      </c>
      <c r="F2131" s="10">
        <v>41729</v>
      </c>
      <c r="G2131" t="s">
        <v>489</v>
      </c>
      <c r="H2131" t="s">
        <v>474</v>
      </c>
      <c r="I2131" t="s">
        <v>549</v>
      </c>
      <c r="J2131">
        <v>9498000000</v>
      </c>
      <c r="K2131">
        <v>91952271.02069287</v>
      </c>
    </row>
    <row r="2132" spans="1:11" x14ac:dyDescent="0.25">
      <c r="A2132">
        <v>1463</v>
      </c>
      <c r="B2132" t="s">
        <v>182</v>
      </c>
      <c r="C2132" t="s">
        <v>436</v>
      </c>
      <c r="E2132">
        <v>2014</v>
      </c>
      <c r="F2132" s="10">
        <v>41729</v>
      </c>
      <c r="G2132" t="s">
        <v>489</v>
      </c>
      <c r="H2132" t="s">
        <v>474</v>
      </c>
      <c r="I2132" t="s">
        <v>549</v>
      </c>
      <c r="J2132">
        <v>18084000000</v>
      </c>
      <c r="K2132">
        <v>175075265.22828066</v>
      </c>
    </row>
    <row r="2133" spans="1:11" x14ac:dyDescent="0.25">
      <c r="A2133">
        <v>1463</v>
      </c>
      <c r="B2133" t="s">
        <v>182</v>
      </c>
      <c r="C2133" t="s">
        <v>2336</v>
      </c>
      <c r="E2133">
        <v>2014</v>
      </c>
      <c r="F2133" s="10">
        <v>41729</v>
      </c>
      <c r="G2133" t="s">
        <v>489</v>
      </c>
      <c r="H2133" t="s">
        <v>474</v>
      </c>
      <c r="I2133" t="s">
        <v>549</v>
      </c>
      <c r="J2133">
        <v>216176000000</v>
      </c>
      <c r="K2133">
        <v>2092848403.8923249</v>
      </c>
    </row>
    <row r="2134" spans="1:11" x14ac:dyDescent="0.25">
      <c r="A2134">
        <v>1463</v>
      </c>
      <c r="B2134" t="s">
        <v>182</v>
      </c>
      <c r="C2134" t="s">
        <v>2337</v>
      </c>
      <c r="E2134">
        <v>2014</v>
      </c>
      <c r="F2134" s="10">
        <v>41729</v>
      </c>
      <c r="G2134" t="s">
        <v>489</v>
      </c>
      <c r="H2134" t="s">
        <v>474</v>
      </c>
      <c r="I2134" t="s">
        <v>549</v>
      </c>
      <c r="J2134">
        <v>6634000000</v>
      </c>
      <c r="K2134">
        <v>64225243.835678719</v>
      </c>
    </row>
    <row r="2135" spans="1:11" x14ac:dyDescent="0.25">
      <c r="A2135">
        <v>1475</v>
      </c>
      <c r="B2135" t="s">
        <v>188</v>
      </c>
      <c r="C2135" t="s">
        <v>436</v>
      </c>
      <c r="E2135">
        <v>2014</v>
      </c>
      <c r="F2135" s="10">
        <v>41729</v>
      </c>
      <c r="G2135" t="s">
        <v>489</v>
      </c>
      <c r="H2135" t="s">
        <v>474</v>
      </c>
      <c r="I2135" t="s">
        <v>549</v>
      </c>
      <c r="J2135">
        <v>346880000000</v>
      </c>
      <c r="K2135">
        <v>3358223180.8441715</v>
      </c>
    </row>
    <row r="2136" spans="1:11" x14ac:dyDescent="0.25">
      <c r="A2136">
        <v>1475</v>
      </c>
      <c r="B2136" t="s">
        <v>188</v>
      </c>
      <c r="C2136" t="s">
        <v>2336</v>
      </c>
      <c r="E2136">
        <v>2014</v>
      </c>
      <c r="F2136" s="10">
        <v>41729</v>
      </c>
      <c r="G2136" t="s">
        <v>489</v>
      </c>
      <c r="H2136" t="s">
        <v>474</v>
      </c>
      <c r="I2136" t="s">
        <v>549</v>
      </c>
      <c r="J2136">
        <v>3349598000000</v>
      </c>
      <c r="K2136">
        <v>32428210476.560413</v>
      </c>
    </row>
    <row r="2137" spans="1:11" x14ac:dyDescent="0.25">
      <c r="A2137">
        <v>1475</v>
      </c>
      <c r="B2137" t="s">
        <v>188</v>
      </c>
      <c r="C2137" t="s">
        <v>2337</v>
      </c>
      <c r="E2137">
        <v>2014</v>
      </c>
      <c r="F2137" s="10">
        <v>41729</v>
      </c>
      <c r="G2137" t="s">
        <v>489</v>
      </c>
      <c r="H2137" t="s">
        <v>474</v>
      </c>
      <c r="I2137" t="s">
        <v>549</v>
      </c>
      <c r="J2137">
        <v>164979000000</v>
      </c>
      <c r="K2137">
        <v>1597198749.2864697</v>
      </c>
    </row>
    <row r="2138" spans="1:11" x14ac:dyDescent="0.25">
      <c r="A2138">
        <v>1531</v>
      </c>
      <c r="B2138" t="s">
        <v>196</v>
      </c>
      <c r="C2138" t="s">
        <v>436</v>
      </c>
      <c r="E2138">
        <v>2014</v>
      </c>
      <c r="F2138" s="10">
        <v>41729</v>
      </c>
      <c r="G2138" t="s">
        <v>489</v>
      </c>
      <c r="H2138" t="s">
        <v>474</v>
      </c>
      <c r="I2138" t="s">
        <v>549</v>
      </c>
      <c r="J2138">
        <v>-341848000</v>
      </c>
      <c r="K2138">
        <v>-3309507.2587788813</v>
      </c>
    </row>
    <row r="2139" spans="1:11" x14ac:dyDescent="0.25">
      <c r="A2139">
        <v>1531</v>
      </c>
      <c r="B2139" t="s">
        <v>196</v>
      </c>
      <c r="C2139" t="s">
        <v>2336</v>
      </c>
      <c r="E2139">
        <v>2014</v>
      </c>
      <c r="F2139" s="10">
        <v>41729</v>
      </c>
      <c r="G2139" t="s">
        <v>489</v>
      </c>
      <c r="H2139" t="s">
        <v>474</v>
      </c>
      <c r="I2139" t="s">
        <v>549</v>
      </c>
      <c r="J2139">
        <v>14985282000</v>
      </c>
      <c r="K2139">
        <v>145075880.37329021</v>
      </c>
    </row>
    <row r="2140" spans="1:11" x14ac:dyDescent="0.25">
      <c r="A2140">
        <v>1531</v>
      </c>
      <c r="B2140" t="s">
        <v>196</v>
      </c>
      <c r="C2140" t="s">
        <v>2337</v>
      </c>
      <c r="E2140">
        <v>2014</v>
      </c>
      <c r="F2140" s="10">
        <v>41729</v>
      </c>
      <c r="G2140" t="s">
        <v>489</v>
      </c>
      <c r="H2140" t="s">
        <v>474</v>
      </c>
      <c r="I2140" t="s">
        <v>549</v>
      </c>
      <c r="J2140">
        <v>-404864000</v>
      </c>
      <c r="K2140">
        <v>-3919579.306645799</v>
      </c>
    </row>
    <row r="2141" spans="1:11" x14ac:dyDescent="0.25">
      <c r="A2141">
        <v>1554</v>
      </c>
      <c r="B2141" t="s">
        <v>198</v>
      </c>
      <c r="C2141" t="s">
        <v>436</v>
      </c>
      <c r="E2141">
        <v>2014</v>
      </c>
      <c r="F2141" s="10">
        <v>41729</v>
      </c>
      <c r="G2141" t="s">
        <v>489</v>
      </c>
      <c r="H2141" t="s">
        <v>474</v>
      </c>
      <c r="I2141" t="s">
        <v>549</v>
      </c>
      <c r="J2141">
        <v>1898000000</v>
      </c>
      <c r="K2141">
        <v>18374964.244817335</v>
      </c>
    </row>
    <row r="2142" spans="1:11" x14ac:dyDescent="0.25">
      <c r="A2142">
        <v>1554</v>
      </c>
      <c r="B2142" t="s">
        <v>198</v>
      </c>
      <c r="C2142" t="s">
        <v>2336</v>
      </c>
      <c r="E2142">
        <v>2014</v>
      </c>
      <c r="F2142" s="10">
        <v>41729</v>
      </c>
      <c r="G2142" t="s">
        <v>489</v>
      </c>
      <c r="H2142" t="s">
        <v>474</v>
      </c>
      <c r="I2142" t="s">
        <v>549</v>
      </c>
      <c r="J2142">
        <v>62096000000</v>
      </c>
      <c r="K2142">
        <v>601165321.2572062</v>
      </c>
    </row>
    <row r="2143" spans="1:11" x14ac:dyDescent="0.25">
      <c r="A2143">
        <v>1554</v>
      </c>
      <c r="B2143" t="s">
        <v>198</v>
      </c>
      <c r="C2143" t="s">
        <v>2337</v>
      </c>
      <c r="E2143">
        <v>2014</v>
      </c>
      <c r="F2143" s="10">
        <v>41729</v>
      </c>
      <c r="G2143" t="s">
        <v>489</v>
      </c>
      <c r="H2143" t="s">
        <v>474</v>
      </c>
      <c r="I2143" t="s">
        <v>549</v>
      </c>
      <c r="J2143">
        <v>664000000</v>
      </c>
      <c r="K2143">
        <v>6428333.1183133358</v>
      </c>
    </row>
    <row r="2144" spans="1:11" x14ac:dyDescent="0.25">
      <c r="A2144">
        <v>1660</v>
      </c>
      <c r="B2144" t="s">
        <v>200</v>
      </c>
      <c r="C2144" t="s">
        <v>436</v>
      </c>
      <c r="E2144">
        <v>2014</v>
      </c>
      <c r="F2144" s="10">
        <v>41729</v>
      </c>
      <c r="G2144" t="s">
        <v>489</v>
      </c>
      <c r="H2144" t="s">
        <v>474</v>
      </c>
      <c r="I2144" t="s">
        <v>549</v>
      </c>
      <c r="J2144">
        <v>552328000</v>
      </c>
      <c r="K2144">
        <v>5347211.4074876029</v>
      </c>
    </row>
    <row r="2145" spans="1:11" x14ac:dyDescent="0.25">
      <c r="A2145">
        <v>1660</v>
      </c>
      <c r="B2145" t="s">
        <v>200</v>
      </c>
      <c r="C2145" t="s">
        <v>2336</v>
      </c>
      <c r="E2145">
        <v>2014</v>
      </c>
      <c r="F2145" s="10">
        <v>41729</v>
      </c>
      <c r="G2145" t="s">
        <v>489</v>
      </c>
      <c r="H2145" t="s">
        <v>474</v>
      </c>
      <c r="I2145" t="s">
        <v>549</v>
      </c>
      <c r="J2145">
        <v>10884532000</v>
      </c>
      <c r="K2145">
        <v>105375598.69418868</v>
      </c>
    </row>
    <row r="2146" spans="1:11" x14ac:dyDescent="0.25">
      <c r="A2146">
        <v>1660</v>
      </c>
      <c r="B2146" t="s">
        <v>200</v>
      </c>
      <c r="C2146" t="s">
        <v>2337</v>
      </c>
      <c r="E2146">
        <v>2014</v>
      </c>
      <c r="F2146" s="10">
        <v>41729</v>
      </c>
      <c r="G2146" t="s">
        <v>489</v>
      </c>
      <c r="H2146" t="s">
        <v>474</v>
      </c>
      <c r="I2146" t="s">
        <v>549</v>
      </c>
      <c r="J2146">
        <v>586017000</v>
      </c>
      <c r="K2146">
        <v>5673362.1822208222</v>
      </c>
    </row>
    <row r="2147" spans="1:11" x14ac:dyDescent="0.25">
      <c r="A2147">
        <v>1796</v>
      </c>
      <c r="B2147" t="s">
        <v>205</v>
      </c>
      <c r="C2147" t="s">
        <v>436</v>
      </c>
      <c r="E2147">
        <v>2014</v>
      </c>
      <c r="F2147" s="10">
        <v>41729</v>
      </c>
      <c r="G2147" t="s">
        <v>489</v>
      </c>
      <c r="H2147" t="s">
        <v>474</v>
      </c>
      <c r="I2147" t="s">
        <v>549</v>
      </c>
      <c r="J2147">
        <v>187532000000</v>
      </c>
      <c r="K2147">
        <v>1815539407.1438804</v>
      </c>
    </row>
    <row r="2148" spans="1:11" x14ac:dyDescent="0.25">
      <c r="A2148">
        <v>1796</v>
      </c>
      <c r="B2148" t="s">
        <v>205</v>
      </c>
      <c r="C2148" t="s">
        <v>2336</v>
      </c>
      <c r="E2148">
        <v>2014</v>
      </c>
      <c r="F2148" s="10">
        <v>41729</v>
      </c>
      <c r="G2148" t="s">
        <v>489</v>
      </c>
      <c r="H2148" t="s">
        <v>474</v>
      </c>
      <c r="I2148" t="s">
        <v>549</v>
      </c>
      <c r="J2148">
        <v>1837778000000</v>
      </c>
      <c r="K2148">
        <v>17791941538.415131</v>
      </c>
    </row>
    <row r="2149" spans="1:11" x14ac:dyDescent="0.25">
      <c r="A2149">
        <v>1796</v>
      </c>
      <c r="B2149" t="s">
        <v>205</v>
      </c>
      <c r="C2149" t="s">
        <v>2337</v>
      </c>
      <c r="E2149">
        <v>2014</v>
      </c>
      <c r="F2149" s="10">
        <v>41729</v>
      </c>
      <c r="G2149" t="s">
        <v>489</v>
      </c>
      <c r="H2149" t="s">
        <v>474</v>
      </c>
      <c r="I2149" t="s">
        <v>549</v>
      </c>
      <c r="J2149">
        <v>65561000000</v>
      </c>
      <c r="K2149">
        <v>634710764.41225994</v>
      </c>
    </row>
    <row r="2150" spans="1:11" x14ac:dyDescent="0.25">
      <c r="A2150">
        <v>1801</v>
      </c>
      <c r="B2150" t="s">
        <v>211</v>
      </c>
      <c r="C2150" t="s">
        <v>436</v>
      </c>
      <c r="E2150">
        <v>2014</v>
      </c>
      <c r="F2150" s="10">
        <v>41729</v>
      </c>
      <c r="G2150" t="s">
        <v>489</v>
      </c>
      <c r="H2150" t="s">
        <v>474</v>
      </c>
      <c r="I2150" t="s">
        <v>549</v>
      </c>
      <c r="J2150">
        <v>3540000000</v>
      </c>
      <c r="K2150">
        <v>34271534.99823676</v>
      </c>
    </row>
    <row r="2151" spans="1:11" x14ac:dyDescent="0.25">
      <c r="A2151">
        <v>1801</v>
      </c>
      <c r="B2151" t="s">
        <v>211</v>
      </c>
      <c r="C2151" t="s">
        <v>2336</v>
      </c>
      <c r="E2151">
        <v>2014</v>
      </c>
      <c r="F2151" s="10">
        <v>41729</v>
      </c>
      <c r="G2151" t="s">
        <v>489</v>
      </c>
      <c r="H2151" t="s">
        <v>474</v>
      </c>
      <c r="I2151" t="s">
        <v>549</v>
      </c>
      <c r="J2151">
        <v>230124000000</v>
      </c>
      <c r="K2151">
        <v>2227882124.275208</v>
      </c>
    </row>
    <row r="2152" spans="1:11" x14ac:dyDescent="0.25">
      <c r="A2152">
        <v>1801</v>
      </c>
      <c r="B2152" t="s">
        <v>211</v>
      </c>
      <c r="C2152" t="s">
        <v>2337</v>
      </c>
      <c r="E2152">
        <v>2014</v>
      </c>
      <c r="F2152" s="10">
        <v>41729</v>
      </c>
      <c r="G2152" t="s">
        <v>489</v>
      </c>
      <c r="H2152" t="s">
        <v>474</v>
      </c>
      <c r="I2152" t="s">
        <v>549</v>
      </c>
      <c r="J2152">
        <v>1052000000</v>
      </c>
      <c r="K2152">
        <v>10184648.253713297</v>
      </c>
    </row>
    <row r="2153" spans="1:11" x14ac:dyDescent="0.25">
      <c r="A2153">
        <v>8069</v>
      </c>
      <c r="B2153" t="s">
        <v>165</v>
      </c>
      <c r="C2153" t="s">
        <v>436</v>
      </c>
      <c r="E2153">
        <v>2014</v>
      </c>
      <c r="F2153" s="10">
        <v>41729</v>
      </c>
      <c r="G2153" t="s">
        <v>489</v>
      </c>
      <c r="H2153" t="s">
        <v>474</v>
      </c>
      <c r="I2153" t="s">
        <v>549</v>
      </c>
      <c r="J2153">
        <v>44311000000</v>
      </c>
      <c r="K2153">
        <v>428984742.17708164</v>
      </c>
    </row>
    <row r="2154" spans="1:11" x14ac:dyDescent="0.25">
      <c r="A2154">
        <v>8069</v>
      </c>
      <c r="B2154" t="s">
        <v>165</v>
      </c>
      <c r="C2154" t="s">
        <v>2336</v>
      </c>
      <c r="E2154">
        <v>2014</v>
      </c>
      <c r="F2154" s="10">
        <v>41729</v>
      </c>
      <c r="G2154" t="s">
        <v>489</v>
      </c>
      <c r="H2154" t="s">
        <v>474</v>
      </c>
      <c r="I2154" t="s">
        <v>549</v>
      </c>
      <c r="J2154">
        <v>448657000000</v>
      </c>
      <c r="K2154">
        <v>4343549174.49263</v>
      </c>
    </row>
    <row r="2155" spans="1:11" x14ac:dyDescent="0.25">
      <c r="A2155">
        <v>8069</v>
      </c>
      <c r="B2155" t="s">
        <v>165</v>
      </c>
      <c r="C2155" t="s">
        <v>2337</v>
      </c>
      <c r="E2155">
        <v>2014</v>
      </c>
      <c r="F2155" s="10">
        <v>41729</v>
      </c>
      <c r="G2155" t="s">
        <v>489</v>
      </c>
      <c r="H2155" t="s">
        <v>474</v>
      </c>
      <c r="I2155" t="s">
        <v>549</v>
      </c>
      <c r="J2155">
        <v>20713000000</v>
      </c>
      <c r="K2155">
        <v>200527204.63798815</v>
      </c>
    </row>
    <row r="2156" spans="1:11" x14ac:dyDescent="0.25">
      <c r="A2156">
        <v>8078</v>
      </c>
      <c r="B2156" t="s">
        <v>184</v>
      </c>
      <c r="C2156" t="s">
        <v>436</v>
      </c>
      <c r="E2156">
        <v>2014</v>
      </c>
      <c r="F2156" s="10">
        <v>41729</v>
      </c>
      <c r="G2156" t="s">
        <v>489</v>
      </c>
      <c r="H2156" t="s">
        <v>474</v>
      </c>
      <c r="I2156" t="s">
        <v>549</v>
      </c>
      <c r="J2156">
        <v>9084000000</v>
      </c>
      <c r="K2156">
        <v>87944244.046322808</v>
      </c>
    </row>
    <row r="2157" spans="1:11" x14ac:dyDescent="0.25">
      <c r="A2157">
        <v>8078</v>
      </c>
      <c r="B2157" t="s">
        <v>184</v>
      </c>
      <c r="C2157" t="s">
        <v>2336</v>
      </c>
      <c r="E2157">
        <v>2014</v>
      </c>
      <c r="F2157" s="10">
        <v>41729</v>
      </c>
      <c r="G2157" t="s">
        <v>489</v>
      </c>
      <c r="H2157" t="s">
        <v>474</v>
      </c>
      <c r="I2157" t="s">
        <v>549</v>
      </c>
      <c r="J2157">
        <v>105490000000</v>
      </c>
      <c r="K2157">
        <v>1021272380.4983039</v>
      </c>
    </row>
    <row r="2158" spans="1:11" x14ac:dyDescent="0.25">
      <c r="A2158">
        <v>8078</v>
      </c>
      <c r="B2158" t="s">
        <v>184</v>
      </c>
      <c r="C2158" t="s">
        <v>2337</v>
      </c>
      <c r="E2158">
        <v>2014</v>
      </c>
      <c r="F2158" s="10">
        <v>41729</v>
      </c>
      <c r="G2158" t="s">
        <v>489</v>
      </c>
      <c r="H2158" t="s">
        <v>474</v>
      </c>
      <c r="I2158" t="s">
        <v>549</v>
      </c>
      <c r="J2158">
        <v>4201000000</v>
      </c>
      <c r="K2158">
        <v>40670824.442822777</v>
      </c>
    </row>
    <row r="2159" spans="1:11" x14ac:dyDescent="0.25">
      <c r="A2159">
        <v>8096</v>
      </c>
      <c r="B2159" t="s">
        <v>162</v>
      </c>
      <c r="C2159" t="s">
        <v>436</v>
      </c>
      <c r="E2159">
        <v>2014</v>
      </c>
      <c r="F2159" s="10">
        <v>41729</v>
      </c>
      <c r="G2159" t="s">
        <v>489</v>
      </c>
      <c r="H2159" t="s">
        <v>474</v>
      </c>
      <c r="I2159" t="s">
        <v>549</v>
      </c>
      <c r="J2159">
        <v>237991000000</v>
      </c>
      <c r="K2159">
        <v>2304044318.012815</v>
      </c>
    </row>
    <row r="2160" spans="1:11" x14ac:dyDescent="0.25">
      <c r="A2160">
        <v>8096</v>
      </c>
      <c r="B2160" t="s">
        <v>162</v>
      </c>
      <c r="C2160" t="s">
        <v>2336</v>
      </c>
      <c r="E2160">
        <v>2014</v>
      </c>
      <c r="F2160" s="10">
        <v>41729</v>
      </c>
      <c r="G2160" t="s">
        <v>489</v>
      </c>
      <c r="H2160" t="s">
        <v>474</v>
      </c>
      <c r="I2160" t="s">
        <v>549</v>
      </c>
      <c r="J2160">
        <v>1897766000000</v>
      </c>
      <c r="K2160">
        <v>18372698838.266605</v>
      </c>
    </row>
    <row r="2161" spans="1:11" x14ac:dyDescent="0.25">
      <c r="A2161">
        <v>8096</v>
      </c>
      <c r="B2161" t="s">
        <v>162</v>
      </c>
      <c r="C2161" t="s">
        <v>2337</v>
      </c>
      <c r="E2161">
        <v>2014</v>
      </c>
      <c r="F2161" s="10">
        <v>41729</v>
      </c>
      <c r="G2161" t="s">
        <v>489</v>
      </c>
      <c r="H2161" t="s">
        <v>474</v>
      </c>
      <c r="I2161" t="s">
        <v>549</v>
      </c>
      <c r="J2161">
        <v>102093000000</v>
      </c>
      <c r="K2161">
        <v>988385260.61440277</v>
      </c>
    </row>
    <row r="2162" spans="1:11" x14ac:dyDescent="0.25">
      <c r="A2162">
        <v>8175</v>
      </c>
      <c r="B2162" t="s">
        <v>207</v>
      </c>
      <c r="C2162" t="s">
        <v>436</v>
      </c>
      <c r="E2162">
        <v>2014</v>
      </c>
      <c r="F2162" s="10">
        <v>41729</v>
      </c>
      <c r="G2162" t="s">
        <v>489</v>
      </c>
      <c r="H2162" t="s">
        <v>474</v>
      </c>
      <c r="I2162" t="s">
        <v>549</v>
      </c>
      <c r="J2162">
        <v>701000000</v>
      </c>
      <c r="K2162">
        <v>6786538.4276169408</v>
      </c>
    </row>
    <row r="2163" spans="1:11" x14ac:dyDescent="0.25">
      <c r="A2163">
        <v>8175</v>
      </c>
      <c r="B2163" t="s">
        <v>207</v>
      </c>
      <c r="C2163" t="s">
        <v>2336</v>
      </c>
      <c r="E2163">
        <v>2014</v>
      </c>
      <c r="F2163" s="10">
        <v>41729</v>
      </c>
      <c r="G2163" t="s">
        <v>489</v>
      </c>
      <c r="H2163" t="s">
        <v>474</v>
      </c>
      <c r="I2163" t="s">
        <v>549</v>
      </c>
      <c r="J2163">
        <v>45985000000</v>
      </c>
      <c r="K2163">
        <v>445191112.11692584</v>
      </c>
    </row>
    <row r="2164" spans="1:11" x14ac:dyDescent="0.25">
      <c r="A2164">
        <v>8175</v>
      </c>
      <c r="B2164" t="s">
        <v>207</v>
      </c>
      <c r="C2164" t="s">
        <v>2337</v>
      </c>
      <c r="E2164">
        <v>2014</v>
      </c>
      <c r="F2164" s="10">
        <v>41729</v>
      </c>
      <c r="G2164" t="s">
        <v>489</v>
      </c>
      <c r="H2164" t="s">
        <v>474</v>
      </c>
      <c r="I2164" t="s">
        <v>549</v>
      </c>
      <c r="J2164">
        <v>590000000</v>
      </c>
      <c r="K2164">
        <v>5711922.4997061267</v>
      </c>
    </row>
    <row r="2165" spans="1:11" x14ac:dyDescent="0.25">
      <c r="A2165">
        <v>8176</v>
      </c>
      <c r="B2165" t="s">
        <v>176</v>
      </c>
      <c r="C2165" t="s">
        <v>436</v>
      </c>
      <c r="E2165">
        <v>2014</v>
      </c>
      <c r="F2165" s="10">
        <v>41729</v>
      </c>
      <c r="G2165" t="s">
        <v>489</v>
      </c>
      <c r="H2165" t="s">
        <v>474</v>
      </c>
      <c r="I2165" t="s">
        <v>549</v>
      </c>
      <c r="J2165">
        <v>239397000000</v>
      </c>
      <c r="K2165">
        <v>2317656119.7663517</v>
      </c>
    </row>
    <row r="2166" spans="1:11" x14ac:dyDescent="0.25">
      <c r="A2166">
        <v>8176</v>
      </c>
      <c r="B2166" t="s">
        <v>176</v>
      </c>
      <c r="C2166" t="s">
        <v>2336</v>
      </c>
      <c r="E2166">
        <v>2014</v>
      </c>
      <c r="F2166" s="10">
        <v>41729</v>
      </c>
      <c r="G2166" t="s">
        <v>489</v>
      </c>
      <c r="H2166" t="s">
        <v>474</v>
      </c>
      <c r="I2166" t="s">
        <v>549</v>
      </c>
      <c r="J2166">
        <v>1508590000000</v>
      </c>
      <c r="K2166">
        <v>14604998582.765535</v>
      </c>
    </row>
    <row r="2167" spans="1:11" x14ac:dyDescent="0.25">
      <c r="A2167">
        <v>8176</v>
      </c>
      <c r="B2167" t="s">
        <v>176</v>
      </c>
      <c r="C2167" t="s">
        <v>2337</v>
      </c>
      <c r="E2167">
        <v>2014</v>
      </c>
      <c r="F2167" s="10">
        <v>41729</v>
      </c>
      <c r="G2167" t="s">
        <v>489</v>
      </c>
      <c r="H2167" t="s">
        <v>474</v>
      </c>
      <c r="I2167" t="s">
        <v>549</v>
      </c>
      <c r="J2167">
        <v>139377000000</v>
      </c>
      <c r="K2167">
        <v>1349340037.6975269</v>
      </c>
    </row>
    <row r="2168" spans="1:11" x14ac:dyDescent="0.25">
      <c r="A2168">
        <v>8437</v>
      </c>
      <c r="B2168" t="s">
        <v>209</v>
      </c>
      <c r="C2168" t="s">
        <v>436</v>
      </c>
      <c r="E2168">
        <v>2014</v>
      </c>
      <c r="F2168" s="10">
        <v>41729</v>
      </c>
      <c r="G2168" t="s">
        <v>489</v>
      </c>
      <c r="H2168" t="s">
        <v>474</v>
      </c>
      <c r="I2168" t="s">
        <v>549</v>
      </c>
      <c r="J2168">
        <v>428922000000</v>
      </c>
      <c r="K2168">
        <v>4152490207.489748</v>
      </c>
    </row>
    <row r="2169" spans="1:11" x14ac:dyDescent="0.25">
      <c r="A2169">
        <v>8437</v>
      </c>
      <c r="B2169" t="s">
        <v>209</v>
      </c>
      <c r="C2169" t="s">
        <v>2336</v>
      </c>
      <c r="E2169">
        <v>2014</v>
      </c>
      <c r="F2169" s="10">
        <v>41729</v>
      </c>
      <c r="G2169" t="s">
        <v>489</v>
      </c>
      <c r="H2169" t="s">
        <v>474</v>
      </c>
      <c r="I2169" t="s">
        <v>549</v>
      </c>
      <c r="J2169">
        <v>6489702000000</v>
      </c>
      <c r="K2169">
        <v>62828262491.843811</v>
      </c>
    </row>
    <row r="2170" spans="1:11" x14ac:dyDescent="0.25">
      <c r="A2170">
        <v>8437</v>
      </c>
      <c r="B2170" t="s">
        <v>209</v>
      </c>
      <c r="C2170" t="s">
        <v>2337</v>
      </c>
      <c r="E2170">
        <v>2014</v>
      </c>
      <c r="F2170" s="10">
        <v>41729</v>
      </c>
      <c r="G2170" t="s">
        <v>489</v>
      </c>
      <c r="H2170" t="s">
        <v>474</v>
      </c>
      <c r="I2170" t="s">
        <v>549</v>
      </c>
      <c r="J2170">
        <v>90291000000</v>
      </c>
      <c r="K2170">
        <v>874127448.17112863</v>
      </c>
    </row>
    <row r="2171" spans="1:11" x14ac:dyDescent="0.25">
      <c r="A2171">
        <v>9044</v>
      </c>
      <c r="B2171" t="s">
        <v>202</v>
      </c>
      <c r="C2171" t="s">
        <v>436</v>
      </c>
      <c r="E2171">
        <v>2014</v>
      </c>
      <c r="F2171" s="10">
        <v>41729</v>
      </c>
      <c r="G2171" t="s">
        <v>489</v>
      </c>
      <c r="H2171" t="s">
        <v>474</v>
      </c>
      <c r="I2171" t="s">
        <v>549</v>
      </c>
      <c r="J2171">
        <v>300369000000</v>
      </c>
      <c r="K2171">
        <v>2907939744.600389</v>
      </c>
    </row>
    <row r="2172" spans="1:11" x14ac:dyDescent="0.25">
      <c r="A2172">
        <v>9044</v>
      </c>
      <c r="B2172" t="s">
        <v>202</v>
      </c>
      <c r="C2172" t="s">
        <v>2336</v>
      </c>
      <c r="E2172">
        <v>2014</v>
      </c>
      <c r="F2172" s="10">
        <v>41729</v>
      </c>
      <c r="G2172" t="s">
        <v>489</v>
      </c>
      <c r="H2172" t="s">
        <v>474</v>
      </c>
      <c r="I2172" t="s">
        <v>549</v>
      </c>
      <c r="J2172">
        <v>3317406000000</v>
      </c>
      <c r="K2172">
        <v>32116552495.017124</v>
      </c>
    </row>
    <row r="2173" spans="1:11" x14ac:dyDescent="0.25">
      <c r="A2173">
        <v>9044</v>
      </c>
      <c r="B2173" t="s">
        <v>202</v>
      </c>
      <c r="C2173" t="s">
        <v>2337</v>
      </c>
      <c r="E2173">
        <v>2014</v>
      </c>
      <c r="F2173" s="10">
        <v>41729</v>
      </c>
      <c r="G2173" t="s">
        <v>489</v>
      </c>
      <c r="H2173" t="s">
        <v>474</v>
      </c>
      <c r="I2173" t="s">
        <v>549</v>
      </c>
      <c r="J2173">
        <v>233858000000</v>
      </c>
      <c r="K2173">
        <v>2264031816.8411446</v>
      </c>
    </row>
    <row r="2174" spans="1:11" x14ac:dyDescent="0.25">
      <c r="A2174">
        <v>9059</v>
      </c>
      <c r="B2174" t="s">
        <v>191</v>
      </c>
      <c r="C2174" t="s">
        <v>436</v>
      </c>
      <c r="E2174">
        <v>2014</v>
      </c>
      <c r="F2174" s="10">
        <v>41729</v>
      </c>
      <c r="G2174" t="s">
        <v>489</v>
      </c>
      <c r="H2174" t="s">
        <v>474</v>
      </c>
      <c r="I2174" t="s">
        <v>549</v>
      </c>
      <c r="J2174">
        <v>512877000000</v>
      </c>
      <c r="K2174">
        <v>4965277416.7487783</v>
      </c>
    </row>
    <row r="2175" spans="1:11" x14ac:dyDescent="0.25">
      <c r="A2175">
        <v>9059</v>
      </c>
      <c r="B2175" t="s">
        <v>191</v>
      </c>
      <c r="C2175" t="s">
        <v>2336</v>
      </c>
      <c r="E2175">
        <v>2014</v>
      </c>
      <c r="F2175" s="10">
        <v>41729</v>
      </c>
      <c r="G2175" t="s">
        <v>489</v>
      </c>
      <c r="H2175" t="s">
        <v>474</v>
      </c>
      <c r="I2175" t="s">
        <v>549</v>
      </c>
      <c r="J2175">
        <v>5710198000000</v>
      </c>
      <c r="K2175">
        <v>55281709210.130386</v>
      </c>
    </row>
    <row r="2176" spans="1:11" x14ac:dyDescent="0.25">
      <c r="A2176">
        <v>9059</v>
      </c>
      <c r="B2176" t="s">
        <v>191</v>
      </c>
      <c r="C2176" t="s">
        <v>2337</v>
      </c>
      <c r="E2176">
        <v>2014</v>
      </c>
      <c r="F2176" s="10">
        <v>41729</v>
      </c>
      <c r="G2176" t="s">
        <v>489</v>
      </c>
      <c r="H2176" t="s">
        <v>474</v>
      </c>
      <c r="I2176" t="s">
        <v>549</v>
      </c>
      <c r="J2176">
        <v>373863000000</v>
      </c>
      <c r="K2176">
        <v>3619451663.572257</v>
      </c>
    </row>
    <row r="2177" spans="1:11" x14ac:dyDescent="0.25">
      <c r="A2177">
        <v>10965</v>
      </c>
      <c r="B2177" t="s">
        <v>171</v>
      </c>
      <c r="C2177" t="s">
        <v>436</v>
      </c>
      <c r="E2177">
        <v>2014</v>
      </c>
      <c r="F2177" s="10">
        <v>41729</v>
      </c>
      <c r="G2177" t="s">
        <v>489</v>
      </c>
      <c r="H2177" t="s">
        <v>474</v>
      </c>
      <c r="I2177" t="s">
        <v>549</v>
      </c>
      <c r="J2177">
        <v>407431000000</v>
      </c>
      <c r="K2177">
        <v>3944431010.1318083</v>
      </c>
    </row>
    <row r="2178" spans="1:11" x14ac:dyDescent="0.25">
      <c r="A2178">
        <v>10965</v>
      </c>
      <c r="B2178" t="s">
        <v>171</v>
      </c>
      <c r="C2178" t="s">
        <v>2336</v>
      </c>
      <c r="E2178">
        <v>2014</v>
      </c>
      <c r="F2178" s="10">
        <v>41729</v>
      </c>
      <c r="G2178" t="s">
        <v>489</v>
      </c>
      <c r="H2178" t="s">
        <v>474</v>
      </c>
      <c r="I2178" t="s">
        <v>549</v>
      </c>
      <c r="J2178">
        <v>5587526000000</v>
      </c>
      <c r="K2178">
        <v>54094094028.971146</v>
      </c>
    </row>
    <row r="2179" spans="1:11" x14ac:dyDescent="0.25">
      <c r="A2179">
        <v>10965</v>
      </c>
      <c r="B2179" t="s">
        <v>171</v>
      </c>
      <c r="C2179" t="s">
        <v>2337</v>
      </c>
      <c r="E2179">
        <v>2014</v>
      </c>
      <c r="F2179" s="10">
        <v>41729</v>
      </c>
      <c r="G2179" t="s">
        <v>489</v>
      </c>
      <c r="H2179" t="s">
        <v>474</v>
      </c>
      <c r="I2179" t="s">
        <v>549</v>
      </c>
      <c r="J2179">
        <v>254425000000</v>
      </c>
      <c r="K2179">
        <v>2463145562.6910701</v>
      </c>
    </row>
    <row r="2180" spans="1:11" x14ac:dyDescent="0.25">
      <c r="A2180">
        <v>11237</v>
      </c>
      <c r="B2180" t="s">
        <v>186</v>
      </c>
      <c r="C2180" t="s">
        <v>436</v>
      </c>
      <c r="E2180">
        <v>2014</v>
      </c>
      <c r="F2180" s="10">
        <v>41729</v>
      </c>
      <c r="G2180" t="s">
        <v>489</v>
      </c>
      <c r="H2180" t="s">
        <v>474</v>
      </c>
      <c r="I2180" t="s">
        <v>549</v>
      </c>
      <c r="J2180">
        <v>395214000000</v>
      </c>
      <c r="K2180">
        <v>3826155489.4895883</v>
      </c>
    </row>
    <row r="2181" spans="1:11" x14ac:dyDescent="0.25">
      <c r="A2181">
        <v>11237</v>
      </c>
      <c r="B2181" t="s">
        <v>186</v>
      </c>
      <c r="C2181" t="s">
        <v>2336</v>
      </c>
      <c r="E2181">
        <v>2014</v>
      </c>
      <c r="F2181" s="10">
        <v>41729</v>
      </c>
      <c r="G2181" t="s">
        <v>489</v>
      </c>
      <c r="H2181" t="s">
        <v>474</v>
      </c>
      <c r="I2181" t="s">
        <v>549</v>
      </c>
      <c r="J2181">
        <v>7635168000000</v>
      </c>
      <c r="K2181">
        <v>73917776081.756317</v>
      </c>
    </row>
    <row r="2182" spans="1:11" x14ac:dyDescent="0.25">
      <c r="A2182">
        <v>11237</v>
      </c>
      <c r="B2182" t="s">
        <v>186</v>
      </c>
      <c r="C2182" t="s">
        <v>2337</v>
      </c>
      <c r="E2182">
        <v>2014</v>
      </c>
      <c r="F2182" s="10">
        <v>41729</v>
      </c>
      <c r="G2182" t="s">
        <v>489</v>
      </c>
      <c r="H2182" t="s">
        <v>474</v>
      </c>
      <c r="I2182" t="s">
        <v>549</v>
      </c>
      <c r="J2182">
        <v>386359000000</v>
      </c>
      <c r="K2182">
        <v>3740428245.8711176</v>
      </c>
    </row>
    <row r="2183" spans="1:11" x14ac:dyDescent="0.25">
      <c r="A2183">
        <v>12064</v>
      </c>
      <c r="B2183" t="s">
        <v>213</v>
      </c>
      <c r="C2183" t="s">
        <v>436</v>
      </c>
      <c r="E2183">
        <v>2014</v>
      </c>
      <c r="F2183" s="10">
        <v>41729</v>
      </c>
      <c r="G2183" t="s">
        <v>489</v>
      </c>
      <c r="H2183" t="s">
        <v>474</v>
      </c>
      <c r="I2183" t="s">
        <v>549</v>
      </c>
      <c r="J2183">
        <v>5968000000</v>
      </c>
      <c r="K2183">
        <v>57777548.268213838</v>
      </c>
    </row>
    <row r="2184" spans="1:11" x14ac:dyDescent="0.25">
      <c r="A2184">
        <v>12064</v>
      </c>
      <c r="B2184" t="s">
        <v>213</v>
      </c>
      <c r="C2184" t="s">
        <v>2336</v>
      </c>
      <c r="E2184">
        <v>2014</v>
      </c>
      <c r="F2184" s="10">
        <v>41729</v>
      </c>
      <c r="G2184" t="s">
        <v>489</v>
      </c>
      <c r="H2184" t="s">
        <v>474</v>
      </c>
      <c r="I2184" t="s">
        <v>549</v>
      </c>
      <c r="J2184">
        <v>71216000000</v>
      </c>
      <c r="K2184">
        <v>689458089.38825679</v>
      </c>
    </row>
    <row r="2185" spans="1:11" x14ac:dyDescent="0.25">
      <c r="A2185">
        <v>12064</v>
      </c>
      <c r="B2185" t="s">
        <v>213</v>
      </c>
      <c r="C2185" t="s">
        <v>2337</v>
      </c>
      <c r="E2185">
        <v>2014</v>
      </c>
      <c r="F2185" s="10">
        <v>41729</v>
      </c>
      <c r="G2185" t="s">
        <v>489</v>
      </c>
      <c r="H2185" t="s">
        <v>474</v>
      </c>
      <c r="I2185" t="s">
        <v>549</v>
      </c>
      <c r="J2185">
        <v>4072000000</v>
      </c>
      <c r="K2185">
        <v>39421946.472548045</v>
      </c>
    </row>
    <row r="2186" spans="1:11" x14ac:dyDescent="0.25">
      <c r="A2186">
        <v>1522</v>
      </c>
      <c r="B2186" t="s">
        <v>194</v>
      </c>
      <c r="C2186" t="s">
        <v>436</v>
      </c>
      <c r="E2186">
        <v>2014</v>
      </c>
      <c r="F2186" s="10">
        <v>41820</v>
      </c>
      <c r="G2186" t="s">
        <v>489</v>
      </c>
      <c r="H2186" t="s">
        <v>474</v>
      </c>
      <c r="I2186" t="s">
        <v>549</v>
      </c>
      <c r="J2186">
        <v>5569000000</v>
      </c>
      <c r="K2186">
        <v>54941781.393686041</v>
      </c>
    </row>
    <row r="2187" spans="1:11" x14ac:dyDescent="0.25">
      <c r="A2187">
        <v>1522</v>
      </c>
      <c r="B2187" t="s">
        <v>194</v>
      </c>
      <c r="C2187" t="s">
        <v>2336</v>
      </c>
      <c r="E2187">
        <v>2014</v>
      </c>
      <c r="F2187" s="10">
        <v>41820</v>
      </c>
      <c r="G2187" t="s">
        <v>489</v>
      </c>
      <c r="H2187" t="s">
        <v>474</v>
      </c>
      <c r="I2187" t="s">
        <v>549</v>
      </c>
      <c r="J2187">
        <v>79193000000</v>
      </c>
      <c r="K2187">
        <v>781290086.89354968</v>
      </c>
    </row>
    <row r="2188" spans="1:11" x14ac:dyDescent="0.25">
      <c r="A2188">
        <v>1522</v>
      </c>
      <c r="B2188" t="s">
        <v>194</v>
      </c>
      <c r="C2188" t="s">
        <v>2337</v>
      </c>
      <c r="E2188">
        <v>2014</v>
      </c>
      <c r="F2188" s="10">
        <v>41820</v>
      </c>
      <c r="G2188" t="s">
        <v>489</v>
      </c>
      <c r="H2188" t="s">
        <v>474</v>
      </c>
      <c r="I2188" t="s">
        <v>549</v>
      </c>
      <c r="J2188">
        <v>3032000000</v>
      </c>
      <c r="K2188">
        <v>29912638.029386975</v>
      </c>
    </row>
    <row r="2189" spans="1:11" x14ac:dyDescent="0.25">
      <c r="A2189">
        <v>780</v>
      </c>
      <c r="B2189" t="s">
        <v>180</v>
      </c>
      <c r="C2189" t="s">
        <v>436</v>
      </c>
      <c r="E2189">
        <v>2015</v>
      </c>
      <c r="F2189" s="10">
        <v>42094</v>
      </c>
      <c r="G2189" t="s">
        <v>489</v>
      </c>
      <c r="H2189" t="s">
        <v>474</v>
      </c>
      <c r="I2189" t="s">
        <v>549</v>
      </c>
      <c r="J2189">
        <v>304174000000</v>
      </c>
      <c r="K2189">
        <v>2537889159.7889304</v>
      </c>
    </row>
    <row r="2190" spans="1:11" x14ac:dyDescent="0.25">
      <c r="A2190">
        <v>780</v>
      </c>
      <c r="B2190" t="s">
        <v>180</v>
      </c>
      <c r="C2190" t="s">
        <v>2336</v>
      </c>
      <c r="E2190">
        <v>2015</v>
      </c>
      <c r="F2190" s="10">
        <v>42094</v>
      </c>
      <c r="G2190" t="s">
        <v>489</v>
      </c>
      <c r="H2190" t="s">
        <v>474</v>
      </c>
      <c r="I2190" t="s">
        <v>549</v>
      </c>
      <c r="J2190">
        <v>7834295000000</v>
      </c>
      <c r="K2190">
        <v>65365785225.195511</v>
      </c>
    </row>
    <row r="2191" spans="1:11" x14ac:dyDescent="0.25">
      <c r="A2191">
        <v>780</v>
      </c>
      <c r="B2191" t="s">
        <v>180</v>
      </c>
      <c r="C2191" t="s">
        <v>2337</v>
      </c>
      <c r="E2191">
        <v>2015</v>
      </c>
      <c r="F2191" s="10">
        <v>42094</v>
      </c>
      <c r="G2191" t="s">
        <v>489</v>
      </c>
      <c r="H2191" t="s">
        <v>474</v>
      </c>
      <c r="I2191" t="s">
        <v>549</v>
      </c>
      <c r="J2191">
        <v>112729000000</v>
      </c>
      <c r="K2191">
        <v>940559374.21951365</v>
      </c>
    </row>
    <row r="2192" spans="1:11" x14ac:dyDescent="0.25">
      <c r="A2192">
        <v>1357</v>
      </c>
      <c r="B2192" t="s">
        <v>167</v>
      </c>
      <c r="C2192" t="s">
        <v>436</v>
      </c>
      <c r="E2192">
        <v>2015</v>
      </c>
      <c r="F2192" s="10">
        <v>42094</v>
      </c>
      <c r="G2192" t="s">
        <v>489</v>
      </c>
      <c r="H2192" t="s">
        <v>474</v>
      </c>
      <c r="I2192" t="s">
        <v>549</v>
      </c>
      <c r="J2192">
        <v>963980000000</v>
      </c>
      <c r="K2192">
        <v>8043009567.7254896</v>
      </c>
    </row>
    <row r="2193" spans="1:11" x14ac:dyDescent="0.25">
      <c r="A2193">
        <v>1357</v>
      </c>
      <c r="B2193" t="s">
        <v>167</v>
      </c>
      <c r="C2193" t="s">
        <v>2336</v>
      </c>
      <c r="E2193">
        <v>2015</v>
      </c>
      <c r="F2193" s="10">
        <v>42094</v>
      </c>
      <c r="G2193" t="s">
        <v>489</v>
      </c>
      <c r="H2193" t="s">
        <v>474</v>
      </c>
      <c r="I2193" t="s">
        <v>549</v>
      </c>
      <c r="J2193">
        <v>9774930000000</v>
      </c>
      <c r="K2193">
        <v>81557558781.143723</v>
      </c>
    </row>
    <row r="2194" spans="1:11" x14ac:dyDescent="0.25">
      <c r="A2194">
        <v>1357</v>
      </c>
      <c r="B2194" t="s">
        <v>167</v>
      </c>
      <c r="C2194" t="s">
        <v>2337</v>
      </c>
      <c r="E2194">
        <v>2015</v>
      </c>
      <c r="F2194" s="10">
        <v>42094</v>
      </c>
      <c r="G2194" t="s">
        <v>489</v>
      </c>
      <c r="H2194" t="s">
        <v>474</v>
      </c>
      <c r="I2194" t="s">
        <v>549</v>
      </c>
      <c r="J2194">
        <v>396919000000</v>
      </c>
      <c r="K2194">
        <v>3311711150.2438159</v>
      </c>
    </row>
    <row r="2195" spans="1:11" x14ac:dyDescent="0.25">
      <c r="A2195">
        <v>1358</v>
      </c>
      <c r="B2195" t="s">
        <v>169</v>
      </c>
      <c r="C2195" t="s">
        <v>436</v>
      </c>
      <c r="E2195">
        <v>2015</v>
      </c>
      <c r="F2195" s="10">
        <v>42094</v>
      </c>
      <c r="G2195" t="s">
        <v>489</v>
      </c>
      <c r="H2195" t="s">
        <v>474</v>
      </c>
      <c r="I2195" t="s">
        <v>549</v>
      </c>
      <c r="J2195">
        <v>21603000000</v>
      </c>
      <c r="K2195">
        <v>180245581.53859392</v>
      </c>
    </row>
    <row r="2196" spans="1:11" x14ac:dyDescent="0.25">
      <c r="A2196">
        <v>1358</v>
      </c>
      <c r="B2196" t="s">
        <v>169</v>
      </c>
      <c r="C2196" t="s">
        <v>2336</v>
      </c>
      <c r="E2196">
        <v>2015</v>
      </c>
      <c r="F2196" s="10">
        <v>42094</v>
      </c>
      <c r="G2196" t="s">
        <v>489</v>
      </c>
      <c r="H2196" t="s">
        <v>474</v>
      </c>
      <c r="I2196" t="s">
        <v>549</v>
      </c>
      <c r="J2196">
        <v>359332000000</v>
      </c>
      <c r="K2196">
        <v>2998102361.0343947</v>
      </c>
    </row>
    <row r="2197" spans="1:11" x14ac:dyDescent="0.25">
      <c r="A2197">
        <v>1358</v>
      </c>
      <c r="B2197" t="s">
        <v>169</v>
      </c>
      <c r="C2197" t="s">
        <v>2337</v>
      </c>
      <c r="E2197">
        <v>2015</v>
      </c>
      <c r="F2197" s="10">
        <v>42094</v>
      </c>
      <c r="G2197" t="s">
        <v>489</v>
      </c>
      <c r="H2197" t="s">
        <v>474</v>
      </c>
      <c r="I2197" t="s">
        <v>549</v>
      </c>
      <c r="J2197">
        <v>6148000000</v>
      </c>
      <c r="K2197">
        <v>51296108.656171612</v>
      </c>
    </row>
    <row r="2198" spans="1:11" x14ac:dyDescent="0.25">
      <c r="A2198">
        <v>1431</v>
      </c>
      <c r="B2198" t="s">
        <v>174</v>
      </c>
      <c r="C2198" t="s">
        <v>436</v>
      </c>
      <c r="E2198">
        <v>2015</v>
      </c>
      <c r="F2198" s="10">
        <v>42094</v>
      </c>
      <c r="G2198" t="s">
        <v>489</v>
      </c>
      <c r="H2198" t="s">
        <v>474</v>
      </c>
      <c r="I2198" t="s">
        <v>549</v>
      </c>
      <c r="J2198">
        <v>4616000000</v>
      </c>
      <c r="K2198">
        <v>38513799.212245964</v>
      </c>
    </row>
    <row r="2199" spans="1:11" x14ac:dyDescent="0.25">
      <c r="A2199">
        <v>1431</v>
      </c>
      <c r="B2199" t="s">
        <v>174</v>
      </c>
      <c r="C2199" t="s">
        <v>2336</v>
      </c>
      <c r="E2199">
        <v>2015</v>
      </c>
      <c r="F2199" s="10">
        <v>42094</v>
      </c>
      <c r="G2199" t="s">
        <v>489</v>
      </c>
      <c r="H2199" t="s">
        <v>474</v>
      </c>
      <c r="I2199" t="s">
        <v>549</v>
      </c>
      <c r="J2199">
        <v>68133000000</v>
      </c>
      <c r="K2199">
        <v>568470684.94973004</v>
      </c>
    </row>
    <row r="2200" spans="1:11" x14ac:dyDescent="0.25">
      <c r="A2200">
        <v>1431</v>
      </c>
      <c r="B2200" t="s">
        <v>174</v>
      </c>
      <c r="C2200" t="s">
        <v>2337</v>
      </c>
      <c r="E2200">
        <v>2015</v>
      </c>
      <c r="F2200" s="10">
        <v>42094</v>
      </c>
      <c r="G2200" t="s">
        <v>489</v>
      </c>
      <c r="H2200" t="s">
        <v>474</v>
      </c>
      <c r="I2200" t="s">
        <v>549</v>
      </c>
      <c r="J2200">
        <v>1652000000</v>
      </c>
      <c r="K2200">
        <v>13783534.726739673</v>
      </c>
    </row>
    <row r="2201" spans="1:11" x14ac:dyDescent="0.25">
      <c r="A2201">
        <v>1437</v>
      </c>
      <c r="B2201" t="s">
        <v>178</v>
      </c>
      <c r="C2201" t="s">
        <v>436</v>
      </c>
      <c r="E2201">
        <v>2015</v>
      </c>
      <c r="F2201" s="10">
        <v>42094</v>
      </c>
      <c r="G2201" t="s">
        <v>489</v>
      </c>
      <c r="H2201" t="s">
        <v>474</v>
      </c>
      <c r="I2201" t="s">
        <v>549</v>
      </c>
      <c r="J2201">
        <v>34298000000</v>
      </c>
      <c r="K2201">
        <v>286166872.91629374</v>
      </c>
    </row>
    <row r="2202" spans="1:11" x14ac:dyDescent="0.25">
      <c r="A2202">
        <v>1437</v>
      </c>
      <c r="B2202" t="s">
        <v>178</v>
      </c>
      <c r="C2202" t="s">
        <v>2336</v>
      </c>
      <c r="E2202">
        <v>2015</v>
      </c>
      <c r="F2202" s="10">
        <v>42094</v>
      </c>
      <c r="G2202" t="s">
        <v>489</v>
      </c>
      <c r="H2202" t="s">
        <v>474</v>
      </c>
      <c r="I2202" t="s">
        <v>549</v>
      </c>
      <c r="J2202">
        <v>189398000000</v>
      </c>
      <c r="K2202">
        <v>1580250550.9534144</v>
      </c>
    </row>
    <row r="2203" spans="1:11" x14ac:dyDescent="0.25">
      <c r="A2203">
        <v>1437</v>
      </c>
      <c r="B2203" t="s">
        <v>178</v>
      </c>
      <c r="C2203" t="s">
        <v>2337</v>
      </c>
      <c r="E2203">
        <v>2015</v>
      </c>
      <c r="F2203" s="10">
        <v>42094</v>
      </c>
      <c r="G2203" t="s">
        <v>489</v>
      </c>
      <c r="H2203" t="s">
        <v>474</v>
      </c>
      <c r="I2203" t="s">
        <v>549</v>
      </c>
      <c r="J2203">
        <v>10506000000</v>
      </c>
      <c r="K2203">
        <v>87657273.510367438</v>
      </c>
    </row>
    <row r="2204" spans="1:11" x14ac:dyDescent="0.25">
      <c r="A2204">
        <v>1463</v>
      </c>
      <c r="B2204" t="s">
        <v>182</v>
      </c>
      <c r="C2204" t="s">
        <v>436</v>
      </c>
      <c r="E2204">
        <v>2015</v>
      </c>
      <c r="F2204" s="10">
        <v>42094</v>
      </c>
      <c r="G2204" t="s">
        <v>489</v>
      </c>
      <c r="H2204" t="s">
        <v>474</v>
      </c>
      <c r="I2204" t="s">
        <v>549</v>
      </c>
      <c r="J2204">
        <v>19706000000</v>
      </c>
      <c r="K2204">
        <v>164417878.52610895</v>
      </c>
    </row>
    <row r="2205" spans="1:11" x14ac:dyDescent="0.25">
      <c r="A2205">
        <v>1463</v>
      </c>
      <c r="B2205" t="s">
        <v>182</v>
      </c>
      <c r="C2205" t="s">
        <v>2336</v>
      </c>
      <c r="E2205">
        <v>2015</v>
      </c>
      <c r="F2205" s="10">
        <v>42094</v>
      </c>
      <c r="G2205" t="s">
        <v>489</v>
      </c>
      <c r="H2205" t="s">
        <v>474</v>
      </c>
      <c r="I2205" t="s">
        <v>549</v>
      </c>
      <c r="J2205">
        <v>230299000000</v>
      </c>
      <c r="K2205">
        <v>1921509845.0565495</v>
      </c>
    </row>
    <row r="2206" spans="1:11" x14ac:dyDescent="0.25">
      <c r="A2206">
        <v>1463</v>
      </c>
      <c r="B2206" t="s">
        <v>182</v>
      </c>
      <c r="C2206" t="s">
        <v>2337</v>
      </c>
      <c r="E2206">
        <v>2015</v>
      </c>
      <c r="F2206" s="10">
        <v>42094</v>
      </c>
      <c r="G2206" t="s">
        <v>489</v>
      </c>
      <c r="H2206" t="s">
        <v>474</v>
      </c>
      <c r="I2206" t="s">
        <v>549</v>
      </c>
      <c r="J2206">
        <v>7060000000</v>
      </c>
      <c r="K2206">
        <v>58905420.805558167</v>
      </c>
    </row>
    <row r="2207" spans="1:11" x14ac:dyDescent="0.25">
      <c r="A2207">
        <v>1475</v>
      </c>
      <c r="B2207" t="s">
        <v>188</v>
      </c>
      <c r="C2207" t="s">
        <v>436</v>
      </c>
      <c r="E2207">
        <v>2015</v>
      </c>
      <c r="F2207" s="10">
        <v>42094</v>
      </c>
      <c r="G2207" t="s">
        <v>489</v>
      </c>
      <c r="H2207" t="s">
        <v>474</v>
      </c>
      <c r="I2207" t="s">
        <v>549</v>
      </c>
      <c r="J2207">
        <v>465087000000</v>
      </c>
      <c r="K2207">
        <v>3880473859.2343669</v>
      </c>
    </row>
    <row r="2208" spans="1:11" x14ac:dyDescent="0.25">
      <c r="A2208">
        <v>1475</v>
      </c>
      <c r="B2208" t="s">
        <v>188</v>
      </c>
      <c r="C2208" t="s">
        <v>2336</v>
      </c>
      <c r="E2208">
        <v>2015</v>
      </c>
      <c r="F2208" s="10">
        <v>42094</v>
      </c>
      <c r="G2208" t="s">
        <v>489</v>
      </c>
      <c r="H2208" t="s">
        <v>474</v>
      </c>
      <c r="I2208" t="s">
        <v>549</v>
      </c>
      <c r="J2208">
        <v>3992110000000</v>
      </c>
      <c r="K2208">
        <v>33308345531.455639</v>
      </c>
    </row>
    <row r="2209" spans="1:11" x14ac:dyDescent="0.25">
      <c r="A2209">
        <v>1475</v>
      </c>
      <c r="B2209" t="s">
        <v>188</v>
      </c>
      <c r="C2209" t="s">
        <v>2337</v>
      </c>
      <c r="E2209">
        <v>2015</v>
      </c>
      <c r="F2209" s="10">
        <v>42094</v>
      </c>
      <c r="G2209" t="s">
        <v>489</v>
      </c>
      <c r="H2209" t="s">
        <v>474</v>
      </c>
      <c r="I2209" t="s">
        <v>549</v>
      </c>
      <c r="J2209">
        <v>131554000000</v>
      </c>
      <c r="K2209">
        <v>1097626590.460963</v>
      </c>
    </row>
    <row r="2210" spans="1:11" x14ac:dyDescent="0.25">
      <c r="A2210">
        <v>1531</v>
      </c>
      <c r="B2210" t="s">
        <v>196</v>
      </c>
      <c r="C2210" t="s">
        <v>436</v>
      </c>
      <c r="E2210">
        <v>2015</v>
      </c>
      <c r="F2210" s="10">
        <v>42094</v>
      </c>
      <c r="G2210" t="s">
        <v>489</v>
      </c>
      <c r="H2210" t="s">
        <v>474</v>
      </c>
      <c r="I2210" t="s">
        <v>549</v>
      </c>
      <c r="J2210">
        <v>-132412000</v>
      </c>
      <c r="K2210">
        <v>-1104785.3512330833</v>
      </c>
    </row>
    <row r="2211" spans="1:11" x14ac:dyDescent="0.25">
      <c r="A2211">
        <v>1531</v>
      </c>
      <c r="B2211" t="s">
        <v>196</v>
      </c>
      <c r="C2211" t="s">
        <v>2336</v>
      </c>
      <c r="E2211">
        <v>2015</v>
      </c>
      <c r="F2211" s="10">
        <v>42094</v>
      </c>
      <c r="G2211" t="s">
        <v>489</v>
      </c>
      <c r="H2211" t="s">
        <v>474</v>
      </c>
      <c r="I2211" t="s">
        <v>549</v>
      </c>
      <c r="J2211">
        <v>12111123000</v>
      </c>
      <c r="K2211">
        <v>101049687.92391983</v>
      </c>
    </row>
    <row r="2212" spans="1:11" x14ac:dyDescent="0.25">
      <c r="A2212">
        <v>1531</v>
      </c>
      <c r="B2212" t="s">
        <v>196</v>
      </c>
      <c r="C2212" t="s">
        <v>2337</v>
      </c>
      <c r="E2212">
        <v>2015</v>
      </c>
      <c r="F2212" s="10">
        <v>42094</v>
      </c>
      <c r="G2212" t="s">
        <v>489</v>
      </c>
      <c r="H2212" t="s">
        <v>474</v>
      </c>
      <c r="I2212" t="s">
        <v>549</v>
      </c>
      <c r="J2212">
        <v>-984143000</v>
      </c>
      <c r="K2212">
        <v>-8211240.4458703157</v>
      </c>
    </row>
    <row r="2213" spans="1:11" x14ac:dyDescent="0.25">
      <c r="A2213">
        <v>1554</v>
      </c>
      <c r="B2213" t="s">
        <v>198</v>
      </c>
      <c r="C2213" t="s">
        <v>436</v>
      </c>
      <c r="E2213">
        <v>2015</v>
      </c>
      <c r="F2213" s="10">
        <v>42094</v>
      </c>
      <c r="G2213" t="s">
        <v>489</v>
      </c>
      <c r="H2213" t="s">
        <v>474</v>
      </c>
      <c r="I2213" t="s">
        <v>549</v>
      </c>
      <c r="J2213">
        <v>3397000000</v>
      </c>
      <c r="K2213">
        <v>28343019.047660209</v>
      </c>
    </row>
    <row r="2214" spans="1:11" x14ac:dyDescent="0.25">
      <c r="A2214">
        <v>1554</v>
      </c>
      <c r="B2214" t="s">
        <v>198</v>
      </c>
      <c r="C2214" t="s">
        <v>2336</v>
      </c>
      <c r="E2214">
        <v>2015</v>
      </c>
      <c r="F2214" s="10">
        <v>42094</v>
      </c>
      <c r="G2214" t="s">
        <v>489</v>
      </c>
      <c r="H2214" t="s">
        <v>474</v>
      </c>
      <c r="I2214" t="s">
        <v>549</v>
      </c>
      <c r="J2214">
        <v>68741000000</v>
      </c>
      <c r="K2214">
        <v>573543559.7159878</v>
      </c>
    </row>
    <row r="2215" spans="1:11" x14ac:dyDescent="0.25">
      <c r="A2215">
        <v>1554</v>
      </c>
      <c r="B2215" t="s">
        <v>198</v>
      </c>
      <c r="C2215" t="s">
        <v>2337</v>
      </c>
      <c r="E2215">
        <v>2015</v>
      </c>
      <c r="F2215" s="10">
        <v>42094</v>
      </c>
      <c r="G2215" t="s">
        <v>489</v>
      </c>
      <c r="H2215" t="s">
        <v>474</v>
      </c>
      <c r="I2215" t="s">
        <v>549</v>
      </c>
      <c r="J2215">
        <v>1086000000</v>
      </c>
      <c r="K2215">
        <v>9061088.8094668798</v>
      </c>
    </row>
    <row r="2216" spans="1:11" x14ac:dyDescent="0.25">
      <c r="A2216">
        <v>1660</v>
      </c>
      <c r="B2216" t="s">
        <v>200</v>
      </c>
      <c r="C2216" t="s">
        <v>436</v>
      </c>
      <c r="E2216">
        <v>2015</v>
      </c>
      <c r="F2216" s="10">
        <v>42094</v>
      </c>
      <c r="G2216" t="s">
        <v>489</v>
      </c>
      <c r="H2216" t="s">
        <v>474</v>
      </c>
      <c r="I2216" t="s">
        <v>549</v>
      </c>
      <c r="J2216">
        <v>15872000</v>
      </c>
      <c r="K2216">
        <v>132428.73074020102</v>
      </c>
    </row>
    <row r="2217" spans="1:11" x14ac:dyDescent="0.25">
      <c r="A2217">
        <v>1660</v>
      </c>
      <c r="B2217" t="s">
        <v>200</v>
      </c>
      <c r="C2217" t="s">
        <v>2336</v>
      </c>
      <c r="E2217">
        <v>2015</v>
      </c>
      <c r="F2217" s="10">
        <v>42094</v>
      </c>
      <c r="G2217" t="s">
        <v>489</v>
      </c>
      <c r="H2217" t="s">
        <v>474</v>
      </c>
      <c r="I2217" t="s">
        <v>549</v>
      </c>
      <c r="J2217">
        <v>11272188000</v>
      </c>
      <c r="K2217">
        <v>94049996.818606675</v>
      </c>
    </row>
    <row r="2218" spans="1:11" x14ac:dyDescent="0.25">
      <c r="A2218">
        <v>1660</v>
      </c>
      <c r="B2218" t="s">
        <v>200</v>
      </c>
      <c r="C2218" t="s">
        <v>2337</v>
      </c>
      <c r="E2218">
        <v>2015</v>
      </c>
      <c r="F2218" s="10">
        <v>42094</v>
      </c>
      <c r="G2218" t="s">
        <v>489</v>
      </c>
      <c r="H2218" t="s">
        <v>474</v>
      </c>
      <c r="I2218" t="s">
        <v>549</v>
      </c>
      <c r="J2218">
        <v>436119000</v>
      </c>
      <c r="K2218">
        <v>3638778.0759630627</v>
      </c>
    </row>
    <row r="2219" spans="1:11" x14ac:dyDescent="0.25">
      <c r="A2219">
        <v>1796</v>
      </c>
      <c r="B2219" t="s">
        <v>205</v>
      </c>
      <c r="C2219" t="s">
        <v>436</v>
      </c>
      <c r="E2219">
        <v>2015</v>
      </c>
      <c r="F2219" s="10">
        <v>42094</v>
      </c>
      <c r="G2219" t="s">
        <v>489</v>
      </c>
      <c r="H2219" t="s">
        <v>474</v>
      </c>
      <c r="I2219" t="s">
        <v>549</v>
      </c>
      <c r="J2219">
        <v>212547000000</v>
      </c>
      <c r="K2219">
        <v>1773395251.5522623</v>
      </c>
    </row>
    <row r="2220" spans="1:11" x14ac:dyDescent="0.25">
      <c r="A2220">
        <v>1796</v>
      </c>
      <c r="B2220" t="s">
        <v>205</v>
      </c>
      <c r="C2220" t="s">
        <v>2336</v>
      </c>
      <c r="E2220">
        <v>2015</v>
      </c>
      <c r="F2220" s="10">
        <v>42094</v>
      </c>
      <c r="G2220" t="s">
        <v>489</v>
      </c>
      <c r="H2220" t="s">
        <v>474</v>
      </c>
      <c r="I2220" t="s">
        <v>549</v>
      </c>
      <c r="J2220">
        <v>2010734000000</v>
      </c>
      <c r="K2220">
        <v>16776647648.448044</v>
      </c>
    </row>
    <row r="2221" spans="1:11" x14ac:dyDescent="0.25">
      <c r="A2221">
        <v>1796</v>
      </c>
      <c r="B2221" t="s">
        <v>205</v>
      </c>
      <c r="C2221" t="s">
        <v>2337</v>
      </c>
      <c r="E2221">
        <v>2015</v>
      </c>
      <c r="F2221" s="10">
        <v>42094</v>
      </c>
      <c r="G2221" t="s">
        <v>489</v>
      </c>
      <c r="H2221" t="s">
        <v>474</v>
      </c>
      <c r="I2221" t="s">
        <v>549</v>
      </c>
      <c r="J2221">
        <v>74732000000</v>
      </c>
      <c r="K2221">
        <v>623529731.96047771</v>
      </c>
    </row>
    <row r="2222" spans="1:11" x14ac:dyDescent="0.25">
      <c r="A2222">
        <v>1801</v>
      </c>
      <c r="B2222" t="s">
        <v>211</v>
      </c>
      <c r="C2222" t="s">
        <v>436</v>
      </c>
      <c r="E2222">
        <v>2015</v>
      </c>
      <c r="F2222" s="10">
        <v>42094</v>
      </c>
      <c r="G2222" t="s">
        <v>489</v>
      </c>
      <c r="H2222" t="s">
        <v>474</v>
      </c>
      <c r="I2222" t="s">
        <v>549</v>
      </c>
      <c r="J2222">
        <v>-4634000000</v>
      </c>
      <c r="K2222">
        <v>-38663983.004668064</v>
      </c>
    </row>
    <row r="2223" spans="1:11" x14ac:dyDescent="0.25">
      <c r="A2223">
        <v>1801</v>
      </c>
      <c r="B2223" t="s">
        <v>211</v>
      </c>
      <c r="C2223" t="s">
        <v>2336</v>
      </c>
      <c r="E2223">
        <v>2015</v>
      </c>
      <c r="F2223" s="10">
        <v>42094</v>
      </c>
      <c r="G2223" t="s">
        <v>489</v>
      </c>
      <c r="H2223" t="s">
        <v>474</v>
      </c>
      <c r="I2223" t="s">
        <v>549</v>
      </c>
      <c r="J2223">
        <v>311454000000</v>
      </c>
      <c r="K2223">
        <v>2598630160.2796478</v>
      </c>
    </row>
    <row r="2224" spans="1:11" x14ac:dyDescent="0.25">
      <c r="A2224">
        <v>1801</v>
      </c>
      <c r="B2224" t="s">
        <v>211</v>
      </c>
      <c r="C2224" t="s">
        <v>2337</v>
      </c>
      <c r="E2224">
        <v>2015</v>
      </c>
      <c r="F2224" s="10">
        <v>42094</v>
      </c>
      <c r="G2224" t="s">
        <v>489</v>
      </c>
      <c r="H2224" t="s">
        <v>474</v>
      </c>
      <c r="I2224" t="s">
        <v>549</v>
      </c>
      <c r="J2224">
        <v>-20913000000</v>
      </c>
      <c r="K2224">
        <v>-174488536.1624133</v>
      </c>
    </row>
    <row r="2225" spans="1:11" x14ac:dyDescent="0.25">
      <c r="A2225">
        <v>8069</v>
      </c>
      <c r="B2225" t="s">
        <v>165</v>
      </c>
      <c r="C2225" t="s">
        <v>436</v>
      </c>
      <c r="E2225">
        <v>2015</v>
      </c>
      <c r="F2225" s="10">
        <v>42094</v>
      </c>
      <c r="G2225" t="s">
        <v>489</v>
      </c>
      <c r="H2225" t="s">
        <v>474</v>
      </c>
      <c r="I2225" t="s">
        <v>549</v>
      </c>
      <c r="J2225">
        <v>47605000000</v>
      </c>
      <c r="K2225">
        <v>397194413.23634511</v>
      </c>
    </row>
    <row r="2226" spans="1:11" x14ac:dyDescent="0.25">
      <c r="A2226">
        <v>8069</v>
      </c>
      <c r="B2226" t="s">
        <v>165</v>
      </c>
      <c r="C2226" t="s">
        <v>2336</v>
      </c>
      <c r="E2226">
        <v>2015</v>
      </c>
      <c r="F2226" s="10">
        <v>42094</v>
      </c>
      <c r="G2226" t="s">
        <v>489</v>
      </c>
      <c r="H2226" t="s">
        <v>474</v>
      </c>
      <c r="I2226" t="s">
        <v>549</v>
      </c>
      <c r="J2226">
        <v>482699000000</v>
      </c>
      <c r="K2226">
        <v>4027420356.5753713</v>
      </c>
    </row>
    <row r="2227" spans="1:11" x14ac:dyDescent="0.25">
      <c r="A2227">
        <v>8069</v>
      </c>
      <c r="B2227" t="s">
        <v>165</v>
      </c>
      <c r="C2227" t="s">
        <v>2337</v>
      </c>
      <c r="E2227">
        <v>2015</v>
      </c>
      <c r="F2227" s="10">
        <v>42094</v>
      </c>
      <c r="G2227" t="s">
        <v>489</v>
      </c>
      <c r="H2227" t="s">
        <v>474</v>
      </c>
      <c r="I2227" t="s">
        <v>549</v>
      </c>
      <c r="J2227">
        <v>25325000000</v>
      </c>
      <c r="K2227">
        <v>211300252.39387542</v>
      </c>
    </row>
    <row r="2228" spans="1:11" x14ac:dyDescent="0.25">
      <c r="A2228">
        <v>8078</v>
      </c>
      <c r="B2228" t="s">
        <v>184</v>
      </c>
      <c r="C2228" t="s">
        <v>436</v>
      </c>
      <c r="E2228">
        <v>2015</v>
      </c>
      <c r="F2228" s="10">
        <v>42094</v>
      </c>
      <c r="G2228" t="s">
        <v>489</v>
      </c>
      <c r="H2228" t="s">
        <v>474</v>
      </c>
      <c r="I2228" t="s">
        <v>549</v>
      </c>
      <c r="J2228">
        <v>9308000000</v>
      </c>
      <c r="K2228">
        <v>77661707.770274132</v>
      </c>
    </row>
    <row r="2229" spans="1:11" x14ac:dyDescent="0.25">
      <c r="A2229">
        <v>8078</v>
      </c>
      <c r="B2229" t="s">
        <v>184</v>
      </c>
      <c r="C2229" t="s">
        <v>2336</v>
      </c>
      <c r="E2229">
        <v>2015</v>
      </c>
      <c r="F2229" s="10">
        <v>42094</v>
      </c>
      <c r="G2229" t="s">
        <v>489</v>
      </c>
      <c r="H2229" t="s">
        <v>474</v>
      </c>
      <c r="I2229" t="s">
        <v>549</v>
      </c>
      <c r="J2229">
        <v>106945000000</v>
      </c>
      <c r="K2229">
        <v>892300315.58787787</v>
      </c>
    </row>
    <row r="2230" spans="1:11" x14ac:dyDescent="0.25">
      <c r="A2230">
        <v>8078</v>
      </c>
      <c r="B2230" t="s">
        <v>184</v>
      </c>
      <c r="C2230" t="s">
        <v>2337</v>
      </c>
      <c r="E2230">
        <v>2015</v>
      </c>
      <c r="F2230" s="10">
        <v>42094</v>
      </c>
      <c r="G2230" t="s">
        <v>489</v>
      </c>
      <c r="H2230" t="s">
        <v>474</v>
      </c>
      <c r="I2230" t="s">
        <v>549</v>
      </c>
      <c r="J2230">
        <v>5024000000</v>
      </c>
      <c r="K2230">
        <v>41917965.173813626</v>
      </c>
    </row>
    <row r="2231" spans="1:11" x14ac:dyDescent="0.25">
      <c r="A2231">
        <v>8096</v>
      </c>
      <c r="B2231" t="s">
        <v>162</v>
      </c>
      <c r="C2231" t="s">
        <v>436</v>
      </c>
      <c r="E2231">
        <v>2015</v>
      </c>
      <c r="F2231" s="10">
        <v>42094</v>
      </c>
      <c r="G2231" t="s">
        <v>489</v>
      </c>
      <c r="H2231" t="s">
        <v>474</v>
      </c>
      <c r="I2231" t="s">
        <v>549</v>
      </c>
      <c r="J2231">
        <v>253152000000</v>
      </c>
      <c r="K2231">
        <v>2112184856.6244562</v>
      </c>
    </row>
    <row r="2232" spans="1:11" x14ac:dyDescent="0.25">
      <c r="A2232">
        <v>8096</v>
      </c>
      <c r="B2232" t="s">
        <v>162</v>
      </c>
      <c r="C2232" t="s">
        <v>2336</v>
      </c>
      <c r="E2232">
        <v>2015</v>
      </c>
      <c r="F2232" s="10">
        <v>42094</v>
      </c>
      <c r="G2232" t="s">
        <v>489</v>
      </c>
      <c r="H2232" t="s">
        <v>474</v>
      </c>
      <c r="I2232" t="s">
        <v>549</v>
      </c>
      <c r="J2232">
        <v>1986405000000</v>
      </c>
      <c r="K2232">
        <v>16573657565.901525</v>
      </c>
    </row>
    <row r="2233" spans="1:11" x14ac:dyDescent="0.25">
      <c r="A2233">
        <v>8096</v>
      </c>
      <c r="B2233" t="s">
        <v>162</v>
      </c>
      <c r="C2233" t="s">
        <v>2337</v>
      </c>
      <c r="E2233">
        <v>2015</v>
      </c>
      <c r="F2233" s="10">
        <v>42094</v>
      </c>
      <c r="G2233" t="s">
        <v>489</v>
      </c>
      <c r="H2233" t="s">
        <v>474</v>
      </c>
      <c r="I2233" t="s">
        <v>549</v>
      </c>
      <c r="J2233">
        <v>106898000000</v>
      </c>
      <c r="K2233">
        <v>891908169.0187757</v>
      </c>
    </row>
    <row r="2234" spans="1:11" x14ac:dyDescent="0.25">
      <c r="A2234">
        <v>8175</v>
      </c>
      <c r="B2234" t="s">
        <v>207</v>
      </c>
      <c r="C2234" t="s">
        <v>436</v>
      </c>
      <c r="E2234">
        <v>2015</v>
      </c>
      <c r="F2234" s="10">
        <v>42094</v>
      </c>
      <c r="G2234" t="s">
        <v>489</v>
      </c>
      <c r="H2234" t="s">
        <v>474</v>
      </c>
      <c r="I2234" t="s">
        <v>549</v>
      </c>
      <c r="J2234">
        <v>2036000000</v>
      </c>
      <c r="K2234">
        <v>16987455.631744538</v>
      </c>
    </row>
    <row r="2235" spans="1:11" x14ac:dyDescent="0.25">
      <c r="A2235">
        <v>8175</v>
      </c>
      <c r="B2235" t="s">
        <v>207</v>
      </c>
      <c r="C2235" t="s">
        <v>2336</v>
      </c>
      <c r="E2235">
        <v>2015</v>
      </c>
      <c r="F2235" s="10">
        <v>42094</v>
      </c>
      <c r="G2235" t="s">
        <v>489</v>
      </c>
      <c r="H2235" t="s">
        <v>474</v>
      </c>
      <c r="I2235" t="s">
        <v>549</v>
      </c>
      <c r="J2235">
        <v>46501000000</v>
      </c>
      <c r="K2235">
        <v>387983140.6344561</v>
      </c>
    </row>
    <row r="2236" spans="1:11" x14ac:dyDescent="0.25">
      <c r="A2236">
        <v>8175</v>
      </c>
      <c r="B2236" t="s">
        <v>207</v>
      </c>
      <c r="C2236" t="s">
        <v>2337</v>
      </c>
      <c r="E2236">
        <v>2015</v>
      </c>
      <c r="F2236" s="10">
        <v>42094</v>
      </c>
      <c r="G2236" t="s">
        <v>489</v>
      </c>
      <c r="H2236" t="s">
        <v>474</v>
      </c>
      <c r="I2236" t="s">
        <v>549</v>
      </c>
      <c r="J2236">
        <v>502000000</v>
      </c>
      <c r="K2236">
        <v>4188459.099771983</v>
      </c>
    </row>
    <row r="2237" spans="1:11" x14ac:dyDescent="0.25">
      <c r="A2237">
        <v>8437</v>
      </c>
      <c r="B2237" t="s">
        <v>209</v>
      </c>
      <c r="C2237" t="s">
        <v>436</v>
      </c>
      <c r="E2237">
        <v>2015</v>
      </c>
      <c r="F2237" s="10">
        <v>42094</v>
      </c>
      <c r="G2237" t="s">
        <v>489</v>
      </c>
      <c r="H2237" t="s">
        <v>474</v>
      </c>
      <c r="I2237" t="s">
        <v>549</v>
      </c>
      <c r="J2237">
        <v>378347000000</v>
      </c>
      <c r="K2237">
        <v>3156754850.6402993</v>
      </c>
    </row>
    <row r="2238" spans="1:11" x14ac:dyDescent="0.25">
      <c r="A2238">
        <v>8437</v>
      </c>
      <c r="B2238" t="s">
        <v>209</v>
      </c>
      <c r="C2238" t="s">
        <v>2336</v>
      </c>
      <c r="E2238">
        <v>2015</v>
      </c>
      <c r="F2238" s="10">
        <v>42094</v>
      </c>
      <c r="G2238" t="s">
        <v>489</v>
      </c>
      <c r="H2238" t="s">
        <v>474</v>
      </c>
      <c r="I2238" t="s">
        <v>549</v>
      </c>
      <c r="J2238">
        <v>6114682000000</v>
      </c>
      <c r="K2238">
        <v>51018118456.3983</v>
      </c>
    </row>
    <row r="2239" spans="1:11" x14ac:dyDescent="0.25">
      <c r="A2239">
        <v>8437</v>
      </c>
      <c r="B2239" t="s">
        <v>209</v>
      </c>
      <c r="C2239" t="s">
        <v>2337</v>
      </c>
      <c r="E2239">
        <v>2015</v>
      </c>
      <c r="F2239" s="10">
        <v>42094</v>
      </c>
      <c r="G2239" t="s">
        <v>489</v>
      </c>
      <c r="H2239" t="s">
        <v>474</v>
      </c>
      <c r="I2239" t="s">
        <v>549</v>
      </c>
      <c r="J2239">
        <v>13599000000</v>
      </c>
      <c r="K2239">
        <v>113463855.17489879</v>
      </c>
    </row>
    <row r="2240" spans="1:11" x14ac:dyDescent="0.25">
      <c r="A2240">
        <v>9044</v>
      </c>
      <c r="B2240" t="s">
        <v>202</v>
      </c>
      <c r="C2240" t="s">
        <v>436</v>
      </c>
      <c r="E2240">
        <v>2015</v>
      </c>
      <c r="F2240" s="10">
        <v>42094</v>
      </c>
      <c r="G2240" t="s">
        <v>489</v>
      </c>
      <c r="H2240" t="s">
        <v>474</v>
      </c>
      <c r="I2240" t="s">
        <v>549</v>
      </c>
      <c r="J2240">
        <v>307240000000</v>
      </c>
      <c r="K2240">
        <v>2563470465.7648287</v>
      </c>
    </row>
    <row r="2241" spans="1:11" x14ac:dyDescent="0.25">
      <c r="A2241">
        <v>9044</v>
      </c>
      <c r="B2241" t="s">
        <v>202</v>
      </c>
      <c r="C2241" t="s">
        <v>2336</v>
      </c>
      <c r="E2241">
        <v>2015</v>
      </c>
      <c r="F2241" s="10">
        <v>42094</v>
      </c>
      <c r="G2241" t="s">
        <v>489</v>
      </c>
      <c r="H2241" t="s">
        <v>474</v>
      </c>
      <c r="I2241" t="s">
        <v>549</v>
      </c>
      <c r="J2241">
        <v>3762236000000</v>
      </c>
      <c r="K2241">
        <v>31390381692.609055</v>
      </c>
    </row>
    <row r="2242" spans="1:11" x14ac:dyDescent="0.25">
      <c r="A2242">
        <v>9044</v>
      </c>
      <c r="B2242" t="s">
        <v>202</v>
      </c>
      <c r="C2242" t="s">
        <v>2337</v>
      </c>
      <c r="E2242">
        <v>2015</v>
      </c>
      <c r="F2242" s="10">
        <v>42094</v>
      </c>
      <c r="G2242" t="s">
        <v>489</v>
      </c>
      <c r="H2242" t="s">
        <v>474</v>
      </c>
      <c r="I2242" t="s">
        <v>549</v>
      </c>
      <c r="J2242">
        <v>-70817000000</v>
      </c>
      <c r="K2242">
        <v>-590864757.10867035</v>
      </c>
    </row>
    <row r="2243" spans="1:11" x14ac:dyDescent="0.25">
      <c r="A2243">
        <v>9059</v>
      </c>
      <c r="B2243" t="s">
        <v>191</v>
      </c>
      <c r="C2243" t="s">
        <v>436</v>
      </c>
      <c r="E2243">
        <v>2015</v>
      </c>
      <c r="F2243" s="10">
        <v>42094</v>
      </c>
      <c r="G2243" t="s">
        <v>489</v>
      </c>
      <c r="H2243" t="s">
        <v>474</v>
      </c>
      <c r="I2243" t="s">
        <v>549</v>
      </c>
      <c r="J2243">
        <v>511722000000</v>
      </c>
      <c r="K2243">
        <v>4269575034.7679653</v>
      </c>
    </row>
    <row r="2244" spans="1:11" x14ac:dyDescent="0.25">
      <c r="A2244">
        <v>9059</v>
      </c>
      <c r="B2244" t="s">
        <v>191</v>
      </c>
      <c r="C2244" t="s">
        <v>2336</v>
      </c>
      <c r="E2244">
        <v>2015</v>
      </c>
      <c r="F2244" s="10">
        <v>42094</v>
      </c>
      <c r="G2244" t="s">
        <v>489</v>
      </c>
      <c r="H2244" t="s">
        <v>474</v>
      </c>
      <c r="I2244" t="s">
        <v>549</v>
      </c>
      <c r="J2244">
        <v>5370012000000</v>
      </c>
      <c r="K2244">
        <v>44804931528.455666</v>
      </c>
    </row>
    <row r="2245" spans="1:11" x14ac:dyDescent="0.25">
      <c r="A2245">
        <v>9059</v>
      </c>
      <c r="B2245" t="s">
        <v>191</v>
      </c>
      <c r="C2245" t="s">
        <v>2337</v>
      </c>
      <c r="E2245">
        <v>2015</v>
      </c>
      <c r="F2245" s="10">
        <v>42094</v>
      </c>
      <c r="G2245" t="s">
        <v>489</v>
      </c>
      <c r="H2245" t="s">
        <v>474</v>
      </c>
      <c r="I2245" t="s">
        <v>549</v>
      </c>
      <c r="J2245">
        <v>326924000000</v>
      </c>
      <c r="K2245">
        <v>2727704786.3224216</v>
      </c>
    </row>
    <row r="2246" spans="1:11" x14ac:dyDescent="0.25">
      <c r="A2246">
        <v>10965</v>
      </c>
      <c r="B2246" t="s">
        <v>171</v>
      </c>
      <c r="C2246" t="s">
        <v>436</v>
      </c>
      <c r="E2246">
        <v>2015</v>
      </c>
      <c r="F2246" s="10">
        <v>42094</v>
      </c>
      <c r="G2246" t="s">
        <v>489</v>
      </c>
      <c r="H2246" t="s">
        <v>474</v>
      </c>
      <c r="I2246" t="s">
        <v>549</v>
      </c>
      <c r="J2246">
        <v>396810000000</v>
      </c>
      <c r="K2246">
        <v>3310801703.94526</v>
      </c>
    </row>
    <row r="2247" spans="1:11" x14ac:dyDescent="0.25">
      <c r="A2247">
        <v>10965</v>
      </c>
      <c r="B2247" t="s">
        <v>171</v>
      </c>
      <c r="C2247" t="s">
        <v>2336</v>
      </c>
      <c r="E2247">
        <v>2015</v>
      </c>
      <c r="F2247" s="10">
        <v>42094</v>
      </c>
      <c r="G2247" t="s">
        <v>489</v>
      </c>
      <c r="H2247" t="s">
        <v>474</v>
      </c>
      <c r="I2247" t="s">
        <v>549</v>
      </c>
      <c r="J2247">
        <v>5591435000000</v>
      </c>
      <c r="K2247">
        <v>46652384076.760071</v>
      </c>
    </row>
    <row r="2248" spans="1:11" x14ac:dyDescent="0.25">
      <c r="A2248">
        <v>10965</v>
      </c>
      <c r="B2248" t="s">
        <v>171</v>
      </c>
      <c r="C2248" t="s">
        <v>2337</v>
      </c>
      <c r="E2248">
        <v>2015</v>
      </c>
      <c r="F2248" s="10">
        <v>42094</v>
      </c>
      <c r="G2248" t="s">
        <v>489</v>
      </c>
      <c r="H2248" t="s">
        <v>474</v>
      </c>
      <c r="I2248" t="s">
        <v>549</v>
      </c>
      <c r="J2248">
        <v>295621000000</v>
      </c>
      <c r="K2248">
        <v>2466526827.756361</v>
      </c>
    </row>
    <row r="2249" spans="1:11" x14ac:dyDescent="0.25">
      <c r="A2249">
        <v>11237</v>
      </c>
      <c r="B2249" t="s">
        <v>186</v>
      </c>
      <c r="C2249" t="s">
        <v>436</v>
      </c>
      <c r="E2249">
        <v>2015</v>
      </c>
      <c r="F2249" s="10">
        <v>42094</v>
      </c>
      <c r="G2249" t="s">
        <v>489</v>
      </c>
      <c r="H2249" t="s">
        <v>474</v>
      </c>
      <c r="I2249" t="s">
        <v>549</v>
      </c>
      <c r="J2249">
        <v>509321000000</v>
      </c>
      <c r="K2249">
        <v>4249542185.5676613</v>
      </c>
    </row>
    <row r="2250" spans="1:11" x14ac:dyDescent="0.25">
      <c r="A2250">
        <v>11237</v>
      </c>
      <c r="B2250" t="s">
        <v>186</v>
      </c>
      <c r="C2250" t="s">
        <v>2336</v>
      </c>
      <c r="E2250">
        <v>2015</v>
      </c>
      <c r="F2250" s="10">
        <v>42094</v>
      </c>
      <c r="G2250" t="s">
        <v>489</v>
      </c>
      <c r="H2250" t="s">
        <v>474</v>
      </c>
      <c r="I2250" t="s">
        <v>549</v>
      </c>
      <c r="J2250">
        <v>7669489000000</v>
      </c>
      <c r="K2250">
        <v>63990719108.866783</v>
      </c>
    </row>
    <row r="2251" spans="1:11" x14ac:dyDescent="0.25">
      <c r="A2251">
        <v>11237</v>
      </c>
      <c r="B2251" t="s">
        <v>186</v>
      </c>
      <c r="C2251" t="s">
        <v>2337</v>
      </c>
      <c r="E2251">
        <v>2015</v>
      </c>
      <c r="F2251" s="10">
        <v>42094</v>
      </c>
      <c r="G2251" t="s">
        <v>489</v>
      </c>
      <c r="H2251" t="s">
        <v>474</v>
      </c>
      <c r="I2251" t="s">
        <v>549</v>
      </c>
      <c r="J2251">
        <v>406391000000</v>
      </c>
      <c r="K2251">
        <v>3390741199.2339358</v>
      </c>
    </row>
    <row r="2252" spans="1:11" x14ac:dyDescent="0.25">
      <c r="A2252">
        <v>12064</v>
      </c>
      <c r="B2252" t="s">
        <v>213</v>
      </c>
      <c r="C2252" t="s">
        <v>436</v>
      </c>
      <c r="E2252">
        <v>2015</v>
      </c>
      <c r="F2252" s="10">
        <v>42094</v>
      </c>
      <c r="G2252" t="s">
        <v>489</v>
      </c>
      <c r="H2252" t="s">
        <v>474</v>
      </c>
      <c r="I2252" t="s">
        <v>549</v>
      </c>
      <c r="J2252">
        <v>6360000000</v>
      </c>
      <c r="K2252">
        <v>53064939.989143051</v>
      </c>
    </row>
    <row r="2253" spans="1:11" x14ac:dyDescent="0.25">
      <c r="A2253">
        <v>12064</v>
      </c>
      <c r="B2253" t="s">
        <v>213</v>
      </c>
      <c r="C2253" t="s">
        <v>2336</v>
      </c>
      <c r="E2253">
        <v>2015</v>
      </c>
      <c r="F2253" s="10">
        <v>42094</v>
      </c>
      <c r="G2253" t="s">
        <v>489</v>
      </c>
      <c r="H2253" t="s">
        <v>474</v>
      </c>
      <c r="I2253" t="s">
        <v>549</v>
      </c>
      <c r="J2253">
        <v>75639000000</v>
      </c>
      <c r="K2253">
        <v>631097326.38974702</v>
      </c>
    </row>
    <row r="2254" spans="1:11" x14ac:dyDescent="0.25">
      <c r="A2254">
        <v>12064</v>
      </c>
      <c r="B2254" t="s">
        <v>213</v>
      </c>
      <c r="C2254" t="s">
        <v>2337</v>
      </c>
      <c r="E2254">
        <v>2015</v>
      </c>
      <c r="F2254" s="10">
        <v>42094</v>
      </c>
      <c r="G2254" t="s">
        <v>489</v>
      </c>
      <c r="H2254" t="s">
        <v>474</v>
      </c>
      <c r="I2254" t="s">
        <v>549</v>
      </c>
      <c r="J2254">
        <v>3427000000</v>
      </c>
      <c r="K2254">
        <v>28593325.368363716</v>
      </c>
    </row>
    <row r="2255" spans="1:11" x14ac:dyDescent="0.25">
      <c r="A2255">
        <v>1522</v>
      </c>
      <c r="B2255" t="s">
        <v>194</v>
      </c>
      <c r="C2255" t="s">
        <v>436</v>
      </c>
      <c r="E2255">
        <v>2015</v>
      </c>
      <c r="F2255" s="10">
        <v>42185</v>
      </c>
      <c r="G2255" t="s">
        <v>489</v>
      </c>
      <c r="H2255" t="s">
        <v>474</v>
      </c>
      <c r="I2255" t="s">
        <v>549</v>
      </c>
      <c r="J2255">
        <v>6189000000</v>
      </c>
      <c r="K2255">
        <v>50542822.481888436</v>
      </c>
    </row>
    <row r="2256" spans="1:11" x14ac:dyDescent="0.25">
      <c r="A2256">
        <v>1522</v>
      </c>
      <c r="B2256" t="s">
        <v>194</v>
      </c>
      <c r="C2256" t="s">
        <v>2336</v>
      </c>
      <c r="E2256">
        <v>2015</v>
      </c>
      <c r="F2256" s="10">
        <v>42185</v>
      </c>
      <c r="G2256" t="s">
        <v>489</v>
      </c>
      <c r="H2256" t="s">
        <v>474</v>
      </c>
      <c r="I2256" t="s">
        <v>549</v>
      </c>
      <c r="J2256">
        <v>81839000000</v>
      </c>
      <c r="K2256">
        <v>668342874.30849373</v>
      </c>
    </row>
    <row r="2257" spans="1:11" x14ac:dyDescent="0.25">
      <c r="A2257">
        <v>1522</v>
      </c>
      <c r="B2257" t="s">
        <v>194</v>
      </c>
      <c r="C2257" t="s">
        <v>2337</v>
      </c>
      <c r="E2257">
        <v>2015</v>
      </c>
      <c r="F2257" s="10">
        <v>42185</v>
      </c>
      <c r="G2257" t="s">
        <v>489</v>
      </c>
      <c r="H2257" t="s">
        <v>474</v>
      </c>
      <c r="I2257" t="s">
        <v>549</v>
      </c>
      <c r="J2257">
        <v>4298000000</v>
      </c>
      <c r="K2257">
        <v>35099862.825522132</v>
      </c>
    </row>
    <row r="2258" spans="1:11" x14ac:dyDescent="0.25">
      <c r="A2258">
        <v>1521</v>
      </c>
      <c r="B2258" t="s">
        <v>192</v>
      </c>
      <c r="C2258" t="s">
        <v>2336</v>
      </c>
      <c r="E2258">
        <v>2015</v>
      </c>
      <c r="F2258" s="10">
        <v>42369</v>
      </c>
      <c r="G2258" t="s">
        <v>489</v>
      </c>
      <c r="H2258" t="s">
        <v>474</v>
      </c>
      <c r="I2258" t="s">
        <v>549</v>
      </c>
      <c r="J2258">
        <v>165000000000</v>
      </c>
      <c r="K2258">
        <v>1370531018.140415</v>
      </c>
    </row>
    <row r="2259" spans="1:11" x14ac:dyDescent="0.25">
      <c r="A2259">
        <v>1521</v>
      </c>
      <c r="B2259" t="s">
        <v>192</v>
      </c>
      <c r="C2259" t="s">
        <v>2337</v>
      </c>
      <c r="E2259">
        <v>2015</v>
      </c>
      <c r="F2259" s="10">
        <v>42369</v>
      </c>
      <c r="G2259" t="s">
        <v>489</v>
      </c>
      <c r="H2259" t="s">
        <v>474</v>
      </c>
      <c r="I2259" t="s">
        <v>549</v>
      </c>
      <c r="J2259">
        <v>394000000</v>
      </c>
      <c r="K2259">
        <v>3272661.946347415</v>
      </c>
    </row>
    <row r="2260" spans="1:11" x14ac:dyDescent="0.25">
      <c r="A2260">
        <v>8120</v>
      </c>
      <c r="B2260" t="s">
        <v>189</v>
      </c>
      <c r="C2260" t="s">
        <v>2336</v>
      </c>
      <c r="E2260">
        <v>2015</v>
      </c>
      <c r="F2260" s="10">
        <v>42369</v>
      </c>
      <c r="G2260" t="s">
        <v>489</v>
      </c>
      <c r="H2260" t="s">
        <v>474</v>
      </c>
      <c r="I2260" t="s">
        <v>549</v>
      </c>
      <c r="J2260">
        <v>584500000000</v>
      </c>
      <c r="K2260">
        <v>4855002303.6549854</v>
      </c>
    </row>
    <row r="2261" spans="1:11" x14ac:dyDescent="0.25">
      <c r="A2261">
        <v>8176</v>
      </c>
      <c r="B2261" t="s">
        <v>176</v>
      </c>
      <c r="C2261" t="s">
        <v>436</v>
      </c>
      <c r="E2261">
        <v>2015</v>
      </c>
      <c r="F2261" s="10">
        <v>42369</v>
      </c>
      <c r="G2261" t="s">
        <v>489</v>
      </c>
      <c r="H2261" t="s">
        <v>474</v>
      </c>
      <c r="I2261" t="s">
        <v>549</v>
      </c>
      <c r="J2261">
        <v>202565000000</v>
      </c>
      <c r="K2261">
        <v>1682555246.6037161</v>
      </c>
    </row>
    <row r="2262" spans="1:11" x14ac:dyDescent="0.25">
      <c r="A2262">
        <v>8176</v>
      </c>
      <c r="B2262" t="s">
        <v>176</v>
      </c>
      <c r="C2262" t="s">
        <v>2336</v>
      </c>
      <c r="E2262">
        <v>2015</v>
      </c>
      <c r="F2262" s="10">
        <v>42369</v>
      </c>
      <c r="G2262" t="s">
        <v>489</v>
      </c>
      <c r="H2262" t="s">
        <v>474</v>
      </c>
      <c r="I2262" t="s">
        <v>549</v>
      </c>
      <c r="J2262">
        <v>1244775000000</v>
      </c>
      <c r="K2262">
        <v>10339410594.580212</v>
      </c>
    </row>
    <row r="2263" spans="1:11" x14ac:dyDescent="0.25">
      <c r="A2263">
        <v>8176</v>
      </c>
      <c r="B2263" t="s">
        <v>176</v>
      </c>
      <c r="C2263" t="s">
        <v>2337</v>
      </c>
      <c r="E2263">
        <v>2015</v>
      </c>
      <c r="F2263" s="10">
        <v>42369</v>
      </c>
      <c r="G2263" t="s">
        <v>489</v>
      </c>
      <c r="H2263" t="s">
        <v>474</v>
      </c>
      <c r="I2263" t="s">
        <v>549</v>
      </c>
      <c r="J2263">
        <v>115243000000</v>
      </c>
      <c r="K2263">
        <v>957237006.80942929</v>
      </c>
    </row>
    <row r="2264" spans="1:11" x14ac:dyDescent="0.25">
      <c r="A2264">
        <v>780</v>
      </c>
      <c r="B2264" t="s">
        <v>180</v>
      </c>
      <c r="C2264" t="s">
        <v>436</v>
      </c>
      <c r="E2264">
        <v>2016</v>
      </c>
      <c r="F2264" s="10">
        <v>42460</v>
      </c>
      <c r="G2264" t="s">
        <v>489</v>
      </c>
      <c r="H2264" t="s">
        <v>474</v>
      </c>
      <c r="I2264" t="s">
        <v>549</v>
      </c>
      <c r="J2264">
        <v>242174000000</v>
      </c>
      <c r="K2264">
        <v>2155708363.797555</v>
      </c>
    </row>
    <row r="2265" spans="1:11" x14ac:dyDescent="0.25">
      <c r="A2265">
        <v>780</v>
      </c>
      <c r="B2265" t="s">
        <v>180</v>
      </c>
      <c r="C2265" t="s">
        <v>2336</v>
      </c>
      <c r="E2265">
        <v>2016</v>
      </c>
      <c r="F2265" s="10">
        <v>42460</v>
      </c>
      <c r="G2265" t="s">
        <v>489</v>
      </c>
      <c r="H2265" t="s">
        <v>474</v>
      </c>
      <c r="I2265" t="s">
        <v>549</v>
      </c>
      <c r="J2265">
        <v>7300299000000</v>
      </c>
      <c r="K2265">
        <v>64983506125.855484</v>
      </c>
    </row>
    <row r="2266" spans="1:11" x14ac:dyDescent="0.25">
      <c r="A2266">
        <v>780</v>
      </c>
      <c r="B2266" t="s">
        <v>180</v>
      </c>
      <c r="C2266" t="s">
        <v>2337</v>
      </c>
      <c r="E2266">
        <v>2016</v>
      </c>
      <c r="F2266" s="10">
        <v>42460</v>
      </c>
      <c r="G2266" t="s">
        <v>489</v>
      </c>
      <c r="H2266" t="s">
        <v>474</v>
      </c>
      <c r="I2266" t="s">
        <v>549</v>
      </c>
      <c r="J2266">
        <v>67528000000</v>
      </c>
      <c r="K2266">
        <v>601099516.83715546</v>
      </c>
    </row>
    <row r="2267" spans="1:11" x14ac:dyDescent="0.25">
      <c r="A2267">
        <v>882</v>
      </c>
      <c r="B2267" t="s">
        <v>172</v>
      </c>
      <c r="C2267" t="s">
        <v>436</v>
      </c>
      <c r="E2267">
        <v>2016</v>
      </c>
      <c r="F2267" s="10">
        <v>42460</v>
      </c>
      <c r="G2267" t="s">
        <v>489</v>
      </c>
      <c r="H2267" t="s">
        <v>474</v>
      </c>
      <c r="I2267" t="s">
        <v>549</v>
      </c>
      <c r="J2267">
        <v>27387000000</v>
      </c>
      <c r="K2267">
        <v>243784985.00798449</v>
      </c>
    </row>
    <row r="2268" spans="1:11" x14ac:dyDescent="0.25">
      <c r="A2268">
        <v>882</v>
      </c>
      <c r="B2268" t="s">
        <v>172</v>
      </c>
      <c r="C2268" t="s">
        <v>2336</v>
      </c>
      <c r="E2268">
        <v>2016</v>
      </c>
      <c r="F2268" s="10">
        <v>42460</v>
      </c>
      <c r="G2268" t="s">
        <v>489</v>
      </c>
      <c r="H2268" t="s">
        <v>474</v>
      </c>
      <c r="I2268" t="s">
        <v>549</v>
      </c>
      <c r="J2268">
        <v>397577000000</v>
      </c>
      <c r="K2268">
        <v>3539025924.1435518</v>
      </c>
    </row>
    <row r="2269" spans="1:11" x14ac:dyDescent="0.25">
      <c r="A2269">
        <v>882</v>
      </c>
      <c r="B2269" t="s">
        <v>172</v>
      </c>
      <c r="C2269" t="s">
        <v>2337</v>
      </c>
      <c r="E2269">
        <v>2016</v>
      </c>
      <c r="F2269" s="10">
        <v>42460</v>
      </c>
      <c r="G2269" t="s">
        <v>489</v>
      </c>
      <c r="H2269" t="s">
        <v>474</v>
      </c>
      <c r="I2269" t="s">
        <v>549</v>
      </c>
      <c r="J2269">
        <v>295000000</v>
      </c>
      <c r="K2269">
        <v>2625938.2399443323</v>
      </c>
    </row>
    <row r="2270" spans="1:11" x14ac:dyDescent="0.25">
      <c r="A2270">
        <v>1357</v>
      </c>
      <c r="B2270" t="s">
        <v>167</v>
      </c>
      <c r="C2270" t="s">
        <v>436</v>
      </c>
      <c r="E2270">
        <v>2016</v>
      </c>
      <c r="F2270" s="10">
        <v>42460</v>
      </c>
      <c r="G2270" t="s">
        <v>489</v>
      </c>
      <c r="H2270" t="s">
        <v>474</v>
      </c>
      <c r="I2270" t="s">
        <v>549</v>
      </c>
      <c r="J2270">
        <v>1058317000000</v>
      </c>
      <c r="K2270">
        <v>9420593492.4853077</v>
      </c>
    </row>
    <row r="2271" spans="1:11" x14ac:dyDescent="0.25">
      <c r="A2271">
        <v>1357</v>
      </c>
      <c r="B2271" t="s">
        <v>167</v>
      </c>
      <c r="C2271" t="s">
        <v>2336</v>
      </c>
      <c r="E2271">
        <v>2016</v>
      </c>
      <c r="F2271" s="10">
        <v>42460</v>
      </c>
      <c r="G2271" t="s">
        <v>489</v>
      </c>
      <c r="H2271" t="s">
        <v>474</v>
      </c>
      <c r="I2271" t="s">
        <v>549</v>
      </c>
      <c r="J2271">
        <v>10034305000000</v>
      </c>
      <c r="K2271">
        <v>89320221053.439362</v>
      </c>
    </row>
    <row r="2272" spans="1:11" x14ac:dyDescent="0.25">
      <c r="A2272">
        <v>1357</v>
      </c>
      <c r="B2272" t="s">
        <v>167</v>
      </c>
      <c r="C2272" t="s">
        <v>2337</v>
      </c>
      <c r="E2272">
        <v>2016</v>
      </c>
      <c r="F2272" s="10">
        <v>42460</v>
      </c>
      <c r="G2272" t="s">
        <v>489</v>
      </c>
      <c r="H2272" t="s">
        <v>474</v>
      </c>
      <c r="I2272" t="s">
        <v>549</v>
      </c>
      <c r="J2272">
        <v>351834000000</v>
      </c>
      <c r="K2272">
        <v>3131845270.2121158</v>
      </c>
    </row>
    <row r="2273" spans="1:11" x14ac:dyDescent="0.25">
      <c r="A2273">
        <v>1358</v>
      </c>
      <c r="B2273" t="s">
        <v>169</v>
      </c>
      <c r="C2273" t="s">
        <v>436</v>
      </c>
      <c r="E2273">
        <v>2016</v>
      </c>
      <c r="F2273" s="10">
        <v>42460</v>
      </c>
      <c r="G2273" t="s">
        <v>489</v>
      </c>
      <c r="H2273" t="s">
        <v>474</v>
      </c>
      <c r="I2273" t="s">
        <v>549</v>
      </c>
      <c r="J2273">
        <v>24356000000</v>
      </c>
      <c r="K2273">
        <v>216804582.27825138</v>
      </c>
    </row>
    <row r="2274" spans="1:11" x14ac:dyDescent="0.25">
      <c r="A2274">
        <v>1358</v>
      </c>
      <c r="B2274" t="s">
        <v>169</v>
      </c>
      <c r="C2274" t="s">
        <v>2336</v>
      </c>
      <c r="E2274">
        <v>2016</v>
      </c>
      <c r="F2274" s="10">
        <v>42460</v>
      </c>
      <c r="G2274" t="s">
        <v>489</v>
      </c>
      <c r="H2274" t="s">
        <v>474</v>
      </c>
      <c r="I2274" t="s">
        <v>549</v>
      </c>
      <c r="J2274">
        <v>387043000000</v>
      </c>
      <c r="K2274">
        <v>3445257675.2636414</v>
      </c>
    </row>
    <row r="2275" spans="1:11" x14ac:dyDescent="0.25">
      <c r="A2275">
        <v>1358</v>
      </c>
      <c r="B2275" t="s">
        <v>169</v>
      </c>
      <c r="C2275" t="s">
        <v>2337</v>
      </c>
      <c r="E2275">
        <v>2016</v>
      </c>
      <c r="F2275" s="10">
        <v>42460</v>
      </c>
      <c r="G2275" t="s">
        <v>489</v>
      </c>
      <c r="H2275" t="s">
        <v>474</v>
      </c>
      <c r="I2275" t="s">
        <v>549</v>
      </c>
      <c r="J2275">
        <v>6900000000</v>
      </c>
      <c r="K2275">
        <v>61420250.35801997</v>
      </c>
    </row>
    <row r="2276" spans="1:11" x14ac:dyDescent="0.25">
      <c r="A2276">
        <v>1431</v>
      </c>
      <c r="B2276" t="s">
        <v>174</v>
      </c>
      <c r="C2276" t="s">
        <v>436</v>
      </c>
      <c r="E2276">
        <v>2016</v>
      </c>
      <c r="F2276" s="10">
        <v>42460</v>
      </c>
      <c r="G2276" t="s">
        <v>489</v>
      </c>
      <c r="H2276" t="s">
        <v>474</v>
      </c>
      <c r="I2276" t="s">
        <v>549</v>
      </c>
      <c r="J2276">
        <v>5411000000</v>
      </c>
      <c r="K2276">
        <v>48165938.360470444</v>
      </c>
    </row>
    <row r="2277" spans="1:11" x14ac:dyDescent="0.25">
      <c r="A2277">
        <v>1431</v>
      </c>
      <c r="B2277" t="s">
        <v>174</v>
      </c>
      <c r="C2277" t="s">
        <v>2336</v>
      </c>
      <c r="E2277">
        <v>2016</v>
      </c>
      <c r="F2277" s="10">
        <v>42460</v>
      </c>
      <c r="G2277" t="s">
        <v>489</v>
      </c>
      <c r="H2277" t="s">
        <v>474</v>
      </c>
      <c r="I2277" t="s">
        <v>549</v>
      </c>
      <c r="J2277">
        <v>83005000000</v>
      </c>
      <c r="K2277">
        <v>738867808.83586204</v>
      </c>
    </row>
    <row r="2278" spans="1:11" x14ac:dyDescent="0.25">
      <c r="A2278">
        <v>1431</v>
      </c>
      <c r="B2278" t="s">
        <v>174</v>
      </c>
      <c r="C2278" t="s">
        <v>2337</v>
      </c>
      <c r="E2278">
        <v>2016</v>
      </c>
      <c r="F2278" s="10">
        <v>42460</v>
      </c>
      <c r="G2278" t="s">
        <v>489</v>
      </c>
      <c r="H2278" t="s">
        <v>474</v>
      </c>
      <c r="I2278" t="s">
        <v>549</v>
      </c>
      <c r="J2278">
        <v>2170000000</v>
      </c>
      <c r="K2278">
        <v>19316223.663319323</v>
      </c>
    </row>
    <row r="2279" spans="1:11" x14ac:dyDescent="0.25">
      <c r="A2279">
        <v>1437</v>
      </c>
      <c r="B2279" t="s">
        <v>178</v>
      </c>
      <c r="C2279" t="s">
        <v>436</v>
      </c>
      <c r="E2279">
        <v>2016</v>
      </c>
      <c r="F2279" s="10">
        <v>42460</v>
      </c>
      <c r="G2279" t="s">
        <v>489</v>
      </c>
      <c r="H2279" t="s">
        <v>474</v>
      </c>
      <c r="I2279" t="s">
        <v>549</v>
      </c>
      <c r="J2279">
        <v>35581000000</v>
      </c>
      <c r="K2279">
        <v>316723757.67952299</v>
      </c>
    </row>
    <row r="2280" spans="1:11" x14ac:dyDescent="0.25">
      <c r="A2280">
        <v>1437</v>
      </c>
      <c r="B2280" t="s">
        <v>178</v>
      </c>
      <c r="C2280" t="s">
        <v>2336</v>
      </c>
      <c r="E2280">
        <v>2016</v>
      </c>
      <c r="F2280" s="10">
        <v>42460</v>
      </c>
      <c r="G2280" t="s">
        <v>489</v>
      </c>
      <c r="H2280" t="s">
        <v>474</v>
      </c>
      <c r="I2280" t="s">
        <v>549</v>
      </c>
      <c r="J2280">
        <v>214372000000</v>
      </c>
      <c r="K2280">
        <v>1908229262.2825301</v>
      </c>
    </row>
    <row r="2281" spans="1:11" x14ac:dyDescent="0.25">
      <c r="A2281">
        <v>1437</v>
      </c>
      <c r="B2281" t="s">
        <v>178</v>
      </c>
      <c r="C2281" t="s">
        <v>2337</v>
      </c>
      <c r="E2281">
        <v>2016</v>
      </c>
      <c r="F2281" s="10">
        <v>42460</v>
      </c>
      <c r="G2281" t="s">
        <v>489</v>
      </c>
      <c r="H2281" t="s">
        <v>474</v>
      </c>
      <c r="I2281" t="s">
        <v>549</v>
      </c>
      <c r="J2281">
        <v>12757000000</v>
      </c>
      <c r="K2281">
        <v>113556251.27786388</v>
      </c>
    </row>
    <row r="2282" spans="1:11" x14ac:dyDescent="0.25">
      <c r="A2282">
        <v>1463</v>
      </c>
      <c r="B2282" t="s">
        <v>182</v>
      </c>
      <c r="C2282" t="s">
        <v>436</v>
      </c>
      <c r="E2282">
        <v>2016</v>
      </c>
      <c r="F2282" s="10">
        <v>42460</v>
      </c>
      <c r="G2282" t="s">
        <v>489</v>
      </c>
      <c r="H2282" t="s">
        <v>474</v>
      </c>
      <c r="I2282" t="s">
        <v>549</v>
      </c>
      <c r="J2282">
        <v>19091000000</v>
      </c>
      <c r="K2282">
        <v>169938260.80941439</v>
      </c>
    </row>
    <row r="2283" spans="1:11" x14ac:dyDescent="0.25">
      <c r="A2283">
        <v>1463</v>
      </c>
      <c r="B2283" t="s">
        <v>182</v>
      </c>
      <c r="C2283" t="s">
        <v>2336</v>
      </c>
      <c r="E2283">
        <v>2016</v>
      </c>
      <c r="F2283" s="10">
        <v>42460</v>
      </c>
      <c r="G2283" t="s">
        <v>489</v>
      </c>
      <c r="H2283" t="s">
        <v>474</v>
      </c>
      <c r="I2283" t="s">
        <v>549</v>
      </c>
      <c r="J2283">
        <v>237404000000</v>
      </c>
      <c r="K2283">
        <v>2113248277.6804888</v>
      </c>
    </row>
    <row r="2284" spans="1:11" x14ac:dyDescent="0.25">
      <c r="A2284">
        <v>1463</v>
      </c>
      <c r="B2284" t="s">
        <v>182</v>
      </c>
      <c r="C2284" t="s">
        <v>2337</v>
      </c>
      <c r="E2284">
        <v>2016</v>
      </c>
      <c r="F2284" s="10">
        <v>42460</v>
      </c>
      <c r="G2284" t="s">
        <v>489</v>
      </c>
      <c r="H2284" t="s">
        <v>474</v>
      </c>
      <c r="I2284" t="s">
        <v>549</v>
      </c>
      <c r="J2284">
        <v>6987000000</v>
      </c>
      <c r="K2284">
        <v>62194679.601664573</v>
      </c>
    </row>
    <row r="2285" spans="1:11" x14ac:dyDescent="0.25">
      <c r="A2285">
        <v>1475</v>
      </c>
      <c r="B2285" t="s">
        <v>188</v>
      </c>
      <c r="C2285" t="s">
        <v>436</v>
      </c>
      <c r="E2285">
        <v>2016</v>
      </c>
      <c r="F2285" s="10">
        <v>42460</v>
      </c>
      <c r="G2285" t="s">
        <v>489</v>
      </c>
      <c r="H2285" t="s">
        <v>474</v>
      </c>
      <c r="I2285" t="s">
        <v>549</v>
      </c>
      <c r="J2285">
        <v>479628000000</v>
      </c>
      <c r="K2285">
        <v>4269401715.7560005</v>
      </c>
    </row>
    <row r="2286" spans="1:11" x14ac:dyDescent="0.25">
      <c r="A2286">
        <v>1475</v>
      </c>
      <c r="B2286" t="s">
        <v>188</v>
      </c>
      <c r="C2286" t="s">
        <v>2336</v>
      </c>
      <c r="E2286">
        <v>2016</v>
      </c>
      <c r="F2286" s="10">
        <v>42460</v>
      </c>
      <c r="G2286" t="s">
        <v>489</v>
      </c>
      <c r="H2286" t="s">
        <v>474</v>
      </c>
      <c r="I2286" t="s">
        <v>549</v>
      </c>
      <c r="J2286">
        <v>4046810000000</v>
      </c>
      <c r="K2286">
        <v>36022620775.556351</v>
      </c>
    </row>
    <row r="2287" spans="1:11" x14ac:dyDescent="0.25">
      <c r="A2287">
        <v>1475</v>
      </c>
      <c r="B2287" t="s">
        <v>188</v>
      </c>
      <c r="C2287" t="s">
        <v>2337</v>
      </c>
      <c r="E2287">
        <v>2016</v>
      </c>
      <c r="F2287" s="10">
        <v>42460</v>
      </c>
      <c r="G2287" t="s">
        <v>489</v>
      </c>
      <c r="H2287" t="s">
        <v>474</v>
      </c>
      <c r="I2287" t="s">
        <v>549</v>
      </c>
      <c r="J2287">
        <v>76651000000</v>
      </c>
      <c r="K2287">
        <v>682307769.5931288</v>
      </c>
    </row>
    <row r="2288" spans="1:11" x14ac:dyDescent="0.25">
      <c r="A2288">
        <v>1531</v>
      </c>
      <c r="B2288" t="s">
        <v>196</v>
      </c>
      <c r="C2288" t="s">
        <v>436</v>
      </c>
      <c r="E2288">
        <v>2016</v>
      </c>
      <c r="F2288" s="10">
        <v>42460</v>
      </c>
      <c r="G2288" t="s">
        <v>489</v>
      </c>
      <c r="H2288" t="s">
        <v>474</v>
      </c>
      <c r="I2288" t="s">
        <v>549</v>
      </c>
      <c r="J2288">
        <v>614526000</v>
      </c>
      <c r="K2288">
        <v>5470194.3147119684</v>
      </c>
    </row>
    <row r="2289" spans="1:11" x14ac:dyDescent="0.25">
      <c r="A2289">
        <v>1531</v>
      </c>
      <c r="B2289" t="s">
        <v>196</v>
      </c>
      <c r="C2289" t="s">
        <v>2336</v>
      </c>
      <c r="E2289">
        <v>2016</v>
      </c>
      <c r="F2289" s="10">
        <v>42460</v>
      </c>
      <c r="G2289" t="s">
        <v>489</v>
      </c>
      <c r="H2289" t="s">
        <v>474</v>
      </c>
      <c r="I2289" t="s">
        <v>549</v>
      </c>
      <c r="J2289">
        <v>17767819000</v>
      </c>
      <c r="K2289">
        <v>158159984.2457948</v>
      </c>
    </row>
    <row r="2290" spans="1:11" x14ac:dyDescent="0.25">
      <c r="A2290">
        <v>1531</v>
      </c>
      <c r="B2290" t="s">
        <v>196</v>
      </c>
      <c r="C2290" t="s">
        <v>2337</v>
      </c>
      <c r="E2290">
        <v>2016</v>
      </c>
      <c r="F2290" s="10">
        <v>42460</v>
      </c>
      <c r="G2290" t="s">
        <v>489</v>
      </c>
      <c r="H2290" t="s">
        <v>474</v>
      </c>
      <c r="I2290" t="s">
        <v>549</v>
      </c>
      <c r="J2290">
        <v>150747000</v>
      </c>
      <c r="K2290">
        <v>1341872.243582672</v>
      </c>
    </row>
    <row r="2291" spans="1:11" x14ac:dyDescent="0.25">
      <c r="A2291">
        <v>1554</v>
      </c>
      <c r="B2291" t="s">
        <v>198</v>
      </c>
      <c r="C2291" t="s">
        <v>436</v>
      </c>
      <c r="E2291">
        <v>2016</v>
      </c>
      <c r="F2291" s="10">
        <v>42460</v>
      </c>
      <c r="G2291" t="s">
        <v>489</v>
      </c>
      <c r="H2291" t="s">
        <v>474</v>
      </c>
      <c r="I2291" t="s">
        <v>549</v>
      </c>
      <c r="J2291">
        <v>4897000000</v>
      </c>
      <c r="K2291">
        <v>43590574.783075914</v>
      </c>
    </row>
    <row r="2292" spans="1:11" x14ac:dyDescent="0.25">
      <c r="A2292">
        <v>1554</v>
      </c>
      <c r="B2292" t="s">
        <v>198</v>
      </c>
      <c r="C2292" t="s">
        <v>2336</v>
      </c>
      <c r="E2292">
        <v>2016</v>
      </c>
      <c r="F2292" s="10">
        <v>42460</v>
      </c>
      <c r="G2292" t="s">
        <v>489</v>
      </c>
      <c r="H2292" t="s">
        <v>474</v>
      </c>
      <c r="I2292" t="s">
        <v>549</v>
      </c>
      <c r="J2292">
        <v>78719000000</v>
      </c>
      <c r="K2292">
        <v>700716041.72941661</v>
      </c>
    </row>
    <row r="2293" spans="1:11" x14ac:dyDescent="0.25">
      <c r="A2293">
        <v>1554</v>
      </c>
      <c r="B2293" t="s">
        <v>198</v>
      </c>
      <c r="C2293" t="s">
        <v>2337</v>
      </c>
      <c r="E2293">
        <v>2016</v>
      </c>
      <c r="F2293" s="10">
        <v>42460</v>
      </c>
      <c r="G2293" t="s">
        <v>489</v>
      </c>
      <c r="H2293" t="s">
        <v>474</v>
      </c>
      <c r="I2293" t="s">
        <v>549</v>
      </c>
      <c r="J2293">
        <v>2496000000</v>
      </c>
      <c r="K2293">
        <v>22218107.95559679</v>
      </c>
    </row>
    <row r="2294" spans="1:11" x14ac:dyDescent="0.25">
      <c r="A2294">
        <v>1660</v>
      </c>
      <c r="B2294" t="s">
        <v>200</v>
      </c>
      <c r="C2294" t="s">
        <v>436</v>
      </c>
      <c r="E2294">
        <v>2016</v>
      </c>
      <c r="F2294" s="10">
        <v>42460</v>
      </c>
      <c r="G2294" t="s">
        <v>489</v>
      </c>
      <c r="H2294" t="s">
        <v>474</v>
      </c>
      <c r="I2294" t="s">
        <v>549</v>
      </c>
      <c r="J2294">
        <v>626000000</v>
      </c>
      <c r="K2294">
        <v>5572329.9600174641</v>
      </c>
    </row>
    <row r="2295" spans="1:11" x14ac:dyDescent="0.25">
      <c r="A2295">
        <v>1660</v>
      </c>
      <c r="B2295" t="s">
        <v>200</v>
      </c>
      <c r="C2295" t="s">
        <v>2336</v>
      </c>
      <c r="E2295">
        <v>2016</v>
      </c>
      <c r="F2295" s="10">
        <v>42460</v>
      </c>
      <c r="G2295" t="s">
        <v>489</v>
      </c>
      <c r="H2295" t="s">
        <v>474</v>
      </c>
      <c r="I2295" t="s">
        <v>549</v>
      </c>
      <c r="J2295">
        <v>12932000000</v>
      </c>
      <c r="K2295">
        <v>115114011.25071222</v>
      </c>
    </row>
    <row r="2296" spans="1:11" x14ac:dyDescent="0.25">
      <c r="A2296">
        <v>1660</v>
      </c>
      <c r="B2296" t="s">
        <v>200</v>
      </c>
      <c r="C2296" t="s">
        <v>2337</v>
      </c>
      <c r="E2296">
        <v>2016</v>
      </c>
      <c r="F2296" s="10">
        <v>42460</v>
      </c>
      <c r="G2296" t="s">
        <v>489</v>
      </c>
      <c r="H2296" t="s">
        <v>474</v>
      </c>
      <c r="I2296" t="s">
        <v>549</v>
      </c>
      <c r="J2296">
        <v>34000000</v>
      </c>
      <c r="K2296">
        <v>302650.50901053322</v>
      </c>
    </row>
    <row r="2297" spans="1:11" x14ac:dyDescent="0.25">
      <c r="A2297">
        <v>1796</v>
      </c>
      <c r="B2297" t="s">
        <v>205</v>
      </c>
      <c r="C2297" t="s">
        <v>436</v>
      </c>
      <c r="E2297">
        <v>2016</v>
      </c>
      <c r="F2297" s="10">
        <v>42460</v>
      </c>
      <c r="G2297" t="s">
        <v>489</v>
      </c>
      <c r="H2297" t="s">
        <v>474</v>
      </c>
      <c r="I2297" t="s">
        <v>549</v>
      </c>
      <c r="J2297">
        <v>254685000000</v>
      </c>
      <c r="K2297">
        <v>2267074849.627872</v>
      </c>
    </row>
    <row r="2298" spans="1:11" x14ac:dyDescent="0.25">
      <c r="A2298">
        <v>1796</v>
      </c>
      <c r="B2298" t="s">
        <v>205</v>
      </c>
      <c r="C2298" t="s">
        <v>2336</v>
      </c>
      <c r="E2298">
        <v>2016</v>
      </c>
      <c r="F2298" s="10">
        <v>42460</v>
      </c>
      <c r="G2298" t="s">
        <v>489</v>
      </c>
      <c r="H2298" t="s">
        <v>474</v>
      </c>
      <c r="I2298" t="s">
        <v>549</v>
      </c>
      <c r="J2298">
        <v>2104430000000</v>
      </c>
      <c r="K2298">
        <v>18732553255.206951</v>
      </c>
    </row>
    <row r="2299" spans="1:11" x14ac:dyDescent="0.25">
      <c r="A2299">
        <v>1796</v>
      </c>
      <c r="B2299" t="s">
        <v>205</v>
      </c>
      <c r="C2299" t="s">
        <v>2337</v>
      </c>
      <c r="E2299">
        <v>2016</v>
      </c>
      <c r="F2299" s="10">
        <v>42460</v>
      </c>
      <c r="G2299" t="s">
        <v>489</v>
      </c>
      <c r="H2299" t="s">
        <v>474</v>
      </c>
      <c r="I2299" t="s">
        <v>549</v>
      </c>
      <c r="J2299">
        <v>97182000000</v>
      </c>
      <c r="K2299">
        <v>865064169.60769522</v>
      </c>
    </row>
    <row r="2300" spans="1:11" x14ac:dyDescent="0.25">
      <c r="A2300">
        <v>1801</v>
      </c>
      <c r="B2300" t="s">
        <v>211</v>
      </c>
      <c r="C2300" t="s">
        <v>436</v>
      </c>
      <c r="E2300">
        <v>2016</v>
      </c>
      <c r="F2300" s="10">
        <v>42460</v>
      </c>
      <c r="G2300" t="s">
        <v>489</v>
      </c>
      <c r="H2300" t="s">
        <v>474</v>
      </c>
      <c r="I2300" t="s">
        <v>549</v>
      </c>
      <c r="J2300">
        <v>12610000000</v>
      </c>
      <c r="K2300">
        <v>112247732.90067129</v>
      </c>
    </row>
    <row r="2301" spans="1:11" x14ac:dyDescent="0.25">
      <c r="A2301">
        <v>1801</v>
      </c>
      <c r="B2301" t="s">
        <v>211</v>
      </c>
      <c r="C2301" t="s">
        <v>2336</v>
      </c>
      <c r="E2301">
        <v>2016</v>
      </c>
      <c r="F2301" s="10">
        <v>42460</v>
      </c>
      <c r="G2301" t="s">
        <v>489</v>
      </c>
      <c r="H2301" t="s">
        <v>474</v>
      </c>
      <c r="I2301" t="s">
        <v>549</v>
      </c>
      <c r="J2301">
        <v>299813000000</v>
      </c>
      <c r="K2301">
        <v>2668781089.9404407</v>
      </c>
    </row>
    <row r="2302" spans="1:11" x14ac:dyDescent="0.25">
      <c r="A2302">
        <v>1801</v>
      </c>
      <c r="B2302" t="s">
        <v>211</v>
      </c>
      <c r="C2302" t="s">
        <v>2337</v>
      </c>
      <c r="E2302">
        <v>2016</v>
      </c>
      <c r="F2302" s="10">
        <v>42460</v>
      </c>
      <c r="G2302" t="s">
        <v>489</v>
      </c>
      <c r="H2302" t="s">
        <v>474</v>
      </c>
      <c r="I2302" t="s">
        <v>549</v>
      </c>
      <c r="J2302">
        <v>3015000000</v>
      </c>
      <c r="K2302">
        <v>26837978.960786987</v>
      </c>
    </row>
    <row r="2303" spans="1:11" x14ac:dyDescent="0.25">
      <c r="A2303">
        <v>8069</v>
      </c>
      <c r="B2303" t="s">
        <v>165</v>
      </c>
      <c r="C2303" t="s">
        <v>436</v>
      </c>
      <c r="E2303">
        <v>2016</v>
      </c>
      <c r="F2303" s="10">
        <v>42460</v>
      </c>
      <c r="G2303" t="s">
        <v>489</v>
      </c>
      <c r="H2303" t="s">
        <v>474</v>
      </c>
      <c r="I2303" t="s">
        <v>549</v>
      </c>
      <c r="J2303">
        <v>49621000000</v>
      </c>
      <c r="K2303">
        <v>441700614.92975491</v>
      </c>
    </row>
    <row r="2304" spans="1:11" x14ac:dyDescent="0.25">
      <c r="A2304">
        <v>8069</v>
      </c>
      <c r="B2304" t="s">
        <v>165</v>
      </c>
      <c r="C2304" t="s">
        <v>2336</v>
      </c>
      <c r="E2304">
        <v>2016</v>
      </c>
      <c r="F2304" s="10">
        <v>42460</v>
      </c>
      <c r="G2304" t="s">
        <v>489</v>
      </c>
      <c r="H2304" t="s">
        <v>474</v>
      </c>
      <c r="I2304" t="s">
        <v>549</v>
      </c>
      <c r="J2304">
        <v>486235000000</v>
      </c>
      <c r="K2304">
        <v>4328213830.8451948</v>
      </c>
    </row>
    <row r="2305" spans="1:11" x14ac:dyDescent="0.25">
      <c r="A2305">
        <v>8069</v>
      </c>
      <c r="B2305" t="s">
        <v>165</v>
      </c>
      <c r="C2305" t="s">
        <v>2337</v>
      </c>
      <c r="E2305">
        <v>2016</v>
      </c>
      <c r="F2305" s="10">
        <v>42460</v>
      </c>
      <c r="G2305" t="s">
        <v>489</v>
      </c>
      <c r="H2305" t="s">
        <v>474</v>
      </c>
      <c r="I2305" t="s">
        <v>549</v>
      </c>
      <c r="J2305">
        <v>18897000000</v>
      </c>
      <c r="K2305">
        <v>168211372.61094251</v>
      </c>
    </row>
    <row r="2306" spans="1:11" x14ac:dyDescent="0.25">
      <c r="A2306">
        <v>8078</v>
      </c>
      <c r="B2306" t="s">
        <v>184</v>
      </c>
      <c r="C2306" t="s">
        <v>436</v>
      </c>
      <c r="E2306">
        <v>2016</v>
      </c>
      <c r="F2306" s="10">
        <v>42460</v>
      </c>
      <c r="G2306" t="s">
        <v>489</v>
      </c>
      <c r="H2306" t="s">
        <v>474</v>
      </c>
      <c r="I2306" t="s">
        <v>549</v>
      </c>
      <c r="J2306">
        <v>6423000000</v>
      </c>
      <c r="K2306">
        <v>57174241.746313371</v>
      </c>
    </row>
    <row r="2307" spans="1:11" x14ac:dyDescent="0.25">
      <c r="A2307">
        <v>8078</v>
      </c>
      <c r="B2307" t="s">
        <v>184</v>
      </c>
      <c r="C2307" t="s">
        <v>2336</v>
      </c>
      <c r="E2307">
        <v>2016</v>
      </c>
      <c r="F2307" s="10">
        <v>42460</v>
      </c>
      <c r="G2307" t="s">
        <v>489</v>
      </c>
      <c r="H2307" t="s">
        <v>474</v>
      </c>
      <c r="I2307" t="s">
        <v>549</v>
      </c>
      <c r="J2307">
        <v>103098000000</v>
      </c>
      <c r="K2307">
        <v>917725358.17552793</v>
      </c>
    </row>
    <row r="2308" spans="1:11" x14ac:dyDescent="0.25">
      <c r="A2308">
        <v>8078</v>
      </c>
      <c r="B2308" t="s">
        <v>184</v>
      </c>
      <c r="C2308" t="s">
        <v>2337</v>
      </c>
      <c r="E2308">
        <v>2016</v>
      </c>
      <c r="F2308" s="10">
        <v>42460</v>
      </c>
      <c r="G2308" t="s">
        <v>489</v>
      </c>
      <c r="H2308" t="s">
        <v>474</v>
      </c>
      <c r="I2308" t="s">
        <v>549</v>
      </c>
      <c r="J2308">
        <v>2789000000</v>
      </c>
      <c r="K2308">
        <v>24826243.224422857</v>
      </c>
    </row>
    <row r="2309" spans="1:11" x14ac:dyDescent="0.25">
      <c r="A2309">
        <v>8078</v>
      </c>
      <c r="B2309" t="s">
        <v>184</v>
      </c>
      <c r="C2309" t="s">
        <v>490</v>
      </c>
      <c r="E2309">
        <v>2016</v>
      </c>
      <c r="F2309" s="10">
        <v>42460</v>
      </c>
      <c r="G2309" t="s">
        <v>489</v>
      </c>
      <c r="H2309" t="s">
        <v>474</v>
      </c>
      <c r="I2309" t="s">
        <v>549</v>
      </c>
      <c r="J2309">
        <v>-59000000</v>
      </c>
      <c r="K2309">
        <v>-525187.64798886643</v>
      </c>
    </row>
    <row r="2310" spans="1:11" x14ac:dyDescent="0.25">
      <c r="A2310">
        <v>8078</v>
      </c>
      <c r="B2310" t="s">
        <v>184</v>
      </c>
      <c r="C2310" t="s">
        <v>434</v>
      </c>
      <c r="E2310">
        <v>2016</v>
      </c>
      <c r="F2310" s="10">
        <v>42460</v>
      </c>
      <c r="G2310" t="s">
        <v>489</v>
      </c>
      <c r="H2310" t="s">
        <v>474</v>
      </c>
      <c r="I2310" t="s">
        <v>549</v>
      </c>
      <c r="J2310">
        <v>1028000000</v>
      </c>
      <c r="K2310">
        <v>9150727.1547890622</v>
      </c>
    </row>
    <row r="2311" spans="1:11" x14ac:dyDescent="0.25">
      <c r="A2311">
        <v>8078</v>
      </c>
      <c r="B2311" t="s">
        <v>184</v>
      </c>
      <c r="C2311" t="s">
        <v>491</v>
      </c>
      <c r="E2311">
        <v>2016</v>
      </c>
      <c r="F2311" s="10">
        <v>42460</v>
      </c>
      <c r="G2311" t="s">
        <v>489</v>
      </c>
      <c r="H2311" t="s">
        <v>474</v>
      </c>
      <c r="I2311" t="s">
        <v>549</v>
      </c>
      <c r="J2311">
        <v>2355000000</v>
      </c>
      <c r="K2311">
        <v>20962998.491758991</v>
      </c>
    </row>
    <row r="2312" spans="1:11" x14ac:dyDescent="0.25">
      <c r="A2312">
        <v>8096</v>
      </c>
      <c r="B2312" t="s">
        <v>162</v>
      </c>
      <c r="C2312" t="s">
        <v>436</v>
      </c>
      <c r="E2312">
        <v>2016</v>
      </c>
      <c r="F2312" s="10">
        <v>42460</v>
      </c>
      <c r="G2312" t="s">
        <v>489</v>
      </c>
      <c r="H2312" t="s">
        <v>474</v>
      </c>
      <c r="I2312" t="s">
        <v>549</v>
      </c>
      <c r="J2312">
        <v>274676000000</v>
      </c>
      <c r="K2312">
        <v>2445024447.4405065</v>
      </c>
    </row>
    <row r="2313" spans="1:11" x14ac:dyDescent="0.25">
      <c r="A2313">
        <v>8096</v>
      </c>
      <c r="B2313" t="s">
        <v>162</v>
      </c>
      <c r="C2313" t="s">
        <v>2336</v>
      </c>
      <c r="E2313">
        <v>2016</v>
      </c>
      <c r="F2313" s="10">
        <v>42460</v>
      </c>
      <c r="G2313" t="s">
        <v>489</v>
      </c>
      <c r="H2313" t="s">
        <v>474</v>
      </c>
      <c r="I2313" t="s">
        <v>549</v>
      </c>
      <c r="J2313">
        <v>1940914000000</v>
      </c>
      <c r="K2313">
        <v>17277017942.519707</v>
      </c>
    </row>
    <row r="2314" spans="1:11" x14ac:dyDescent="0.25">
      <c r="A2314">
        <v>8096</v>
      </c>
      <c r="B2314" t="s">
        <v>162</v>
      </c>
      <c r="C2314" t="s">
        <v>2337</v>
      </c>
      <c r="E2314">
        <v>2016</v>
      </c>
      <c r="F2314" s="10">
        <v>42460</v>
      </c>
      <c r="G2314" t="s">
        <v>489</v>
      </c>
      <c r="H2314" t="s">
        <v>474</v>
      </c>
      <c r="I2314" t="s">
        <v>549</v>
      </c>
      <c r="J2314">
        <v>93411000000</v>
      </c>
      <c r="K2314">
        <v>831496667.56420338</v>
      </c>
    </row>
    <row r="2315" spans="1:11" x14ac:dyDescent="0.25">
      <c r="A2315">
        <v>8175</v>
      </c>
      <c r="B2315" t="s">
        <v>207</v>
      </c>
      <c r="C2315" t="s">
        <v>436</v>
      </c>
      <c r="E2315">
        <v>2016</v>
      </c>
      <c r="F2315" s="10">
        <v>42460</v>
      </c>
      <c r="G2315" t="s">
        <v>489</v>
      </c>
      <c r="H2315" t="s">
        <v>474</v>
      </c>
      <c r="I2315" t="s">
        <v>549</v>
      </c>
      <c r="J2315">
        <v>1934000000</v>
      </c>
      <c r="K2315">
        <v>17215473.071363859</v>
      </c>
    </row>
    <row r="2316" spans="1:11" x14ac:dyDescent="0.25">
      <c r="A2316">
        <v>8175</v>
      </c>
      <c r="B2316" t="s">
        <v>207</v>
      </c>
      <c r="C2316" t="s">
        <v>2336</v>
      </c>
      <c r="E2316">
        <v>2016</v>
      </c>
      <c r="F2316" s="10">
        <v>42460</v>
      </c>
      <c r="G2316" t="s">
        <v>489</v>
      </c>
      <c r="H2316" t="s">
        <v>474</v>
      </c>
      <c r="I2316" t="s">
        <v>549</v>
      </c>
      <c r="J2316">
        <v>40479000000</v>
      </c>
      <c r="K2316">
        <v>360323233.94815803</v>
      </c>
    </row>
    <row r="2317" spans="1:11" x14ac:dyDescent="0.25">
      <c r="A2317">
        <v>8175</v>
      </c>
      <c r="B2317" t="s">
        <v>207</v>
      </c>
      <c r="C2317" t="s">
        <v>2337</v>
      </c>
      <c r="E2317">
        <v>2016</v>
      </c>
      <c r="F2317" s="10">
        <v>42460</v>
      </c>
      <c r="G2317" t="s">
        <v>489</v>
      </c>
      <c r="H2317" t="s">
        <v>474</v>
      </c>
      <c r="I2317" t="s">
        <v>549</v>
      </c>
      <c r="J2317">
        <v>-2391000000</v>
      </c>
      <c r="K2317">
        <v>-21283451.97188779</v>
      </c>
    </row>
    <row r="2318" spans="1:11" x14ac:dyDescent="0.25">
      <c r="A2318">
        <v>8437</v>
      </c>
      <c r="B2318" t="s">
        <v>209</v>
      </c>
      <c r="C2318" t="s">
        <v>436</v>
      </c>
      <c r="E2318">
        <v>2016</v>
      </c>
      <c r="F2318" s="10">
        <v>42460</v>
      </c>
      <c r="G2318" t="s">
        <v>489</v>
      </c>
      <c r="H2318" t="s">
        <v>474</v>
      </c>
      <c r="I2318" t="s">
        <v>549</v>
      </c>
      <c r="J2318">
        <v>25831000000</v>
      </c>
      <c r="K2318">
        <v>229934273.47797304</v>
      </c>
    </row>
    <row r="2319" spans="1:11" x14ac:dyDescent="0.25">
      <c r="A2319">
        <v>8437</v>
      </c>
      <c r="B2319" t="s">
        <v>209</v>
      </c>
      <c r="C2319" t="s">
        <v>2336</v>
      </c>
      <c r="E2319">
        <v>2016</v>
      </c>
      <c r="F2319" s="10">
        <v>42460</v>
      </c>
      <c r="G2319" t="s">
        <v>489</v>
      </c>
      <c r="H2319" t="s">
        <v>474</v>
      </c>
      <c r="I2319" t="s">
        <v>549</v>
      </c>
      <c r="J2319">
        <v>5154838000000</v>
      </c>
      <c r="K2319">
        <v>45885716016.67173</v>
      </c>
    </row>
    <row r="2320" spans="1:11" x14ac:dyDescent="0.25">
      <c r="A2320">
        <v>8437</v>
      </c>
      <c r="B2320" t="s">
        <v>209</v>
      </c>
      <c r="C2320" t="s">
        <v>2337</v>
      </c>
      <c r="E2320">
        <v>2016</v>
      </c>
      <c r="F2320" s="10">
        <v>42460</v>
      </c>
      <c r="G2320" t="s">
        <v>489</v>
      </c>
      <c r="H2320" t="s">
        <v>474</v>
      </c>
      <c r="I2320" t="s">
        <v>549</v>
      </c>
      <c r="J2320">
        <v>-645772000000</v>
      </c>
      <c r="K2320">
        <v>-5748330132.4926481</v>
      </c>
    </row>
    <row r="2321" spans="1:11" x14ac:dyDescent="0.25">
      <c r="A2321">
        <v>9044</v>
      </c>
      <c r="B2321" t="s">
        <v>202</v>
      </c>
      <c r="C2321" t="s">
        <v>436</v>
      </c>
      <c r="E2321">
        <v>2016</v>
      </c>
      <c r="F2321" s="10">
        <v>42460</v>
      </c>
      <c r="G2321" t="s">
        <v>489</v>
      </c>
      <c r="H2321" t="s">
        <v>474</v>
      </c>
      <c r="I2321" t="s">
        <v>549</v>
      </c>
      <c r="J2321">
        <v>278022000000</v>
      </c>
      <c r="K2321">
        <v>2474808818.1213665</v>
      </c>
    </row>
    <row r="2322" spans="1:11" x14ac:dyDescent="0.25">
      <c r="A2322">
        <v>9044</v>
      </c>
      <c r="B2322" t="s">
        <v>202</v>
      </c>
      <c r="C2322" t="s">
        <v>2336</v>
      </c>
      <c r="E2322">
        <v>2016</v>
      </c>
      <c r="F2322" s="10">
        <v>42460</v>
      </c>
      <c r="G2322" t="s">
        <v>489</v>
      </c>
      <c r="H2322" t="s">
        <v>474</v>
      </c>
      <c r="I2322" t="s">
        <v>549</v>
      </c>
      <c r="J2322">
        <v>4010808000000</v>
      </c>
      <c r="K2322">
        <v>35702149492.456429</v>
      </c>
    </row>
    <row r="2323" spans="1:11" x14ac:dyDescent="0.25">
      <c r="A2323">
        <v>9044</v>
      </c>
      <c r="B2323" t="s">
        <v>202</v>
      </c>
      <c r="C2323" t="s">
        <v>2337</v>
      </c>
      <c r="E2323">
        <v>2016</v>
      </c>
      <c r="F2323" s="10">
        <v>42460</v>
      </c>
      <c r="G2323" t="s">
        <v>489</v>
      </c>
      <c r="H2323" t="s">
        <v>474</v>
      </c>
      <c r="I2323" t="s">
        <v>549</v>
      </c>
      <c r="J2323">
        <v>88567000000</v>
      </c>
      <c r="K2323">
        <v>788377871.51576161</v>
      </c>
    </row>
    <row r="2324" spans="1:11" x14ac:dyDescent="0.25">
      <c r="A2324">
        <v>9059</v>
      </c>
      <c r="B2324" t="s">
        <v>191</v>
      </c>
      <c r="C2324" t="s">
        <v>436</v>
      </c>
      <c r="E2324">
        <v>2016</v>
      </c>
      <c r="F2324" s="10">
        <v>42460</v>
      </c>
      <c r="G2324" t="s">
        <v>489</v>
      </c>
      <c r="H2324" t="s">
        <v>474</v>
      </c>
      <c r="I2324" t="s">
        <v>549</v>
      </c>
      <c r="J2324">
        <v>391600000000</v>
      </c>
      <c r="K2324">
        <v>3485821744.9566116</v>
      </c>
    </row>
    <row r="2325" spans="1:11" x14ac:dyDescent="0.25">
      <c r="A2325">
        <v>9059</v>
      </c>
      <c r="B2325" t="s">
        <v>191</v>
      </c>
      <c r="C2325" t="s">
        <v>2336</v>
      </c>
      <c r="E2325">
        <v>2016</v>
      </c>
      <c r="F2325" s="10">
        <v>42460</v>
      </c>
      <c r="G2325" t="s">
        <v>489</v>
      </c>
      <c r="H2325" t="s">
        <v>474</v>
      </c>
      <c r="I2325" t="s">
        <v>549</v>
      </c>
      <c r="J2325">
        <v>4727602000000</v>
      </c>
      <c r="K2325">
        <v>42082680932.329849</v>
      </c>
    </row>
    <row r="2326" spans="1:11" x14ac:dyDescent="0.25">
      <c r="A2326">
        <v>9059</v>
      </c>
      <c r="B2326" t="s">
        <v>191</v>
      </c>
      <c r="C2326" t="s">
        <v>2337</v>
      </c>
      <c r="E2326">
        <v>2016</v>
      </c>
      <c r="F2326" s="10">
        <v>42460</v>
      </c>
      <c r="G2326" t="s">
        <v>489</v>
      </c>
      <c r="H2326" t="s">
        <v>474</v>
      </c>
      <c r="I2326" t="s">
        <v>549</v>
      </c>
      <c r="J2326">
        <v>-66914000000</v>
      </c>
      <c r="K2326">
        <v>-595634004.70384765</v>
      </c>
    </row>
    <row r="2327" spans="1:11" x14ac:dyDescent="0.25">
      <c r="A2327">
        <v>10965</v>
      </c>
      <c r="B2327" t="s">
        <v>171</v>
      </c>
      <c r="C2327" t="s">
        <v>436</v>
      </c>
      <c r="E2327">
        <v>2016</v>
      </c>
      <c r="F2327" s="10">
        <v>42460</v>
      </c>
      <c r="G2327" t="s">
        <v>489</v>
      </c>
      <c r="H2327" t="s">
        <v>474</v>
      </c>
      <c r="I2327" t="s">
        <v>549</v>
      </c>
      <c r="J2327">
        <v>446566000000</v>
      </c>
      <c r="K2327">
        <v>3975100800.1999345</v>
      </c>
    </row>
    <row r="2328" spans="1:11" x14ac:dyDescent="0.25">
      <c r="A2328">
        <v>10965</v>
      </c>
      <c r="B2328" t="s">
        <v>171</v>
      </c>
      <c r="C2328" t="s">
        <v>2336</v>
      </c>
      <c r="E2328">
        <v>2016</v>
      </c>
      <c r="F2328" s="10">
        <v>42460</v>
      </c>
      <c r="G2328" t="s">
        <v>489</v>
      </c>
      <c r="H2328" t="s">
        <v>474</v>
      </c>
      <c r="I2328" t="s">
        <v>549</v>
      </c>
      <c r="J2328">
        <v>5083536000000</v>
      </c>
      <c r="K2328">
        <v>45251022293.334412</v>
      </c>
    </row>
    <row r="2329" spans="1:11" x14ac:dyDescent="0.25">
      <c r="A2329">
        <v>10965</v>
      </c>
      <c r="B2329" t="s">
        <v>171</v>
      </c>
      <c r="C2329" t="s">
        <v>2337</v>
      </c>
      <c r="E2329">
        <v>2016</v>
      </c>
      <c r="F2329" s="10">
        <v>42460</v>
      </c>
      <c r="G2329" t="s">
        <v>489</v>
      </c>
      <c r="H2329" t="s">
        <v>474</v>
      </c>
      <c r="I2329" t="s">
        <v>549</v>
      </c>
      <c r="J2329">
        <v>276368000000</v>
      </c>
      <c r="K2329">
        <v>2460085761.0065598</v>
      </c>
    </row>
    <row r="2330" spans="1:11" x14ac:dyDescent="0.25">
      <c r="A2330">
        <v>10965</v>
      </c>
      <c r="B2330" t="s">
        <v>171</v>
      </c>
      <c r="C2330" t="s">
        <v>490</v>
      </c>
      <c r="E2330">
        <v>2016</v>
      </c>
      <c r="F2330" s="10">
        <v>42460</v>
      </c>
      <c r="G2330" t="s">
        <v>489</v>
      </c>
      <c r="H2330" t="s">
        <v>474</v>
      </c>
      <c r="I2330" t="s">
        <v>549</v>
      </c>
      <c r="J2330">
        <v>400000000</v>
      </c>
      <c r="K2330">
        <v>3560594.2236533319</v>
      </c>
    </row>
    <row r="2331" spans="1:11" x14ac:dyDescent="0.25">
      <c r="A2331">
        <v>10965</v>
      </c>
      <c r="B2331" t="s">
        <v>171</v>
      </c>
      <c r="C2331" t="s">
        <v>434</v>
      </c>
      <c r="E2331">
        <v>2016</v>
      </c>
      <c r="F2331" s="10">
        <v>42460</v>
      </c>
      <c r="G2331" t="s">
        <v>489</v>
      </c>
      <c r="H2331" t="s">
        <v>474</v>
      </c>
      <c r="I2331" t="s">
        <v>549</v>
      </c>
      <c r="J2331">
        <v>123417000000</v>
      </c>
      <c r="K2331">
        <v>1098594643.2515581</v>
      </c>
    </row>
    <row r="2332" spans="1:11" x14ac:dyDescent="0.25">
      <c r="A2332">
        <v>10965</v>
      </c>
      <c r="B2332" t="s">
        <v>171</v>
      </c>
      <c r="C2332" t="s">
        <v>491</v>
      </c>
      <c r="E2332">
        <v>2016</v>
      </c>
      <c r="F2332" s="10">
        <v>42460</v>
      </c>
      <c r="G2332" t="s">
        <v>489</v>
      </c>
      <c r="H2332" t="s">
        <v>474</v>
      </c>
      <c r="I2332" t="s">
        <v>549</v>
      </c>
      <c r="J2332">
        <v>46381000000</v>
      </c>
      <c r="K2332">
        <v>412859801.71816295</v>
      </c>
    </row>
    <row r="2333" spans="1:11" x14ac:dyDescent="0.25">
      <c r="A2333">
        <v>11237</v>
      </c>
      <c r="B2333" t="s">
        <v>186</v>
      </c>
      <c r="C2333" t="s">
        <v>436</v>
      </c>
      <c r="E2333">
        <v>2016</v>
      </c>
      <c r="F2333" s="10">
        <v>42460</v>
      </c>
      <c r="G2333" t="s">
        <v>489</v>
      </c>
      <c r="H2333" t="s">
        <v>474</v>
      </c>
      <c r="I2333" t="s">
        <v>549</v>
      </c>
      <c r="J2333">
        <v>407336000000</v>
      </c>
      <c r="K2333">
        <v>3625895521.7151337</v>
      </c>
    </row>
    <row r="2334" spans="1:11" x14ac:dyDescent="0.25">
      <c r="A2334">
        <v>11237</v>
      </c>
      <c r="B2334" t="s">
        <v>186</v>
      </c>
      <c r="C2334" t="s">
        <v>2336</v>
      </c>
      <c r="E2334">
        <v>2016</v>
      </c>
      <c r="F2334" s="10">
        <v>42460</v>
      </c>
      <c r="G2334" t="s">
        <v>489</v>
      </c>
      <c r="H2334" t="s">
        <v>474</v>
      </c>
      <c r="I2334" t="s">
        <v>549</v>
      </c>
      <c r="J2334">
        <v>6925582000000</v>
      </c>
      <c r="K2334">
        <v>61647968161.593719</v>
      </c>
    </row>
    <row r="2335" spans="1:11" x14ac:dyDescent="0.25">
      <c r="A2335">
        <v>11237</v>
      </c>
      <c r="B2335" t="s">
        <v>186</v>
      </c>
      <c r="C2335" t="s">
        <v>2337</v>
      </c>
      <c r="E2335">
        <v>2016</v>
      </c>
      <c r="F2335" s="10">
        <v>42460</v>
      </c>
      <c r="G2335" t="s">
        <v>489</v>
      </c>
      <c r="H2335" t="s">
        <v>474</v>
      </c>
      <c r="I2335" t="s">
        <v>549</v>
      </c>
      <c r="J2335">
        <v>-132664000000</v>
      </c>
      <c r="K2335">
        <v>-1180906680.2168641</v>
      </c>
    </row>
    <row r="2336" spans="1:11" x14ac:dyDescent="0.25">
      <c r="A2336">
        <v>12064</v>
      </c>
      <c r="B2336" t="s">
        <v>213</v>
      </c>
      <c r="C2336" t="s">
        <v>436</v>
      </c>
      <c r="E2336">
        <v>2016</v>
      </c>
      <c r="F2336" s="10">
        <v>42460</v>
      </c>
      <c r="G2336" t="s">
        <v>489</v>
      </c>
      <c r="H2336" t="s">
        <v>474</v>
      </c>
      <c r="I2336" t="s">
        <v>549</v>
      </c>
      <c r="J2336">
        <v>6925000000</v>
      </c>
      <c r="K2336">
        <v>61642787.496998303</v>
      </c>
    </row>
    <row r="2337" spans="1:11" x14ac:dyDescent="0.25">
      <c r="A2337">
        <v>12064</v>
      </c>
      <c r="B2337" t="s">
        <v>213</v>
      </c>
      <c r="C2337" t="s">
        <v>2336</v>
      </c>
      <c r="E2337">
        <v>2016</v>
      </c>
      <c r="F2337" s="10">
        <v>42460</v>
      </c>
      <c r="G2337" t="s">
        <v>489</v>
      </c>
      <c r="H2337" t="s">
        <v>474</v>
      </c>
      <c r="I2337" t="s">
        <v>549</v>
      </c>
      <c r="J2337">
        <v>75758000000</v>
      </c>
      <c r="K2337">
        <v>674358742.98882282</v>
      </c>
    </row>
    <row r="2338" spans="1:11" x14ac:dyDescent="0.25">
      <c r="A2338">
        <v>12064</v>
      </c>
      <c r="B2338" t="s">
        <v>213</v>
      </c>
      <c r="C2338" t="s">
        <v>2337</v>
      </c>
      <c r="E2338">
        <v>2016</v>
      </c>
      <c r="F2338" s="10">
        <v>42460</v>
      </c>
      <c r="G2338" t="s">
        <v>489</v>
      </c>
      <c r="H2338" t="s">
        <v>474</v>
      </c>
      <c r="I2338" t="s">
        <v>549</v>
      </c>
      <c r="J2338">
        <v>3162000000</v>
      </c>
      <c r="K2338">
        <v>28146497.337979589</v>
      </c>
    </row>
    <row r="2339" spans="1:11" x14ac:dyDescent="0.25">
      <c r="A2339">
        <v>1522</v>
      </c>
      <c r="B2339" t="s">
        <v>194</v>
      </c>
      <c r="C2339" t="s">
        <v>436</v>
      </c>
      <c r="E2339">
        <v>2016</v>
      </c>
      <c r="F2339" s="10">
        <v>42551</v>
      </c>
      <c r="G2339" t="s">
        <v>489</v>
      </c>
      <c r="H2339" t="s">
        <v>474</v>
      </c>
      <c r="I2339" t="s">
        <v>549</v>
      </c>
      <c r="J2339">
        <v>5991000000</v>
      </c>
      <c r="K2339">
        <v>58318353.339679211</v>
      </c>
    </row>
    <row r="2340" spans="1:11" x14ac:dyDescent="0.25">
      <c r="A2340">
        <v>1522</v>
      </c>
      <c r="B2340" t="s">
        <v>194</v>
      </c>
      <c r="C2340" t="s">
        <v>2336</v>
      </c>
      <c r="E2340">
        <v>2016</v>
      </c>
      <c r="F2340" s="10">
        <v>42551</v>
      </c>
      <c r="G2340" t="s">
        <v>489</v>
      </c>
      <c r="H2340" t="s">
        <v>474</v>
      </c>
      <c r="I2340" t="s">
        <v>549</v>
      </c>
      <c r="J2340">
        <v>81865000000</v>
      </c>
      <c r="K2340">
        <v>796900683.71771634</v>
      </c>
    </row>
    <row r="2341" spans="1:11" x14ac:dyDescent="0.25">
      <c r="A2341">
        <v>1522</v>
      </c>
      <c r="B2341" t="s">
        <v>194</v>
      </c>
      <c r="C2341" t="s">
        <v>2337</v>
      </c>
      <c r="E2341">
        <v>2016</v>
      </c>
      <c r="F2341" s="10">
        <v>42551</v>
      </c>
      <c r="G2341" t="s">
        <v>489</v>
      </c>
      <c r="H2341" t="s">
        <v>474</v>
      </c>
      <c r="I2341" t="s">
        <v>549</v>
      </c>
      <c r="J2341">
        <v>1854000000</v>
      </c>
      <c r="K2341">
        <v>18047442.345479093</v>
      </c>
    </row>
    <row r="2342" spans="1:11" x14ac:dyDescent="0.25">
      <c r="A2342">
        <v>1521</v>
      </c>
      <c r="B2342" t="s">
        <v>192</v>
      </c>
      <c r="C2342" t="s">
        <v>2336</v>
      </c>
      <c r="E2342">
        <v>2016</v>
      </c>
      <c r="F2342" s="10">
        <v>42735</v>
      </c>
      <c r="G2342" t="s">
        <v>489</v>
      </c>
      <c r="H2342" t="s">
        <v>474</v>
      </c>
      <c r="I2342" t="s">
        <v>549</v>
      </c>
      <c r="J2342">
        <v>174000000000</v>
      </c>
      <c r="K2342">
        <v>1486332252.388237</v>
      </c>
    </row>
    <row r="2343" spans="1:11" x14ac:dyDescent="0.25">
      <c r="A2343">
        <v>8176</v>
      </c>
      <c r="B2343" t="s">
        <v>176</v>
      </c>
      <c r="C2343" t="s">
        <v>436</v>
      </c>
      <c r="E2343">
        <v>2016</v>
      </c>
      <c r="F2343" s="10">
        <v>42735</v>
      </c>
      <c r="G2343" t="s">
        <v>489</v>
      </c>
      <c r="H2343" t="s">
        <v>474</v>
      </c>
      <c r="I2343" t="s">
        <v>549</v>
      </c>
      <c r="J2343">
        <v>232351000000</v>
      </c>
      <c r="K2343">
        <v>1984774627.4405704</v>
      </c>
    </row>
    <row r="2344" spans="1:11" x14ac:dyDescent="0.25">
      <c r="A2344">
        <v>8176</v>
      </c>
      <c r="B2344" t="s">
        <v>176</v>
      </c>
      <c r="C2344" t="s">
        <v>2336</v>
      </c>
      <c r="E2344">
        <v>2016</v>
      </c>
      <c r="F2344" s="10">
        <v>42735</v>
      </c>
      <c r="G2344" t="s">
        <v>489</v>
      </c>
      <c r="H2344" t="s">
        <v>474</v>
      </c>
      <c r="I2344" t="s">
        <v>549</v>
      </c>
      <c r="J2344">
        <v>1596091000000</v>
      </c>
      <c r="K2344">
        <v>13634031787.6241</v>
      </c>
    </row>
    <row r="2345" spans="1:11" x14ac:dyDescent="0.25">
      <c r="A2345">
        <v>8176</v>
      </c>
      <c r="B2345" t="s">
        <v>176</v>
      </c>
      <c r="C2345" t="s">
        <v>2337</v>
      </c>
      <c r="E2345">
        <v>2016</v>
      </c>
      <c r="F2345" s="10">
        <v>42735</v>
      </c>
      <c r="G2345" t="s">
        <v>489</v>
      </c>
      <c r="H2345" t="s">
        <v>474</v>
      </c>
      <c r="I2345" t="s">
        <v>549</v>
      </c>
      <c r="J2345">
        <v>140425000000</v>
      </c>
      <c r="K2345">
        <v>1199529922.6529779</v>
      </c>
    </row>
    <row r="2346" spans="1:11" x14ac:dyDescent="0.25">
      <c r="A2346">
        <v>780</v>
      </c>
      <c r="B2346" t="s">
        <v>180</v>
      </c>
      <c r="C2346" t="s">
        <v>436</v>
      </c>
      <c r="E2346">
        <v>2017</v>
      </c>
      <c r="F2346" s="10">
        <v>42825</v>
      </c>
      <c r="G2346" t="s">
        <v>489</v>
      </c>
      <c r="H2346" t="s">
        <v>474</v>
      </c>
      <c r="I2346" t="s">
        <v>549</v>
      </c>
      <c r="J2346">
        <v>262709000000</v>
      </c>
      <c r="K2346">
        <v>2349328240.7866092</v>
      </c>
    </row>
    <row r="2347" spans="1:11" x14ac:dyDescent="0.25">
      <c r="A2347">
        <v>780</v>
      </c>
      <c r="B2347" t="s">
        <v>180</v>
      </c>
      <c r="C2347" t="s">
        <v>2336</v>
      </c>
      <c r="E2347">
        <v>2017</v>
      </c>
      <c r="F2347" s="10">
        <v>42825</v>
      </c>
      <c r="G2347" t="s">
        <v>489</v>
      </c>
      <c r="H2347" t="s">
        <v>474</v>
      </c>
      <c r="I2347" t="s">
        <v>549</v>
      </c>
      <c r="J2347">
        <v>7128805000000</v>
      </c>
      <c r="K2347">
        <v>63750777131.962677</v>
      </c>
    </row>
    <row r="2348" spans="1:11" x14ac:dyDescent="0.25">
      <c r="A2348">
        <v>780</v>
      </c>
      <c r="B2348" t="s">
        <v>180</v>
      </c>
      <c r="C2348" t="s">
        <v>2337</v>
      </c>
      <c r="E2348">
        <v>2017</v>
      </c>
      <c r="F2348" s="10">
        <v>42825</v>
      </c>
      <c r="G2348" t="s">
        <v>489</v>
      </c>
      <c r="H2348" t="s">
        <v>474</v>
      </c>
      <c r="I2348" t="s">
        <v>549</v>
      </c>
      <c r="J2348">
        <v>155786000000</v>
      </c>
      <c r="K2348">
        <v>1393147738.8257833</v>
      </c>
    </row>
    <row r="2349" spans="1:11" x14ac:dyDescent="0.25">
      <c r="A2349">
        <v>882</v>
      </c>
      <c r="B2349" t="s">
        <v>172</v>
      </c>
      <c r="C2349" t="s">
        <v>436</v>
      </c>
      <c r="E2349">
        <v>2017</v>
      </c>
      <c r="F2349" s="10">
        <v>42825</v>
      </c>
      <c r="G2349" t="s">
        <v>489</v>
      </c>
      <c r="H2349" t="s">
        <v>474</v>
      </c>
      <c r="I2349" t="s">
        <v>549</v>
      </c>
      <c r="J2349">
        <v>34504000000</v>
      </c>
      <c r="K2349">
        <v>308558982.06799603</v>
      </c>
    </row>
    <row r="2350" spans="1:11" x14ac:dyDescent="0.25">
      <c r="A2350">
        <v>882</v>
      </c>
      <c r="B2350" t="s">
        <v>172</v>
      </c>
      <c r="C2350" t="s">
        <v>2336</v>
      </c>
      <c r="E2350">
        <v>2017</v>
      </c>
      <c r="F2350" s="10">
        <v>42825</v>
      </c>
      <c r="G2350" t="s">
        <v>489</v>
      </c>
      <c r="H2350" t="s">
        <v>474</v>
      </c>
      <c r="I2350" t="s">
        <v>549</v>
      </c>
      <c r="J2350">
        <v>426136000000</v>
      </c>
      <c r="K2350">
        <v>3810807163.8803487</v>
      </c>
    </row>
    <row r="2351" spans="1:11" x14ac:dyDescent="0.25">
      <c r="A2351">
        <v>882</v>
      </c>
      <c r="B2351" t="s">
        <v>172</v>
      </c>
      <c r="C2351" t="s">
        <v>2337</v>
      </c>
      <c r="E2351">
        <v>2017</v>
      </c>
      <c r="F2351" s="10">
        <v>42825</v>
      </c>
      <c r="G2351" t="s">
        <v>489</v>
      </c>
      <c r="H2351" t="s">
        <v>474</v>
      </c>
      <c r="I2351" t="s">
        <v>549</v>
      </c>
      <c r="J2351">
        <v>26616000000</v>
      </c>
      <c r="K2351">
        <v>238018950.46144742</v>
      </c>
    </row>
    <row r="2352" spans="1:11" x14ac:dyDescent="0.25">
      <c r="A2352">
        <v>882</v>
      </c>
      <c r="B2352" t="s">
        <v>172</v>
      </c>
      <c r="C2352" t="s">
        <v>434</v>
      </c>
      <c r="E2352">
        <v>2017</v>
      </c>
      <c r="F2352" s="10">
        <v>42825</v>
      </c>
      <c r="G2352" t="s">
        <v>489</v>
      </c>
      <c r="H2352" t="s">
        <v>474</v>
      </c>
      <c r="I2352" t="s">
        <v>549</v>
      </c>
      <c r="J2352">
        <v>8867000000</v>
      </c>
      <c r="K2352">
        <v>79294936.644937411</v>
      </c>
    </row>
    <row r="2353" spans="1:11" x14ac:dyDescent="0.25">
      <c r="A2353">
        <v>1357</v>
      </c>
      <c r="B2353" t="s">
        <v>167</v>
      </c>
      <c r="C2353" t="s">
        <v>436</v>
      </c>
      <c r="E2353">
        <v>2017</v>
      </c>
      <c r="F2353" s="10">
        <v>42825</v>
      </c>
      <c r="G2353" t="s">
        <v>489</v>
      </c>
      <c r="H2353" t="s">
        <v>474</v>
      </c>
      <c r="I2353" t="s">
        <v>549</v>
      </c>
      <c r="J2353">
        <v>956666000000</v>
      </c>
      <c r="K2353">
        <v>8555178736.9308338</v>
      </c>
    </row>
    <row r="2354" spans="1:11" x14ac:dyDescent="0.25">
      <c r="A2354">
        <v>1357</v>
      </c>
      <c r="B2354" t="s">
        <v>167</v>
      </c>
      <c r="C2354" t="s">
        <v>2336</v>
      </c>
      <c r="E2354">
        <v>2017</v>
      </c>
      <c r="F2354" s="10">
        <v>42825</v>
      </c>
      <c r="G2354" t="s">
        <v>489</v>
      </c>
      <c r="H2354" t="s">
        <v>474</v>
      </c>
      <c r="I2354" t="s">
        <v>549</v>
      </c>
      <c r="J2354">
        <v>9162264000000</v>
      </c>
      <c r="K2354">
        <v>81935394542.031219</v>
      </c>
    </row>
    <row r="2355" spans="1:11" x14ac:dyDescent="0.25">
      <c r="A2355">
        <v>1357</v>
      </c>
      <c r="B2355" t="s">
        <v>167</v>
      </c>
      <c r="C2355" t="s">
        <v>2337</v>
      </c>
      <c r="E2355">
        <v>2017</v>
      </c>
      <c r="F2355" s="10">
        <v>42825</v>
      </c>
      <c r="G2355" t="s">
        <v>489</v>
      </c>
      <c r="H2355" t="s">
        <v>474</v>
      </c>
      <c r="I2355" t="s">
        <v>549</v>
      </c>
      <c r="J2355">
        <v>343979000000</v>
      </c>
      <c r="K2355">
        <v>3076101614.0959659</v>
      </c>
    </row>
    <row r="2356" spans="1:11" x14ac:dyDescent="0.25">
      <c r="A2356">
        <v>1358</v>
      </c>
      <c r="B2356" t="s">
        <v>169</v>
      </c>
      <c r="C2356" t="s">
        <v>436</v>
      </c>
      <c r="E2356">
        <v>2017</v>
      </c>
      <c r="F2356" s="10">
        <v>42825</v>
      </c>
      <c r="G2356" t="s">
        <v>489</v>
      </c>
      <c r="H2356" t="s">
        <v>474</v>
      </c>
      <c r="I2356" t="s">
        <v>549</v>
      </c>
      <c r="J2356">
        <v>23908000000</v>
      </c>
      <c r="K2356">
        <v>213802114.05291122</v>
      </c>
    </row>
    <row r="2357" spans="1:11" x14ac:dyDescent="0.25">
      <c r="A2357">
        <v>1358</v>
      </c>
      <c r="B2357" t="s">
        <v>169</v>
      </c>
      <c r="C2357" t="s">
        <v>2336</v>
      </c>
      <c r="E2357">
        <v>2017</v>
      </c>
      <c r="F2357" s="10">
        <v>42825</v>
      </c>
      <c r="G2357" t="s">
        <v>489</v>
      </c>
      <c r="H2357" t="s">
        <v>474</v>
      </c>
      <c r="I2357" t="s">
        <v>549</v>
      </c>
      <c r="J2357">
        <v>399331000000</v>
      </c>
      <c r="K2357">
        <v>3571098042.783298</v>
      </c>
    </row>
    <row r="2358" spans="1:11" x14ac:dyDescent="0.25">
      <c r="A2358">
        <v>1358</v>
      </c>
      <c r="B2358" t="s">
        <v>169</v>
      </c>
      <c r="C2358" t="s">
        <v>2337</v>
      </c>
      <c r="E2358">
        <v>2017</v>
      </c>
      <c r="F2358" s="10">
        <v>42825</v>
      </c>
      <c r="G2358" t="s">
        <v>489</v>
      </c>
      <c r="H2358" t="s">
        <v>474</v>
      </c>
      <c r="I2358" t="s">
        <v>549</v>
      </c>
      <c r="J2358">
        <v>6357000000</v>
      </c>
      <c r="K2358">
        <v>56848755.187985472</v>
      </c>
    </row>
    <row r="2359" spans="1:11" x14ac:dyDescent="0.25">
      <c r="A2359">
        <v>1431</v>
      </c>
      <c r="B2359" t="s">
        <v>174</v>
      </c>
      <c r="C2359" t="s">
        <v>436</v>
      </c>
      <c r="E2359">
        <v>2017</v>
      </c>
      <c r="F2359" s="10">
        <v>42825</v>
      </c>
      <c r="G2359" t="s">
        <v>489</v>
      </c>
      <c r="H2359" t="s">
        <v>474</v>
      </c>
      <c r="I2359" t="s">
        <v>549</v>
      </c>
      <c r="J2359">
        <v>4508000000</v>
      </c>
      <c r="K2359">
        <v>40313699.604756728</v>
      </c>
    </row>
    <row r="2360" spans="1:11" x14ac:dyDescent="0.25">
      <c r="A2360">
        <v>1431</v>
      </c>
      <c r="B2360" t="s">
        <v>174</v>
      </c>
      <c r="C2360" t="s">
        <v>2336</v>
      </c>
      <c r="E2360">
        <v>2017</v>
      </c>
      <c r="F2360" s="10">
        <v>42825</v>
      </c>
      <c r="G2360" t="s">
        <v>489</v>
      </c>
      <c r="H2360" t="s">
        <v>474</v>
      </c>
      <c r="I2360" t="s">
        <v>549</v>
      </c>
      <c r="J2360">
        <v>78698000000</v>
      </c>
      <c r="K2360">
        <v>703772744.34231246</v>
      </c>
    </row>
    <row r="2361" spans="1:11" x14ac:dyDescent="0.25">
      <c r="A2361">
        <v>1431</v>
      </c>
      <c r="B2361" t="s">
        <v>174</v>
      </c>
      <c r="C2361" t="s">
        <v>2337</v>
      </c>
      <c r="E2361">
        <v>2017</v>
      </c>
      <c r="F2361" s="10">
        <v>42825</v>
      </c>
      <c r="G2361" t="s">
        <v>489</v>
      </c>
      <c r="H2361" t="s">
        <v>474</v>
      </c>
      <c r="I2361" t="s">
        <v>549</v>
      </c>
      <c r="J2361">
        <v>2092000000</v>
      </c>
      <c r="K2361">
        <v>18708132.114718515</v>
      </c>
    </row>
    <row r="2362" spans="1:11" x14ac:dyDescent="0.25">
      <c r="A2362">
        <v>1431</v>
      </c>
      <c r="B2362" t="s">
        <v>174</v>
      </c>
      <c r="C2362" t="s">
        <v>490</v>
      </c>
      <c r="E2362">
        <v>2017</v>
      </c>
      <c r="F2362" s="10">
        <v>42825</v>
      </c>
      <c r="G2362" t="s">
        <v>489</v>
      </c>
      <c r="H2362" t="s">
        <v>474</v>
      </c>
      <c r="I2362" t="s">
        <v>549</v>
      </c>
      <c r="J2362">
        <v>23000000</v>
      </c>
      <c r="K2362">
        <v>205682.14084059553</v>
      </c>
    </row>
    <row r="2363" spans="1:11" x14ac:dyDescent="0.25">
      <c r="A2363">
        <v>1431</v>
      </c>
      <c r="B2363" t="s">
        <v>174</v>
      </c>
      <c r="C2363" t="s">
        <v>434</v>
      </c>
      <c r="E2363">
        <v>2017</v>
      </c>
      <c r="F2363" s="10">
        <v>42825</v>
      </c>
      <c r="G2363" t="s">
        <v>489</v>
      </c>
      <c r="H2363" t="s">
        <v>474</v>
      </c>
      <c r="I2363" t="s">
        <v>549</v>
      </c>
      <c r="J2363">
        <v>1525000000</v>
      </c>
      <c r="K2363">
        <v>13637620.207909051</v>
      </c>
    </row>
    <row r="2364" spans="1:11" x14ac:dyDescent="0.25">
      <c r="A2364">
        <v>1431</v>
      </c>
      <c r="B2364" t="s">
        <v>174</v>
      </c>
      <c r="C2364" t="s">
        <v>491</v>
      </c>
      <c r="E2364">
        <v>2017</v>
      </c>
      <c r="F2364" s="10">
        <v>42825</v>
      </c>
      <c r="G2364" t="s">
        <v>489</v>
      </c>
      <c r="H2364" t="s">
        <v>474</v>
      </c>
      <c r="I2364" t="s">
        <v>549</v>
      </c>
      <c r="J2364">
        <v>1077000000</v>
      </c>
      <c r="K2364">
        <v>9631289.812405277</v>
      </c>
    </row>
    <row r="2365" spans="1:11" x14ac:dyDescent="0.25">
      <c r="A2365">
        <v>1437</v>
      </c>
      <c r="B2365" t="s">
        <v>178</v>
      </c>
      <c r="C2365" t="s">
        <v>436</v>
      </c>
      <c r="E2365">
        <v>2017</v>
      </c>
      <c r="F2365" s="10">
        <v>42825</v>
      </c>
      <c r="G2365" t="s">
        <v>489</v>
      </c>
      <c r="H2365" t="s">
        <v>474</v>
      </c>
      <c r="I2365" t="s">
        <v>549</v>
      </c>
      <c r="J2365">
        <v>35309000000</v>
      </c>
      <c r="K2365">
        <v>315757856.99741685</v>
      </c>
    </row>
    <row r="2366" spans="1:11" x14ac:dyDescent="0.25">
      <c r="A2366">
        <v>1437</v>
      </c>
      <c r="B2366" t="s">
        <v>178</v>
      </c>
      <c r="C2366" t="s">
        <v>2336</v>
      </c>
      <c r="E2366">
        <v>2017</v>
      </c>
      <c r="F2366" s="10">
        <v>42825</v>
      </c>
      <c r="G2366" t="s">
        <v>489</v>
      </c>
      <c r="H2366" t="s">
        <v>474</v>
      </c>
      <c r="I2366" t="s">
        <v>549</v>
      </c>
      <c r="J2366">
        <v>214187000000</v>
      </c>
      <c r="K2366">
        <v>1915410465.2271581</v>
      </c>
    </row>
    <row r="2367" spans="1:11" x14ac:dyDescent="0.25">
      <c r="A2367">
        <v>1437</v>
      </c>
      <c r="B2367" t="s">
        <v>178</v>
      </c>
      <c r="C2367" t="s">
        <v>2337</v>
      </c>
      <c r="E2367">
        <v>2017</v>
      </c>
      <c r="F2367" s="10">
        <v>42825</v>
      </c>
      <c r="G2367" t="s">
        <v>489</v>
      </c>
      <c r="H2367" t="s">
        <v>474</v>
      </c>
      <c r="I2367" t="s">
        <v>549</v>
      </c>
      <c r="J2367">
        <v>14661000000</v>
      </c>
      <c r="K2367">
        <v>131108950.73321614</v>
      </c>
    </row>
    <row r="2368" spans="1:11" x14ac:dyDescent="0.25">
      <c r="A2368">
        <v>1437</v>
      </c>
      <c r="B2368" t="s">
        <v>178</v>
      </c>
      <c r="C2368" t="s">
        <v>490</v>
      </c>
      <c r="E2368">
        <v>2017</v>
      </c>
      <c r="F2368" s="10">
        <v>42825</v>
      </c>
      <c r="G2368" t="s">
        <v>489</v>
      </c>
      <c r="H2368" t="s">
        <v>474</v>
      </c>
      <c r="I2368" t="s">
        <v>549</v>
      </c>
      <c r="J2368">
        <v>-484000000</v>
      </c>
      <c r="K2368">
        <v>-4328267.6594281839</v>
      </c>
    </row>
    <row r="2369" spans="1:11" x14ac:dyDescent="0.25">
      <c r="A2369">
        <v>1437</v>
      </c>
      <c r="B2369" t="s">
        <v>178</v>
      </c>
      <c r="C2369" t="s">
        <v>434</v>
      </c>
      <c r="E2369">
        <v>2017</v>
      </c>
      <c r="F2369" s="10">
        <v>42825</v>
      </c>
      <c r="G2369" t="s">
        <v>489</v>
      </c>
      <c r="H2369" t="s">
        <v>474</v>
      </c>
      <c r="I2369" t="s">
        <v>549</v>
      </c>
      <c r="J2369">
        <v>15857000000</v>
      </c>
      <c r="K2369">
        <v>141804422.05692711</v>
      </c>
    </row>
    <row r="2370" spans="1:11" x14ac:dyDescent="0.25">
      <c r="A2370">
        <v>1437</v>
      </c>
      <c r="B2370" t="s">
        <v>178</v>
      </c>
      <c r="C2370" t="s">
        <v>491</v>
      </c>
      <c r="E2370">
        <v>2017</v>
      </c>
      <c r="F2370" s="10">
        <v>42825</v>
      </c>
      <c r="G2370" t="s">
        <v>489</v>
      </c>
      <c r="H2370" t="s">
        <v>474</v>
      </c>
      <c r="I2370" t="s">
        <v>549</v>
      </c>
      <c r="J2370">
        <v>5803000000</v>
      </c>
      <c r="K2370">
        <v>51894498.404259823</v>
      </c>
    </row>
    <row r="2371" spans="1:11" x14ac:dyDescent="0.25">
      <c r="A2371">
        <v>1463</v>
      </c>
      <c r="B2371" t="s">
        <v>182</v>
      </c>
      <c r="C2371" t="s">
        <v>436</v>
      </c>
      <c r="E2371">
        <v>2017</v>
      </c>
      <c r="F2371" s="10">
        <v>42825</v>
      </c>
      <c r="G2371" t="s">
        <v>489</v>
      </c>
      <c r="H2371" t="s">
        <v>474</v>
      </c>
      <c r="I2371" t="s">
        <v>549</v>
      </c>
      <c r="J2371">
        <v>17512000000</v>
      </c>
      <c r="K2371">
        <v>156604593.49567431</v>
      </c>
    </row>
    <row r="2372" spans="1:11" x14ac:dyDescent="0.25">
      <c r="A2372">
        <v>1463</v>
      </c>
      <c r="B2372" t="s">
        <v>182</v>
      </c>
      <c r="C2372" t="s">
        <v>2336</v>
      </c>
      <c r="E2372">
        <v>2017</v>
      </c>
      <c r="F2372" s="10">
        <v>42825</v>
      </c>
      <c r="G2372" t="s">
        <v>489</v>
      </c>
      <c r="H2372" t="s">
        <v>474</v>
      </c>
      <c r="I2372" t="s">
        <v>549</v>
      </c>
      <c r="J2372">
        <v>220141000000</v>
      </c>
      <c r="K2372">
        <v>1968655311.5995452</v>
      </c>
    </row>
    <row r="2373" spans="1:11" x14ac:dyDescent="0.25">
      <c r="A2373">
        <v>1463</v>
      </c>
      <c r="B2373" t="s">
        <v>182</v>
      </c>
      <c r="C2373" t="s">
        <v>2337</v>
      </c>
      <c r="E2373">
        <v>2017</v>
      </c>
      <c r="F2373" s="10">
        <v>42825</v>
      </c>
      <c r="G2373" t="s">
        <v>489</v>
      </c>
      <c r="H2373" t="s">
        <v>474</v>
      </c>
      <c r="I2373" t="s">
        <v>549</v>
      </c>
      <c r="J2373">
        <v>5680000000</v>
      </c>
      <c r="K2373">
        <v>50794546.085851416</v>
      </c>
    </row>
    <row r="2374" spans="1:11" x14ac:dyDescent="0.25">
      <c r="A2374">
        <v>1463</v>
      </c>
      <c r="B2374" t="s">
        <v>182</v>
      </c>
      <c r="C2374" t="s">
        <v>490</v>
      </c>
      <c r="E2374">
        <v>2017</v>
      </c>
      <c r="F2374" s="10">
        <v>42825</v>
      </c>
      <c r="G2374" t="s">
        <v>489</v>
      </c>
      <c r="H2374" t="s">
        <v>474</v>
      </c>
      <c r="I2374" t="s">
        <v>549</v>
      </c>
      <c r="J2374">
        <v>-96000000</v>
      </c>
      <c r="K2374">
        <v>-858499.37046509446</v>
      </c>
    </row>
    <row r="2375" spans="1:11" x14ac:dyDescent="0.25">
      <c r="A2375">
        <v>1463</v>
      </c>
      <c r="B2375" t="s">
        <v>182</v>
      </c>
      <c r="C2375" t="s">
        <v>434</v>
      </c>
      <c r="E2375">
        <v>2017</v>
      </c>
      <c r="F2375" s="10">
        <v>42825</v>
      </c>
      <c r="G2375" t="s">
        <v>489</v>
      </c>
      <c r="H2375" t="s">
        <v>474</v>
      </c>
      <c r="I2375" t="s">
        <v>549</v>
      </c>
      <c r="J2375">
        <v>2921000000</v>
      </c>
      <c r="K2375">
        <v>26121631.886755634</v>
      </c>
    </row>
    <row r="2376" spans="1:11" x14ac:dyDescent="0.25">
      <c r="A2376">
        <v>1463</v>
      </c>
      <c r="B2376" t="s">
        <v>182</v>
      </c>
      <c r="C2376" t="s">
        <v>491</v>
      </c>
      <c r="E2376">
        <v>2017</v>
      </c>
      <c r="F2376" s="10">
        <v>42825</v>
      </c>
      <c r="G2376" t="s">
        <v>489</v>
      </c>
      <c r="H2376" t="s">
        <v>474</v>
      </c>
      <c r="I2376" t="s">
        <v>549</v>
      </c>
      <c r="J2376">
        <v>2551000000</v>
      </c>
      <c r="K2376">
        <v>22812832.22975475</v>
      </c>
    </row>
    <row r="2377" spans="1:11" x14ac:dyDescent="0.25">
      <c r="A2377">
        <v>1475</v>
      </c>
      <c r="B2377" t="s">
        <v>188</v>
      </c>
      <c r="C2377" t="s">
        <v>436</v>
      </c>
      <c r="E2377">
        <v>2017</v>
      </c>
      <c r="F2377" s="10">
        <v>42825</v>
      </c>
      <c r="G2377" t="s">
        <v>489</v>
      </c>
      <c r="H2377" t="s">
        <v>474</v>
      </c>
      <c r="I2377" t="s">
        <v>549</v>
      </c>
      <c r="J2377">
        <v>339873000000</v>
      </c>
      <c r="K2377">
        <v>3039382880.6050315</v>
      </c>
    </row>
    <row r="2378" spans="1:11" x14ac:dyDescent="0.25">
      <c r="A2378">
        <v>1475</v>
      </c>
      <c r="B2378" t="s">
        <v>188</v>
      </c>
      <c r="C2378" t="s">
        <v>2336</v>
      </c>
      <c r="E2378">
        <v>2017</v>
      </c>
      <c r="F2378" s="10">
        <v>42825</v>
      </c>
      <c r="G2378" t="s">
        <v>489</v>
      </c>
      <c r="H2378" t="s">
        <v>474</v>
      </c>
      <c r="I2378" t="s">
        <v>549</v>
      </c>
      <c r="J2378">
        <v>3914018000000</v>
      </c>
      <c r="K2378">
        <v>35001895718.635918</v>
      </c>
    </row>
    <row r="2379" spans="1:11" x14ac:dyDescent="0.25">
      <c r="A2379">
        <v>1475</v>
      </c>
      <c r="B2379" t="s">
        <v>188</v>
      </c>
      <c r="C2379" t="s">
        <v>2337</v>
      </c>
      <c r="E2379">
        <v>2017</v>
      </c>
      <c r="F2379" s="10">
        <v>42825</v>
      </c>
      <c r="G2379" t="s">
        <v>489</v>
      </c>
      <c r="H2379" t="s">
        <v>474</v>
      </c>
      <c r="I2379" t="s">
        <v>549</v>
      </c>
      <c r="J2379">
        <v>105278000000</v>
      </c>
      <c r="K2379">
        <v>941469757.53983545</v>
      </c>
    </row>
    <row r="2380" spans="1:11" x14ac:dyDescent="0.25">
      <c r="A2380">
        <v>1475</v>
      </c>
      <c r="B2380" t="s">
        <v>188</v>
      </c>
      <c r="C2380" t="s">
        <v>490</v>
      </c>
      <c r="E2380">
        <v>2017</v>
      </c>
      <c r="F2380" s="10">
        <v>42825</v>
      </c>
      <c r="G2380" t="s">
        <v>489</v>
      </c>
      <c r="H2380" t="s">
        <v>474</v>
      </c>
      <c r="I2380" t="s">
        <v>549</v>
      </c>
      <c r="J2380">
        <v>7662000000</v>
      </c>
      <c r="K2380">
        <v>68518981.005245343</v>
      </c>
    </row>
    <row r="2381" spans="1:11" x14ac:dyDescent="0.25">
      <c r="A2381">
        <v>1475</v>
      </c>
      <c r="B2381" t="s">
        <v>188</v>
      </c>
      <c r="C2381" t="s">
        <v>434</v>
      </c>
      <c r="E2381">
        <v>2017</v>
      </c>
      <c r="F2381" s="10">
        <v>42825</v>
      </c>
      <c r="G2381" t="s">
        <v>489</v>
      </c>
      <c r="H2381" t="s">
        <v>474</v>
      </c>
      <c r="I2381" t="s">
        <v>549</v>
      </c>
      <c r="J2381">
        <v>169718000000</v>
      </c>
      <c r="K2381">
        <v>1517737459.9645302</v>
      </c>
    </row>
    <row r="2382" spans="1:11" x14ac:dyDescent="0.25">
      <c r="A2382">
        <v>1475</v>
      </c>
      <c r="B2382" t="s">
        <v>188</v>
      </c>
      <c r="C2382" t="s">
        <v>491</v>
      </c>
      <c r="E2382">
        <v>2017</v>
      </c>
      <c r="F2382" s="10">
        <v>42825</v>
      </c>
      <c r="G2382" t="s">
        <v>489</v>
      </c>
      <c r="H2382" t="s">
        <v>474</v>
      </c>
      <c r="I2382" t="s">
        <v>549</v>
      </c>
      <c r="J2382">
        <v>64440000000</v>
      </c>
      <c r="K2382">
        <v>576267702.42469466</v>
      </c>
    </row>
    <row r="2383" spans="1:11" x14ac:dyDescent="0.25">
      <c r="A2383">
        <v>1531</v>
      </c>
      <c r="B2383" t="s">
        <v>196</v>
      </c>
      <c r="C2383" t="s">
        <v>436</v>
      </c>
      <c r="E2383">
        <v>2017</v>
      </c>
      <c r="F2383" s="10">
        <v>42825</v>
      </c>
      <c r="G2383" t="s">
        <v>489</v>
      </c>
      <c r="H2383" t="s">
        <v>474</v>
      </c>
      <c r="I2383" t="s">
        <v>549</v>
      </c>
      <c r="J2383">
        <v>994275000</v>
      </c>
      <c r="K2383">
        <v>8891504.8080123104</v>
      </c>
    </row>
    <row r="2384" spans="1:11" x14ac:dyDescent="0.25">
      <c r="A2384">
        <v>1531</v>
      </c>
      <c r="B2384" t="s">
        <v>196</v>
      </c>
      <c r="C2384" t="s">
        <v>2336</v>
      </c>
      <c r="E2384">
        <v>2017</v>
      </c>
      <c r="F2384" s="10">
        <v>42825</v>
      </c>
      <c r="G2384" t="s">
        <v>489</v>
      </c>
      <c r="H2384" t="s">
        <v>474</v>
      </c>
      <c r="I2384" t="s">
        <v>549</v>
      </c>
      <c r="J2384">
        <v>16455082000</v>
      </c>
      <c r="K2384">
        <v>147152891.02032819</v>
      </c>
    </row>
    <row r="2385" spans="1:11" x14ac:dyDescent="0.25">
      <c r="A2385">
        <v>1531</v>
      </c>
      <c r="B2385" t="s">
        <v>196</v>
      </c>
      <c r="C2385" t="s">
        <v>2337</v>
      </c>
      <c r="E2385">
        <v>2017</v>
      </c>
      <c r="F2385" s="10">
        <v>42825</v>
      </c>
      <c r="G2385" t="s">
        <v>489</v>
      </c>
      <c r="H2385" t="s">
        <v>474</v>
      </c>
      <c r="I2385" t="s">
        <v>549</v>
      </c>
      <c r="J2385">
        <v>690767000</v>
      </c>
      <c r="K2385">
        <v>6177323.2774798116</v>
      </c>
    </row>
    <row r="2386" spans="1:11" x14ac:dyDescent="0.25">
      <c r="A2386">
        <v>1554</v>
      </c>
      <c r="B2386" t="s">
        <v>198</v>
      </c>
      <c r="C2386" t="s">
        <v>436</v>
      </c>
      <c r="E2386">
        <v>2017</v>
      </c>
      <c r="F2386" s="10">
        <v>42825</v>
      </c>
      <c r="G2386" t="s">
        <v>489</v>
      </c>
      <c r="H2386" t="s">
        <v>474</v>
      </c>
      <c r="I2386" t="s">
        <v>549</v>
      </c>
      <c r="J2386">
        <v>5064000000</v>
      </c>
      <c r="K2386">
        <v>45285841.792033732</v>
      </c>
    </row>
    <row r="2387" spans="1:11" x14ac:dyDescent="0.25">
      <c r="A2387">
        <v>1554</v>
      </c>
      <c r="B2387" t="s">
        <v>198</v>
      </c>
      <c r="C2387" t="s">
        <v>2336</v>
      </c>
      <c r="E2387">
        <v>2017</v>
      </c>
      <c r="F2387" s="10">
        <v>42825</v>
      </c>
      <c r="G2387" t="s">
        <v>489</v>
      </c>
      <c r="H2387" t="s">
        <v>474</v>
      </c>
      <c r="I2387" t="s">
        <v>549</v>
      </c>
      <c r="J2387">
        <v>81114000000</v>
      </c>
      <c r="K2387">
        <v>725378311.83235073</v>
      </c>
    </row>
    <row r="2388" spans="1:11" x14ac:dyDescent="0.25">
      <c r="A2388">
        <v>1554</v>
      </c>
      <c r="B2388" t="s">
        <v>198</v>
      </c>
      <c r="C2388" t="s">
        <v>2337</v>
      </c>
      <c r="E2388">
        <v>2017</v>
      </c>
      <c r="F2388" s="10">
        <v>42825</v>
      </c>
      <c r="G2388" t="s">
        <v>489</v>
      </c>
      <c r="H2388" t="s">
        <v>474</v>
      </c>
      <c r="I2388" t="s">
        <v>549</v>
      </c>
      <c r="J2388">
        <v>2757000000</v>
      </c>
      <c r="K2388">
        <v>24655028.795544431</v>
      </c>
    </row>
    <row r="2389" spans="1:11" x14ac:dyDescent="0.25">
      <c r="A2389">
        <v>1660</v>
      </c>
      <c r="B2389" t="s">
        <v>200</v>
      </c>
      <c r="C2389" t="s">
        <v>436</v>
      </c>
      <c r="E2389">
        <v>2017</v>
      </c>
      <c r="F2389" s="10">
        <v>42825</v>
      </c>
      <c r="G2389" t="s">
        <v>489</v>
      </c>
      <c r="H2389" t="s">
        <v>474</v>
      </c>
      <c r="I2389" t="s">
        <v>549</v>
      </c>
      <c r="J2389">
        <v>29000000</v>
      </c>
      <c r="K2389">
        <v>259338.35149466395</v>
      </c>
    </row>
    <row r="2390" spans="1:11" x14ac:dyDescent="0.25">
      <c r="A2390">
        <v>1660</v>
      </c>
      <c r="B2390" t="s">
        <v>200</v>
      </c>
      <c r="C2390" t="s">
        <v>2336</v>
      </c>
      <c r="E2390">
        <v>2017</v>
      </c>
      <c r="F2390" s="10">
        <v>42825</v>
      </c>
      <c r="G2390" t="s">
        <v>489</v>
      </c>
      <c r="H2390" t="s">
        <v>474</v>
      </c>
      <c r="I2390" t="s">
        <v>549</v>
      </c>
      <c r="J2390">
        <v>10233000000</v>
      </c>
      <c r="K2390">
        <v>91510667.270513654</v>
      </c>
    </row>
    <row r="2391" spans="1:11" x14ac:dyDescent="0.25">
      <c r="A2391">
        <v>1660</v>
      </c>
      <c r="B2391" t="s">
        <v>200</v>
      </c>
      <c r="C2391" t="s">
        <v>2337</v>
      </c>
      <c r="E2391">
        <v>2017</v>
      </c>
      <c r="F2391" s="10">
        <v>42825</v>
      </c>
      <c r="G2391" t="s">
        <v>489</v>
      </c>
      <c r="H2391" t="s">
        <v>474</v>
      </c>
      <c r="I2391" t="s">
        <v>549</v>
      </c>
      <c r="J2391">
        <v>-977000000</v>
      </c>
      <c r="K2391">
        <v>-8737019.6348374709</v>
      </c>
    </row>
    <row r="2392" spans="1:11" x14ac:dyDescent="0.25">
      <c r="A2392">
        <v>1796</v>
      </c>
      <c r="B2392" t="s">
        <v>205</v>
      </c>
      <c r="C2392" t="s">
        <v>436</v>
      </c>
      <c r="E2392">
        <v>2017</v>
      </c>
      <c r="F2392" s="10">
        <v>42825</v>
      </c>
      <c r="G2392" t="s">
        <v>489</v>
      </c>
      <c r="H2392" t="s">
        <v>474</v>
      </c>
      <c r="I2392" t="s">
        <v>549</v>
      </c>
      <c r="J2392">
        <v>244446000000</v>
      </c>
      <c r="K2392">
        <v>2186007678.2574005</v>
      </c>
    </row>
    <row r="2393" spans="1:11" x14ac:dyDescent="0.25">
      <c r="A2393">
        <v>1796</v>
      </c>
      <c r="B2393" t="s">
        <v>205</v>
      </c>
      <c r="C2393" t="s">
        <v>2336</v>
      </c>
      <c r="E2393">
        <v>2017</v>
      </c>
      <c r="F2393" s="10">
        <v>42825</v>
      </c>
      <c r="G2393" t="s">
        <v>489</v>
      </c>
      <c r="H2393" t="s">
        <v>474</v>
      </c>
      <c r="I2393" t="s">
        <v>549</v>
      </c>
      <c r="J2393">
        <v>2026470000000</v>
      </c>
      <c r="K2393">
        <v>18122116867.358334</v>
      </c>
    </row>
    <row r="2394" spans="1:11" x14ac:dyDescent="0.25">
      <c r="A2394">
        <v>1796</v>
      </c>
      <c r="B2394" t="s">
        <v>205</v>
      </c>
      <c r="C2394" t="s">
        <v>2337</v>
      </c>
      <c r="E2394">
        <v>2017</v>
      </c>
      <c r="F2394" s="10">
        <v>42825</v>
      </c>
      <c r="G2394" t="s">
        <v>489</v>
      </c>
      <c r="H2394" t="s">
        <v>474</v>
      </c>
      <c r="I2394" t="s">
        <v>549</v>
      </c>
      <c r="J2394">
        <v>105943000000</v>
      </c>
      <c r="K2394">
        <v>947416654.2206614</v>
      </c>
    </row>
    <row r="2395" spans="1:11" x14ac:dyDescent="0.25">
      <c r="A2395">
        <v>1801</v>
      </c>
      <c r="B2395" t="s">
        <v>211</v>
      </c>
      <c r="C2395" t="s">
        <v>436</v>
      </c>
      <c r="E2395">
        <v>2017</v>
      </c>
      <c r="F2395" s="10">
        <v>42825</v>
      </c>
      <c r="G2395" t="s">
        <v>489</v>
      </c>
      <c r="H2395" t="s">
        <v>474</v>
      </c>
      <c r="I2395" t="s">
        <v>549</v>
      </c>
      <c r="J2395">
        <v>-725000000</v>
      </c>
      <c r="K2395">
        <v>-6483458.7873665988</v>
      </c>
    </row>
    <row r="2396" spans="1:11" x14ac:dyDescent="0.25">
      <c r="A2396">
        <v>1801</v>
      </c>
      <c r="B2396" t="s">
        <v>211</v>
      </c>
      <c r="C2396" t="s">
        <v>2336</v>
      </c>
      <c r="E2396">
        <v>2017</v>
      </c>
      <c r="F2396" s="10">
        <v>42825</v>
      </c>
      <c r="G2396" t="s">
        <v>489</v>
      </c>
      <c r="H2396" t="s">
        <v>474</v>
      </c>
      <c r="I2396" t="s">
        <v>549</v>
      </c>
      <c r="J2396">
        <v>431917000000</v>
      </c>
      <c r="K2396">
        <v>3862504922.8455434</v>
      </c>
    </row>
    <row r="2397" spans="1:11" x14ac:dyDescent="0.25">
      <c r="A2397">
        <v>1801</v>
      </c>
      <c r="B2397" t="s">
        <v>211</v>
      </c>
      <c r="C2397" t="s">
        <v>2337</v>
      </c>
      <c r="E2397">
        <v>2017</v>
      </c>
      <c r="F2397" s="10">
        <v>42825</v>
      </c>
      <c r="G2397" t="s">
        <v>489</v>
      </c>
      <c r="H2397" t="s">
        <v>474</v>
      </c>
      <c r="I2397" t="s">
        <v>549</v>
      </c>
      <c r="J2397">
        <v>1471000000</v>
      </c>
      <c r="K2397">
        <v>13154714.312022436</v>
      </c>
    </row>
    <row r="2398" spans="1:11" x14ac:dyDescent="0.25">
      <c r="A2398">
        <v>1801</v>
      </c>
      <c r="B2398" t="s">
        <v>211</v>
      </c>
      <c r="C2398" t="s">
        <v>490</v>
      </c>
      <c r="E2398">
        <v>2017</v>
      </c>
      <c r="F2398" s="10">
        <v>42825</v>
      </c>
      <c r="G2398" t="s">
        <v>489</v>
      </c>
      <c r="H2398" t="s">
        <v>474</v>
      </c>
      <c r="I2398" t="s">
        <v>549</v>
      </c>
      <c r="J2398">
        <v>-559000000</v>
      </c>
      <c r="K2398">
        <v>-4998970.2926040394</v>
      </c>
    </row>
    <row r="2399" spans="1:11" x14ac:dyDescent="0.25">
      <c r="A2399">
        <v>1801</v>
      </c>
      <c r="B2399" t="s">
        <v>211</v>
      </c>
      <c r="C2399" t="s">
        <v>434</v>
      </c>
      <c r="E2399">
        <v>2017</v>
      </c>
      <c r="F2399" s="10">
        <v>42825</v>
      </c>
      <c r="G2399" t="s">
        <v>489</v>
      </c>
      <c r="H2399" t="s">
        <v>474</v>
      </c>
      <c r="I2399" t="s">
        <v>549</v>
      </c>
      <c r="J2399">
        <v>1293000000</v>
      </c>
      <c r="K2399">
        <v>11562913.39595174</v>
      </c>
    </row>
    <row r="2400" spans="1:11" x14ac:dyDescent="0.25">
      <c r="A2400">
        <v>1801</v>
      </c>
      <c r="B2400" t="s">
        <v>211</v>
      </c>
      <c r="C2400" t="s">
        <v>491</v>
      </c>
      <c r="E2400">
        <v>2017</v>
      </c>
      <c r="F2400" s="10">
        <v>42825</v>
      </c>
      <c r="G2400" t="s">
        <v>489</v>
      </c>
      <c r="H2400" t="s">
        <v>474</v>
      </c>
      <c r="I2400" t="s">
        <v>549</v>
      </c>
      <c r="J2400">
        <v>4357000000</v>
      </c>
      <c r="K2400">
        <v>38963351.636629336</v>
      </c>
    </row>
    <row r="2401" spans="1:11" x14ac:dyDescent="0.25">
      <c r="A2401">
        <v>8069</v>
      </c>
      <c r="B2401" t="s">
        <v>165</v>
      </c>
      <c r="C2401" t="s">
        <v>436</v>
      </c>
      <c r="E2401">
        <v>2017</v>
      </c>
      <c r="F2401" s="10">
        <v>42825</v>
      </c>
      <c r="G2401" t="s">
        <v>489</v>
      </c>
      <c r="H2401" t="s">
        <v>474</v>
      </c>
      <c r="I2401" t="s">
        <v>549</v>
      </c>
      <c r="J2401">
        <v>43734000000</v>
      </c>
      <c r="K2401">
        <v>391100119.45750457</v>
      </c>
    </row>
    <row r="2402" spans="1:11" x14ac:dyDescent="0.25">
      <c r="A2402">
        <v>8069</v>
      </c>
      <c r="B2402" t="s">
        <v>165</v>
      </c>
      <c r="C2402" t="s">
        <v>2336</v>
      </c>
      <c r="E2402">
        <v>2017</v>
      </c>
      <c r="F2402" s="10">
        <v>42825</v>
      </c>
      <c r="G2402" t="s">
        <v>489</v>
      </c>
      <c r="H2402" t="s">
        <v>474</v>
      </c>
      <c r="I2402" t="s">
        <v>549</v>
      </c>
      <c r="J2402">
        <v>476104000000</v>
      </c>
      <c r="K2402">
        <v>4257656086.2074304</v>
      </c>
    </row>
    <row r="2403" spans="1:11" x14ac:dyDescent="0.25">
      <c r="A2403">
        <v>8069</v>
      </c>
      <c r="B2403" t="s">
        <v>165</v>
      </c>
      <c r="C2403" t="s">
        <v>2337</v>
      </c>
      <c r="E2403">
        <v>2017</v>
      </c>
      <c r="F2403" s="10">
        <v>42825</v>
      </c>
      <c r="G2403" t="s">
        <v>489</v>
      </c>
      <c r="H2403" t="s">
        <v>474</v>
      </c>
      <c r="I2403" t="s">
        <v>549</v>
      </c>
      <c r="J2403">
        <v>21652000000</v>
      </c>
      <c r="K2403">
        <v>193627378.8469815</v>
      </c>
    </row>
    <row r="2404" spans="1:11" x14ac:dyDescent="0.25">
      <c r="A2404">
        <v>8078</v>
      </c>
      <c r="B2404" t="s">
        <v>184</v>
      </c>
      <c r="C2404" t="s">
        <v>436</v>
      </c>
      <c r="E2404">
        <v>2017</v>
      </c>
      <c r="F2404" s="10">
        <v>42825</v>
      </c>
      <c r="G2404" t="s">
        <v>489</v>
      </c>
      <c r="H2404" t="s">
        <v>474</v>
      </c>
      <c r="I2404" t="s">
        <v>549</v>
      </c>
      <c r="J2404">
        <v>7563000000</v>
      </c>
      <c r="K2404">
        <v>67633653.529453218</v>
      </c>
    </row>
    <row r="2405" spans="1:11" x14ac:dyDescent="0.25">
      <c r="A2405">
        <v>8078</v>
      </c>
      <c r="B2405" t="s">
        <v>184</v>
      </c>
      <c r="C2405" t="s">
        <v>2336</v>
      </c>
      <c r="E2405">
        <v>2017</v>
      </c>
      <c r="F2405" s="10">
        <v>42825</v>
      </c>
      <c r="G2405" t="s">
        <v>489</v>
      </c>
      <c r="H2405" t="s">
        <v>474</v>
      </c>
      <c r="I2405" t="s">
        <v>549</v>
      </c>
      <c r="J2405">
        <v>111688000000</v>
      </c>
      <c r="K2405">
        <v>998792475.92193186</v>
      </c>
    </row>
    <row r="2406" spans="1:11" x14ac:dyDescent="0.25">
      <c r="A2406">
        <v>8078</v>
      </c>
      <c r="B2406" t="s">
        <v>184</v>
      </c>
      <c r="C2406" t="s">
        <v>2337</v>
      </c>
      <c r="E2406">
        <v>2017</v>
      </c>
      <c r="F2406" s="10">
        <v>42825</v>
      </c>
      <c r="G2406" t="s">
        <v>489</v>
      </c>
      <c r="H2406" t="s">
        <v>474</v>
      </c>
      <c r="I2406" t="s">
        <v>549</v>
      </c>
      <c r="J2406">
        <v>4754000000</v>
      </c>
      <c r="K2406">
        <v>42513604.241573527</v>
      </c>
    </row>
    <row r="2407" spans="1:11" x14ac:dyDescent="0.25">
      <c r="A2407">
        <v>8078</v>
      </c>
      <c r="B2407" t="s">
        <v>184</v>
      </c>
      <c r="C2407" t="s">
        <v>490</v>
      </c>
      <c r="E2407">
        <v>2017</v>
      </c>
      <c r="F2407" s="10">
        <v>42825</v>
      </c>
      <c r="G2407" t="s">
        <v>489</v>
      </c>
      <c r="H2407" t="s">
        <v>474</v>
      </c>
      <c r="I2407" t="s">
        <v>549</v>
      </c>
      <c r="J2407">
        <v>13000000</v>
      </c>
      <c r="K2407">
        <v>116255.12308381486</v>
      </c>
    </row>
    <row r="2408" spans="1:11" x14ac:dyDescent="0.25">
      <c r="A2408">
        <v>8078</v>
      </c>
      <c r="B2408" t="s">
        <v>184</v>
      </c>
      <c r="C2408" t="s">
        <v>434</v>
      </c>
      <c r="E2408">
        <v>2017</v>
      </c>
      <c r="F2408" s="10">
        <v>42825</v>
      </c>
      <c r="G2408" t="s">
        <v>489</v>
      </c>
      <c r="H2408" t="s">
        <v>474</v>
      </c>
      <c r="I2408" t="s">
        <v>549</v>
      </c>
      <c r="J2408">
        <v>1235000000</v>
      </c>
      <c r="K2408">
        <v>11044236.692962412</v>
      </c>
    </row>
    <row r="2409" spans="1:11" x14ac:dyDescent="0.25">
      <c r="A2409">
        <v>8078</v>
      </c>
      <c r="B2409" t="s">
        <v>184</v>
      </c>
      <c r="C2409" t="s">
        <v>491</v>
      </c>
      <c r="E2409">
        <v>2017</v>
      </c>
      <c r="F2409" s="10">
        <v>42825</v>
      </c>
      <c r="G2409" t="s">
        <v>489</v>
      </c>
      <c r="H2409" t="s">
        <v>474</v>
      </c>
      <c r="I2409" t="s">
        <v>549</v>
      </c>
      <c r="J2409">
        <v>1456000000</v>
      </c>
      <c r="K2409">
        <v>13020573.785387265</v>
      </c>
    </row>
    <row r="2410" spans="1:11" x14ac:dyDescent="0.25">
      <c r="A2410">
        <v>8096</v>
      </c>
      <c r="B2410" t="s">
        <v>162</v>
      </c>
      <c r="C2410" t="s">
        <v>436</v>
      </c>
      <c r="E2410">
        <v>2017</v>
      </c>
      <c r="F2410" s="10">
        <v>42825</v>
      </c>
      <c r="G2410" t="s">
        <v>489</v>
      </c>
      <c r="H2410" t="s">
        <v>474</v>
      </c>
      <c r="I2410" t="s">
        <v>549</v>
      </c>
      <c r="J2410">
        <v>268263000000</v>
      </c>
      <c r="K2410">
        <v>2398996006.4487252</v>
      </c>
    </row>
    <row r="2411" spans="1:11" x14ac:dyDescent="0.25">
      <c r="A2411">
        <v>8096</v>
      </c>
      <c r="B2411" t="s">
        <v>162</v>
      </c>
      <c r="C2411" t="s">
        <v>2336</v>
      </c>
      <c r="E2411">
        <v>2017</v>
      </c>
      <c r="F2411" s="10">
        <v>42825</v>
      </c>
      <c r="G2411" t="s">
        <v>489</v>
      </c>
      <c r="H2411" t="s">
        <v>474</v>
      </c>
      <c r="I2411" t="s">
        <v>549</v>
      </c>
      <c r="J2411">
        <v>1882991000000</v>
      </c>
      <c r="K2411">
        <v>16839026959.285818</v>
      </c>
    </row>
    <row r="2412" spans="1:11" x14ac:dyDescent="0.25">
      <c r="A2412">
        <v>8096</v>
      </c>
      <c r="B2412" t="s">
        <v>162</v>
      </c>
      <c r="C2412" t="s">
        <v>2337</v>
      </c>
      <c r="E2412">
        <v>2017</v>
      </c>
      <c r="F2412" s="10">
        <v>42825</v>
      </c>
      <c r="G2412" t="s">
        <v>489</v>
      </c>
      <c r="H2412" t="s">
        <v>474</v>
      </c>
      <c r="I2412" t="s">
        <v>549</v>
      </c>
      <c r="J2412">
        <v>116664000000</v>
      </c>
      <c r="K2412">
        <v>1043291359.957706</v>
      </c>
    </row>
    <row r="2413" spans="1:11" x14ac:dyDescent="0.25">
      <c r="A2413">
        <v>8096</v>
      </c>
      <c r="B2413" t="s">
        <v>162</v>
      </c>
      <c r="C2413" t="s">
        <v>490</v>
      </c>
      <c r="E2413">
        <v>2017</v>
      </c>
      <c r="F2413" s="10">
        <v>42825</v>
      </c>
      <c r="G2413" t="s">
        <v>489</v>
      </c>
      <c r="H2413" t="s">
        <v>474</v>
      </c>
      <c r="I2413" t="s">
        <v>549</v>
      </c>
      <c r="J2413">
        <v>3010000000</v>
      </c>
      <c r="K2413">
        <v>26917532.34479098</v>
      </c>
    </row>
    <row r="2414" spans="1:11" x14ac:dyDescent="0.25">
      <c r="A2414">
        <v>8096</v>
      </c>
      <c r="B2414" t="s">
        <v>162</v>
      </c>
      <c r="C2414" t="s">
        <v>434</v>
      </c>
      <c r="E2414">
        <v>2017</v>
      </c>
      <c r="F2414" s="10">
        <v>42825</v>
      </c>
      <c r="G2414" t="s">
        <v>489</v>
      </c>
      <c r="H2414" t="s">
        <v>474</v>
      </c>
      <c r="I2414" t="s">
        <v>549</v>
      </c>
      <c r="J2414">
        <v>91387000000</v>
      </c>
      <c r="K2414">
        <v>817246687.17389154</v>
      </c>
    </row>
    <row r="2415" spans="1:11" x14ac:dyDescent="0.25">
      <c r="A2415">
        <v>8096</v>
      </c>
      <c r="B2415" t="s">
        <v>162</v>
      </c>
      <c r="C2415" t="s">
        <v>491</v>
      </c>
      <c r="E2415">
        <v>2017</v>
      </c>
      <c r="F2415" s="10">
        <v>42825</v>
      </c>
      <c r="G2415" t="s">
        <v>489</v>
      </c>
      <c r="H2415" t="s">
        <v>474</v>
      </c>
      <c r="I2415" t="s">
        <v>549</v>
      </c>
      <c r="J2415">
        <v>40724000000</v>
      </c>
      <c r="K2415">
        <v>364182587.11271358</v>
      </c>
    </row>
    <row r="2416" spans="1:11" x14ac:dyDescent="0.25">
      <c r="A2416">
        <v>8175</v>
      </c>
      <c r="B2416" t="s">
        <v>207</v>
      </c>
      <c r="C2416" t="s">
        <v>436</v>
      </c>
      <c r="E2416">
        <v>2017</v>
      </c>
      <c r="F2416" s="10">
        <v>42825</v>
      </c>
      <c r="G2416" t="s">
        <v>489</v>
      </c>
      <c r="H2416" t="s">
        <v>474</v>
      </c>
      <c r="I2416" t="s">
        <v>549</v>
      </c>
      <c r="J2416">
        <v>3061000000</v>
      </c>
      <c r="K2416">
        <v>27373610.135350563</v>
      </c>
    </row>
    <row r="2417" spans="1:11" x14ac:dyDescent="0.25">
      <c r="A2417">
        <v>8175</v>
      </c>
      <c r="B2417" t="s">
        <v>207</v>
      </c>
      <c r="C2417" t="s">
        <v>2336</v>
      </c>
      <c r="E2417">
        <v>2017</v>
      </c>
      <c r="F2417" s="10">
        <v>42825</v>
      </c>
      <c r="G2417" t="s">
        <v>489</v>
      </c>
      <c r="H2417" t="s">
        <v>474</v>
      </c>
      <c r="I2417" t="s">
        <v>549</v>
      </c>
      <c r="J2417">
        <v>44414000000</v>
      </c>
      <c r="K2417">
        <v>397181156.66496563</v>
      </c>
    </row>
    <row r="2418" spans="1:11" x14ac:dyDescent="0.25">
      <c r="A2418">
        <v>8175</v>
      </c>
      <c r="B2418" t="s">
        <v>207</v>
      </c>
      <c r="C2418" t="s">
        <v>2337</v>
      </c>
      <c r="E2418">
        <v>2017</v>
      </c>
      <c r="F2418" s="10">
        <v>42825</v>
      </c>
      <c r="G2418" t="s">
        <v>489</v>
      </c>
      <c r="H2418" t="s">
        <v>474</v>
      </c>
      <c r="I2418" t="s">
        <v>549</v>
      </c>
      <c r="J2418">
        <v>1659000000</v>
      </c>
      <c r="K2418">
        <v>14835942.245849913</v>
      </c>
    </row>
    <row r="2419" spans="1:11" x14ac:dyDescent="0.25">
      <c r="A2419">
        <v>8175</v>
      </c>
      <c r="B2419" t="s">
        <v>207</v>
      </c>
      <c r="C2419" t="s">
        <v>490</v>
      </c>
      <c r="E2419">
        <v>2017</v>
      </c>
      <c r="F2419" s="10">
        <v>42825</v>
      </c>
      <c r="G2419" t="s">
        <v>489</v>
      </c>
      <c r="H2419" t="s">
        <v>474</v>
      </c>
      <c r="I2419" t="s">
        <v>549</v>
      </c>
      <c r="J2419">
        <v>85000000</v>
      </c>
      <c r="K2419">
        <v>760129.65093263565</v>
      </c>
    </row>
    <row r="2420" spans="1:11" x14ac:dyDescent="0.25">
      <c r="A2420">
        <v>8175</v>
      </c>
      <c r="B2420" t="s">
        <v>207</v>
      </c>
      <c r="C2420" t="s">
        <v>434</v>
      </c>
      <c r="E2420">
        <v>2017</v>
      </c>
      <c r="F2420" s="10">
        <v>42825</v>
      </c>
      <c r="G2420" t="s">
        <v>489</v>
      </c>
      <c r="H2420" t="s">
        <v>474</v>
      </c>
      <c r="I2420" t="s">
        <v>549</v>
      </c>
      <c r="J2420">
        <v>1599000000</v>
      </c>
      <c r="K2420">
        <v>14299380.139309229</v>
      </c>
    </row>
    <row r="2421" spans="1:11" x14ac:dyDescent="0.25">
      <c r="A2421">
        <v>8175</v>
      </c>
      <c r="B2421" t="s">
        <v>207</v>
      </c>
      <c r="C2421" t="s">
        <v>491</v>
      </c>
      <c r="E2421">
        <v>2017</v>
      </c>
      <c r="F2421" s="10">
        <v>42825</v>
      </c>
      <c r="G2421" t="s">
        <v>489</v>
      </c>
      <c r="H2421" t="s">
        <v>474</v>
      </c>
      <c r="I2421" t="s">
        <v>549</v>
      </c>
      <c r="J2421">
        <v>277000000</v>
      </c>
      <c r="K2421">
        <v>2477128.3918628246</v>
      </c>
    </row>
    <row r="2422" spans="1:11" x14ac:dyDescent="0.25">
      <c r="A2422">
        <v>8437</v>
      </c>
      <c r="B2422" t="s">
        <v>209</v>
      </c>
      <c r="C2422" t="s">
        <v>436</v>
      </c>
      <c r="E2422">
        <v>2017</v>
      </c>
      <c r="F2422" s="10">
        <v>42825</v>
      </c>
      <c r="G2422" t="s">
        <v>489</v>
      </c>
      <c r="H2422" t="s">
        <v>474</v>
      </c>
      <c r="I2422" t="s">
        <v>549</v>
      </c>
      <c r="J2422">
        <v>1182317000000</v>
      </c>
      <c r="K2422">
        <v>10573108335.314365</v>
      </c>
    </row>
    <row r="2423" spans="1:11" x14ac:dyDescent="0.25">
      <c r="A2423">
        <v>8437</v>
      </c>
      <c r="B2423" t="s">
        <v>209</v>
      </c>
      <c r="C2423" t="s">
        <v>2336</v>
      </c>
      <c r="E2423">
        <v>2017</v>
      </c>
      <c r="F2423" s="10">
        <v>42825</v>
      </c>
      <c r="G2423" t="s">
        <v>489</v>
      </c>
      <c r="H2423" t="s">
        <v>474</v>
      </c>
      <c r="I2423" t="s">
        <v>549</v>
      </c>
      <c r="J2423">
        <v>4870773000000</v>
      </c>
      <c r="K2423">
        <v>43557870356.024788</v>
      </c>
    </row>
    <row r="2424" spans="1:11" x14ac:dyDescent="0.25">
      <c r="A2424">
        <v>8437</v>
      </c>
      <c r="B2424" t="s">
        <v>209</v>
      </c>
      <c r="C2424" t="s">
        <v>2337</v>
      </c>
      <c r="E2424">
        <v>2017</v>
      </c>
      <c r="F2424" s="10">
        <v>42825</v>
      </c>
      <c r="G2424" t="s">
        <v>489</v>
      </c>
      <c r="H2424" t="s">
        <v>474</v>
      </c>
      <c r="I2424" t="s">
        <v>549</v>
      </c>
      <c r="J2424">
        <v>119899000000</v>
      </c>
      <c r="K2424">
        <v>1072221000.2020246</v>
      </c>
    </row>
    <row r="2425" spans="1:11" x14ac:dyDescent="0.25">
      <c r="A2425">
        <v>9044</v>
      </c>
      <c r="B2425" t="s">
        <v>202</v>
      </c>
      <c r="C2425" t="s">
        <v>436</v>
      </c>
      <c r="E2425">
        <v>2017</v>
      </c>
      <c r="F2425" s="10">
        <v>42825</v>
      </c>
      <c r="G2425" t="s">
        <v>489</v>
      </c>
      <c r="H2425" t="s">
        <v>474</v>
      </c>
      <c r="I2425" t="s">
        <v>549</v>
      </c>
      <c r="J2425">
        <v>239627000000</v>
      </c>
      <c r="K2425">
        <v>2142912798.400408</v>
      </c>
    </row>
    <row r="2426" spans="1:11" x14ac:dyDescent="0.25">
      <c r="A2426">
        <v>9044</v>
      </c>
      <c r="B2426" t="s">
        <v>202</v>
      </c>
      <c r="C2426" t="s">
        <v>2336</v>
      </c>
      <c r="E2426">
        <v>2017</v>
      </c>
      <c r="F2426" s="10">
        <v>42825</v>
      </c>
      <c r="G2426" t="s">
        <v>489</v>
      </c>
      <c r="H2426" t="s">
        <v>474</v>
      </c>
      <c r="I2426" t="s">
        <v>549</v>
      </c>
      <c r="J2426">
        <v>3996974000000</v>
      </c>
      <c r="K2426">
        <v>35743746487.139069</v>
      </c>
    </row>
    <row r="2427" spans="1:11" x14ac:dyDescent="0.25">
      <c r="A2427">
        <v>9044</v>
      </c>
      <c r="B2427" t="s">
        <v>202</v>
      </c>
      <c r="C2427" t="s">
        <v>2337</v>
      </c>
      <c r="E2427">
        <v>2017</v>
      </c>
      <c r="F2427" s="10">
        <v>42825</v>
      </c>
      <c r="G2427" t="s">
        <v>489</v>
      </c>
      <c r="H2427" t="s">
        <v>474</v>
      </c>
      <c r="I2427" t="s">
        <v>549</v>
      </c>
      <c r="J2427">
        <v>187205000000</v>
      </c>
      <c r="K2427">
        <v>1674118485.9158125</v>
      </c>
    </row>
    <row r="2428" spans="1:11" x14ac:dyDescent="0.25">
      <c r="A2428">
        <v>9044</v>
      </c>
      <c r="B2428" t="s">
        <v>202</v>
      </c>
      <c r="C2428" t="s">
        <v>490</v>
      </c>
      <c r="E2428">
        <v>2017</v>
      </c>
      <c r="F2428" s="10">
        <v>42825</v>
      </c>
      <c r="G2428" t="s">
        <v>489</v>
      </c>
      <c r="H2428" t="s">
        <v>474</v>
      </c>
      <c r="I2428" t="s">
        <v>549</v>
      </c>
      <c r="J2428">
        <v>1729000000</v>
      </c>
      <c r="K2428">
        <v>15461931.370147377</v>
      </c>
    </row>
    <row r="2429" spans="1:11" x14ac:dyDescent="0.25">
      <c r="A2429">
        <v>9044</v>
      </c>
      <c r="B2429" t="s">
        <v>202</v>
      </c>
      <c r="C2429" t="s">
        <v>434</v>
      </c>
      <c r="E2429">
        <v>2017</v>
      </c>
      <c r="F2429" s="10">
        <v>42825</v>
      </c>
      <c r="G2429" t="s">
        <v>489</v>
      </c>
      <c r="H2429" t="s">
        <v>474</v>
      </c>
      <c r="I2429" t="s">
        <v>549</v>
      </c>
      <c r="J2429">
        <v>114266000000</v>
      </c>
      <c r="K2429">
        <v>1021846761.09963</v>
      </c>
    </row>
    <row r="2430" spans="1:11" x14ac:dyDescent="0.25">
      <c r="A2430">
        <v>9044</v>
      </c>
      <c r="B2430" t="s">
        <v>202</v>
      </c>
      <c r="C2430" t="s">
        <v>491</v>
      </c>
      <c r="E2430">
        <v>2017</v>
      </c>
      <c r="F2430" s="10">
        <v>42825</v>
      </c>
      <c r="G2430" t="s">
        <v>489</v>
      </c>
      <c r="H2430" t="s">
        <v>474</v>
      </c>
      <c r="I2430" t="s">
        <v>549</v>
      </c>
      <c r="J2430">
        <v>25896000000</v>
      </c>
      <c r="K2430">
        <v>231580205.18295923</v>
      </c>
    </row>
    <row r="2431" spans="1:11" x14ac:dyDescent="0.25">
      <c r="A2431">
        <v>9059</v>
      </c>
      <c r="B2431" t="s">
        <v>191</v>
      </c>
      <c r="C2431" t="s">
        <v>436</v>
      </c>
      <c r="E2431">
        <v>2017</v>
      </c>
      <c r="F2431" s="10">
        <v>42825</v>
      </c>
      <c r="G2431" t="s">
        <v>489</v>
      </c>
      <c r="H2431" t="s">
        <v>474</v>
      </c>
      <c r="I2431" t="s">
        <v>549</v>
      </c>
      <c r="J2431">
        <v>383526000000</v>
      </c>
      <c r="K2431">
        <v>3429758641.2187061</v>
      </c>
    </row>
    <row r="2432" spans="1:11" x14ac:dyDescent="0.25">
      <c r="A2432">
        <v>9059</v>
      </c>
      <c r="B2432" t="s">
        <v>191</v>
      </c>
      <c r="C2432" t="s">
        <v>2336</v>
      </c>
      <c r="E2432">
        <v>2017</v>
      </c>
      <c r="F2432" s="10">
        <v>42825</v>
      </c>
      <c r="G2432" t="s">
        <v>489</v>
      </c>
      <c r="H2432" t="s">
        <v>474</v>
      </c>
      <c r="I2432" t="s">
        <v>549</v>
      </c>
      <c r="J2432">
        <v>4373846000000</v>
      </c>
      <c r="K2432">
        <v>39114000390.742409</v>
      </c>
    </row>
    <row r="2433" spans="1:11" x14ac:dyDescent="0.25">
      <c r="A2433">
        <v>9059</v>
      </c>
      <c r="B2433" t="s">
        <v>191</v>
      </c>
      <c r="C2433" t="s">
        <v>2337</v>
      </c>
      <c r="E2433">
        <v>2017</v>
      </c>
      <c r="F2433" s="10">
        <v>42825</v>
      </c>
      <c r="G2433" t="s">
        <v>489</v>
      </c>
      <c r="H2433" t="s">
        <v>474</v>
      </c>
      <c r="I2433" t="s">
        <v>549</v>
      </c>
      <c r="J2433">
        <v>326150000000</v>
      </c>
      <c r="K2433">
        <v>2916662184.1374016</v>
      </c>
    </row>
    <row r="2434" spans="1:11" x14ac:dyDescent="0.25">
      <c r="A2434">
        <v>9059</v>
      </c>
      <c r="B2434" t="s">
        <v>191</v>
      </c>
      <c r="C2434" t="s">
        <v>490</v>
      </c>
      <c r="E2434">
        <v>2017</v>
      </c>
      <c r="F2434" s="10">
        <v>42825</v>
      </c>
      <c r="G2434" t="s">
        <v>489</v>
      </c>
      <c r="H2434" t="s">
        <v>474</v>
      </c>
      <c r="I2434" t="s">
        <v>549</v>
      </c>
      <c r="J2434">
        <v>22092000000</v>
      </c>
      <c r="K2434">
        <v>197562167.62827986</v>
      </c>
    </row>
    <row r="2435" spans="1:11" x14ac:dyDescent="0.25">
      <c r="A2435">
        <v>9059</v>
      </c>
      <c r="B2435" t="s">
        <v>191</v>
      </c>
      <c r="C2435" t="s">
        <v>434</v>
      </c>
      <c r="E2435">
        <v>2017</v>
      </c>
      <c r="F2435" s="10">
        <v>42825</v>
      </c>
      <c r="G2435" t="s">
        <v>489</v>
      </c>
      <c r="H2435" t="s">
        <v>474</v>
      </c>
      <c r="I2435" t="s">
        <v>549</v>
      </c>
      <c r="J2435">
        <v>193329000000</v>
      </c>
      <c r="K2435">
        <v>1728883591.590065</v>
      </c>
    </row>
    <row r="2436" spans="1:11" x14ac:dyDescent="0.25">
      <c r="A2436">
        <v>9059</v>
      </c>
      <c r="B2436" t="s">
        <v>191</v>
      </c>
      <c r="C2436" t="s">
        <v>491</v>
      </c>
      <c r="E2436">
        <v>2017</v>
      </c>
      <c r="F2436" s="10">
        <v>42825</v>
      </c>
      <c r="G2436" t="s">
        <v>489</v>
      </c>
      <c r="H2436" t="s">
        <v>474</v>
      </c>
      <c r="I2436" t="s">
        <v>549</v>
      </c>
      <c r="J2436">
        <v>134641000000</v>
      </c>
      <c r="K2436">
        <v>1204054309.7790706</v>
      </c>
    </row>
    <row r="2437" spans="1:11" x14ac:dyDescent="0.25">
      <c r="A2437">
        <v>10965</v>
      </c>
      <c r="B2437" t="s">
        <v>171</v>
      </c>
      <c r="C2437" t="s">
        <v>436</v>
      </c>
      <c r="E2437">
        <v>2017</v>
      </c>
      <c r="F2437" s="10">
        <v>42825</v>
      </c>
      <c r="G2437" t="s">
        <v>489</v>
      </c>
      <c r="H2437" t="s">
        <v>474</v>
      </c>
      <c r="I2437" t="s">
        <v>549</v>
      </c>
      <c r="J2437">
        <v>402050000000</v>
      </c>
      <c r="K2437">
        <v>3595413248.9113669</v>
      </c>
    </row>
    <row r="2438" spans="1:11" x14ac:dyDescent="0.25">
      <c r="A2438">
        <v>10965</v>
      </c>
      <c r="B2438" t="s">
        <v>171</v>
      </c>
      <c r="C2438" t="s">
        <v>2336</v>
      </c>
      <c r="E2438">
        <v>2017</v>
      </c>
      <c r="F2438" s="10">
        <v>42825</v>
      </c>
      <c r="G2438" t="s">
        <v>489</v>
      </c>
      <c r="H2438" t="s">
        <v>474</v>
      </c>
      <c r="I2438" t="s">
        <v>549</v>
      </c>
      <c r="J2438">
        <v>4838464000000</v>
      </c>
      <c r="K2438">
        <v>43268940604.354401</v>
      </c>
    </row>
    <row r="2439" spans="1:11" x14ac:dyDescent="0.25">
      <c r="A2439">
        <v>10965</v>
      </c>
      <c r="B2439" t="s">
        <v>171</v>
      </c>
      <c r="C2439" t="s">
        <v>2337</v>
      </c>
      <c r="E2439">
        <v>2017</v>
      </c>
      <c r="F2439" s="10">
        <v>42825</v>
      </c>
      <c r="G2439" t="s">
        <v>489</v>
      </c>
      <c r="H2439" t="s">
        <v>474</v>
      </c>
      <c r="I2439" t="s">
        <v>549</v>
      </c>
      <c r="J2439">
        <v>374593000000</v>
      </c>
      <c r="K2439">
        <v>3349873486.2565742</v>
      </c>
    </row>
    <row r="2440" spans="1:11" x14ac:dyDescent="0.25">
      <c r="A2440">
        <v>10965</v>
      </c>
      <c r="B2440" t="s">
        <v>171</v>
      </c>
      <c r="C2440" t="s">
        <v>490</v>
      </c>
      <c r="E2440">
        <v>2017</v>
      </c>
      <c r="F2440" s="10">
        <v>42825</v>
      </c>
      <c r="G2440" t="s">
        <v>489</v>
      </c>
      <c r="H2440" t="s">
        <v>474</v>
      </c>
      <c r="I2440" t="s">
        <v>549</v>
      </c>
      <c r="J2440">
        <v>3626000000</v>
      </c>
      <c r="K2440">
        <v>32426236.638608672</v>
      </c>
    </row>
    <row r="2441" spans="1:11" x14ac:dyDescent="0.25">
      <c r="A2441">
        <v>10965</v>
      </c>
      <c r="B2441" t="s">
        <v>171</v>
      </c>
      <c r="C2441" t="s">
        <v>434</v>
      </c>
      <c r="E2441">
        <v>2017</v>
      </c>
      <c r="F2441" s="10">
        <v>42825</v>
      </c>
      <c r="G2441" t="s">
        <v>489</v>
      </c>
      <c r="H2441" t="s">
        <v>474</v>
      </c>
      <c r="I2441" t="s">
        <v>549</v>
      </c>
      <c r="J2441">
        <v>107046000000</v>
      </c>
      <c r="K2441">
        <v>957280454.27923429</v>
      </c>
    </row>
    <row r="2442" spans="1:11" x14ac:dyDescent="0.25">
      <c r="A2442">
        <v>10965</v>
      </c>
      <c r="B2442" t="s">
        <v>171</v>
      </c>
      <c r="C2442" t="s">
        <v>491</v>
      </c>
      <c r="E2442">
        <v>2017</v>
      </c>
      <c r="F2442" s="10">
        <v>42825</v>
      </c>
      <c r="G2442" t="s">
        <v>489</v>
      </c>
      <c r="H2442" t="s">
        <v>474</v>
      </c>
      <c r="I2442" t="s">
        <v>549</v>
      </c>
      <c r="J2442">
        <v>125262000000</v>
      </c>
      <c r="K2442">
        <v>1120180709.824986</v>
      </c>
    </row>
    <row r="2443" spans="1:11" x14ac:dyDescent="0.25">
      <c r="A2443">
        <v>11237</v>
      </c>
      <c r="B2443" t="s">
        <v>186</v>
      </c>
      <c r="C2443" t="s">
        <v>436</v>
      </c>
      <c r="E2443">
        <v>2017</v>
      </c>
      <c r="F2443" s="10">
        <v>42825</v>
      </c>
      <c r="G2443" t="s">
        <v>489</v>
      </c>
      <c r="H2443" t="s">
        <v>474</v>
      </c>
      <c r="I2443" t="s">
        <v>549</v>
      </c>
      <c r="J2443">
        <v>691017000000</v>
      </c>
      <c r="K2443">
        <v>6179558952.9237309</v>
      </c>
    </row>
    <row r="2444" spans="1:11" x14ac:dyDescent="0.25">
      <c r="A2444">
        <v>11237</v>
      </c>
      <c r="B2444" t="s">
        <v>186</v>
      </c>
      <c r="C2444" t="s">
        <v>2336</v>
      </c>
      <c r="E2444">
        <v>2017</v>
      </c>
      <c r="F2444" s="10">
        <v>42825</v>
      </c>
      <c r="G2444" t="s">
        <v>489</v>
      </c>
      <c r="H2444" t="s">
        <v>474</v>
      </c>
      <c r="I2444" t="s">
        <v>549</v>
      </c>
      <c r="J2444">
        <v>6425761000000</v>
      </c>
      <c r="K2444">
        <v>57463664304.782867</v>
      </c>
    </row>
    <row r="2445" spans="1:11" x14ac:dyDescent="0.25">
      <c r="A2445">
        <v>11237</v>
      </c>
      <c r="B2445" t="s">
        <v>186</v>
      </c>
      <c r="C2445" t="s">
        <v>2337</v>
      </c>
      <c r="E2445">
        <v>2017</v>
      </c>
      <c r="F2445" s="10">
        <v>42825</v>
      </c>
      <c r="G2445" t="s">
        <v>489</v>
      </c>
      <c r="H2445" t="s">
        <v>474</v>
      </c>
      <c r="I2445" t="s">
        <v>549</v>
      </c>
      <c r="J2445">
        <v>480074000000</v>
      </c>
      <c r="K2445">
        <v>4293158612.2568722</v>
      </c>
    </row>
    <row r="2446" spans="1:11" x14ac:dyDescent="0.25">
      <c r="A2446">
        <v>12064</v>
      </c>
      <c r="B2446" t="s">
        <v>213</v>
      </c>
      <c r="C2446" t="s">
        <v>436</v>
      </c>
      <c r="E2446">
        <v>2017</v>
      </c>
      <c r="F2446" s="10">
        <v>42825</v>
      </c>
      <c r="G2446" t="s">
        <v>489</v>
      </c>
      <c r="H2446" t="s">
        <v>474</v>
      </c>
      <c r="I2446" t="s">
        <v>549</v>
      </c>
      <c r="J2446">
        <v>5011000000</v>
      </c>
      <c r="K2446">
        <v>44811878.597922795</v>
      </c>
    </row>
    <row r="2447" spans="1:11" x14ac:dyDescent="0.25">
      <c r="A2447">
        <v>12064</v>
      </c>
      <c r="B2447" t="s">
        <v>213</v>
      </c>
      <c r="C2447" t="s">
        <v>2336</v>
      </c>
      <c r="E2447">
        <v>2017</v>
      </c>
      <c r="F2447" s="10">
        <v>42825</v>
      </c>
      <c r="G2447" t="s">
        <v>489</v>
      </c>
      <c r="H2447" t="s">
        <v>474</v>
      </c>
      <c r="I2447" t="s">
        <v>549</v>
      </c>
      <c r="J2447">
        <v>69862000000</v>
      </c>
      <c r="K2447">
        <v>624755031.45242107</v>
      </c>
    </row>
    <row r="2448" spans="1:11" x14ac:dyDescent="0.25">
      <c r="A2448">
        <v>12064</v>
      </c>
      <c r="B2448" t="s">
        <v>213</v>
      </c>
      <c r="C2448" t="s">
        <v>2337</v>
      </c>
      <c r="E2448">
        <v>2017</v>
      </c>
      <c r="F2448" s="10">
        <v>42825</v>
      </c>
      <c r="G2448" t="s">
        <v>489</v>
      </c>
      <c r="H2448" t="s">
        <v>474</v>
      </c>
      <c r="I2448" t="s">
        <v>549</v>
      </c>
      <c r="J2448">
        <v>2109000000</v>
      </c>
      <c r="K2448">
        <v>18860158.044905044</v>
      </c>
    </row>
    <row r="2449" spans="1:11" x14ac:dyDescent="0.25">
      <c r="A2449">
        <v>6741498</v>
      </c>
      <c r="B2449" t="s">
        <v>3477</v>
      </c>
      <c r="C2449" t="s">
        <v>436</v>
      </c>
      <c r="E2449">
        <v>2017</v>
      </c>
      <c r="F2449" s="10">
        <v>42825</v>
      </c>
      <c r="G2449" t="s">
        <v>489</v>
      </c>
      <c r="H2449" t="s">
        <v>474</v>
      </c>
      <c r="I2449" t="s">
        <v>549</v>
      </c>
      <c r="J2449">
        <v>131319000000</v>
      </c>
      <c r="K2449">
        <v>1174346654.480268</v>
      </c>
    </row>
    <row r="2450" spans="1:11" x14ac:dyDescent="0.25">
      <c r="A2450">
        <v>6741498</v>
      </c>
      <c r="B2450" t="s">
        <v>3477</v>
      </c>
      <c r="C2450" t="s">
        <v>2336</v>
      </c>
      <c r="E2450">
        <v>2017</v>
      </c>
      <c r="F2450" s="10">
        <v>42825</v>
      </c>
      <c r="G2450" t="s">
        <v>489</v>
      </c>
      <c r="H2450" t="s">
        <v>474</v>
      </c>
      <c r="I2450" t="s">
        <v>549</v>
      </c>
      <c r="J2450">
        <v>1065776000000</v>
      </c>
      <c r="K2450">
        <v>9530916927.6750679</v>
      </c>
    </row>
    <row r="2451" spans="1:11" x14ac:dyDescent="0.25">
      <c r="A2451">
        <v>6741498</v>
      </c>
      <c r="B2451" t="s">
        <v>3477</v>
      </c>
      <c r="C2451" t="s">
        <v>2337</v>
      </c>
      <c r="E2451">
        <v>2017</v>
      </c>
      <c r="F2451" s="10">
        <v>42825</v>
      </c>
      <c r="G2451" t="s">
        <v>489</v>
      </c>
      <c r="H2451" t="s">
        <v>474</v>
      </c>
      <c r="I2451" t="s">
        <v>549</v>
      </c>
      <c r="J2451">
        <v>61901000000</v>
      </c>
      <c r="K2451">
        <v>553562182.61624801</v>
      </c>
    </row>
    <row r="2452" spans="1:11" x14ac:dyDescent="0.25">
      <c r="A2452">
        <v>6741498</v>
      </c>
      <c r="B2452" t="s">
        <v>3477</v>
      </c>
      <c r="C2452" t="s">
        <v>490</v>
      </c>
      <c r="E2452">
        <v>2017</v>
      </c>
      <c r="F2452" s="10">
        <v>42825</v>
      </c>
      <c r="G2452" t="s">
        <v>489</v>
      </c>
      <c r="H2452" t="s">
        <v>474</v>
      </c>
      <c r="I2452" t="s">
        <v>549</v>
      </c>
      <c r="J2452">
        <v>-138000000</v>
      </c>
      <c r="K2452">
        <v>-1234092.8450435733</v>
      </c>
    </row>
    <row r="2453" spans="1:11" x14ac:dyDescent="0.25">
      <c r="A2453">
        <v>6741498</v>
      </c>
      <c r="B2453" t="s">
        <v>3477</v>
      </c>
      <c r="C2453" t="s">
        <v>434</v>
      </c>
      <c r="E2453">
        <v>2017</v>
      </c>
      <c r="F2453" s="10">
        <v>42825</v>
      </c>
      <c r="G2453" t="s">
        <v>489</v>
      </c>
      <c r="H2453" t="s">
        <v>474</v>
      </c>
      <c r="I2453" t="s">
        <v>549</v>
      </c>
      <c r="J2453">
        <v>36961000000</v>
      </c>
      <c r="K2453">
        <v>330531200.33083701</v>
      </c>
    </row>
    <row r="2454" spans="1:11" x14ac:dyDescent="0.25">
      <c r="A2454">
        <v>6741498</v>
      </c>
      <c r="B2454" t="s">
        <v>3477</v>
      </c>
      <c r="C2454" t="s">
        <v>491</v>
      </c>
      <c r="E2454">
        <v>2017</v>
      </c>
      <c r="F2454" s="10">
        <v>42825</v>
      </c>
      <c r="G2454" t="s">
        <v>489</v>
      </c>
      <c r="H2454" t="s">
        <v>474</v>
      </c>
      <c r="I2454" t="s">
        <v>549</v>
      </c>
      <c r="J2454">
        <v>20950000000</v>
      </c>
      <c r="K2454">
        <v>187349602.20045549</v>
      </c>
    </row>
    <row r="2455" spans="1:11" x14ac:dyDescent="0.25">
      <c r="A2455">
        <v>1522</v>
      </c>
      <c r="B2455" t="s">
        <v>194</v>
      </c>
      <c r="C2455" t="s">
        <v>436</v>
      </c>
      <c r="E2455">
        <v>2017</v>
      </c>
      <c r="F2455" s="10">
        <v>42916</v>
      </c>
      <c r="G2455" t="s">
        <v>489</v>
      </c>
      <c r="H2455" t="s">
        <v>474</v>
      </c>
      <c r="I2455" t="s">
        <v>549</v>
      </c>
      <c r="J2455">
        <v>7807000000</v>
      </c>
      <c r="K2455">
        <v>69740496.390109703</v>
      </c>
    </row>
    <row r="2456" spans="1:11" x14ac:dyDescent="0.25">
      <c r="A2456">
        <v>1522</v>
      </c>
      <c r="B2456" t="s">
        <v>194</v>
      </c>
      <c r="C2456" t="s">
        <v>2336</v>
      </c>
      <c r="E2456">
        <v>2017</v>
      </c>
      <c r="F2456" s="10">
        <v>42916</v>
      </c>
      <c r="G2456" t="s">
        <v>489</v>
      </c>
      <c r="H2456" t="s">
        <v>474</v>
      </c>
      <c r="I2456" t="s">
        <v>549</v>
      </c>
      <c r="J2456">
        <v>101338000000</v>
      </c>
      <c r="K2456">
        <v>905259692.99102569</v>
      </c>
    </row>
    <row r="2457" spans="1:11" x14ac:dyDescent="0.25">
      <c r="A2457">
        <v>1522</v>
      </c>
      <c r="B2457" t="s">
        <v>194</v>
      </c>
      <c r="C2457" t="s">
        <v>2337</v>
      </c>
      <c r="E2457">
        <v>2017</v>
      </c>
      <c r="F2457" s="10">
        <v>42916</v>
      </c>
      <c r="G2457" t="s">
        <v>489</v>
      </c>
      <c r="H2457" t="s">
        <v>474</v>
      </c>
      <c r="I2457" t="s">
        <v>549</v>
      </c>
      <c r="J2457">
        <v>3324000000</v>
      </c>
      <c r="K2457">
        <v>29693532.727132656</v>
      </c>
    </row>
    <row r="2458" spans="1:11" x14ac:dyDescent="0.25">
      <c r="A2458">
        <v>1521</v>
      </c>
      <c r="B2458" t="s">
        <v>192</v>
      </c>
      <c r="C2458" t="s">
        <v>2336</v>
      </c>
      <c r="E2458">
        <v>2017</v>
      </c>
      <c r="F2458" s="10">
        <v>43100</v>
      </c>
      <c r="G2458" t="s">
        <v>489</v>
      </c>
      <c r="H2458" t="s">
        <v>474</v>
      </c>
      <c r="I2458" t="s">
        <v>549</v>
      </c>
      <c r="J2458">
        <v>175000000000</v>
      </c>
      <c r="K2458">
        <v>1554532990.6633329</v>
      </c>
    </row>
    <row r="2459" spans="1:11" x14ac:dyDescent="0.25">
      <c r="A2459">
        <v>8176</v>
      </c>
      <c r="B2459" t="s">
        <v>176</v>
      </c>
      <c r="C2459" t="s">
        <v>436</v>
      </c>
      <c r="E2459">
        <v>2017</v>
      </c>
      <c r="F2459" s="10">
        <v>43100</v>
      </c>
      <c r="G2459" t="s">
        <v>489</v>
      </c>
      <c r="H2459" t="s">
        <v>474</v>
      </c>
      <c r="I2459" t="s">
        <v>549</v>
      </c>
      <c r="J2459">
        <v>246488000000</v>
      </c>
      <c r="K2459">
        <v>2189564158.8721347</v>
      </c>
    </row>
    <row r="2460" spans="1:11" x14ac:dyDescent="0.25">
      <c r="A2460">
        <v>8176</v>
      </c>
      <c r="B2460" t="s">
        <v>176</v>
      </c>
      <c r="C2460" t="s">
        <v>2336</v>
      </c>
      <c r="E2460">
        <v>2017</v>
      </c>
      <c r="F2460" s="10">
        <v>43100</v>
      </c>
      <c r="G2460" t="s">
        <v>489</v>
      </c>
      <c r="H2460" t="s">
        <v>474</v>
      </c>
      <c r="I2460" t="s">
        <v>549</v>
      </c>
      <c r="J2460">
        <v>1751535000000</v>
      </c>
      <c r="K2460">
        <v>15558965381.72286</v>
      </c>
    </row>
    <row r="2461" spans="1:11" x14ac:dyDescent="0.25">
      <c r="A2461">
        <v>8176</v>
      </c>
      <c r="B2461" t="s">
        <v>176</v>
      </c>
      <c r="C2461" t="s">
        <v>2337</v>
      </c>
      <c r="E2461">
        <v>2017</v>
      </c>
      <c r="F2461" s="10">
        <v>43100</v>
      </c>
      <c r="G2461" t="s">
        <v>489</v>
      </c>
      <c r="H2461" t="s">
        <v>474</v>
      </c>
      <c r="I2461" t="s">
        <v>549</v>
      </c>
      <c r="J2461">
        <v>145345000000</v>
      </c>
      <c r="K2461">
        <v>1291106271.5883548</v>
      </c>
    </row>
    <row r="2462" spans="1:11" x14ac:dyDescent="0.25">
      <c r="A2462">
        <v>8176</v>
      </c>
      <c r="B2462" t="s">
        <v>176</v>
      </c>
      <c r="C2462" t="s">
        <v>490</v>
      </c>
      <c r="E2462">
        <v>2017</v>
      </c>
      <c r="F2462" s="10">
        <v>43100</v>
      </c>
      <c r="G2462" t="s">
        <v>489</v>
      </c>
      <c r="H2462" t="s">
        <v>474</v>
      </c>
      <c r="I2462" t="s">
        <v>549</v>
      </c>
      <c r="J2462">
        <v>-14075000000</v>
      </c>
      <c r="K2462">
        <v>-125028867.67763662</v>
      </c>
    </row>
    <row r="2463" spans="1:11" x14ac:dyDescent="0.25">
      <c r="A2463">
        <v>8176</v>
      </c>
      <c r="B2463" t="s">
        <v>176</v>
      </c>
      <c r="C2463" t="s">
        <v>434</v>
      </c>
      <c r="E2463">
        <v>2017</v>
      </c>
      <c r="F2463" s="10">
        <v>43100</v>
      </c>
      <c r="G2463" t="s">
        <v>489</v>
      </c>
      <c r="H2463" t="s">
        <v>474</v>
      </c>
      <c r="I2463" t="s">
        <v>549</v>
      </c>
      <c r="J2463">
        <v>45296000000</v>
      </c>
      <c r="K2463">
        <v>402366436.25763613</v>
      </c>
    </row>
    <row r="2464" spans="1:11" x14ac:dyDescent="0.25">
      <c r="A2464">
        <v>8176</v>
      </c>
      <c r="B2464" t="s">
        <v>176</v>
      </c>
      <c r="C2464" t="s">
        <v>491</v>
      </c>
      <c r="E2464">
        <v>2017</v>
      </c>
      <c r="F2464" s="10">
        <v>43100</v>
      </c>
      <c r="G2464" t="s">
        <v>489</v>
      </c>
      <c r="H2464" t="s">
        <v>474</v>
      </c>
      <c r="I2464" t="s">
        <v>549</v>
      </c>
      <c r="J2464">
        <v>69922000000</v>
      </c>
      <c r="K2464">
        <v>621120318.70378029</v>
      </c>
    </row>
    <row r="2465" spans="1:11" x14ac:dyDescent="0.25">
      <c r="A2465">
        <v>780</v>
      </c>
      <c r="B2465" t="s">
        <v>180</v>
      </c>
      <c r="C2465" t="s">
        <v>436</v>
      </c>
      <c r="E2465">
        <v>2018</v>
      </c>
      <c r="F2465" s="10">
        <v>43190</v>
      </c>
      <c r="G2465" t="s">
        <v>489</v>
      </c>
      <c r="H2465" t="s">
        <v>474</v>
      </c>
      <c r="I2465" t="s">
        <v>549</v>
      </c>
      <c r="J2465">
        <v>396757000000</v>
      </c>
      <c r="K2465">
        <v>3727367901.2650018</v>
      </c>
    </row>
    <row r="2466" spans="1:11" x14ac:dyDescent="0.25">
      <c r="A2466">
        <v>780</v>
      </c>
      <c r="B2466" t="s">
        <v>180</v>
      </c>
      <c r="C2466" t="s">
        <v>2336</v>
      </c>
      <c r="E2466">
        <v>2018</v>
      </c>
      <c r="F2466" s="10">
        <v>43190</v>
      </c>
      <c r="G2466" t="s">
        <v>489</v>
      </c>
      <c r="H2466" t="s">
        <v>474</v>
      </c>
      <c r="I2466" t="s">
        <v>549</v>
      </c>
      <c r="J2466">
        <v>7540337000000</v>
      </c>
      <c r="K2466">
        <v>70838347145.78656</v>
      </c>
    </row>
    <row r="2467" spans="1:11" x14ac:dyDescent="0.25">
      <c r="A2467">
        <v>780</v>
      </c>
      <c r="B2467" t="s">
        <v>180</v>
      </c>
      <c r="C2467" t="s">
        <v>2337</v>
      </c>
      <c r="E2467">
        <v>2018</v>
      </c>
      <c r="F2467" s="10">
        <v>43190</v>
      </c>
      <c r="G2467" t="s">
        <v>489</v>
      </c>
      <c r="H2467" t="s">
        <v>474</v>
      </c>
      <c r="I2467" t="s">
        <v>549</v>
      </c>
      <c r="J2467">
        <v>216575000000</v>
      </c>
      <c r="K2467">
        <v>2034632541.3703294</v>
      </c>
    </row>
    <row r="2468" spans="1:11" x14ac:dyDescent="0.25">
      <c r="A2468">
        <v>780</v>
      </c>
      <c r="B2468" t="s">
        <v>180</v>
      </c>
      <c r="C2468" t="s">
        <v>490</v>
      </c>
      <c r="E2468">
        <v>2018</v>
      </c>
      <c r="F2468" s="10">
        <v>43190</v>
      </c>
      <c r="G2468" t="s">
        <v>489</v>
      </c>
      <c r="H2468" t="s">
        <v>474</v>
      </c>
      <c r="I2468" t="s">
        <v>549</v>
      </c>
      <c r="J2468">
        <v>21422000000</v>
      </c>
      <c r="K2468">
        <v>201250829.04876</v>
      </c>
    </row>
    <row r="2469" spans="1:11" x14ac:dyDescent="0.25">
      <c r="A2469">
        <v>780</v>
      </c>
      <c r="B2469" t="s">
        <v>180</v>
      </c>
      <c r="C2469" t="s">
        <v>434</v>
      </c>
      <c r="E2469">
        <v>2018</v>
      </c>
      <c r="F2469" s="10">
        <v>43190</v>
      </c>
      <c r="G2469" t="s">
        <v>489</v>
      </c>
      <c r="H2469" t="s">
        <v>474</v>
      </c>
      <c r="I2469" t="s">
        <v>549</v>
      </c>
      <c r="J2469">
        <v>120331000000</v>
      </c>
      <c r="K2469">
        <v>1130459971.5370338</v>
      </c>
    </row>
    <row r="2470" spans="1:11" x14ac:dyDescent="0.25">
      <c r="A2470">
        <v>780</v>
      </c>
      <c r="B2470" t="s">
        <v>180</v>
      </c>
      <c r="C2470" t="s">
        <v>491</v>
      </c>
      <c r="E2470">
        <v>2018</v>
      </c>
      <c r="F2470" s="10">
        <v>43190</v>
      </c>
      <c r="G2470" t="s">
        <v>489</v>
      </c>
      <c r="H2470" t="s">
        <v>474</v>
      </c>
      <c r="I2470" t="s">
        <v>549</v>
      </c>
      <c r="J2470">
        <v>38429000000</v>
      </c>
      <c r="K2470">
        <v>361024559.3088786</v>
      </c>
    </row>
    <row r="2471" spans="1:11" x14ac:dyDescent="0.25">
      <c r="A2471">
        <v>882</v>
      </c>
      <c r="B2471" t="s">
        <v>172</v>
      </c>
      <c r="C2471" t="s">
        <v>2336</v>
      </c>
      <c r="E2471">
        <v>2018</v>
      </c>
      <c r="F2471" s="10">
        <v>43190</v>
      </c>
      <c r="G2471" t="s">
        <v>489</v>
      </c>
      <c r="H2471" t="s">
        <v>474</v>
      </c>
      <c r="I2471" t="s">
        <v>549</v>
      </c>
      <c r="J2471">
        <v>391348000000</v>
      </c>
      <c r="K2471">
        <v>3676552583.6324396</v>
      </c>
    </row>
    <row r="2472" spans="1:11" x14ac:dyDescent="0.25">
      <c r="A2472">
        <v>882</v>
      </c>
      <c r="B2472" t="s">
        <v>172</v>
      </c>
      <c r="C2472" t="s">
        <v>2337</v>
      </c>
      <c r="E2472">
        <v>2018</v>
      </c>
      <c r="F2472" s="10">
        <v>43190</v>
      </c>
      <c r="G2472" t="s">
        <v>489</v>
      </c>
      <c r="H2472" t="s">
        <v>474</v>
      </c>
      <c r="I2472" t="s">
        <v>549</v>
      </c>
      <c r="J2472">
        <v>19386000000</v>
      </c>
      <c r="K2472">
        <v>182123451.21553829</v>
      </c>
    </row>
    <row r="2473" spans="1:11" x14ac:dyDescent="0.25">
      <c r="A2473">
        <v>882</v>
      </c>
      <c r="B2473" t="s">
        <v>172</v>
      </c>
      <c r="C2473" t="s">
        <v>434</v>
      </c>
      <c r="E2473">
        <v>2018</v>
      </c>
      <c r="F2473" s="10">
        <v>43190</v>
      </c>
      <c r="G2473" t="s">
        <v>489</v>
      </c>
      <c r="H2473" t="s">
        <v>474</v>
      </c>
      <c r="I2473" t="s">
        <v>549</v>
      </c>
      <c r="J2473">
        <v>7831000000</v>
      </c>
      <c r="K2473">
        <v>73569005.801551655</v>
      </c>
    </row>
    <row r="2474" spans="1:11" x14ac:dyDescent="0.25">
      <c r="A2474">
        <v>1357</v>
      </c>
      <c r="B2474" t="s">
        <v>167</v>
      </c>
      <c r="C2474" t="s">
        <v>436</v>
      </c>
      <c r="E2474">
        <v>2018</v>
      </c>
      <c r="F2474" s="10">
        <v>43190</v>
      </c>
      <c r="G2474" t="s">
        <v>489</v>
      </c>
      <c r="H2474" t="s">
        <v>474</v>
      </c>
      <c r="I2474" t="s">
        <v>549</v>
      </c>
      <c r="J2474">
        <v>991296000000</v>
      </c>
      <c r="K2474">
        <v>9312815882.3975163</v>
      </c>
    </row>
    <row r="2475" spans="1:11" x14ac:dyDescent="0.25">
      <c r="A2475">
        <v>1357</v>
      </c>
      <c r="B2475" t="s">
        <v>167</v>
      </c>
      <c r="C2475" t="s">
        <v>2336</v>
      </c>
      <c r="E2475">
        <v>2018</v>
      </c>
      <c r="F2475" s="10">
        <v>43190</v>
      </c>
      <c r="G2475" t="s">
        <v>489</v>
      </c>
      <c r="H2475" t="s">
        <v>474</v>
      </c>
      <c r="I2475" t="s">
        <v>549</v>
      </c>
      <c r="J2475">
        <v>9368614000000</v>
      </c>
      <c r="K2475">
        <v>88014253316.115189</v>
      </c>
    </row>
    <row r="2476" spans="1:11" x14ac:dyDescent="0.25">
      <c r="A2476">
        <v>1357</v>
      </c>
      <c r="B2476" t="s">
        <v>167</v>
      </c>
      <c r="C2476" t="s">
        <v>2337</v>
      </c>
      <c r="E2476">
        <v>2018</v>
      </c>
      <c r="F2476" s="10">
        <v>43190</v>
      </c>
      <c r="G2476" t="s">
        <v>489</v>
      </c>
      <c r="H2476" t="s">
        <v>474</v>
      </c>
      <c r="I2476" t="s">
        <v>549</v>
      </c>
      <c r="J2476">
        <v>490918000000</v>
      </c>
      <c r="K2476">
        <v>4611971547.7060575</v>
      </c>
    </row>
    <row r="2477" spans="1:11" x14ac:dyDescent="0.25">
      <c r="A2477">
        <v>1357</v>
      </c>
      <c r="B2477" t="s">
        <v>167</v>
      </c>
      <c r="C2477" t="s">
        <v>490</v>
      </c>
      <c r="E2477">
        <v>2018</v>
      </c>
      <c r="F2477" s="10">
        <v>43190</v>
      </c>
      <c r="G2477" t="s">
        <v>489</v>
      </c>
      <c r="H2477" t="s">
        <v>474</v>
      </c>
      <c r="I2477" t="s">
        <v>549</v>
      </c>
      <c r="J2477">
        <v>4238000000</v>
      </c>
      <c r="K2477">
        <v>39814257.002550878</v>
      </c>
    </row>
    <row r="2478" spans="1:11" x14ac:dyDescent="0.25">
      <c r="A2478">
        <v>1357</v>
      </c>
      <c r="B2478" t="s">
        <v>167</v>
      </c>
      <c r="C2478" t="s">
        <v>434</v>
      </c>
      <c r="E2478">
        <v>2018</v>
      </c>
      <c r="F2478" s="10">
        <v>43190</v>
      </c>
      <c r="G2478" t="s">
        <v>489</v>
      </c>
      <c r="H2478" t="s">
        <v>474</v>
      </c>
      <c r="I2478" t="s">
        <v>549</v>
      </c>
      <c r="J2478">
        <v>364432000000</v>
      </c>
      <c r="K2478">
        <v>3423687897.1103396</v>
      </c>
    </row>
    <row r="2479" spans="1:11" x14ac:dyDescent="0.25">
      <c r="A2479">
        <v>1357</v>
      </c>
      <c r="B2479" t="s">
        <v>167</v>
      </c>
      <c r="C2479" t="s">
        <v>491</v>
      </c>
      <c r="E2479">
        <v>2018</v>
      </c>
      <c r="F2479" s="10">
        <v>43190</v>
      </c>
      <c r="G2479" t="s">
        <v>489</v>
      </c>
      <c r="H2479" t="s">
        <v>474</v>
      </c>
      <c r="I2479" t="s">
        <v>549</v>
      </c>
      <c r="J2479">
        <v>131708000000</v>
      </c>
      <c r="K2479">
        <v>1237342180.5785677</v>
      </c>
    </row>
    <row r="2480" spans="1:11" x14ac:dyDescent="0.25">
      <c r="A2480">
        <v>1358</v>
      </c>
      <c r="B2480" t="s">
        <v>169</v>
      </c>
      <c r="C2480" t="s">
        <v>436</v>
      </c>
      <c r="E2480">
        <v>2018</v>
      </c>
      <c r="F2480" s="10">
        <v>43190</v>
      </c>
      <c r="G2480" t="s">
        <v>489</v>
      </c>
      <c r="H2480" t="s">
        <v>474</v>
      </c>
      <c r="I2480" t="s">
        <v>549</v>
      </c>
      <c r="J2480">
        <v>13919000000</v>
      </c>
      <c r="K2480">
        <v>130763247.57397489</v>
      </c>
    </row>
    <row r="2481" spans="1:11" x14ac:dyDescent="0.25">
      <c r="A2481">
        <v>1358</v>
      </c>
      <c r="B2481" t="s">
        <v>169</v>
      </c>
      <c r="C2481" t="s">
        <v>2336</v>
      </c>
      <c r="E2481">
        <v>2018</v>
      </c>
      <c r="F2481" s="10">
        <v>43190</v>
      </c>
      <c r="G2481" t="s">
        <v>489</v>
      </c>
      <c r="H2481" t="s">
        <v>474</v>
      </c>
      <c r="I2481" t="s">
        <v>549</v>
      </c>
      <c r="J2481">
        <v>376437000000</v>
      </c>
      <c r="K2481">
        <v>3536469906.3872685</v>
      </c>
    </row>
    <row r="2482" spans="1:11" x14ac:dyDescent="0.25">
      <c r="A2482">
        <v>1358</v>
      </c>
      <c r="B2482" t="s">
        <v>169</v>
      </c>
      <c r="C2482" t="s">
        <v>2337</v>
      </c>
      <c r="E2482">
        <v>2018</v>
      </c>
      <c r="F2482" s="10">
        <v>43190</v>
      </c>
      <c r="G2482" t="s">
        <v>489</v>
      </c>
      <c r="H2482" t="s">
        <v>474</v>
      </c>
      <c r="I2482" t="s">
        <v>549</v>
      </c>
      <c r="J2482">
        <v>2104000000</v>
      </c>
      <c r="K2482">
        <v>19766209.705844041</v>
      </c>
    </row>
    <row r="2483" spans="1:11" x14ac:dyDescent="0.25">
      <c r="A2483">
        <v>1358</v>
      </c>
      <c r="B2483" t="s">
        <v>169</v>
      </c>
      <c r="C2483" t="s">
        <v>490</v>
      </c>
      <c r="E2483">
        <v>2018</v>
      </c>
      <c r="F2483" s="10">
        <v>43190</v>
      </c>
      <c r="G2483" t="s">
        <v>489</v>
      </c>
      <c r="H2483" t="s">
        <v>474</v>
      </c>
      <c r="I2483" t="s">
        <v>549</v>
      </c>
      <c r="J2483">
        <v>814000000</v>
      </c>
      <c r="K2483">
        <v>7647193.298743844</v>
      </c>
    </row>
    <row r="2484" spans="1:11" x14ac:dyDescent="0.25">
      <c r="A2484">
        <v>1358</v>
      </c>
      <c r="B2484" t="s">
        <v>169</v>
      </c>
      <c r="C2484" t="s">
        <v>434</v>
      </c>
      <c r="E2484">
        <v>2018</v>
      </c>
      <c r="F2484" s="10">
        <v>43190</v>
      </c>
      <c r="G2484" t="s">
        <v>489</v>
      </c>
      <c r="H2484" t="s">
        <v>474</v>
      </c>
      <c r="I2484" t="s">
        <v>549</v>
      </c>
      <c r="J2484">
        <v>9741000000</v>
      </c>
      <c r="K2484">
        <v>91512665.753149614</v>
      </c>
    </row>
    <row r="2485" spans="1:11" x14ac:dyDescent="0.25">
      <c r="A2485">
        <v>1358</v>
      </c>
      <c r="B2485" t="s">
        <v>169</v>
      </c>
      <c r="C2485" t="s">
        <v>491</v>
      </c>
      <c r="E2485">
        <v>2018</v>
      </c>
      <c r="F2485" s="10">
        <v>43190</v>
      </c>
      <c r="G2485" t="s">
        <v>489</v>
      </c>
      <c r="H2485" t="s">
        <v>474</v>
      </c>
      <c r="I2485" t="s">
        <v>549</v>
      </c>
      <c r="J2485">
        <v>1260000000</v>
      </c>
      <c r="K2485">
        <v>11837178.816237399</v>
      </c>
    </row>
    <row r="2486" spans="1:11" x14ac:dyDescent="0.25">
      <c r="A2486">
        <v>1431</v>
      </c>
      <c r="B2486" t="s">
        <v>174</v>
      </c>
      <c r="C2486" t="s">
        <v>436</v>
      </c>
      <c r="E2486">
        <v>2018</v>
      </c>
      <c r="F2486" s="10">
        <v>43190</v>
      </c>
      <c r="G2486" t="s">
        <v>489</v>
      </c>
      <c r="H2486" t="s">
        <v>474</v>
      </c>
      <c r="I2486" t="s">
        <v>549</v>
      </c>
      <c r="J2486">
        <v>6374000000</v>
      </c>
      <c r="K2486">
        <v>59881093.471981898</v>
      </c>
    </row>
    <row r="2487" spans="1:11" x14ac:dyDescent="0.25">
      <c r="A2487">
        <v>1431</v>
      </c>
      <c r="B2487" t="s">
        <v>174</v>
      </c>
      <c r="C2487" t="s">
        <v>2336</v>
      </c>
      <c r="E2487">
        <v>2018</v>
      </c>
      <c r="F2487" s="10">
        <v>43190</v>
      </c>
      <c r="G2487" t="s">
        <v>489</v>
      </c>
      <c r="H2487" t="s">
        <v>474</v>
      </c>
      <c r="I2487" t="s">
        <v>549</v>
      </c>
      <c r="J2487">
        <v>78766000000</v>
      </c>
      <c r="K2487">
        <v>739973989.396631</v>
      </c>
    </row>
    <row r="2488" spans="1:11" x14ac:dyDescent="0.25">
      <c r="A2488">
        <v>1431</v>
      </c>
      <c r="B2488" t="s">
        <v>174</v>
      </c>
      <c r="C2488" t="s">
        <v>2337</v>
      </c>
      <c r="E2488">
        <v>2018</v>
      </c>
      <c r="F2488" s="10">
        <v>43190</v>
      </c>
      <c r="G2488" t="s">
        <v>489</v>
      </c>
      <c r="H2488" t="s">
        <v>474</v>
      </c>
      <c r="I2488" t="s">
        <v>549</v>
      </c>
      <c r="J2488">
        <v>2577000000</v>
      </c>
      <c r="K2488">
        <v>24209849.055114113</v>
      </c>
    </row>
    <row r="2489" spans="1:11" x14ac:dyDescent="0.25">
      <c r="A2489">
        <v>1431</v>
      </c>
      <c r="B2489" t="s">
        <v>174</v>
      </c>
      <c r="C2489" t="s">
        <v>490</v>
      </c>
      <c r="E2489">
        <v>2018</v>
      </c>
      <c r="F2489" s="10">
        <v>43190</v>
      </c>
      <c r="G2489" t="s">
        <v>489</v>
      </c>
      <c r="H2489" t="s">
        <v>474</v>
      </c>
      <c r="I2489" t="s">
        <v>549</v>
      </c>
      <c r="J2489">
        <v>23000000</v>
      </c>
      <c r="K2489">
        <v>216075.48632814302</v>
      </c>
    </row>
    <row r="2490" spans="1:11" x14ac:dyDescent="0.25">
      <c r="A2490">
        <v>1431</v>
      </c>
      <c r="B2490" t="s">
        <v>174</v>
      </c>
      <c r="C2490" t="s">
        <v>434</v>
      </c>
      <c r="E2490">
        <v>2018</v>
      </c>
      <c r="F2490" s="10">
        <v>43190</v>
      </c>
      <c r="G2490" t="s">
        <v>489</v>
      </c>
      <c r="H2490" t="s">
        <v>474</v>
      </c>
      <c r="I2490" t="s">
        <v>549</v>
      </c>
      <c r="J2490">
        <v>1552000000</v>
      </c>
      <c r="K2490">
        <v>14580398.033968607</v>
      </c>
    </row>
    <row r="2491" spans="1:11" x14ac:dyDescent="0.25">
      <c r="A2491">
        <v>1431</v>
      </c>
      <c r="B2491" t="s">
        <v>174</v>
      </c>
      <c r="C2491" t="s">
        <v>491</v>
      </c>
      <c r="E2491">
        <v>2018</v>
      </c>
      <c r="F2491" s="10">
        <v>43190</v>
      </c>
      <c r="G2491" t="s">
        <v>489</v>
      </c>
      <c r="H2491" t="s">
        <v>474</v>
      </c>
      <c r="I2491" t="s">
        <v>549</v>
      </c>
      <c r="J2491">
        <v>2222000000</v>
      </c>
      <c r="K2491">
        <v>20874770.896571033</v>
      </c>
    </row>
    <row r="2492" spans="1:11" x14ac:dyDescent="0.25">
      <c r="A2492">
        <v>1437</v>
      </c>
      <c r="B2492" t="s">
        <v>178</v>
      </c>
      <c r="C2492" t="s">
        <v>2336</v>
      </c>
      <c r="E2492">
        <v>2018</v>
      </c>
      <c r="F2492" s="10">
        <v>43190</v>
      </c>
      <c r="G2492" t="s">
        <v>489</v>
      </c>
      <c r="H2492" t="s">
        <v>474</v>
      </c>
      <c r="I2492" t="s">
        <v>549</v>
      </c>
      <c r="J2492">
        <v>236815000000</v>
      </c>
      <c r="K2492">
        <v>2224778969.3390951</v>
      </c>
    </row>
    <row r="2493" spans="1:11" x14ac:dyDescent="0.25">
      <c r="A2493">
        <v>1437</v>
      </c>
      <c r="B2493" t="s">
        <v>178</v>
      </c>
      <c r="C2493" t="s">
        <v>2337</v>
      </c>
      <c r="E2493">
        <v>2018</v>
      </c>
      <c r="F2493" s="10">
        <v>43190</v>
      </c>
      <c r="G2493" t="s">
        <v>489</v>
      </c>
      <c r="H2493" t="s">
        <v>474</v>
      </c>
      <c r="I2493" t="s">
        <v>549</v>
      </c>
      <c r="J2493">
        <v>17897000000</v>
      </c>
      <c r="K2493">
        <v>168134912.12238154</v>
      </c>
    </row>
    <row r="2494" spans="1:11" x14ac:dyDescent="0.25">
      <c r="A2494">
        <v>1463</v>
      </c>
      <c r="B2494" t="s">
        <v>182</v>
      </c>
      <c r="C2494" t="s">
        <v>436</v>
      </c>
      <c r="E2494">
        <v>2018</v>
      </c>
      <c r="F2494" s="10">
        <v>43190</v>
      </c>
      <c r="G2494" t="s">
        <v>489</v>
      </c>
      <c r="H2494" t="s">
        <v>474</v>
      </c>
      <c r="I2494" t="s">
        <v>549</v>
      </c>
      <c r="J2494">
        <v>13206000000</v>
      </c>
      <c r="K2494">
        <v>124064907.49780247</v>
      </c>
    </row>
    <row r="2495" spans="1:11" x14ac:dyDescent="0.25">
      <c r="A2495">
        <v>1463</v>
      </c>
      <c r="B2495" t="s">
        <v>182</v>
      </c>
      <c r="C2495" t="s">
        <v>2336</v>
      </c>
      <c r="E2495">
        <v>2018</v>
      </c>
      <c r="F2495" s="10">
        <v>43190</v>
      </c>
      <c r="G2495" t="s">
        <v>489</v>
      </c>
      <c r="H2495" t="s">
        <v>474</v>
      </c>
      <c r="I2495" t="s">
        <v>549</v>
      </c>
      <c r="J2495">
        <v>241832000000</v>
      </c>
      <c r="K2495">
        <v>2271911609.1177168</v>
      </c>
    </row>
    <row r="2496" spans="1:11" x14ac:dyDescent="0.25">
      <c r="A2496">
        <v>1463</v>
      </c>
      <c r="B2496" t="s">
        <v>182</v>
      </c>
      <c r="C2496" t="s">
        <v>2337</v>
      </c>
      <c r="E2496">
        <v>2018</v>
      </c>
      <c r="F2496" s="10">
        <v>43190</v>
      </c>
      <c r="G2496" t="s">
        <v>489</v>
      </c>
      <c r="H2496" t="s">
        <v>474</v>
      </c>
      <c r="I2496" t="s">
        <v>549</v>
      </c>
      <c r="J2496">
        <v>7064000000</v>
      </c>
      <c r="K2496">
        <v>66363358.061826184</v>
      </c>
    </row>
    <row r="2497" spans="1:11" x14ac:dyDescent="0.25">
      <c r="A2497">
        <v>1463</v>
      </c>
      <c r="B2497" t="s">
        <v>182</v>
      </c>
      <c r="C2497" t="s">
        <v>490</v>
      </c>
      <c r="E2497">
        <v>2018</v>
      </c>
      <c r="F2497" s="10">
        <v>43190</v>
      </c>
      <c r="G2497" t="s">
        <v>489</v>
      </c>
      <c r="H2497" t="s">
        <v>474</v>
      </c>
      <c r="I2497" t="s">
        <v>549</v>
      </c>
      <c r="J2497">
        <v>-78000000</v>
      </c>
      <c r="K2497">
        <v>-732777.73624326766</v>
      </c>
    </row>
    <row r="2498" spans="1:11" x14ac:dyDescent="0.25">
      <c r="A2498">
        <v>1463</v>
      </c>
      <c r="B2498" t="s">
        <v>182</v>
      </c>
      <c r="C2498" t="s">
        <v>434</v>
      </c>
      <c r="E2498">
        <v>2018</v>
      </c>
      <c r="F2498" s="10">
        <v>43190</v>
      </c>
      <c r="G2498" t="s">
        <v>489</v>
      </c>
      <c r="H2498" t="s">
        <v>474</v>
      </c>
      <c r="I2498" t="s">
        <v>549</v>
      </c>
      <c r="J2498">
        <v>3012000000</v>
      </c>
      <c r="K2498">
        <v>28296494.122624643</v>
      </c>
    </row>
    <row r="2499" spans="1:11" x14ac:dyDescent="0.25">
      <c r="A2499">
        <v>1463</v>
      </c>
      <c r="B2499" t="s">
        <v>182</v>
      </c>
      <c r="C2499" t="s">
        <v>491</v>
      </c>
      <c r="E2499">
        <v>2018</v>
      </c>
      <c r="F2499" s="10">
        <v>43190</v>
      </c>
      <c r="G2499" t="s">
        <v>489</v>
      </c>
      <c r="H2499" t="s">
        <v>474</v>
      </c>
      <c r="I2499" t="s">
        <v>549</v>
      </c>
      <c r="J2499">
        <v>3208000000</v>
      </c>
      <c r="K2499">
        <v>30137833.049594905</v>
      </c>
    </row>
    <row r="2500" spans="1:11" x14ac:dyDescent="0.25">
      <c r="A2500">
        <v>1475</v>
      </c>
      <c r="B2500" t="s">
        <v>188</v>
      </c>
      <c r="C2500" t="s">
        <v>436</v>
      </c>
      <c r="E2500">
        <v>2018</v>
      </c>
      <c r="F2500" s="10">
        <v>43190</v>
      </c>
      <c r="G2500" t="s">
        <v>489</v>
      </c>
      <c r="H2500" t="s">
        <v>474</v>
      </c>
      <c r="I2500" t="s">
        <v>549</v>
      </c>
      <c r="J2500">
        <v>309026000000</v>
      </c>
      <c r="K2500">
        <v>2903171445.1322055</v>
      </c>
    </row>
    <row r="2501" spans="1:11" x14ac:dyDescent="0.25">
      <c r="A2501">
        <v>1475</v>
      </c>
      <c r="B2501" t="s">
        <v>188</v>
      </c>
      <c r="C2501" t="s">
        <v>2336</v>
      </c>
      <c r="E2501">
        <v>2018</v>
      </c>
      <c r="F2501" s="10">
        <v>43190</v>
      </c>
      <c r="G2501" t="s">
        <v>489</v>
      </c>
      <c r="H2501" t="s">
        <v>474</v>
      </c>
      <c r="I2501" t="s">
        <v>549</v>
      </c>
      <c r="J2501">
        <v>4110816000000</v>
      </c>
      <c r="K2501">
        <v>38619415930.674416</v>
      </c>
    </row>
    <row r="2502" spans="1:11" x14ac:dyDescent="0.25">
      <c r="A2502">
        <v>1475</v>
      </c>
      <c r="B2502" t="s">
        <v>188</v>
      </c>
      <c r="C2502" t="s">
        <v>2337</v>
      </c>
      <c r="E2502">
        <v>2018</v>
      </c>
      <c r="F2502" s="10">
        <v>43190</v>
      </c>
      <c r="G2502" t="s">
        <v>489</v>
      </c>
      <c r="H2502" t="s">
        <v>474</v>
      </c>
      <c r="I2502" t="s">
        <v>549</v>
      </c>
      <c r="J2502">
        <v>96173000000</v>
      </c>
      <c r="K2502">
        <v>903505554.20158684</v>
      </c>
    </row>
    <row r="2503" spans="1:11" x14ac:dyDescent="0.25">
      <c r="A2503">
        <v>1475</v>
      </c>
      <c r="B2503" t="s">
        <v>188</v>
      </c>
      <c r="C2503" t="s">
        <v>490</v>
      </c>
      <c r="E2503">
        <v>2018</v>
      </c>
      <c r="F2503" s="10">
        <v>43190</v>
      </c>
      <c r="G2503" t="s">
        <v>489</v>
      </c>
      <c r="H2503" t="s">
        <v>474</v>
      </c>
      <c r="I2503" t="s">
        <v>549</v>
      </c>
      <c r="J2503">
        <v>4881000000</v>
      </c>
      <c r="K2503">
        <v>45854976.033376783</v>
      </c>
    </row>
    <row r="2504" spans="1:11" x14ac:dyDescent="0.25">
      <c r="A2504">
        <v>1475</v>
      </c>
      <c r="B2504" t="s">
        <v>188</v>
      </c>
      <c r="C2504" t="s">
        <v>434</v>
      </c>
      <c r="E2504">
        <v>2018</v>
      </c>
      <c r="F2504" s="10">
        <v>43190</v>
      </c>
      <c r="G2504" t="s">
        <v>489</v>
      </c>
      <c r="H2504" t="s">
        <v>474</v>
      </c>
      <c r="I2504" t="s">
        <v>549</v>
      </c>
      <c r="J2504">
        <v>176104000000</v>
      </c>
      <c r="K2504">
        <v>1654424236.7100563</v>
      </c>
    </row>
    <row r="2505" spans="1:11" x14ac:dyDescent="0.25">
      <c r="A2505">
        <v>1475</v>
      </c>
      <c r="B2505" t="s">
        <v>188</v>
      </c>
      <c r="C2505" t="s">
        <v>491</v>
      </c>
      <c r="E2505">
        <v>2018</v>
      </c>
      <c r="F2505" s="10">
        <v>43190</v>
      </c>
      <c r="G2505" t="s">
        <v>489</v>
      </c>
      <c r="H2505" t="s">
        <v>474</v>
      </c>
      <c r="I2505" t="s">
        <v>549</v>
      </c>
      <c r="J2505">
        <v>31868000000</v>
      </c>
      <c r="K2505">
        <v>299386678.18718529</v>
      </c>
    </row>
    <row r="2506" spans="1:11" x14ac:dyDescent="0.25">
      <c r="A2506">
        <v>1531</v>
      </c>
      <c r="B2506" t="s">
        <v>196</v>
      </c>
      <c r="C2506" t="s">
        <v>2336</v>
      </c>
      <c r="E2506">
        <v>2018</v>
      </c>
      <c r="F2506" s="10">
        <v>43190</v>
      </c>
      <c r="G2506" t="s">
        <v>489</v>
      </c>
      <c r="H2506" t="s">
        <v>474</v>
      </c>
      <c r="I2506" t="s">
        <v>549</v>
      </c>
      <c r="J2506">
        <v>21603367000</v>
      </c>
      <c r="K2506">
        <v>202954696.99349374</v>
      </c>
    </row>
    <row r="2507" spans="1:11" x14ac:dyDescent="0.25">
      <c r="A2507">
        <v>1531</v>
      </c>
      <c r="B2507" t="s">
        <v>196</v>
      </c>
      <c r="C2507" t="s">
        <v>2337</v>
      </c>
      <c r="E2507">
        <v>2018</v>
      </c>
      <c r="F2507" s="10">
        <v>43190</v>
      </c>
      <c r="G2507" t="s">
        <v>489</v>
      </c>
      <c r="H2507" t="s">
        <v>474</v>
      </c>
      <c r="I2507" t="s">
        <v>549</v>
      </c>
      <c r="J2507">
        <v>1004000000</v>
      </c>
      <c r="K2507">
        <v>9432164.7075415477</v>
      </c>
    </row>
    <row r="2508" spans="1:11" x14ac:dyDescent="0.25">
      <c r="A2508">
        <v>1554</v>
      </c>
      <c r="B2508" t="s">
        <v>198</v>
      </c>
      <c r="C2508" t="s">
        <v>2336</v>
      </c>
      <c r="E2508">
        <v>2018</v>
      </c>
      <c r="F2508" s="10">
        <v>43190</v>
      </c>
      <c r="G2508" t="s">
        <v>489</v>
      </c>
      <c r="H2508" t="s">
        <v>474</v>
      </c>
      <c r="I2508" t="s">
        <v>549</v>
      </c>
      <c r="J2508">
        <v>79226000000</v>
      </c>
      <c r="K2508">
        <v>744295499.12319386</v>
      </c>
    </row>
    <row r="2509" spans="1:11" x14ac:dyDescent="0.25">
      <c r="A2509">
        <v>1554</v>
      </c>
      <c r="B2509" t="s">
        <v>198</v>
      </c>
      <c r="C2509" t="s">
        <v>2337</v>
      </c>
      <c r="E2509">
        <v>2018</v>
      </c>
      <c r="F2509" s="10">
        <v>43190</v>
      </c>
      <c r="G2509" t="s">
        <v>489</v>
      </c>
      <c r="H2509" t="s">
        <v>474</v>
      </c>
      <c r="I2509" t="s">
        <v>549</v>
      </c>
      <c r="J2509">
        <v>2780000000</v>
      </c>
      <c r="K2509">
        <v>26116950.086619027</v>
      </c>
    </row>
    <row r="2510" spans="1:11" x14ac:dyDescent="0.25">
      <c r="A2510">
        <v>1554</v>
      </c>
      <c r="B2510" t="s">
        <v>198</v>
      </c>
      <c r="C2510" t="s">
        <v>434</v>
      </c>
      <c r="E2510">
        <v>2018</v>
      </c>
      <c r="F2510" s="10">
        <v>43190</v>
      </c>
      <c r="G2510" t="s">
        <v>489</v>
      </c>
      <c r="H2510" t="s">
        <v>474</v>
      </c>
      <c r="I2510" t="s">
        <v>549</v>
      </c>
      <c r="J2510">
        <v>972000000</v>
      </c>
      <c r="K2510">
        <v>9131537.9439545665</v>
      </c>
    </row>
    <row r="2511" spans="1:11" x14ac:dyDescent="0.25">
      <c r="A2511">
        <v>1660</v>
      </c>
      <c r="B2511" t="s">
        <v>200</v>
      </c>
      <c r="C2511" t="s">
        <v>436</v>
      </c>
      <c r="E2511">
        <v>2018</v>
      </c>
      <c r="F2511" s="10">
        <v>43190</v>
      </c>
      <c r="G2511" t="s">
        <v>489</v>
      </c>
      <c r="H2511" t="s">
        <v>474</v>
      </c>
      <c r="I2511" t="s">
        <v>549</v>
      </c>
      <c r="J2511">
        <v>-100000000</v>
      </c>
      <c r="K2511">
        <v>-939458.63620931748</v>
      </c>
    </row>
    <row r="2512" spans="1:11" x14ac:dyDescent="0.25">
      <c r="A2512">
        <v>1660</v>
      </c>
      <c r="B2512" t="s">
        <v>200</v>
      </c>
      <c r="C2512" t="s">
        <v>2336</v>
      </c>
      <c r="E2512">
        <v>2018</v>
      </c>
      <c r="F2512" s="10">
        <v>43190</v>
      </c>
      <c r="G2512" t="s">
        <v>489</v>
      </c>
      <c r="H2512" t="s">
        <v>474</v>
      </c>
      <c r="I2512" t="s">
        <v>549</v>
      </c>
      <c r="J2512">
        <v>10709000000</v>
      </c>
      <c r="K2512">
        <v>100606625.35165581</v>
      </c>
    </row>
    <row r="2513" spans="1:11" x14ac:dyDescent="0.25">
      <c r="A2513">
        <v>1660</v>
      </c>
      <c r="B2513" t="s">
        <v>200</v>
      </c>
      <c r="C2513" t="s">
        <v>2337</v>
      </c>
      <c r="E2513">
        <v>2018</v>
      </c>
      <c r="F2513" s="10">
        <v>43190</v>
      </c>
      <c r="G2513" t="s">
        <v>489</v>
      </c>
      <c r="H2513" t="s">
        <v>474</v>
      </c>
      <c r="I2513" t="s">
        <v>549</v>
      </c>
      <c r="J2513">
        <v>-478000000</v>
      </c>
      <c r="K2513">
        <v>-4490612.2810805375</v>
      </c>
    </row>
    <row r="2514" spans="1:11" x14ac:dyDescent="0.25">
      <c r="A2514">
        <v>1660</v>
      </c>
      <c r="B2514" t="s">
        <v>200</v>
      </c>
      <c r="C2514" t="s">
        <v>490</v>
      </c>
      <c r="E2514">
        <v>2018</v>
      </c>
      <c r="F2514" s="10">
        <v>43190</v>
      </c>
      <c r="G2514" t="s">
        <v>489</v>
      </c>
      <c r="H2514" t="s">
        <v>474</v>
      </c>
      <c r="I2514" t="s">
        <v>549</v>
      </c>
      <c r="J2514">
        <v>-10000000</v>
      </c>
      <c r="K2514">
        <v>-93945.863620931748</v>
      </c>
    </row>
    <row r="2515" spans="1:11" x14ac:dyDescent="0.25">
      <c r="A2515">
        <v>1660</v>
      </c>
      <c r="B2515" t="s">
        <v>200</v>
      </c>
      <c r="C2515" t="s">
        <v>434</v>
      </c>
      <c r="E2515">
        <v>2018</v>
      </c>
      <c r="F2515" s="10">
        <v>43190</v>
      </c>
      <c r="G2515" t="s">
        <v>489</v>
      </c>
      <c r="H2515" t="s">
        <v>474</v>
      </c>
      <c r="I2515" t="s">
        <v>549</v>
      </c>
      <c r="J2515">
        <v>214000000</v>
      </c>
      <c r="K2515">
        <v>2010441.4814879394</v>
      </c>
    </row>
    <row r="2516" spans="1:11" x14ac:dyDescent="0.25">
      <c r="A2516">
        <v>1660</v>
      </c>
      <c r="B2516" t="s">
        <v>200</v>
      </c>
      <c r="C2516" t="s">
        <v>491</v>
      </c>
      <c r="E2516">
        <v>2018</v>
      </c>
      <c r="F2516" s="10">
        <v>43190</v>
      </c>
      <c r="G2516" t="s">
        <v>489</v>
      </c>
      <c r="H2516" t="s">
        <v>474</v>
      </c>
      <c r="I2516" t="s">
        <v>549</v>
      </c>
      <c r="J2516">
        <v>174000000</v>
      </c>
      <c r="K2516">
        <v>1634658.0270042124</v>
      </c>
    </row>
    <row r="2517" spans="1:11" x14ac:dyDescent="0.25">
      <c r="A2517">
        <v>1796</v>
      </c>
      <c r="B2517" t="s">
        <v>205</v>
      </c>
      <c r="C2517" t="s">
        <v>2336</v>
      </c>
      <c r="E2517">
        <v>2018</v>
      </c>
      <c r="F2517" s="10">
        <v>43190</v>
      </c>
      <c r="G2517" t="s">
        <v>489</v>
      </c>
      <c r="H2517" t="s">
        <v>474</v>
      </c>
      <c r="I2517" t="s">
        <v>549</v>
      </c>
      <c r="J2517">
        <v>2204858000000</v>
      </c>
      <c r="K2517">
        <v>20713728897.152031</v>
      </c>
    </row>
    <row r="2518" spans="1:11" x14ac:dyDescent="0.25">
      <c r="A2518">
        <v>1796</v>
      </c>
      <c r="B2518" t="s">
        <v>205</v>
      </c>
      <c r="C2518" t="s">
        <v>2337</v>
      </c>
      <c r="E2518">
        <v>2018</v>
      </c>
      <c r="F2518" s="10">
        <v>43190</v>
      </c>
      <c r="G2518" t="s">
        <v>489</v>
      </c>
      <c r="H2518" t="s">
        <v>474</v>
      </c>
      <c r="I2518" t="s">
        <v>549</v>
      </c>
      <c r="J2518">
        <v>95915000000</v>
      </c>
      <c r="K2518">
        <v>901081750.92016685</v>
      </c>
    </row>
    <row r="2519" spans="1:11" x14ac:dyDescent="0.25">
      <c r="A2519">
        <v>1801</v>
      </c>
      <c r="B2519" t="s">
        <v>211</v>
      </c>
      <c r="C2519" t="s">
        <v>436</v>
      </c>
      <c r="E2519">
        <v>2018</v>
      </c>
      <c r="F2519" s="10">
        <v>43190</v>
      </c>
      <c r="G2519" t="s">
        <v>489</v>
      </c>
      <c r="H2519" t="s">
        <v>474</v>
      </c>
      <c r="I2519" t="s">
        <v>549</v>
      </c>
      <c r="J2519">
        <v>-21861000000</v>
      </c>
      <c r="K2519">
        <v>-205375052.46171889</v>
      </c>
    </row>
    <row r="2520" spans="1:11" x14ac:dyDescent="0.25">
      <c r="A2520">
        <v>1801</v>
      </c>
      <c r="B2520" t="s">
        <v>211</v>
      </c>
      <c r="C2520" t="s">
        <v>2336</v>
      </c>
      <c r="E2520">
        <v>2018</v>
      </c>
      <c r="F2520" s="10">
        <v>43190</v>
      </c>
      <c r="G2520" t="s">
        <v>489</v>
      </c>
      <c r="H2520" t="s">
        <v>474</v>
      </c>
      <c r="I2520" t="s">
        <v>549</v>
      </c>
      <c r="J2520">
        <v>335697000000</v>
      </c>
      <c r="K2520">
        <v>3153734457.9955926</v>
      </c>
    </row>
    <row r="2521" spans="1:11" x14ac:dyDescent="0.25">
      <c r="A2521">
        <v>1801</v>
      </c>
      <c r="B2521" t="s">
        <v>211</v>
      </c>
      <c r="C2521" t="s">
        <v>2337</v>
      </c>
      <c r="E2521">
        <v>2018</v>
      </c>
      <c r="F2521" s="10">
        <v>43190</v>
      </c>
      <c r="G2521" t="s">
        <v>489</v>
      </c>
      <c r="H2521" t="s">
        <v>474</v>
      </c>
      <c r="I2521" t="s">
        <v>549</v>
      </c>
      <c r="J2521">
        <v>-26791000000</v>
      </c>
      <c r="K2521">
        <v>-251690363.22683823</v>
      </c>
    </row>
    <row r="2522" spans="1:11" x14ac:dyDescent="0.25">
      <c r="A2522">
        <v>1801</v>
      </c>
      <c r="B2522" t="s">
        <v>211</v>
      </c>
      <c r="C2522" t="s">
        <v>490</v>
      </c>
      <c r="E2522">
        <v>2018</v>
      </c>
      <c r="F2522" s="10">
        <v>43190</v>
      </c>
      <c r="G2522" t="s">
        <v>489</v>
      </c>
      <c r="H2522" t="s">
        <v>474</v>
      </c>
      <c r="I2522" t="s">
        <v>549</v>
      </c>
      <c r="J2522">
        <v>-722000000</v>
      </c>
      <c r="K2522">
        <v>-6782891.3534312723</v>
      </c>
    </row>
    <row r="2523" spans="1:11" x14ac:dyDescent="0.25">
      <c r="A2523">
        <v>1801</v>
      </c>
      <c r="B2523" t="s">
        <v>211</v>
      </c>
      <c r="C2523" t="s">
        <v>434</v>
      </c>
      <c r="E2523">
        <v>2018</v>
      </c>
      <c r="F2523" s="10">
        <v>43190</v>
      </c>
      <c r="G2523" t="s">
        <v>489</v>
      </c>
      <c r="H2523" t="s">
        <v>474</v>
      </c>
      <c r="I2523" t="s">
        <v>549</v>
      </c>
      <c r="J2523">
        <v>1221000000</v>
      </c>
      <c r="K2523">
        <v>11470789.948115766</v>
      </c>
    </row>
    <row r="2524" spans="1:11" x14ac:dyDescent="0.25">
      <c r="A2524">
        <v>1801</v>
      </c>
      <c r="B2524" t="s">
        <v>211</v>
      </c>
      <c r="C2524" t="s">
        <v>491</v>
      </c>
      <c r="E2524">
        <v>2018</v>
      </c>
      <c r="F2524" s="10">
        <v>43190</v>
      </c>
      <c r="G2524" t="s">
        <v>489</v>
      </c>
      <c r="H2524" t="s">
        <v>474</v>
      </c>
      <c r="I2524" t="s">
        <v>549</v>
      </c>
      <c r="J2524">
        <v>4431000000</v>
      </c>
      <c r="K2524">
        <v>41627412.170434855</v>
      </c>
    </row>
    <row r="2525" spans="1:11" x14ac:dyDescent="0.25">
      <c r="A2525">
        <v>8078</v>
      </c>
      <c r="B2525" t="s">
        <v>184</v>
      </c>
      <c r="C2525" t="s">
        <v>436</v>
      </c>
      <c r="E2525">
        <v>2018</v>
      </c>
      <c r="F2525" s="10">
        <v>43190</v>
      </c>
      <c r="G2525" t="s">
        <v>489</v>
      </c>
      <c r="H2525" t="s">
        <v>474</v>
      </c>
      <c r="I2525" t="s">
        <v>549</v>
      </c>
      <c r="J2525">
        <v>8049000000</v>
      </c>
      <c r="K2525">
        <v>75617025.62848796</v>
      </c>
    </row>
    <row r="2526" spans="1:11" x14ac:dyDescent="0.25">
      <c r="A2526">
        <v>8078</v>
      </c>
      <c r="B2526" t="s">
        <v>184</v>
      </c>
      <c r="C2526" t="s">
        <v>2336</v>
      </c>
      <c r="E2526">
        <v>2018</v>
      </c>
      <c r="F2526" s="10">
        <v>43190</v>
      </c>
      <c r="G2526" t="s">
        <v>489</v>
      </c>
      <c r="H2526" t="s">
        <v>474</v>
      </c>
      <c r="I2526" t="s">
        <v>549</v>
      </c>
      <c r="J2526">
        <v>110895000000</v>
      </c>
      <c r="K2526">
        <v>1041812654.6243227</v>
      </c>
    </row>
    <row r="2527" spans="1:11" x14ac:dyDescent="0.25">
      <c r="A2527">
        <v>8078</v>
      </c>
      <c r="B2527" t="s">
        <v>184</v>
      </c>
      <c r="C2527" t="s">
        <v>2337</v>
      </c>
      <c r="E2527">
        <v>2018</v>
      </c>
      <c r="F2527" s="10">
        <v>43190</v>
      </c>
      <c r="G2527" t="s">
        <v>489</v>
      </c>
      <c r="H2527" t="s">
        <v>474</v>
      </c>
      <c r="I2527" t="s">
        <v>549</v>
      </c>
      <c r="J2527">
        <v>3931000000</v>
      </c>
      <c r="K2527">
        <v>36930118.989388272</v>
      </c>
    </row>
    <row r="2528" spans="1:11" x14ac:dyDescent="0.25">
      <c r="A2528">
        <v>8078</v>
      </c>
      <c r="B2528" t="s">
        <v>184</v>
      </c>
      <c r="C2528" t="s">
        <v>490</v>
      </c>
      <c r="E2528">
        <v>2018</v>
      </c>
      <c r="F2528" s="10">
        <v>43190</v>
      </c>
      <c r="G2528" t="s">
        <v>489</v>
      </c>
      <c r="H2528" t="s">
        <v>474</v>
      </c>
      <c r="I2528" t="s">
        <v>549</v>
      </c>
      <c r="J2528">
        <v>24000000</v>
      </c>
      <c r="K2528">
        <v>225470.07269023618</v>
      </c>
    </row>
    <row r="2529" spans="1:11" x14ac:dyDescent="0.25">
      <c r="A2529">
        <v>8078</v>
      </c>
      <c r="B2529" t="s">
        <v>184</v>
      </c>
      <c r="C2529" t="s">
        <v>434</v>
      </c>
      <c r="E2529">
        <v>2018</v>
      </c>
      <c r="F2529" s="10">
        <v>43190</v>
      </c>
      <c r="G2529" t="s">
        <v>489</v>
      </c>
      <c r="H2529" t="s">
        <v>474</v>
      </c>
      <c r="I2529" t="s">
        <v>549</v>
      </c>
      <c r="J2529">
        <v>1581000000</v>
      </c>
      <c r="K2529">
        <v>14852841.038469309</v>
      </c>
    </row>
    <row r="2530" spans="1:11" x14ac:dyDescent="0.25">
      <c r="A2530">
        <v>8078</v>
      </c>
      <c r="B2530" t="s">
        <v>184</v>
      </c>
      <c r="C2530" t="s">
        <v>491</v>
      </c>
      <c r="E2530">
        <v>2018</v>
      </c>
      <c r="F2530" s="10">
        <v>43190</v>
      </c>
      <c r="G2530" t="s">
        <v>489</v>
      </c>
      <c r="H2530" t="s">
        <v>474</v>
      </c>
      <c r="I2530" t="s">
        <v>549</v>
      </c>
      <c r="J2530">
        <v>2513000000</v>
      </c>
      <c r="K2530">
        <v>23608595.527940147</v>
      </c>
    </row>
    <row r="2531" spans="1:11" x14ac:dyDescent="0.25">
      <c r="A2531">
        <v>8096</v>
      </c>
      <c r="B2531" t="s">
        <v>162</v>
      </c>
      <c r="C2531" t="s">
        <v>436</v>
      </c>
      <c r="E2531">
        <v>2018</v>
      </c>
      <c r="F2531" s="10">
        <v>43190</v>
      </c>
      <c r="G2531" t="s">
        <v>489</v>
      </c>
      <c r="H2531" t="s">
        <v>474</v>
      </c>
      <c r="I2531" t="s">
        <v>549</v>
      </c>
      <c r="J2531">
        <v>316264000000</v>
      </c>
      <c r="K2531">
        <v>2971169461.221036</v>
      </c>
    </row>
    <row r="2532" spans="1:11" x14ac:dyDescent="0.25">
      <c r="A2532">
        <v>8096</v>
      </c>
      <c r="B2532" t="s">
        <v>162</v>
      </c>
      <c r="C2532" t="s">
        <v>2336</v>
      </c>
      <c r="E2532">
        <v>2018</v>
      </c>
      <c r="F2532" s="10">
        <v>43190</v>
      </c>
      <c r="G2532" t="s">
        <v>489</v>
      </c>
      <c r="H2532" t="s">
        <v>474</v>
      </c>
      <c r="I2532" t="s">
        <v>549</v>
      </c>
      <c r="J2532">
        <v>2042216000000</v>
      </c>
      <c r="K2532">
        <v>19185774582.048473</v>
      </c>
    </row>
    <row r="2533" spans="1:11" x14ac:dyDescent="0.25">
      <c r="A2533">
        <v>8096</v>
      </c>
      <c r="B2533" t="s">
        <v>162</v>
      </c>
      <c r="C2533" t="s">
        <v>2337</v>
      </c>
      <c r="E2533">
        <v>2018</v>
      </c>
      <c r="F2533" s="10">
        <v>43190</v>
      </c>
      <c r="G2533" t="s">
        <v>489</v>
      </c>
      <c r="H2533" t="s">
        <v>474</v>
      </c>
      <c r="I2533" t="s">
        <v>549</v>
      </c>
      <c r="J2533">
        <v>172190000000</v>
      </c>
      <c r="K2533">
        <v>1617653825.6888237</v>
      </c>
    </row>
    <row r="2534" spans="1:11" x14ac:dyDescent="0.25">
      <c r="A2534">
        <v>8096</v>
      </c>
      <c r="B2534" t="s">
        <v>162</v>
      </c>
      <c r="C2534" t="s">
        <v>490</v>
      </c>
      <c r="E2534">
        <v>2018</v>
      </c>
      <c r="F2534" s="10">
        <v>43190</v>
      </c>
      <c r="G2534" t="s">
        <v>489</v>
      </c>
      <c r="H2534" t="s">
        <v>474</v>
      </c>
      <c r="I2534" t="s">
        <v>549</v>
      </c>
      <c r="J2534">
        <v>2516000000</v>
      </c>
      <c r="K2534">
        <v>23636779.287026428</v>
      </c>
    </row>
    <row r="2535" spans="1:11" x14ac:dyDescent="0.25">
      <c r="A2535">
        <v>8096</v>
      </c>
      <c r="B2535" t="s">
        <v>162</v>
      </c>
      <c r="C2535" t="s">
        <v>434</v>
      </c>
      <c r="E2535">
        <v>2018</v>
      </c>
      <c r="F2535" s="10">
        <v>43190</v>
      </c>
      <c r="G2535" t="s">
        <v>489</v>
      </c>
      <c r="H2535" t="s">
        <v>474</v>
      </c>
      <c r="I2535" t="s">
        <v>549</v>
      </c>
      <c r="J2535">
        <v>95415000000</v>
      </c>
      <c r="K2535">
        <v>896384457.73912024</v>
      </c>
    </row>
    <row r="2536" spans="1:11" x14ac:dyDescent="0.25">
      <c r="A2536">
        <v>8096</v>
      </c>
      <c r="B2536" t="s">
        <v>162</v>
      </c>
      <c r="C2536" t="s">
        <v>491</v>
      </c>
      <c r="E2536">
        <v>2018</v>
      </c>
      <c r="F2536" s="10">
        <v>43190</v>
      </c>
      <c r="G2536" t="s">
        <v>489</v>
      </c>
      <c r="H2536" t="s">
        <v>474</v>
      </c>
      <c r="I2536" t="s">
        <v>549</v>
      </c>
      <c r="J2536">
        <v>46143000000</v>
      </c>
      <c r="K2536">
        <v>433494398.50606537</v>
      </c>
    </row>
    <row r="2537" spans="1:11" x14ac:dyDescent="0.25">
      <c r="A2537">
        <v>8175</v>
      </c>
      <c r="B2537" t="s">
        <v>207</v>
      </c>
      <c r="C2537" t="s">
        <v>436</v>
      </c>
      <c r="E2537">
        <v>2018</v>
      </c>
      <c r="F2537" s="10">
        <v>43190</v>
      </c>
      <c r="G2537" t="s">
        <v>489</v>
      </c>
      <c r="H2537" t="s">
        <v>474</v>
      </c>
      <c r="I2537" t="s">
        <v>549</v>
      </c>
      <c r="J2537">
        <v>3175000000</v>
      </c>
      <c r="K2537">
        <v>29827811.699645828</v>
      </c>
    </row>
    <row r="2538" spans="1:11" x14ac:dyDescent="0.25">
      <c r="A2538">
        <v>8175</v>
      </c>
      <c r="B2538" t="s">
        <v>207</v>
      </c>
      <c r="C2538" t="s">
        <v>2336</v>
      </c>
      <c r="E2538">
        <v>2018</v>
      </c>
      <c r="F2538" s="10">
        <v>43190</v>
      </c>
      <c r="G2538" t="s">
        <v>489</v>
      </c>
      <c r="H2538" t="s">
        <v>474</v>
      </c>
      <c r="I2538" t="s">
        <v>549</v>
      </c>
      <c r="J2538">
        <v>45381000000</v>
      </c>
      <c r="K2538">
        <v>426335723.69815034</v>
      </c>
    </row>
    <row r="2539" spans="1:11" x14ac:dyDescent="0.25">
      <c r="A2539">
        <v>8175</v>
      </c>
      <c r="B2539" t="s">
        <v>207</v>
      </c>
      <c r="C2539" t="s">
        <v>2337</v>
      </c>
      <c r="E2539">
        <v>2018</v>
      </c>
      <c r="F2539" s="10">
        <v>43190</v>
      </c>
      <c r="G2539" t="s">
        <v>489</v>
      </c>
      <c r="H2539" t="s">
        <v>474</v>
      </c>
      <c r="I2539" t="s">
        <v>549</v>
      </c>
      <c r="J2539">
        <v>875000000</v>
      </c>
      <c r="K2539">
        <v>8220263.0668315282</v>
      </c>
    </row>
    <row r="2540" spans="1:11" x14ac:dyDescent="0.25">
      <c r="A2540">
        <v>8175</v>
      </c>
      <c r="B2540" t="s">
        <v>207</v>
      </c>
      <c r="C2540" t="s">
        <v>490</v>
      </c>
      <c r="E2540">
        <v>2018</v>
      </c>
      <c r="F2540" s="10">
        <v>43190</v>
      </c>
      <c r="G2540" t="s">
        <v>489</v>
      </c>
      <c r="H2540" t="s">
        <v>474</v>
      </c>
      <c r="I2540" t="s">
        <v>549</v>
      </c>
      <c r="J2540">
        <v>95000000</v>
      </c>
      <c r="K2540">
        <v>892485.70439885161</v>
      </c>
    </row>
    <row r="2541" spans="1:11" x14ac:dyDescent="0.25">
      <c r="A2541">
        <v>8175</v>
      </c>
      <c r="B2541" t="s">
        <v>207</v>
      </c>
      <c r="C2541" t="s">
        <v>434</v>
      </c>
      <c r="E2541">
        <v>2018</v>
      </c>
      <c r="F2541" s="10">
        <v>43190</v>
      </c>
      <c r="G2541" t="s">
        <v>489</v>
      </c>
      <c r="H2541" t="s">
        <v>474</v>
      </c>
      <c r="I2541" t="s">
        <v>549</v>
      </c>
      <c r="J2541">
        <v>1636000000</v>
      </c>
      <c r="K2541">
        <v>15369543.288384434</v>
      </c>
    </row>
    <row r="2542" spans="1:11" x14ac:dyDescent="0.25">
      <c r="A2542">
        <v>8175</v>
      </c>
      <c r="B2542" t="s">
        <v>207</v>
      </c>
      <c r="C2542" t="s">
        <v>491</v>
      </c>
      <c r="E2542">
        <v>2018</v>
      </c>
      <c r="F2542" s="10">
        <v>43190</v>
      </c>
      <c r="G2542" t="s">
        <v>489</v>
      </c>
      <c r="H2542" t="s">
        <v>474</v>
      </c>
      <c r="I2542" t="s">
        <v>549</v>
      </c>
      <c r="J2542">
        <v>569000000</v>
      </c>
      <c r="K2542">
        <v>5345519.6400310164</v>
      </c>
    </row>
    <row r="2543" spans="1:11" x14ac:dyDescent="0.25">
      <c r="A2543">
        <v>8437</v>
      </c>
      <c r="B2543" t="s">
        <v>209</v>
      </c>
      <c r="C2543" t="s">
        <v>2336</v>
      </c>
      <c r="E2543">
        <v>2018</v>
      </c>
      <c r="F2543" s="10">
        <v>43190</v>
      </c>
      <c r="G2543" t="s">
        <v>489</v>
      </c>
      <c r="H2543" t="s">
        <v>474</v>
      </c>
      <c r="I2543" t="s">
        <v>549</v>
      </c>
      <c r="J2543">
        <v>3947596000000</v>
      </c>
      <c r="K2543">
        <v>37086031544.653564</v>
      </c>
    </row>
    <row r="2544" spans="1:11" x14ac:dyDescent="0.25">
      <c r="A2544">
        <v>8437</v>
      </c>
      <c r="B2544" t="s">
        <v>209</v>
      </c>
      <c r="C2544" t="s">
        <v>2337</v>
      </c>
      <c r="E2544">
        <v>2018</v>
      </c>
      <c r="F2544" s="10">
        <v>43190</v>
      </c>
      <c r="G2544" t="s">
        <v>489</v>
      </c>
      <c r="H2544" t="s">
        <v>474</v>
      </c>
      <c r="I2544" t="s">
        <v>549</v>
      </c>
      <c r="J2544">
        <v>804011000000</v>
      </c>
      <c r="K2544">
        <v>7553350775.5728951</v>
      </c>
    </row>
    <row r="2545" spans="1:11" x14ac:dyDescent="0.25">
      <c r="A2545">
        <v>8437</v>
      </c>
      <c r="B2545" t="s">
        <v>209</v>
      </c>
      <c r="C2545" t="s">
        <v>434</v>
      </c>
      <c r="E2545">
        <v>2018</v>
      </c>
      <c r="F2545" s="10">
        <v>43190</v>
      </c>
      <c r="G2545" t="s">
        <v>489</v>
      </c>
      <c r="H2545" t="s">
        <v>474</v>
      </c>
      <c r="I2545" t="s">
        <v>549</v>
      </c>
      <c r="J2545">
        <v>118070000000</v>
      </c>
      <c r="K2545">
        <v>1109218811.772341</v>
      </c>
    </row>
    <row r="2546" spans="1:11" x14ac:dyDescent="0.25">
      <c r="A2546">
        <v>8437</v>
      </c>
      <c r="B2546" t="s">
        <v>209</v>
      </c>
      <c r="C2546" t="s">
        <v>491</v>
      </c>
      <c r="E2546">
        <v>2018</v>
      </c>
      <c r="F2546" s="10">
        <v>43190</v>
      </c>
      <c r="G2546" t="s">
        <v>489</v>
      </c>
      <c r="H2546" t="s">
        <v>474</v>
      </c>
      <c r="I2546" t="s">
        <v>549</v>
      </c>
      <c r="J2546">
        <v>61938000000</v>
      </c>
      <c r="K2546">
        <v>581881890.09532702</v>
      </c>
    </row>
    <row r="2547" spans="1:11" x14ac:dyDescent="0.25">
      <c r="A2547">
        <v>9044</v>
      </c>
      <c r="B2547" t="s">
        <v>202</v>
      </c>
      <c r="C2547" t="s">
        <v>436</v>
      </c>
      <c r="E2547">
        <v>2018</v>
      </c>
      <c r="F2547" s="10">
        <v>43190</v>
      </c>
      <c r="G2547" t="s">
        <v>489</v>
      </c>
      <c r="H2547" t="s">
        <v>474</v>
      </c>
      <c r="I2547" t="s">
        <v>549</v>
      </c>
      <c r="J2547">
        <v>536969000000</v>
      </c>
      <c r="K2547">
        <v>5044601644.2668095</v>
      </c>
    </row>
    <row r="2548" spans="1:11" x14ac:dyDescent="0.25">
      <c r="A2548">
        <v>9044</v>
      </c>
      <c r="B2548" t="s">
        <v>202</v>
      </c>
      <c r="C2548" t="s">
        <v>2336</v>
      </c>
      <c r="E2548">
        <v>2018</v>
      </c>
      <c r="F2548" s="10">
        <v>43190</v>
      </c>
      <c r="G2548" t="s">
        <v>489</v>
      </c>
      <c r="H2548" t="s">
        <v>474</v>
      </c>
      <c r="I2548" t="s">
        <v>549</v>
      </c>
      <c r="J2548">
        <v>4827323000000</v>
      </c>
      <c r="K2548">
        <v>45350702821.218712</v>
      </c>
    </row>
    <row r="2549" spans="1:11" x14ac:dyDescent="0.25">
      <c r="A2549">
        <v>9044</v>
      </c>
      <c r="B2549" t="s">
        <v>202</v>
      </c>
      <c r="C2549" t="s">
        <v>2337</v>
      </c>
      <c r="E2549">
        <v>2018</v>
      </c>
      <c r="F2549" s="10">
        <v>43190</v>
      </c>
      <c r="G2549" t="s">
        <v>489</v>
      </c>
      <c r="H2549" t="s">
        <v>474</v>
      </c>
      <c r="I2549" t="s">
        <v>549</v>
      </c>
      <c r="J2549">
        <v>333910000000</v>
      </c>
      <c r="K2549">
        <v>3136946332.166532</v>
      </c>
    </row>
    <row r="2550" spans="1:11" x14ac:dyDescent="0.25">
      <c r="A2550">
        <v>9044</v>
      </c>
      <c r="B2550" t="s">
        <v>202</v>
      </c>
      <c r="C2550" t="s">
        <v>490</v>
      </c>
      <c r="E2550">
        <v>2018</v>
      </c>
      <c r="F2550" s="10">
        <v>43190</v>
      </c>
      <c r="G2550" t="s">
        <v>489</v>
      </c>
      <c r="H2550" t="s">
        <v>474</v>
      </c>
      <c r="I2550" t="s">
        <v>549</v>
      </c>
      <c r="J2550">
        <v>5767000000</v>
      </c>
      <c r="K2550">
        <v>54178579.550191335</v>
      </c>
    </row>
    <row r="2551" spans="1:11" x14ac:dyDescent="0.25">
      <c r="A2551">
        <v>9044</v>
      </c>
      <c r="B2551" t="s">
        <v>202</v>
      </c>
      <c r="C2551" t="s">
        <v>434</v>
      </c>
      <c r="E2551">
        <v>2018</v>
      </c>
      <c r="F2551" s="10">
        <v>43190</v>
      </c>
      <c r="G2551" t="s">
        <v>489</v>
      </c>
      <c r="H2551" t="s">
        <v>474</v>
      </c>
      <c r="I2551" t="s">
        <v>549</v>
      </c>
      <c r="J2551">
        <v>118907000000</v>
      </c>
      <c r="K2551">
        <v>1117082080.5574131</v>
      </c>
    </row>
    <row r="2552" spans="1:11" x14ac:dyDescent="0.25">
      <c r="A2552">
        <v>9044</v>
      </c>
      <c r="B2552" t="s">
        <v>202</v>
      </c>
      <c r="C2552" t="s">
        <v>491</v>
      </c>
      <c r="E2552">
        <v>2018</v>
      </c>
      <c r="F2552" s="10">
        <v>43190</v>
      </c>
      <c r="G2552" t="s">
        <v>489</v>
      </c>
      <c r="H2552" t="s">
        <v>474</v>
      </c>
      <c r="I2552" t="s">
        <v>549</v>
      </c>
      <c r="J2552">
        <v>78385000000</v>
      </c>
      <c r="K2552">
        <v>736394651.99267352</v>
      </c>
    </row>
    <row r="2553" spans="1:11" x14ac:dyDescent="0.25">
      <c r="A2553">
        <v>9059</v>
      </c>
      <c r="B2553" t="s">
        <v>191</v>
      </c>
      <c r="C2553" t="s">
        <v>436</v>
      </c>
      <c r="E2553">
        <v>2018</v>
      </c>
      <c r="F2553" s="10">
        <v>43190</v>
      </c>
      <c r="G2553" t="s">
        <v>489</v>
      </c>
      <c r="H2553" t="s">
        <v>474</v>
      </c>
      <c r="I2553" t="s">
        <v>549</v>
      </c>
      <c r="J2553">
        <v>766943000000</v>
      </c>
      <c r="K2553">
        <v>7205112248.3028259</v>
      </c>
    </row>
    <row r="2554" spans="1:11" x14ac:dyDescent="0.25">
      <c r="A2554">
        <v>9059</v>
      </c>
      <c r="B2554" t="s">
        <v>191</v>
      </c>
      <c r="C2554" t="s">
        <v>2336</v>
      </c>
      <c r="E2554">
        <v>2018</v>
      </c>
      <c r="F2554" s="10">
        <v>43190</v>
      </c>
      <c r="G2554" t="s">
        <v>489</v>
      </c>
      <c r="H2554" t="s">
        <v>474</v>
      </c>
      <c r="I2554" t="s">
        <v>549</v>
      </c>
      <c r="J2554">
        <v>4892149000000</v>
      </c>
      <c r="K2554">
        <v>45959716276.72776</v>
      </c>
    </row>
    <row r="2555" spans="1:11" x14ac:dyDescent="0.25">
      <c r="A2555">
        <v>9059</v>
      </c>
      <c r="B2555" t="s">
        <v>191</v>
      </c>
      <c r="C2555" t="s">
        <v>2337</v>
      </c>
      <c r="E2555">
        <v>2018</v>
      </c>
      <c r="F2555" s="10">
        <v>43190</v>
      </c>
      <c r="G2555" t="s">
        <v>489</v>
      </c>
      <c r="H2555" t="s">
        <v>474</v>
      </c>
      <c r="I2555" t="s">
        <v>549</v>
      </c>
      <c r="J2555">
        <v>441302000000</v>
      </c>
      <c r="K2555">
        <v>4145849750.764442</v>
      </c>
    </row>
    <row r="2556" spans="1:11" x14ac:dyDescent="0.25">
      <c r="A2556">
        <v>9059</v>
      </c>
      <c r="B2556" t="s">
        <v>191</v>
      </c>
      <c r="C2556" t="s">
        <v>490</v>
      </c>
      <c r="E2556">
        <v>2018</v>
      </c>
      <c r="F2556" s="10">
        <v>43190</v>
      </c>
      <c r="G2556" t="s">
        <v>489</v>
      </c>
      <c r="H2556" t="s">
        <v>474</v>
      </c>
      <c r="I2556" t="s">
        <v>549</v>
      </c>
      <c r="J2556">
        <v>29972000000</v>
      </c>
      <c r="K2556">
        <v>281574542.44465661</v>
      </c>
    </row>
    <row r="2557" spans="1:11" x14ac:dyDescent="0.25">
      <c r="A2557">
        <v>9059</v>
      </c>
      <c r="B2557" t="s">
        <v>191</v>
      </c>
      <c r="C2557" t="s">
        <v>434</v>
      </c>
      <c r="E2557">
        <v>2018</v>
      </c>
      <c r="F2557" s="10">
        <v>43190</v>
      </c>
      <c r="G2557" t="s">
        <v>489</v>
      </c>
      <c r="H2557" t="s">
        <v>474</v>
      </c>
      <c r="I2557" t="s">
        <v>549</v>
      </c>
      <c r="J2557">
        <v>192587000000</v>
      </c>
      <c r="K2557">
        <v>1809275203.7164383</v>
      </c>
    </row>
    <row r="2558" spans="1:11" x14ac:dyDescent="0.25">
      <c r="A2558">
        <v>9059</v>
      </c>
      <c r="B2558" t="s">
        <v>191</v>
      </c>
      <c r="C2558" t="s">
        <v>491</v>
      </c>
      <c r="E2558">
        <v>2018</v>
      </c>
      <c r="F2558" s="10">
        <v>43190</v>
      </c>
      <c r="G2558" t="s">
        <v>489</v>
      </c>
      <c r="H2558" t="s">
        <v>474</v>
      </c>
      <c r="I2558" t="s">
        <v>549</v>
      </c>
      <c r="J2558">
        <v>103082000000</v>
      </c>
      <c r="K2558">
        <v>968412751.37728858</v>
      </c>
    </row>
    <row r="2559" spans="1:11" x14ac:dyDescent="0.25">
      <c r="A2559">
        <v>10965</v>
      </c>
      <c r="B2559" t="s">
        <v>171</v>
      </c>
      <c r="C2559" t="s">
        <v>436</v>
      </c>
      <c r="E2559">
        <v>2018</v>
      </c>
      <c r="F2559" s="10">
        <v>43190</v>
      </c>
      <c r="G2559" t="s">
        <v>489</v>
      </c>
      <c r="H2559" t="s">
        <v>474</v>
      </c>
      <c r="I2559" t="s">
        <v>549</v>
      </c>
      <c r="J2559">
        <v>658707000000</v>
      </c>
      <c r="K2559">
        <v>6188279798.8153086</v>
      </c>
    </row>
    <row r="2560" spans="1:11" x14ac:dyDescent="0.25">
      <c r="A2560">
        <v>10965</v>
      </c>
      <c r="B2560" t="s">
        <v>171</v>
      </c>
      <c r="C2560" t="s">
        <v>2336</v>
      </c>
      <c r="E2560">
        <v>2018</v>
      </c>
      <c r="F2560" s="10">
        <v>43190</v>
      </c>
      <c r="G2560" t="s">
        <v>489</v>
      </c>
      <c r="H2560" t="s">
        <v>474</v>
      </c>
      <c r="I2560" t="s">
        <v>549</v>
      </c>
      <c r="J2560">
        <v>5510059000000</v>
      </c>
      <c r="K2560">
        <v>51764725135.728752</v>
      </c>
    </row>
    <row r="2561" spans="1:11" x14ac:dyDescent="0.25">
      <c r="A2561">
        <v>10965</v>
      </c>
      <c r="B2561" t="s">
        <v>171</v>
      </c>
      <c r="C2561" t="s">
        <v>2337</v>
      </c>
      <c r="E2561">
        <v>2018</v>
      </c>
      <c r="F2561" s="10">
        <v>43190</v>
      </c>
      <c r="G2561" t="s">
        <v>489</v>
      </c>
      <c r="H2561" t="s">
        <v>474</v>
      </c>
      <c r="I2561" t="s">
        <v>549</v>
      </c>
      <c r="J2561">
        <v>431720000000</v>
      </c>
      <c r="K2561">
        <v>4055830824.2428656</v>
      </c>
    </row>
    <row r="2562" spans="1:11" x14ac:dyDescent="0.25">
      <c r="A2562">
        <v>10965</v>
      </c>
      <c r="B2562" t="s">
        <v>171</v>
      </c>
      <c r="C2562" t="s">
        <v>490</v>
      </c>
      <c r="E2562">
        <v>2018</v>
      </c>
      <c r="F2562" s="10">
        <v>43190</v>
      </c>
      <c r="G2562" t="s">
        <v>489</v>
      </c>
      <c r="H2562" t="s">
        <v>474</v>
      </c>
      <c r="I2562" t="s">
        <v>549</v>
      </c>
      <c r="J2562">
        <v>6747000000</v>
      </c>
      <c r="K2562">
        <v>63385274.18504265</v>
      </c>
    </row>
    <row r="2563" spans="1:11" x14ac:dyDescent="0.25">
      <c r="A2563">
        <v>10965</v>
      </c>
      <c r="B2563" t="s">
        <v>171</v>
      </c>
      <c r="C2563" t="s">
        <v>434</v>
      </c>
      <c r="E2563">
        <v>2018</v>
      </c>
      <c r="F2563" s="10">
        <v>43190</v>
      </c>
      <c r="G2563" t="s">
        <v>489</v>
      </c>
      <c r="H2563" t="s">
        <v>474</v>
      </c>
      <c r="I2563" t="s">
        <v>549</v>
      </c>
      <c r="J2563">
        <v>114102000000</v>
      </c>
      <c r="K2563">
        <v>1071941093.0875554</v>
      </c>
    </row>
    <row r="2564" spans="1:11" x14ac:dyDescent="0.25">
      <c r="A2564">
        <v>10965</v>
      </c>
      <c r="B2564" t="s">
        <v>171</v>
      </c>
      <c r="C2564" t="s">
        <v>491</v>
      </c>
      <c r="E2564">
        <v>2018</v>
      </c>
      <c r="F2564" s="10">
        <v>43190</v>
      </c>
      <c r="G2564" t="s">
        <v>489</v>
      </c>
      <c r="H2564" t="s">
        <v>474</v>
      </c>
      <c r="I2564" t="s">
        <v>549</v>
      </c>
      <c r="J2564">
        <v>106138000000</v>
      </c>
      <c r="K2564">
        <v>997122607.29984534</v>
      </c>
    </row>
    <row r="2565" spans="1:11" x14ac:dyDescent="0.25">
      <c r="A2565">
        <v>11237</v>
      </c>
      <c r="B2565" t="s">
        <v>186</v>
      </c>
      <c r="C2565" t="s">
        <v>436</v>
      </c>
      <c r="E2565">
        <v>2018</v>
      </c>
      <c r="F2565" s="10">
        <v>43190</v>
      </c>
      <c r="G2565" t="s">
        <v>489</v>
      </c>
      <c r="H2565" t="s">
        <v>474</v>
      </c>
      <c r="I2565" t="s">
        <v>549</v>
      </c>
      <c r="J2565">
        <v>939859000000</v>
      </c>
      <c r="K2565">
        <v>8829586543.6905289</v>
      </c>
    </row>
    <row r="2566" spans="1:11" x14ac:dyDescent="0.25">
      <c r="A2566">
        <v>11237</v>
      </c>
      <c r="B2566" t="s">
        <v>186</v>
      </c>
      <c r="C2566" t="s">
        <v>2336</v>
      </c>
      <c r="E2566">
        <v>2018</v>
      </c>
      <c r="F2566" s="10">
        <v>43190</v>
      </c>
      <c r="G2566" t="s">
        <v>489</v>
      </c>
      <c r="H2566" t="s">
        <v>474</v>
      </c>
      <c r="I2566" t="s">
        <v>549</v>
      </c>
      <c r="J2566">
        <v>7567394000000</v>
      </c>
      <c r="K2566">
        <v>71092536468.985718</v>
      </c>
    </row>
    <row r="2567" spans="1:11" x14ac:dyDescent="0.25">
      <c r="A2567">
        <v>11237</v>
      </c>
      <c r="B2567" t="s">
        <v>186</v>
      </c>
      <c r="C2567" t="s">
        <v>2337</v>
      </c>
      <c r="E2567">
        <v>2018</v>
      </c>
      <c r="F2567" s="10">
        <v>43190</v>
      </c>
      <c r="G2567" t="s">
        <v>489</v>
      </c>
      <c r="H2567" t="s">
        <v>474</v>
      </c>
      <c r="I2567" t="s">
        <v>549</v>
      </c>
      <c r="J2567">
        <v>610416000000</v>
      </c>
      <c r="K2567">
        <v>5734605828.8034678</v>
      </c>
    </row>
    <row r="2568" spans="1:11" x14ac:dyDescent="0.25">
      <c r="A2568">
        <v>11237</v>
      </c>
      <c r="B2568" t="s">
        <v>186</v>
      </c>
      <c r="C2568" t="s">
        <v>490</v>
      </c>
      <c r="E2568">
        <v>2018</v>
      </c>
      <c r="F2568" s="10">
        <v>43190</v>
      </c>
      <c r="G2568" t="s">
        <v>489</v>
      </c>
      <c r="H2568" t="s">
        <v>474</v>
      </c>
      <c r="I2568" t="s">
        <v>549</v>
      </c>
      <c r="J2568">
        <v>-126901000000</v>
      </c>
      <c r="K2568">
        <v>-1192182403.935986</v>
      </c>
    </row>
    <row r="2569" spans="1:11" x14ac:dyDescent="0.25">
      <c r="A2569">
        <v>11237</v>
      </c>
      <c r="B2569" t="s">
        <v>186</v>
      </c>
      <c r="C2569" t="s">
        <v>434</v>
      </c>
      <c r="E2569">
        <v>2018</v>
      </c>
      <c r="F2569" s="10">
        <v>43190</v>
      </c>
      <c r="G2569" t="s">
        <v>489</v>
      </c>
      <c r="H2569" t="s">
        <v>474</v>
      </c>
      <c r="I2569" t="s">
        <v>549</v>
      </c>
      <c r="J2569">
        <v>254038000000</v>
      </c>
      <c r="K2569">
        <v>2386581930.2534261</v>
      </c>
    </row>
    <row r="2570" spans="1:11" x14ac:dyDescent="0.25">
      <c r="A2570">
        <v>11237</v>
      </c>
      <c r="B2570" t="s">
        <v>186</v>
      </c>
      <c r="C2570" t="s">
        <v>491</v>
      </c>
      <c r="E2570">
        <v>2018</v>
      </c>
      <c r="F2570" s="10">
        <v>43190</v>
      </c>
      <c r="G2570" t="s">
        <v>489</v>
      </c>
      <c r="H2570" t="s">
        <v>474</v>
      </c>
      <c r="I2570" t="s">
        <v>549</v>
      </c>
      <c r="J2570">
        <v>202306000000</v>
      </c>
      <c r="K2570">
        <v>1900581188.5696218</v>
      </c>
    </row>
    <row r="2571" spans="1:11" x14ac:dyDescent="0.25">
      <c r="A2571">
        <v>12064</v>
      </c>
      <c r="B2571" t="s">
        <v>213</v>
      </c>
      <c r="C2571" t="s">
        <v>2336</v>
      </c>
      <c r="E2571">
        <v>2018</v>
      </c>
      <c r="F2571" s="10">
        <v>43190</v>
      </c>
      <c r="G2571" t="s">
        <v>489</v>
      </c>
      <c r="H2571" t="s">
        <v>474</v>
      </c>
      <c r="I2571" t="s">
        <v>549</v>
      </c>
      <c r="J2571">
        <v>85095000000</v>
      </c>
      <c r="K2571">
        <v>799432326.48231864</v>
      </c>
    </row>
    <row r="2572" spans="1:11" x14ac:dyDescent="0.25">
      <c r="A2572">
        <v>12064</v>
      </c>
      <c r="B2572" t="s">
        <v>213</v>
      </c>
      <c r="C2572" t="s">
        <v>2337</v>
      </c>
      <c r="E2572">
        <v>2018</v>
      </c>
      <c r="F2572" s="10">
        <v>43190</v>
      </c>
      <c r="G2572" t="s">
        <v>489</v>
      </c>
      <c r="H2572" t="s">
        <v>474</v>
      </c>
      <c r="I2572" t="s">
        <v>549</v>
      </c>
      <c r="J2572">
        <v>2940000000</v>
      </c>
      <c r="K2572">
        <v>27620083.904553935</v>
      </c>
    </row>
    <row r="2573" spans="1:11" x14ac:dyDescent="0.25">
      <c r="A2573">
        <v>6741498</v>
      </c>
      <c r="B2573" t="s">
        <v>3477</v>
      </c>
      <c r="C2573" t="s">
        <v>436</v>
      </c>
      <c r="E2573">
        <v>2018</v>
      </c>
      <c r="F2573" s="10">
        <v>43190</v>
      </c>
      <c r="G2573" t="s">
        <v>489</v>
      </c>
      <c r="H2573" t="s">
        <v>474</v>
      </c>
      <c r="I2573" t="s">
        <v>549</v>
      </c>
      <c r="J2573">
        <v>135248000000</v>
      </c>
      <c r="K2573">
        <v>1270599016.3003776</v>
      </c>
    </row>
    <row r="2574" spans="1:11" x14ac:dyDescent="0.25">
      <c r="A2574">
        <v>6741498</v>
      </c>
      <c r="B2574" t="s">
        <v>3477</v>
      </c>
      <c r="C2574" t="s">
        <v>2336</v>
      </c>
      <c r="E2574">
        <v>2018</v>
      </c>
      <c r="F2574" s="10">
        <v>43190</v>
      </c>
      <c r="G2574" t="s">
        <v>489</v>
      </c>
      <c r="H2574" t="s">
        <v>474</v>
      </c>
      <c r="I2574" t="s">
        <v>549</v>
      </c>
      <c r="J2574">
        <v>1129039000000</v>
      </c>
      <c r="K2574">
        <v>10606854391.671316</v>
      </c>
    </row>
    <row r="2575" spans="1:11" x14ac:dyDescent="0.25">
      <c r="A2575">
        <v>6741498</v>
      </c>
      <c r="B2575" t="s">
        <v>3477</v>
      </c>
      <c r="C2575" t="s">
        <v>2337</v>
      </c>
      <c r="E2575">
        <v>2018</v>
      </c>
      <c r="F2575" s="10">
        <v>43190</v>
      </c>
      <c r="G2575" t="s">
        <v>489</v>
      </c>
      <c r="H2575" t="s">
        <v>474</v>
      </c>
      <c r="I2575" t="s">
        <v>549</v>
      </c>
      <c r="J2575">
        <v>66716000000</v>
      </c>
      <c r="K2575">
        <v>626769223.73340821</v>
      </c>
    </row>
    <row r="2576" spans="1:11" x14ac:dyDescent="0.25">
      <c r="A2576">
        <v>6741498</v>
      </c>
      <c r="B2576" t="s">
        <v>3477</v>
      </c>
      <c r="C2576" t="s">
        <v>490</v>
      </c>
      <c r="E2576">
        <v>2018</v>
      </c>
      <c r="F2576" s="10">
        <v>43190</v>
      </c>
      <c r="G2576" t="s">
        <v>489</v>
      </c>
      <c r="H2576" t="s">
        <v>474</v>
      </c>
      <c r="I2576" t="s">
        <v>549</v>
      </c>
      <c r="J2576">
        <v>-430000000</v>
      </c>
      <c r="K2576">
        <v>-4039672.1357000652</v>
      </c>
    </row>
    <row r="2577" spans="1:11" x14ac:dyDescent="0.25">
      <c r="A2577">
        <v>6741498</v>
      </c>
      <c r="B2577" t="s">
        <v>3477</v>
      </c>
      <c r="C2577" t="s">
        <v>434</v>
      </c>
      <c r="E2577">
        <v>2018</v>
      </c>
      <c r="F2577" s="10">
        <v>43190</v>
      </c>
      <c r="G2577" t="s">
        <v>489</v>
      </c>
      <c r="H2577" t="s">
        <v>474</v>
      </c>
      <c r="I2577" t="s">
        <v>549</v>
      </c>
      <c r="J2577">
        <v>38432000000</v>
      </c>
      <c r="K2577">
        <v>361052743.06796491</v>
      </c>
    </row>
    <row r="2578" spans="1:11" x14ac:dyDescent="0.25">
      <c r="A2578">
        <v>6741498</v>
      </c>
      <c r="B2578" t="s">
        <v>3477</v>
      </c>
      <c r="C2578" t="s">
        <v>491</v>
      </c>
      <c r="E2578">
        <v>2018</v>
      </c>
      <c r="F2578" s="10">
        <v>43190</v>
      </c>
      <c r="G2578" t="s">
        <v>489</v>
      </c>
      <c r="H2578" t="s">
        <v>474</v>
      </c>
      <c r="I2578" t="s">
        <v>549</v>
      </c>
      <c r="J2578">
        <v>27626000000</v>
      </c>
      <c r="K2578">
        <v>259534842.83918604</v>
      </c>
    </row>
    <row r="2579" spans="1:11" x14ac:dyDescent="0.25">
      <c r="A2579">
        <v>6786700</v>
      </c>
      <c r="B2579" t="s">
        <v>3650</v>
      </c>
      <c r="C2579" t="s">
        <v>436</v>
      </c>
      <c r="E2579">
        <v>2018</v>
      </c>
      <c r="F2579" s="10">
        <v>43190</v>
      </c>
      <c r="G2579" t="s">
        <v>489</v>
      </c>
      <c r="H2579" t="s">
        <v>474</v>
      </c>
      <c r="I2579" t="s">
        <v>549</v>
      </c>
      <c r="J2579">
        <v>14029000000</v>
      </c>
      <c r="K2579">
        <v>131796652.07380515</v>
      </c>
    </row>
    <row r="2580" spans="1:11" x14ac:dyDescent="0.25">
      <c r="A2580">
        <v>6786700</v>
      </c>
      <c r="B2580" t="s">
        <v>3650</v>
      </c>
      <c r="C2580" t="s">
        <v>2336</v>
      </c>
      <c r="E2580">
        <v>2018</v>
      </c>
      <c r="F2580" s="10">
        <v>43190</v>
      </c>
      <c r="G2580" t="s">
        <v>489</v>
      </c>
      <c r="H2580" t="s">
        <v>474</v>
      </c>
      <c r="I2580" t="s">
        <v>549</v>
      </c>
      <c r="J2580">
        <v>40748000000</v>
      </c>
      <c r="K2580">
        <v>382810605.0825727</v>
      </c>
    </row>
    <row r="2581" spans="1:11" x14ac:dyDescent="0.25">
      <c r="A2581">
        <v>6786700</v>
      </c>
      <c r="B2581" t="s">
        <v>3650</v>
      </c>
      <c r="C2581" t="s">
        <v>2337</v>
      </c>
      <c r="E2581">
        <v>2018</v>
      </c>
      <c r="F2581" s="10">
        <v>43190</v>
      </c>
      <c r="G2581" t="s">
        <v>489</v>
      </c>
      <c r="H2581" t="s">
        <v>474</v>
      </c>
      <c r="I2581" t="s">
        <v>549</v>
      </c>
      <c r="J2581">
        <v>7258000000</v>
      </c>
      <c r="K2581">
        <v>68185907.816072255</v>
      </c>
    </row>
    <row r="2582" spans="1:11" x14ac:dyDescent="0.25">
      <c r="A2582">
        <v>6786700</v>
      </c>
      <c r="B2582" t="s">
        <v>3650</v>
      </c>
      <c r="C2582" t="s">
        <v>490</v>
      </c>
      <c r="E2582">
        <v>2018</v>
      </c>
      <c r="F2582" s="10">
        <v>43190</v>
      </c>
      <c r="G2582" t="s">
        <v>489</v>
      </c>
      <c r="H2582" t="s">
        <v>474</v>
      </c>
      <c r="I2582" t="s">
        <v>549</v>
      </c>
      <c r="J2582">
        <v>1904000000</v>
      </c>
      <c r="K2582">
        <v>17887292.433425404</v>
      </c>
    </row>
    <row r="2583" spans="1:11" x14ac:dyDescent="0.25">
      <c r="A2583">
        <v>6786700</v>
      </c>
      <c r="B2583" t="s">
        <v>3650</v>
      </c>
      <c r="C2583" t="s">
        <v>434</v>
      </c>
      <c r="E2583">
        <v>2018</v>
      </c>
      <c r="F2583" s="10">
        <v>43190</v>
      </c>
      <c r="G2583" t="s">
        <v>489</v>
      </c>
      <c r="H2583" t="s">
        <v>474</v>
      </c>
      <c r="I2583" t="s">
        <v>549</v>
      </c>
      <c r="J2583">
        <v>4074000000</v>
      </c>
      <c r="K2583">
        <v>38273544.839167595</v>
      </c>
    </row>
    <row r="2584" spans="1:11" x14ac:dyDescent="0.25">
      <c r="A2584">
        <v>6786700</v>
      </c>
      <c r="B2584" t="s">
        <v>3650</v>
      </c>
      <c r="C2584" t="s">
        <v>491</v>
      </c>
      <c r="E2584">
        <v>2018</v>
      </c>
      <c r="F2584" s="10">
        <v>43190</v>
      </c>
      <c r="G2584" t="s">
        <v>489</v>
      </c>
      <c r="H2584" t="s">
        <v>474</v>
      </c>
      <c r="I2584" t="s">
        <v>549</v>
      </c>
      <c r="J2584">
        <v>793000000</v>
      </c>
      <c r="K2584">
        <v>7449906.9851398878</v>
      </c>
    </row>
    <row r="2585" spans="1:11" x14ac:dyDescent="0.25">
      <c r="A2585">
        <v>1522</v>
      </c>
      <c r="B2585" t="s">
        <v>194</v>
      </c>
      <c r="C2585" t="s">
        <v>436</v>
      </c>
      <c r="E2585">
        <v>2018</v>
      </c>
      <c r="F2585" s="10">
        <v>43281</v>
      </c>
      <c r="G2585" t="s">
        <v>489</v>
      </c>
      <c r="H2585" t="s">
        <v>474</v>
      </c>
      <c r="I2585" t="s">
        <v>549</v>
      </c>
      <c r="J2585">
        <v>8653000000</v>
      </c>
      <c r="K2585">
        <v>78174731.592258379</v>
      </c>
    </row>
    <row r="2586" spans="1:11" x14ac:dyDescent="0.25">
      <c r="A2586">
        <v>1522</v>
      </c>
      <c r="B2586" t="s">
        <v>194</v>
      </c>
      <c r="C2586" t="s">
        <v>2336</v>
      </c>
      <c r="E2586">
        <v>2018</v>
      </c>
      <c r="F2586" s="10">
        <v>43281</v>
      </c>
      <c r="G2586" t="s">
        <v>489</v>
      </c>
      <c r="H2586" t="s">
        <v>474</v>
      </c>
      <c r="I2586" t="s">
        <v>549</v>
      </c>
      <c r="J2586">
        <v>106023000000</v>
      </c>
      <c r="K2586">
        <v>957855029.1928823</v>
      </c>
    </row>
    <row r="2587" spans="1:11" x14ac:dyDescent="0.25">
      <c r="A2587">
        <v>1522</v>
      </c>
      <c r="B2587" t="s">
        <v>194</v>
      </c>
      <c r="C2587" t="s">
        <v>2337</v>
      </c>
      <c r="E2587">
        <v>2018</v>
      </c>
      <c r="F2587" s="10">
        <v>43281</v>
      </c>
      <c r="G2587" t="s">
        <v>489</v>
      </c>
      <c r="H2587" t="s">
        <v>474</v>
      </c>
      <c r="I2587" t="s">
        <v>549</v>
      </c>
      <c r="J2587">
        <v>4555000000</v>
      </c>
      <c r="K2587">
        <v>41151728.00216537</v>
      </c>
    </row>
    <row r="2588" spans="1:11" x14ac:dyDescent="0.25">
      <c r="A2588">
        <v>1522</v>
      </c>
      <c r="B2588" t="s">
        <v>194</v>
      </c>
      <c r="C2588" t="s">
        <v>490</v>
      </c>
      <c r="E2588">
        <v>2018</v>
      </c>
      <c r="F2588" s="10">
        <v>43281</v>
      </c>
      <c r="G2588" t="s">
        <v>489</v>
      </c>
      <c r="H2588" t="s">
        <v>474</v>
      </c>
      <c r="I2588" t="s">
        <v>549</v>
      </c>
      <c r="J2588">
        <v>82000000</v>
      </c>
      <c r="K2588">
        <v>740821.44811801543</v>
      </c>
    </row>
    <row r="2589" spans="1:11" x14ac:dyDescent="0.25">
      <c r="A2589">
        <v>1522</v>
      </c>
      <c r="B2589" t="s">
        <v>194</v>
      </c>
      <c r="C2589" t="s">
        <v>434</v>
      </c>
      <c r="E2589">
        <v>2018</v>
      </c>
      <c r="F2589" s="10">
        <v>43281</v>
      </c>
      <c r="G2589" t="s">
        <v>489</v>
      </c>
      <c r="H2589" t="s">
        <v>474</v>
      </c>
      <c r="I2589" t="s">
        <v>549</v>
      </c>
      <c r="J2589">
        <v>2142000000</v>
      </c>
      <c r="K2589">
        <v>19351701.730107184</v>
      </c>
    </row>
    <row r="2590" spans="1:11" x14ac:dyDescent="0.25">
      <c r="A2590">
        <v>1522</v>
      </c>
      <c r="B2590" t="s">
        <v>194</v>
      </c>
      <c r="C2590" t="s">
        <v>491</v>
      </c>
      <c r="E2590">
        <v>2018</v>
      </c>
      <c r="F2590" s="10">
        <v>43281</v>
      </c>
      <c r="G2590" t="s">
        <v>489</v>
      </c>
      <c r="H2590" t="s">
        <v>474</v>
      </c>
      <c r="I2590" t="s">
        <v>549</v>
      </c>
      <c r="J2590">
        <v>1874000000</v>
      </c>
      <c r="K2590">
        <v>16930480.411867816</v>
      </c>
    </row>
    <row r="2591" spans="1:11" x14ac:dyDescent="0.25">
      <c r="A2591">
        <v>1333</v>
      </c>
      <c r="B2591" t="s">
        <v>258</v>
      </c>
      <c r="C2591" t="s">
        <v>436</v>
      </c>
      <c r="E2591">
        <v>2014</v>
      </c>
      <c r="F2591" s="10">
        <v>42004</v>
      </c>
      <c r="G2591" t="s">
        <v>489</v>
      </c>
      <c r="H2591" t="s">
        <v>474</v>
      </c>
      <c r="I2591" t="s">
        <v>550</v>
      </c>
      <c r="J2591">
        <v>126951674960</v>
      </c>
      <c r="K2591">
        <v>116343620.5828041</v>
      </c>
    </row>
    <row r="2592" spans="1:11" x14ac:dyDescent="0.25">
      <c r="A2592">
        <v>1333</v>
      </c>
      <c r="B2592" t="s">
        <v>258</v>
      </c>
      <c r="C2592" t="s">
        <v>2336</v>
      </c>
      <c r="E2592">
        <v>2014</v>
      </c>
      <c r="F2592" s="10">
        <v>42004</v>
      </c>
      <c r="G2592" t="s">
        <v>489</v>
      </c>
      <c r="H2592" t="s">
        <v>474</v>
      </c>
      <c r="I2592" t="s">
        <v>550</v>
      </c>
      <c r="J2592">
        <v>9487551635480</v>
      </c>
      <c r="K2592">
        <v>8694773882.1550674</v>
      </c>
    </row>
    <row r="2593" spans="1:11" x14ac:dyDescent="0.25">
      <c r="A2593">
        <v>1333</v>
      </c>
      <c r="B2593" t="s">
        <v>258</v>
      </c>
      <c r="C2593" t="s">
        <v>2337</v>
      </c>
      <c r="E2593">
        <v>2014</v>
      </c>
      <c r="F2593" s="10">
        <v>42004</v>
      </c>
      <c r="G2593" t="s">
        <v>489</v>
      </c>
      <c r="H2593" t="s">
        <v>474</v>
      </c>
      <c r="I2593" t="s">
        <v>550</v>
      </c>
      <c r="J2593">
        <v>-22452682510</v>
      </c>
      <c r="K2593">
        <v>-20576541.237700593</v>
      </c>
    </row>
    <row r="2594" spans="1:11" x14ac:dyDescent="0.25">
      <c r="A2594">
        <v>1370</v>
      </c>
      <c r="B2594" t="s">
        <v>260</v>
      </c>
      <c r="C2594" t="s">
        <v>436</v>
      </c>
      <c r="E2594">
        <v>2014</v>
      </c>
      <c r="F2594" s="10">
        <v>42004</v>
      </c>
      <c r="G2594" t="s">
        <v>489</v>
      </c>
      <c r="H2594" t="s">
        <v>474</v>
      </c>
      <c r="I2594" t="s">
        <v>550</v>
      </c>
      <c r="J2594">
        <v>1111504000000</v>
      </c>
      <c r="K2594">
        <v>1018626967.2535959</v>
      </c>
    </row>
    <row r="2595" spans="1:11" x14ac:dyDescent="0.25">
      <c r="A2595">
        <v>1370</v>
      </c>
      <c r="B2595" t="s">
        <v>260</v>
      </c>
      <c r="C2595" t="s">
        <v>2336</v>
      </c>
      <c r="E2595">
        <v>2014</v>
      </c>
      <c r="F2595" s="10">
        <v>42004</v>
      </c>
      <c r="G2595" t="s">
        <v>489</v>
      </c>
      <c r="H2595" t="s">
        <v>474</v>
      </c>
      <c r="I2595" t="s">
        <v>550</v>
      </c>
      <c r="J2595">
        <v>17386959000000</v>
      </c>
      <c r="K2595">
        <v>15934108483.579561</v>
      </c>
    </row>
    <row r="2596" spans="1:11" x14ac:dyDescent="0.25">
      <c r="A2596">
        <v>1370</v>
      </c>
      <c r="B2596" t="s">
        <v>260</v>
      </c>
      <c r="C2596" t="s">
        <v>2337</v>
      </c>
      <c r="E2596">
        <v>2014</v>
      </c>
      <c r="F2596" s="10">
        <v>42004</v>
      </c>
      <c r="G2596" t="s">
        <v>489</v>
      </c>
      <c r="H2596" t="s">
        <v>474</v>
      </c>
      <c r="I2596" t="s">
        <v>550</v>
      </c>
      <c r="J2596">
        <v>586697000000</v>
      </c>
      <c r="K2596">
        <v>537672726.15013802</v>
      </c>
    </row>
    <row r="2597" spans="1:11" x14ac:dyDescent="0.25">
      <c r="A2597">
        <v>1434</v>
      </c>
      <c r="B2597" t="s">
        <v>261</v>
      </c>
      <c r="C2597" t="s">
        <v>2336</v>
      </c>
      <c r="E2597">
        <v>2014</v>
      </c>
      <c r="F2597" s="10">
        <v>42004</v>
      </c>
      <c r="G2597" t="s">
        <v>489</v>
      </c>
      <c r="H2597" t="s">
        <v>474</v>
      </c>
      <c r="I2597" t="s">
        <v>550</v>
      </c>
      <c r="J2597">
        <v>3698272501000</v>
      </c>
      <c r="K2597">
        <v>3389245654.3305302</v>
      </c>
    </row>
    <row r="2598" spans="1:11" x14ac:dyDescent="0.25">
      <c r="A2598">
        <v>1434</v>
      </c>
      <c r="B2598" t="s">
        <v>261</v>
      </c>
      <c r="C2598" t="s">
        <v>2337</v>
      </c>
      <c r="E2598">
        <v>2014</v>
      </c>
      <c r="F2598" s="10">
        <v>42004</v>
      </c>
      <c r="G2598" t="s">
        <v>489</v>
      </c>
      <c r="H2598" t="s">
        <v>474</v>
      </c>
      <c r="I2598" t="s">
        <v>550</v>
      </c>
      <c r="J2598">
        <v>299325909000</v>
      </c>
      <c r="K2598">
        <v>274314301.07772517</v>
      </c>
    </row>
    <row r="2599" spans="1:11" x14ac:dyDescent="0.25">
      <c r="A2599">
        <v>8092</v>
      </c>
      <c r="B2599" t="s">
        <v>265</v>
      </c>
      <c r="C2599" t="s">
        <v>436</v>
      </c>
      <c r="E2599">
        <v>2014</v>
      </c>
      <c r="F2599" s="10">
        <v>42004</v>
      </c>
      <c r="G2599" t="s">
        <v>489</v>
      </c>
      <c r="H2599" t="s">
        <v>474</v>
      </c>
      <c r="I2599" t="s">
        <v>550</v>
      </c>
      <c r="J2599">
        <v>242583581850</v>
      </c>
      <c r="K2599">
        <v>222313350.4561207</v>
      </c>
    </row>
    <row r="2600" spans="1:11" x14ac:dyDescent="0.25">
      <c r="A2600">
        <v>8092</v>
      </c>
      <c r="B2600" t="s">
        <v>265</v>
      </c>
      <c r="C2600" t="s">
        <v>2336</v>
      </c>
      <c r="E2600">
        <v>2014</v>
      </c>
      <c r="F2600" s="10">
        <v>42004</v>
      </c>
      <c r="G2600" t="s">
        <v>489</v>
      </c>
      <c r="H2600" t="s">
        <v>474</v>
      </c>
      <c r="I2600" t="s">
        <v>550</v>
      </c>
      <c r="J2600">
        <v>8911451187780</v>
      </c>
      <c r="K2600">
        <v>8166812262.6970282</v>
      </c>
    </row>
    <row r="2601" spans="1:11" x14ac:dyDescent="0.25">
      <c r="A2601">
        <v>8092</v>
      </c>
      <c r="B2601" t="s">
        <v>265</v>
      </c>
      <c r="C2601" t="s">
        <v>2337</v>
      </c>
      <c r="E2601">
        <v>2014</v>
      </c>
      <c r="F2601" s="10">
        <v>42004</v>
      </c>
      <c r="G2601" t="s">
        <v>489</v>
      </c>
      <c r="H2601" t="s">
        <v>474</v>
      </c>
      <c r="I2601" t="s">
        <v>550</v>
      </c>
      <c r="J2601">
        <v>56353493770</v>
      </c>
      <c r="K2601">
        <v>51644608.074356474</v>
      </c>
    </row>
    <row r="2602" spans="1:11" x14ac:dyDescent="0.25">
      <c r="A2602">
        <v>8219</v>
      </c>
      <c r="B2602" t="s">
        <v>262</v>
      </c>
      <c r="C2602" t="s">
        <v>436</v>
      </c>
      <c r="E2602">
        <v>2014</v>
      </c>
      <c r="F2602" s="10">
        <v>42004</v>
      </c>
      <c r="G2602" t="s">
        <v>489</v>
      </c>
      <c r="H2602" t="s">
        <v>474</v>
      </c>
      <c r="I2602" t="s">
        <v>550</v>
      </c>
      <c r="J2602">
        <v>2461218000000</v>
      </c>
      <c r="K2602">
        <v>2255559158.6624618</v>
      </c>
    </row>
    <row r="2603" spans="1:11" x14ac:dyDescent="0.25">
      <c r="A2603">
        <v>8219</v>
      </c>
      <c r="B2603" t="s">
        <v>262</v>
      </c>
      <c r="C2603" t="s">
        <v>2336</v>
      </c>
      <c r="E2603">
        <v>2014</v>
      </c>
      <c r="F2603" s="10">
        <v>42004</v>
      </c>
      <c r="G2603" t="s">
        <v>489</v>
      </c>
      <c r="H2603" t="s">
        <v>474</v>
      </c>
      <c r="I2603" t="s">
        <v>550</v>
      </c>
      <c r="J2603">
        <v>22577830000000</v>
      </c>
      <c r="K2603">
        <v>20691231430.626663</v>
      </c>
    </row>
    <row r="2604" spans="1:11" x14ac:dyDescent="0.25">
      <c r="A2604">
        <v>8219</v>
      </c>
      <c r="B2604" t="s">
        <v>262</v>
      </c>
      <c r="C2604" t="s">
        <v>2337</v>
      </c>
      <c r="E2604">
        <v>2014</v>
      </c>
      <c r="F2604" s="10">
        <v>42004</v>
      </c>
      <c r="G2604" t="s">
        <v>489</v>
      </c>
      <c r="H2604" t="s">
        <v>474</v>
      </c>
      <c r="I2604" t="s">
        <v>550</v>
      </c>
      <c r="J2604">
        <v>854025000000</v>
      </c>
      <c r="K2604">
        <v>782662856.55180037</v>
      </c>
    </row>
    <row r="2605" spans="1:11" x14ac:dyDescent="0.25">
      <c r="A2605">
        <v>10832</v>
      </c>
      <c r="B2605" t="s">
        <v>259</v>
      </c>
      <c r="C2605" t="s">
        <v>436</v>
      </c>
      <c r="E2605">
        <v>2014</v>
      </c>
      <c r="F2605" s="10">
        <v>42004</v>
      </c>
      <c r="G2605" t="s">
        <v>489</v>
      </c>
      <c r="H2605" t="s">
        <v>474</v>
      </c>
      <c r="I2605" t="s">
        <v>550</v>
      </c>
      <c r="J2605">
        <v>12413840841</v>
      </c>
      <c r="K2605">
        <v>11376542.997449096</v>
      </c>
    </row>
    <row r="2606" spans="1:11" x14ac:dyDescent="0.25">
      <c r="A2606">
        <v>10832</v>
      </c>
      <c r="B2606" t="s">
        <v>259</v>
      </c>
      <c r="C2606" t="s">
        <v>2336</v>
      </c>
      <c r="E2606">
        <v>2014</v>
      </c>
      <c r="F2606" s="10">
        <v>42004</v>
      </c>
      <c r="G2606" t="s">
        <v>489</v>
      </c>
      <c r="H2606" t="s">
        <v>474</v>
      </c>
      <c r="I2606" t="s">
        <v>550</v>
      </c>
      <c r="J2606">
        <v>105760544030</v>
      </c>
      <c r="K2606">
        <v>96923215.94917275</v>
      </c>
    </row>
    <row r="2607" spans="1:11" x14ac:dyDescent="0.25">
      <c r="A2607">
        <v>10832</v>
      </c>
      <c r="B2607" t="s">
        <v>259</v>
      </c>
      <c r="C2607" t="s">
        <v>2337</v>
      </c>
      <c r="E2607">
        <v>2014</v>
      </c>
      <c r="F2607" s="10">
        <v>42004</v>
      </c>
      <c r="G2607" t="s">
        <v>489</v>
      </c>
      <c r="H2607" t="s">
        <v>474</v>
      </c>
      <c r="I2607" t="s">
        <v>550</v>
      </c>
      <c r="J2607">
        <v>8364522255</v>
      </c>
      <c r="K2607">
        <v>7665584.592710292</v>
      </c>
    </row>
    <row r="2608" spans="1:11" x14ac:dyDescent="0.25">
      <c r="A2608">
        <v>11108</v>
      </c>
      <c r="B2608" t="s">
        <v>263</v>
      </c>
      <c r="C2608" t="s">
        <v>436</v>
      </c>
      <c r="E2608">
        <v>2014</v>
      </c>
      <c r="F2608" s="10">
        <v>42004</v>
      </c>
      <c r="G2608" t="s">
        <v>489</v>
      </c>
      <c r="H2608" t="s">
        <v>474</v>
      </c>
      <c r="I2608" t="s">
        <v>550</v>
      </c>
      <c r="J2608">
        <v>3806759000000</v>
      </c>
      <c r="K2608">
        <v>3488667045.0446711</v>
      </c>
    </row>
    <row r="2609" spans="1:11" x14ac:dyDescent="0.25">
      <c r="A2609">
        <v>11108</v>
      </c>
      <c r="B2609" t="s">
        <v>263</v>
      </c>
      <c r="C2609" t="s">
        <v>2336</v>
      </c>
      <c r="E2609">
        <v>2014</v>
      </c>
      <c r="F2609" s="10">
        <v>42004</v>
      </c>
      <c r="G2609" t="s">
        <v>489</v>
      </c>
      <c r="H2609" t="s">
        <v>474</v>
      </c>
      <c r="I2609" t="s">
        <v>550</v>
      </c>
      <c r="J2609">
        <v>59040767000000</v>
      </c>
      <c r="K2609">
        <v>54107333337.114571</v>
      </c>
    </row>
    <row r="2610" spans="1:11" x14ac:dyDescent="0.25">
      <c r="A2610">
        <v>11108</v>
      </c>
      <c r="B2610" t="s">
        <v>263</v>
      </c>
      <c r="C2610" t="s">
        <v>2337</v>
      </c>
      <c r="E2610">
        <v>2014</v>
      </c>
      <c r="F2610" s="10">
        <v>42004</v>
      </c>
      <c r="G2610" t="s">
        <v>489</v>
      </c>
      <c r="H2610" t="s">
        <v>474</v>
      </c>
      <c r="I2610" t="s">
        <v>550</v>
      </c>
      <c r="J2610">
        <v>678509000000</v>
      </c>
      <c r="K2610">
        <v>621812935.37789357</v>
      </c>
    </row>
    <row r="2611" spans="1:11" x14ac:dyDescent="0.25">
      <c r="A2611">
        <v>1188</v>
      </c>
      <c r="B2611" t="s">
        <v>255</v>
      </c>
      <c r="C2611" t="s">
        <v>436</v>
      </c>
      <c r="E2611">
        <v>2015</v>
      </c>
      <c r="F2611" s="10">
        <v>42369</v>
      </c>
      <c r="G2611" t="s">
        <v>489</v>
      </c>
      <c r="H2611" t="s">
        <v>474</v>
      </c>
      <c r="I2611" t="s">
        <v>550</v>
      </c>
      <c r="J2611">
        <v>646501145690</v>
      </c>
      <c r="K2611">
        <v>549544650.52360654</v>
      </c>
    </row>
    <row r="2612" spans="1:11" x14ac:dyDescent="0.25">
      <c r="A2612">
        <v>1188</v>
      </c>
      <c r="B2612" t="s">
        <v>255</v>
      </c>
      <c r="C2612" t="s">
        <v>2336</v>
      </c>
      <c r="E2612">
        <v>2015</v>
      </c>
      <c r="F2612" s="10">
        <v>42369</v>
      </c>
      <c r="G2612" t="s">
        <v>489</v>
      </c>
      <c r="H2612" t="s">
        <v>474</v>
      </c>
      <c r="I2612" t="s">
        <v>550</v>
      </c>
      <c r="J2612">
        <v>16204318150760</v>
      </c>
      <c r="K2612">
        <v>13774138552.575314</v>
      </c>
    </row>
    <row r="2613" spans="1:11" x14ac:dyDescent="0.25">
      <c r="A2613">
        <v>1188</v>
      </c>
      <c r="B2613" t="s">
        <v>255</v>
      </c>
      <c r="C2613" t="s">
        <v>2337</v>
      </c>
      <c r="E2613">
        <v>2015</v>
      </c>
      <c r="F2613" s="10">
        <v>42369</v>
      </c>
      <c r="G2613" t="s">
        <v>489</v>
      </c>
      <c r="H2613" t="s">
        <v>474</v>
      </c>
      <c r="I2613" t="s">
        <v>550</v>
      </c>
      <c r="J2613">
        <v>-1725755946700</v>
      </c>
      <c r="K2613">
        <v>-1466942409.833005</v>
      </c>
    </row>
    <row r="2614" spans="1:11" x14ac:dyDescent="0.25">
      <c r="A2614">
        <v>1333</v>
      </c>
      <c r="B2614" t="s">
        <v>258</v>
      </c>
      <c r="C2614" t="s">
        <v>436</v>
      </c>
      <c r="E2614">
        <v>2015</v>
      </c>
      <c r="F2614" s="10">
        <v>42369</v>
      </c>
      <c r="G2614" t="s">
        <v>489</v>
      </c>
      <c r="H2614" t="s">
        <v>474</v>
      </c>
      <c r="I2614" t="s">
        <v>550</v>
      </c>
      <c r="J2614">
        <v>204206493020</v>
      </c>
      <c r="K2614">
        <v>173581418.36168909</v>
      </c>
    </row>
    <row r="2615" spans="1:11" x14ac:dyDescent="0.25">
      <c r="A2615">
        <v>1333</v>
      </c>
      <c r="B2615" t="s">
        <v>258</v>
      </c>
      <c r="C2615" t="s">
        <v>2336</v>
      </c>
      <c r="E2615">
        <v>2015</v>
      </c>
      <c r="F2615" s="10">
        <v>42369</v>
      </c>
      <c r="G2615" t="s">
        <v>489</v>
      </c>
      <c r="H2615" t="s">
        <v>474</v>
      </c>
      <c r="I2615" t="s">
        <v>550</v>
      </c>
      <c r="J2615">
        <v>10572620348180</v>
      </c>
      <c r="K2615">
        <v>8987032727.0005016</v>
      </c>
    </row>
    <row r="2616" spans="1:11" x14ac:dyDescent="0.25">
      <c r="A2616">
        <v>1333</v>
      </c>
      <c r="B2616" t="s">
        <v>258</v>
      </c>
      <c r="C2616" t="s">
        <v>2337</v>
      </c>
      <c r="E2616">
        <v>2015</v>
      </c>
      <c r="F2616" s="10">
        <v>42369</v>
      </c>
      <c r="G2616" t="s">
        <v>489</v>
      </c>
      <c r="H2616" t="s">
        <v>474</v>
      </c>
      <c r="I2616" t="s">
        <v>550</v>
      </c>
      <c r="J2616">
        <v>29476718640</v>
      </c>
      <c r="K2616">
        <v>25056062.393072475</v>
      </c>
    </row>
    <row r="2617" spans="1:11" x14ac:dyDescent="0.25">
      <c r="A2617">
        <v>1370</v>
      </c>
      <c r="B2617" t="s">
        <v>260</v>
      </c>
      <c r="C2617" t="s">
        <v>436</v>
      </c>
      <c r="E2617">
        <v>2015</v>
      </c>
      <c r="F2617" s="10">
        <v>42369</v>
      </c>
      <c r="G2617" t="s">
        <v>489</v>
      </c>
      <c r="H2617" t="s">
        <v>474</v>
      </c>
      <c r="I2617" t="s">
        <v>550</v>
      </c>
      <c r="J2617">
        <v>1180596000000</v>
      </c>
      <c r="K2617">
        <v>1003540706.0835518</v>
      </c>
    </row>
    <row r="2618" spans="1:11" x14ac:dyDescent="0.25">
      <c r="A2618">
        <v>1370</v>
      </c>
      <c r="B2618" t="s">
        <v>260</v>
      </c>
      <c r="C2618" t="s">
        <v>2336</v>
      </c>
      <c r="E2618">
        <v>2015</v>
      </c>
      <c r="F2618" s="10">
        <v>42369</v>
      </c>
      <c r="G2618" t="s">
        <v>489</v>
      </c>
      <c r="H2618" t="s">
        <v>474</v>
      </c>
      <c r="I2618" t="s">
        <v>550</v>
      </c>
      <c r="J2618">
        <v>19122053000000</v>
      </c>
      <c r="K2618">
        <v>16254297464.490053</v>
      </c>
    </row>
    <row r="2619" spans="1:11" x14ac:dyDescent="0.25">
      <c r="A2619">
        <v>1370</v>
      </c>
      <c r="B2619" t="s">
        <v>260</v>
      </c>
      <c r="C2619" t="s">
        <v>2337</v>
      </c>
      <c r="E2619">
        <v>2015</v>
      </c>
      <c r="F2619" s="10">
        <v>42369</v>
      </c>
      <c r="G2619" t="s">
        <v>489</v>
      </c>
      <c r="H2619" t="s">
        <v>474</v>
      </c>
      <c r="I2619" t="s">
        <v>550</v>
      </c>
      <c r="J2619">
        <v>584027000000</v>
      </c>
      <c r="K2619">
        <v>496439821.87967646</v>
      </c>
    </row>
    <row r="2620" spans="1:11" x14ac:dyDescent="0.25">
      <c r="A2620">
        <v>1434</v>
      </c>
      <c r="B2620" t="s">
        <v>261</v>
      </c>
      <c r="C2620" t="s">
        <v>2336</v>
      </c>
      <c r="E2620">
        <v>2015</v>
      </c>
      <c r="F2620" s="10">
        <v>42369</v>
      </c>
      <c r="G2620" t="s">
        <v>489</v>
      </c>
      <c r="H2620" t="s">
        <v>474</v>
      </c>
      <c r="I2620" t="s">
        <v>550</v>
      </c>
      <c r="J2620">
        <v>3777344626000</v>
      </c>
      <c r="K2620">
        <v>3210852055.315239</v>
      </c>
    </row>
    <row r="2621" spans="1:11" x14ac:dyDescent="0.25">
      <c r="A2621">
        <v>1434</v>
      </c>
      <c r="B2621" t="s">
        <v>261</v>
      </c>
      <c r="C2621" t="s">
        <v>2337</v>
      </c>
      <c r="E2621">
        <v>2015</v>
      </c>
      <c r="F2621" s="10">
        <v>42369</v>
      </c>
      <c r="G2621" t="s">
        <v>489</v>
      </c>
      <c r="H2621" t="s">
        <v>474</v>
      </c>
      <c r="I2621" t="s">
        <v>550</v>
      </c>
      <c r="J2621">
        <v>-5795637595000</v>
      </c>
      <c r="K2621">
        <v>-4926459385.1670494</v>
      </c>
    </row>
    <row r="2622" spans="1:11" x14ac:dyDescent="0.25">
      <c r="A2622">
        <v>8092</v>
      </c>
      <c r="B2622" t="s">
        <v>265</v>
      </c>
      <c r="C2622" t="s">
        <v>436</v>
      </c>
      <c r="E2622">
        <v>2015</v>
      </c>
      <c r="F2622" s="10">
        <v>42369</v>
      </c>
      <c r="G2622" t="s">
        <v>489</v>
      </c>
      <c r="H2622" t="s">
        <v>474</v>
      </c>
      <c r="I2622" t="s">
        <v>550</v>
      </c>
      <c r="J2622">
        <v>-1370309036620</v>
      </c>
      <c r="K2622">
        <v>-1164802267.8056731</v>
      </c>
    </row>
    <row r="2623" spans="1:11" x14ac:dyDescent="0.25">
      <c r="A2623">
        <v>8092</v>
      </c>
      <c r="B2623" t="s">
        <v>265</v>
      </c>
      <c r="C2623" t="s">
        <v>2336</v>
      </c>
      <c r="E2623">
        <v>2015</v>
      </c>
      <c r="F2623" s="10">
        <v>42369</v>
      </c>
      <c r="G2623" t="s">
        <v>489</v>
      </c>
      <c r="H2623" t="s">
        <v>474</v>
      </c>
      <c r="I2623" t="s">
        <v>550</v>
      </c>
      <c r="J2623">
        <v>6441250861160</v>
      </c>
      <c r="K2623">
        <v>5475249312.44032</v>
      </c>
    </row>
    <row r="2624" spans="1:11" x14ac:dyDescent="0.25">
      <c r="A2624">
        <v>8092</v>
      </c>
      <c r="B2624" t="s">
        <v>265</v>
      </c>
      <c r="C2624" t="s">
        <v>2337</v>
      </c>
      <c r="E2624">
        <v>2015</v>
      </c>
      <c r="F2624" s="10">
        <v>42369</v>
      </c>
      <c r="G2624" t="s">
        <v>489</v>
      </c>
      <c r="H2624" t="s">
        <v>474</v>
      </c>
      <c r="I2624" t="s">
        <v>550</v>
      </c>
      <c r="J2624">
        <v>-1304348694060</v>
      </c>
      <c r="K2624">
        <v>-1108734071.1099572</v>
      </c>
    </row>
    <row r="2625" spans="1:11" x14ac:dyDescent="0.25">
      <c r="A2625">
        <v>8219</v>
      </c>
      <c r="B2625" t="s">
        <v>262</v>
      </c>
      <c r="C2625" t="s">
        <v>436</v>
      </c>
      <c r="E2625">
        <v>2015</v>
      </c>
      <c r="F2625" s="10">
        <v>42369</v>
      </c>
      <c r="G2625" t="s">
        <v>489</v>
      </c>
      <c r="H2625" t="s">
        <v>474</v>
      </c>
      <c r="I2625" t="s">
        <v>550</v>
      </c>
      <c r="J2625">
        <v>3080064000000</v>
      </c>
      <c r="K2625">
        <v>2618143379.5663619</v>
      </c>
    </row>
    <row r="2626" spans="1:11" x14ac:dyDescent="0.25">
      <c r="A2626">
        <v>8219</v>
      </c>
      <c r="B2626" t="s">
        <v>262</v>
      </c>
      <c r="C2626" t="s">
        <v>2336</v>
      </c>
      <c r="E2626">
        <v>2015</v>
      </c>
      <c r="F2626" s="10">
        <v>42369</v>
      </c>
      <c r="G2626" t="s">
        <v>489</v>
      </c>
      <c r="H2626" t="s">
        <v>474</v>
      </c>
      <c r="I2626" t="s">
        <v>550</v>
      </c>
      <c r="J2626">
        <v>20206583000000</v>
      </c>
      <c r="K2626">
        <v>17176179295.335485</v>
      </c>
    </row>
    <row r="2627" spans="1:11" x14ac:dyDescent="0.25">
      <c r="A2627">
        <v>8219</v>
      </c>
      <c r="B2627" t="s">
        <v>262</v>
      </c>
      <c r="C2627" t="s">
        <v>2337</v>
      </c>
      <c r="E2627">
        <v>2015</v>
      </c>
      <c r="F2627" s="10">
        <v>42369</v>
      </c>
      <c r="G2627" t="s">
        <v>489</v>
      </c>
      <c r="H2627" t="s">
        <v>474</v>
      </c>
      <c r="I2627" t="s">
        <v>550</v>
      </c>
      <c r="J2627">
        <v>1148531000000</v>
      </c>
      <c r="K2627">
        <v>976284529.76195729</v>
      </c>
    </row>
    <row r="2628" spans="1:11" x14ac:dyDescent="0.25">
      <c r="A2628">
        <v>10832</v>
      </c>
      <c r="B2628" t="s">
        <v>259</v>
      </c>
      <c r="C2628" t="s">
        <v>436</v>
      </c>
      <c r="E2628">
        <v>2015</v>
      </c>
      <c r="F2628" s="10">
        <v>42369</v>
      </c>
      <c r="G2628" t="s">
        <v>489</v>
      </c>
      <c r="H2628" t="s">
        <v>474</v>
      </c>
      <c r="I2628" t="s">
        <v>550</v>
      </c>
      <c r="J2628">
        <v>6652601502</v>
      </c>
      <c r="K2628">
        <v>5654903.4628353622</v>
      </c>
    </row>
    <row r="2629" spans="1:11" x14ac:dyDescent="0.25">
      <c r="A2629">
        <v>10832</v>
      </c>
      <c r="B2629" t="s">
        <v>259</v>
      </c>
      <c r="C2629" t="s">
        <v>2336</v>
      </c>
      <c r="E2629">
        <v>2015</v>
      </c>
      <c r="F2629" s="10">
        <v>42369</v>
      </c>
      <c r="G2629" t="s">
        <v>489</v>
      </c>
      <c r="H2629" t="s">
        <v>474</v>
      </c>
      <c r="I2629" t="s">
        <v>550</v>
      </c>
      <c r="J2629">
        <v>72530934789</v>
      </c>
      <c r="K2629">
        <v>61653389.90734604</v>
      </c>
    </row>
    <row r="2630" spans="1:11" x14ac:dyDescent="0.25">
      <c r="A2630">
        <v>10832</v>
      </c>
      <c r="B2630" t="s">
        <v>259</v>
      </c>
      <c r="C2630" t="s">
        <v>2337</v>
      </c>
      <c r="E2630">
        <v>2015</v>
      </c>
      <c r="F2630" s="10">
        <v>42369</v>
      </c>
      <c r="G2630" t="s">
        <v>489</v>
      </c>
      <c r="H2630" t="s">
        <v>474</v>
      </c>
      <c r="I2630" t="s">
        <v>550</v>
      </c>
      <c r="J2630">
        <v>1516752467</v>
      </c>
      <c r="K2630">
        <v>1289283.4142137945</v>
      </c>
    </row>
    <row r="2631" spans="1:11" x14ac:dyDescent="0.25">
      <c r="A2631">
        <v>11108</v>
      </c>
      <c r="B2631" t="s">
        <v>263</v>
      </c>
      <c r="C2631" t="s">
        <v>436</v>
      </c>
      <c r="E2631">
        <v>2015</v>
      </c>
      <c r="F2631" s="10">
        <v>42369</v>
      </c>
      <c r="G2631" t="s">
        <v>489</v>
      </c>
      <c r="H2631" t="s">
        <v>474</v>
      </c>
      <c r="I2631" t="s">
        <v>550</v>
      </c>
      <c r="J2631">
        <v>3125012000000</v>
      </c>
      <c r="K2631">
        <v>2656350478.0632596</v>
      </c>
    </row>
    <row r="2632" spans="1:11" x14ac:dyDescent="0.25">
      <c r="A2632">
        <v>11108</v>
      </c>
      <c r="B2632" t="s">
        <v>263</v>
      </c>
      <c r="C2632" t="s">
        <v>2336</v>
      </c>
      <c r="E2632">
        <v>2015</v>
      </c>
      <c r="F2632" s="10">
        <v>42369</v>
      </c>
      <c r="G2632" t="s">
        <v>489</v>
      </c>
      <c r="H2632" t="s">
        <v>474</v>
      </c>
      <c r="I2632" t="s">
        <v>550</v>
      </c>
      <c r="J2632">
        <v>56509008000000</v>
      </c>
      <c r="K2632">
        <v>48034289281.346947</v>
      </c>
    </row>
    <row r="2633" spans="1:11" x14ac:dyDescent="0.25">
      <c r="A2633">
        <v>11108</v>
      </c>
      <c r="B2633" t="s">
        <v>263</v>
      </c>
      <c r="C2633" t="s">
        <v>2337</v>
      </c>
      <c r="E2633">
        <v>2015</v>
      </c>
      <c r="F2633" s="10">
        <v>42369</v>
      </c>
      <c r="G2633" t="s">
        <v>489</v>
      </c>
      <c r="H2633" t="s">
        <v>474</v>
      </c>
      <c r="I2633" t="s">
        <v>550</v>
      </c>
      <c r="J2633">
        <v>252971000000</v>
      </c>
      <c r="K2633">
        <v>215032658.04615819</v>
      </c>
    </row>
    <row r="2634" spans="1:11" x14ac:dyDescent="0.25">
      <c r="A2634">
        <v>12823</v>
      </c>
      <c r="B2634" t="s">
        <v>257</v>
      </c>
      <c r="C2634" t="s">
        <v>2336</v>
      </c>
      <c r="E2634">
        <v>2015</v>
      </c>
      <c r="F2634" s="10">
        <v>42369</v>
      </c>
      <c r="G2634" t="s">
        <v>489</v>
      </c>
      <c r="H2634" t="s">
        <v>474</v>
      </c>
      <c r="I2634" t="s">
        <v>550</v>
      </c>
      <c r="J2634">
        <v>226423006985</v>
      </c>
      <c r="K2634">
        <v>192466097.04190755</v>
      </c>
    </row>
    <row r="2635" spans="1:11" x14ac:dyDescent="0.25">
      <c r="A2635">
        <v>1188</v>
      </c>
      <c r="B2635" t="s">
        <v>255</v>
      </c>
      <c r="C2635" t="s">
        <v>436</v>
      </c>
      <c r="E2635">
        <v>2016</v>
      </c>
      <c r="F2635" s="10">
        <v>42735</v>
      </c>
      <c r="G2635" t="s">
        <v>489</v>
      </c>
      <c r="H2635" t="s">
        <v>474</v>
      </c>
      <c r="I2635" t="s">
        <v>550</v>
      </c>
      <c r="J2635">
        <v>1323550822200</v>
      </c>
      <c r="K2635">
        <v>1099101060.2049046</v>
      </c>
    </row>
    <row r="2636" spans="1:11" x14ac:dyDescent="0.25">
      <c r="A2636">
        <v>1188</v>
      </c>
      <c r="B2636" t="s">
        <v>255</v>
      </c>
      <c r="C2636" t="s">
        <v>2336</v>
      </c>
      <c r="E2636">
        <v>2016</v>
      </c>
      <c r="F2636" s="10">
        <v>42735</v>
      </c>
      <c r="G2636" t="s">
        <v>489</v>
      </c>
      <c r="H2636" t="s">
        <v>474</v>
      </c>
      <c r="I2636" t="s">
        <v>550</v>
      </c>
      <c r="J2636">
        <v>13892680512180</v>
      </c>
      <c r="K2636">
        <v>11536738615.480009</v>
      </c>
    </row>
    <row r="2637" spans="1:11" x14ac:dyDescent="0.25">
      <c r="A2637">
        <v>1188</v>
      </c>
      <c r="B2637" t="s">
        <v>255</v>
      </c>
      <c r="C2637" t="s">
        <v>2337</v>
      </c>
      <c r="E2637">
        <v>2016</v>
      </c>
      <c r="F2637" s="10">
        <v>42735</v>
      </c>
      <c r="G2637" t="s">
        <v>489</v>
      </c>
      <c r="H2637" t="s">
        <v>474</v>
      </c>
      <c r="I2637" t="s">
        <v>550</v>
      </c>
      <c r="J2637">
        <v>-377661986780</v>
      </c>
      <c r="K2637">
        <v>-313617492.51081282</v>
      </c>
    </row>
    <row r="2638" spans="1:11" x14ac:dyDescent="0.25">
      <c r="A2638">
        <v>1333</v>
      </c>
      <c r="B2638" t="s">
        <v>258</v>
      </c>
      <c r="C2638" t="s">
        <v>436</v>
      </c>
      <c r="E2638">
        <v>2016</v>
      </c>
      <c r="F2638" s="10">
        <v>42735</v>
      </c>
      <c r="G2638" t="s">
        <v>489</v>
      </c>
      <c r="H2638" t="s">
        <v>474</v>
      </c>
      <c r="I2638" t="s">
        <v>550</v>
      </c>
      <c r="J2638">
        <v>206724771940</v>
      </c>
      <c r="K2638">
        <v>171668070.61643571</v>
      </c>
    </row>
    <row r="2639" spans="1:11" x14ac:dyDescent="0.25">
      <c r="A2639">
        <v>1333</v>
      </c>
      <c r="B2639" t="s">
        <v>258</v>
      </c>
      <c r="C2639" t="s">
        <v>2336</v>
      </c>
      <c r="E2639">
        <v>2016</v>
      </c>
      <c r="F2639" s="10">
        <v>42735</v>
      </c>
      <c r="G2639" t="s">
        <v>489</v>
      </c>
      <c r="H2639" t="s">
        <v>474</v>
      </c>
      <c r="I2639" t="s">
        <v>550</v>
      </c>
      <c r="J2639">
        <v>11035596402660</v>
      </c>
      <c r="K2639">
        <v>9164163175.8392773</v>
      </c>
    </row>
    <row r="2640" spans="1:11" x14ac:dyDescent="0.25">
      <c r="A2640">
        <v>1333</v>
      </c>
      <c r="B2640" t="s">
        <v>258</v>
      </c>
      <c r="C2640" t="s">
        <v>2337</v>
      </c>
      <c r="E2640">
        <v>2016</v>
      </c>
      <c r="F2640" s="10">
        <v>42735</v>
      </c>
      <c r="G2640" t="s">
        <v>489</v>
      </c>
      <c r="H2640" t="s">
        <v>474</v>
      </c>
      <c r="I2640" t="s">
        <v>550</v>
      </c>
      <c r="J2640">
        <v>-20431464420</v>
      </c>
      <c r="K2640">
        <v>-16966665.600520063</v>
      </c>
    </row>
    <row r="2641" spans="1:11" x14ac:dyDescent="0.25">
      <c r="A2641">
        <v>1370</v>
      </c>
      <c r="B2641" t="s">
        <v>260</v>
      </c>
      <c r="C2641" t="s">
        <v>436</v>
      </c>
      <c r="E2641">
        <v>2016</v>
      </c>
      <c r="F2641" s="10">
        <v>42735</v>
      </c>
      <c r="G2641" t="s">
        <v>489</v>
      </c>
      <c r="H2641" t="s">
        <v>474</v>
      </c>
      <c r="I2641" t="s">
        <v>550</v>
      </c>
      <c r="J2641">
        <v>1241245000000</v>
      </c>
      <c r="K2641">
        <v>1030752784.5484473</v>
      </c>
    </row>
    <row r="2642" spans="1:11" x14ac:dyDescent="0.25">
      <c r="A2642">
        <v>1370</v>
      </c>
      <c r="B2642" t="s">
        <v>260</v>
      </c>
      <c r="C2642" t="s">
        <v>2336</v>
      </c>
      <c r="E2642">
        <v>2016</v>
      </c>
      <c r="F2642" s="10">
        <v>42735</v>
      </c>
      <c r="G2642" t="s">
        <v>489</v>
      </c>
      <c r="H2642" t="s">
        <v>474</v>
      </c>
      <c r="I2642" t="s">
        <v>550</v>
      </c>
      <c r="J2642">
        <v>18744454000000</v>
      </c>
      <c r="K2642">
        <v>15565740974.054502</v>
      </c>
    </row>
    <row r="2643" spans="1:11" x14ac:dyDescent="0.25">
      <c r="A2643">
        <v>1370</v>
      </c>
      <c r="B2643" t="s">
        <v>260</v>
      </c>
      <c r="C2643" t="s">
        <v>2337</v>
      </c>
      <c r="E2643">
        <v>2016</v>
      </c>
      <c r="F2643" s="10">
        <v>42735</v>
      </c>
      <c r="G2643" t="s">
        <v>489</v>
      </c>
      <c r="H2643" t="s">
        <v>474</v>
      </c>
      <c r="I2643" t="s">
        <v>550</v>
      </c>
      <c r="J2643">
        <v>650376000000</v>
      </c>
      <c r="K2643">
        <v>540084248.47913265</v>
      </c>
    </row>
    <row r="2644" spans="1:11" x14ac:dyDescent="0.25">
      <c r="A2644">
        <v>1434</v>
      </c>
      <c r="B2644" t="s">
        <v>261</v>
      </c>
      <c r="C2644" t="s">
        <v>2336</v>
      </c>
      <c r="E2644">
        <v>2016</v>
      </c>
      <c r="F2644" s="10">
        <v>42735</v>
      </c>
      <c r="G2644" t="s">
        <v>489</v>
      </c>
      <c r="H2644" t="s">
        <v>474</v>
      </c>
      <c r="I2644" t="s">
        <v>550</v>
      </c>
      <c r="J2644">
        <v>3618084600000</v>
      </c>
      <c r="K2644">
        <v>3004524309.207171</v>
      </c>
    </row>
    <row r="2645" spans="1:11" x14ac:dyDescent="0.25">
      <c r="A2645">
        <v>1434</v>
      </c>
      <c r="B2645" t="s">
        <v>261</v>
      </c>
      <c r="C2645" t="s">
        <v>2337</v>
      </c>
      <c r="E2645">
        <v>2016</v>
      </c>
      <c r="F2645" s="10">
        <v>42735</v>
      </c>
      <c r="G2645" t="s">
        <v>489</v>
      </c>
      <c r="H2645" t="s">
        <v>474</v>
      </c>
      <c r="I2645" t="s">
        <v>550</v>
      </c>
      <c r="J2645">
        <v>-116965319000</v>
      </c>
      <c r="K2645">
        <v>-97130162.260349408</v>
      </c>
    </row>
    <row r="2646" spans="1:11" x14ac:dyDescent="0.25">
      <c r="A2646">
        <v>1580</v>
      </c>
      <c r="B2646" t="s">
        <v>264</v>
      </c>
      <c r="C2646" t="s">
        <v>2336</v>
      </c>
      <c r="E2646">
        <v>2016</v>
      </c>
      <c r="F2646" s="10">
        <v>42735</v>
      </c>
      <c r="G2646" t="s">
        <v>489</v>
      </c>
      <c r="H2646" t="s">
        <v>474</v>
      </c>
      <c r="I2646" t="s">
        <v>550</v>
      </c>
      <c r="J2646">
        <v>5496100000000</v>
      </c>
      <c r="K2646">
        <v>4564063000.5814495</v>
      </c>
    </row>
    <row r="2647" spans="1:11" x14ac:dyDescent="0.25">
      <c r="A2647">
        <v>8092</v>
      </c>
      <c r="B2647" t="s">
        <v>265</v>
      </c>
      <c r="C2647" t="s">
        <v>436</v>
      </c>
      <c r="E2647">
        <v>2016</v>
      </c>
      <c r="F2647" s="10">
        <v>42735</v>
      </c>
      <c r="G2647" t="s">
        <v>489</v>
      </c>
      <c r="H2647" t="s">
        <v>474</v>
      </c>
      <c r="I2647" t="s">
        <v>550</v>
      </c>
      <c r="J2647">
        <v>148586667800</v>
      </c>
      <c r="K2647">
        <v>123389114.62412748</v>
      </c>
    </row>
    <row r="2648" spans="1:11" x14ac:dyDescent="0.25">
      <c r="A2648">
        <v>8092</v>
      </c>
      <c r="B2648" t="s">
        <v>265</v>
      </c>
      <c r="C2648" t="s">
        <v>2336</v>
      </c>
      <c r="E2648">
        <v>2016</v>
      </c>
      <c r="F2648" s="10">
        <v>42735</v>
      </c>
      <c r="G2648" t="s">
        <v>489</v>
      </c>
      <c r="H2648" t="s">
        <v>474</v>
      </c>
      <c r="I2648" t="s">
        <v>550</v>
      </c>
      <c r="J2648">
        <v>7009433382250</v>
      </c>
      <c r="K2648">
        <v>5820763005.5799046</v>
      </c>
    </row>
    <row r="2649" spans="1:11" x14ac:dyDescent="0.25">
      <c r="A2649">
        <v>8092</v>
      </c>
      <c r="B2649" t="s">
        <v>265</v>
      </c>
      <c r="C2649" t="s">
        <v>2337</v>
      </c>
      <c r="E2649">
        <v>2016</v>
      </c>
      <c r="F2649" s="10">
        <v>42735</v>
      </c>
      <c r="G2649" t="s">
        <v>489</v>
      </c>
      <c r="H2649" t="s">
        <v>474</v>
      </c>
      <c r="I2649" t="s">
        <v>550</v>
      </c>
      <c r="J2649">
        <v>9425075600</v>
      </c>
      <c r="K2649">
        <v>7826756.9410387371</v>
      </c>
    </row>
    <row r="2650" spans="1:11" x14ac:dyDescent="0.25">
      <c r="A2650">
        <v>8219</v>
      </c>
      <c r="B2650" t="s">
        <v>262</v>
      </c>
      <c r="C2650" t="s">
        <v>436</v>
      </c>
      <c r="E2650">
        <v>2016</v>
      </c>
      <c r="F2650" s="10">
        <v>42735</v>
      </c>
      <c r="G2650" t="s">
        <v>489</v>
      </c>
      <c r="H2650" t="s">
        <v>474</v>
      </c>
      <c r="I2650" t="s">
        <v>550</v>
      </c>
      <c r="J2650">
        <v>3329022000000</v>
      </c>
      <c r="K2650">
        <v>2764481384.6767087</v>
      </c>
    </row>
    <row r="2651" spans="1:11" x14ac:dyDescent="0.25">
      <c r="A2651">
        <v>8219</v>
      </c>
      <c r="B2651" t="s">
        <v>262</v>
      </c>
      <c r="C2651" t="s">
        <v>2336</v>
      </c>
      <c r="E2651">
        <v>2016</v>
      </c>
      <c r="F2651" s="10">
        <v>42735</v>
      </c>
      <c r="G2651" t="s">
        <v>489</v>
      </c>
      <c r="H2651" t="s">
        <v>474</v>
      </c>
      <c r="I2651" t="s">
        <v>550</v>
      </c>
      <c r="J2651">
        <v>20659296000000</v>
      </c>
      <c r="K2651">
        <v>17155861154.575123</v>
      </c>
    </row>
    <row r="2652" spans="1:11" x14ac:dyDescent="0.25">
      <c r="A2652">
        <v>8219</v>
      </c>
      <c r="B2652" t="s">
        <v>262</v>
      </c>
      <c r="C2652" t="s">
        <v>2337</v>
      </c>
      <c r="E2652">
        <v>2016</v>
      </c>
      <c r="F2652" s="10">
        <v>42735</v>
      </c>
      <c r="G2652" t="s">
        <v>489</v>
      </c>
      <c r="H2652" t="s">
        <v>474</v>
      </c>
      <c r="I2652" t="s">
        <v>550</v>
      </c>
      <c r="J2652">
        <v>1280994000000</v>
      </c>
      <c r="K2652">
        <v>1063761088.6568354</v>
      </c>
    </row>
    <row r="2653" spans="1:11" x14ac:dyDescent="0.25">
      <c r="A2653">
        <v>11108</v>
      </c>
      <c r="B2653" t="s">
        <v>263</v>
      </c>
      <c r="C2653" t="s">
        <v>436</v>
      </c>
      <c r="E2653">
        <v>2016</v>
      </c>
      <c r="F2653" s="10">
        <v>42735</v>
      </c>
      <c r="G2653" t="s">
        <v>489</v>
      </c>
      <c r="H2653" t="s">
        <v>474</v>
      </c>
      <c r="I2653" t="s">
        <v>550</v>
      </c>
      <c r="J2653">
        <v>3080745000000</v>
      </c>
      <c r="K2653">
        <v>2558307576.0496163</v>
      </c>
    </row>
    <row r="2654" spans="1:11" x14ac:dyDescent="0.25">
      <c r="A2654">
        <v>11108</v>
      </c>
      <c r="B2654" t="s">
        <v>263</v>
      </c>
      <c r="C2654" t="s">
        <v>2336</v>
      </c>
      <c r="E2654">
        <v>2016</v>
      </c>
      <c r="F2654" s="10">
        <v>42735</v>
      </c>
      <c r="G2654" t="s">
        <v>489</v>
      </c>
      <c r="H2654" t="s">
        <v>474</v>
      </c>
      <c r="I2654" t="s">
        <v>550</v>
      </c>
      <c r="J2654">
        <v>55367033000000</v>
      </c>
      <c r="K2654">
        <v>45977807311.961594</v>
      </c>
    </row>
    <row r="2655" spans="1:11" x14ac:dyDescent="0.25">
      <c r="A2655">
        <v>11108</v>
      </c>
      <c r="B2655" t="s">
        <v>263</v>
      </c>
      <c r="C2655" t="s">
        <v>2337</v>
      </c>
      <c r="E2655">
        <v>2016</v>
      </c>
      <c r="F2655" s="10">
        <v>42735</v>
      </c>
      <c r="G2655" t="s">
        <v>489</v>
      </c>
      <c r="H2655" t="s">
        <v>474</v>
      </c>
      <c r="I2655" t="s">
        <v>550</v>
      </c>
      <c r="J2655">
        <v>126315000000</v>
      </c>
      <c r="K2655">
        <v>104894310.13235672</v>
      </c>
    </row>
    <row r="2656" spans="1:11" x14ac:dyDescent="0.25">
      <c r="A2656">
        <v>12823</v>
      </c>
      <c r="B2656" t="s">
        <v>257</v>
      </c>
      <c r="C2656" t="s">
        <v>2336</v>
      </c>
      <c r="E2656">
        <v>2016</v>
      </c>
      <c r="F2656" s="10">
        <v>42735</v>
      </c>
      <c r="G2656" t="s">
        <v>489</v>
      </c>
      <c r="H2656" t="s">
        <v>474</v>
      </c>
      <c r="I2656" t="s">
        <v>550</v>
      </c>
      <c r="J2656">
        <v>210609731794</v>
      </c>
      <c r="K2656">
        <v>174894213.06806242</v>
      </c>
    </row>
    <row r="2657" spans="1:11" x14ac:dyDescent="0.25">
      <c r="A2657">
        <v>1188</v>
      </c>
      <c r="B2657" t="s">
        <v>255</v>
      </c>
      <c r="C2657" t="s">
        <v>436</v>
      </c>
      <c r="E2657">
        <v>2017</v>
      </c>
      <c r="F2657" s="10">
        <v>43100</v>
      </c>
      <c r="G2657" t="s">
        <v>489</v>
      </c>
      <c r="H2657" t="s">
        <v>474</v>
      </c>
      <c r="I2657" t="s">
        <v>550</v>
      </c>
      <c r="J2657">
        <v>1124642904374</v>
      </c>
      <c r="K2657">
        <v>1054058842.6810575</v>
      </c>
    </row>
    <row r="2658" spans="1:11" x14ac:dyDescent="0.25">
      <c r="A2658">
        <v>1188</v>
      </c>
      <c r="B2658" t="s">
        <v>255</v>
      </c>
      <c r="C2658" t="s">
        <v>2336</v>
      </c>
      <c r="E2658">
        <v>2017</v>
      </c>
      <c r="F2658" s="10">
        <v>43100</v>
      </c>
      <c r="G2658" t="s">
        <v>489</v>
      </c>
      <c r="H2658" t="s">
        <v>474</v>
      </c>
      <c r="I2658" t="s">
        <v>550</v>
      </c>
      <c r="J2658">
        <v>14523554475823</v>
      </c>
      <c r="K2658">
        <v>13612037174.522003</v>
      </c>
    </row>
    <row r="2659" spans="1:11" x14ac:dyDescent="0.25">
      <c r="A2659">
        <v>1188</v>
      </c>
      <c r="B2659" t="s">
        <v>255</v>
      </c>
      <c r="C2659" t="s">
        <v>2337</v>
      </c>
      <c r="E2659">
        <v>2017</v>
      </c>
      <c r="F2659" s="10">
        <v>43100</v>
      </c>
      <c r="G2659" t="s">
        <v>489</v>
      </c>
      <c r="H2659" t="s">
        <v>474</v>
      </c>
      <c r="I2659" t="s">
        <v>550</v>
      </c>
      <c r="J2659">
        <v>-109688010762</v>
      </c>
      <c r="K2659">
        <v>-102803847.5413992</v>
      </c>
    </row>
    <row r="2660" spans="1:11" x14ac:dyDescent="0.25">
      <c r="A2660">
        <v>1188</v>
      </c>
      <c r="B2660" t="s">
        <v>255</v>
      </c>
      <c r="C2660" t="s">
        <v>490</v>
      </c>
      <c r="E2660">
        <v>2017</v>
      </c>
      <c r="F2660" s="10">
        <v>43100</v>
      </c>
      <c r="G2660" t="s">
        <v>489</v>
      </c>
      <c r="H2660" t="s">
        <v>474</v>
      </c>
      <c r="I2660" t="s">
        <v>550</v>
      </c>
      <c r="J2660">
        <v>519283915136</v>
      </c>
      <c r="K2660">
        <v>486692976.48377585</v>
      </c>
    </row>
    <row r="2661" spans="1:11" x14ac:dyDescent="0.25">
      <c r="A2661">
        <v>1188</v>
      </c>
      <c r="B2661" t="s">
        <v>255</v>
      </c>
      <c r="C2661" t="s">
        <v>434</v>
      </c>
      <c r="E2661">
        <v>2017</v>
      </c>
      <c r="F2661" s="10">
        <v>43100</v>
      </c>
      <c r="G2661" t="s">
        <v>489</v>
      </c>
      <c r="H2661" t="s">
        <v>474</v>
      </c>
      <c r="I2661" t="s">
        <v>550</v>
      </c>
      <c r="J2661">
        <v>513111000000</v>
      </c>
      <c r="K2661">
        <v>480907481.58676034</v>
      </c>
    </row>
    <row r="2662" spans="1:11" x14ac:dyDescent="0.25">
      <c r="A2662">
        <v>1188</v>
      </c>
      <c r="B2662" t="s">
        <v>255</v>
      </c>
      <c r="C2662" t="s">
        <v>491</v>
      </c>
      <c r="E2662">
        <v>2017</v>
      </c>
      <c r="F2662" s="10">
        <v>43100</v>
      </c>
      <c r="G2662" t="s">
        <v>489</v>
      </c>
      <c r="H2662" t="s">
        <v>474</v>
      </c>
      <c r="I2662" t="s">
        <v>550</v>
      </c>
      <c r="J2662">
        <v>201936000000</v>
      </c>
      <c r="K2662">
        <v>189262232.15192041</v>
      </c>
    </row>
    <row r="2663" spans="1:11" x14ac:dyDescent="0.25">
      <c r="A2663">
        <v>1333</v>
      </c>
      <c r="B2663" t="s">
        <v>258</v>
      </c>
      <c r="C2663" t="s">
        <v>436</v>
      </c>
      <c r="E2663">
        <v>2017</v>
      </c>
      <c r="F2663" s="10">
        <v>43100</v>
      </c>
      <c r="G2663" t="s">
        <v>489</v>
      </c>
      <c r="H2663" t="s">
        <v>474</v>
      </c>
      <c r="I2663" t="s">
        <v>550</v>
      </c>
      <c r="J2663">
        <v>-95391000000</v>
      </c>
      <c r="K2663">
        <v>-89404135.900502339</v>
      </c>
    </row>
    <row r="2664" spans="1:11" x14ac:dyDescent="0.25">
      <c r="A2664">
        <v>1333</v>
      </c>
      <c r="B2664" t="s">
        <v>258</v>
      </c>
      <c r="C2664" t="s">
        <v>2336</v>
      </c>
      <c r="E2664">
        <v>2017</v>
      </c>
      <c r="F2664" s="10">
        <v>43100</v>
      </c>
      <c r="G2664" t="s">
        <v>489</v>
      </c>
      <c r="H2664" t="s">
        <v>474</v>
      </c>
      <c r="I2664" t="s">
        <v>550</v>
      </c>
      <c r="J2664">
        <v>11679456000000</v>
      </c>
      <c r="K2664">
        <v>10946438044.133486</v>
      </c>
    </row>
    <row r="2665" spans="1:11" x14ac:dyDescent="0.25">
      <c r="A2665">
        <v>1333</v>
      </c>
      <c r="B2665" t="s">
        <v>258</v>
      </c>
      <c r="C2665" t="s">
        <v>2337</v>
      </c>
      <c r="E2665">
        <v>2017</v>
      </c>
      <c r="F2665" s="10">
        <v>43100</v>
      </c>
      <c r="G2665" t="s">
        <v>489</v>
      </c>
      <c r="H2665" t="s">
        <v>474</v>
      </c>
      <c r="I2665" t="s">
        <v>550</v>
      </c>
      <c r="J2665">
        <v>-163676000000</v>
      </c>
      <c r="K2665">
        <v>-153403479.8634108</v>
      </c>
    </row>
    <row r="2666" spans="1:11" x14ac:dyDescent="0.25">
      <c r="A2666">
        <v>1333</v>
      </c>
      <c r="B2666" t="s">
        <v>258</v>
      </c>
      <c r="C2666" t="s">
        <v>490</v>
      </c>
      <c r="E2666">
        <v>2017</v>
      </c>
      <c r="F2666" s="10">
        <v>43100</v>
      </c>
      <c r="G2666" t="s">
        <v>489</v>
      </c>
      <c r="H2666" t="s">
        <v>474</v>
      </c>
      <c r="I2666" t="s">
        <v>550</v>
      </c>
      <c r="J2666">
        <v>16011000000</v>
      </c>
      <c r="K2666">
        <v>15006128.669402175</v>
      </c>
    </row>
    <row r="2667" spans="1:11" x14ac:dyDescent="0.25">
      <c r="A2667">
        <v>1333</v>
      </c>
      <c r="B2667" t="s">
        <v>258</v>
      </c>
      <c r="C2667" t="s">
        <v>434</v>
      </c>
      <c r="E2667">
        <v>2017</v>
      </c>
      <c r="F2667" s="10">
        <v>43100</v>
      </c>
      <c r="G2667" t="s">
        <v>489</v>
      </c>
      <c r="H2667" t="s">
        <v>474</v>
      </c>
      <c r="I2667" t="s">
        <v>550</v>
      </c>
      <c r="J2667">
        <v>49880000000</v>
      </c>
      <c r="K2667">
        <v>46749465.869076289</v>
      </c>
    </row>
    <row r="2668" spans="1:11" x14ac:dyDescent="0.25">
      <c r="A2668">
        <v>1333</v>
      </c>
      <c r="B2668" t="s">
        <v>258</v>
      </c>
      <c r="C2668" t="s">
        <v>491</v>
      </c>
      <c r="E2668">
        <v>2017</v>
      </c>
      <c r="F2668" s="10">
        <v>43100</v>
      </c>
      <c r="G2668" t="s">
        <v>489</v>
      </c>
      <c r="H2668" t="s">
        <v>474</v>
      </c>
      <c r="I2668" t="s">
        <v>550</v>
      </c>
      <c r="J2668">
        <v>2394000000</v>
      </c>
      <c r="K2668">
        <v>2243749.4244300048</v>
      </c>
    </row>
    <row r="2669" spans="1:11" x14ac:dyDescent="0.25">
      <c r="A2669">
        <v>1370</v>
      </c>
      <c r="B2669" t="s">
        <v>260</v>
      </c>
      <c r="C2669" t="s">
        <v>2336</v>
      </c>
      <c r="E2669">
        <v>2017</v>
      </c>
      <c r="F2669" s="10">
        <v>43100</v>
      </c>
      <c r="G2669" t="s">
        <v>489</v>
      </c>
      <c r="H2669" t="s">
        <v>474</v>
      </c>
      <c r="I2669" t="s">
        <v>550</v>
      </c>
      <c r="J2669">
        <v>16887100000000</v>
      </c>
      <c r="K2669">
        <v>15827243485.919771</v>
      </c>
    </row>
    <row r="2670" spans="1:11" x14ac:dyDescent="0.25">
      <c r="A2670">
        <v>1370</v>
      </c>
      <c r="B2670" t="s">
        <v>260</v>
      </c>
      <c r="C2670" t="s">
        <v>2337</v>
      </c>
      <c r="E2670">
        <v>2017</v>
      </c>
      <c r="F2670" s="10">
        <v>43100</v>
      </c>
      <c r="G2670" t="s">
        <v>489</v>
      </c>
      <c r="H2670" t="s">
        <v>474</v>
      </c>
      <c r="I2670" t="s">
        <v>550</v>
      </c>
      <c r="J2670">
        <v>371600000000</v>
      </c>
      <c r="K2670">
        <v>348277897.29247695</v>
      </c>
    </row>
    <row r="2671" spans="1:11" x14ac:dyDescent="0.25">
      <c r="A2671">
        <v>1434</v>
      </c>
      <c r="B2671" t="s">
        <v>261</v>
      </c>
      <c r="C2671" t="s">
        <v>2336</v>
      </c>
      <c r="E2671">
        <v>2017</v>
      </c>
      <c r="F2671" s="10">
        <v>43100</v>
      </c>
      <c r="G2671" t="s">
        <v>489</v>
      </c>
      <c r="H2671" t="s">
        <v>474</v>
      </c>
      <c r="I2671" t="s">
        <v>550</v>
      </c>
      <c r="J2671">
        <v>3571400000000</v>
      </c>
      <c r="K2671">
        <v>3347254258.3163404</v>
      </c>
    </row>
    <row r="2672" spans="1:11" x14ac:dyDescent="0.25">
      <c r="A2672">
        <v>1434</v>
      </c>
      <c r="B2672" t="s">
        <v>261</v>
      </c>
      <c r="C2672" t="s">
        <v>2337</v>
      </c>
      <c r="E2672">
        <v>2017</v>
      </c>
      <c r="F2672" s="10">
        <v>43100</v>
      </c>
      <c r="G2672" t="s">
        <v>489</v>
      </c>
      <c r="H2672" t="s">
        <v>474</v>
      </c>
      <c r="I2672" t="s">
        <v>550</v>
      </c>
      <c r="J2672">
        <v>184900000000</v>
      </c>
      <c r="K2672">
        <v>173295433.82502419</v>
      </c>
    </row>
    <row r="2673" spans="1:11" x14ac:dyDescent="0.25">
      <c r="A2673">
        <v>1580</v>
      </c>
      <c r="B2673" t="s">
        <v>264</v>
      </c>
      <c r="C2673" t="s">
        <v>2336</v>
      </c>
      <c r="E2673">
        <v>2017</v>
      </c>
      <c r="F2673" s="10">
        <v>43100</v>
      </c>
      <c r="G2673" t="s">
        <v>489</v>
      </c>
      <c r="H2673" t="s">
        <v>474</v>
      </c>
      <c r="I2673" t="s">
        <v>550</v>
      </c>
      <c r="J2673">
        <v>6344500000000</v>
      </c>
      <c r="K2673">
        <v>5946310870.2156076</v>
      </c>
    </row>
    <row r="2674" spans="1:11" x14ac:dyDescent="0.25">
      <c r="A2674">
        <v>8092</v>
      </c>
      <c r="B2674" t="s">
        <v>265</v>
      </c>
      <c r="C2674" t="s">
        <v>2336</v>
      </c>
      <c r="E2674">
        <v>2017</v>
      </c>
      <c r="F2674" s="10">
        <v>43100</v>
      </c>
      <c r="G2674" t="s">
        <v>489</v>
      </c>
      <c r="H2674" t="s">
        <v>474</v>
      </c>
      <c r="I2674" t="s">
        <v>550</v>
      </c>
      <c r="J2674">
        <v>5536200000000</v>
      </c>
      <c r="K2674">
        <v>5188740836.8961544</v>
      </c>
    </row>
    <row r="2675" spans="1:11" x14ac:dyDescent="0.25">
      <c r="A2675">
        <v>8092</v>
      </c>
      <c r="B2675" t="s">
        <v>265</v>
      </c>
      <c r="C2675" t="s">
        <v>2337</v>
      </c>
      <c r="E2675">
        <v>2017</v>
      </c>
      <c r="F2675" s="10">
        <v>43100</v>
      </c>
      <c r="G2675" t="s">
        <v>489</v>
      </c>
      <c r="H2675" t="s">
        <v>474</v>
      </c>
      <c r="I2675" t="s">
        <v>550</v>
      </c>
      <c r="J2675">
        <v>-521000000000</v>
      </c>
      <c r="K2675">
        <v>-488301357.61404866</v>
      </c>
    </row>
    <row r="2676" spans="1:11" x14ac:dyDescent="0.25">
      <c r="A2676">
        <v>8219</v>
      </c>
      <c r="B2676" t="s">
        <v>262</v>
      </c>
      <c r="C2676" t="s">
        <v>436</v>
      </c>
      <c r="E2676">
        <v>2017</v>
      </c>
      <c r="F2676" s="10">
        <v>43100</v>
      </c>
      <c r="G2676" t="s">
        <v>489</v>
      </c>
      <c r="H2676" t="s">
        <v>474</v>
      </c>
      <c r="I2676" t="s">
        <v>550</v>
      </c>
      <c r="J2676">
        <v>4045308000000</v>
      </c>
      <c r="K2676">
        <v>3791419171.5296969</v>
      </c>
    </row>
    <row r="2677" spans="1:11" x14ac:dyDescent="0.25">
      <c r="A2677">
        <v>8219</v>
      </c>
      <c r="B2677" t="s">
        <v>262</v>
      </c>
      <c r="C2677" t="s">
        <v>2336</v>
      </c>
      <c r="E2677">
        <v>2017</v>
      </c>
      <c r="F2677" s="10">
        <v>43100</v>
      </c>
      <c r="G2677" t="s">
        <v>489</v>
      </c>
      <c r="H2677" t="s">
        <v>474</v>
      </c>
      <c r="I2677" t="s">
        <v>550</v>
      </c>
      <c r="J2677">
        <v>25698014000000</v>
      </c>
      <c r="K2677">
        <v>24085172983.080288</v>
      </c>
    </row>
    <row r="2678" spans="1:11" x14ac:dyDescent="0.25">
      <c r="A2678">
        <v>8219</v>
      </c>
      <c r="B2678" t="s">
        <v>262</v>
      </c>
      <c r="C2678" t="s">
        <v>2337</v>
      </c>
      <c r="E2678">
        <v>2017</v>
      </c>
      <c r="F2678" s="10">
        <v>43100</v>
      </c>
      <c r="G2678" t="s">
        <v>489</v>
      </c>
      <c r="H2678" t="s">
        <v>474</v>
      </c>
      <c r="I2678" t="s">
        <v>550</v>
      </c>
      <c r="J2678">
        <v>2021973000000</v>
      </c>
      <c r="K2678">
        <v>1895071326.2167962</v>
      </c>
    </row>
    <row r="2679" spans="1:11" x14ac:dyDescent="0.25">
      <c r="A2679">
        <v>8219</v>
      </c>
      <c r="B2679" t="s">
        <v>262</v>
      </c>
      <c r="C2679" t="s">
        <v>490</v>
      </c>
      <c r="E2679">
        <v>2017</v>
      </c>
      <c r="F2679" s="10">
        <v>43100</v>
      </c>
      <c r="G2679" t="s">
        <v>489</v>
      </c>
      <c r="H2679" t="s">
        <v>474</v>
      </c>
      <c r="I2679" t="s">
        <v>550</v>
      </c>
      <c r="J2679">
        <v>79401000000</v>
      </c>
      <c r="K2679">
        <v>74417689.243595153</v>
      </c>
    </row>
    <row r="2680" spans="1:11" x14ac:dyDescent="0.25">
      <c r="A2680">
        <v>8219</v>
      </c>
      <c r="B2680" t="s">
        <v>262</v>
      </c>
      <c r="C2680" t="s">
        <v>434</v>
      </c>
      <c r="E2680">
        <v>2017</v>
      </c>
      <c r="F2680" s="10">
        <v>43100</v>
      </c>
      <c r="G2680" t="s">
        <v>489</v>
      </c>
      <c r="H2680" t="s">
        <v>474</v>
      </c>
      <c r="I2680" t="s">
        <v>550</v>
      </c>
      <c r="J2680">
        <v>1402012000000</v>
      </c>
      <c r="K2680">
        <v>1314019890.5780952</v>
      </c>
    </row>
    <row r="2681" spans="1:11" x14ac:dyDescent="0.25">
      <c r="A2681">
        <v>8219</v>
      </c>
      <c r="B2681" t="s">
        <v>262</v>
      </c>
      <c r="C2681" t="s">
        <v>491</v>
      </c>
      <c r="E2681">
        <v>2017</v>
      </c>
      <c r="F2681" s="10">
        <v>43100</v>
      </c>
      <c r="G2681" t="s">
        <v>489</v>
      </c>
      <c r="H2681" t="s">
        <v>474</v>
      </c>
      <c r="I2681" t="s">
        <v>550</v>
      </c>
      <c r="J2681">
        <v>541922000000</v>
      </c>
      <c r="K2681">
        <v>507910265.49121016</v>
      </c>
    </row>
    <row r="2682" spans="1:11" x14ac:dyDescent="0.25">
      <c r="A2682">
        <v>10832</v>
      </c>
      <c r="B2682" t="s">
        <v>259</v>
      </c>
      <c r="C2682" t="s">
        <v>2336</v>
      </c>
      <c r="E2682">
        <v>2017</v>
      </c>
      <c r="F2682" s="10">
        <v>43100</v>
      </c>
      <c r="G2682" t="s">
        <v>489</v>
      </c>
      <c r="H2682" t="s">
        <v>474</v>
      </c>
      <c r="I2682" t="s">
        <v>550</v>
      </c>
      <c r="J2682">
        <v>1281000000000</v>
      </c>
      <c r="K2682">
        <v>1200602762.1950026</v>
      </c>
    </row>
    <row r="2683" spans="1:11" x14ac:dyDescent="0.25">
      <c r="A2683">
        <v>11108</v>
      </c>
      <c r="B2683" t="s">
        <v>263</v>
      </c>
      <c r="C2683" t="s">
        <v>436</v>
      </c>
      <c r="E2683">
        <v>2017</v>
      </c>
      <c r="F2683" s="10">
        <v>43100</v>
      </c>
      <c r="G2683" t="s">
        <v>489</v>
      </c>
      <c r="H2683" t="s">
        <v>474</v>
      </c>
      <c r="I2683" t="s">
        <v>550</v>
      </c>
      <c r="J2683">
        <v>5001831000000</v>
      </c>
      <c r="K2683">
        <v>4687909535.2323122</v>
      </c>
    </row>
    <row r="2684" spans="1:11" x14ac:dyDescent="0.25">
      <c r="A2684">
        <v>11108</v>
      </c>
      <c r="B2684" t="s">
        <v>263</v>
      </c>
      <c r="C2684" t="s">
        <v>2336</v>
      </c>
      <c r="E2684">
        <v>2017</v>
      </c>
      <c r="F2684" s="10">
        <v>43100</v>
      </c>
      <c r="G2684" t="s">
        <v>489</v>
      </c>
      <c r="H2684" t="s">
        <v>474</v>
      </c>
      <c r="I2684" t="s">
        <v>550</v>
      </c>
      <c r="J2684">
        <v>61396284000000</v>
      </c>
      <c r="K2684">
        <v>57542972801.646248</v>
      </c>
    </row>
    <row r="2685" spans="1:11" x14ac:dyDescent="0.25">
      <c r="A2685">
        <v>11108</v>
      </c>
      <c r="B2685" t="s">
        <v>263</v>
      </c>
      <c r="C2685" t="s">
        <v>2337</v>
      </c>
      <c r="E2685">
        <v>2017</v>
      </c>
      <c r="F2685" s="10">
        <v>43100</v>
      </c>
      <c r="G2685" t="s">
        <v>489</v>
      </c>
      <c r="H2685" t="s">
        <v>474</v>
      </c>
      <c r="I2685" t="s">
        <v>550</v>
      </c>
      <c r="J2685">
        <v>1869518000000</v>
      </c>
      <c r="K2685">
        <v>1752184601.696547</v>
      </c>
    </row>
    <row r="2686" spans="1:11" x14ac:dyDescent="0.25">
      <c r="A2686">
        <v>11108</v>
      </c>
      <c r="B2686" t="s">
        <v>263</v>
      </c>
      <c r="C2686" t="s">
        <v>490</v>
      </c>
      <c r="E2686">
        <v>2017</v>
      </c>
      <c r="F2686" s="10">
        <v>43100</v>
      </c>
      <c r="G2686" t="s">
        <v>489</v>
      </c>
      <c r="H2686" t="s">
        <v>474</v>
      </c>
      <c r="I2686" t="s">
        <v>550</v>
      </c>
      <c r="J2686">
        <v>688594000000</v>
      </c>
      <c r="K2686">
        <v>645376938.66581237</v>
      </c>
    </row>
    <row r="2687" spans="1:11" x14ac:dyDescent="0.25">
      <c r="A2687">
        <v>11108</v>
      </c>
      <c r="B2687" t="s">
        <v>263</v>
      </c>
      <c r="C2687" t="s">
        <v>434</v>
      </c>
      <c r="E2687">
        <v>2017</v>
      </c>
      <c r="F2687" s="10">
        <v>43100</v>
      </c>
      <c r="G2687" t="s">
        <v>489</v>
      </c>
      <c r="H2687" t="s">
        <v>474</v>
      </c>
      <c r="I2687" t="s">
        <v>550</v>
      </c>
      <c r="J2687">
        <v>1755125000000</v>
      </c>
      <c r="K2687">
        <v>1644971056.2041404</v>
      </c>
    </row>
    <row r="2688" spans="1:11" x14ac:dyDescent="0.25">
      <c r="A2688">
        <v>11108</v>
      </c>
      <c r="B2688" t="s">
        <v>263</v>
      </c>
      <c r="C2688" t="s">
        <v>491</v>
      </c>
      <c r="E2688">
        <v>2017</v>
      </c>
      <c r="F2688" s="10">
        <v>43100</v>
      </c>
      <c r="G2688" t="s">
        <v>489</v>
      </c>
      <c r="H2688" t="s">
        <v>474</v>
      </c>
      <c r="I2688" t="s">
        <v>550</v>
      </c>
      <c r="J2688">
        <v>688594000000</v>
      </c>
      <c r="K2688">
        <v>645376938.66581237</v>
      </c>
    </row>
    <row r="2689" spans="1:11" x14ac:dyDescent="0.25">
      <c r="A2689">
        <v>12823</v>
      </c>
      <c r="B2689" t="s">
        <v>257</v>
      </c>
      <c r="C2689" t="s">
        <v>436</v>
      </c>
      <c r="E2689">
        <v>2017</v>
      </c>
      <c r="F2689" s="10">
        <v>43100</v>
      </c>
      <c r="G2689" t="s">
        <v>489</v>
      </c>
      <c r="H2689" t="s">
        <v>474</v>
      </c>
      <c r="I2689" t="s">
        <v>550</v>
      </c>
      <c r="J2689">
        <v>21601883262</v>
      </c>
      <c r="K2689">
        <v>20246120.775153156</v>
      </c>
    </row>
    <row r="2690" spans="1:11" x14ac:dyDescent="0.25">
      <c r="A2690">
        <v>12823</v>
      </c>
      <c r="B2690" t="s">
        <v>257</v>
      </c>
      <c r="C2690" t="s">
        <v>2336</v>
      </c>
      <c r="E2690">
        <v>2017</v>
      </c>
      <c r="F2690" s="10">
        <v>43100</v>
      </c>
      <c r="G2690" t="s">
        <v>489</v>
      </c>
      <c r="H2690" t="s">
        <v>474</v>
      </c>
      <c r="I2690" t="s">
        <v>550</v>
      </c>
      <c r="J2690">
        <v>6990116722</v>
      </c>
      <c r="K2690">
        <v>6551407.8411387019</v>
      </c>
    </row>
    <row r="2691" spans="1:11" x14ac:dyDescent="0.25">
      <c r="A2691">
        <v>12823</v>
      </c>
      <c r="B2691" t="s">
        <v>257</v>
      </c>
      <c r="C2691" t="s">
        <v>2337</v>
      </c>
      <c r="E2691">
        <v>2017</v>
      </c>
      <c r="F2691" s="10">
        <v>43100</v>
      </c>
      <c r="G2691" t="s">
        <v>489</v>
      </c>
      <c r="H2691" t="s">
        <v>474</v>
      </c>
      <c r="I2691" t="s">
        <v>550</v>
      </c>
      <c r="J2691">
        <v>10606289931</v>
      </c>
      <c r="K2691">
        <v>9940625.2832159586</v>
      </c>
    </row>
    <row r="2692" spans="1:11" x14ac:dyDescent="0.25">
      <c r="A2692">
        <v>12823</v>
      </c>
      <c r="B2692" t="s">
        <v>257</v>
      </c>
      <c r="C2692" t="s">
        <v>490</v>
      </c>
      <c r="E2692">
        <v>2017</v>
      </c>
      <c r="F2692" s="10">
        <v>43100</v>
      </c>
      <c r="G2692" t="s">
        <v>489</v>
      </c>
      <c r="H2692" t="s">
        <v>474</v>
      </c>
      <c r="I2692" t="s">
        <v>550</v>
      </c>
      <c r="J2692">
        <v>299062040</v>
      </c>
      <c r="K2692">
        <v>280292.51466953347</v>
      </c>
    </row>
    <row r="2693" spans="1:11" x14ac:dyDescent="0.25">
      <c r="A2693">
        <v>12823</v>
      </c>
      <c r="B2693" t="s">
        <v>257</v>
      </c>
      <c r="C2693" t="s">
        <v>434</v>
      </c>
      <c r="E2693">
        <v>2017</v>
      </c>
      <c r="F2693" s="10">
        <v>43100</v>
      </c>
      <c r="G2693" t="s">
        <v>489</v>
      </c>
      <c r="H2693" t="s">
        <v>474</v>
      </c>
      <c r="I2693" t="s">
        <v>550</v>
      </c>
      <c r="J2693">
        <v>3572708475</v>
      </c>
      <c r="K2693">
        <v>3348480.61171155</v>
      </c>
    </row>
    <row r="2694" spans="1:11" x14ac:dyDescent="0.25">
      <c r="A2694">
        <v>12823</v>
      </c>
      <c r="B2694" t="s">
        <v>257</v>
      </c>
      <c r="C2694" t="s">
        <v>491</v>
      </c>
      <c r="E2694">
        <v>2017</v>
      </c>
      <c r="F2694" s="10">
        <v>43100</v>
      </c>
      <c r="G2694" t="s">
        <v>489</v>
      </c>
      <c r="H2694" t="s">
        <v>474</v>
      </c>
      <c r="I2694" t="s">
        <v>550</v>
      </c>
      <c r="J2694">
        <v>7123822816</v>
      </c>
      <c r="K2694">
        <v>6676722.3655561134</v>
      </c>
    </row>
    <row r="2695" spans="1:11" x14ac:dyDescent="0.25">
      <c r="A2695">
        <v>13434</v>
      </c>
      <c r="B2695" t="s">
        <v>3394</v>
      </c>
      <c r="C2695" t="s">
        <v>2336</v>
      </c>
      <c r="E2695">
        <v>2017</v>
      </c>
      <c r="F2695" s="10">
        <v>43100</v>
      </c>
      <c r="G2695" t="s">
        <v>489</v>
      </c>
      <c r="H2695" t="s">
        <v>474</v>
      </c>
      <c r="I2695" t="s">
        <v>550</v>
      </c>
      <c r="J2695">
        <v>2516772498930</v>
      </c>
      <c r="K2695">
        <v>2358816560.5244164</v>
      </c>
    </row>
    <row r="2696" spans="1:11" x14ac:dyDescent="0.25">
      <c r="A2696">
        <v>13434</v>
      </c>
      <c r="B2696" t="s">
        <v>3394</v>
      </c>
      <c r="C2696" t="s">
        <v>2337</v>
      </c>
      <c r="E2696">
        <v>2017</v>
      </c>
      <c r="F2696" s="10">
        <v>43100</v>
      </c>
      <c r="G2696" t="s">
        <v>489</v>
      </c>
      <c r="H2696" t="s">
        <v>474</v>
      </c>
      <c r="I2696" t="s">
        <v>550</v>
      </c>
      <c r="J2696">
        <v>325607409036</v>
      </c>
      <c r="K2696">
        <v>305171861.57672101</v>
      </c>
    </row>
    <row r="2697" spans="1:11" x14ac:dyDescent="0.25">
      <c r="A2697">
        <v>13434</v>
      </c>
      <c r="B2697" t="s">
        <v>3394</v>
      </c>
      <c r="C2697" t="s">
        <v>490</v>
      </c>
      <c r="E2697">
        <v>2017</v>
      </c>
      <c r="F2697" s="10">
        <v>43100</v>
      </c>
      <c r="G2697" t="s">
        <v>489</v>
      </c>
      <c r="H2697" t="s">
        <v>474</v>
      </c>
      <c r="I2697" t="s">
        <v>550</v>
      </c>
      <c r="J2697">
        <v>11351908985</v>
      </c>
      <c r="K2697">
        <v>10639448.308803488</v>
      </c>
    </row>
    <row r="2698" spans="1:11" x14ac:dyDescent="0.25">
      <c r="A2698">
        <v>13434</v>
      </c>
      <c r="B2698" t="s">
        <v>3394</v>
      </c>
      <c r="C2698" t="s">
        <v>491</v>
      </c>
      <c r="E2698">
        <v>2017</v>
      </c>
      <c r="F2698" s="10">
        <v>43100</v>
      </c>
      <c r="G2698" t="s">
        <v>489</v>
      </c>
      <c r="H2698" t="s">
        <v>474</v>
      </c>
      <c r="I2698" t="s">
        <v>550</v>
      </c>
      <c r="J2698">
        <v>114268322165</v>
      </c>
      <c r="K2698">
        <v>107096692.60162954</v>
      </c>
    </row>
    <row r="2699" spans="1:11" x14ac:dyDescent="0.25">
      <c r="A2699">
        <v>1232</v>
      </c>
      <c r="B2699" t="s">
        <v>216</v>
      </c>
      <c r="C2699" t="s">
        <v>436</v>
      </c>
      <c r="E2699">
        <v>2015</v>
      </c>
      <c r="F2699" s="10">
        <v>42369</v>
      </c>
      <c r="G2699" t="s">
        <v>489</v>
      </c>
      <c r="H2699" t="s">
        <v>474</v>
      </c>
      <c r="I2699" t="s">
        <v>545</v>
      </c>
      <c r="J2699">
        <v>6500000</v>
      </c>
      <c r="K2699">
        <v>7076547.5592987472</v>
      </c>
    </row>
    <row r="2700" spans="1:11" x14ac:dyDescent="0.25">
      <c r="A2700">
        <v>1232</v>
      </c>
      <c r="B2700" t="s">
        <v>216</v>
      </c>
      <c r="C2700" t="s">
        <v>2336</v>
      </c>
      <c r="E2700">
        <v>2015</v>
      </c>
      <c r="F2700" s="10">
        <v>42369</v>
      </c>
      <c r="G2700" t="s">
        <v>489</v>
      </c>
      <c r="H2700" t="s">
        <v>474</v>
      </c>
      <c r="I2700" t="s">
        <v>545</v>
      </c>
      <c r="J2700">
        <v>50000000</v>
      </c>
      <c r="K2700">
        <v>54434981.225374974</v>
      </c>
    </row>
    <row r="2701" spans="1:11" x14ac:dyDescent="0.25">
      <c r="A2701">
        <v>1232</v>
      </c>
      <c r="B2701" t="s">
        <v>216</v>
      </c>
      <c r="C2701" t="s">
        <v>2336</v>
      </c>
      <c r="E2701">
        <v>2016</v>
      </c>
      <c r="F2701" s="10">
        <v>42735</v>
      </c>
      <c r="G2701" t="s">
        <v>489</v>
      </c>
      <c r="H2701" t="s">
        <v>474</v>
      </c>
      <c r="I2701" t="s">
        <v>545</v>
      </c>
      <c r="J2701">
        <v>15180000</v>
      </c>
      <c r="K2701">
        <v>16001231.188275883</v>
      </c>
    </row>
    <row r="2702" spans="1:11" x14ac:dyDescent="0.25">
      <c r="A2702">
        <v>1232</v>
      </c>
      <c r="B2702" t="s">
        <v>216</v>
      </c>
      <c r="C2702" t="s">
        <v>2337</v>
      </c>
      <c r="E2702">
        <v>2016</v>
      </c>
      <c r="F2702" s="10">
        <v>42735</v>
      </c>
      <c r="G2702" t="s">
        <v>489</v>
      </c>
      <c r="H2702" t="s">
        <v>474</v>
      </c>
      <c r="I2702" t="s">
        <v>545</v>
      </c>
      <c r="J2702">
        <v>-2336000</v>
      </c>
      <c r="K2702">
        <v>-2462376.551766302</v>
      </c>
    </row>
    <row r="2703" spans="1:11" x14ac:dyDescent="0.25">
      <c r="A2703">
        <v>10535</v>
      </c>
      <c r="B2703" t="s">
        <v>3576</v>
      </c>
      <c r="C2703" t="s">
        <v>436</v>
      </c>
      <c r="E2703">
        <v>2017</v>
      </c>
      <c r="F2703" s="10">
        <v>43100</v>
      </c>
      <c r="G2703" t="s">
        <v>489</v>
      </c>
      <c r="H2703" t="s">
        <v>474</v>
      </c>
      <c r="I2703" t="s">
        <v>545</v>
      </c>
      <c r="J2703">
        <v>513243000</v>
      </c>
      <c r="K2703">
        <v>615532129.23652589</v>
      </c>
    </row>
    <row r="2704" spans="1:11" x14ac:dyDescent="0.25">
      <c r="A2704">
        <v>10535</v>
      </c>
      <c r="B2704" t="s">
        <v>3576</v>
      </c>
      <c r="C2704" t="s">
        <v>2336</v>
      </c>
      <c r="E2704">
        <v>2017</v>
      </c>
      <c r="F2704" s="10">
        <v>43100</v>
      </c>
      <c r="G2704" t="s">
        <v>489</v>
      </c>
      <c r="H2704" t="s">
        <v>474</v>
      </c>
      <c r="I2704" t="s">
        <v>545</v>
      </c>
      <c r="J2704">
        <v>2971417000</v>
      </c>
      <c r="K2704">
        <v>3563619246.3601255</v>
      </c>
    </row>
    <row r="2705" spans="1:11" x14ac:dyDescent="0.25">
      <c r="A2705">
        <v>10535</v>
      </c>
      <c r="B2705" t="s">
        <v>3576</v>
      </c>
      <c r="C2705" t="s">
        <v>2337</v>
      </c>
      <c r="E2705">
        <v>2017</v>
      </c>
      <c r="F2705" s="10">
        <v>43100</v>
      </c>
      <c r="G2705" t="s">
        <v>489</v>
      </c>
      <c r="H2705" t="s">
        <v>474</v>
      </c>
      <c r="I2705" t="s">
        <v>545</v>
      </c>
      <c r="J2705">
        <v>218845000</v>
      </c>
      <c r="K2705">
        <v>262460722.93780431</v>
      </c>
    </row>
    <row r="2706" spans="1:11" x14ac:dyDescent="0.25">
      <c r="A2706">
        <v>10535</v>
      </c>
      <c r="B2706" t="s">
        <v>3576</v>
      </c>
      <c r="C2706" t="s">
        <v>490</v>
      </c>
      <c r="E2706">
        <v>2017</v>
      </c>
      <c r="F2706" s="10">
        <v>43100</v>
      </c>
      <c r="G2706" t="s">
        <v>489</v>
      </c>
      <c r="H2706" t="s">
        <v>474</v>
      </c>
      <c r="I2706" t="s">
        <v>545</v>
      </c>
      <c r="J2706">
        <v>47105000</v>
      </c>
      <c r="K2706">
        <v>56493008.083279364</v>
      </c>
    </row>
    <row r="2707" spans="1:11" x14ac:dyDescent="0.25">
      <c r="A2707">
        <v>10535</v>
      </c>
      <c r="B2707" t="s">
        <v>3576</v>
      </c>
      <c r="C2707" t="s">
        <v>434</v>
      </c>
      <c r="E2707">
        <v>2017</v>
      </c>
      <c r="F2707" s="10">
        <v>43100</v>
      </c>
      <c r="G2707" t="s">
        <v>489</v>
      </c>
      <c r="H2707" t="s">
        <v>474</v>
      </c>
      <c r="I2707" t="s">
        <v>545</v>
      </c>
      <c r="J2707">
        <v>175718000</v>
      </c>
      <c r="K2707">
        <v>210738528.69923964</v>
      </c>
    </row>
    <row r="2708" spans="1:11" x14ac:dyDescent="0.25">
      <c r="A2708">
        <v>10535</v>
      </c>
      <c r="B2708" t="s">
        <v>3576</v>
      </c>
      <c r="C2708" t="s">
        <v>491</v>
      </c>
      <c r="E2708">
        <v>2017</v>
      </c>
      <c r="F2708" s="10">
        <v>43100</v>
      </c>
      <c r="G2708" t="s">
        <v>489</v>
      </c>
      <c r="H2708" t="s">
        <v>474</v>
      </c>
      <c r="I2708" t="s">
        <v>545</v>
      </c>
      <c r="J2708">
        <v>31260000</v>
      </c>
      <c r="K2708">
        <v>37490105.778225519</v>
      </c>
    </row>
    <row r="2709" spans="1:11" x14ac:dyDescent="0.25">
      <c r="A2709">
        <v>13440</v>
      </c>
      <c r="B2709" t="s">
        <v>3421</v>
      </c>
      <c r="C2709" t="s">
        <v>436</v>
      </c>
      <c r="E2709">
        <v>2017</v>
      </c>
      <c r="F2709" s="10">
        <v>43100</v>
      </c>
      <c r="G2709" t="s">
        <v>489</v>
      </c>
      <c r="H2709" t="s">
        <v>474</v>
      </c>
      <c r="I2709" t="s">
        <v>3423</v>
      </c>
      <c r="J2709">
        <v>1004000000</v>
      </c>
      <c r="K2709">
        <v>50889102.053177588</v>
      </c>
    </row>
    <row r="2710" spans="1:11" x14ac:dyDescent="0.25">
      <c r="A2710">
        <v>13440</v>
      </c>
      <c r="B2710" t="s">
        <v>3421</v>
      </c>
      <c r="C2710" t="s">
        <v>2336</v>
      </c>
      <c r="E2710">
        <v>2017</v>
      </c>
      <c r="F2710" s="10">
        <v>43100</v>
      </c>
      <c r="G2710" t="s">
        <v>489</v>
      </c>
      <c r="H2710" t="s">
        <v>474</v>
      </c>
      <c r="I2710" t="s">
        <v>3423</v>
      </c>
      <c r="J2710">
        <v>6660469000</v>
      </c>
      <c r="K2710">
        <v>337594907.03488612</v>
      </c>
    </row>
    <row r="2711" spans="1:11" x14ac:dyDescent="0.25">
      <c r="A2711">
        <v>13440</v>
      </c>
      <c r="B2711" t="s">
        <v>3421</v>
      </c>
      <c r="C2711" t="s">
        <v>2337</v>
      </c>
      <c r="E2711">
        <v>2017</v>
      </c>
      <c r="F2711" s="10">
        <v>43100</v>
      </c>
      <c r="G2711" t="s">
        <v>489</v>
      </c>
      <c r="H2711" t="s">
        <v>474</v>
      </c>
      <c r="I2711" t="s">
        <v>3423</v>
      </c>
      <c r="J2711">
        <v>533033000</v>
      </c>
      <c r="K2711">
        <v>27017500.731784273</v>
      </c>
    </row>
    <row r="2712" spans="1:11" x14ac:dyDescent="0.25">
      <c r="A2712">
        <v>13440</v>
      </c>
      <c r="B2712" t="s">
        <v>3421</v>
      </c>
      <c r="C2712" t="s">
        <v>490</v>
      </c>
      <c r="E2712">
        <v>2017</v>
      </c>
      <c r="F2712" s="10">
        <v>43100</v>
      </c>
      <c r="G2712" t="s">
        <v>489</v>
      </c>
      <c r="H2712" t="s">
        <v>474</v>
      </c>
      <c r="I2712" t="s">
        <v>3423</v>
      </c>
      <c r="J2712">
        <v>-131000</v>
      </c>
      <c r="K2712">
        <v>-6639.9127180938885</v>
      </c>
    </row>
    <row r="2713" spans="1:11" x14ac:dyDescent="0.25">
      <c r="A2713">
        <v>13440</v>
      </c>
      <c r="B2713" t="s">
        <v>3421</v>
      </c>
      <c r="C2713" t="s">
        <v>434</v>
      </c>
      <c r="E2713">
        <v>2017</v>
      </c>
      <c r="F2713" s="10">
        <v>43100</v>
      </c>
      <c r="G2713" t="s">
        <v>489</v>
      </c>
      <c r="H2713" t="s">
        <v>474</v>
      </c>
      <c r="I2713" t="s">
        <v>3423</v>
      </c>
      <c r="J2713">
        <v>242093000</v>
      </c>
      <c r="K2713">
        <v>12270812.134820638</v>
      </c>
    </row>
    <row r="2714" spans="1:11" x14ac:dyDescent="0.25">
      <c r="A2714">
        <v>13440</v>
      </c>
      <c r="B2714" t="s">
        <v>3421</v>
      </c>
      <c r="C2714" t="s">
        <v>491</v>
      </c>
      <c r="E2714">
        <v>2017</v>
      </c>
      <c r="F2714" s="10">
        <v>43100</v>
      </c>
      <c r="G2714" t="s">
        <v>489</v>
      </c>
      <c r="H2714" t="s">
        <v>474</v>
      </c>
      <c r="I2714" t="s">
        <v>3423</v>
      </c>
      <c r="J2714">
        <v>196281000</v>
      </c>
      <c r="K2714">
        <v>9948768.7650395911</v>
      </c>
    </row>
    <row r="2715" spans="1:11" x14ac:dyDescent="0.25">
      <c r="A2715">
        <v>1401</v>
      </c>
      <c r="B2715" t="s">
        <v>218</v>
      </c>
      <c r="C2715" t="s">
        <v>436</v>
      </c>
      <c r="E2715">
        <v>2014</v>
      </c>
      <c r="F2715" s="10">
        <v>42004</v>
      </c>
      <c r="G2715" t="s">
        <v>489</v>
      </c>
      <c r="H2715" t="s">
        <v>474</v>
      </c>
      <c r="I2715" t="s">
        <v>551</v>
      </c>
      <c r="J2715">
        <v>59364440</v>
      </c>
      <c r="K2715">
        <v>16969452.696043123</v>
      </c>
    </row>
    <row r="2716" spans="1:11" x14ac:dyDescent="0.25">
      <c r="A2716">
        <v>1401</v>
      </c>
      <c r="B2716" t="s">
        <v>218</v>
      </c>
      <c r="C2716" t="s">
        <v>2336</v>
      </c>
      <c r="E2716">
        <v>2014</v>
      </c>
      <c r="F2716" s="10">
        <v>42004</v>
      </c>
      <c r="G2716" t="s">
        <v>489</v>
      </c>
      <c r="H2716" t="s">
        <v>474</v>
      </c>
      <c r="I2716" t="s">
        <v>551</v>
      </c>
      <c r="J2716">
        <v>490932430</v>
      </c>
      <c r="K2716">
        <v>140334089.69811726</v>
      </c>
    </row>
    <row r="2717" spans="1:11" x14ac:dyDescent="0.25">
      <c r="A2717">
        <v>1401</v>
      </c>
      <c r="B2717" t="s">
        <v>218</v>
      </c>
      <c r="C2717" t="s">
        <v>2337</v>
      </c>
      <c r="E2717">
        <v>2014</v>
      </c>
      <c r="F2717" s="10">
        <v>42004</v>
      </c>
      <c r="G2717" t="s">
        <v>489</v>
      </c>
      <c r="H2717" t="s">
        <v>474</v>
      </c>
      <c r="I2717" t="s">
        <v>551</v>
      </c>
      <c r="J2717">
        <v>34362000</v>
      </c>
      <c r="K2717">
        <v>9822451.5137586351</v>
      </c>
    </row>
    <row r="2718" spans="1:11" x14ac:dyDescent="0.25">
      <c r="A2718">
        <v>1618</v>
      </c>
      <c r="B2718" t="s">
        <v>222</v>
      </c>
      <c r="C2718" t="s">
        <v>436</v>
      </c>
      <c r="E2718">
        <v>2014</v>
      </c>
      <c r="F2718" s="10">
        <v>42004</v>
      </c>
      <c r="G2718" t="s">
        <v>489</v>
      </c>
      <c r="H2718" t="s">
        <v>474</v>
      </c>
      <c r="I2718" t="s">
        <v>551</v>
      </c>
      <c r="J2718">
        <v>0</v>
      </c>
      <c r="K2718">
        <v>0</v>
      </c>
    </row>
    <row r="2719" spans="1:11" x14ac:dyDescent="0.25">
      <c r="A2719">
        <v>1618</v>
      </c>
      <c r="B2719" t="s">
        <v>222</v>
      </c>
      <c r="C2719" t="s">
        <v>2336</v>
      </c>
      <c r="E2719">
        <v>2014</v>
      </c>
      <c r="F2719" s="10">
        <v>42004</v>
      </c>
      <c r="G2719" t="s">
        <v>489</v>
      </c>
      <c r="H2719" t="s">
        <v>474</v>
      </c>
      <c r="I2719" t="s">
        <v>551</v>
      </c>
      <c r="J2719">
        <v>0</v>
      </c>
      <c r="K2719">
        <v>0</v>
      </c>
    </row>
    <row r="2720" spans="1:11" x14ac:dyDescent="0.25">
      <c r="A2720">
        <v>1618</v>
      </c>
      <c r="B2720" t="s">
        <v>222</v>
      </c>
      <c r="C2720" t="s">
        <v>2337</v>
      </c>
      <c r="E2720">
        <v>2014</v>
      </c>
      <c r="F2720" s="10">
        <v>42004</v>
      </c>
      <c r="G2720" t="s">
        <v>489</v>
      </c>
      <c r="H2720" t="s">
        <v>474</v>
      </c>
      <c r="I2720" t="s">
        <v>551</v>
      </c>
      <c r="J2720">
        <v>0</v>
      </c>
      <c r="K2720">
        <v>0</v>
      </c>
    </row>
    <row r="2721" spans="1:11" x14ac:dyDescent="0.25">
      <c r="A2721">
        <v>1650</v>
      </c>
      <c r="B2721" t="s">
        <v>223</v>
      </c>
      <c r="C2721" t="s">
        <v>436</v>
      </c>
      <c r="E2721">
        <v>2014</v>
      </c>
      <c r="F2721" s="10">
        <v>42004</v>
      </c>
      <c r="G2721" t="s">
        <v>489</v>
      </c>
      <c r="H2721" t="s">
        <v>474</v>
      </c>
      <c r="I2721" t="s">
        <v>551</v>
      </c>
      <c r="J2721">
        <v>-56734000</v>
      </c>
      <c r="K2721">
        <v>-16217535.771537816</v>
      </c>
    </row>
    <row r="2722" spans="1:11" x14ac:dyDescent="0.25">
      <c r="A2722">
        <v>1650</v>
      </c>
      <c r="B2722" t="s">
        <v>223</v>
      </c>
      <c r="C2722" t="s">
        <v>2336</v>
      </c>
      <c r="E2722">
        <v>2014</v>
      </c>
      <c r="F2722" s="10">
        <v>42004</v>
      </c>
      <c r="G2722" t="s">
        <v>489</v>
      </c>
      <c r="H2722" t="s">
        <v>474</v>
      </c>
      <c r="I2722" t="s">
        <v>551</v>
      </c>
      <c r="J2722">
        <v>194465000</v>
      </c>
      <c r="K2722">
        <v>55588237.984490804</v>
      </c>
    </row>
    <row r="2723" spans="1:11" x14ac:dyDescent="0.25">
      <c r="A2723">
        <v>1650</v>
      </c>
      <c r="B2723" t="s">
        <v>223</v>
      </c>
      <c r="C2723" t="s">
        <v>2337</v>
      </c>
      <c r="E2723">
        <v>2014</v>
      </c>
      <c r="F2723" s="10">
        <v>42004</v>
      </c>
      <c r="G2723" t="s">
        <v>489</v>
      </c>
      <c r="H2723" t="s">
        <v>474</v>
      </c>
      <c r="I2723" t="s">
        <v>551</v>
      </c>
      <c r="J2723">
        <v>1914000</v>
      </c>
      <c r="K2723">
        <v>547121.01150497724</v>
      </c>
    </row>
    <row r="2724" spans="1:11" x14ac:dyDescent="0.25">
      <c r="A2724">
        <v>8111</v>
      </c>
      <c r="B2724" t="s">
        <v>221</v>
      </c>
      <c r="C2724" t="s">
        <v>436</v>
      </c>
      <c r="E2724">
        <v>2014</v>
      </c>
      <c r="F2724" s="10">
        <v>42004</v>
      </c>
      <c r="G2724" t="s">
        <v>489</v>
      </c>
      <c r="H2724" t="s">
        <v>474</v>
      </c>
      <c r="I2724" t="s">
        <v>551</v>
      </c>
      <c r="J2724">
        <v>77054000</v>
      </c>
      <c r="K2724">
        <v>22026051.421371222</v>
      </c>
    </row>
    <row r="2725" spans="1:11" x14ac:dyDescent="0.25">
      <c r="A2725">
        <v>8111</v>
      </c>
      <c r="B2725" t="s">
        <v>221</v>
      </c>
      <c r="C2725" t="s">
        <v>2336</v>
      </c>
      <c r="E2725">
        <v>2014</v>
      </c>
      <c r="F2725" s="10">
        <v>42004</v>
      </c>
      <c r="G2725" t="s">
        <v>489</v>
      </c>
      <c r="H2725" t="s">
        <v>474</v>
      </c>
      <c r="I2725" t="s">
        <v>551</v>
      </c>
      <c r="J2725">
        <v>261017000</v>
      </c>
      <c r="K2725">
        <v>74612270.146287695</v>
      </c>
    </row>
    <row r="2726" spans="1:11" x14ac:dyDescent="0.25">
      <c r="A2726">
        <v>8111</v>
      </c>
      <c r="B2726" t="s">
        <v>221</v>
      </c>
      <c r="C2726" t="s">
        <v>2337</v>
      </c>
      <c r="E2726">
        <v>2014</v>
      </c>
      <c r="F2726" s="10">
        <v>42004</v>
      </c>
      <c r="G2726" t="s">
        <v>489</v>
      </c>
      <c r="H2726" t="s">
        <v>474</v>
      </c>
      <c r="I2726" t="s">
        <v>551</v>
      </c>
      <c r="J2726">
        <v>24759000</v>
      </c>
      <c r="K2726">
        <v>7077413.335345733</v>
      </c>
    </row>
    <row r="2727" spans="1:11" x14ac:dyDescent="0.25">
      <c r="A2727">
        <v>9045</v>
      </c>
      <c r="B2727" t="s">
        <v>220</v>
      </c>
      <c r="C2727" t="s">
        <v>436</v>
      </c>
      <c r="E2727">
        <v>2014</v>
      </c>
      <c r="F2727" s="10">
        <v>42004</v>
      </c>
      <c r="G2727" t="s">
        <v>489</v>
      </c>
      <c r="H2727" t="s">
        <v>474</v>
      </c>
      <c r="I2727" t="s">
        <v>551</v>
      </c>
      <c r="J2727">
        <v>2342997000</v>
      </c>
      <c r="K2727">
        <v>669750725.49275196</v>
      </c>
    </row>
    <row r="2728" spans="1:11" x14ac:dyDescent="0.25">
      <c r="A2728">
        <v>9045</v>
      </c>
      <c r="B2728" t="s">
        <v>220</v>
      </c>
      <c r="C2728" t="s">
        <v>2336</v>
      </c>
      <c r="E2728">
        <v>2014</v>
      </c>
      <c r="F2728" s="10">
        <v>42004</v>
      </c>
      <c r="G2728" t="s">
        <v>489</v>
      </c>
      <c r="H2728" t="s">
        <v>474</v>
      </c>
      <c r="I2728" t="s">
        <v>551</v>
      </c>
      <c r="J2728">
        <v>5594484000</v>
      </c>
      <c r="K2728">
        <v>1599195269.0326078</v>
      </c>
    </row>
    <row r="2729" spans="1:11" x14ac:dyDescent="0.25">
      <c r="A2729">
        <v>9045</v>
      </c>
      <c r="B2729" t="s">
        <v>220</v>
      </c>
      <c r="C2729" t="s">
        <v>2337</v>
      </c>
      <c r="E2729">
        <v>2014</v>
      </c>
      <c r="F2729" s="10">
        <v>42004</v>
      </c>
      <c r="G2729" t="s">
        <v>489</v>
      </c>
      <c r="H2729" t="s">
        <v>474</v>
      </c>
      <c r="I2729" t="s">
        <v>551</v>
      </c>
      <c r="J2729">
        <v>412844000</v>
      </c>
      <c r="K2729">
        <v>118012344.23916449</v>
      </c>
    </row>
    <row r="2730" spans="1:11" x14ac:dyDescent="0.25">
      <c r="A2730">
        <v>1401</v>
      </c>
      <c r="B2730" t="s">
        <v>218</v>
      </c>
      <c r="C2730" t="s">
        <v>436</v>
      </c>
      <c r="E2730">
        <v>2015</v>
      </c>
      <c r="F2730" s="10">
        <v>42369</v>
      </c>
      <c r="G2730" t="s">
        <v>489</v>
      </c>
      <c r="H2730" t="s">
        <v>474</v>
      </c>
      <c r="I2730" t="s">
        <v>551</v>
      </c>
      <c r="J2730">
        <v>28088360</v>
      </c>
      <c r="K2730">
        <v>6512021.2811092362</v>
      </c>
    </row>
    <row r="2731" spans="1:11" x14ac:dyDescent="0.25">
      <c r="A2731">
        <v>1401</v>
      </c>
      <c r="B2731" t="s">
        <v>218</v>
      </c>
      <c r="C2731" t="s">
        <v>2336</v>
      </c>
      <c r="E2731">
        <v>2015</v>
      </c>
      <c r="F2731" s="10">
        <v>42369</v>
      </c>
      <c r="G2731" t="s">
        <v>489</v>
      </c>
      <c r="H2731" t="s">
        <v>474</v>
      </c>
      <c r="I2731" t="s">
        <v>551</v>
      </c>
      <c r="J2731">
        <v>461178580</v>
      </c>
      <c r="K2731">
        <v>106919903.02572803</v>
      </c>
    </row>
    <row r="2732" spans="1:11" x14ac:dyDescent="0.25">
      <c r="A2732">
        <v>1401</v>
      </c>
      <c r="B2732" t="s">
        <v>218</v>
      </c>
      <c r="C2732" t="s">
        <v>2337</v>
      </c>
      <c r="E2732">
        <v>2015</v>
      </c>
      <c r="F2732" s="10">
        <v>42369</v>
      </c>
      <c r="G2732" t="s">
        <v>489</v>
      </c>
      <c r="H2732" t="s">
        <v>474</v>
      </c>
      <c r="I2732" t="s">
        <v>551</v>
      </c>
      <c r="J2732">
        <v>47162370</v>
      </c>
      <c r="K2732">
        <v>10934150.555872532</v>
      </c>
    </row>
    <row r="2733" spans="1:11" x14ac:dyDescent="0.25">
      <c r="A2733">
        <v>1618</v>
      </c>
      <c r="B2733" t="s">
        <v>222</v>
      </c>
      <c r="C2733" t="s">
        <v>436</v>
      </c>
      <c r="E2733">
        <v>2015</v>
      </c>
      <c r="F2733" s="10">
        <v>42369</v>
      </c>
      <c r="G2733" t="s">
        <v>489</v>
      </c>
      <c r="H2733" t="s">
        <v>474</v>
      </c>
      <c r="I2733" t="s">
        <v>551</v>
      </c>
      <c r="J2733">
        <v>474139000</v>
      </c>
      <c r="K2733">
        <v>109924654.13444759</v>
      </c>
    </row>
    <row r="2734" spans="1:11" x14ac:dyDescent="0.25">
      <c r="A2734">
        <v>1618</v>
      </c>
      <c r="B2734" t="s">
        <v>222</v>
      </c>
      <c r="C2734" t="s">
        <v>2336</v>
      </c>
      <c r="E2734">
        <v>2015</v>
      </c>
      <c r="F2734" s="10">
        <v>42369</v>
      </c>
      <c r="G2734" t="s">
        <v>489</v>
      </c>
      <c r="H2734" t="s">
        <v>474</v>
      </c>
      <c r="I2734" t="s">
        <v>551</v>
      </c>
      <c r="J2734">
        <v>1315121000</v>
      </c>
      <c r="K2734">
        <v>304898397.03114241</v>
      </c>
    </row>
    <row r="2735" spans="1:11" x14ac:dyDescent="0.25">
      <c r="A2735">
        <v>1618</v>
      </c>
      <c r="B2735" t="s">
        <v>222</v>
      </c>
      <c r="C2735" t="s">
        <v>2337</v>
      </c>
      <c r="E2735">
        <v>2015</v>
      </c>
      <c r="F2735" s="10">
        <v>42369</v>
      </c>
      <c r="G2735" t="s">
        <v>489</v>
      </c>
      <c r="H2735" t="s">
        <v>474</v>
      </c>
      <c r="I2735" t="s">
        <v>551</v>
      </c>
      <c r="J2735">
        <v>51295000</v>
      </c>
      <c r="K2735">
        <v>11892261.834243732</v>
      </c>
    </row>
    <row r="2736" spans="1:11" x14ac:dyDescent="0.25">
      <c r="A2736">
        <v>1650</v>
      </c>
      <c r="B2736" t="s">
        <v>223</v>
      </c>
      <c r="C2736" t="s">
        <v>436</v>
      </c>
      <c r="E2736">
        <v>2015</v>
      </c>
      <c r="F2736" s="10">
        <v>42369</v>
      </c>
      <c r="G2736" t="s">
        <v>489</v>
      </c>
      <c r="H2736" t="s">
        <v>474</v>
      </c>
      <c r="I2736" t="s">
        <v>551</v>
      </c>
      <c r="J2736">
        <v>36327000</v>
      </c>
      <c r="K2736">
        <v>8422072.2419840544</v>
      </c>
    </row>
    <row r="2737" spans="1:11" x14ac:dyDescent="0.25">
      <c r="A2737">
        <v>1650</v>
      </c>
      <c r="B2737" t="s">
        <v>223</v>
      </c>
      <c r="C2737" t="s">
        <v>2336</v>
      </c>
      <c r="E2737">
        <v>2015</v>
      </c>
      <c r="F2737" s="10">
        <v>42369</v>
      </c>
      <c r="G2737" t="s">
        <v>489</v>
      </c>
      <c r="H2737" t="s">
        <v>474</v>
      </c>
      <c r="I2737" t="s">
        <v>551</v>
      </c>
      <c r="J2737">
        <v>123079000</v>
      </c>
      <c r="K2737">
        <v>28534705.025770236</v>
      </c>
    </row>
    <row r="2738" spans="1:11" x14ac:dyDescent="0.25">
      <c r="A2738">
        <v>1650</v>
      </c>
      <c r="B2738" t="s">
        <v>223</v>
      </c>
      <c r="C2738" t="s">
        <v>2337</v>
      </c>
      <c r="E2738">
        <v>2015</v>
      </c>
      <c r="F2738" s="10">
        <v>42369</v>
      </c>
      <c r="G2738" t="s">
        <v>489</v>
      </c>
      <c r="H2738" t="s">
        <v>474</v>
      </c>
      <c r="I2738" t="s">
        <v>551</v>
      </c>
      <c r="J2738">
        <v>10470000</v>
      </c>
      <c r="K2738">
        <v>2427370.7262799856</v>
      </c>
    </row>
    <row r="2739" spans="1:11" x14ac:dyDescent="0.25">
      <c r="A2739">
        <v>8111</v>
      </c>
      <c r="B2739" t="s">
        <v>221</v>
      </c>
      <c r="C2739" t="s">
        <v>436</v>
      </c>
      <c r="E2739">
        <v>2015</v>
      </c>
      <c r="F2739" s="10">
        <v>42369</v>
      </c>
      <c r="G2739" t="s">
        <v>489</v>
      </c>
      <c r="H2739" t="s">
        <v>474</v>
      </c>
      <c r="I2739" t="s">
        <v>551</v>
      </c>
      <c r="J2739">
        <v>107855000</v>
      </c>
      <c r="K2739">
        <v>25005164.248608202</v>
      </c>
    </row>
    <row r="2740" spans="1:11" x14ac:dyDescent="0.25">
      <c r="A2740">
        <v>8111</v>
      </c>
      <c r="B2740" t="s">
        <v>221</v>
      </c>
      <c r="C2740" t="s">
        <v>2336</v>
      </c>
      <c r="E2740">
        <v>2015</v>
      </c>
      <c r="F2740" s="10">
        <v>42369</v>
      </c>
      <c r="G2740" t="s">
        <v>489</v>
      </c>
      <c r="H2740" t="s">
        <v>474</v>
      </c>
      <c r="I2740" t="s">
        <v>551</v>
      </c>
      <c r="J2740">
        <v>300325000</v>
      </c>
      <c r="K2740">
        <v>69627517.991407514</v>
      </c>
    </row>
    <row r="2741" spans="1:11" x14ac:dyDescent="0.25">
      <c r="A2741">
        <v>8111</v>
      </c>
      <c r="B2741" t="s">
        <v>221</v>
      </c>
      <c r="C2741" t="s">
        <v>2337</v>
      </c>
      <c r="E2741">
        <v>2015</v>
      </c>
      <c r="F2741" s="10">
        <v>42369</v>
      </c>
      <c r="G2741" t="s">
        <v>489</v>
      </c>
      <c r="H2741" t="s">
        <v>474</v>
      </c>
      <c r="I2741" t="s">
        <v>551</v>
      </c>
      <c r="J2741">
        <v>38000000</v>
      </c>
      <c r="K2741">
        <v>8809941.5089435969</v>
      </c>
    </row>
    <row r="2742" spans="1:11" x14ac:dyDescent="0.25">
      <c r="A2742">
        <v>9045</v>
      </c>
      <c r="B2742" t="s">
        <v>220</v>
      </c>
      <c r="C2742" t="s">
        <v>436</v>
      </c>
      <c r="E2742">
        <v>2015</v>
      </c>
      <c r="F2742" s="10">
        <v>42369</v>
      </c>
      <c r="G2742" t="s">
        <v>489</v>
      </c>
      <c r="H2742" t="s">
        <v>474</v>
      </c>
      <c r="I2742" t="s">
        <v>551</v>
      </c>
      <c r="J2742">
        <v>2544884000</v>
      </c>
      <c r="K2742">
        <v>590007347.02753735</v>
      </c>
    </row>
    <row r="2743" spans="1:11" x14ac:dyDescent="0.25">
      <c r="A2743">
        <v>9045</v>
      </c>
      <c r="B2743" t="s">
        <v>220</v>
      </c>
      <c r="C2743" t="s">
        <v>2336</v>
      </c>
      <c r="E2743">
        <v>2015</v>
      </c>
      <c r="F2743" s="10">
        <v>42369</v>
      </c>
      <c r="G2743" t="s">
        <v>489</v>
      </c>
      <c r="H2743" t="s">
        <v>474</v>
      </c>
      <c r="I2743" t="s">
        <v>551</v>
      </c>
      <c r="J2743">
        <v>5301987000</v>
      </c>
      <c r="K2743">
        <v>1229215667.1362982</v>
      </c>
    </row>
    <row r="2744" spans="1:11" x14ac:dyDescent="0.25">
      <c r="A2744">
        <v>9045</v>
      </c>
      <c r="B2744" t="s">
        <v>220</v>
      </c>
      <c r="C2744" t="s">
        <v>2337</v>
      </c>
      <c r="E2744">
        <v>2015</v>
      </c>
      <c r="F2744" s="10">
        <v>42369</v>
      </c>
      <c r="G2744" t="s">
        <v>489</v>
      </c>
      <c r="H2744" t="s">
        <v>474</v>
      </c>
      <c r="I2744" t="s">
        <v>551</v>
      </c>
      <c r="J2744">
        <v>495047000</v>
      </c>
      <c r="K2744">
        <v>114771976.68889476</v>
      </c>
    </row>
    <row r="2745" spans="1:11" x14ac:dyDescent="0.25">
      <c r="A2745">
        <v>1401</v>
      </c>
      <c r="B2745" t="s">
        <v>218</v>
      </c>
      <c r="C2745" t="s">
        <v>436</v>
      </c>
      <c r="E2745">
        <v>2016</v>
      </c>
      <c r="F2745" s="10">
        <v>42735</v>
      </c>
      <c r="G2745" t="s">
        <v>489</v>
      </c>
      <c r="H2745" t="s">
        <v>474</v>
      </c>
      <c r="I2745" t="s">
        <v>551</v>
      </c>
      <c r="J2745">
        <v>20104910</v>
      </c>
      <c r="K2745">
        <v>4481693.8537991587</v>
      </c>
    </row>
    <row r="2746" spans="1:11" x14ac:dyDescent="0.25">
      <c r="A2746">
        <v>1401</v>
      </c>
      <c r="B2746" t="s">
        <v>218</v>
      </c>
      <c r="C2746" t="s">
        <v>2336</v>
      </c>
      <c r="E2746">
        <v>2016</v>
      </c>
      <c r="F2746" s="10">
        <v>42735</v>
      </c>
      <c r="G2746" t="s">
        <v>489</v>
      </c>
      <c r="H2746" t="s">
        <v>474</v>
      </c>
      <c r="I2746" t="s">
        <v>551</v>
      </c>
      <c r="J2746">
        <v>632201220</v>
      </c>
      <c r="K2746">
        <v>140927381.52214208</v>
      </c>
    </row>
    <row r="2747" spans="1:11" x14ac:dyDescent="0.25">
      <c r="A2747">
        <v>1401</v>
      </c>
      <c r="B2747" t="s">
        <v>218</v>
      </c>
      <c r="C2747" t="s">
        <v>2337</v>
      </c>
      <c r="E2747">
        <v>2016</v>
      </c>
      <c r="F2747" s="10">
        <v>42735</v>
      </c>
      <c r="G2747" t="s">
        <v>489</v>
      </c>
      <c r="H2747" t="s">
        <v>474</v>
      </c>
      <c r="I2747" t="s">
        <v>551</v>
      </c>
      <c r="J2747">
        <v>16510443</v>
      </c>
      <c r="K2747">
        <v>3680431.8406101465</v>
      </c>
    </row>
    <row r="2748" spans="1:11" x14ac:dyDescent="0.25">
      <c r="A2748">
        <v>1401</v>
      </c>
      <c r="B2748" t="s">
        <v>218</v>
      </c>
      <c r="C2748" t="s">
        <v>490</v>
      </c>
      <c r="E2748">
        <v>2016</v>
      </c>
      <c r="F2748" s="10">
        <v>42735</v>
      </c>
      <c r="G2748" t="s">
        <v>489</v>
      </c>
      <c r="H2748" t="s">
        <v>474</v>
      </c>
      <c r="I2748" t="s">
        <v>551</v>
      </c>
      <c r="J2748">
        <v>34915926</v>
      </c>
      <c r="K2748">
        <v>7783297.2619079733</v>
      </c>
    </row>
    <row r="2749" spans="1:11" x14ac:dyDescent="0.25">
      <c r="A2749">
        <v>1401</v>
      </c>
      <c r="B2749" t="s">
        <v>218</v>
      </c>
      <c r="C2749" t="s">
        <v>434</v>
      </c>
      <c r="E2749">
        <v>2016</v>
      </c>
      <c r="F2749" s="10">
        <v>42735</v>
      </c>
      <c r="G2749" t="s">
        <v>489</v>
      </c>
      <c r="H2749" t="s">
        <v>474</v>
      </c>
      <c r="I2749" t="s">
        <v>551</v>
      </c>
      <c r="J2749">
        <v>14558822</v>
      </c>
      <c r="K2749">
        <v>3245385.4842402162</v>
      </c>
    </row>
    <row r="2750" spans="1:11" x14ac:dyDescent="0.25">
      <c r="A2750">
        <v>1618</v>
      </c>
      <c r="B2750" t="s">
        <v>222</v>
      </c>
      <c r="C2750" t="s">
        <v>436</v>
      </c>
      <c r="E2750">
        <v>2016</v>
      </c>
      <c r="F2750" s="10">
        <v>42735</v>
      </c>
      <c r="G2750" t="s">
        <v>489</v>
      </c>
      <c r="H2750" t="s">
        <v>474</v>
      </c>
      <c r="I2750" t="s">
        <v>551</v>
      </c>
      <c r="J2750">
        <v>592741000</v>
      </c>
      <c r="K2750">
        <v>132131091.1908965</v>
      </c>
    </row>
    <row r="2751" spans="1:11" x14ac:dyDescent="0.25">
      <c r="A2751">
        <v>1618</v>
      </c>
      <c r="B2751" t="s">
        <v>222</v>
      </c>
      <c r="C2751" t="s">
        <v>2336</v>
      </c>
      <c r="E2751">
        <v>2016</v>
      </c>
      <c r="F2751" s="10">
        <v>42735</v>
      </c>
      <c r="G2751" t="s">
        <v>489</v>
      </c>
      <c r="H2751" t="s">
        <v>474</v>
      </c>
      <c r="I2751" t="s">
        <v>551</v>
      </c>
      <c r="J2751">
        <v>1455054000</v>
      </c>
      <c r="K2751">
        <v>324353929.89801401</v>
      </c>
    </row>
    <row r="2752" spans="1:11" x14ac:dyDescent="0.25">
      <c r="A2752">
        <v>1618</v>
      </c>
      <c r="B2752" t="s">
        <v>222</v>
      </c>
      <c r="C2752" t="s">
        <v>2337</v>
      </c>
      <c r="E2752">
        <v>2016</v>
      </c>
      <c r="F2752" s="10">
        <v>42735</v>
      </c>
      <c r="G2752" t="s">
        <v>489</v>
      </c>
      <c r="H2752" t="s">
        <v>474</v>
      </c>
      <c r="I2752" t="s">
        <v>551</v>
      </c>
      <c r="J2752">
        <v>113963000</v>
      </c>
      <c r="K2752">
        <v>25404106.591897875</v>
      </c>
    </row>
    <row r="2753" spans="1:11" x14ac:dyDescent="0.25">
      <c r="A2753">
        <v>1650</v>
      </c>
      <c r="B2753" t="s">
        <v>223</v>
      </c>
      <c r="C2753" t="s">
        <v>436</v>
      </c>
      <c r="E2753">
        <v>2016</v>
      </c>
      <c r="F2753" s="10">
        <v>42735</v>
      </c>
      <c r="G2753" t="s">
        <v>489</v>
      </c>
      <c r="H2753" t="s">
        <v>474</v>
      </c>
      <c r="I2753" t="s">
        <v>551</v>
      </c>
      <c r="J2753">
        <v>-13839000</v>
      </c>
      <c r="K2753">
        <v>-3084926.0823712493</v>
      </c>
    </row>
    <row r="2754" spans="1:11" x14ac:dyDescent="0.25">
      <c r="A2754">
        <v>1650</v>
      </c>
      <c r="B2754" t="s">
        <v>223</v>
      </c>
      <c r="C2754" t="s">
        <v>2336</v>
      </c>
      <c r="E2754">
        <v>2016</v>
      </c>
      <c r="F2754" s="10">
        <v>42735</v>
      </c>
      <c r="G2754" t="s">
        <v>489</v>
      </c>
      <c r="H2754" t="s">
        <v>474</v>
      </c>
      <c r="I2754" t="s">
        <v>551</v>
      </c>
      <c r="J2754">
        <v>98974000</v>
      </c>
      <c r="K2754">
        <v>22062827.811013225</v>
      </c>
    </row>
    <row r="2755" spans="1:11" x14ac:dyDescent="0.25">
      <c r="A2755">
        <v>1650</v>
      </c>
      <c r="B2755" t="s">
        <v>223</v>
      </c>
      <c r="C2755" t="s">
        <v>2337</v>
      </c>
      <c r="E2755">
        <v>2016</v>
      </c>
      <c r="F2755" s="10">
        <v>42735</v>
      </c>
      <c r="G2755" t="s">
        <v>489</v>
      </c>
      <c r="H2755" t="s">
        <v>474</v>
      </c>
      <c r="I2755" t="s">
        <v>551</v>
      </c>
      <c r="J2755">
        <v>21358000</v>
      </c>
      <c r="K2755">
        <v>4761026.899868859</v>
      </c>
    </row>
    <row r="2756" spans="1:11" x14ac:dyDescent="0.25">
      <c r="A2756">
        <v>8111</v>
      </c>
      <c r="B2756" t="s">
        <v>221</v>
      </c>
      <c r="C2756" t="s">
        <v>436</v>
      </c>
      <c r="E2756">
        <v>2016</v>
      </c>
      <c r="F2756" s="10">
        <v>42735</v>
      </c>
      <c r="G2756" t="s">
        <v>489</v>
      </c>
      <c r="H2756" t="s">
        <v>474</v>
      </c>
      <c r="I2756" t="s">
        <v>551</v>
      </c>
      <c r="J2756">
        <v>105036000</v>
      </c>
      <c r="K2756">
        <v>23414140.905263856</v>
      </c>
    </row>
    <row r="2757" spans="1:11" x14ac:dyDescent="0.25">
      <c r="A2757">
        <v>8111</v>
      </c>
      <c r="B2757" t="s">
        <v>221</v>
      </c>
      <c r="C2757" t="s">
        <v>2336</v>
      </c>
      <c r="E2757">
        <v>2016</v>
      </c>
      <c r="F2757" s="10">
        <v>42735</v>
      </c>
      <c r="G2757" t="s">
        <v>489</v>
      </c>
      <c r="H2757" t="s">
        <v>474</v>
      </c>
      <c r="I2757" t="s">
        <v>551</v>
      </c>
      <c r="J2757">
        <v>326698000</v>
      </c>
      <c r="K2757">
        <v>72826012.086026624</v>
      </c>
    </row>
    <row r="2758" spans="1:11" x14ac:dyDescent="0.25">
      <c r="A2758">
        <v>8111</v>
      </c>
      <c r="B2758" t="s">
        <v>221</v>
      </c>
      <c r="C2758" t="s">
        <v>2337</v>
      </c>
      <c r="E2758">
        <v>2016</v>
      </c>
      <c r="F2758" s="10">
        <v>42735</v>
      </c>
      <c r="G2758" t="s">
        <v>489</v>
      </c>
      <c r="H2758" t="s">
        <v>474</v>
      </c>
      <c r="I2758" t="s">
        <v>551</v>
      </c>
      <c r="J2758">
        <v>61764000</v>
      </c>
      <c r="K2758">
        <v>13768146.148679661</v>
      </c>
    </row>
    <row r="2759" spans="1:11" x14ac:dyDescent="0.25">
      <c r="A2759">
        <v>9045</v>
      </c>
      <c r="B2759" t="s">
        <v>220</v>
      </c>
      <c r="C2759" t="s">
        <v>436</v>
      </c>
      <c r="E2759">
        <v>2016</v>
      </c>
      <c r="F2759" s="10">
        <v>42735</v>
      </c>
      <c r="G2759" t="s">
        <v>489</v>
      </c>
      <c r="H2759" t="s">
        <v>474</v>
      </c>
      <c r="I2759" t="s">
        <v>551</v>
      </c>
      <c r="J2759">
        <v>2858743000</v>
      </c>
      <c r="K2759">
        <v>637257810.7880795</v>
      </c>
    </row>
    <row r="2760" spans="1:11" x14ac:dyDescent="0.25">
      <c r="A2760">
        <v>9045</v>
      </c>
      <c r="B2760" t="s">
        <v>220</v>
      </c>
      <c r="C2760" t="s">
        <v>2336</v>
      </c>
      <c r="E2760">
        <v>2016</v>
      </c>
      <c r="F2760" s="10">
        <v>42735</v>
      </c>
      <c r="G2760" t="s">
        <v>489</v>
      </c>
      <c r="H2760" t="s">
        <v>474</v>
      </c>
      <c r="I2760" t="s">
        <v>551</v>
      </c>
      <c r="J2760">
        <v>6098420000</v>
      </c>
      <c r="K2760">
        <v>1359431672.7548575</v>
      </c>
    </row>
    <row r="2761" spans="1:11" x14ac:dyDescent="0.25">
      <c r="A2761">
        <v>9045</v>
      </c>
      <c r="B2761" t="s">
        <v>220</v>
      </c>
      <c r="C2761" t="s">
        <v>2337</v>
      </c>
      <c r="E2761">
        <v>2016</v>
      </c>
      <c r="F2761" s="10">
        <v>42735</v>
      </c>
      <c r="G2761" t="s">
        <v>489</v>
      </c>
      <c r="H2761" t="s">
        <v>474</v>
      </c>
      <c r="I2761" t="s">
        <v>551</v>
      </c>
      <c r="J2761">
        <v>406042000</v>
      </c>
      <c r="K2761">
        <v>90513010.791111112</v>
      </c>
    </row>
    <row r="2762" spans="1:11" x14ac:dyDescent="0.25">
      <c r="A2762">
        <v>1401</v>
      </c>
      <c r="B2762" t="s">
        <v>218</v>
      </c>
      <c r="C2762" t="s">
        <v>436</v>
      </c>
      <c r="E2762">
        <v>2017</v>
      </c>
      <c r="F2762" s="10">
        <v>43100</v>
      </c>
      <c r="G2762" t="s">
        <v>489</v>
      </c>
      <c r="H2762" t="s">
        <v>474</v>
      </c>
      <c r="I2762" t="s">
        <v>551</v>
      </c>
      <c r="J2762">
        <v>157529930</v>
      </c>
      <c r="K2762">
        <v>38924852.737577483</v>
      </c>
    </row>
    <row r="2763" spans="1:11" x14ac:dyDescent="0.25">
      <c r="A2763">
        <v>1401</v>
      </c>
      <c r="B2763" t="s">
        <v>218</v>
      </c>
      <c r="C2763" t="s">
        <v>2336</v>
      </c>
      <c r="E2763">
        <v>2017</v>
      </c>
      <c r="F2763" s="10">
        <v>43100</v>
      </c>
      <c r="G2763" t="s">
        <v>489</v>
      </c>
      <c r="H2763" t="s">
        <v>474</v>
      </c>
      <c r="I2763" t="s">
        <v>551</v>
      </c>
      <c r="J2763">
        <v>684915518</v>
      </c>
      <c r="K2763">
        <v>169239176.80806181</v>
      </c>
    </row>
    <row r="2764" spans="1:11" x14ac:dyDescent="0.25">
      <c r="A2764">
        <v>1401</v>
      </c>
      <c r="B2764" t="s">
        <v>218</v>
      </c>
      <c r="C2764" t="s">
        <v>2337</v>
      </c>
      <c r="E2764">
        <v>2017</v>
      </c>
      <c r="F2764" s="10">
        <v>43100</v>
      </c>
      <c r="G2764" t="s">
        <v>489</v>
      </c>
      <c r="H2764" t="s">
        <v>474</v>
      </c>
      <c r="I2764" t="s">
        <v>551</v>
      </c>
      <c r="J2764">
        <v>110067475</v>
      </c>
      <c r="K2764">
        <v>27197119.02095044</v>
      </c>
    </row>
    <row r="2765" spans="1:11" x14ac:dyDescent="0.25">
      <c r="A2765">
        <v>1401</v>
      </c>
      <c r="B2765" t="s">
        <v>218</v>
      </c>
      <c r="C2765" t="s">
        <v>490</v>
      </c>
      <c r="E2765">
        <v>2017</v>
      </c>
      <c r="F2765" s="10">
        <v>43100</v>
      </c>
      <c r="G2765" t="s">
        <v>489</v>
      </c>
      <c r="H2765" t="s">
        <v>474</v>
      </c>
      <c r="I2765" t="s">
        <v>551</v>
      </c>
      <c r="J2765">
        <v>31201944</v>
      </c>
      <c r="K2765">
        <v>7709843.2997852499</v>
      </c>
    </row>
    <row r="2766" spans="1:11" x14ac:dyDescent="0.25">
      <c r="A2766">
        <v>1401</v>
      </c>
      <c r="B2766" t="s">
        <v>218</v>
      </c>
      <c r="C2766" t="s">
        <v>434</v>
      </c>
      <c r="E2766">
        <v>2017</v>
      </c>
      <c r="F2766" s="10">
        <v>43100</v>
      </c>
      <c r="G2766" t="s">
        <v>489</v>
      </c>
      <c r="H2766" t="s">
        <v>474</v>
      </c>
      <c r="I2766" t="s">
        <v>551</v>
      </c>
      <c r="J2766">
        <v>14116862</v>
      </c>
      <c r="K2766">
        <v>3488205.5395232104</v>
      </c>
    </row>
    <row r="2767" spans="1:11" x14ac:dyDescent="0.25">
      <c r="A2767">
        <v>1401</v>
      </c>
      <c r="B2767" t="s">
        <v>218</v>
      </c>
      <c r="C2767" t="s">
        <v>491</v>
      </c>
      <c r="E2767">
        <v>2017</v>
      </c>
      <c r="F2767" s="10">
        <v>43100</v>
      </c>
      <c r="G2767" t="s">
        <v>489</v>
      </c>
      <c r="H2767" t="s">
        <v>474</v>
      </c>
      <c r="I2767" t="s">
        <v>551</v>
      </c>
      <c r="J2767">
        <v>2143649</v>
      </c>
      <c r="K2767">
        <v>529684.87731858471</v>
      </c>
    </row>
    <row r="2768" spans="1:11" x14ac:dyDescent="0.25">
      <c r="A2768">
        <v>1618</v>
      </c>
      <c r="B2768" t="s">
        <v>222</v>
      </c>
      <c r="C2768" t="s">
        <v>436</v>
      </c>
      <c r="E2768">
        <v>2017</v>
      </c>
      <c r="F2768" s="10">
        <v>43100</v>
      </c>
      <c r="G2768" t="s">
        <v>489</v>
      </c>
      <c r="H2768" t="s">
        <v>474</v>
      </c>
      <c r="I2768" t="s">
        <v>551</v>
      </c>
      <c r="J2768">
        <v>609295000</v>
      </c>
      <c r="K2768">
        <v>150553727.46463022</v>
      </c>
    </row>
    <row r="2769" spans="1:11" x14ac:dyDescent="0.25">
      <c r="A2769">
        <v>1618</v>
      </c>
      <c r="B2769" t="s">
        <v>222</v>
      </c>
      <c r="C2769" t="s">
        <v>2336</v>
      </c>
      <c r="E2769">
        <v>2017</v>
      </c>
      <c r="F2769" s="10">
        <v>43100</v>
      </c>
      <c r="G2769" t="s">
        <v>489</v>
      </c>
      <c r="H2769" t="s">
        <v>474</v>
      </c>
      <c r="I2769" t="s">
        <v>551</v>
      </c>
      <c r="J2769">
        <v>1478719000</v>
      </c>
      <c r="K2769">
        <v>365384021.40633112</v>
      </c>
    </row>
    <row r="2770" spans="1:11" x14ac:dyDescent="0.25">
      <c r="A2770">
        <v>1618</v>
      </c>
      <c r="B2770" t="s">
        <v>222</v>
      </c>
      <c r="C2770" t="s">
        <v>2337</v>
      </c>
      <c r="E2770">
        <v>2017</v>
      </c>
      <c r="F2770" s="10">
        <v>43100</v>
      </c>
      <c r="G2770" t="s">
        <v>489</v>
      </c>
      <c r="H2770" t="s">
        <v>474</v>
      </c>
      <c r="I2770" t="s">
        <v>551</v>
      </c>
      <c r="J2770">
        <v>120576000</v>
      </c>
      <c r="K2770">
        <v>29793722.651220266</v>
      </c>
    </row>
    <row r="2771" spans="1:11" x14ac:dyDescent="0.25">
      <c r="A2771">
        <v>1618</v>
      </c>
      <c r="B2771" t="s">
        <v>222</v>
      </c>
      <c r="C2771" t="s">
        <v>490</v>
      </c>
      <c r="E2771">
        <v>2017</v>
      </c>
      <c r="F2771" s="10">
        <v>43100</v>
      </c>
      <c r="G2771" t="s">
        <v>489</v>
      </c>
      <c r="H2771" t="s">
        <v>474</v>
      </c>
      <c r="I2771" t="s">
        <v>551</v>
      </c>
      <c r="J2771">
        <v>37749000</v>
      </c>
      <c r="K2771">
        <v>9327587.8811779618</v>
      </c>
    </row>
    <row r="2772" spans="1:11" x14ac:dyDescent="0.25">
      <c r="A2772">
        <v>1618</v>
      </c>
      <c r="B2772" t="s">
        <v>222</v>
      </c>
      <c r="C2772" t="s">
        <v>434</v>
      </c>
      <c r="E2772">
        <v>2017</v>
      </c>
      <c r="F2772" s="10">
        <v>43100</v>
      </c>
      <c r="G2772" t="s">
        <v>489</v>
      </c>
      <c r="H2772" t="s">
        <v>474</v>
      </c>
      <c r="I2772" t="s">
        <v>551</v>
      </c>
      <c r="J2772">
        <v>373448000</v>
      </c>
      <c r="K2772">
        <v>92277120.958174974</v>
      </c>
    </row>
    <row r="2773" spans="1:11" x14ac:dyDescent="0.25">
      <c r="A2773">
        <v>1618</v>
      </c>
      <c r="B2773" t="s">
        <v>222</v>
      </c>
      <c r="C2773" t="s">
        <v>491</v>
      </c>
      <c r="E2773">
        <v>2017</v>
      </c>
      <c r="F2773" s="10">
        <v>43100</v>
      </c>
      <c r="G2773" t="s">
        <v>489</v>
      </c>
      <c r="H2773" t="s">
        <v>474</v>
      </c>
      <c r="I2773" t="s">
        <v>551</v>
      </c>
      <c r="J2773">
        <v>77522000</v>
      </c>
      <c r="K2773">
        <v>19155295.974057004</v>
      </c>
    </row>
    <row r="2774" spans="1:11" x14ac:dyDescent="0.25">
      <c r="A2774">
        <v>1650</v>
      </c>
      <c r="B2774" t="s">
        <v>223</v>
      </c>
      <c r="C2774" t="s">
        <v>436</v>
      </c>
      <c r="E2774">
        <v>2017</v>
      </c>
      <c r="F2774" s="10">
        <v>43100</v>
      </c>
      <c r="G2774" t="s">
        <v>489</v>
      </c>
      <c r="H2774" t="s">
        <v>474</v>
      </c>
      <c r="I2774" t="s">
        <v>551</v>
      </c>
      <c r="J2774">
        <v>-21438000</v>
      </c>
      <c r="K2774">
        <v>-5297221.8865848929</v>
      </c>
    </row>
    <row r="2775" spans="1:11" x14ac:dyDescent="0.25">
      <c r="A2775">
        <v>1650</v>
      </c>
      <c r="B2775" t="s">
        <v>223</v>
      </c>
      <c r="C2775" t="s">
        <v>2336</v>
      </c>
      <c r="E2775">
        <v>2017</v>
      </c>
      <c r="F2775" s="10">
        <v>43100</v>
      </c>
      <c r="G2775" t="s">
        <v>489</v>
      </c>
      <c r="H2775" t="s">
        <v>474</v>
      </c>
      <c r="I2775" t="s">
        <v>551</v>
      </c>
      <c r="J2775">
        <v>206492000</v>
      </c>
      <c r="K2775">
        <v>51023133.772025734</v>
      </c>
    </row>
    <row r="2776" spans="1:11" x14ac:dyDescent="0.25">
      <c r="A2776">
        <v>1650</v>
      </c>
      <c r="B2776" t="s">
        <v>223</v>
      </c>
      <c r="C2776" t="s">
        <v>2337</v>
      </c>
      <c r="E2776">
        <v>2017</v>
      </c>
      <c r="F2776" s="10">
        <v>43100</v>
      </c>
      <c r="G2776" t="s">
        <v>489</v>
      </c>
      <c r="H2776" t="s">
        <v>474</v>
      </c>
      <c r="I2776" t="s">
        <v>551</v>
      </c>
      <c r="J2776">
        <v>-30043000</v>
      </c>
      <c r="K2776">
        <v>-7423474.071213264</v>
      </c>
    </row>
    <row r="2777" spans="1:11" x14ac:dyDescent="0.25">
      <c r="A2777">
        <v>1650</v>
      </c>
      <c r="B2777" t="s">
        <v>223</v>
      </c>
      <c r="C2777" t="s">
        <v>490</v>
      </c>
      <c r="E2777">
        <v>2017</v>
      </c>
      <c r="F2777" s="10">
        <v>43100</v>
      </c>
      <c r="G2777" t="s">
        <v>489</v>
      </c>
      <c r="H2777" t="s">
        <v>474</v>
      </c>
      <c r="I2777" t="s">
        <v>551</v>
      </c>
      <c r="J2777">
        <v>440000</v>
      </c>
      <c r="K2777">
        <v>108721.78515240941</v>
      </c>
    </row>
    <row r="2778" spans="1:11" x14ac:dyDescent="0.25">
      <c r="A2778">
        <v>1650</v>
      </c>
      <c r="B2778" t="s">
        <v>223</v>
      </c>
      <c r="C2778" t="s">
        <v>434</v>
      </c>
      <c r="E2778">
        <v>2017</v>
      </c>
      <c r="F2778" s="10">
        <v>43100</v>
      </c>
      <c r="G2778" t="s">
        <v>489</v>
      </c>
      <c r="H2778" t="s">
        <v>474</v>
      </c>
      <c r="I2778" t="s">
        <v>551</v>
      </c>
      <c r="J2778">
        <v>5458000</v>
      </c>
      <c r="K2778">
        <v>1348644.3258223876</v>
      </c>
    </row>
    <row r="2779" spans="1:11" x14ac:dyDescent="0.25">
      <c r="A2779">
        <v>1650</v>
      </c>
      <c r="B2779" t="s">
        <v>223</v>
      </c>
      <c r="C2779" t="s">
        <v>491</v>
      </c>
      <c r="E2779">
        <v>2017</v>
      </c>
      <c r="F2779" s="10">
        <v>43100</v>
      </c>
      <c r="G2779" t="s">
        <v>489</v>
      </c>
      <c r="H2779" t="s">
        <v>474</v>
      </c>
      <c r="I2779" t="s">
        <v>551</v>
      </c>
      <c r="J2779">
        <v>2707000</v>
      </c>
      <c r="K2779">
        <v>668886.0736535734</v>
      </c>
    </row>
    <row r="2780" spans="1:11" x14ac:dyDescent="0.25">
      <c r="A2780">
        <v>8111</v>
      </c>
      <c r="B2780" t="s">
        <v>221</v>
      </c>
      <c r="C2780" t="s">
        <v>436</v>
      </c>
      <c r="E2780">
        <v>2017</v>
      </c>
      <c r="F2780" s="10">
        <v>43100</v>
      </c>
      <c r="G2780" t="s">
        <v>489</v>
      </c>
      <c r="H2780" t="s">
        <v>474</v>
      </c>
      <c r="I2780" t="s">
        <v>551</v>
      </c>
      <c r="J2780">
        <v>94565000</v>
      </c>
      <c r="K2780">
        <v>23366535.483949084</v>
      </c>
    </row>
    <row r="2781" spans="1:11" x14ac:dyDescent="0.25">
      <c r="A2781">
        <v>8111</v>
      </c>
      <c r="B2781" t="s">
        <v>221</v>
      </c>
      <c r="C2781" t="s">
        <v>2336</v>
      </c>
      <c r="E2781">
        <v>2017</v>
      </c>
      <c r="F2781" s="10">
        <v>43100</v>
      </c>
      <c r="G2781" t="s">
        <v>489</v>
      </c>
      <c r="H2781" t="s">
        <v>474</v>
      </c>
      <c r="I2781" t="s">
        <v>551</v>
      </c>
      <c r="J2781">
        <v>312353000</v>
      </c>
      <c r="K2781">
        <v>77180853.994796678</v>
      </c>
    </row>
    <row r="2782" spans="1:11" x14ac:dyDescent="0.25">
      <c r="A2782">
        <v>8111</v>
      </c>
      <c r="B2782" t="s">
        <v>221</v>
      </c>
      <c r="C2782" t="s">
        <v>2337</v>
      </c>
      <c r="E2782">
        <v>2017</v>
      </c>
      <c r="F2782" s="10">
        <v>43100</v>
      </c>
      <c r="G2782" t="s">
        <v>489</v>
      </c>
      <c r="H2782" t="s">
        <v>474</v>
      </c>
      <c r="I2782" t="s">
        <v>551</v>
      </c>
      <c r="J2782">
        <v>37280000</v>
      </c>
      <c r="K2782">
        <v>9211700.3420041427</v>
      </c>
    </row>
    <row r="2783" spans="1:11" x14ac:dyDescent="0.25">
      <c r="A2783">
        <v>8111</v>
      </c>
      <c r="B2783" t="s">
        <v>221</v>
      </c>
      <c r="C2783" t="s">
        <v>490</v>
      </c>
      <c r="E2783">
        <v>2017</v>
      </c>
      <c r="F2783" s="10">
        <v>43100</v>
      </c>
      <c r="G2783" t="s">
        <v>489</v>
      </c>
      <c r="H2783" t="s">
        <v>474</v>
      </c>
      <c r="I2783" t="s">
        <v>551</v>
      </c>
      <c r="J2783">
        <v>1710000</v>
      </c>
      <c r="K2783">
        <v>422532.39229686384</v>
      </c>
    </row>
    <row r="2784" spans="1:11" x14ac:dyDescent="0.25">
      <c r="A2784">
        <v>8111</v>
      </c>
      <c r="B2784" t="s">
        <v>221</v>
      </c>
      <c r="C2784" t="s">
        <v>434</v>
      </c>
      <c r="E2784">
        <v>2017</v>
      </c>
      <c r="F2784" s="10">
        <v>43100</v>
      </c>
      <c r="G2784" t="s">
        <v>489</v>
      </c>
      <c r="H2784" t="s">
        <v>474</v>
      </c>
      <c r="I2784" t="s">
        <v>551</v>
      </c>
      <c r="J2784">
        <v>51919000</v>
      </c>
      <c r="K2784">
        <v>12828923.553018056</v>
      </c>
    </row>
    <row r="2785" spans="1:11" x14ac:dyDescent="0.25">
      <c r="A2785">
        <v>8111</v>
      </c>
      <c r="B2785" t="s">
        <v>221</v>
      </c>
      <c r="C2785" t="s">
        <v>491</v>
      </c>
      <c r="E2785">
        <v>2017</v>
      </c>
      <c r="F2785" s="10">
        <v>43100</v>
      </c>
      <c r="G2785" t="s">
        <v>489</v>
      </c>
      <c r="H2785" t="s">
        <v>474</v>
      </c>
      <c r="I2785" t="s">
        <v>551</v>
      </c>
      <c r="J2785">
        <v>3656000</v>
      </c>
      <c r="K2785">
        <v>903379.19663002004</v>
      </c>
    </row>
    <row r="2786" spans="1:11" x14ac:dyDescent="0.25">
      <c r="A2786">
        <v>9045</v>
      </c>
      <c r="B2786" t="s">
        <v>220</v>
      </c>
      <c r="C2786" t="s">
        <v>436</v>
      </c>
      <c r="E2786">
        <v>2017</v>
      </c>
      <c r="F2786" s="10">
        <v>43100</v>
      </c>
      <c r="G2786" t="s">
        <v>489</v>
      </c>
      <c r="H2786" t="s">
        <v>474</v>
      </c>
      <c r="I2786" t="s">
        <v>551</v>
      </c>
      <c r="J2786">
        <v>2736082000</v>
      </c>
      <c r="K2786">
        <v>676072089.46221507</v>
      </c>
    </row>
    <row r="2787" spans="1:11" x14ac:dyDescent="0.25">
      <c r="A2787">
        <v>9045</v>
      </c>
      <c r="B2787" t="s">
        <v>220</v>
      </c>
      <c r="C2787" t="s">
        <v>2336</v>
      </c>
      <c r="E2787">
        <v>2017</v>
      </c>
      <c r="F2787" s="10">
        <v>43100</v>
      </c>
      <c r="G2787" t="s">
        <v>489</v>
      </c>
      <c r="H2787" t="s">
        <v>474</v>
      </c>
      <c r="I2787" t="s">
        <v>551</v>
      </c>
      <c r="J2787">
        <v>7130440000</v>
      </c>
      <c r="K2787">
        <v>1761895831.1866958</v>
      </c>
    </row>
    <row r="2788" spans="1:11" x14ac:dyDescent="0.25">
      <c r="A2788">
        <v>9045</v>
      </c>
      <c r="B2788" t="s">
        <v>220</v>
      </c>
      <c r="C2788" t="s">
        <v>2337</v>
      </c>
      <c r="E2788">
        <v>2017</v>
      </c>
      <c r="F2788" s="10">
        <v>43100</v>
      </c>
      <c r="G2788" t="s">
        <v>489</v>
      </c>
      <c r="H2788" t="s">
        <v>474</v>
      </c>
      <c r="I2788" t="s">
        <v>551</v>
      </c>
      <c r="J2788">
        <v>376938000</v>
      </c>
      <c r="K2788">
        <v>93139482.390406594</v>
      </c>
    </row>
    <row r="2789" spans="1:11" x14ac:dyDescent="0.25">
      <c r="A2789">
        <v>9045</v>
      </c>
      <c r="B2789" t="s">
        <v>220</v>
      </c>
      <c r="C2789" t="s">
        <v>490</v>
      </c>
      <c r="E2789">
        <v>2017</v>
      </c>
      <c r="F2789" s="10">
        <v>43100</v>
      </c>
      <c r="G2789" t="s">
        <v>489</v>
      </c>
      <c r="H2789" t="s">
        <v>474</v>
      </c>
      <c r="I2789" t="s">
        <v>551</v>
      </c>
      <c r="J2789">
        <v>819261000</v>
      </c>
      <c r="K2789">
        <v>202435269.14942747</v>
      </c>
    </row>
    <row r="2790" spans="1:11" x14ac:dyDescent="0.25">
      <c r="A2790">
        <v>9045</v>
      </c>
      <c r="B2790" t="s">
        <v>220</v>
      </c>
      <c r="C2790" t="s">
        <v>434</v>
      </c>
      <c r="E2790">
        <v>2017</v>
      </c>
      <c r="F2790" s="10">
        <v>43100</v>
      </c>
      <c r="G2790" t="s">
        <v>489</v>
      </c>
      <c r="H2790" t="s">
        <v>474</v>
      </c>
      <c r="I2790" t="s">
        <v>551</v>
      </c>
      <c r="J2790">
        <v>1327935000</v>
      </c>
      <c r="K2790">
        <v>328126054.01446545</v>
      </c>
    </row>
    <row r="2791" spans="1:11" x14ac:dyDescent="0.25">
      <c r="A2791">
        <v>9045</v>
      </c>
      <c r="B2791" t="s">
        <v>220</v>
      </c>
      <c r="C2791" t="s">
        <v>491</v>
      </c>
      <c r="E2791">
        <v>2017</v>
      </c>
      <c r="F2791" s="10">
        <v>43100</v>
      </c>
      <c r="G2791" t="s">
        <v>489</v>
      </c>
      <c r="H2791" t="s">
        <v>474</v>
      </c>
      <c r="I2791" t="s">
        <v>551</v>
      </c>
      <c r="J2791">
        <v>211588000</v>
      </c>
      <c r="K2791">
        <v>52282329.720063642</v>
      </c>
    </row>
    <row r="2792" spans="1:11" x14ac:dyDescent="0.25">
      <c r="A2792">
        <v>6789300</v>
      </c>
      <c r="B2792" t="s">
        <v>3607</v>
      </c>
      <c r="C2792" t="s">
        <v>436</v>
      </c>
      <c r="E2792">
        <v>2017</v>
      </c>
      <c r="F2792" s="10">
        <v>43100</v>
      </c>
      <c r="G2792" t="s">
        <v>489</v>
      </c>
      <c r="H2792" t="s">
        <v>474</v>
      </c>
      <c r="I2792" t="s">
        <v>551</v>
      </c>
      <c r="J2792">
        <v>6498710</v>
      </c>
      <c r="K2792">
        <v>1605798.528154124</v>
      </c>
    </row>
    <row r="2793" spans="1:11" x14ac:dyDescent="0.25">
      <c r="A2793">
        <v>6789300</v>
      </c>
      <c r="B2793" t="s">
        <v>3607</v>
      </c>
      <c r="C2793" t="s">
        <v>2336</v>
      </c>
      <c r="E2793">
        <v>2017</v>
      </c>
      <c r="F2793" s="10">
        <v>43100</v>
      </c>
      <c r="G2793" t="s">
        <v>489</v>
      </c>
      <c r="H2793" t="s">
        <v>474</v>
      </c>
      <c r="I2793" t="s">
        <v>551</v>
      </c>
      <c r="J2793">
        <v>25760190</v>
      </c>
      <c r="K2793">
        <v>6365213.2787846485</v>
      </c>
    </row>
    <row r="2794" spans="1:11" x14ac:dyDescent="0.25">
      <c r="A2794">
        <v>6789300</v>
      </c>
      <c r="B2794" t="s">
        <v>3607</v>
      </c>
      <c r="C2794" t="s">
        <v>2337</v>
      </c>
      <c r="E2794">
        <v>2017</v>
      </c>
      <c r="F2794" s="10">
        <v>43100</v>
      </c>
      <c r="G2794" t="s">
        <v>489</v>
      </c>
      <c r="H2794" t="s">
        <v>474</v>
      </c>
      <c r="I2794" t="s">
        <v>551</v>
      </c>
      <c r="J2794">
        <v>3996010</v>
      </c>
      <c r="K2794">
        <v>987393.95610654436</v>
      </c>
    </row>
    <row r="2795" spans="1:11" x14ac:dyDescent="0.25">
      <c r="A2795">
        <v>6789300</v>
      </c>
      <c r="B2795" t="s">
        <v>3607</v>
      </c>
      <c r="C2795" t="s">
        <v>490</v>
      </c>
      <c r="E2795">
        <v>2017</v>
      </c>
      <c r="F2795" s="10">
        <v>43100</v>
      </c>
      <c r="G2795" t="s">
        <v>489</v>
      </c>
      <c r="H2795" t="s">
        <v>474</v>
      </c>
      <c r="I2795" t="s">
        <v>551</v>
      </c>
      <c r="J2795">
        <v>-25143</v>
      </c>
      <c r="K2795">
        <v>-6212.7087365614316</v>
      </c>
    </row>
    <row r="2796" spans="1:11" x14ac:dyDescent="0.25">
      <c r="A2796">
        <v>6789300</v>
      </c>
      <c r="B2796" t="s">
        <v>3607</v>
      </c>
      <c r="C2796" t="s">
        <v>434</v>
      </c>
      <c r="E2796">
        <v>2017</v>
      </c>
      <c r="F2796" s="10">
        <v>43100</v>
      </c>
      <c r="G2796" t="s">
        <v>489</v>
      </c>
      <c r="H2796" t="s">
        <v>474</v>
      </c>
      <c r="I2796" t="s">
        <v>551</v>
      </c>
      <c r="J2796">
        <v>1010744</v>
      </c>
      <c r="K2796">
        <v>249749.75457292478</v>
      </c>
    </row>
    <row r="2797" spans="1:11" x14ac:dyDescent="0.25">
      <c r="A2797">
        <v>6789300</v>
      </c>
      <c r="B2797" t="s">
        <v>3607</v>
      </c>
      <c r="C2797" t="s">
        <v>491</v>
      </c>
      <c r="E2797">
        <v>2017</v>
      </c>
      <c r="F2797" s="10">
        <v>43100</v>
      </c>
      <c r="G2797" t="s">
        <v>489</v>
      </c>
      <c r="H2797" t="s">
        <v>474</v>
      </c>
      <c r="I2797" t="s">
        <v>551</v>
      </c>
      <c r="J2797">
        <v>1517099</v>
      </c>
      <c r="K2797">
        <v>374867.52621121629</v>
      </c>
    </row>
    <row r="2798" spans="1:11" x14ac:dyDescent="0.25">
      <c r="A2798">
        <v>8103</v>
      </c>
      <c r="B2798" t="s">
        <v>229</v>
      </c>
      <c r="C2798" t="s">
        <v>2336</v>
      </c>
      <c r="E2798">
        <v>2014</v>
      </c>
      <c r="F2798" s="10">
        <v>42004</v>
      </c>
      <c r="G2798" t="s">
        <v>489</v>
      </c>
      <c r="H2798" t="s">
        <v>474</v>
      </c>
      <c r="I2798" t="s">
        <v>545</v>
      </c>
      <c r="J2798">
        <v>23142000</v>
      </c>
      <c r="K2798">
        <v>28096715.250924233</v>
      </c>
    </row>
    <row r="2799" spans="1:11" x14ac:dyDescent="0.25">
      <c r="A2799">
        <v>8103</v>
      </c>
      <c r="B2799" t="s">
        <v>229</v>
      </c>
      <c r="C2799" t="s">
        <v>2337</v>
      </c>
      <c r="E2799">
        <v>2014</v>
      </c>
      <c r="F2799" s="10">
        <v>42004</v>
      </c>
      <c r="G2799" t="s">
        <v>489</v>
      </c>
      <c r="H2799" t="s">
        <v>474</v>
      </c>
      <c r="I2799" t="s">
        <v>545</v>
      </c>
      <c r="J2799">
        <v>708000</v>
      </c>
      <c r="K2799">
        <v>859583.19927639607</v>
      </c>
    </row>
    <row r="2800" spans="1:11" x14ac:dyDescent="0.25">
      <c r="A2800">
        <v>13162</v>
      </c>
      <c r="B2800" t="s">
        <v>228</v>
      </c>
      <c r="C2800" t="s">
        <v>2337</v>
      </c>
      <c r="E2800">
        <v>2014</v>
      </c>
      <c r="F2800" s="10">
        <v>42004</v>
      </c>
      <c r="G2800" t="s">
        <v>489</v>
      </c>
      <c r="H2800" t="s">
        <v>474</v>
      </c>
      <c r="I2800" t="s">
        <v>545</v>
      </c>
      <c r="J2800">
        <v>-1218400</v>
      </c>
      <c r="K2800">
        <v>-1479260.127116329</v>
      </c>
    </row>
    <row r="2801" spans="1:11" x14ac:dyDescent="0.25">
      <c r="A2801">
        <v>1027</v>
      </c>
      <c r="B2801" t="s">
        <v>226</v>
      </c>
      <c r="C2801" t="s">
        <v>436</v>
      </c>
      <c r="E2801">
        <v>2015</v>
      </c>
      <c r="F2801" s="10">
        <v>42369</v>
      </c>
      <c r="G2801" t="s">
        <v>489</v>
      </c>
      <c r="H2801" t="s">
        <v>474</v>
      </c>
      <c r="I2801" t="s">
        <v>545</v>
      </c>
      <c r="J2801">
        <v>252100000</v>
      </c>
      <c r="K2801">
        <v>274461175.33834064</v>
      </c>
    </row>
    <row r="2802" spans="1:11" x14ac:dyDescent="0.25">
      <c r="A2802">
        <v>1027</v>
      </c>
      <c r="B2802" t="s">
        <v>226</v>
      </c>
      <c r="C2802" t="s">
        <v>2336</v>
      </c>
      <c r="E2802">
        <v>2015</v>
      </c>
      <c r="F2802" s="10">
        <v>42369</v>
      </c>
      <c r="G2802" t="s">
        <v>489</v>
      </c>
      <c r="H2802" t="s">
        <v>474</v>
      </c>
      <c r="I2802" t="s">
        <v>545</v>
      </c>
      <c r="J2802">
        <v>3419295000</v>
      </c>
      <c r="K2802">
        <v>3722585182.5803704</v>
      </c>
    </row>
    <row r="2803" spans="1:11" x14ac:dyDescent="0.25">
      <c r="A2803">
        <v>1027</v>
      </c>
      <c r="B2803" t="s">
        <v>226</v>
      </c>
      <c r="C2803" t="s">
        <v>2337</v>
      </c>
      <c r="E2803">
        <v>2015</v>
      </c>
      <c r="F2803" s="10">
        <v>42369</v>
      </c>
      <c r="G2803" t="s">
        <v>489</v>
      </c>
      <c r="H2803" t="s">
        <v>474</v>
      </c>
      <c r="I2803" t="s">
        <v>545</v>
      </c>
      <c r="J2803">
        <v>98740000</v>
      </c>
      <c r="K2803">
        <v>107498200.9238705</v>
      </c>
    </row>
    <row r="2804" spans="1:11" x14ac:dyDescent="0.25">
      <c r="A2804">
        <v>1630</v>
      </c>
      <c r="B2804" t="s">
        <v>230</v>
      </c>
      <c r="C2804" t="s">
        <v>436</v>
      </c>
      <c r="E2804">
        <v>2015</v>
      </c>
      <c r="F2804" s="10">
        <v>42369</v>
      </c>
      <c r="G2804" t="s">
        <v>489</v>
      </c>
      <c r="H2804" t="s">
        <v>474</v>
      </c>
      <c r="I2804" t="s">
        <v>545</v>
      </c>
      <c r="J2804">
        <v>38852000</v>
      </c>
      <c r="K2804">
        <v>42298157.811365373</v>
      </c>
    </row>
    <row r="2805" spans="1:11" x14ac:dyDescent="0.25">
      <c r="A2805">
        <v>1630</v>
      </c>
      <c r="B2805" t="s">
        <v>230</v>
      </c>
      <c r="C2805" t="s">
        <v>2336</v>
      </c>
      <c r="E2805">
        <v>2015</v>
      </c>
      <c r="F2805" s="10">
        <v>42369</v>
      </c>
      <c r="G2805" t="s">
        <v>489</v>
      </c>
      <c r="H2805" t="s">
        <v>474</v>
      </c>
      <c r="I2805" t="s">
        <v>545</v>
      </c>
      <c r="J2805">
        <v>666967000</v>
      </c>
      <c r="K2805">
        <v>726126722.45889342</v>
      </c>
    </row>
    <row r="2806" spans="1:11" x14ac:dyDescent="0.25">
      <c r="A2806">
        <v>1630</v>
      </c>
      <c r="B2806" t="s">
        <v>230</v>
      </c>
      <c r="C2806" t="s">
        <v>2337</v>
      </c>
      <c r="E2806">
        <v>2015</v>
      </c>
      <c r="F2806" s="10">
        <v>42369</v>
      </c>
      <c r="G2806" t="s">
        <v>489</v>
      </c>
      <c r="H2806" t="s">
        <v>474</v>
      </c>
      <c r="I2806" t="s">
        <v>545</v>
      </c>
      <c r="J2806">
        <v>11996000</v>
      </c>
      <c r="K2806">
        <v>13060040.695591964</v>
      </c>
    </row>
    <row r="2807" spans="1:11" x14ac:dyDescent="0.25">
      <c r="A2807">
        <v>8103</v>
      </c>
      <c r="B2807" t="s">
        <v>229</v>
      </c>
      <c r="C2807" t="s">
        <v>2336</v>
      </c>
      <c r="E2807">
        <v>2015</v>
      </c>
      <c r="F2807" s="10">
        <v>42369</v>
      </c>
      <c r="G2807" t="s">
        <v>489</v>
      </c>
      <c r="H2807" t="s">
        <v>474</v>
      </c>
      <c r="I2807" t="s">
        <v>545</v>
      </c>
      <c r="J2807">
        <v>38911000</v>
      </c>
      <c r="K2807">
        <v>42362391.089211315</v>
      </c>
    </row>
    <row r="2808" spans="1:11" x14ac:dyDescent="0.25">
      <c r="A2808">
        <v>8103</v>
      </c>
      <c r="B2808" t="s">
        <v>229</v>
      </c>
      <c r="C2808" t="s">
        <v>2337</v>
      </c>
      <c r="E2808">
        <v>2015</v>
      </c>
      <c r="F2808" s="10">
        <v>42369</v>
      </c>
      <c r="G2808" t="s">
        <v>489</v>
      </c>
      <c r="H2808" t="s">
        <v>474</v>
      </c>
      <c r="I2808" t="s">
        <v>545</v>
      </c>
      <c r="J2808">
        <v>3043000</v>
      </c>
      <c r="K2808">
        <v>3312912.9573763208</v>
      </c>
    </row>
    <row r="2809" spans="1:11" x14ac:dyDescent="0.25">
      <c r="A2809">
        <v>13162</v>
      </c>
      <c r="B2809" t="s">
        <v>228</v>
      </c>
      <c r="C2809" t="s">
        <v>2336</v>
      </c>
      <c r="E2809">
        <v>2015</v>
      </c>
      <c r="F2809" s="10">
        <v>42369</v>
      </c>
      <c r="G2809" t="s">
        <v>489</v>
      </c>
      <c r="H2809" t="s">
        <v>474</v>
      </c>
      <c r="I2809" t="s">
        <v>545</v>
      </c>
      <c r="J2809">
        <v>49328000</v>
      </c>
      <c r="K2809">
        <v>53703375.077705935</v>
      </c>
    </row>
    <row r="2810" spans="1:11" x14ac:dyDescent="0.25">
      <c r="A2810">
        <v>13162</v>
      </c>
      <c r="B2810" t="s">
        <v>228</v>
      </c>
      <c r="C2810" t="s">
        <v>2337</v>
      </c>
      <c r="E2810">
        <v>2015</v>
      </c>
      <c r="F2810" s="10">
        <v>42369</v>
      </c>
      <c r="G2810" t="s">
        <v>489</v>
      </c>
      <c r="H2810" t="s">
        <v>474</v>
      </c>
      <c r="I2810" t="s">
        <v>545</v>
      </c>
      <c r="J2810">
        <v>-101000</v>
      </c>
      <c r="K2810">
        <v>-109958.66207525745</v>
      </c>
    </row>
    <row r="2811" spans="1:11" x14ac:dyDescent="0.25">
      <c r="A2811">
        <v>1027</v>
      </c>
      <c r="B2811" t="s">
        <v>226</v>
      </c>
      <c r="C2811" t="s">
        <v>436</v>
      </c>
      <c r="E2811">
        <v>2016</v>
      </c>
      <c r="F2811" s="10">
        <v>42735</v>
      </c>
      <c r="G2811" t="s">
        <v>489</v>
      </c>
      <c r="H2811" t="s">
        <v>474</v>
      </c>
      <c r="I2811" t="s">
        <v>545</v>
      </c>
      <c r="J2811">
        <v>207400000</v>
      </c>
      <c r="K2811">
        <v>218620246.93336087</v>
      </c>
    </row>
    <row r="2812" spans="1:11" x14ac:dyDescent="0.25">
      <c r="A2812">
        <v>1027</v>
      </c>
      <c r="B2812" t="s">
        <v>226</v>
      </c>
      <c r="C2812" t="s">
        <v>2336</v>
      </c>
      <c r="E2812">
        <v>2016</v>
      </c>
      <c r="F2812" s="10">
        <v>42735</v>
      </c>
      <c r="G2812" t="s">
        <v>489</v>
      </c>
      <c r="H2812" t="s">
        <v>474</v>
      </c>
      <c r="I2812" t="s">
        <v>545</v>
      </c>
      <c r="J2812">
        <v>3328762000</v>
      </c>
      <c r="K2812">
        <v>3508846530.4840322</v>
      </c>
    </row>
    <row r="2813" spans="1:11" x14ac:dyDescent="0.25">
      <c r="A2813">
        <v>1027</v>
      </c>
      <c r="B2813" t="s">
        <v>226</v>
      </c>
      <c r="C2813" t="s">
        <v>2337</v>
      </c>
      <c r="E2813">
        <v>2016</v>
      </c>
      <c r="F2813" s="10">
        <v>42735</v>
      </c>
      <c r="G2813" t="s">
        <v>489</v>
      </c>
      <c r="H2813" t="s">
        <v>474</v>
      </c>
      <c r="I2813" t="s">
        <v>545</v>
      </c>
      <c r="J2813">
        <v>64154000</v>
      </c>
      <c r="K2813">
        <v>67624702.612164095</v>
      </c>
    </row>
    <row r="2814" spans="1:11" x14ac:dyDescent="0.25">
      <c r="A2814">
        <v>1630</v>
      </c>
      <c r="B2814" t="s">
        <v>230</v>
      </c>
      <c r="C2814" t="s">
        <v>436</v>
      </c>
      <c r="E2814">
        <v>2016</v>
      </c>
      <c r="F2814" s="10">
        <v>42735</v>
      </c>
      <c r="G2814" t="s">
        <v>489</v>
      </c>
      <c r="H2814" t="s">
        <v>474</v>
      </c>
      <c r="I2814" t="s">
        <v>545</v>
      </c>
      <c r="J2814">
        <v>26510000</v>
      </c>
      <c r="K2814">
        <v>27944179.104162954</v>
      </c>
    </row>
    <row r="2815" spans="1:11" x14ac:dyDescent="0.25">
      <c r="A2815">
        <v>1630</v>
      </c>
      <c r="B2815" t="s">
        <v>230</v>
      </c>
      <c r="C2815" t="s">
        <v>2336</v>
      </c>
      <c r="E2815">
        <v>2016</v>
      </c>
      <c r="F2815" s="10">
        <v>42735</v>
      </c>
      <c r="G2815" t="s">
        <v>489</v>
      </c>
      <c r="H2815" t="s">
        <v>474</v>
      </c>
      <c r="I2815" t="s">
        <v>545</v>
      </c>
      <c r="J2815">
        <v>601073000</v>
      </c>
      <c r="K2815">
        <v>633590779.58040512</v>
      </c>
    </row>
    <row r="2816" spans="1:11" x14ac:dyDescent="0.25">
      <c r="A2816">
        <v>1630</v>
      </c>
      <c r="B2816" t="s">
        <v>230</v>
      </c>
      <c r="C2816" t="s">
        <v>2337</v>
      </c>
      <c r="E2816">
        <v>2016</v>
      </c>
      <c r="F2816" s="10">
        <v>42735</v>
      </c>
      <c r="G2816" t="s">
        <v>489</v>
      </c>
      <c r="H2816" t="s">
        <v>474</v>
      </c>
      <c r="I2816" t="s">
        <v>545</v>
      </c>
      <c r="J2816">
        <v>12061000</v>
      </c>
      <c r="K2816">
        <v>12713494.687865311</v>
      </c>
    </row>
    <row r="2817" spans="1:11" x14ac:dyDescent="0.25">
      <c r="A2817">
        <v>1630</v>
      </c>
      <c r="B2817" t="s">
        <v>230</v>
      </c>
      <c r="C2817" t="s">
        <v>490</v>
      </c>
      <c r="E2817">
        <v>2016</v>
      </c>
      <c r="F2817" s="10">
        <v>42735</v>
      </c>
      <c r="G2817" t="s">
        <v>489</v>
      </c>
      <c r="H2817" t="s">
        <v>474</v>
      </c>
      <c r="I2817" t="s">
        <v>545</v>
      </c>
      <c r="J2817">
        <v>1114000</v>
      </c>
      <c r="K2817">
        <v>1174266.9001145805</v>
      </c>
    </row>
    <row r="2818" spans="1:11" x14ac:dyDescent="0.25">
      <c r="A2818">
        <v>1630</v>
      </c>
      <c r="B2818" t="s">
        <v>230</v>
      </c>
      <c r="C2818" t="s">
        <v>434</v>
      </c>
      <c r="E2818">
        <v>2016</v>
      </c>
      <c r="F2818" s="10">
        <v>42735</v>
      </c>
      <c r="G2818" t="s">
        <v>489</v>
      </c>
      <c r="H2818" t="s">
        <v>474</v>
      </c>
      <c r="I2818" t="s">
        <v>545</v>
      </c>
      <c r="J2818">
        <v>9723000</v>
      </c>
      <c r="K2818">
        <v>10249009.936996469</v>
      </c>
    </row>
    <row r="2819" spans="1:11" x14ac:dyDescent="0.25">
      <c r="A2819">
        <v>1630</v>
      </c>
      <c r="B2819" t="s">
        <v>230</v>
      </c>
      <c r="C2819" t="s">
        <v>491</v>
      </c>
      <c r="E2819">
        <v>2016</v>
      </c>
      <c r="F2819" s="10">
        <v>42735</v>
      </c>
      <c r="G2819" t="s">
        <v>489</v>
      </c>
      <c r="H2819" t="s">
        <v>474</v>
      </c>
      <c r="I2819" t="s">
        <v>545</v>
      </c>
      <c r="J2819">
        <v>3612000</v>
      </c>
      <c r="K2819">
        <v>3807407.5791865936</v>
      </c>
    </row>
    <row r="2820" spans="1:11" x14ac:dyDescent="0.25">
      <c r="A2820">
        <v>1779</v>
      </c>
      <c r="B2820" t="s">
        <v>233</v>
      </c>
      <c r="C2820" t="s">
        <v>2336</v>
      </c>
      <c r="E2820">
        <v>2016</v>
      </c>
      <c r="F2820" s="10">
        <v>42735</v>
      </c>
      <c r="G2820" t="s">
        <v>489</v>
      </c>
      <c r="H2820" t="s">
        <v>474</v>
      </c>
      <c r="I2820" t="s">
        <v>545</v>
      </c>
      <c r="J2820">
        <v>130000000</v>
      </c>
      <c r="K2820">
        <v>137032941.66507673</v>
      </c>
    </row>
    <row r="2821" spans="1:11" x14ac:dyDescent="0.25">
      <c r="A2821">
        <v>8103</v>
      </c>
      <c r="B2821" t="s">
        <v>229</v>
      </c>
      <c r="C2821" t="s">
        <v>2336</v>
      </c>
      <c r="E2821">
        <v>2016</v>
      </c>
      <c r="F2821" s="10">
        <v>42735</v>
      </c>
      <c r="G2821" t="s">
        <v>489</v>
      </c>
      <c r="H2821" t="s">
        <v>474</v>
      </c>
      <c r="I2821" t="s">
        <v>545</v>
      </c>
      <c r="J2821">
        <v>22628000</v>
      </c>
      <c r="K2821">
        <v>23852164.646133509</v>
      </c>
    </row>
    <row r="2822" spans="1:11" x14ac:dyDescent="0.25">
      <c r="A2822">
        <v>8103</v>
      </c>
      <c r="B2822" t="s">
        <v>229</v>
      </c>
      <c r="C2822" t="s">
        <v>2337</v>
      </c>
      <c r="E2822">
        <v>2016</v>
      </c>
      <c r="F2822" s="10">
        <v>42735</v>
      </c>
      <c r="G2822" t="s">
        <v>489</v>
      </c>
      <c r="H2822" t="s">
        <v>474</v>
      </c>
      <c r="I2822" t="s">
        <v>545</v>
      </c>
      <c r="J2822">
        <v>1318000</v>
      </c>
      <c r="K2822">
        <v>1389303.208573624</v>
      </c>
    </row>
    <row r="2823" spans="1:11" x14ac:dyDescent="0.25">
      <c r="A2823">
        <v>13162</v>
      </c>
      <c r="B2823" t="s">
        <v>228</v>
      </c>
      <c r="C2823" t="s">
        <v>2336</v>
      </c>
      <c r="E2823">
        <v>2016</v>
      </c>
      <c r="F2823" s="10">
        <v>42735</v>
      </c>
      <c r="G2823" t="s">
        <v>489</v>
      </c>
      <c r="H2823" t="s">
        <v>474</v>
      </c>
      <c r="I2823" t="s">
        <v>545</v>
      </c>
      <c r="J2823">
        <v>42900000</v>
      </c>
      <c r="K2823">
        <v>45220870.749475323</v>
      </c>
    </row>
    <row r="2824" spans="1:11" x14ac:dyDescent="0.25">
      <c r="A2824">
        <v>13162</v>
      </c>
      <c r="B2824" t="s">
        <v>228</v>
      </c>
      <c r="C2824" t="s">
        <v>2337</v>
      </c>
      <c r="E2824">
        <v>2016</v>
      </c>
      <c r="F2824" s="10">
        <v>42735</v>
      </c>
      <c r="G2824" t="s">
        <v>489</v>
      </c>
      <c r="H2824" t="s">
        <v>474</v>
      </c>
      <c r="I2824" t="s">
        <v>545</v>
      </c>
      <c r="J2824">
        <v>-1100000</v>
      </c>
      <c r="K2824">
        <v>-1159509.5063968031</v>
      </c>
    </row>
    <row r="2825" spans="1:11" x14ac:dyDescent="0.25">
      <c r="A2825">
        <v>1027</v>
      </c>
      <c r="B2825" t="s">
        <v>226</v>
      </c>
      <c r="C2825" t="s">
        <v>436</v>
      </c>
      <c r="E2825">
        <v>2017</v>
      </c>
      <c r="F2825" s="10">
        <v>43100</v>
      </c>
      <c r="G2825" t="s">
        <v>489</v>
      </c>
      <c r="H2825" t="s">
        <v>474</v>
      </c>
      <c r="I2825" t="s">
        <v>545</v>
      </c>
      <c r="J2825">
        <v>200498000</v>
      </c>
      <c r="K2825">
        <v>240457173.01096159</v>
      </c>
    </row>
    <row r="2826" spans="1:11" x14ac:dyDescent="0.25">
      <c r="A2826">
        <v>1027</v>
      </c>
      <c r="B2826" t="s">
        <v>226</v>
      </c>
      <c r="C2826" t="s">
        <v>2336</v>
      </c>
      <c r="E2826">
        <v>2017</v>
      </c>
      <c r="F2826" s="10">
        <v>43100</v>
      </c>
      <c r="G2826" t="s">
        <v>489</v>
      </c>
      <c r="H2826" t="s">
        <v>474</v>
      </c>
      <c r="I2826" t="s">
        <v>545</v>
      </c>
      <c r="J2826">
        <v>3218889000</v>
      </c>
      <c r="K2826">
        <v>3860412319.205584</v>
      </c>
    </row>
    <row r="2827" spans="1:11" x14ac:dyDescent="0.25">
      <c r="A2827">
        <v>1027</v>
      </c>
      <c r="B2827" t="s">
        <v>226</v>
      </c>
      <c r="C2827" t="s">
        <v>2337</v>
      </c>
      <c r="E2827">
        <v>2017</v>
      </c>
      <c r="F2827" s="10">
        <v>43100</v>
      </c>
      <c r="G2827" t="s">
        <v>489</v>
      </c>
      <c r="H2827" t="s">
        <v>474</v>
      </c>
      <c r="I2827" t="s">
        <v>545</v>
      </c>
      <c r="J2827">
        <v>71867000</v>
      </c>
      <c r="K2827">
        <v>86190065.002038807</v>
      </c>
    </row>
    <row r="2828" spans="1:11" x14ac:dyDescent="0.25">
      <c r="A2828">
        <v>1027</v>
      </c>
      <c r="B2828" t="s">
        <v>226</v>
      </c>
      <c r="C2828" t="s">
        <v>490</v>
      </c>
      <c r="E2828">
        <v>2017</v>
      </c>
      <c r="F2828" s="10">
        <v>43100</v>
      </c>
      <c r="G2828" t="s">
        <v>489</v>
      </c>
      <c r="H2828" t="s">
        <v>474</v>
      </c>
      <c r="I2828" t="s">
        <v>545</v>
      </c>
      <c r="J2828">
        <v>25966000</v>
      </c>
      <c r="K2828">
        <v>31141013.648029551</v>
      </c>
    </row>
    <row r="2829" spans="1:11" x14ac:dyDescent="0.25">
      <c r="A2829">
        <v>1027</v>
      </c>
      <c r="B2829" t="s">
        <v>226</v>
      </c>
      <c r="C2829" t="s">
        <v>434</v>
      </c>
      <c r="E2829">
        <v>2017</v>
      </c>
      <c r="F2829" s="10">
        <v>43100</v>
      </c>
      <c r="G2829" t="s">
        <v>489</v>
      </c>
      <c r="H2829" t="s">
        <v>474</v>
      </c>
      <c r="I2829" t="s">
        <v>545</v>
      </c>
      <c r="J2829">
        <v>70565000</v>
      </c>
      <c r="K2829">
        <v>84628576.911083922</v>
      </c>
    </row>
    <row r="2830" spans="1:11" x14ac:dyDescent="0.25">
      <c r="A2830">
        <v>1027</v>
      </c>
      <c r="B2830" t="s">
        <v>226</v>
      </c>
      <c r="C2830" t="s">
        <v>491</v>
      </c>
      <c r="E2830">
        <v>2017</v>
      </c>
      <c r="F2830" s="10">
        <v>43100</v>
      </c>
      <c r="G2830" t="s">
        <v>489</v>
      </c>
      <c r="H2830" t="s">
        <v>474</v>
      </c>
      <c r="I2830" t="s">
        <v>545</v>
      </c>
      <c r="J2830">
        <v>20481000</v>
      </c>
      <c r="K2830">
        <v>24562855.292509176</v>
      </c>
    </row>
    <row r="2831" spans="1:11" x14ac:dyDescent="0.25">
      <c r="A2831">
        <v>1630</v>
      </c>
      <c r="B2831" t="s">
        <v>230</v>
      </c>
      <c r="C2831" t="s">
        <v>436</v>
      </c>
      <c r="E2831">
        <v>2017</v>
      </c>
      <c r="F2831" s="10">
        <v>43100</v>
      </c>
      <c r="G2831" t="s">
        <v>489</v>
      </c>
      <c r="H2831" t="s">
        <v>474</v>
      </c>
      <c r="I2831" t="s">
        <v>545</v>
      </c>
      <c r="J2831">
        <v>30230000</v>
      </c>
      <c r="K2831">
        <v>36254827.180926338</v>
      </c>
    </row>
    <row r="2832" spans="1:11" x14ac:dyDescent="0.25">
      <c r="A2832">
        <v>1630</v>
      </c>
      <c r="B2832" t="s">
        <v>230</v>
      </c>
      <c r="C2832" t="s">
        <v>2336</v>
      </c>
      <c r="E2832">
        <v>2017</v>
      </c>
      <c r="F2832" s="10">
        <v>43100</v>
      </c>
      <c r="G2832" t="s">
        <v>489</v>
      </c>
      <c r="H2832" t="s">
        <v>474</v>
      </c>
      <c r="I2832" t="s">
        <v>545</v>
      </c>
      <c r="J2832">
        <v>608620000</v>
      </c>
      <c r="K2832">
        <v>729917728.04682064</v>
      </c>
    </row>
    <row r="2833" spans="1:11" x14ac:dyDescent="0.25">
      <c r="A2833">
        <v>1630</v>
      </c>
      <c r="B2833" t="s">
        <v>230</v>
      </c>
      <c r="C2833" t="s">
        <v>2337</v>
      </c>
      <c r="E2833">
        <v>2017</v>
      </c>
      <c r="F2833" s="10">
        <v>43100</v>
      </c>
      <c r="G2833" t="s">
        <v>489</v>
      </c>
      <c r="H2833" t="s">
        <v>474</v>
      </c>
      <c r="I2833" t="s">
        <v>545</v>
      </c>
      <c r="J2833">
        <v>12868000</v>
      </c>
      <c r="K2833">
        <v>15432587.368976519</v>
      </c>
    </row>
    <row r="2834" spans="1:11" x14ac:dyDescent="0.25">
      <c r="A2834">
        <v>1630</v>
      </c>
      <c r="B2834" t="s">
        <v>230</v>
      </c>
      <c r="C2834" t="s">
        <v>490</v>
      </c>
      <c r="E2834">
        <v>2017</v>
      </c>
      <c r="F2834" s="10">
        <v>43100</v>
      </c>
      <c r="G2834" t="s">
        <v>489</v>
      </c>
      <c r="H2834" t="s">
        <v>474</v>
      </c>
      <c r="I2834" t="s">
        <v>545</v>
      </c>
      <c r="J2834">
        <v>236000</v>
      </c>
      <c r="K2834">
        <v>283034.7077306853</v>
      </c>
    </row>
    <row r="2835" spans="1:11" x14ac:dyDescent="0.25">
      <c r="A2835">
        <v>1630</v>
      </c>
      <c r="B2835" t="s">
        <v>230</v>
      </c>
      <c r="C2835" t="s">
        <v>434</v>
      </c>
      <c r="E2835">
        <v>2017</v>
      </c>
      <c r="F2835" s="10">
        <v>43100</v>
      </c>
      <c r="G2835" t="s">
        <v>489</v>
      </c>
      <c r="H2835" t="s">
        <v>474</v>
      </c>
      <c r="I2835" t="s">
        <v>545</v>
      </c>
      <c r="J2835">
        <v>9322000</v>
      </c>
      <c r="K2835">
        <v>11179870.955362068</v>
      </c>
    </row>
    <row r="2836" spans="1:11" x14ac:dyDescent="0.25">
      <c r="A2836">
        <v>1630</v>
      </c>
      <c r="B2836" t="s">
        <v>230</v>
      </c>
      <c r="C2836" t="s">
        <v>491</v>
      </c>
      <c r="E2836">
        <v>2017</v>
      </c>
      <c r="F2836" s="10">
        <v>43100</v>
      </c>
      <c r="G2836" t="s">
        <v>489</v>
      </c>
      <c r="H2836" t="s">
        <v>474</v>
      </c>
      <c r="I2836" t="s">
        <v>545</v>
      </c>
      <c r="J2836">
        <v>7804000</v>
      </c>
      <c r="K2836">
        <v>9359334.1488570683</v>
      </c>
    </row>
    <row r="2837" spans="1:11" x14ac:dyDescent="0.25">
      <c r="A2837">
        <v>1779</v>
      </c>
      <c r="B2837" t="s">
        <v>233</v>
      </c>
      <c r="C2837" t="s">
        <v>2336</v>
      </c>
      <c r="E2837">
        <v>2017</v>
      </c>
      <c r="F2837" s="10">
        <v>43100</v>
      </c>
      <c r="G2837" t="s">
        <v>489</v>
      </c>
      <c r="H2837" t="s">
        <v>474</v>
      </c>
      <c r="I2837" t="s">
        <v>545</v>
      </c>
      <c r="J2837">
        <v>176000000</v>
      </c>
      <c r="K2837">
        <v>211076731.18898565</v>
      </c>
    </row>
    <row r="2838" spans="1:11" x14ac:dyDescent="0.25">
      <c r="A2838">
        <v>1779</v>
      </c>
      <c r="B2838" t="s">
        <v>233</v>
      </c>
      <c r="C2838" t="s">
        <v>2337</v>
      </c>
      <c r="E2838">
        <v>2017</v>
      </c>
      <c r="F2838" s="10">
        <v>43100</v>
      </c>
      <c r="G2838" t="s">
        <v>489</v>
      </c>
      <c r="H2838" t="s">
        <v>474</v>
      </c>
      <c r="I2838" t="s">
        <v>545</v>
      </c>
      <c r="J2838">
        <v>13100000</v>
      </c>
      <c r="K2838">
        <v>15710824.87827109</v>
      </c>
    </row>
    <row r="2839" spans="1:11" x14ac:dyDescent="0.25">
      <c r="A2839">
        <v>920</v>
      </c>
      <c r="B2839" t="s">
        <v>2209</v>
      </c>
      <c r="C2839" t="s">
        <v>436</v>
      </c>
      <c r="E2839">
        <v>2016</v>
      </c>
      <c r="F2839" s="10">
        <v>42735</v>
      </c>
      <c r="G2839" t="s">
        <v>489</v>
      </c>
      <c r="H2839" t="s">
        <v>474</v>
      </c>
      <c r="I2839" t="s">
        <v>2293</v>
      </c>
      <c r="J2839">
        <v>42543000</v>
      </c>
      <c r="K2839">
        <v>110644993.49804941</v>
      </c>
    </row>
    <row r="2840" spans="1:11" x14ac:dyDescent="0.25">
      <c r="A2840">
        <v>920</v>
      </c>
      <c r="B2840" t="s">
        <v>2209</v>
      </c>
      <c r="C2840" t="s">
        <v>2336</v>
      </c>
      <c r="E2840">
        <v>2016</v>
      </c>
      <c r="F2840" s="10">
        <v>42735</v>
      </c>
      <c r="G2840" t="s">
        <v>489</v>
      </c>
      <c r="H2840" t="s">
        <v>474</v>
      </c>
      <c r="I2840" t="s">
        <v>2293</v>
      </c>
      <c r="J2840">
        <v>340877000</v>
      </c>
      <c r="K2840">
        <v>886546163.84915471</v>
      </c>
    </row>
    <row r="2841" spans="1:11" x14ac:dyDescent="0.25">
      <c r="A2841">
        <v>920</v>
      </c>
      <c r="B2841" t="s">
        <v>2209</v>
      </c>
      <c r="C2841" t="s">
        <v>2337</v>
      </c>
      <c r="E2841">
        <v>2016</v>
      </c>
      <c r="F2841" s="10">
        <v>42735</v>
      </c>
      <c r="G2841" t="s">
        <v>489</v>
      </c>
      <c r="H2841" t="s">
        <v>474</v>
      </c>
      <c r="I2841" t="s">
        <v>2293</v>
      </c>
      <c r="J2841">
        <v>10823000</v>
      </c>
      <c r="K2841">
        <v>28148244.473342001</v>
      </c>
    </row>
    <row r="2842" spans="1:11" x14ac:dyDescent="0.25">
      <c r="A2842">
        <v>920</v>
      </c>
      <c r="B2842" t="s">
        <v>2209</v>
      </c>
      <c r="C2842" t="s">
        <v>490</v>
      </c>
      <c r="E2842">
        <v>2016</v>
      </c>
      <c r="F2842" s="10">
        <v>42735</v>
      </c>
      <c r="G2842" t="s">
        <v>489</v>
      </c>
      <c r="H2842" t="s">
        <v>474</v>
      </c>
      <c r="I2842" t="s">
        <v>2293</v>
      </c>
      <c r="J2842">
        <v>8951000</v>
      </c>
      <c r="K2842">
        <v>23279583.875162549</v>
      </c>
    </row>
    <row r="2843" spans="1:11" x14ac:dyDescent="0.25">
      <c r="A2843">
        <v>920</v>
      </c>
      <c r="B2843" t="s">
        <v>2209</v>
      </c>
      <c r="C2843" t="s">
        <v>434</v>
      </c>
      <c r="E2843">
        <v>2016</v>
      </c>
      <c r="F2843" s="10">
        <v>42735</v>
      </c>
      <c r="G2843" t="s">
        <v>489</v>
      </c>
      <c r="H2843" t="s">
        <v>474</v>
      </c>
      <c r="I2843" t="s">
        <v>2293</v>
      </c>
      <c r="J2843">
        <v>22249000</v>
      </c>
      <c r="K2843">
        <v>57864759.427828349</v>
      </c>
    </row>
    <row r="2844" spans="1:11" x14ac:dyDescent="0.25">
      <c r="A2844">
        <v>920</v>
      </c>
      <c r="B2844" t="s">
        <v>2209</v>
      </c>
      <c r="C2844" t="s">
        <v>491</v>
      </c>
      <c r="E2844">
        <v>2016</v>
      </c>
      <c r="F2844" s="10">
        <v>42735</v>
      </c>
      <c r="G2844" t="s">
        <v>489</v>
      </c>
      <c r="H2844" t="s">
        <v>474</v>
      </c>
      <c r="I2844" t="s">
        <v>2293</v>
      </c>
      <c r="J2844">
        <v>520000</v>
      </c>
      <c r="K2844">
        <v>1352405.721716515</v>
      </c>
    </row>
    <row r="2845" spans="1:11" x14ac:dyDescent="0.25">
      <c r="A2845">
        <v>920</v>
      </c>
      <c r="B2845" t="s">
        <v>2209</v>
      </c>
      <c r="C2845" t="s">
        <v>436</v>
      </c>
      <c r="E2845">
        <v>2017</v>
      </c>
      <c r="F2845" s="10">
        <v>43100</v>
      </c>
      <c r="G2845" t="s">
        <v>489</v>
      </c>
      <c r="H2845" t="s">
        <v>474</v>
      </c>
      <c r="I2845" t="s">
        <v>2293</v>
      </c>
      <c r="J2845">
        <v>27865000</v>
      </c>
      <c r="K2845">
        <v>72470741.222366706</v>
      </c>
    </row>
    <row r="2846" spans="1:11" x14ac:dyDescent="0.25">
      <c r="A2846">
        <v>920</v>
      </c>
      <c r="B2846" t="s">
        <v>2209</v>
      </c>
      <c r="C2846" t="s">
        <v>2336</v>
      </c>
      <c r="E2846">
        <v>2017</v>
      </c>
      <c r="F2846" s="10">
        <v>43100</v>
      </c>
      <c r="G2846" t="s">
        <v>489</v>
      </c>
      <c r="H2846" t="s">
        <v>474</v>
      </c>
      <c r="I2846" t="s">
        <v>2293</v>
      </c>
      <c r="J2846">
        <v>296141000</v>
      </c>
      <c r="K2846">
        <v>770197659.29778934</v>
      </c>
    </row>
    <row r="2847" spans="1:11" x14ac:dyDescent="0.25">
      <c r="A2847">
        <v>920</v>
      </c>
      <c r="B2847" t="s">
        <v>2209</v>
      </c>
      <c r="C2847" t="s">
        <v>2337</v>
      </c>
      <c r="E2847">
        <v>2017</v>
      </c>
      <c r="F2847" s="10">
        <v>43100</v>
      </c>
      <c r="G2847" t="s">
        <v>489</v>
      </c>
      <c r="H2847" t="s">
        <v>474</v>
      </c>
      <c r="I2847" t="s">
        <v>2293</v>
      </c>
      <c r="J2847">
        <v>-5843000</v>
      </c>
      <c r="K2847">
        <v>-15196358.907672301</v>
      </c>
    </row>
    <row r="2848" spans="1:11" x14ac:dyDescent="0.25">
      <c r="A2848">
        <v>920</v>
      </c>
      <c r="B2848" t="s">
        <v>2209</v>
      </c>
      <c r="C2848" t="s">
        <v>490</v>
      </c>
      <c r="E2848">
        <v>2017</v>
      </c>
      <c r="F2848" s="10">
        <v>43100</v>
      </c>
      <c r="G2848" t="s">
        <v>489</v>
      </c>
      <c r="H2848" t="s">
        <v>474</v>
      </c>
      <c r="I2848" t="s">
        <v>2293</v>
      </c>
      <c r="J2848">
        <v>11730000</v>
      </c>
      <c r="K2848">
        <v>30507152.145643692</v>
      </c>
    </row>
    <row r="2849" spans="1:11" x14ac:dyDescent="0.25">
      <c r="A2849">
        <v>920</v>
      </c>
      <c r="B2849" t="s">
        <v>2209</v>
      </c>
      <c r="C2849" t="s">
        <v>434</v>
      </c>
      <c r="E2849">
        <v>2017</v>
      </c>
      <c r="F2849" s="10">
        <v>43100</v>
      </c>
      <c r="G2849" t="s">
        <v>489</v>
      </c>
      <c r="H2849" t="s">
        <v>474</v>
      </c>
      <c r="I2849" t="s">
        <v>2293</v>
      </c>
      <c r="J2849">
        <v>21676000</v>
      </c>
      <c r="K2849">
        <v>56374512.353706114</v>
      </c>
    </row>
    <row r="2850" spans="1:11" x14ac:dyDescent="0.25">
      <c r="A2850">
        <v>920</v>
      </c>
      <c r="B2850" t="s">
        <v>2209</v>
      </c>
      <c r="C2850" t="s">
        <v>491</v>
      </c>
      <c r="E2850">
        <v>2017</v>
      </c>
      <c r="F2850" s="10">
        <v>43100</v>
      </c>
      <c r="G2850" t="s">
        <v>489</v>
      </c>
      <c r="H2850" t="s">
        <v>474</v>
      </c>
      <c r="I2850" t="s">
        <v>2293</v>
      </c>
      <c r="J2850">
        <v>302000</v>
      </c>
      <c r="K2850">
        <v>785435.63068920677</v>
      </c>
    </row>
    <row r="2851" spans="1:11" x14ac:dyDescent="0.25">
      <c r="A2851">
        <v>1164</v>
      </c>
      <c r="B2851" t="s">
        <v>2213</v>
      </c>
      <c r="C2851" t="s">
        <v>436</v>
      </c>
      <c r="E2851">
        <v>2016</v>
      </c>
      <c r="F2851" s="10">
        <v>42735</v>
      </c>
      <c r="G2851" t="s">
        <v>489</v>
      </c>
      <c r="H2851" t="s">
        <v>474</v>
      </c>
      <c r="I2851" t="s">
        <v>2294</v>
      </c>
      <c r="J2851">
        <v>74615000</v>
      </c>
      <c r="K2851">
        <v>22233313.46841478</v>
      </c>
    </row>
    <row r="2852" spans="1:11" x14ac:dyDescent="0.25">
      <c r="A2852">
        <v>1164</v>
      </c>
      <c r="B2852" t="s">
        <v>2213</v>
      </c>
      <c r="C2852" t="s">
        <v>2336</v>
      </c>
      <c r="E2852">
        <v>2016</v>
      </c>
      <c r="F2852" s="10">
        <v>42735</v>
      </c>
      <c r="G2852" t="s">
        <v>489</v>
      </c>
      <c r="H2852" t="s">
        <v>474</v>
      </c>
      <c r="I2852" t="s">
        <v>2294</v>
      </c>
      <c r="J2852">
        <v>938073000</v>
      </c>
      <c r="K2852">
        <v>279521156.13825983</v>
      </c>
    </row>
    <row r="2853" spans="1:11" x14ac:dyDescent="0.25">
      <c r="A2853">
        <v>1164</v>
      </c>
      <c r="B2853" t="s">
        <v>2213</v>
      </c>
      <c r="C2853" t="s">
        <v>2337</v>
      </c>
      <c r="E2853">
        <v>2016</v>
      </c>
      <c r="F2853" s="10">
        <v>42735</v>
      </c>
      <c r="G2853" t="s">
        <v>489</v>
      </c>
      <c r="H2853" t="s">
        <v>474</v>
      </c>
      <c r="I2853" t="s">
        <v>2294</v>
      </c>
      <c r="J2853">
        <v>9231000</v>
      </c>
      <c r="K2853">
        <v>2750595.9475566153</v>
      </c>
    </row>
    <row r="2854" spans="1:11" x14ac:dyDescent="0.25">
      <c r="A2854">
        <v>1164</v>
      </c>
      <c r="B2854" t="s">
        <v>2213</v>
      </c>
      <c r="C2854" t="s">
        <v>490</v>
      </c>
      <c r="E2854">
        <v>2016</v>
      </c>
      <c r="F2854" s="10">
        <v>42735</v>
      </c>
      <c r="G2854" t="s">
        <v>489</v>
      </c>
      <c r="H2854" t="s">
        <v>474</v>
      </c>
      <c r="I2854" t="s">
        <v>2294</v>
      </c>
      <c r="J2854">
        <v>27481000</v>
      </c>
      <c r="K2854">
        <v>8188617.4016686538</v>
      </c>
    </row>
    <row r="2855" spans="1:11" x14ac:dyDescent="0.25">
      <c r="A2855">
        <v>1164</v>
      </c>
      <c r="B2855" t="s">
        <v>2213</v>
      </c>
      <c r="C2855" t="s">
        <v>434</v>
      </c>
      <c r="E2855">
        <v>2016</v>
      </c>
      <c r="F2855" s="10">
        <v>42735</v>
      </c>
      <c r="G2855" t="s">
        <v>489</v>
      </c>
      <c r="H2855" t="s">
        <v>474</v>
      </c>
      <c r="I2855" t="s">
        <v>2294</v>
      </c>
      <c r="J2855">
        <v>27074000</v>
      </c>
      <c r="K2855">
        <v>8067342.0738974977</v>
      </c>
    </row>
    <row r="2856" spans="1:11" x14ac:dyDescent="0.25">
      <c r="A2856">
        <v>1164</v>
      </c>
      <c r="B2856" t="s">
        <v>2213</v>
      </c>
      <c r="C2856" t="s">
        <v>491</v>
      </c>
      <c r="E2856">
        <v>2016</v>
      </c>
      <c r="F2856" s="10">
        <v>42735</v>
      </c>
      <c r="G2856" t="s">
        <v>489</v>
      </c>
      <c r="H2856" t="s">
        <v>474</v>
      </c>
      <c r="I2856" t="s">
        <v>2294</v>
      </c>
      <c r="J2856">
        <v>10829000</v>
      </c>
      <c r="K2856">
        <v>3226758.0452920143</v>
      </c>
    </row>
    <row r="2857" spans="1:11" x14ac:dyDescent="0.25">
      <c r="A2857">
        <v>1317</v>
      </c>
      <c r="B2857" t="s">
        <v>2215</v>
      </c>
      <c r="C2857" t="s">
        <v>436</v>
      </c>
      <c r="E2857">
        <v>2016</v>
      </c>
      <c r="F2857" s="10">
        <v>42735</v>
      </c>
      <c r="G2857" t="s">
        <v>489</v>
      </c>
      <c r="H2857" t="s">
        <v>474</v>
      </c>
      <c r="I2857" t="s">
        <v>2294</v>
      </c>
      <c r="J2857">
        <v>434812000</v>
      </c>
      <c r="K2857">
        <v>129562574.49344458</v>
      </c>
    </row>
    <row r="2858" spans="1:11" x14ac:dyDescent="0.25">
      <c r="A2858">
        <v>1317</v>
      </c>
      <c r="B2858" t="s">
        <v>2215</v>
      </c>
      <c r="C2858" t="s">
        <v>2336</v>
      </c>
      <c r="E2858">
        <v>2016</v>
      </c>
      <c r="F2858" s="10">
        <v>42735</v>
      </c>
      <c r="G2858" t="s">
        <v>489</v>
      </c>
      <c r="H2858" t="s">
        <v>474</v>
      </c>
      <c r="I2858" t="s">
        <v>2294</v>
      </c>
      <c r="J2858">
        <v>6484268000</v>
      </c>
      <c r="K2858">
        <v>1932141835.5184743</v>
      </c>
    </row>
    <row r="2859" spans="1:11" x14ac:dyDescent="0.25">
      <c r="A2859">
        <v>1317</v>
      </c>
      <c r="B2859" t="s">
        <v>2215</v>
      </c>
      <c r="C2859" t="s">
        <v>2337</v>
      </c>
      <c r="E2859">
        <v>2016</v>
      </c>
      <c r="F2859" s="10">
        <v>42735</v>
      </c>
      <c r="G2859" t="s">
        <v>489</v>
      </c>
      <c r="H2859" t="s">
        <v>474</v>
      </c>
      <c r="I2859" t="s">
        <v>2294</v>
      </c>
      <c r="J2859">
        <v>-56410000</v>
      </c>
      <c r="K2859">
        <v>-16808700.83432658</v>
      </c>
    </row>
    <row r="2860" spans="1:11" x14ac:dyDescent="0.25">
      <c r="A2860">
        <v>1317</v>
      </c>
      <c r="B2860" t="s">
        <v>2215</v>
      </c>
      <c r="C2860" t="s">
        <v>490</v>
      </c>
      <c r="E2860">
        <v>2016</v>
      </c>
      <c r="F2860" s="10">
        <v>42735</v>
      </c>
      <c r="G2860" t="s">
        <v>489</v>
      </c>
      <c r="H2860" t="s">
        <v>474</v>
      </c>
      <c r="I2860" t="s">
        <v>2294</v>
      </c>
      <c r="J2860">
        <v>153997000</v>
      </c>
      <c r="K2860">
        <v>45887067.938021459</v>
      </c>
    </row>
    <row r="2861" spans="1:11" x14ac:dyDescent="0.25">
      <c r="A2861">
        <v>1317</v>
      </c>
      <c r="B2861" t="s">
        <v>2215</v>
      </c>
      <c r="C2861" t="s">
        <v>434</v>
      </c>
      <c r="E2861">
        <v>2016</v>
      </c>
      <c r="F2861" s="10">
        <v>42735</v>
      </c>
      <c r="G2861" t="s">
        <v>489</v>
      </c>
      <c r="H2861" t="s">
        <v>474</v>
      </c>
      <c r="I2861" t="s">
        <v>2294</v>
      </c>
      <c r="J2861">
        <v>288265000</v>
      </c>
      <c r="K2861">
        <v>85895411.203814074</v>
      </c>
    </row>
    <row r="2862" spans="1:11" x14ac:dyDescent="0.25">
      <c r="A2862">
        <v>1317</v>
      </c>
      <c r="B2862" t="s">
        <v>2215</v>
      </c>
      <c r="C2862" t="s">
        <v>491</v>
      </c>
      <c r="E2862">
        <v>2016</v>
      </c>
      <c r="F2862" s="10">
        <v>42735</v>
      </c>
      <c r="G2862" t="s">
        <v>489</v>
      </c>
      <c r="H2862" t="s">
        <v>474</v>
      </c>
      <c r="I2862" t="s">
        <v>2294</v>
      </c>
      <c r="J2862">
        <v>48960000</v>
      </c>
      <c r="K2862">
        <v>14588796.185935639</v>
      </c>
    </row>
    <row r="2863" spans="1:11" x14ac:dyDescent="0.25">
      <c r="A2863">
        <v>1164</v>
      </c>
      <c r="B2863" t="s">
        <v>2213</v>
      </c>
      <c r="C2863" t="s">
        <v>436</v>
      </c>
      <c r="E2863">
        <v>2017</v>
      </c>
      <c r="F2863" s="10">
        <v>43100</v>
      </c>
      <c r="G2863" t="s">
        <v>489</v>
      </c>
      <c r="H2863" t="s">
        <v>474</v>
      </c>
      <c r="I2863" t="s">
        <v>2294</v>
      </c>
      <c r="J2863">
        <v>137090000</v>
      </c>
      <c r="K2863">
        <v>42285626.156693399</v>
      </c>
    </row>
    <row r="2864" spans="1:11" x14ac:dyDescent="0.25">
      <c r="A2864">
        <v>1164</v>
      </c>
      <c r="B2864" t="s">
        <v>2213</v>
      </c>
      <c r="C2864" t="s">
        <v>2336</v>
      </c>
      <c r="E2864">
        <v>2017</v>
      </c>
      <c r="F2864" s="10">
        <v>43100</v>
      </c>
      <c r="G2864" t="s">
        <v>489</v>
      </c>
      <c r="H2864" t="s">
        <v>474</v>
      </c>
      <c r="I2864" t="s">
        <v>2294</v>
      </c>
      <c r="J2864">
        <v>1547271000</v>
      </c>
      <c r="K2864">
        <v>477258173.9666872</v>
      </c>
    </row>
    <row r="2865" spans="1:11" x14ac:dyDescent="0.25">
      <c r="A2865">
        <v>1164</v>
      </c>
      <c r="B2865" t="s">
        <v>2213</v>
      </c>
      <c r="C2865" t="s">
        <v>2337</v>
      </c>
      <c r="E2865">
        <v>2017</v>
      </c>
      <c r="F2865" s="10">
        <v>43100</v>
      </c>
      <c r="G2865" t="s">
        <v>489</v>
      </c>
      <c r="H2865" t="s">
        <v>474</v>
      </c>
      <c r="I2865" t="s">
        <v>2294</v>
      </c>
      <c r="J2865">
        <v>24087000</v>
      </c>
      <c r="K2865">
        <v>7429673.0413325112</v>
      </c>
    </row>
    <row r="2866" spans="1:11" x14ac:dyDescent="0.25">
      <c r="A2866">
        <v>1164</v>
      </c>
      <c r="B2866" t="s">
        <v>2213</v>
      </c>
      <c r="C2866" t="s">
        <v>490</v>
      </c>
      <c r="E2866">
        <v>2017</v>
      </c>
      <c r="F2866" s="10">
        <v>43100</v>
      </c>
      <c r="G2866" t="s">
        <v>489</v>
      </c>
      <c r="H2866" t="s">
        <v>474</v>
      </c>
      <c r="I2866" t="s">
        <v>2294</v>
      </c>
      <c r="J2866">
        <v>27608000</v>
      </c>
      <c r="K2866">
        <v>8515731.0302282535</v>
      </c>
    </row>
    <row r="2867" spans="1:11" x14ac:dyDescent="0.25">
      <c r="A2867">
        <v>1164</v>
      </c>
      <c r="B2867" t="s">
        <v>2213</v>
      </c>
      <c r="C2867" t="s">
        <v>434</v>
      </c>
      <c r="E2867">
        <v>2017</v>
      </c>
      <c r="F2867" s="10">
        <v>43100</v>
      </c>
      <c r="G2867" t="s">
        <v>489</v>
      </c>
      <c r="H2867" t="s">
        <v>474</v>
      </c>
      <c r="I2867" t="s">
        <v>2294</v>
      </c>
      <c r="J2867">
        <v>61841000</v>
      </c>
      <c r="K2867">
        <v>19074953.732264034</v>
      </c>
    </row>
    <row r="2868" spans="1:11" x14ac:dyDescent="0.25">
      <c r="A2868">
        <v>1164</v>
      </c>
      <c r="B2868" t="s">
        <v>2213</v>
      </c>
      <c r="C2868" t="s">
        <v>491</v>
      </c>
      <c r="E2868">
        <v>2017</v>
      </c>
      <c r="F2868" s="10">
        <v>43100</v>
      </c>
      <c r="G2868" t="s">
        <v>489</v>
      </c>
      <c r="H2868" t="s">
        <v>474</v>
      </c>
      <c r="I2868" t="s">
        <v>2294</v>
      </c>
      <c r="J2868">
        <v>23554000</v>
      </c>
      <c r="K2868">
        <v>7265268.3528685998</v>
      </c>
    </row>
    <row r="2869" spans="1:11" x14ac:dyDescent="0.25">
      <c r="A2869">
        <v>1317</v>
      </c>
      <c r="B2869" t="s">
        <v>2215</v>
      </c>
      <c r="C2869" t="s">
        <v>436</v>
      </c>
      <c r="E2869">
        <v>2017</v>
      </c>
      <c r="F2869" s="10">
        <v>43100</v>
      </c>
      <c r="G2869" t="s">
        <v>489</v>
      </c>
      <c r="H2869" t="s">
        <v>474</v>
      </c>
      <c r="I2869" t="s">
        <v>2294</v>
      </c>
      <c r="J2869">
        <v>476250000</v>
      </c>
      <c r="K2869">
        <v>146900061.69031462</v>
      </c>
    </row>
    <row r="2870" spans="1:11" x14ac:dyDescent="0.25">
      <c r="A2870">
        <v>1317</v>
      </c>
      <c r="B2870" t="s">
        <v>2215</v>
      </c>
      <c r="C2870" t="s">
        <v>2336</v>
      </c>
      <c r="E2870">
        <v>2017</v>
      </c>
      <c r="F2870" s="10">
        <v>43100</v>
      </c>
      <c r="G2870" t="s">
        <v>489</v>
      </c>
      <c r="H2870" t="s">
        <v>474</v>
      </c>
      <c r="I2870" t="s">
        <v>2294</v>
      </c>
      <c r="J2870">
        <v>6279765000</v>
      </c>
      <c r="K2870">
        <v>1937003392.9673042</v>
      </c>
    </row>
    <row r="2871" spans="1:11" x14ac:dyDescent="0.25">
      <c r="A2871">
        <v>1317</v>
      </c>
      <c r="B2871" t="s">
        <v>2215</v>
      </c>
      <c r="C2871" t="s">
        <v>2337</v>
      </c>
      <c r="E2871">
        <v>2017</v>
      </c>
      <c r="F2871" s="10">
        <v>43100</v>
      </c>
      <c r="G2871" t="s">
        <v>489</v>
      </c>
      <c r="H2871" t="s">
        <v>474</v>
      </c>
      <c r="I2871" t="s">
        <v>2294</v>
      </c>
      <c r="J2871">
        <v>-61425000</v>
      </c>
      <c r="K2871">
        <v>-18946637.877853177</v>
      </c>
    </row>
    <row r="2872" spans="1:11" x14ac:dyDescent="0.25">
      <c r="A2872">
        <v>1317</v>
      </c>
      <c r="B2872" t="s">
        <v>2215</v>
      </c>
      <c r="C2872" t="s">
        <v>490</v>
      </c>
      <c r="E2872">
        <v>2017</v>
      </c>
      <c r="F2872" s="10">
        <v>43100</v>
      </c>
      <c r="G2872" t="s">
        <v>489</v>
      </c>
      <c r="H2872" t="s">
        <v>474</v>
      </c>
      <c r="I2872" t="s">
        <v>2294</v>
      </c>
      <c r="J2872">
        <v>231833000</v>
      </c>
      <c r="K2872">
        <v>71509253.547193095</v>
      </c>
    </row>
    <row r="2873" spans="1:11" x14ac:dyDescent="0.25">
      <c r="A2873">
        <v>1317</v>
      </c>
      <c r="B2873" t="s">
        <v>2215</v>
      </c>
      <c r="C2873" t="s">
        <v>434</v>
      </c>
      <c r="E2873">
        <v>2017</v>
      </c>
      <c r="F2873" s="10">
        <v>43100</v>
      </c>
      <c r="G2873" t="s">
        <v>489</v>
      </c>
      <c r="H2873" t="s">
        <v>474</v>
      </c>
      <c r="I2873" t="s">
        <v>2294</v>
      </c>
      <c r="J2873">
        <v>286350000</v>
      </c>
      <c r="K2873">
        <v>88325107.958050579</v>
      </c>
    </row>
    <row r="2874" spans="1:11" x14ac:dyDescent="0.25">
      <c r="A2874">
        <v>1317</v>
      </c>
      <c r="B2874" t="s">
        <v>2215</v>
      </c>
      <c r="C2874" t="s">
        <v>491</v>
      </c>
      <c r="E2874">
        <v>2017</v>
      </c>
      <c r="F2874" s="10">
        <v>43100</v>
      </c>
      <c r="G2874" t="s">
        <v>489</v>
      </c>
      <c r="H2874" t="s">
        <v>474</v>
      </c>
      <c r="I2874" t="s">
        <v>2294</v>
      </c>
      <c r="J2874">
        <v>19492000</v>
      </c>
      <c r="K2874">
        <v>6012338.0629241206</v>
      </c>
    </row>
    <row r="2875" spans="1:11" x14ac:dyDescent="0.25">
      <c r="A2875">
        <v>513</v>
      </c>
      <c r="B2875" t="s">
        <v>234</v>
      </c>
      <c r="C2875" t="s">
        <v>436</v>
      </c>
      <c r="E2875">
        <v>2014</v>
      </c>
      <c r="F2875" s="10">
        <v>42004</v>
      </c>
      <c r="G2875" t="s">
        <v>489</v>
      </c>
      <c r="H2875" t="s">
        <v>474</v>
      </c>
      <c r="I2875" t="s">
        <v>552</v>
      </c>
      <c r="J2875">
        <v>11269385990</v>
      </c>
      <c r="K2875">
        <v>251343993.94743177</v>
      </c>
    </row>
    <row r="2876" spans="1:11" x14ac:dyDescent="0.25">
      <c r="A2876">
        <v>513</v>
      </c>
      <c r="B2876" t="s">
        <v>234</v>
      </c>
      <c r="C2876" t="s">
        <v>2336</v>
      </c>
      <c r="E2876">
        <v>2014</v>
      </c>
      <c r="F2876" s="10">
        <v>42004</v>
      </c>
      <c r="G2876" t="s">
        <v>489</v>
      </c>
      <c r="H2876" t="s">
        <v>474</v>
      </c>
      <c r="I2876" t="s">
        <v>552</v>
      </c>
      <c r="J2876">
        <v>16357145050</v>
      </c>
      <c r="K2876">
        <v>364817583.68136823</v>
      </c>
    </row>
    <row r="2877" spans="1:11" x14ac:dyDescent="0.25">
      <c r="A2877">
        <v>513</v>
      </c>
      <c r="B2877" t="s">
        <v>234</v>
      </c>
      <c r="C2877" t="s">
        <v>2337</v>
      </c>
      <c r="E2877">
        <v>2014</v>
      </c>
      <c r="F2877" s="10">
        <v>42004</v>
      </c>
      <c r="G2877" t="s">
        <v>489</v>
      </c>
      <c r="H2877" t="s">
        <v>474</v>
      </c>
      <c r="I2877" t="s">
        <v>552</v>
      </c>
      <c r="J2877">
        <v>5829948650</v>
      </c>
      <c r="K2877">
        <v>130026833.71567062</v>
      </c>
    </row>
    <row r="2878" spans="1:11" x14ac:dyDescent="0.25">
      <c r="A2878">
        <v>514</v>
      </c>
      <c r="B2878" t="s">
        <v>236</v>
      </c>
      <c r="C2878" t="s">
        <v>2336</v>
      </c>
      <c r="E2878">
        <v>2014</v>
      </c>
      <c r="F2878" s="10">
        <v>42004</v>
      </c>
      <c r="G2878" t="s">
        <v>489</v>
      </c>
      <c r="H2878" t="s">
        <v>474</v>
      </c>
      <c r="I2878" t="s">
        <v>552</v>
      </c>
      <c r="J2878">
        <v>18363000000</v>
      </c>
      <c r="K2878">
        <v>409554678.92858016</v>
      </c>
    </row>
    <row r="2879" spans="1:11" x14ac:dyDescent="0.25">
      <c r="A2879">
        <v>12566</v>
      </c>
      <c r="B2879" t="s">
        <v>237</v>
      </c>
      <c r="C2879" t="s">
        <v>436</v>
      </c>
      <c r="E2879">
        <v>2014</v>
      </c>
      <c r="F2879" s="10">
        <v>42004</v>
      </c>
      <c r="G2879" t="s">
        <v>489</v>
      </c>
      <c r="H2879" t="s">
        <v>474</v>
      </c>
      <c r="I2879" t="s">
        <v>552</v>
      </c>
      <c r="J2879">
        <v>17934000000</v>
      </c>
      <c r="K2879">
        <v>399986582.36155075</v>
      </c>
    </row>
    <row r="2880" spans="1:11" x14ac:dyDescent="0.25">
      <c r="A2880">
        <v>12566</v>
      </c>
      <c r="B2880" t="s">
        <v>237</v>
      </c>
      <c r="C2880" t="s">
        <v>2336</v>
      </c>
      <c r="E2880">
        <v>2014</v>
      </c>
      <c r="F2880" s="10">
        <v>42004</v>
      </c>
      <c r="G2880" t="s">
        <v>489</v>
      </c>
      <c r="H2880" t="s">
        <v>474</v>
      </c>
      <c r="I2880" t="s">
        <v>552</v>
      </c>
      <c r="J2880">
        <v>33832000000</v>
      </c>
      <c r="K2880">
        <v>754563736.72666359</v>
      </c>
    </row>
    <row r="2881" spans="1:11" x14ac:dyDescent="0.25">
      <c r="A2881">
        <v>12566</v>
      </c>
      <c r="B2881" t="s">
        <v>237</v>
      </c>
      <c r="C2881" t="s">
        <v>2337</v>
      </c>
      <c r="E2881">
        <v>2014</v>
      </c>
      <c r="F2881" s="10">
        <v>42004</v>
      </c>
      <c r="G2881" t="s">
        <v>489</v>
      </c>
      <c r="H2881" t="s">
        <v>474</v>
      </c>
      <c r="I2881" t="s">
        <v>552</v>
      </c>
      <c r="J2881">
        <v>12574000000</v>
      </c>
      <c r="K2881">
        <v>280441133.41218579</v>
      </c>
    </row>
    <row r="2882" spans="1:11" x14ac:dyDescent="0.25">
      <c r="A2882">
        <v>513</v>
      </c>
      <c r="B2882" t="s">
        <v>234</v>
      </c>
      <c r="C2882" t="s">
        <v>436</v>
      </c>
      <c r="E2882">
        <v>2015</v>
      </c>
      <c r="F2882" s="10">
        <v>42369</v>
      </c>
      <c r="G2882" t="s">
        <v>489</v>
      </c>
      <c r="H2882" t="s">
        <v>474</v>
      </c>
      <c r="I2882" t="s">
        <v>552</v>
      </c>
      <c r="J2882">
        <v>11086895920</v>
      </c>
      <c r="K2882">
        <v>236677261.70440567</v>
      </c>
    </row>
    <row r="2883" spans="1:11" x14ac:dyDescent="0.25">
      <c r="A2883">
        <v>513</v>
      </c>
      <c r="B2883" t="s">
        <v>234</v>
      </c>
      <c r="C2883" t="s">
        <v>2336</v>
      </c>
      <c r="E2883">
        <v>2015</v>
      </c>
      <c r="F2883" s="10">
        <v>42369</v>
      </c>
      <c r="G2883" t="s">
        <v>489</v>
      </c>
      <c r="H2883" t="s">
        <v>474</v>
      </c>
      <c r="I2883" t="s">
        <v>552</v>
      </c>
      <c r="J2883">
        <v>16935882640</v>
      </c>
      <c r="K2883">
        <v>361538374.3750686</v>
      </c>
    </row>
    <row r="2884" spans="1:11" x14ac:dyDescent="0.25">
      <c r="A2884">
        <v>513</v>
      </c>
      <c r="B2884" t="s">
        <v>234</v>
      </c>
      <c r="C2884" t="s">
        <v>2337</v>
      </c>
      <c r="E2884">
        <v>2015</v>
      </c>
      <c r="F2884" s="10">
        <v>42369</v>
      </c>
      <c r="G2884" t="s">
        <v>489</v>
      </c>
      <c r="H2884" t="s">
        <v>474</v>
      </c>
      <c r="I2884" t="s">
        <v>552</v>
      </c>
      <c r="J2884">
        <v>6134039990</v>
      </c>
      <c r="K2884">
        <v>130946280.95133412</v>
      </c>
    </row>
    <row r="2885" spans="1:11" x14ac:dyDescent="0.25">
      <c r="A2885">
        <v>514</v>
      </c>
      <c r="B2885" t="s">
        <v>236</v>
      </c>
      <c r="C2885" t="s">
        <v>2336</v>
      </c>
      <c r="E2885">
        <v>2015</v>
      </c>
      <c r="F2885" s="10">
        <v>42369</v>
      </c>
      <c r="G2885" t="s">
        <v>489</v>
      </c>
      <c r="H2885" t="s">
        <v>474</v>
      </c>
      <c r="I2885" t="s">
        <v>552</v>
      </c>
      <c r="J2885">
        <v>19098000000</v>
      </c>
      <c r="K2885">
        <v>407694126.1689719</v>
      </c>
    </row>
    <row r="2886" spans="1:11" x14ac:dyDescent="0.25">
      <c r="A2886">
        <v>12566</v>
      </c>
      <c r="B2886" t="s">
        <v>237</v>
      </c>
      <c r="C2886" t="s">
        <v>436</v>
      </c>
      <c r="E2886">
        <v>2015</v>
      </c>
      <c r="F2886" s="10">
        <v>42369</v>
      </c>
      <c r="G2886" t="s">
        <v>489</v>
      </c>
      <c r="H2886" t="s">
        <v>474</v>
      </c>
      <c r="I2886" t="s">
        <v>552</v>
      </c>
      <c r="J2886">
        <v>19559000000</v>
      </c>
      <c r="K2886">
        <v>417535313.31756836</v>
      </c>
    </row>
    <row r="2887" spans="1:11" x14ac:dyDescent="0.25">
      <c r="A2887">
        <v>12566</v>
      </c>
      <c r="B2887" t="s">
        <v>237</v>
      </c>
      <c r="C2887" t="s">
        <v>2336</v>
      </c>
      <c r="E2887">
        <v>2015</v>
      </c>
      <c r="F2887" s="10">
        <v>42369</v>
      </c>
      <c r="G2887" t="s">
        <v>489</v>
      </c>
      <c r="H2887" t="s">
        <v>474</v>
      </c>
      <c r="I2887" t="s">
        <v>552</v>
      </c>
      <c r="J2887">
        <v>37239000000</v>
      </c>
      <c r="K2887">
        <v>794958716.32664907</v>
      </c>
    </row>
    <row r="2888" spans="1:11" x14ac:dyDescent="0.25">
      <c r="A2888">
        <v>12566</v>
      </c>
      <c r="B2888" t="s">
        <v>237</v>
      </c>
      <c r="C2888" t="s">
        <v>2337</v>
      </c>
      <c r="E2888">
        <v>2015</v>
      </c>
      <c r="F2888" s="10">
        <v>42369</v>
      </c>
      <c r="G2888" t="s">
        <v>489</v>
      </c>
      <c r="H2888" t="s">
        <v>474</v>
      </c>
      <c r="I2888" t="s">
        <v>552</v>
      </c>
      <c r="J2888">
        <v>15074000000</v>
      </c>
      <c r="K2888">
        <v>321791876.52482367</v>
      </c>
    </row>
    <row r="2889" spans="1:11" x14ac:dyDescent="0.25">
      <c r="A2889">
        <v>513</v>
      </c>
      <c r="B2889" t="s">
        <v>234</v>
      </c>
      <c r="C2889" t="s">
        <v>436</v>
      </c>
      <c r="E2889">
        <v>2016</v>
      </c>
      <c r="F2889" s="10">
        <v>42735</v>
      </c>
      <c r="G2889" t="s">
        <v>489</v>
      </c>
      <c r="H2889" t="s">
        <v>474</v>
      </c>
      <c r="I2889" t="s">
        <v>552</v>
      </c>
      <c r="J2889">
        <v>11519326510</v>
      </c>
      <c r="K2889">
        <v>232312737.32274732</v>
      </c>
    </row>
    <row r="2890" spans="1:11" x14ac:dyDescent="0.25">
      <c r="A2890">
        <v>513</v>
      </c>
      <c r="B2890" t="s">
        <v>234</v>
      </c>
      <c r="C2890" t="s">
        <v>2336</v>
      </c>
      <c r="E2890">
        <v>2016</v>
      </c>
      <c r="F2890" s="10">
        <v>42735</v>
      </c>
      <c r="G2890" t="s">
        <v>489</v>
      </c>
      <c r="H2890" t="s">
        <v>474</v>
      </c>
      <c r="I2890" t="s">
        <v>552</v>
      </c>
      <c r="J2890">
        <v>17711911110</v>
      </c>
      <c r="K2890">
        <v>357199923.93733096</v>
      </c>
    </row>
    <row r="2891" spans="1:11" x14ac:dyDescent="0.25">
      <c r="A2891">
        <v>513</v>
      </c>
      <c r="B2891" t="s">
        <v>234</v>
      </c>
      <c r="C2891" t="s">
        <v>2337</v>
      </c>
      <c r="E2891">
        <v>2016</v>
      </c>
      <c r="F2891" s="10">
        <v>42735</v>
      </c>
      <c r="G2891" t="s">
        <v>489</v>
      </c>
      <c r="H2891" t="s">
        <v>474</v>
      </c>
      <c r="I2891" t="s">
        <v>552</v>
      </c>
      <c r="J2891">
        <v>6186989850</v>
      </c>
      <c r="K2891">
        <v>124774356.08703429</v>
      </c>
    </row>
    <row r="2892" spans="1:11" x14ac:dyDescent="0.25">
      <c r="A2892">
        <v>514</v>
      </c>
      <c r="B2892" t="s">
        <v>236</v>
      </c>
      <c r="C2892" t="s">
        <v>436</v>
      </c>
      <c r="E2892">
        <v>2016</v>
      </c>
      <c r="F2892" s="10">
        <v>42735</v>
      </c>
      <c r="G2892" t="s">
        <v>489</v>
      </c>
      <c r="H2892" t="s">
        <v>474</v>
      </c>
      <c r="I2892" t="s">
        <v>552</v>
      </c>
      <c r="J2892">
        <v>14324653000</v>
      </c>
      <c r="K2892">
        <v>288888360.50784922</v>
      </c>
    </row>
    <row r="2893" spans="1:11" x14ac:dyDescent="0.25">
      <c r="A2893">
        <v>514</v>
      </c>
      <c r="B2893" t="s">
        <v>236</v>
      </c>
      <c r="C2893" t="s">
        <v>2336</v>
      </c>
      <c r="E2893">
        <v>2016</v>
      </c>
      <c r="F2893" s="10">
        <v>42735</v>
      </c>
      <c r="G2893" t="s">
        <v>489</v>
      </c>
      <c r="H2893" t="s">
        <v>474</v>
      </c>
      <c r="I2893" t="s">
        <v>552</v>
      </c>
      <c r="J2893">
        <v>20223746000</v>
      </c>
      <c r="K2893">
        <v>407856638.84962332</v>
      </c>
    </row>
    <row r="2894" spans="1:11" x14ac:dyDescent="0.25">
      <c r="A2894">
        <v>514</v>
      </c>
      <c r="B2894" t="s">
        <v>236</v>
      </c>
      <c r="C2894" t="s">
        <v>2337</v>
      </c>
      <c r="E2894">
        <v>2016</v>
      </c>
      <c r="F2894" s="10">
        <v>42735</v>
      </c>
      <c r="G2894" t="s">
        <v>489</v>
      </c>
      <c r="H2894" t="s">
        <v>474</v>
      </c>
      <c r="I2894" t="s">
        <v>552</v>
      </c>
      <c r="J2894">
        <v>6748172000</v>
      </c>
      <c r="K2894">
        <v>136091837.30349165</v>
      </c>
    </row>
    <row r="2895" spans="1:11" x14ac:dyDescent="0.25">
      <c r="A2895">
        <v>514</v>
      </c>
      <c r="B2895" t="s">
        <v>236</v>
      </c>
      <c r="C2895" t="s">
        <v>490</v>
      </c>
      <c r="E2895">
        <v>2016</v>
      </c>
      <c r="F2895" s="10">
        <v>42735</v>
      </c>
      <c r="G2895" t="s">
        <v>489</v>
      </c>
      <c r="H2895" t="s">
        <v>474</v>
      </c>
      <c r="I2895" t="s">
        <v>552</v>
      </c>
      <c r="J2895">
        <v>1690656000</v>
      </c>
      <c r="K2895">
        <v>34095823.474590153</v>
      </c>
    </row>
    <row r="2896" spans="1:11" x14ac:dyDescent="0.25">
      <c r="A2896">
        <v>514</v>
      </c>
      <c r="B2896" t="s">
        <v>236</v>
      </c>
      <c r="C2896" t="s">
        <v>434</v>
      </c>
      <c r="E2896">
        <v>2016</v>
      </c>
      <c r="F2896" s="10">
        <v>42735</v>
      </c>
      <c r="G2896" t="s">
        <v>489</v>
      </c>
      <c r="H2896" t="s">
        <v>474</v>
      </c>
      <c r="I2896" t="s">
        <v>552</v>
      </c>
      <c r="J2896">
        <v>2635460000</v>
      </c>
      <c r="K2896">
        <v>53149889.116617084</v>
      </c>
    </row>
    <row r="2897" spans="1:11" x14ac:dyDescent="0.25">
      <c r="A2897">
        <v>514</v>
      </c>
      <c r="B2897" t="s">
        <v>236</v>
      </c>
      <c r="C2897" t="s">
        <v>491</v>
      </c>
      <c r="E2897">
        <v>2016</v>
      </c>
      <c r="F2897" s="10">
        <v>42735</v>
      </c>
      <c r="G2897" t="s">
        <v>489</v>
      </c>
      <c r="H2897" t="s">
        <v>474</v>
      </c>
      <c r="I2897" t="s">
        <v>552</v>
      </c>
      <c r="J2897">
        <v>3250365000</v>
      </c>
      <c r="K2897">
        <v>65550810.613150299</v>
      </c>
    </row>
    <row r="2898" spans="1:11" x14ac:dyDescent="0.25">
      <c r="A2898">
        <v>12566</v>
      </c>
      <c r="B2898" t="s">
        <v>237</v>
      </c>
      <c r="C2898" t="s">
        <v>436</v>
      </c>
      <c r="E2898">
        <v>2016</v>
      </c>
      <c r="F2898" s="10">
        <v>42735</v>
      </c>
      <c r="G2898" t="s">
        <v>489</v>
      </c>
      <c r="H2898" t="s">
        <v>474</v>
      </c>
      <c r="I2898" t="s">
        <v>552</v>
      </c>
      <c r="J2898">
        <v>22401000000</v>
      </c>
      <c r="K2898">
        <v>451765788.93299055</v>
      </c>
    </row>
    <row r="2899" spans="1:11" x14ac:dyDescent="0.25">
      <c r="A2899">
        <v>12566</v>
      </c>
      <c r="B2899" t="s">
        <v>237</v>
      </c>
      <c r="C2899" t="s">
        <v>2336</v>
      </c>
      <c r="E2899">
        <v>2016</v>
      </c>
      <c r="F2899" s="10">
        <v>42735</v>
      </c>
      <c r="G2899" t="s">
        <v>489</v>
      </c>
      <c r="H2899" t="s">
        <v>474</v>
      </c>
      <c r="I2899" t="s">
        <v>552</v>
      </c>
      <c r="J2899">
        <v>44820000000</v>
      </c>
      <c r="K2899">
        <v>903894587.74057567</v>
      </c>
    </row>
    <row r="2900" spans="1:11" x14ac:dyDescent="0.25">
      <c r="A2900">
        <v>12566</v>
      </c>
      <c r="B2900" t="s">
        <v>237</v>
      </c>
      <c r="C2900" t="s">
        <v>2337</v>
      </c>
      <c r="E2900">
        <v>2016</v>
      </c>
      <c r="F2900" s="10">
        <v>42735</v>
      </c>
      <c r="G2900" t="s">
        <v>489</v>
      </c>
      <c r="H2900" t="s">
        <v>474</v>
      </c>
      <c r="I2900" t="s">
        <v>552</v>
      </c>
      <c r="J2900">
        <v>16779000000</v>
      </c>
      <c r="K2900">
        <v>338385704.76794112</v>
      </c>
    </row>
    <row r="2901" spans="1:11" x14ac:dyDescent="0.25">
      <c r="A2901">
        <v>513</v>
      </c>
      <c r="B2901" t="s">
        <v>234</v>
      </c>
      <c r="C2901" t="s">
        <v>436</v>
      </c>
      <c r="E2901">
        <v>2017</v>
      </c>
      <c r="F2901" s="10">
        <v>43100</v>
      </c>
      <c r="G2901" t="s">
        <v>489</v>
      </c>
      <c r="H2901" t="s">
        <v>474</v>
      </c>
      <c r="I2901" t="s">
        <v>552</v>
      </c>
      <c r="J2901">
        <v>11696373000</v>
      </c>
      <c r="K2901">
        <v>234592525.11685577</v>
      </c>
    </row>
    <row r="2902" spans="1:11" x14ac:dyDescent="0.25">
      <c r="A2902">
        <v>513</v>
      </c>
      <c r="B2902" t="s">
        <v>234</v>
      </c>
      <c r="C2902" t="s">
        <v>2336</v>
      </c>
      <c r="E2902">
        <v>2017</v>
      </c>
      <c r="F2902" s="10">
        <v>43100</v>
      </c>
      <c r="G2902" t="s">
        <v>489</v>
      </c>
      <c r="H2902" t="s">
        <v>474</v>
      </c>
      <c r="I2902" t="s">
        <v>552</v>
      </c>
      <c r="J2902">
        <v>18515772230</v>
      </c>
      <c r="K2902">
        <v>371368266.20733243</v>
      </c>
    </row>
    <row r="2903" spans="1:11" x14ac:dyDescent="0.25">
      <c r="A2903">
        <v>513</v>
      </c>
      <c r="B2903" t="s">
        <v>234</v>
      </c>
      <c r="C2903" t="s">
        <v>2337</v>
      </c>
      <c r="E2903">
        <v>2017</v>
      </c>
      <c r="F2903" s="10">
        <v>43100</v>
      </c>
      <c r="G2903" t="s">
        <v>489</v>
      </c>
      <c r="H2903" t="s">
        <v>474</v>
      </c>
      <c r="I2903" t="s">
        <v>552</v>
      </c>
      <c r="J2903">
        <v>6139947687</v>
      </c>
      <c r="K2903">
        <v>123148076.07270458</v>
      </c>
    </row>
    <row r="2904" spans="1:11" x14ac:dyDescent="0.25">
      <c r="A2904">
        <v>513</v>
      </c>
      <c r="B2904" t="s">
        <v>234</v>
      </c>
      <c r="C2904" t="s">
        <v>490</v>
      </c>
      <c r="E2904">
        <v>2017</v>
      </c>
      <c r="F2904" s="10">
        <v>43100</v>
      </c>
      <c r="G2904" t="s">
        <v>489</v>
      </c>
      <c r="H2904" t="s">
        <v>474</v>
      </c>
      <c r="I2904" t="s">
        <v>552</v>
      </c>
      <c r="J2904">
        <v>1057498314</v>
      </c>
      <c r="K2904">
        <v>21210096.479316931</v>
      </c>
    </row>
    <row r="2905" spans="1:11" x14ac:dyDescent="0.25">
      <c r="A2905">
        <v>513</v>
      </c>
      <c r="B2905" t="s">
        <v>234</v>
      </c>
      <c r="C2905" t="s">
        <v>434</v>
      </c>
      <c r="E2905">
        <v>2017</v>
      </c>
      <c r="F2905" s="10">
        <v>43100</v>
      </c>
      <c r="G2905" t="s">
        <v>489</v>
      </c>
      <c r="H2905" t="s">
        <v>474</v>
      </c>
      <c r="I2905" t="s">
        <v>552</v>
      </c>
      <c r="J2905">
        <v>2556998878</v>
      </c>
      <c r="K2905">
        <v>51285370.559829704</v>
      </c>
    </row>
    <row r="2906" spans="1:11" x14ac:dyDescent="0.25">
      <c r="A2906">
        <v>513</v>
      </c>
      <c r="B2906" t="s">
        <v>234</v>
      </c>
      <c r="C2906" t="s">
        <v>491</v>
      </c>
      <c r="E2906">
        <v>2017</v>
      </c>
      <c r="F2906" s="10">
        <v>43100</v>
      </c>
      <c r="G2906" t="s">
        <v>489</v>
      </c>
      <c r="H2906" t="s">
        <v>474</v>
      </c>
      <c r="I2906" t="s">
        <v>552</v>
      </c>
      <c r="J2906">
        <v>1941928572</v>
      </c>
      <c r="K2906">
        <v>38948991.050648764</v>
      </c>
    </row>
    <row r="2907" spans="1:11" x14ac:dyDescent="0.25">
      <c r="A2907">
        <v>514</v>
      </c>
      <c r="B2907" t="s">
        <v>236</v>
      </c>
      <c r="C2907" t="s">
        <v>436</v>
      </c>
      <c r="E2907">
        <v>2017</v>
      </c>
      <c r="F2907" s="10">
        <v>43100</v>
      </c>
      <c r="G2907" t="s">
        <v>489</v>
      </c>
      <c r="H2907" t="s">
        <v>474</v>
      </c>
      <c r="I2907" t="s">
        <v>552</v>
      </c>
      <c r="J2907">
        <v>14136000000</v>
      </c>
      <c r="K2907">
        <v>283523784.25789541</v>
      </c>
    </row>
    <row r="2908" spans="1:11" x14ac:dyDescent="0.25">
      <c r="A2908">
        <v>514</v>
      </c>
      <c r="B2908" t="s">
        <v>236</v>
      </c>
      <c r="C2908" t="s">
        <v>2336</v>
      </c>
      <c r="E2908">
        <v>2017</v>
      </c>
      <c r="F2908" s="10">
        <v>43100</v>
      </c>
      <c r="G2908" t="s">
        <v>489</v>
      </c>
      <c r="H2908" t="s">
        <v>474</v>
      </c>
      <c r="I2908" t="s">
        <v>552</v>
      </c>
      <c r="J2908">
        <v>20774000000</v>
      </c>
      <c r="K2908">
        <v>416661226.24317485</v>
      </c>
    </row>
    <row r="2909" spans="1:11" x14ac:dyDescent="0.25">
      <c r="A2909">
        <v>514</v>
      </c>
      <c r="B2909" t="s">
        <v>236</v>
      </c>
      <c r="C2909" t="s">
        <v>2337</v>
      </c>
      <c r="E2909">
        <v>2017</v>
      </c>
      <c r="F2909" s="10">
        <v>43100</v>
      </c>
      <c r="G2909" t="s">
        <v>489</v>
      </c>
      <c r="H2909" t="s">
        <v>474</v>
      </c>
      <c r="I2909" t="s">
        <v>552</v>
      </c>
      <c r="J2909">
        <v>6853000000</v>
      </c>
      <c r="K2909">
        <v>137449667.05711356</v>
      </c>
    </row>
    <row r="2910" spans="1:11" x14ac:dyDescent="0.25">
      <c r="A2910">
        <v>329</v>
      </c>
      <c r="B2910" t="s">
        <v>238</v>
      </c>
      <c r="C2910" t="s">
        <v>436</v>
      </c>
      <c r="E2910">
        <v>2014</v>
      </c>
      <c r="F2910" s="10">
        <v>42004</v>
      </c>
      <c r="G2910" t="s">
        <v>489</v>
      </c>
      <c r="H2910" t="s">
        <v>474</v>
      </c>
      <c r="I2910" t="s">
        <v>553</v>
      </c>
      <c r="J2910">
        <v>1641559000</v>
      </c>
      <c r="K2910">
        <v>450977747.25274724</v>
      </c>
    </row>
    <row r="2911" spans="1:11" x14ac:dyDescent="0.25">
      <c r="A2911">
        <v>329</v>
      </c>
      <c r="B2911" t="s">
        <v>238</v>
      </c>
      <c r="C2911" t="s">
        <v>2336</v>
      </c>
      <c r="E2911">
        <v>2014</v>
      </c>
      <c r="F2911" s="10">
        <v>42004</v>
      </c>
      <c r="G2911" t="s">
        <v>489</v>
      </c>
      <c r="H2911" t="s">
        <v>474</v>
      </c>
      <c r="I2911" t="s">
        <v>553</v>
      </c>
      <c r="J2911">
        <v>2897811000</v>
      </c>
      <c r="K2911">
        <v>796101923.07692301</v>
      </c>
    </row>
    <row r="2912" spans="1:11" x14ac:dyDescent="0.25">
      <c r="A2912">
        <v>329</v>
      </c>
      <c r="B2912" t="s">
        <v>238</v>
      </c>
      <c r="C2912" t="s">
        <v>2337</v>
      </c>
      <c r="E2912">
        <v>2014</v>
      </c>
      <c r="F2912" s="10">
        <v>42004</v>
      </c>
      <c r="G2912" t="s">
        <v>489</v>
      </c>
      <c r="H2912" t="s">
        <v>474</v>
      </c>
      <c r="I2912" t="s">
        <v>553</v>
      </c>
      <c r="J2912">
        <v>1534401000</v>
      </c>
      <c r="K2912">
        <v>421538736.26373625</v>
      </c>
    </row>
    <row r="2913" spans="1:11" x14ac:dyDescent="0.25">
      <c r="A2913">
        <v>329</v>
      </c>
      <c r="B2913" t="s">
        <v>238</v>
      </c>
      <c r="C2913" t="s">
        <v>436</v>
      </c>
      <c r="E2913">
        <v>2015</v>
      </c>
      <c r="F2913" s="10">
        <v>42369</v>
      </c>
      <c r="G2913" t="s">
        <v>489</v>
      </c>
      <c r="H2913" t="s">
        <v>474</v>
      </c>
      <c r="I2913" t="s">
        <v>553</v>
      </c>
      <c r="J2913">
        <v>1665926000</v>
      </c>
      <c r="K2913">
        <v>457671978.02197802</v>
      </c>
    </row>
    <row r="2914" spans="1:11" x14ac:dyDescent="0.25">
      <c r="A2914">
        <v>329</v>
      </c>
      <c r="B2914" t="s">
        <v>238</v>
      </c>
      <c r="C2914" t="s">
        <v>2336</v>
      </c>
      <c r="E2914">
        <v>2015</v>
      </c>
      <c r="F2914" s="10">
        <v>42369</v>
      </c>
      <c r="G2914" t="s">
        <v>489</v>
      </c>
      <c r="H2914" t="s">
        <v>474</v>
      </c>
      <c r="I2914" t="s">
        <v>553</v>
      </c>
      <c r="J2914">
        <v>2982598000</v>
      </c>
      <c r="K2914">
        <v>819395054.94505489</v>
      </c>
    </row>
    <row r="2915" spans="1:11" x14ac:dyDescent="0.25">
      <c r="A2915">
        <v>329</v>
      </c>
      <c r="B2915" t="s">
        <v>238</v>
      </c>
      <c r="C2915" t="s">
        <v>2337</v>
      </c>
      <c r="E2915">
        <v>2015</v>
      </c>
      <c r="F2915" s="10">
        <v>42369</v>
      </c>
      <c r="G2915" t="s">
        <v>489</v>
      </c>
      <c r="H2915" t="s">
        <v>474</v>
      </c>
      <c r="I2915" t="s">
        <v>553</v>
      </c>
      <c r="J2915">
        <v>1535545000</v>
      </c>
      <c r="K2915">
        <v>421853021.97802198</v>
      </c>
    </row>
    <row r="2916" spans="1:11" x14ac:dyDescent="0.25">
      <c r="A2916">
        <v>329</v>
      </c>
      <c r="B2916" t="s">
        <v>238</v>
      </c>
      <c r="C2916" t="s">
        <v>436</v>
      </c>
      <c r="E2916">
        <v>2016</v>
      </c>
      <c r="F2916" s="10">
        <v>42735</v>
      </c>
      <c r="G2916" t="s">
        <v>489</v>
      </c>
      <c r="H2916" t="s">
        <v>474</v>
      </c>
      <c r="I2916" t="s">
        <v>553</v>
      </c>
      <c r="J2916">
        <v>1704519000</v>
      </c>
      <c r="K2916">
        <v>468274450.54945052</v>
      </c>
    </row>
    <row r="2917" spans="1:11" x14ac:dyDescent="0.25">
      <c r="A2917">
        <v>329</v>
      </c>
      <c r="B2917" t="s">
        <v>238</v>
      </c>
      <c r="C2917" t="s">
        <v>2336</v>
      </c>
      <c r="E2917">
        <v>2016</v>
      </c>
      <c r="F2917" s="10">
        <v>42735</v>
      </c>
      <c r="G2917" t="s">
        <v>489</v>
      </c>
      <c r="H2917" t="s">
        <v>474</v>
      </c>
      <c r="I2917" t="s">
        <v>553</v>
      </c>
      <c r="J2917">
        <v>3103149000</v>
      </c>
      <c r="K2917">
        <v>852513461.53846157</v>
      </c>
    </row>
    <row r="2918" spans="1:11" x14ac:dyDescent="0.25">
      <c r="A2918">
        <v>329</v>
      </c>
      <c r="B2918" t="s">
        <v>238</v>
      </c>
      <c r="C2918" t="s">
        <v>2337</v>
      </c>
      <c r="E2918">
        <v>2016</v>
      </c>
      <c r="F2918" s="10">
        <v>42735</v>
      </c>
      <c r="G2918" t="s">
        <v>489</v>
      </c>
      <c r="H2918" t="s">
        <v>474</v>
      </c>
      <c r="I2918" t="s">
        <v>553</v>
      </c>
      <c r="J2918">
        <v>1573345000</v>
      </c>
      <c r="K2918">
        <v>432237637.36263734</v>
      </c>
    </row>
    <row r="2919" spans="1:11" x14ac:dyDescent="0.25">
      <c r="A2919">
        <v>329</v>
      </c>
      <c r="B2919" t="s">
        <v>238</v>
      </c>
      <c r="C2919" t="s">
        <v>2336</v>
      </c>
      <c r="E2919">
        <v>2017</v>
      </c>
      <c r="F2919" s="10">
        <v>43100</v>
      </c>
      <c r="G2919" t="s">
        <v>489</v>
      </c>
      <c r="H2919" t="s">
        <v>474</v>
      </c>
      <c r="I2919" t="s">
        <v>553</v>
      </c>
      <c r="J2919">
        <v>3070742000</v>
      </c>
      <c r="K2919">
        <v>843610439.56043959</v>
      </c>
    </row>
    <row r="2920" spans="1:11" x14ac:dyDescent="0.25">
      <c r="A2920">
        <v>329</v>
      </c>
      <c r="B2920" t="s">
        <v>238</v>
      </c>
      <c r="C2920" t="s">
        <v>2337</v>
      </c>
      <c r="E2920">
        <v>2017</v>
      </c>
      <c r="F2920" s="10">
        <v>43100</v>
      </c>
      <c r="G2920" t="s">
        <v>489</v>
      </c>
      <c r="H2920" t="s">
        <v>474</v>
      </c>
      <c r="I2920" t="s">
        <v>553</v>
      </c>
      <c r="J2920">
        <v>1639493000</v>
      </c>
      <c r="K2920">
        <v>450410164.83516484</v>
      </c>
    </row>
    <row r="2921" spans="1:11" x14ac:dyDescent="0.25">
      <c r="A2921">
        <v>329</v>
      </c>
      <c r="B2921" t="s">
        <v>238</v>
      </c>
      <c r="C2921" t="s">
        <v>490</v>
      </c>
      <c r="E2921">
        <v>2017</v>
      </c>
      <c r="F2921" s="10">
        <v>43100</v>
      </c>
      <c r="G2921" t="s">
        <v>489</v>
      </c>
      <c r="H2921" t="s">
        <v>474</v>
      </c>
      <c r="I2921" t="s">
        <v>553</v>
      </c>
      <c r="J2921">
        <v>-78415</v>
      </c>
      <c r="K2921">
        <v>-21542.582417582416</v>
      </c>
    </row>
    <row r="2922" spans="1:11" x14ac:dyDescent="0.25">
      <c r="A2922">
        <v>329</v>
      </c>
      <c r="B2922" t="s">
        <v>238</v>
      </c>
      <c r="C2922" t="s">
        <v>434</v>
      </c>
      <c r="E2922">
        <v>2017</v>
      </c>
      <c r="F2922" s="10">
        <v>43100</v>
      </c>
      <c r="G2922" t="s">
        <v>489</v>
      </c>
      <c r="H2922" t="s">
        <v>474</v>
      </c>
      <c r="I2922" t="s">
        <v>553</v>
      </c>
      <c r="J2922">
        <v>446846000</v>
      </c>
      <c r="K2922">
        <v>122759890.1098901</v>
      </c>
    </row>
    <row r="2923" spans="1:11" x14ac:dyDescent="0.25">
      <c r="A2923">
        <v>8516</v>
      </c>
      <c r="B2923" t="s">
        <v>240</v>
      </c>
      <c r="C2923" t="s">
        <v>2336</v>
      </c>
      <c r="E2923">
        <v>2014</v>
      </c>
      <c r="F2923" s="10">
        <v>42004</v>
      </c>
      <c r="G2923" t="s">
        <v>489</v>
      </c>
      <c r="H2923" t="s">
        <v>474</v>
      </c>
      <c r="I2923" t="s">
        <v>554</v>
      </c>
      <c r="J2923">
        <v>13600000000</v>
      </c>
      <c r="K2923">
        <v>228261610.43030688</v>
      </c>
    </row>
    <row r="2924" spans="1:11" x14ac:dyDescent="0.25">
      <c r="A2924">
        <v>8516</v>
      </c>
      <c r="B2924" t="s">
        <v>240</v>
      </c>
      <c r="C2924" t="s">
        <v>2336</v>
      </c>
      <c r="E2924">
        <v>2015</v>
      </c>
      <c r="F2924" s="10">
        <v>42369</v>
      </c>
      <c r="G2924" t="s">
        <v>489</v>
      </c>
      <c r="H2924" t="s">
        <v>474</v>
      </c>
      <c r="I2924" t="s">
        <v>554</v>
      </c>
      <c r="J2924">
        <v>19784928018</v>
      </c>
      <c r="K2924">
        <v>267000000</v>
      </c>
    </row>
    <row r="2925" spans="1:11" x14ac:dyDescent="0.25">
      <c r="A2925">
        <v>8516</v>
      </c>
      <c r="B2925" t="s">
        <v>240</v>
      </c>
      <c r="C2925" t="s">
        <v>2336</v>
      </c>
      <c r="E2925">
        <v>2016</v>
      </c>
      <c r="F2925" s="10">
        <v>42735</v>
      </c>
      <c r="G2925" t="s">
        <v>489</v>
      </c>
      <c r="H2925" t="s">
        <v>474</v>
      </c>
      <c r="I2925" t="s">
        <v>554</v>
      </c>
      <c r="J2925">
        <v>16713973970</v>
      </c>
      <c r="K2925">
        <v>274000000</v>
      </c>
    </row>
    <row r="2926" spans="1:11" x14ac:dyDescent="0.25">
      <c r="A2926">
        <v>8516</v>
      </c>
      <c r="B2926" t="s">
        <v>240</v>
      </c>
      <c r="C2926" t="s">
        <v>2336</v>
      </c>
      <c r="E2926">
        <v>2017</v>
      </c>
      <c r="F2926" s="10">
        <v>43100</v>
      </c>
      <c r="G2926" t="s">
        <v>489</v>
      </c>
      <c r="H2926" t="s">
        <v>474</v>
      </c>
      <c r="I2926" t="s">
        <v>554</v>
      </c>
      <c r="J2926">
        <v>21767222000</v>
      </c>
      <c r="K2926">
        <v>376202287.7850228</v>
      </c>
    </row>
    <row r="2927" spans="1:11" x14ac:dyDescent="0.25">
      <c r="A2927">
        <v>1663</v>
      </c>
      <c r="B2927" t="s">
        <v>246</v>
      </c>
      <c r="C2927" t="s">
        <v>436</v>
      </c>
      <c r="E2927">
        <v>2014</v>
      </c>
      <c r="F2927" s="10">
        <v>42004</v>
      </c>
      <c r="G2927" t="s">
        <v>489</v>
      </c>
      <c r="H2927" t="s">
        <v>474</v>
      </c>
      <c r="I2927" t="s">
        <v>555</v>
      </c>
      <c r="J2927">
        <v>289224000</v>
      </c>
      <c r="K2927">
        <v>77033959.248901308</v>
      </c>
    </row>
    <row r="2928" spans="1:11" x14ac:dyDescent="0.25">
      <c r="A2928">
        <v>1663</v>
      </c>
      <c r="B2928" t="s">
        <v>246</v>
      </c>
      <c r="C2928" t="s">
        <v>2336</v>
      </c>
      <c r="E2928">
        <v>2014</v>
      </c>
      <c r="F2928" s="10">
        <v>42004</v>
      </c>
      <c r="G2928" t="s">
        <v>489</v>
      </c>
      <c r="H2928" t="s">
        <v>474</v>
      </c>
      <c r="I2928" t="s">
        <v>555</v>
      </c>
      <c r="J2928">
        <v>2725787000</v>
      </c>
      <c r="K2928">
        <v>726005326.94100404</v>
      </c>
    </row>
    <row r="2929" spans="1:11" x14ac:dyDescent="0.25">
      <c r="A2929">
        <v>1663</v>
      </c>
      <c r="B2929" t="s">
        <v>246</v>
      </c>
      <c r="C2929" t="s">
        <v>2337</v>
      </c>
      <c r="E2929">
        <v>2014</v>
      </c>
      <c r="F2929" s="10">
        <v>42004</v>
      </c>
      <c r="G2929" t="s">
        <v>489</v>
      </c>
      <c r="H2929" t="s">
        <v>474</v>
      </c>
      <c r="I2929" t="s">
        <v>555</v>
      </c>
      <c r="J2929">
        <v>60110000</v>
      </c>
      <c r="K2929">
        <v>16010121.187907843</v>
      </c>
    </row>
    <row r="2930" spans="1:11" x14ac:dyDescent="0.25">
      <c r="A2930">
        <v>1663</v>
      </c>
      <c r="B2930" t="s">
        <v>246</v>
      </c>
      <c r="C2930" t="s">
        <v>436</v>
      </c>
      <c r="E2930">
        <v>2015</v>
      </c>
      <c r="F2930" s="10">
        <v>42369</v>
      </c>
      <c r="G2930" t="s">
        <v>489</v>
      </c>
      <c r="H2930" t="s">
        <v>474</v>
      </c>
      <c r="I2930" t="s">
        <v>555</v>
      </c>
      <c r="J2930">
        <v>350917000</v>
      </c>
      <c r="K2930">
        <v>93438332.090744495</v>
      </c>
    </row>
    <row r="2931" spans="1:11" x14ac:dyDescent="0.25">
      <c r="A2931">
        <v>1663</v>
      </c>
      <c r="B2931" t="s">
        <v>246</v>
      </c>
      <c r="C2931" t="s">
        <v>2336</v>
      </c>
      <c r="E2931">
        <v>2015</v>
      </c>
      <c r="F2931" s="10">
        <v>42369</v>
      </c>
      <c r="G2931" t="s">
        <v>489</v>
      </c>
      <c r="H2931" t="s">
        <v>474</v>
      </c>
      <c r="I2931" t="s">
        <v>555</v>
      </c>
      <c r="J2931">
        <v>2908627000</v>
      </c>
      <c r="K2931">
        <v>774477313.87794232</v>
      </c>
    </row>
    <row r="2932" spans="1:11" x14ac:dyDescent="0.25">
      <c r="A2932">
        <v>1663</v>
      </c>
      <c r="B2932" t="s">
        <v>246</v>
      </c>
      <c r="C2932" t="s">
        <v>2337</v>
      </c>
      <c r="E2932">
        <v>2015</v>
      </c>
      <c r="F2932" s="10">
        <v>42369</v>
      </c>
      <c r="G2932" t="s">
        <v>489</v>
      </c>
      <c r="H2932" t="s">
        <v>474</v>
      </c>
      <c r="I2932" t="s">
        <v>555</v>
      </c>
      <c r="J2932">
        <v>75257000</v>
      </c>
      <c r="K2932">
        <v>20038609.010544255</v>
      </c>
    </row>
    <row r="2933" spans="1:11" x14ac:dyDescent="0.25">
      <c r="A2933">
        <v>1663</v>
      </c>
      <c r="B2933" t="s">
        <v>246</v>
      </c>
      <c r="C2933" t="s">
        <v>436</v>
      </c>
      <c r="E2933">
        <v>2016</v>
      </c>
      <c r="F2933" s="10">
        <v>42735</v>
      </c>
      <c r="G2933" t="s">
        <v>489</v>
      </c>
      <c r="H2933" t="s">
        <v>474</v>
      </c>
      <c r="I2933" t="s">
        <v>555</v>
      </c>
      <c r="J2933">
        <v>49236000</v>
      </c>
      <c r="K2933">
        <v>13124350.259896042</v>
      </c>
    </row>
    <row r="2934" spans="1:11" x14ac:dyDescent="0.25">
      <c r="A2934">
        <v>1663</v>
      </c>
      <c r="B2934" t="s">
        <v>246</v>
      </c>
      <c r="C2934" t="s">
        <v>2336</v>
      </c>
      <c r="E2934">
        <v>2016</v>
      </c>
      <c r="F2934" s="10">
        <v>42735</v>
      </c>
      <c r="G2934" t="s">
        <v>489</v>
      </c>
      <c r="H2934" t="s">
        <v>474</v>
      </c>
      <c r="I2934" t="s">
        <v>555</v>
      </c>
      <c r="J2934">
        <v>2145286000</v>
      </c>
      <c r="K2934">
        <v>571847527.65560436</v>
      </c>
    </row>
    <row r="2935" spans="1:11" x14ac:dyDescent="0.25">
      <c r="A2935">
        <v>1663</v>
      </c>
      <c r="B2935" t="s">
        <v>246</v>
      </c>
      <c r="C2935" t="s">
        <v>2337</v>
      </c>
      <c r="E2935">
        <v>2016</v>
      </c>
      <c r="F2935" s="10">
        <v>42735</v>
      </c>
      <c r="G2935" t="s">
        <v>489</v>
      </c>
      <c r="H2935" t="s">
        <v>474</v>
      </c>
      <c r="I2935" t="s">
        <v>555</v>
      </c>
      <c r="J2935">
        <v>-246289000</v>
      </c>
      <c r="K2935">
        <v>-65650806.344129011</v>
      </c>
    </row>
    <row r="2936" spans="1:11" x14ac:dyDescent="0.25">
      <c r="A2936">
        <v>1663</v>
      </c>
      <c r="B2936" t="s">
        <v>246</v>
      </c>
      <c r="C2936" t="s">
        <v>2336</v>
      </c>
      <c r="E2936">
        <v>2017</v>
      </c>
      <c r="F2936" s="10">
        <v>43100</v>
      </c>
      <c r="G2936" t="s">
        <v>489</v>
      </c>
      <c r="H2936" t="s">
        <v>474</v>
      </c>
      <c r="I2936" t="s">
        <v>555</v>
      </c>
      <c r="J2936">
        <v>820592000</v>
      </c>
      <c r="K2936">
        <v>218824533.33333334</v>
      </c>
    </row>
    <row r="2937" spans="1:11" x14ac:dyDescent="0.25">
      <c r="A2937">
        <v>1663</v>
      </c>
      <c r="B2937" t="s">
        <v>246</v>
      </c>
      <c r="C2937" t="s">
        <v>2337</v>
      </c>
      <c r="E2937">
        <v>2017</v>
      </c>
      <c r="F2937" s="10">
        <v>43100</v>
      </c>
      <c r="G2937" t="s">
        <v>489</v>
      </c>
      <c r="H2937" t="s">
        <v>474</v>
      </c>
      <c r="I2937" t="s">
        <v>555</v>
      </c>
      <c r="J2937">
        <v>-91546000</v>
      </c>
      <c r="K2937">
        <v>-24412266.666666668</v>
      </c>
    </row>
    <row r="2938" spans="1:11" x14ac:dyDescent="0.25">
      <c r="A2938">
        <v>1663</v>
      </c>
      <c r="B2938" t="s">
        <v>246</v>
      </c>
      <c r="C2938" t="s">
        <v>434</v>
      </c>
      <c r="E2938">
        <v>2017</v>
      </c>
      <c r="F2938" s="10">
        <v>43100</v>
      </c>
      <c r="G2938" t="s">
        <v>489</v>
      </c>
      <c r="H2938" t="s">
        <v>474</v>
      </c>
      <c r="I2938" t="s">
        <v>555</v>
      </c>
      <c r="J2938">
        <v>62969000</v>
      </c>
      <c r="K2938">
        <v>16791733.333333332</v>
      </c>
    </row>
    <row r="2939" spans="1:11" x14ac:dyDescent="0.25">
      <c r="A2939">
        <v>1770</v>
      </c>
      <c r="B2939" t="s">
        <v>277</v>
      </c>
      <c r="C2939" t="s">
        <v>436</v>
      </c>
      <c r="E2939">
        <v>2014</v>
      </c>
      <c r="F2939" s="10">
        <v>42004</v>
      </c>
      <c r="G2939" t="s">
        <v>489</v>
      </c>
      <c r="H2939" t="s">
        <v>474</v>
      </c>
      <c r="I2939" t="s">
        <v>556</v>
      </c>
      <c r="J2939">
        <v>974700000</v>
      </c>
      <c r="K2939">
        <v>125985656.48066106</v>
      </c>
    </row>
    <row r="2940" spans="1:11" x14ac:dyDescent="0.25">
      <c r="A2940">
        <v>1770</v>
      </c>
      <c r="B2940" t="s">
        <v>277</v>
      </c>
      <c r="C2940" t="s">
        <v>2336</v>
      </c>
      <c r="E2940">
        <v>2014</v>
      </c>
      <c r="F2940" s="10">
        <v>42004</v>
      </c>
      <c r="G2940" t="s">
        <v>489</v>
      </c>
      <c r="H2940" t="s">
        <v>474</v>
      </c>
      <c r="I2940" t="s">
        <v>556</v>
      </c>
      <c r="J2940">
        <v>9213700000</v>
      </c>
      <c r="K2940">
        <v>1190924431.2258816</v>
      </c>
    </row>
    <row r="2941" spans="1:11" x14ac:dyDescent="0.25">
      <c r="A2941">
        <v>1770</v>
      </c>
      <c r="B2941" t="s">
        <v>277</v>
      </c>
      <c r="C2941" t="s">
        <v>2337</v>
      </c>
      <c r="E2941">
        <v>2014</v>
      </c>
      <c r="F2941" s="10">
        <v>42004</v>
      </c>
      <c r="G2941" t="s">
        <v>489</v>
      </c>
      <c r="H2941" t="s">
        <v>474</v>
      </c>
      <c r="I2941" t="s">
        <v>556</v>
      </c>
      <c r="J2941">
        <v>544600000</v>
      </c>
      <c r="K2941">
        <v>70392724.447899878</v>
      </c>
    </row>
    <row r="2942" spans="1:11" x14ac:dyDescent="0.25">
      <c r="A2942">
        <v>9847</v>
      </c>
      <c r="B2942" t="s">
        <v>276</v>
      </c>
      <c r="C2942" t="s">
        <v>2336</v>
      </c>
      <c r="E2942">
        <v>2014</v>
      </c>
      <c r="F2942" s="10">
        <v>42004</v>
      </c>
      <c r="G2942" t="s">
        <v>489</v>
      </c>
      <c r="H2942" t="s">
        <v>474</v>
      </c>
      <c r="I2942" t="s">
        <v>556</v>
      </c>
      <c r="J2942">
        <v>66528000000</v>
      </c>
      <c r="K2942">
        <v>8599131788.5969219</v>
      </c>
    </row>
    <row r="2943" spans="1:11" x14ac:dyDescent="0.25">
      <c r="A2943">
        <v>9847</v>
      </c>
      <c r="B2943" t="s">
        <v>276</v>
      </c>
      <c r="C2943" t="s">
        <v>2337</v>
      </c>
      <c r="E2943">
        <v>2014</v>
      </c>
      <c r="F2943" s="10">
        <v>42004</v>
      </c>
      <c r="G2943" t="s">
        <v>489</v>
      </c>
      <c r="H2943" t="s">
        <v>474</v>
      </c>
      <c r="I2943" t="s">
        <v>556</v>
      </c>
      <c r="J2943">
        <v>1854000000</v>
      </c>
      <c r="K2943">
        <v>239640306.8791891</v>
      </c>
    </row>
    <row r="2944" spans="1:11" x14ac:dyDescent="0.25">
      <c r="A2944">
        <v>1770</v>
      </c>
      <c r="B2944" t="s">
        <v>277</v>
      </c>
      <c r="C2944" t="s">
        <v>436</v>
      </c>
      <c r="E2944">
        <v>2015</v>
      </c>
      <c r="F2944" s="10">
        <v>42369</v>
      </c>
      <c r="G2944" t="s">
        <v>489</v>
      </c>
      <c r="H2944" t="s">
        <v>474</v>
      </c>
      <c r="I2944" t="s">
        <v>556</v>
      </c>
      <c r="J2944">
        <v>1186000000</v>
      </c>
      <c r="K2944">
        <v>140507992.07326412</v>
      </c>
    </row>
    <row r="2945" spans="1:11" x14ac:dyDescent="0.25">
      <c r="A2945">
        <v>1770</v>
      </c>
      <c r="B2945" t="s">
        <v>277</v>
      </c>
      <c r="C2945" t="s">
        <v>2336</v>
      </c>
      <c r="E2945">
        <v>2015</v>
      </c>
      <c r="F2945" s="10">
        <v>42369</v>
      </c>
      <c r="G2945" t="s">
        <v>489</v>
      </c>
      <c r="H2945" t="s">
        <v>474</v>
      </c>
      <c r="I2945" t="s">
        <v>556</v>
      </c>
      <c r="J2945">
        <v>11389000000</v>
      </c>
      <c r="K2945">
        <v>1349279529.2769015</v>
      </c>
    </row>
    <row r="2946" spans="1:11" x14ac:dyDescent="0.25">
      <c r="A2946">
        <v>1770</v>
      </c>
      <c r="B2946" t="s">
        <v>277</v>
      </c>
      <c r="C2946" t="s">
        <v>2337</v>
      </c>
      <c r="E2946">
        <v>2015</v>
      </c>
      <c r="F2946" s="10">
        <v>42369</v>
      </c>
      <c r="G2946" t="s">
        <v>489</v>
      </c>
      <c r="H2946" t="s">
        <v>474</v>
      </c>
      <c r="I2946" t="s">
        <v>556</v>
      </c>
      <c r="J2946">
        <v>440000000</v>
      </c>
      <c r="K2946">
        <v>52127754.226168819</v>
      </c>
    </row>
    <row r="2947" spans="1:11" x14ac:dyDescent="0.25">
      <c r="A2947">
        <v>9847</v>
      </c>
      <c r="B2947" t="s">
        <v>276</v>
      </c>
      <c r="C2947" t="s">
        <v>2336</v>
      </c>
      <c r="E2947">
        <v>2015</v>
      </c>
      <c r="F2947" s="10">
        <v>42369</v>
      </c>
      <c r="G2947" t="s">
        <v>489</v>
      </c>
      <c r="H2947" t="s">
        <v>474</v>
      </c>
      <c r="I2947" t="s">
        <v>556</v>
      </c>
      <c r="J2947">
        <v>69551000000</v>
      </c>
      <c r="K2947">
        <v>8239857804.9642439</v>
      </c>
    </row>
    <row r="2948" spans="1:11" x14ac:dyDescent="0.25">
      <c r="A2948">
        <v>9847</v>
      </c>
      <c r="B2948" t="s">
        <v>276</v>
      </c>
      <c r="C2948" t="s">
        <v>2337</v>
      </c>
      <c r="E2948">
        <v>2015</v>
      </c>
      <c r="F2948" s="10">
        <v>42369</v>
      </c>
      <c r="G2948" t="s">
        <v>489</v>
      </c>
      <c r="H2948" t="s">
        <v>474</v>
      </c>
      <c r="I2948" t="s">
        <v>556</v>
      </c>
      <c r="J2948">
        <v>1567000000</v>
      </c>
      <c r="K2948">
        <v>185645888.34637851</v>
      </c>
    </row>
    <row r="2949" spans="1:11" x14ac:dyDescent="0.25">
      <c r="A2949">
        <v>13335</v>
      </c>
      <c r="B2949" t="s">
        <v>274</v>
      </c>
      <c r="C2949" t="s">
        <v>2336</v>
      </c>
      <c r="E2949">
        <v>2015</v>
      </c>
      <c r="F2949" s="10">
        <v>42369</v>
      </c>
      <c r="G2949" t="s">
        <v>489</v>
      </c>
      <c r="H2949" t="s">
        <v>474</v>
      </c>
      <c r="I2949" t="s">
        <v>556</v>
      </c>
      <c r="J2949">
        <v>14511000000</v>
      </c>
      <c r="K2949">
        <v>1719149639.9453084</v>
      </c>
    </row>
    <row r="2950" spans="1:11" x14ac:dyDescent="0.25">
      <c r="A2950">
        <v>1710</v>
      </c>
      <c r="B2950" t="s">
        <v>2290</v>
      </c>
      <c r="C2950" t="s">
        <v>2336</v>
      </c>
      <c r="E2950">
        <v>2016</v>
      </c>
      <c r="F2950" s="10">
        <v>42735</v>
      </c>
      <c r="G2950" t="s">
        <v>489</v>
      </c>
      <c r="H2950" t="s">
        <v>474</v>
      </c>
      <c r="I2950" t="s">
        <v>556</v>
      </c>
      <c r="J2950">
        <v>56653000000</v>
      </c>
      <c r="K2950">
        <v>6251549700.8298063</v>
      </c>
    </row>
    <row r="2951" spans="1:11" x14ac:dyDescent="0.25">
      <c r="A2951">
        <v>1770</v>
      </c>
      <c r="B2951" t="s">
        <v>277</v>
      </c>
      <c r="C2951" t="s">
        <v>436</v>
      </c>
      <c r="E2951">
        <v>2016</v>
      </c>
      <c r="F2951" s="10">
        <v>42735</v>
      </c>
      <c r="G2951" t="s">
        <v>489</v>
      </c>
      <c r="H2951" t="s">
        <v>474</v>
      </c>
      <c r="I2951" t="s">
        <v>556</v>
      </c>
      <c r="J2951">
        <v>1751000000</v>
      </c>
      <c r="K2951">
        <v>193219485.74926287</v>
      </c>
    </row>
    <row r="2952" spans="1:11" x14ac:dyDescent="0.25">
      <c r="A2952">
        <v>1770</v>
      </c>
      <c r="B2952" t="s">
        <v>277</v>
      </c>
      <c r="C2952" t="s">
        <v>2336</v>
      </c>
      <c r="E2952">
        <v>2016</v>
      </c>
      <c r="F2952" s="10">
        <v>42735</v>
      </c>
      <c r="G2952" t="s">
        <v>489</v>
      </c>
      <c r="H2952" t="s">
        <v>474</v>
      </c>
      <c r="I2952" t="s">
        <v>556</v>
      </c>
      <c r="J2952">
        <v>16531000000</v>
      </c>
      <c r="K2952">
        <v>1824164088.4757652</v>
      </c>
    </row>
    <row r="2953" spans="1:11" x14ac:dyDescent="0.25">
      <c r="A2953">
        <v>1770</v>
      </c>
      <c r="B2953" t="s">
        <v>277</v>
      </c>
      <c r="C2953" t="s">
        <v>2337</v>
      </c>
      <c r="E2953">
        <v>2016</v>
      </c>
      <c r="F2953" s="10">
        <v>42735</v>
      </c>
      <c r="G2953" t="s">
        <v>489</v>
      </c>
      <c r="H2953" t="s">
        <v>474</v>
      </c>
      <c r="I2953" t="s">
        <v>556</v>
      </c>
      <c r="J2953">
        <v>931000000</v>
      </c>
      <c r="K2953">
        <v>102734061.24075599</v>
      </c>
    </row>
    <row r="2954" spans="1:11" x14ac:dyDescent="0.25">
      <c r="A2954">
        <v>9847</v>
      </c>
      <c r="B2954" t="s">
        <v>276</v>
      </c>
      <c r="C2954" t="s">
        <v>2336</v>
      </c>
      <c r="E2954">
        <v>2016</v>
      </c>
      <c r="F2954" s="10">
        <v>42735</v>
      </c>
      <c r="G2954" t="s">
        <v>489</v>
      </c>
      <c r="H2954" t="s">
        <v>474</v>
      </c>
      <c r="I2954" t="s">
        <v>556</v>
      </c>
      <c r="J2954">
        <v>72327000000</v>
      </c>
      <c r="K2954">
        <v>7981145485.8863144</v>
      </c>
    </row>
    <row r="2955" spans="1:11" x14ac:dyDescent="0.25">
      <c r="A2955">
        <v>13335</v>
      </c>
      <c r="B2955" t="s">
        <v>274</v>
      </c>
      <c r="C2955" t="s">
        <v>2336</v>
      </c>
      <c r="E2955">
        <v>2016</v>
      </c>
      <c r="F2955" s="10">
        <v>42735</v>
      </c>
      <c r="G2955" t="s">
        <v>489</v>
      </c>
      <c r="H2955" t="s">
        <v>474</v>
      </c>
      <c r="I2955" t="s">
        <v>556</v>
      </c>
      <c r="J2955">
        <v>12784000000</v>
      </c>
      <c r="K2955">
        <v>1410689837.7033563</v>
      </c>
    </row>
    <row r="2956" spans="1:11" x14ac:dyDescent="0.25">
      <c r="A2956">
        <v>1710</v>
      </c>
      <c r="B2956" t="s">
        <v>2290</v>
      </c>
      <c r="C2956" t="s">
        <v>2336</v>
      </c>
      <c r="E2956">
        <v>2017</v>
      </c>
      <c r="F2956" s="10">
        <v>43100</v>
      </c>
      <c r="G2956" t="s">
        <v>489</v>
      </c>
      <c r="H2956" t="s">
        <v>474</v>
      </c>
      <c r="I2956" t="s">
        <v>556</v>
      </c>
      <c r="J2956">
        <v>58925000000</v>
      </c>
      <c r="K2956">
        <v>7179011093.5062389</v>
      </c>
    </row>
    <row r="2957" spans="1:11" x14ac:dyDescent="0.25">
      <c r="A2957">
        <v>1770</v>
      </c>
      <c r="B2957" t="s">
        <v>277</v>
      </c>
      <c r="C2957" t="s">
        <v>436</v>
      </c>
      <c r="E2957">
        <v>2017</v>
      </c>
      <c r="F2957" s="10">
        <v>43100</v>
      </c>
      <c r="G2957" t="s">
        <v>489</v>
      </c>
      <c r="H2957" t="s">
        <v>474</v>
      </c>
      <c r="I2957" t="s">
        <v>556</v>
      </c>
      <c r="J2957">
        <v>1763000000</v>
      </c>
      <c r="K2957">
        <v>214791625.9287484</v>
      </c>
    </row>
    <row r="2958" spans="1:11" x14ac:dyDescent="0.25">
      <c r="A2958">
        <v>1770</v>
      </c>
      <c r="B2958" t="s">
        <v>277</v>
      </c>
      <c r="C2958" t="s">
        <v>2336</v>
      </c>
      <c r="E2958">
        <v>2017</v>
      </c>
      <c r="F2958" s="10">
        <v>43100</v>
      </c>
      <c r="G2958" t="s">
        <v>489</v>
      </c>
      <c r="H2958" t="s">
        <v>474</v>
      </c>
      <c r="I2958" t="s">
        <v>556</v>
      </c>
      <c r="J2958">
        <v>16887000000</v>
      </c>
      <c r="K2958">
        <v>2057394320.509798</v>
      </c>
    </row>
    <row r="2959" spans="1:11" x14ac:dyDescent="0.25">
      <c r="A2959">
        <v>1770</v>
      </c>
      <c r="B2959" t="s">
        <v>277</v>
      </c>
      <c r="C2959" t="s">
        <v>2337</v>
      </c>
      <c r="E2959">
        <v>2017</v>
      </c>
      <c r="F2959" s="10">
        <v>43100</v>
      </c>
      <c r="G2959" t="s">
        <v>489</v>
      </c>
      <c r="H2959" t="s">
        <v>474</v>
      </c>
      <c r="I2959" t="s">
        <v>556</v>
      </c>
      <c r="J2959">
        <v>1223000000</v>
      </c>
      <c r="K2959">
        <v>149001791.55465642</v>
      </c>
    </row>
    <row r="2960" spans="1:11" x14ac:dyDescent="0.25">
      <c r="A2960">
        <v>1770</v>
      </c>
      <c r="B2960" t="s">
        <v>277</v>
      </c>
      <c r="C2960" t="s">
        <v>490</v>
      </c>
      <c r="E2960">
        <v>2017</v>
      </c>
      <c r="F2960" s="10">
        <v>43100</v>
      </c>
      <c r="G2960" t="s">
        <v>489</v>
      </c>
      <c r="H2960" t="s">
        <v>474</v>
      </c>
      <c r="I2960" t="s">
        <v>556</v>
      </c>
      <c r="J2960">
        <v>52000000</v>
      </c>
      <c r="K2960">
        <v>6335317.3841718184</v>
      </c>
    </row>
    <row r="2961" spans="1:11" x14ac:dyDescent="0.25">
      <c r="A2961">
        <v>1770</v>
      </c>
      <c r="B2961" t="s">
        <v>277</v>
      </c>
      <c r="C2961" t="s">
        <v>434</v>
      </c>
      <c r="E2961">
        <v>2017</v>
      </c>
      <c r="F2961" s="10">
        <v>43100</v>
      </c>
      <c r="G2961" t="s">
        <v>489</v>
      </c>
      <c r="H2961" t="s">
        <v>474</v>
      </c>
      <c r="I2961" t="s">
        <v>556</v>
      </c>
      <c r="J2961">
        <v>272000000</v>
      </c>
      <c r="K2961">
        <v>33138583.240283359</v>
      </c>
    </row>
    <row r="2962" spans="1:11" x14ac:dyDescent="0.25">
      <c r="A2962">
        <v>1770</v>
      </c>
      <c r="B2962" t="s">
        <v>277</v>
      </c>
      <c r="C2962" t="s">
        <v>491</v>
      </c>
      <c r="E2962">
        <v>2017</v>
      </c>
      <c r="F2962" s="10">
        <v>43100</v>
      </c>
      <c r="G2962" t="s">
        <v>489</v>
      </c>
      <c r="H2962" t="s">
        <v>474</v>
      </c>
      <c r="I2962" t="s">
        <v>556</v>
      </c>
      <c r="J2962">
        <v>154000000</v>
      </c>
      <c r="K2962">
        <v>18762286.099278077</v>
      </c>
    </row>
    <row r="2963" spans="1:11" x14ac:dyDescent="0.25">
      <c r="A2963">
        <v>9847</v>
      </c>
      <c r="B2963" t="s">
        <v>276</v>
      </c>
      <c r="C2963" t="s">
        <v>2336</v>
      </c>
      <c r="E2963">
        <v>2017</v>
      </c>
      <c r="F2963" s="10">
        <v>43100</v>
      </c>
      <c r="G2963" t="s">
        <v>489</v>
      </c>
      <c r="H2963" t="s">
        <v>474</v>
      </c>
      <c r="I2963" t="s">
        <v>556</v>
      </c>
      <c r="J2963">
        <v>77174000000</v>
      </c>
      <c r="K2963">
        <v>9402341996.2706909</v>
      </c>
    </row>
    <row r="2964" spans="1:11" x14ac:dyDescent="0.25">
      <c r="A2964">
        <v>9847</v>
      </c>
      <c r="B2964" t="s">
        <v>276</v>
      </c>
      <c r="C2964" t="s">
        <v>2337</v>
      </c>
      <c r="E2964">
        <v>2017</v>
      </c>
      <c r="F2964" s="10">
        <v>43100</v>
      </c>
      <c r="G2964" t="s">
        <v>489</v>
      </c>
      <c r="H2964" t="s">
        <v>474</v>
      </c>
      <c r="I2964" t="s">
        <v>556</v>
      </c>
      <c r="J2964">
        <v>1803000000</v>
      </c>
      <c r="K2964">
        <v>219664946.99349594</v>
      </c>
    </row>
    <row r="2965" spans="1:11" x14ac:dyDescent="0.25">
      <c r="A2965">
        <v>9847</v>
      </c>
      <c r="B2965" t="s">
        <v>276</v>
      </c>
      <c r="C2965" t="s">
        <v>490</v>
      </c>
      <c r="E2965">
        <v>2017</v>
      </c>
      <c r="F2965" s="10">
        <v>43100</v>
      </c>
      <c r="G2965" t="s">
        <v>489</v>
      </c>
      <c r="H2965" t="s">
        <v>474</v>
      </c>
      <c r="I2965" t="s">
        <v>556</v>
      </c>
      <c r="J2965">
        <v>-23000000</v>
      </c>
      <c r="K2965">
        <v>-2802159.6122298427</v>
      </c>
    </row>
    <row r="2966" spans="1:11" x14ac:dyDescent="0.25">
      <c r="A2966">
        <v>9847</v>
      </c>
      <c r="B2966" t="s">
        <v>276</v>
      </c>
      <c r="C2966" t="s">
        <v>491</v>
      </c>
      <c r="E2966">
        <v>2017</v>
      </c>
      <c r="F2966" s="10">
        <v>43100</v>
      </c>
      <c r="G2966" t="s">
        <v>489</v>
      </c>
      <c r="H2966" t="s">
        <v>474</v>
      </c>
      <c r="I2966" t="s">
        <v>556</v>
      </c>
      <c r="J2966">
        <v>602000000</v>
      </c>
      <c r="K2966">
        <v>73343482.024450675</v>
      </c>
    </row>
    <row r="2967" spans="1:11" x14ac:dyDescent="0.25">
      <c r="A2967">
        <v>1141</v>
      </c>
      <c r="B2967" t="s">
        <v>248</v>
      </c>
      <c r="C2967" t="s">
        <v>436</v>
      </c>
      <c r="E2967">
        <v>2014</v>
      </c>
      <c r="F2967" s="10">
        <v>41729</v>
      </c>
      <c r="G2967" t="s">
        <v>489</v>
      </c>
      <c r="H2967" t="s">
        <v>474</v>
      </c>
      <c r="I2967" t="s">
        <v>557</v>
      </c>
      <c r="J2967">
        <v>49113000</v>
      </c>
      <c r="K2967">
        <v>38994014.296137914</v>
      </c>
    </row>
    <row r="2968" spans="1:11" x14ac:dyDescent="0.25">
      <c r="A2968">
        <v>1141</v>
      </c>
      <c r="B2968" t="s">
        <v>248</v>
      </c>
      <c r="C2968" t="s">
        <v>2336</v>
      </c>
      <c r="E2968">
        <v>2014</v>
      </c>
      <c r="F2968" s="10">
        <v>41729</v>
      </c>
      <c r="G2968" t="s">
        <v>489</v>
      </c>
      <c r="H2968" t="s">
        <v>474</v>
      </c>
      <c r="I2968" t="s">
        <v>557</v>
      </c>
      <c r="J2968">
        <v>202342000</v>
      </c>
      <c r="K2968">
        <v>160652512.38387266</v>
      </c>
    </row>
    <row r="2969" spans="1:11" x14ac:dyDescent="0.25">
      <c r="A2969">
        <v>1141</v>
      </c>
      <c r="B2969" t="s">
        <v>248</v>
      </c>
      <c r="C2969" t="s">
        <v>2337</v>
      </c>
      <c r="E2969">
        <v>2014</v>
      </c>
      <c r="F2969" s="10">
        <v>41729</v>
      </c>
      <c r="G2969" t="s">
        <v>489</v>
      </c>
      <c r="H2969" t="s">
        <v>474</v>
      </c>
      <c r="I2969" t="s">
        <v>557</v>
      </c>
      <c r="J2969">
        <v>21010000</v>
      </c>
      <c r="K2969">
        <v>16681209.463112773</v>
      </c>
    </row>
    <row r="2970" spans="1:11" x14ac:dyDescent="0.25">
      <c r="A2970">
        <v>764</v>
      </c>
      <c r="B2970" t="s">
        <v>251</v>
      </c>
      <c r="C2970" t="s">
        <v>436</v>
      </c>
      <c r="E2970">
        <v>2014</v>
      </c>
      <c r="F2970" s="10">
        <v>42004</v>
      </c>
      <c r="G2970" t="s">
        <v>489</v>
      </c>
      <c r="H2970" t="s">
        <v>474</v>
      </c>
      <c r="I2970" t="s">
        <v>557</v>
      </c>
      <c r="J2970">
        <v>-1847000</v>
      </c>
      <c r="K2970">
        <v>-1396464.3066142658</v>
      </c>
    </row>
    <row r="2971" spans="1:11" x14ac:dyDescent="0.25">
      <c r="A2971">
        <v>764</v>
      </c>
      <c r="B2971" t="s">
        <v>251</v>
      </c>
      <c r="C2971" t="s">
        <v>2336</v>
      </c>
      <c r="E2971">
        <v>2014</v>
      </c>
      <c r="F2971" s="10">
        <v>42004</v>
      </c>
      <c r="G2971" t="s">
        <v>489</v>
      </c>
      <c r="H2971" t="s">
        <v>474</v>
      </c>
      <c r="I2971" t="s">
        <v>557</v>
      </c>
      <c r="J2971">
        <v>9136000</v>
      </c>
      <c r="K2971">
        <v>6907470.4413794978</v>
      </c>
    </row>
    <row r="2972" spans="1:11" x14ac:dyDescent="0.25">
      <c r="A2972">
        <v>764</v>
      </c>
      <c r="B2972" t="s">
        <v>251</v>
      </c>
      <c r="C2972" t="s">
        <v>2337</v>
      </c>
      <c r="E2972">
        <v>2014</v>
      </c>
      <c r="F2972" s="10">
        <v>42004</v>
      </c>
      <c r="G2972" t="s">
        <v>489</v>
      </c>
      <c r="H2972" t="s">
        <v>474</v>
      </c>
      <c r="I2972" t="s">
        <v>557</v>
      </c>
      <c r="J2972">
        <v>-789000</v>
      </c>
      <c r="K2972">
        <v>-596540.51863489754</v>
      </c>
    </row>
    <row r="2973" spans="1:11" x14ac:dyDescent="0.25">
      <c r="A2973">
        <v>836</v>
      </c>
      <c r="B2973" t="s">
        <v>252</v>
      </c>
      <c r="C2973" t="s">
        <v>436</v>
      </c>
      <c r="E2973">
        <v>2014</v>
      </c>
      <c r="F2973" s="10">
        <v>42004</v>
      </c>
      <c r="G2973" t="s">
        <v>489</v>
      </c>
      <c r="H2973" t="s">
        <v>474</v>
      </c>
      <c r="I2973" t="s">
        <v>557</v>
      </c>
      <c r="J2973">
        <v>1468229000</v>
      </c>
      <c r="K2973">
        <v>1110086298.0162191</v>
      </c>
    </row>
    <row r="2974" spans="1:11" x14ac:dyDescent="0.25">
      <c r="A2974">
        <v>836</v>
      </c>
      <c r="B2974" t="s">
        <v>252</v>
      </c>
      <c r="C2974" t="s">
        <v>2336</v>
      </c>
      <c r="E2974">
        <v>2014</v>
      </c>
      <c r="F2974" s="10">
        <v>42004</v>
      </c>
      <c r="G2974" t="s">
        <v>489</v>
      </c>
      <c r="H2974" t="s">
        <v>474</v>
      </c>
      <c r="I2974" t="s">
        <v>557</v>
      </c>
      <c r="J2974">
        <v>10894660000</v>
      </c>
      <c r="K2974">
        <v>8237143379.9123859</v>
      </c>
    </row>
    <row r="2975" spans="1:11" x14ac:dyDescent="0.25">
      <c r="A2975">
        <v>836</v>
      </c>
      <c r="B2975" t="s">
        <v>252</v>
      </c>
      <c r="C2975" t="s">
        <v>2337</v>
      </c>
      <c r="E2975">
        <v>2014</v>
      </c>
      <c r="F2975" s="10">
        <v>42004</v>
      </c>
      <c r="G2975" t="s">
        <v>489</v>
      </c>
      <c r="H2975" t="s">
        <v>474</v>
      </c>
      <c r="I2975" t="s">
        <v>557</v>
      </c>
      <c r="J2975">
        <v>1084282000</v>
      </c>
      <c r="K2975">
        <v>819794862.64446628</v>
      </c>
    </row>
    <row r="2976" spans="1:11" x14ac:dyDescent="0.25">
      <c r="A2976">
        <v>1364</v>
      </c>
      <c r="B2976" t="s">
        <v>250</v>
      </c>
      <c r="C2976" t="s">
        <v>436</v>
      </c>
      <c r="E2976">
        <v>2014</v>
      </c>
      <c r="F2976" s="10">
        <v>42004</v>
      </c>
      <c r="G2976" t="s">
        <v>489</v>
      </c>
      <c r="H2976" t="s">
        <v>474</v>
      </c>
      <c r="I2976" t="s">
        <v>557</v>
      </c>
      <c r="J2976">
        <v>-13060000</v>
      </c>
      <c r="K2976">
        <v>-9874295.5302557182</v>
      </c>
    </row>
    <row r="2977" spans="1:11" x14ac:dyDescent="0.25">
      <c r="A2977">
        <v>1364</v>
      </c>
      <c r="B2977" t="s">
        <v>250</v>
      </c>
      <c r="C2977" t="s">
        <v>2336</v>
      </c>
      <c r="E2977">
        <v>2014</v>
      </c>
      <c r="F2977" s="10">
        <v>42004</v>
      </c>
      <c r="G2977" t="s">
        <v>489</v>
      </c>
      <c r="H2977" t="s">
        <v>474</v>
      </c>
      <c r="I2977" t="s">
        <v>557</v>
      </c>
      <c r="J2977">
        <v>321394000</v>
      </c>
      <c r="K2977">
        <v>242996886.49701425</v>
      </c>
    </row>
    <row r="2978" spans="1:11" x14ac:dyDescent="0.25">
      <c r="A2978">
        <v>1364</v>
      </c>
      <c r="B2978" t="s">
        <v>250</v>
      </c>
      <c r="C2978" t="s">
        <v>2337</v>
      </c>
      <c r="E2978">
        <v>2014</v>
      </c>
      <c r="F2978" s="10">
        <v>42004</v>
      </c>
      <c r="G2978" t="s">
        <v>489</v>
      </c>
      <c r="H2978" t="s">
        <v>474</v>
      </c>
      <c r="I2978" t="s">
        <v>557</v>
      </c>
      <c r="J2978">
        <v>58813000</v>
      </c>
      <c r="K2978">
        <v>44466840.966380514</v>
      </c>
    </row>
    <row r="2979" spans="1:11" x14ac:dyDescent="0.25">
      <c r="A2979">
        <v>764</v>
      </c>
      <c r="B2979" t="s">
        <v>251</v>
      </c>
      <c r="C2979" t="s">
        <v>436</v>
      </c>
      <c r="E2979">
        <v>2015</v>
      </c>
      <c r="F2979" s="10">
        <v>42369</v>
      </c>
      <c r="G2979" t="s">
        <v>489</v>
      </c>
      <c r="H2979" t="s">
        <v>474</v>
      </c>
      <c r="I2979" t="s">
        <v>557</v>
      </c>
      <c r="J2979">
        <v>-1017000</v>
      </c>
      <c r="K2979">
        <v>-718173.17082988191</v>
      </c>
    </row>
    <row r="2980" spans="1:11" x14ac:dyDescent="0.25">
      <c r="A2980">
        <v>764</v>
      </c>
      <c r="B2980" t="s">
        <v>251</v>
      </c>
      <c r="C2980" t="s">
        <v>2336</v>
      </c>
      <c r="E2980">
        <v>2015</v>
      </c>
      <c r="F2980" s="10">
        <v>42369</v>
      </c>
      <c r="G2980" t="s">
        <v>489</v>
      </c>
      <c r="H2980" t="s">
        <v>474</v>
      </c>
      <c r="I2980" t="s">
        <v>557</v>
      </c>
      <c r="J2980">
        <v>9820000</v>
      </c>
      <c r="K2980">
        <v>6934572.7999502858</v>
      </c>
    </row>
    <row r="2981" spans="1:11" x14ac:dyDescent="0.25">
      <c r="A2981">
        <v>764</v>
      </c>
      <c r="B2981" t="s">
        <v>251</v>
      </c>
      <c r="C2981" t="s">
        <v>2337</v>
      </c>
      <c r="E2981">
        <v>2015</v>
      </c>
      <c r="F2981" s="10">
        <v>42369</v>
      </c>
      <c r="G2981" t="s">
        <v>489</v>
      </c>
      <c r="H2981" t="s">
        <v>474</v>
      </c>
      <c r="I2981" t="s">
        <v>557</v>
      </c>
      <c r="J2981">
        <v>580000</v>
      </c>
      <c r="K2981">
        <v>409577.61954899854</v>
      </c>
    </row>
    <row r="2982" spans="1:11" x14ac:dyDescent="0.25">
      <c r="A2982">
        <v>835</v>
      </c>
      <c r="B2982" t="s">
        <v>253</v>
      </c>
      <c r="C2982" t="s">
        <v>2336</v>
      </c>
      <c r="E2982">
        <v>2015</v>
      </c>
      <c r="F2982" s="10">
        <v>42369</v>
      </c>
      <c r="G2982" t="s">
        <v>489</v>
      </c>
      <c r="H2982" t="s">
        <v>474</v>
      </c>
      <c r="I2982" t="s">
        <v>557</v>
      </c>
      <c r="J2982">
        <v>4258451000</v>
      </c>
      <c r="K2982">
        <v>3007183144.0449181</v>
      </c>
    </row>
    <row r="2983" spans="1:11" x14ac:dyDescent="0.25">
      <c r="A2983">
        <v>835</v>
      </c>
      <c r="B2983" t="s">
        <v>253</v>
      </c>
      <c r="C2983" t="s">
        <v>2337</v>
      </c>
      <c r="E2983">
        <v>2015</v>
      </c>
      <c r="F2983" s="10">
        <v>42369</v>
      </c>
      <c r="G2983" t="s">
        <v>489</v>
      </c>
      <c r="H2983" t="s">
        <v>474</v>
      </c>
      <c r="I2983" t="s">
        <v>557</v>
      </c>
      <c r="J2983">
        <v>701470000</v>
      </c>
      <c r="K2983">
        <v>495355884.11213106</v>
      </c>
    </row>
    <row r="2984" spans="1:11" x14ac:dyDescent="0.25">
      <c r="A2984">
        <v>836</v>
      </c>
      <c r="B2984" t="s">
        <v>252</v>
      </c>
      <c r="C2984" t="s">
        <v>436</v>
      </c>
      <c r="E2984">
        <v>2015</v>
      </c>
      <c r="F2984" s="10">
        <v>42369</v>
      </c>
      <c r="G2984" t="s">
        <v>489</v>
      </c>
      <c r="H2984" t="s">
        <v>474</v>
      </c>
      <c r="I2984" t="s">
        <v>557</v>
      </c>
      <c r="J2984">
        <v>773970000</v>
      </c>
      <c r="K2984">
        <v>546553086.55575585</v>
      </c>
    </row>
    <row r="2985" spans="1:11" x14ac:dyDescent="0.25">
      <c r="A2985">
        <v>836</v>
      </c>
      <c r="B2985" t="s">
        <v>252</v>
      </c>
      <c r="C2985" t="s">
        <v>2336</v>
      </c>
      <c r="E2985">
        <v>2015</v>
      </c>
      <c r="F2985" s="10">
        <v>42369</v>
      </c>
      <c r="G2985" t="s">
        <v>489</v>
      </c>
      <c r="H2985" t="s">
        <v>474</v>
      </c>
      <c r="I2985" t="s">
        <v>557</v>
      </c>
      <c r="J2985">
        <v>9544621000</v>
      </c>
      <c r="K2985">
        <v>6740108877.0299692</v>
      </c>
    </row>
    <row r="2986" spans="1:11" x14ac:dyDescent="0.25">
      <c r="A2986">
        <v>836</v>
      </c>
      <c r="B2986" t="s">
        <v>252</v>
      </c>
      <c r="C2986" t="s">
        <v>2337</v>
      </c>
      <c r="E2986">
        <v>2015</v>
      </c>
      <c r="F2986" s="10">
        <v>42369</v>
      </c>
      <c r="G2986" t="s">
        <v>489</v>
      </c>
      <c r="H2986" t="s">
        <v>474</v>
      </c>
      <c r="I2986" t="s">
        <v>557</v>
      </c>
      <c r="J2986">
        <v>454402000</v>
      </c>
      <c r="K2986">
        <v>320884292.20397246</v>
      </c>
    </row>
    <row r="2987" spans="1:11" x14ac:dyDescent="0.25">
      <c r="A2987">
        <v>1141</v>
      </c>
      <c r="B2987" t="s">
        <v>248</v>
      </c>
      <c r="C2987" t="s">
        <v>436</v>
      </c>
      <c r="E2987">
        <v>2015</v>
      </c>
      <c r="F2987" s="10">
        <v>42369</v>
      </c>
      <c r="G2987" t="s">
        <v>489</v>
      </c>
      <c r="H2987" t="s">
        <v>474</v>
      </c>
      <c r="I2987" t="s">
        <v>557</v>
      </c>
      <c r="J2987">
        <v>97692000</v>
      </c>
      <c r="K2987">
        <v>68986994.498242691</v>
      </c>
    </row>
    <row r="2988" spans="1:11" x14ac:dyDescent="0.25">
      <c r="A2988">
        <v>1141</v>
      </c>
      <c r="B2988" t="s">
        <v>248</v>
      </c>
      <c r="C2988" t="s">
        <v>2336</v>
      </c>
      <c r="E2988">
        <v>2015</v>
      </c>
      <c r="F2988" s="10">
        <v>42369</v>
      </c>
      <c r="G2988" t="s">
        <v>489</v>
      </c>
      <c r="H2988" t="s">
        <v>474</v>
      </c>
      <c r="I2988" t="s">
        <v>557</v>
      </c>
      <c r="J2988">
        <v>274761000</v>
      </c>
      <c r="K2988">
        <v>194027510.90500411</v>
      </c>
    </row>
    <row r="2989" spans="1:11" x14ac:dyDescent="0.25">
      <c r="A2989">
        <v>1141</v>
      </c>
      <c r="B2989" t="s">
        <v>248</v>
      </c>
      <c r="C2989" t="s">
        <v>2337</v>
      </c>
      <c r="E2989">
        <v>2015</v>
      </c>
      <c r="F2989" s="10">
        <v>42369</v>
      </c>
      <c r="G2989" t="s">
        <v>489</v>
      </c>
      <c r="H2989" t="s">
        <v>474</v>
      </c>
      <c r="I2989" t="s">
        <v>557</v>
      </c>
      <c r="J2989">
        <v>42610000</v>
      </c>
      <c r="K2989">
        <v>30089831.670660049</v>
      </c>
    </row>
    <row r="2990" spans="1:11" x14ac:dyDescent="0.25">
      <c r="A2990">
        <v>1364</v>
      </c>
      <c r="B2990" t="s">
        <v>250</v>
      </c>
      <c r="C2990" t="s">
        <v>436</v>
      </c>
      <c r="E2990">
        <v>2015</v>
      </c>
      <c r="F2990" s="10">
        <v>42369</v>
      </c>
      <c r="G2990" t="s">
        <v>489</v>
      </c>
      <c r="H2990" t="s">
        <v>474</v>
      </c>
      <c r="I2990" t="s">
        <v>557</v>
      </c>
      <c r="J2990">
        <v>96211000</v>
      </c>
      <c r="K2990">
        <v>67941159.231773615</v>
      </c>
    </row>
    <row r="2991" spans="1:11" x14ac:dyDescent="0.25">
      <c r="A2991">
        <v>1364</v>
      </c>
      <c r="B2991" t="s">
        <v>250</v>
      </c>
      <c r="C2991" t="s">
        <v>2336</v>
      </c>
      <c r="E2991">
        <v>2015</v>
      </c>
      <c r="F2991" s="10">
        <v>42369</v>
      </c>
      <c r="G2991" t="s">
        <v>489</v>
      </c>
      <c r="H2991" t="s">
        <v>474</v>
      </c>
      <c r="I2991" t="s">
        <v>557</v>
      </c>
      <c r="J2991">
        <v>445241000</v>
      </c>
      <c r="K2991">
        <v>314415084.32002699</v>
      </c>
    </row>
    <row r="2992" spans="1:11" x14ac:dyDescent="0.25">
      <c r="A2992">
        <v>1364</v>
      </c>
      <c r="B2992" t="s">
        <v>250</v>
      </c>
      <c r="C2992" t="s">
        <v>2337</v>
      </c>
      <c r="E2992">
        <v>2015</v>
      </c>
      <c r="F2992" s="10">
        <v>42369</v>
      </c>
      <c r="G2992" t="s">
        <v>489</v>
      </c>
      <c r="H2992" t="s">
        <v>474</v>
      </c>
      <c r="I2992" t="s">
        <v>557</v>
      </c>
      <c r="J2992">
        <v>56649000</v>
      </c>
      <c r="K2992">
        <v>40003728.568674512</v>
      </c>
    </row>
    <row r="2993" spans="1:11" x14ac:dyDescent="0.25">
      <c r="A2993">
        <v>764</v>
      </c>
      <c r="B2993" t="s">
        <v>251</v>
      </c>
      <c r="C2993" t="s">
        <v>436</v>
      </c>
      <c r="E2993">
        <v>2016</v>
      </c>
      <c r="F2993" s="10">
        <v>42735</v>
      </c>
      <c r="G2993" t="s">
        <v>489</v>
      </c>
      <c r="H2993" t="s">
        <v>474</v>
      </c>
      <c r="I2993" t="s">
        <v>557</v>
      </c>
      <c r="J2993">
        <v>5565000</v>
      </c>
      <c r="K2993">
        <v>3850640.8047527908</v>
      </c>
    </row>
    <row r="2994" spans="1:11" x14ac:dyDescent="0.25">
      <c r="A2994">
        <v>764</v>
      </c>
      <c r="B2994" t="s">
        <v>251</v>
      </c>
      <c r="C2994" t="s">
        <v>2336</v>
      </c>
      <c r="E2994">
        <v>2016</v>
      </c>
      <c r="F2994" s="10">
        <v>42735</v>
      </c>
      <c r="G2994" t="s">
        <v>489</v>
      </c>
      <c r="H2994" t="s">
        <v>474</v>
      </c>
      <c r="I2994" t="s">
        <v>557</v>
      </c>
      <c r="J2994">
        <v>27433000</v>
      </c>
      <c r="K2994">
        <v>18981963.916762501</v>
      </c>
    </row>
    <row r="2995" spans="1:11" x14ac:dyDescent="0.25">
      <c r="A2995">
        <v>764</v>
      </c>
      <c r="B2995" t="s">
        <v>251</v>
      </c>
      <c r="C2995" t="s">
        <v>2337</v>
      </c>
      <c r="E2995">
        <v>2016</v>
      </c>
      <c r="F2995" s="10">
        <v>42735</v>
      </c>
      <c r="G2995" t="s">
        <v>489</v>
      </c>
      <c r="H2995" t="s">
        <v>474</v>
      </c>
      <c r="I2995" t="s">
        <v>557</v>
      </c>
      <c r="J2995">
        <v>3240000</v>
      </c>
      <c r="K2995">
        <v>2241882.5170528376</v>
      </c>
    </row>
    <row r="2996" spans="1:11" x14ac:dyDescent="0.25">
      <c r="A2996">
        <v>764</v>
      </c>
      <c r="B2996" t="s">
        <v>251</v>
      </c>
      <c r="C2996" t="s">
        <v>490</v>
      </c>
      <c r="E2996">
        <v>2016</v>
      </c>
      <c r="F2996" s="10">
        <v>42735</v>
      </c>
      <c r="G2996" t="s">
        <v>489</v>
      </c>
      <c r="H2996" t="s">
        <v>474</v>
      </c>
      <c r="I2996" t="s">
        <v>557</v>
      </c>
      <c r="J2996">
        <v>455000</v>
      </c>
      <c r="K2996">
        <v>314832.26705525961</v>
      </c>
    </row>
    <row r="2997" spans="1:11" x14ac:dyDescent="0.25">
      <c r="A2997">
        <v>764</v>
      </c>
      <c r="B2997" t="s">
        <v>251</v>
      </c>
      <c r="C2997" t="s">
        <v>434</v>
      </c>
      <c r="E2997">
        <v>2016</v>
      </c>
      <c r="F2997" s="10">
        <v>42735</v>
      </c>
      <c r="G2997" t="s">
        <v>489</v>
      </c>
      <c r="H2997" t="s">
        <v>474</v>
      </c>
      <c r="I2997" t="s">
        <v>557</v>
      </c>
      <c r="J2997">
        <v>174000</v>
      </c>
      <c r="K2997">
        <v>120397.39443431907</v>
      </c>
    </row>
    <row r="2998" spans="1:11" x14ac:dyDescent="0.25">
      <c r="A2998">
        <v>764</v>
      </c>
      <c r="B2998" t="s">
        <v>251</v>
      </c>
      <c r="C2998" t="s">
        <v>491</v>
      </c>
      <c r="E2998">
        <v>2016</v>
      </c>
      <c r="F2998" s="10">
        <v>42735</v>
      </c>
      <c r="G2998" t="s">
        <v>489</v>
      </c>
      <c r="H2998" t="s">
        <v>474</v>
      </c>
      <c r="I2998" t="s">
        <v>557</v>
      </c>
      <c r="J2998">
        <v>1696000</v>
      </c>
      <c r="K2998">
        <v>1173528.6262103743</v>
      </c>
    </row>
    <row r="2999" spans="1:11" x14ac:dyDescent="0.25">
      <c r="A2999">
        <v>835</v>
      </c>
      <c r="B2999" t="s">
        <v>253</v>
      </c>
      <c r="C2999" t="s">
        <v>2336</v>
      </c>
      <c r="E2999">
        <v>2016</v>
      </c>
      <c r="F2999" s="10">
        <v>42735</v>
      </c>
      <c r="G2999" t="s">
        <v>489</v>
      </c>
      <c r="H2999" t="s">
        <v>474</v>
      </c>
      <c r="I2999" t="s">
        <v>557</v>
      </c>
      <c r="J2999">
        <v>4132883000</v>
      </c>
      <c r="K2999">
        <v>2859703130.470643</v>
      </c>
    </row>
    <row r="3000" spans="1:11" x14ac:dyDescent="0.25">
      <c r="A3000">
        <v>835</v>
      </c>
      <c r="B3000" t="s">
        <v>253</v>
      </c>
      <c r="C3000" t="s">
        <v>2337</v>
      </c>
      <c r="E3000">
        <v>2016</v>
      </c>
      <c r="F3000" s="10">
        <v>42735</v>
      </c>
      <c r="G3000" t="s">
        <v>489</v>
      </c>
      <c r="H3000" t="s">
        <v>474</v>
      </c>
      <c r="I3000" t="s">
        <v>557</v>
      </c>
      <c r="J3000">
        <v>348028000</v>
      </c>
      <c r="K3000">
        <v>240814163.16199538</v>
      </c>
    </row>
    <row r="3001" spans="1:11" x14ac:dyDescent="0.25">
      <c r="A3001">
        <v>836</v>
      </c>
      <c r="B3001" t="s">
        <v>252</v>
      </c>
      <c r="C3001" t="s">
        <v>436</v>
      </c>
      <c r="E3001">
        <v>2016</v>
      </c>
      <c r="F3001" s="10">
        <v>42735</v>
      </c>
      <c r="G3001" t="s">
        <v>489</v>
      </c>
      <c r="H3001" t="s">
        <v>474</v>
      </c>
      <c r="I3001" t="s">
        <v>557</v>
      </c>
      <c r="J3001">
        <v>1282317000</v>
      </c>
      <c r="K3001">
        <v>887285204.82087779</v>
      </c>
    </row>
    <row r="3002" spans="1:11" x14ac:dyDescent="0.25">
      <c r="A3002">
        <v>836</v>
      </c>
      <c r="B3002" t="s">
        <v>252</v>
      </c>
      <c r="C3002" t="s">
        <v>2336</v>
      </c>
      <c r="E3002">
        <v>2016</v>
      </c>
      <c r="F3002" s="10">
        <v>42735</v>
      </c>
      <c r="G3002" t="s">
        <v>489</v>
      </c>
      <c r="H3002" t="s">
        <v>474</v>
      </c>
      <c r="I3002" t="s">
        <v>557</v>
      </c>
      <c r="J3002">
        <v>7907048000</v>
      </c>
      <c r="K3002">
        <v>5471195269.3511133</v>
      </c>
    </row>
    <row r="3003" spans="1:11" x14ac:dyDescent="0.25">
      <c r="A3003">
        <v>836</v>
      </c>
      <c r="B3003" t="s">
        <v>252</v>
      </c>
      <c r="C3003" t="s">
        <v>2337</v>
      </c>
      <c r="E3003">
        <v>2016</v>
      </c>
      <c r="F3003" s="10">
        <v>42735</v>
      </c>
      <c r="G3003" t="s">
        <v>489</v>
      </c>
      <c r="H3003" t="s">
        <v>474</v>
      </c>
      <c r="I3003" t="s">
        <v>557</v>
      </c>
      <c r="J3003">
        <v>437154000</v>
      </c>
      <c r="K3003">
        <v>302483922.79620874</v>
      </c>
    </row>
    <row r="3004" spans="1:11" x14ac:dyDescent="0.25">
      <c r="A3004">
        <v>1141</v>
      </c>
      <c r="B3004" t="s">
        <v>248</v>
      </c>
      <c r="C3004" t="s">
        <v>436</v>
      </c>
      <c r="E3004">
        <v>2016</v>
      </c>
      <c r="F3004" s="10">
        <v>42735</v>
      </c>
      <c r="G3004" t="s">
        <v>489</v>
      </c>
      <c r="H3004" t="s">
        <v>474</v>
      </c>
      <c r="I3004" t="s">
        <v>557</v>
      </c>
      <c r="J3004">
        <v>180679000</v>
      </c>
      <c r="K3004">
        <v>125018855.33907089</v>
      </c>
    </row>
    <row r="3005" spans="1:11" x14ac:dyDescent="0.25">
      <c r="A3005">
        <v>1141</v>
      </c>
      <c r="B3005" t="s">
        <v>248</v>
      </c>
      <c r="C3005" t="s">
        <v>2336</v>
      </c>
      <c r="E3005">
        <v>2016</v>
      </c>
      <c r="F3005" s="10">
        <v>42735</v>
      </c>
      <c r="G3005" t="s">
        <v>489</v>
      </c>
      <c r="H3005" t="s">
        <v>474</v>
      </c>
      <c r="I3005" t="s">
        <v>557</v>
      </c>
      <c r="J3005">
        <v>544555000</v>
      </c>
      <c r="K3005">
        <v>376798868.54126793</v>
      </c>
    </row>
    <row r="3006" spans="1:11" x14ac:dyDescent="0.25">
      <c r="A3006">
        <v>1141</v>
      </c>
      <c r="B3006" t="s">
        <v>248</v>
      </c>
      <c r="C3006" t="s">
        <v>2337</v>
      </c>
      <c r="E3006">
        <v>2016</v>
      </c>
      <c r="F3006" s="10">
        <v>42735</v>
      </c>
      <c r="G3006" t="s">
        <v>489</v>
      </c>
      <c r="H3006" t="s">
        <v>474</v>
      </c>
      <c r="I3006" t="s">
        <v>557</v>
      </c>
      <c r="J3006">
        <v>101956000</v>
      </c>
      <c r="K3006">
        <v>70547337.62612319</v>
      </c>
    </row>
    <row r="3007" spans="1:11" x14ac:dyDescent="0.25">
      <c r="A3007">
        <v>1364</v>
      </c>
      <c r="B3007" t="s">
        <v>250</v>
      </c>
      <c r="C3007" t="s">
        <v>436</v>
      </c>
      <c r="E3007">
        <v>2016</v>
      </c>
      <c r="F3007" s="10">
        <v>42735</v>
      </c>
      <c r="G3007" t="s">
        <v>489</v>
      </c>
      <c r="H3007" t="s">
        <v>474</v>
      </c>
      <c r="I3007" t="s">
        <v>557</v>
      </c>
      <c r="J3007">
        <v>128479000</v>
      </c>
      <c r="K3007">
        <v>88899637.008775175</v>
      </c>
    </row>
    <row r="3008" spans="1:11" x14ac:dyDescent="0.25">
      <c r="A3008">
        <v>1364</v>
      </c>
      <c r="B3008" t="s">
        <v>250</v>
      </c>
      <c r="C3008" t="s">
        <v>2336</v>
      </c>
      <c r="E3008">
        <v>2016</v>
      </c>
      <c r="F3008" s="10">
        <v>42735</v>
      </c>
      <c r="G3008" t="s">
        <v>489</v>
      </c>
      <c r="H3008" t="s">
        <v>474</v>
      </c>
      <c r="I3008" t="s">
        <v>557</v>
      </c>
      <c r="J3008">
        <v>986978000</v>
      </c>
      <c r="K3008">
        <v>682928618.1838814</v>
      </c>
    </row>
    <row r="3009" spans="1:11" x14ac:dyDescent="0.25">
      <c r="A3009">
        <v>1364</v>
      </c>
      <c r="B3009" t="s">
        <v>250</v>
      </c>
      <c r="C3009" t="s">
        <v>2337</v>
      </c>
      <c r="E3009">
        <v>2016</v>
      </c>
      <c r="F3009" s="10">
        <v>42735</v>
      </c>
      <c r="G3009" t="s">
        <v>489</v>
      </c>
      <c r="H3009" t="s">
        <v>474</v>
      </c>
      <c r="I3009" t="s">
        <v>557</v>
      </c>
      <c r="J3009">
        <v>10537000</v>
      </c>
      <c r="K3009">
        <v>7290961.7537610345</v>
      </c>
    </row>
    <row r="3010" spans="1:11" x14ac:dyDescent="0.25">
      <c r="A3010">
        <v>764</v>
      </c>
      <c r="B3010" t="s">
        <v>251</v>
      </c>
      <c r="C3010" t="s">
        <v>436</v>
      </c>
      <c r="E3010">
        <v>2017</v>
      </c>
      <c r="F3010" s="10">
        <v>43100</v>
      </c>
      <c r="G3010" t="s">
        <v>489</v>
      </c>
      <c r="H3010" t="s">
        <v>474</v>
      </c>
      <c r="I3010" t="s">
        <v>557</v>
      </c>
      <c r="J3010">
        <v>49567000</v>
      </c>
      <c r="K3010">
        <v>37097910.131852619</v>
      </c>
    </row>
    <row r="3011" spans="1:11" x14ac:dyDescent="0.25">
      <c r="A3011">
        <v>764</v>
      </c>
      <c r="B3011" t="s">
        <v>251</v>
      </c>
      <c r="C3011" t="s">
        <v>2336</v>
      </c>
      <c r="E3011">
        <v>2017</v>
      </c>
      <c r="F3011" s="10">
        <v>43100</v>
      </c>
      <c r="G3011" t="s">
        <v>489</v>
      </c>
      <c r="H3011" t="s">
        <v>474</v>
      </c>
      <c r="I3011" t="s">
        <v>557</v>
      </c>
      <c r="J3011">
        <v>132017000</v>
      </c>
      <c r="K3011">
        <v>98806762.601666167</v>
      </c>
    </row>
    <row r="3012" spans="1:11" x14ac:dyDescent="0.25">
      <c r="A3012">
        <v>764</v>
      </c>
      <c r="B3012" t="s">
        <v>251</v>
      </c>
      <c r="C3012" t="s">
        <v>2337</v>
      </c>
      <c r="E3012">
        <v>2017</v>
      </c>
      <c r="F3012" s="10">
        <v>43100</v>
      </c>
      <c r="G3012" t="s">
        <v>489</v>
      </c>
      <c r="H3012" t="s">
        <v>474</v>
      </c>
      <c r="I3012" t="s">
        <v>557</v>
      </c>
      <c r="J3012">
        <v>7663000</v>
      </c>
      <c r="K3012">
        <v>5735293.347194436</v>
      </c>
    </row>
    <row r="3013" spans="1:11" x14ac:dyDescent="0.25">
      <c r="A3013">
        <v>764</v>
      </c>
      <c r="B3013" t="s">
        <v>251</v>
      </c>
      <c r="C3013" t="s">
        <v>490</v>
      </c>
      <c r="E3013">
        <v>2017</v>
      </c>
      <c r="F3013" s="10">
        <v>43100</v>
      </c>
      <c r="G3013" t="s">
        <v>489</v>
      </c>
      <c r="H3013" t="s">
        <v>474</v>
      </c>
      <c r="I3013" t="s">
        <v>557</v>
      </c>
      <c r="J3013">
        <v>18461000</v>
      </c>
      <c r="K3013">
        <v>13816945.123653462</v>
      </c>
    </row>
    <row r="3014" spans="1:11" x14ac:dyDescent="0.25">
      <c r="A3014">
        <v>764</v>
      </c>
      <c r="B3014" t="s">
        <v>251</v>
      </c>
      <c r="C3014" t="s">
        <v>434</v>
      </c>
      <c r="E3014">
        <v>2017</v>
      </c>
      <c r="F3014" s="10">
        <v>43100</v>
      </c>
      <c r="G3014" t="s">
        <v>489</v>
      </c>
      <c r="H3014" t="s">
        <v>474</v>
      </c>
      <c r="I3014" t="s">
        <v>557</v>
      </c>
      <c r="J3014">
        <v>17066000</v>
      </c>
      <c r="K3014">
        <v>12772871.755607497</v>
      </c>
    </row>
    <row r="3015" spans="1:11" x14ac:dyDescent="0.25">
      <c r="A3015">
        <v>764</v>
      </c>
      <c r="B3015" t="s">
        <v>251</v>
      </c>
      <c r="C3015" t="s">
        <v>491</v>
      </c>
      <c r="E3015">
        <v>2017</v>
      </c>
      <c r="F3015" s="10">
        <v>43100</v>
      </c>
      <c r="G3015" t="s">
        <v>489</v>
      </c>
      <c r="H3015" t="s">
        <v>474</v>
      </c>
      <c r="I3015" t="s">
        <v>557</v>
      </c>
      <c r="J3015">
        <v>6377000</v>
      </c>
      <c r="K3015">
        <v>4772799.9053972224</v>
      </c>
    </row>
    <row r="3016" spans="1:11" x14ac:dyDescent="0.25">
      <c r="A3016">
        <v>835</v>
      </c>
      <c r="B3016" t="s">
        <v>253</v>
      </c>
      <c r="C3016" t="s">
        <v>436</v>
      </c>
      <c r="E3016">
        <v>2017</v>
      </c>
      <c r="F3016" s="10">
        <v>43100</v>
      </c>
      <c r="G3016" t="s">
        <v>489</v>
      </c>
      <c r="H3016" t="s">
        <v>474</v>
      </c>
      <c r="I3016" t="s">
        <v>557</v>
      </c>
      <c r="J3016">
        <v>999492000</v>
      </c>
      <c r="K3016">
        <v>748059482.99283063</v>
      </c>
    </row>
    <row r="3017" spans="1:11" x14ac:dyDescent="0.25">
      <c r="A3017">
        <v>835</v>
      </c>
      <c r="B3017" t="s">
        <v>253</v>
      </c>
      <c r="C3017" t="s">
        <v>2336</v>
      </c>
      <c r="E3017">
        <v>2017</v>
      </c>
      <c r="F3017" s="10">
        <v>43100</v>
      </c>
      <c r="G3017" t="s">
        <v>489</v>
      </c>
      <c r="H3017" t="s">
        <v>474</v>
      </c>
      <c r="I3017" t="s">
        <v>557</v>
      </c>
      <c r="J3017">
        <v>5699595000</v>
      </c>
      <c r="K3017">
        <v>4265803116.9519343</v>
      </c>
    </row>
    <row r="3018" spans="1:11" x14ac:dyDescent="0.25">
      <c r="A3018">
        <v>835</v>
      </c>
      <c r="B3018" t="s">
        <v>253</v>
      </c>
      <c r="C3018" t="s">
        <v>2337</v>
      </c>
      <c r="E3018">
        <v>2017</v>
      </c>
      <c r="F3018" s="10">
        <v>43100</v>
      </c>
      <c r="G3018" t="s">
        <v>489</v>
      </c>
      <c r="H3018" t="s">
        <v>474</v>
      </c>
      <c r="I3018" t="s">
        <v>557</v>
      </c>
      <c r="J3018">
        <v>140037000</v>
      </c>
      <c r="K3018">
        <v>104809248.91831753</v>
      </c>
    </row>
    <row r="3019" spans="1:11" x14ac:dyDescent="0.25">
      <c r="A3019">
        <v>835</v>
      </c>
      <c r="B3019" t="s">
        <v>253</v>
      </c>
      <c r="C3019" t="s">
        <v>490</v>
      </c>
      <c r="E3019">
        <v>2017</v>
      </c>
      <c r="F3019" s="10">
        <v>43100</v>
      </c>
      <c r="G3019" t="s">
        <v>489</v>
      </c>
      <c r="H3019" t="s">
        <v>474</v>
      </c>
      <c r="I3019" t="s">
        <v>557</v>
      </c>
      <c r="J3019">
        <v>409418000</v>
      </c>
      <c r="K3019">
        <v>306424681.14598089</v>
      </c>
    </row>
    <row r="3020" spans="1:11" x14ac:dyDescent="0.25">
      <c r="A3020">
        <v>835</v>
      </c>
      <c r="B3020" t="s">
        <v>253</v>
      </c>
      <c r="C3020" t="s">
        <v>434</v>
      </c>
      <c r="E3020">
        <v>2017</v>
      </c>
      <c r="F3020" s="10">
        <v>43100</v>
      </c>
      <c r="G3020" t="s">
        <v>489</v>
      </c>
      <c r="H3020" t="s">
        <v>474</v>
      </c>
      <c r="I3020" t="s">
        <v>557</v>
      </c>
      <c r="J3020">
        <v>360729000</v>
      </c>
      <c r="K3020">
        <v>269983901.06226045</v>
      </c>
    </row>
    <row r="3021" spans="1:11" x14ac:dyDescent="0.25">
      <c r="A3021">
        <v>835</v>
      </c>
      <c r="B3021" t="s">
        <v>253</v>
      </c>
      <c r="C3021" t="s">
        <v>491</v>
      </c>
      <c r="E3021">
        <v>2017</v>
      </c>
      <c r="F3021" s="10">
        <v>43100</v>
      </c>
      <c r="G3021" t="s">
        <v>489</v>
      </c>
      <c r="H3021" t="s">
        <v>474</v>
      </c>
      <c r="I3021" t="s">
        <v>557</v>
      </c>
      <c r="J3021">
        <v>89308000</v>
      </c>
      <c r="K3021">
        <v>66841651.866271786</v>
      </c>
    </row>
    <row r="3022" spans="1:11" x14ac:dyDescent="0.25">
      <c r="A3022">
        <v>836</v>
      </c>
      <c r="B3022" t="s">
        <v>252</v>
      </c>
      <c r="C3022" t="s">
        <v>436</v>
      </c>
      <c r="E3022">
        <v>2017</v>
      </c>
      <c r="F3022" s="10">
        <v>43100</v>
      </c>
      <c r="G3022" t="s">
        <v>489</v>
      </c>
      <c r="H3022" t="s">
        <v>474</v>
      </c>
      <c r="I3022" t="s">
        <v>557</v>
      </c>
      <c r="J3022">
        <v>1384177000</v>
      </c>
      <c r="K3022">
        <v>1035973005.2772481</v>
      </c>
    </row>
    <row r="3023" spans="1:11" x14ac:dyDescent="0.25">
      <c r="A3023">
        <v>836</v>
      </c>
      <c r="B3023" t="s">
        <v>252</v>
      </c>
      <c r="C3023" t="s">
        <v>2336</v>
      </c>
      <c r="E3023">
        <v>2017</v>
      </c>
      <c r="F3023" s="10">
        <v>43100</v>
      </c>
      <c r="G3023" t="s">
        <v>489</v>
      </c>
      <c r="H3023" t="s">
        <v>474</v>
      </c>
      <c r="I3023" t="s">
        <v>557</v>
      </c>
      <c r="J3023">
        <v>8345605000</v>
      </c>
      <c r="K3023">
        <v>6246182022.0295734</v>
      </c>
    </row>
    <row r="3024" spans="1:11" x14ac:dyDescent="0.25">
      <c r="A3024">
        <v>836</v>
      </c>
      <c r="B3024" t="s">
        <v>252</v>
      </c>
      <c r="C3024" t="s">
        <v>2337</v>
      </c>
      <c r="E3024">
        <v>2017</v>
      </c>
      <c r="F3024" s="10">
        <v>43100</v>
      </c>
      <c r="G3024" t="s">
        <v>489</v>
      </c>
      <c r="H3024" t="s">
        <v>474</v>
      </c>
      <c r="I3024" t="s">
        <v>557</v>
      </c>
      <c r="J3024">
        <v>244712000</v>
      </c>
      <c r="K3024">
        <v>183152173.50628278</v>
      </c>
    </row>
    <row r="3025" spans="1:11" x14ac:dyDescent="0.25">
      <c r="A3025">
        <v>836</v>
      </c>
      <c r="B3025" t="s">
        <v>252</v>
      </c>
      <c r="C3025" t="s">
        <v>490</v>
      </c>
      <c r="E3025">
        <v>2017</v>
      </c>
      <c r="F3025" s="10">
        <v>43100</v>
      </c>
      <c r="G3025" t="s">
        <v>489</v>
      </c>
      <c r="H3025" t="s">
        <v>474</v>
      </c>
      <c r="I3025" t="s">
        <v>557</v>
      </c>
      <c r="J3025">
        <v>525782000</v>
      </c>
      <c r="K3025">
        <v>393516117.27451193</v>
      </c>
    </row>
    <row r="3026" spans="1:11" x14ac:dyDescent="0.25">
      <c r="A3026">
        <v>836</v>
      </c>
      <c r="B3026" t="s">
        <v>252</v>
      </c>
      <c r="C3026" t="s">
        <v>434</v>
      </c>
      <c r="E3026">
        <v>2017</v>
      </c>
      <c r="F3026" s="10">
        <v>43100</v>
      </c>
      <c r="G3026" t="s">
        <v>489</v>
      </c>
      <c r="H3026" t="s">
        <v>474</v>
      </c>
      <c r="I3026" t="s">
        <v>557</v>
      </c>
      <c r="J3026">
        <v>546292000</v>
      </c>
      <c r="K3026">
        <v>408866615.32370389</v>
      </c>
    </row>
    <row r="3027" spans="1:11" x14ac:dyDescent="0.25">
      <c r="A3027">
        <v>836</v>
      </c>
      <c r="B3027" t="s">
        <v>252</v>
      </c>
      <c r="C3027" t="s">
        <v>491</v>
      </c>
      <c r="E3027">
        <v>2017</v>
      </c>
      <c r="F3027" s="10">
        <v>43100</v>
      </c>
      <c r="G3027" t="s">
        <v>489</v>
      </c>
      <c r="H3027" t="s">
        <v>474</v>
      </c>
      <c r="I3027" t="s">
        <v>557</v>
      </c>
      <c r="J3027">
        <v>67391000</v>
      </c>
      <c r="K3027">
        <v>50438099.172749609</v>
      </c>
    </row>
    <row r="3028" spans="1:11" x14ac:dyDescent="0.25">
      <c r="A3028">
        <v>1141</v>
      </c>
      <c r="B3028" t="s">
        <v>248</v>
      </c>
      <c r="C3028" t="s">
        <v>436</v>
      </c>
      <c r="E3028">
        <v>2017</v>
      </c>
      <c r="F3028" s="10">
        <v>43100</v>
      </c>
      <c r="G3028" t="s">
        <v>489</v>
      </c>
      <c r="H3028" t="s">
        <v>474</v>
      </c>
      <c r="I3028" t="s">
        <v>557</v>
      </c>
      <c r="J3028">
        <v>231273000</v>
      </c>
      <c r="K3028">
        <v>173093892.50759476</v>
      </c>
    </row>
    <row r="3029" spans="1:11" x14ac:dyDescent="0.25">
      <c r="A3029">
        <v>1141</v>
      </c>
      <c r="B3029" t="s">
        <v>248</v>
      </c>
      <c r="C3029" t="s">
        <v>2336</v>
      </c>
      <c r="E3029">
        <v>2017</v>
      </c>
      <c r="F3029" s="10">
        <v>43100</v>
      </c>
      <c r="G3029" t="s">
        <v>489</v>
      </c>
      <c r="H3029" t="s">
        <v>474</v>
      </c>
      <c r="I3029" t="s">
        <v>557</v>
      </c>
      <c r="J3029">
        <v>908768000</v>
      </c>
      <c r="K3029">
        <v>680158040.52501547</v>
      </c>
    </row>
    <row r="3030" spans="1:11" x14ac:dyDescent="0.25">
      <c r="A3030">
        <v>1141</v>
      </c>
      <c r="B3030" t="s">
        <v>248</v>
      </c>
      <c r="C3030" t="s">
        <v>2337</v>
      </c>
      <c r="E3030">
        <v>2017</v>
      </c>
      <c r="F3030" s="10">
        <v>43100</v>
      </c>
      <c r="G3030" t="s">
        <v>489</v>
      </c>
      <c r="H3030" t="s">
        <v>474</v>
      </c>
      <c r="I3030" t="s">
        <v>557</v>
      </c>
      <c r="J3030">
        <v>127345000</v>
      </c>
      <c r="K3030">
        <v>95310052.368325129</v>
      </c>
    </row>
    <row r="3031" spans="1:11" x14ac:dyDescent="0.25">
      <c r="A3031">
        <v>1141</v>
      </c>
      <c r="B3031" t="s">
        <v>248</v>
      </c>
      <c r="C3031" t="s">
        <v>490</v>
      </c>
      <c r="E3031">
        <v>2017</v>
      </c>
      <c r="F3031" s="10">
        <v>43100</v>
      </c>
      <c r="G3031" t="s">
        <v>489</v>
      </c>
      <c r="H3031" t="s">
        <v>474</v>
      </c>
      <c r="I3031" t="s">
        <v>557</v>
      </c>
      <c r="J3031">
        <v>30505000</v>
      </c>
      <c r="K3031">
        <v>22831152.75429548</v>
      </c>
    </row>
    <row r="3032" spans="1:11" x14ac:dyDescent="0.25">
      <c r="A3032">
        <v>1141</v>
      </c>
      <c r="B3032" t="s">
        <v>248</v>
      </c>
      <c r="C3032" t="s">
        <v>434</v>
      </c>
      <c r="E3032">
        <v>2017</v>
      </c>
      <c r="F3032" s="10">
        <v>43100</v>
      </c>
      <c r="G3032" t="s">
        <v>489</v>
      </c>
      <c r="H3032" t="s">
        <v>474</v>
      </c>
      <c r="I3032" t="s">
        <v>557</v>
      </c>
      <c r="J3032">
        <v>23886000</v>
      </c>
      <c r="K3032">
        <v>17877230.443832219</v>
      </c>
    </row>
    <row r="3033" spans="1:11" x14ac:dyDescent="0.25">
      <c r="A3033">
        <v>1141</v>
      </c>
      <c r="B3033" t="s">
        <v>248</v>
      </c>
      <c r="C3033" t="s">
        <v>491</v>
      </c>
      <c r="E3033">
        <v>2017</v>
      </c>
      <c r="F3033" s="10">
        <v>43100</v>
      </c>
      <c r="G3033" t="s">
        <v>489</v>
      </c>
      <c r="H3033" t="s">
        <v>474</v>
      </c>
      <c r="I3033" t="s">
        <v>557</v>
      </c>
      <c r="J3033">
        <v>49537000</v>
      </c>
      <c r="K3033">
        <v>37075456.941141948</v>
      </c>
    </row>
    <row r="3034" spans="1:11" x14ac:dyDescent="0.25">
      <c r="A3034">
        <v>1364</v>
      </c>
      <c r="B3034" t="s">
        <v>250</v>
      </c>
      <c r="C3034" t="s">
        <v>436</v>
      </c>
      <c r="E3034">
        <v>2017</v>
      </c>
      <c r="F3034" s="10">
        <v>43100</v>
      </c>
      <c r="G3034" t="s">
        <v>489</v>
      </c>
      <c r="H3034" t="s">
        <v>474</v>
      </c>
      <c r="I3034" t="s">
        <v>557</v>
      </c>
      <c r="J3034">
        <v>-31606000</v>
      </c>
      <c r="K3034">
        <v>-23655184.853376921</v>
      </c>
    </row>
    <row r="3035" spans="1:11" x14ac:dyDescent="0.25">
      <c r="A3035">
        <v>1364</v>
      </c>
      <c r="B3035" t="s">
        <v>250</v>
      </c>
      <c r="C3035" t="s">
        <v>2336</v>
      </c>
      <c r="E3035">
        <v>2017</v>
      </c>
      <c r="F3035" s="10">
        <v>43100</v>
      </c>
      <c r="G3035" t="s">
        <v>489</v>
      </c>
      <c r="H3035" t="s">
        <v>474</v>
      </c>
      <c r="I3035" t="s">
        <v>557</v>
      </c>
      <c r="J3035">
        <v>353629000</v>
      </c>
      <c r="K3035">
        <v>264669979.26073617</v>
      </c>
    </row>
    <row r="3036" spans="1:11" x14ac:dyDescent="0.25">
      <c r="A3036">
        <v>1364</v>
      </c>
      <c r="B3036" t="s">
        <v>250</v>
      </c>
      <c r="C3036" t="s">
        <v>2337</v>
      </c>
      <c r="E3036">
        <v>2017</v>
      </c>
      <c r="F3036" s="10">
        <v>43100</v>
      </c>
      <c r="G3036" t="s">
        <v>489</v>
      </c>
      <c r="H3036" t="s">
        <v>474</v>
      </c>
      <c r="I3036" t="s">
        <v>557</v>
      </c>
      <c r="J3036">
        <v>-115560000</v>
      </c>
      <c r="K3036">
        <v>-86489690.617485195</v>
      </c>
    </row>
    <row r="3037" spans="1:11" x14ac:dyDescent="0.25">
      <c r="A3037">
        <v>1364</v>
      </c>
      <c r="B3037" t="s">
        <v>250</v>
      </c>
      <c r="C3037" t="s">
        <v>490</v>
      </c>
      <c r="E3037">
        <v>2017</v>
      </c>
      <c r="F3037" s="10">
        <v>43100</v>
      </c>
      <c r="G3037" t="s">
        <v>489</v>
      </c>
      <c r="H3037" t="s">
        <v>474</v>
      </c>
      <c r="I3037" t="s">
        <v>557</v>
      </c>
      <c r="J3037">
        <v>58450000</v>
      </c>
      <c r="K3037">
        <v>43746299.901280798</v>
      </c>
    </row>
    <row r="3038" spans="1:11" x14ac:dyDescent="0.25">
      <c r="A3038">
        <v>1364</v>
      </c>
      <c r="B3038" t="s">
        <v>250</v>
      </c>
      <c r="C3038" t="s">
        <v>434</v>
      </c>
      <c r="E3038">
        <v>2017</v>
      </c>
      <c r="F3038" s="10">
        <v>43100</v>
      </c>
      <c r="G3038" t="s">
        <v>489</v>
      </c>
      <c r="H3038" t="s">
        <v>474</v>
      </c>
      <c r="I3038" t="s">
        <v>557</v>
      </c>
      <c r="J3038">
        <v>28920000</v>
      </c>
      <c r="K3038">
        <v>21644875.845081963</v>
      </c>
    </row>
    <row r="3039" spans="1:11" x14ac:dyDescent="0.25">
      <c r="A3039">
        <v>1364</v>
      </c>
      <c r="B3039" t="s">
        <v>250</v>
      </c>
      <c r="C3039" t="s">
        <v>491</v>
      </c>
      <c r="E3039">
        <v>2017</v>
      </c>
      <c r="F3039" s="10">
        <v>43100</v>
      </c>
      <c r="G3039" t="s">
        <v>489</v>
      </c>
      <c r="H3039" t="s">
        <v>474</v>
      </c>
      <c r="I3039" t="s">
        <v>557</v>
      </c>
      <c r="J3039">
        <v>-3416000</v>
      </c>
      <c r="K3039">
        <v>-2556669.9822544949</v>
      </c>
    </row>
    <row r="3040" spans="1:11" x14ac:dyDescent="0.25">
      <c r="A3040">
        <v>1978</v>
      </c>
      <c r="B3040" t="s">
        <v>283</v>
      </c>
      <c r="C3040" t="s">
        <v>436</v>
      </c>
      <c r="E3040">
        <v>2014</v>
      </c>
      <c r="F3040" s="10">
        <v>42004</v>
      </c>
      <c r="G3040" t="s">
        <v>489</v>
      </c>
      <c r="H3040" t="s">
        <v>474</v>
      </c>
      <c r="I3040" t="s">
        <v>558</v>
      </c>
      <c r="J3040">
        <v>2245736890</v>
      </c>
      <c r="K3040">
        <v>68317443.864073604</v>
      </c>
    </row>
    <row r="3041" spans="1:11" x14ac:dyDescent="0.25">
      <c r="A3041">
        <v>1978</v>
      </c>
      <c r="B3041" t="s">
        <v>283</v>
      </c>
      <c r="C3041" t="s">
        <v>2336</v>
      </c>
      <c r="E3041">
        <v>2014</v>
      </c>
      <c r="F3041" s="10">
        <v>42004</v>
      </c>
      <c r="G3041" t="s">
        <v>489</v>
      </c>
      <c r="H3041" t="s">
        <v>474</v>
      </c>
      <c r="I3041" t="s">
        <v>558</v>
      </c>
      <c r="J3041">
        <v>4242240130</v>
      </c>
      <c r="K3041">
        <v>129052963.96462335</v>
      </c>
    </row>
    <row r="3042" spans="1:11" x14ac:dyDescent="0.25">
      <c r="A3042">
        <v>1978</v>
      </c>
      <c r="B3042" t="s">
        <v>283</v>
      </c>
      <c r="C3042" t="s">
        <v>2337</v>
      </c>
      <c r="E3042">
        <v>2014</v>
      </c>
      <c r="F3042" s="10">
        <v>42004</v>
      </c>
      <c r="G3042" t="s">
        <v>489</v>
      </c>
      <c r="H3042" t="s">
        <v>474</v>
      </c>
      <c r="I3042" t="s">
        <v>558</v>
      </c>
      <c r="J3042">
        <v>1334450400</v>
      </c>
      <c r="K3042">
        <v>40595245.461453222</v>
      </c>
    </row>
    <row r="3043" spans="1:11" x14ac:dyDescent="0.25">
      <c r="A3043">
        <v>8110</v>
      </c>
      <c r="B3043" t="s">
        <v>285</v>
      </c>
      <c r="C3043" t="s">
        <v>436</v>
      </c>
      <c r="E3043">
        <v>2014</v>
      </c>
      <c r="F3043" s="10">
        <v>42004</v>
      </c>
      <c r="G3043" t="s">
        <v>489</v>
      </c>
      <c r="H3043" t="s">
        <v>474</v>
      </c>
      <c r="I3043" t="s">
        <v>558</v>
      </c>
      <c r="J3043">
        <v>4397289620</v>
      </c>
      <c r="K3043">
        <v>133769716.34839357</v>
      </c>
    </row>
    <row r="3044" spans="1:11" x14ac:dyDescent="0.25">
      <c r="A3044">
        <v>8110</v>
      </c>
      <c r="B3044" t="s">
        <v>285</v>
      </c>
      <c r="C3044" t="s">
        <v>2336</v>
      </c>
      <c r="E3044">
        <v>2014</v>
      </c>
      <c r="F3044" s="10">
        <v>42004</v>
      </c>
      <c r="G3044" t="s">
        <v>489</v>
      </c>
      <c r="H3044" t="s">
        <v>474</v>
      </c>
      <c r="I3044" t="s">
        <v>558</v>
      </c>
      <c r="J3044">
        <v>5382795920</v>
      </c>
      <c r="K3044">
        <v>163749751.68901661</v>
      </c>
    </row>
    <row r="3045" spans="1:11" x14ac:dyDescent="0.25">
      <c r="A3045">
        <v>8110</v>
      </c>
      <c r="B3045" t="s">
        <v>285</v>
      </c>
      <c r="C3045" t="s">
        <v>2337</v>
      </c>
      <c r="E3045">
        <v>2014</v>
      </c>
      <c r="F3045" s="10">
        <v>42004</v>
      </c>
      <c r="G3045" t="s">
        <v>489</v>
      </c>
      <c r="H3045" t="s">
        <v>474</v>
      </c>
      <c r="I3045" t="s">
        <v>558</v>
      </c>
      <c r="J3045">
        <v>2988212380</v>
      </c>
      <c r="K3045">
        <v>90904251.710706756</v>
      </c>
    </row>
    <row r="3046" spans="1:11" x14ac:dyDescent="0.25">
      <c r="A3046">
        <v>1978</v>
      </c>
      <c r="B3046" t="s">
        <v>283</v>
      </c>
      <c r="C3046" t="s">
        <v>436</v>
      </c>
      <c r="E3046">
        <v>2015</v>
      </c>
      <c r="F3046" s="10">
        <v>42369</v>
      </c>
      <c r="G3046" t="s">
        <v>489</v>
      </c>
      <c r="H3046" t="s">
        <v>474</v>
      </c>
      <c r="I3046" t="s">
        <v>558</v>
      </c>
      <c r="J3046">
        <v>2377222220</v>
      </c>
      <c r="K3046">
        <v>65941751.165419132</v>
      </c>
    </row>
    <row r="3047" spans="1:11" x14ac:dyDescent="0.25">
      <c r="A3047">
        <v>1978</v>
      </c>
      <c r="B3047" t="s">
        <v>283</v>
      </c>
      <c r="C3047" t="s">
        <v>2336</v>
      </c>
      <c r="E3047">
        <v>2015</v>
      </c>
      <c r="F3047" s="10">
        <v>42369</v>
      </c>
      <c r="G3047" t="s">
        <v>489</v>
      </c>
      <c r="H3047" t="s">
        <v>474</v>
      </c>
      <c r="I3047" t="s">
        <v>558</v>
      </c>
      <c r="J3047">
        <v>4366813940</v>
      </c>
      <c r="K3047">
        <v>121131022.49951354</v>
      </c>
    </row>
    <row r="3048" spans="1:11" x14ac:dyDescent="0.25">
      <c r="A3048">
        <v>1978</v>
      </c>
      <c r="B3048" t="s">
        <v>283</v>
      </c>
      <c r="C3048" t="s">
        <v>2337</v>
      </c>
      <c r="E3048">
        <v>2015</v>
      </c>
      <c r="F3048" s="10">
        <v>42369</v>
      </c>
      <c r="G3048" t="s">
        <v>489</v>
      </c>
      <c r="H3048" t="s">
        <v>474</v>
      </c>
      <c r="I3048" t="s">
        <v>558</v>
      </c>
      <c r="J3048">
        <v>1591239510</v>
      </c>
      <c r="K3048">
        <v>44139382.061220795</v>
      </c>
    </row>
    <row r="3049" spans="1:11" x14ac:dyDescent="0.25">
      <c r="A3049">
        <v>8110</v>
      </c>
      <c r="B3049" t="s">
        <v>285</v>
      </c>
      <c r="C3049" t="s">
        <v>436</v>
      </c>
      <c r="E3049">
        <v>2015</v>
      </c>
      <c r="F3049" s="10">
        <v>42369</v>
      </c>
      <c r="G3049" t="s">
        <v>489</v>
      </c>
      <c r="H3049" t="s">
        <v>474</v>
      </c>
      <c r="I3049" t="s">
        <v>558</v>
      </c>
      <c r="J3049">
        <v>4311432610</v>
      </c>
      <c r="K3049">
        <v>119594800.15927731</v>
      </c>
    </row>
    <row r="3050" spans="1:11" x14ac:dyDescent="0.25">
      <c r="A3050">
        <v>8110</v>
      </c>
      <c r="B3050" t="s">
        <v>285</v>
      </c>
      <c r="C3050" t="s">
        <v>2336</v>
      </c>
      <c r="E3050">
        <v>2015</v>
      </c>
      <c r="F3050" s="10">
        <v>42369</v>
      </c>
      <c r="G3050" t="s">
        <v>489</v>
      </c>
      <c r="H3050" t="s">
        <v>474</v>
      </c>
      <c r="I3050" t="s">
        <v>558</v>
      </c>
      <c r="J3050">
        <v>5429644920</v>
      </c>
      <c r="K3050">
        <v>150612883.90246582</v>
      </c>
    </row>
    <row r="3051" spans="1:11" x14ac:dyDescent="0.25">
      <c r="A3051">
        <v>8110</v>
      </c>
      <c r="B3051" t="s">
        <v>285</v>
      </c>
      <c r="C3051" t="s">
        <v>2337</v>
      </c>
      <c r="E3051">
        <v>2015</v>
      </c>
      <c r="F3051" s="10">
        <v>42369</v>
      </c>
      <c r="G3051" t="s">
        <v>489</v>
      </c>
      <c r="H3051" t="s">
        <v>474</v>
      </c>
      <c r="I3051" t="s">
        <v>558</v>
      </c>
      <c r="J3051">
        <v>2697603520</v>
      </c>
      <c r="K3051">
        <v>74828805.890430704</v>
      </c>
    </row>
    <row r="3052" spans="1:11" x14ac:dyDescent="0.25">
      <c r="A3052">
        <v>1978</v>
      </c>
      <c r="B3052" t="s">
        <v>283</v>
      </c>
      <c r="C3052" t="s">
        <v>436</v>
      </c>
      <c r="E3052">
        <v>2016</v>
      </c>
      <c r="F3052" s="10">
        <v>42735</v>
      </c>
      <c r="G3052" t="s">
        <v>489</v>
      </c>
      <c r="H3052" t="s">
        <v>474</v>
      </c>
      <c r="I3052" t="s">
        <v>558</v>
      </c>
      <c r="J3052">
        <v>2386315910</v>
      </c>
      <c r="K3052">
        <v>66675916.329505645</v>
      </c>
    </row>
    <row r="3053" spans="1:11" x14ac:dyDescent="0.25">
      <c r="A3053">
        <v>1978</v>
      </c>
      <c r="B3053" t="s">
        <v>283</v>
      </c>
      <c r="C3053" t="s">
        <v>2336</v>
      </c>
      <c r="E3053">
        <v>2016</v>
      </c>
      <c r="F3053" s="10">
        <v>42735</v>
      </c>
      <c r="G3053" t="s">
        <v>489</v>
      </c>
      <c r="H3053" t="s">
        <v>474</v>
      </c>
      <c r="I3053" t="s">
        <v>558</v>
      </c>
      <c r="J3053">
        <v>4413989387</v>
      </c>
      <c r="K3053">
        <v>123331024.95508984</v>
      </c>
    </row>
    <row r="3054" spans="1:11" x14ac:dyDescent="0.25">
      <c r="A3054">
        <v>1978</v>
      </c>
      <c r="B3054" t="s">
        <v>283</v>
      </c>
      <c r="C3054" t="s">
        <v>2337</v>
      </c>
      <c r="E3054">
        <v>2016</v>
      </c>
      <c r="F3054" s="10">
        <v>42735</v>
      </c>
      <c r="G3054" t="s">
        <v>489</v>
      </c>
      <c r="H3054" t="s">
        <v>474</v>
      </c>
      <c r="I3054" t="s">
        <v>558</v>
      </c>
      <c r="J3054">
        <v>1318608100</v>
      </c>
      <c r="K3054">
        <v>36843153.489685453</v>
      </c>
    </row>
    <row r="3055" spans="1:11" x14ac:dyDescent="0.25">
      <c r="A3055">
        <v>8110</v>
      </c>
      <c r="B3055" t="s">
        <v>285</v>
      </c>
      <c r="C3055" t="s">
        <v>436</v>
      </c>
      <c r="E3055">
        <v>2016</v>
      </c>
      <c r="F3055" s="10">
        <v>42735</v>
      </c>
      <c r="G3055" t="s">
        <v>489</v>
      </c>
      <c r="H3055" t="s">
        <v>474</v>
      </c>
      <c r="I3055" t="s">
        <v>558</v>
      </c>
      <c r="J3055">
        <v>4415490700</v>
      </c>
      <c r="K3055">
        <v>123372973.05573858</v>
      </c>
    </row>
    <row r="3056" spans="1:11" x14ac:dyDescent="0.25">
      <c r="A3056">
        <v>8110</v>
      </c>
      <c r="B3056" t="s">
        <v>285</v>
      </c>
      <c r="C3056" t="s">
        <v>2336</v>
      </c>
      <c r="E3056">
        <v>2016</v>
      </c>
      <c r="F3056" s="10">
        <v>42735</v>
      </c>
      <c r="G3056" t="s">
        <v>489</v>
      </c>
      <c r="H3056" t="s">
        <v>474</v>
      </c>
      <c r="I3056" t="s">
        <v>558</v>
      </c>
      <c r="J3056">
        <v>5378978500</v>
      </c>
      <c r="K3056">
        <v>150293730.55816811</v>
      </c>
    </row>
    <row r="3057" spans="1:11" x14ac:dyDescent="0.25">
      <c r="A3057">
        <v>8110</v>
      </c>
      <c r="B3057" t="s">
        <v>285</v>
      </c>
      <c r="C3057" t="s">
        <v>2337</v>
      </c>
      <c r="E3057">
        <v>2016</v>
      </c>
      <c r="F3057" s="10">
        <v>42735</v>
      </c>
      <c r="G3057" t="s">
        <v>489</v>
      </c>
      <c r="H3057" t="s">
        <v>474</v>
      </c>
      <c r="I3057" t="s">
        <v>558</v>
      </c>
      <c r="J3057">
        <v>2492486570</v>
      </c>
      <c r="K3057">
        <v>69642424.666957244</v>
      </c>
    </row>
    <row r="3058" spans="1:11" x14ac:dyDescent="0.25">
      <c r="A3058">
        <v>1978</v>
      </c>
      <c r="B3058" t="s">
        <v>283</v>
      </c>
      <c r="C3058" t="s">
        <v>436</v>
      </c>
      <c r="E3058">
        <v>2017</v>
      </c>
      <c r="F3058" s="10">
        <v>43100</v>
      </c>
      <c r="G3058" t="s">
        <v>489</v>
      </c>
      <c r="H3058" t="s">
        <v>474</v>
      </c>
      <c r="I3058" t="s">
        <v>558</v>
      </c>
      <c r="J3058">
        <v>2347330000</v>
      </c>
      <c r="K3058">
        <v>71960145.018394008</v>
      </c>
    </row>
    <row r="3059" spans="1:11" x14ac:dyDescent="0.25">
      <c r="A3059">
        <v>1978</v>
      </c>
      <c r="B3059" t="s">
        <v>283</v>
      </c>
      <c r="C3059" t="s">
        <v>2336</v>
      </c>
      <c r="E3059">
        <v>2017</v>
      </c>
      <c r="F3059" s="10">
        <v>43100</v>
      </c>
      <c r="G3059" t="s">
        <v>489</v>
      </c>
      <c r="H3059" t="s">
        <v>474</v>
      </c>
      <c r="I3059" t="s">
        <v>558</v>
      </c>
      <c r="J3059">
        <v>4356634787</v>
      </c>
      <c r="K3059">
        <v>133557732.00389384</v>
      </c>
    </row>
    <row r="3060" spans="1:11" x14ac:dyDescent="0.25">
      <c r="A3060">
        <v>1978</v>
      </c>
      <c r="B3060" t="s">
        <v>283</v>
      </c>
      <c r="C3060" t="s">
        <v>2337</v>
      </c>
      <c r="E3060">
        <v>2017</v>
      </c>
      <c r="F3060" s="10">
        <v>43100</v>
      </c>
      <c r="G3060" t="s">
        <v>489</v>
      </c>
      <c r="H3060" t="s">
        <v>474</v>
      </c>
      <c r="I3060" t="s">
        <v>558</v>
      </c>
      <c r="J3060">
        <v>1232015351</v>
      </c>
      <c r="K3060">
        <v>37768870.726675667</v>
      </c>
    </row>
    <row r="3061" spans="1:11" x14ac:dyDescent="0.25">
      <c r="A3061">
        <v>1978</v>
      </c>
      <c r="B3061" t="s">
        <v>283</v>
      </c>
      <c r="C3061" t="s">
        <v>490</v>
      </c>
      <c r="E3061">
        <v>2017</v>
      </c>
      <c r="F3061" s="10">
        <v>43100</v>
      </c>
      <c r="G3061" t="s">
        <v>489</v>
      </c>
      <c r="H3061" t="s">
        <v>474</v>
      </c>
      <c r="I3061" t="s">
        <v>558</v>
      </c>
      <c r="J3061">
        <v>146748965</v>
      </c>
      <c r="K3061">
        <v>4498761.0615887959</v>
      </c>
    </row>
    <row r="3062" spans="1:11" x14ac:dyDescent="0.25">
      <c r="A3062">
        <v>1978</v>
      </c>
      <c r="B3062" t="s">
        <v>283</v>
      </c>
      <c r="C3062" t="s">
        <v>434</v>
      </c>
      <c r="E3062">
        <v>2017</v>
      </c>
      <c r="F3062" s="10">
        <v>43100</v>
      </c>
      <c r="G3062" t="s">
        <v>489</v>
      </c>
      <c r="H3062" t="s">
        <v>474</v>
      </c>
      <c r="I3062" t="s">
        <v>558</v>
      </c>
      <c r="J3062">
        <v>676207213</v>
      </c>
      <c r="K3062">
        <v>20729922.554546677</v>
      </c>
    </row>
    <row r="3063" spans="1:11" x14ac:dyDescent="0.25">
      <c r="A3063">
        <v>1978</v>
      </c>
      <c r="B3063" t="s">
        <v>283</v>
      </c>
      <c r="C3063" t="s">
        <v>491</v>
      </c>
      <c r="E3063">
        <v>2017</v>
      </c>
      <c r="F3063" s="10">
        <v>43100</v>
      </c>
      <c r="G3063" t="s">
        <v>489</v>
      </c>
      <c r="H3063" t="s">
        <v>474</v>
      </c>
      <c r="I3063" t="s">
        <v>558</v>
      </c>
      <c r="J3063">
        <v>301653750</v>
      </c>
      <c r="K3063">
        <v>9247548.3188739438</v>
      </c>
    </row>
    <row r="3064" spans="1:11" x14ac:dyDescent="0.25">
      <c r="A3064">
        <v>8110</v>
      </c>
      <c r="B3064" t="s">
        <v>285</v>
      </c>
      <c r="C3064" t="s">
        <v>436</v>
      </c>
      <c r="E3064">
        <v>2017</v>
      </c>
      <c r="F3064" s="10">
        <v>43100</v>
      </c>
      <c r="G3064" t="s">
        <v>489</v>
      </c>
      <c r="H3064" t="s">
        <v>474</v>
      </c>
      <c r="I3064" t="s">
        <v>558</v>
      </c>
      <c r="J3064">
        <v>4453988353</v>
      </c>
      <c r="K3064">
        <v>136542219.36929104</v>
      </c>
    </row>
    <row r="3065" spans="1:11" x14ac:dyDescent="0.25">
      <c r="A3065">
        <v>8110</v>
      </c>
      <c r="B3065" t="s">
        <v>285</v>
      </c>
      <c r="C3065" t="s">
        <v>2336</v>
      </c>
      <c r="E3065">
        <v>2017</v>
      </c>
      <c r="F3065" s="10">
        <v>43100</v>
      </c>
      <c r="G3065" t="s">
        <v>489</v>
      </c>
      <c r="H3065" t="s">
        <v>474</v>
      </c>
      <c r="I3065" t="s">
        <v>558</v>
      </c>
      <c r="J3065">
        <v>5747448016</v>
      </c>
      <c r="K3065">
        <v>176194737.30452937</v>
      </c>
    </row>
    <row r="3066" spans="1:11" x14ac:dyDescent="0.25">
      <c r="A3066">
        <v>8110</v>
      </c>
      <c r="B3066" t="s">
        <v>285</v>
      </c>
      <c r="C3066" t="s">
        <v>2337</v>
      </c>
      <c r="E3066">
        <v>2017</v>
      </c>
      <c r="F3066" s="10">
        <v>43100</v>
      </c>
      <c r="G3066" t="s">
        <v>489</v>
      </c>
      <c r="H3066" t="s">
        <v>474</v>
      </c>
      <c r="I3066" t="s">
        <v>558</v>
      </c>
      <c r="J3066">
        <v>2680751538</v>
      </c>
      <c r="K3066">
        <v>82181572.012781665</v>
      </c>
    </row>
    <row r="3067" spans="1:11" x14ac:dyDescent="0.25">
      <c r="A3067">
        <v>8110</v>
      </c>
      <c r="B3067" t="s">
        <v>285</v>
      </c>
      <c r="C3067" t="s">
        <v>490</v>
      </c>
      <c r="E3067">
        <v>2017</v>
      </c>
      <c r="F3067" s="10">
        <v>43100</v>
      </c>
      <c r="G3067" t="s">
        <v>489</v>
      </c>
      <c r="H3067" t="s">
        <v>474</v>
      </c>
      <c r="I3067" t="s">
        <v>558</v>
      </c>
      <c r="J3067">
        <v>407025029</v>
      </c>
      <c r="K3067">
        <v>12477828.048444841</v>
      </c>
    </row>
    <row r="3068" spans="1:11" x14ac:dyDescent="0.25">
      <c r="A3068">
        <v>8110</v>
      </c>
      <c r="B3068" t="s">
        <v>285</v>
      </c>
      <c r="C3068" t="s">
        <v>434</v>
      </c>
      <c r="E3068">
        <v>2017</v>
      </c>
      <c r="F3068" s="10">
        <v>43100</v>
      </c>
      <c r="G3068" t="s">
        <v>489</v>
      </c>
      <c r="H3068" t="s">
        <v>474</v>
      </c>
      <c r="I3068" t="s">
        <v>558</v>
      </c>
      <c r="J3068">
        <v>733990700</v>
      </c>
      <c r="K3068">
        <v>22501342.893480055</v>
      </c>
    </row>
    <row r="3069" spans="1:11" x14ac:dyDescent="0.25">
      <c r="A3069">
        <v>8110</v>
      </c>
      <c r="B3069" t="s">
        <v>285</v>
      </c>
      <c r="C3069" t="s">
        <v>491</v>
      </c>
      <c r="E3069">
        <v>2017</v>
      </c>
      <c r="F3069" s="10">
        <v>43100</v>
      </c>
      <c r="G3069" t="s">
        <v>489</v>
      </c>
      <c r="H3069" t="s">
        <v>474</v>
      </c>
      <c r="I3069" t="s">
        <v>558</v>
      </c>
      <c r="J3069">
        <v>632221086</v>
      </c>
      <c r="K3069">
        <v>19381476.414584465</v>
      </c>
    </row>
    <row r="3070" spans="1:11" x14ac:dyDescent="0.25">
      <c r="A3070">
        <v>1441</v>
      </c>
      <c r="B3070" t="s">
        <v>392</v>
      </c>
      <c r="C3070" t="s">
        <v>436</v>
      </c>
      <c r="E3070">
        <v>2014</v>
      </c>
      <c r="F3070" s="10">
        <v>41670</v>
      </c>
      <c r="G3070" t="s">
        <v>489</v>
      </c>
      <c r="H3070" t="s">
        <v>474</v>
      </c>
      <c r="I3070" t="s">
        <v>463</v>
      </c>
      <c r="J3070">
        <v>9309000</v>
      </c>
      <c r="K3070">
        <v>9309000</v>
      </c>
    </row>
    <row r="3071" spans="1:11" x14ac:dyDescent="0.25">
      <c r="A3071">
        <v>1441</v>
      </c>
      <c r="B3071" t="s">
        <v>392</v>
      </c>
      <c r="C3071" t="s">
        <v>2336</v>
      </c>
      <c r="E3071">
        <v>2014</v>
      </c>
      <c r="F3071" s="10">
        <v>41670</v>
      </c>
      <c r="G3071" t="s">
        <v>489</v>
      </c>
      <c r="H3071" t="s">
        <v>474</v>
      </c>
      <c r="I3071" t="s">
        <v>463</v>
      </c>
      <c r="J3071">
        <v>772102000</v>
      </c>
      <c r="K3071">
        <v>772102000</v>
      </c>
    </row>
    <row r="3072" spans="1:11" x14ac:dyDescent="0.25">
      <c r="A3072">
        <v>1441</v>
      </c>
      <c r="B3072" t="s">
        <v>392</v>
      </c>
      <c r="C3072" t="s">
        <v>2337</v>
      </c>
      <c r="E3072">
        <v>2014</v>
      </c>
      <c r="F3072" s="10">
        <v>41670</v>
      </c>
      <c r="G3072" t="s">
        <v>489</v>
      </c>
      <c r="H3072" t="s">
        <v>474</v>
      </c>
      <c r="I3072" t="s">
        <v>463</v>
      </c>
      <c r="J3072">
        <v>-108377000</v>
      </c>
      <c r="K3072">
        <v>-108377000</v>
      </c>
    </row>
    <row r="3073" spans="1:11" x14ac:dyDescent="0.25">
      <c r="A3073">
        <v>5763483</v>
      </c>
      <c r="B3073" t="s">
        <v>377</v>
      </c>
      <c r="C3073" t="s">
        <v>436</v>
      </c>
      <c r="E3073">
        <v>2014</v>
      </c>
      <c r="F3073" s="10">
        <v>41672</v>
      </c>
      <c r="G3073" t="s">
        <v>489</v>
      </c>
      <c r="H3073" t="s">
        <v>474</v>
      </c>
      <c r="I3073" t="s">
        <v>463</v>
      </c>
      <c r="J3073">
        <v>654000000</v>
      </c>
      <c r="K3073">
        <v>654000000</v>
      </c>
    </row>
    <row r="3074" spans="1:11" x14ac:dyDescent="0.25">
      <c r="A3074">
        <v>5763483</v>
      </c>
      <c r="B3074" t="s">
        <v>377</v>
      </c>
      <c r="C3074" t="s">
        <v>2336</v>
      </c>
      <c r="E3074">
        <v>2014</v>
      </c>
      <c r="F3074" s="10">
        <v>41672</v>
      </c>
      <c r="G3074" t="s">
        <v>489</v>
      </c>
      <c r="H3074" t="s">
        <v>474</v>
      </c>
      <c r="I3074" t="s">
        <v>463</v>
      </c>
      <c r="J3074">
        <v>6387000000</v>
      </c>
      <c r="K3074">
        <v>6387000000</v>
      </c>
    </row>
    <row r="3075" spans="1:11" x14ac:dyDescent="0.25">
      <c r="A3075">
        <v>5763483</v>
      </c>
      <c r="B3075" t="s">
        <v>377</v>
      </c>
      <c r="C3075" t="s">
        <v>2337</v>
      </c>
      <c r="E3075">
        <v>2014</v>
      </c>
      <c r="F3075" s="10">
        <v>41672</v>
      </c>
      <c r="G3075" t="s">
        <v>489</v>
      </c>
      <c r="H3075" t="s">
        <v>474</v>
      </c>
      <c r="I3075" t="s">
        <v>463</v>
      </c>
      <c r="J3075">
        <v>-252000000</v>
      </c>
      <c r="K3075">
        <v>-252000000</v>
      </c>
    </row>
    <row r="3076" spans="1:11" x14ac:dyDescent="0.25">
      <c r="A3076">
        <v>8090</v>
      </c>
      <c r="B3076" t="s">
        <v>410</v>
      </c>
      <c r="C3076" t="s">
        <v>436</v>
      </c>
      <c r="E3076">
        <v>2014</v>
      </c>
      <c r="F3076" s="10">
        <v>41729</v>
      </c>
      <c r="G3076" t="s">
        <v>489</v>
      </c>
      <c r="H3076" t="s">
        <v>474</v>
      </c>
      <c r="I3076" t="s">
        <v>463</v>
      </c>
      <c r="J3076">
        <v>387700000</v>
      </c>
      <c r="K3076">
        <v>387700000</v>
      </c>
    </row>
    <row r="3077" spans="1:11" x14ac:dyDescent="0.25">
      <c r="A3077">
        <v>8090</v>
      </c>
      <c r="B3077" t="s">
        <v>410</v>
      </c>
      <c r="C3077" t="s">
        <v>2336</v>
      </c>
      <c r="E3077">
        <v>2014</v>
      </c>
      <c r="F3077" s="10">
        <v>41729</v>
      </c>
      <c r="G3077" t="s">
        <v>489</v>
      </c>
      <c r="H3077" t="s">
        <v>474</v>
      </c>
      <c r="I3077" t="s">
        <v>463</v>
      </c>
      <c r="J3077">
        <v>2034300000</v>
      </c>
      <c r="K3077">
        <v>2034300000</v>
      </c>
    </row>
    <row r="3078" spans="1:11" x14ac:dyDescent="0.25">
      <c r="A3078">
        <v>8090</v>
      </c>
      <c r="B3078" t="s">
        <v>410</v>
      </c>
      <c r="C3078" t="s">
        <v>2337</v>
      </c>
      <c r="E3078">
        <v>2014</v>
      </c>
      <c r="F3078" s="10">
        <v>41729</v>
      </c>
      <c r="G3078" t="s">
        <v>489</v>
      </c>
      <c r="H3078" t="s">
        <v>474</v>
      </c>
      <c r="I3078" t="s">
        <v>463</v>
      </c>
      <c r="J3078">
        <v>25000000</v>
      </c>
      <c r="K3078">
        <v>25000000</v>
      </c>
    </row>
    <row r="3079" spans="1:11" x14ac:dyDescent="0.25">
      <c r="A3079">
        <v>8114</v>
      </c>
      <c r="B3079" t="s">
        <v>320</v>
      </c>
      <c r="C3079" t="s">
        <v>436</v>
      </c>
      <c r="E3079">
        <v>2014</v>
      </c>
      <c r="F3079" s="10">
        <v>41729</v>
      </c>
      <c r="G3079" t="s">
        <v>489</v>
      </c>
      <c r="H3079" t="s">
        <v>474</v>
      </c>
      <c r="I3079" t="s">
        <v>463</v>
      </c>
      <c r="J3079">
        <v>109138000</v>
      </c>
      <c r="K3079">
        <v>109138000</v>
      </c>
    </row>
    <row r="3080" spans="1:11" x14ac:dyDescent="0.25">
      <c r="A3080">
        <v>8114</v>
      </c>
      <c r="B3080" t="s">
        <v>320</v>
      </c>
      <c r="C3080" t="s">
        <v>2336</v>
      </c>
      <c r="E3080">
        <v>2014</v>
      </c>
      <c r="F3080" s="10">
        <v>41729</v>
      </c>
      <c r="G3080" t="s">
        <v>489</v>
      </c>
      <c r="H3080" t="s">
        <v>474</v>
      </c>
      <c r="I3080" t="s">
        <v>463</v>
      </c>
      <c r="J3080">
        <v>1067780000</v>
      </c>
      <c r="K3080">
        <v>1067780000</v>
      </c>
    </row>
    <row r="3081" spans="1:11" x14ac:dyDescent="0.25">
      <c r="A3081">
        <v>8114</v>
      </c>
      <c r="B3081" t="s">
        <v>320</v>
      </c>
      <c r="C3081" t="s">
        <v>2337</v>
      </c>
      <c r="E3081">
        <v>2014</v>
      </c>
      <c r="F3081" s="10">
        <v>41729</v>
      </c>
      <c r="G3081" t="s">
        <v>489</v>
      </c>
      <c r="H3081" t="s">
        <v>474</v>
      </c>
      <c r="I3081" t="s">
        <v>463</v>
      </c>
      <c r="J3081">
        <v>11060000</v>
      </c>
      <c r="K3081">
        <v>11060000</v>
      </c>
    </row>
    <row r="3082" spans="1:11" x14ac:dyDescent="0.25">
      <c r="A3082">
        <v>962</v>
      </c>
      <c r="B3082" t="s">
        <v>322</v>
      </c>
      <c r="C3082" t="s">
        <v>436</v>
      </c>
      <c r="E3082">
        <v>2014</v>
      </c>
      <c r="F3082" s="10">
        <v>41912</v>
      </c>
      <c r="G3082" t="s">
        <v>489</v>
      </c>
      <c r="H3082" t="s">
        <v>474</v>
      </c>
      <c r="I3082" t="s">
        <v>463</v>
      </c>
      <c r="J3082">
        <v>417562000</v>
      </c>
      <c r="K3082">
        <v>417562000</v>
      </c>
    </row>
    <row r="3083" spans="1:11" x14ac:dyDescent="0.25">
      <c r="A3083">
        <v>962</v>
      </c>
      <c r="B3083" t="s">
        <v>322</v>
      </c>
      <c r="C3083" t="s">
        <v>2336</v>
      </c>
      <c r="E3083">
        <v>2014</v>
      </c>
      <c r="F3083" s="10">
        <v>41912</v>
      </c>
      <c r="G3083" t="s">
        <v>489</v>
      </c>
      <c r="H3083" t="s">
        <v>474</v>
      </c>
      <c r="I3083" t="s">
        <v>463</v>
      </c>
      <c r="J3083">
        <v>8356783000</v>
      </c>
      <c r="K3083">
        <v>8356783000</v>
      </c>
    </row>
    <row r="3084" spans="1:11" x14ac:dyDescent="0.25">
      <c r="A3084">
        <v>962</v>
      </c>
      <c r="B3084" t="s">
        <v>322</v>
      </c>
      <c r="C3084" t="s">
        <v>2337</v>
      </c>
      <c r="E3084">
        <v>2014</v>
      </c>
      <c r="F3084" s="10">
        <v>41912</v>
      </c>
      <c r="G3084" t="s">
        <v>489</v>
      </c>
      <c r="H3084" t="s">
        <v>474</v>
      </c>
      <c r="I3084" t="s">
        <v>463</v>
      </c>
      <c r="J3084">
        <v>232764000</v>
      </c>
      <c r="K3084">
        <v>232764000</v>
      </c>
    </row>
    <row r="3085" spans="1:11" x14ac:dyDescent="0.25">
      <c r="A3085">
        <v>1395</v>
      </c>
      <c r="B3085" t="s">
        <v>386</v>
      </c>
      <c r="C3085" t="s">
        <v>436</v>
      </c>
      <c r="E3085">
        <v>2014</v>
      </c>
      <c r="F3085" s="10">
        <v>41908</v>
      </c>
      <c r="G3085" t="s">
        <v>489</v>
      </c>
      <c r="H3085" t="s">
        <v>474</v>
      </c>
      <c r="I3085" t="s">
        <v>463</v>
      </c>
      <c r="J3085">
        <v>673480000</v>
      </c>
      <c r="K3085">
        <v>673480000</v>
      </c>
    </row>
    <row r="3086" spans="1:11" x14ac:dyDescent="0.25">
      <c r="A3086">
        <v>1395</v>
      </c>
      <c r="B3086" t="s">
        <v>386</v>
      </c>
      <c r="C3086" t="s">
        <v>2336</v>
      </c>
      <c r="E3086">
        <v>2014</v>
      </c>
      <c r="F3086" s="10">
        <v>41908</v>
      </c>
      <c r="G3086" t="s">
        <v>489</v>
      </c>
      <c r="H3086" t="s">
        <v>474</v>
      </c>
      <c r="I3086" t="s">
        <v>463</v>
      </c>
      <c r="J3086">
        <v>12695157000</v>
      </c>
      <c r="K3086">
        <v>12695157000</v>
      </c>
    </row>
    <row r="3087" spans="1:11" x14ac:dyDescent="0.25">
      <c r="A3087">
        <v>1395</v>
      </c>
      <c r="B3087" t="s">
        <v>386</v>
      </c>
      <c r="C3087" t="s">
        <v>2337</v>
      </c>
      <c r="E3087">
        <v>2014</v>
      </c>
      <c r="F3087" s="10">
        <v>41908</v>
      </c>
      <c r="G3087" t="s">
        <v>489</v>
      </c>
      <c r="H3087" t="s">
        <v>474</v>
      </c>
      <c r="I3087" t="s">
        <v>463</v>
      </c>
      <c r="J3087">
        <v>352112000</v>
      </c>
      <c r="K3087">
        <v>352112000</v>
      </c>
    </row>
    <row r="3088" spans="1:11" x14ac:dyDescent="0.25">
      <c r="A3088">
        <v>1788</v>
      </c>
      <c r="B3088" t="s">
        <v>422</v>
      </c>
      <c r="C3088" t="s">
        <v>436</v>
      </c>
      <c r="E3088">
        <v>2014</v>
      </c>
      <c r="F3088" s="10">
        <v>41910</v>
      </c>
      <c r="G3088" t="s">
        <v>489</v>
      </c>
      <c r="H3088" t="s">
        <v>474</v>
      </c>
      <c r="I3088" t="s">
        <v>463</v>
      </c>
      <c r="J3088">
        <v>180285000</v>
      </c>
      <c r="K3088">
        <v>180285000</v>
      </c>
    </row>
    <row r="3089" spans="1:11" x14ac:dyDescent="0.25">
      <c r="A3089">
        <v>1788</v>
      </c>
      <c r="B3089" t="s">
        <v>422</v>
      </c>
      <c r="C3089" t="s">
        <v>2336</v>
      </c>
      <c r="E3089">
        <v>2014</v>
      </c>
      <c r="F3089" s="10">
        <v>41910</v>
      </c>
      <c r="G3089" t="s">
        <v>489</v>
      </c>
      <c r="H3089" t="s">
        <v>474</v>
      </c>
      <c r="I3089" t="s">
        <v>463</v>
      </c>
      <c r="J3089">
        <v>1859918000</v>
      </c>
      <c r="K3089">
        <v>1859918000</v>
      </c>
    </row>
    <row r="3090" spans="1:11" x14ac:dyDescent="0.25">
      <c r="A3090">
        <v>1788</v>
      </c>
      <c r="B3090" t="s">
        <v>422</v>
      </c>
      <c r="C3090" t="s">
        <v>2337</v>
      </c>
      <c r="E3090">
        <v>2014</v>
      </c>
      <c r="F3090" s="10">
        <v>41910</v>
      </c>
      <c r="G3090" t="s">
        <v>489</v>
      </c>
      <c r="H3090" t="s">
        <v>474</v>
      </c>
      <c r="I3090" t="s">
        <v>463</v>
      </c>
      <c r="J3090">
        <v>108675000</v>
      </c>
      <c r="K3090">
        <v>108675000</v>
      </c>
    </row>
    <row r="3091" spans="1:11" x14ac:dyDescent="0.25">
      <c r="A3091">
        <v>8079</v>
      </c>
      <c r="B3091" t="s">
        <v>400</v>
      </c>
      <c r="C3091" t="s">
        <v>436</v>
      </c>
      <c r="E3091">
        <v>2014</v>
      </c>
      <c r="F3091" s="10">
        <v>41912</v>
      </c>
      <c r="G3091" t="s">
        <v>489</v>
      </c>
      <c r="H3091" t="s">
        <v>474</v>
      </c>
      <c r="I3091" t="s">
        <v>463</v>
      </c>
      <c r="J3091">
        <v>140800000</v>
      </c>
      <c r="K3091">
        <v>140800000</v>
      </c>
    </row>
    <row r="3092" spans="1:11" x14ac:dyDescent="0.25">
      <c r="A3092">
        <v>8079</v>
      </c>
      <c r="B3092" t="s">
        <v>400</v>
      </c>
      <c r="C3092" t="s">
        <v>2336</v>
      </c>
      <c r="E3092">
        <v>2014</v>
      </c>
      <c r="F3092" s="10">
        <v>41912</v>
      </c>
      <c r="G3092" t="s">
        <v>489</v>
      </c>
      <c r="H3092" t="s">
        <v>474</v>
      </c>
      <c r="I3092" t="s">
        <v>463</v>
      </c>
      <c r="J3092">
        <v>783300000</v>
      </c>
      <c r="K3092">
        <v>783300000</v>
      </c>
    </row>
    <row r="3093" spans="1:11" x14ac:dyDescent="0.25">
      <c r="A3093">
        <v>8079</v>
      </c>
      <c r="B3093" t="s">
        <v>400</v>
      </c>
      <c r="C3093" t="s">
        <v>2337</v>
      </c>
      <c r="E3093">
        <v>2014</v>
      </c>
      <c r="F3093" s="10">
        <v>41912</v>
      </c>
      <c r="G3093" t="s">
        <v>489</v>
      </c>
      <c r="H3093" t="s">
        <v>474</v>
      </c>
      <c r="I3093" t="s">
        <v>463</v>
      </c>
      <c r="J3093">
        <v>28900000</v>
      </c>
      <c r="K3093">
        <v>28900000</v>
      </c>
    </row>
    <row r="3094" spans="1:11" x14ac:dyDescent="0.25">
      <c r="A3094">
        <v>974</v>
      </c>
      <c r="B3094" t="s">
        <v>324</v>
      </c>
      <c r="C3094" t="s">
        <v>436</v>
      </c>
      <c r="E3094">
        <v>2014</v>
      </c>
      <c r="F3094" s="10">
        <v>42004</v>
      </c>
      <c r="G3094" t="s">
        <v>489</v>
      </c>
      <c r="H3094" t="s">
        <v>474</v>
      </c>
      <c r="I3094" t="s">
        <v>463</v>
      </c>
      <c r="J3094">
        <v>90190000</v>
      </c>
      <c r="K3094">
        <v>90190000</v>
      </c>
    </row>
    <row r="3095" spans="1:11" x14ac:dyDescent="0.25">
      <c r="A3095">
        <v>974</v>
      </c>
      <c r="B3095" t="s">
        <v>324</v>
      </c>
      <c r="C3095" t="s">
        <v>2336</v>
      </c>
      <c r="E3095">
        <v>2014</v>
      </c>
      <c r="F3095" s="10">
        <v>42004</v>
      </c>
      <c r="G3095" t="s">
        <v>489</v>
      </c>
      <c r="H3095" t="s">
        <v>474</v>
      </c>
      <c r="I3095" t="s">
        <v>463</v>
      </c>
      <c r="J3095">
        <v>1331421000</v>
      </c>
      <c r="K3095">
        <v>1331421000</v>
      </c>
    </row>
    <row r="3096" spans="1:11" x14ac:dyDescent="0.25">
      <c r="A3096">
        <v>974</v>
      </c>
      <c r="B3096" t="s">
        <v>324</v>
      </c>
      <c r="C3096" t="s">
        <v>2337</v>
      </c>
      <c r="E3096">
        <v>2014</v>
      </c>
      <c r="F3096" s="10">
        <v>42004</v>
      </c>
      <c r="G3096" t="s">
        <v>489</v>
      </c>
      <c r="H3096" t="s">
        <v>474</v>
      </c>
      <c r="I3096" t="s">
        <v>463</v>
      </c>
      <c r="J3096">
        <v>-32135000</v>
      </c>
      <c r="K3096">
        <v>-32135000</v>
      </c>
    </row>
    <row r="3097" spans="1:11" x14ac:dyDescent="0.25">
      <c r="A3097">
        <v>1114</v>
      </c>
      <c r="B3097" t="s">
        <v>351</v>
      </c>
      <c r="C3097" t="s">
        <v>436</v>
      </c>
      <c r="E3097">
        <v>2014</v>
      </c>
      <c r="F3097" s="10">
        <v>42004</v>
      </c>
      <c r="G3097" t="s">
        <v>489</v>
      </c>
      <c r="H3097" t="s">
        <v>474</v>
      </c>
      <c r="I3097" t="s">
        <v>463</v>
      </c>
      <c r="J3097">
        <v>-233792000</v>
      </c>
      <c r="K3097">
        <v>-233792000</v>
      </c>
    </row>
    <row r="3098" spans="1:11" x14ac:dyDescent="0.25">
      <c r="A3098">
        <v>1114</v>
      </c>
      <c r="B3098" t="s">
        <v>351</v>
      </c>
      <c r="C3098" t="s">
        <v>2336</v>
      </c>
      <c r="E3098">
        <v>2014</v>
      </c>
      <c r="F3098" s="10">
        <v>42004</v>
      </c>
      <c r="G3098" t="s">
        <v>489</v>
      </c>
      <c r="H3098" t="s">
        <v>474</v>
      </c>
      <c r="I3098" t="s">
        <v>463</v>
      </c>
      <c r="J3098">
        <v>5413469000</v>
      </c>
      <c r="K3098">
        <v>5413469000</v>
      </c>
    </row>
    <row r="3099" spans="1:11" x14ac:dyDescent="0.25">
      <c r="A3099">
        <v>1114</v>
      </c>
      <c r="B3099" t="s">
        <v>351</v>
      </c>
      <c r="C3099" t="s">
        <v>2337</v>
      </c>
      <c r="E3099">
        <v>2014</v>
      </c>
      <c r="F3099" s="10">
        <v>42004</v>
      </c>
      <c r="G3099" t="s">
        <v>489</v>
      </c>
      <c r="H3099" t="s">
        <v>474</v>
      </c>
      <c r="I3099" t="s">
        <v>463</v>
      </c>
      <c r="J3099">
        <v>-318602000</v>
      </c>
      <c r="K3099">
        <v>-318602000</v>
      </c>
    </row>
    <row r="3100" spans="1:11" x14ac:dyDescent="0.25">
      <c r="A3100">
        <v>1158</v>
      </c>
      <c r="B3100" t="s">
        <v>53</v>
      </c>
      <c r="C3100" t="s">
        <v>436</v>
      </c>
      <c r="E3100">
        <v>2014</v>
      </c>
      <c r="F3100" s="10">
        <v>42004</v>
      </c>
      <c r="G3100" t="s">
        <v>489</v>
      </c>
      <c r="H3100" t="s">
        <v>474</v>
      </c>
      <c r="I3100" t="s">
        <v>463</v>
      </c>
      <c r="J3100">
        <v>11337038</v>
      </c>
      <c r="K3100">
        <v>11337038</v>
      </c>
    </row>
    <row r="3101" spans="1:11" x14ac:dyDescent="0.25">
      <c r="A3101">
        <v>1158</v>
      </c>
      <c r="B3101" t="s">
        <v>53</v>
      </c>
      <c r="C3101" t="s">
        <v>2336</v>
      </c>
      <c r="E3101">
        <v>2014</v>
      </c>
      <c r="F3101" s="10">
        <v>42004</v>
      </c>
      <c r="G3101" t="s">
        <v>489</v>
      </c>
      <c r="H3101" t="s">
        <v>474</v>
      </c>
      <c r="I3101" t="s">
        <v>463</v>
      </c>
      <c r="J3101">
        <v>65559078</v>
      </c>
      <c r="K3101">
        <v>65559078</v>
      </c>
    </row>
    <row r="3102" spans="1:11" x14ac:dyDescent="0.25">
      <c r="A3102">
        <v>1158</v>
      </c>
      <c r="B3102" t="s">
        <v>53</v>
      </c>
      <c r="C3102" t="s">
        <v>2337</v>
      </c>
      <c r="E3102">
        <v>2014</v>
      </c>
      <c r="F3102" s="10">
        <v>42004</v>
      </c>
      <c r="G3102" t="s">
        <v>489</v>
      </c>
      <c r="H3102" t="s">
        <v>474</v>
      </c>
      <c r="I3102" t="s">
        <v>463</v>
      </c>
      <c r="J3102">
        <v>6764540</v>
      </c>
      <c r="K3102">
        <v>6764540</v>
      </c>
    </row>
    <row r="3103" spans="1:11" x14ac:dyDescent="0.25">
      <c r="A3103">
        <v>1158</v>
      </c>
      <c r="B3103" t="s">
        <v>53</v>
      </c>
      <c r="C3103" t="s">
        <v>490</v>
      </c>
      <c r="E3103">
        <v>2014</v>
      </c>
      <c r="F3103" s="10">
        <v>42004</v>
      </c>
      <c r="G3103" t="s">
        <v>489</v>
      </c>
      <c r="H3103" t="s">
        <v>474</v>
      </c>
      <c r="I3103" t="s">
        <v>463</v>
      </c>
      <c r="J3103">
        <v>-951861</v>
      </c>
      <c r="K3103">
        <v>-951861</v>
      </c>
    </row>
    <row r="3104" spans="1:11" x14ac:dyDescent="0.25">
      <c r="A3104">
        <v>1158</v>
      </c>
      <c r="B3104" t="s">
        <v>53</v>
      </c>
      <c r="C3104" t="s">
        <v>434</v>
      </c>
      <c r="E3104">
        <v>2014</v>
      </c>
      <c r="F3104" s="10">
        <v>42004</v>
      </c>
      <c r="G3104" t="s">
        <v>489</v>
      </c>
      <c r="H3104" t="s">
        <v>474</v>
      </c>
      <c r="I3104" t="s">
        <v>463</v>
      </c>
      <c r="J3104">
        <v>5524359</v>
      </c>
      <c r="K3104">
        <v>5524359</v>
      </c>
    </row>
    <row r="3105" spans="1:11" x14ac:dyDescent="0.25">
      <c r="A3105">
        <v>1158</v>
      </c>
      <c r="B3105" t="s">
        <v>53</v>
      </c>
      <c r="C3105" t="s">
        <v>491</v>
      </c>
      <c r="E3105">
        <v>2014</v>
      </c>
      <c r="F3105" s="10">
        <v>42004</v>
      </c>
      <c r="G3105" t="s">
        <v>489</v>
      </c>
      <c r="H3105" t="s">
        <v>474</v>
      </c>
      <c r="I3105" t="s">
        <v>463</v>
      </c>
      <c r="J3105">
        <v>0</v>
      </c>
      <c r="K3105">
        <v>0</v>
      </c>
    </row>
    <row r="3106" spans="1:11" x14ac:dyDescent="0.25">
      <c r="A3106">
        <v>1174</v>
      </c>
      <c r="B3106" t="s">
        <v>358</v>
      </c>
      <c r="C3106" t="s">
        <v>2336</v>
      </c>
      <c r="E3106">
        <v>2014</v>
      </c>
      <c r="F3106" s="10">
        <v>42004</v>
      </c>
      <c r="G3106" t="s">
        <v>489</v>
      </c>
      <c r="H3106" t="s">
        <v>474</v>
      </c>
      <c r="I3106" t="s">
        <v>463</v>
      </c>
      <c r="J3106">
        <v>12866900000</v>
      </c>
      <c r="K3106">
        <v>12866900000</v>
      </c>
    </row>
    <row r="3107" spans="1:11" x14ac:dyDescent="0.25">
      <c r="A3107">
        <v>1174</v>
      </c>
      <c r="B3107" t="s">
        <v>358</v>
      </c>
      <c r="C3107" t="s">
        <v>2337</v>
      </c>
      <c r="E3107">
        <v>2014</v>
      </c>
      <c r="F3107" s="10">
        <v>42004</v>
      </c>
      <c r="G3107" t="s">
        <v>489</v>
      </c>
      <c r="H3107" t="s">
        <v>474</v>
      </c>
      <c r="I3107" t="s">
        <v>463</v>
      </c>
      <c r="J3107">
        <v>2598400000</v>
      </c>
      <c r="K3107">
        <v>2598400000</v>
      </c>
    </row>
    <row r="3108" spans="1:11" x14ac:dyDescent="0.25">
      <c r="A3108">
        <v>1269</v>
      </c>
      <c r="B3108" t="s">
        <v>369</v>
      </c>
      <c r="C3108" t="s">
        <v>436</v>
      </c>
      <c r="E3108">
        <v>2014</v>
      </c>
      <c r="F3108" s="10">
        <v>42004</v>
      </c>
      <c r="G3108" t="s">
        <v>489</v>
      </c>
      <c r="H3108" t="s">
        <v>474</v>
      </c>
      <c r="I3108" t="s">
        <v>463</v>
      </c>
      <c r="J3108">
        <v>1412238000</v>
      </c>
      <c r="K3108">
        <v>1412238000</v>
      </c>
    </row>
    <row r="3109" spans="1:11" x14ac:dyDescent="0.25">
      <c r="A3109">
        <v>1269</v>
      </c>
      <c r="B3109" t="s">
        <v>369</v>
      </c>
      <c r="C3109" t="s">
        <v>2336</v>
      </c>
      <c r="E3109">
        <v>2014</v>
      </c>
      <c r="F3109" s="10">
        <v>42004</v>
      </c>
      <c r="G3109" t="s">
        <v>489</v>
      </c>
      <c r="H3109" t="s">
        <v>474</v>
      </c>
      <c r="I3109" t="s">
        <v>463</v>
      </c>
      <c r="J3109">
        <v>21531577000</v>
      </c>
      <c r="K3109">
        <v>21531577000</v>
      </c>
    </row>
    <row r="3110" spans="1:11" x14ac:dyDescent="0.25">
      <c r="A3110">
        <v>1269</v>
      </c>
      <c r="B3110" t="s">
        <v>369</v>
      </c>
      <c r="C3110" t="s">
        <v>2337</v>
      </c>
      <c r="E3110">
        <v>2014</v>
      </c>
      <c r="F3110" s="10">
        <v>42004</v>
      </c>
      <c r="G3110" t="s">
        <v>489</v>
      </c>
      <c r="H3110" t="s">
        <v>474</v>
      </c>
      <c r="I3110" t="s">
        <v>463</v>
      </c>
      <c r="J3110">
        <v>852094000</v>
      </c>
      <c r="K3110">
        <v>852094000</v>
      </c>
    </row>
    <row r="3111" spans="1:11" x14ac:dyDescent="0.25">
      <c r="A3111">
        <v>1374</v>
      </c>
      <c r="B3111" t="s">
        <v>154</v>
      </c>
      <c r="C3111" t="s">
        <v>436</v>
      </c>
      <c r="E3111">
        <v>2014</v>
      </c>
      <c r="F3111" s="10">
        <v>42004</v>
      </c>
      <c r="G3111" t="s">
        <v>489</v>
      </c>
      <c r="H3111" t="s">
        <v>474</v>
      </c>
      <c r="I3111" t="s">
        <v>463</v>
      </c>
      <c r="J3111">
        <v>39000000</v>
      </c>
      <c r="K3111">
        <v>39000000</v>
      </c>
    </row>
    <row r="3112" spans="1:11" x14ac:dyDescent="0.25">
      <c r="A3112">
        <v>1374</v>
      </c>
      <c r="B3112" t="s">
        <v>154</v>
      </c>
      <c r="C3112" t="s">
        <v>2336</v>
      </c>
      <c r="E3112">
        <v>2014</v>
      </c>
      <c r="F3112" s="10">
        <v>42004</v>
      </c>
      <c r="G3112" t="s">
        <v>489</v>
      </c>
      <c r="H3112" t="s">
        <v>474</v>
      </c>
      <c r="I3112" t="s">
        <v>463</v>
      </c>
      <c r="J3112">
        <v>278000000</v>
      </c>
      <c r="K3112">
        <v>278000000</v>
      </c>
    </row>
    <row r="3113" spans="1:11" x14ac:dyDescent="0.25">
      <c r="A3113">
        <v>1374</v>
      </c>
      <c r="B3113" t="s">
        <v>154</v>
      </c>
      <c r="C3113" t="s">
        <v>2337</v>
      </c>
      <c r="E3113">
        <v>2014</v>
      </c>
      <c r="F3113" s="10">
        <v>42004</v>
      </c>
      <c r="G3113" t="s">
        <v>489</v>
      </c>
      <c r="H3113" t="s">
        <v>474</v>
      </c>
      <c r="I3113" t="s">
        <v>463</v>
      </c>
      <c r="J3113">
        <v>31000000</v>
      </c>
      <c r="K3113">
        <v>31000000</v>
      </c>
    </row>
    <row r="3114" spans="1:11" x14ac:dyDescent="0.25">
      <c r="A3114">
        <v>1920</v>
      </c>
      <c r="B3114" t="s">
        <v>348</v>
      </c>
      <c r="C3114" t="s">
        <v>436</v>
      </c>
      <c r="E3114">
        <v>2014</v>
      </c>
      <c r="F3114" s="10">
        <v>42004</v>
      </c>
      <c r="G3114" t="s">
        <v>489</v>
      </c>
      <c r="H3114" t="s">
        <v>474</v>
      </c>
      <c r="I3114" t="s">
        <v>463</v>
      </c>
      <c r="J3114">
        <v>171896000</v>
      </c>
      <c r="K3114">
        <v>171896000</v>
      </c>
    </row>
    <row r="3115" spans="1:11" x14ac:dyDescent="0.25">
      <c r="A3115">
        <v>1920</v>
      </c>
      <c r="B3115" t="s">
        <v>348</v>
      </c>
      <c r="C3115" t="s">
        <v>2336</v>
      </c>
      <c r="E3115">
        <v>2014</v>
      </c>
      <c r="F3115" s="10">
        <v>42004</v>
      </c>
      <c r="G3115" t="s">
        <v>489</v>
      </c>
      <c r="H3115" t="s">
        <v>474</v>
      </c>
      <c r="I3115" t="s">
        <v>463</v>
      </c>
      <c r="J3115">
        <v>597499000</v>
      </c>
      <c r="K3115">
        <v>597499000</v>
      </c>
    </row>
    <row r="3116" spans="1:11" x14ac:dyDescent="0.25">
      <c r="A3116">
        <v>1920</v>
      </c>
      <c r="B3116" t="s">
        <v>348</v>
      </c>
      <c r="C3116" t="s">
        <v>2337</v>
      </c>
      <c r="E3116">
        <v>2014</v>
      </c>
      <c r="F3116" s="10">
        <v>42004</v>
      </c>
      <c r="G3116" t="s">
        <v>489</v>
      </c>
      <c r="H3116" t="s">
        <v>474</v>
      </c>
      <c r="I3116" t="s">
        <v>463</v>
      </c>
      <c r="J3116">
        <v>56738000</v>
      </c>
      <c r="K3116">
        <v>56738000</v>
      </c>
    </row>
    <row r="3117" spans="1:11" x14ac:dyDescent="0.25">
      <c r="A3117">
        <v>1933</v>
      </c>
      <c r="B3117" t="s">
        <v>326</v>
      </c>
      <c r="C3117" t="s">
        <v>436</v>
      </c>
      <c r="E3117">
        <v>2014</v>
      </c>
      <c r="F3117" s="10">
        <v>42004</v>
      </c>
      <c r="G3117" t="s">
        <v>489</v>
      </c>
      <c r="H3117" t="s">
        <v>474</v>
      </c>
      <c r="I3117" t="s">
        <v>463</v>
      </c>
      <c r="J3117">
        <v>161963000</v>
      </c>
      <c r="K3117">
        <v>161963000</v>
      </c>
    </row>
    <row r="3118" spans="1:11" x14ac:dyDescent="0.25">
      <c r="A3118">
        <v>1933</v>
      </c>
      <c r="B3118" t="s">
        <v>326</v>
      </c>
      <c r="C3118" t="s">
        <v>2336</v>
      </c>
      <c r="E3118">
        <v>2014</v>
      </c>
      <c r="F3118" s="10">
        <v>42004</v>
      </c>
      <c r="G3118" t="s">
        <v>489</v>
      </c>
      <c r="H3118" t="s">
        <v>474</v>
      </c>
      <c r="I3118" t="s">
        <v>463</v>
      </c>
      <c r="J3118">
        <v>465791000</v>
      </c>
      <c r="K3118">
        <v>465791000</v>
      </c>
    </row>
    <row r="3119" spans="1:11" x14ac:dyDescent="0.25">
      <c r="A3119">
        <v>1933</v>
      </c>
      <c r="B3119" t="s">
        <v>326</v>
      </c>
      <c r="C3119" t="s">
        <v>2337</v>
      </c>
      <c r="E3119">
        <v>2014</v>
      </c>
      <c r="F3119" s="10">
        <v>42004</v>
      </c>
      <c r="G3119" t="s">
        <v>489</v>
      </c>
      <c r="H3119" t="s">
        <v>474</v>
      </c>
      <c r="I3119" t="s">
        <v>463</v>
      </c>
      <c r="J3119">
        <v>61058000</v>
      </c>
      <c r="K3119">
        <v>61058000</v>
      </c>
    </row>
    <row r="3120" spans="1:11" x14ac:dyDescent="0.25">
      <c r="A3120">
        <v>1935</v>
      </c>
      <c r="B3120" t="s">
        <v>398</v>
      </c>
      <c r="C3120" t="s">
        <v>436</v>
      </c>
      <c r="E3120">
        <v>2014</v>
      </c>
      <c r="F3120" s="10">
        <v>42004</v>
      </c>
      <c r="G3120" t="s">
        <v>489</v>
      </c>
      <c r="H3120" t="s">
        <v>474</v>
      </c>
      <c r="I3120" t="s">
        <v>463</v>
      </c>
      <c r="J3120">
        <v>46583000</v>
      </c>
      <c r="K3120">
        <v>46583000</v>
      </c>
    </row>
    <row r="3121" spans="1:11" x14ac:dyDescent="0.25">
      <c r="A3121">
        <v>1935</v>
      </c>
      <c r="B3121" t="s">
        <v>398</v>
      </c>
      <c r="C3121" t="s">
        <v>2336</v>
      </c>
      <c r="E3121">
        <v>2014</v>
      </c>
      <c r="F3121" s="10">
        <v>42004</v>
      </c>
      <c r="G3121" t="s">
        <v>489</v>
      </c>
      <c r="H3121" t="s">
        <v>474</v>
      </c>
      <c r="I3121" t="s">
        <v>463</v>
      </c>
      <c r="J3121">
        <v>117139000</v>
      </c>
      <c r="K3121">
        <v>117139000</v>
      </c>
    </row>
    <row r="3122" spans="1:11" x14ac:dyDescent="0.25">
      <c r="A3122">
        <v>1935</v>
      </c>
      <c r="B3122" t="s">
        <v>398</v>
      </c>
      <c r="C3122" t="s">
        <v>2337</v>
      </c>
      <c r="E3122">
        <v>2014</v>
      </c>
      <c r="F3122" s="10">
        <v>42004</v>
      </c>
      <c r="G3122" t="s">
        <v>489</v>
      </c>
      <c r="H3122" t="s">
        <v>474</v>
      </c>
      <c r="I3122" t="s">
        <v>463</v>
      </c>
      <c r="J3122">
        <v>18445000</v>
      </c>
      <c r="K3122">
        <v>18445000</v>
      </c>
    </row>
    <row r="3123" spans="1:11" x14ac:dyDescent="0.25">
      <c r="A3123">
        <v>2043</v>
      </c>
      <c r="B3123" t="s">
        <v>432</v>
      </c>
      <c r="C3123" t="s">
        <v>436</v>
      </c>
      <c r="E3123">
        <v>2014</v>
      </c>
      <c r="F3123" s="10">
        <v>42004</v>
      </c>
      <c r="G3123" t="s">
        <v>489</v>
      </c>
      <c r="H3123" t="s">
        <v>474</v>
      </c>
      <c r="I3123" t="s">
        <v>463</v>
      </c>
      <c r="J3123">
        <v>28009000</v>
      </c>
      <c r="K3123">
        <v>28009000</v>
      </c>
    </row>
    <row r="3124" spans="1:11" x14ac:dyDescent="0.25">
      <c r="A3124">
        <v>2043</v>
      </c>
      <c r="B3124" t="s">
        <v>432</v>
      </c>
      <c r="C3124" t="s">
        <v>2336</v>
      </c>
      <c r="E3124">
        <v>2014</v>
      </c>
      <c r="F3124" s="10">
        <v>42004</v>
      </c>
      <c r="G3124" t="s">
        <v>489</v>
      </c>
      <c r="H3124" t="s">
        <v>474</v>
      </c>
      <c r="I3124" t="s">
        <v>463</v>
      </c>
      <c r="J3124">
        <v>45900000</v>
      </c>
      <c r="K3124">
        <v>45900000</v>
      </c>
    </row>
    <row r="3125" spans="1:11" x14ac:dyDescent="0.25">
      <c r="A3125">
        <v>2043</v>
      </c>
      <c r="B3125" t="s">
        <v>432</v>
      </c>
      <c r="C3125" t="s">
        <v>2337</v>
      </c>
      <c r="E3125">
        <v>2014</v>
      </c>
      <c r="F3125" s="10">
        <v>42004</v>
      </c>
      <c r="G3125" t="s">
        <v>489</v>
      </c>
      <c r="H3125" t="s">
        <v>474</v>
      </c>
      <c r="I3125" t="s">
        <v>463</v>
      </c>
      <c r="J3125">
        <v>11484000</v>
      </c>
      <c r="K3125">
        <v>11484000</v>
      </c>
    </row>
    <row r="3126" spans="1:11" x14ac:dyDescent="0.25">
      <c r="A3126">
        <v>2044</v>
      </c>
      <c r="B3126" t="s">
        <v>412</v>
      </c>
      <c r="C3126" t="s">
        <v>436</v>
      </c>
      <c r="E3126">
        <v>2014</v>
      </c>
      <c r="F3126" s="10">
        <v>42004</v>
      </c>
      <c r="G3126" t="s">
        <v>489</v>
      </c>
      <c r="H3126" t="s">
        <v>474</v>
      </c>
      <c r="I3126" t="s">
        <v>463</v>
      </c>
      <c r="J3126">
        <v>132369000</v>
      </c>
      <c r="K3126">
        <v>132369000</v>
      </c>
    </row>
    <row r="3127" spans="1:11" x14ac:dyDescent="0.25">
      <c r="A3127">
        <v>2044</v>
      </c>
      <c r="B3127" t="s">
        <v>412</v>
      </c>
      <c r="C3127" t="s">
        <v>2336</v>
      </c>
      <c r="E3127">
        <v>2014</v>
      </c>
      <c r="F3127" s="10">
        <v>42004</v>
      </c>
      <c r="G3127" t="s">
        <v>489</v>
      </c>
      <c r="H3127" t="s">
        <v>474</v>
      </c>
      <c r="I3127" t="s">
        <v>463</v>
      </c>
      <c r="J3127">
        <v>319668000</v>
      </c>
      <c r="K3127">
        <v>319668000</v>
      </c>
    </row>
    <row r="3128" spans="1:11" x14ac:dyDescent="0.25">
      <c r="A3128">
        <v>2044</v>
      </c>
      <c r="B3128" t="s">
        <v>412</v>
      </c>
      <c r="C3128" t="s">
        <v>2337</v>
      </c>
      <c r="E3128">
        <v>2014</v>
      </c>
      <c r="F3128" s="10">
        <v>42004</v>
      </c>
      <c r="G3128" t="s">
        <v>489</v>
      </c>
      <c r="H3128" t="s">
        <v>474</v>
      </c>
      <c r="I3128" t="s">
        <v>463</v>
      </c>
      <c r="J3128">
        <v>51806000</v>
      </c>
      <c r="K3128">
        <v>51806000</v>
      </c>
    </row>
    <row r="3129" spans="1:11" x14ac:dyDescent="0.25">
      <c r="A3129">
        <v>5288</v>
      </c>
      <c r="B3129" t="s">
        <v>353</v>
      </c>
      <c r="C3129" t="s">
        <v>436</v>
      </c>
      <c r="E3129">
        <v>2014</v>
      </c>
      <c r="F3129" s="10">
        <v>42004</v>
      </c>
      <c r="G3129" t="s">
        <v>489</v>
      </c>
      <c r="H3129" t="s">
        <v>474</v>
      </c>
      <c r="I3129" t="s">
        <v>463</v>
      </c>
      <c r="J3129">
        <v>42050000</v>
      </c>
      <c r="K3129">
        <v>42050000</v>
      </c>
    </row>
    <row r="3130" spans="1:11" x14ac:dyDescent="0.25">
      <c r="A3130">
        <v>5288</v>
      </c>
      <c r="B3130" t="s">
        <v>353</v>
      </c>
      <c r="C3130" t="s">
        <v>2336</v>
      </c>
      <c r="E3130">
        <v>2014</v>
      </c>
      <c r="F3130" s="10">
        <v>42004</v>
      </c>
      <c r="G3130" t="s">
        <v>489</v>
      </c>
      <c r="H3130" t="s">
        <v>474</v>
      </c>
      <c r="I3130" t="s">
        <v>463</v>
      </c>
      <c r="J3130">
        <v>94020000</v>
      </c>
      <c r="K3130">
        <v>94020000</v>
      </c>
    </row>
    <row r="3131" spans="1:11" x14ac:dyDescent="0.25">
      <c r="A3131">
        <v>5288</v>
      </c>
      <c r="B3131" t="s">
        <v>353</v>
      </c>
      <c r="C3131" t="s">
        <v>2337</v>
      </c>
      <c r="E3131">
        <v>2014</v>
      </c>
      <c r="F3131" s="10">
        <v>42004</v>
      </c>
      <c r="G3131" t="s">
        <v>489</v>
      </c>
      <c r="H3131" t="s">
        <v>474</v>
      </c>
      <c r="I3131" t="s">
        <v>463</v>
      </c>
      <c r="J3131">
        <v>21319000</v>
      </c>
      <c r="K3131">
        <v>21319000</v>
      </c>
    </row>
    <row r="3132" spans="1:11" x14ac:dyDescent="0.25">
      <c r="A3132">
        <v>8058</v>
      </c>
      <c r="B3132" t="s">
        <v>328</v>
      </c>
      <c r="C3132" t="s">
        <v>436</v>
      </c>
      <c r="E3132">
        <v>2014</v>
      </c>
      <c r="F3132" s="10">
        <v>42004</v>
      </c>
      <c r="G3132" t="s">
        <v>489</v>
      </c>
      <c r="H3132" t="s">
        <v>474</v>
      </c>
      <c r="I3132" t="s">
        <v>463</v>
      </c>
      <c r="J3132">
        <v>1424732000</v>
      </c>
      <c r="K3132">
        <v>1424732000</v>
      </c>
    </row>
    <row r="3133" spans="1:11" x14ac:dyDescent="0.25">
      <c r="A3133">
        <v>8058</v>
      </c>
      <c r="B3133" t="s">
        <v>328</v>
      </c>
      <c r="C3133" t="s">
        <v>2336</v>
      </c>
      <c r="E3133">
        <v>2014</v>
      </c>
      <c r="F3133" s="10">
        <v>42004</v>
      </c>
      <c r="G3133" t="s">
        <v>489</v>
      </c>
      <c r="H3133" t="s">
        <v>474</v>
      </c>
      <c r="I3133" t="s">
        <v>463</v>
      </c>
      <c r="J3133">
        <v>3011328000</v>
      </c>
      <c r="K3133">
        <v>3011328000</v>
      </c>
    </row>
    <row r="3134" spans="1:11" x14ac:dyDescent="0.25">
      <c r="A3134">
        <v>8058</v>
      </c>
      <c r="B3134" t="s">
        <v>328</v>
      </c>
      <c r="C3134" t="s">
        <v>2337</v>
      </c>
      <c r="E3134">
        <v>2014</v>
      </c>
      <c r="F3134" s="10">
        <v>42004</v>
      </c>
      <c r="G3134" t="s">
        <v>489</v>
      </c>
      <c r="H3134" t="s">
        <v>474</v>
      </c>
      <c r="I3134" t="s">
        <v>463</v>
      </c>
      <c r="J3134">
        <v>429841000</v>
      </c>
      <c r="K3134">
        <v>429841000</v>
      </c>
    </row>
    <row r="3135" spans="1:11" x14ac:dyDescent="0.25">
      <c r="A3135">
        <v>8060</v>
      </c>
      <c r="B3135" t="s">
        <v>330</v>
      </c>
      <c r="C3135" t="s">
        <v>436</v>
      </c>
      <c r="E3135">
        <v>2014</v>
      </c>
      <c r="F3135" s="10">
        <v>42004</v>
      </c>
      <c r="G3135" t="s">
        <v>489</v>
      </c>
      <c r="H3135" t="s">
        <v>474</v>
      </c>
      <c r="I3135" t="s">
        <v>463</v>
      </c>
      <c r="J3135">
        <v>440894000</v>
      </c>
      <c r="K3135">
        <v>440894000</v>
      </c>
    </row>
    <row r="3136" spans="1:11" x14ac:dyDescent="0.25">
      <c r="A3136">
        <v>8060</v>
      </c>
      <c r="B3136" t="s">
        <v>330</v>
      </c>
      <c r="C3136" t="s">
        <v>2336</v>
      </c>
      <c r="E3136">
        <v>2014</v>
      </c>
      <c r="F3136" s="10">
        <v>42004</v>
      </c>
      <c r="G3136" t="s">
        <v>489</v>
      </c>
      <c r="H3136" t="s">
        <v>474</v>
      </c>
      <c r="I3136" t="s">
        <v>463</v>
      </c>
      <c r="J3136">
        <v>779903000</v>
      </c>
      <c r="K3136">
        <v>779903000</v>
      </c>
    </row>
    <row r="3137" spans="1:11" x14ac:dyDescent="0.25">
      <c r="A3137">
        <v>8060</v>
      </c>
      <c r="B3137" t="s">
        <v>330</v>
      </c>
      <c r="C3137" t="s">
        <v>2337</v>
      </c>
      <c r="E3137">
        <v>2014</v>
      </c>
      <c r="F3137" s="10">
        <v>42004</v>
      </c>
      <c r="G3137" t="s">
        <v>489</v>
      </c>
      <c r="H3137" t="s">
        <v>474</v>
      </c>
      <c r="I3137" t="s">
        <v>463</v>
      </c>
      <c r="J3137">
        <v>213884000</v>
      </c>
      <c r="K3137">
        <v>213884000</v>
      </c>
    </row>
    <row r="3138" spans="1:11" x14ac:dyDescent="0.25">
      <c r="A3138">
        <v>8064</v>
      </c>
      <c r="B3138" t="s">
        <v>346</v>
      </c>
      <c r="C3138" t="s">
        <v>436</v>
      </c>
      <c r="E3138">
        <v>2014</v>
      </c>
      <c r="F3138" s="10">
        <v>42004</v>
      </c>
      <c r="G3138" t="s">
        <v>489</v>
      </c>
      <c r="H3138" t="s">
        <v>474</v>
      </c>
      <c r="I3138" t="s">
        <v>463</v>
      </c>
      <c r="J3138">
        <v>105528000</v>
      </c>
      <c r="K3138">
        <v>105528000</v>
      </c>
    </row>
    <row r="3139" spans="1:11" x14ac:dyDescent="0.25">
      <c r="A3139">
        <v>8064</v>
      </c>
      <c r="B3139" t="s">
        <v>346</v>
      </c>
      <c r="C3139" t="s">
        <v>2336</v>
      </c>
      <c r="E3139">
        <v>2014</v>
      </c>
      <c r="F3139" s="10">
        <v>42004</v>
      </c>
      <c r="G3139" t="s">
        <v>489</v>
      </c>
      <c r="H3139" t="s">
        <v>474</v>
      </c>
      <c r="I3139" t="s">
        <v>463</v>
      </c>
      <c r="J3139">
        <v>555103000</v>
      </c>
      <c r="K3139">
        <v>555103000</v>
      </c>
    </row>
    <row r="3140" spans="1:11" x14ac:dyDescent="0.25">
      <c r="A3140">
        <v>8064</v>
      </c>
      <c r="B3140" t="s">
        <v>346</v>
      </c>
      <c r="C3140" t="s">
        <v>2337</v>
      </c>
      <c r="E3140">
        <v>2014</v>
      </c>
      <c r="F3140" s="10">
        <v>42004</v>
      </c>
      <c r="G3140" t="s">
        <v>489</v>
      </c>
      <c r="H3140" t="s">
        <v>474</v>
      </c>
      <c r="I3140" t="s">
        <v>463</v>
      </c>
      <c r="J3140">
        <v>49370000</v>
      </c>
      <c r="K3140">
        <v>49370000</v>
      </c>
    </row>
    <row r="3141" spans="1:11" x14ac:dyDescent="0.25">
      <c r="A3141">
        <v>8070</v>
      </c>
      <c r="B3141" t="s">
        <v>361</v>
      </c>
      <c r="C3141" t="s">
        <v>436</v>
      </c>
      <c r="E3141">
        <v>2014</v>
      </c>
      <c r="F3141" s="10">
        <v>42004</v>
      </c>
      <c r="G3141" t="s">
        <v>489</v>
      </c>
      <c r="H3141" t="s">
        <v>474</v>
      </c>
      <c r="I3141" t="s">
        <v>463</v>
      </c>
      <c r="J3141">
        <v>2909700000</v>
      </c>
      <c r="K3141">
        <v>2909700000</v>
      </c>
    </row>
    <row r="3142" spans="1:11" x14ac:dyDescent="0.25">
      <c r="A3142">
        <v>8070</v>
      </c>
      <c r="B3142" t="s">
        <v>361</v>
      </c>
      <c r="C3142" t="s">
        <v>2336</v>
      </c>
      <c r="E3142">
        <v>2014</v>
      </c>
      <c r="F3142" s="10">
        <v>42004</v>
      </c>
      <c r="G3142" t="s">
        <v>489</v>
      </c>
      <c r="H3142" t="s">
        <v>474</v>
      </c>
      <c r="I3142" t="s">
        <v>463</v>
      </c>
      <c r="J3142">
        <v>14280500000</v>
      </c>
      <c r="K3142">
        <v>14280500000</v>
      </c>
    </row>
    <row r="3143" spans="1:11" x14ac:dyDescent="0.25">
      <c r="A3143">
        <v>8070</v>
      </c>
      <c r="B3143" t="s">
        <v>361</v>
      </c>
      <c r="C3143" t="s">
        <v>2337</v>
      </c>
      <c r="E3143">
        <v>2014</v>
      </c>
      <c r="F3143" s="10">
        <v>42004</v>
      </c>
      <c r="G3143" t="s">
        <v>489</v>
      </c>
      <c r="H3143" t="s">
        <v>474</v>
      </c>
      <c r="I3143" t="s">
        <v>463</v>
      </c>
      <c r="J3143">
        <v>1222200000</v>
      </c>
      <c r="K3143">
        <v>1222200000</v>
      </c>
    </row>
    <row r="3144" spans="1:11" x14ac:dyDescent="0.25">
      <c r="A3144">
        <v>8071</v>
      </c>
      <c r="B3144" t="s">
        <v>367</v>
      </c>
      <c r="C3144" t="s">
        <v>436</v>
      </c>
      <c r="E3144">
        <v>2014</v>
      </c>
      <c r="F3144" s="10">
        <v>42004</v>
      </c>
      <c r="G3144" t="s">
        <v>489</v>
      </c>
      <c r="H3144" t="s">
        <v>474</v>
      </c>
      <c r="I3144" t="s">
        <v>463</v>
      </c>
      <c r="J3144">
        <v>883548000</v>
      </c>
      <c r="K3144">
        <v>883548000</v>
      </c>
    </row>
    <row r="3145" spans="1:11" x14ac:dyDescent="0.25">
      <c r="A3145">
        <v>8071</v>
      </c>
      <c r="B3145" t="s">
        <v>367</v>
      </c>
      <c r="C3145" t="s">
        <v>2336</v>
      </c>
      <c r="E3145">
        <v>2014</v>
      </c>
      <c r="F3145" s="10">
        <v>42004</v>
      </c>
      <c r="G3145" t="s">
        <v>489</v>
      </c>
      <c r="H3145" t="s">
        <v>474</v>
      </c>
      <c r="I3145" t="s">
        <v>463</v>
      </c>
      <c r="J3145">
        <v>4877885000</v>
      </c>
      <c r="K3145">
        <v>4877885000</v>
      </c>
    </row>
    <row r="3146" spans="1:11" x14ac:dyDescent="0.25">
      <c r="A3146">
        <v>8071</v>
      </c>
      <c r="B3146" t="s">
        <v>367</v>
      </c>
      <c r="C3146" t="s">
        <v>2337</v>
      </c>
      <c r="E3146">
        <v>2014</v>
      </c>
      <c r="F3146" s="10">
        <v>42004</v>
      </c>
      <c r="G3146" t="s">
        <v>489</v>
      </c>
      <c r="H3146" t="s">
        <v>474</v>
      </c>
      <c r="I3146" t="s">
        <v>463</v>
      </c>
      <c r="J3146">
        <v>519433000</v>
      </c>
      <c r="K3146">
        <v>519433000</v>
      </c>
    </row>
    <row r="3147" spans="1:11" x14ac:dyDescent="0.25">
      <c r="A3147">
        <v>8074</v>
      </c>
      <c r="B3147" t="s">
        <v>384</v>
      </c>
      <c r="C3147" t="s">
        <v>436</v>
      </c>
      <c r="E3147">
        <v>2014</v>
      </c>
      <c r="F3147" s="10">
        <v>42004</v>
      </c>
      <c r="G3147" t="s">
        <v>489</v>
      </c>
      <c r="H3147" t="s">
        <v>474</v>
      </c>
      <c r="I3147" t="s">
        <v>463</v>
      </c>
      <c r="J3147">
        <v>148101000</v>
      </c>
      <c r="K3147">
        <v>148101000</v>
      </c>
    </row>
    <row r="3148" spans="1:11" x14ac:dyDescent="0.25">
      <c r="A3148">
        <v>8074</v>
      </c>
      <c r="B3148" t="s">
        <v>384</v>
      </c>
      <c r="C3148" t="s">
        <v>2336</v>
      </c>
      <c r="E3148">
        <v>2014</v>
      </c>
      <c r="F3148" s="10">
        <v>42004</v>
      </c>
      <c r="G3148" t="s">
        <v>489</v>
      </c>
      <c r="H3148" t="s">
        <v>474</v>
      </c>
      <c r="I3148" t="s">
        <v>463</v>
      </c>
      <c r="J3148">
        <v>1947616000</v>
      </c>
      <c r="K3148">
        <v>1947616000</v>
      </c>
    </row>
    <row r="3149" spans="1:11" x14ac:dyDescent="0.25">
      <c r="A3149">
        <v>8074</v>
      </c>
      <c r="B3149" t="s">
        <v>384</v>
      </c>
      <c r="C3149" t="s">
        <v>2337</v>
      </c>
      <c r="E3149">
        <v>2014</v>
      </c>
      <c r="F3149" s="10">
        <v>42004</v>
      </c>
      <c r="G3149" t="s">
        <v>489</v>
      </c>
      <c r="H3149" t="s">
        <v>474</v>
      </c>
      <c r="I3149" t="s">
        <v>463</v>
      </c>
      <c r="J3149">
        <v>-22300000</v>
      </c>
      <c r="K3149">
        <v>-22300000</v>
      </c>
    </row>
    <row r="3150" spans="1:11" x14ac:dyDescent="0.25">
      <c r="A3150">
        <v>8080</v>
      </c>
      <c r="B3150" t="s">
        <v>405</v>
      </c>
      <c r="C3150" t="s">
        <v>436</v>
      </c>
      <c r="E3150">
        <v>2014</v>
      </c>
      <c r="F3150" s="10">
        <v>42004</v>
      </c>
      <c r="G3150" t="s">
        <v>489</v>
      </c>
      <c r="H3150" t="s">
        <v>474</v>
      </c>
      <c r="I3150" t="s">
        <v>463</v>
      </c>
      <c r="J3150">
        <v>84667000</v>
      </c>
      <c r="K3150">
        <v>84667000</v>
      </c>
    </row>
    <row r="3151" spans="1:11" x14ac:dyDescent="0.25">
      <c r="A3151">
        <v>8080</v>
      </c>
      <c r="B3151" t="s">
        <v>405</v>
      </c>
      <c r="C3151" t="s">
        <v>2336</v>
      </c>
      <c r="E3151">
        <v>2014</v>
      </c>
      <c r="F3151" s="10">
        <v>42004</v>
      </c>
      <c r="G3151" t="s">
        <v>489</v>
      </c>
      <c r="H3151" t="s">
        <v>474</v>
      </c>
      <c r="I3151" t="s">
        <v>463</v>
      </c>
      <c r="J3151">
        <v>536282000</v>
      </c>
      <c r="K3151">
        <v>536282000</v>
      </c>
    </row>
    <row r="3152" spans="1:11" x14ac:dyDescent="0.25">
      <c r="A3152">
        <v>8080</v>
      </c>
      <c r="B3152" t="s">
        <v>405</v>
      </c>
      <c r="C3152" t="s">
        <v>2337</v>
      </c>
      <c r="E3152">
        <v>2014</v>
      </c>
      <c r="F3152" s="10">
        <v>42004</v>
      </c>
      <c r="G3152" t="s">
        <v>489</v>
      </c>
      <c r="H3152" t="s">
        <v>474</v>
      </c>
      <c r="I3152" t="s">
        <v>463</v>
      </c>
      <c r="J3152">
        <v>-457178000</v>
      </c>
      <c r="K3152">
        <v>-457178000</v>
      </c>
    </row>
    <row r="3153" spans="1:11" x14ac:dyDescent="0.25">
      <c r="A3153">
        <v>8087</v>
      </c>
      <c r="B3153" t="s">
        <v>430</v>
      </c>
      <c r="C3153" t="s">
        <v>436</v>
      </c>
      <c r="E3153">
        <v>2014</v>
      </c>
      <c r="F3153" s="10">
        <v>42004</v>
      </c>
      <c r="G3153" t="s">
        <v>489</v>
      </c>
      <c r="H3153" t="s">
        <v>474</v>
      </c>
      <c r="I3153" t="s">
        <v>463</v>
      </c>
      <c r="J3153">
        <v>631000000</v>
      </c>
      <c r="K3153">
        <v>631000000</v>
      </c>
    </row>
    <row r="3154" spans="1:11" x14ac:dyDescent="0.25">
      <c r="A3154">
        <v>8087</v>
      </c>
      <c r="B3154" t="s">
        <v>430</v>
      </c>
      <c r="C3154" t="s">
        <v>2336</v>
      </c>
      <c r="E3154">
        <v>2014</v>
      </c>
      <c r="F3154" s="10">
        <v>42004</v>
      </c>
      <c r="G3154" t="s">
        <v>489</v>
      </c>
      <c r="H3154" t="s">
        <v>474</v>
      </c>
      <c r="I3154" t="s">
        <v>463</v>
      </c>
      <c r="J3154">
        <v>3916000000</v>
      </c>
      <c r="K3154">
        <v>3916000000</v>
      </c>
    </row>
    <row r="3155" spans="1:11" x14ac:dyDescent="0.25">
      <c r="A3155">
        <v>8087</v>
      </c>
      <c r="B3155" t="s">
        <v>430</v>
      </c>
      <c r="C3155" t="s">
        <v>2337</v>
      </c>
      <c r="E3155">
        <v>2014</v>
      </c>
      <c r="F3155" s="10">
        <v>42004</v>
      </c>
      <c r="G3155" t="s">
        <v>489</v>
      </c>
      <c r="H3155" t="s">
        <v>474</v>
      </c>
      <c r="I3155" t="s">
        <v>463</v>
      </c>
      <c r="J3155">
        <v>337000000</v>
      </c>
      <c r="K3155">
        <v>337000000</v>
      </c>
    </row>
    <row r="3156" spans="1:11" x14ac:dyDescent="0.25">
      <c r="A3156">
        <v>8113</v>
      </c>
      <c r="B3156" t="s">
        <v>363</v>
      </c>
      <c r="C3156" t="s">
        <v>436</v>
      </c>
      <c r="E3156">
        <v>2014</v>
      </c>
      <c r="F3156" s="10">
        <v>42004</v>
      </c>
      <c r="G3156" t="s">
        <v>489</v>
      </c>
      <c r="H3156" t="s">
        <v>474</v>
      </c>
      <c r="I3156" t="s">
        <v>463</v>
      </c>
      <c r="J3156">
        <v>-14455000</v>
      </c>
      <c r="K3156">
        <v>-14455000</v>
      </c>
    </row>
    <row r="3157" spans="1:11" x14ac:dyDescent="0.25">
      <c r="A3157">
        <v>8113</v>
      </c>
      <c r="B3157" t="s">
        <v>363</v>
      </c>
      <c r="C3157" t="s">
        <v>2336</v>
      </c>
      <c r="E3157">
        <v>2014</v>
      </c>
      <c r="F3157" s="10">
        <v>42004</v>
      </c>
      <c r="G3157" t="s">
        <v>489</v>
      </c>
      <c r="H3157" t="s">
        <v>474</v>
      </c>
      <c r="I3157" t="s">
        <v>463</v>
      </c>
      <c r="J3157">
        <v>30426000</v>
      </c>
      <c r="K3157">
        <v>30426000</v>
      </c>
    </row>
    <row r="3158" spans="1:11" x14ac:dyDescent="0.25">
      <c r="A3158">
        <v>8113</v>
      </c>
      <c r="B3158" t="s">
        <v>363</v>
      </c>
      <c r="C3158" t="s">
        <v>2337</v>
      </c>
      <c r="E3158">
        <v>2014</v>
      </c>
      <c r="F3158" s="10">
        <v>42004</v>
      </c>
      <c r="G3158" t="s">
        <v>489</v>
      </c>
      <c r="H3158" t="s">
        <v>474</v>
      </c>
      <c r="I3158" t="s">
        <v>463</v>
      </c>
      <c r="J3158">
        <v>-18705000</v>
      </c>
      <c r="K3158">
        <v>-18705000</v>
      </c>
    </row>
    <row r="3159" spans="1:11" x14ac:dyDescent="0.25">
      <c r="A3159">
        <v>8116</v>
      </c>
      <c r="B3159" t="s">
        <v>336</v>
      </c>
      <c r="C3159" t="s">
        <v>436</v>
      </c>
      <c r="E3159">
        <v>2014</v>
      </c>
      <c r="F3159" s="10">
        <v>42004</v>
      </c>
      <c r="G3159" t="s">
        <v>489</v>
      </c>
      <c r="H3159" t="s">
        <v>474</v>
      </c>
      <c r="I3159" t="s">
        <v>463</v>
      </c>
      <c r="J3159">
        <v>31094000</v>
      </c>
      <c r="K3159">
        <v>31094000</v>
      </c>
    </row>
    <row r="3160" spans="1:11" x14ac:dyDescent="0.25">
      <c r="A3160">
        <v>8116</v>
      </c>
      <c r="B3160" t="s">
        <v>336</v>
      </c>
      <c r="C3160" t="s">
        <v>2336</v>
      </c>
      <c r="E3160">
        <v>2014</v>
      </c>
      <c r="F3160" s="10">
        <v>42004</v>
      </c>
      <c r="G3160" t="s">
        <v>489</v>
      </c>
      <c r="H3160" t="s">
        <v>474</v>
      </c>
      <c r="I3160" t="s">
        <v>463</v>
      </c>
      <c r="J3160">
        <v>72465000</v>
      </c>
      <c r="K3160">
        <v>72465000</v>
      </c>
    </row>
    <row r="3161" spans="1:11" x14ac:dyDescent="0.25">
      <c r="A3161">
        <v>8116</v>
      </c>
      <c r="B3161" t="s">
        <v>336</v>
      </c>
      <c r="C3161" t="s">
        <v>2337</v>
      </c>
      <c r="E3161">
        <v>2014</v>
      </c>
      <c r="F3161" s="10">
        <v>42004</v>
      </c>
      <c r="G3161" t="s">
        <v>489</v>
      </c>
      <c r="H3161" t="s">
        <v>474</v>
      </c>
      <c r="I3161" t="s">
        <v>463</v>
      </c>
      <c r="J3161">
        <v>9506000</v>
      </c>
      <c r="K3161">
        <v>9506000</v>
      </c>
    </row>
    <row r="3162" spans="1:11" x14ac:dyDescent="0.25">
      <c r="A3162">
        <v>8118</v>
      </c>
      <c r="B3162" t="s">
        <v>344</v>
      </c>
      <c r="C3162" t="s">
        <v>436</v>
      </c>
      <c r="E3162">
        <v>2014</v>
      </c>
      <c r="F3162" s="10">
        <v>42004</v>
      </c>
      <c r="G3162" t="s">
        <v>489</v>
      </c>
      <c r="H3162" t="s">
        <v>474</v>
      </c>
      <c r="I3162" t="s">
        <v>463</v>
      </c>
      <c r="J3162">
        <v>-10105000</v>
      </c>
      <c r="K3162">
        <v>-10105000</v>
      </c>
    </row>
    <row r="3163" spans="1:11" x14ac:dyDescent="0.25">
      <c r="A3163">
        <v>8118</v>
      </c>
      <c r="B3163" t="s">
        <v>344</v>
      </c>
      <c r="C3163" t="s">
        <v>2336</v>
      </c>
      <c r="E3163">
        <v>2014</v>
      </c>
      <c r="F3163" s="10">
        <v>42004</v>
      </c>
      <c r="G3163" t="s">
        <v>489</v>
      </c>
      <c r="H3163" t="s">
        <v>474</v>
      </c>
      <c r="I3163" t="s">
        <v>463</v>
      </c>
      <c r="J3163">
        <v>336000</v>
      </c>
      <c r="K3163">
        <v>336000</v>
      </c>
    </row>
    <row r="3164" spans="1:11" x14ac:dyDescent="0.25">
      <c r="A3164">
        <v>8118</v>
      </c>
      <c r="B3164" t="s">
        <v>344</v>
      </c>
      <c r="C3164" t="s">
        <v>2337</v>
      </c>
      <c r="E3164">
        <v>2014</v>
      </c>
      <c r="F3164" s="10">
        <v>42004</v>
      </c>
      <c r="G3164" t="s">
        <v>489</v>
      </c>
      <c r="H3164" t="s">
        <v>474</v>
      </c>
      <c r="I3164" t="s">
        <v>463</v>
      </c>
      <c r="J3164">
        <v>-18881000</v>
      </c>
      <c r="K3164">
        <v>-18881000</v>
      </c>
    </row>
    <row r="3165" spans="1:11" x14ac:dyDescent="0.25">
      <c r="A3165">
        <v>8119</v>
      </c>
      <c r="B3165" t="s">
        <v>374</v>
      </c>
      <c r="C3165" t="s">
        <v>436</v>
      </c>
      <c r="E3165">
        <v>2014</v>
      </c>
      <c r="F3165" s="10">
        <v>42004</v>
      </c>
      <c r="G3165" t="s">
        <v>489</v>
      </c>
      <c r="H3165" t="s">
        <v>474</v>
      </c>
      <c r="I3165" t="s">
        <v>463</v>
      </c>
      <c r="J3165">
        <v>13332000</v>
      </c>
      <c r="K3165">
        <v>13332000</v>
      </c>
    </row>
    <row r="3166" spans="1:11" x14ac:dyDescent="0.25">
      <c r="A3166">
        <v>8119</v>
      </c>
      <c r="B3166" t="s">
        <v>374</v>
      </c>
      <c r="C3166" t="s">
        <v>2336</v>
      </c>
      <c r="E3166">
        <v>2014</v>
      </c>
      <c r="F3166" s="10">
        <v>42004</v>
      </c>
      <c r="G3166" t="s">
        <v>489</v>
      </c>
      <c r="H3166" t="s">
        <v>474</v>
      </c>
      <c r="I3166" t="s">
        <v>463</v>
      </c>
      <c r="J3166">
        <v>32559000</v>
      </c>
      <c r="K3166">
        <v>32559000</v>
      </c>
    </row>
    <row r="3167" spans="1:11" x14ac:dyDescent="0.25">
      <c r="A3167">
        <v>8119</v>
      </c>
      <c r="B3167" t="s">
        <v>374</v>
      </c>
      <c r="C3167" t="s">
        <v>2337</v>
      </c>
      <c r="E3167">
        <v>2014</v>
      </c>
      <c r="F3167" s="10">
        <v>42004</v>
      </c>
      <c r="G3167" t="s">
        <v>489</v>
      </c>
      <c r="H3167" t="s">
        <v>474</v>
      </c>
      <c r="I3167" t="s">
        <v>463</v>
      </c>
      <c r="J3167">
        <v>64931000</v>
      </c>
      <c r="K3167">
        <v>64931000</v>
      </c>
    </row>
    <row r="3168" spans="1:11" x14ac:dyDescent="0.25">
      <c r="A3168">
        <v>8122</v>
      </c>
      <c r="B3168" t="s">
        <v>232</v>
      </c>
      <c r="C3168" t="s">
        <v>436</v>
      </c>
      <c r="E3168">
        <v>2014</v>
      </c>
      <c r="F3168" s="10">
        <v>42004</v>
      </c>
      <c r="G3168" t="s">
        <v>489</v>
      </c>
      <c r="H3168" t="s">
        <v>474</v>
      </c>
      <c r="I3168" t="s">
        <v>463</v>
      </c>
      <c r="J3168">
        <v>13489000000</v>
      </c>
      <c r="K3168">
        <v>13489000000</v>
      </c>
    </row>
    <row r="3169" spans="1:11" x14ac:dyDescent="0.25">
      <c r="A3169">
        <v>8122</v>
      </c>
      <c r="B3169" t="s">
        <v>232</v>
      </c>
      <c r="C3169" t="s">
        <v>2336</v>
      </c>
      <c r="E3169">
        <v>2014</v>
      </c>
      <c r="F3169" s="10">
        <v>42004</v>
      </c>
      <c r="G3169" t="s">
        <v>489</v>
      </c>
      <c r="H3169" t="s">
        <v>474</v>
      </c>
      <c r="I3169" t="s">
        <v>463</v>
      </c>
      <c r="J3169">
        <v>48580000000</v>
      </c>
      <c r="K3169">
        <v>48580000000</v>
      </c>
    </row>
    <row r="3170" spans="1:11" x14ac:dyDescent="0.25">
      <c r="A3170">
        <v>8122</v>
      </c>
      <c r="B3170" t="s">
        <v>232</v>
      </c>
      <c r="C3170" t="s">
        <v>2337</v>
      </c>
      <c r="E3170">
        <v>2014</v>
      </c>
      <c r="F3170" s="10">
        <v>42004</v>
      </c>
      <c r="G3170" t="s">
        <v>489</v>
      </c>
      <c r="H3170" t="s">
        <v>474</v>
      </c>
      <c r="I3170" t="s">
        <v>463</v>
      </c>
      <c r="J3170">
        <v>5711000000</v>
      </c>
      <c r="K3170">
        <v>5711000000</v>
      </c>
    </row>
    <row r="3171" spans="1:11" x14ac:dyDescent="0.25">
      <c r="A3171">
        <v>8129</v>
      </c>
      <c r="B3171" t="s">
        <v>402</v>
      </c>
      <c r="C3171" t="s">
        <v>436</v>
      </c>
      <c r="E3171">
        <v>2014</v>
      </c>
      <c r="F3171" s="10">
        <v>42004</v>
      </c>
      <c r="G3171" t="s">
        <v>489</v>
      </c>
      <c r="H3171" t="s">
        <v>474</v>
      </c>
      <c r="I3171" t="s">
        <v>463</v>
      </c>
      <c r="J3171">
        <v>4496000000</v>
      </c>
      <c r="K3171">
        <v>4496000000</v>
      </c>
    </row>
    <row r="3172" spans="1:11" x14ac:dyDescent="0.25">
      <c r="A3172">
        <v>8129</v>
      </c>
      <c r="B3172" t="s">
        <v>402</v>
      </c>
      <c r="C3172" t="s">
        <v>2336</v>
      </c>
      <c r="E3172">
        <v>2014</v>
      </c>
      <c r="F3172" s="10">
        <v>42004</v>
      </c>
      <c r="G3172" t="s">
        <v>489</v>
      </c>
      <c r="H3172" t="s">
        <v>474</v>
      </c>
      <c r="I3172" t="s">
        <v>463</v>
      </c>
      <c r="J3172">
        <v>21440000000</v>
      </c>
      <c r="K3172">
        <v>21440000000</v>
      </c>
    </row>
    <row r="3173" spans="1:11" x14ac:dyDescent="0.25">
      <c r="A3173">
        <v>8129</v>
      </c>
      <c r="B3173" t="s">
        <v>402</v>
      </c>
      <c r="C3173" t="s">
        <v>2337</v>
      </c>
      <c r="E3173">
        <v>2014</v>
      </c>
      <c r="F3173" s="10">
        <v>42004</v>
      </c>
      <c r="G3173" t="s">
        <v>489</v>
      </c>
      <c r="H3173" t="s">
        <v>474</v>
      </c>
      <c r="I3173" t="s">
        <v>463</v>
      </c>
      <c r="J3173">
        <v>2455000000</v>
      </c>
      <c r="K3173">
        <v>2455000000</v>
      </c>
    </row>
    <row r="3174" spans="1:11" x14ac:dyDescent="0.25">
      <c r="A3174">
        <v>8174</v>
      </c>
      <c r="B3174" t="s">
        <v>419</v>
      </c>
      <c r="C3174" t="s">
        <v>436</v>
      </c>
      <c r="E3174">
        <v>2014</v>
      </c>
      <c r="F3174" s="10">
        <v>42004</v>
      </c>
      <c r="G3174" t="s">
        <v>489</v>
      </c>
      <c r="H3174" t="s">
        <v>474</v>
      </c>
      <c r="I3174" t="s">
        <v>463</v>
      </c>
      <c r="J3174">
        <v>346300000</v>
      </c>
      <c r="K3174">
        <v>346300000</v>
      </c>
    </row>
    <row r="3175" spans="1:11" x14ac:dyDescent="0.25">
      <c r="A3175">
        <v>8174</v>
      </c>
      <c r="B3175" t="s">
        <v>419</v>
      </c>
      <c r="C3175" t="s">
        <v>2336</v>
      </c>
      <c r="E3175">
        <v>2014</v>
      </c>
      <c r="F3175" s="10">
        <v>42004</v>
      </c>
      <c r="G3175" t="s">
        <v>489</v>
      </c>
      <c r="H3175" t="s">
        <v>474</v>
      </c>
      <c r="I3175" t="s">
        <v>463</v>
      </c>
      <c r="J3175">
        <v>2769600000</v>
      </c>
      <c r="K3175">
        <v>2769600000</v>
      </c>
    </row>
    <row r="3176" spans="1:11" x14ac:dyDescent="0.25">
      <c r="A3176">
        <v>8174</v>
      </c>
      <c r="B3176" t="s">
        <v>419</v>
      </c>
      <c r="C3176" t="s">
        <v>2337</v>
      </c>
      <c r="E3176">
        <v>2014</v>
      </c>
      <c r="F3176" s="10">
        <v>42004</v>
      </c>
      <c r="G3176" t="s">
        <v>489</v>
      </c>
      <c r="H3176" t="s">
        <v>474</v>
      </c>
      <c r="I3176" t="s">
        <v>463</v>
      </c>
      <c r="J3176">
        <v>135900000</v>
      </c>
      <c r="K3176">
        <v>135900000</v>
      </c>
    </row>
    <row r="3177" spans="1:11" x14ac:dyDescent="0.25">
      <c r="A3177">
        <v>8189</v>
      </c>
      <c r="B3177" t="s">
        <v>427</v>
      </c>
      <c r="C3177" t="s">
        <v>436</v>
      </c>
      <c r="E3177">
        <v>2014</v>
      </c>
      <c r="F3177" s="10">
        <v>42004</v>
      </c>
      <c r="G3177" t="s">
        <v>489</v>
      </c>
      <c r="H3177" t="s">
        <v>474</v>
      </c>
      <c r="I3177" t="s">
        <v>463</v>
      </c>
      <c r="J3177">
        <v>182900000</v>
      </c>
      <c r="K3177">
        <v>182900000</v>
      </c>
    </row>
    <row r="3178" spans="1:11" x14ac:dyDescent="0.25">
      <c r="A3178">
        <v>8189</v>
      </c>
      <c r="B3178" t="s">
        <v>427</v>
      </c>
      <c r="C3178" t="s">
        <v>2336</v>
      </c>
      <c r="E3178">
        <v>2014</v>
      </c>
      <c r="F3178" s="10">
        <v>42004</v>
      </c>
      <c r="G3178" t="s">
        <v>489</v>
      </c>
      <c r="H3178" t="s">
        <v>474</v>
      </c>
      <c r="I3178" t="s">
        <v>463</v>
      </c>
      <c r="J3178">
        <v>1513700000</v>
      </c>
      <c r="K3178">
        <v>1513700000</v>
      </c>
    </row>
    <row r="3179" spans="1:11" x14ac:dyDescent="0.25">
      <c r="A3179">
        <v>8189</v>
      </c>
      <c r="B3179" t="s">
        <v>427</v>
      </c>
      <c r="C3179" t="s">
        <v>2337</v>
      </c>
      <c r="E3179">
        <v>2014</v>
      </c>
      <c r="F3179" s="10">
        <v>42004</v>
      </c>
      <c r="G3179" t="s">
        <v>489</v>
      </c>
      <c r="H3179" t="s">
        <v>474</v>
      </c>
      <c r="I3179" t="s">
        <v>463</v>
      </c>
      <c r="J3179">
        <v>50300000</v>
      </c>
      <c r="K3179">
        <v>50300000</v>
      </c>
    </row>
    <row r="3180" spans="1:11" x14ac:dyDescent="0.25">
      <c r="A3180">
        <v>8203</v>
      </c>
      <c r="B3180" t="s">
        <v>150</v>
      </c>
      <c r="C3180" t="s">
        <v>436</v>
      </c>
      <c r="E3180">
        <v>2014</v>
      </c>
      <c r="F3180" s="10">
        <v>42004</v>
      </c>
      <c r="G3180" t="s">
        <v>489</v>
      </c>
      <c r="H3180" t="s">
        <v>474</v>
      </c>
      <c r="I3180" t="s">
        <v>463</v>
      </c>
      <c r="J3180">
        <v>6554000</v>
      </c>
      <c r="K3180">
        <v>6554000</v>
      </c>
    </row>
    <row r="3181" spans="1:11" x14ac:dyDescent="0.25">
      <c r="A3181">
        <v>8203</v>
      </c>
      <c r="B3181" t="s">
        <v>150</v>
      </c>
      <c r="C3181" t="s">
        <v>2336</v>
      </c>
      <c r="E3181">
        <v>2014</v>
      </c>
      <c r="F3181" s="10">
        <v>42004</v>
      </c>
      <c r="G3181" t="s">
        <v>489</v>
      </c>
      <c r="H3181" t="s">
        <v>474</v>
      </c>
      <c r="I3181" t="s">
        <v>463</v>
      </c>
      <c r="J3181">
        <v>118471000</v>
      </c>
      <c r="K3181">
        <v>118471000</v>
      </c>
    </row>
    <row r="3182" spans="1:11" x14ac:dyDescent="0.25">
      <c r="A3182">
        <v>8203</v>
      </c>
      <c r="B3182" t="s">
        <v>150</v>
      </c>
      <c r="C3182" t="s">
        <v>2337</v>
      </c>
      <c r="E3182">
        <v>2014</v>
      </c>
      <c r="F3182" s="10">
        <v>42004</v>
      </c>
      <c r="G3182" t="s">
        <v>489</v>
      </c>
      <c r="H3182" t="s">
        <v>474</v>
      </c>
      <c r="I3182" t="s">
        <v>463</v>
      </c>
      <c r="J3182">
        <v>-988000</v>
      </c>
      <c r="K3182">
        <v>-988000</v>
      </c>
    </row>
    <row r="3183" spans="1:11" x14ac:dyDescent="0.25">
      <c r="A3183">
        <v>8327</v>
      </c>
      <c r="B3183" t="s">
        <v>381</v>
      </c>
      <c r="C3183" t="s">
        <v>436</v>
      </c>
      <c r="E3183">
        <v>2014</v>
      </c>
      <c r="F3183" s="10">
        <v>42004</v>
      </c>
      <c r="G3183" t="s">
        <v>489</v>
      </c>
      <c r="H3183" t="s">
        <v>474</v>
      </c>
      <c r="I3183" t="s">
        <v>463</v>
      </c>
      <c r="J3183">
        <v>7344000000</v>
      </c>
      <c r="K3183">
        <v>7344000000</v>
      </c>
    </row>
    <row r="3184" spans="1:11" x14ac:dyDescent="0.25">
      <c r="A3184">
        <v>8327</v>
      </c>
      <c r="B3184" t="s">
        <v>381</v>
      </c>
      <c r="C3184" t="s">
        <v>2336</v>
      </c>
      <c r="E3184">
        <v>2014</v>
      </c>
      <c r="F3184" s="10">
        <v>42004</v>
      </c>
      <c r="G3184" t="s">
        <v>489</v>
      </c>
      <c r="H3184" t="s">
        <v>474</v>
      </c>
      <c r="I3184" t="s">
        <v>463</v>
      </c>
      <c r="J3184">
        <v>40306000000</v>
      </c>
      <c r="K3184">
        <v>40306000000</v>
      </c>
    </row>
    <row r="3185" spans="1:11" x14ac:dyDescent="0.25">
      <c r="A3185">
        <v>8327</v>
      </c>
      <c r="B3185" t="s">
        <v>381</v>
      </c>
      <c r="C3185" t="s">
        <v>2337</v>
      </c>
      <c r="E3185">
        <v>2014</v>
      </c>
      <c r="F3185" s="10">
        <v>42004</v>
      </c>
      <c r="G3185" t="s">
        <v>489</v>
      </c>
      <c r="H3185" t="s">
        <v>474</v>
      </c>
      <c r="I3185" t="s">
        <v>463</v>
      </c>
      <c r="J3185">
        <v>4329000000</v>
      </c>
      <c r="K3185">
        <v>4329000000</v>
      </c>
    </row>
    <row r="3186" spans="1:11" x14ac:dyDescent="0.25">
      <c r="A3186">
        <v>8329</v>
      </c>
      <c r="B3186" t="s">
        <v>334</v>
      </c>
      <c r="C3186" t="s">
        <v>436</v>
      </c>
      <c r="E3186">
        <v>2014</v>
      </c>
      <c r="F3186" s="10">
        <v>42004</v>
      </c>
      <c r="G3186" t="s">
        <v>489</v>
      </c>
      <c r="H3186" t="s">
        <v>474</v>
      </c>
      <c r="I3186" t="s">
        <v>463</v>
      </c>
      <c r="J3186">
        <v>15324000</v>
      </c>
      <c r="K3186">
        <v>15324000</v>
      </c>
    </row>
    <row r="3187" spans="1:11" x14ac:dyDescent="0.25">
      <c r="A3187">
        <v>8329</v>
      </c>
      <c r="B3187" t="s">
        <v>334</v>
      </c>
      <c r="C3187" t="s">
        <v>2336</v>
      </c>
      <c r="E3187">
        <v>2014</v>
      </c>
      <c r="F3187" s="10">
        <v>42004</v>
      </c>
      <c r="G3187" t="s">
        <v>489</v>
      </c>
      <c r="H3187" t="s">
        <v>474</v>
      </c>
      <c r="I3187" t="s">
        <v>463</v>
      </c>
      <c r="J3187">
        <v>67127000</v>
      </c>
      <c r="K3187">
        <v>67127000</v>
      </c>
    </row>
    <row r="3188" spans="1:11" x14ac:dyDescent="0.25">
      <c r="A3188">
        <v>8329</v>
      </c>
      <c r="B3188" t="s">
        <v>334</v>
      </c>
      <c r="C3188" t="s">
        <v>2337</v>
      </c>
      <c r="E3188">
        <v>2014</v>
      </c>
      <c r="F3188" s="10">
        <v>42004</v>
      </c>
      <c r="G3188" t="s">
        <v>489</v>
      </c>
      <c r="H3188" t="s">
        <v>474</v>
      </c>
      <c r="I3188" t="s">
        <v>463</v>
      </c>
      <c r="J3188">
        <v>-2127000</v>
      </c>
      <c r="K3188">
        <v>-2127000</v>
      </c>
    </row>
    <row r="3189" spans="1:11" x14ac:dyDescent="0.25">
      <c r="A3189">
        <v>8342</v>
      </c>
      <c r="B3189" t="s">
        <v>415</v>
      </c>
      <c r="C3189" t="s">
        <v>2336</v>
      </c>
      <c r="E3189">
        <v>2014</v>
      </c>
      <c r="F3189" s="10">
        <v>42004</v>
      </c>
      <c r="G3189" t="s">
        <v>489</v>
      </c>
      <c r="H3189" t="s">
        <v>474</v>
      </c>
      <c r="I3189" t="s">
        <v>463</v>
      </c>
      <c r="J3189">
        <v>8417000</v>
      </c>
      <c r="K3189">
        <v>8417000</v>
      </c>
    </row>
    <row r="3190" spans="1:11" x14ac:dyDescent="0.25">
      <c r="A3190">
        <v>8342</v>
      </c>
      <c r="B3190" t="s">
        <v>415</v>
      </c>
      <c r="C3190" t="s">
        <v>2337</v>
      </c>
      <c r="E3190">
        <v>2014</v>
      </c>
      <c r="F3190" s="10">
        <v>42004</v>
      </c>
      <c r="G3190" t="s">
        <v>489</v>
      </c>
      <c r="H3190" t="s">
        <v>474</v>
      </c>
      <c r="I3190" t="s">
        <v>463</v>
      </c>
      <c r="J3190">
        <v>2670000</v>
      </c>
      <c r="K3190">
        <v>2670000</v>
      </c>
    </row>
    <row r="3191" spans="1:11" x14ac:dyDescent="0.25">
      <c r="A3191">
        <v>8430</v>
      </c>
      <c r="B3191" t="s">
        <v>339</v>
      </c>
      <c r="C3191" t="s">
        <v>436</v>
      </c>
      <c r="E3191">
        <v>2014</v>
      </c>
      <c r="F3191" s="10">
        <v>42004</v>
      </c>
      <c r="G3191" t="s">
        <v>489</v>
      </c>
      <c r="H3191" t="s">
        <v>474</v>
      </c>
      <c r="I3191" t="s">
        <v>463</v>
      </c>
      <c r="J3191">
        <v>312564000</v>
      </c>
      <c r="K3191">
        <v>312564000</v>
      </c>
    </row>
    <row r="3192" spans="1:11" x14ac:dyDescent="0.25">
      <c r="A3192">
        <v>8430</v>
      </c>
      <c r="B3192" t="s">
        <v>339</v>
      </c>
      <c r="C3192" t="s">
        <v>2336</v>
      </c>
      <c r="E3192">
        <v>2014</v>
      </c>
      <c r="F3192" s="10">
        <v>42004</v>
      </c>
      <c r="G3192" t="s">
        <v>489</v>
      </c>
      <c r="H3192" t="s">
        <v>474</v>
      </c>
      <c r="I3192" t="s">
        <v>463</v>
      </c>
      <c r="J3192">
        <v>1491284000</v>
      </c>
      <c r="K3192">
        <v>1491284000</v>
      </c>
    </row>
    <row r="3193" spans="1:11" x14ac:dyDescent="0.25">
      <c r="A3193">
        <v>8430</v>
      </c>
      <c r="B3193" t="s">
        <v>339</v>
      </c>
      <c r="C3193" t="s">
        <v>2337</v>
      </c>
      <c r="E3193">
        <v>2014</v>
      </c>
      <c r="F3193" s="10">
        <v>42004</v>
      </c>
      <c r="G3193" t="s">
        <v>489</v>
      </c>
      <c r="H3193" t="s">
        <v>474</v>
      </c>
      <c r="I3193" t="s">
        <v>463</v>
      </c>
      <c r="J3193">
        <v>-8341000</v>
      </c>
      <c r="K3193">
        <v>-8341000</v>
      </c>
    </row>
    <row r="3194" spans="1:11" x14ac:dyDescent="0.25">
      <c r="A3194">
        <v>13290</v>
      </c>
      <c r="B3194" t="s">
        <v>152</v>
      </c>
      <c r="C3194" t="s">
        <v>436</v>
      </c>
      <c r="E3194">
        <v>2014</v>
      </c>
      <c r="F3194" s="10">
        <v>42004</v>
      </c>
      <c r="G3194" t="s">
        <v>489</v>
      </c>
      <c r="H3194" t="s">
        <v>474</v>
      </c>
      <c r="I3194" t="s">
        <v>463</v>
      </c>
      <c r="J3194">
        <v>24280000</v>
      </c>
      <c r="K3194">
        <v>24280000</v>
      </c>
    </row>
    <row r="3195" spans="1:11" x14ac:dyDescent="0.25">
      <c r="A3195">
        <v>13290</v>
      </c>
      <c r="B3195" t="s">
        <v>152</v>
      </c>
      <c r="C3195" t="s">
        <v>2336</v>
      </c>
      <c r="E3195">
        <v>2014</v>
      </c>
      <c r="F3195" s="10">
        <v>42004</v>
      </c>
      <c r="G3195" t="s">
        <v>489</v>
      </c>
      <c r="H3195" t="s">
        <v>474</v>
      </c>
      <c r="I3195" t="s">
        <v>463</v>
      </c>
      <c r="J3195">
        <v>167763000</v>
      </c>
      <c r="K3195">
        <v>167763000</v>
      </c>
    </row>
    <row r="3196" spans="1:11" x14ac:dyDescent="0.25">
      <c r="A3196">
        <v>13290</v>
      </c>
      <c r="B3196" t="s">
        <v>152</v>
      </c>
      <c r="C3196" t="s">
        <v>2337</v>
      </c>
      <c r="E3196">
        <v>2014</v>
      </c>
      <c r="F3196" s="10">
        <v>42004</v>
      </c>
      <c r="G3196" t="s">
        <v>489</v>
      </c>
      <c r="H3196" t="s">
        <v>474</v>
      </c>
      <c r="I3196" t="s">
        <v>463</v>
      </c>
      <c r="J3196">
        <v>15476000</v>
      </c>
      <c r="K3196">
        <v>15476000</v>
      </c>
    </row>
    <row r="3197" spans="1:11" x14ac:dyDescent="0.25">
      <c r="A3197">
        <v>13480</v>
      </c>
      <c r="B3197" t="s">
        <v>153</v>
      </c>
      <c r="C3197" t="s">
        <v>436</v>
      </c>
      <c r="E3197">
        <v>2014</v>
      </c>
      <c r="F3197" s="10">
        <v>42004</v>
      </c>
      <c r="G3197" t="s">
        <v>489</v>
      </c>
      <c r="H3197" t="s">
        <v>474</v>
      </c>
      <c r="I3197" t="s">
        <v>463</v>
      </c>
      <c r="J3197">
        <v>-1762000</v>
      </c>
      <c r="K3197">
        <v>-1762000</v>
      </c>
    </row>
    <row r="3198" spans="1:11" x14ac:dyDescent="0.25">
      <c r="A3198">
        <v>13480</v>
      </c>
      <c r="B3198" t="s">
        <v>153</v>
      </c>
      <c r="C3198" t="s">
        <v>2336</v>
      </c>
      <c r="E3198">
        <v>2014</v>
      </c>
      <c r="F3198" s="10">
        <v>42004</v>
      </c>
      <c r="G3198" t="s">
        <v>489</v>
      </c>
      <c r="H3198" t="s">
        <v>474</v>
      </c>
      <c r="I3198" t="s">
        <v>463</v>
      </c>
      <c r="J3198">
        <v>60000</v>
      </c>
      <c r="K3198">
        <v>60000</v>
      </c>
    </row>
    <row r="3199" spans="1:11" x14ac:dyDescent="0.25">
      <c r="A3199">
        <v>13480</v>
      </c>
      <c r="B3199" t="s">
        <v>153</v>
      </c>
      <c r="C3199" t="s">
        <v>2337</v>
      </c>
      <c r="E3199">
        <v>2014</v>
      </c>
      <c r="F3199" s="10">
        <v>42004</v>
      </c>
      <c r="G3199" t="s">
        <v>489</v>
      </c>
      <c r="H3199" t="s">
        <v>474</v>
      </c>
      <c r="I3199" t="s">
        <v>463</v>
      </c>
      <c r="J3199">
        <v>-2020000</v>
      </c>
      <c r="K3199">
        <v>-2020000</v>
      </c>
    </row>
    <row r="3200" spans="1:11" x14ac:dyDescent="0.25">
      <c r="A3200">
        <v>223482</v>
      </c>
      <c r="B3200" t="s">
        <v>318</v>
      </c>
      <c r="C3200" t="s">
        <v>436</v>
      </c>
      <c r="E3200">
        <v>2014</v>
      </c>
      <c r="F3200" s="10">
        <v>42004</v>
      </c>
      <c r="G3200" t="s">
        <v>489</v>
      </c>
      <c r="H3200" t="s">
        <v>474</v>
      </c>
      <c r="I3200" t="s">
        <v>463</v>
      </c>
      <c r="J3200">
        <v>352200000</v>
      </c>
      <c r="K3200">
        <v>352200000</v>
      </c>
    </row>
    <row r="3201" spans="1:11" x14ac:dyDescent="0.25">
      <c r="A3201">
        <v>223482</v>
      </c>
      <c r="B3201" t="s">
        <v>318</v>
      </c>
      <c r="C3201" t="s">
        <v>2336</v>
      </c>
      <c r="E3201">
        <v>2014</v>
      </c>
      <c r="F3201" s="10">
        <v>42004</v>
      </c>
      <c r="G3201" t="s">
        <v>489</v>
      </c>
      <c r="H3201" t="s">
        <v>474</v>
      </c>
      <c r="I3201" t="s">
        <v>463</v>
      </c>
      <c r="J3201">
        <v>2356000000</v>
      </c>
      <c r="K3201">
        <v>2356000000</v>
      </c>
    </row>
    <row r="3202" spans="1:11" x14ac:dyDescent="0.25">
      <c r="A3202">
        <v>223482</v>
      </c>
      <c r="B3202" t="s">
        <v>318</v>
      </c>
      <c r="C3202" t="s">
        <v>2337</v>
      </c>
      <c r="E3202">
        <v>2014</v>
      </c>
      <c r="F3202" s="10">
        <v>42004</v>
      </c>
      <c r="G3202" t="s">
        <v>489</v>
      </c>
      <c r="H3202" t="s">
        <v>474</v>
      </c>
      <c r="I3202" t="s">
        <v>463</v>
      </c>
      <c r="J3202">
        <v>207800000</v>
      </c>
      <c r="K3202">
        <v>207800000</v>
      </c>
    </row>
    <row r="3203" spans="1:11" x14ac:dyDescent="0.25">
      <c r="A3203">
        <v>483482</v>
      </c>
      <c r="B3203" t="s">
        <v>396</v>
      </c>
      <c r="C3203" t="s">
        <v>436</v>
      </c>
      <c r="E3203">
        <v>2014</v>
      </c>
      <c r="F3203" s="10">
        <v>42004</v>
      </c>
      <c r="G3203" t="s">
        <v>489</v>
      </c>
      <c r="H3203" t="s">
        <v>474</v>
      </c>
      <c r="I3203" t="s">
        <v>463</v>
      </c>
      <c r="J3203">
        <v>538258000</v>
      </c>
      <c r="K3203">
        <v>538258000</v>
      </c>
    </row>
    <row r="3204" spans="1:11" x14ac:dyDescent="0.25">
      <c r="A3204">
        <v>483482</v>
      </c>
      <c r="B3204" t="s">
        <v>396</v>
      </c>
      <c r="C3204" t="s">
        <v>2336</v>
      </c>
      <c r="E3204">
        <v>2014</v>
      </c>
      <c r="F3204" s="10">
        <v>42004</v>
      </c>
      <c r="G3204" t="s">
        <v>489</v>
      </c>
      <c r="H3204" t="s">
        <v>474</v>
      </c>
      <c r="I3204" t="s">
        <v>463</v>
      </c>
      <c r="J3204">
        <v>2485983000</v>
      </c>
      <c r="K3204">
        <v>2485983000</v>
      </c>
    </row>
    <row r="3205" spans="1:11" x14ac:dyDescent="0.25">
      <c r="A3205">
        <v>483482</v>
      </c>
      <c r="B3205" t="s">
        <v>396</v>
      </c>
      <c r="C3205" t="s">
        <v>2337</v>
      </c>
      <c r="E3205">
        <v>2014</v>
      </c>
      <c r="F3205" s="10">
        <v>42004</v>
      </c>
      <c r="G3205" t="s">
        <v>489</v>
      </c>
      <c r="H3205" t="s">
        <v>474</v>
      </c>
      <c r="I3205" t="s">
        <v>463</v>
      </c>
      <c r="J3205">
        <v>338241000</v>
      </c>
      <c r="K3205">
        <v>338241000</v>
      </c>
    </row>
    <row r="3206" spans="1:11" x14ac:dyDescent="0.25">
      <c r="A3206">
        <v>5753483</v>
      </c>
      <c r="B3206" t="s">
        <v>371</v>
      </c>
      <c r="C3206" t="s">
        <v>436</v>
      </c>
      <c r="E3206">
        <v>2014</v>
      </c>
      <c r="F3206" s="10">
        <v>42004</v>
      </c>
      <c r="G3206" t="s">
        <v>489</v>
      </c>
      <c r="H3206" t="s">
        <v>474</v>
      </c>
      <c r="I3206" t="s">
        <v>463</v>
      </c>
      <c r="J3206">
        <v>46556000</v>
      </c>
      <c r="K3206">
        <v>46556000</v>
      </c>
    </row>
    <row r="3207" spans="1:11" x14ac:dyDescent="0.25">
      <c r="A3207">
        <v>5753483</v>
      </c>
      <c r="B3207" t="s">
        <v>371</v>
      </c>
      <c r="C3207" t="s">
        <v>2336</v>
      </c>
      <c r="E3207">
        <v>2014</v>
      </c>
      <c r="F3207" s="10">
        <v>42004</v>
      </c>
      <c r="G3207" t="s">
        <v>489</v>
      </c>
      <c r="H3207" t="s">
        <v>474</v>
      </c>
      <c r="I3207" t="s">
        <v>463</v>
      </c>
      <c r="J3207">
        <v>597426000</v>
      </c>
      <c r="K3207">
        <v>597426000</v>
      </c>
    </row>
    <row r="3208" spans="1:11" x14ac:dyDescent="0.25">
      <c r="A3208">
        <v>5753483</v>
      </c>
      <c r="B3208" t="s">
        <v>371</v>
      </c>
      <c r="C3208" t="s">
        <v>2337</v>
      </c>
      <c r="E3208">
        <v>2014</v>
      </c>
      <c r="F3208" s="10">
        <v>42004</v>
      </c>
      <c r="G3208" t="s">
        <v>489</v>
      </c>
      <c r="H3208" t="s">
        <v>474</v>
      </c>
      <c r="I3208" t="s">
        <v>463</v>
      </c>
      <c r="J3208">
        <v>9423000</v>
      </c>
      <c r="K3208">
        <v>9423000</v>
      </c>
    </row>
    <row r="3209" spans="1:11" x14ac:dyDescent="0.25">
      <c r="A3209">
        <v>1441</v>
      </c>
      <c r="B3209" t="s">
        <v>392</v>
      </c>
      <c r="C3209" t="s">
        <v>436</v>
      </c>
      <c r="E3209">
        <v>2015</v>
      </c>
      <c r="F3209" s="10">
        <v>42035</v>
      </c>
      <c r="G3209" t="s">
        <v>489</v>
      </c>
      <c r="H3209" t="s">
        <v>474</v>
      </c>
      <c r="I3209" t="s">
        <v>463</v>
      </c>
      <c r="J3209">
        <v>-5539000</v>
      </c>
      <c r="K3209">
        <v>-5539000</v>
      </c>
    </row>
    <row r="3210" spans="1:11" x14ac:dyDescent="0.25">
      <c r="A3210">
        <v>1441</v>
      </c>
      <c r="B3210" t="s">
        <v>392</v>
      </c>
      <c r="C3210" t="s">
        <v>2336</v>
      </c>
      <c r="E3210">
        <v>2015</v>
      </c>
      <c r="F3210" s="10">
        <v>42035</v>
      </c>
      <c r="G3210" t="s">
        <v>489</v>
      </c>
      <c r="H3210" t="s">
        <v>474</v>
      </c>
      <c r="I3210" t="s">
        <v>463</v>
      </c>
      <c r="J3210">
        <v>720568000</v>
      </c>
      <c r="K3210">
        <v>720568000</v>
      </c>
    </row>
    <row r="3211" spans="1:11" x14ac:dyDescent="0.25">
      <c r="A3211">
        <v>1441</v>
      </c>
      <c r="B3211" t="s">
        <v>392</v>
      </c>
      <c r="C3211" t="s">
        <v>2337</v>
      </c>
      <c r="E3211">
        <v>2015</v>
      </c>
      <c r="F3211" s="10">
        <v>42035</v>
      </c>
      <c r="G3211" t="s">
        <v>489</v>
      </c>
      <c r="H3211" t="s">
        <v>474</v>
      </c>
      <c r="I3211" t="s">
        <v>463</v>
      </c>
      <c r="J3211">
        <v>-62449000</v>
      </c>
      <c r="K3211">
        <v>-62449000</v>
      </c>
    </row>
    <row r="3212" spans="1:11" x14ac:dyDescent="0.25">
      <c r="A3212">
        <v>8073</v>
      </c>
      <c r="B3212" t="s">
        <v>354</v>
      </c>
      <c r="C3212" t="s">
        <v>436</v>
      </c>
      <c r="E3212">
        <v>2014</v>
      </c>
      <c r="F3212" s="10">
        <v>42036</v>
      </c>
      <c r="G3212" t="s">
        <v>489</v>
      </c>
      <c r="H3212" t="s">
        <v>474</v>
      </c>
      <c r="I3212" t="s">
        <v>463</v>
      </c>
      <c r="J3212">
        <v>198000000</v>
      </c>
      <c r="K3212">
        <v>198000000</v>
      </c>
    </row>
    <row r="3213" spans="1:11" x14ac:dyDescent="0.25">
      <c r="A3213">
        <v>8073</v>
      </c>
      <c r="B3213" t="s">
        <v>354</v>
      </c>
      <c r="C3213" t="s">
        <v>2336</v>
      </c>
      <c r="E3213">
        <v>2014</v>
      </c>
      <c r="F3213" s="10">
        <v>42036</v>
      </c>
      <c r="G3213" t="s">
        <v>489</v>
      </c>
      <c r="H3213" t="s">
        <v>474</v>
      </c>
      <c r="I3213" t="s">
        <v>463</v>
      </c>
      <c r="J3213">
        <v>2427000000</v>
      </c>
      <c r="K3213">
        <v>2427000000</v>
      </c>
    </row>
    <row r="3214" spans="1:11" x14ac:dyDescent="0.25">
      <c r="A3214">
        <v>8163</v>
      </c>
      <c r="B3214" t="s">
        <v>388</v>
      </c>
      <c r="C3214" t="s">
        <v>436</v>
      </c>
      <c r="E3214">
        <v>2014</v>
      </c>
      <c r="F3214" s="10">
        <v>42007</v>
      </c>
      <c r="G3214" t="s">
        <v>489</v>
      </c>
      <c r="H3214" t="s">
        <v>474</v>
      </c>
      <c r="I3214" t="s">
        <v>463</v>
      </c>
      <c r="J3214">
        <v>54094000</v>
      </c>
      <c r="K3214">
        <v>54094000</v>
      </c>
    </row>
    <row r="3215" spans="1:11" x14ac:dyDescent="0.25">
      <c r="A3215">
        <v>8163</v>
      </c>
      <c r="B3215" t="s">
        <v>388</v>
      </c>
      <c r="C3215" t="s">
        <v>2336</v>
      </c>
      <c r="E3215">
        <v>2014</v>
      </c>
      <c r="F3215" s="10">
        <v>42007</v>
      </c>
      <c r="G3215" t="s">
        <v>489</v>
      </c>
      <c r="H3215" t="s">
        <v>474</v>
      </c>
      <c r="I3215" t="s">
        <v>463</v>
      </c>
      <c r="J3215">
        <v>402127000</v>
      </c>
      <c r="K3215">
        <v>402127000</v>
      </c>
    </row>
    <row r="3216" spans="1:11" x14ac:dyDescent="0.25">
      <c r="A3216">
        <v>8163</v>
      </c>
      <c r="B3216" t="s">
        <v>388</v>
      </c>
      <c r="C3216" t="s">
        <v>2337</v>
      </c>
      <c r="E3216">
        <v>2014</v>
      </c>
      <c r="F3216" s="10">
        <v>42007</v>
      </c>
      <c r="G3216" t="s">
        <v>489</v>
      </c>
      <c r="H3216" t="s">
        <v>474</v>
      </c>
      <c r="I3216" t="s">
        <v>463</v>
      </c>
      <c r="J3216">
        <v>29071000</v>
      </c>
      <c r="K3216">
        <v>29071000</v>
      </c>
    </row>
    <row r="3217" spans="1:11" x14ac:dyDescent="0.25">
      <c r="A3217">
        <v>5763483</v>
      </c>
      <c r="B3217" t="s">
        <v>377</v>
      </c>
      <c r="C3217" t="s">
        <v>436</v>
      </c>
      <c r="E3217">
        <v>2015</v>
      </c>
      <c r="F3217" s="10">
        <v>42036</v>
      </c>
      <c r="G3217" t="s">
        <v>489</v>
      </c>
      <c r="H3217" t="s">
        <v>474</v>
      </c>
      <c r="I3217" t="s">
        <v>463</v>
      </c>
      <c r="J3217">
        <v>797000000</v>
      </c>
      <c r="K3217">
        <v>797000000</v>
      </c>
    </row>
    <row r="3218" spans="1:11" x14ac:dyDescent="0.25">
      <c r="A3218">
        <v>5763483</v>
      </c>
      <c r="B3218" t="s">
        <v>377</v>
      </c>
      <c r="C3218" t="s">
        <v>2336</v>
      </c>
      <c r="E3218">
        <v>2015</v>
      </c>
      <c r="F3218" s="10">
        <v>42036</v>
      </c>
      <c r="G3218" t="s">
        <v>489</v>
      </c>
      <c r="H3218" t="s">
        <v>474</v>
      </c>
      <c r="I3218" t="s">
        <v>463</v>
      </c>
      <c r="J3218">
        <v>4615000000</v>
      </c>
      <c r="K3218">
        <v>4615000000</v>
      </c>
    </row>
    <row r="3219" spans="1:11" x14ac:dyDescent="0.25">
      <c r="A3219">
        <v>5763483</v>
      </c>
      <c r="B3219" t="s">
        <v>377</v>
      </c>
      <c r="C3219" t="s">
        <v>2337</v>
      </c>
      <c r="E3219">
        <v>2015</v>
      </c>
      <c r="F3219" s="10">
        <v>42036</v>
      </c>
      <c r="G3219" t="s">
        <v>489</v>
      </c>
      <c r="H3219" t="s">
        <v>474</v>
      </c>
      <c r="I3219" t="s">
        <v>463</v>
      </c>
      <c r="J3219">
        <v>1472000000</v>
      </c>
      <c r="K3219">
        <v>1472000000</v>
      </c>
    </row>
    <row r="3220" spans="1:11" x14ac:dyDescent="0.25">
      <c r="A3220">
        <v>8090</v>
      </c>
      <c r="B3220" t="s">
        <v>410</v>
      </c>
      <c r="C3220" t="s">
        <v>436</v>
      </c>
      <c r="E3220">
        <v>2015</v>
      </c>
      <c r="F3220" s="10">
        <v>42094</v>
      </c>
      <c r="G3220" t="s">
        <v>489</v>
      </c>
      <c r="H3220" t="s">
        <v>474</v>
      </c>
      <c r="I3220" t="s">
        <v>463</v>
      </c>
      <c r="J3220">
        <v>328800000</v>
      </c>
      <c r="K3220">
        <v>328800000</v>
      </c>
    </row>
    <row r="3221" spans="1:11" x14ac:dyDescent="0.25">
      <c r="A3221">
        <v>8090</v>
      </c>
      <c r="B3221" t="s">
        <v>410</v>
      </c>
      <c r="C3221" t="s">
        <v>2336</v>
      </c>
      <c r="E3221">
        <v>2015</v>
      </c>
      <c r="F3221" s="10">
        <v>42094</v>
      </c>
      <c r="G3221" t="s">
        <v>489</v>
      </c>
      <c r="H3221" t="s">
        <v>474</v>
      </c>
      <c r="I3221" t="s">
        <v>463</v>
      </c>
      <c r="J3221">
        <v>2050200000</v>
      </c>
      <c r="K3221">
        <v>2050200000</v>
      </c>
    </row>
    <row r="3222" spans="1:11" x14ac:dyDescent="0.25">
      <c r="A3222">
        <v>8090</v>
      </c>
      <c r="B3222" t="s">
        <v>410</v>
      </c>
      <c r="C3222" t="s">
        <v>2337</v>
      </c>
      <c r="E3222">
        <v>2015</v>
      </c>
      <c r="F3222" s="10">
        <v>42094</v>
      </c>
      <c r="G3222" t="s">
        <v>489</v>
      </c>
      <c r="H3222" t="s">
        <v>474</v>
      </c>
      <c r="I3222" t="s">
        <v>463</v>
      </c>
      <c r="J3222">
        <v>91800000</v>
      </c>
      <c r="K3222">
        <v>91800000</v>
      </c>
    </row>
    <row r="3223" spans="1:11" x14ac:dyDescent="0.25">
      <c r="A3223">
        <v>8114</v>
      </c>
      <c r="B3223" t="s">
        <v>320</v>
      </c>
      <c r="C3223" t="s">
        <v>436</v>
      </c>
      <c r="E3223">
        <v>2015</v>
      </c>
      <c r="F3223" s="10">
        <v>42094</v>
      </c>
      <c r="G3223" t="s">
        <v>489</v>
      </c>
      <c r="H3223" t="s">
        <v>474</v>
      </c>
      <c r="I3223" t="s">
        <v>463</v>
      </c>
      <c r="J3223">
        <v>104495000</v>
      </c>
      <c r="K3223">
        <v>104495000</v>
      </c>
    </row>
    <row r="3224" spans="1:11" x14ac:dyDescent="0.25">
      <c r="A3224">
        <v>8114</v>
      </c>
      <c r="B3224" t="s">
        <v>320</v>
      </c>
      <c r="C3224" t="s">
        <v>2336</v>
      </c>
      <c r="E3224">
        <v>2015</v>
      </c>
      <c r="F3224" s="10">
        <v>42094</v>
      </c>
      <c r="G3224" t="s">
        <v>489</v>
      </c>
      <c r="H3224" t="s">
        <v>474</v>
      </c>
      <c r="I3224" t="s">
        <v>463</v>
      </c>
      <c r="J3224">
        <v>1180073000</v>
      </c>
      <c r="K3224">
        <v>1180073000</v>
      </c>
    </row>
    <row r="3225" spans="1:11" x14ac:dyDescent="0.25">
      <c r="A3225">
        <v>8114</v>
      </c>
      <c r="B3225" t="s">
        <v>320</v>
      </c>
      <c r="C3225" t="s">
        <v>2337</v>
      </c>
      <c r="E3225">
        <v>2015</v>
      </c>
      <c r="F3225" s="10">
        <v>42094</v>
      </c>
      <c r="G3225" t="s">
        <v>489</v>
      </c>
      <c r="H3225" t="s">
        <v>474</v>
      </c>
      <c r="I3225" t="s">
        <v>463</v>
      </c>
      <c r="J3225">
        <v>-1361000</v>
      </c>
      <c r="K3225">
        <v>-1361000</v>
      </c>
    </row>
    <row r="3226" spans="1:11" x14ac:dyDescent="0.25">
      <c r="A3226">
        <v>962</v>
      </c>
      <c r="B3226" t="s">
        <v>322</v>
      </c>
      <c r="C3226" t="s">
        <v>436</v>
      </c>
      <c r="E3226">
        <v>2015</v>
      </c>
      <c r="F3226" s="10">
        <v>42277</v>
      </c>
      <c r="G3226" t="s">
        <v>489</v>
      </c>
      <c r="H3226" t="s">
        <v>474</v>
      </c>
      <c r="I3226" t="s">
        <v>463</v>
      </c>
      <c r="J3226">
        <v>1020478000</v>
      </c>
      <c r="K3226">
        <v>1020478000</v>
      </c>
    </row>
    <row r="3227" spans="1:11" x14ac:dyDescent="0.25">
      <c r="A3227">
        <v>962</v>
      </c>
      <c r="B3227" t="s">
        <v>322</v>
      </c>
      <c r="C3227" t="s">
        <v>2336</v>
      </c>
      <c r="E3227">
        <v>2015</v>
      </c>
      <c r="F3227" s="10">
        <v>42277</v>
      </c>
      <c r="G3227" t="s">
        <v>489</v>
      </c>
      <c r="H3227" t="s">
        <v>474</v>
      </c>
      <c r="I3227" t="s">
        <v>463</v>
      </c>
      <c r="J3227">
        <v>17989880000</v>
      </c>
      <c r="K3227">
        <v>17989880000</v>
      </c>
    </row>
    <row r="3228" spans="1:11" x14ac:dyDescent="0.25">
      <c r="A3228">
        <v>962</v>
      </c>
      <c r="B3228" t="s">
        <v>322</v>
      </c>
      <c r="C3228" t="s">
        <v>2337</v>
      </c>
      <c r="E3228">
        <v>2015</v>
      </c>
      <c r="F3228" s="10">
        <v>42277</v>
      </c>
      <c r="G3228" t="s">
        <v>489</v>
      </c>
      <c r="H3228" t="s">
        <v>474</v>
      </c>
      <c r="I3228" t="s">
        <v>463</v>
      </c>
      <c r="J3228">
        <v>-71233000</v>
      </c>
      <c r="K3228">
        <v>-71233000</v>
      </c>
    </row>
    <row r="3229" spans="1:11" x14ac:dyDescent="0.25">
      <c r="A3229">
        <v>1246</v>
      </c>
      <c r="B3229" t="s">
        <v>365</v>
      </c>
      <c r="C3229" t="s">
        <v>2336</v>
      </c>
      <c r="E3229">
        <v>2015</v>
      </c>
      <c r="F3229" s="10">
        <v>42277</v>
      </c>
      <c r="G3229" t="s">
        <v>489</v>
      </c>
      <c r="H3229" t="s">
        <v>474</v>
      </c>
      <c r="I3229" t="s">
        <v>463</v>
      </c>
      <c r="J3229">
        <v>1116701000</v>
      </c>
      <c r="K3229">
        <v>1116701000</v>
      </c>
    </row>
    <row r="3230" spans="1:11" x14ac:dyDescent="0.25">
      <c r="A3230">
        <v>1395</v>
      </c>
      <c r="B3230" t="s">
        <v>386</v>
      </c>
      <c r="C3230" t="s">
        <v>436</v>
      </c>
      <c r="E3230">
        <v>2015</v>
      </c>
      <c r="F3230" s="10">
        <v>42277</v>
      </c>
      <c r="G3230" t="s">
        <v>489</v>
      </c>
      <c r="H3230" t="s">
        <v>474</v>
      </c>
      <c r="I3230" t="s">
        <v>463</v>
      </c>
      <c r="J3230">
        <v>752011000</v>
      </c>
      <c r="K3230">
        <v>752011000</v>
      </c>
    </row>
    <row r="3231" spans="1:11" x14ac:dyDescent="0.25">
      <c r="A3231">
        <v>1395</v>
      </c>
      <c r="B3231" t="s">
        <v>386</v>
      </c>
      <c r="C3231" t="s">
        <v>2336</v>
      </c>
      <c r="E3231">
        <v>2015</v>
      </c>
      <c r="F3231" s="10">
        <v>42277</v>
      </c>
      <c r="G3231" t="s">
        <v>489</v>
      </c>
      <c r="H3231" t="s">
        <v>474</v>
      </c>
      <c r="I3231" t="s">
        <v>463</v>
      </c>
      <c r="J3231">
        <v>12114832000</v>
      </c>
      <c r="K3231">
        <v>12114832000</v>
      </c>
    </row>
    <row r="3232" spans="1:11" x14ac:dyDescent="0.25">
      <c r="A3232">
        <v>1395</v>
      </c>
      <c r="B3232" t="s">
        <v>386</v>
      </c>
      <c r="C3232" t="s">
        <v>2337</v>
      </c>
      <c r="E3232">
        <v>2015</v>
      </c>
      <c r="F3232" s="10">
        <v>42277</v>
      </c>
      <c r="G3232" t="s">
        <v>489</v>
      </c>
      <c r="H3232" t="s">
        <v>474</v>
      </c>
      <c r="I3232" t="s">
        <v>463</v>
      </c>
      <c r="J3232">
        <v>328882000</v>
      </c>
      <c r="K3232">
        <v>328882000</v>
      </c>
    </row>
    <row r="3233" spans="1:11" x14ac:dyDescent="0.25">
      <c r="A3233">
        <v>1788</v>
      </c>
      <c r="B3233" t="s">
        <v>422</v>
      </c>
      <c r="C3233" t="s">
        <v>436</v>
      </c>
      <c r="E3233">
        <v>2015</v>
      </c>
      <c r="F3233" s="10">
        <v>42274</v>
      </c>
      <c r="G3233" t="s">
        <v>489</v>
      </c>
      <c r="H3233" t="s">
        <v>474</v>
      </c>
      <c r="I3233" t="s">
        <v>463</v>
      </c>
      <c r="J3233">
        <v>192648000</v>
      </c>
      <c r="K3233">
        <v>192648000</v>
      </c>
    </row>
    <row r="3234" spans="1:11" x14ac:dyDescent="0.25">
      <c r="A3234">
        <v>1788</v>
      </c>
      <c r="B3234" t="s">
        <v>422</v>
      </c>
      <c r="C3234" t="s">
        <v>2336</v>
      </c>
      <c r="E3234">
        <v>2015</v>
      </c>
      <c r="F3234" s="10">
        <v>42274</v>
      </c>
      <c r="G3234" t="s">
        <v>489</v>
      </c>
      <c r="H3234" t="s">
        <v>474</v>
      </c>
      <c r="I3234" t="s">
        <v>463</v>
      </c>
      <c r="J3234">
        <v>1718715000</v>
      </c>
      <c r="K3234">
        <v>1718715000</v>
      </c>
    </row>
    <row r="3235" spans="1:11" x14ac:dyDescent="0.25">
      <c r="A3235">
        <v>1788</v>
      </c>
      <c r="B3235" t="s">
        <v>422</v>
      </c>
      <c r="C3235" t="s">
        <v>2337</v>
      </c>
      <c r="E3235">
        <v>2015</v>
      </c>
      <c r="F3235" s="10">
        <v>42274</v>
      </c>
      <c r="G3235" t="s">
        <v>489</v>
      </c>
      <c r="H3235" t="s">
        <v>474</v>
      </c>
      <c r="I3235" t="s">
        <v>463</v>
      </c>
      <c r="J3235">
        <v>39228000</v>
      </c>
      <c r="K3235">
        <v>39228000</v>
      </c>
    </row>
    <row r="3236" spans="1:11" x14ac:dyDescent="0.25">
      <c r="A3236">
        <v>8079</v>
      </c>
      <c r="B3236" t="s">
        <v>400</v>
      </c>
      <c r="C3236" t="s">
        <v>436</v>
      </c>
      <c r="E3236">
        <v>2015</v>
      </c>
      <c r="F3236" s="10">
        <v>42277</v>
      </c>
      <c r="G3236" t="s">
        <v>489</v>
      </c>
      <c r="H3236" t="s">
        <v>474</v>
      </c>
      <c r="I3236" t="s">
        <v>463</v>
      </c>
      <c r="J3236">
        <v>142500000</v>
      </c>
      <c r="K3236">
        <v>142500000</v>
      </c>
    </row>
    <row r="3237" spans="1:11" x14ac:dyDescent="0.25">
      <c r="A3237">
        <v>8079</v>
      </c>
      <c r="B3237" t="s">
        <v>400</v>
      </c>
      <c r="C3237" t="s">
        <v>2336</v>
      </c>
      <c r="E3237">
        <v>2015</v>
      </c>
      <c r="F3237" s="10">
        <v>42277</v>
      </c>
      <c r="G3237" t="s">
        <v>489</v>
      </c>
      <c r="H3237" t="s">
        <v>474</v>
      </c>
      <c r="I3237" t="s">
        <v>463</v>
      </c>
      <c r="J3237">
        <v>793400000</v>
      </c>
      <c r="K3237">
        <v>793400000</v>
      </c>
    </row>
    <row r="3238" spans="1:11" x14ac:dyDescent="0.25">
      <c r="A3238">
        <v>8079</v>
      </c>
      <c r="B3238" t="s">
        <v>400</v>
      </c>
      <c r="C3238" t="s">
        <v>2337</v>
      </c>
      <c r="E3238">
        <v>2015</v>
      </c>
      <c r="F3238" s="10">
        <v>42277</v>
      </c>
      <c r="G3238" t="s">
        <v>489</v>
      </c>
      <c r="H3238" t="s">
        <v>474</v>
      </c>
      <c r="I3238" t="s">
        <v>463</v>
      </c>
      <c r="J3238">
        <v>12500000</v>
      </c>
      <c r="K3238">
        <v>12500000</v>
      </c>
    </row>
    <row r="3239" spans="1:11" x14ac:dyDescent="0.25">
      <c r="A3239">
        <v>974</v>
      </c>
      <c r="B3239" t="s">
        <v>324</v>
      </c>
      <c r="C3239" t="s">
        <v>436</v>
      </c>
      <c r="E3239">
        <v>2015</v>
      </c>
      <c r="F3239" s="10">
        <v>42369</v>
      </c>
      <c r="G3239" t="s">
        <v>489</v>
      </c>
      <c r="H3239" t="s">
        <v>474</v>
      </c>
      <c r="I3239" t="s">
        <v>463</v>
      </c>
      <c r="J3239">
        <v>110110000</v>
      </c>
      <c r="K3239">
        <v>110110000</v>
      </c>
    </row>
    <row r="3240" spans="1:11" x14ac:dyDescent="0.25">
      <c r="A3240">
        <v>974</v>
      </c>
      <c r="B3240" t="s">
        <v>324</v>
      </c>
      <c r="C3240" t="s">
        <v>2336</v>
      </c>
      <c r="E3240">
        <v>2015</v>
      </c>
      <c r="F3240" s="10">
        <v>42369</v>
      </c>
      <c r="G3240" t="s">
        <v>489</v>
      </c>
      <c r="H3240" t="s">
        <v>474</v>
      </c>
      <c r="I3240" t="s">
        <v>463</v>
      </c>
      <c r="J3240">
        <v>1333570000</v>
      </c>
      <c r="K3240">
        <v>1333570000</v>
      </c>
    </row>
    <row r="3241" spans="1:11" x14ac:dyDescent="0.25">
      <c r="A3241">
        <v>974</v>
      </c>
      <c r="B3241" t="s">
        <v>324</v>
      </c>
      <c r="C3241" t="s">
        <v>2337</v>
      </c>
      <c r="E3241">
        <v>2015</v>
      </c>
      <c r="F3241" s="10">
        <v>42369</v>
      </c>
      <c r="G3241" t="s">
        <v>489</v>
      </c>
      <c r="H3241" t="s">
        <v>474</v>
      </c>
      <c r="I3241" t="s">
        <v>463</v>
      </c>
      <c r="J3241">
        <v>-7990000</v>
      </c>
      <c r="K3241">
        <v>-7990000</v>
      </c>
    </row>
    <row r="3242" spans="1:11" x14ac:dyDescent="0.25">
      <c r="A3242">
        <v>1080</v>
      </c>
      <c r="B3242" t="s">
        <v>341</v>
      </c>
      <c r="C3242" t="s">
        <v>2336</v>
      </c>
      <c r="E3242">
        <v>2015</v>
      </c>
      <c r="F3242" s="10">
        <v>42369</v>
      </c>
      <c r="G3242" t="s">
        <v>489</v>
      </c>
      <c r="H3242" t="s">
        <v>474</v>
      </c>
      <c r="I3242" t="s">
        <v>463</v>
      </c>
      <c r="J3242">
        <v>2962962962.9629626</v>
      </c>
      <c r="K3242">
        <v>2962962962.9629626</v>
      </c>
    </row>
    <row r="3243" spans="1:11" x14ac:dyDescent="0.25">
      <c r="A3243">
        <v>1094</v>
      </c>
      <c r="B3243" t="s">
        <v>342</v>
      </c>
      <c r="C3243" t="s">
        <v>2336</v>
      </c>
      <c r="E3243">
        <v>2015</v>
      </c>
      <c r="F3243" s="10">
        <v>42369</v>
      </c>
      <c r="G3243" t="s">
        <v>489</v>
      </c>
      <c r="H3243" t="s">
        <v>474</v>
      </c>
      <c r="I3243" t="s">
        <v>463</v>
      </c>
      <c r="J3243">
        <v>341000000</v>
      </c>
      <c r="K3243">
        <v>341000000</v>
      </c>
    </row>
    <row r="3244" spans="1:11" x14ac:dyDescent="0.25">
      <c r="A3244">
        <v>1102</v>
      </c>
      <c r="B3244" t="s">
        <v>349</v>
      </c>
      <c r="C3244" t="s">
        <v>2336</v>
      </c>
      <c r="E3244">
        <v>2015</v>
      </c>
      <c r="F3244" s="10">
        <v>42369</v>
      </c>
      <c r="G3244" t="s">
        <v>489</v>
      </c>
      <c r="H3244" t="s">
        <v>474</v>
      </c>
      <c r="I3244" t="s">
        <v>463</v>
      </c>
      <c r="J3244">
        <v>211700000</v>
      </c>
      <c r="K3244">
        <v>211700000</v>
      </c>
    </row>
    <row r="3245" spans="1:11" x14ac:dyDescent="0.25">
      <c r="A3245">
        <v>1106</v>
      </c>
      <c r="B3245" t="s">
        <v>350</v>
      </c>
      <c r="C3245" t="s">
        <v>2336</v>
      </c>
      <c r="E3245">
        <v>2015</v>
      </c>
      <c r="F3245" s="10">
        <v>42369</v>
      </c>
      <c r="G3245" t="s">
        <v>489</v>
      </c>
      <c r="H3245" t="s">
        <v>474</v>
      </c>
      <c r="I3245" t="s">
        <v>463</v>
      </c>
      <c r="J3245">
        <v>1275316455.6962025</v>
      </c>
      <c r="K3245">
        <v>1275316455.6962025</v>
      </c>
    </row>
    <row r="3246" spans="1:11" x14ac:dyDescent="0.25">
      <c r="A3246">
        <v>1114</v>
      </c>
      <c r="B3246" t="s">
        <v>351</v>
      </c>
      <c r="C3246" t="s">
        <v>436</v>
      </c>
      <c r="E3246">
        <v>2015</v>
      </c>
      <c r="F3246" s="10">
        <v>42363</v>
      </c>
      <c r="G3246" t="s">
        <v>489</v>
      </c>
      <c r="H3246" t="s">
        <v>474</v>
      </c>
      <c r="I3246" t="s">
        <v>463</v>
      </c>
      <c r="J3246">
        <v>160506000</v>
      </c>
      <c r="K3246">
        <v>160506000</v>
      </c>
    </row>
    <row r="3247" spans="1:11" x14ac:dyDescent="0.25">
      <c r="A3247">
        <v>1114</v>
      </c>
      <c r="B3247" t="s">
        <v>351</v>
      </c>
      <c r="C3247" t="s">
        <v>2336</v>
      </c>
      <c r="E3247">
        <v>2015</v>
      </c>
      <c r="F3247" s="10">
        <v>42363</v>
      </c>
      <c r="G3247" t="s">
        <v>489</v>
      </c>
      <c r="H3247" t="s">
        <v>474</v>
      </c>
      <c r="I3247" t="s">
        <v>463</v>
      </c>
      <c r="J3247">
        <v>5361505000</v>
      </c>
      <c r="K3247">
        <v>5361505000</v>
      </c>
    </row>
    <row r="3248" spans="1:11" x14ac:dyDescent="0.25">
      <c r="A3248">
        <v>1114</v>
      </c>
      <c r="B3248" t="s">
        <v>351</v>
      </c>
      <c r="C3248" t="s">
        <v>2337</v>
      </c>
      <c r="E3248">
        <v>2015</v>
      </c>
      <c r="F3248" s="10">
        <v>42363</v>
      </c>
      <c r="G3248" t="s">
        <v>489</v>
      </c>
      <c r="H3248" t="s">
        <v>474</v>
      </c>
      <c r="I3248" t="s">
        <v>463</v>
      </c>
      <c r="J3248">
        <v>92117000</v>
      </c>
      <c r="K3248">
        <v>92117000</v>
      </c>
    </row>
    <row r="3249" spans="1:11" x14ac:dyDescent="0.25">
      <c r="A3249">
        <v>1158</v>
      </c>
      <c r="B3249" t="s">
        <v>53</v>
      </c>
      <c r="C3249" t="s">
        <v>436</v>
      </c>
      <c r="E3249">
        <v>2015</v>
      </c>
      <c r="F3249" s="10">
        <v>42369</v>
      </c>
      <c r="G3249" t="s">
        <v>489</v>
      </c>
      <c r="H3249" t="s">
        <v>474</v>
      </c>
      <c r="I3249" t="s">
        <v>463</v>
      </c>
      <c r="J3249">
        <v>12838912</v>
      </c>
      <c r="K3249">
        <v>12838912</v>
      </c>
    </row>
    <row r="3250" spans="1:11" x14ac:dyDescent="0.25">
      <c r="A3250">
        <v>1158</v>
      </c>
      <c r="B3250" t="s">
        <v>53</v>
      </c>
      <c r="C3250" t="s">
        <v>2336</v>
      </c>
      <c r="E3250">
        <v>2015</v>
      </c>
      <c r="F3250" s="10">
        <v>42369</v>
      </c>
      <c r="G3250" t="s">
        <v>489</v>
      </c>
      <c r="H3250" t="s">
        <v>474</v>
      </c>
      <c r="I3250" t="s">
        <v>463</v>
      </c>
      <c r="J3250">
        <v>57116202</v>
      </c>
      <c r="K3250">
        <v>57116202</v>
      </c>
    </row>
    <row r="3251" spans="1:11" x14ac:dyDescent="0.25">
      <c r="A3251">
        <v>1158</v>
      </c>
      <c r="B3251" t="s">
        <v>53</v>
      </c>
      <c r="C3251" t="s">
        <v>2337</v>
      </c>
      <c r="E3251">
        <v>2015</v>
      </c>
      <c r="F3251" s="10">
        <v>42369</v>
      </c>
      <c r="G3251" t="s">
        <v>489</v>
      </c>
      <c r="H3251" t="s">
        <v>474</v>
      </c>
      <c r="I3251" t="s">
        <v>463</v>
      </c>
      <c r="J3251">
        <v>7925494</v>
      </c>
      <c r="K3251">
        <v>7925494</v>
      </c>
    </row>
    <row r="3252" spans="1:11" x14ac:dyDescent="0.25">
      <c r="A3252">
        <v>1158</v>
      </c>
      <c r="B3252" t="s">
        <v>53</v>
      </c>
      <c r="C3252" t="s">
        <v>490</v>
      </c>
      <c r="E3252">
        <v>2015</v>
      </c>
      <c r="F3252" s="10">
        <v>42369</v>
      </c>
      <c r="G3252" t="s">
        <v>489</v>
      </c>
      <c r="H3252" t="s">
        <v>474</v>
      </c>
      <c r="I3252" t="s">
        <v>463</v>
      </c>
      <c r="J3252">
        <v>-744162</v>
      </c>
      <c r="K3252">
        <v>-744162</v>
      </c>
    </row>
    <row r="3253" spans="1:11" x14ac:dyDescent="0.25">
      <c r="A3253">
        <v>1158</v>
      </c>
      <c r="B3253" t="s">
        <v>53</v>
      </c>
      <c r="C3253" t="s">
        <v>434</v>
      </c>
      <c r="E3253">
        <v>2015</v>
      </c>
      <c r="F3253" s="10">
        <v>42369</v>
      </c>
      <c r="G3253" t="s">
        <v>489</v>
      </c>
      <c r="H3253" t="s">
        <v>474</v>
      </c>
      <c r="I3253" t="s">
        <v>463</v>
      </c>
      <c r="J3253">
        <v>5657580</v>
      </c>
      <c r="K3253">
        <v>5657580</v>
      </c>
    </row>
    <row r="3254" spans="1:11" x14ac:dyDescent="0.25">
      <c r="A3254">
        <v>1158</v>
      </c>
      <c r="B3254" t="s">
        <v>53</v>
      </c>
      <c r="C3254" t="s">
        <v>491</v>
      </c>
      <c r="E3254">
        <v>2015</v>
      </c>
      <c r="F3254" s="10">
        <v>42369</v>
      </c>
      <c r="G3254" t="s">
        <v>489</v>
      </c>
      <c r="H3254" t="s">
        <v>474</v>
      </c>
      <c r="I3254" t="s">
        <v>463</v>
      </c>
      <c r="J3254">
        <v>0</v>
      </c>
      <c r="K3254">
        <v>0</v>
      </c>
    </row>
    <row r="3255" spans="1:11" x14ac:dyDescent="0.25">
      <c r="A3255">
        <v>1174</v>
      </c>
      <c r="B3255" t="s">
        <v>358</v>
      </c>
      <c r="C3255" t="s">
        <v>436</v>
      </c>
      <c r="E3255">
        <v>2015</v>
      </c>
      <c r="F3255" s="10">
        <v>42369</v>
      </c>
      <c r="G3255" t="s">
        <v>489</v>
      </c>
      <c r="H3255" t="s">
        <v>474</v>
      </c>
      <c r="I3255" t="s">
        <v>463</v>
      </c>
      <c r="J3255">
        <v>4642200000</v>
      </c>
      <c r="K3255">
        <v>4642200000</v>
      </c>
    </row>
    <row r="3256" spans="1:11" x14ac:dyDescent="0.25">
      <c r="A3256">
        <v>1174</v>
      </c>
      <c r="B3256" t="s">
        <v>358</v>
      </c>
      <c r="C3256" t="s">
        <v>2336</v>
      </c>
      <c r="E3256">
        <v>2015</v>
      </c>
      <c r="F3256" s="10">
        <v>42369</v>
      </c>
      <c r="G3256" t="s">
        <v>489</v>
      </c>
      <c r="H3256" t="s">
        <v>474</v>
      </c>
      <c r="I3256" t="s">
        <v>463</v>
      </c>
      <c r="J3256">
        <v>20563100000</v>
      </c>
      <c r="K3256">
        <v>20563100000</v>
      </c>
    </row>
    <row r="3257" spans="1:11" x14ac:dyDescent="0.25">
      <c r="A3257">
        <v>1174</v>
      </c>
      <c r="B3257" t="s">
        <v>358</v>
      </c>
      <c r="C3257" t="s">
        <v>2337</v>
      </c>
      <c r="E3257">
        <v>2015</v>
      </c>
      <c r="F3257" s="10">
        <v>42369</v>
      </c>
      <c r="G3257" t="s">
        <v>489</v>
      </c>
      <c r="H3257" t="s">
        <v>474</v>
      </c>
      <c r="I3257" t="s">
        <v>463</v>
      </c>
      <c r="J3257">
        <v>2598700000</v>
      </c>
      <c r="K3257">
        <v>2598700000</v>
      </c>
    </row>
    <row r="3258" spans="1:11" x14ac:dyDescent="0.25">
      <c r="A3258">
        <v>1269</v>
      </c>
      <c r="B3258" t="s">
        <v>369</v>
      </c>
      <c r="C3258" t="s">
        <v>436</v>
      </c>
      <c r="E3258">
        <v>2015</v>
      </c>
      <c r="F3258" s="10">
        <v>42369</v>
      </c>
      <c r="G3258" t="s">
        <v>489</v>
      </c>
      <c r="H3258" t="s">
        <v>474</v>
      </c>
      <c r="I3258" t="s">
        <v>463</v>
      </c>
      <c r="J3258">
        <v>1121296000</v>
      </c>
      <c r="K3258">
        <v>1121296000</v>
      </c>
    </row>
    <row r="3259" spans="1:11" x14ac:dyDescent="0.25">
      <c r="A3259">
        <v>1269</v>
      </c>
      <c r="B3259" t="s">
        <v>369</v>
      </c>
      <c r="C3259" t="s">
        <v>2336</v>
      </c>
      <c r="E3259">
        <v>2015</v>
      </c>
      <c r="F3259" s="10">
        <v>42369</v>
      </c>
      <c r="G3259" t="s">
        <v>489</v>
      </c>
      <c r="H3259" t="s">
        <v>474</v>
      </c>
      <c r="I3259" t="s">
        <v>463</v>
      </c>
      <c r="J3259">
        <v>18114048000</v>
      </c>
      <c r="K3259">
        <v>18114048000</v>
      </c>
    </row>
    <row r="3260" spans="1:11" x14ac:dyDescent="0.25">
      <c r="A3260">
        <v>1269</v>
      </c>
      <c r="B3260" t="s">
        <v>369</v>
      </c>
      <c r="C3260" t="s">
        <v>2337</v>
      </c>
      <c r="E3260">
        <v>2015</v>
      </c>
      <c r="F3260" s="10">
        <v>42369</v>
      </c>
      <c r="G3260" t="s">
        <v>489</v>
      </c>
      <c r="H3260" t="s">
        <v>474</v>
      </c>
      <c r="I3260" t="s">
        <v>463</v>
      </c>
      <c r="J3260">
        <v>480664000</v>
      </c>
      <c r="K3260">
        <v>480664000</v>
      </c>
    </row>
    <row r="3261" spans="1:11" x14ac:dyDescent="0.25">
      <c r="A3261">
        <v>1279</v>
      </c>
      <c r="B3261" t="s">
        <v>372</v>
      </c>
      <c r="C3261" t="s">
        <v>2336</v>
      </c>
      <c r="E3261">
        <v>2015</v>
      </c>
      <c r="F3261" s="10">
        <v>42369</v>
      </c>
      <c r="G3261" t="s">
        <v>489</v>
      </c>
      <c r="H3261" t="s">
        <v>474</v>
      </c>
      <c r="I3261" t="s">
        <v>463</v>
      </c>
      <c r="J3261">
        <v>610000000</v>
      </c>
      <c r="K3261">
        <v>610000000</v>
      </c>
    </row>
    <row r="3262" spans="1:11" x14ac:dyDescent="0.25">
      <c r="A3262">
        <v>1349</v>
      </c>
      <c r="B3262" t="s">
        <v>46</v>
      </c>
      <c r="C3262" t="s">
        <v>2336</v>
      </c>
      <c r="E3262">
        <v>2015</v>
      </c>
      <c r="F3262" s="10">
        <v>42369</v>
      </c>
      <c r="G3262" t="s">
        <v>489</v>
      </c>
      <c r="H3262" t="s">
        <v>474</v>
      </c>
      <c r="I3262" t="s">
        <v>463</v>
      </c>
      <c r="J3262">
        <v>1179393939.3939393</v>
      </c>
      <c r="K3262">
        <v>1179393939.3939393</v>
      </c>
    </row>
    <row r="3263" spans="1:11" x14ac:dyDescent="0.25">
      <c r="A3263">
        <v>1352</v>
      </c>
      <c r="B3263" t="s">
        <v>375</v>
      </c>
      <c r="C3263" t="s">
        <v>2336</v>
      </c>
      <c r="E3263">
        <v>2015</v>
      </c>
      <c r="F3263" s="10">
        <v>42369</v>
      </c>
      <c r="G3263" t="s">
        <v>489</v>
      </c>
      <c r="H3263" t="s">
        <v>474</v>
      </c>
      <c r="I3263" t="s">
        <v>463</v>
      </c>
      <c r="J3263">
        <v>183100000</v>
      </c>
      <c r="K3263">
        <v>183100000</v>
      </c>
    </row>
    <row r="3264" spans="1:11" x14ac:dyDescent="0.25">
      <c r="A3264">
        <v>1354</v>
      </c>
      <c r="B3264" t="s">
        <v>378</v>
      </c>
      <c r="C3264" t="s">
        <v>2336</v>
      </c>
      <c r="E3264">
        <v>2015</v>
      </c>
      <c r="F3264" s="10">
        <v>42369</v>
      </c>
      <c r="G3264" t="s">
        <v>489</v>
      </c>
      <c r="H3264" t="s">
        <v>474</v>
      </c>
      <c r="I3264" t="s">
        <v>463</v>
      </c>
      <c r="J3264">
        <v>2122666666.6666665</v>
      </c>
      <c r="K3264">
        <v>2122666666.6666665</v>
      </c>
    </row>
    <row r="3265" spans="1:11" x14ac:dyDescent="0.25">
      <c r="A3265">
        <v>1374</v>
      </c>
      <c r="B3265" t="s">
        <v>154</v>
      </c>
      <c r="C3265" t="s">
        <v>436</v>
      </c>
      <c r="E3265">
        <v>2015</v>
      </c>
      <c r="F3265" s="10">
        <v>42369</v>
      </c>
      <c r="G3265" t="s">
        <v>489</v>
      </c>
      <c r="H3265" t="s">
        <v>474</v>
      </c>
      <c r="I3265" t="s">
        <v>463</v>
      </c>
      <c r="J3265">
        <v>7000000</v>
      </c>
      <c r="K3265">
        <v>7000000</v>
      </c>
    </row>
    <row r="3266" spans="1:11" x14ac:dyDescent="0.25">
      <c r="A3266">
        <v>1374</v>
      </c>
      <c r="B3266" t="s">
        <v>154</v>
      </c>
      <c r="C3266" t="s">
        <v>2336</v>
      </c>
      <c r="E3266">
        <v>2015</v>
      </c>
      <c r="F3266" s="10">
        <v>42369</v>
      </c>
      <c r="G3266" t="s">
        <v>489</v>
      </c>
      <c r="H3266" t="s">
        <v>474</v>
      </c>
      <c r="I3266" t="s">
        <v>463</v>
      </c>
      <c r="J3266">
        <v>173000000</v>
      </c>
      <c r="K3266">
        <v>173000000</v>
      </c>
    </row>
    <row r="3267" spans="1:11" x14ac:dyDescent="0.25">
      <c r="A3267">
        <v>1374</v>
      </c>
      <c r="B3267" t="s">
        <v>154</v>
      </c>
      <c r="C3267" t="s">
        <v>2337</v>
      </c>
      <c r="E3267">
        <v>2015</v>
      </c>
      <c r="F3267" s="10">
        <v>42369</v>
      </c>
      <c r="G3267" t="s">
        <v>489</v>
      </c>
      <c r="H3267" t="s">
        <v>474</v>
      </c>
      <c r="I3267" t="s">
        <v>463</v>
      </c>
      <c r="J3267">
        <v>3000000</v>
      </c>
      <c r="K3267">
        <v>3000000</v>
      </c>
    </row>
    <row r="3268" spans="1:11" x14ac:dyDescent="0.25">
      <c r="A3268">
        <v>1427</v>
      </c>
      <c r="B3268" t="s">
        <v>389</v>
      </c>
      <c r="C3268" t="s">
        <v>2336</v>
      </c>
      <c r="E3268">
        <v>2015</v>
      </c>
      <c r="F3268" s="10">
        <v>42369</v>
      </c>
      <c r="G3268" t="s">
        <v>489</v>
      </c>
      <c r="H3268" t="s">
        <v>474</v>
      </c>
      <c r="I3268" t="s">
        <v>463</v>
      </c>
      <c r="J3268">
        <v>8178800000</v>
      </c>
      <c r="K3268">
        <v>8178800000</v>
      </c>
    </row>
    <row r="3269" spans="1:11" x14ac:dyDescent="0.25">
      <c r="A3269">
        <v>1920</v>
      </c>
      <c r="B3269" t="s">
        <v>348</v>
      </c>
      <c r="C3269" t="s">
        <v>436</v>
      </c>
      <c r="E3269">
        <v>2015</v>
      </c>
      <c r="F3269" s="10">
        <v>42369</v>
      </c>
      <c r="G3269" t="s">
        <v>489</v>
      </c>
      <c r="H3269" t="s">
        <v>474</v>
      </c>
      <c r="I3269" t="s">
        <v>463</v>
      </c>
      <c r="J3269">
        <v>158863000</v>
      </c>
      <c r="K3269">
        <v>158863000</v>
      </c>
    </row>
    <row r="3270" spans="1:11" x14ac:dyDescent="0.25">
      <c r="A3270">
        <v>1920</v>
      </c>
      <c r="B3270" t="s">
        <v>348</v>
      </c>
      <c r="C3270" t="s">
        <v>2336</v>
      </c>
      <c r="E3270">
        <v>2015</v>
      </c>
      <c r="F3270" s="10">
        <v>42369</v>
      </c>
      <c r="G3270" t="s">
        <v>489</v>
      </c>
      <c r="H3270" t="s">
        <v>474</v>
      </c>
      <c r="I3270" t="s">
        <v>463</v>
      </c>
      <c r="J3270">
        <v>588368000</v>
      </c>
      <c r="K3270">
        <v>588368000</v>
      </c>
    </row>
    <row r="3271" spans="1:11" x14ac:dyDescent="0.25">
      <c r="A3271">
        <v>1920</v>
      </c>
      <c r="B3271" t="s">
        <v>348</v>
      </c>
      <c r="C3271" t="s">
        <v>2337</v>
      </c>
      <c r="E3271">
        <v>2015</v>
      </c>
      <c r="F3271" s="10">
        <v>42369</v>
      </c>
      <c r="G3271" t="s">
        <v>489</v>
      </c>
      <c r="H3271" t="s">
        <v>474</v>
      </c>
      <c r="I3271" t="s">
        <v>463</v>
      </c>
      <c r="J3271">
        <v>45017000</v>
      </c>
      <c r="K3271">
        <v>45017000</v>
      </c>
    </row>
    <row r="3272" spans="1:11" x14ac:dyDescent="0.25">
      <c r="A3272">
        <v>1933</v>
      </c>
      <c r="B3272" t="s">
        <v>326</v>
      </c>
      <c r="C3272" t="s">
        <v>436</v>
      </c>
      <c r="E3272">
        <v>2015</v>
      </c>
      <c r="F3272" s="10">
        <v>42369</v>
      </c>
      <c r="G3272" t="s">
        <v>489</v>
      </c>
      <c r="H3272" t="s">
        <v>474</v>
      </c>
      <c r="I3272" t="s">
        <v>463</v>
      </c>
      <c r="J3272">
        <v>162422000</v>
      </c>
      <c r="K3272">
        <v>162422000</v>
      </c>
    </row>
    <row r="3273" spans="1:11" x14ac:dyDescent="0.25">
      <c r="A3273">
        <v>1933</v>
      </c>
      <c r="B3273" t="s">
        <v>326</v>
      </c>
      <c r="C3273" t="s">
        <v>2336</v>
      </c>
      <c r="E3273">
        <v>2015</v>
      </c>
      <c r="F3273" s="10">
        <v>42369</v>
      </c>
      <c r="G3273" t="s">
        <v>489</v>
      </c>
      <c r="H3273" t="s">
        <v>474</v>
      </c>
      <c r="I3273" t="s">
        <v>463</v>
      </c>
      <c r="J3273">
        <v>458641000</v>
      </c>
      <c r="K3273">
        <v>458641000</v>
      </c>
    </row>
    <row r="3274" spans="1:11" x14ac:dyDescent="0.25">
      <c r="A3274">
        <v>1933</v>
      </c>
      <c r="B3274" t="s">
        <v>326</v>
      </c>
      <c r="C3274" t="s">
        <v>2337</v>
      </c>
      <c r="E3274">
        <v>2015</v>
      </c>
      <c r="F3274" s="10">
        <v>42369</v>
      </c>
      <c r="G3274" t="s">
        <v>489</v>
      </c>
      <c r="H3274" t="s">
        <v>474</v>
      </c>
      <c r="I3274" t="s">
        <v>463</v>
      </c>
      <c r="J3274">
        <v>60484000</v>
      </c>
      <c r="K3274">
        <v>60484000</v>
      </c>
    </row>
    <row r="3275" spans="1:11" x14ac:dyDescent="0.25">
      <c r="A3275">
        <v>1935</v>
      </c>
      <c r="B3275" t="s">
        <v>398</v>
      </c>
      <c r="C3275" t="s">
        <v>436</v>
      </c>
      <c r="E3275">
        <v>2015</v>
      </c>
      <c r="F3275" s="10">
        <v>42369</v>
      </c>
      <c r="G3275" t="s">
        <v>489</v>
      </c>
      <c r="H3275" t="s">
        <v>474</v>
      </c>
      <c r="I3275" t="s">
        <v>463</v>
      </c>
      <c r="J3275">
        <v>48927000</v>
      </c>
      <c r="K3275">
        <v>48927000</v>
      </c>
    </row>
    <row r="3276" spans="1:11" x14ac:dyDescent="0.25">
      <c r="A3276">
        <v>1935</v>
      </c>
      <c r="B3276" t="s">
        <v>398</v>
      </c>
      <c r="C3276" t="s">
        <v>2336</v>
      </c>
      <c r="E3276">
        <v>2015</v>
      </c>
      <c r="F3276" s="10">
        <v>42369</v>
      </c>
      <c r="G3276" t="s">
        <v>489</v>
      </c>
      <c r="H3276" t="s">
        <v>474</v>
      </c>
      <c r="I3276" t="s">
        <v>463</v>
      </c>
      <c r="J3276">
        <v>126025000</v>
      </c>
      <c r="K3276">
        <v>126025000</v>
      </c>
    </row>
    <row r="3277" spans="1:11" x14ac:dyDescent="0.25">
      <c r="A3277">
        <v>1935</v>
      </c>
      <c r="B3277" t="s">
        <v>398</v>
      </c>
      <c r="C3277" t="s">
        <v>2337</v>
      </c>
      <c r="E3277">
        <v>2015</v>
      </c>
      <c r="F3277" s="10">
        <v>42369</v>
      </c>
      <c r="G3277" t="s">
        <v>489</v>
      </c>
      <c r="H3277" t="s">
        <v>474</v>
      </c>
      <c r="I3277" t="s">
        <v>463</v>
      </c>
      <c r="J3277">
        <v>20028000</v>
      </c>
      <c r="K3277">
        <v>20028000</v>
      </c>
    </row>
    <row r="3278" spans="1:11" x14ac:dyDescent="0.25">
      <c r="A3278">
        <v>2043</v>
      </c>
      <c r="B3278" t="s">
        <v>432</v>
      </c>
      <c r="C3278" t="s">
        <v>436</v>
      </c>
      <c r="E3278">
        <v>2015</v>
      </c>
      <c r="F3278" s="10">
        <v>42369</v>
      </c>
      <c r="G3278" t="s">
        <v>489</v>
      </c>
      <c r="H3278" t="s">
        <v>474</v>
      </c>
      <c r="I3278" t="s">
        <v>463</v>
      </c>
      <c r="J3278">
        <v>28812000</v>
      </c>
      <c r="K3278">
        <v>28812000</v>
      </c>
    </row>
    <row r="3279" spans="1:11" x14ac:dyDescent="0.25">
      <c r="A3279">
        <v>2043</v>
      </c>
      <c r="B3279" t="s">
        <v>432</v>
      </c>
      <c r="C3279" t="s">
        <v>2336</v>
      </c>
      <c r="E3279">
        <v>2015</v>
      </c>
      <c r="F3279" s="10">
        <v>42369</v>
      </c>
      <c r="G3279" t="s">
        <v>489</v>
      </c>
      <c r="H3279" t="s">
        <v>474</v>
      </c>
      <c r="I3279" t="s">
        <v>463</v>
      </c>
      <c r="J3279">
        <v>47089000</v>
      </c>
      <c r="K3279">
        <v>47089000</v>
      </c>
    </row>
    <row r="3280" spans="1:11" x14ac:dyDescent="0.25">
      <c r="A3280">
        <v>2043</v>
      </c>
      <c r="B3280" t="s">
        <v>432</v>
      </c>
      <c r="C3280" t="s">
        <v>2337</v>
      </c>
      <c r="E3280">
        <v>2015</v>
      </c>
      <c r="F3280" s="10">
        <v>42369</v>
      </c>
      <c r="G3280" t="s">
        <v>489</v>
      </c>
      <c r="H3280" t="s">
        <v>474</v>
      </c>
      <c r="I3280" t="s">
        <v>463</v>
      </c>
      <c r="J3280">
        <v>12489000</v>
      </c>
      <c r="K3280">
        <v>12489000</v>
      </c>
    </row>
    <row r="3281" spans="1:11" x14ac:dyDescent="0.25">
      <c r="A3281">
        <v>2044</v>
      </c>
      <c r="B3281" t="s">
        <v>412</v>
      </c>
      <c r="C3281" t="s">
        <v>436</v>
      </c>
      <c r="E3281">
        <v>2015</v>
      </c>
      <c r="F3281" s="10">
        <v>42369</v>
      </c>
      <c r="G3281" t="s">
        <v>489</v>
      </c>
      <c r="H3281" t="s">
        <v>474</v>
      </c>
      <c r="I3281" t="s">
        <v>463</v>
      </c>
      <c r="J3281">
        <v>122290000</v>
      </c>
      <c r="K3281">
        <v>122290000</v>
      </c>
    </row>
    <row r="3282" spans="1:11" x14ac:dyDescent="0.25">
      <c r="A3282">
        <v>2044</v>
      </c>
      <c r="B3282" t="s">
        <v>412</v>
      </c>
      <c r="C3282" t="s">
        <v>2336</v>
      </c>
      <c r="E3282">
        <v>2015</v>
      </c>
      <c r="F3282" s="10">
        <v>42369</v>
      </c>
      <c r="G3282" t="s">
        <v>489</v>
      </c>
      <c r="H3282" t="s">
        <v>474</v>
      </c>
      <c r="I3282" t="s">
        <v>463</v>
      </c>
      <c r="J3282">
        <v>305082000</v>
      </c>
      <c r="K3282">
        <v>305082000</v>
      </c>
    </row>
    <row r="3283" spans="1:11" x14ac:dyDescent="0.25">
      <c r="A3283">
        <v>2044</v>
      </c>
      <c r="B3283" t="s">
        <v>412</v>
      </c>
      <c r="C3283" t="s">
        <v>2337</v>
      </c>
      <c r="E3283">
        <v>2015</v>
      </c>
      <c r="F3283" s="10">
        <v>42369</v>
      </c>
      <c r="G3283" t="s">
        <v>489</v>
      </c>
      <c r="H3283" t="s">
        <v>474</v>
      </c>
      <c r="I3283" t="s">
        <v>463</v>
      </c>
      <c r="J3283">
        <v>37882000</v>
      </c>
      <c r="K3283">
        <v>37882000</v>
      </c>
    </row>
    <row r="3284" spans="1:11" x14ac:dyDescent="0.25">
      <c r="A3284">
        <v>5288</v>
      </c>
      <c r="B3284" t="s">
        <v>353</v>
      </c>
      <c r="C3284" t="s">
        <v>436</v>
      </c>
      <c r="E3284">
        <v>2015</v>
      </c>
      <c r="F3284" s="10">
        <v>42369</v>
      </c>
      <c r="G3284" t="s">
        <v>489</v>
      </c>
      <c r="H3284" t="s">
        <v>474</v>
      </c>
      <c r="I3284" t="s">
        <v>463</v>
      </c>
      <c r="J3284">
        <v>39519000</v>
      </c>
      <c r="K3284">
        <v>39519000</v>
      </c>
    </row>
    <row r="3285" spans="1:11" x14ac:dyDescent="0.25">
      <c r="A3285">
        <v>5288</v>
      </c>
      <c r="B3285" t="s">
        <v>353</v>
      </c>
      <c r="C3285" t="s">
        <v>2336</v>
      </c>
      <c r="E3285">
        <v>2015</v>
      </c>
      <c r="F3285" s="10">
        <v>42369</v>
      </c>
      <c r="G3285" t="s">
        <v>489</v>
      </c>
      <c r="H3285" t="s">
        <v>474</v>
      </c>
      <c r="I3285" t="s">
        <v>463</v>
      </c>
      <c r="J3285">
        <v>103088000</v>
      </c>
      <c r="K3285">
        <v>103088000</v>
      </c>
    </row>
    <row r="3286" spans="1:11" x14ac:dyDescent="0.25">
      <c r="A3286">
        <v>5288</v>
      </c>
      <c r="B3286" t="s">
        <v>353</v>
      </c>
      <c r="C3286" t="s">
        <v>2337</v>
      </c>
      <c r="E3286">
        <v>2015</v>
      </c>
      <c r="F3286" s="10">
        <v>42369</v>
      </c>
      <c r="G3286" t="s">
        <v>489</v>
      </c>
      <c r="H3286" t="s">
        <v>474</v>
      </c>
      <c r="I3286" t="s">
        <v>463</v>
      </c>
      <c r="J3286">
        <v>22761000</v>
      </c>
      <c r="K3286">
        <v>22761000</v>
      </c>
    </row>
    <row r="3287" spans="1:11" x14ac:dyDescent="0.25">
      <c r="A3287">
        <v>8058</v>
      </c>
      <c r="B3287" t="s">
        <v>328</v>
      </c>
      <c r="C3287" t="s">
        <v>436</v>
      </c>
      <c r="E3287">
        <v>2015</v>
      </c>
      <c r="F3287" s="10">
        <v>42369</v>
      </c>
      <c r="G3287" t="s">
        <v>489</v>
      </c>
      <c r="H3287" t="s">
        <v>474</v>
      </c>
      <c r="I3287" t="s">
        <v>463</v>
      </c>
      <c r="J3287">
        <v>1512000000</v>
      </c>
      <c r="K3287">
        <v>1512000000</v>
      </c>
    </row>
    <row r="3288" spans="1:11" x14ac:dyDescent="0.25">
      <c r="A3288">
        <v>8058</v>
      </c>
      <c r="B3288" t="s">
        <v>328</v>
      </c>
      <c r="C3288" t="s">
        <v>2336</v>
      </c>
      <c r="E3288">
        <v>2015</v>
      </c>
      <c r="F3288" s="10">
        <v>42369</v>
      </c>
      <c r="G3288" t="s">
        <v>489</v>
      </c>
      <c r="H3288" t="s">
        <v>474</v>
      </c>
      <c r="I3288" t="s">
        <v>463</v>
      </c>
      <c r="J3288">
        <v>3159000000</v>
      </c>
      <c r="K3288">
        <v>3159000000</v>
      </c>
    </row>
    <row r="3289" spans="1:11" x14ac:dyDescent="0.25">
      <c r="A3289">
        <v>8058</v>
      </c>
      <c r="B3289" t="s">
        <v>328</v>
      </c>
      <c r="C3289" t="s">
        <v>2337</v>
      </c>
      <c r="E3289">
        <v>2015</v>
      </c>
      <c r="F3289" s="10">
        <v>42369</v>
      </c>
      <c r="G3289" t="s">
        <v>489</v>
      </c>
      <c r="H3289" t="s">
        <v>474</v>
      </c>
      <c r="I3289" t="s">
        <v>463</v>
      </c>
      <c r="J3289">
        <v>476000000</v>
      </c>
      <c r="K3289">
        <v>476000000</v>
      </c>
    </row>
    <row r="3290" spans="1:11" x14ac:dyDescent="0.25">
      <c r="A3290">
        <v>8060</v>
      </c>
      <c r="B3290" t="s">
        <v>330</v>
      </c>
      <c r="C3290" t="s">
        <v>436</v>
      </c>
      <c r="E3290">
        <v>2015</v>
      </c>
      <c r="F3290" s="10">
        <v>42369</v>
      </c>
      <c r="G3290" t="s">
        <v>489</v>
      </c>
      <c r="H3290" t="s">
        <v>474</v>
      </c>
      <c r="I3290" t="s">
        <v>463</v>
      </c>
      <c r="J3290">
        <v>449837000</v>
      </c>
      <c r="K3290">
        <v>449837000</v>
      </c>
    </row>
    <row r="3291" spans="1:11" x14ac:dyDescent="0.25">
      <c r="A3291">
        <v>8060</v>
      </c>
      <c r="B3291" t="s">
        <v>330</v>
      </c>
      <c r="C3291" t="s">
        <v>2336</v>
      </c>
      <c r="E3291">
        <v>2015</v>
      </c>
      <c r="F3291" s="10">
        <v>42369</v>
      </c>
      <c r="G3291" t="s">
        <v>489</v>
      </c>
      <c r="H3291" t="s">
        <v>474</v>
      </c>
      <c r="I3291" t="s">
        <v>463</v>
      </c>
      <c r="J3291">
        <v>814204000</v>
      </c>
      <c r="K3291">
        <v>814204000</v>
      </c>
    </row>
    <row r="3292" spans="1:11" x14ac:dyDescent="0.25">
      <c r="A3292">
        <v>8060</v>
      </c>
      <c r="B3292" t="s">
        <v>330</v>
      </c>
      <c r="C3292" t="s">
        <v>2337</v>
      </c>
      <c r="E3292">
        <v>2015</v>
      </c>
      <c r="F3292" s="10">
        <v>42369</v>
      </c>
      <c r="G3292" t="s">
        <v>489</v>
      </c>
      <c r="H3292" t="s">
        <v>474</v>
      </c>
      <c r="I3292" t="s">
        <v>463</v>
      </c>
      <c r="J3292">
        <v>201790000</v>
      </c>
      <c r="K3292">
        <v>201790000</v>
      </c>
    </row>
    <row r="3293" spans="1:11" x14ac:dyDescent="0.25">
      <c r="A3293">
        <v>8064</v>
      </c>
      <c r="B3293" t="s">
        <v>346</v>
      </c>
      <c r="C3293" t="s">
        <v>436</v>
      </c>
      <c r="E3293">
        <v>2015</v>
      </c>
      <c r="F3293" s="10">
        <v>42369</v>
      </c>
      <c r="G3293" t="s">
        <v>489</v>
      </c>
      <c r="H3293" t="s">
        <v>474</v>
      </c>
      <c r="I3293" t="s">
        <v>463</v>
      </c>
      <c r="J3293">
        <v>101383000</v>
      </c>
      <c r="K3293">
        <v>101383000</v>
      </c>
    </row>
    <row r="3294" spans="1:11" x14ac:dyDescent="0.25">
      <c r="A3294">
        <v>8064</v>
      </c>
      <c r="B3294" t="s">
        <v>346</v>
      </c>
      <c r="C3294" t="s">
        <v>2336</v>
      </c>
      <c r="E3294">
        <v>2015</v>
      </c>
      <c r="F3294" s="10">
        <v>42369</v>
      </c>
      <c r="G3294" t="s">
        <v>489</v>
      </c>
      <c r="H3294" t="s">
        <v>474</v>
      </c>
      <c r="I3294" t="s">
        <v>463</v>
      </c>
      <c r="J3294">
        <v>535004000</v>
      </c>
      <c r="K3294">
        <v>535004000</v>
      </c>
    </row>
    <row r="3295" spans="1:11" x14ac:dyDescent="0.25">
      <c r="A3295">
        <v>8064</v>
      </c>
      <c r="B3295" t="s">
        <v>346</v>
      </c>
      <c r="C3295" t="s">
        <v>2337</v>
      </c>
      <c r="E3295">
        <v>2015</v>
      </c>
      <c r="F3295" s="10">
        <v>42369</v>
      </c>
      <c r="G3295" t="s">
        <v>489</v>
      </c>
      <c r="H3295" t="s">
        <v>474</v>
      </c>
      <c r="I3295" t="s">
        <v>463</v>
      </c>
      <c r="J3295">
        <v>43463000</v>
      </c>
      <c r="K3295">
        <v>43463000</v>
      </c>
    </row>
    <row r="3296" spans="1:11" x14ac:dyDescent="0.25">
      <c r="A3296">
        <v>8070</v>
      </c>
      <c r="B3296" t="s">
        <v>361</v>
      </c>
      <c r="C3296" t="s">
        <v>436</v>
      </c>
      <c r="E3296">
        <v>2015</v>
      </c>
      <c r="F3296" s="10">
        <v>42369</v>
      </c>
      <c r="G3296" t="s">
        <v>489</v>
      </c>
      <c r="H3296" t="s">
        <v>474</v>
      </c>
      <c r="I3296" t="s">
        <v>463</v>
      </c>
      <c r="J3296">
        <v>2916700000</v>
      </c>
      <c r="K3296">
        <v>2916700000</v>
      </c>
    </row>
    <row r="3297" spans="1:11" x14ac:dyDescent="0.25">
      <c r="A3297">
        <v>8070</v>
      </c>
      <c r="B3297" t="s">
        <v>361</v>
      </c>
      <c r="C3297" t="s">
        <v>2336</v>
      </c>
      <c r="E3297">
        <v>2015</v>
      </c>
      <c r="F3297" s="10">
        <v>42369</v>
      </c>
      <c r="G3297" t="s">
        <v>489</v>
      </c>
      <c r="H3297" t="s">
        <v>474</v>
      </c>
      <c r="I3297" t="s">
        <v>463</v>
      </c>
      <c r="J3297">
        <v>13545100000</v>
      </c>
      <c r="K3297">
        <v>13545100000</v>
      </c>
    </row>
    <row r="3298" spans="1:11" x14ac:dyDescent="0.25">
      <c r="A3298">
        <v>8070</v>
      </c>
      <c r="B3298" t="s">
        <v>361</v>
      </c>
      <c r="C3298" t="s">
        <v>2337</v>
      </c>
      <c r="E3298">
        <v>2015</v>
      </c>
      <c r="F3298" s="10">
        <v>42369</v>
      </c>
      <c r="G3298" t="s">
        <v>489</v>
      </c>
      <c r="H3298" t="s">
        <v>474</v>
      </c>
      <c r="I3298" t="s">
        <v>463</v>
      </c>
      <c r="J3298">
        <v>1017200000</v>
      </c>
      <c r="K3298">
        <v>1017200000</v>
      </c>
    </row>
    <row r="3299" spans="1:11" x14ac:dyDescent="0.25">
      <c r="A3299">
        <v>8071</v>
      </c>
      <c r="B3299" t="s">
        <v>367</v>
      </c>
      <c r="C3299" t="s">
        <v>436</v>
      </c>
      <c r="E3299">
        <v>2015</v>
      </c>
      <c r="F3299" s="10">
        <v>42369</v>
      </c>
      <c r="G3299" t="s">
        <v>489</v>
      </c>
      <c r="H3299" t="s">
        <v>474</v>
      </c>
      <c r="I3299" t="s">
        <v>463</v>
      </c>
      <c r="J3299">
        <v>739048000</v>
      </c>
      <c r="K3299">
        <v>739048000</v>
      </c>
    </row>
    <row r="3300" spans="1:11" x14ac:dyDescent="0.25">
      <c r="A3300">
        <v>8071</v>
      </c>
      <c r="B3300" t="s">
        <v>367</v>
      </c>
      <c r="C3300" t="s">
        <v>2336</v>
      </c>
      <c r="E3300">
        <v>2015</v>
      </c>
      <c r="F3300" s="10">
        <v>42369</v>
      </c>
      <c r="G3300" t="s">
        <v>489</v>
      </c>
      <c r="H3300" t="s">
        <v>474</v>
      </c>
      <c r="I3300" t="s">
        <v>463</v>
      </c>
      <c r="J3300">
        <v>4557791000</v>
      </c>
      <c r="K3300">
        <v>4557791000</v>
      </c>
    </row>
    <row r="3301" spans="1:11" x14ac:dyDescent="0.25">
      <c r="A3301">
        <v>8071</v>
      </c>
      <c r="B3301" t="s">
        <v>367</v>
      </c>
      <c r="C3301" t="s">
        <v>2337</v>
      </c>
      <c r="E3301">
        <v>2015</v>
      </c>
      <c r="F3301" s="10">
        <v>42369</v>
      </c>
      <c r="G3301" t="s">
        <v>489</v>
      </c>
      <c r="H3301" t="s">
        <v>474</v>
      </c>
      <c r="I3301" t="s">
        <v>463</v>
      </c>
      <c r="J3301">
        <v>264016000</v>
      </c>
      <c r="K3301">
        <v>264016000</v>
      </c>
    </row>
    <row r="3302" spans="1:11" x14ac:dyDescent="0.25">
      <c r="A3302">
        <v>8074</v>
      </c>
      <c r="B3302" t="s">
        <v>384</v>
      </c>
      <c r="C3302" t="s">
        <v>436</v>
      </c>
      <c r="E3302">
        <v>2015</v>
      </c>
      <c r="F3302" s="10">
        <v>42369</v>
      </c>
      <c r="G3302" t="s">
        <v>489</v>
      </c>
      <c r="H3302" t="s">
        <v>474</v>
      </c>
      <c r="I3302" t="s">
        <v>463</v>
      </c>
      <c r="J3302">
        <v>121576000</v>
      </c>
      <c r="K3302">
        <v>121576000</v>
      </c>
    </row>
    <row r="3303" spans="1:11" x14ac:dyDescent="0.25">
      <c r="A3303">
        <v>8074</v>
      </c>
      <c r="B3303" t="s">
        <v>384</v>
      </c>
      <c r="C3303" t="s">
        <v>2336</v>
      </c>
      <c r="E3303">
        <v>2015</v>
      </c>
      <c r="F3303" s="10">
        <v>42369</v>
      </c>
      <c r="G3303" t="s">
        <v>489</v>
      </c>
      <c r="H3303" t="s">
        <v>474</v>
      </c>
      <c r="I3303" t="s">
        <v>463</v>
      </c>
      <c r="J3303">
        <v>1883533000</v>
      </c>
      <c r="K3303">
        <v>1883533000</v>
      </c>
    </row>
    <row r="3304" spans="1:11" x14ac:dyDescent="0.25">
      <c r="A3304">
        <v>8074</v>
      </c>
      <c r="B3304" t="s">
        <v>384</v>
      </c>
      <c r="C3304" t="s">
        <v>2337</v>
      </c>
      <c r="E3304">
        <v>2015</v>
      </c>
      <c r="F3304" s="10">
        <v>42369</v>
      </c>
      <c r="G3304" t="s">
        <v>489</v>
      </c>
      <c r="H3304" t="s">
        <v>474</v>
      </c>
      <c r="I3304" t="s">
        <v>463</v>
      </c>
      <c r="J3304">
        <v>15003000</v>
      </c>
      <c r="K3304">
        <v>15003000</v>
      </c>
    </row>
    <row r="3305" spans="1:11" x14ac:dyDescent="0.25">
      <c r="A3305">
        <v>8080</v>
      </c>
      <c r="B3305" t="s">
        <v>405</v>
      </c>
      <c r="C3305" t="s">
        <v>436</v>
      </c>
      <c r="E3305">
        <v>2015</v>
      </c>
      <c r="F3305" s="10">
        <v>42369</v>
      </c>
      <c r="G3305" t="s">
        <v>489</v>
      </c>
      <c r="H3305" t="s">
        <v>474</v>
      </c>
      <c r="I3305" t="s">
        <v>463</v>
      </c>
      <c r="J3305">
        <v>30393000</v>
      </c>
      <c r="K3305">
        <v>30393000</v>
      </c>
    </row>
    <row r="3306" spans="1:11" x14ac:dyDescent="0.25">
      <c r="A3306">
        <v>8080</v>
      </c>
      <c r="B3306" t="s">
        <v>405</v>
      </c>
      <c r="C3306" t="s">
        <v>2336</v>
      </c>
      <c r="E3306">
        <v>2015</v>
      </c>
      <c r="F3306" s="10">
        <v>42369</v>
      </c>
      <c r="G3306" t="s">
        <v>489</v>
      </c>
      <c r="H3306" t="s">
        <v>474</v>
      </c>
      <c r="I3306" t="s">
        <v>463</v>
      </c>
      <c r="J3306">
        <v>356699000</v>
      </c>
      <c r="K3306">
        <v>356699000</v>
      </c>
    </row>
    <row r="3307" spans="1:11" x14ac:dyDescent="0.25">
      <c r="A3307">
        <v>8080</v>
      </c>
      <c r="B3307" t="s">
        <v>405</v>
      </c>
      <c r="C3307" t="s">
        <v>2337</v>
      </c>
      <c r="E3307">
        <v>2015</v>
      </c>
      <c r="F3307" s="10">
        <v>42369</v>
      </c>
      <c r="G3307" t="s">
        <v>489</v>
      </c>
      <c r="H3307" t="s">
        <v>474</v>
      </c>
      <c r="I3307" t="s">
        <v>463</v>
      </c>
      <c r="J3307">
        <v>-195167000</v>
      </c>
      <c r="K3307">
        <v>-195167000</v>
      </c>
    </row>
    <row r="3308" spans="1:11" x14ac:dyDescent="0.25">
      <c r="A3308">
        <v>8087</v>
      </c>
      <c r="B3308" t="s">
        <v>430</v>
      </c>
      <c r="C3308" t="s">
        <v>436</v>
      </c>
      <c r="E3308">
        <v>2015</v>
      </c>
      <c r="F3308" s="10">
        <v>42369</v>
      </c>
      <c r="G3308" t="s">
        <v>489</v>
      </c>
      <c r="H3308" t="s">
        <v>474</v>
      </c>
      <c r="I3308" t="s">
        <v>463</v>
      </c>
      <c r="J3308">
        <v>588000000</v>
      </c>
      <c r="K3308">
        <v>588000000</v>
      </c>
    </row>
    <row r="3309" spans="1:11" x14ac:dyDescent="0.25">
      <c r="A3309">
        <v>8087</v>
      </c>
      <c r="B3309" t="s">
        <v>430</v>
      </c>
      <c r="C3309" t="s">
        <v>2336</v>
      </c>
      <c r="E3309">
        <v>2015</v>
      </c>
      <c r="F3309" s="10">
        <v>42369</v>
      </c>
      <c r="G3309" t="s">
        <v>489</v>
      </c>
      <c r="H3309" t="s">
        <v>474</v>
      </c>
      <c r="I3309" t="s">
        <v>463</v>
      </c>
      <c r="J3309">
        <v>3653000000</v>
      </c>
      <c r="K3309">
        <v>3653000000</v>
      </c>
    </row>
    <row r="3310" spans="1:11" x14ac:dyDescent="0.25">
      <c r="A3310">
        <v>8087</v>
      </c>
      <c r="B3310" t="s">
        <v>430</v>
      </c>
      <c r="C3310" t="s">
        <v>2337</v>
      </c>
      <c r="E3310">
        <v>2015</v>
      </c>
      <c r="F3310" s="10">
        <v>42369</v>
      </c>
      <c r="G3310" t="s">
        <v>489</v>
      </c>
      <c r="H3310" t="s">
        <v>474</v>
      </c>
      <c r="I3310" t="s">
        <v>463</v>
      </c>
      <c r="J3310">
        <v>340000000</v>
      </c>
      <c r="K3310">
        <v>340000000</v>
      </c>
    </row>
    <row r="3311" spans="1:11" x14ac:dyDescent="0.25">
      <c r="A3311">
        <v>8113</v>
      </c>
      <c r="B3311" t="s">
        <v>363</v>
      </c>
      <c r="C3311" t="s">
        <v>436</v>
      </c>
      <c r="E3311">
        <v>2015</v>
      </c>
      <c r="F3311" s="10">
        <v>42369</v>
      </c>
      <c r="G3311" t="s">
        <v>489</v>
      </c>
      <c r="H3311" t="s">
        <v>474</v>
      </c>
      <c r="I3311" t="s">
        <v>463</v>
      </c>
      <c r="J3311">
        <v>-7953000</v>
      </c>
      <c r="K3311">
        <v>-7953000</v>
      </c>
    </row>
    <row r="3312" spans="1:11" x14ac:dyDescent="0.25">
      <c r="A3312">
        <v>8113</v>
      </c>
      <c r="B3312" t="s">
        <v>363</v>
      </c>
      <c r="C3312" t="s">
        <v>2336</v>
      </c>
      <c r="E3312">
        <v>2015</v>
      </c>
      <c r="F3312" s="10">
        <v>42369</v>
      </c>
      <c r="G3312" t="s">
        <v>489</v>
      </c>
      <c r="H3312" t="s">
        <v>474</v>
      </c>
      <c r="I3312" t="s">
        <v>463</v>
      </c>
      <c r="J3312">
        <v>44713000</v>
      </c>
      <c r="K3312">
        <v>44713000</v>
      </c>
    </row>
    <row r="3313" spans="1:11" x14ac:dyDescent="0.25">
      <c r="A3313">
        <v>8113</v>
      </c>
      <c r="B3313" t="s">
        <v>363</v>
      </c>
      <c r="C3313" t="s">
        <v>2337</v>
      </c>
      <c r="E3313">
        <v>2015</v>
      </c>
      <c r="F3313" s="10">
        <v>42369</v>
      </c>
      <c r="G3313" t="s">
        <v>489</v>
      </c>
      <c r="H3313" t="s">
        <v>474</v>
      </c>
      <c r="I3313" t="s">
        <v>463</v>
      </c>
      <c r="J3313">
        <v>-11638000</v>
      </c>
      <c r="K3313">
        <v>-11638000</v>
      </c>
    </row>
    <row r="3314" spans="1:11" x14ac:dyDescent="0.25">
      <c r="A3314">
        <v>8116</v>
      </c>
      <c r="B3314" t="s">
        <v>336</v>
      </c>
      <c r="C3314" t="s">
        <v>436</v>
      </c>
      <c r="E3314">
        <v>2015</v>
      </c>
      <c r="F3314" s="10">
        <v>42369</v>
      </c>
      <c r="G3314" t="s">
        <v>489</v>
      </c>
      <c r="H3314" t="s">
        <v>474</v>
      </c>
      <c r="I3314" t="s">
        <v>463</v>
      </c>
      <c r="J3314">
        <v>34203000</v>
      </c>
      <c r="K3314">
        <v>34203000</v>
      </c>
    </row>
    <row r="3315" spans="1:11" x14ac:dyDescent="0.25">
      <c r="A3315">
        <v>8116</v>
      </c>
      <c r="B3315" t="s">
        <v>336</v>
      </c>
      <c r="C3315" t="s">
        <v>2336</v>
      </c>
      <c r="E3315">
        <v>2015</v>
      </c>
      <c r="F3315" s="10">
        <v>42369</v>
      </c>
      <c r="G3315" t="s">
        <v>489</v>
      </c>
      <c r="H3315" t="s">
        <v>474</v>
      </c>
      <c r="I3315" t="s">
        <v>463</v>
      </c>
      <c r="J3315">
        <v>77024000</v>
      </c>
      <c r="K3315">
        <v>77024000</v>
      </c>
    </row>
    <row r="3316" spans="1:11" x14ac:dyDescent="0.25">
      <c r="A3316">
        <v>8116</v>
      </c>
      <c r="B3316" t="s">
        <v>336</v>
      </c>
      <c r="C3316" t="s">
        <v>2337</v>
      </c>
      <c r="E3316">
        <v>2015</v>
      </c>
      <c r="F3316" s="10">
        <v>42369</v>
      </c>
      <c r="G3316" t="s">
        <v>489</v>
      </c>
      <c r="H3316" t="s">
        <v>474</v>
      </c>
      <c r="I3316" t="s">
        <v>463</v>
      </c>
      <c r="J3316">
        <v>11305000</v>
      </c>
      <c r="K3316">
        <v>11305000</v>
      </c>
    </row>
    <row r="3317" spans="1:11" x14ac:dyDescent="0.25">
      <c r="A3317">
        <v>8118</v>
      </c>
      <c r="B3317" t="s">
        <v>344</v>
      </c>
      <c r="C3317" t="s">
        <v>436</v>
      </c>
      <c r="E3317">
        <v>2015</v>
      </c>
      <c r="F3317" s="10">
        <v>42369</v>
      </c>
      <c r="G3317" t="s">
        <v>489</v>
      </c>
      <c r="H3317" t="s">
        <v>474</v>
      </c>
      <c r="I3317" t="s">
        <v>463</v>
      </c>
      <c r="J3317">
        <v>-13739000</v>
      </c>
      <c r="K3317">
        <v>-13739000</v>
      </c>
    </row>
    <row r="3318" spans="1:11" x14ac:dyDescent="0.25">
      <c r="A3318">
        <v>8118</v>
      </c>
      <c r="B3318" t="s">
        <v>344</v>
      </c>
      <c r="C3318" t="s">
        <v>2336</v>
      </c>
      <c r="E3318">
        <v>2015</v>
      </c>
      <c r="F3318" s="10">
        <v>42369</v>
      </c>
      <c r="G3318" t="s">
        <v>489</v>
      </c>
      <c r="H3318" t="s">
        <v>474</v>
      </c>
      <c r="I3318" t="s">
        <v>463</v>
      </c>
      <c r="J3318">
        <v>304000</v>
      </c>
      <c r="K3318">
        <v>304000</v>
      </c>
    </row>
    <row r="3319" spans="1:11" x14ac:dyDescent="0.25">
      <c r="A3319">
        <v>8118</v>
      </c>
      <c r="B3319" t="s">
        <v>344</v>
      </c>
      <c r="C3319" t="s">
        <v>2337</v>
      </c>
      <c r="E3319">
        <v>2015</v>
      </c>
      <c r="F3319" s="10">
        <v>42369</v>
      </c>
      <c r="G3319" t="s">
        <v>489</v>
      </c>
      <c r="H3319" t="s">
        <v>474</v>
      </c>
      <c r="I3319" t="s">
        <v>463</v>
      </c>
      <c r="J3319">
        <v>-24013000</v>
      </c>
      <c r="K3319">
        <v>-24013000</v>
      </c>
    </row>
    <row r="3320" spans="1:11" x14ac:dyDescent="0.25">
      <c r="A3320">
        <v>8119</v>
      </c>
      <c r="B3320" t="s">
        <v>374</v>
      </c>
      <c r="C3320" t="s">
        <v>436</v>
      </c>
      <c r="E3320">
        <v>2015</v>
      </c>
      <c r="F3320" s="10">
        <v>42369</v>
      </c>
      <c r="G3320" t="s">
        <v>489</v>
      </c>
      <c r="H3320" t="s">
        <v>474</v>
      </c>
      <c r="I3320" t="s">
        <v>463</v>
      </c>
      <c r="J3320">
        <v>14740000</v>
      </c>
      <c r="K3320">
        <v>14740000</v>
      </c>
    </row>
    <row r="3321" spans="1:11" x14ac:dyDescent="0.25">
      <c r="A3321">
        <v>8119</v>
      </c>
      <c r="B3321" t="s">
        <v>374</v>
      </c>
      <c r="C3321" t="s">
        <v>2336</v>
      </c>
      <c r="E3321">
        <v>2015</v>
      </c>
      <c r="F3321" s="10">
        <v>42369</v>
      </c>
      <c r="G3321" t="s">
        <v>489</v>
      </c>
      <c r="H3321" t="s">
        <v>474</v>
      </c>
      <c r="I3321" t="s">
        <v>463</v>
      </c>
      <c r="J3321">
        <v>31956000</v>
      </c>
      <c r="K3321">
        <v>31956000</v>
      </c>
    </row>
    <row r="3322" spans="1:11" x14ac:dyDescent="0.25">
      <c r="A3322">
        <v>8119</v>
      </c>
      <c r="B3322" t="s">
        <v>374</v>
      </c>
      <c r="C3322" t="s">
        <v>2337</v>
      </c>
      <c r="E3322">
        <v>2015</v>
      </c>
      <c r="F3322" s="10">
        <v>42369</v>
      </c>
      <c r="G3322" t="s">
        <v>489</v>
      </c>
      <c r="H3322" t="s">
        <v>474</v>
      </c>
      <c r="I3322" t="s">
        <v>463</v>
      </c>
      <c r="J3322">
        <v>21363000</v>
      </c>
      <c r="K3322">
        <v>21363000</v>
      </c>
    </row>
    <row r="3323" spans="1:11" x14ac:dyDescent="0.25">
      <c r="A3323">
        <v>8122</v>
      </c>
      <c r="B3323" t="s">
        <v>232</v>
      </c>
      <c r="C3323" t="s">
        <v>436</v>
      </c>
      <c r="E3323">
        <v>2015</v>
      </c>
      <c r="F3323" s="10">
        <v>42369</v>
      </c>
      <c r="G3323" t="s">
        <v>489</v>
      </c>
      <c r="H3323" t="s">
        <v>474</v>
      </c>
      <c r="I3323" t="s">
        <v>463</v>
      </c>
      <c r="J3323">
        <v>9798000000</v>
      </c>
      <c r="K3323">
        <v>9798000000</v>
      </c>
    </row>
    <row r="3324" spans="1:11" x14ac:dyDescent="0.25">
      <c r="A3324">
        <v>8122</v>
      </c>
      <c r="B3324" t="s">
        <v>232</v>
      </c>
      <c r="C3324" t="s">
        <v>2336</v>
      </c>
      <c r="E3324">
        <v>2015</v>
      </c>
      <c r="F3324" s="10">
        <v>42369</v>
      </c>
      <c r="G3324" t="s">
        <v>489</v>
      </c>
      <c r="H3324" t="s">
        <v>474</v>
      </c>
      <c r="I3324" t="s">
        <v>463</v>
      </c>
      <c r="J3324">
        <v>35475000000</v>
      </c>
      <c r="K3324">
        <v>35475000000</v>
      </c>
    </row>
    <row r="3325" spans="1:11" x14ac:dyDescent="0.25">
      <c r="A3325">
        <v>8122</v>
      </c>
      <c r="B3325" t="s">
        <v>232</v>
      </c>
      <c r="C3325" t="s">
        <v>2337</v>
      </c>
      <c r="E3325">
        <v>2015</v>
      </c>
      <c r="F3325" s="10">
        <v>42369</v>
      </c>
      <c r="G3325" t="s">
        <v>489</v>
      </c>
      <c r="H3325" t="s">
        <v>474</v>
      </c>
      <c r="I3325" t="s">
        <v>463</v>
      </c>
      <c r="J3325">
        <v>2135000000</v>
      </c>
      <c r="K3325">
        <v>2135000000</v>
      </c>
    </row>
    <row r="3326" spans="1:11" x14ac:dyDescent="0.25">
      <c r="A3326">
        <v>8129</v>
      </c>
      <c r="B3326" t="s">
        <v>402</v>
      </c>
      <c r="C3326" t="s">
        <v>436</v>
      </c>
      <c r="E3326">
        <v>2015</v>
      </c>
      <c r="F3326" s="10">
        <v>42369</v>
      </c>
      <c r="G3326" t="s">
        <v>489</v>
      </c>
      <c r="H3326" t="s">
        <v>474</v>
      </c>
      <c r="I3326" t="s">
        <v>463</v>
      </c>
      <c r="J3326">
        <v>2046000000</v>
      </c>
      <c r="K3326">
        <v>2046000000</v>
      </c>
    </row>
    <row r="3327" spans="1:11" x14ac:dyDescent="0.25">
      <c r="A3327">
        <v>8129</v>
      </c>
      <c r="B3327" t="s">
        <v>402</v>
      </c>
      <c r="C3327" t="s">
        <v>2336</v>
      </c>
      <c r="E3327">
        <v>2015</v>
      </c>
      <c r="F3327" s="10">
        <v>42369</v>
      </c>
      <c r="G3327" t="s">
        <v>489</v>
      </c>
      <c r="H3327" t="s">
        <v>474</v>
      </c>
      <c r="I3327" t="s">
        <v>463</v>
      </c>
      <c r="J3327">
        <v>14757000000</v>
      </c>
      <c r="K3327">
        <v>14757000000</v>
      </c>
    </row>
    <row r="3328" spans="1:11" x14ac:dyDescent="0.25">
      <c r="A3328">
        <v>8129</v>
      </c>
      <c r="B3328" t="s">
        <v>402</v>
      </c>
      <c r="C3328" t="s">
        <v>2337</v>
      </c>
      <c r="E3328">
        <v>2015</v>
      </c>
      <c r="F3328" s="10">
        <v>42369</v>
      </c>
      <c r="G3328" t="s">
        <v>489</v>
      </c>
      <c r="H3328" t="s">
        <v>474</v>
      </c>
      <c r="I3328" t="s">
        <v>463</v>
      </c>
      <c r="J3328">
        <v>-767000000</v>
      </c>
      <c r="K3328">
        <v>-767000000</v>
      </c>
    </row>
    <row r="3329" spans="1:11" x14ac:dyDescent="0.25">
      <c r="A3329">
        <v>8174</v>
      </c>
      <c r="B3329" t="s">
        <v>419</v>
      </c>
      <c r="C3329" t="s">
        <v>436</v>
      </c>
      <c r="E3329">
        <v>2015</v>
      </c>
      <c r="F3329" s="10">
        <v>42369</v>
      </c>
      <c r="G3329" t="s">
        <v>489</v>
      </c>
      <c r="H3329" t="s">
        <v>474</v>
      </c>
      <c r="I3329" t="s">
        <v>463</v>
      </c>
      <c r="J3329">
        <v>272700000</v>
      </c>
      <c r="K3329">
        <v>272700000</v>
      </c>
    </row>
    <row r="3330" spans="1:11" x14ac:dyDescent="0.25">
      <c r="A3330">
        <v>8174</v>
      </c>
      <c r="B3330" t="s">
        <v>419</v>
      </c>
      <c r="C3330" t="s">
        <v>2336</v>
      </c>
      <c r="E3330">
        <v>2015</v>
      </c>
      <c r="F3330" s="10">
        <v>42369</v>
      </c>
      <c r="G3330" t="s">
        <v>489</v>
      </c>
      <c r="H3330" t="s">
        <v>474</v>
      </c>
      <c r="I3330" t="s">
        <v>463</v>
      </c>
      <c r="J3330">
        <v>2388500000</v>
      </c>
      <c r="K3330">
        <v>2388500000</v>
      </c>
    </row>
    <row r="3331" spans="1:11" x14ac:dyDescent="0.25">
      <c r="A3331">
        <v>8174</v>
      </c>
      <c r="B3331" t="s">
        <v>419</v>
      </c>
      <c r="C3331" t="s">
        <v>2337</v>
      </c>
      <c r="E3331">
        <v>2015</v>
      </c>
      <c r="F3331" s="10">
        <v>42369</v>
      </c>
      <c r="G3331" t="s">
        <v>489</v>
      </c>
      <c r="H3331" t="s">
        <v>474</v>
      </c>
      <c r="I3331" t="s">
        <v>463</v>
      </c>
      <c r="J3331">
        <v>87400000</v>
      </c>
      <c r="K3331">
        <v>87400000</v>
      </c>
    </row>
    <row r="3332" spans="1:11" x14ac:dyDescent="0.25">
      <c r="A3332">
        <v>8189</v>
      </c>
      <c r="B3332" t="s">
        <v>427</v>
      </c>
      <c r="C3332" t="s">
        <v>436</v>
      </c>
      <c r="E3332">
        <v>2015</v>
      </c>
      <c r="F3332" s="10">
        <v>42369</v>
      </c>
      <c r="G3332" t="s">
        <v>489</v>
      </c>
      <c r="H3332" t="s">
        <v>474</v>
      </c>
      <c r="I3332" t="s">
        <v>463</v>
      </c>
      <c r="J3332">
        <v>128600000</v>
      </c>
      <c r="K3332">
        <v>128600000</v>
      </c>
    </row>
    <row r="3333" spans="1:11" x14ac:dyDescent="0.25">
      <c r="A3333">
        <v>8189</v>
      </c>
      <c r="B3333" t="s">
        <v>427</v>
      </c>
      <c r="C3333" t="s">
        <v>2336</v>
      </c>
      <c r="E3333">
        <v>2015</v>
      </c>
      <c r="F3333" s="10">
        <v>42369</v>
      </c>
      <c r="G3333" t="s">
        <v>489</v>
      </c>
      <c r="H3333" t="s">
        <v>474</v>
      </c>
      <c r="I3333" t="s">
        <v>463</v>
      </c>
      <c r="J3333">
        <v>1467700000</v>
      </c>
      <c r="K3333">
        <v>1467700000</v>
      </c>
    </row>
    <row r="3334" spans="1:11" x14ac:dyDescent="0.25">
      <c r="A3334">
        <v>8189</v>
      </c>
      <c r="B3334" t="s">
        <v>427</v>
      </c>
      <c r="C3334" t="s">
        <v>2337</v>
      </c>
      <c r="E3334">
        <v>2015</v>
      </c>
      <c r="F3334" s="10">
        <v>42369</v>
      </c>
      <c r="G3334" t="s">
        <v>489</v>
      </c>
      <c r="H3334" t="s">
        <v>474</v>
      </c>
      <c r="I3334" t="s">
        <v>463</v>
      </c>
      <c r="J3334">
        <v>-112900000</v>
      </c>
      <c r="K3334">
        <v>-112900000</v>
      </c>
    </row>
    <row r="3335" spans="1:11" x14ac:dyDescent="0.25">
      <c r="A3335">
        <v>8203</v>
      </c>
      <c r="B3335" t="s">
        <v>150</v>
      </c>
      <c r="C3335" t="s">
        <v>436</v>
      </c>
      <c r="E3335">
        <v>2015</v>
      </c>
      <c r="F3335" s="10">
        <v>42369</v>
      </c>
      <c r="G3335" t="s">
        <v>489</v>
      </c>
      <c r="H3335" t="s">
        <v>474</v>
      </c>
      <c r="I3335" t="s">
        <v>463</v>
      </c>
      <c r="J3335">
        <v>12157000</v>
      </c>
      <c r="K3335">
        <v>12157000</v>
      </c>
    </row>
    <row r="3336" spans="1:11" x14ac:dyDescent="0.25">
      <c r="A3336">
        <v>8203</v>
      </c>
      <c r="B3336" t="s">
        <v>150</v>
      </c>
      <c r="C3336" t="s">
        <v>2336</v>
      </c>
      <c r="E3336">
        <v>2015</v>
      </c>
      <c r="F3336" s="10">
        <v>42369</v>
      </c>
      <c r="G3336" t="s">
        <v>489</v>
      </c>
      <c r="H3336" t="s">
        <v>474</v>
      </c>
      <c r="I3336" t="s">
        <v>463</v>
      </c>
      <c r="J3336">
        <v>118779000</v>
      </c>
      <c r="K3336">
        <v>118779000</v>
      </c>
    </row>
    <row r="3337" spans="1:11" x14ac:dyDescent="0.25">
      <c r="A3337">
        <v>8203</v>
      </c>
      <c r="B3337" t="s">
        <v>150</v>
      </c>
      <c r="C3337" t="s">
        <v>2337</v>
      </c>
      <c r="E3337">
        <v>2015</v>
      </c>
      <c r="F3337" s="10">
        <v>42369</v>
      </c>
      <c r="G3337" t="s">
        <v>489</v>
      </c>
      <c r="H3337" t="s">
        <v>474</v>
      </c>
      <c r="I3337" t="s">
        <v>463</v>
      </c>
      <c r="J3337">
        <v>5071000</v>
      </c>
      <c r="K3337">
        <v>5071000</v>
      </c>
    </row>
    <row r="3338" spans="1:11" x14ac:dyDescent="0.25">
      <c r="A3338">
        <v>8327</v>
      </c>
      <c r="B3338" t="s">
        <v>381</v>
      </c>
      <c r="C3338" t="s">
        <v>436</v>
      </c>
      <c r="E3338">
        <v>2015</v>
      </c>
      <c r="F3338" s="10">
        <v>42369</v>
      </c>
      <c r="G3338" t="s">
        <v>489</v>
      </c>
      <c r="H3338" t="s">
        <v>474</v>
      </c>
      <c r="I3338" t="s">
        <v>463</v>
      </c>
      <c r="J3338">
        <v>8245000000</v>
      </c>
      <c r="K3338">
        <v>8245000000</v>
      </c>
    </row>
    <row r="3339" spans="1:11" x14ac:dyDescent="0.25">
      <c r="A3339">
        <v>8327</v>
      </c>
      <c r="B3339" t="s">
        <v>381</v>
      </c>
      <c r="C3339" t="s">
        <v>2336</v>
      </c>
      <c r="E3339">
        <v>2015</v>
      </c>
      <c r="F3339" s="10">
        <v>42369</v>
      </c>
      <c r="G3339" t="s">
        <v>489</v>
      </c>
      <c r="H3339" t="s">
        <v>474</v>
      </c>
      <c r="I3339" t="s">
        <v>463</v>
      </c>
      <c r="J3339">
        <v>38581000000</v>
      </c>
      <c r="K3339">
        <v>38581000000</v>
      </c>
    </row>
    <row r="3340" spans="1:11" x14ac:dyDescent="0.25">
      <c r="A3340">
        <v>8327</v>
      </c>
      <c r="B3340" t="s">
        <v>381</v>
      </c>
      <c r="C3340" t="s">
        <v>2337</v>
      </c>
      <c r="E3340">
        <v>2015</v>
      </c>
      <c r="F3340" s="10">
        <v>42369</v>
      </c>
      <c r="G3340" t="s">
        <v>489</v>
      </c>
      <c r="H3340" t="s">
        <v>474</v>
      </c>
      <c r="I3340" t="s">
        <v>463</v>
      </c>
      <c r="J3340">
        <v>4847000000</v>
      </c>
      <c r="K3340">
        <v>4847000000</v>
      </c>
    </row>
    <row r="3341" spans="1:11" x14ac:dyDescent="0.25">
      <c r="A3341">
        <v>8329</v>
      </c>
      <c r="B3341" t="s">
        <v>334</v>
      </c>
      <c r="C3341" t="s">
        <v>436</v>
      </c>
      <c r="E3341">
        <v>2015</v>
      </c>
      <c r="F3341" s="10">
        <v>42369</v>
      </c>
      <c r="G3341" t="s">
        <v>489</v>
      </c>
      <c r="H3341" t="s">
        <v>474</v>
      </c>
      <c r="I3341" t="s">
        <v>463</v>
      </c>
      <c r="J3341">
        <v>19393000</v>
      </c>
      <c r="K3341">
        <v>19393000</v>
      </c>
    </row>
    <row r="3342" spans="1:11" x14ac:dyDescent="0.25">
      <c r="A3342">
        <v>8329</v>
      </c>
      <c r="B3342" t="s">
        <v>334</v>
      </c>
      <c r="C3342" t="s">
        <v>2336</v>
      </c>
      <c r="E3342">
        <v>2015</v>
      </c>
      <c r="F3342" s="10">
        <v>42369</v>
      </c>
      <c r="G3342" t="s">
        <v>489</v>
      </c>
      <c r="H3342" t="s">
        <v>474</v>
      </c>
      <c r="I3342" t="s">
        <v>463</v>
      </c>
      <c r="J3342">
        <v>100335000</v>
      </c>
      <c r="K3342">
        <v>100335000</v>
      </c>
    </row>
    <row r="3343" spans="1:11" x14ac:dyDescent="0.25">
      <c r="A3343">
        <v>8329</v>
      </c>
      <c r="B3343" t="s">
        <v>334</v>
      </c>
      <c r="C3343" t="s">
        <v>2337</v>
      </c>
      <c r="E3343">
        <v>2015</v>
      </c>
      <c r="F3343" s="10">
        <v>42369</v>
      </c>
      <c r="G3343" t="s">
        <v>489</v>
      </c>
      <c r="H3343" t="s">
        <v>474</v>
      </c>
      <c r="I3343" t="s">
        <v>463</v>
      </c>
      <c r="J3343">
        <v>-41789000</v>
      </c>
      <c r="K3343">
        <v>-41789000</v>
      </c>
    </row>
    <row r="3344" spans="1:11" x14ac:dyDescent="0.25">
      <c r="A3344">
        <v>8342</v>
      </c>
      <c r="B3344" t="s">
        <v>415</v>
      </c>
      <c r="C3344" t="s">
        <v>2336</v>
      </c>
      <c r="E3344">
        <v>2015</v>
      </c>
      <c r="F3344" s="10">
        <v>42369</v>
      </c>
      <c r="G3344" t="s">
        <v>489</v>
      </c>
      <c r="H3344" t="s">
        <v>474</v>
      </c>
      <c r="I3344" t="s">
        <v>463</v>
      </c>
      <c r="J3344">
        <v>47444000</v>
      </c>
      <c r="K3344">
        <v>47444000</v>
      </c>
    </row>
    <row r="3345" spans="1:11" x14ac:dyDescent="0.25">
      <c r="A3345">
        <v>8342</v>
      </c>
      <c r="B3345" t="s">
        <v>415</v>
      </c>
      <c r="C3345" t="s">
        <v>2337</v>
      </c>
      <c r="E3345">
        <v>2015</v>
      </c>
      <c r="F3345" s="10">
        <v>42369</v>
      </c>
      <c r="G3345" t="s">
        <v>489</v>
      </c>
      <c r="H3345" t="s">
        <v>474</v>
      </c>
      <c r="I3345" t="s">
        <v>463</v>
      </c>
      <c r="J3345">
        <v>-6558000</v>
      </c>
      <c r="K3345">
        <v>-6558000</v>
      </c>
    </row>
    <row r="3346" spans="1:11" x14ac:dyDescent="0.25">
      <c r="A3346">
        <v>8429</v>
      </c>
      <c r="B3346" t="s">
        <v>414</v>
      </c>
      <c r="C3346" t="s">
        <v>436</v>
      </c>
      <c r="E3346">
        <v>2015</v>
      </c>
      <c r="F3346" s="10">
        <v>42369</v>
      </c>
      <c r="G3346" t="s">
        <v>489</v>
      </c>
      <c r="H3346" t="s">
        <v>474</v>
      </c>
      <c r="I3346" t="s">
        <v>463</v>
      </c>
      <c r="J3346">
        <v>39853000</v>
      </c>
      <c r="K3346">
        <v>39853000</v>
      </c>
    </row>
    <row r="3347" spans="1:11" x14ac:dyDescent="0.25">
      <c r="A3347">
        <v>8429</v>
      </c>
      <c r="B3347" t="s">
        <v>414</v>
      </c>
      <c r="C3347" t="s">
        <v>2336</v>
      </c>
      <c r="E3347">
        <v>2015</v>
      </c>
      <c r="F3347" s="10">
        <v>42369</v>
      </c>
      <c r="G3347" t="s">
        <v>489</v>
      </c>
      <c r="H3347" t="s">
        <v>474</v>
      </c>
      <c r="I3347" t="s">
        <v>463</v>
      </c>
      <c r="J3347">
        <v>535577000</v>
      </c>
      <c r="K3347">
        <v>535577000</v>
      </c>
    </row>
    <row r="3348" spans="1:11" x14ac:dyDescent="0.25">
      <c r="A3348">
        <v>8429</v>
      </c>
      <c r="B3348" t="s">
        <v>414</v>
      </c>
      <c r="C3348" t="s">
        <v>2337</v>
      </c>
      <c r="E3348">
        <v>2015</v>
      </c>
      <c r="F3348" s="10">
        <v>42369</v>
      </c>
      <c r="G3348" t="s">
        <v>489</v>
      </c>
      <c r="H3348" t="s">
        <v>474</v>
      </c>
      <c r="I3348" t="s">
        <v>463</v>
      </c>
      <c r="J3348">
        <v>-81872000</v>
      </c>
      <c r="K3348">
        <v>-81872000</v>
      </c>
    </row>
    <row r="3349" spans="1:11" x14ac:dyDescent="0.25">
      <c r="A3349">
        <v>8430</v>
      </c>
      <c r="B3349" t="s">
        <v>339</v>
      </c>
      <c r="C3349" t="s">
        <v>436</v>
      </c>
      <c r="E3349">
        <v>2015</v>
      </c>
      <c r="F3349" s="10">
        <v>42369</v>
      </c>
      <c r="G3349" t="s">
        <v>489</v>
      </c>
      <c r="H3349" t="s">
        <v>474</v>
      </c>
      <c r="I3349" t="s">
        <v>463</v>
      </c>
      <c r="J3349">
        <v>19285000</v>
      </c>
      <c r="K3349">
        <v>19285000</v>
      </c>
    </row>
    <row r="3350" spans="1:11" x14ac:dyDescent="0.25">
      <c r="A3350">
        <v>8430</v>
      </c>
      <c r="B3350" t="s">
        <v>339</v>
      </c>
      <c r="C3350" t="s">
        <v>2336</v>
      </c>
      <c r="E3350">
        <v>2015</v>
      </c>
      <c r="F3350" s="10">
        <v>42369</v>
      </c>
      <c r="G3350" t="s">
        <v>489</v>
      </c>
      <c r="H3350" t="s">
        <v>474</v>
      </c>
      <c r="I3350" t="s">
        <v>463</v>
      </c>
      <c r="J3350">
        <v>805599000</v>
      </c>
      <c r="K3350">
        <v>805599000</v>
      </c>
    </row>
    <row r="3351" spans="1:11" x14ac:dyDescent="0.25">
      <c r="A3351">
        <v>8430</v>
      </c>
      <c r="B3351" t="s">
        <v>339</v>
      </c>
      <c r="C3351" t="s">
        <v>2337</v>
      </c>
      <c r="E3351">
        <v>2015</v>
      </c>
      <c r="F3351" s="10">
        <v>42369</v>
      </c>
      <c r="G3351" t="s">
        <v>489</v>
      </c>
      <c r="H3351" t="s">
        <v>474</v>
      </c>
      <c r="I3351" t="s">
        <v>463</v>
      </c>
      <c r="J3351">
        <v>-241745000</v>
      </c>
      <c r="K3351">
        <v>-241745000</v>
      </c>
    </row>
    <row r="3352" spans="1:11" x14ac:dyDescent="0.25">
      <c r="A3352">
        <v>13290</v>
      </c>
      <c r="B3352" t="s">
        <v>152</v>
      </c>
      <c r="C3352" t="s">
        <v>436</v>
      </c>
      <c r="E3352">
        <v>2015</v>
      </c>
      <c r="F3352" s="10">
        <v>42369</v>
      </c>
      <c r="G3352" t="s">
        <v>489</v>
      </c>
      <c r="H3352" t="s">
        <v>474</v>
      </c>
      <c r="I3352" t="s">
        <v>463</v>
      </c>
      <c r="J3352">
        <v>26034000</v>
      </c>
      <c r="K3352">
        <v>26034000</v>
      </c>
    </row>
    <row r="3353" spans="1:11" x14ac:dyDescent="0.25">
      <c r="A3353">
        <v>13290</v>
      </c>
      <c r="B3353" t="s">
        <v>152</v>
      </c>
      <c r="C3353" t="s">
        <v>2336</v>
      </c>
      <c r="E3353">
        <v>2015</v>
      </c>
      <c r="F3353" s="10">
        <v>42369</v>
      </c>
      <c r="G3353" t="s">
        <v>489</v>
      </c>
      <c r="H3353" t="s">
        <v>474</v>
      </c>
      <c r="I3353" t="s">
        <v>463</v>
      </c>
      <c r="J3353">
        <v>163559000</v>
      </c>
      <c r="K3353">
        <v>163559000</v>
      </c>
    </row>
    <row r="3354" spans="1:11" x14ac:dyDescent="0.25">
      <c r="A3354">
        <v>13290</v>
      </c>
      <c r="B3354" t="s">
        <v>152</v>
      </c>
      <c r="C3354" t="s">
        <v>2337</v>
      </c>
      <c r="E3354">
        <v>2015</v>
      </c>
      <c r="F3354" s="10">
        <v>42369</v>
      </c>
      <c r="G3354" t="s">
        <v>489</v>
      </c>
      <c r="H3354" t="s">
        <v>474</v>
      </c>
      <c r="I3354" t="s">
        <v>463</v>
      </c>
      <c r="J3354">
        <v>16607000</v>
      </c>
      <c r="K3354">
        <v>16607000</v>
      </c>
    </row>
    <row r="3355" spans="1:11" x14ac:dyDescent="0.25">
      <c r="A3355">
        <v>13480</v>
      </c>
      <c r="B3355" t="s">
        <v>153</v>
      </c>
      <c r="C3355" t="s">
        <v>436</v>
      </c>
      <c r="E3355">
        <v>2015</v>
      </c>
      <c r="F3355" s="10">
        <v>42369</v>
      </c>
      <c r="G3355" t="s">
        <v>489</v>
      </c>
      <c r="H3355" t="s">
        <v>474</v>
      </c>
      <c r="I3355" t="s">
        <v>463</v>
      </c>
      <c r="J3355">
        <v>-944920</v>
      </c>
      <c r="K3355">
        <v>-944920</v>
      </c>
    </row>
    <row r="3356" spans="1:11" x14ac:dyDescent="0.25">
      <c r="A3356">
        <v>13480</v>
      </c>
      <c r="B3356" t="s">
        <v>153</v>
      </c>
      <c r="C3356" t="s">
        <v>2336</v>
      </c>
      <c r="E3356">
        <v>2015</v>
      </c>
      <c r="F3356" s="10">
        <v>42369</v>
      </c>
      <c r="G3356" t="s">
        <v>489</v>
      </c>
      <c r="H3356" t="s">
        <v>474</v>
      </c>
      <c r="I3356" t="s">
        <v>463</v>
      </c>
      <c r="J3356">
        <v>1180</v>
      </c>
      <c r="K3356">
        <v>1180</v>
      </c>
    </row>
    <row r="3357" spans="1:11" x14ac:dyDescent="0.25">
      <c r="A3357">
        <v>13480</v>
      </c>
      <c r="B3357" t="s">
        <v>153</v>
      </c>
      <c r="C3357" t="s">
        <v>2337</v>
      </c>
      <c r="E3357">
        <v>2015</v>
      </c>
      <c r="F3357" s="10">
        <v>42369</v>
      </c>
      <c r="G3357" t="s">
        <v>489</v>
      </c>
      <c r="H3357" t="s">
        <v>474</v>
      </c>
      <c r="I3357" t="s">
        <v>463</v>
      </c>
      <c r="J3357">
        <v>-9088500</v>
      </c>
      <c r="K3357">
        <v>-9088500</v>
      </c>
    </row>
    <row r="3358" spans="1:11" x14ac:dyDescent="0.25">
      <c r="A3358">
        <v>223482</v>
      </c>
      <c r="B3358" t="s">
        <v>318</v>
      </c>
      <c r="C3358" t="s">
        <v>436</v>
      </c>
      <c r="E3358">
        <v>2015</v>
      </c>
      <c r="F3358" s="10">
        <v>42369</v>
      </c>
      <c r="G3358" t="s">
        <v>489</v>
      </c>
      <c r="H3358" t="s">
        <v>474</v>
      </c>
      <c r="I3358" t="s">
        <v>463</v>
      </c>
      <c r="J3358">
        <v>472900000</v>
      </c>
      <c r="K3358">
        <v>472900000</v>
      </c>
    </row>
    <row r="3359" spans="1:11" x14ac:dyDescent="0.25">
      <c r="A3359">
        <v>223482</v>
      </c>
      <c r="B3359" t="s">
        <v>318</v>
      </c>
      <c r="C3359" t="s">
        <v>2336</v>
      </c>
      <c r="E3359">
        <v>2015</v>
      </c>
      <c r="F3359" s="10">
        <v>42369</v>
      </c>
      <c r="G3359" t="s">
        <v>489</v>
      </c>
      <c r="H3359" t="s">
        <v>474</v>
      </c>
      <c r="I3359" t="s">
        <v>463</v>
      </c>
      <c r="J3359">
        <v>2536500000</v>
      </c>
      <c r="K3359">
        <v>2536500000</v>
      </c>
    </row>
    <row r="3360" spans="1:11" x14ac:dyDescent="0.25">
      <c r="A3360">
        <v>223482</v>
      </c>
      <c r="B3360" t="s">
        <v>318</v>
      </c>
      <c r="C3360" t="s">
        <v>2337</v>
      </c>
      <c r="E3360">
        <v>2015</v>
      </c>
      <c r="F3360" s="10">
        <v>42369</v>
      </c>
      <c r="G3360" t="s">
        <v>489</v>
      </c>
      <c r="H3360" t="s">
        <v>474</v>
      </c>
      <c r="I3360" t="s">
        <v>463</v>
      </c>
      <c r="J3360">
        <v>282900000</v>
      </c>
      <c r="K3360">
        <v>282900000</v>
      </c>
    </row>
    <row r="3361" spans="1:11" x14ac:dyDescent="0.25">
      <c r="A3361">
        <v>483482</v>
      </c>
      <c r="B3361" t="s">
        <v>396</v>
      </c>
      <c r="C3361" t="s">
        <v>436</v>
      </c>
      <c r="E3361">
        <v>2015</v>
      </c>
      <c r="F3361" s="10">
        <v>42369</v>
      </c>
      <c r="G3361" t="s">
        <v>489</v>
      </c>
      <c r="H3361" t="s">
        <v>474</v>
      </c>
      <c r="I3361" t="s">
        <v>463</v>
      </c>
      <c r="J3361">
        <v>566061000</v>
      </c>
      <c r="K3361">
        <v>566061000</v>
      </c>
    </row>
    <row r="3362" spans="1:11" x14ac:dyDescent="0.25">
      <c r="A3362">
        <v>483482</v>
      </c>
      <c r="B3362" t="s">
        <v>396</v>
      </c>
      <c r="C3362" t="s">
        <v>2336</v>
      </c>
      <c r="E3362">
        <v>2015</v>
      </c>
      <c r="F3362" s="10">
        <v>42369</v>
      </c>
      <c r="G3362" t="s">
        <v>489</v>
      </c>
      <c r="H3362" t="s">
        <v>474</v>
      </c>
      <c r="I3362" t="s">
        <v>463</v>
      </c>
      <c r="J3362">
        <v>2395447000</v>
      </c>
      <c r="K3362">
        <v>2395447000</v>
      </c>
    </row>
    <row r="3363" spans="1:11" x14ac:dyDescent="0.25">
      <c r="A3363">
        <v>483482</v>
      </c>
      <c r="B3363" t="s">
        <v>396</v>
      </c>
      <c r="C3363" t="s">
        <v>2337</v>
      </c>
      <c r="E3363">
        <v>2015</v>
      </c>
      <c r="F3363" s="10">
        <v>42369</v>
      </c>
      <c r="G3363" t="s">
        <v>489</v>
      </c>
      <c r="H3363" t="s">
        <v>474</v>
      </c>
      <c r="I3363" t="s">
        <v>463</v>
      </c>
      <c r="J3363">
        <v>352820000</v>
      </c>
      <c r="K3363">
        <v>352820000</v>
      </c>
    </row>
    <row r="3364" spans="1:11" x14ac:dyDescent="0.25">
      <c r="A3364">
        <v>5753483</v>
      </c>
      <c r="B3364" t="s">
        <v>371</v>
      </c>
      <c r="C3364" t="s">
        <v>436</v>
      </c>
      <c r="E3364">
        <v>2015</v>
      </c>
      <c r="F3364" s="10">
        <v>42369</v>
      </c>
      <c r="G3364" t="s">
        <v>489</v>
      </c>
      <c r="H3364" t="s">
        <v>474</v>
      </c>
      <c r="I3364" t="s">
        <v>463</v>
      </c>
      <c r="J3364">
        <v>8487000</v>
      </c>
      <c r="K3364">
        <v>8487000</v>
      </c>
    </row>
    <row r="3365" spans="1:11" x14ac:dyDescent="0.25">
      <c r="A3365">
        <v>5753483</v>
      </c>
      <c r="B3365" t="s">
        <v>371</v>
      </c>
      <c r="C3365" t="s">
        <v>2336</v>
      </c>
      <c r="E3365">
        <v>2015</v>
      </c>
      <c r="F3365" s="10">
        <v>42369</v>
      </c>
      <c r="G3365" t="s">
        <v>489</v>
      </c>
      <c r="H3365" t="s">
        <v>474</v>
      </c>
      <c r="I3365" t="s">
        <v>463</v>
      </c>
      <c r="J3365">
        <v>716973000</v>
      </c>
      <c r="K3365">
        <v>716973000</v>
      </c>
    </row>
    <row r="3366" spans="1:11" x14ac:dyDescent="0.25">
      <c r="A3366">
        <v>5753483</v>
      </c>
      <c r="B3366" t="s">
        <v>371</v>
      </c>
      <c r="C3366" t="s">
        <v>2337</v>
      </c>
      <c r="E3366">
        <v>2015</v>
      </c>
      <c r="F3366" s="10">
        <v>42369</v>
      </c>
      <c r="G3366" t="s">
        <v>489</v>
      </c>
      <c r="H3366" t="s">
        <v>474</v>
      </c>
      <c r="I3366" t="s">
        <v>463</v>
      </c>
      <c r="J3366">
        <v>-75950000</v>
      </c>
      <c r="K3366">
        <v>-75950000</v>
      </c>
    </row>
    <row r="3367" spans="1:11" x14ac:dyDescent="0.25">
      <c r="A3367">
        <v>1441</v>
      </c>
      <c r="B3367" t="s">
        <v>392</v>
      </c>
      <c r="C3367" t="s">
        <v>436</v>
      </c>
      <c r="E3367">
        <v>2016</v>
      </c>
      <c r="F3367" s="10">
        <v>42400</v>
      </c>
      <c r="G3367" t="s">
        <v>489</v>
      </c>
      <c r="H3367" t="s">
        <v>474</v>
      </c>
      <c r="I3367" t="s">
        <v>463</v>
      </c>
      <c r="J3367">
        <v>4888000</v>
      </c>
      <c r="K3367">
        <v>4888000</v>
      </c>
    </row>
    <row r="3368" spans="1:11" x14ac:dyDescent="0.25">
      <c r="A3368">
        <v>1441</v>
      </c>
      <c r="B3368" t="s">
        <v>392</v>
      </c>
      <c r="C3368" t="s">
        <v>2336</v>
      </c>
      <c r="E3368">
        <v>2016</v>
      </c>
      <c r="F3368" s="10">
        <v>42400</v>
      </c>
      <c r="G3368" t="s">
        <v>489</v>
      </c>
      <c r="H3368" t="s">
        <v>474</v>
      </c>
      <c r="I3368" t="s">
        <v>463</v>
      </c>
      <c r="J3368">
        <v>683010000</v>
      </c>
      <c r="K3368">
        <v>683010000</v>
      </c>
    </row>
    <row r="3369" spans="1:11" x14ac:dyDescent="0.25">
      <c r="A3369">
        <v>1441</v>
      </c>
      <c r="B3369" t="s">
        <v>392</v>
      </c>
      <c r="C3369" t="s">
        <v>2337</v>
      </c>
      <c r="E3369">
        <v>2016</v>
      </c>
      <c r="F3369" s="10">
        <v>42400</v>
      </c>
      <c r="G3369" t="s">
        <v>489</v>
      </c>
      <c r="H3369" t="s">
        <v>474</v>
      </c>
      <c r="I3369" t="s">
        <v>463</v>
      </c>
      <c r="J3369">
        <v>-52862000</v>
      </c>
      <c r="K3369">
        <v>-52862000</v>
      </c>
    </row>
    <row r="3370" spans="1:11" x14ac:dyDescent="0.25">
      <c r="A3370">
        <v>8073</v>
      </c>
      <c r="B3370" t="s">
        <v>354</v>
      </c>
      <c r="C3370" t="s">
        <v>436</v>
      </c>
      <c r="E3370">
        <v>2015</v>
      </c>
      <c r="F3370" s="10">
        <v>42400</v>
      </c>
      <c r="G3370" t="s">
        <v>489</v>
      </c>
      <c r="H3370" t="s">
        <v>474</v>
      </c>
      <c r="I3370" t="s">
        <v>463</v>
      </c>
      <c r="J3370">
        <v>22000000</v>
      </c>
      <c r="K3370">
        <v>22000000</v>
      </c>
    </row>
    <row r="3371" spans="1:11" x14ac:dyDescent="0.25">
      <c r="A3371">
        <v>8073</v>
      </c>
      <c r="B3371" t="s">
        <v>354</v>
      </c>
      <c r="C3371" t="s">
        <v>2336</v>
      </c>
      <c r="E3371">
        <v>2015</v>
      </c>
      <c r="F3371" s="10">
        <v>42400</v>
      </c>
      <c r="G3371" t="s">
        <v>489</v>
      </c>
      <c r="H3371" t="s">
        <v>474</v>
      </c>
      <c r="I3371" t="s">
        <v>463</v>
      </c>
      <c r="J3371">
        <v>2510000000</v>
      </c>
      <c r="K3371">
        <v>2510000000</v>
      </c>
    </row>
    <row r="3372" spans="1:11" x14ac:dyDescent="0.25">
      <c r="A3372">
        <v>8163</v>
      </c>
      <c r="B3372" t="s">
        <v>388</v>
      </c>
      <c r="C3372" t="s">
        <v>436</v>
      </c>
      <c r="E3372">
        <v>2015</v>
      </c>
      <c r="F3372" s="10">
        <v>42371</v>
      </c>
      <c r="G3372" t="s">
        <v>489</v>
      </c>
      <c r="H3372" t="s">
        <v>474</v>
      </c>
      <c r="I3372" t="s">
        <v>463</v>
      </c>
      <c r="J3372">
        <v>61455000</v>
      </c>
      <c r="K3372">
        <v>61455000</v>
      </c>
    </row>
    <row r="3373" spans="1:11" x14ac:dyDescent="0.25">
      <c r="A3373">
        <v>8163</v>
      </c>
      <c r="B3373" t="s">
        <v>388</v>
      </c>
      <c r="C3373" t="s">
        <v>2336</v>
      </c>
      <c r="E3373">
        <v>2015</v>
      </c>
      <c r="F3373" s="10">
        <v>42371</v>
      </c>
      <c r="G3373" t="s">
        <v>489</v>
      </c>
      <c r="H3373" t="s">
        <v>474</v>
      </c>
      <c r="I3373" t="s">
        <v>463</v>
      </c>
      <c r="J3373">
        <v>390107000</v>
      </c>
      <c r="K3373">
        <v>390107000</v>
      </c>
    </row>
    <row r="3374" spans="1:11" x14ac:dyDescent="0.25">
      <c r="A3374">
        <v>8163</v>
      </c>
      <c r="B3374" t="s">
        <v>388</v>
      </c>
      <c r="C3374" t="s">
        <v>2337</v>
      </c>
      <c r="E3374">
        <v>2015</v>
      </c>
      <c r="F3374" s="10">
        <v>42371</v>
      </c>
      <c r="G3374" t="s">
        <v>489</v>
      </c>
      <c r="H3374" t="s">
        <v>474</v>
      </c>
      <c r="I3374" t="s">
        <v>463</v>
      </c>
      <c r="J3374">
        <v>34609000</v>
      </c>
      <c r="K3374">
        <v>34609000</v>
      </c>
    </row>
    <row r="3375" spans="1:11" x14ac:dyDescent="0.25">
      <c r="A3375">
        <v>5763483</v>
      </c>
      <c r="B3375" t="s">
        <v>377</v>
      </c>
      <c r="C3375" t="s">
        <v>436</v>
      </c>
      <c r="E3375">
        <v>2016</v>
      </c>
      <c r="F3375" s="10">
        <v>42400</v>
      </c>
      <c r="G3375" t="s">
        <v>489</v>
      </c>
      <c r="H3375" t="s">
        <v>474</v>
      </c>
      <c r="I3375" t="s">
        <v>463</v>
      </c>
      <c r="J3375">
        <v>880000000</v>
      </c>
      <c r="K3375">
        <v>880000000</v>
      </c>
    </row>
    <row r="3376" spans="1:11" x14ac:dyDescent="0.25">
      <c r="A3376">
        <v>5763483</v>
      </c>
      <c r="B3376" t="s">
        <v>377</v>
      </c>
      <c r="C3376" t="s">
        <v>2336</v>
      </c>
      <c r="E3376">
        <v>2016</v>
      </c>
      <c r="F3376" s="10">
        <v>42400</v>
      </c>
      <c r="G3376" t="s">
        <v>489</v>
      </c>
      <c r="H3376" t="s">
        <v>474</v>
      </c>
      <c r="I3376" t="s">
        <v>463</v>
      </c>
      <c r="J3376">
        <v>4819000000</v>
      </c>
      <c r="K3376">
        <v>4819000000</v>
      </c>
    </row>
    <row r="3377" spans="1:11" x14ac:dyDescent="0.25">
      <c r="A3377">
        <v>5763483</v>
      </c>
      <c r="B3377" t="s">
        <v>377</v>
      </c>
      <c r="C3377" t="s">
        <v>2337</v>
      </c>
      <c r="E3377">
        <v>2016</v>
      </c>
      <c r="F3377" s="10">
        <v>42400</v>
      </c>
      <c r="G3377" t="s">
        <v>489</v>
      </c>
      <c r="H3377" t="s">
        <v>474</v>
      </c>
      <c r="I3377" t="s">
        <v>463</v>
      </c>
      <c r="J3377">
        <v>196000000</v>
      </c>
      <c r="K3377">
        <v>196000000</v>
      </c>
    </row>
    <row r="3378" spans="1:11" x14ac:dyDescent="0.25">
      <c r="A3378">
        <v>8090</v>
      </c>
      <c r="B3378" t="s">
        <v>410</v>
      </c>
      <c r="C3378" t="s">
        <v>436</v>
      </c>
      <c r="E3378">
        <v>2016</v>
      </c>
      <c r="F3378" s="10">
        <v>42460</v>
      </c>
      <c r="G3378" t="s">
        <v>489</v>
      </c>
      <c r="H3378" t="s">
        <v>474</v>
      </c>
      <c r="I3378" t="s">
        <v>463</v>
      </c>
      <c r="J3378">
        <v>324600000</v>
      </c>
      <c r="K3378">
        <v>324600000</v>
      </c>
    </row>
    <row r="3379" spans="1:11" x14ac:dyDescent="0.25">
      <c r="A3379">
        <v>8090</v>
      </c>
      <c r="B3379" t="s">
        <v>410</v>
      </c>
      <c r="C3379" t="s">
        <v>2336</v>
      </c>
      <c r="E3379">
        <v>2016</v>
      </c>
      <c r="F3379" s="10">
        <v>42460</v>
      </c>
      <c r="G3379" t="s">
        <v>489</v>
      </c>
      <c r="H3379" t="s">
        <v>474</v>
      </c>
      <c r="I3379" t="s">
        <v>463</v>
      </c>
      <c r="J3379">
        <v>1923800000</v>
      </c>
      <c r="K3379">
        <v>1923800000</v>
      </c>
    </row>
    <row r="3380" spans="1:11" x14ac:dyDescent="0.25">
      <c r="A3380">
        <v>8090</v>
      </c>
      <c r="B3380" t="s">
        <v>410</v>
      </c>
      <c r="C3380" t="s">
        <v>2337</v>
      </c>
      <c r="E3380">
        <v>2016</v>
      </c>
      <c r="F3380" s="10">
        <v>42460</v>
      </c>
      <c r="G3380" t="s">
        <v>489</v>
      </c>
      <c r="H3380" t="s">
        <v>474</v>
      </c>
      <c r="I3380" t="s">
        <v>463</v>
      </c>
      <c r="J3380">
        <v>68900000</v>
      </c>
      <c r="K3380">
        <v>68900000</v>
      </c>
    </row>
    <row r="3381" spans="1:11" x14ac:dyDescent="0.25">
      <c r="A3381">
        <v>8114</v>
      </c>
      <c r="B3381" t="s">
        <v>320</v>
      </c>
      <c r="C3381" t="s">
        <v>436</v>
      </c>
      <c r="E3381">
        <v>2016</v>
      </c>
      <c r="F3381" s="10">
        <v>42460</v>
      </c>
      <c r="G3381" t="s">
        <v>489</v>
      </c>
      <c r="H3381" t="s">
        <v>474</v>
      </c>
      <c r="I3381" t="s">
        <v>463</v>
      </c>
      <c r="J3381">
        <v>143534000</v>
      </c>
      <c r="K3381">
        <v>143534000</v>
      </c>
    </row>
    <row r="3382" spans="1:11" x14ac:dyDescent="0.25">
      <c r="A3382">
        <v>8114</v>
      </c>
      <c r="B3382" t="s">
        <v>320</v>
      </c>
      <c r="C3382" t="s">
        <v>2336</v>
      </c>
      <c r="E3382">
        <v>2016</v>
      </c>
      <c r="F3382" s="10">
        <v>42460</v>
      </c>
      <c r="G3382" t="s">
        <v>489</v>
      </c>
      <c r="H3382" t="s">
        <v>474</v>
      </c>
      <c r="I3382" t="s">
        <v>463</v>
      </c>
      <c r="J3382">
        <v>1290678000</v>
      </c>
      <c r="K3382">
        <v>1290678000</v>
      </c>
    </row>
    <row r="3383" spans="1:11" x14ac:dyDescent="0.25">
      <c r="A3383">
        <v>8114</v>
      </c>
      <c r="B3383" t="s">
        <v>320</v>
      </c>
      <c r="C3383" t="s">
        <v>2337</v>
      </c>
      <c r="E3383">
        <v>2016</v>
      </c>
      <c r="F3383" s="10">
        <v>42460</v>
      </c>
      <c r="G3383" t="s">
        <v>489</v>
      </c>
      <c r="H3383" t="s">
        <v>474</v>
      </c>
      <c r="I3383" t="s">
        <v>463</v>
      </c>
      <c r="J3383">
        <v>35801000</v>
      </c>
      <c r="K3383">
        <v>35801000</v>
      </c>
    </row>
    <row r="3384" spans="1:11" x14ac:dyDescent="0.25">
      <c r="A3384">
        <v>12062</v>
      </c>
      <c r="B3384" t="s">
        <v>423</v>
      </c>
      <c r="C3384" t="s">
        <v>436</v>
      </c>
      <c r="E3384">
        <v>2016</v>
      </c>
      <c r="F3384" s="10">
        <v>42460</v>
      </c>
      <c r="G3384" t="s">
        <v>489</v>
      </c>
      <c r="H3384" t="s">
        <v>474</v>
      </c>
      <c r="I3384" t="s">
        <v>463</v>
      </c>
      <c r="J3384">
        <v>24300000</v>
      </c>
      <c r="K3384">
        <v>24300000</v>
      </c>
    </row>
    <row r="3385" spans="1:11" x14ac:dyDescent="0.25">
      <c r="A3385">
        <v>12062</v>
      </c>
      <c r="B3385" t="s">
        <v>423</v>
      </c>
      <c r="C3385" t="s">
        <v>2336</v>
      </c>
      <c r="E3385">
        <v>2016</v>
      </c>
      <c r="F3385" s="10">
        <v>42460</v>
      </c>
      <c r="G3385" t="s">
        <v>489</v>
      </c>
      <c r="H3385" t="s">
        <v>474</v>
      </c>
      <c r="I3385" t="s">
        <v>463</v>
      </c>
      <c r="J3385">
        <v>160400000</v>
      </c>
      <c r="K3385">
        <v>160400000</v>
      </c>
    </row>
    <row r="3386" spans="1:11" x14ac:dyDescent="0.25">
      <c r="A3386">
        <v>962</v>
      </c>
      <c r="B3386" t="s">
        <v>322</v>
      </c>
      <c r="C3386" t="s">
        <v>436</v>
      </c>
      <c r="E3386">
        <v>2016</v>
      </c>
      <c r="F3386" s="10">
        <v>42643</v>
      </c>
      <c r="G3386" t="s">
        <v>489</v>
      </c>
      <c r="H3386" t="s">
        <v>474</v>
      </c>
      <c r="I3386" t="s">
        <v>463</v>
      </c>
      <c r="J3386">
        <v>926466000</v>
      </c>
      <c r="K3386">
        <v>926466000</v>
      </c>
    </row>
    <row r="3387" spans="1:11" x14ac:dyDescent="0.25">
      <c r="A3387">
        <v>962</v>
      </c>
      <c r="B3387" t="s">
        <v>322</v>
      </c>
      <c r="C3387" t="s">
        <v>2336</v>
      </c>
      <c r="E3387">
        <v>2016</v>
      </c>
      <c r="F3387" s="10">
        <v>42643</v>
      </c>
      <c r="G3387" t="s">
        <v>489</v>
      </c>
      <c r="H3387" t="s">
        <v>474</v>
      </c>
      <c r="I3387" t="s">
        <v>463</v>
      </c>
      <c r="J3387">
        <v>17410825000</v>
      </c>
      <c r="K3387">
        <v>17410825000</v>
      </c>
    </row>
    <row r="3388" spans="1:11" x14ac:dyDescent="0.25">
      <c r="A3388">
        <v>962</v>
      </c>
      <c r="B3388" t="s">
        <v>322</v>
      </c>
      <c r="C3388" t="s">
        <v>2337</v>
      </c>
      <c r="E3388">
        <v>2016</v>
      </c>
      <c r="F3388" s="10">
        <v>42643</v>
      </c>
      <c r="G3388" t="s">
        <v>489</v>
      </c>
      <c r="H3388" t="s">
        <v>474</v>
      </c>
      <c r="I3388" t="s">
        <v>463</v>
      </c>
      <c r="J3388">
        <v>163472000</v>
      </c>
      <c r="K3388">
        <v>163472000</v>
      </c>
    </row>
    <row r="3389" spans="1:11" x14ac:dyDescent="0.25">
      <c r="A3389">
        <v>1246</v>
      </c>
      <c r="B3389" t="s">
        <v>365</v>
      </c>
      <c r="C3389" t="s">
        <v>2336</v>
      </c>
      <c r="E3389">
        <v>2016</v>
      </c>
      <c r="F3389" s="10">
        <v>42643</v>
      </c>
      <c r="G3389" t="s">
        <v>489</v>
      </c>
      <c r="H3389" t="s">
        <v>474</v>
      </c>
      <c r="I3389" t="s">
        <v>463</v>
      </c>
      <c r="J3389">
        <v>1171389000</v>
      </c>
      <c r="K3389">
        <v>1171389000</v>
      </c>
    </row>
    <row r="3390" spans="1:11" x14ac:dyDescent="0.25">
      <c r="A3390">
        <v>1246</v>
      </c>
      <c r="B3390" t="s">
        <v>365</v>
      </c>
      <c r="C3390" t="s">
        <v>2337</v>
      </c>
      <c r="E3390">
        <v>2016</v>
      </c>
      <c r="F3390" s="10">
        <v>42643</v>
      </c>
      <c r="G3390" t="s">
        <v>489</v>
      </c>
      <c r="H3390" t="s">
        <v>474</v>
      </c>
      <c r="I3390" t="s">
        <v>463</v>
      </c>
      <c r="J3390">
        <v>11729000</v>
      </c>
      <c r="K3390">
        <v>11729000</v>
      </c>
    </row>
    <row r="3391" spans="1:11" x14ac:dyDescent="0.25">
      <c r="A3391">
        <v>1395</v>
      </c>
      <c r="B3391" t="s">
        <v>386</v>
      </c>
      <c r="C3391" t="s">
        <v>436</v>
      </c>
      <c r="E3391">
        <v>2016</v>
      </c>
      <c r="F3391" s="10">
        <v>42643</v>
      </c>
      <c r="G3391" t="s">
        <v>489</v>
      </c>
      <c r="H3391" t="s">
        <v>474</v>
      </c>
      <c r="I3391" t="s">
        <v>463</v>
      </c>
      <c r="J3391">
        <v>697886000</v>
      </c>
      <c r="K3391">
        <v>697886000</v>
      </c>
    </row>
    <row r="3392" spans="1:11" x14ac:dyDescent="0.25">
      <c r="A3392">
        <v>1395</v>
      </c>
      <c r="B3392" t="s">
        <v>386</v>
      </c>
      <c r="C3392" t="s">
        <v>2336</v>
      </c>
      <c r="E3392">
        <v>2016</v>
      </c>
      <c r="F3392" s="10">
        <v>42643</v>
      </c>
      <c r="G3392" t="s">
        <v>489</v>
      </c>
      <c r="H3392" t="s">
        <v>474</v>
      </c>
      <c r="I3392" t="s">
        <v>463</v>
      </c>
      <c r="J3392">
        <v>10964157000</v>
      </c>
      <c r="K3392">
        <v>10964157000</v>
      </c>
    </row>
    <row r="3393" spans="1:11" x14ac:dyDescent="0.25">
      <c r="A3393">
        <v>1395</v>
      </c>
      <c r="B3393" t="s">
        <v>386</v>
      </c>
      <c r="C3393" t="s">
        <v>2337</v>
      </c>
      <c r="E3393">
        <v>2016</v>
      </c>
      <c r="F3393" s="10">
        <v>42643</v>
      </c>
      <c r="G3393" t="s">
        <v>489</v>
      </c>
      <c r="H3393" t="s">
        <v>474</v>
      </c>
      <c r="I3393" t="s">
        <v>463</v>
      </c>
      <c r="J3393">
        <v>214515000</v>
      </c>
      <c r="K3393">
        <v>214515000</v>
      </c>
    </row>
    <row r="3394" spans="1:11" x14ac:dyDescent="0.25">
      <c r="A3394">
        <v>1788</v>
      </c>
      <c r="B3394" t="s">
        <v>422</v>
      </c>
      <c r="C3394" t="s">
        <v>436</v>
      </c>
      <c r="E3394">
        <v>2016</v>
      </c>
      <c r="F3394" s="10">
        <v>42643</v>
      </c>
      <c r="G3394" t="s">
        <v>489</v>
      </c>
      <c r="H3394" t="s">
        <v>474</v>
      </c>
      <c r="I3394" t="s">
        <v>463</v>
      </c>
      <c r="J3394">
        <v>181373000</v>
      </c>
      <c r="K3394">
        <v>181373000</v>
      </c>
    </row>
    <row r="3395" spans="1:11" x14ac:dyDescent="0.25">
      <c r="A3395">
        <v>1788</v>
      </c>
      <c r="B3395" t="s">
        <v>422</v>
      </c>
      <c r="C3395" t="s">
        <v>2336</v>
      </c>
      <c r="E3395">
        <v>2016</v>
      </c>
      <c r="F3395" s="10">
        <v>42643</v>
      </c>
      <c r="G3395" t="s">
        <v>489</v>
      </c>
      <c r="H3395" t="s">
        <v>474</v>
      </c>
      <c r="I3395" t="s">
        <v>463</v>
      </c>
      <c r="J3395">
        <v>2583469000</v>
      </c>
      <c r="K3395">
        <v>2583469000</v>
      </c>
    </row>
    <row r="3396" spans="1:11" x14ac:dyDescent="0.25">
      <c r="A3396">
        <v>1788</v>
      </c>
      <c r="B3396" t="s">
        <v>422</v>
      </c>
      <c r="C3396" t="s">
        <v>2337</v>
      </c>
      <c r="E3396">
        <v>2016</v>
      </c>
      <c r="F3396" s="10">
        <v>42643</v>
      </c>
      <c r="G3396" t="s">
        <v>489</v>
      </c>
      <c r="H3396" t="s">
        <v>474</v>
      </c>
      <c r="I3396" t="s">
        <v>463</v>
      </c>
      <c r="J3396">
        <v>83783000</v>
      </c>
      <c r="K3396">
        <v>83783000</v>
      </c>
    </row>
    <row r="3397" spans="1:11" x14ac:dyDescent="0.25">
      <c r="A3397">
        <v>1788</v>
      </c>
      <c r="B3397" t="s">
        <v>422</v>
      </c>
      <c r="C3397" t="s">
        <v>490</v>
      </c>
      <c r="E3397">
        <v>2016</v>
      </c>
      <c r="F3397" s="10">
        <v>42643</v>
      </c>
      <c r="G3397" t="s">
        <v>489</v>
      </c>
      <c r="H3397" t="s">
        <v>474</v>
      </c>
      <c r="I3397" t="s">
        <v>463</v>
      </c>
      <c r="J3397">
        <v>11389000</v>
      </c>
      <c r="K3397">
        <v>11389000</v>
      </c>
    </row>
    <row r="3398" spans="1:11" x14ac:dyDescent="0.25">
      <c r="A3398">
        <v>1788</v>
      </c>
      <c r="B3398" t="s">
        <v>422</v>
      </c>
      <c r="C3398" t="s">
        <v>434</v>
      </c>
      <c r="E3398">
        <v>2016</v>
      </c>
      <c r="F3398" s="10">
        <v>42643</v>
      </c>
      <c r="G3398" t="s">
        <v>489</v>
      </c>
      <c r="H3398" t="s">
        <v>474</v>
      </c>
      <c r="I3398" t="s">
        <v>463</v>
      </c>
      <c r="J3398">
        <v>45588000</v>
      </c>
      <c r="K3398">
        <v>45588000</v>
      </c>
    </row>
    <row r="3399" spans="1:11" x14ac:dyDescent="0.25">
      <c r="A3399">
        <v>1788</v>
      </c>
      <c r="B3399" t="s">
        <v>422</v>
      </c>
      <c r="C3399" t="s">
        <v>491</v>
      </c>
      <c r="E3399">
        <v>2016</v>
      </c>
      <c r="F3399" s="10">
        <v>42643</v>
      </c>
      <c r="G3399" t="s">
        <v>489</v>
      </c>
      <c r="H3399" t="s">
        <v>474</v>
      </c>
      <c r="I3399" t="s">
        <v>463</v>
      </c>
      <c r="J3399">
        <v>40613000</v>
      </c>
      <c r="K3399">
        <v>40613000</v>
      </c>
    </row>
    <row r="3400" spans="1:11" x14ac:dyDescent="0.25">
      <c r="A3400">
        <v>8067</v>
      </c>
      <c r="B3400" t="s">
        <v>356</v>
      </c>
      <c r="C3400" t="s">
        <v>2336</v>
      </c>
      <c r="E3400">
        <v>2016</v>
      </c>
      <c r="F3400" s="10">
        <v>42643</v>
      </c>
      <c r="G3400" t="s">
        <v>489</v>
      </c>
      <c r="H3400" t="s">
        <v>474</v>
      </c>
      <c r="I3400" t="s">
        <v>463</v>
      </c>
      <c r="J3400">
        <v>436000000</v>
      </c>
      <c r="K3400">
        <v>436000000</v>
      </c>
    </row>
    <row r="3401" spans="1:11" x14ac:dyDescent="0.25">
      <c r="A3401">
        <v>8079</v>
      </c>
      <c r="B3401" t="s">
        <v>400</v>
      </c>
      <c r="C3401" t="s">
        <v>436</v>
      </c>
      <c r="E3401">
        <v>2016</v>
      </c>
      <c r="F3401" s="10">
        <v>42643</v>
      </c>
      <c r="G3401" t="s">
        <v>489</v>
      </c>
      <c r="H3401" t="s">
        <v>474</v>
      </c>
      <c r="I3401" t="s">
        <v>463</v>
      </c>
      <c r="J3401">
        <v>139600000</v>
      </c>
      <c r="K3401">
        <v>139600000</v>
      </c>
    </row>
    <row r="3402" spans="1:11" x14ac:dyDescent="0.25">
      <c r="A3402">
        <v>8079</v>
      </c>
      <c r="B3402" t="s">
        <v>400</v>
      </c>
      <c r="C3402" t="s">
        <v>2336</v>
      </c>
      <c r="E3402">
        <v>2016</v>
      </c>
      <c r="F3402" s="10">
        <v>42643</v>
      </c>
      <c r="G3402" t="s">
        <v>489</v>
      </c>
      <c r="H3402" t="s">
        <v>474</v>
      </c>
      <c r="I3402" t="s">
        <v>463</v>
      </c>
      <c r="J3402">
        <v>800600000</v>
      </c>
      <c r="K3402">
        <v>800600000</v>
      </c>
    </row>
    <row r="3403" spans="1:11" x14ac:dyDescent="0.25">
      <c r="A3403">
        <v>8079</v>
      </c>
      <c r="B3403" t="s">
        <v>400</v>
      </c>
      <c r="C3403" t="s">
        <v>2337</v>
      </c>
      <c r="E3403">
        <v>2016</v>
      </c>
      <c r="F3403" s="10">
        <v>42643</v>
      </c>
      <c r="G3403" t="s">
        <v>489</v>
      </c>
      <c r="H3403" t="s">
        <v>474</v>
      </c>
      <c r="I3403" t="s">
        <v>463</v>
      </c>
      <c r="J3403">
        <v>45100000</v>
      </c>
      <c r="K3403">
        <v>45100000</v>
      </c>
    </row>
    <row r="3404" spans="1:11" x14ac:dyDescent="0.25">
      <c r="A3404">
        <v>974</v>
      </c>
      <c r="B3404" t="s">
        <v>324</v>
      </c>
      <c r="C3404" t="s">
        <v>436</v>
      </c>
      <c r="E3404">
        <v>2016</v>
      </c>
      <c r="F3404" s="10">
        <v>42735</v>
      </c>
      <c r="G3404" t="s">
        <v>489</v>
      </c>
      <c r="H3404" t="s">
        <v>474</v>
      </c>
      <c r="I3404" t="s">
        <v>463</v>
      </c>
      <c r="J3404">
        <v>102865000</v>
      </c>
      <c r="K3404">
        <v>102865000</v>
      </c>
    </row>
    <row r="3405" spans="1:11" x14ac:dyDescent="0.25">
      <c r="A3405">
        <v>974</v>
      </c>
      <c r="B3405" t="s">
        <v>324</v>
      </c>
      <c r="C3405" t="s">
        <v>2336</v>
      </c>
      <c r="E3405">
        <v>2016</v>
      </c>
      <c r="F3405" s="10">
        <v>42735</v>
      </c>
      <c r="G3405" t="s">
        <v>489</v>
      </c>
      <c r="H3405" t="s">
        <v>474</v>
      </c>
      <c r="I3405" t="s">
        <v>463</v>
      </c>
      <c r="J3405">
        <v>1221920000</v>
      </c>
      <c r="K3405">
        <v>1221920000</v>
      </c>
    </row>
    <row r="3406" spans="1:11" x14ac:dyDescent="0.25">
      <c r="A3406">
        <v>974</v>
      </c>
      <c r="B3406" t="s">
        <v>324</v>
      </c>
      <c r="C3406" t="s">
        <v>2337</v>
      </c>
      <c r="E3406">
        <v>2016</v>
      </c>
      <c r="F3406" s="10">
        <v>42735</v>
      </c>
      <c r="G3406" t="s">
        <v>489</v>
      </c>
      <c r="H3406" t="s">
        <v>474</v>
      </c>
      <c r="I3406" t="s">
        <v>463</v>
      </c>
      <c r="J3406">
        <v>29160000</v>
      </c>
      <c r="K3406">
        <v>29160000</v>
      </c>
    </row>
    <row r="3407" spans="1:11" x14ac:dyDescent="0.25">
      <c r="A3407">
        <v>1014</v>
      </c>
      <c r="B3407" t="s">
        <v>332</v>
      </c>
      <c r="C3407" t="s">
        <v>2336</v>
      </c>
      <c r="E3407">
        <v>2016</v>
      </c>
      <c r="F3407" s="10">
        <v>42735</v>
      </c>
      <c r="G3407" t="s">
        <v>489</v>
      </c>
      <c r="H3407" t="s">
        <v>474</v>
      </c>
      <c r="I3407" t="s">
        <v>463</v>
      </c>
      <c r="J3407">
        <v>200000000</v>
      </c>
      <c r="K3407">
        <v>200000000</v>
      </c>
    </row>
    <row r="3408" spans="1:11" x14ac:dyDescent="0.25">
      <c r="A3408">
        <v>1080</v>
      </c>
      <c r="B3408" t="s">
        <v>341</v>
      </c>
      <c r="C3408" t="s">
        <v>2336</v>
      </c>
      <c r="E3408">
        <v>2016</v>
      </c>
      <c r="F3408" s="10">
        <v>42735</v>
      </c>
      <c r="G3408" t="s">
        <v>489</v>
      </c>
      <c r="H3408" t="s">
        <v>474</v>
      </c>
      <c r="I3408" t="s">
        <v>463</v>
      </c>
      <c r="J3408">
        <v>3192083333.3333335</v>
      </c>
      <c r="K3408">
        <v>3192083333.3333335</v>
      </c>
    </row>
    <row r="3409" spans="1:11" x14ac:dyDescent="0.25">
      <c r="A3409">
        <v>1094</v>
      </c>
      <c r="B3409" t="s">
        <v>342</v>
      </c>
      <c r="C3409" t="s">
        <v>2336</v>
      </c>
      <c r="E3409">
        <v>2016</v>
      </c>
      <c r="F3409" s="10">
        <v>42735</v>
      </c>
      <c r="G3409" t="s">
        <v>489</v>
      </c>
      <c r="H3409" t="s">
        <v>474</v>
      </c>
      <c r="I3409" t="s">
        <v>463</v>
      </c>
      <c r="J3409">
        <v>362000000</v>
      </c>
      <c r="K3409">
        <v>362000000</v>
      </c>
    </row>
    <row r="3410" spans="1:11" x14ac:dyDescent="0.25">
      <c r="A3410">
        <v>1102</v>
      </c>
      <c r="B3410" t="s">
        <v>349</v>
      </c>
      <c r="C3410" t="s">
        <v>2336</v>
      </c>
      <c r="E3410">
        <v>2016</v>
      </c>
      <c r="F3410" s="10">
        <v>42735</v>
      </c>
      <c r="G3410" t="s">
        <v>489</v>
      </c>
      <c r="H3410" t="s">
        <v>474</v>
      </c>
      <c r="I3410" t="s">
        <v>463</v>
      </c>
      <c r="J3410">
        <v>247600000</v>
      </c>
      <c r="K3410">
        <v>247600000</v>
      </c>
    </row>
    <row r="3411" spans="1:11" x14ac:dyDescent="0.25">
      <c r="A3411">
        <v>1106</v>
      </c>
      <c r="B3411" t="s">
        <v>350</v>
      </c>
      <c r="C3411" t="s">
        <v>2336</v>
      </c>
      <c r="E3411">
        <v>2016</v>
      </c>
      <c r="F3411" s="10">
        <v>42735</v>
      </c>
      <c r="G3411" t="s">
        <v>489</v>
      </c>
      <c r="H3411" t="s">
        <v>474</v>
      </c>
      <c r="I3411" t="s">
        <v>463</v>
      </c>
      <c r="J3411">
        <v>1188684210.5263157</v>
      </c>
      <c r="K3411">
        <v>1188684210.5263157</v>
      </c>
    </row>
    <row r="3412" spans="1:11" x14ac:dyDescent="0.25">
      <c r="A3412">
        <v>1114</v>
      </c>
      <c r="B3412" t="s">
        <v>351</v>
      </c>
      <c r="C3412" t="s">
        <v>436</v>
      </c>
      <c r="E3412">
        <v>2016</v>
      </c>
      <c r="F3412" s="10">
        <v>42734</v>
      </c>
      <c r="G3412" t="s">
        <v>489</v>
      </c>
      <c r="H3412" t="s">
        <v>474</v>
      </c>
      <c r="I3412" t="s">
        <v>463</v>
      </c>
      <c r="J3412">
        <v>-228537000</v>
      </c>
      <c r="K3412">
        <v>-228537000</v>
      </c>
    </row>
    <row r="3413" spans="1:11" x14ac:dyDescent="0.25">
      <c r="A3413">
        <v>1114</v>
      </c>
      <c r="B3413" t="s">
        <v>351</v>
      </c>
      <c r="C3413" t="s">
        <v>2336</v>
      </c>
      <c r="E3413">
        <v>2016</v>
      </c>
      <c r="F3413" s="10">
        <v>42734</v>
      </c>
      <c r="G3413" t="s">
        <v>489</v>
      </c>
      <c r="H3413" t="s">
        <v>474</v>
      </c>
      <c r="I3413" t="s">
        <v>463</v>
      </c>
      <c r="J3413">
        <v>5235944000</v>
      </c>
      <c r="K3413">
        <v>5235944000</v>
      </c>
    </row>
    <row r="3414" spans="1:11" x14ac:dyDescent="0.25">
      <c r="A3414">
        <v>1114</v>
      </c>
      <c r="B3414" t="s">
        <v>351</v>
      </c>
      <c r="C3414" t="s">
        <v>2337</v>
      </c>
      <c r="E3414">
        <v>2016</v>
      </c>
      <c r="F3414" s="10">
        <v>42734</v>
      </c>
      <c r="G3414" t="s">
        <v>489</v>
      </c>
      <c r="H3414" t="s">
        <v>474</v>
      </c>
      <c r="I3414" t="s">
        <v>463</v>
      </c>
      <c r="J3414">
        <v>-124254000</v>
      </c>
      <c r="K3414">
        <v>-124254000</v>
      </c>
    </row>
    <row r="3415" spans="1:11" x14ac:dyDescent="0.25">
      <c r="A3415">
        <v>1158</v>
      </c>
      <c r="B3415" t="s">
        <v>53</v>
      </c>
      <c r="C3415" t="s">
        <v>436</v>
      </c>
      <c r="E3415">
        <v>2016</v>
      </c>
      <c r="F3415" s="10">
        <v>42735</v>
      </c>
      <c r="G3415" t="s">
        <v>489</v>
      </c>
      <c r="H3415" t="s">
        <v>474</v>
      </c>
      <c r="I3415" t="s">
        <v>463</v>
      </c>
      <c r="J3415">
        <v>10049583</v>
      </c>
      <c r="K3415">
        <v>10049583</v>
      </c>
    </row>
    <row r="3416" spans="1:11" x14ac:dyDescent="0.25">
      <c r="A3416">
        <v>1158</v>
      </c>
      <c r="B3416" t="s">
        <v>53</v>
      </c>
      <c r="C3416" t="s">
        <v>2336</v>
      </c>
      <c r="E3416">
        <v>2016</v>
      </c>
      <c r="F3416" s="10">
        <v>42735</v>
      </c>
      <c r="G3416" t="s">
        <v>489</v>
      </c>
      <c r="H3416" t="s">
        <v>474</v>
      </c>
      <c r="I3416" t="s">
        <v>463</v>
      </c>
      <c r="J3416">
        <v>57875707</v>
      </c>
      <c r="K3416">
        <v>57875707</v>
      </c>
    </row>
    <row r="3417" spans="1:11" x14ac:dyDescent="0.25">
      <c r="A3417">
        <v>1158</v>
      </c>
      <c r="B3417" t="s">
        <v>53</v>
      </c>
      <c r="C3417" t="s">
        <v>2337</v>
      </c>
      <c r="E3417">
        <v>2016</v>
      </c>
      <c r="F3417" s="10">
        <v>42735</v>
      </c>
      <c r="G3417" t="s">
        <v>489</v>
      </c>
      <c r="H3417" t="s">
        <v>474</v>
      </c>
      <c r="I3417" t="s">
        <v>463</v>
      </c>
      <c r="J3417">
        <v>2777313</v>
      </c>
      <c r="K3417">
        <v>2777313</v>
      </c>
    </row>
    <row r="3418" spans="1:11" x14ac:dyDescent="0.25">
      <c r="A3418">
        <v>1158</v>
      </c>
      <c r="B3418" t="s">
        <v>53</v>
      </c>
      <c r="C3418" t="s">
        <v>490</v>
      </c>
      <c r="E3418">
        <v>2016</v>
      </c>
      <c r="F3418" s="10">
        <v>42735</v>
      </c>
      <c r="G3418" t="s">
        <v>489</v>
      </c>
      <c r="H3418" t="s">
        <v>474</v>
      </c>
      <c r="I3418" t="s">
        <v>463</v>
      </c>
      <c r="J3418">
        <v>-505702</v>
      </c>
      <c r="K3418">
        <v>-505702</v>
      </c>
    </row>
    <row r="3419" spans="1:11" x14ac:dyDescent="0.25">
      <c r="A3419">
        <v>1158</v>
      </c>
      <c r="B3419" t="s">
        <v>53</v>
      </c>
      <c r="C3419" t="s">
        <v>434</v>
      </c>
      <c r="E3419">
        <v>2016</v>
      </c>
      <c r="F3419" s="10">
        <v>42735</v>
      </c>
      <c r="G3419" t="s">
        <v>489</v>
      </c>
      <c r="H3419" t="s">
        <v>474</v>
      </c>
      <c r="I3419" t="s">
        <v>463</v>
      </c>
      <c r="J3419">
        <v>7241915</v>
      </c>
      <c r="K3419">
        <v>7241915</v>
      </c>
    </row>
    <row r="3420" spans="1:11" x14ac:dyDescent="0.25">
      <c r="A3420">
        <v>1158</v>
      </c>
      <c r="B3420" t="s">
        <v>53</v>
      </c>
      <c r="C3420" t="s">
        <v>491</v>
      </c>
      <c r="E3420">
        <v>2016</v>
      </c>
      <c r="F3420" s="10">
        <v>42735</v>
      </c>
      <c r="G3420" t="s">
        <v>489</v>
      </c>
      <c r="H3420" t="s">
        <v>474</v>
      </c>
      <c r="I3420" t="s">
        <v>463</v>
      </c>
      <c r="J3420">
        <v>536057</v>
      </c>
      <c r="K3420">
        <v>536057</v>
      </c>
    </row>
    <row r="3421" spans="1:11" x14ac:dyDescent="0.25">
      <c r="A3421">
        <v>1174</v>
      </c>
      <c r="B3421" t="s">
        <v>358</v>
      </c>
      <c r="C3421" t="s">
        <v>436</v>
      </c>
      <c r="E3421">
        <v>2016</v>
      </c>
      <c r="F3421" s="10">
        <v>42735</v>
      </c>
      <c r="G3421" t="s">
        <v>489</v>
      </c>
      <c r="H3421" t="s">
        <v>474</v>
      </c>
      <c r="I3421" t="s">
        <v>463</v>
      </c>
      <c r="J3421">
        <v>4324100000</v>
      </c>
      <c r="K3421">
        <v>4324100000</v>
      </c>
    </row>
    <row r="3422" spans="1:11" x14ac:dyDescent="0.25">
      <c r="A3422">
        <v>1174</v>
      </c>
      <c r="B3422" t="s">
        <v>358</v>
      </c>
      <c r="C3422" t="s">
        <v>2336</v>
      </c>
      <c r="E3422">
        <v>2016</v>
      </c>
      <c r="F3422" s="10">
        <v>42735</v>
      </c>
      <c r="G3422" t="s">
        <v>489</v>
      </c>
      <c r="H3422" t="s">
        <v>474</v>
      </c>
      <c r="I3422" t="s">
        <v>463</v>
      </c>
      <c r="J3422">
        <v>16882400000</v>
      </c>
      <c r="K3422">
        <v>16882400000</v>
      </c>
    </row>
    <row r="3423" spans="1:11" x14ac:dyDescent="0.25">
      <c r="A3423">
        <v>1174</v>
      </c>
      <c r="B3423" t="s">
        <v>358</v>
      </c>
      <c r="C3423" t="s">
        <v>2337</v>
      </c>
      <c r="E3423">
        <v>2016</v>
      </c>
      <c r="F3423" s="10">
        <v>42735</v>
      </c>
      <c r="G3423" t="s">
        <v>489</v>
      </c>
      <c r="H3423" t="s">
        <v>474</v>
      </c>
      <c r="I3423" t="s">
        <v>463</v>
      </c>
      <c r="J3423">
        <v>2553700000</v>
      </c>
      <c r="K3423">
        <v>2553700000</v>
      </c>
    </row>
    <row r="3424" spans="1:11" x14ac:dyDescent="0.25">
      <c r="A3424">
        <v>1174</v>
      </c>
      <c r="B3424" t="s">
        <v>358</v>
      </c>
      <c r="C3424" t="s">
        <v>490</v>
      </c>
      <c r="E3424">
        <v>2016</v>
      </c>
      <c r="F3424" s="10">
        <v>42735</v>
      </c>
      <c r="G3424" t="s">
        <v>489</v>
      </c>
      <c r="H3424" t="s">
        <v>474</v>
      </c>
      <c r="I3424" t="s">
        <v>463</v>
      </c>
      <c r="J3424">
        <v>184400000</v>
      </c>
      <c r="K3424">
        <v>184400000</v>
      </c>
    </row>
    <row r="3425" spans="1:11" x14ac:dyDescent="0.25">
      <c r="A3425">
        <v>1174</v>
      </c>
      <c r="B3425" t="s">
        <v>358</v>
      </c>
      <c r="C3425" t="s">
        <v>434</v>
      </c>
      <c r="E3425">
        <v>2016</v>
      </c>
      <c r="F3425" s="10">
        <v>42735</v>
      </c>
      <c r="G3425" t="s">
        <v>489</v>
      </c>
      <c r="H3425" t="s">
        <v>474</v>
      </c>
      <c r="I3425" t="s">
        <v>463</v>
      </c>
      <c r="J3425">
        <v>1128100000</v>
      </c>
      <c r="K3425">
        <v>1128100000</v>
      </c>
    </row>
    <row r="3426" spans="1:11" x14ac:dyDescent="0.25">
      <c r="A3426">
        <v>1174</v>
      </c>
      <c r="B3426" t="s">
        <v>358</v>
      </c>
      <c r="C3426" t="s">
        <v>491</v>
      </c>
      <c r="E3426">
        <v>2016</v>
      </c>
      <c r="F3426" s="10">
        <v>42735</v>
      </c>
      <c r="G3426" t="s">
        <v>489</v>
      </c>
      <c r="H3426" t="s">
        <v>474</v>
      </c>
      <c r="I3426" t="s">
        <v>463</v>
      </c>
      <c r="J3426">
        <v>457900000</v>
      </c>
      <c r="K3426">
        <v>457900000</v>
      </c>
    </row>
    <row r="3427" spans="1:11" x14ac:dyDescent="0.25">
      <c r="A3427">
        <v>1269</v>
      </c>
      <c r="B3427" t="s">
        <v>369</v>
      </c>
      <c r="C3427" t="s">
        <v>436</v>
      </c>
      <c r="E3427">
        <v>2016</v>
      </c>
      <c r="F3427" s="10">
        <v>42735</v>
      </c>
      <c r="G3427" t="s">
        <v>489</v>
      </c>
      <c r="H3427" t="s">
        <v>474</v>
      </c>
      <c r="I3427" t="s">
        <v>463</v>
      </c>
      <c r="J3427">
        <v>828042000</v>
      </c>
      <c r="K3427">
        <v>828042000</v>
      </c>
    </row>
    <row r="3428" spans="1:11" x14ac:dyDescent="0.25">
      <c r="A3428">
        <v>1269</v>
      </c>
      <c r="B3428" t="s">
        <v>369</v>
      </c>
      <c r="C3428" t="s">
        <v>2336</v>
      </c>
      <c r="E3428">
        <v>2016</v>
      </c>
      <c r="F3428" s="10">
        <v>42735</v>
      </c>
      <c r="G3428" t="s">
        <v>489</v>
      </c>
      <c r="H3428" t="s">
        <v>474</v>
      </c>
      <c r="I3428" t="s">
        <v>463</v>
      </c>
      <c r="J3428">
        <v>19036525000</v>
      </c>
      <c r="K3428">
        <v>19036525000</v>
      </c>
    </row>
    <row r="3429" spans="1:11" x14ac:dyDescent="0.25">
      <c r="A3429">
        <v>1269</v>
      </c>
      <c r="B3429" t="s">
        <v>369</v>
      </c>
      <c r="C3429" t="s">
        <v>2337</v>
      </c>
      <c r="E3429">
        <v>2016</v>
      </c>
      <c r="F3429" s="10">
        <v>42735</v>
      </c>
      <c r="G3429" t="s">
        <v>489</v>
      </c>
      <c r="H3429" t="s">
        <v>474</v>
      </c>
      <c r="I3429" t="s">
        <v>463</v>
      </c>
      <c r="J3429">
        <v>327449000</v>
      </c>
      <c r="K3429">
        <v>327449000</v>
      </c>
    </row>
    <row r="3430" spans="1:11" x14ac:dyDescent="0.25">
      <c r="A3430">
        <v>1279</v>
      </c>
      <c r="B3430" t="s">
        <v>372</v>
      </c>
      <c r="C3430" t="s">
        <v>2336</v>
      </c>
      <c r="E3430">
        <v>2016</v>
      </c>
      <c r="F3430" s="10">
        <v>42735</v>
      </c>
      <c r="G3430" t="s">
        <v>489</v>
      </c>
      <c r="H3430" t="s">
        <v>474</v>
      </c>
      <c r="I3430" t="s">
        <v>463</v>
      </c>
      <c r="J3430">
        <v>589000000</v>
      </c>
      <c r="K3430">
        <v>589000000</v>
      </c>
    </row>
    <row r="3431" spans="1:11" x14ac:dyDescent="0.25">
      <c r="A3431">
        <v>1299</v>
      </c>
      <c r="B3431" t="s">
        <v>420</v>
      </c>
      <c r="C3431" t="s">
        <v>2336</v>
      </c>
      <c r="E3431">
        <v>2016</v>
      </c>
      <c r="F3431" s="10">
        <v>42735</v>
      </c>
      <c r="G3431" t="s">
        <v>489</v>
      </c>
      <c r="H3431" t="s">
        <v>474</v>
      </c>
      <c r="I3431" t="s">
        <v>463</v>
      </c>
      <c r="J3431">
        <v>2700000000</v>
      </c>
      <c r="K3431">
        <v>2700000000</v>
      </c>
    </row>
    <row r="3432" spans="1:11" x14ac:dyDescent="0.25">
      <c r="A3432">
        <v>1319</v>
      </c>
      <c r="B3432" t="s">
        <v>2284</v>
      </c>
      <c r="C3432" t="s">
        <v>436</v>
      </c>
      <c r="E3432">
        <v>2016</v>
      </c>
      <c r="F3432" s="10">
        <v>42735</v>
      </c>
      <c r="G3432" t="s">
        <v>489</v>
      </c>
      <c r="H3432" t="s">
        <v>474</v>
      </c>
      <c r="I3432" t="s">
        <v>463</v>
      </c>
      <c r="J3432">
        <v>169878000</v>
      </c>
      <c r="K3432">
        <v>169878000</v>
      </c>
    </row>
    <row r="3433" spans="1:11" x14ac:dyDescent="0.25">
      <c r="A3433">
        <v>1319</v>
      </c>
      <c r="B3433" t="s">
        <v>2284</v>
      </c>
      <c r="C3433" t="s">
        <v>2336</v>
      </c>
      <c r="E3433">
        <v>2016</v>
      </c>
      <c r="F3433" s="10">
        <v>42735</v>
      </c>
      <c r="G3433" t="s">
        <v>489</v>
      </c>
      <c r="H3433" t="s">
        <v>474</v>
      </c>
      <c r="I3433" t="s">
        <v>463</v>
      </c>
      <c r="J3433">
        <v>2514617000</v>
      </c>
      <c r="K3433">
        <v>2514617000</v>
      </c>
    </row>
    <row r="3434" spans="1:11" x14ac:dyDescent="0.25">
      <c r="A3434">
        <v>1319</v>
      </c>
      <c r="B3434" t="s">
        <v>2284</v>
      </c>
      <c r="C3434" t="s">
        <v>2337</v>
      </c>
      <c r="E3434">
        <v>2016</v>
      </c>
      <c r="F3434" s="10">
        <v>42735</v>
      </c>
      <c r="G3434" t="s">
        <v>489</v>
      </c>
      <c r="H3434" t="s">
        <v>474</v>
      </c>
      <c r="I3434" t="s">
        <v>463</v>
      </c>
      <c r="J3434">
        <v>66200000</v>
      </c>
      <c r="K3434">
        <v>66200000</v>
      </c>
    </row>
    <row r="3435" spans="1:11" x14ac:dyDescent="0.25">
      <c r="A3435">
        <v>1319</v>
      </c>
      <c r="B3435" t="s">
        <v>2284</v>
      </c>
      <c r="C3435" t="s">
        <v>490</v>
      </c>
      <c r="E3435">
        <v>2016</v>
      </c>
      <c r="F3435" s="10">
        <v>42735</v>
      </c>
      <c r="G3435" t="s">
        <v>489</v>
      </c>
      <c r="H3435" t="s">
        <v>474</v>
      </c>
      <c r="I3435" t="s">
        <v>463</v>
      </c>
      <c r="J3435">
        <v>9141000</v>
      </c>
      <c r="K3435">
        <v>9141000</v>
      </c>
    </row>
    <row r="3436" spans="1:11" x14ac:dyDescent="0.25">
      <c r="A3436">
        <v>1319</v>
      </c>
      <c r="B3436" t="s">
        <v>2284</v>
      </c>
      <c r="C3436" t="s">
        <v>434</v>
      </c>
      <c r="E3436">
        <v>2016</v>
      </c>
      <c r="F3436" s="10">
        <v>42735</v>
      </c>
      <c r="G3436" t="s">
        <v>489</v>
      </c>
      <c r="H3436" t="s">
        <v>474</v>
      </c>
      <c r="I3436" t="s">
        <v>463</v>
      </c>
      <c r="J3436">
        <v>64375000</v>
      </c>
      <c r="K3436">
        <v>64375000</v>
      </c>
    </row>
    <row r="3437" spans="1:11" x14ac:dyDescent="0.25">
      <c r="A3437">
        <v>1319</v>
      </c>
      <c r="B3437" t="s">
        <v>2284</v>
      </c>
      <c r="C3437" t="s">
        <v>491</v>
      </c>
      <c r="E3437">
        <v>2016</v>
      </c>
      <c r="F3437" s="10">
        <v>42735</v>
      </c>
      <c r="G3437" t="s">
        <v>489</v>
      </c>
      <c r="H3437" t="s">
        <v>474</v>
      </c>
      <c r="I3437" t="s">
        <v>463</v>
      </c>
      <c r="J3437">
        <v>30162000</v>
      </c>
      <c r="K3437">
        <v>30162000</v>
      </c>
    </row>
    <row r="3438" spans="1:11" x14ac:dyDescent="0.25">
      <c r="A3438">
        <v>1349</v>
      </c>
      <c r="B3438" t="s">
        <v>46</v>
      </c>
      <c r="C3438" t="s">
        <v>2336</v>
      </c>
      <c r="E3438">
        <v>2016</v>
      </c>
      <c r="F3438" s="10">
        <v>42735</v>
      </c>
      <c r="G3438" t="s">
        <v>489</v>
      </c>
      <c r="H3438" t="s">
        <v>474</v>
      </c>
      <c r="I3438" t="s">
        <v>463</v>
      </c>
      <c r="J3438">
        <v>780000000</v>
      </c>
      <c r="K3438">
        <v>780000000</v>
      </c>
    </row>
    <row r="3439" spans="1:11" x14ac:dyDescent="0.25">
      <c r="A3439">
        <v>1352</v>
      </c>
      <c r="B3439" t="s">
        <v>375</v>
      </c>
      <c r="C3439" t="s">
        <v>2336</v>
      </c>
      <c r="E3439">
        <v>2016</v>
      </c>
      <c r="F3439" s="10">
        <v>42735</v>
      </c>
      <c r="G3439" t="s">
        <v>489</v>
      </c>
      <c r="H3439" t="s">
        <v>474</v>
      </c>
      <c r="I3439" t="s">
        <v>463</v>
      </c>
      <c r="J3439">
        <v>218000000</v>
      </c>
      <c r="K3439">
        <v>218000000</v>
      </c>
    </row>
    <row r="3440" spans="1:11" x14ac:dyDescent="0.25">
      <c r="A3440">
        <v>1354</v>
      </c>
      <c r="B3440" t="s">
        <v>378</v>
      </c>
      <c r="C3440" t="s">
        <v>2336</v>
      </c>
      <c r="E3440">
        <v>2016</v>
      </c>
      <c r="F3440" s="10">
        <v>42735</v>
      </c>
      <c r="G3440" t="s">
        <v>489</v>
      </c>
      <c r="H3440" t="s">
        <v>474</v>
      </c>
      <c r="I3440" t="s">
        <v>463</v>
      </c>
      <c r="J3440">
        <v>2225555555.5555553</v>
      </c>
      <c r="K3440">
        <v>2225555555.5555553</v>
      </c>
    </row>
    <row r="3441" spans="1:11" x14ac:dyDescent="0.25">
      <c r="A3441">
        <v>1374</v>
      </c>
      <c r="B3441" t="s">
        <v>154</v>
      </c>
      <c r="C3441" t="s">
        <v>436</v>
      </c>
      <c r="E3441">
        <v>2016</v>
      </c>
      <c r="F3441" s="10">
        <v>42735</v>
      </c>
      <c r="G3441" t="s">
        <v>489</v>
      </c>
      <c r="H3441" t="s">
        <v>474</v>
      </c>
      <c r="I3441" t="s">
        <v>463</v>
      </c>
      <c r="J3441">
        <v>-1000000</v>
      </c>
      <c r="K3441">
        <v>-1000000</v>
      </c>
    </row>
    <row r="3442" spans="1:11" x14ac:dyDescent="0.25">
      <c r="A3442">
        <v>1374</v>
      </c>
      <c r="B3442" t="s">
        <v>154</v>
      </c>
      <c r="C3442" t="s">
        <v>2336</v>
      </c>
      <c r="E3442">
        <v>2016</v>
      </c>
      <c r="F3442" s="10">
        <v>42735</v>
      </c>
      <c r="G3442" t="s">
        <v>489</v>
      </c>
      <c r="H3442" t="s">
        <v>474</v>
      </c>
      <c r="I3442" t="s">
        <v>463</v>
      </c>
      <c r="J3442">
        <v>174000000</v>
      </c>
      <c r="K3442">
        <v>174000000</v>
      </c>
    </row>
    <row r="3443" spans="1:11" x14ac:dyDescent="0.25">
      <c r="A3443">
        <v>1374</v>
      </c>
      <c r="B3443" t="s">
        <v>154</v>
      </c>
      <c r="C3443" t="s">
        <v>2337</v>
      </c>
      <c r="E3443">
        <v>2016</v>
      </c>
      <c r="F3443" s="10">
        <v>42735</v>
      </c>
      <c r="G3443" t="s">
        <v>489</v>
      </c>
      <c r="H3443" t="s">
        <v>474</v>
      </c>
      <c r="I3443" t="s">
        <v>463</v>
      </c>
      <c r="J3443">
        <v>9000000</v>
      </c>
      <c r="K3443">
        <v>9000000</v>
      </c>
    </row>
    <row r="3444" spans="1:11" x14ac:dyDescent="0.25">
      <c r="A3444">
        <v>1422</v>
      </c>
      <c r="B3444" t="s">
        <v>2287</v>
      </c>
      <c r="C3444" t="s">
        <v>436</v>
      </c>
      <c r="E3444">
        <v>2016</v>
      </c>
      <c r="F3444" s="10">
        <v>42735</v>
      </c>
      <c r="G3444" t="s">
        <v>489</v>
      </c>
      <c r="H3444" t="s">
        <v>474</v>
      </c>
      <c r="I3444" t="s">
        <v>463</v>
      </c>
      <c r="J3444">
        <v>175000000</v>
      </c>
      <c r="K3444">
        <v>175000000</v>
      </c>
    </row>
    <row r="3445" spans="1:11" x14ac:dyDescent="0.25">
      <c r="A3445">
        <v>1422</v>
      </c>
      <c r="B3445" t="s">
        <v>2287</v>
      </c>
      <c r="C3445" t="s">
        <v>2336</v>
      </c>
      <c r="E3445">
        <v>2016</v>
      </c>
      <c r="F3445" s="10">
        <v>42735</v>
      </c>
      <c r="G3445" t="s">
        <v>489</v>
      </c>
      <c r="H3445" t="s">
        <v>474</v>
      </c>
      <c r="I3445" t="s">
        <v>463</v>
      </c>
      <c r="J3445">
        <v>4268000000</v>
      </c>
      <c r="K3445">
        <v>4268000000</v>
      </c>
    </row>
    <row r="3446" spans="1:11" x14ac:dyDescent="0.25">
      <c r="A3446">
        <v>1422</v>
      </c>
      <c r="B3446" t="s">
        <v>2287</v>
      </c>
      <c r="C3446" t="s">
        <v>2337</v>
      </c>
      <c r="E3446">
        <v>2016</v>
      </c>
      <c r="F3446" s="10">
        <v>42735</v>
      </c>
      <c r="G3446" t="s">
        <v>489</v>
      </c>
      <c r="H3446" t="s">
        <v>474</v>
      </c>
      <c r="I3446" t="s">
        <v>463</v>
      </c>
      <c r="J3446">
        <v>51000000</v>
      </c>
      <c r="K3446">
        <v>51000000</v>
      </c>
    </row>
    <row r="3447" spans="1:11" x14ac:dyDescent="0.25">
      <c r="A3447">
        <v>1422</v>
      </c>
      <c r="B3447" t="s">
        <v>2287</v>
      </c>
      <c r="C3447" t="s">
        <v>490</v>
      </c>
      <c r="E3447">
        <v>2016</v>
      </c>
      <c r="F3447" s="10">
        <v>42735</v>
      </c>
      <c r="G3447" t="s">
        <v>489</v>
      </c>
      <c r="H3447" t="s">
        <v>474</v>
      </c>
      <c r="I3447" t="s">
        <v>463</v>
      </c>
      <c r="J3447">
        <v>-5000000</v>
      </c>
      <c r="K3447">
        <v>-5000000</v>
      </c>
    </row>
    <row r="3448" spans="1:11" x14ac:dyDescent="0.25">
      <c r="A3448">
        <v>1422</v>
      </c>
      <c r="B3448" t="s">
        <v>2287</v>
      </c>
      <c r="C3448" t="s">
        <v>434</v>
      </c>
      <c r="E3448">
        <v>2016</v>
      </c>
      <c r="F3448" s="10">
        <v>42735</v>
      </c>
      <c r="G3448" t="s">
        <v>489</v>
      </c>
      <c r="H3448" t="s">
        <v>474</v>
      </c>
      <c r="I3448" t="s">
        <v>463</v>
      </c>
      <c r="J3448">
        <v>45000000</v>
      </c>
      <c r="K3448">
        <v>45000000</v>
      </c>
    </row>
    <row r="3449" spans="1:11" x14ac:dyDescent="0.25">
      <c r="A3449">
        <v>1422</v>
      </c>
      <c r="B3449" t="s">
        <v>2287</v>
      </c>
      <c r="C3449" t="s">
        <v>491</v>
      </c>
      <c r="E3449">
        <v>2016</v>
      </c>
      <c r="F3449" s="10">
        <v>42735</v>
      </c>
      <c r="G3449" t="s">
        <v>489</v>
      </c>
      <c r="H3449" t="s">
        <v>474</v>
      </c>
      <c r="I3449" t="s">
        <v>463</v>
      </c>
      <c r="J3449">
        <v>84000000</v>
      </c>
      <c r="K3449">
        <v>84000000</v>
      </c>
    </row>
    <row r="3450" spans="1:11" x14ac:dyDescent="0.25">
      <c r="A3450">
        <v>1427</v>
      </c>
      <c r="B3450" t="s">
        <v>389</v>
      </c>
      <c r="C3450" t="s">
        <v>2336</v>
      </c>
      <c r="E3450">
        <v>2016</v>
      </c>
      <c r="F3450" s="10">
        <v>42735</v>
      </c>
      <c r="G3450" t="s">
        <v>489</v>
      </c>
      <c r="H3450" t="s">
        <v>474</v>
      </c>
      <c r="I3450" t="s">
        <v>463</v>
      </c>
      <c r="J3450">
        <v>7861900000</v>
      </c>
      <c r="K3450">
        <v>7861900000</v>
      </c>
    </row>
    <row r="3451" spans="1:11" x14ac:dyDescent="0.25">
      <c r="A3451">
        <v>1567</v>
      </c>
      <c r="B3451" t="s">
        <v>2280</v>
      </c>
      <c r="C3451" t="s">
        <v>2336</v>
      </c>
      <c r="E3451">
        <v>2016</v>
      </c>
      <c r="F3451" s="10">
        <v>42735</v>
      </c>
      <c r="G3451" t="s">
        <v>489</v>
      </c>
      <c r="H3451" t="s">
        <v>474</v>
      </c>
      <c r="I3451" t="s">
        <v>463</v>
      </c>
      <c r="J3451">
        <v>3039000000</v>
      </c>
      <c r="K3451">
        <v>3039000000</v>
      </c>
    </row>
    <row r="3452" spans="1:11" x14ac:dyDescent="0.25">
      <c r="A3452">
        <v>1573</v>
      </c>
      <c r="B3452" t="s">
        <v>407</v>
      </c>
      <c r="C3452" t="s">
        <v>436</v>
      </c>
      <c r="E3452">
        <v>2016</v>
      </c>
      <c r="F3452" s="10">
        <v>42735</v>
      </c>
      <c r="G3452" t="s">
        <v>489</v>
      </c>
      <c r="H3452" t="s">
        <v>474</v>
      </c>
      <c r="I3452" t="s">
        <v>463</v>
      </c>
      <c r="J3452">
        <v>952700000</v>
      </c>
      <c r="K3452">
        <v>952700000</v>
      </c>
    </row>
    <row r="3453" spans="1:11" x14ac:dyDescent="0.25">
      <c r="A3453">
        <v>1573</v>
      </c>
      <c r="B3453" t="s">
        <v>407</v>
      </c>
      <c r="C3453" t="s">
        <v>2336</v>
      </c>
      <c r="E3453">
        <v>2016</v>
      </c>
      <c r="F3453" s="10">
        <v>42735</v>
      </c>
      <c r="G3453" t="s">
        <v>489</v>
      </c>
      <c r="H3453" t="s">
        <v>474</v>
      </c>
      <c r="I3453" t="s">
        <v>463</v>
      </c>
      <c r="J3453">
        <v>4890000000</v>
      </c>
      <c r="K3453">
        <v>4890000000</v>
      </c>
    </row>
    <row r="3454" spans="1:11" x14ac:dyDescent="0.25">
      <c r="A3454">
        <v>1573</v>
      </c>
      <c r="B3454" t="s">
        <v>407</v>
      </c>
      <c r="C3454" t="s">
        <v>2337</v>
      </c>
      <c r="E3454">
        <v>2016</v>
      </c>
      <c r="F3454" s="10">
        <v>42735</v>
      </c>
      <c r="G3454" t="s">
        <v>489</v>
      </c>
      <c r="H3454" t="s">
        <v>474</v>
      </c>
      <c r="I3454" t="s">
        <v>463</v>
      </c>
      <c r="J3454">
        <v>522200000.00000006</v>
      </c>
      <c r="K3454">
        <v>522200000.00000006</v>
      </c>
    </row>
    <row r="3455" spans="1:11" x14ac:dyDescent="0.25">
      <c r="A3455">
        <v>1573</v>
      </c>
      <c r="B3455" t="s">
        <v>407</v>
      </c>
      <c r="C3455" t="s">
        <v>490</v>
      </c>
      <c r="E3455">
        <v>2016</v>
      </c>
      <c r="F3455" s="10">
        <v>42735</v>
      </c>
      <c r="G3455" t="s">
        <v>489</v>
      </c>
      <c r="H3455" t="s">
        <v>474</v>
      </c>
      <c r="I3455" t="s">
        <v>463</v>
      </c>
      <c r="J3455">
        <v>140100000</v>
      </c>
      <c r="K3455">
        <v>140100000</v>
      </c>
    </row>
    <row r="3456" spans="1:11" x14ac:dyDescent="0.25">
      <c r="A3456">
        <v>1573</v>
      </c>
      <c r="B3456" t="s">
        <v>407</v>
      </c>
      <c r="C3456" t="s">
        <v>434</v>
      </c>
      <c r="E3456">
        <v>2016</v>
      </c>
      <c r="F3456" s="10">
        <v>42735</v>
      </c>
      <c r="G3456" t="s">
        <v>489</v>
      </c>
      <c r="H3456" t="s">
        <v>474</v>
      </c>
      <c r="I3456" t="s">
        <v>463</v>
      </c>
      <c r="J3456">
        <v>181000000</v>
      </c>
      <c r="K3456">
        <v>181000000</v>
      </c>
    </row>
    <row r="3457" spans="1:11" x14ac:dyDescent="0.25">
      <c r="A3457">
        <v>1573</v>
      </c>
      <c r="B3457" t="s">
        <v>407</v>
      </c>
      <c r="C3457" t="s">
        <v>491</v>
      </c>
      <c r="E3457">
        <v>2016</v>
      </c>
      <c r="F3457" s="10">
        <v>42735</v>
      </c>
      <c r="G3457" t="s">
        <v>489</v>
      </c>
      <c r="H3457" t="s">
        <v>474</v>
      </c>
      <c r="I3457" t="s">
        <v>463</v>
      </c>
      <c r="J3457">
        <v>109400000</v>
      </c>
      <c r="K3457">
        <v>109400000</v>
      </c>
    </row>
    <row r="3458" spans="1:11" x14ac:dyDescent="0.25">
      <c r="A3458">
        <v>1917</v>
      </c>
      <c r="B3458" t="s">
        <v>417</v>
      </c>
      <c r="C3458" t="s">
        <v>2336</v>
      </c>
      <c r="E3458">
        <v>2016</v>
      </c>
      <c r="F3458" s="10">
        <v>42735</v>
      </c>
      <c r="G3458" t="s">
        <v>489</v>
      </c>
      <c r="H3458" t="s">
        <v>474</v>
      </c>
      <c r="I3458" t="s">
        <v>463</v>
      </c>
      <c r="J3458">
        <v>143600000</v>
      </c>
      <c r="K3458">
        <v>143600000</v>
      </c>
    </row>
    <row r="3459" spans="1:11" x14ac:dyDescent="0.25">
      <c r="A3459">
        <v>1920</v>
      </c>
      <c r="B3459" t="s">
        <v>348</v>
      </c>
      <c r="C3459" t="s">
        <v>436</v>
      </c>
      <c r="E3459">
        <v>2016</v>
      </c>
      <c r="F3459" s="10">
        <v>42735</v>
      </c>
      <c r="G3459" t="s">
        <v>489</v>
      </c>
      <c r="H3459" t="s">
        <v>474</v>
      </c>
      <c r="I3459" t="s">
        <v>463</v>
      </c>
      <c r="J3459">
        <v>166201000</v>
      </c>
      <c r="K3459">
        <v>166201000</v>
      </c>
    </row>
    <row r="3460" spans="1:11" x14ac:dyDescent="0.25">
      <c r="A3460">
        <v>1920</v>
      </c>
      <c r="B3460" t="s">
        <v>348</v>
      </c>
      <c r="C3460" t="s">
        <v>2336</v>
      </c>
      <c r="E3460">
        <v>2016</v>
      </c>
      <c r="F3460" s="10">
        <v>42735</v>
      </c>
      <c r="G3460" t="s">
        <v>489</v>
      </c>
      <c r="H3460" t="s">
        <v>474</v>
      </c>
      <c r="I3460" t="s">
        <v>463</v>
      </c>
      <c r="J3460">
        <v>609370000</v>
      </c>
      <c r="K3460">
        <v>609370000</v>
      </c>
    </row>
    <row r="3461" spans="1:11" x14ac:dyDescent="0.25">
      <c r="A3461">
        <v>1920</v>
      </c>
      <c r="B3461" t="s">
        <v>348</v>
      </c>
      <c r="C3461" t="s">
        <v>2337</v>
      </c>
      <c r="E3461">
        <v>2016</v>
      </c>
      <c r="F3461" s="10">
        <v>42735</v>
      </c>
      <c r="G3461" t="s">
        <v>489</v>
      </c>
      <c r="H3461" t="s">
        <v>474</v>
      </c>
      <c r="I3461" t="s">
        <v>463</v>
      </c>
      <c r="J3461">
        <v>48675000</v>
      </c>
      <c r="K3461">
        <v>48675000</v>
      </c>
    </row>
    <row r="3462" spans="1:11" x14ac:dyDescent="0.25">
      <c r="A3462">
        <v>1933</v>
      </c>
      <c r="B3462" t="s">
        <v>326</v>
      </c>
      <c r="C3462" t="s">
        <v>436</v>
      </c>
      <c r="E3462">
        <v>2016</v>
      </c>
      <c r="F3462" s="10">
        <v>42735</v>
      </c>
      <c r="G3462" t="s">
        <v>489</v>
      </c>
      <c r="H3462" t="s">
        <v>474</v>
      </c>
      <c r="I3462" t="s">
        <v>463</v>
      </c>
      <c r="J3462">
        <v>155466000</v>
      </c>
      <c r="K3462">
        <v>155466000</v>
      </c>
    </row>
    <row r="3463" spans="1:11" x14ac:dyDescent="0.25">
      <c r="A3463">
        <v>1933</v>
      </c>
      <c r="B3463" t="s">
        <v>326</v>
      </c>
      <c r="C3463" t="s">
        <v>2336</v>
      </c>
      <c r="E3463">
        <v>2016</v>
      </c>
      <c r="F3463" s="10">
        <v>42735</v>
      </c>
      <c r="G3463" t="s">
        <v>489</v>
      </c>
      <c r="H3463" t="s">
        <v>474</v>
      </c>
      <c r="I3463" t="s">
        <v>463</v>
      </c>
      <c r="J3463">
        <v>436087000</v>
      </c>
      <c r="K3463">
        <v>436087000</v>
      </c>
    </row>
    <row r="3464" spans="1:11" x14ac:dyDescent="0.25">
      <c r="A3464">
        <v>1933</v>
      </c>
      <c r="B3464" t="s">
        <v>326</v>
      </c>
      <c r="C3464" t="s">
        <v>2337</v>
      </c>
      <c r="E3464">
        <v>2016</v>
      </c>
      <c r="F3464" s="10">
        <v>42735</v>
      </c>
      <c r="G3464" t="s">
        <v>489</v>
      </c>
      <c r="H3464" t="s">
        <v>474</v>
      </c>
      <c r="I3464" t="s">
        <v>463</v>
      </c>
      <c r="J3464">
        <v>59743000</v>
      </c>
      <c r="K3464">
        <v>59743000</v>
      </c>
    </row>
    <row r="3465" spans="1:11" x14ac:dyDescent="0.25">
      <c r="A3465">
        <v>1935</v>
      </c>
      <c r="B3465" t="s">
        <v>398</v>
      </c>
      <c r="C3465" t="s">
        <v>436</v>
      </c>
      <c r="E3465">
        <v>2016</v>
      </c>
      <c r="F3465" s="10">
        <v>42735</v>
      </c>
      <c r="G3465" t="s">
        <v>489</v>
      </c>
      <c r="H3465" t="s">
        <v>474</v>
      </c>
      <c r="I3465" t="s">
        <v>463</v>
      </c>
      <c r="J3465">
        <v>54164000</v>
      </c>
      <c r="K3465">
        <v>54164000</v>
      </c>
    </row>
    <row r="3466" spans="1:11" x14ac:dyDescent="0.25">
      <c r="A3466">
        <v>1935</v>
      </c>
      <c r="B3466" t="s">
        <v>398</v>
      </c>
      <c r="C3466" t="s">
        <v>2336</v>
      </c>
      <c r="E3466">
        <v>2016</v>
      </c>
      <c r="F3466" s="10">
        <v>42735</v>
      </c>
      <c r="G3466" t="s">
        <v>489</v>
      </c>
      <c r="H3466" t="s">
        <v>474</v>
      </c>
      <c r="I3466" t="s">
        <v>463</v>
      </c>
      <c r="J3466">
        <v>132906000</v>
      </c>
      <c r="K3466">
        <v>132906000</v>
      </c>
    </row>
    <row r="3467" spans="1:11" x14ac:dyDescent="0.25">
      <c r="A3467">
        <v>1935</v>
      </c>
      <c r="B3467" t="s">
        <v>398</v>
      </c>
      <c r="C3467" t="s">
        <v>2337</v>
      </c>
      <c r="E3467">
        <v>2016</v>
      </c>
      <c r="F3467" s="10">
        <v>42735</v>
      </c>
      <c r="G3467" t="s">
        <v>489</v>
      </c>
      <c r="H3467" t="s">
        <v>474</v>
      </c>
      <c r="I3467" t="s">
        <v>463</v>
      </c>
      <c r="J3467">
        <v>22742000</v>
      </c>
      <c r="K3467">
        <v>22742000</v>
      </c>
    </row>
    <row r="3468" spans="1:11" x14ac:dyDescent="0.25">
      <c r="A3468">
        <v>2043</v>
      </c>
      <c r="B3468" t="s">
        <v>432</v>
      </c>
      <c r="C3468" t="s">
        <v>436</v>
      </c>
      <c r="E3468">
        <v>2016</v>
      </c>
      <c r="F3468" s="10">
        <v>42735</v>
      </c>
      <c r="G3468" t="s">
        <v>489</v>
      </c>
      <c r="H3468" t="s">
        <v>474</v>
      </c>
      <c r="I3468" t="s">
        <v>463</v>
      </c>
      <c r="J3468">
        <v>29310000</v>
      </c>
      <c r="K3468">
        <v>29310000</v>
      </c>
    </row>
    <row r="3469" spans="1:11" x14ac:dyDescent="0.25">
      <c r="A3469">
        <v>2043</v>
      </c>
      <c r="B3469" t="s">
        <v>432</v>
      </c>
      <c r="C3469" t="s">
        <v>2336</v>
      </c>
      <c r="E3469">
        <v>2016</v>
      </c>
      <c r="F3469" s="10">
        <v>42735</v>
      </c>
      <c r="G3469" t="s">
        <v>489</v>
      </c>
      <c r="H3469" t="s">
        <v>474</v>
      </c>
      <c r="I3469" t="s">
        <v>463</v>
      </c>
      <c r="J3469">
        <v>47584000</v>
      </c>
      <c r="K3469">
        <v>47584000</v>
      </c>
    </row>
    <row r="3470" spans="1:11" x14ac:dyDescent="0.25">
      <c r="A3470">
        <v>2043</v>
      </c>
      <c r="B3470" t="s">
        <v>432</v>
      </c>
      <c r="C3470" t="s">
        <v>2337</v>
      </c>
      <c r="E3470">
        <v>2016</v>
      </c>
      <c r="F3470" s="10">
        <v>42735</v>
      </c>
      <c r="G3470" t="s">
        <v>489</v>
      </c>
      <c r="H3470" t="s">
        <v>474</v>
      </c>
      <c r="I3470" t="s">
        <v>463</v>
      </c>
      <c r="J3470">
        <v>11846000</v>
      </c>
      <c r="K3470">
        <v>11846000</v>
      </c>
    </row>
    <row r="3471" spans="1:11" x14ac:dyDescent="0.25">
      <c r="A3471">
        <v>2044</v>
      </c>
      <c r="B3471" t="s">
        <v>412</v>
      </c>
      <c r="C3471" t="s">
        <v>436</v>
      </c>
      <c r="E3471">
        <v>2016</v>
      </c>
      <c r="F3471" s="10">
        <v>42735</v>
      </c>
      <c r="G3471" t="s">
        <v>489</v>
      </c>
      <c r="H3471" t="s">
        <v>474</v>
      </c>
      <c r="I3471" t="s">
        <v>463</v>
      </c>
      <c r="J3471">
        <v>139411000</v>
      </c>
      <c r="K3471">
        <v>139411000</v>
      </c>
    </row>
    <row r="3472" spans="1:11" x14ac:dyDescent="0.25">
      <c r="A3472">
        <v>2044</v>
      </c>
      <c r="B3472" t="s">
        <v>412</v>
      </c>
      <c r="C3472" t="s">
        <v>2336</v>
      </c>
      <c r="E3472">
        <v>2016</v>
      </c>
      <c r="F3472" s="10">
        <v>42735</v>
      </c>
      <c r="G3472" t="s">
        <v>489</v>
      </c>
      <c r="H3472" t="s">
        <v>474</v>
      </c>
      <c r="I3472" t="s">
        <v>463</v>
      </c>
      <c r="J3472">
        <v>339706000</v>
      </c>
      <c r="K3472">
        <v>339706000</v>
      </c>
    </row>
    <row r="3473" spans="1:11" x14ac:dyDescent="0.25">
      <c r="A3473">
        <v>2044</v>
      </c>
      <c r="B3473" t="s">
        <v>412</v>
      </c>
      <c r="C3473" t="s">
        <v>2337</v>
      </c>
      <c r="E3473">
        <v>2016</v>
      </c>
      <c r="F3473" s="10">
        <v>42735</v>
      </c>
      <c r="G3473" t="s">
        <v>489</v>
      </c>
      <c r="H3473" t="s">
        <v>474</v>
      </c>
      <c r="I3473" t="s">
        <v>463</v>
      </c>
      <c r="J3473">
        <v>52839000</v>
      </c>
      <c r="K3473">
        <v>52839000</v>
      </c>
    </row>
    <row r="3474" spans="1:11" x14ac:dyDescent="0.25">
      <c r="A3474">
        <v>5288</v>
      </c>
      <c r="B3474" t="s">
        <v>353</v>
      </c>
      <c r="C3474" t="s">
        <v>436</v>
      </c>
      <c r="E3474">
        <v>2016</v>
      </c>
      <c r="F3474" s="10">
        <v>42735</v>
      </c>
      <c r="G3474" t="s">
        <v>489</v>
      </c>
      <c r="H3474" t="s">
        <v>474</v>
      </c>
      <c r="I3474" t="s">
        <v>463</v>
      </c>
      <c r="J3474">
        <v>45449000</v>
      </c>
      <c r="K3474">
        <v>45449000</v>
      </c>
    </row>
    <row r="3475" spans="1:11" x14ac:dyDescent="0.25">
      <c r="A3475">
        <v>5288</v>
      </c>
      <c r="B3475" t="s">
        <v>353</v>
      </c>
      <c r="C3475" t="s">
        <v>2336</v>
      </c>
      <c r="E3475">
        <v>2016</v>
      </c>
      <c r="F3475" s="10">
        <v>42735</v>
      </c>
      <c r="G3475" t="s">
        <v>489</v>
      </c>
      <c r="H3475" t="s">
        <v>474</v>
      </c>
      <c r="I3475" t="s">
        <v>463</v>
      </c>
      <c r="J3475">
        <v>105316000</v>
      </c>
      <c r="K3475">
        <v>105316000</v>
      </c>
    </row>
    <row r="3476" spans="1:11" x14ac:dyDescent="0.25">
      <c r="A3476">
        <v>5288</v>
      </c>
      <c r="B3476" t="s">
        <v>353</v>
      </c>
      <c r="C3476" t="s">
        <v>2337</v>
      </c>
      <c r="E3476">
        <v>2016</v>
      </c>
      <c r="F3476" s="10">
        <v>42735</v>
      </c>
      <c r="G3476" t="s">
        <v>489</v>
      </c>
      <c r="H3476" t="s">
        <v>474</v>
      </c>
      <c r="I3476" t="s">
        <v>463</v>
      </c>
      <c r="J3476">
        <v>23387000</v>
      </c>
      <c r="K3476">
        <v>23387000</v>
      </c>
    </row>
    <row r="3477" spans="1:11" x14ac:dyDescent="0.25">
      <c r="A3477">
        <v>8058</v>
      </c>
      <c r="B3477" t="s">
        <v>328</v>
      </c>
      <c r="C3477" t="s">
        <v>436</v>
      </c>
      <c r="E3477">
        <v>2016</v>
      </c>
      <c r="F3477" s="10">
        <v>42735</v>
      </c>
      <c r="G3477" t="s">
        <v>489</v>
      </c>
      <c r="H3477" t="s">
        <v>474</v>
      </c>
      <c r="I3477" t="s">
        <v>463</v>
      </c>
      <c r="J3477">
        <v>1540000000</v>
      </c>
      <c r="K3477">
        <v>1540000000</v>
      </c>
    </row>
    <row r="3478" spans="1:11" x14ac:dyDescent="0.25">
      <c r="A3478">
        <v>8058</v>
      </c>
      <c r="B3478" t="s">
        <v>328</v>
      </c>
      <c r="C3478" t="s">
        <v>2336</v>
      </c>
      <c r="E3478">
        <v>2016</v>
      </c>
      <c r="F3478" s="10">
        <v>42735</v>
      </c>
      <c r="G3478" t="s">
        <v>489</v>
      </c>
      <c r="H3478" t="s">
        <v>474</v>
      </c>
      <c r="I3478" t="s">
        <v>463</v>
      </c>
      <c r="J3478">
        <v>3302000000</v>
      </c>
      <c r="K3478">
        <v>3302000000</v>
      </c>
    </row>
    <row r="3479" spans="1:11" x14ac:dyDescent="0.25">
      <c r="A3479">
        <v>8058</v>
      </c>
      <c r="B3479" t="s">
        <v>328</v>
      </c>
      <c r="C3479" t="s">
        <v>2337</v>
      </c>
      <c r="E3479">
        <v>2016</v>
      </c>
      <c r="F3479" s="10">
        <v>42735</v>
      </c>
      <c r="G3479" t="s">
        <v>489</v>
      </c>
      <c r="H3479" t="s">
        <v>474</v>
      </c>
      <c r="I3479" t="s">
        <v>463</v>
      </c>
      <c r="J3479">
        <v>468000000</v>
      </c>
      <c r="K3479">
        <v>468000000</v>
      </c>
    </row>
    <row r="3480" spans="1:11" x14ac:dyDescent="0.25">
      <c r="A3480">
        <v>8060</v>
      </c>
      <c r="B3480" t="s">
        <v>330</v>
      </c>
      <c r="C3480" t="s">
        <v>436</v>
      </c>
      <c r="E3480">
        <v>2016</v>
      </c>
      <c r="F3480" s="10">
        <v>42735</v>
      </c>
      <c r="G3480" t="s">
        <v>489</v>
      </c>
      <c r="H3480" t="s">
        <v>474</v>
      </c>
      <c r="I3480" t="s">
        <v>463</v>
      </c>
      <c r="J3480">
        <v>458593000</v>
      </c>
      <c r="K3480">
        <v>458593000</v>
      </c>
    </row>
    <row r="3481" spans="1:11" x14ac:dyDescent="0.25">
      <c r="A3481">
        <v>8060</v>
      </c>
      <c r="B3481" t="s">
        <v>330</v>
      </c>
      <c r="C3481" t="s">
        <v>2336</v>
      </c>
      <c r="E3481">
        <v>2016</v>
      </c>
      <c r="F3481" s="10">
        <v>42735</v>
      </c>
      <c r="G3481" t="s">
        <v>489</v>
      </c>
      <c r="H3481" t="s">
        <v>474</v>
      </c>
      <c r="I3481" t="s">
        <v>463</v>
      </c>
      <c r="J3481">
        <v>819875000</v>
      </c>
      <c r="K3481">
        <v>819875000</v>
      </c>
    </row>
    <row r="3482" spans="1:11" x14ac:dyDescent="0.25">
      <c r="A3482">
        <v>8060</v>
      </c>
      <c r="B3482" t="s">
        <v>330</v>
      </c>
      <c r="C3482" t="s">
        <v>2337</v>
      </c>
      <c r="E3482">
        <v>2016</v>
      </c>
      <c r="F3482" s="10">
        <v>42735</v>
      </c>
      <c r="G3482" t="s">
        <v>489</v>
      </c>
      <c r="H3482" t="s">
        <v>474</v>
      </c>
      <c r="I3482" t="s">
        <v>463</v>
      </c>
      <c r="J3482">
        <v>234182000</v>
      </c>
      <c r="K3482">
        <v>234182000</v>
      </c>
    </row>
    <row r="3483" spans="1:11" x14ac:dyDescent="0.25">
      <c r="A3483">
        <v>8064</v>
      </c>
      <c r="B3483" t="s">
        <v>346</v>
      </c>
      <c r="C3483" t="s">
        <v>436</v>
      </c>
      <c r="E3483">
        <v>2016</v>
      </c>
      <c r="F3483" s="10">
        <v>42735</v>
      </c>
      <c r="G3483" t="s">
        <v>489</v>
      </c>
      <c r="H3483" t="s">
        <v>474</v>
      </c>
      <c r="I3483" t="s">
        <v>463</v>
      </c>
      <c r="J3483">
        <v>62459000</v>
      </c>
      <c r="K3483">
        <v>62459000</v>
      </c>
    </row>
    <row r="3484" spans="1:11" x14ac:dyDescent="0.25">
      <c r="A3484">
        <v>8064</v>
      </c>
      <c r="B3484" t="s">
        <v>346</v>
      </c>
      <c r="C3484" t="s">
        <v>2336</v>
      </c>
      <c r="E3484">
        <v>2016</v>
      </c>
      <c r="F3484" s="10">
        <v>42735</v>
      </c>
      <c r="G3484" t="s">
        <v>489</v>
      </c>
      <c r="H3484" t="s">
        <v>474</v>
      </c>
      <c r="I3484" t="s">
        <v>463</v>
      </c>
      <c r="J3484">
        <v>514246000</v>
      </c>
      <c r="K3484">
        <v>514246000</v>
      </c>
    </row>
    <row r="3485" spans="1:11" x14ac:dyDescent="0.25">
      <c r="A3485">
        <v>8064</v>
      </c>
      <c r="B3485" t="s">
        <v>346</v>
      </c>
      <c r="C3485" t="s">
        <v>2337</v>
      </c>
      <c r="E3485">
        <v>2016</v>
      </c>
      <c r="F3485" s="10">
        <v>42735</v>
      </c>
      <c r="G3485" t="s">
        <v>489</v>
      </c>
      <c r="H3485" t="s">
        <v>474</v>
      </c>
      <c r="I3485" t="s">
        <v>463</v>
      </c>
      <c r="J3485">
        <v>13797000</v>
      </c>
      <c r="K3485">
        <v>13797000</v>
      </c>
    </row>
    <row r="3486" spans="1:11" x14ac:dyDescent="0.25">
      <c r="A3486">
        <v>8070</v>
      </c>
      <c r="B3486" t="s">
        <v>361</v>
      </c>
      <c r="C3486" t="s">
        <v>436</v>
      </c>
      <c r="E3486">
        <v>2016</v>
      </c>
      <c r="F3486" s="10">
        <v>42735</v>
      </c>
      <c r="G3486" t="s">
        <v>489</v>
      </c>
      <c r="H3486" t="s">
        <v>474</v>
      </c>
      <c r="I3486" t="s">
        <v>463</v>
      </c>
      <c r="J3486">
        <v>2884800000</v>
      </c>
      <c r="K3486">
        <v>2884800000</v>
      </c>
    </row>
    <row r="3487" spans="1:11" x14ac:dyDescent="0.25">
      <c r="A3487">
        <v>8070</v>
      </c>
      <c r="B3487" t="s">
        <v>361</v>
      </c>
      <c r="C3487" t="s">
        <v>2336</v>
      </c>
      <c r="E3487">
        <v>2016</v>
      </c>
      <c r="F3487" s="10">
        <v>42735</v>
      </c>
      <c r="G3487" t="s">
        <v>489</v>
      </c>
      <c r="H3487" t="s">
        <v>474</v>
      </c>
      <c r="I3487" t="s">
        <v>463</v>
      </c>
      <c r="J3487">
        <v>13152800000</v>
      </c>
      <c r="K3487">
        <v>13152800000</v>
      </c>
    </row>
    <row r="3488" spans="1:11" x14ac:dyDescent="0.25">
      <c r="A3488">
        <v>8070</v>
      </c>
      <c r="B3488" t="s">
        <v>361</v>
      </c>
      <c r="C3488" t="s">
        <v>2337</v>
      </c>
      <c r="E3488">
        <v>2016</v>
      </c>
      <c r="F3488" s="10">
        <v>42735</v>
      </c>
      <c r="G3488" t="s">
        <v>489</v>
      </c>
      <c r="H3488" t="s">
        <v>474</v>
      </c>
      <c r="I3488" t="s">
        <v>463</v>
      </c>
      <c r="J3488">
        <v>1247100000</v>
      </c>
      <c r="K3488">
        <v>1247100000</v>
      </c>
    </row>
    <row r="3489" spans="1:11" x14ac:dyDescent="0.25">
      <c r="A3489">
        <v>8071</v>
      </c>
      <c r="B3489" t="s">
        <v>367</v>
      </c>
      <c r="C3489" t="s">
        <v>436</v>
      </c>
      <c r="E3489">
        <v>2016</v>
      </c>
      <c r="F3489" s="10">
        <v>42735</v>
      </c>
      <c r="G3489" t="s">
        <v>489</v>
      </c>
      <c r="H3489" t="s">
        <v>474</v>
      </c>
      <c r="I3489" t="s">
        <v>463</v>
      </c>
      <c r="J3489">
        <v>466724000</v>
      </c>
      <c r="K3489">
        <v>466724000</v>
      </c>
    </row>
    <row r="3490" spans="1:11" x14ac:dyDescent="0.25">
      <c r="A3490">
        <v>8071</v>
      </c>
      <c r="B3490" t="s">
        <v>367</v>
      </c>
      <c r="C3490" t="s">
        <v>2336</v>
      </c>
      <c r="E3490">
        <v>2016</v>
      </c>
      <c r="F3490" s="10">
        <v>42735</v>
      </c>
      <c r="G3490" t="s">
        <v>489</v>
      </c>
      <c r="H3490" t="s">
        <v>474</v>
      </c>
      <c r="I3490" t="s">
        <v>463</v>
      </c>
      <c r="J3490">
        <v>3990487000</v>
      </c>
      <c r="K3490">
        <v>3990487000</v>
      </c>
    </row>
    <row r="3491" spans="1:11" x14ac:dyDescent="0.25">
      <c r="A3491">
        <v>8071</v>
      </c>
      <c r="B3491" t="s">
        <v>367</v>
      </c>
      <c r="C3491" t="s">
        <v>2337</v>
      </c>
      <c r="E3491">
        <v>2016</v>
      </c>
      <c r="F3491" s="10">
        <v>42735</v>
      </c>
      <c r="G3491" t="s">
        <v>489</v>
      </c>
      <c r="H3491" t="s">
        <v>474</v>
      </c>
      <c r="I3491" t="s">
        <v>463</v>
      </c>
      <c r="J3491">
        <v>135532000</v>
      </c>
      <c r="K3491">
        <v>135532000</v>
      </c>
    </row>
    <row r="3492" spans="1:11" x14ac:dyDescent="0.25">
      <c r="A3492">
        <v>8074</v>
      </c>
      <c r="B3492" t="s">
        <v>384</v>
      </c>
      <c r="C3492" t="s">
        <v>436</v>
      </c>
      <c r="E3492">
        <v>2016</v>
      </c>
      <c r="F3492" s="10">
        <v>42735</v>
      </c>
      <c r="G3492" t="s">
        <v>489</v>
      </c>
      <c r="H3492" t="s">
        <v>474</v>
      </c>
      <c r="I3492" t="s">
        <v>463</v>
      </c>
      <c r="J3492">
        <v>213619000</v>
      </c>
      <c r="K3492">
        <v>213619000</v>
      </c>
    </row>
    <row r="3493" spans="1:11" x14ac:dyDescent="0.25">
      <c r="A3493">
        <v>8074</v>
      </c>
      <c r="B3493" t="s">
        <v>384</v>
      </c>
      <c r="C3493" t="s">
        <v>2336</v>
      </c>
      <c r="E3493">
        <v>2016</v>
      </c>
      <c r="F3493" s="10">
        <v>42735</v>
      </c>
      <c r="G3493" t="s">
        <v>489</v>
      </c>
      <c r="H3493" t="s">
        <v>474</v>
      </c>
      <c r="I3493" t="s">
        <v>463</v>
      </c>
      <c r="J3493">
        <v>2013186000</v>
      </c>
      <c r="K3493">
        <v>2013186000</v>
      </c>
    </row>
    <row r="3494" spans="1:11" x14ac:dyDescent="0.25">
      <c r="A3494">
        <v>8074</v>
      </c>
      <c r="B3494" t="s">
        <v>384</v>
      </c>
      <c r="C3494" t="s">
        <v>2337</v>
      </c>
      <c r="E3494">
        <v>2016</v>
      </c>
      <c r="F3494" s="10">
        <v>42735</v>
      </c>
      <c r="G3494" t="s">
        <v>489</v>
      </c>
      <c r="H3494" t="s">
        <v>474</v>
      </c>
      <c r="I3494" t="s">
        <v>463</v>
      </c>
      <c r="J3494">
        <v>35053000</v>
      </c>
      <c r="K3494">
        <v>35053000</v>
      </c>
    </row>
    <row r="3495" spans="1:11" x14ac:dyDescent="0.25">
      <c r="A3495">
        <v>8080</v>
      </c>
      <c r="B3495" t="s">
        <v>405</v>
      </c>
      <c r="C3495" t="s">
        <v>436</v>
      </c>
      <c r="E3495">
        <v>2016</v>
      </c>
      <c r="F3495" s="10">
        <v>42735</v>
      </c>
      <c r="G3495" t="s">
        <v>489</v>
      </c>
      <c r="H3495" t="s">
        <v>474</v>
      </c>
      <c r="I3495" t="s">
        <v>463</v>
      </c>
      <c r="J3495">
        <v>-14424000</v>
      </c>
      <c r="K3495">
        <v>-14424000</v>
      </c>
    </row>
    <row r="3496" spans="1:11" x14ac:dyDescent="0.25">
      <c r="A3496">
        <v>8080</v>
      </c>
      <c r="B3496" t="s">
        <v>405</v>
      </c>
      <c r="C3496" t="s">
        <v>2336</v>
      </c>
      <c r="E3496">
        <v>2016</v>
      </c>
      <c r="F3496" s="10">
        <v>42735</v>
      </c>
      <c r="G3496" t="s">
        <v>489</v>
      </c>
      <c r="H3496" t="s">
        <v>474</v>
      </c>
      <c r="I3496" t="s">
        <v>463</v>
      </c>
      <c r="J3496">
        <v>152176000</v>
      </c>
      <c r="K3496">
        <v>152176000</v>
      </c>
    </row>
    <row r="3497" spans="1:11" x14ac:dyDescent="0.25">
      <c r="A3497">
        <v>8080</v>
      </c>
      <c r="B3497" t="s">
        <v>405</v>
      </c>
      <c r="C3497" t="s">
        <v>2337</v>
      </c>
      <c r="E3497">
        <v>2016</v>
      </c>
      <c r="F3497" s="10">
        <v>42735</v>
      </c>
      <c r="G3497" t="s">
        <v>489</v>
      </c>
      <c r="H3497" t="s">
        <v>474</v>
      </c>
      <c r="I3497" t="s">
        <v>463</v>
      </c>
      <c r="J3497">
        <v>-167621000</v>
      </c>
      <c r="K3497">
        <v>-167621000</v>
      </c>
    </row>
    <row r="3498" spans="1:11" x14ac:dyDescent="0.25">
      <c r="A3498">
        <v>8087</v>
      </c>
      <c r="B3498" t="s">
        <v>430</v>
      </c>
      <c r="C3498" t="s">
        <v>436</v>
      </c>
      <c r="E3498">
        <v>2016</v>
      </c>
      <c r="F3498" s="10">
        <v>42735</v>
      </c>
      <c r="G3498" t="s">
        <v>489</v>
      </c>
      <c r="H3498" t="s">
        <v>474</v>
      </c>
      <c r="I3498" t="s">
        <v>463</v>
      </c>
      <c r="J3498">
        <v>587000000</v>
      </c>
      <c r="K3498">
        <v>587000000</v>
      </c>
    </row>
    <row r="3499" spans="1:11" x14ac:dyDescent="0.25">
      <c r="A3499">
        <v>8087</v>
      </c>
      <c r="B3499" t="s">
        <v>430</v>
      </c>
      <c r="C3499" t="s">
        <v>2336</v>
      </c>
      <c r="E3499">
        <v>2016</v>
      </c>
      <c r="F3499" s="10">
        <v>42735</v>
      </c>
      <c r="G3499" t="s">
        <v>489</v>
      </c>
      <c r="H3499" t="s">
        <v>474</v>
      </c>
      <c r="I3499" t="s">
        <v>463</v>
      </c>
      <c r="J3499">
        <v>3771000000</v>
      </c>
      <c r="K3499">
        <v>3771000000</v>
      </c>
    </row>
    <row r="3500" spans="1:11" x14ac:dyDescent="0.25">
      <c r="A3500">
        <v>8087</v>
      </c>
      <c r="B3500" t="s">
        <v>430</v>
      </c>
      <c r="C3500" t="s">
        <v>2337</v>
      </c>
      <c r="E3500">
        <v>2016</v>
      </c>
      <c r="F3500" s="10">
        <v>42735</v>
      </c>
      <c r="G3500" t="s">
        <v>489</v>
      </c>
      <c r="H3500" t="s">
        <v>474</v>
      </c>
      <c r="I3500" t="s">
        <v>463</v>
      </c>
      <c r="J3500">
        <v>260000000</v>
      </c>
      <c r="K3500">
        <v>260000000</v>
      </c>
    </row>
    <row r="3501" spans="1:11" x14ac:dyDescent="0.25">
      <c r="A3501">
        <v>8113</v>
      </c>
      <c r="B3501" t="s">
        <v>363</v>
      </c>
      <c r="C3501" t="s">
        <v>436</v>
      </c>
      <c r="E3501">
        <v>2016</v>
      </c>
      <c r="F3501" s="10">
        <v>42735</v>
      </c>
      <c r="G3501" t="s">
        <v>489</v>
      </c>
      <c r="H3501" t="s">
        <v>474</v>
      </c>
      <c r="I3501" t="s">
        <v>463</v>
      </c>
      <c r="J3501">
        <v>4037000</v>
      </c>
      <c r="K3501">
        <v>4037000</v>
      </c>
    </row>
    <row r="3502" spans="1:11" x14ac:dyDescent="0.25">
      <c r="A3502">
        <v>8113</v>
      </c>
      <c r="B3502" t="s">
        <v>363</v>
      </c>
      <c r="C3502" t="s">
        <v>2336</v>
      </c>
      <c r="E3502">
        <v>2016</v>
      </c>
      <c r="F3502" s="10">
        <v>42735</v>
      </c>
      <c r="G3502" t="s">
        <v>489</v>
      </c>
      <c r="H3502" t="s">
        <v>474</v>
      </c>
      <c r="I3502" t="s">
        <v>463</v>
      </c>
      <c r="J3502">
        <v>54715000</v>
      </c>
      <c r="K3502">
        <v>54715000</v>
      </c>
    </row>
    <row r="3503" spans="1:11" x14ac:dyDescent="0.25">
      <c r="A3503">
        <v>8113</v>
      </c>
      <c r="B3503" t="s">
        <v>363</v>
      </c>
      <c r="C3503" t="s">
        <v>2337</v>
      </c>
      <c r="E3503">
        <v>2016</v>
      </c>
      <c r="F3503" s="10">
        <v>42735</v>
      </c>
      <c r="G3503" t="s">
        <v>489</v>
      </c>
      <c r="H3503" t="s">
        <v>474</v>
      </c>
      <c r="I3503" t="s">
        <v>463</v>
      </c>
      <c r="J3503">
        <v>1034000</v>
      </c>
      <c r="K3503">
        <v>1034000</v>
      </c>
    </row>
    <row r="3504" spans="1:11" x14ac:dyDescent="0.25">
      <c r="A3504">
        <v>8113</v>
      </c>
      <c r="B3504" t="s">
        <v>363</v>
      </c>
      <c r="C3504" t="s">
        <v>490</v>
      </c>
      <c r="E3504">
        <v>2016</v>
      </c>
      <c r="F3504" s="10">
        <v>42735</v>
      </c>
      <c r="G3504" t="s">
        <v>489</v>
      </c>
      <c r="H3504" t="s">
        <v>474</v>
      </c>
      <c r="I3504" t="s">
        <v>463</v>
      </c>
      <c r="J3504">
        <v>-868000</v>
      </c>
      <c r="K3504">
        <v>-868000</v>
      </c>
    </row>
    <row r="3505" spans="1:11" x14ac:dyDescent="0.25">
      <c r="A3505">
        <v>8113</v>
      </c>
      <c r="B3505" t="s">
        <v>363</v>
      </c>
      <c r="C3505" t="s">
        <v>434</v>
      </c>
      <c r="E3505">
        <v>2016</v>
      </c>
      <c r="F3505" s="10">
        <v>42735</v>
      </c>
      <c r="G3505" t="s">
        <v>489</v>
      </c>
      <c r="H3505" t="s">
        <v>474</v>
      </c>
      <c r="I3505" t="s">
        <v>463</v>
      </c>
      <c r="J3505">
        <v>3680000</v>
      </c>
      <c r="K3505">
        <v>3680000</v>
      </c>
    </row>
    <row r="3506" spans="1:11" x14ac:dyDescent="0.25">
      <c r="A3506">
        <v>8113</v>
      </c>
      <c r="B3506" t="s">
        <v>363</v>
      </c>
      <c r="C3506" t="s">
        <v>491</v>
      </c>
      <c r="E3506">
        <v>2016</v>
      </c>
      <c r="F3506" s="10">
        <v>42735</v>
      </c>
      <c r="G3506" t="s">
        <v>489</v>
      </c>
      <c r="H3506" t="s">
        <v>474</v>
      </c>
      <c r="I3506" t="s">
        <v>463</v>
      </c>
      <c r="J3506">
        <v>390000</v>
      </c>
      <c r="K3506">
        <v>390000</v>
      </c>
    </row>
    <row r="3507" spans="1:11" x14ac:dyDescent="0.25">
      <c r="A3507">
        <v>8116</v>
      </c>
      <c r="B3507" t="s">
        <v>336</v>
      </c>
      <c r="C3507" t="s">
        <v>436</v>
      </c>
      <c r="E3507">
        <v>2016</v>
      </c>
      <c r="F3507" s="10">
        <v>42735</v>
      </c>
      <c r="G3507" t="s">
        <v>489</v>
      </c>
      <c r="H3507" t="s">
        <v>474</v>
      </c>
      <c r="I3507" t="s">
        <v>463</v>
      </c>
      <c r="J3507">
        <v>36338000</v>
      </c>
      <c r="K3507">
        <v>36338000</v>
      </c>
    </row>
    <row r="3508" spans="1:11" x14ac:dyDescent="0.25">
      <c r="A3508">
        <v>8116</v>
      </c>
      <c r="B3508" t="s">
        <v>336</v>
      </c>
      <c r="C3508" t="s">
        <v>2336</v>
      </c>
      <c r="E3508">
        <v>2016</v>
      </c>
      <c r="F3508" s="10">
        <v>42735</v>
      </c>
      <c r="G3508" t="s">
        <v>489</v>
      </c>
      <c r="H3508" t="s">
        <v>474</v>
      </c>
      <c r="I3508" t="s">
        <v>463</v>
      </c>
      <c r="J3508">
        <v>79089000</v>
      </c>
      <c r="K3508">
        <v>79089000</v>
      </c>
    </row>
    <row r="3509" spans="1:11" x14ac:dyDescent="0.25">
      <c r="A3509">
        <v>8116</v>
      </c>
      <c r="B3509" t="s">
        <v>336</v>
      </c>
      <c r="C3509" t="s">
        <v>2337</v>
      </c>
      <c r="E3509">
        <v>2016</v>
      </c>
      <c r="F3509" s="10">
        <v>42735</v>
      </c>
      <c r="G3509" t="s">
        <v>489</v>
      </c>
      <c r="H3509" t="s">
        <v>474</v>
      </c>
      <c r="I3509" t="s">
        <v>463</v>
      </c>
      <c r="J3509">
        <v>12954000</v>
      </c>
      <c r="K3509">
        <v>12954000</v>
      </c>
    </row>
    <row r="3510" spans="1:11" x14ac:dyDescent="0.25">
      <c r="A3510">
        <v>8118</v>
      </c>
      <c r="B3510" t="s">
        <v>344</v>
      </c>
      <c r="C3510" t="s">
        <v>436</v>
      </c>
      <c r="E3510">
        <v>2016</v>
      </c>
      <c r="F3510" s="10">
        <v>42735</v>
      </c>
      <c r="G3510" t="s">
        <v>489</v>
      </c>
      <c r="H3510" t="s">
        <v>474</v>
      </c>
      <c r="I3510" t="s">
        <v>463</v>
      </c>
      <c r="J3510">
        <v>-8918000</v>
      </c>
      <c r="K3510">
        <v>-8918000</v>
      </c>
    </row>
    <row r="3511" spans="1:11" x14ac:dyDescent="0.25">
      <c r="A3511">
        <v>8118</v>
      </c>
      <c r="B3511" t="s">
        <v>344</v>
      </c>
      <c r="C3511" t="s">
        <v>2336</v>
      </c>
      <c r="E3511">
        <v>2016</v>
      </c>
      <c r="F3511" s="10">
        <v>42735</v>
      </c>
      <c r="G3511" t="s">
        <v>489</v>
      </c>
      <c r="H3511" t="s">
        <v>474</v>
      </c>
      <c r="I3511" t="s">
        <v>463</v>
      </c>
      <c r="J3511">
        <v>412000</v>
      </c>
      <c r="K3511">
        <v>412000</v>
      </c>
    </row>
    <row r="3512" spans="1:11" x14ac:dyDescent="0.25">
      <c r="A3512">
        <v>8118</v>
      </c>
      <c r="B3512" t="s">
        <v>344</v>
      </c>
      <c r="C3512" t="s">
        <v>2337</v>
      </c>
      <c r="E3512">
        <v>2016</v>
      </c>
      <c r="F3512" s="10">
        <v>42735</v>
      </c>
      <c r="G3512" t="s">
        <v>489</v>
      </c>
      <c r="H3512" t="s">
        <v>474</v>
      </c>
      <c r="I3512" t="s">
        <v>463</v>
      </c>
      <c r="J3512">
        <v>-26339000</v>
      </c>
      <c r="K3512">
        <v>-26339000</v>
      </c>
    </row>
    <row r="3513" spans="1:11" x14ac:dyDescent="0.25">
      <c r="A3513">
        <v>8119</v>
      </c>
      <c r="B3513" t="s">
        <v>374</v>
      </c>
      <c r="C3513" t="s">
        <v>436</v>
      </c>
      <c r="E3513">
        <v>2016</v>
      </c>
      <c r="F3513" s="10">
        <v>42735</v>
      </c>
      <c r="G3513" t="s">
        <v>489</v>
      </c>
      <c r="H3513" t="s">
        <v>474</v>
      </c>
      <c r="I3513" t="s">
        <v>463</v>
      </c>
      <c r="J3513">
        <v>11549000</v>
      </c>
      <c r="K3513">
        <v>11549000</v>
      </c>
    </row>
    <row r="3514" spans="1:11" x14ac:dyDescent="0.25">
      <c r="A3514">
        <v>8119</v>
      </c>
      <c r="B3514" t="s">
        <v>374</v>
      </c>
      <c r="C3514" t="s">
        <v>2336</v>
      </c>
      <c r="E3514">
        <v>2016</v>
      </c>
      <c r="F3514" s="10">
        <v>42735</v>
      </c>
      <c r="G3514" t="s">
        <v>489</v>
      </c>
      <c r="H3514" t="s">
        <v>474</v>
      </c>
      <c r="I3514" t="s">
        <v>463</v>
      </c>
      <c r="J3514">
        <v>29799000</v>
      </c>
      <c r="K3514">
        <v>29799000</v>
      </c>
    </row>
    <row r="3515" spans="1:11" x14ac:dyDescent="0.25">
      <c r="A3515">
        <v>8119</v>
      </c>
      <c r="B3515" t="s">
        <v>374</v>
      </c>
      <c r="C3515" t="s">
        <v>2337</v>
      </c>
      <c r="E3515">
        <v>2016</v>
      </c>
      <c r="F3515" s="10">
        <v>42735</v>
      </c>
      <c r="G3515" t="s">
        <v>489</v>
      </c>
      <c r="H3515" t="s">
        <v>474</v>
      </c>
      <c r="I3515" t="s">
        <v>463</v>
      </c>
      <c r="J3515">
        <v>-2852000</v>
      </c>
      <c r="K3515">
        <v>-2852000</v>
      </c>
    </row>
    <row r="3516" spans="1:11" x14ac:dyDescent="0.25">
      <c r="A3516">
        <v>8122</v>
      </c>
      <c r="B3516" t="s">
        <v>232</v>
      </c>
      <c r="C3516" t="s">
        <v>436</v>
      </c>
      <c r="E3516">
        <v>2016</v>
      </c>
      <c r="F3516" s="10">
        <v>42735</v>
      </c>
      <c r="G3516" t="s">
        <v>489</v>
      </c>
      <c r="H3516" t="s">
        <v>474</v>
      </c>
      <c r="I3516" t="s">
        <v>463</v>
      </c>
      <c r="J3516">
        <v>6625000000</v>
      </c>
      <c r="K3516">
        <v>6625000000</v>
      </c>
    </row>
    <row r="3517" spans="1:11" x14ac:dyDescent="0.25">
      <c r="A3517">
        <v>8122</v>
      </c>
      <c r="B3517" t="s">
        <v>232</v>
      </c>
      <c r="C3517" t="s">
        <v>2336</v>
      </c>
      <c r="E3517">
        <v>2016</v>
      </c>
      <c r="F3517" s="10">
        <v>42735</v>
      </c>
      <c r="G3517" t="s">
        <v>489</v>
      </c>
      <c r="H3517" t="s">
        <v>474</v>
      </c>
      <c r="I3517" t="s">
        <v>463</v>
      </c>
      <c r="J3517">
        <v>27810000000</v>
      </c>
      <c r="K3517">
        <v>27810000000</v>
      </c>
    </row>
    <row r="3518" spans="1:11" x14ac:dyDescent="0.25">
      <c r="A3518">
        <v>8122</v>
      </c>
      <c r="B3518" t="s">
        <v>232</v>
      </c>
      <c r="C3518" t="s">
        <v>2337</v>
      </c>
      <c r="E3518">
        <v>2016</v>
      </c>
      <c r="F3518" s="10">
        <v>42735</v>
      </c>
      <c r="G3518" t="s">
        <v>489</v>
      </c>
      <c r="H3518" t="s">
        <v>474</v>
      </c>
      <c r="I3518" t="s">
        <v>463</v>
      </c>
      <c r="J3518">
        <v>-1627000000</v>
      </c>
      <c r="K3518">
        <v>-1627000000</v>
      </c>
    </row>
    <row r="3519" spans="1:11" x14ac:dyDescent="0.25">
      <c r="A3519">
        <v>8129</v>
      </c>
      <c r="B3519" t="s">
        <v>402</v>
      </c>
      <c r="C3519" t="s">
        <v>436</v>
      </c>
      <c r="E3519">
        <v>2016</v>
      </c>
      <c r="F3519" s="10">
        <v>42735</v>
      </c>
      <c r="G3519" t="s">
        <v>489</v>
      </c>
      <c r="H3519" t="s">
        <v>474</v>
      </c>
      <c r="I3519" t="s">
        <v>463</v>
      </c>
      <c r="J3519">
        <v>-736000000</v>
      </c>
      <c r="K3519">
        <v>-736000000</v>
      </c>
    </row>
    <row r="3520" spans="1:11" x14ac:dyDescent="0.25">
      <c r="A3520">
        <v>8129</v>
      </c>
      <c r="B3520" t="s">
        <v>402</v>
      </c>
      <c r="C3520" t="s">
        <v>2336</v>
      </c>
      <c r="E3520">
        <v>2016</v>
      </c>
      <c r="F3520" s="10">
        <v>42735</v>
      </c>
      <c r="G3520" t="s">
        <v>489</v>
      </c>
      <c r="H3520" t="s">
        <v>474</v>
      </c>
      <c r="I3520" t="s">
        <v>463</v>
      </c>
      <c r="J3520">
        <v>7251000000</v>
      </c>
      <c r="K3520">
        <v>7251000000</v>
      </c>
    </row>
    <row r="3521" spans="1:11" x14ac:dyDescent="0.25">
      <c r="A3521">
        <v>8129</v>
      </c>
      <c r="B3521" t="s">
        <v>402</v>
      </c>
      <c r="C3521" t="s">
        <v>2337</v>
      </c>
      <c r="E3521">
        <v>2016</v>
      </c>
      <c r="F3521" s="10">
        <v>42735</v>
      </c>
      <c r="G3521" t="s">
        <v>489</v>
      </c>
      <c r="H3521" t="s">
        <v>474</v>
      </c>
      <c r="I3521" t="s">
        <v>463</v>
      </c>
      <c r="J3521">
        <v>-2416000000</v>
      </c>
      <c r="K3521">
        <v>-2416000000</v>
      </c>
    </row>
    <row r="3522" spans="1:11" x14ac:dyDescent="0.25">
      <c r="A3522">
        <v>8163</v>
      </c>
      <c r="B3522" t="s">
        <v>388</v>
      </c>
      <c r="C3522" t="s">
        <v>436</v>
      </c>
      <c r="E3522">
        <v>2016</v>
      </c>
      <c r="F3522" s="10">
        <v>42735</v>
      </c>
      <c r="G3522" t="s">
        <v>489</v>
      </c>
      <c r="H3522" t="s">
        <v>474</v>
      </c>
      <c r="I3522" t="s">
        <v>463</v>
      </c>
      <c r="J3522">
        <v>59582000</v>
      </c>
      <c r="K3522">
        <v>59582000</v>
      </c>
    </row>
    <row r="3523" spans="1:11" x14ac:dyDescent="0.25">
      <c r="A3523">
        <v>8163</v>
      </c>
      <c r="B3523" t="s">
        <v>388</v>
      </c>
      <c r="C3523" t="s">
        <v>2336</v>
      </c>
      <c r="E3523">
        <v>2016</v>
      </c>
      <c r="F3523" s="10">
        <v>42735</v>
      </c>
      <c r="G3523" t="s">
        <v>489</v>
      </c>
      <c r="H3523" t="s">
        <v>474</v>
      </c>
      <c r="I3523" t="s">
        <v>463</v>
      </c>
      <c r="J3523">
        <v>414126000</v>
      </c>
      <c r="K3523">
        <v>414126000</v>
      </c>
    </row>
    <row r="3524" spans="1:11" x14ac:dyDescent="0.25">
      <c r="A3524">
        <v>8163</v>
      </c>
      <c r="B3524" t="s">
        <v>388</v>
      </c>
      <c r="C3524" t="s">
        <v>2337</v>
      </c>
      <c r="E3524">
        <v>2016</v>
      </c>
      <c r="F3524" s="10">
        <v>42735</v>
      </c>
      <c r="G3524" t="s">
        <v>489</v>
      </c>
      <c r="H3524" t="s">
        <v>474</v>
      </c>
      <c r="I3524" t="s">
        <v>463</v>
      </c>
      <c r="J3524">
        <v>32466000</v>
      </c>
      <c r="K3524">
        <v>32466000</v>
      </c>
    </row>
    <row r="3525" spans="1:11" x14ac:dyDescent="0.25">
      <c r="A3525">
        <v>8174</v>
      </c>
      <c r="B3525" t="s">
        <v>419</v>
      </c>
      <c r="C3525" t="s">
        <v>436</v>
      </c>
      <c r="E3525">
        <v>2016</v>
      </c>
      <c r="F3525" s="10">
        <v>42735</v>
      </c>
      <c r="G3525" t="s">
        <v>489</v>
      </c>
      <c r="H3525" t="s">
        <v>474</v>
      </c>
      <c r="I3525" t="s">
        <v>463</v>
      </c>
      <c r="J3525">
        <v>201600000</v>
      </c>
      <c r="K3525">
        <v>201600000</v>
      </c>
    </row>
    <row r="3526" spans="1:11" x14ac:dyDescent="0.25">
      <c r="A3526">
        <v>8174</v>
      </c>
      <c r="B3526" t="s">
        <v>419</v>
      </c>
      <c r="C3526" t="s">
        <v>2336</v>
      </c>
      <c r="E3526">
        <v>2016</v>
      </c>
      <c r="F3526" s="10">
        <v>42735</v>
      </c>
      <c r="G3526" t="s">
        <v>489</v>
      </c>
      <c r="H3526" t="s">
        <v>474</v>
      </c>
      <c r="I3526" t="s">
        <v>463</v>
      </c>
      <c r="J3526">
        <v>1996000000</v>
      </c>
      <c r="K3526">
        <v>1996000000</v>
      </c>
    </row>
    <row r="3527" spans="1:11" x14ac:dyDescent="0.25">
      <c r="A3527">
        <v>8174</v>
      </c>
      <c r="B3527" t="s">
        <v>419</v>
      </c>
      <c r="C3527" t="s">
        <v>2337</v>
      </c>
      <c r="E3527">
        <v>2016</v>
      </c>
      <c r="F3527" s="10">
        <v>42735</v>
      </c>
      <c r="G3527" t="s">
        <v>489</v>
      </c>
      <c r="H3527" t="s">
        <v>474</v>
      </c>
      <c r="I3527" t="s">
        <v>463</v>
      </c>
      <c r="J3527">
        <v>-381000000</v>
      </c>
      <c r="K3527">
        <v>-381000000</v>
      </c>
    </row>
    <row r="3528" spans="1:11" x14ac:dyDescent="0.25">
      <c r="A3528">
        <v>8189</v>
      </c>
      <c r="B3528" t="s">
        <v>427</v>
      </c>
      <c r="C3528" t="s">
        <v>436</v>
      </c>
      <c r="E3528">
        <v>2016</v>
      </c>
      <c r="F3528" s="10">
        <v>42735</v>
      </c>
      <c r="G3528" t="s">
        <v>489</v>
      </c>
      <c r="H3528" t="s">
        <v>474</v>
      </c>
      <c r="I3528" t="s">
        <v>463</v>
      </c>
      <c r="J3528">
        <v>206900000</v>
      </c>
      <c r="K3528">
        <v>206900000</v>
      </c>
    </row>
    <row r="3529" spans="1:11" x14ac:dyDescent="0.25">
      <c r="A3529">
        <v>8189</v>
      </c>
      <c r="B3529" t="s">
        <v>427</v>
      </c>
      <c r="C3529" t="s">
        <v>2336</v>
      </c>
      <c r="E3529">
        <v>2016</v>
      </c>
      <c r="F3529" s="10">
        <v>42735</v>
      </c>
      <c r="G3529" t="s">
        <v>489</v>
      </c>
      <c r="H3529" t="s">
        <v>474</v>
      </c>
      <c r="I3529" t="s">
        <v>463</v>
      </c>
      <c r="J3529">
        <v>1398400000</v>
      </c>
      <c r="K3529">
        <v>1398400000</v>
      </c>
    </row>
    <row r="3530" spans="1:11" x14ac:dyDescent="0.25">
      <c r="A3530">
        <v>8189</v>
      </c>
      <c r="B3530" t="s">
        <v>427</v>
      </c>
      <c r="C3530" t="s">
        <v>2337</v>
      </c>
      <c r="E3530">
        <v>2016</v>
      </c>
      <c r="F3530" s="10">
        <v>42735</v>
      </c>
      <c r="G3530" t="s">
        <v>489</v>
      </c>
      <c r="H3530" t="s">
        <v>474</v>
      </c>
      <c r="I3530" t="s">
        <v>463</v>
      </c>
      <c r="J3530">
        <v>84200000</v>
      </c>
      <c r="K3530">
        <v>84200000</v>
      </c>
    </row>
    <row r="3531" spans="1:11" x14ac:dyDescent="0.25">
      <c r="A3531">
        <v>8203</v>
      </c>
      <c r="B3531" t="s">
        <v>150</v>
      </c>
      <c r="C3531" t="s">
        <v>436</v>
      </c>
      <c r="E3531">
        <v>2016</v>
      </c>
      <c r="F3531" s="10">
        <v>42735</v>
      </c>
      <c r="G3531" t="s">
        <v>489</v>
      </c>
      <c r="H3531" t="s">
        <v>474</v>
      </c>
      <c r="I3531" t="s">
        <v>463</v>
      </c>
      <c r="J3531">
        <v>7151000</v>
      </c>
      <c r="K3531">
        <v>7151000</v>
      </c>
    </row>
    <row r="3532" spans="1:11" x14ac:dyDescent="0.25">
      <c r="A3532">
        <v>8203</v>
      </c>
      <c r="B3532" t="s">
        <v>150</v>
      </c>
      <c r="C3532" t="s">
        <v>2336</v>
      </c>
      <c r="E3532">
        <v>2016</v>
      </c>
      <c r="F3532" s="10">
        <v>42735</v>
      </c>
      <c r="G3532" t="s">
        <v>489</v>
      </c>
      <c r="H3532" t="s">
        <v>474</v>
      </c>
      <c r="I3532" t="s">
        <v>463</v>
      </c>
      <c r="J3532">
        <v>105590000</v>
      </c>
      <c r="K3532">
        <v>105590000</v>
      </c>
    </row>
    <row r="3533" spans="1:11" x14ac:dyDescent="0.25">
      <c r="A3533">
        <v>8203</v>
      </c>
      <c r="B3533" t="s">
        <v>150</v>
      </c>
      <c r="C3533" t="s">
        <v>2337</v>
      </c>
      <c r="E3533">
        <v>2016</v>
      </c>
      <c r="F3533" s="10">
        <v>42735</v>
      </c>
      <c r="G3533" t="s">
        <v>489</v>
      </c>
      <c r="H3533" t="s">
        <v>474</v>
      </c>
      <c r="I3533" t="s">
        <v>463</v>
      </c>
      <c r="J3533">
        <v>2411000</v>
      </c>
      <c r="K3533">
        <v>2411000</v>
      </c>
    </row>
    <row r="3534" spans="1:11" x14ac:dyDescent="0.25">
      <c r="A3534">
        <v>8327</v>
      </c>
      <c r="B3534" t="s">
        <v>381</v>
      </c>
      <c r="C3534" t="s">
        <v>436</v>
      </c>
      <c r="E3534">
        <v>2016</v>
      </c>
      <c r="F3534" s="10">
        <v>42735</v>
      </c>
      <c r="G3534" t="s">
        <v>489</v>
      </c>
      <c r="H3534" t="s">
        <v>474</v>
      </c>
      <c r="I3534" t="s">
        <v>463</v>
      </c>
      <c r="J3534">
        <v>8121000000</v>
      </c>
      <c r="K3534">
        <v>8121000000</v>
      </c>
    </row>
    <row r="3535" spans="1:11" x14ac:dyDescent="0.25">
      <c r="A3535">
        <v>8327</v>
      </c>
      <c r="B3535" t="s">
        <v>381</v>
      </c>
      <c r="C3535" t="s">
        <v>2336</v>
      </c>
      <c r="E3535">
        <v>2016</v>
      </c>
      <c r="F3535" s="10">
        <v>42735</v>
      </c>
      <c r="G3535" t="s">
        <v>489</v>
      </c>
      <c r="H3535" t="s">
        <v>474</v>
      </c>
      <c r="I3535" t="s">
        <v>463</v>
      </c>
      <c r="J3535">
        <v>39302000000</v>
      </c>
      <c r="K3535">
        <v>39302000000</v>
      </c>
    </row>
    <row r="3536" spans="1:11" x14ac:dyDescent="0.25">
      <c r="A3536">
        <v>8327</v>
      </c>
      <c r="B3536" t="s">
        <v>381</v>
      </c>
      <c r="C3536" t="s">
        <v>2337</v>
      </c>
      <c r="E3536">
        <v>2016</v>
      </c>
      <c r="F3536" s="10">
        <v>42735</v>
      </c>
      <c r="G3536" t="s">
        <v>489</v>
      </c>
      <c r="H3536" t="s">
        <v>474</v>
      </c>
      <c r="I3536" t="s">
        <v>463</v>
      </c>
      <c r="J3536">
        <v>4846000000</v>
      </c>
      <c r="K3536">
        <v>4846000000</v>
      </c>
    </row>
    <row r="3537" spans="1:11" x14ac:dyDescent="0.25">
      <c r="A3537">
        <v>8329</v>
      </c>
      <c r="B3537" t="s">
        <v>334</v>
      </c>
      <c r="C3537" t="s">
        <v>436</v>
      </c>
      <c r="E3537">
        <v>2016</v>
      </c>
      <c r="F3537" s="10">
        <v>42735</v>
      </c>
      <c r="G3537" t="s">
        <v>489</v>
      </c>
      <c r="H3537" t="s">
        <v>474</v>
      </c>
      <c r="I3537" t="s">
        <v>463</v>
      </c>
      <c r="J3537">
        <v>14558000</v>
      </c>
      <c r="K3537">
        <v>14558000</v>
      </c>
    </row>
    <row r="3538" spans="1:11" x14ac:dyDescent="0.25">
      <c r="A3538">
        <v>8329</v>
      </c>
      <c r="B3538" t="s">
        <v>334</v>
      </c>
      <c r="C3538" t="s">
        <v>2336</v>
      </c>
      <c r="E3538">
        <v>2016</v>
      </c>
      <c r="F3538" s="10">
        <v>42735</v>
      </c>
      <c r="G3538" t="s">
        <v>489</v>
      </c>
      <c r="H3538" t="s">
        <v>474</v>
      </c>
      <c r="I3538" t="s">
        <v>463</v>
      </c>
      <c r="J3538">
        <v>114100000</v>
      </c>
      <c r="K3538">
        <v>114100000</v>
      </c>
    </row>
    <row r="3539" spans="1:11" x14ac:dyDescent="0.25">
      <c r="A3539">
        <v>8329</v>
      </c>
      <c r="B3539" t="s">
        <v>334</v>
      </c>
      <c r="C3539" t="s">
        <v>2337</v>
      </c>
      <c r="E3539">
        <v>2016</v>
      </c>
      <c r="F3539" s="10">
        <v>42735</v>
      </c>
      <c r="G3539" t="s">
        <v>489</v>
      </c>
      <c r="H3539" t="s">
        <v>474</v>
      </c>
      <c r="I3539" t="s">
        <v>463</v>
      </c>
      <c r="J3539">
        <v>-20472000</v>
      </c>
      <c r="K3539">
        <v>-20472000</v>
      </c>
    </row>
    <row r="3540" spans="1:11" x14ac:dyDescent="0.25">
      <c r="A3540">
        <v>8342</v>
      </c>
      <c r="B3540" t="s">
        <v>415</v>
      </c>
      <c r="C3540" t="s">
        <v>2336</v>
      </c>
      <c r="E3540">
        <v>2016</v>
      </c>
      <c r="F3540" s="10">
        <v>42735</v>
      </c>
      <c r="G3540" t="s">
        <v>489</v>
      </c>
      <c r="H3540" t="s">
        <v>474</v>
      </c>
      <c r="I3540" t="s">
        <v>463</v>
      </c>
      <c r="J3540">
        <v>55861000</v>
      </c>
      <c r="K3540">
        <v>55861000</v>
      </c>
    </row>
    <row r="3541" spans="1:11" x14ac:dyDescent="0.25">
      <c r="A3541">
        <v>8342</v>
      </c>
      <c r="B3541" t="s">
        <v>415</v>
      </c>
      <c r="C3541" t="s">
        <v>2337</v>
      </c>
      <c r="E3541">
        <v>2016</v>
      </c>
      <c r="F3541" s="10">
        <v>42735</v>
      </c>
      <c r="G3541" t="s">
        <v>489</v>
      </c>
      <c r="H3541" t="s">
        <v>474</v>
      </c>
      <c r="I3541" t="s">
        <v>463</v>
      </c>
      <c r="J3541">
        <v>-3653000</v>
      </c>
      <c r="K3541">
        <v>-3653000</v>
      </c>
    </row>
    <row r="3542" spans="1:11" x14ac:dyDescent="0.25">
      <c r="A3542">
        <v>8429</v>
      </c>
      <c r="B3542" t="s">
        <v>414</v>
      </c>
      <c r="C3542" t="s">
        <v>436</v>
      </c>
      <c r="E3542">
        <v>2016</v>
      </c>
      <c r="F3542" s="10">
        <v>42735</v>
      </c>
      <c r="G3542" t="s">
        <v>489</v>
      </c>
      <c r="H3542" t="s">
        <v>474</v>
      </c>
      <c r="I3542" t="s">
        <v>463</v>
      </c>
      <c r="J3542">
        <v>-201237000</v>
      </c>
      <c r="K3542">
        <v>-201237000</v>
      </c>
    </row>
    <row r="3543" spans="1:11" x14ac:dyDescent="0.25">
      <c r="A3543">
        <v>8429</v>
      </c>
      <c r="B3543" t="s">
        <v>414</v>
      </c>
      <c r="C3543" t="s">
        <v>2336</v>
      </c>
      <c r="E3543">
        <v>2016</v>
      </c>
      <c r="F3543" s="10">
        <v>42735</v>
      </c>
      <c r="G3543" t="s">
        <v>489</v>
      </c>
      <c r="H3543" t="s">
        <v>474</v>
      </c>
      <c r="I3543" t="s">
        <v>463</v>
      </c>
      <c r="J3543">
        <v>302399000</v>
      </c>
      <c r="K3543">
        <v>302399000</v>
      </c>
    </row>
    <row r="3544" spans="1:11" x14ac:dyDescent="0.25">
      <c r="A3544">
        <v>8429</v>
      </c>
      <c r="B3544" t="s">
        <v>414</v>
      </c>
      <c r="C3544" t="s">
        <v>2337</v>
      </c>
      <c r="E3544">
        <v>2016</v>
      </c>
      <c r="F3544" s="10">
        <v>42735</v>
      </c>
      <c r="G3544" t="s">
        <v>489</v>
      </c>
      <c r="H3544" t="s">
        <v>474</v>
      </c>
      <c r="I3544" t="s">
        <v>463</v>
      </c>
      <c r="J3544">
        <v>-313948000</v>
      </c>
      <c r="K3544">
        <v>-313948000</v>
      </c>
    </row>
    <row r="3545" spans="1:11" x14ac:dyDescent="0.25">
      <c r="A3545">
        <v>8429</v>
      </c>
      <c r="B3545" t="s">
        <v>414</v>
      </c>
      <c r="C3545" t="s">
        <v>490</v>
      </c>
      <c r="E3545">
        <v>2016</v>
      </c>
      <c r="F3545" s="10">
        <v>42735</v>
      </c>
      <c r="G3545" t="s">
        <v>489</v>
      </c>
      <c r="H3545" t="s">
        <v>474</v>
      </c>
      <c r="I3545" t="s">
        <v>463</v>
      </c>
      <c r="J3545">
        <v>16128000</v>
      </c>
      <c r="K3545">
        <v>16128000</v>
      </c>
    </row>
    <row r="3546" spans="1:11" x14ac:dyDescent="0.25">
      <c r="A3546">
        <v>8429</v>
      </c>
      <c r="B3546" t="s">
        <v>414</v>
      </c>
      <c r="C3546" t="s">
        <v>434</v>
      </c>
      <c r="E3546">
        <v>2016</v>
      </c>
      <c r="F3546" s="10">
        <v>42735</v>
      </c>
      <c r="G3546" t="s">
        <v>489</v>
      </c>
      <c r="H3546" t="s">
        <v>474</v>
      </c>
      <c r="I3546" t="s">
        <v>463</v>
      </c>
      <c r="J3546">
        <v>100542000</v>
      </c>
      <c r="K3546">
        <v>100542000</v>
      </c>
    </row>
    <row r="3547" spans="1:11" x14ac:dyDescent="0.25">
      <c r="A3547">
        <v>8429</v>
      </c>
      <c r="B3547" t="s">
        <v>414</v>
      </c>
      <c r="C3547" t="s">
        <v>491</v>
      </c>
      <c r="E3547">
        <v>2016</v>
      </c>
      <c r="F3547" s="10">
        <v>42735</v>
      </c>
      <c r="G3547" t="s">
        <v>489</v>
      </c>
      <c r="H3547" t="s">
        <v>474</v>
      </c>
      <c r="I3547" t="s">
        <v>463</v>
      </c>
      <c r="J3547">
        <v>524000</v>
      </c>
      <c r="K3547">
        <v>524000</v>
      </c>
    </row>
    <row r="3548" spans="1:11" x14ac:dyDescent="0.25">
      <c r="A3548">
        <v>8430</v>
      </c>
      <c r="B3548" t="s">
        <v>339</v>
      </c>
      <c r="C3548" t="s">
        <v>436</v>
      </c>
      <c r="E3548">
        <v>2016</v>
      </c>
      <c r="F3548" s="10">
        <v>42735</v>
      </c>
      <c r="G3548" t="s">
        <v>489</v>
      </c>
      <c r="H3548" t="s">
        <v>474</v>
      </c>
      <c r="I3548" t="s">
        <v>463</v>
      </c>
      <c r="J3548">
        <v>-55484000</v>
      </c>
      <c r="K3548">
        <v>-55484000</v>
      </c>
    </row>
    <row r="3549" spans="1:11" x14ac:dyDescent="0.25">
      <c r="A3549">
        <v>8430</v>
      </c>
      <c r="B3549" t="s">
        <v>339</v>
      </c>
      <c r="C3549" t="s">
        <v>2336</v>
      </c>
      <c r="E3549">
        <v>2016</v>
      </c>
      <c r="F3549" s="10">
        <v>42735</v>
      </c>
      <c r="G3549" t="s">
        <v>489</v>
      </c>
      <c r="H3549" t="s">
        <v>474</v>
      </c>
      <c r="I3549" t="s">
        <v>463</v>
      </c>
      <c r="J3549">
        <v>547497000</v>
      </c>
      <c r="K3549">
        <v>547497000</v>
      </c>
    </row>
    <row r="3550" spans="1:11" x14ac:dyDescent="0.25">
      <c r="A3550">
        <v>8430</v>
      </c>
      <c r="B3550" t="s">
        <v>339</v>
      </c>
      <c r="C3550" t="s">
        <v>2337</v>
      </c>
      <c r="E3550">
        <v>2016</v>
      </c>
      <c r="F3550" s="10">
        <v>42735</v>
      </c>
      <c r="G3550" t="s">
        <v>489</v>
      </c>
      <c r="H3550" t="s">
        <v>474</v>
      </c>
      <c r="I3550" t="s">
        <v>463</v>
      </c>
      <c r="J3550">
        <v>-123373000</v>
      </c>
      <c r="K3550">
        <v>-123373000</v>
      </c>
    </row>
    <row r="3551" spans="1:11" x14ac:dyDescent="0.25">
      <c r="A3551">
        <v>13290</v>
      </c>
      <c r="B3551" t="s">
        <v>152</v>
      </c>
      <c r="C3551" t="s">
        <v>436</v>
      </c>
      <c r="E3551">
        <v>2016</v>
      </c>
      <c r="F3551" s="10">
        <v>42735</v>
      </c>
      <c r="G3551" t="s">
        <v>489</v>
      </c>
      <c r="H3551" t="s">
        <v>474</v>
      </c>
      <c r="I3551" t="s">
        <v>463</v>
      </c>
      <c r="J3551">
        <v>26150000</v>
      </c>
      <c r="K3551">
        <v>26150000</v>
      </c>
    </row>
    <row r="3552" spans="1:11" x14ac:dyDescent="0.25">
      <c r="A3552">
        <v>13290</v>
      </c>
      <c r="B3552" t="s">
        <v>152</v>
      </c>
      <c r="C3552" t="s">
        <v>2336</v>
      </c>
      <c r="E3552">
        <v>2016</v>
      </c>
      <c r="F3552" s="10">
        <v>42735</v>
      </c>
      <c r="G3552" t="s">
        <v>489</v>
      </c>
      <c r="H3552" t="s">
        <v>474</v>
      </c>
      <c r="I3552" t="s">
        <v>463</v>
      </c>
      <c r="J3552">
        <v>161020000</v>
      </c>
      <c r="K3552">
        <v>161020000</v>
      </c>
    </row>
    <row r="3553" spans="1:11" x14ac:dyDescent="0.25">
      <c r="A3553">
        <v>13290</v>
      </c>
      <c r="B3553" t="s">
        <v>152</v>
      </c>
      <c r="C3553" t="s">
        <v>2337</v>
      </c>
      <c r="E3553">
        <v>2016</v>
      </c>
      <c r="F3553" s="10">
        <v>42735</v>
      </c>
      <c r="G3553" t="s">
        <v>489</v>
      </c>
      <c r="H3553" t="s">
        <v>474</v>
      </c>
      <c r="I3553" t="s">
        <v>463</v>
      </c>
      <c r="J3553">
        <v>17101000</v>
      </c>
      <c r="K3553">
        <v>17101000</v>
      </c>
    </row>
    <row r="3554" spans="1:11" x14ac:dyDescent="0.25">
      <c r="A3554">
        <v>13480</v>
      </c>
      <c r="B3554" t="s">
        <v>153</v>
      </c>
      <c r="C3554" t="s">
        <v>436</v>
      </c>
      <c r="E3554">
        <v>2016</v>
      </c>
      <c r="F3554" s="10">
        <v>42735</v>
      </c>
      <c r="G3554" t="s">
        <v>489</v>
      </c>
      <c r="H3554" t="s">
        <v>474</v>
      </c>
      <c r="I3554" t="s">
        <v>463</v>
      </c>
      <c r="J3554">
        <v>-8833910</v>
      </c>
      <c r="K3554">
        <v>-8833910</v>
      </c>
    </row>
    <row r="3555" spans="1:11" x14ac:dyDescent="0.25">
      <c r="A3555">
        <v>13480</v>
      </c>
      <c r="B3555" t="s">
        <v>153</v>
      </c>
      <c r="C3555" t="s">
        <v>2336</v>
      </c>
      <c r="E3555">
        <v>2016</v>
      </c>
      <c r="F3555" s="10">
        <v>42735</v>
      </c>
      <c r="G3555" t="s">
        <v>489</v>
      </c>
      <c r="H3555" t="s">
        <v>474</v>
      </c>
      <c r="I3555" t="s">
        <v>463</v>
      </c>
      <c r="J3555">
        <v>811660</v>
      </c>
      <c r="K3555">
        <v>811660</v>
      </c>
    </row>
    <row r="3556" spans="1:11" x14ac:dyDescent="0.25">
      <c r="A3556">
        <v>13480</v>
      </c>
      <c r="B3556" t="s">
        <v>153</v>
      </c>
      <c r="C3556" t="s">
        <v>2337</v>
      </c>
      <c r="E3556">
        <v>2016</v>
      </c>
      <c r="F3556" s="10">
        <v>42735</v>
      </c>
      <c r="G3556" t="s">
        <v>489</v>
      </c>
      <c r="H3556" t="s">
        <v>474</v>
      </c>
      <c r="I3556" t="s">
        <v>463</v>
      </c>
      <c r="J3556">
        <v>-9064910</v>
      </c>
      <c r="K3556">
        <v>-9064910</v>
      </c>
    </row>
    <row r="3557" spans="1:11" x14ac:dyDescent="0.25">
      <c r="A3557">
        <v>223482</v>
      </c>
      <c r="B3557" t="s">
        <v>318</v>
      </c>
      <c r="C3557" t="s">
        <v>436</v>
      </c>
      <c r="E3557">
        <v>2016</v>
      </c>
      <c r="F3557" s="10">
        <v>42735</v>
      </c>
      <c r="G3557" t="s">
        <v>489</v>
      </c>
      <c r="H3557" t="s">
        <v>474</v>
      </c>
      <c r="I3557" t="s">
        <v>463</v>
      </c>
      <c r="J3557">
        <v>534900000</v>
      </c>
      <c r="K3557">
        <v>534900000</v>
      </c>
    </row>
    <row r="3558" spans="1:11" x14ac:dyDescent="0.25">
      <c r="A3558">
        <v>223482</v>
      </c>
      <c r="B3558" t="s">
        <v>318</v>
      </c>
      <c r="C3558" t="s">
        <v>2336</v>
      </c>
      <c r="E3558">
        <v>2016</v>
      </c>
      <c r="F3558" s="10">
        <v>42735</v>
      </c>
      <c r="G3558" t="s">
        <v>489</v>
      </c>
      <c r="H3558" t="s">
        <v>474</v>
      </c>
      <c r="I3558" t="s">
        <v>463</v>
      </c>
      <c r="J3558">
        <v>2685900000</v>
      </c>
      <c r="K3558">
        <v>2685900000</v>
      </c>
    </row>
    <row r="3559" spans="1:11" x14ac:dyDescent="0.25">
      <c r="A3559">
        <v>223482</v>
      </c>
      <c r="B3559" t="s">
        <v>318</v>
      </c>
      <c r="C3559" t="s">
        <v>2337</v>
      </c>
      <c r="E3559">
        <v>2016</v>
      </c>
      <c r="F3559" s="10">
        <v>42735</v>
      </c>
      <c r="G3559" t="s">
        <v>489</v>
      </c>
      <c r="H3559" t="s">
        <v>474</v>
      </c>
      <c r="I3559" t="s">
        <v>463</v>
      </c>
      <c r="J3559">
        <v>326500000</v>
      </c>
      <c r="K3559">
        <v>326500000</v>
      </c>
    </row>
    <row r="3560" spans="1:11" x14ac:dyDescent="0.25">
      <c r="A3560">
        <v>483482</v>
      </c>
      <c r="B3560" t="s">
        <v>396</v>
      </c>
      <c r="C3560" t="s">
        <v>436</v>
      </c>
      <c r="E3560">
        <v>2016</v>
      </c>
      <c r="F3560" s="10">
        <v>42735</v>
      </c>
      <c r="G3560" t="s">
        <v>489</v>
      </c>
      <c r="H3560" t="s">
        <v>474</v>
      </c>
      <c r="I3560" t="s">
        <v>463</v>
      </c>
      <c r="J3560">
        <v>619849000</v>
      </c>
      <c r="K3560">
        <v>619849000</v>
      </c>
    </row>
    <row r="3561" spans="1:11" x14ac:dyDescent="0.25">
      <c r="A3561">
        <v>483482</v>
      </c>
      <c r="B3561" t="s">
        <v>396</v>
      </c>
      <c r="C3561" t="s">
        <v>2336</v>
      </c>
      <c r="E3561">
        <v>2016</v>
      </c>
      <c r="F3561" s="10">
        <v>42735</v>
      </c>
      <c r="G3561" t="s">
        <v>489</v>
      </c>
      <c r="H3561" t="s">
        <v>474</v>
      </c>
      <c r="I3561" t="s">
        <v>463</v>
      </c>
      <c r="J3561">
        <v>2508257000</v>
      </c>
      <c r="K3561">
        <v>2508257000</v>
      </c>
    </row>
    <row r="3562" spans="1:11" x14ac:dyDescent="0.25">
      <c r="A3562">
        <v>483482</v>
      </c>
      <c r="B3562" t="s">
        <v>396</v>
      </c>
      <c r="C3562" t="s">
        <v>2337</v>
      </c>
      <c r="E3562">
        <v>2016</v>
      </c>
      <c r="F3562" s="10">
        <v>42735</v>
      </c>
      <c r="G3562" t="s">
        <v>489</v>
      </c>
      <c r="H3562" t="s">
        <v>474</v>
      </c>
      <c r="I3562" t="s">
        <v>463</v>
      </c>
      <c r="J3562">
        <v>384370000</v>
      </c>
      <c r="K3562">
        <v>384370000</v>
      </c>
    </row>
    <row r="3563" spans="1:11" x14ac:dyDescent="0.25">
      <c r="A3563">
        <v>5753483</v>
      </c>
      <c r="B3563" t="s">
        <v>371</v>
      </c>
      <c r="C3563" t="s">
        <v>436</v>
      </c>
      <c r="E3563">
        <v>2016</v>
      </c>
      <c r="F3563" s="10">
        <v>42735</v>
      </c>
      <c r="G3563" t="s">
        <v>489</v>
      </c>
      <c r="H3563" t="s">
        <v>474</v>
      </c>
      <c r="I3563" t="s">
        <v>463</v>
      </c>
      <c r="J3563">
        <v>174531000</v>
      </c>
      <c r="K3563">
        <v>174531000</v>
      </c>
    </row>
    <row r="3564" spans="1:11" x14ac:dyDescent="0.25">
      <c r="A3564">
        <v>5753483</v>
      </c>
      <c r="B3564" t="s">
        <v>371</v>
      </c>
      <c r="C3564" t="s">
        <v>2336</v>
      </c>
      <c r="E3564">
        <v>2016</v>
      </c>
      <c r="F3564" s="10">
        <v>42735</v>
      </c>
      <c r="G3564" t="s">
        <v>489</v>
      </c>
      <c r="H3564" t="s">
        <v>474</v>
      </c>
      <c r="I3564" t="s">
        <v>463</v>
      </c>
      <c r="J3564">
        <v>1363962000</v>
      </c>
      <c r="K3564">
        <v>1363962000</v>
      </c>
    </row>
    <row r="3565" spans="1:11" x14ac:dyDescent="0.25">
      <c r="A3565">
        <v>5753483</v>
      </c>
      <c r="B3565" t="s">
        <v>371</v>
      </c>
      <c r="C3565" t="s">
        <v>2337</v>
      </c>
      <c r="E3565">
        <v>2016</v>
      </c>
      <c r="F3565" s="10">
        <v>42735</v>
      </c>
      <c r="G3565" t="s">
        <v>489</v>
      </c>
      <c r="H3565" t="s">
        <v>474</v>
      </c>
      <c r="I3565" t="s">
        <v>463</v>
      </c>
      <c r="J3565">
        <v>-11090000</v>
      </c>
      <c r="K3565">
        <v>-11090000</v>
      </c>
    </row>
    <row r="3566" spans="1:11" x14ac:dyDescent="0.25">
      <c r="A3566">
        <v>1441</v>
      </c>
      <c r="B3566" t="s">
        <v>392</v>
      </c>
      <c r="C3566" t="s">
        <v>436</v>
      </c>
      <c r="E3566">
        <v>2017</v>
      </c>
      <c r="F3566" s="10">
        <v>42766</v>
      </c>
      <c r="G3566" t="s">
        <v>489</v>
      </c>
      <c r="H3566" t="s">
        <v>474</v>
      </c>
      <c r="I3566" t="s">
        <v>463</v>
      </c>
      <c r="J3566">
        <v>2720000</v>
      </c>
      <c r="K3566">
        <v>2720000</v>
      </c>
    </row>
    <row r="3567" spans="1:11" x14ac:dyDescent="0.25">
      <c r="A3567">
        <v>1441</v>
      </c>
      <c r="B3567" t="s">
        <v>392</v>
      </c>
      <c r="C3567" t="s">
        <v>2336</v>
      </c>
      <c r="E3567">
        <v>2017</v>
      </c>
      <c r="F3567" s="10">
        <v>42766</v>
      </c>
      <c r="G3567" t="s">
        <v>489</v>
      </c>
      <c r="H3567" t="s">
        <v>474</v>
      </c>
      <c r="I3567" t="s">
        <v>463</v>
      </c>
      <c r="J3567">
        <v>601972000</v>
      </c>
      <c r="K3567">
        <v>601972000</v>
      </c>
    </row>
    <row r="3568" spans="1:11" x14ac:dyDescent="0.25">
      <c r="A3568">
        <v>1441</v>
      </c>
      <c r="B3568" t="s">
        <v>392</v>
      </c>
      <c r="C3568" t="s">
        <v>2337</v>
      </c>
      <c r="E3568">
        <v>2017</v>
      </c>
      <c r="F3568" s="10">
        <v>42766</v>
      </c>
      <c r="G3568" t="s">
        <v>489</v>
      </c>
      <c r="H3568" t="s">
        <v>474</v>
      </c>
      <c r="I3568" t="s">
        <v>463</v>
      </c>
      <c r="J3568">
        <v>-52236000</v>
      </c>
      <c r="K3568">
        <v>-52236000</v>
      </c>
    </row>
    <row r="3569" spans="1:11" x14ac:dyDescent="0.25">
      <c r="A3569">
        <v>1441</v>
      </c>
      <c r="B3569" t="s">
        <v>392</v>
      </c>
      <c r="C3569" t="s">
        <v>490</v>
      </c>
      <c r="E3569">
        <v>2017</v>
      </c>
      <c r="F3569" s="10">
        <v>42766</v>
      </c>
      <c r="G3569" t="s">
        <v>489</v>
      </c>
      <c r="H3569" t="s">
        <v>474</v>
      </c>
      <c r="I3569" t="s">
        <v>463</v>
      </c>
      <c r="J3569">
        <v>16796000</v>
      </c>
      <c r="K3569">
        <v>16796000</v>
      </c>
    </row>
    <row r="3570" spans="1:11" x14ac:dyDescent="0.25">
      <c r="A3570">
        <v>1441</v>
      </c>
      <c r="B3570" t="s">
        <v>392</v>
      </c>
      <c r="C3570" t="s">
        <v>434</v>
      </c>
      <c r="E3570">
        <v>2017</v>
      </c>
      <c r="F3570" s="10">
        <v>42766</v>
      </c>
      <c r="G3570" t="s">
        <v>489</v>
      </c>
      <c r="H3570" t="s">
        <v>474</v>
      </c>
      <c r="I3570" t="s">
        <v>463</v>
      </c>
      <c r="J3570">
        <v>26911000</v>
      </c>
      <c r="K3570">
        <v>26911000</v>
      </c>
    </row>
    <row r="3571" spans="1:11" x14ac:dyDescent="0.25">
      <c r="A3571">
        <v>1441</v>
      </c>
      <c r="B3571" t="s">
        <v>392</v>
      </c>
      <c r="C3571" t="s">
        <v>491</v>
      </c>
      <c r="E3571">
        <v>2017</v>
      </c>
      <c r="F3571" s="10">
        <v>42766</v>
      </c>
      <c r="G3571" t="s">
        <v>489</v>
      </c>
      <c r="H3571" t="s">
        <v>474</v>
      </c>
      <c r="I3571" t="s">
        <v>463</v>
      </c>
      <c r="J3571">
        <v>1420000</v>
      </c>
      <c r="K3571">
        <v>1420000</v>
      </c>
    </row>
    <row r="3572" spans="1:11" x14ac:dyDescent="0.25">
      <c r="A3572">
        <v>8073</v>
      </c>
      <c r="B3572" t="s">
        <v>354</v>
      </c>
      <c r="C3572" t="s">
        <v>436</v>
      </c>
      <c r="E3572">
        <v>2016</v>
      </c>
      <c r="F3572" s="10">
        <v>42764</v>
      </c>
      <c r="G3572" t="s">
        <v>489</v>
      </c>
      <c r="H3572" t="s">
        <v>474</v>
      </c>
      <c r="I3572" t="s">
        <v>463</v>
      </c>
      <c r="J3572">
        <v>234000000</v>
      </c>
      <c r="K3572">
        <v>234000000</v>
      </c>
    </row>
    <row r="3573" spans="1:11" x14ac:dyDescent="0.25">
      <c r="A3573">
        <v>8073</v>
      </c>
      <c r="B3573" t="s">
        <v>354</v>
      </c>
      <c r="C3573" t="s">
        <v>2336</v>
      </c>
      <c r="E3573">
        <v>2016</v>
      </c>
      <c r="F3573" s="10">
        <v>42764</v>
      </c>
      <c r="G3573" t="s">
        <v>489</v>
      </c>
      <c r="H3573" t="s">
        <v>474</v>
      </c>
      <c r="I3573" t="s">
        <v>463</v>
      </c>
      <c r="J3573">
        <v>2622000000</v>
      </c>
      <c r="K3573">
        <v>2622000000</v>
      </c>
    </row>
    <row r="3574" spans="1:11" x14ac:dyDescent="0.25">
      <c r="A3574">
        <v>5763483</v>
      </c>
      <c r="B3574" t="s">
        <v>377</v>
      </c>
      <c r="C3574" t="s">
        <v>436</v>
      </c>
      <c r="E3574">
        <v>2017</v>
      </c>
      <c r="F3574" s="10">
        <v>42763</v>
      </c>
      <c r="G3574" t="s">
        <v>489</v>
      </c>
      <c r="H3574" t="s">
        <v>474</v>
      </c>
      <c r="I3574" t="s">
        <v>463</v>
      </c>
      <c r="J3574">
        <v>731000000</v>
      </c>
      <c r="K3574">
        <v>731000000</v>
      </c>
    </row>
    <row r="3575" spans="1:11" x14ac:dyDescent="0.25">
      <c r="A3575">
        <v>5763483</v>
      </c>
      <c r="B3575" t="s">
        <v>377</v>
      </c>
      <c r="C3575" t="s">
        <v>2336</v>
      </c>
      <c r="E3575">
        <v>2017</v>
      </c>
      <c r="F3575" s="10">
        <v>42763</v>
      </c>
      <c r="G3575" t="s">
        <v>489</v>
      </c>
      <c r="H3575" t="s">
        <v>474</v>
      </c>
      <c r="I3575" t="s">
        <v>463</v>
      </c>
      <c r="J3575">
        <v>5121000000</v>
      </c>
      <c r="K3575">
        <v>5121000000</v>
      </c>
    </row>
    <row r="3576" spans="1:11" x14ac:dyDescent="0.25">
      <c r="A3576">
        <v>5763483</v>
      </c>
      <c r="B3576" t="s">
        <v>377</v>
      </c>
      <c r="C3576" t="s">
        <v>2337</v>
      </c>
      <c r="E3576">
        <v>2017</v>
      </c>
      <c r="F3576" s="10">
        <v>42763</v>
      </c>
      <c r="G3576" t="s">
        <v>489</v>
      </c>
      <c r="H3576" t="s">
        <v>474</v>
      </c>
      <c r="I3576" t="s">
        <v>463</v>
      </c>
      <c r="J3576">
        <v>970000000</v>
      </c>
      <c r="K3576">
        <v>970000000</v>
      </c>
    </row>
    <row r="3577" spans="1:11" x14ac:dyDescent="0.25">
      <c r="A3577">
        <v>5763483</v>
      </c>
      <c r="B3577" t="s">
        <v>377</v>
      </c>
      <c r="C3577" t="s">
        <v>490</v>
      </c>
      <c r="E3577">
        <v>2017</v>
      </c>
      <c r="F3577" s="10">
        <v>42763</v>
      </c>
      <c r="G3577" t="s">
        <v>489</v>
      </c>
      <c r="H3577" t="s">
        <v>474</v>
      </c>
      <c r="I3577" t="s">
        <v>463</v>
      </c>
      <c r="J3577">
        <v>164000000</v>
      </c>
      <c r="K3577">
        <v>164000000</v>
      </c>
    </row>
    <row r="3578" spans="1:11" x14ac:dyDescent="0.25">
      <c r="A3578">
        <v>5763483</v>
      </c>
      <c r="B3578" t="s">
        <v>377</v>
      </c>
      <c r="C3578" t="s">
        <v>434</v>
      </c>
      <c r="E3578">
        <v>2017</v>
      </c>
      <c r="F3578" s="10">
        <v>42763</v>
      </c>
      <c r="G3578" t="s">
        <v>489</v>
      </c>
      <c r="H3578" t="s">
        <v>474</v>
      </c>
      <c r="I3578" t="s">
        <v>463</v>
      </c>
      <c r="J3578">
        <v>97000000</v>
      </c>
      <c r="K3578">
        <v>97000000</v>
      </c>
    </row>
    <row r="3579" spans="1:11" x14ac:dyDescent="0.25">
      <c r="A3579">
        <v>5763483</v>
      </c>
      <c r="B3579" t="s">
        <v>377</v>
      </c>
      <c r="C3579" t="s">
        <v>491</v>
      </c>
      <c r="E3579">
        <v>2017</v>
      </c>
      <c r="F3579" s="10">
        <v>42763</v>
      </c>
      <c r="G3579" t="s">
        <v>489</v>
      </c>
      <c r="H3579" t="s">
        <v>474</v>
      </c>
      <c r="I3579" t="s">
        <v>463</v>
      </c>
      <c r="J3579">
        <v>193000000</v>
      </c>
      <c r="K3579">
        <v>193000000</v>
      </c>
    </row>
    <row r="3580" spans="1:11" x14ac:dyDescent="0.25">
      <c r="A3580">
        <v>8090</v>
      </c>
      <c r="B3580" t="s">
        <v>410</v>
      </c>
      <c r="C3580" t="s">
        <v>436</v>
      </c>
      <c r="E3580">
        <v>2017</v>
      </c>
      <c r="F3580" s="10">
        <v>42825</v>
      </c>
      <c r="G3580" t="s">
        <v>489</v>
      </c>
      <c r="H3580" t="s">
        <v>474</v>
      </c>
      <c r="I3580" t="s">
        <v>463</v>
      </c>
      <c r="J3580">
        <v>320700000</v>
      </c>
      <c r="K3580">
        <v>320700000</v>
      </c>
    </row>
    <row r="3581" spans="1:11" x14ac:dyDescent="0.25">
      <c r="A3581">
        <v>8090</v>
      </c>
      <c r="B3581" t="s">
        <v>410</v>
      </c>
      <c r="C3581" t="s">
        <v>2336</v>
      </c>
      <c r="E3581">
        <v>2017</v>
      </c>
      <c r="F3581" s="10">
        <v>42825</v>
      </c>
      <c r="G3581" t="s">
        <v>489</v>
      </c>
      <c r="H3581" t="s">
        <v>474</v>
      </c>
      <c r="I3581" t="s">
        <v>463</v>
      </c>
      <c r="J3581">
        <v>1918200000</v>
      </c>
      <c r="K3581">
        <v>1918200000</v>
      </c>
    </row>
    <row r="3582" spans="1:11" x14ac:dyDescent="0.25">
      <c r="A3582">
        <v>8090</v>
      </c>
      <c r="B3582" t="s">
        <v>410</v>
      </c>
      <c r="C3582" t="s">
        <v>2337</v>
      </c>
      <c r="E3582">
        <v>2017</v>
      </c>
      <c r="F3582" s="10">
        <v>42825</v>
      </c>
      <c r="G3582" t="s">
        <v>489</v>
      </c>
      <c r="H3582" t="s">
        <v>474</v>
      </c>
      <c r="I3582" t="s">
        <v>463</v>
      </c>
      <c r="J3582">
        <v>74100000</v>
      </c>
      <c r="K3582">
        <v>74100000</v>
      </c>
    </row>
    <row r="3583" spans="1:11" x14ac:dyDescent="0.25">
      <c r="A3583">
        <v>8114</v>
      </c>
      <c r="B3583" t="s">
        <v>320</v>
      </c>
      <c r="C3583" t="s">
        <v>436</v>
      </c>
      <c r="E3583">
        <v>2017</v>
      </c>
      <c r="F3583" s="10">
        <v>42825</v>
      </c>
      <c r="G3583" t="s">
        <v>489</v>
      </c>
      <c r="H3583" t="s">
        <v>474</v>
      </c>
      <c r="I3583" t="s">
        <v>463</v>
      </c>
      <c r="J3583">
        <v>157192000</v>
      </c>
      <c r="K3583">
        <v>157192000</v>
      </c>
    </row>
    <row r="3584" spans="1:11" x14ac:dyDescent="0.25">
      <c r="A3584">
        <v>8114</v>
      </c>
      <c r="B3584" t="s">
        <v>320</v>
      </c>
      <c r="C3584" t="s">
        <v>2336</v>
      </c>
      <c r="E3584">
        <v>2017</v>
      </c>
      <c r="F3584" s="10">
        <v>42825</v>
      </c>
      <c r="G3584" t="s">
        <v>489</v>
      </c>
      <c r="H3584" t="s">
        <v>474</v>
      </c>
      <c r="I3584" t="s">
        <v>463</v>
      </c>
      <c r="J3584">
        <v>1257261000</v>
      </c>
      <c r="K3584">
        <v>1257261000</v>
      </c>
    </row>
    <row r="3585" spans="1:11" x14ac:dyDescent="0.25">
      <c r="A3585">
        <v>8114</v>
      </c>
      <c r="B3585" t="s">
        <v>320</v>
      </c>
      <c r="C3585" t="s">
        <v>2337</v>
      </c>
      <c r="E3585">
        <v>2017</v>
      </c>
      <c r="F3585" s="10">
        <v>42825</v>
      </c>
      <c r="G3585" t="s">
        <v>489</v>
      </c>
      <c r="H3585" t="s">
        <v>474</v>
      </c>
      <c r="I3585" t="s">
        <v>463</v>
      </c>
      <c r="J3585">
        <v>35908000</v>
      </c>
      <c r="K3585">
        <v>35908000</v>
      </c>
    </row>
    <row r="3586" spans="1:11" x14ac:dyDescent="0.25">
      <c r="A3586">
        <v>8067</v>
      </c>
      <c r="B3586" t="s">
        <v>356</v>
      </c>
      <c r="C3586" t="s">
        <v>2336</v>
      </c>
      <c r="E3586">
        <v>2017</v>
      </c>
      <c r="F3586" s="10">
        <v>42886</v>
      </c>
      <c r="G3586" t="s">
        <v>489</v>
      </c>
      <c r="H3586" t="s">
        <v>474</v>
      </c>
      <c r="I3586" t="s">
        <v>463</v>
      </c>
      <c r="J3586">
        <v>475000000</v>
      </c>
      <c r="K3586">
        <v>475000000</v>
      </c>
    </row>
    <row r="3587" spans="1:11" x14ac:dyDescent="0.25">
      <c r="A3587">
        <v>11472</v>
      </c>
      <c r="B3587" t="s">
        <v>3472</v>
      </c>
      <c r="C3587" t="s">
        <v>436</v>
      </c>
      <c r="E3587">
        <v>2017</v>
      </c>
      <c r="F3587" s="10">
        <v>42916</v>
      </c>
      <c r="G3587" t="s">
        <v>489</v>
      </c>
      <c r="H3587" t="s">
        <v>474</v>
      </c>
      <c r="I3587" t="s">
        <v>463</v>
      </c>
      <c r="J3587">
        <v>1845874000</v>
      </c>
      <c r="K3587">
        <v>1845874000</v>
      </c>
    </row>
    <row r="3588" spans="1:11" x14ac:dyDescent="0.25">
      <c r="A3588">
        <v>11472</v>
      </c>
      <c r="B3588" t="s">
        <v>3472</v>
      </c>
      <c r="C3588" t="s">
        <v>2336</v>
      </c>
      <c r="E3588">
        <v>2017</v>
      </c>
      <c r="F3588" s="10">
        <v>42916</v>
      </c>
      <c r="G3588" t="s">
        <v>489</v>
      </c>
      <c r="H3588" t="s">
        <v>474</v>
      </c>
      <c r="I3588" t="s">
        <v>463</v>
      </c>
      <c r="J3588">
        <v>12029312000</v>
      </c>
      <c r="K3588">
        <v>12029312000</v>
      </c>
    </row>
    <row r="3589" spans="1:11" x14ac:dyDescent="0.25">
      <c r="A3589">
        <v>11472</v>
      </c>
      <c r="B3589" t="s">
        <v>3472</v>
      </c>
      <c r="C3589" t="s">
        <v>2337</v>
      </c>
      <c r="E3589">
        <v>2017</v>
      </c>
      <c r="F3589" s="10">
        <v>42916</v>
      </c>
      <c r="G3589" t="s">
        <v>489</v>
      </c>
      <c r="H3589" t="s">
        <v>474</v>
      </c>
      <c r="I3589" t="s">
        <v>463</v>
      </c>
      <c r="J3589">
        <v>983412000</v>
      </c>
      <c r="K3589">
        <v>983412000</v>
      </c>
    </row>
    <row r="3590" spans="1:11" x14ac:dyDescent="0.25">
      <c r="A3590">
        <v>11472</v>
      </c>
      <c r="B3590" t="s">
        <v>3472</v>
      </c>
      <c r="C3590" t="s">
        <v>490</v>
      </c>
      <c r="E3590">
        <v>2017</v>
      </c>
      <c r="F3590" s="10">
        <v>42916</v>
      </c>
      <c r="G3590" t="s">
        <v>489</v>
      </c>
      <c r="H3590" t="s">
        <v>474</v>
      </c>
      <c r="I3590" t="s">
        <v>463</v>
      </c>
      <c r="J3590">
        <v>162436000</v>
      </c>
      <c r="K3590">
        <v>162436000</v>
      </c>
    </row>
    <row r="3591" spans="1:11" x14ac:dyDescent="0.25">
      <c r="A3591">
        <v>11472</v>
      </c>
      <c r="B3591" t="s">
        <v>3472</v>
      </c>
      <c r="C3591" t="s">
        <v>434</v>
      </c>
      <c r="E3591">
        <v>2017</v>
      </c>
      <c r="F3591" s="10">
        <v>42916</v>
      </c>
      <c r="G3591" t="s">
        <v>489</v>
      </c>
      <c r="H3591" t="s">
        <v>474</v>
      </c>
      <c r="I3591" t="s">
        <v>463</v>
      </c>
      <c r="J3591">
        <v>355229000</v>
      </c>
      <c r="K3591">
        <v>355229000</v>
      </c>
    </row>
    <row r="3592" spans="1:11" x14ac:dyDescent="0.25">
      <c r="A3592">
        <v>11472</v>
      </c>
      <c r="B3592" t="s">
        <v>3472</v>
      </c>
      <c r="C3592" t="s">
        <v>491</v>
      </c>
      <c r="E3592">
        <v>2017</v>
      </c>
      <c r="F3592" s="10">
        <v>42916</v>
      </c>
      <c r="G3592" t="s">
        <v>489</v>
      </c>
      <c r="H3592" t="s">
        <v>474</v>
      </c>
      <c r="I3592" t="s">
        <v>463</v>
      </c>
      <c r="J3592">
        <v>344797000</v>
      </c>
      <c r="K3592">
        <v>344797000</v>
      </c>
    </row>
    <row r="3593" spans="1:11" x14ac:dyDescent="0.25">
      <c r="A3593">
        <v>11110</v>
      </c>
      <c r="B3593" t="s">
        <v>3458</v>
      </c>
      <c r="C3593" t="s">
        <v>436</v>
      </c>
      <c r="E3593">
        <v>2017</v>
      </c>
      <c r="F3593" s="10">
        <v>42978</v>
      </c>
      <c r="G3593" t="s">
        <v>489</v>
      </c>
      <c r="H3593" t="s">
        <v>474</v>
      </c>
      <c r="I3593" t="s">
        <v>463</v>
      </c>
      <c r="J3593">
        <v>55972000</v>
      </c>
      <c r="K3593">
        <v>55972000</v>
      </c>
    </row>
    <row r="3594" spans="1:11" x14ac:dyDescent="0.25">
      <c r="A3594">
        <v>11110</v>
      </c>
      <c r="B3594" t="s">
        <v>3458</v>
      </c>
      <c r="C3594" t="s">
        <v>2336</v>
      </c>
      <c r="E3594">
        <v>2017</v>
      </c>
      <c r="F3594" s="10">
        <v>42978</v>
      </c>
      <c r="G3594" t="s">
        <v>489</v>
      </c>
      <c r="H3594" t="s">
        <v>474</v>
      </c>
      <c r="I3594" t="s">
        <v>463</v>
      </c>
      <c r="J3594">
        <v>517985000</v>
      </c>
      <c r="K3594">
        <v>517985000</v>
      </c>
    </row>
    <row r="3595" spans="1:11" x14ac:dyDescent="0.25">
      <c r="A3595">
        <v>11110</v>
      </c>
      <c r="B3595" t="s">
        <v>3458</v>
      </c>
      <c r="C3595" t="s">
        <v>2337</v>
      </c>
      <c r="E3595">
        <v>2017</v>
      </c>
      <c r="F3595" s="10">
        <v>42978</v>
      </c>
      <c r="G3595" t="s">
        <v>489</v>
      </c>
      <c r="H3595" t="s">
        <v>474</v>
      </c>
      <c r="I3595" t="s">
        <v>463</v>
      </c>
      <c r="J3595">
        <v>23179000</v>
      </c>
      <c r="K3595">
        <v>23179000</v>
      </c>
    </row>
    <row r="3596" spans="1:11" x14ac:dyDescent="0.25">
      <c r="A3596">
        <v>11110</v>
      </c>
      <c r="B3596" t="s">
        <v>3458</v>
      </c>
      <c r="C3596" t="s">
        <v>490</v>
      </c>
      <c r="E3596">
        <v>2017</v>
      </c>
      <c r="F3596" s="10">
        <v>42978</v>
      </c>
      <c r="G3596" t="s">
        <v>489</v>
      </c>
      <c r="H3596" t="s">
        <v>474</v>
      </c>
      <c r="I3596" t="s">
        <v>463</v>
      </c>
      <c r="J3596">
        <v>3579000</v>
      </c>
      <c r="K3596">
        <v>3579000</v>
      </c>
    </row>
    <row r="3597" spans="1:11" x14ac:dyDescent="0.25">
      <c r="A3597">
        <v>11110</v>
      </c>
      <c r="B3597" t="s">
        <v>3458</v>
      </c>
      <c r="C3597" t="s">
        <v>434</v>
      </c>
      <c r="E3597">
        <v>2017</v>
      </c>
      <c r="F3597" s="10">
        <v>42978</v>
      </c>
      <c r="G3597" t="s">
        <v>489</v>
      </c>
      <c r="H3597" t="s">
        <v>474</v>
      </c>
      <c r="I3597" t="s">
        <v>463</v>
      </c>
      <c r="J3597">
        <v>16678000</v>
      </c>
      <c r="K3597">
        <v>16678000</v>
      </c>
    </row>
    <row r="3598" spans="1:11" x14ac:dyDescent="0.25">
      <c r="A3598">
        <v>11110</v>
      </c>
      <c r="B3598" t="s">
        <v>3458</v>
      </c>
      <c r="C3598" t="s">
        <v>491</v>
      </c>
      <c r="E3598">
        <v>2017</v>
      </c>
      <c r="F3598" s="10">
        <v>42978</v>
      </c>
      <c r="G3598" t="s">
        <v>489</v>
      </c>
      <c r="H3598" t="s">
        <v>474</v>
      </c>
      <c r="I3598" t="s">
        <v>463</v>
      </c>
      <c r="J3598">
        <v>12536000</v>
      </c>
      <c r="K3598">
        <v>12536000</v>
      </c>
    </row>
    <row r="3599" spans="1:11" x14ac:dyDescent="0.25">
      <c r="A3599">
        <v>962</v>
      </c>
      <c r="B3599" t="s">
        <v>322</v>
      </c>
      <c r="C3599" t="s">
        <v>436</v>
      </c>
      <c r="E3599">
        <v>2017</v>
      </c>
      <c r="F3599" s="10">
        <v>43008</v>
      </c>
      <c r="G3599" t="s">
        <v>489</v>
      </c>
      <c r="H3599" t="s">
        <v>474</v>
      </c>
      <c r="I3599" t="s">
        <v>463</v>
      </c>
      <c r="J3599">
        <v>829042000</v>
      </c>
      <c r="K3599">
        <v>829042000</v>
      </c>
    </row>
    <row r="3600" spans="1:11" x14ac:dyDescent="0.25">
      <c r="A3600">
        <v>962</v>
      </c>
      <c r="B3600" t="s">
        <v>322</v>
      </c>
      <c r="C3600" t="s">
        <v>2336</v>
      </c>
      <c r="E3600">
        <v>2017</v>
      </c>
      <c r="F3600" s="10">
        <v>43008</v>
      </c>
      <c r="G3600" t="s">
        <v>489</v>
      </c>
      <c r="H3600" t="s">
        <v>474</v>
      </c>
      <c r="I3600" t="s">
        <v>463</v>
      </c>
      <c r="J3600">
        <v>18203402000</v>
      </c>
      <c r="K3600">
        <v>18203402000</v>
      </c>
    </row>
    <row r="3601" spans="1:11" x14ac:dyDescent="0.25">
      <c r="A3601">
        <v>962</v>
      </c>
      <c r="B3601" t="s">
        <v>322</v>
      </c>
      <c r="C3601" t="s">
        <v>2337</v>
      </c>
      <c r="E3601">
        <v>2017</v>
      </c>
      <c r="F3601" s="10">
        <v>43008</v>
      </c>
      <c r="G3601" t="s">
        <v>489</v>
      </c>
      <c r="H3601" t="s">
        <v>474</v>
      </c>
      <c r="I3601" t="s">
        <v>463</v>
      </c>
      <c r="J3601">
        <v>421476000</v>
      </c>
      <c r="K3601">
        <v>421476000</v>
      </c>
    </row>
    <row r="3602" spans="1:11" x14ac:dyDescent="0.25">
      <c r="A3602">
        <v>1246</v>
      </c>
      <c r="B3602" t="s">
        <v>365</v>
      </c>
      <c r="C3602" t="s">
        <v>436</v>
      </c>
      <c r="E3602">
        <v>2017</v>
      </c>
      <c r="F3602" s="10">
        <v>43008</v>
      </c>
      <c r="G3602" t="s">
        <v>489</v>
      </c>
      <c r="H3602" t="s">
        <v>474</v>
      </c>
      <c r="I3602" t="s">
        <v>463</v>
      </c>
      <c r="J3602">
        <v>271600000</v>
      </c>
      <c r="K3602">
        <v>271600000</v>
      </c>
    </row>
    <row r="3603" spans="1:11" x14ac:dyDescent="0.25">
      <c r="A3603">
        <v>1246</v>
      </c>
      <c r="B3603" t="s">
        <v>365</v>
      </c>
      <c r="C3603" t="s">
        <v>2336</v>
      </c>
      <c r="E3603">
        <v>2017</v>
      </c>
      <c r="F3603" s="10">
        <v>43008</v>
      </c>
      <c r="G3603" t="s">
        <v>489</v>
      </c>
      <c r="H3603" t="s">
        <v>474</v>
      </c>
      <c r="I3603" t="s">
        <v>463</v>
      </c>
      <c r="J3603">
        <v>1247400000</v>
      </c>
      <c r="K3603">
        <v>1247400000</v>
      </c>
    </row>
    <row r="3604" spans="1:11" x14ac:dyDescent="0.25">
      <c r="A3604">
        <v>1246</v>
      </c>
      <c r="B3604" t="s">
        <v>365</v>
      </c>
      <c r="C3604" t="s">
        <v>2337</v>
      </c>
      <c r="E3604">
        <v>2017</v>
      </c>
      <c r="F3604" s="10">
        <v>43008</v>
      </c>
      <c r="G3604" t="s">
        <v>489</v>
      </c>
      <c r="H3604" t="s">
        <v>474</v>
      </c>
      <c r="I3604" t="s">
        <v>463</v>
      </c>
      <c r="J3604">
        <v>6400000</v>
      </c>
      <c r="K3604">
        <v>6400000</v>
      </c>
    </row>
    <row r="3605" spans="1:11" x14ac:dyDescent="0.25">
      <c r="A3605">
        <v>1395</v>
      </c>
      <c r="B3605" t="s">
        <v>386</v>
      </c>
      <c r="C3605" t="s">
        <v>436</v>
      </c>
      <c r="E3605">
        <v>2017</v>
      </c>
      <c r="F3605" s="10">
        <v>43007</v>
      </c>
      <c r="G3605" t="s">
        <v>489</v>
      </c>
      <c r="H3605" t="s">
        <v>474</v>
      </c>
      <c r="I3605" t="s">
        <v>463</v>
      </c>
      <c r="J3605">
        <v>613470000</v>
      </c>
      <c r="K3605">
        <v>613470000</v>
      </c>
    </row>
    <row r="3606" spans="1:11" x14ac:dyDescent="0.25">
      <c r="A3606">
        <v>1395</v>
      </c>
      <c r="B3606" t="s">
        <v>386</v>
      </c>
      <c r="C3606" t="s">
        <v>2336</v>
      </c>
      <c r="E3606">
        <v>2017</v>
      </c>
      <c r="F3606" s="10">
        <v>43007</v>
      </c>
      <c r="G3606" t="s">
        <v>489</v>
      </c>
      <c r="H3606" t="s">
        <v>474</v>
      </c>
      <c r="I3606" t="s">
        <v>463</v>
      </c>
      <c r="J3606">
        <v>10022788000</v>
      </c>
      <c r="K3606">
        <v>10022788000</v>
      </c>
    </row>
    <row r="3607" spans="1:11" x14ac:dyDescent="0.25">
      <c r="A3607">
        <v>1395</v>
      </c>
      <c r="B3607" t="s">
        <v>386</v>
      </c>
      <c r="C3607" t="s">
        <v>2337</v>
      </c>
      <c r="E3607">
        <v>2017</v>
      </c>
      <c r="F3607" s="10">
        <v>43007</v>
      </c>
      <c r="G3607" t="s">
        <v>489</v>
      </c>
      <c r="H3607" t="s">
        <v>474</v>
      </c>
      <c r="I3607" t="s">
        <v>463</v>
      </c>
      <c r="J3607">
        <v>287375000</v>
      </c>
      <c r="K3607">
        <v>287375000</v>
      </c>
    </row>
    <row r="3608" spans="1:11" x14ac:dyDescent="0.25">
      <c r="A3608">
        <v>1788</v>
      </c>
      <c r="B3608" t="s">
        <v>422</v>
      </c>
      <c r="C3608" t="s">
        <v>436</v>
      </c>
      <c r="E3608">
        <v>2017</v>
      </c>
      <c r="F3608" s="10">
        <v>43009</v>
      </c>
      <c r="G3608" t="s">
        <v>489</v>
      </c>
      <c r="H3608" t="s">
        <v>474</v>
      </c>
      <c r="I3608" t="s">
        <v>463</v>
      </c>
      <c r="J3608">
        <v>229098000</v>
      </c>
      <c r="K3608">
        <v>229098000</v>
      </c>
    </row>
    <row r="3609" spans="1:11" x14ac:dyDescent="0.25">
      <c r="A3609">
        <v>1788</v>
      </c>
      <c r="B3609" t="s">
        <v>422</v>
      </c>
      <c r="C3609" t="s">
        <v>2336</v>
      </c>
      <c r="E3609">
        <v>2017</v>
      </c>
      <c r="F3609" s="10">
        <v>43009</v>
      </c>
      <c r="G3609" t="s">
        <v>489</v>
      </c>
      <c r="H3609" t="s">
        <v>474</v>
      </c>
      <c r="I3609" t="s">
        <v>463</v>
      </c>
      <c r="J3609">
        <v>2753360000</v>
      </c>
      <c r="K3609">
        <v>2753360000</v>
      </c>
    </row>
    <row r="3610" spans="1:11" x14ac:dyDescent="0.25">
      <c r="A3610">
        <v>1788</v>
      </c>
      <c r="B3610" t="s">
        <v>422</v>
      </c>
      <c r="C3610" t="s">
        <v>2337</v>
      </c>
      <c r="E3610">
        <v>2017</v>
      </c>
      <c r="F3610" s="10">
        <v>43009</v>
      </c>
      <c r="G3610" t="s">
        <v>489</v>
      </c>
      <c r="H3610" t="s">
        <v>474</v>
      </c>
      <c r="I3610" t="s">
        <v>463</v>
      </c>
      <c r="J3610">
        <v>117917000</v>
      </c>
      <c r="K3610">
        <v>117917000</v>
      </c>
    </row>
    <row r="3611" spans="1:11" x14ac:dyDescent="0.25">
      <c r="A3611">
        <v>8079</v>
      </c>
      <c r="B3611" t="s">
        <v>400</v>
      </c>
      <c r="C3611" t="s">
        <v>436</v>
      </c>
      <c r="E3611">
        <v>2017</v>
      </c>
      <c r="F3611" s="10">
        <v>43008</v>
      </c>
      <c r="G3611" t="s">
        <v>489</v>
      </c>
      <c r="H3611" t="s">
        <v>474</v>
      </c>
      <c r="I3611" t="s">
        <v>463</v>
      </c>
      <c r="J3611">
        <v>153000000</v>
      </c>
      <c r="K3611">
        <v>153000000</v>
      </c>
    </row>
    <row r="3612" spans="1:11" x14ac:dyDescent="0.25">
      <c r="A3612">
        <v>8079</v>
      </c>
      <c r="B3612" t="s">
        <v>400</v>
      </c>
      <c r="C3612" t="s">
        <v>2336</v>
      </c>
      <c r="E3612">
        <v>2017</v>
      </c>
      <c r="F3612" s="10">
        <v>43008</v>
      </c>
      <c r="G3612" t="s">
        <v>489</v>
      </c>
      <c r="H3612" t="s">
        <v>474</v>
      </c>
      <c r="I3612" t="s">
        <v>463</v>
      </c>
      <c r="J3612">
        <v>826000000</v>
      </c>
      <c r="K3612">
        <v>826000000</v>
      </c>
    </row>
    <row r="3613" spans="1:11" x14ac:dyDescent="0.25">
      <c r="A3613">
        <v>8079</v>
      </c>
      <c r="B3613" t="s">
        <v>400</v>
      </c>
      <c r="C3613" t="s">
        <v>2337</v>
      </c>
      <c r="E3613">
        <v>2017</v>
      </c>
      <c r="F3613" s="10">
        <v>43008</v>
      </c>
      <c r="G3613" t="s">
        <v>489</v>
      </c>
      <c r="H3613" t="s">
        <v>474</v>
      </c>
      <c r="I3613" t="s">
        <v>463</v>
      </c>
      <c r="J3613">
        <v>54300000</v>
      </c>
      <c r="K3613">
        <v>54300000</v>
      </c>
    </row>
    <row r="3614" spans="1:11" x14ac:dyDescent="0.25">
      <c r="A3614">
        <v>974</v>
      </c>
      <c r="B3614" t="s">
        <v>324</v>
      </c>
      <c r="C3614" t="s">
        <v>436</v>
      </c>
      <c r="E3614">
        <v>2017</v>
      </c>
      <c r="F3614" s="10">
        <v>43100</v>
      </c>
      <c r="G3614" t="s">
        <v>489</v>
      </c>
      <c r="H3614" t="s">
        <v>474</v>
      </c>
      <c r="I3614" t="s">
        <v>463</v>
      </c>
      <c r="J3614">
        <v>-955000</v>
      </c>
      <c r="K3614">
        <v>-955000</v>
      </c>
    </row>
    <row r="3615" spans="1:11" x14ac:dyDescent="0.25">
      <c r="A3615">
        <v>974</v>
      </c>
      <c r="B3615" t="s">
        <v>324</v>
      </c>
      <c r="C3615" t="s">
        <v>2336</v>
      </c>
      <c r="E3615">
        <v>2017</v>
      </c>
      <c r="F3615" s="10">
        <v>43100</v>
      </c>
      <c r="G3615" t="s">
        <v>489</v>
      </c>
      <c r="H3615" t="s">
        <v>474</v>
      </c>
      <c r="I3615" t="s">
        <v>463</v>
      </c>
      <c r="J3615">
        <v>1359019000</v>
      </c>
      <c r="K3615">
        <v>1359019000</v>
      </c>
    </row>
    <row r="3616" spans="1:11" x14ac:dyDescent="0.25">
      <c r="A3616">
        <v>974</v>
      </c>
      <c r="B3616" t="s">
        <v>324</v>
      </c>
      <c r="C3616" t="s">
        <v>2337</v>
      </c>
      <c r="E3616">
        <v>2017</v>
      </c>
      <c r="F3616" s="10">
        <v>43100</v>
      </c>
      <c r="G3616" t="s">
        <v>489</v>
      </c>
      <c r="H3616" t="s">
        <v>474</v>
      </c>
      <c r="I3616" t="s">
        <v>463</v>
      </c>
      <c r="J3616">
        <v>-66235000</v>
      </c>
      <c r="K3616">
        <v>-66235000</v>
      </c>
    </row>
    <row r="3617" spans="1:11" x14ac:dyDescent="0.25">
      <c r="A3617">
        <v>974</v>
      </c>
      <c r="B3617" t="s">
        <v>324</v>
      </c>
      <c r="C3617" t="s">
        <v>490</v>
      </c>
      <c r="E3617">
        <v>2017</v>
      </c>
      <c r="F3617" s="10">
        <v>43100</v>
      </c>
      <c r="G3617" t="s">
        <v>489</v>
      </c>
      <c r="H3617" t="s">
        <v>474</v>
      </c>
      <c r="I3617" t="s">
        <v>463</v>
      </c>
      <c r="J3617">
        <v>15856000</v>
      </c>
      <c r="K3617">
        <v>15856000</v>
      </c>
    </row>
    <row r="3618" spans="1:11" x14ac:dyDescent="0.25">
      <c r="A3618">
        <v>974</v>
      </c>
      <c r="B3618" t="s">
        <v>324</v>
      </c>
      <c r="C3618" t="s">
        <v>434</v>
      </c>
      <c r="E3618">
        <v>2017</v>
      </c>
      <c r="F3618" s="10">
        <v>43100</v>
      </c>
      <c r="G3618" t="s">
        <v>489</v>
      </c>
      <c r="H3618" t="s">
        <v>474</v>
      </c>
      <c r="I3618" t="s">
        <v>463</v>
      </c>
      <c r="J3618">
        <v>44419000</v>
      </c>
      <c r="K3618">
        <v>44419000</v>
      </c>
    </row>
    <row r="3619" spans="1:11" x14ac:dyDescent="0.25">
      <c r="A3619">
        <v>974</v>
      </c>
      <c r="B3619" t="s">
        <v>324</v>
      </c>
      <c r="C3619" t="s">
        <v>491</v>
      </c>
      <c r="E3619">
        <v>2017</v>
      </c>
      <c r="F3619" s="10">
        <v>43100</v>
      </c>
      <c r="G3619" t="s">
        <v>489</v>
      </c>
      <c r="H3619" t="s">
        <v>474</v>
      </c>
      <c r="I3619" t="s">
        <v>463</v>
      </c>
      <c r="J3619">
        <v>5005000</v>
      </c>
      <c r="K3619">
        <v>5005000</v>
      </c>
    </row>
    <row r="3620" spans="1:11" x14ac:dyDescent="0.25">
      <c r="A3620">
        <v>1080</v>
      </c>
      <c r="B3620" t="s">
        <v>341</v>
      </c>
      <c r="C3620" t="s">
        <v>2336</v>
      </c>
      <c r="E3620">
        <v>2017</v>
      </c>
      <c r="F3620" s="10">
        <v>43100</v>
      </c>
      <c r="G3620" t="s">
        <v>489</v>
      </c>
      <c r="H3620" t="s">
        <v>474</v>
      </c>
      <c r="I3620" t="s">
        <v>463</v>
      </c>
      <c r="J3620">
        <v>3226100000</v>
      </c>
      <c r="K3620">
        <v>3226100000</v>
      </c>
    </row>
    <row r="3621" spans="1:11" x14ac:dyDescent="0.25">
      <c r="A3621">
        <v>1094</v>
      </c>
      <c r="B3621" t="s">
        <v>342</v>
      </c>
      <c r="C3621" t="s">
        <v>2336</v>
      </c>
      <c r="E3621">
        <v>2017</v>
      </c>
      <c r="F3621" s="10">
        <v>43100</v>
      </c>
      <c r="G3621" t="s">
        <v>489</v>
      </c>
      <c r="H3621" t="s">
        <v>474</v>
      </c>
      <c r="I3621" t="s">
        <v>463</v>
      </c>
      <c r="J3621">
        <v>363000000</v>
      </c>
      <c r="K3621">
        <v>363000000</v>
      </c>
    </row>
    <row r="3622" spans="1:11" x14ac:dyDescent="0.25">
      <c r="A3622">
        <v>1102</v>
      </c>
      <c r="B3622" t="s">
        <v>349</v>
      </c>
      <c r="C3622" t="s">
        <v>2336</v>
      </c>
      <c r="E3622">
        <v>2017</v>
      </c>
      <c r="F3622" s="10">
        <v>43100</v>
      </c>
      <c r="G3622" t="s">
        <v>489</v>
      </c>
      <c r="H3622" t="s">
        <v>474</v>
      </c>
      <c r="I3622" t="s">
        <v>463</v>
      </c>
      <c r="J3622">
        <v>271800000</v>
      </c>
      <c r="K3622">
        <v>271800000</v>
      </c>
    </row>
    <row r="3623" spans="1:11" x14ac:dyDescent="0.25">
      <c r="A3623">
        <v>1106</v>
      </c>
      <c r="B3623" t="s">
        <v>350</v>
      </c>
      <c r="C3623" t="s">
        <v>2336</v>
      </c>
      <c r="E3623">
        <v>2017</v>
      </c>
      <c r="F3623" s="10">
        <v>43100</v>
      </c>
      <c r="G3623" t="s">
        <v>489</v>
      </c>
      <c r="H3623" t="s">
        <v>474</v>
      </c>
      <c r="I3623" t="s">
        <v>463</v>
      </c>
      <c r="J3623">
        <v>1173142857</v>
      </c>
      <c r="K3623">
        <v>1173142857</v>
      </c>
    </row>
    <row r="3624" spans="1:11" x14ac:dyDescent="0.25">
      <c r="A3624">
        <v>1158</v>
      </c>
      <c r="B3624" t="s">
        <v>53</v>
      </c>
      <c r="C3624" t="s">
        <v>436</v>
      </c>
      <c r="E3624">
        <v>2017</v>
      </c>
      <c r="F3624" s="10">
        <v>43100</v>
      </c>
      <c r="G3624" t="s">
        <v>489</v>
      </c>
      <c r="H3624" t="s">
        <v>474</v>
      </c>
      <c r="I3624" t="s">
        <v>463</v>
      </c>
      <c r="J3624">
        <v>13720134</v>
      </c>
      <c r="K3624">
        <v>13720134</v>
      </c>
    </row>
    <row r="3625" spans="1:11" x14ac:dyDescent="0.25">
      <c r="A3625">
        <v>1158</v>
      </c>
      <c r="B3625" t="s">
        <v>53</v>
      </c>
      <c r="C3625" t="s">
        <v>2336</v>
      </c>
      <c r="E3625">
        <v>2017</v>
      </c>
      <c r="F3625" s="10">
        <v>43100</v>
      </c>
      <c r="G3625" t="s">
        <v>489</v>
      </c>
      <c r="H3625" t="s">
        <v>474</v>
      </c>
      <c r="I3625" t="s">
        <v>463</v>
      </c>
      <c r="J3625">
        <v>62306665</v>
      </c>
      <c r="K3625">
        <v>62306665</v>
      </c>
    </row>
    <row r="3626" spans="1:11" x14ac:dyDescent="0.25">
      <c r="A3626">
        <v>1158</v>
      </c>
      <c r="B3626" t="s">
        <v>53</v>
      </c>
      <c r="C3626" t="s">
        <v>2337</v>
      </c>
      <c r="E3626">
        <v>2017</v>
      </c>
      <c r="F3626" s="10">
        <v>43100</v>
      </c>
      <c r="G3626" t="s">
        <v>489</v>
      </c>
      <c r="H3626" t="s">
        <v>474</v>
      </c>
      <c r="I3626" t="s">
        <v>463</v>
      </c>
      <c r="J3626">
        <v>5732573</v>
      </c>
      <c r="K3626">
        <v>5732573</v>
      </c>
    </row>
    <row r="3627" spans="1:11" x14ac:dyDescent="0.25">
      <c r="A3627">
        <v>1158</v>
      </c>
      <c r="B3627" t="s">
        <v>53</v>
      </c>
      <c r="C3627" t="s">
        <v>490</v>
      </c>
      <c r="E3627">
        <v>2017</v>
      </c>
      <c r="F3627" s="10">
        <v>43100</v>
      </c>
      <c r="G3627" t="s">
        <v>489</v>
      </c>
      <c r="H3627" t="s">
        <v>474</v>
      </c>
      <c r="I3627" t="s">
        <v>463</v>
      </c>
      <c r="J3627">
        <v>-373757</v>
      </c>
      <c r="K3627">
        <v>-373757</v>
      </c>
    </row>
    <row r="3628" spans="1:11" x14ac:dyDescent="0.25">
      <c r="A3628">
        <v>1158</v>
      </c>
      <c r="B3628" t="s">
        <v>53</v>
      </c>
      <c r="C3628" t="s">
        <v>434</v>
      </c>
      <c r="E3628">
        <v>2017</v>
      </c>
      <c r="F3628" s="10">
        <v>43100</v>
      </c>
      <c r="G3628" t="s">
        <v>489</v>
      </c>
      <c r="H3628" t="s">
        <v>474</v>
      </c>
      <c r="I3628" t="s">
        <v>463</v>
      </c>
      <c r="J3628">
        <v>7472341</v>
      </c>
      <c r="K3628">
        <v>7472341</v>
      </c>
    </row>
    <row r="3629" spans="1:11" x14ac:dyDescent="0.25">
      <c r="A3629">
        <v>1158</v>
      </c>
      <c r="B3629" t="s">
        <v>53</v>
      </c>
      <c r="C3629" t="s">
        <v>491</v>
      </c>
      <c r="E3629">
        <v>2017</v>
      </c>
      <c r="F3629" s="10">
        <v>43100</v>
      </c>
      <c r="G3629" t="s">
        <v>489</v>
      </c>
      <c r="H3629" t="s">
        <v>474</v>
      </c>
      <c r="I3629" t="s">
        <v>463</v>
      </c>
      <c r="J3629">
        <v>888977</v>
      </c>
      <c r="K3629">
        <v>888977</v>
      </c>
    </row>
    <row r="3630" spans="1:11" x14ac:dyDescent="0.25">
      <c r="A3630">
        <v>1174</v>
      </c>
      <c r="B3630" t="s">
        <v>358</v>
      </c>
      <c r="C3630" t="s">
        <v>436</v>
      </c>
      <c r="E3630">
        <v>2017</v>
      </c>
      <c r="F3630" s="10">
        <v>43100</v>
      </c>
      <c r="G3630" t="s">
        <v>489</v>
      </c>
      <c r="H3630" t="s">
        <v>474</v>
      </c>
      <c r="I3630" t="s">
        <v>463</v>
      </c>
      <c r="J3630">
        <v>4362100000</v>
      </c>
      <c r="K3630">
        <v>4362100000</v>
      </c>
    </row>
    <row r="3631" spans="1:11" x14ac:dyDescent="0.25">
      <c r="A3631">
        <v>1174</v>
      </c>
      <c r="B3631" t="s">
        <v>358</v>
      </c>
      <c r="C3631" t="s">
        <v>2336</v>
      </c>
      <c r="E3631">
        <v>2017</v>
      </c>
      <c r="F3631" s="10">
        <v>43100</v>
      </c>
      <c r="G3631" t="s">
        <v>489</v>
      </c>
      <c r="H3631" t="s">
        <v>474</v>
      </c>
      <c r="I3631" t="s">
        <v>463</v>
      </c>
      <c r="J3631">
        <v>18329700000</v>
      </c>
      <c r="K3631">
        <v>18329700000</v>
      </c>
    </row>
    <row r="3632" spans="1:11" x14ac:dyDescent="0.25">
      <c r="A3632">
        <v>1174</v>
      </c>
      <c r="B3632" t="s">
        <v>358</v>
      </c>
      <c r="C3632" t="s">
        <v>2337</v>
      </c>
      <c r="E3632">
        <v>2017</v>
      </c>
      <c r="F3632" s="10">
        <v>43100</v>
      </c>
      <c r="G3632" t="s">
        <v>489</v>
      </c>
      <c r="H3632" t="s">
        <v>474</v>
      </c>
      <c r="I3632" t="s">
        <v>463</v>
      </c>
      <c r="J3632">
        <v>2492100000</v>
      </c>
      <c r="K3632">
        <v>2492100000</v>
      </c>
    </row>
    <row r="3633" spans="1:11" x14ac:dyDescent="0.25">
      <c r="A3633">
        <v>1174</v>
      </c>
      <c r="B3633" t="s">
        <v>358</v>
      </c>
      <c r="C3633" t="s">
        <v>490</v>
      </c>
      <c r="E3633">
        <v>2017</v>
      </c>
      <c r="F3633" s="10">
        <v>43100</v>
      </c>
      <c r="G3633" t="s">
        <v>489</v>
      </c>
      <c r="H3633" t="s">
        <v>474</v>
      </c>
      <c r="I3633" t="s">
        <v>463</v>
      </c>
      <c r="J3633">
        <v>162700000</v>
      </c>
      <c r="K3633">
        <v>162700000</v>
      </c>
    </row>
    <row r="3634" spans="1:11" x14ac:dyDescent="0.25">
      <c r="A3634">
        <v>1174</v>
      </c>
      <c r="B3634" t="s">
        <v>358</v>
      </c>
      <c r="C3634" t="s">
        <v>434</v>
      </c>
      <c r="E3634">
        <v>2017</v>
      </c>
      <c r="F3634" s="10">
        <v>43100</v>
      </c>
      <c r="G3634" t="s">
        <v>489</v>
      </c>
      <c r="H3634" t="s">
        <v>474</v>
      </c>
      <c r="I3634" t="s">
        <v>463</v>
      </c>
      <c r="J3634">
        <v>1238300000</v>
      </c>
      <c r="K3634">
        <v>1238300000</v>
      </c>
    </row>
    <row r="3635" spans="1:11" x14ac:dyDescent="0.25">
      <c r="A3635">
        <v>1174</v>
      </c>
      <c r="B3635" t="s">
        <v>358</v>
      </c>
      <c r="C3635" t="s">
        <v>491</v>
      </c>
      <c r="E3635">
        <v>2017</v>
      </c>
      <c r="F3635" s="10">
        <v>43100</v>
      </c>
      <c r="G3635" t="s">
        <v>489</v>
      </c>
      <c r="H3635" t="s">
        <v>474</v>
      </c>
      <c r="I3635" t="s">
        <v>463</v>
      </c>
      <c r="J3635">
        <v>469000000</v>
      </c>
      <c r="K3635">
        <v>469000000</v>
      </c>
    </row>
    <row r="3636" spans="1:11" x14ac:dyDescent="0.25">
      <c r="A3636">
        <v>1269</v>
      </c>
      <c r="B3636" t="s">
        <v>369</v>
      </c>
      <c r="C3636" t="s">
        <v>436</v>
      </c>
      <c r="E3636">
        <v>2017</v>
      </c>
      <c r="F3636" s="10">
        <v>43100</v>
      </c>
      <c r="G3636" t="s">
        <v>489</v>
      </c>
      <c r="H3636" t="s">
        <v>474</v>
      </c>
      <c r="I3636" t="s">
        <v>463</v>
      </c>
      <c r="J3636">
        <v>651572000</v>
      </c>
      <c r="K3636">
        <v>651572000</v>
      </c>
    </row>
    <row r="3637" spans="1:11" x14ac:dyDescent="0.25">
      <c r="A3637">
        <v>1269</v>
      </c>
      <c r="B3637" t="s">
        <v>369</v>
      </c>
      <c r="C3637" t="s">
        <v>2336</v>
      </c>
      <c r="E3637">
        <v>2017</v>
      </c>
      <c r="F3637" s="10">
        <v>43100</v>
      </c>
      <c r="G3637" t="s">
        <v>489</v>
      </c>
      <c r="H3637" t="s">
        <v>474</v>
      </c>
      <c r="I3637" t="s">
        <v>463</v>
      </c>
      <c r="J3637">
        <v>19520970000</v>
      </c>
      <c r="K3637">
        <v>19520970000</v>
      </c>
    </row>
    <row r="3638" spans="1:11" x14ac:dyDescent="0.25">
      <c r="A3638">
        <v>1269</v>
      </c>
      <c r="B3638" t="s">
        <v>369</v>
      </c>
      <c r="C3638" t="s">
        <v>2337</v>
      </c>
      <c r="E3638">
        <v>2017</v>
      </c>
      <c r="F3638" s="10">
        <v>43100</v>
      </c>
      <c r="G3638" t="s">
        <v>489</v>
      </c>
      <c r="H3638" t="s">
        <v>474</v>
      </c>
      <c r="I3638" t="s">
        <v>463</v>
      </c>
      <c r="J3638">
        <v>264469000</v>
      </c>
      <c r="K3638">
        <v>264469000</v>
      </c>
    </row>
    <row r="3639" spans="1:11" x14ac:dyDescent="0.25">
      <c r="A3639">
        <v>1269</v>
      </c>
      <c r="B3639" t="s">
        <v>369</v>
      </c>
      <c r="C3639" t="s">
        <v>490</v>
      </c>
      <c r="E3639">
        <v>2017</v>
      </c>
      <c r="F3639" s="10">
        <v>43100</v>
      </c>
      <c r="G3639" t="s">
        <v>489</v>
      </c>
      <c r="H3639" t="s">
        <v>474</v>
      </c>
      <c r="I3639" t="s">
        <v>463</v>
      </c>
      <c r="J3639">
        <v>39862000</v>
      </c>
      <c r="K3639">
        <v>39862000</v>
      </c>
    </row>
    <row r="3640" spans="1:11" x14ac:dyDescent="0.25">
      <c r="A3640">
        <v>1269</v>
      </c>
      <c r="B3640" t="s">
        <v>369</v>
      </c>
      <c r="C3640" t="s">
        <v>434</v>
      </c>
      <c r="E3640">
        <v>2017</v>
      </c>
      <c r="F3640" s="10">
        <v>43100</v>
      </c>
      <c r="G3640" t="s">
        <v>489</v>
      </c>
      <c r="H3640" t="s">
        <v>474</v>
      </c>
      <c r="I3640" t="s">
        <v>463</v>
      </c>
      <c r="J3640">
        <v>225269000</v>
      </c>
      <c r="K3640">
        <v>225269000</v>
      </c>
    </row>
    <row r="3641" spans="1:11" x14ac:dyDescent="0.25">
      <c r="A3641">
        <v>1269</v>
      </c>
      <c r="B3641" t="s">
        <v>369</v>
      </c>
      <c r="C3641" t="s">
        <v>491</v>
      </c>
      <c r="E3641">
        <v>2017</v>
      </c>
      <c r="F3641" s="10">
        <v>43100</v>
      </c>
      <c r="G3641" t="s">
        <v>489</v>
      </c>
      <c r="H3641" t="s">
        <v>474</v>
      </c>
      <c r="I3641" t="s">
        <v>463</v>
      </c>
      <c r="J3641">
        <v>121972000</v>
      </c>
      <c r="K3641">
        <v>121972000</v>
      </c>
    </row>
    <row r="3642" spans="1:11" x14ac:dyDescent="0.25">
      <c r="A3642">
        <v>1279</v>
      </c>
      <c r="B3642" t="s">
        <v>372</v>
      </c>
      <c r="C3642" t="s">
        <v>2336</v>
      </c>
      <c r="E3642">
        <v>2017</v>
      </c>
      <c r="F3642" s="10">
        <v>43100</v>
      </c>
      <c r="G3642" t="s">
        <v>489</v>
      </c>
      <c r="H3642" t="s">
        <v>474</v>
      </c>
      <c r="I3642" t="s">
        <v>463</v>
      </c>
      <c r="J3642">
        <v>841000000</v>
      </c>
      <c r="K3642">
        <v>841000000</v>
      </c>
    </row>
    <row r="3643" spans="1:11" x14ac:dyDescent="0.25">
      <c r="A3643">
        <v>1299</v>
      </c>
      <c r="B3643" t="s">
        <v>420</v>
      </c>
      <c r="C3643" t="s">
        <v>2336</v>
      </c>
      <c r="E3643">
        <v>2017</v>
      </c>
      <c r="F3643" s="10">
        <v>43100</v>
      </c>
      <c r="G3643" t="s">
        <v>489</v>
      </c>
      <c r="H3643" t="s">
        <v>474</v>
      </c>
      <c r="I3643" t="s">
        <v>463</v>
      </c>
      <c r="J3643">
        <v>1014000000</v>
      </c>
      <c r="K3643">
        <v>1014000000</v>
      </c>
    </row>
    <row r="3644" spans="1:11" x14ac:dyDescent="0.25">
      <c r="A3644">
        <v>1319</v>
      </c>
      <c r="B3644" t="s">
        <v>2284</v>
      </c>
      <c r="C3644" t="s">
        <v>436</v>
      </c>
      <c r="E3644">
        <v>2017</v>
      </c>
      <c r="F3644" s="10">
        <v>43100</v>
      </c>
      <c r="G3644" t="s">
        <v>489</v>
      </c>
      <c r="H3644" t="s">
        <v>474</v>
      </c>
      <c r="I3644" t="s">
        <v>463</v>
      </c>
      <c r="J3644">
        <v>176866000</v>
      </c>
      <c r="K3644">
        <v>176866000</v>
      </c>
    </row>
    <row r="3645" spans="1:11" x14ac:dyDescent="0.25">
      <c r="A3645">
        <v>1319</v>
      </c>
      <c r="B3645" t="s">
        <v>2284</v>
      </c>
      <c r="C3645" t="s">
        <v>2336</v>
      </c>
      <c r="E3645">
        <v>2017</v>
      </c>
      <c r="F3645" s="10">
        <v>43100</v>
      </c>
      <c r="G3645" t="s">
        <v>489</v>
      </c>
      <c r="H3645" t="s">
        <v>474</v>
      </c>
      <c r="I3645" t="s">
        <v>463</v>
      </c>
      <c r="J3645">
        <v>2989713000</v>
      </c>
      <c r="K3645">
        <v>2989713000</v>
      </c>
    </row>
    <row r="3646" spans="1:11" x14ac:dyDescent="0.25">
      <c r="A3646">
        <v>1319</v>
      </c>
      <c r="B3646" t="s">
        <v>2284</v>
      </c>
      <c r="C3646" t="s">
        <v>2337</v>
      </c>
      <c r="E3646">
        <v>2017</v>
      </c>
      <c r="F3646" s="10">
        <v>43100</v>
      </c>
      <c r="G3646" t="s">
        <v>489</v>
      </c>
      <c r="H3646" t="s">
        <v>474</v>
      </c>
      <c r="I3646" t="s">
        <v>463</v>
      </c>
      <c r="J3646">
        <v>75801000</v>
      </c>
      <c r="K3646">
        <v>75801000</v>
      </c>
    </row>
    <row r="3647" spans="1:11" x14ac:dyDescent="0.25">
      <c r="A3647">
        <v>1319</v>
      </c>
      <c r="B3647" t="s">
        <v>2284</v>
      </c>
      <c r="C3647" t="s">
        <v>490</v>
      </c>
      <c r="E3647">
        <v>2017</v>
      </c>
      <c r="F3647" s="10">
        <v>43100</v>
      </c>
      <c r="G3647" t="s">
        <v>489</v>
      </c>
      <c r="H3647" t="s">
        <v>474</v>
      </c>
      <c r="I3647" t="s">
        <v>463</v>
      </c>
      <c r="J3647">
        <v>6058000</v>
      </c>
      <c r="K3647">
        <v>6058000</v>
      </c>
    </row>
    <row r="3648" spans="1:11" x14ac:dyDescent="0.25">
      <c r="A3648">
        <v>1319</v>
      </c>
      <c r="B3648" t="s">
        <v>2284</v>
      </c>
      <c r="C3648" t="s">
        <v>434</v>
      </c>
      <c r="E3648">
        <v>2017</v>
      </c>
      <c r="F3648" s="10">
        <v>43100</v>
      </c>
      <c r="G3648" t="s">
        <v>489</v>
      </c>
      <c r="H3648" t="s">
        <v>474</v>
      </c>
      <c r="I3648" t="s">
        <v>463</v>
      </c>
      <c r="J3648">
        <v>66345000</v>
      </c>
      <c r="K3648">
        <v>66345000</v>
      </c>
    </row>
    <row r="3649" spans="1:11" x14ac:dyDescent="0.25">
      <c r="A3649">
        <v>1319</v>
      </c>
      <c r="B3649" t="s">
        <v>2284</v>
      </c>
      <c r="C3649" t="s">
        <v>491</v>
      </c>
      <c r="E3649">
        <v>2017</v>
      </c>
      <c r="F3649" s="10">
        <v>43100</v>
      </c>
      <c r="G3649" t="s">
        <v>489</v>
      </c>
      <c r="H3649" t="s">
        <v>474</v>
      </c>
      <c r="I3649" t="s">
        <v>463</v>
      </c>
      <c r="J3649">
        <v>28662000</v>
      </c>
      <c r="K3649">
        <v>28662000</v>
      </c>
    </row>
    <row r="3650" spans="1:11" x14ac:dyDescent="0.25">
      <c r="A3650">
        <v>1352</v>
      </c>
      <c r="B3650" t="s">
        <v>375</v>
      </c>
      <c r="C3650" t="s">
        <v>2336</v>
      </c>
      <c r="E3650">
        <v>2017</v>
      </c>
      <c r="F3650" s="10">
        <v>43100</v>
      </c>
      <c r="G3650" t="s">
        <v>489</v>
      </c>
      <c r="H3650" t="s">
        <v>474</v>
      </c>
      <c r="I3650" t="s">
        <v>463</v>
      </c>
      <c r="J3650">
        <v>244000000</v>
      </c>
      <c r="K3650">
        <v>244000000</v>
      </c>
    </row>
    <row r="3651" spans="1:11" x14ac:dyDescent="0.25">
      <c r="A3651">
        <v>1354</v>
      </c>
      <c r="B3651" t="s">
        <v>378</v>
      </c>
      <c r="C3651" t="s">
        <v>2336</v>
      </c>
      <c r="E3651">
        <v>2017</v>
      </c>
      <c r="F3651" s="10">
        <v>43100</v>
      </c>
      <c r="G3651" t="s">
        <v>489</v>
      </c>
      <c r="H3651" t="s">
        <v>474</v>
      </c>
      <c r="I3651" t="s">
        <v>463</v>
      </c>
      <c r="J3651">
        <v>2362222222</v>
      </c>
      <c r="K3651">
        <v>2362222222</v>
      </c>
    </row>
    <row r="3652" spans="1:11" x14ac:dyDescent="0.25">
      <c r="A3652">
        <v>1374</v>
      </c>
      <c r="B3652" t="s">
        <v>154</v>
      </c>
      <c r="C3652" t="s">
        <v>2336</v>
      </c>
      <c r="E3652">
        <v>2017</v>
      </c>
      <c r="F3652" s="10">
        <v>43100</v>
      </c>
      <c r="G3652" t="s">
        <v>489</v>
      </c>
      <c r="H3652" t="s">
        <v>474</v>
      </c>
      <c r="I3652" t="s">
        <v>463</v>
      </c>
      <c r="J3652">
        <v>147000000</v>
      </c>
      <c r="K3652">
        <v>147000000</v>
      </c>
    </row>
    <row r="3653" spans="1:11" x14ac:dyDescent="0.25">
      <c r="A3653">
        <v>1374</v>
      </c>
      <c r="B3653" t="s">
        <v>154</v>
      </c>
      <c r="C3653" t="s">
        <v>2337</v>
      </c>
      <c r="E3653">
        <v>2017</v>
      </c>
      <c r="F3653" s="10">
        <v>43100</v>
      </c>
      <c r="G3653" t="s">
        <v>489</v>
      </c>
      <c r="H3653" t="s">
        <v>474</v>
      </c>
      <c r="I3653" t="s">
        <v>463</v>
      </c>
      <c r="J3653">
        <v>4000000</v>
      </c>
      <c r="K3653">
        <v>4000000</v>
      </c>
    </row>
    <row r="3654" spans="1:11" x14ac:dyDescent="0.25">
      <c r="A3654">
        <v>1422</v>
      </c>
      <c r="B3654" t="s">
        <v>2287</v>
      </c>
      <c r="C3654" t="s">
        <v>436</v>
      </c>
      <c r="E3654">
        <v>2017</v>
      </c>
      <c r="F3654" s="10">
        <v>43100</v>
      </c>
      <c r="G3654" t="s">
        <v>489</v>
      </c>
      <c r="H3654" t="s">
        <v>474</v>
      </c>
      <c r="I3654" t="s">
        <v>463</v>
      </c>
      <c r="J3654">
        <v>700000000</v>
      </c>
      <c r="K3654">
        <v>700000000</v>
      </c>
    </row>
    <row r="3655" spans="1:11" x14ac:dyDescent="0.25">
      <c r="A3655">
        <v>1422</v>
      </c>
      <c r="B3655" t="s">
        <v>2287</v>
      </c>
      <c r="C3655" t="s">
        <v>2336</v>
      </c>
      <c r="E3655">
        <v>2017</v>
      </c>
      <c r="F3655" s="10">
        <v>43100</v>
      </c>
      <c r="G3655" t="s">
        <v>489</v>
      </c>
      <c r="H3655" t="s">
        <v>474</v>
      </c>
      <c r="I3655" t="s">
        <v>463</v>
      </c>
      <c r="J3655">
        <v>4171000000</v>
      </c>
      <c r="K3655">
        <v>4171000000</v>
      </c>
    </row>
    <row r="3656" spans="1:11" x14ac:dyDescent="0.25">
      <c r="A3656">
        <v>1422</v>
      </c>
      <c r="B3656" t="s">
        <v>2287</v>
      </c>
      <c r="C3656" t="s">
        <v>2337</v>
      </c>
      <c r="E3656">
        <v>2017</v>
      </c>
      <c r="F3656" s="10">
        <v>43100</v>
      </c>
      <c r="G3656" t="s">
        <v>489</v>
      </c>
      <c r="H3656" t="s">
        <v>474</v>
      </c>
      <c r="I3656" t="s">
        <v>463</v>
      </c>
      <c r="J3656">
        <v>442000000</v>
      </c>
      <c r="K3656">
        <v>442000000</v>
      </c>
    </row>
    <row r="3657" spans="1:11" x14ac:dyDescent="0.25">
      <c r="A3657">
        <v>1422</v>
      </c>
      <c r="B3657" t="s">
        <v>2287</v>
      </c>
      <c r="C3657" t="s">
        <v>490</v>
      </c>
      <c r="E3657">
        <v>2017</v>
      </c>
      <c r="F3657" s="10">
        <v>43100</v>
      </c>
      <c r="G3657" t="s">
        <v>489</v>
      </c>
      <c r="H3657" t="s">
        <v>474</v>
      </c>
      <c r="I3657" t="s">
        <v>463</v>
      </c>
      <c r="J3657">
        <v>17000000</v>
      </c>
      <c r="K3657">
        <v>17000000</v>
      </c>
    </row>
    <row r="3658" spans="1:11" x14ac:dyDescent="0.25">
      <c r="A3658">
        <v>1422</v>
      </c>
      <c r="B3658" t="s">
        <v>2287</v>
      </c>
      <c r="C3658" t="s">
        <v>434</v>
      </c>
      <c r="E3658">
        <v>2017</v>
      </c>
      <c r="F3658" s="10">
        <v>43100</v>
      </c>
      <c r="G3658" t="s">
        <v>489</v>
      </c>
      <c r="H3658" t="s">
        <v>474</v>
      </c>
      <c r="I3658" t="s">
        <v>463</v>
      </c>
      <c r="J3658">
        <v>48000000</v>
      </c>
      <c r="K3658">
        <v>48000000</v>
      </c>
    </row>
    <row r="3659" spans="1:11" x14ac:dyDescent="0.25">
      <c r="A3659">
        <v>1422</v>
      </c>
      <c r="B3659" t="s">
        <v>2287</v>
      </c>
      <c r="C3659" t="s">
        <v>491</v>
      </c>
      <c r="E3659">
        <v>2017</v>
      </c>
      <c r="F3659" s="10">
        <v>43100</v>
      </c>
      <c r="G3659" t="s">
        <v>489</v>
      </c>
      <c r="H3659" t="s">
        <v>474</v>
      </c>
      <c r="I3659" t="s">
        <v>463</v>
      </c>
      <c r="J3659">
        <v>193000000</v>
      </c>
      <c r="K3659">
        <v>193000000</v>
      </c>
    </row>
    <row r="3660" spans="1:11" x14ac:dyDescent="0.25">
      <c r="A3660">
        <v>1427</v>
      </c>
      <c r="B3660" t="s">
        <v>389</v>
      </c>
      <c r="C3660" t="s">
        <v>2336</v>
      </c>
      <c r="E3660">
        <v>2017</v>
      </c>
      <c r="F3660" s="10">
        <v>43100</v>
      </c>
      <c r="G3660" t="s">
        <v>489</v>
      </c>
      <c r="H3660" t="s">
        <v>474</v>
      </c>
      <c r="I3660" t="s">
        <v>463</v>
      </c>
      <c r="J3660">
        <v>8700000000</v>
      </c>
      <c r="K3660">
        <v>8700000000</v>
      </c>
    </row>
    <row r="3661" spans="1:11" x14ac:dyDescent="0.25">
      <c r="A3661">
        <v>1567</v>
      </c>
      <c r="B3661" t="s">
        <v>2280</v>
      </c>
      <c r="C3661" t="s">
        <v>2336</v>
      </c>
      <c r="E3661">
        <v>2017</v>
      </c>
      <c r="F3661" s="10">
        <v>43100</v>
      </c>
      <c r="G3661" t="s">
        <v>489</v>
      </c>
      <c r="H3661" t="s">
        <v>474</v>
      </c>
      <c r="I3661" t="s">
        <v>463</v>
      </c>
      <c r="J3661">
        <v>3016000000</v>
      </c>
      <c r="K3661">
        <v>3016000000</v>
      </c>
    </row>
    <row r="3662" spans="1:11" x14ac:dyDescent="0.25">
      <c r="A3662">
        <v>1573</v>
      </c>
      <c r="B3662" t="s">
        <v>407</v>
      </c>
      <c r="C3662" t="s">
        <v>436</v>
      </c>
      <c r="E3662">
        <v>2017</v>
      </c>
      <c r="F3662" s="10">
        <v>43100</v>
      </c>
      <c r="G3662" t="s">
        <v>489</v>
      </c>
      <c r="H3662" t="s">
        <v>474</v>
      </c>
      <c r="I3662" t="s">
        <v>463</v>
      </c>
      <c r="J3662">
        <v>945900000</v>
      </c>
      <c r="K3662">
        <v>945900000</v>
      </c>
    </row>
    <row r="3663" spans="1:11" x14ac:dyDescent="0.25">
      <c r="A3663">
        <v>1573</v>
      </c>
      <c r="B3663" t="s">
        <v>407</v>
      </c>
      <c r="C3663" t="s">
        <v>2336</v>
      </c>
      <c r="E3663">
        <v>2017</v>
      </c>
      <c r="F3663" s="10">
        <v>43100</v>
      </c>
      <c r="G3663" t="s">
        <v>489</v>
      </c>
      <c r="H3663" t="s">
        <v>474</v>
      </c>
      <c r="I3663" t="s">
        <v>463</v>
      </c>
      <c r="J3663">
        <v>4936500000</v>
      </c>
      <c r="K3663">
        <v>4936500000</v>
      </c>
    </row>
    <row r="3664" spans="1:11" x14ac:dyDescent="0.25">
      <c r="A3664">
        <v>1573</v>
      </c>
      <c r="B3664" t="s">
        <v>407</v>
      </c>
      <c r="C3664" t="s">
        <v>2337</v>
      </c>
      <c r="E3664">
        <v>2017</v>
      </c>
      <c r="F3664" s="10">
        <v>43100</v>
      </c>
      <c r="G3664" t="s">
        <v>489</v>
      </c>
      <c r="H3664" t="s">
        <v>474</v>
      </c>
      <c r="I3664" t="s">
        <v>463</v>
      </c>
      <c r="J3664">
        <v>666500000</v>
      </c>
      <c r="K3664">
        <v>666500000</v>
      </c>
    </row>
    <row r="3665" spans="1:11" x14ac:dyDescent="0.25">
      <c r="A3665">
        <v>1573</v>
      </c>
      <c r="B3665" t="s">
        <v>407</v>
      </c>
      <c r="C3665" t="s">
        <v>490</v>
      </c>
      <c r="E3665">
        <v>2017</v>
      </c>
      <c r="F3665" s="10">
        <v>43100</v>
      </c>
      <c r="G3665" t="s">
        <v>489</v>
      </c>
      <c r="H3665" t="s">
        <v>474</v>
      </c>
      <c r="I3665" t="s">
        <v>463</v>
      </c>
      <c r="J3665">
        <v>87300000</v>
      </c>
      <c r="K3665">
        <v>87300000</v>
      </c>
    </row>
    <row r="3666" spans="1:11" x14ac:dyDescent="0.25">
      <c r="A3666">
        <v>1573</v>
      </c>
      <c r="B3666" t="s">
        <v>407</v>
      </c>
      <c r="C3666" t="s">
        <v>434</v>
      </c>
      <c r="E3666">
        <v>2017</v>
      </c>
      <c r="F3666" s="10">
        <v>43100</v>
      </c>
      <c r="G3666" t="s">
        <v>489</v>
      </c>
      <c r="H3666" t="s">
        <v>474</v>
      </c>
      <c r="I3666" t="s">
        <v>463</v>
      </c>
      <c r="J3666">
        <v>182900000</v>
      </c>
      <c r="K3666">
        <v>182900000</v>
      </c>
    </row>
    <row r="3667" spans="1:11" x14ac:dyDescent="0.25">
      <c r="A3667">
        <v>1573</v>
      </c>
      <c r="B3667" t="s">
        <v>407</v>
      </c>
      <c r="C3667" t="s">
        <v>491</v>
      </c>
      <c r="E3667">
        <v>2017</v>
      </c>
      <c r="F3667" s="10">
        <v>43100</v>
      </c>
      <c r="G3667" t="s">
        <v>489</v>
      </c>
      <c r="H3667" t="s">
        <v>474</v>
      </c>
      <c r="I3667" t="s">
        <v>463</v>
      </c>
      <c r="J3667">
        <v>9200000</v>
      </c>
      <c r="K3667">
        <v>9200000</v>
      </c>
    </row>
    <row r="3668" spans="1:11" x14ac:dyDescent="0.25">
      <c r="A3668">
        <v>1920</v>
      </c>
      <c r="B3668" t="s">
        <v>348</v>
      </c>
      <c r="C3668" t="s">
        <v>436</v>
      </c>
      <c r="E3668">
        <v>2017</v>
      </c>
      <c r="F3668" s="10">
        <v>43100</v>
      </c>
      <c r="G3668" t="s">
        <v>489</v>
      </c>
      <c r="H3668" t="s">
        <v>474</v>
      </c>
      <c r="I3668" t="s">
        <v>463</v>
      </c>
      <c r="J3668">
        <v>206820000</v>
      </c>
      <c r="K3668">
        <v>206820000</v>
      </c>
    </row>
    <row r="3669" spans="1:11" x14ac:dyDescent="0.25">
      <c r="A3669">
        <v>1920</v>
      </c>
      <c r="B3669" t="s">
        <v>348</v>
      </c>
      <c r="C3669" t="s">
        <v>2336</v>
      </c>
      <c r="E3669">
        <v>2017</v>
      </c>
      <c r="F3669" s="10">
        <v>43100</v>
      </c>
      <c r="G3669" t="s">
        <v>489</v>
      </c>
      <c r="H3669" t="s">
        <v>474</v>
      </c>
      <c r="I3669" t="s">
        <v>463</v>
      </c>
      <c r="J3669">
        <v>666890000</v>
      </c>
      <c r="K3669">
        <v>666890000</v>
      </c>
    </row>
    <row r="3670" spans="1:11" x14ac:dyDescent="0.25">
      <c r="A3670">
        <v>1920</v>
      </c>
      <c r="B3670" t="s">
        <v>348</v>
      </c>
      <c r="C3670" t="s">
        <v>2337</v>
      </c>
      <c r="E3670">
        <v>2017</v>
      </c>
      <c r="F3670" s="10">
        <v>43100</v>
      </c>
      <c r="G3670" t="s">
        <v>489</v>
      </c>
      <c r="H3670" t="s">
        <v>474</v>
      </c>
      <c r="I3670" t="s">
        <v>463</v>
      </c>
      <c r="J3670">
        <v>67181000</v>
      </c>
      <c r="K3670">
        <v>67181000</v>
      </c>
    </row>
    <row r="3671" spans="1:11" x14ac:dyDescent="0.25">
      <c r="A3671">
        <v>1920</v>
      </c>
      <c r="B3671" t="s">
        <v>348</v>
      </c>
      <c r="C3671" t="s">
        <v>490</v>
      </c>
      <c r="E3671">
        <v>2017</v>
      </c>
      <c r="F3671" s="10">
        <v>43100</v>
      </c>
      <c r="G3671" t="s">
        <v>489</v>
      </c>
      <c r="H3671" t="s">
        <v>474</v>
      </c>
      <c r="I3671" t="s">
        <v>463</v>
      </c>
      <c r="J3671">
        <v>33928000</v>
      </c>
      <c r="K3671">
        <v>33928000</v>
      </c>
    </row>
    <row r="3672" spans="1:11" x14ac:dyDescent="0.25">
      <c r="A3672">
        <v>1920</v>
      </c>
      <c r="B3672" t="s">
        <v>348</v>
      </c>
      <c r="C3672" t="s">
        <v>434</v>
      </c>
      <c r="E3672">
        <v>2017</v>
      </c>
      <c r="F3672" s="10">
        <v>43100</v>
      </c>
      <c r="G3672" t="s">
        <v>489</v>
      </c>
      <c r="H3672" t="s">
        <v>474</v>
      </c>
      <c r="I3672" t="s">
        <v>463</v>
      </c>
      <c r="J3672">
        <v>76783000</v>
      </c>
      <c r="K3672">
        <v>76783000</v>
      </c>
    </row>
    <row r="3673" spans="1:11" x14ac:dyDescent="0.25">
      <c r="A3673">
        <v>1920</v>
      </c>
      <c r="B3673" t="s">
        <v>348</v>
      </c>
      <c r="C3673" t="s">
        <v>491</v>
      </c>
      <c r="E3673">
        <v>2017</v>
      </c>
      <c r="F3673" s="10">
        <v>43100</v>
      </c>
      <c r="G3673" t="s">
        <v>489</v>
      </c>
      <c r="H3673" t="s">
        <v>474</v>
      </c>
      <c r="I3673" t="s">
        <v>463</v>
      </c>
      <c r="J3673">
        <v>28928000</v>
      </c>
      <c r="K3673">
        <v>28928000</v>
      </c>
    </row>
    <row r="3674" spans="1:11" x14ac:dyDescent="0.25">
      <c r="A3674">
        <v>1933</v>
      </c>
      <c r="B3674" t="s">
        <v>326</v>
      </c>
      <c r="C3674" t="s">
        <v>436</v>
      </c>
      <c r="E3674">
        <v>2017</v>
      </c>
      <c r="F3674" s="10">
        <v>43100</v>
      </c>
      <c r="G3674" t="s">
        <v>489</v>
      </c>
      <c r="H3674" t="s">
        <v>474</v>
      </c>
      <c r="I3674" t="s">
        <v>463</v>
      </c>
      <c r="J3674">
        <v>168164000</v>
      </c>
      <c r="K3674">
        <v>168164000</v>
      </c>
    </row>
    <row r="3675" spans="1:11" x14ac:dyDescent="0.25">
      <c r="A3675">
        <v>1933</v>
      </c>
      <c r="B3675" t="s">
        <v>326</v>
      </c>
      <c r="C3675" t="s">
        <v>2336</v>
      </c>
      <c r="E3675">
        <v>2017</v>
      </c>
      <c r="F3675" s="10">
        <v>43100</v>
      </c>
      <c r="G3675" t="s">
        <v>489</v>
      </c>
      <c r="H3675" t="s">
        <v>474</v>
      </c>
      <c r="I3675" t="s">
        <v>463</v>
      </c>
      <c r="J3675">
        <v>440603000</v>
      </c>
      <c r="K3675">
        <v>440603000</v>
      </c>
    </row>
    <row r="3676" spans="1:11" x14ac:dyDescent="0.25">
      <c r="A3676">
        <v>1933</v>
      </c>
      <c r="B3676" t="s">
        <v>326</v>
      </c>
      <c r="C3676" t="s">
        <v>2337</v>
      </c>
      <c r="E3676">
        <v>2017</v>
      </c>
      <c r="F3676" s="10">
        <v>43100</v>
      </c>
      <c r="G3676" t="s">
        <v>489</v>
      </c>
      <c r="H3676" t="s">
        <v>474</v>
      </c>
      <c r="I3676" t="s">
        <v>463</v>
      </c>
      <c r="J3676">
        <v>69367000</v>
      </c>
      <c r="K3676">
        <v>69367000</v>
      </c>
    </row>
    <row r="3677" spans="1:11" x14ac:dyDescent="0.25">
      <c r="A3677">
        <v>1933</v>
      </c>
      <c r="B3677" t="s">
        <v>326</v>
      </c>
      <c r="C3677" t="s">
        <v>490</v>
      </c>
      <c r="E3677">
        <v>2017</v>
      </c>
      <c r="F3677" s="10">
        <v>43100</v>
      </c>
      <c r="G3677" t="s">
        <v>489</v>
      </c>
      <c r="H3677" t="s">
        <v>474</v>
      </c>
      <c r="I3677" t="s">
        <v>463</v>
      </c>
      <c r="J3677">
        <v>20792000</v>
      </c>
      <c r="K3677">
        <v>20792000</v>
      </c>
    </row>
    <row r="3678" spans="1:11" x14ac:dyDescent="0.25">
      <c r="A3678">
        <v>1933</v>
      </c>
      <c r="B3678" t="s">
        <v>326</v>
      </c>
      <c r="C3678" t="s">
        <v>434</v>
      </c>
      <c r="E3678">
        <v>2017</v>
      </c>
      <c r="F3678" s="10">
        <v>43100</v>
      </c>
      <c r="G3678" t="s">
        <v>489</v>
      </c>
      <c r="H3678" t="s">
        <v>474</v>
      </c>
      <c r="I3678" t="s">
        <v>463</v>
      </c>
      <c r="J3678">
        <v>39031000</v>
      </c>
      <c r="K3678">
        <v>39031000</v>
      </c>
    </row>
    <row r="3679" spans="1:11" x14ac:dyDescent="0.25">
      <c r="A3679">
        <v>1933</v>
      </c>
      <c r="B3679" t="s">
        <v>326</v>
      </c>
      <c r="C3679" t="s">
        <v>491</v>
      </c>
      <c r="E3679">
        <v>2017</v>
      </c>
      <c r="F3679" s="10">
        <v>43100</v>
      </c>
      <c r="G3679" t="s">
        <v>489</v>
      </c>
      <c r="H3679" t="s">
        <v>474</v>
      </c>
      <c r="I3679" t="s">
        <v>463</v>
      </c>
      <c r="J3679">
        <v>38974000</v>
      </c>
      <c r="K3679">
        <v>38974000</v>
      </c>
    </row>
    <row r="3680" spans="1:11" x14ac:dyDescent="0.25">
      <c r="A3680">
        <v>1935</v>
      </c>
      <c r="B3680" t="s">
        <v>398</v>
      </c>
      <c r="C3680" t="s">
        <v>436</v>
      </c>
      <c r="E3680">
        <v>2017</v>
      </c>
      <c r="F3680" s="10">
        <v>43100</v>
      </c>
      <c r="G3680" t="s">
        <v>489</v>
      </c>
      <c r="H3680" t="s">
        <v>474</v>
      </c>
      <c r="I3680" t="s">
        <v>463</v>
      </c>
      <c r="J3680">
        <v>54261000</v>
      </c>
      <c r="K3680">
        <v>54261000</v>
      </c>
    </row>
    <row r="3681" spans="1:11" x14ac:dyDescent="0.25">
      <c r="A3681">
        <v>1935</v>
      </c>
      <c r="B3681" t="s">
        <v>398</v>
      </c>
      <c r="C3681" t="s">
        <v>2336</v>
      </c>
      <c r="E3681">
        <v>2017</v>
      </c>
      <c r="F3681" s="10">
        <v>43100</v>
      </c>
      <c r="G3681" t="s">
        <v>489</v>
      </c>
      <c r="H3681" t="s">
        <v>474</v>
      </c>
      <c r="I3681" t="s">
        <v>463</v>
      </c>
      <c r="J3681">
        <v>130775000</v>
      </c>
      <c r="K3681">
        <v>130775000</v>
      </c>
    </row>
    <row r="3682" spans="1:11" x14ac:dyDescent="0.25">
      <c r="A3682">
        <v>1935</v>
      </c>
      <c r="B3682" t="s">
        <v>398</v>
      </c>
      <c r="C3682" t="s">
        <v>2337</v>
      </c>
      <c r="E3682">
        <v>2017</v>
      </c>
      <c r="F3682" s="10">
        <v>43100</v>
      </c>
      <c r="G3682" t="s">
        <v>489</v>
      </c>
      <c r="H3682" t="s">
        <v>474</v>
      </c>
      <c r="I3682" t="s">
        <v>463</v>
      </c>
      <c r="J3682">
        <v>22809000</v>
      </c>
      <c r="K3682">
        <v>22809000</v>
      </c>
    </row>
    <row r="3683" spans="1:11" x14ac:dyDescent="0.25">
      <c r="A3683">
        <v>1935</v>
      </c>
      <c r="B3683" t="s">
        <v>398</v>
      </c>
      <c r="C3683" t="s">
        <v>490</v>
      </c>
      <c r="E3683">
        <v>2017</v>
      </c>
      <c r="F3683" s="10">
        <v>43100</v>
      </c>
      <c r="G3683" t="s">
        <v>489</v>
      </c>
      <c r="H3683" t="s">
        <v>474</v>
      </c>
      <c r="I3683" t="s">
        <v>463</v>
      </c>
      <c r="J3683">
        <v>5506000</v>
      </c>
      <c r="K3683">
        <v>5506000</v>
      </c>
    </row>
    <row r="3684" spans="1:11" x14ac:dyDescent="0.25">
      <c r="A3684">
        <v>1935</v>
      </c>
      <c r="B3684" t="s">
        <v>398</v>
      </c>
      <c r="C3684" t="s">
        <v>434</v>
      </c>
      <c r="E3684">
        <v>2017</v>
      </c>
      <c r="F3684" s="10">
        <v>43100</v>
      </c>
      <c r="G3684" t="s">
        <v>489</v>
      </c>
      <c r="H3684" t="s">
        <v>474</v>
      </c>
      <c r="I3684" t="s">
        <v>463</v>
      </c>
      <c r="J3684">
        <v>14846000</v>
      </c>
      <c r="K3684">
        <v>14846000</v>
      </c>
    </row>
    <row r="3685" spans="1:11" x14ac:dyDescent="0.25">
      <c r="A3685">
        <v>1935</v>
      </c>
      <c r="B3685" t="s">
        <v>398</v>
      </c>
      <c r="C3685" t="s">
        <v>491</v>
      </c>
      <c r="E3685">
        <v>2017</v>
      </c>
      <c r="F3685" s="10">
        <v>43100</v>
      </c>
      <c r="G3685" t="s">
        <v>489</v>
      </c>
      <c r="H3685" t="s">
        <v>474</v>
      </c>
      <c r="I3685" t="s">
        <v>463</v>
      </c>
      <c r="J3685">
        <v>11100000</v>
      </c>
      <c r="K3685">
        <v>11100000</v>
      </c>
    </row>
    <row r="3686" spans="1:11" x14ac:dyDescent="0.25">
      <c r="A3686">
        <v>2043</v>
      </c>
      <c r="B3686" t="s">
        <v>432</v>
      </c>
      <c r="C3686" t="s">
        <v>436</v>
      </c>
      <c r="E3686">
        <v>2017</v>
      </c>
      <c r="F3686" s="10">
        <v>43100</v>
      </c>
      <c r="G3686" t="s">
        <v>489</v>
      </c>
      <c r="H3686" t="s">
        <v>474</v>
      </c>
      <c r="I3686" t="s">
        <v>463</v>
      </c>
      <c r="J3686">
        <v>28770000</v>
      </c>
      <c r="K3686">
        <v>28770000</v>
      </c>
    </row>
    <row r="3687" spans="1:11" x14ac:dyDescent="0.25">
      <c r="A3687">
        <v>2043</v>
      </c>
      <c r="B3687" t="s">
        <v>432</v>
      </c>
      <c r="C3687" t="s">
        <v>2336</v>
      </c>
      <c r="E3687">
        <v>2017</v>
      </c>
      <c r="F3687" s="10">
        <v>43100</v>
      </c>
      <c r="G3687" t="s">
        <v>489</v>
      </c>
      <c r="H3687" t="s">
        <v>474</v>
      </c>
      <c r="I3687" t="s">
        <v>463</v>
      </c>
      <c r="J3687">
        <v>48589000</v>
      </c>
      <c r="K3687">
        <v>48589000</v>
      </c>
    </row>
    <row r="3688" spans="1:11" x14ac:dyDescent="0.25">
      <c r="A3688">
        <v>2043</v>
      </c>
      <c r="B3688" t="s">
        <v>432</v>
      </c>
      <c r="C3688" t="s">
        <v>2337</v>
      </c>
      <c r="E3688">
        <v>2017</v>
      </c>
      <c r="F3688" s="10">
        <v>43100</v>
      </c>
      <c r="G3688" t="s">
        <v>489</v>
      </c>
      <c r="H3688" t="s">
        <v>474</v>
      </c>
      <c r="I3688" t="s">
        <v>463</v>
      </c>
      <c r="J3688">
        <v>12974000</v>
      </c>
      <c r="K3688">
        <v>12974000</v>
      </c>
    </row>
    <row r="3689" spans="1:11" x14ac:dyDescent="0.25">
      <c r="A3689">
        <v>2043</v>
      </c>
      <c r="B3689" t="s">
        <v>432</v>
      </c>
      <c r="C3689" t="s">
        <v>490</v>
      </c>
      <c r="E3689">
        <v>2017</v>
      </c>
      <c r="F3689" s="10">
        <v>43100</v>
      </c>
      <c r="G3689" t="s">
        <v>489</v>
      </c>
      <c r="H3689" t="s">
        <v>474</v>
      </c>
      <c r="I3689" t="s">
        <v>463</v>
      </c>
      <c r="J3689">
        <v>4484000</v>
      </c>
      <c r="K3689">
        <v>4484000</v>
      </c>
    </row>
    <row r="3690" spans="1:11" x14ac:dyDescent="0.25">
      <c r="A3690">
        <v>2043</v>
      </c>
      <c r="B3690" t="s">
        <v>432</v>
      </c>
      <c r="C3690" t="s">
        <v>434</v>
      </c>
      <c r="E3690">
        <v>2017</v>
      </c>
      <c r="F3690" s="10">
        <v>43100</v>
      </c>
      <c r="G3690" t="s">
        <v>489</v>
      </c>
      <c r="H3690" t="s">
        <v>474</v>
      </c>
      <c r="I3690" t="s">
        <v>463</v>
      </c>
      <c r="J3690">
        <v>6769000</v>
      </c>
      <c r="K3690">
        <v>6769000</v>
      </c>
    </row>
    <row r="3691" spans="1:11" x14ac:dyDescent="0.25">
      <c r="A3691">
        <v>2043</v>
      </c>
      <c r="B3691" t="s">
        <v>432</v>
      </c>
      <c r="C3691" t="s">
        <v>491</v>
      </c>
      <c r="E3691">
        <v>2017</v>
      </c>
      <c r="F3691" s="10">
        <v>43100</v>
      </c>
      <c r="G3691" t="s">
        <v>489</v>
      </c>
      <c r="H3691" t="s">
        <v>474</v>
      </c>
      <c r="I3691" t="s">
        <v>463</v>
      </c>
      <c r="J3691">
        <v>4543000</v>
      </c>
      <c r="K3691">
        <v>4543000</v>
      </c>
    </row>
    <row r="3692" spans="1:11" x14ac:dyDescent="0.25">
      <c r="A3692">
        <v>2044</v>
      </c>
      <c r="B3692" t="s">
        <v>412</v>
      </c>
      <c r="C3692" t="s">
        <v>2336</v>
      </c>
      <c r="E3692">
        <v>2017</v>
      </c>
      <c r="F3692" s="10">
        <v>43100</v>
      </c>
      <c r="G3692" t="s">
        <v>489</v>
      </c>
      <c r="H3692" t="s">
        <v>474</v>
      </c>
      <c r="I3692" t="s">
        <v>463</v>
      </c>
      <c r="J3692">
        <v>389225000</v>
      </c>
      <c r="K3692">
        <v>389225000</v>
      </c>
    </row>
    <row r="3693" spans="1:11" x14ac:dyDescent="0.25">
      <c r="A3693">
        <v>2044</v>
      </c>
      <c r="B3693" t="s">
        <v>412</v>
      </c>
      <c r="C3693" t="s">
        <v>2337</v>
      </c>
      <c r="E3693">
        <v>2017</v>
      </c>
      <c r="F3693" s="10">
        <v>43100</v>
      </c>
      <c r="G3693" t="s">
        <v>489</v>
      </c>
      <c r="H3693" t="s">
        <v>474</v>
      </c>
      <c r="I3693" t="s">
        <v>463</v>
      </c>
      <c r="J3693">
        <v>59204000</v>
      </c>
      <c r="K3693">
        <v>59204000</v>
      </c>
    </row>
    <row r="3694" spans="1:11" x14ac:dyDescent="0.25">
      <c r="A3694">
        <v>2044</v>
      </c>
      <c r="B3694" t="s">
        <v>412</v>
      </c>
      <c r="C3694" t="s">
        <v>434</v>
      </c>
      <c r="E3694">
        <v>2017</v>
      </c>
      <c r="F3694" s="10">
        <v>43100</v>
      </c>
      <c r="G3694" t="s">
        <v>489</v>
      </c>
      <c r="H3694" t="s">
        <v>474</v>
      </c>
      <c r="I3694" t="s">
        <v>463</v>
      </c>
      <c r="J3694">
        <v>50501000</v>
      </c>
      <c r="K3694">
        <v>50501000</v>
      </c>
    </row>
    <row r="3695" spans="1:11" x14ac:dyDescent="0.25">
      <c r="A3695">
        <v>2044</v>
      </c>
      <c r="B3695" t="s">
        <v>412</v>
      </c>
      <c r="C3695" t="s">
        <v>491</v>
      </c>
      <c r="E3695">
        <v>2017</v>
      </c>
      <c r="F3695" s="10">
        <v>43100</v>
      </c>
      <c r="G3695" t="s">
        <v>489</v>
      </c>
      <c r="H3695" t="s">
        <v>474</v>
      </c>
      <c r="I3695" t="s">
        <v>463</v>
      </c>
      <c r="J3695">
        <v>35393000</v>
      </c>
      <c r="K3695">
        <v>35393000</v>
      </c>
    </row>
    <row r="3696" spans="1:11" x14ac:dyDescent="0.25">
      <c r="A3696">
        <v>5288</v>
      </c>
      <c r="B3696" t="s">
        <v>353</v>
      </c>
      <c r="C3696" t="s">
        <v>436</v>
      </c>
      <c r="E3696">
        <v>2017</v>
      </c>
      <c r="F3696" s="10">
        <v>43100</v>
      </c>
      <c r="G3696" t="s">
        <v>489</v>
      </c>
      <c r="H3696" t="s">
        <v>474</v>
      </c>
      <c r="I3696" t="s">
        <v>463</v>
      </c>
      <c r="J3696">
        <v>50748000</v>
      </c>
      <c r="K3696">
        <v>50748000</v>
      </c>
    </row>
    <row r="3697" spans="1:11" x14ac:dyDescent="0.25">
      <c r="A3697">
        <v>5288</v>
      </c>
      <c r="B3697" t="s">
        <v>353</v>
      </c>
      <c r="C3697" t="s">
        <v>2336</v>
      </c>
      <c r="E3697">
        <v>2017</v>
      </c>
      <c r="F3697" s="10">
        <v>43100</v>
      </c>
      <c r="G3697" t="s">
        <v>489</v>
      </c>
      <c r="H3697" t="s">
        <v>474</v>
      </c>
      <c r="I3697" t="s">
        <v>463</v>
      </c>
      <c r="J3697">
        <v>113849000</v>
      </c>
      <c r="K3697">
        <v>113849000</v>
      </c>
    </row>
    <row r="3698" spans="1:11" x14ac:dyDescent="0.25">
      <c r="A3698">
        <v>5288</v>
      </c>
      <c r="B3698" t="s">
        <v>353</v>
      </c>
      <c r="C3698" t="s">
        <v>2337</v>
      </c>
      <c r="E3698">
        <v>2017</v>
      </c>
      <c r="F3698" s="10">
        <v>43100</v>
      </c>
      <c r="G3698" t="s">
        <v>489</v>
      </c>
      <c r="H3698" t="s">
        <v>474</v>
      </c>
      <c r="I3698" t="s">
        <v>463</v>
      </c>
      <c r="J3698">
        <v>25054000</v>
      </c>
      <c r="K3698">
        <v>25054000</v>
      </c>
    </row>
    <row r="3699" spans="1:11" x14ac:dyDescent="0.25">
      <c r="A3699">
        <v>5288</v>
      </c>
      <c r="B3699" t="s">
        <v>353</v>
      </c>
      <c r="C3699" t="s">
        <v>490</v>
      </c>
      <c r="E3699">
        <v>2017</v>
      </c>
      <c r="F3699" s="10">
        <v>43100</v>
      </c>
      <c r="G3699" t="s">
        <v>489</v>
      </c>
      <c r="H3699" t="s">
        <v>474</v>
      </c>
      <c r="I3699" t="s">
        <v>463</v>
      </c>
      <c r="J3699">
        <v>8067000</v>
      </c>
      <c r="K3699">
        <v>8067000</v>
      </c>
    </row>
    <row r="3700" spans="1:11" x14ac:dyDescent="0.25">
      <c r="A3700">
        <v>5288</v>
      </c>
      <c r="B3700" t="s">
        <v>353</v>
      </c>
      <c r="C3700" t="s">
        <v>434</v>
      </c>
      <c r="E3700">
        <v>2017</v>
      </c>
      <c r="F3700" s="10">
        <v>43100</v>
      </c>
      <c r="G3700" t="s">
        <v>489</v>
      </c>
      <c r="H3700" t="s">
        <v>474</v>
      </c>
      <c r="I3700" t="s">
        <v>463</v>
      </c>
      <c r="J3700">
        <v>17459000</v>
      </c>
      <c r="K3700">
        <v>17459000</v>
      </c>
    </row>
    <row r="3701" spans="1:11" x14ac:dyDescent="0.25">
      <c r="A3701">
        <v>5288</v>
      </c>
      <c r="B3701" t="s">
        <v>353</v>
      </c>
      <c r="C3701" t="s">
        <v>491</v>
      </c>
      <c r="E3701">
        <v>2017</v>
      </c>
      <c r="F3701" s="10">
        <v>43100</v>
      </c>
      <c r="G3701" t="s">
        <v>489</v>
      </c>
      <c r="H3701" t="s">
        <v>474</v>
      </c>
      <c r="I3701" t="s">
        <v>463</v>
      </c>
      <c r="J3701">
        <v>168000</v>
      </c>
      <c r="K3701">
        <v>168000</v>
      </c>
    </row>
    <row r="3702" spans="1:11" x14ac:dyDescent="0.25">
      <c r="A3702">
        <v>8058</v>
      </c>
      <c r="B3702" t="s">
        <v>328</v>
      </c>
      <c r="C3702" t="s">
        <v>436</v>
      </c>
      <c r="E3702">
        <v>2017</v>
      </c>
      <c r="F3702" s="10">
        <v>43100</v>
      </c>
      <c r="G3702" t="s">
        <v>489</v>
      </c>
      <c r="H3702" t="s">
        <v>474</v>
      </c>
      <c r="I3702" t="s">
        <v>463</v>
      </c>
      <c r="J3702">
        <v>1746000000</v>
      </c>
      <c r="K3702">
        <v>1746000000</v>
      </c>
    </row>
    <row r="3703" spans="1:11" x14ac:dyDescent="0.25">
      <c r="A3703">
        <v>8058</v>
      </c>
      <c r="B3703" t="s">
        <v>328</v>
      </c>
      <c r="C3703" t="s">
        <v>2336</v>
      </c>
      <c r="E3703">
        <v>2017</v>
      </c>
      <c r="F3703" s="10">
        <v>43100</v>
      </c>
      <c r="G3703" t="s">
        <v>489</v>
      </c>
      <c r="H3703" t="s">
        <v>474</v>
      </c>
      <c r="I3703" t="s">
        <v>463</v>
      </c>
      <c r="J3703">
        <v>3357000000</v>
      </c>
      <c r="K3703">
        <v>3357000000</v>
      </c>
    </row>
    <row r="3704" spans="1:11" x14ac:dyDescent="0.25">
      <c r="A3704">
        <v>8058</v>
      </c>
      <c r="B3704" t="s">
        <v>328</v>
      </c>
      <c r="C3704" t="s">
        <v>2337</v>
      </c>
      <c r="E3704">
        <v>2017</v>
      </c>
      <c r="F3704" s="10">
        <v>43100</v>
      </c>
      <c r="G3704" t="s">
        <v>489</v>
      </c>
      <c r="H3704" t="s">
        <v>474</v>
      </c>
      <c r="I3704" t="s">
        <v>463</v>
      </c>
      <c r="J3704">
        <v>426000000</v>
      </c>
      <c r="K3704">
        <v>426000000</v>
      </c>
    </row>
    <row r="3705" spans="1:11" x14ac:dyDescent="0.25">
      <c r="A3705">
        <v>8058</v>
      </c>
      <c r="B3705" t="s">
        <v>328</v>
      </c>
      <c r="C3705" t="s">
        <v>490</v>
      </c>
      <c r="E3705">
        <v>2017</v>
      </c>
      <c r="F3705" s="10">
        <v>43100</v>
      </c>
      <c r="G3705" t="s">
        <v>489</v>
      </c>
      <c r="H3705" t="s">
        <v>474</v>
      </c>
      <c r="I3705" t="s">
        <v>463</v>
      </c>
      <c r="J3705">
        <v>342000000</v>
      </c>
      <c r="K3705">
        <v>342000000</v>
      </c>
    </row>
    <row r="3706" spans="1:11" x14ac:dyDescent="0.25">
      <c r="A3706">
        <v>8058</v>
      </c>
      <c r="B3706" t="s">
        <v>328</v>
      </c>
      <c r="C3706" t="s">
        <v>434</v>
      </c>
      <c r="E3706">
        <v>2017</v>
      </c>
      <c r="F3706" s="10">
        <v>43100</v>
      </c>
      <c r="G3706" t="s">
        <v>489</v>
      </c>
      <c r="H3706" t="s">
        <v>474</v>
      </c>
      <c r="I3706" t="s">
        <v>463</v>
      </c>
      <c r="J3706">
        <v>492000000</v>
      </c>
      <c r="K3706">
        <v>492000000</v>
      </c>
    </row>
    <row r="3707" spans="1:11" x14ac:dyDescent="0.25">
      <c r="A3707">
        <v>8058</v>
      </c>
      <c r="B3707" t="s">
        <v>328</v>
      </c>
      <c r="C3707" t="s">
        <v>491</v>
      </c>
      <c r="E3707">
        <v>2017</v>
      </c>
      <c r="F3707" s="10">
        <v>43100</v>
      </c>
      <c r="G3707" t="s">
        <v>489</v>
      </c>
      <c r="H3707" t="s">
        <v>474</v>
      </c>
      <c r="I3707" t="s">
        <v>463</v>
      </c>
      <c r="J3707">
        <v>486000000</v>
      </c>
      <c r="K3707">
        <v>486000000</v>
      </c>
    </row>
    <row r="3708" spans="1:11" x14ac:dyDescent="0.25">
      <c r="A3708">
        <v>8060</v>
      </c>
      <c r="B3708" t="s">
        <v>330</v>
      </c>
      <c r="C3708" t="s">
        <v>436</v>
      </c>
      <c r="E3708">
        <v>2017</v>
      </c>
      <c r="F3708" s="10">
        <v>43100</v>
      </c>
      <c r="G3708" t="s">
        <v>489</v>
      </c>
      <c r="H3708" t="s">
        <v>474</v>
      </c>
      <c r="I3708" t="s">
        <v>463</v>
      </c>
      <c r="J3708">
        <v>465691000</v>
      </c>
      <c r="K3708">
        <v>465691000</v>
      </c>
    </row>
    <row r="3709" spans="1:11" x14ac:dyDescent="0.25">
      <c r="A3709">
        <v>8060</v>
      </c>
      <c r="B3709" t="s">
        <v>330</v>
      </c>
      <c r="C3709" t="s">
        <v>2336</v>
      </c>
      <c r="E3709">
        <v>2017</v>
      </c>
      <c r="F3709" s="10">
        <v>43100</v>
      </c>
      <c r="G3709" t="s">
        <v>489</v>
      </c>
      <c r="H3709" t="s">
        <v>474</v>
      </c>
      <c r="I3709" t="s">
        <v>463</v>
      </c>
      <c r="J3709">
        <v>809525000</v>
      </c>
      <c r="K3709">
        <v>809525000</v>
      </c>
    </row>
    <row r="3710" spans="1:11" x14ac:dyDescent="0.25">
      <c r="A3710">
        <v>8060</v>
      </c>
      <c r="B3710" t="s">
        <v>330</v>
      </c>
      <c r="C3710" t="s">
        <v>2337</v>
      </c>
      <c r="E3710">
        <v>2017</v>
      </c>
      <c r="F3710" s="10">
        <v>43100</v>
      </c>
      <c r="G3710" t="s">
        <v>489</v>
      </c>
      <c r="H3710" t="s">
        <v>474</v>
      </c>
      <c r="I3710" t="s">
        <v>463</v>
      </c>
      <c r="J3710">
        <v>239738000</v>
      </c>
      <c r="K3710">
        <v>239738000</v>
      </c>
    </row>
    <row r="3711" spans="1:11" x14ac:dyDescent="0.25">
      <c r="A3711">
        <v>8060</v>
      </c>
      <c r="B3711" t="s">
        <v>330</v>
      </c>
      <c r="C3711" t="s">
        <v>490</v>
      </c>
      <c r="E3711">
        <v>2017</v>
      </c>
      <c r="F3711" s="10">
        <v>43100</v>
      </c>
      <c r="G3711" t="s">
        <v>489</v>
      </c>
      <c r="H3711" t="s">
        <v>474</v>
      </c>
      <c r="I3711" t="s">
        <v>463</v>
      </c>
      <c r="J3711">
        <v>88341000</v>
      </c>
      <c r="K3711">
        <v>88341000</v>
      </c>
    </row>
    <row r="3712" spans="1:11" x14ac:dyDescent="0.25">
      <c r="A3712">
        <v>8060</v>
      </c>
      <c r="B3712" t="s">
        <v>330</v>
      </c>
      <c r="C3712" t="s">
        <v>434</v>
      </c>
      <c r="E3712">
        <v>2017</v>
      </c>
      <c r="F3712" s="10">
        <v>43100</v>
      </c>
      <c r="G3712" t="s">
        <v>489</v>
      </c>
      <c r="H3712" t="s">
        <v>474</v>
      </c>
      <c r="I3712" t="s">
        <v>463</v>
      </c>
      <c r="J3712">
        <v>136724000</v>
      </c>
      <c r="K3712">
        <v>136724000</v>
      </c>
    </row>
    <row r="3713" spans="1:11" x14ac:dyDescent="0.25">
      <c r="A3713">
        <v>8060</v>
      </c>
      <c r="B3713" t="s">
        <v>330</v>
      </c>
      <c r="C3713" t="s">
        <v>491</v>
      </c>
      <c r="E3713">
        <v>2017</v>
      </c>
      <c r="F3713" s="10">
        <v>43100</v>
      </c>
      <c r="G3713" t="s">
        <v>489</v>
      </c>
      <c r="H3713" t="s">
        <v>474</v>
      </c>
      <c r="I3713" t="s">
        <v>463</v>
      </c>
      <c r="J3713">
        <v>16914000</v>
      </c>
      <c r="K3713">
        <v>16914000</v>
      </c>
    </row>
    <row r="3714" spans="1:11" x14ac:dyDescent="0.25">
      <c r="A3714">
        <v>8064</v>
      </c>
      <c r="B3714" t="s">
        <v>346</v>
      </c>
      <c r="C3714" t="s">
        <v>436</v>
      </c>
      <c r="E3714">
        <v>2017</v>
      </c>
      <c r="F3714" s="10">
        <v>43100</v>
      </c>
      <c r="G3714" t="s">
        <v>489</v>
      </c>
      <c r="H3714" t="s">
        <v>474</v>
      </c>
      <c r="I3714" t="s">
        <v>463</v>
      </c>
      <c r="J3714">
        <v>88023000</v>
      </c>
      <c r="K3714">
        <v>88023000</v>
      </c>
    </row>
    <row r="3715" spans="1:11" x14ac:dyDescent="0.25">
      <c r="A3715">
        <v>8064</v>
      </c>
      <c r="B3715" t="s">
        <v>346</v>
      </c>
      <c r="C3715" t="s">
        <v>2336</v>
      </c>
      <c r="E3715">
        <v>2017</v>
      </c>
      <c r="F3715" s="10">
        <v>43100</v>
      </c>
      <c r="G3715" t="s">
        <v>489</v>
      </c>
      <c r="H3715" t="s">
        <v>474</v>
      </c>
      <c r="I3715" t="s">
        <v>463</v>
      </c>
      <c r="J3715">
        <v>619811000</v>
      </c>
      <c r="K3715">
        <v>619811000</v>
      </c>
    </row>
    <row r="3716" spans="1:11" x14ac:dyDescent="0.25">
      <c r="A3716">
        <v>8064</v>
      </c>
      <c r="B3716" t="s">
        <v>346</v>
      </c>
      <c r="C3716" t="s">
        <v>2337</v>
      </c>
      <c r="E3716">
        <v>2017</v>
      </c>
      <c r="F3716" s="10">
        <v>43100</v>
      </c>
      <c r="G3716" t="s">
        <v>489</v>
      </c>
      <c r="H3716" t="s">
        <v>474</v>
      </c>
      <c r="I3716" t="s">
        <v>463</v>
      </c>
      <c r="J3716">
        <v>21101000</v>
      </c>
      <c r="K3716">
        <v>21101000</v>
      </c>
    </row>
    <row r="3717" spans="1:11" x14ac:dyDescent="0.25">
      <c r="A3717">
        <v>8064</v>
      </c>
      <c r="B3717" t="s">
        <v>346</v>
      </c>
      <c r="C3717" t="s">
        <v>490</v>
      </c>
      <c r="E3717">
        <v>2017</v>
      </c>
      <c r="F3717" s="10">
        <v>43100</v>
      </c>
      <c r="G3717" t="s">
        <v>489</v>
      </c>
      <c r="H3717" t="s">
        <v>474</v>
      </c>
      <c r="I3717" t="s">
        <v>463</v>
      </c>
      <c r="J3717">
        <v>7793000</v>
      </c>
      <c r="K3717">
        <v>7793000</v>
      </c>
    </row>
    <row r="3718" spans="1:11" x14ac:dyDescent="0.25">
      <c r="A3718">
        <v>8064</v>
      </c>
      <c r="B3718" t="s">
        <v>346</v>
      </c>
      <c r="C3718" t="s">
        <v>434</v>
      </c>
      <c r="E3718">
        <v>2017</v>
      </c>
      <c r="F3718" s="10">
        <v>43100</v>
      </c>
      <c r="G3718" t="s">
        <v>489</v>
      </c>
      <c r="H3718" t="s">
        <v>474</v>
      </c>
      <c r="I3718" t="s">
        <v>463</v>
      </c>
      <c r="J3718">
        <v>46667000</v>
      </c>
      <c r="K3718">
        <v>46667000</v>
      </c>
    </row>
    <row r="3719" spans="1:11" x14ac:dyDescent="0.25">
      <c r="A3719">
        <v>8064</v>
      </c>
      <c r="B3719" t="s">
        <v>346</v>
      </c>
      <c r="C3719" t="s">
        <v>491</v>
      </c>
      <c r="E3719">
        <v>2017</v>
      </c>
      <c r="F3719" s="10">
        <v>43100</v>
      </c>
      <c r="G3719" t="s">
        <v>489</v>
      </c>
      <c r="H3719" t="s">
        <v>474</v>
      </c>
      <c r="I3719" t="s">
        <v>463</v>
      </c>
      <c r="J3719">
        <v>12462000</v>
      </c>
      <c r="K3719">
        <v>12462000</v>
      </c>
    </row>
    <row r="3720" spans="1:11" x14ac:dyDescent="0.25">
      <c r="A3720">
        <v>8070</v>
      </c>
      <c r="B3720" t="s">
        <v>361</v>
      </c>
      <c r="C3720" t="s">
        <v>436</v>
      </c>
      <c r="E3720">
        <v>2017</v>
      </c>
      <c r="F3720" s="10">
        <v>43100</v>
      </c>
      <c r="G3720" t="s">
        <v>489</v>
      </c>
      <c r="H3720" t="s">
        <v>474</v>
      </c>
      <c r="I3720" t="s">
        <v>463</v>
      </c>
      <c r="J3720">
        <v>2913100000</v>
      </c>
      <c r="K3720">
        <v>2913100000</v>
      </c>
    </row>
    <row r="3721" spans="1:11" x14ac:dyDescent="0.25">
      <c r="A3721">
        <v>8070</v>
      </c>
      <c r="B3721" t="s">
        <v>361</v>
      </c>
      <c r="C3721" t="s">
        <v>2336</v>
      </c>
      <c r="E3721">
        <v>2017</v>
      </c>
      <c r="F3721" s="10">
        <v>43100</v>
      </c>
      <c r="G3721" t="s">
        <v>489</v>
      </c>
      <c r="H3721" t="s">
        <v>474</v>
      </c>
      <c r="I3721" t="s">
        <v>463</v>
      </c>
      <c r="J3721">
        <v>13838300000</v>
      </c>
      <c r="K3721">
        <v>13838300000</v>
      </c>
    </row>
    <row r="3722" spans="1:11" x14ac:dyDescent="0.25">
      <c r="A3722">
        <v>8070</v>
      </c>
      <c r="B3722" t="s">
        <v>361</v>
      </c>
      <c r="C3722" t="s">
        <v>2337</v>
      </c>
      <c r="E3722">
        <v>2017</v>
      </c>
      <c r="F3722" s="10">
        <v>43100</v>
      </c>
      <c r="G3722" t="s">
        <v>489</v>
      </c>
      <c r="H3722" t="s">
        <v>474</v>
      </c>
      <c r="I3722" t="s">
        <v>463</v>
      </c>
      <c r="J3722">
        <v>1508400000</v>
      </c>
      <c r="K3722">
        <v>1508400000</v>
      </c>
    </row>
    <row r="3723" spans="1:11" x14ac:dyDescent="0.25">
      <c r="A3723">
        <v>8071</v>
      </c>
      <c r="B3723" t="s">
        <v>367</v>
      </c>
      <c r="C3723" t="s">
        <v>436</v>
      </c>
      <c r="E3723">
        <v>2017</v>
      </c>
      <c r="F3723" s="10">
        <v>43100</v>
      </c>
      <c r="G3723" t="s">
        <v>489</v>
      </c>
      <c r="H3723" t="s">
        <v>474</v>
      </c>
      <c r="I3723" t="s">
        <v>463</v>
      </c>
      <c r="J3723">
        <v>436086000</v>
      </c>
      <c r="K3723">
        <v>436086000</v>
      </c>
    </row>
    <row r="3724" spans="1:11" x14ac:dyDescent="0.25">
      <c r="A3724">
        <v>8071</v>
      </c>
      <c r="B3724" t="s">
        <v>367</v>
      </c>
      <c r="C3724" t="s">
        <v>2336</v>
      </c>
      <c r="E3724">
        <v>2017</v>
      </c>
      <c r="F3724" s="10">
        <v>43100</v>
      </c>
      <c r="G3724" t="s">
        <v>489</v>
      </c>
      <c r="H3724" t="s">
        <v>474</v>
      </c>
      <c r="I3724" t="s">
        <v>463</v>
      </c>
      <c r="J3724">
        <v>3660831000</v>
      </c>
      <c r="K3724">
        <v>3660831000</v>
      </c>
    </row>
    <row r="3725" spans="1:11" x14ac:dyDescent="0.25">
      <c r="A3725">
        <v>8071</v>
      </c>
      <c r="B3725" t="s">
        <v>367</v>
      </c>
      <c r="C3725" t="s">
        <v>2337</v>
      </c>
      <c r="E3725">
        <v>2017</v>
      </c>
      <c r="F3725" s="10">
        <v>43100</v>
      </c>
      <c r="G3725" t="s">
        <v>489</v>
      </c>
      <c r="H3725" t="s">
        <v>474</v>
      </c>
      <c r="I3725" t="s">
        <v>463</v>
      </c>
      <c r="J3725">
        <v>2652000</v>
      </c>
      <c r="K3725">
        <v>2652000</v>
      </c>
    </row>
    <row r="3726" spans="1:11" x14ac:dyDescent="0.25">
      <c r="A3726">
        <v>8071</v>
      </c>
      <c r="B3726" t="s">
        <v>367</v>
      </c>
      <c r="C3726" t="s">
        <v>490</v>
      </c>
      <c r="E3726">
        <v>2017</v>
      </c>
      <c r="F3726" s="10">
        <v>43100</v>
      </c>
      <c r="G3726" t="s">
        <v>489</v>
      </c>
      <c r="H3726" t="s">
        <v>474</v>
      </c>
      <c r="I3726" t="s">
        <v>463</v>
      </c>
      <c r="J3726">
        <v>56301000</v>
      </c>
      <c r="K3726">
        <v>56301000</v>
      </c>
    </row>
    <row r="3727" spans="1:11" x14ac:dyDescent="0.25">
      <c r="A3727">
        <v>8071</v>
      </c>
      <c r="B3727" t="s">
        <v>367</v>
      </c>
      <c r="C3727" t="s">
        <v>434</v>
      </c>
      <c r="E3727">
        <v>2017</v>
      </c>
      <c r="F3727" s="10">
        <v>43100</v>
      </c>
      <c r="G3727" t="s">
        <v>489</v>
      </c>
      <c r="H3727" t="s">
        <v>474</v>
      </c>
      <c r="I3727" t="s">
        <v>463</v>
      </c>
      <c r="J3727">
        <v>118454000</v>
      </c>
      <c r="K3727">
        <v>118454000</v>
      </c>
    </row>
    <row r="3728" spans="1:11" x14ac:dyDescent="0.25">
      <c r="A3728">
        <v>8071</v>
      </c>
      <c r="B3728" t="s">
        <v>367</v>
      </c>
      <c r="C3728" t="s">
        <v>491</v>
      </c>
      <c r="E3728">
        <v>2017</v>
      </c>
      <c r="F3728" s="10">
        <v>43100</v>
      </c>
      <c r="G3728" t="s">
        <v>489</v>
      </c>
      <c r="H3728" t="s">
        <v>474</v>
      </c>
      <c r="I3728" t="s">
        <v>463</v>
      </c>
      <c r="J3728">
        <v>258679000</v>
      </c>
      <c r="K3728">
        <v>258679000</v>
      </c>
    </row>
    <row r="3729" spans="1:11" x14ac:dyDescent="0.25">
      <c r="A3729">
        <v>8074</v>
      </c>
      <c r="B3729" t="s">
        <v>384</v>
      </c>
      <c r="C3729" t="s">
        <v>436</v>
      </c>
      <c r="E3729">
        <v>2017</v>
      </c>
      <c r="F3729" s="10">
        <v>43100</v>
      </c>
      <c r="G3729" t="s">
        <v>489</v>
      </c>
      <c r="H3729" t="s">
        <v>474</v>
      </c>
      <c r="I3729" t="s">
        <v>463</v>
      </c>
      <c r="J3729">
        <v>227851000</v>
      </c>
      <c r="K3729">
        <v>227851000</v>
      </c>
    </row>
    <row r="3730" spans="1:11" x14ac:dyDescent="0.25">
      <c r="A3730">
        <v>8074</v>
      </c>
      <c r="B3730" t="s">
        <v>384</v>
      </c>
      <c r="C3730" t="s">
        <v>2336</v>
      </c>
      <c r="E3730">
        <v>2017</v>
      </c>
      <c r="F3730" s="10">
        <v>43100</v>
      </c>
      <c r="G3730" t="s">
        <v>489</v>
      </c>
      <c r="H3730" t="s">
        <v>474</v>
      </c>
      <c r="I3730" t="s">
        <v>463</v>
      </c>
      <c r="J3730">
        <v>2018197000</v>
      </c>
      <c r="K3730">
        <v>2018197000</v>
      </c>
    </row>
    <row r="3731" spans="1:11" x14ac:dyDescent="0.25">
      <c r="A3731">
        <v>8074</v>
      </c>
      <c r="B3731" t="s">
        <v>384</v>
      </c>
      <c r="C3731" t="s">
        <v>2337</v>
      </c>
      <c r="E3731">
        <v>2017</v>
      </c>
      <c r="F3731" s="10">
        <v>43100</v>
      </c>
      <c r="G3731" t="s">
        <v>489</v>
      </c>
      <c r="H3731" t="s">
        <v>474</v>
      </c>
      <c r="I3731" t="s">
        <v>463</v>
      </c>
      <c r="J3731">
        <v>57298000</v>
      </c>
      <c r="K3731">
        <v>57298000</v>
      </c>
    </row>
    <row r="3732" spans="1:11" x14ac:dyDescent="0.25">
      <c r="A3732">
        <v>8074</v>
      </c>
      <c r="B3732" t="s">
        <v>384</v>
      </c>
      <c r="C3732" t="s">
        <v>490</v>
      </c>
      <c r="E3732">
        <v>2017</v>
      </c>
      <c r="F3732" s="10">
        <v>43100</v>
      </c>
      <c r="G3732" t="s">
        <v>489</v>
      </c>
      <c r="H3732" t="s">
        <v>474</v>
      </c>
      <c r="I3732" t="s">
        <v>463</v>
      </c>
      <c r="J3732">
        <v>9455000</v>
      </c>
      <c r="K3732">
        <v>9455000</v>
      </c>
    </row>
    <row r="3733" spans="1:11" x14ac:dyDescent="0.25">
      <c r="A3733">
        <v>8074</v>
      </c>
      <c r="B3733" t="s">
        <v>384</v>
      </c>
      <c r="C3733" t="s">
        <v>434</v>
      </c>
      <c r="E3733">
        <v>2017</v>
      </c>
      <c r="F3733" s="10">
        <v>43100</v>
      </c>
      <c r="G3733" t="s">
        <v>489</v>
      </c>
      <c r="H3733" t="s">
        <v>474</v>
      </c>
      <c r="I3733" t="s">
        <v>463</v>
      </c>
      <c r="J3733">
        <v>64282000</v>
      </c>
      <c r="K3733">
        <v>64282000</v>
      </c>
    </row>
    <row r="3734" spans="1:11" x14ac:dyDescent="0.25">
      <c r="A3734">
        <v>8074</v>
      </c>
      <c r="B3734" t="s">
        <v>384</v>
      </c>
      <c r="C3734" t="s">
        <v>491</v>
      </c>
      <c r="E3734">
        <v>2017</v>
      </c>
      <c r="F3734" s="10">
        <v>43100</v>
      </c>
      <c r="G3734" t="s">
        <v>489</v>
      </c>
      <c r="H3734" t="s">
        <v>474</v>
      </c>
      <c r="I3734" t="s">
        <v>463</v>
      </c>
      <c r="J3734">
        <v>74326000</v>
      </c>
      <c r="K3734">
        <v>74326000</v>
      </c>
    </row>
    <row r="3735" spans="1:11" x14ac:dyDescent="0.25">
      <c r="A3735">
        <v>8080</v>
      </c>
      <c r="B3735" t="s">
        <v>405</v>
      </c>
      <c r="C3735" t="s">
        <v>436</v>
      </c>
      <c r="E3735">
        <v>2017</v>
      </c>
      <c r="F3735" s="10">
        <v>43100</v>
      </c>
      <c r="G3735" t="s">
        <v>489</v>
      </c>
      <c r="H3735" t="s">
        <v>474</v>
      </c>
      <c r="I3735" t="s">
        <v>463</v>
      </c>
      <c r="J3735">
        <v>216031000</v>
      </c>
      <c r="K3735">
        <v>216031000</v>
      </c>
    </row>
    <row r="3736" spans="1:11" x14ac:dyDescent="0.25">
      <c r="A3736">
        <v>8080</v>
      </c>
      <c r="B3736" t="s">
        <v>405</v>
      </c>
      <c r="C3736" t="s">
        <v>2336</v>
      </c>
      <c r="E3736">
        <v>2017</v>
      </c>
      <c r="F3736" s="10">
        <v>43100</v>
      </c>
      <c r="G3736" t="s">
        <v>489</v>
      </c>
      <c r="H3736" t="s">
        <v>474</v>
      </c>
      <c r="I3736" t="s">
        <v>463</v>
      </c>
      <c r="J3736">
        <v>176071000</v>
      </c>
      <c r="K3736">
        <v>176071000</v>
      </c>
    </row>
    <row r="3737" spans="1:11" x14ac:dyDescent="0.25">
      <c r="A3737">
        <v>8080</v>
      </c>
      <c r="B3737" t="s">
        <v>405</v>
      </c>
      <c r="C3737" t="s">
        <v>2337</v>
      </c>
      <c r="E3737">
        <v>2017</v>
      </c>
      <c r="F3737" s="10">
        <v>43100</v>
      </c>
      <c r="G3737" t="s">
        <v>489</v>
      </c>
      <c r="H3737" t="s">
        <v>474</v>
      </c>
      <c r="I3737" t="s">
        <v>463</v>
      </c>
      <c r="J3737">
        <v>120716000</v>
      </c>
      <c r="K3737">
        <v>120716000</v>
      </c>
    </row>
    <row r="3738" spans="1:11" x14ac:dyDescent="0.25">
      <c r="A3738">
        <v>8080</v>
      </c>
      <c r="B3738" t="s">
        <v>405</v>
      </c>
      <c r="C3738" t="s">
        <v>490</v>
      </c>
      <c r="E3738">
        <v>2017</v>
      </c>
      <c r="F3738" s="10">
        <v>43100</v>
      </c>
      <c r="G3738" t="s">
        <v>489</v>
      </c>
      <c r="H3738" t="s">
        <v>474</v>
      </c>
      <c r="I3738" t="s">
        <v>463</v>
      </c>
      <c r="J3738">
        <v>24979000</v>
      </c>
      <c r="K3738">
        <v>24979000</v>
      </c>
    </row>
    <row r="3739" spans="1:11" x14ac:dyDescent="0.25">
      <c r="A3739">
        <v>8080</v>
      </c>
      <c r="B3739" t="s">
        <v>405</v>
      </c>
      <c r="C3739" t="s">
        <v>434</v>
      </c>
      <c r="E3739">
        <v>2017</v>
      </c>
      <c r="F3739" s="10">
        <v>43100</v>
      </c>
      <c r="G3739" t="s">
        <v>489</v>
      </c>
      <c r="H3739" t="s">
        <v>474</v>
      </c>
      <c r="I3739" t="s">
        <v>463</v>
      </c>
      <c r="J3739">
        <v>69667000</v>
      </c>
      <c r="K3739">
        <v>69667000</v>
      </c>
    </row>
    <row r="3740" spans="1:11" x14ac:dyDescent="0.25">
      <c r="A3740">
        <v>8080</v>
      </c>
      <c r="B3740" t="s">
        <v>405</v>
      </c>
      <c r="C3740" t="s">
        <v>491</v>
      </c>
      <c r="E3740">
        <v>2017</v>
      </c>
      <c r="F3740" s="10">
        <v>43100</v>
      </c>
      <c r="G3740" t="s">
        <v>489</v>
      </c>
      <c r="H3740" t="s">
        <v>474</v>
      </c>
      <c r="I3740" t="s">
        <v>463</v>
      </c>
      <c r="J3740">
        <v>-669000</v>
      </c>
      <c r="K3740">
        <v>-669000</v>
      </c>
    </row>
    <row r="3741" spans="1:11" x14ac:dyDescent="0.25">
      <c r="A3741">
        <v>8087</v>
      </c>
      <c r="B3741" t="s">
        <v>430</v>
      </c>
      <c r="C3741" t="s">
        <v>436</v>
      </c>
      <c r="E3741">
        <v>2017</v>
      </c>
      <c r="F3741" s="10">
        <v>43100</v>
      </c>
      <c r="G3741" t="s">
        <v>489</v>
      </c>
      <c r="H3741" t="s">
        <v>474</v>
      </c>
      <c r="I3741" t="s">
        <v>463</v>
      </c>
      <c r="J3741">
        <v>779000000</v>
      </c>
      <c r="K3741">
        <v>779000000</v>
      </c>
    </row>
    <row r="3742" spans="1:11" x14ac:dyDescent="0.25">
      <c r="A3742">
        <v>8087</v>
      </c>
      <c r="B3742" t="s">
        <v>430</v>
      </c>
      <c r="C3742" t="s">
        <v>2336</v>
      </c>
      <c r="E3742">
        <v>2017</v>
      </c>
      <c r="F3742" s="10">
        <v>43100</v>
      </c>
      <c r="G3742" t="s">
        <v>489</v>
      </c>
      <c r="H3742" t="s">
        <v>474</v>
      </c>
      <c r="I3742" t="s">
        <v>463</v>
      </c>
      <c r="J3742">
        <v>4707000000</v>
      </c>
      <c r="K3742">
        <v>4707000000</v>
      </c>
    </row>
    <row r="3743" spans="1:11" x14ac:dyDescent="0.25">
      <c r="A3743">
        <v>8087</v>
      </c>
      <c r="B3743" t="s">
        <v>430</v>
      </c>
      <c r="C3743" t="s">
        <v>2337</v>
      </c>
      <c r="E3743">
        <v>2017</v>
      </c>
      <c r="F3743" s="10">
        <v>43100</v>
      </c>
      <c r="G3743" t="s">
        <v>489</v>
      </c>
      <c r="H3743" t="s">
        <v>474</v>
      </c>
      <c r="I3743" t="s">
        <v>463</v>
      </c>
      <c r="J3743">
        <v>331000000</v>
      </c>
      <c r="K3743">
        <v>331000000</v>
      </c>
    </row>
    <row r="3744" spans="1:11" x14ac:dyDescent="0.25">
      <c r="A3744">
        <v>8113</v>
      </c>
      <c r="B3744" t="s">
        <v>363</v>
      </c>
      <c r="C3744" t="s">
        <v>436</v>
      </c>
      <c r="E3744">
        <v>2017</v>
      </c>
      <c r="F3744" s="10">
        <v>43100</v>
      </c>
      <c r="G3744" t="s">
        <v>489</v>
      </c>
      <c r="H3744" t="s">
        <v>474</v>
      </c>
      <c r="I3744" t="s">
        <v>463</v>
      </c>
      <c r="J3744">
        <v>23542000</v>
      </c>
      <c r="K3744">
        <v>23542000</v>
      </c>
    </row>
    <row r="3745" spans="1:11" x14ac:dyDescent="0.25">
      <c r="A3745">
        <v>8113</v>
      </c>
      <c r="B3745" t="s">
        <v>363</v>
      </c>
      <c r="C3745" t="s">
        <v>2336</v>
      </c>
      <c r="E3745">
        <v>2017</v>
      </c>
      <c r="F3745" s="10">
        <v>43100</v>
      </c>
      <c r="G3745" t="s">
        <v>489</v>
      </c>
      <c r="H3745" t="s">
        <v>474</v>
      </c>
      <c r="I3745" t="s">
        <v>463</v>
      </c>
      <c r="J3745">
        <v>58156000</v>
      </c>
      <c r="K3745">
        <v>58156000</v>
      </c>
    </row>
    <row r="3746" spans="1:11" x14ac:dyDescent="0.25">
      <c r="A3746">
        <v>8113</v>
      </c>
      <c r="B3746" t="s">
        <v>363</v>
      </c>
      <c r="C3746" t="s">
        <v>2337</v>
      </c>
      <c r="E3746">
        <v>2017</v>
      </c>
      <c r="F3746" s="10">
        <v>43100</v>
      </c>
      <c r="G3746" t="s">
        <v>489</v>
      </c>
      <c r="H3746" t="s">
        <v>474</v>
      </c>
      <c r="I3746" t="s">
        <v>463</v>
      </c>
      <c r="J3746">
        <v>12350000</v>
      </c>
      <c r="K3746">
        <v>12350000</v>
      </c>
    </row>
    <row r="3747" spans="1:11" x14ac:dyDescent="0.25">
      <c r="A3747">
        <v>8113</v>
      </c>
      <c r="B3747" t="s">
        <v>363</v>
      </c>
      <c r="C3747" t="s">
        <v>490</v>
      </c>
      <c r="E3747">
        <v>2017</v>
      </c>
      <c r="F3747" s="10">
        <v>43100</v>
      </c>
      <c r="G3747" t="s">
        <v>489</v>
      </c>
      <c r="H3747" t="s">
        <v>474</v>
      </c>
      <c r="I3747" t="s">
        <v>463</v>
      </c>
      <c r="J3747">
        <v>-868000</v>
      </c>
      <c r="K3747">
        <v>-868000</v>
      </c>
    </row>
    <row r="3748" spans="1:11" x14ac:dyDescent="0.25">
      <c r="A3748">
        <v>8113</v>
      </c>
      <c r="B3748" t="s">
        <v>363</v>
      </c>
      <c r="C3748" t="s">
        <v>434</v>
      </c>
      <c r="E3748">
        <v>2017</v>
      </c>
      <c r="F3748" s="10">
        <v>43100</v>
      </c>
      <c r="G3748" t="s">
        <v>489</v>
      </c>
      <c r="H3748" t="s">
        <v>474</v>
      </c>
      <c r="I3748" t="s">
        <v>463</v>
      </c>
      <c r="J3748">
        <v>3666000</v>
      </c>
      <c r="K3748">
        <v>3666000</v>
      </c>
    </row>
    <row r="3749" spans="1:11" x14ac:dyDescent="0.25">
      <c r="A3749">
        <v>8113</v>
      </c>
      <c r="B3749" t="s">
        <v>363</v>
      </c>
      <c r="C3749" t="s">
        <v>491</v>
      </c>
      <c r="E3749">
        <v>2017</v>
      </c>
      <c r="F3749" s="10">
        <v>43100</v>
      </c>
      <c r="G3749" t="s">
        <v>489</v>
      </c>
      <c r="H3749" t="s">
        <v>474</v>
      </c>
      <c r="I3749" t="s">
        <v>463</v>
      </c>
      <c r="J3749">
        <v>8394000</v>
      </c>
      <c r="K3749">
        <v>8394000</v>
      </c>
    </row>
    <row r="3750" spans="1:11" x14ac:dyDescent="0.25">
      <c r="A3750">
        <v>8116</v>
      </c>
      <c r="B3750" t="s">
        <v>336</v>
      </c>
      <c r="C3750" t="s">
        <v>436</v>
      </c>
      <c r="E3750">
        <v>2017</v>
      </c>
      <c r="F3750" s="10">
        <v>43100</v>
      </c>
      <c r="G3750" t="s">
        <v>489</v>
      </c>
      <c r="H3750" t="s">
        <v>474</v>
      </c>
      <c r="I3750" t="s">
        <v>463</v>
      </c>
      <c r="J3750">
        <v>38868000</v>
      </c>
      <c r="K3750">
        <v>38868000</v>
      </c>
    </row>
    <row r="3751" spans="1:11" x14ac:dyDescent="0.25">
      <c r="A3751">
        <v>8116</v>
      </c>
      <c r="B3751" t="s">
        <v>336</v>
      </c>
      <c r="C3751" t="s">
        <v>2336</v>
      </c>
      <c r="E3751">
        <v>2017</v>
      </c>
      <c r="F3751" s="10">
        <v>43100</v>
      </c>
      <c r="G3751" t="s">
        <v>489</v>
      </c>
      <c r="H3751" t="s">
        <v>474</v>
      </c>
      <c r="I3751" t="s">
        <v>463</v>
      </c>
      <c r="J3751">
        <v>82235000</v>
      </c>
      <c r="K3751">
        <v>82235000</v>
      </c>
    </row>
    <row r="3752" spans="1:11" x14ac:dyDescent="0.25">
      <c r="A3752">
        <v>8116</v>
      </c>
      <c r="B3752" t="s">
        <v>336</v>
      </c>
      <c r="C3752" t="s">
        <v>2337</v>
      </c>
      <c r="E3752">
        <v>2017</v>
      </c>
      <c r="F3752" s="10">
        <v>43100</v>
      </c>
      <c r="G3752" t="s">
        <v>489</v>
      </c>
      <c r="H3752" t="s">
        <v>474</v>
      </c>
      <c r="I3752" t="s">
        <v>463</v>
      </c>
      <c r="J3752">
        <v>13983000</v>
      </c>
      <c r="K3752">
        <v>13983000</v>
      </c>
    </row>
    <row r="3753" spans="1:11" x14ac:dyDescent="0.25">
      <c r="A3753">
        <v>8116</v>
      </c>
      <c r="B3753" t="s">
        <v>336</v>
      </c>
      <c r="C3753" t="s">
        <v>490</v>
      </c>
      <c r="E3753">
        <v>2017</v>
      </c>
      <c r="F3753" s="10">
        <v>43100</v>
      </c>
      <c r="G3753" t="s">
        <v>489</v>
      </c>
      <c r="H3753" t="s">
        <v>474</v>
      </c>
      <c r="I3753" t="s">
        <v>463</v>
      </c>
      <c r="J3753">
        <v>6177000</v>
      </c>
      <c r="K3753">
        <v>6177000</v>
      </c>
    </row>
    <row r="3754" spans="1:11" x14ac:dyDescent="0.25">
      <c r="A3754">
        <v>8116</v>
      </c>
      <c r="B3754" t="s">
        <v>336</v>
      </c>
      <c r="C3754" t="s">
        <v>434</v>
      </c>
      <c r="E3754">
        <v>2017</v>
      </c>
      <c r="F3754" s="10">
        <v>43100</v>
      </c>
      <c r="G3754" t="s">
        <v>489</v>
      </c>
      <c r="H3754" t="s">
        <v>474</v>
      </c>
      <c r="I3754" t="s">
        <v>463</v>
      </c>
      <c r="J3754">
        <v>9555000</v>
      </c>
      <c r="K3754">
        <v>9555000</v>
      </c>
    </row>
    <row r="3755" spans="1:11" x14ac:dyDescent="0.25">
      <c r="A3755">
        <v>8116</v>
      </c>
      <c r="B3755" t="s">
        <v>336</v>
      </c>
      <c r="C3755" t="s">
        <v>491</v>
      </c>
      <c r="E3755">
        <v>2017</v>
      </c>
      <c r="F3755" s="10">
        <v>43100</v>
      </c>
      <c r="G3755" t="s">
        <v>489</v>
      </c>
      <c r="H3755" t="s">
        <v>474</v>
      </c>
      <c r="I3755" t="s">
        <v>463</v>
      </c>
      <c r="J3755">
        <v>9153000</v>
      </c>
      <c r="K3755">
        <v>9153000</v>
      </c>
    </row>
    <row r="3756" spans="1:11" x14ac:dyDescent="0.25">
      <c r="A3756">
        <v>8118</v>
      </c>
      <c r="B3756" t="s">
        <v>344</v>
      </c>
      <c r="C3756" t="s">
        <v>436</v>
      </c>
      <c r="E3756">
        <v>2017</v>
      </c>
      <c r="F3756" s="10">
        <v>43100</v>
      </c>
      <c r="G3756" t="s">
        <v>489</v>
      </c>
      <c r="H3756" t="s">
        <v>474</v>
      </c>
      <c r="I3756" t="s">
        <v>463</v>
      </c>
      <c r="J3756">
        <v>-12030000</v>
      </c>
      <c r="K3756">
        <v>-12030000</v>
      </c>
    </row>
    <row r="3757" spans="1:11" x14ac:dyDescent="0.25">
      <c r="A3757">
        <v>8118</v>
      </c>
      <c r="B3757" t="s">
        <v>344</v>
      </c>
      <c r="C3757" t="s">
        <v>2336</v>
      </c>
      <c r="E3757">
        <v>2017</v>
      </c>
      <c r="F3757" s="10">
        <v>43100</v>
      </c>
      <c r="G3757" t="s">
        <v>489</v>
      </c>
      <c r="H3757" t="s">
        <v>474</v>
      </c>
      <c r="I3757" t="s">
        <v>463</v>
      </c>
      <c r="J3757">
        <v>437000</v>
      </c>
      <c r="K3757">
        <v>437000</v>
      </c>
    </row>
    <row r="3758" spans="1:11" x14ac:dyDescent="0.25">
      <c r="A3758">
        <v>8118</v>
      </c>
      <c r="B3758" t="s">
        <v>344</v>
      </c>
      <c r="C3758" t="s">
        <v>2337</v>
      </c>
      <c r="E3758">
        <v>2017</v>
      </c>
      <c r="F3758" s="10">
        <v>43100</v>
      </c>
      <c r="G3758" t="s">
        <v>489</v>
      </c>
      <c r="H3758" t="s">
        <v>474</v>
      </c>
      <c r="I3758" t="s">
        <v>463</v>
      </c>
      <c r="J3758">
        <v>-33864000</v>
      </c>
      <c r="K3758">
        <v>-33864000</v>
      </c>
    </row>
    <row r="3759" spans="1:11" x14ac:dyDescent="0.25">
      <c r="A3759">
        <v>8118</v>
      </c>
      <c r="B3759" t="s">
        <v>344</v>
      </c>
      <c r="C3759" t="s">
        <v>490</v>
      </c>
      <c r="E3759">
        <v>2017</v>
      </c>
      <c r="F3759" s="10">
        <v>43100</v>
      </c>
      <c r="G3759" t="s">
        <v>489</v>
      </c>
      <c r="H3759" t="s">
        <v>474</v>
      </c>
      <c r="I3759" t="s">
        <v>463</v>
      </c>
      <c r="J3759">
        <v>17719000</v>
      </c>
      <c r="K3759">
        <v>17719000</v>
      </c>
    </row>
    <row r="3760" spans="1:11" x14ac:dyDescent="0.25">
      <c r="A3760">
        <v>8118</v>
      </c>
      <c r="B3760" t="s">
        <v>344</v>
      </c>
      <c r="C3760" t="s">
        <v>434</v>
      </c>
      <c r="E3760">
        <v>2017</v>
      </c>
      <c r="F3760" s="10">
        <v>43100</v>
      </c>
      <c r="G3760" t="s">
        <v>489</v>
      </c>
      <c r="H3760" t="s">
        <v>474</v>
      </c>
      <c r="I3760" t="s">
        <v>463</v>
      </c>
      <c r="J3760">
        <v>4111000</v>
      </c>
      <c r="K3760">
        <v>4111000</v>
      </c>
    </row>
    <row r="3761" spans="1:11" x14ac:dyDescent="0.25">
      <c r="A3761">
        <v>8118</v>
      </c>
      <c r="B3761" t="s">
        <v>344</v>
      </c>
      <c r="C3761" t="s">
        <v>491</v>
      </c>
      <c r="E3761">
        <v>2017</v>
      </c>
      <c r="F3761" s="10">
        <v>43100</v>
      </c>
      <c r="G3761" t="s">
        <v>489</v>
      </c>
      <c r="H3761" t="s">
        <v>474</v>
      </c>
      <c r="I3761" t="s">
        <v>463</v>
      </c>
      <c r="J3761">
        <v>4000</v>
      </c>
      <c r="K3761">
        <v>4000</v>
      </c>
    </row>
    <row r="3762" spans="1:11" x14ac:dyDescent="0.25">
      <c r="A3762">
        <v>8119</v>
      </c>
      <c r="B3762" t="s">
        <v>374</v>
      </c>
      <c r="C3762" t="s">
        <v>436</v>
      </c>
      <c r="E3762">
        <v>2017</v>
      </c>
      <c r="F3762" s="10">
        <v>43100</v>
      </c>
      <c r="G3762" t="s">
        <v>489</v>
      </c>
      <c r="H3762" t="s">
        <v>474</v>
      </c>
      <c r="I3762" t="s">
        <v>463</v>
      </c>
      <c r="J3762">
        <v>17210000</v>
      </c>
      <c r="K3762">
        <v>17210000</v>
      </c>
    </row>
    <row r="3763" spans="1:11" x14ac:dyDescent="0.25">
      <c r="A3763">
        <v>8119</v>
      </c>
      <c r="B3763" t="s">
        <v>374</v>
      </c>
      <c r="C3763" t="s">
        <v>2336</v>
      </c>
      <c r="E3763">
        <v>2017</v>
      </c>
      <c r="F3763" s="10">
        <v>43100</v>
      </c>
      <c r="G3763" t="s">
        <v>489</v>
      </c>
      <c r="H3763" t="s">
        <v>474</v>
      </c>
      <c r="I3763" t="s">
        <v>463</v>
      </c>
      <c r="J3763">
        <v>31208000</v>
      </c>
      <c r="K3763">
        <v>31208000</v>
      </c>
    </row>
    <row r="3764" spans="1:11" x14ac:dyDescent="0.25">
      <c r="A3764">
        <v>8119</v>
      </c>
      <c r="B3764" t="s">
        <v>374</v>
      </c>
      <c r="C3764" t="s">
        <v>2337</v>
      </c>
      <c r="E3764">
        <v>2017</v>
      </c>
      <c r="F3764" s="10">
        <v>43100</v>
      </c>
      <c r="G3764" t="s">
        <v>489</v>
      </c>
      <c r="H3764" t="s">
        <v>474</v>
      </c>
      <c r="I3764" t="s">
        <v>463</v>
      </c>
      <c r="J3764">
        <v>4551000</v>
      </c>
      <c r="K3764">
        <v>4551000</v>
      </c>
    </row>
    <row r="3765" spans="1:11" x14ac:dyDescent="0.25">
      <c r="A3765">
        <v>8119</v>
      </c>
      <c r="B3765" t="s">
        <v>374</v>
      </c>
      <c r="C3765" t="s">
        <v>490</v>
      </c>
      <c r="E3765">
        <v>2017</v>
      </c>
      <c r="F3765" s="10">
        <v>43100</v>
      </c>
      <c r="G3765" t="s">
        <v>489</v>
      </c>
      <c r="H3765" t="s">
        <v>474</v>
      </c>
      <c r="I3765" t="s">
        <v>463</v>
      </c>
      <c r="J3765">
        <v>5106000</v>
      </c>
      <c r="K3765">
        <v>5106000</v>
      </c>
    </row>
    <row r="3766" spans="1:11" x14ac:dyDescent="0.25">
      <c r="A3766">
        <v>8119</v>
      </c>
      <c r="B3766" t="s">
        <v>374</v>
      </c>
      <c r="C3766" t="s">
        <v>434</v>
      </c>
      <c r="E3766">
        <v>2017</v>
      </c>
      <c r="F3766" s="10">
        <v>43100</v>
      </c>
      <c r="G3766" t="s">
        <v>489</v>
      </c>
      <c r="H3766" t="s">
        <v>474</v>
      </c>
      <c r="I3766" t="s">
        <v>463</v>
      </c>
      <c r="J3766">
        <v>6952000</v>
      </c>
      <c r="K3766">
        <v>6952000</v>
      </c>
    </row>
    <row r="3767" spans="1:11" x14ac:dyDescent="0.25">
      <c r="A3767">
        <v>8119</v>
      </c>
      <c r="B3767" t="s">
        <v>374</v>
      </c>
      <c r="C3767" t="s">
        <v>491</v>
      </c>
      <c r="E3767">
        <v>2017</v>
      </c>
      <c r="F3767" s="10">
        <v>43100</v>
      </c>
      <c r="G3767" t="s">
        <v>489</v>
      </c>
      <c r="H3767" t="s">
        <v>474</v>
      </c>
      <c r="I3767" t="s">
        <v>463</v>
      </c>
      <c r="J3767">
        <v>601000</v>
      </c>
      <c r="K3767">
        <v>601000</v>
      </c>
    </row>
    <row r="3768" spans="1:11" x14ac:dyDescent="0.25">
      <c r="A3768">
        <v>8122</v>
      </c>
      <c r="B3768" t="s">
        <v>232</v>
      </c>
      <c r="C3768" t="s">
        <v>436</v>
      </c>
      <c r="E3768">
        <v>2017</v>
      </c>
      <c r="F3768" s="10">
        <v>43100</v>
      </c>
      <c r="G3768" t="s">
        <v>489</v>
      </c>
      <c r="H3768" t="s">
        <v>474</v>
      </c>
      <c r="I3768" t="s">
        <v>463</v>
      </c>
      <c r="J3768">
        <v>3228000000</v>
      </c>
      <c r="K3768">
        <v>3228000000</v>
      </c>
    </row>
    <row r="3769" spans="1:11" x14ac:dyDescent="0.25">
      <c r="A3769">
        <v>8122</v>
      </c>
      <c r="B3769" t="s">
        <v>232</v>
      </c>
      <c r="C3769" t="s">
        <v>2336</v>
      </c>
      <c r="E3769">
        <v>2017</v>
      </c>
      <c r="F3769" s="10">
        <v>43100</v>
      </c>
      <c r="G3769" t="s">
        <v>489</v>
      </c>
      <c r="H3769" t="s">
        <v>474</v>
      </c>
      <c r="I3769" t="s">
        <v>463</v>
      </c>
      <c r="J3769">
        <v>30440000000</v>
      </c>
      <c r="K3769">
        <v>30440000000</v>
      </c>
    </row>
    <row r="3770" spans="1:11" x14ac:dyDescent="0.25">
      <c r="A3770">
        <v>8122</v>
      </c>
      <c r="B3770" t="s">
        <v>232</v>
      </c>
      <c r="C3770" t="s">
        <v>2337</v>
      </c>
      <c r="E3770">
        <v>2017</v>
      </c>
      <c r="F3770" s="10">
        <v>43100</v>
      </c>
      <c r="G3770" t="s">
        <v>489</v>
      </c>
      <c r="H3770" t="s">
        <v>474</v>
      </c>
      <c r="I3770" t="s">
        <v>463</v>
      </c>
      <c r="J3770">
        <v>-1505000000</v>
      </c>
      <c r="K3770">
        <v>-1505000000</v>
      </c>
    </row>
    <row r="3771" spans="1:11" x14ac:dyDescent="0.25">
      <c r="A3771">
        <v>8122</v>
      </c>
      <c r="B3771" t="s">
        <v>232</v>
      </c>
      <c r="C3771" t="s">
        <v>490</v>
      </c>
      <c r="E3771">
        <v>2017</v>
      </c>
      <c r="F3771" s="10">
        <v>43100</v>
      </c>
      <c r="G3771" t="s">
        <v>489</v>
      </c>
      <c r="H3771" t="s">
        <v>474</v>
      </c>
      <c r="I3771" t="s">
        <v>463</v>
      </c>
      <c r="J3771">
        <v>566000000</v>
      </c>
      <c r="K3771">
        <v>566000000</v>
      </c>
    </row>
    <row r="3772" spans="1:11" x14ac:dyDescent="0.25">
      <c r="A3772">
        <v>8122</v>
      </c>
      <c r="B3772" t="s">
        <v>232</v>
      </c>
      <c r="C3772" t="s">
        <v>434</v>
      </c>
      <c r="E3772">
        <v>2017</v>
      </c>
      <c r="F3772" s="10">
        <v>43100</v>
      </c>
      <c r="G3772" t="s">
        <v>489</v>
      </c>
      <c r="H3772" t="s">
        <v>474</v>
      </c>
      <c r="I3772" t="s">
        <v>463</v>
      </c>
      <c r="J3772">
        <v>3837000000</v>
      </c>
      <c r="K3772">
        <v>3837000000</v>
      </c>
    </row>
    <row r="3773" spans="1:11" x14ac:dyDescent="0.25">
      <c r="A3773">
        <v>8122</v>
      </c>
      <c r="B3773" t="s">
        <v>232</v>
      </c>
      <c r="C3773" t="s">
        <v>491</v>
      </c>
      <c r="E3773">
        <v>2017</v>
      </c>
      <c r="F3773" s="10">
        <v>43100</v>
      </c>
      <c r="G3773" t="s">
        <v>489</v>
      </c>
      <c r="H3773" t="s">
        <v>474</v>
      </c>
      <c r="I3773" t="s">
        <v>463</v>
      </c>
      <c r="J3773">
        <v>330000000</v>
      </c>
      <c r="K3773">
        <v>330000000</v>
      </c>
    </row>
    <row r="3774" spans="1:11" x14ac:dyDescent="0.25">
      <c r="A3774">
        <v>8129</v>
      </c>
      <c r="B3774" t="s">
        <v>402</v>
      </c>
      <c r="C3774" t="s">
        <v>436</v>
      </c>
      <c r="E3774">
        <v>2017</v>
      </c>
      <c r="F3774" s="10">
        <v>43100</v>
      </c>
      <c r="G3774" t="s">
        <v>489</v>
      </c>
      <c r="H3774" t="s">
        <v>474</v>
      </c>
      <c r="I3774" t="s">
        <v>463</v>
      </c>
      <c r="J3774">
        <v>611000000</v>
      </c>
      <c r="K3774">
        <v>611000000</v>
      </c>
    </row>
    <row r="3775" spans="1:11" x14ac:dyDescent="0.25">
      <c r="A3775">
        <v>8129</v>
      </c>
      <c r="B3775" t="s">
        <v>402</v>
      </c>
      <c r="C3775" t="s">
        <v>2336</v>
      </c>
      <c r="E3775">
        <v>2017</v>
      </c>
      <c r="F3775" s="10">
        <v>43100</v>
      </c>
      <c r="G3775" t="s">
        <v>489</v>
      </c>
      <c r="H3775" t="s">
        <v>474</v>
      </c>
      <c r="I3775" t="s">
        <v>463</v>
      </c>
      <c r="J3775">
        <v>7304000000</v>
      </c>
      <c r="K3775">
        <v>7304000000</v>
      </c>
    </row>
    <row r="3776" spans="1:11" x14ac:dyDescent="0.25">
      <c r="A3776">
        <v>8129</v>
      </c>
      <c r="B3776" t="s">
        <v>402</v>
      </c>
      <c r="C3776" t="s">
        <v>2337</v>
      </c>
      <c r="E3776">
        <v>2017</v>
      </c>
      <c r="F3776" s="10">
        <v>43100</v>
      </c>
      <c r="G3776" t="s">
        <v>489</v>
      </c>
      <c r="H3776" t="s">
        <v>474</v>
      </c>
      <c r="I3776" t="s">
        <v>463</v>
      </c>
      <c r="J3776">
        <v>-236000000</v>
      </c>
      <c r="K3776">
        <v>-236000000</v>
      </c>
    </row>
    <row r="3777" spans="1:11" x14ac:dyDescent="0.25">
      <c r="A3777">
        <v>8163</v>
      </c>
      <c r="B3777" t="s">
        <v>388</v>
      </c>
      <c r="C3777" t="s">
        <v>436</v>
      </c>
      <c r="E3777">
        <v>2017</v>
      </c>
      <c r="F3777" s="10">
        <v>43100</v>
      </c>
      <c r="G3777" t="s">
        <v>489</v>
      </c>
      <c r="H3777" t="s">
        <v>474</v>
      </c>
      <c r="I3777" t="s">
        <v>463</v>
      </c>
      <c r="J3777">
        <v>80084000</v>
      </c>
      <c r="K3777">
        <v>80084000</v>
      </c>
    </row>
    <row r="3778" spans="1:11" x14ac:dyDescent="0.25">
      <c r="A3778">
        <v>8163</v>
      </c>
      <c r="B3778" t="s">
        <v>388</v>
      </c>
      <c r="C3778" t="s">
        <v>2336</v>
      </c>
      <c r="E3778">
        <v>2017</v>
      </c>
      <c r="F3778" s="10">
        <v>43100</v>
      </c>
      <c r="G3778" t="s">
        <v>489</v>
      </c>
      <c r="H3778" t="s">
        <v>474</v>
      </c>
      <c r="I3778" t="s">
        <v>463</v>
      </c>
      <c r="J3778">
        <v>515033000</v>
      </c>
      <c r="K3778">
        <v>515033000</v>
      </c>
    </row>
    <row r="3779" spans="1:11" x14ac:dyDescent="0.25">
      <c r="A3779">
        <v>8163</v>
      </c>
      <c r="B3779" t="s">
        <v>388</v>
      </c>
      <c r="C3779" t="s">
        <v>2337</v>
      </c>
      <c r="E3779">
        <v>2017</v>
      </c>
      <c r="F3779" s="10">
        <v>43100</v>
      </c>
      <c r="G3779" t="s">
        <v>489</v>
      </c>
      <c r="H3779" t="s">
        <v>474</v>
      </c>
      <c r="I3779" t="s">
        <v>463</v>
      </c>
      <c r="J3779">
        <v>31092000</v>
      </c>
      <c r="K3779">
        <v>31092000</v>
      </c>
    </row>
    <row r="3780" spans="1:11" x14ac:dyDescent="0.25">
      <c r="A3780">
        <v>8163</v>
      </c>
      <c r="B3780" t="s">
        <v>388</v>
      </c>
      <c r="C3780" t="s">
        <v>490</v>
      </c>
      <c r="E3780">
        <v>2017</v>
      </c>
      <c r="F3780" s="10">
        <v>43100</v>
      </c>
      <c r="G3780" t="s">
        <v>489</v>
      </c>
      <c r="H3780" t="s">
        <v>474</v>
      </c>
      <c r="I3780" t="s">
        <v>463</v>
      </c>
      <c r="J3780">
        <v>3547000</v>
      </c>
      <c r="K3780">
        <v>3547000</v>
      </c>
    </row>
    <row r="3781" spans="1:11" x14ac:dyDescent="0.25">
      <c r="A3781">
        <v>8163</v>
      </c>
      <c r="B3781" t="s">
        <v>388</v>
      </c>
      <c r="C3781" t="s">
        <v>434</v>
      </c>
      <c r="E3781">
        <v>2017</v>
      </c>
      <c r="F3781" s="10">
        <v>43100</v>
      </c>
      <c r="G3781" t="s">
        <v>489</v>
      </c>
      <c r="H3781" t="s">
        <v>474</v>
      </c>
      <c r="I3781" t="s">
        <v>463</v>
      </c>
      <c r="J3781">
        <v>19375000</v>
      </c>
      <c r="K3781">
        <v>19375000</v>
      </c>
    </row>
    <row r="3782" spans="1:11" x14ac:dyDescent="0.25">
      <c r="A3782">
        <v>8163</v>
      </c>
      <c r="B3782" t="s">
        <v>388</v>
      </c>
      <c r="C3782" t="s">
        <v>491</v>
      </c>
      <c r="E3782">
        <v>2017</v>
      </c>
      <c r="F3782" s="10">
        <v>43100</v>
      </c>
      <c r="G3782" t="s">
        <v>489</v>
      </c>
      <c r="H3782" t="s">
        <v>474</v>
      </c>
      <c r="I3782" t="s">
        <v>463</v>
      </c>
      <c r="J3782">
        <v>26070000</v>
      </c>
      <c r="K3782">
        <v>26070000</v>
      </c>
    </row>
    <row r="3783" spans="1:11" x14ac:dyDescent="0.25">
      <c r="A3783">
        <v>8174</v>
      </c>
      <c r="B3783" t="s">
        <v>419</v>
      </c>
      <c r="C3783" t="s">
        <v>436</v>
      </c>
      <c r="E3783">
        <v>2017</v>
      </c>
      <c r="F3783" s="10">
        <v>43100</v>
      </c>
      <c r="G3783" t="s">
        <v>489</v>
      </c>
      <c r="H3783" t="s">
        <v>474</v>
      </c>
      <c r="I3783" t="s">
        <v>463</v>
      </c>
      <c r="J3783">
        <v>181600000</v>
      </c>
      <c r="K3783">
        <v>181600000</v>
      </c>
    </row>
    <row r="3784" spans="1:11" x14ac:dyDescent="0.25">
      <c r="A3784">
        <v>8174</v>
      </c>
      <c r="B3784" t="s">
        <v>419</v>
      </c>
      <c r="C3784" t="s">
        <v>2336</v>
      </c>
      <c r="E3784">
        <v>2017</v>
      </c>
      <c r="F3784" s="10">
        <v>43100</v>
      </c>
      <c r="G3784" t="s">
        <v>489</v>
      </c>
      <c r="H3784" t="s">
        <v>474</v>
      </c>
      <c r="I3784" t="s">
        <v>463</v>
      </c>
      <c r="J3784">
        <v>1951500000</v>
      </c>
      <c r="K3784">
        <v>1951500000</v>
      </c>
    </row>
    <row r="3785" spans="1:11" x14ac:dyDescent="0.25">
      <c r="A3785">
        <v>8174</v>
      </c>
      <c r="B3785" t="s">
        <v>419</v>
      </c>
      <c r="C3785" t="s">
        <v>2337</v>
      </c>
      <c r="E3785">
        <v>2017</v>
      </c>
      <c r="F3785" s="10">
        <v>43100</v>
      </c>
      <c r="G3785" t="s">
        <v>489</v>
      </c>
      <c r="H3785" t="s">
        <v>474</v>
      </c>
      <c r="I3785" t="s">
        <v>463</v>
      </c>
      <c r="J3785">
        <v>46800000</v>
      </c>
      <c r="K3785">
        <v>46800000</v>
      </c>
    </row>
    <row r="3786" spans="1:11" x14ac:dyDescent="0.25">
      <c r="A3786">
        <v>8174</v>
      </c>
      <c r="B3786" t="s">
        <v>419</v>
      </c>
      <c r="C3786" t="s">
        <v>490</v>
      </c>
      <c r="E3786">
        <v>2017</v>
      </c>
      <c r="F3786" s="10">
        <v>43100</v>
      </c>
      <c r="G3786" t="s">
        <v>489</v>
      </c>
      <c r="H3786" t="s">
        <v>474</v>
      </c>
      <c r="I3786" t="s">
        <v>463</v>
      </c>
      <c r="J3786">
        <v>62500000</v>
      </c>
      <c r="K3786">
        <v>62500000</v>
      </c>
    </row>
    <row r="3787" spans="1:11" x14ac:dyDescent="0.25">
      <c r="A3787">
        <v>8174</v>
      </c>
      <c r="B3787" t="s">
        <v>419</v>
      </c>
      <c r="C3787" t="s">
        <v>434</v>
      </c>
      <c r="E3787">
        <v>2017</v>
      </c>
      <c r="F3787" s="10">
        <v>43100</v>
      </c>
      <c r="G3787" t="s">
        <v>489</v>
      </c>
      <c r="H3787" t="s">
        <v>474</v>
      </c>
      <c r="I3787" t="s">
        <v>463</v>
      </c>
      <c r="J3787">
        <v>61200000</v>
      </c>
      <c r="K3787">
        <v>61200000</v>
      </c>
    </row>
    <row r="3788" spans="1:11" x14ac:dyDescent="0.25">
      <c r="A3788">
        <v>8174</v>
      </c>
      <c r="B3788" t="s">
        <v>419</v>
      </c>
      <c r="C3788" t="s">
        <v>491</v>
      </c>
      <c r="E3788">
        <v>2017</v>
      </c>
      <c r="F3788" s="10">
        <v>43100</v>
      </c>
      <c r="G3788" t="s">
        <v>489</v>
      </c>
      <c r="H3788" t="s">
        <v>474</v>
      </c>
      <c r="I3788" t="s">
        <v>463</v>
      </c>
      <c r="J3788">
        <v>11100000</v>
      </c>
      <c r="K3788">
        <v>11100000</v>
      </c>
    </row>
    <row r="3789" spans="1:11" x14ac:dyDescent="0.25">
      <c r="A3789">
        <v>8189</v>
      </c>
      <c r="B3789" t="s">
        <v>427</v>
      </c>
      <c r="C3789" t="s">
        <v>436</v>
      </c>
      <c r="E3789">
        <v>2017</v>
      </c>
      <c r="F3789" s="10">
        <v>43100</v>
      </c>
      <c r="G3789" t="s">
        <v>489</v>
      </c>
      <c r="H3789" t="s">
        <v>474</v>
      </c>
      <c r="I3789" t="s">
        <v>463</v>
      </c>
      <c r="J3789">
        <v>214400000</v>
      </c>
      <c r="K3789">
        <v>214400000</v>
      </c>
    </row>
    <row r="3790" spans="1:11" x14ac:dyDescent="0.25">
      <c r="A3790">
        <v>8189</v>
      </c>
      <c r="B3790" t="s">
        <v>427</v>
      </c>
      <c r="C3790" t="s">
        <v>2336</v>
      </c>
      <c r="E3790">
        <v>2017</v>
      </c>
      <c r="F3790" s="10">
        <v>43100</v>
      </c>
      <c r="G3790" t="s">
        <v>489</v>
      </c>
      <c r="H3790" t="s">
        <v>474</v>
      </c>
      <c r="I3790" t="s">
        <v>463</v>
      </c>
      <c r="J3790">
        <v>1456700000</v>
      </c>
      <c r="K3790">
        <v>1456700000</v>
      </c>
    </row>
    <row r="3791" spans="1:11" x14ac:dyDescent="0.25">
      <c r="A3791">
        <v>8189</v>
      </c>
      <c r="B3791" t="s">
        <v>427</v>
      </c>
      <c r="C3791" t="s">
        <v>2337</v>
      </c>
      <c r="E3791">
        <v>2017</v>
      </c>
      <c r="F3791" s="10">
        <v>43100</v>
      </c>
      <c r="G3791" t="s">
        <v>489</v>
      </c>
      <c r="H3791" t="s">
        <v>474</v>
      </c>
      <c r="I3791" t="s">
        <v>463</v>
      </c>
      <c r="J3791">
        <v>73100000</v>
      </c>
      <c r="K3791">
        <v>73100000</v>
      </c>
    </row>
    <row r="3792" spans="1:11" x14ac:dyDescent="0.25">
      <c r="A3792">
        <v>8189</v>
      </c>
      <c r="B3792" t="s">
        <v>427</v>
      </c>
      <c r="C3792" t="s">
        <v>490</v>
      </c>
      <c r="E3792">
        <v>2017</v>
      </c>
      <c r="F3792" s="10">
        <v>43100</v>
      </c>
      <c r="G3792" t="s">
        <v>489</v>
      </c>
      <c r="H3792" t="s">
        <v>474</v>
      </c>
      <c r="I3792" t="s">
        <v>463</v>
      </c>
      <c r="J3792">
        <v>19100000</v>
      </c>
      <c r="K3792">
        <v>19100000</v>
      </c>
    </row>
    <row r="3793" spans="1:11" x14ac:dyDescent="0.25">
      <c r="A3793">
        <v>8189</v>
      </c>
      <c r="B3793" t="s">
        <v>427</v>
      </c>
      <c r="C3793" t="s">
        <v>434</v>
      </c>
      <c r="E3793">
        <v>2017</v>
      </c>
      <c r="F3793" s="10">
        <v>43100</v>
      </c>
      <c r="G3793" t="s">
        <v>489</v>
      </c>
      <c r="H3793" t="s">
        <v>474</v>
      </c>
      <c r="I3793" t="s">
        <v>463</v>
      </c>
      <c r="J3793">
        <v>52200000</v>
      </c>
      <c r="K3793">
        <v>52200000</v>
      </c>
    </row>
    <row r="3794" spans="1:11" x14ac:dyDescent="0.25">
      <c r="A3794">
        <v>8189</v>
      </c>
      <c r="B3794" t="s">
        <v>427</v>
      </c>
      <c r="C3794" t="s">
        <v>491</v>
      </c>
      <c r="E3794">
        <v>2017</v>
      </c>
      <c r="F3794" s="10">
        <v>43100</v>
      </c>
      <c r="G3794" t="s">
        <v>489</v>
      </c>
      <c r="H3794" t="s">
        <v>474</v>
      </c>
      <c r="I3794" t="s">
        <v>463</v>
      </c>
      <c r="J3794">
        <v>70000000</v>
      </c>
      <c r="K3794">
        <v>70000000</v>
      </c>
    </row>
    <row r="3795" spans="1:11" x14ac:dyDescent="0.25">
      <c r="A3795">
        <v>8190</v>
      </c>
      <c r="B3795" t="s">
        <v>416</v>
      </c>
      <c r="C3795" t="s">
        <v>2336</v>
      </c>
      <c r="E3795">
        <v>2017</v>
      </c>
      <c r="F3795" s="10">
        <v>43100</v>
      </c>
      <c r="G3795" t="s">
        <v>489</v>
      </c>
      <c r="H3795" t="s">
        <v>474</v>
      </c>
      <c r="I3795" t="s">
        <v>463</v>
      </c>
      <c r="J3795">
        <v>1800000000</v>
      </c>
      <c r="K3795">
        <v>1800000000</v>
      </c>
    </row>
    <row r="3796" spans="1:11" x14ac:dyDescent="0.25">
      <c r="A3796">
        <v>8203</v>
      </c>
      <c r="B3796" t="s">
        <v>150</v>
      </c>
      <c r="C3796" t="s">
        <v>436</v>
      </c>
      <c r="E3796">
        <v>2017</v>
      </c>
      <c r="F3796" s="10">
        <v>43100</v>
      </c>
      <c r="G3796" t="s">
        <v>489</v>
      </c>
      <c r="H3796" t="s">
        <v>474</v>
      </c>
      <c r="I3796" t="s">
        <v>463</v>
      </c>
      <c r="J3796">
        <v>9060000</v>
      </c>
      <c r="K3796">
        <v>9060000</v>
      </c>
    </row>
    <row r="3797" spans="1:11" x14ac:dyDescent="0.25">
      <c r="A3797">
        <v>8203</v>
      </c>
      <c r="B3797" t="s">
        <v>150</v>
      </c>
      <c r="C3797" t="s">
        <v>2336</v>
      </c>
      <c r="E3797">
        <v>2017</v>
      </c>
      <c r="F3797" s="10">
        <v>43100</v>
      </c>
      <c r="G3797" t="s">
        <v>489</v>
      </c>
      <c r="H3797" t="s">
        <v>474</v>
      </c>
      <c r="I3797" t="s">
        <v>463</v>
      </c>
      <c r="J3797">
        <v>112269000</v>
      </c>
      <c r="K3797">
        <v>112269000</v>
      </c>
    </row>
    <row r="3798" spans="1:11" x14ac:dyDescent="0.25">
      <c r="A3798">
        <v>8203</v>
      </c>
      <c r="B3798" t="s">
        <v>150</v>
      </c>
      <c r="C3798" t="s">
        <v>2337</v>
      </c>
      <c r="E3798">
        <v>2017</v>
      </c>
      <c r="F3798" s="10">
        <v>43100</v>
      </c>
      <c r="G3798" t="s">
        <v>489</v>
      </c>
      <c r="H3798" t="s">
        <v>474</v>
      </c>
      <c r="I3798" t="s">
        <v>463</v>
      </c>
      <c r="J3798">
        <v>4148000</v>
      </c>
      <c r="K3798">
        <v>4148000</v>
      </c>
    </row>
    <row r="3799" spans="1:11" x14ac:dyDescent="0.25">
      <c r="A3799">
        <v>8203</v>
      </c>
      <c r="B3799" t="s">
        <v>150</v>
      </c>
      <c r="C3799" t="s">
        <v>490</v>
      </c>
      <c r="E3799">
        <v>2017</v>
      </c>
      <c r="F3799" s="10">
        <v>43100</v>
      </c>
      <c r="G3799" t="s">
        <v>489</v>
      </c>
      <c r="H3799" t="s">
        <v>474</v>
      </c>
      <c r="I3799" t="s">
        <v>463</v>
      </c>
      <c r="J3799">
        <v>520000</v>
      </c>
      <c r="K3799">
        <v>520000</v>
      </c>
    </row>
    <row r="3800" spans="1:11" x14ac:dyDescent="0.25">
      <c r="A3800">
        <v>8203</v>
      </c>
      <c r="B3800" t="s">
        <v>150</v>
      </c>
      <c r="C3800" t="s">
        <v>434</v>
      </c>
      <c r="E3800">
        <v>2017</v>
      </c>
      <c r="F3800" s="10">
        <v>43100</v>
      </c>
      <c r="G3800" t="s">
        <v>489</v>
      </c>
      <c r="H3800" t="s">
        <v>474</v>
      </c>
      <c r="I3800" t="s">
        <v>463</v>
      </c>
      <c r="J3800">
        <v>3460000</v>
      </c>
      <c r="K3800">
        <v>3460000</v>
      </c>
    </row>
    <row r="3801" spans="1:11" x14ac:dyDescent="0.25">
      <c r="A3801">
        <v>8203</v>
      </c>
      <c r="B3801" t="s">
        <v>150</v>
      </c>
      <c r="C3801" t="s">
        <v>491</v>
      </c>
      <c r="E3801">
        <v>2017</v>
      </c>
      <c r="F3801" s="10">
        <v>43100</v>
      </c>
      <c r="G3801" t="s">
        <v>489</v>
      </c>
      <c r="H3801" t="s">
        <v>474</v>
      </c>
      <c r="I3801" t="s">
        <v>463</v>
      </c>
      <c r="J3801">
        <v>932000</v>
      </c>
      <c r="K3801">
        <v>932000</v>
      </c>
    </row>
    <row r="3802" spans="1:11" x14ac:dyDescent="0.25">
      <c r="A3802">
        <v>8235</v>
      </c>
      <c r="B3802" t="s">
        <v>3640</v>
      </c>
      <c r="C3802" t="s">
        <v>436</v>
      </c>
      <c r="E3802">
        <v>2017</v>
      </c>
      <c r="F3802" s="10">
        <v>43100</v>
      </c>
      <c r="G3802" t="s">
        <v>489</v>
      </c>
      <c r="H3802" t="s">
        <v>474</v>
      </c>
      <c r="I3802" t="s">
        <v>463</v>
      </c>
      <c r="J3802">
        <v>4528000000</v>
      </c>
      <c r="K3802">
        <v>4528000000</v>
      </c>
    </row>
    <row r="3803" spans="1:11" x14ac:dyDescent="0.25">
      <c r="A3803">
        <v>8235</v>
      </c>
      <c r="B3803" t="s">
        <v>3640</v>
      </c>
      <c r="C3803" t="s">
        <v>2336</v>
      </c>
      <c r="E3803">
        <v>2017</v>
      </c>
      <c r="F3803" s="10">
        <v>43100</v>
      </c>
      <c r="G3803" t="s">
        <v>489</v>
      </c>
      <c r="H3803" t="s">
        <v>474</v>
      </c>
      <c r="I3803" t="s">
        <v>463</v>
      </c>
      <c r="J3803">
        <v>20404000000</v>
      </c>
      <c r="K3803">
        <v>20404000000</v>
      </c>
    </row>
    <row r="3804" spans="1:11" x14ac:dyDescent="0.25">
      <c r="A3804">
        <v>8235</v>
      </c>
      <c r="B3804" t="s">
        <v>3640</v>
      </c>
      <c r="C3804" t="s">
        <v>2337</v>
      </c>
      <c r="E3804">
        <v>2017</v>
      </c>
      <c r="F3804" s="10">
        <v>43100</v>
      </c>
      <c r="G3804" t="s">
        <v>489</v>
      </c>
      <c r="H3804" t="s">
        <v>474</v>
      </c>
      <c r="I3804" t="s">
        <v>463</v>
      </c>
      <c r="J3804">
        <v>2986000000</v>
      </c>
      <c r="K3804">
        <v>2986000000</v>
      </c>
    </row>
    <row r="3805" spans="1:11" x14ac:dyDescent="0.25">
      <c r="A3805">
        <v>8235</v>
      </c>
      <c r="B3805" t="s">
        <v>3640</v>
      </c>
      <c r="C3805" t="s">
        <v>490</v>
      </c>
      <c r="E3805">
        <v>2017</v>
      </c>
      <c r="F3805" s="10">
        <v>43100</v>
      </c>
      <c r="G3805" t="s">
        <v>489</v>
      </c>
      <c r="H3805" t="s">
        <v>474</v>
      </c>
      <c r="I3805" t="s">
        <v>463</v>
      </c>
      <c r="J3805">
        <v>246000000</v>
      </c>
      <c r="K3805">
        <v>246000000</v>
      </c>
    </row>
    <row r="3806" spans="1:11" x14ac:dyDescent="0.25">
      <c r="A3806">
        <v>8235</v>
      </c>
      <c r="B3806" t="s">
        <v>3640</v>
      </c>
      <c r="C3806" t="s">
        <v>434</v>
      </c>
      <c r="E3806">
        <v>2017</v>
      </c>
      <c r="F3806" s="10">
        <v>43100</v>
      </c>
      <c r="G3806" t="s">
        <v>489</v>
      </c>
      <c r="H3806" t="s">
        <v>474</v>
      </c>
      <c r="I3806" t="s">
        <v>463</v>
      </c>
      <c r="J3806">
        <v>914000000</v>
      </c>
      <c r="K3806">
        <v>914000000</v>
      </c>
    </row>
    <row r="3807" spans="1:11" x14ac:dyDescent="0.25">
      <c r="A3807">
        <v>8235</v>
      </c>
      <c r="B3807" t="s">
        <v>3640</v>
      </c>
      <c r="C3807" t="s">
        <v>491</v>
      </c>
      <c r="E3807">
        <v>2017</v>
      </c>
      <c r="F3807" s="10">
        <v>43100</v>
      </c>
      <c r="G3807" t="s">
        <v>489</v>
      </c>
      <c r="H3807" t="s">
        <v>474</v>
      </c>
      <c r="I3807" t="s">
        <v>463</v>
      </c>
      <c r="J3807">
        <v>382000000</v>
      </c>
      <c r="K3807">
        <v>382000000</v>
      </c>
    </row>
    <row r="3808" spans="1:11" x14ac:dyDescent="0.25">
      <c r="A3808">
        <v>8327</v>
      </c>
      <c r="B3808" t="s">
        <v>381</v>
      </c>
      <c r="C3808" t="s">
        <v>436</v>
      </c>
      <c r="E3808">
        <v>2017</v>
      </c>
      <c r="F3808" s="10">
        <v>43100</v>
      </c>
      <c r="G3808" t="s">
        <v>489</v>
      </c>
      <c r="H3808" t="s">
        <v>474</v>
      </c>
      <c r="I3808" t="s">
        <v>463</v>
      </c>
      <c r="J3808">
        <v>8290000000</v>
      </c>
      <c r="K3808">
        <v>8290000000</v>
      </c>
    </row>
    <row r="3809" spans="1:11" x14ac:dyDescent="0.25">
      <c r="A3809">
        <v>8327</v>
      </c>
      <c r="B3809" t="s">
        <v>381</v>
      </c>
      <c r="C3809" t="s">
        <v>2336</v>
      </c>
      <c r="E3809">
        <v>2017</v>
      </c>
      <c r="F3809" s="10">
        <v>43100</v>
      </c>
      <c r="G3809" t="s">
        <v>489</v>
      </c>
      <c r="H3809" t="s">
        <v>474</v>
      </c>
      <c r="I3809" t="s">
        <v>463</v>
      </c>
      <c r="J3809">
        <v>40534000000</v>
      </c>
      <c r="K3809">
        <v>40534000000</v>
      </c>
    </row>
    <row r="3810" spans="1:11" x14ac:dyDescent="0.25">
      <c r="A3810">
        <v>8327</v>
      </c>
      <c r="B3810" t="s">
        <v>381</v>
      </c>
      <c r="C3810" t="s">
        <v>2337</v>
      </c>
      <c r="E3810">
        <v>2017</v>
      </c>
      <c r="F3810" s="10">
        <v>43100</v>
      </c>
      <c r="G3810" t="s">
        <v>489</v>
      </c>
      <c r="H3810" t="s">
        <v>474</v>
      </c>
      <c r="I3810" t="s">
        <v>463</v>
      </c>
      <c r="J3810">
        <v>1655000000</v>
      </c>
      <c r="K3810">
        <v>1655000000</v>
      </c>
    </row>
    <row r="3811" spans="1:11" x14ac:dyDescent="0.25">
      <c r="A3811">
        <v>8327</v>
      </c>
      <c r="B3811" t="s">
        <v>381</v>
      </c>
      <c r="C3811" t="s">
        <v>490</v>
      </c>
      <c r="E3811">
        <v>2017</v>
      </c>
      <c r="F3811" s="10">
        <v>43100</v>
      </c>
      <c r="G3811" t="s">
        <v>489</v>
      </c>
      <c r="H3811" t="s">
        <v>474</v>
      </c>
      <c r="I3811" t="s">
        <v>463</v>
      </c>
      <c r="J3811">
        <v>316000000</v>
      </c>
      <c r="K3811">
        <v>316000000</v>
      </c>
    </row>
    <row r="3812" spans="1:11" x14ac:dyDescent="0.25">
      <c r="A3812">
        <v>8327</v>
      </c>
      <c r="B3812" t="s">
        <v>381</v>
      </c>
      <c r="C3812" t="s">
        <v>434</v>
      </c>
      <c r="E3812">
        <v>2017</v>
      </c>
      <c r="F3812" s="10">
        <v>43100</v>
      </c>
      <c r="G3812" t="s">
        <v>489</v>
      </c>
      <c r="H3812" t="s">
        <v>474</v>
      </c>
      <c r="I3812" t="s">
        <v>463</v>
      </c>
      <c r="J3812">
        <v>1115000000</v>
      </c>
      <c r="K3812">
        <v>1115000000</v>
      </c>
    </row>
    <row r="3813" spans="1:11" x14ac:dyDescent="0.25">
      <c r="A3813">
        <v>8327</v>
      </c>
      <c r="B3813" t="s">
        <v>381</v>
      </c>
      <c r="C3813" t="s">
        <v>491</v>
      </c>
      <c r="E3813">
        <v>2017</v>
      </c>
      <c r="F3813" s="10">
        <v>43100</v>
      </c>
      <c r="G3813" t="s">
        <v>489</v>
      </c>
      <c r="H3813" t="s">
        <v>474</v>
      </c>
      <c r="I3813" t="s">
        <v>463</v>
      </c>
      <c r="J3813">
        <v>5204000000</v>
      </c>
      <c r="K3813">
        <v>5204000000</v>
      </c>
    </row>
    <row r="3814" spans="1:11" x14ac:dyDescent="0.25">
      <c r="A3814">
        <v>8329</v>
      </c>
      <c r="B3814" t="s">
        <v>334</v>
      </c>
      <c r="C3814" t="s">
        <v>436</v>
      </c>
      <c r="E3814">
        <v>2017</v>
      </c>
      <c r="F3814" s="10">
        <v>43100</v>
      </c>
      <c r="G3814" t="s">
        <v>489</v>
      </c>
      <c r="H3814" t="s">
        <v>474</v>
      </c>
      <c r="I3814" t="s">
        <v>463</v>
      </c>
      <c r="J3814">
        <v>18168000</v>
      </c>
      <c r="K3814">
        <v>18168000</v>
      </c>
    </row>
    <row r="3815" spans="1:11" x14ac:dyDescent="0.25">
      <c r="A3815">
        <v>8329</v>
      </c>
      <c r="B3815" t="s">
        <v>334</v>
      </c>
      <c r="C3815" t="s">
        <v>2336</v>
      </c>
      <c r="E3815">
        <v>2017</v>
      </c>
      <c r="F3815" s="10">
        <v>43100</v>
      </c>
      <c r="G3815" t="s">
        <v>489</v>
      </c>
      <c r="H3815" t="s">
        <v>474</v>
      </c>
      <c r="I3815" t="s">
        <v>463</v>
      </c>
      <c r="J3815">
        <v>121151000</v>
      </c>
      <c r="K3815">
        <v>121151000</v>
      </c>
    </row>
    <row r="3816" spans="1:11" x14ac:dyDescent="0.25">
      <c r="A3816">
        <v>8329</v>
      </c>
      <c r="B3816" t="s">
        <v>334</v>
      </c>
      <c r="C3816" t="s">
        <v>2337</v>
      </c>
      <c r="E3816">
        <v>2017</v>
      </c>
      <c r="F3816" s="10">
        <v>43100</v>
      </c>
      <c r="G3816" t="s">
        <v>489</v>
      </c>
      <c r="H3816" t="s">
        <v>474</v>
      </c>
      <c r="I3816" t="s">
        <v>463</v>
      </c>
      <c r="J3816">
        <v>-25794000</v>
      </c>
      <c r="K3816">
        <v>-25794000</v>
      </c>
    </row>
    <row r="3817" spans="1:11" x14ac:dyDescent="0.25">
      <c r="A3817">
        <v>8329</v>
      </c>
      <c r="B3817" t="s">
        <v>334</v>
      </c>
      <c r="C3817" t="s">
        <v>490</v>
      </c>
      <c r="E3817">
        <v>2017</v>
      </c>
      <c r="F3817" s="10">
        <v>43100</v>
      </c>
      <c r="G3817" t="s">
        <v>489</v>
      </c>
      <c r="H3817" t="s">
        <v>474</v>
      </c>
      <c r="I3817" t="s">
        <v>463</v>
      </c>
      <c r="J3817">
        <v>7945000</v>
      </c>
      <c r="K3817">
        <v>7945000</v>
      </c>
    </row>
    <row r="3818" spans="1:11" x14ac:dyDescent="0.25">
      <c r="A3818">
        <v>8329</v>
      </c>
      <c r="B3818" t="s">
        <v>334</v>
      </c>
      <c r="C3818" t="s">
        <v>434</v>
      </c>
      <c r="E3818">
        <v>2017</v>
      </c>
      <c r="F3818" s="10">
        <v>43100</v>
      </c>
      <c r="G3818" t="s">
        <v>489</v>
      </c>
      <c r="H3818" t="s">
        <v>474</v>
      </c>
      <c r="I3818" t="s">
        <v>463</v>
      </c>
      <c r="J3818">
        <v>32395000</v>
      </c>
      <c r="K3818">
        <v>32395000</v>
      </c>
    </row>
    <row r="3819" spans="1:11" x14ac:dyDescent="0.25">
      <c r="A3819">
        <v>8329</v>
      </c>
      <c r="B3819" t="s">
        <v>334</v>
      </c>
      <c r="C3819" t="s">
        <v>491</v>
      </c>
      <c r="E3819">
        <v>2017</v>
      </c>
      <c r="F3819" s="10">
        <v>43100</v>
      </c>
      <c r="G3819" t="s">
        <v>489</v>
      </c>
      <c r="H3819" t="s">
        <v>474</v>
      </c>
      <c r="I3819" t="s">
        <v>463</v>
      </c>
      <c r="J3819">
        <v>3622000</v>
      </c>
      <c r="K3819">
        <v>3622000</v>
      </c>
    </row>
    <row r="3820" spans="1:11" x14ac:dyDescent="0.25">
      <c r="A3820">
        <v>8342</v>
      </c>
      <c r="B3820" t="s">
        <v>415</v>
      </c>
      <c r="C3820" t="s">
        <v>2336</v>
      </c>
      <c r="E3820">
        <v>2017</v>
      </c>
      <c r="F3820" s="10">
        <v>43100</v>
      </c>
      <c r="G3820" t="s">
        <v>489</v>
      </c>
      <c r="H3820" t="s">
        <v>474</v>
      </c>
      <c r="I3820" t="s">
        <v>463</v>
      </c>
      <c r="J3820">
        <v>58358000</v>
      </c>
      <c r="K3820">
        <v>58358000</v>
      </c>
    </row>
    <row r="3821" spans="1:11" x14ac:dyDescent="0.25">
      <c r="A3821">
        <v>8342</v>
      </c>
      <c r="B3821" t="s">
        <v>415</v>
      </c>
      <c r="C3821" t="s">
        <v>490</v>
      </c>
      <c r="E3821">
        <v>2017</v>
      </c>
      <c r="F3821" s="10">
        <v>43100</v>
      </c>
      <c r="G3821" t="s">
        <v>489</v>
      </c>
      <c r="H3821" t="s">
        <v>474</v>
      </c>
      <c r="I3821" t="s">
        <v>463</v>
      </c>
      <c r="J3821">
        <v>7945000</v>
      </c>
      <c r="K3821">
        <v>7945000</v>
      </c>
    </row>
    <row r="3822" spans="1:11" x14ac:dyDescent="0.25">
      <c r="A3822">
        <v>8401</v>
      </c>
      <c r="B3822" t="s">
        <v>3638</v>
      </c>
      <c r="C3822" t="s">
        <v>436</v>
      </c>
      <c r="E3822">
        <v>2017</v>
      </c>
      <c r="F3822" s="10">
        <v>43100</v>
      </c>
      <c r="G3822" t="s">
        <v>489</v>
      </c>
      <c r="H3822" t="s">
        <v>474</v>
      </c>
      <c r="I3822" t="s">
        <v>463</v>
      </c>
      <c r="J3822">
        <v>500000</v>
      </c>
      <c r="K3822">
        <v>500000</v>
      </c>
    </row>
    <row r="3823" spans="1:11" x14ac:dyDescent="0.25">
      <c r="A3823">
        <v>8401</v>
      </c>
      <c r="B3823" t="s">
        <v>3638</v>
      </c>
      <c r="C3823" t="s">
        <v>2336</v>
      </c>
      <c r="E3823">
        <v>2017</v>
      </c>
      <c r="F3823" s="10">
        <v>43100</v>
      </c>
      <c r="G3823" t="s">
        <v>489</v>
      </c>
      <c r="H3823" t="s">
        <v>474</v>
      </c>
      <c r="I3823" t="s">
        <v>463</v>
      </c>
      <c r="J3823">
        <v>13751000</v>
      </c>
      <c r="K3823">
        <v>13751000</v>
      </c>
    </row>
    <row r="3824" spans="1:11" x14ac:dyDescent="0.25">
      <c r="A3824">
        <v>8401</v>
      </c>
      <c r="B3824" t="s">
        <v>3638</v>
      </c>
      <c r="C3824" t="s">
        <v>2337</v>
      </c>
      <c r="E3824">
        <v>2017</v>
      </c>
      <c r="F3824" s="10">
        <v>43100</v>
      </c>
      <c r="G3824" t="s">
        <v>489</v>
      </c>
      <c r="H3824" t="s">
        <v>474</v>
      </c>
      <c r="I3824" t="s">
        <v>463</v>
      </c>
      <c r="J3824">
        <v>-1158000</v>
      </c>
      <c r="K3824">
        <v>-1158000</v>
      </c>
    </row>
    <row r="3825" spans="1:11" x14ac:dyDescent="0.25">
      <c r="A3825">
        <v>8401</v>
      </c>
      <c r="B3825" t="s">
        <v>3638</v>
      </c>
      <c r="C3825" t="s">
        <v>490</v>
      </c>
      <c r="E3825">
        <v>2017</v>
      </c>
      <c r="F3825" s="10">
        <v>43100</v>
      </c>
      <c r="G3825" t="s">
        <v>489</v>
      </c>
      <c r="H3825" t="s">
        <v>474</v>
      </c>
      <c r="I3825" t="s">
        <v>463</v>
      </c>
      <c r="J3825">
        <v>89000</v>
      </c>
      <c r="K3825">
        <v>89000</v>
      </c>
    </row>
    <row r="3826" spans="1:11" x14ac:dyDescent="0.25">
      <c r="A3826">
        <v>8401</v>
      </c>
      <c r="B3826" t="s">
        <v>3638</v>
      </c>
      <c r="C3826" t="s">
        <v>434</v>
      </c>
      <c r="E3826">
        <v>2017</v>
      </c>
      <c r="F3826" s="10">
        <v>43100</v>
      </c>
      <c r="G3826" t="s">
        <v>489</v>
      </c>
      <c r="H3826" t="s">
        <v>474</v>
      </c>
      <c r="I3826" t="s">
        <v>463</v>
      </c>
      <c r="J3826">
        <v>422000</v>
      </c>
      <c r="K3826">
        <v>422000</v>
      </c>
    </row>
    <row r="3827" spans="1:11" x14ac:dyDescent="0.25">
      <c r="A3827">
        <v>8401</v>
      </c>
      <c r="B3827" t="s">
        <v>3638</v>
      </c>
      <c r="C3827" t="s">
        <v>491</v>
      </c>
      <c r="E3827">
        <v>2017</v>
      </c>
      <c r="F3827" s="10">
        <v>43100</v>
      </c>
      <c r="G3827" t="s">
        <v>489</v>
      </c>
      <c r="H3827" t="s">
        <v>474</v>
      </c>
      <c r="I3827" t="s">
        <v>463</v>
      </c>
      <c r="J3827">
        <v>327000</v>
      </c>
      <c r="K3827">
        <v>327000</v>
      </c>
    </row>
    <row r="3828" spans="1:11" x14ac:dyDescent="0.25">
      <c r="A3828">
        <v>8429</v>
      </c>
      <c r="B3828" t="s">
        <v>414</v>
      </c>
      <c r="C3828" t="s">
        <v>436</v>
      </c>
      <c r="E3828">
        <v>2017</v>
      </c>
      <c r="F3828" s="10">
        <v>43100</v>
      </c>
      <c r="G3828" t="s">
        <v>489</v>
      </c>
      <c r="H3828" t="s">
        <v>474</v>
      </c>
      <c r="I3828" t="s">
        <v>463</v>
      </c>
      <c r="J3828">
        <v>74100000</v>
      </c>
      <c r="K3828">
        <v>74100000</v>
      </c>
    </row>
    <row r="3829" spans="1:11" x14ac:dyDescent="0.25">
      <c r="A3829">
        <v>8429</v>
      </c>
      <c r="B3829" t="s">
        <v>414</v>
      </c>
      <c r="C3829" t="s">
        <v>2336</v>
      </c>
      <c r="E3829">
        <v>2017</v>
      </c>
      <c r="F3829" s="10">
        <v>43100</v>
      </c>
      <c r="G3829" t="s">
        <v>489</v>
      </c>
      <c r="H3829" t="s">
        <v>474</v>
      </c>
      <c r="I3829" t="s">
        <v>463</v>
      </c>
      <c r="J3829">
        <v>692491000</v>
      </c>
      <c r="K3829">
        <v>692491000</v>
      </c>
    </row>
    <row r="3830" spans="1:11" x14ac:dyDescent="0.25">
      <c r="A3830">
        <v>8429</v>
      </c>
      <c r="B3830" t="s">
        <v>414</v>
      </c>
      <c r="C3830" t="s">
        <v>2337</v>
      </c>
      <c r="E3830">
        <v>2017</v>
      </c>
      <c r="F3830" s="10">
        <v>43100</v>
      </c>
      <c r="G3830" t="s">
        <v>489</v>
      </c>
      <c r="H3830" t="s">
        <v>474</v>
      </c>
      <c r="I3830" t="s">
        <v>463</v>
      </c>
      <c r="J3830">
        <v>-35127000</v>
      </c>
      <c r="K3830">
        <v>-35127000</v>
      </c>
    </row>
    <row r="3831" spans="1:11" x14ac:dyDescent="0.25">
      <c r="A3831">
        <v>8429</v>
      </c>
      <c r="B3831" t="s">
        <v>414</v>
      </c>
      <c r="C3831" t="s">
        <v>490</v>
      </c>
      <c r="E3831">
        <v>2017</v>
      </c>
      <c r="F3831" s="10">
        <v>43100</v>
      </c>
      <c r="G3831" t="s">
        <v>489</v>
      </c>
      <c r="H3831" t="s">
        <v>474</v>
      </c>
      <c r="I3831" t="s">
        <v>463</v>
      </c>
      <c r="J3831">
        <v>6629000</v>
      </c>
      <c r="K3831">
        <v>6629000</v>
      </c>
    </row>
    <row r="3832" spans="1:11" x14ac:dyDescent="0.25">
      <c r="A3832">
        <v>8429</v>
      </c>
      <c r="B3832" t="s">
        <v>414</v>
      </c>
      <c r="C3832" t="s">
        <v>434</v>
      </c>
      <c r="E3832">
        <v>2017</v>
      </c>
      <c r="F3832" s="10">
        <v>43100</v>
      </c>
      <c r="G3832" t="s">
        <v>489</v>
      </c>
      <c r="H3832" t="s">
        <v>474</v>
      </c>
      <c r="I3832" t="s">
        <v>463</v>
      </c>
      <c r="J3832">
        <v>103449000</v>
      </c>
      <c r="K3832">
        <v>103449000</v>
      </c>
    </row>
    <row r="3833" spans="1:11" x14ac:dyDescent="0.25">
      <c r="A3833">
        <v>8429</v>
      </c>
      <c r="B3833" t="s">
        <v>414</v>
      </c>
      <c r="C3833" t="s">
        <v>491</v>
      </c>
      <c r="E3833">
        <v>2017</v>
      </c>
      <c r="F3833" s="10">
        <v>43100</v>
      </c>
      <c r="G3833" t="s">
        <v>489</v>
      </c>
      <c r="H3833" t="s">
        <v>474</v>
      </c>
      <c r="I3833" t="s">
        <v>463</v>
      </c>
      <c r="J3833">
        <v>851000</v>
      </c>
      <c r="K3833">
        <v>851000</v>
      </c>
    </row>
    <row r="3834" spans="1:11" x14ac:dyDescent="0.25">
      <c r="A3834">
        <v>8430</v>
      </c>
      <c r="B3834" t="s">
        <v>339</v>
      </c>
      <c r="C3834" t="s">
        <v>436</v>
      </c>
      <c r="E3834">
        <v>2017</v>
      </c>
      <c r="F3834" s="10">
        <v>43100</v>
      </c>
      <c r="G3834" t="s">
        <v>489</v>
      </c>
      <c r="H3834" t="s">
        <v>474</v>
      </c>
      <c r="I3834" t="s">
        <v>463</v>
      </c>
      <c r="J3834">
        <v>54634000</v>
      </c>
      <c r="K3834">
        <v>54634000</v>
      </c>
    </row>
    <row r="3835" spans="1:11" x14ac:dyDescent="0.25">
      <c r="A3835">
        <v>8430</v>
      </c>
      <c r="B3835" t="s">
        <v>339</v>
      </c>
      <c r="C3835" t="s">
        <v>2336</v>
      </c>
      <c r="E3835">
        <v>2017</v>
      </c>
      <c r="F3835" s="10">
        <v>43100</v>
      </c>
      <c r="G3835" t="s">
        <v>489</v>
      </c>
      <c r="H3835" t="s">
        <v>474</v>
      </c>
      <c r="I3835" t="s">
        <v>463</v>
      </c>
      <c r="J3835">
        <v>864041000</v>
      </c>
      <c r="K3835">
        <v>864041000</v>
      </c>
    </row>
    <row r="3836" spans="1:11" x14ac:dyDescent="0.25">
      <c r="A3836">
        <v>8430</v>
      </c>
      <c r="B3836" t="s">
        <v>339</v>
      </c>
      <c r="C3836" t="s">
        <v>2337</v>
      </c>
      <c r="E3836">
        <v>2017</v>
      </c>
      <c r="F3836" s="10">
        <v>43100</v>
      </c>
      <c r="G3836" t="s">
        <v>489</v>
      </c>
      <c r="H3836" t="s">
        <v>474</v>
      </c>
      <c r="I3836" t="s">
        <v>463</v>
      </c>
      <c r="J3836">
        <v>-96674000</v>
      </c>
      <c r="K3836">
        <v>-96674000</v>
      </c>
    </row>
    <row r="3837" spans="1:11" x14ac:dyDescent="0.25">
      <c r="A3837">
        <v>8430</v>
      </c>
      <c r="B3837" t="s">
        <v>339</v>
      </c>
      <c r="C3837" t="s">
        <v>490</v>
      </c>
      <c r="E3837">
        <v>2017</v>
      </c>
      <c r="F3837" s="10">
        <v>43100</v>
      </c>
      <c r="G3837" t="s">
        <v>489</v>
      </c>
      <c r="H3837" t="s">
        <v>474</v>
      </c>
      <c r="I3837" t="s">
        <v>463</v>
      </c>
      <c r="J3837">
        <v>37421000</v>
      </c>
      <c r="K3837">
        <v>37421000</v>
      </c>
    </row>
    <row r="3838" spans="1:11" x14ac:dyDescent="0.25">
      <c r="A3838">
        <v>8430</v>
      </c>
      <c r="B3838" t="s">
        <v>339</v>
      </c>
      <c r="C3838" t="s">
        <v>434</v>
      </c>
      <c r="E3838">
        <v>2017</v>
      </c>
      <c r="F3838" s="10">
        <v>43100</v>
      </c>
      <c r="G3838" t="s">
        <v>489</v>
      </c>
      <c r="H3838" t="s">
        <v>474</v>
      </c>
      <c r="I3838" t="s">
        <v>463</v>
      </c>
      <c r="J3838">
        <v>112209000</v>
      </c>
      <c r="K3838">
        <v>112209000</v>
      </c>
    </row>
    <row r="3839" spans="1:11" x14ac:dyDescent="0.25">
      <c r="A3839">
        <v>8430</v>
      </c>
      <c r="B3839" t="s">
        <v>339</v>
      </c>
      <c r="C3839" t="s">
        <v>491</v>
      </c>
      <c r="E3839">
        <v>2017</v>
      </c>
      <c r="F3839" s="10">
        <v>43100</v>
      </c>
      <c r="G3839" t="s">
        <v>489</v>
      </c>
      <c r="H3839" t="s">
        <v>474</v>
      </c>
      <c r="I3839" t="s">
        <v>463</v>
      </c>
      <c r="J3839">
        <v>1678000</v>
      </c>
      <c r="K3839">
        <v>1678000</v>
      </c>
    </row>
    <row r="3840" spans="1:11" x14ac:dyDescent="0.25">
      <c r="A3840">
        <v>10262</v>
      </c>
      <c r="B3840" t="s">
        <v>3461</v>
      </c>
      <c r="C3840" t="s">
        <v>436</v>
      </c>
      <c r="E3840">
        <v>2017</v>
      </c>
      <c r="F3840" s="10">
        <v>43100</v>
      </c>
      <c r="G3840" t="s">
        <v>489</v>
      </c>
      <c r="H3840" t="s">
        <v>474</v>
      </c>
      <c r="I3840" t="s">
        <v>463</v>
      </c>
      <c r="J3840">
        <v>473100000</v>
      </c>
      <c r="K3840">
        <v>473100000</v>
      </c>
    </row>
    <row r="3841" spans="1:11" x14ac:dyDescent="0.25">
      <c r="A3841">
        <v>10262</v>
      </c>
      <c r="B3841" t="s">
        <v>3461</v>
      </c>
      <c r="C3841" t="s">
        <v>2336</v>
      </c>
      <c r="E3841">
        <v>2017</v>
      </c>
      <c r="F3841" s="10">
        <v>43100</v>
      </c>
      <c r="G3841" t="s">
        <v>489</v>
      </c>
      <c r="H3841" t="s">
        <v>474</v>
      </c>
      <c r="I3841" t="s">
        <v>463</v>
      </c>
      <c r="J3841">
        <v>2786000000</v>
      </c>
      <c r="K3841">
        <v>2786000000</v>
      </c>
    </row>
    <row r="3842" spans="1:11" x14ac:dyDescent="0.25">
      <c r="A3842">
        <v>10262</v>
      </c>
      <c r="B3842" t="s">
        <v>3461</v>
      </c>
      <c r="C3842" t="s">
        <v>2337</v>
      </c>
      <c r="E3842">
        <v>2017</v>
      </c>
      <c r="F3842" s="10">
        <v>43100</v>
      </c>
      <c r="G3842" t="s">
        <v>489</v>
      </c>
      <c r="H3842" t="s">
        <v>474</v>
      </c>
      <c r="I3842" t="s">
        <v>463</v>
      </c>
      <c r="J3842">
        <v>171800000</v>
      </c>
      <c r="K3842">
        <v>171800000</v>
      </c>
    </row>
    <row r="3843" spans="1:11" x14ac:dyDescent="0.25">
      <c r="A3843">
        <v>10262</v>
      </c>
      <c r="B3843" t="s">
        <v>3461</v>
      </c>
      <c r="C3843" t="s">
        <v>490</v>
      </c>
      <c r="E3843">
        <v>2017</v>
      </c>
      <c r="F3843" s="10">
        <v>43100</v>
      </c>
      <c r="G3843" t="s">
        <v>489</v>
      </c>
      <c r="H3843" t="s">
        <v>474</v>
      </c>
      <c r="I3843" t="s">
        <v>463</v>
      </c>
      <c r="J3843">
        <v>33600000</v>
      </c>
      <c r="K3843">
        <v>33600000</v>
      </c>
    </row>
    <row r="3844" spans="1:11" x14ac:dyDescent="0.25">
      <c r="A3844">
        <v>10262</v>
      </c>
      <c r="B3844" t="s">
        <v>3461</v>
      </c>
      <c r="C3844" t="s">
        <v>434</v>
      </c>
      <c r="E3844">
        <v>2017</v>
      </c>
      <c r="F3844" s="10">
        <v>43100</v>
      </c>
      <c r="G3844" t="s">
        <v>489</v>
      </c>
      <c r="H3844" t="s">
        <v>474</v>
      </c>
      <c r="I3844" t="s">
        <v>463</v>
      </c>
      <c r="J3844">
        <v>72700000</v>
      </c>
      <c r="K3844">
        <v>72700000</v>
      </c>
    </row>
    <row r="3845" spans="1:11" x14ac:dyDescent="0.25">
      <c r="A3845">
        <v>10262</v>
      </c>
      <c r="B3845" t="s">
        <v>3461</v>
      </c>
      <c r="C3845" t="s">
        <v>491</v>
      </c>
      <c r="E3845">
        <v>2017</v>
      </c>
      <c r="F3845" s="10">
        <v>43100</v>
      </c>
      <c r="G3845" t="s">
        <v>489</v>
      </c>
      <c r="H3845" t="s">
        <v>474</v>
      </c>
      <c r="I3845" t="s">
        <v>463</v>
      </c>
      <c r="J3845">
        <v>195000000</v>
      </c>
      <c r="K3845">
        <v>195000000</v>
      </c>
    </row>
    <row r="3846" spans="1:11" x14ac:dyDescent="0.25">
      <c r="A3846">
        <v>10870</v>
      </c>
      <c r="B3846" t="s">
        <v>3384</v>
      </c>
      <c r="C3846" t="s">
        <v>436</v>
      </c>
      <c r="E3846">
        <v>2017</v>
      </c>
      <c r="F3846" s="10">
        <v>43100</v>
      </c>
      <c r="G3846" t="s">
        <v>489</v>
      </c>
      <c r="H3846" t="s">
        <v>474</v>
      </c>
      <c r="I3846" t="s">
        <v>463</v>
      </c>
      <c r="J3846">
        <v>584378000</v>
      </c>
      <c r="K3846">
        <v>584378000</v>
      </c>
    </row>
    <row r="3847" spans="1:11" x14ac:dyDescent="0.25">
      <c r="A3847">
        <v>10870</v>
      </c>
      <c r="B3847" t="s">
        <v>3384</v>
      </c>
      <c r="C3847" t="s">
        <v>2336</v>
      </c>
      <c r="E3847">
        <v>2017</v>
      </c>
      <c r="F3847" s="10">
        <v>43100</v>
      </c>
      <c r="G3847" t="s">
        <v>489</v>
      </c>
      <c r="H3847" t="s">
        <v>474</v>
      </c>
      <c r="I3847" t="s">
        <v>463</v>
      </c>
      <c r="J3847">
        <v>2287312000</v>
      </c>
      <c r="K3847">
        <v>2287312000</v>
      </c>
    </row>
    <row r="3848" spans="1:11" x14ac:dyDescent="0.25">
      <c r="A3848">
        <v>10870</v>
      </c>
      <c r="B3848" t="s">
        <v>3384</v>
      </c>
      <c r="C3848" t="s">
        <v>2337</v>
      </c>
      <c r="E3848">
        <v>2017</v>
      </c>
      <c r="F3848" s="10">
        <v>43100</v>
      </c>
      <c r="G3848" t="s">
        <v>489</v>
      </c>
      <c r="H3848" t="s">
        <v>474</v>
      </c>
      <c r="I3848" t="s">
        <v>463</v>
      </c>
      <c r="J3848">
        <v>337257000</v>
      </c>
      <c r="K3848">
        <v>337257000</v>
      </c>
    </row>
    <row r="3849" spans="1:11" x14ac:dyDescent="0.25">
      <c r="A3849">
        <v>10870</v>
      </c>
      <c r="B3849" t="s">
        <v>3384</v>
      </c>
      <c r="C3849" t="s">
        <v>490</v>
      </c>
      <c r="E3849">
        <v>2017</v>
      </c>
      <c r="F3849" s="10">
        <v>43100</v>
      </c>
      <c r="G3849" t="s">
        <v>489</v>
      </c>
      <c r="H3849" t="s">
        <v>474</v>
      </c>
      <c r="I3849" t="s">
        <v>463</v>
      </c>
      <c r="J3849">
        <v>44889000</v>
      </c>
      <c r="K3849">
        <v>44889000</v>
      </c>
    </row>
    <row r="3850" spans="1:11" x14ac:dyDescent="0.25">
      <c r="A3850">
        <v>10870</v>
      </c>
      <c r="B3850" t="s">
        <v>3384</v>
      </c>
      <c r="C3850" t="s">
        <v>434</v>
      </c>
      <c r="E3850">
        <v>2017</v>
      </c>
      <c r="F3850" s="10">
        <v>43100</v>
      </c>
      <c r="G3850" t="s">
        <v>489</v>
      </c>
      <c r="H3850" t="s">
        <v>474</v>
      </c>
      <c r="I3850" t="s">
        <v>463</v>
      </c>
      <c r="J3850">
        <v>84216000</v>
      </c>
      <c r="K3850">
        <v>84216000</v>
      </c>
    </row>
    <row r="3851" spans="1:11" x14ac:dyDescent="0.25">
      <c r="A3851">
        <v>10870</v>
      </c>
      <c r="B3851" t="s">
        <v>3384</v>
      </c>
      <c r="C3851" t="s">
        <v>491</v>
      </c>
      <c r="E3851">
        <v>2017</v>
      </c>
      <c r="F3851" s="10">
        <v>43100</v>
      </c>
      <c r="G3851" t="s">
        <v>489</v>
      </c>
      <c r="H3851" t="s">
        <v>474</v>
      </c>
      <c r="I3851" t="s">
        <v>463</v>
      </c>
      <c r="J3851">
        <v>118016000</v>
      </c>
      <c r="K3851">
        <v>118016000</v>
      </c>
    </row>
    <row r="3852" spans="1:11" x14ac:dyDescent="0.25">
      <c r="A3852">
        <v>11396</v>
      </c>
      <c r="B3852" t="s">
        <v>3635</v>
      </c>
      <c r="C3852" t="s">
        <v>436</v>
      </c>
      <c r="E3852">
        <v>2017</v>
      </c>
      <c r="F3852" s="10">
        <v>43100</v>
      </c>
      <c r="G3852" t="s">
        <v>489</v>
      </c>
      <c r="H3852" t="s">
        <v>474</v>
      </c>
      <c r="I3852" t="s">
        <v>463</v>
      </c>
      <c r="J3852">
        <v>-4452894</v>
      </c>
      <c r="K3852">
        <v>-4452894</v>
      </c>
    </row>
    <row r="3853" spans="1:11" x14ac:dyDescent="0.25">
      <c r="A3853">
        <v>11396</v>
      </c>
      <c r="B3853" t="s">
        <v>3635</v>
      </c>
      <c r="C3853" t="s">
        <v>2336</v>
      </c>
      <c r="E3853">
        <v>2017</v>
      </c>
      <c r="F3853" s="10">
        <v>43100</v>
      </c>
      <c r="G3853" t="s">
        <v>489</v>
      </c>
      <c r="H3853" t="s">
        <v>474</v>
      </c>
      <c r="I3853" t="s">
        <v>463</v>
      </c>
      <c r="J3853">
        <v>3355632</v>
      </c>
      <c r="K3853">
        <v>3355632</v>
      </c>
    </row>
    <row r="3854" spans="1:11" x14ac:dyDescent="0.25">
      <c r="A3854">
        <v>11396</v>
      </c>
      <c r="B3854" t="s">
        <v>3635</v>
      </c>
      <c r="C3854" t="s">
        <v>2337</v>
      </c>
      <c r="E3854">
        <v>2017</v>
      </c>
      <c r="F3854" s="10">
        <v>43100</v>
      </c>
      <c r="G3854" t="s">
        <v>489</v>
      </c>
      <c r="H3854" t="s">
        <v>474</v>
      </c>
      <c r="I3854" t="s">
        <v>463</v>
      </c>
      <c r="J3854">
        <v>-5231805</v>
      </c>
      <c r="K3854">
        <v>-5231805</v>
      </c>
    </row>
    <row r="3855" spans="1:11" x14ac:dyDescent="0.25">
      <c r="A3855">
        <v>11396</v>
      </c>
      <c r="B3855" t="s">
        <v>3635</v>
      </c>
      <c r="C3855" t="s">
        <v>490</v>
      </c>
      <c r="E3855">
        <v>2017</v>
      </c>
      <c r="F3855" s="10">
        <v>43100</v>
      </c>
      <c r="G3855" t="s">
        <v>489</v>
      </c>
      <c r="H3855" t="s">
        <v>474</v>
      </c>
      <c r="I3855" t="s">
        <v>463</v>
      </c>
      <c r="J3855">
        <v>726356</v>
      </c>
      <c r="K3855">
        <v>726356</v>
      </c>
    </row>
    <row r="3856" spans="1:11" x14ac:dyDescent="0.25">
      <c r="A3856">
        <v>11396</v>
      </c>
      <c r="B3856" t="s">
        <v>3635</v>
      </c>
      <c r="C3856" t="s">
        <v>434</v>
      </c>
      <c r="E3856">
        <v>2017</v>
      </c>
      <c r="F3856" s="10">
        <v>43100</v>
      </c>
      <c r="G3856" t="s">
        <v>489</v>
      </c>
      <c r="H3856" t="s">
        <v>474</v>
      </c>
      <c r="I3856" t="s">
        <v>463</v>
      </c>
      <c r="J3856">
        <v>52555</v>
      </c>
      <c r="K3856">
        <v>52555</v>
      </c>
    </row>
    <row r="3857" spans="1:11" x14ac:dyDescent="0.25">
      <c r="A3857">
        <v>11396</v>
      </c>
      <c r="B3857" t="s">
        <v>3635</v>
      </c>
      <c r="C3857" t="s">
        <v>491</v>
      </c>
      <c r="E3857">
        <v>2017</v>
      </c>
      <c r="F3857" s="10">
        <v>43100</v>
      </c>
      <c r="G3857" t="s">
        <v>489</v>
      </c>
      <c r="H3857" t="s">
        <v>474</v>
      </c>
      <c r="I3857" t="s">
        <v>463</v>
      </c>
      <c r="J3857">
        <v>0</v>
      </c>
      <c r="K3857">
        <v>0</v>
      </c>
    </row>
    <row r="3858" spans="1:11" x14ac:dyDescent="0.25">
      <c r="A3858">
        <v>11654</v>
      </c>
      <c r="B3858" t="s">
        <v>2923</v>
      </c>
      <c r="C3858" t="s">
        <v>436</v>
      </c>
      <c r="E3858">
        <v>2017</v>
      </c>
      <c r="F3858" s="10">
        <v>43100</v>
      </c>
      <c r="G3858" t="s">
        <v>489</v>
      </c>
      <c r="H3858" t="s">
        <v>474</v>
      </c>
      <c r="I3858" t="s">
        <v>463</v>
      </c>
      <c r="J3858">
        <v>1567481000</v>
      </c>
      <c r="K3858">
        <v>1567481000</v>
      </c>
    </row>
    <row r="3859" spans="1:11" x14ac:dyDescent="0.25">
      <c r="A3859">
        <v>11654</v>
      </c>
      <c r="B3859" t="s">
        <v>2923</v>
      </c>
      <c r="C3859" t="s">
        <v>2336</v>
      </c>
      <c r="E3859">
        <v>2017</v>
      </c>
      <c r="F3859" s="10">
        <v>43100</v>
      </c>
      <c r="G3859" t="s">
        <v>489</v>
      </c>
      <c r="H3859" t="s">
        <v>474</v>
      </c>
      <c r="I3859" t="s">
        <v>463</v>
      </c>
      <c r="J3859">
        <v>4607471000</v>
      </c>
      <c r="K3859">
        <v>4607471000</v>
      </c>
    </row>
    <row r="3860" spans="1:11" x14ac:dyDescent="0.25">
      <c r="A3860">
        <v>11654</v>
      </c>
      <c r="B3860" t="s">
        <v>2923</v>
      </c>
      <c r="C3860" t="s">
        <v>2337</v>
      </c>
      <c r="E3860">
        <v>2017</v>
      </c>
      <c r="F3860" s="10">
        <v>43100</v>
      </c>
      <c r="G3860" t="s">
        <v>489</v>
      </c>
      <c r="H3860" t="s">
        <v>474</v>
      </c>
      <c r="I3860" t="s">
        <v>463</v>
      </c>
      <c r="J3860">
        <v>971772000</v>
      </c>
      <c r="K3860">
        <v>971772000</v>
      </c>
    </row>
    <row r="3861" spans="1:11" x14ac:dyDescent="0.25">
      <c r="A3861">
        <v>12052</v>
      </c>
      <c r="B3861" t="s">
        <v>3564</v>
      </c>
      <c r="C3861" t="s">
        <v>436</v>
      </c>
      <c r="E3861">
        <v>2017</v>
      </c>
      <c r="F3861" s="10">
        <v>43100</v>
      </c>
      <c r="G3861" t="s">
        <v>489</v>
      </c>
      <c r="H3861" t="s">
        <v>474</v>
      </c>
      <c r="I3861" t="s">
        <v>463</v>
      </c>
      <c r="J3861">
        <v>467500000</v>
      </c>
      <c r="K3861">
        <v>467500000</v>
      </c>
    </row>
    <row r="3862" spans="1:11" x14ac:dyDescent="0.25">
      <c r="A3862">
        <v>12052</v>
      </c>
      <c r="B3862" t="s">
        <v>3564</v>
      </c>
      <c r="C3862" t="s">
        <v>2336</v>
      </c>
      <c r="E3862">
        <v>2017</v>
      </c>
      <c r="F3862" s="10">
        <v>43100</v>
      </c>
      <c r="G3862" t="s">
        <v>489</v>
      </c>
      <c r="H3862" t="s">
        <v>474</v>
      </c>
      <c r="I3862" t="s">
        <v>463</v>
      </c>
      <c r="J3862">
        <v>2654200000</v>
      </c>
      <c r="K3862">
        <v>2654200000</v>
      </c>
    </row>
    <row r="3863" spans="1:11" x14ac:dyDescent="0.25">
      <c r="A3863">
        <v>12052</v>
      </c>
      <c r="B3863" t="s">
        <v>3564</v>
      </c>
      <c r="C3863" t="s">
        <v>2337</v>
      </c>
      <c r="E3863">
        <v>2017</v>
      </c>
      <c r="F3863" s="10">
        <v>43100</v>
      </c>
      <c r="G3863" t="s">
        <v>489</v>
      </c>
      <c r="H3863" t="s">
        <v>474</v>
      </c>
      <c r="I3863" t="s">
        <v>463</v>
      </c>
      <c r="J3863">
        <v>121200000</v>
      </c>
      <c r="K3863">
        <v>121200000</v>
      </c>
    </row>
    <row r="3864" spans="1:11" x14ac:dyDescent="0.25">
      <c r="A3864">
        <v>12052</v>
      </c>
      <c r="B3864" t="s">
        <v>3564</v>
      </c>
      <c r="C3864" t="s">
        <v>490</v>
      </c>
      <c r="E3864">
        <v>2017</v>
      </c>
      <c r="F3864" s="10">
        <v>43100</v>
      </c>
      <c r="G3864" t="s">
        <v>489</v>
      </c>
      <c r="H3864" t="s">
        <v>474</v>
      </c>
      <c r="I3864" t="s">
        <v>463</v>
      </c>
      <c r="J3864">
        <v>25000000</v>
      </c>
      <c r="K3864">
        <v>25000000</v>
      </c>
    </row>
    <row r="3865" spans="1:11" x14ac:dyDescent="0.25">
      <c r="A3865">
        <v>12052</v>
      </c>
      <c r="B3865" t="s">
        <v>3564</v>
      </c>
      <c r="C3865" t="s">
        <v>434</v>
      </c>
      <c r="E3865">
        <v>2017</v>
      </c>
      <c r="F3865" s="10">
        <v>43100</v>
      </c>
      <c r="G3865" t="s">
        <v>489</v>
      </c>
      <c r="H3865" t="s">
        <v>474</v>
      </c>
      <c r="I3865" t="s">
        <v>463</v>
      </c>
      <c r="J3865">
        <v>183400000</v>
      </c>
      <c r="K3865">
        <v>183400000</v>
      </c>
    </row>
    <row r="3866" spans="1:11" x14ac:dyDescent="0.25">
      <c r="A3866">
        <v>12052</v>
      </c>
      <c r="B3866" t="s">
        <v>3564</v>
      </c>
      <c r="C3866" t="s">
        <v>491</v>
      </c>
      <c r="E3866">
        <v>2017</v>
      </c>
      <c r="F3866" s="10">
        <v>43100</v>
      </c>
      <c r="G3866" t="s">
        <v>489</v>
      </c>
      <c r="H3866" t="s">
        <v>474</v>
      </c>
      <c r="I3866" t="s">
        <v>463</v>
      </c>
      <c r="J3866">
        <v>137900000</v>
      </c>
      <c r="K3866">
        <v>137900000</v>
      </c>
    </row>
    <row r="3867" spans="1:11" x14ac:dyDescent="0.25">
      <c r="A3867">
        <v>12062</v>
      </c>
      <c r="B3867" t="s">
        <v>423</v>
      </c>
      <c r="C3867" t="s">
        <v>436</v>
      </c>
      <c r="E3867">
        <v>2017</v>
      </c>
      <c r="F3867" s="10">
        <v>43100</v>
      </c>
      <c r="G3867" t="s">
        <v>489</v>
      </c>
      <c r="H3867" t="s">
        <v>474</v>
      </c>
      <c r="I3867" t="s">
        <v>463</v>
      </c>
      <c r="J3867">
        <v>27200000</v>
      </c>
      <c r="K3867">
        <v>27200000</v>
      </c>
    </row>
    <row r="3868" spans="1:11" x14ac:dyDescent="0.25">
      <c r="A3868">
        <v>12062</v>
      </c>
      <c r="B3868" t="s">
        <v>423</v>
      </c>
      <c r="C3868" t="s">
        <v>2336</v>
      </c>
      <c r="E3868">
        <v>2017</v>
      </c>
      <c r="F3868" s="10">
        <v>43100</v>
      </c>
      <c r="G3868" t="s">
        <v>489</v>
      </c>
      <c r="H3868" t="s">
        <v>474</v>
      </c>
      <c r="I3868" t="s">
        <v>463</v>
      </c>
      <c r="J3868">
        <v>179900000</v>
      </c>
      <c r="K3868">
        <v>179900000</v>
      </c>
    </row>
    <row r="3869" spans="1:11" x14ac:dyDescent="0.25">
      <c r="A3869">
        <v>12134</v>
      </c>
      <c r="B3869" t="s">
        <v>3369</v>
      </c>
      <c r="C3869" t="s">
        <v>436</v>
      </c>
      <c r="E3869">
        <v>2017</v>
      </c>
      <c r="F3869" s="10">
        <v>43099</v>
      </c>
      <c r="G3869" t="s">
        <v>489</v>
      </c>
      <c r="H3869" t="s">
        <v>474</v>
      </c>
      <c r="I3869" t="s">
        <v>463</v>
      </c>
      <c r="J3869">
        <v>351987000</v>
      </c>
      <c r="K3869">
        <v>351987000</v>
      </c>
    </row>
    <row r="3870" spans="1:11" x14ac:dyDescent="0.25">
      <c r="A3870">
        <v>12134</v>
      </c>
      <c r="B3870" t="s">
        <v>3369</v>
      </c>
      <c r="C3870" t="s">
        <v>2336</v>
      </c>
      <c r="E3870">
        <v>2017</v>
      </c>
      <c r="F3870" s="10">
        <v>43099</v>
      </c>
      <c r="G3870" t="s">
        <v>489</v>
      </c>
      <c r="H3870" t="s">
        <v>474</v>
      </c>
      <c r="I3870" t="s">
        <v>463</v>
      </c>
      <c r="J3870">
        <v>2745967000</v>
      </c>
      <c r="K3870">
        <v>2745967000</v>
      </c>
    </row>
    <row r="3871" spans="1:11" x14ac:dyDescent="0.25">
      <c r="A3871">
        <v>12134</v>
      </c>
      <c r="B3871" t="s">
        <v>3369</v>
      </c>
      <c r="C3871" t="s">
        <v>2337</v>
      </c>
      <c r="E3871">
        <v>2017</v>
      </c>
      <c r="F3871" s="10">
        <v>43099</v>
      </c>
      <c r="G3871" t="s">
        <v>489</v>
      </c>
      <c r="H3871" t="s">
        <v>474</v>
      </c>
      <c r="I3871" t="s">
        <v>463</v>
      </c>
      <c r="J3871">
        <v>122319000</v>
      </c>
      <c r="K3871">
        <v>122319000</v>
      </c>
    </row>
    <row r="3872" spans="1:11" x14ac:dyDescent="0.25">
      <c r="A3872">
        <v>12134</v>
      </c>
      <c r="B3872" t="s">
        <v>3369</v>
      </c>
      <c r="C3872" t="s">
        <v>490</v>
      </c>
      <c r="E3872">
        <v>2017</v>
      </c>
      <c r="F3872" s="10">
        <v>43099</v>
      </c>
      <c r="G3872" t="s">
        <v>489</v>
      </c>
      <c r="H3872" t="s">
        <v>474</v>
      </c>
      <c r="I3872" t="s">
        <v>463</v>
      </c>
      <c r="J3872">
        <v>39908000</v>
      </c>
      <c r="K3872">
        <v>39908000</v>
      </c>
    </row>
    <row r="3873" spans="1:11" x14ac:dyDescent="0.25">
      <c r="A3873">
        <v>12134</v>
      </c>
      <c r="B3873" t="s">
        <v>3369</v>
      </c>
      <c r="C3873" t="s">
        <v>434</v>
      </c>
      <c r="E3873">
        <v>2017</v>
      </c>
      <c r="F3873" s="10">
        <v>43099</v>
      </c>
      <c r="G3873" t="s">
        <v>489</v>
      </c>
      <c r="H3873" t="s">
        <v>474</v>
      </c>
      <c r="I3873" t="s">
        <v>463</v>
      </c>
      <c r="J3873">
        <v>84957000</v>
      </c>
      <c r="K3873">
        <v>84957000</v>
      </c>
    </row>
    <row r="3874" spans="1:11" x14ac:dyDescent="0.25">
      <c r="A3874">
        <v>12134</v>
      </c>
      <c r="B3874" t="s">
        <v>3369</v>
      </c>
      <c r="C3874" t="s">
        <v>491</v>
      </c>
      <c r="E3874">
        <v>2017</v>
      </c>
      <c r="F3874" s="10">
        <v>43099</v>
      </c>
      <c r="G3874" t="s">
        <v>489</v>
      </c>
      <c r="H3874" t="s">
        <v>474</v>
      </c>
      <c r="I3874" t="s">
        <v>463</v>
      </c>
      <c r="J3874">
        <v>106145000</v>
      </c>
      <c r="K3874">
        <v>106145000</v>
      </c>
    </row>
    <row r="3875" spans="1:11" x14ac:dyDescent="0.25">
      <c r="A3875">
        <v>13290</v>
      </c>
      <c r="B3875" t="s">
        <v>152</v>
      </c>
      <c r="C3875" t="s">
        <v>2336</v>
      </c>
      <c r="E3875">
        <v>2017</v>
      </c>
      <c r="F3875" s="10">
        <v>43100</v>
      </c>
      <c r="G3875" t="s">
        <v>489</v>
      </c>
      <c r="H3875" t="s">
        <v>474</v>
      </c>
      <c r="I3875" t="s">
        <v>463</v>
      </c>
      <c r="J3875">
        <v>160456140</v>
      </c>
      <c r="K3875">
        <v>160456140</v>
      </c>
    </row>
    <row r="3876" spans="1:11" x14ac:dyDescent="0.25">
      <c r="A3876">
        <v>13290</v>
      </c>
      <c r="B3876" t="s">
        <v>152</v>
      </c>
      <c r="C3876" t="s">
        <v>2337</v>
      </c>
      <c r="E3876">
        <v>2017</v>
      </c>
      <c r="F3876" s="10">
        <v>43100</v>
      </c>
      <c r="G3876" t="s">
        <v>489</v>
      </c>
      <c r="H3876" t="s">
        <v>474</v>
      </c>
      <c r="I3876" t="s">
        <v>463</v>
      </c>
      <c r="J3876">
        <v>7327800.0000000009</v>
      </c>
      <c r="K3876">
        <v>7327800.0000000009</v>
      </c>
    </row>
    <row r="3877" spans="1:11" x14ac:dyDescent="0.25">
      <c r="A3877">
        <v>13290</v>
      </c>
      <c r="B3877" t="s">
        <v>152</v>
      </c>
      <c r="C3877" t="s">
        <v>491</v>
      </c>
      <c r="E3877">
        <v>2017</v>
      </c>
      <c r="F3877" s="10">
        <v>43100</v>
      </c>
      <c r="G3877" t="s">
        <v>489</v>
      </c>
      <c r="H3877" t="s">
        <v>474</v>
      </c>
      <c r="I3877" t="s">
        <v>463</v>
      </c>
      <c r="J3877">
        <v>2781000</v>
      </c>
      <c r="K3877">
        <v>2781000</v>
      </c>
    </row>
    <row r="3878" spans="1:11" x14ac:dyDescent="0.25">
      <c r="A3878">
        <v>13443</v>
      </c>
      <c r="B3878" t="s">
        <v>2929</v>
      </c>
      <c r="C3878" t="s">
        <v>436</v>
      </c>
      <c r="E3878">
        <v>2017</v>
      </c>
      <c r="F3878" s="10">
        <v>43100</v>
      </c>
      <c r="G3878" t="s">
        <v>489</v>
      </c>
      <c r="H3878" t="s">
        <v>474</v>
      </c>
      <c r="I3878" t="s">
        <v>463</v>
      </c>
      <c r="J3878">
        <v>153002000</v>
      </c>
      <c r="K3878">
        <v>153002000</v>
      </c>
    </row>
    <row r="3879" spans="1:11" x14ac:dyDescent="0.25">
      <c r="A3879">
        <v>13443</v>
      </c>
      <c r="B3879" t="s">
        <v>2929</v>
      </c>
      <c r="C3879" t="s">
        <v>2336</v>
      </c>
      <c r="E3879">
        <v>2017</v>
      </c>
      <c r="F3879" s="10">
        <v>43100</v>
      </c>
      <c r="G3879" t="s">
        <v>489</v>
      </c>
      <c r="H3879" t="s">
        <v>474</v>
      </c>
      <c r="I3879" t="s">
        <v>463</v>
      </c>
      <c r="J3879">
        <v>1124909000</v>
      </c>
      <c r="K3879">
        <v>1124909000</v>
      </c>
    </row>
    <row r="3880" spans="1:11" x14ac:dyDescent="0.25">
      <c r="A3880">
        <v>13443</v>
      </c>
      <c r="B3880" t="s">
        <v>2929</v>
      </c>
      <c r="C3880" t="s">
        <v>2337</v>
      </c>
      <c r="E3880">
        <v>2017</v>
      </c>
      <c r="F3880" s="10">
        <v>43100</v>
      </c>
      <c r="G3880" t="s">
        <v>489</v>
      </c>
      <c r="H3880" t="s">
        <v>474</v>
      </c>
      <c r="I3880" t="s">
        <v>463</v>
      </c>
      <c r="J3880">
        <v>78180000</v>
      </c>
      <c r="K3880">
        <v>78180000</v>
      </c>
    </row>
    <row r="3881" spans="1:11" x14ac:dyDescent="0.25">
      <c r="A3881">
        <v>13480</v>
      </c>
      <c r="B3881" t="s">
        <v>153</v>
      </c>
      <c r="C3881" t="s">
        <v>436</v>
      </c>
      <c r="E3881">
        <v>2017</v>
      </c>
      <c r="F3881" s="10">
        <v>43100</v>
      </c>
      <c r="G3881" t="s">
        <v>489</v>
      </c>
      <c r="H3881" t="s">
        <v>474</v>
      </c>
      <c r="I3881" t="s">
        <v>463</v>
      </c>
      <c r="J3881">
        <v>-24772000</v>
      </c>
      <c r="K3881">
        <v>-24772000</v>
      </c>
    </row>
    <row r="3882" spans="1:11" x14ac:dyDescent="0.25">
      <c r="A3882">
        <v>13480</v>
      </c>
      <c r="B3882" t="s">
        <v>153</v>
      </c>
      <c r="C3882" t="s">
        <v>2336</v>
      </c>
      <c r="E3882">
        <v>2017</v>
      </c>
      <c r="F3882" s="10">
        <v>43100</v>
      </c>
      <c r="G3882" t="s">
        <v>489</v>
      </c>
      <c r="H3882" t="s">
        <v>474</v>
      </c>
      <c r="I3882" t="s">
        <v>463</v>
      </c>
      <c r="J3882">
        <v>33188000</v>
      </c>
      <c r="K3882">
        <v>33188000</v>
      </c>
    </row>
    <row r="3883" spans="1:11" x14ac:dyDescent="0.25">
      <c r="A3883">
        <v>13480</v>
      </c>
      <c r="B3883" t="s">
        <v>153</v>
      </c>
      <c r="C3883" t="s">
        <v>2337</v>
      </c>
      <c r="E3883">
        <v>2017</v>
      </c>
      <c r="F3883" s="10">
        <v>43100</v>
      </c>
      <c r="G3883" t="s">
        <v>489</v>
      </c>
      <c r="H3883" t="s">
        <v>474</v>
      </c>
      <c r="I3883" t="s">
        <v>463</v>
      </c>
      <c r="J3883">
        <v>-23568000</v>
      </c>
      <c r="K3883">
        <v>-23568000</v>
      </c>
    </row>
    <row r="3884" spans="1:11" x14ac:dyDescent="0.25">
      <c r="A3884">
        <v>13480</v>
      </c>
      <c r="B3884" t="s">
        <v>153</v>
      </c>
      <c r="C3884" t="s">
        <v>490</v>
      </c>
      <c r="E3884">
        <v>2017</v>
      </c>
      <c r="F3884" s="10">
        <v>43100</v>
      </c>
      <c r="G3884" t="s">
        <v>489</v>
      </c>
      <c r="H3884" t="s">
        <v>474</v>
      </c>
      <c r="I3884" t="s">
        <v>463</v>
      </c>
      <c r="J3884">
        <v>-2561000</v>
      </c>
      <c r="K3884">
        <v>-2561000</v>
      </c>
    </row>
    <row r="3885" spans="1:11" x14ac:dyDescent="0.25">
      <c r="A3885">
        <v>13480</v>
      </c>
      <c r="B3885" t="s">
        <v>153</v>
      </c>
      <c r="C3885" t="s">
        <v>434</v>
      </c>
      <c r="E3885">
        <v>2017</v>
      </c>
      <c r="F3885" s="10">
        <v>43100</v>
      </c>
      <c r="G3885" t="s">
        <v>489</v>
      </c>
      <c r="H3885" t="s">
        <v>474</v>
      </c>
      <c r="I3885" t="s">
        <v>463</v>
      </c>
      <c r="J3885">
        <v>670000</v>
      </c>
      <c r="K3885">
        <v>670000</v>
      </c>
    </row>
    <row r="3886" spans="1:11" x14ac:dyDescent="0.25">
      <c r="A3886">
        <v>13480</v>
      </c>
      <c r="B3886" t="s">
        <v>153</v>
      </c>
      <c r="C3886" t="s">
        <v>491</v>
      </c>
      <c r="E3886">
        <v>2017</v>
      </c>
      <c r="F3886" s="10">
        <v>43100</v>
      </c>
      <c r="G3886" t="s">
        <v>489</v>
      </c>
      <c r="H3886" t="s">
        <v>474</v>
      </c>
      <c r="I3886" t="s">
        <v>463</v>
      </c>
      <c r="J3886">
        <v>687000</v>
      </c>
      <c r="K3886">
        <v>687000</v>
      </c>
    </row>
    <row r="3887" spans="1:11" x14ac:dyDescent="0.25">
      <c r="A3887">
        <v>223482</v>
      </c>
      <c r="B3887" t="s">
        <v>318</v>
      </c>
      <c r="C3887" t="s">
        <v>436</v>
      </c>
      <c r="E3887">
        <v>2017</v>
      </c>
      <c r="F3887" s="10">
        <v>43100</v>
      </c>
      <c r="G3887" t="s">
        <v>489</v>
      </c>
      <c r="H3887" t="s">
        <v>474</v>
      </c>
      <c r="I3887" t="s">
        <v>463</v>
      </c>
      <c r="J3887">
        <v>601000000</v>
      </c>
      <c r="K3887">
        <v>601000000</v>
      </c>
    </row>
    <row r="3888" spans="1:11" x14ac:dyDescent="0.25">
      <c r="A3888">
        <v>223482</v>
      </c>
      <c r="B3888" t="s">
        <v>318</v>
      </c>
      <c r="C3888" t="s">
        <v>2336</v>
      </c>
      <c r="E3888">
        <v>2017</v>
      </c>
      <c r="F3888" s="10">
        <v>43100</v>
      </c>
      <c r="G3888" t="s">
        <v>489</v>
      </c>
      <c r="H3888" t="s">
        <v>474</v>
      </c>
      <c r="I3888" t="s">
        <v>463</v>
      </c>
      <c r="J3888">
        <v>2996700000</v>
      </c>
      <c r="K3888">
        <v>2996700000</v>
      </c>
    </row>
    <row r="3889" spans="1:11" x14ac:dyDescent="0.25">
      <c r="A3889">
        <v>223482</v>
      </c>
      <c r="B3889" t="s">
        <v>318</v>
      </c>
      <c r="C3889" t="s">
        <v>2337</v>
      </c>
      <c r="E3889">
        <v>2017</v>
      </c>
      <c r="F3889" s="10">
        <v>43100</v>
      </c>
      <c r="G3889" t="s">
        <v>489</v>
      </c>
      <c r="H3889" t="s">
        <v>474</v>
      </c>
      <c r="I3889" t="s">
        <v>463</v>
      </c>
      <c r="J3889">
        <v>296500000</v>
      </c>
      <c r="K3889">
        <v>296500000</v>
      </c>
    </row>
    <row r="3890" spans="1:11" x14ac:dyDescent="0.25">
      <c r="A3890">
        <v>223482</v>
      </c>
      <c r="B3890" t="s">
        <v>318</v>
      </c>
      <c r="C3890" t="s">
        <v>490</v>
      </c>
      <c r="E3890">
        <v>2017</v>
      </c>
      <c r="F3890" s="10">
        <v>43100</v>
      </c>
      <c r="G3890" t="s">
        <v>489</v>
      </c>
      <c r="H3890" t="s">
        <v>474</v>
      </c>
      <c r="I3890" t="s">
        <v>463</v>
      </c>
      <c r="J3890">
        <v>10100000</v>
      </c>
      <c r="K3890">
        <v>10100000</v>
      </c>
    </row>
    <row r="3891" spans="1:11" x14ac:dyDescent="0.25">
      <c r="A3891">
        <v>223482</v>
      </c>
      <c r="B3891" t="s">
        <v>318</v>
      </c>
      <c r="C3891" t="s">
        <v>434</v>
      </c>
      <c r="E3891">
        <v>2017</v>
      </c>
      <c r="F3891" s="10">
        <v>43100</v>
      </c>
      <c r="G3891" t="s">
        <v>489</v>
      </c>
      <c r="H3891" t="s">
        <v>474</v>
      </c>
      <c r="I3891" t="s">
        <v>463</v>
      </c>
      <c r="J3891">
        <v>70100000</v>
      </c>
      <c r="K3891">
        <v>70100000</v>
      </c>
    </row>
    <row r="3892" spans="1:11" x14ac:dyDescent="0.25">
      <c r="A3892">
        <v>223482</v>
      </c>
      <c r="B3892" t="s">
        <v>318</v>
      </c>
      <c r="C3892" t="s">
        <v>491</v>
      </c>
      <c r="E3892">
        <v>2017</v>
      </c>
      <c r="F3892" s="10">
        <v>43100</v>
      </c>
      <c r="G3892" t="s">
        <v>489</v>
      </c>
      <c r="H3892" t="s">
        <v>474</v>
      </c>
      <c r="I3892" t="s">
        <v>463</v>
      </c>
      <c r="J3892">
        <v>224300000</v>
      </c>
      <c r="K3892">
        <v>224300000</v>
      </c>
    </row>
    <row r="3893" spans="1:11" x14ac:dyDescent="0.25">
      <c r="A3893">
        <v>483482</v>
      </c>
      <c r="B3893" t="s">
        <v>396</v>
      </c>
      <c r="C3893" t="s">
        <v>436</v>
      </c>
      <c r="E3893">
        <v>2017</v>
      </c>
      <c r="F3893" s="10">
        <v>43100</v>
      </c>
      <c r="G3893" t="s">
        <v>489</v>
      </c>
      <c r="H3893" t="s">
        <v>474</v>
      </c>
      <c r="I3893" t="s">
        <v>463</v>
      </c>
      <c r="J3893">
        <v>649678000</v>
      </c>
      <c r="K3893">
        <v>649678000</v>
      </c>
    </row>
    <row r="3894" spans="1:11" x14ac:dyDescent="0.25">
      <c r="A3894">
        <v>483482</v>
      </c>
      <c r="B3894" t="s">
        <v>396</v>
      </c>
      <c r="C3894" t="s">
        <v>2336</v>
      </c>
      <c r="E3894">
        <v>2017</v>
      </c>
      <c r="F3894" s="10">
        <v>43100</v>
      </c>
      <c r="G3894" t="s">
        <v>489</v>
      </c>
      <c r="H3894" t="s">
        <v>474</v>
      </c>
      <c r="I3894" t="s">
        <v>463</v>
      </c>
      <c r="J3894">
        <v>2725053000</v>
      </c>
      <c r="K3894">
        <v>2725053000</v>
      </c>
    </row>
    <row r="3895" spans="1:11" x14ac:dyDescent="0.25">
      <c r="A3895">
        <v>483482</v>
      </c>
      <c r="B3895" t="s">
        <v>396</v>
      </c>
      <c r="C3895" t="s">
        <v>2337</v>
      </c>
      <c r="E3895">
        <v>2017</v>
      </c>
      <c r="F3895" s="10">
        <v>43100</v>
      </c>
      <c r="G3895" t="s">
        <v>489</v>
      </c>
      <c r="H3895" t="s">
        <v>474</v>
      </c>
      <c r="I3895" t="s">
        <v>463</v>
      </c>
      <c r="J3895">
        <v>375972000</v>
      </c>
      <c r="K3895">
        <v>375972000</v>
      </c>
    </row>
    <row r="3896" spans="1:11" x14ac:dyDescent="0.25">
      <c r="A3896">
        <v>483482</v>
      </c>
      <c r="B3896" t="s">
        <v>396</v>
      </c>
      <c r="C3896" t="s">
        <v>490</v>
      </c>
      <c r="E3896">
        <v>2017</v>
      </c>
      <c r="F3896" s="10">
        <v>43100</v>
      </c>
      <c r="G3896" t="s">
        <v>489</v>
      </c>
      <c r="H3896" t="s">
        <v>474</v>
      </c>
      <c r="I3896" t="s">
        <v>463</v>
      </c>
      <c r="J3896">
        <v>32785000</v>
      </c>
      <c r="K3896">
        <v>32785000</v>
      </c>
    </row>
    <row r="3897" spans="1:11" x14ac:dyDescent="0.25">
      <c r="A3897">
        <v>483482</v>
      </c>
      <c r="B3897" t="s">
        <v>396</v>
      </c>
      <c r="C3897" t="s">
        <v>434</v>
      </c>
      <c r="E3897">
        <v>2017</v>
      </c>
      <c r="F3897" s="10">
        <v>43100</v>
      </c>
      <c r="G3897" t="s">
        <v>489</v>
      </c>
      <c r="H3897" t="s">
        <v>474</v>
      </c>
      <c r="I3897" t="s">
        <v>463</v>
      </c>
      <c r="J3897">
        <v>42671000</v>
      </c>
      <c r="K3897">
        <v>42671000</v>
      </c>
    </row>
    <row r="3898" spans="1:11" x14ac:dyDescent="0.25">
      <c r="A3898">
        <v>483482</v>
      </c>
      <c r="B3898" t="s">
        <v>396</v>
      </c>
      <c r="C3898" t="s">
        <v>491</v>
      </c>
      <c r="E3898">
        <v>2017</v>
      </c>
      <c r="F3898" s="10">
        <v>43100</v>
      </c>
      <c r="G3898" t="s">
        <v>489</v>
      </c>
      <c r="H3898" t="s">
        <v>474</v>
      </c>
      <c r="I3898" t="s">
        <v>463</v>
      </c>
      <c r="J3898">
        <v>198250000</v>
      </c>
      <c r="K3898">
        <v>198250000</v>
      </c>
    </row>
    <row r="3899" spans="1:11" x14ac:dyDescent="0.25">
      <c r="A3899">
        <v>5753483</v>
      </c>
      <c r="B3899" t="s">
        <v>371</v>
      </c>
      <c r="C3899" t="s">
        <v>436</v>
      </c>
      <c r="E3899">
        <v>2017</v>
      </c>
      <c r="F3899" s="10">
        <v>43100</v>
      </c>
      <c r="G3899" t="s">
        <v>489</v>
      </c>
      <c r="H3899" t="s">
        <v>474</v>
      </c>
      <c r="I3899" t="s">
        <v>463</v>
      </c>
      <c r="J3899">
        <v>132335000</v>
      </c>
      <c r="K3899">
        <v>132335000</v>
      </c>
    </row>
    <row r="3900" spans="1:11" x14ac:dyDescent="0.25">
      <c r="A3900">
        <v>5753483</v>
      </c>
      <c r="B3900" t="s">
        <v>371</v>
      </c>
      <c r="C3900" t="s">
        <v>2336</v>
      </c>
      <c r="E3900">
        <v>2017</v>
      </c>
      <c r="F3900" s="10">
        <v>43100</v>
      </c>
      <c r="G3900" t="s">
        <v>489</v>
      </c>
      <c r="H3900" t="s">
        <v>474</v>
      </c>
      <c r="I3900" t="s">
        <v>463</v>
      </c>
      <c r="J3900">
        <v>1580413000</v>
      </c>
      <c r="K3900">
        <v>1580413000</v>
      </c>
    </row>
    <row r="3901" spans="1:11" x14ac:dyDescent="0.25">
      <c r="A3901">
        <v>5753483</v>
      </c>
      <c r="B3901" t="s">
        <v>371</v>
      </c>
      <c r="C3901" t="s">
        <v>2337</v>
      </c>
      <c r="E3901">
        <v>2017</v>
      </c>
      <c r="F3901" s="10">
        <v>43100</v>
      </c>
      <c r="G3901" t="s">
        <v>489</v>
      </c>
      <c r="H3901" t="s">
        <v>474</v>
      </c>
      <c r="I3901" t="s">
        <v>463</v>
      </c>
      <c r="J3901">
        <v>-2060000</v>
      </c>
      <c r="K3901">
        <v>-2060000</v>
      </c>
    </row>
    <row r="3902" spans="1:11" x14ac:dyDescent="0.25">
      <c r="A3902">
        <v>5753483</v>
      </c>
      <c r="B3902" t="s">
        <v>371</v>
      </c>
      <c r="C3902" t="s">
        <v>490</v>
      </c>
      <c r="E3902">
        <v>2017</v>
      </c>
      <c r="F3902" s="10">
        <v>43100</v>
      </c>
      <c r="G3902" t="s">
        <v>489</v>
      </c>
      <c r="H3902" t="s">
        <v>474</v>
      </c>
      <c r="I3902" t="s">
        <v>463</v>
      </c>
      <c r="J3902">
        <v>59408000</v>
      </c>
      <c r="K3902">
        <v>59408000</v>
      </c>
    </row>
    <row r="3903" spans="1:11" x14ac:dyDescent="0.25">
      <c r="A3903">
        <v>5753483</v>
      </c>
      <c r="B3903" t="s">
        <v>371</v>
      </c>
      <c r="C3903" t="s">
        <v>434</v>
      </c>
      <c r="E3903">
        <v>2017</v>
      </c>
      <c r="F3903" s="10">
        <v>43100</v>
      </c>
      <c r="G3903" t="s">
        <v>489</v>
      </c>
      <c r="H3903" t="s">
        <v>474</v>
      </c>
      <c r="I3903" t="s">
        <v>463</v>
      </c>
      <c r="J3903">
        <v>115659000</v>
      </c>
      <c r="K3903">
        <v>115659000</v>
      </c>
    </row>
    <row r="3904" spans="1:11" x14ac:dyDescent="0.25">
      <c r="A3904">
        <v>5753483</v>
      </c>
      <c r="B3904" t="s">
        <v>371</v>
      </c>
      <c r="C3904" t="s">
        <v>491</v>
      </c>
      <c r="E3904">
        <v>2017</v>
      </c>
      <c r="F3904" s="10">
        <v>43100</v>
      </c>
      <c r="G3904" t="s">
        <v>489</v>
      </c>
      <c r="H3904" t="s">
        <v>474</v>
      </c>
      <c r="I3904" t="s">
        <v>463</v>
      </c>
      <c r="J3904">
        <v>40672000</v>
      </c>
      <c r="K3904">
        <v>40672000</v>
      </c>
    </row>
    <row r="3905" spans="1:11" x14ac:dyDescent="0.25">
      <c r="A3905">
        <v>6740698</v>
      </c>
      <c r="B3905" t="s">
        <v>3377</v>
      </c>
      <c r="C3905" t="s">
        <v>436</v>
      </c>
      <c r="E3905">
        <v>2017</v>
      </c>
      <c r="F3905" s="10">
        <v>43100</v>
      </c>
      <c r="G3905" t="s">
        <v>489</v>
      </c>
      <c r="H3905" t="s">
        <v>474</v>
      </c>
      <c r="I3905" t="s">
        <v>463</v>
      </c>
      <c r="J3905">
        <v>496168000</v>
      </c>
      <c r="K3905">
        <v>496168000</v>
      </c>
    </row>
    <row r="3906" spans="1:11" x14ac:dyDescent="0.25">
      <c r="A3906">
        <v>6740698</v>
      </c>
      <c r="B3906" t="s">
        <v>3377</v>
      </c>
      <c r="C3906" t="s">
        <v>2336</v>
      </c>
      <c r="E3906">
        <v>2017</v>
      </c>
      <c r="F3906" s="10">
        <v>43100</v>
      </c>
      <c r="G3906" t="s">
        <v>489</v>
      </c>
      <c r="H3906" t="s">
        <v>474</v>
      </c>
      <c r="I3906" t="s">
        <v>463</v>
      </c>
      <c r="J3906">
        <v>1969058000</v>
      </c>
      <c r="K3906">
        <v>1969058000</v>
      </c>
    </row>
    <row r="3907" spans="1:11" x14ac:dyDescent="0.25">
      <c r="A3907">
        <v>6740698</v>
      </c>
      <c r="B3907" t="s">
        <v>3377</v>
      </c>
      <c r="C3907" t="s">
        <v>2337</v>
      </c>
      <c r="E3907">
        <v>2017</v>
      </c>
      <c r="F3907" s="10">
        <v>43100</v>
      </c>
      <c r="G3907" t="s">
        <v>489</v>
      </c>
      <c r="H3907" t="s">
        <v>474</v>
      </c>
      <c r="I3907" t="s">
        <v>463</v>
      </c>
      <c r="J3907">
        <v>263269000</v>
      </c>
      <c r="K3907">
        <v>263269000</v>
      </c>
    </row>
    <row r="3908" spans="1:11" x14ac:dyDescent="0.25">
      <c r="A3908">
        <v>6740698</v>
      </c>
      <c r="B3908" t="s">
        <v>3377</v>
      </c>
      <c r="C3908" t="s">
        <v>490</v>
      </c>
      <c r="E3908">
        <v>2017</v>
      </c>
      <c r="F3908" s="10">
        <v>43100</v>
      </c>
      <c r="G3908" t="s">
        <v>489</v>
      </c>
      <c r="H3908" t="s">
        <v>474</v>
      </c>
      <c r="I3908" t="s">
        <v>463</v>
      </c>
      <c r="J3908">
        <v>31971000</v>
      </c>
      <c r="K3908">
        <v>31971000</v>
      </c>
    </row>
    <row r="3909" spans="1:11" x14ac:dyDescent="0.25">
      <c r="A3909">
        <v>6740698</v>
      </c>
      <c r="B3909" t="s">
        <v>3377</v>
      </c>
      <c r="C3909" t="s">
        <v>434</v>
      </c>
      <c r="E3909">
        <v>2017</v>
      </c>
      <c r="F3909" s="10">
        <v>43100</v>
      </c>
      <c r="G3909" t="s">
        <v>489</v>
      </c>
      <c r="H3909" t="s">
        <v>474</v>
      </c>
      <c r="I3909" t="s">
        <v>463</v>
      </c>
      <c r="J3909">
        <v>83140000</v>
      </c>
      <c r="K3909">
        <v>83140000</v>
      </c>
    </row>
    <row r="3910" spans="1:11" x14ac:dyDescent="0.25">
      <c r="A3910">
        <v>6740698</v>
      </c>
      <c r="B3910" t="s">
        <v>3377</v>
      </c>
      <c r="C3910" t="s">
        <v>491</v>
      </c>
      <c r="E3910">
        <v>2017</v>
      </c>
      <c r="F3910" s="10">
        <v>43100</v>
      </c>
      <c r="G3910" t="s">
        <v>489</v>
      </c>
      <c r="H3910" t="s">
        <v>474</v>
      </c>
      <c r="I3910" t="s">
        <v>463</v>
      </c>
      <c r="J3910">
        <v>117788000</v>
      </c>
      <c r="K3910">
        <v>117788000</v>
      </c>
    </row>
    <row r="3911" spans="1:11" x14ac:dyDescent="0.25">
      <c r="A3911">
        <v>6741098</v>
      </c>
      <c r="B3911" t="s">
        <v>3448</v>
      </c>
      <c r="C3911" t="s">
        <v>436</v>
      </c>
      <c r="E3911">
        <v>2017</v>
      </c>
      <c r="F3911" s="10">
        <v>43100</v>
      </c>
      <c r="G3911" t="s">
        <v>489</v>
      </c>
      <c r="H3911" t="s">
        <v>474</v>
      </c>
      <c r="I3911" t="s">
        <v>463</v>
      </c>
      <c r="J3911">
        <v>767860000</v>
      </c>
      <c r="K3911">
        <v>767860000</v>
      </c>
    </row>
    <row r="3912" spans="1:11" x14ac:dyDescent="0.25">
      <c r="A3912">
        <v>6741098</v>
      </c>
      <c r="B3912" t="s">
        <v>3448</v>
      </c>
      <c r="C3912" t="s">
        <v>2336</v>
      </c>
      <c r="E3912">
        <v>2017</v>
      </c>
      <c r="F3912" s="10">
        <v>43100</v>
      </c>
      <c r="G3912" t="s">
        <v>489</v>
      </c>
      <c r="H3912" t="s">
        <v>474</v>
      </c>
      <c r="I3912" t="s">
        <v>463</v>
      </c>
      <c r="J3912">
        <v>2309078000</v>
      </c>
      <c r="K3912">
        <v>2309078000</v>
      </c>
    </row>
    <row r="3913" spans="1:11" x14ac:dyDescent="0.25">
      <c r="A3913">
        <v>6741098</v>
      </c>
      <c r="B3913" t="s">
        <v>3448</v>
      </c>
      <c r="C3913" t="s">
        <v>2337</v>
      </c>
      <c r="E3913">
        <v>2017</v>
      </c>
      <c r="F3913" s="10">
        <v>43100</v>
      </c>
      <c r="G3913" t="s">
        <v>489</v>
      </c>
      <c r="H3913" t="s">
        <v>474</v>
      </c>
      <c r="I3913" t="s">
        <v>463</v>
      </c>
      <c r="J3913">
        <v>20311000</v>
      </c>
      <c r="K3913">
        <v>20311000</v>
      </c>
    </row>
    <row r="3914" spans="1:11" x14ac:dyDescent="0.25">
      <c r="A3914">
        <v>6741098</v>
      </c>
      <c r="B3914" t="s">
        <v>3448</v>
      </c>
      <c r="C3914" t="s">
        <v>490</v>
      </c>
      <c r="E3914">
        <v>2017</v>
      </c>
      <c r="F3914" s="10">
        <v>43100</v>
      </c>
      <c r="G3914" t="s">
        <v>489</v>
      </c>
      <c r="H3914" t="s">
        <v>474</v>
      </c>
      <c r="I3914" t="s">
        <v>463</v>
      </c>
      <c r="J3914">
        <v>20761000</v>
      </c>
      <c r="K3914">
        <v>20761000</v>
      </c>
    </row>
    <row r="3915" spans="1:11" x14ac:dyDescent="0.25">
      <c r="A3915">
        <v>6741098</v>
      </c>
      <c r="B3915" t="s">
        <v>3448</v>
      </c>
      <c r="C3915" t="s">
        <v>434</v>
      </c>
      <c r="E3915">
        <v>2017</v>
      </c>
      <c r="F3915" s="10">
        <v>43100</v>
      </c>
      <c r="G3915" t="s">
        <v>489</v>
      </c>
      <c r="H3915" t="s">
        <v>474</v>
      </c>
      <c r="I3915" t="s">
        <v>463</v>
      </c>
      <c r="J3915">
        <v>106002000</v>
      </c>
      <c r="K3915">
        <v>106002000</v>
      </c>
    </row>
    <row r="3916" spans="1:11" x14ac:dyDescent="0.25">
      <c r="A3916">
        <v>6741098</v>
      </c>
      <c r="B3916" t="s">
        <v>3448</v>
      </c>
      <c r="C3916" t="s">
        <v>491</v>
      </c>
      <c r="E3916">
        <v>2017</v>
      </c>
      <c r="F3916" s="10">
        <v>43100</v>
      </c>
      <c r="G3916" t="s">
        <v>489</v>
      </c>
      <c r="H3916" t="s">
        <v>474</v>
      </c>
      <c r="I3916" t="s">
        <v>463</v>
      </c>
      <c r="J3916">
        <v>620786000</v>
      </c>
      <c r="K3916">
        <v>620786000</v>
      </c>
    </row>
    <row r="3917" spans="1:11" x14ac:dyDescent="0.25">
      <c r="A3917">
        <v>6765099</v>
      </c>
      <c r="B3917" t="s">
        <v>3585</v>
      </c>
      <c r="C3917" t="s">
        <v>2336</v>
      </c>
      <c r="E3917">
        <v>2017</v>
      </c>
      <c r="F3917" s="10">
        <v>43100</v>
      </c>
      <c r="G3917" t="s">
        <v>489</v>
      </c>
      <c r="H3917" t="s">
        <v>474</v>
      </c>
      <c r="I3917" t="s">
        <v>463</v>
      </c>
      <c r="J3917">
        <v>1362902000</v>
      </c>
      <c r="K3917">
        <v>1362902000</v>
      </c>
    </row>
    <row r="3918" spans="1:11" x14ac:dyDescent="0.25">
      <c r="A3918">
        <v>6772699</v>
      </c>
      <c r="B3918" t="s">
        <v>3572</v>
      </c>
      <c r="C3918" t="s">
        <v>436</v>
      </c>
      <c r="E3918">
        <v>2017</v>
      </c>
      <c r="F3918" s="10">
        <v>43100</v>
      </c>
      <c r="G3918" t="s">
        <v>489</v>
      </c>
      <c r="H3918" t="s">
        <v>474</v>
      </c>
      <c r="I3918" t="s">
        <v>463</v>
      </c>
      <c r="J3918">
        <v>10650000</v>
      </c>
      <c r="K3918">
        <v>10650000</v>
      </c>
    </row>
    <row r="3919" spans="1:11" x14ac:dyDescent="0.25">
      <c r="A3919">
        <v>6772699</v>
      </c>
      <c r="B3919" t="s">
        <v>3572</v>
      </c>
      <c r="C3919" t="s">
        <v>2336</v>
      </c>
      <c r="E3919">
        <v>2017</v>
      </c>
      <c r="F3919" s="10">
        <v>43100</v>
      </c>
      <c r="G3919" t="s">
        <v>489</v>
      </c>
      <c r="H3919" t="s">
        <v>474</v>
      </c>
      <c r="I3919" t="s">
        <v>463</v>
      </c>
      <c r="J3919">
        <v>36276000</v>
      </c>
      <c r="K3919">
        <v>36276000</v>
      </c>
    </row>
    <row r="3920" spans="1:11" x14ac:dyDescent="0.25">
      <c r="A3920">
        <v>6772699</v>
      </c>
      <c r="B3920" t="s">
        <v>3572</v>
      </c>
      <c r="C3920" t="s">
        <v>2337</v>
      </c>
      <c r="E3920">
        <v>2017</v>
      </c>
      <c r="F3920" s="10">
        <v>43100</v>
      </c>
      <c r="G3920" t="s">
        <v>489</v>
      </c>
      <c r="H3920" t="s">
        <v>474</v>
      </c>
      <c r="I3920" t="s">
        <v>463</v>
      </c>
      <c r="J3920">
        <v>1614000</v>
      </c>
      <c r="K3920">
        <v>1614000</v>
      </c>
    </row>
    <row r="3921" spans="1:11" x14ac:dyDescent="0.25">
      <c r="A3921">
        <v>6772699</v>
      </c>
      <c r="B3921" t="s">
        <v>3572</v>
      </c>
      <c r="C3921" t="s">
        <v>434</v>
      </c>
      <c r="E3921">
        <v>2017</v>
      </c>
      <c r="F3921" s="10">
        <v>43100</v>
      </c>
      <c r="G3921" t="s">
        <v>489</v>
      </c>
      <c r="H3921" t="s">
        <v>474</v>
      </c>
      <c r="I3921" t="s">
        <v>463</v>
      </c>
      <c r="J3921">
        <v>305000</v>
      </c>
      <c r="K3921">
        <v>305000</v>
      </c>
    </row>
    <row r="3922" spans="1:11" x14ac:dyDescent="0.25">
      <c r="A3922">
        <v>6772699</v>
      </c>
      <c r="B3922" t="s">
        <v>3572</v>
      </c>
      <c r="C3922" t="s">
        <v>491</v>
      </c>
      <c r="E3922">
        <v>2017</v>
      </c>
      <c r="F3922" s="10">
        <v>43100</v>
      </c>
      <c r="G3922" t="s">
        <v>489</v>
      </c>
      <c r="H3922" t="s">
        <v>474</v>
      </c>
      <c r="I3922" t="s">
        <v>463</v>
      </c>
      <c r="J3922">
        <v>3082000</v>
      </c>
      <c r="K3922">
        <v>3082000</v>
      </c>
    </row>
    <row r="3923" spans="1:11" x14ac:dyDescent="0.25">
      <c r="A3923">
        <v>6783700</v>
      </c>
      <c r="B3923" t="s">
        <v>3629</v>
      </c>
      <c r="C3923" t="s">
        <v>436</v>
      </c>
      <c r="E3923">
        <v>2017</v>
      </c>
      <c r="F3923" s="10">
        <v>43100</v>
      </c>
      <c r="G3923" t="s">
        <v>489</v>
      </c>
      <c r="H3923" t="s">
        <v>474</v>
      </c>
      <c r="I3923" t="s">
        <v>463</v>
      </c>
      <c r="J3923">
        <v>3679000000</v>
      </c>
      <c r="K3923">
        <v>3679000000</v>
      </c>
    </row>
    <row r="3924" spans="1:11" x14ac:dyDescent="0.25">
      <c r="A3924">
        <v>6783700</v>
      </c>
      <c r="B3924" t="s">
        <v>3629</v>
      </c>
      <c r="C3924" t="s">
        <v>2336</v>
      </c>
      <c r="E3924">
        <v>2017</v>
      </c>
      <c r="F3924" s="10">
        <v>43100</v>
      </c>
      <c r="G3924" t="s">
        <v>489</v>
      </c>
      <c r="H3924" t="s">
        <v>474</v>
      </c>
      <c r="I3924" t="s">
        <v>463</v>
      </c>
      <c r="J3924">
        <v>11437000000</v>
      </c>
      <c r="K3924">
        <v>11437000000</v>
      </c>
    </row>
    <row r="3925" spans="1:11" x14ac:dyDescent="0.25">
      <c r="A3925">
        <v>6783700</v>
      </c>
      <c r="B3925" t="s">
        <v>3629</v>
      </c>
      <c r="C3925" t="s">
        <v>2337</v>
      </c>
      <c r="E3925">
        <v>2017</v>
      </c>
      <c r="F3925" s="10">
        <v>43100</v>
      </c>
      <c r="G3925" t="s">
        <v>489</v>
      </c>
      <c r="H3925" t="s">
        <v>474</v>
      </c>
      <c r="I3925" t="s">
        <v>463</v>
      </c>
      <c r="J3925">
        <v>1247000000</v>
      </c>
      <c r="K3925">
        <v>1247000000</v>
      </c>
    </row>
    <row r="3926" spans="1:11" x14ac:dyDescent="0.25">
      <c r="A3926">
        <v>8090</v>
      </c>
      <c r="B3926" t="s">
        <v>410</v>
      </c>
      <c r="C3926" t="s">
        <v>436</v>
      </c>
      <c r="E3926">
        <v>2018</v>
      </c>
      <c r="F3926" s="10">
        <v>43190</v>
      </c>
      <c r="G3926" t="s">
        <v>489</v>
      </c>
      <c r="H3926" t="s">
        <v>474</v>
      </c>
      <c r="I3926" t="s">
        <v>463</v>
      </c>
      <c r="J3926">
        <v>221700000</v>
      </c>
      <c r="K3926">
        <v>221700000</v>
      </c>
    </row>
    <row r="3927" spans="1:11" x14ac:dyDescent="0.25">
      <c r="A3927">
        <v>8090</v>
      </c>
      <c r="B3927" t="s">
        <v>410</v>
      </c>
      <c r="C3927" t="s">
        <v>2336</v>
      </c>
      <c r="E3927">
        <v>2018</v>
      </c>
      <c r="F3927" s="10">
        <v>43190</v>
      </c>
      <c r="G3927" t="s">
        <v>489</v>
      </c>
      <c r="H3927" t="s">
        <v>474</v>
      </c>
      <c r="I3927" t="s">
        <v>463</v>
      </c>
      <c r="J3927">
        <v>2066000000</v>
      </c>
      <c r="K3927">
        <v>2066000000</v>
      </c>
    </row>
    <row r="3928" spans="1:11" x14ac:dyDescent="0.25">
      <c r="A3928">
        <v>8090</v>
      </c>
      <c r="B3928" t="s">
        <v>410</v>
      </c>
      <c r="C3928" t="s">
        <v>2337</v>
      </c>
      <c r="E3928">
        <v>2018</v>
      </c>
      <c r="F3928" s="10">
        <v>43190</v>
      </c>
      <c r="G3928" t="s">
        <v>489</v>
      </c>
      <c r="H3928" t="s">
        <v>474</v>
      </c>
      <c r="I3928" t="s">
        <v>463</v>
      </c>
      <c r="J3928">
        <v>76000000</v>
      </c>
      <c r="K3928">
        <v>76000000</v>
      </c>
    </row>
    <row r="3929" spans="1:11" x14ac:dyDescent="0.25">
      <c r="A3929">
        <v>8090</v>
      </c>
      <c r="B3929" t="s">
        <v>410</v>
      </c>
      <c r="C3929" t="s">
        <v>490</v>
      </c>
      <c r="E3929">
        <v>2018</v>
      </c>
      <c r="F3929" s="10">
        <v>43190</v>
      </c>
      <c r="G3929" t="s">
        <v>489</v>
      </c>
      <c r="H3929" t="s">
        <v>474</v>
      </c>
      <c r="I3929" t="s">
        <v>463</v>
      </c>
      <c r="J3929">
        <v>75600000</v>
      </c>
      <c r="K3929">
        <v>75600000</v>
      </c>
    </row>
    <row r="3930" spans="1:11" x14ac:dyDescent="0.25">
      <c r="A3930">
        <v>8090</v>
      </c>
      <c r="B3930" t="s">
        <v>410</v>
      </c>
      <c r="C3930" t="s">
        <v>434</v>
      </c>
      <c r="E3930">
        <v>2018</v>
      </c>
      <c r="F3930" s="10">
        <v>43190</v>
      </c>
      <c r="G3930" t="s">
        <v>489</v>
      </c>
      <c r="H3930" t="s">
        <v>474</v>
      </c>
      <c r="I3930" t="s">
        <v>463</v>
      </c>
      <c r="J3930">
        <v>91600000.000000015</v>
      </c>
      <c r="K3930">
        <v>91600000.000000015</v>
      </c>
    </row>
    <row r="3931" spans="1:11" x14ac:dyDescent="0.25">
      <c r="A3931">
        <v>8090</v>
      </c>
      <c r="B3931" t="s">
        <v>410</v>
      </c>
      <c r="C3931" t="s">
        <v>491</v>
      </c>
      <c r="E3931">
        <v>2018</v>
      </c>
      <c r="F3931" s="10">
        <v>43190</v>
      </c>
      <c r="G3931" t="s">
        <v>489</v>
      </c>
      <c r="H3931" t="s">
        <v>474</v>
      </c>
      <c r="I3931" t="s">
        <v>463</v>
      </c>
      <c r="J3931">
        <v>19500000</v>
      </c>
      <c r="K3931">
        <v>19500000</v>
      </c>
    </row>
    <row r="3932" spans="1:11" x14ac:dyDescent="0.25">
      <c r="A3932">
        <v>8114</v>
      </c>
      <c r="B3932" t="s">
        <v>320</v>
      </c>
      <c r="C3932" t="s">
        <v>436</v>
      </c>
      <c r="E3932">
        <v>2018</v>
      </c>
      <c r="F3932" s="10">
        <v>43190</v>
      </c>
      <c r="G3932" t="s">
        <v>489</v>
      </c>
      <c r="H3932" t="s">
        <v>474</v>
      </c>
      <c r="I3932" t="s">
        <v>463</v>
      </c>
      <c r="J3932">
        <v>166468000</v>
      </c>
      <c r="K3932">
        <v>166468000</v>
      </c>
    </row>
    <row r="3933" spans="1:11" x14ac:dyDescent="0.25">
      <c r="A3933">
        <v>8114</v>
      </c>
      <c r="B3933" t="s">
        <v>320</v>
      </c>
      <c r="C3933" t="s">
        <v>2336</v>
      </c>
      <c r="E3933">
        <v>2018</v>
      </c>
      <c r="F3933" s="10">
        <v>43190</v>
      </c>
      <c r="G3933" t="s">
        <v>489</v>
      </c>
      <c r="H3933" t="s">
        <v>474</v>
      </c>
      <c r="I3933" t="s">
        <v>463</v>
      </c>
      <c r="J3933">
        <v>1330354000</v>
      </c>
      <c r="K3933">
        <v>1330354000</v>
      </c>
    </row>
    <row r="3934" spans="1:11" x14ac:dyDescent="0.25">
      <c r="A3934">
        <v>8114</v>
      </c>
      <c r="B3934" t="s">
        <v>320</v>
      </c>
      <c r="C3934" t="s">
        <v>2337</v>
      </c>
      <c r="E3934">
        <v>2018</v>
      </c>
      <c r="F3934" s="10">
        <v>43190</v>
      </c>
      <c r="G3934" t="s">
        <v>489</v>
      </c>
      <c r="H3934" t="s">
        <v>474</v>
      </c>
      <c r="I3934" t="s">
        <v>463</v>
      </c>
      <c r="J3934">
        <v>64792000</v>
      </c>
      <c r="K3934">
        <v>64792000</v>
      </c>
    </row>
    <row r="3935" spans="1:11" x14ac:dyDescent="0.25">
      <c r="A3935">
        <v>8114</v>
      </c>
      <c r="B3935" t="s">
        <v>320</v>
      </c>
      <c r="C3935" t="s">
        <v>490</v>
      </c>
      <c r="E3935">
        <v>2018</v>
      </c>
      <c r="F3935" s="10">
        <v>43190</v>
      </c>
      <c r="G3935" t="s">
        <v>489</v>
      </c>
      <c r="H3935" t="s">
        <v>474</v>
      </c>
      <c r="I3935" t="s">
        <v>463</v>
      </c>
      <c r="J3935">
        <v>15262000</v>
      </c>
      <c r="K3935">
        <v>15262000</v>
      </c>
    </row>
    <row r="3936" spans="1:11" x14ac:dyDescent="0.25">
      <c r="A3936">
        <v>8114</v>
      </c>
      <c r="B3936" t="s">
        <v>320</v>
      </c>
      <c r="C3936" t="s">
        <v>434</v>
      </c>
      <c r="E3936">
        <v>2018</v>
      </c>
      <c r="F3936" s="10">
        <v>43190</v>
      </c>
      <c r="G3936" t="s">
        <v>489</v>
      </c>
      <c r="H3936" t="s">
        <v>474</v>
      </c>
      <c r="I3936" t="s">
        <v>463</v>
      </c>
      <c r="J3936">
        <v>75003000</v>
      </c>
      <c r="K3936">
        <v>75003000</v>
      </c>
    </row>
    <row r="3937" spans="1:11" x14ac:dyDescent="0.25">
      <c r="A3937">
        <v>8114</v>
      </c>
      <c r="B3937" t="s">
        <v>320</v>
      </c>
      <c r="C3937" t="s">
        <v>491</v>
      </c>
      <c r="E3937">
        <v>2018</v>
      </c>
      <c r="F3937" s="10">
        <v>43190</v>
      </c>
      <c r="G3937" t="s">
        <v>489</v>
      </c>
      <c r="H3937" t="s">
        <v>474</v>
      </c>
      <c r="I3937" t="s">
        <v>463</v>
      </c>
      <c r="J3937">
        <v>11411000</v>
      </c>
      <c r="K3937">
        <v>11411000</v>
      </c>
    </row>
    <row r="3938" spans="1:11" x14ac:dyDescent="0.25">
      <c r="A3938">
        <v>11472</v>
      </c>
      <c r="B3938" t="s">
        <v>3472</v>
      </c>
      <c r="C3938" t="s">
        <v>436</v>
      </c>
      <c r="E3938">
        <v>2018</v>
      </c>
      <c r="F3938" s="10">
        <v>43281</v>
      </c>
      <c r="G3938" t="s">
        <v>489</v>
      </c>
      <c r="H3938" t="s">
        <v>474</v>
      </c>
      <c r="I3938" t="s">
        <v>463</v>
      </c>
      <c r="J3938">
        <v>2381721000</v>
      </c>
      <c r="K3938">
        <v>2381721000</v>
      </c>
    </row>
    <row r="3939" spans="1:11" x14ac:dyDescent="0.25">
      <c r="A3939">
        <v>11472</v>
      </c>
      <c r="B3939" t="s">
        <v>3472</v>
      </c>
      <c r="C3939" t="s">
        <v>2336</v>
      </c>
      <c r="E3939">
        <v>2018</v>
      </c>
      <c r="F3939" s="10">
        <v>43281</v>
      </c>
      <c r="G3939" t="s">
        <v>489</v>
      </c>
      <c r="H3939" t="s">
        <v>474</v>
      </c>
      <c r="I3939" t="s">
        <v>463</v>
      </c>
      <c r="J3939">
        <v>14302392000</v>
      </c>
      <c r="K3939">
        <v>14302392000</v>
      </c>
    </row>
    <row r="3940" spans="1:11" x14ac:dyDescent="0.25">
      <c r="A3940">
        <v>11472</v>
      </c>
      <c r="B3940" t="s">
        <v>3472</v>
      </c>
      <c r="C3940" t="s">
        <v>2337</v>
      </c>
      <c r="E3940">
        <v>2018</v>
      </c>
      <c r="F3940" s="10">
        <v>43281</v>
      </c>
      <c r="G3940" t="s">
        <v>489</v>
      </c>
      <c r="H3940" t="s">
        <v>474</v>
      </c>
      <c r="I3940" t="s">
        <v>463</v>
      </c>
      <c r="J3940">
        <v>1060801000</v>
      </c>
      <c r="K3940">
        <v>1060801000</v>
      </c>
    </row>
    <row r="3941" spans="1:11" x14ac:dyDescent="0.25">
      <c r="A3941">
        <v>11472</v>
      </c>
      <c r="B3941" t="s">
        <v>3472</v>
      </c>
      <c r="C3941" t="s">
        <v>490</v>
      </c>
      <c r="E3941">
        <v>2018</v>
      </c>
      <c r="F3941" s="10">
        <v>43281</v>
      </c>
      <c r="G3941" t="s">
        <v>489</v>
      </c>
      <c r="H3941" t="s">
        <v>474</v>
      </c>
      <c r="I3941" t="s">
        <v>463</v>
      </c>
      <c r="J3941">
        <v>213873000</v>
      </c>
      <c r="K3941">
        <v>213873000</v>
      </c>
    </row>
    <row r="3942" spans="1:11" x14ac:dyDescent="0.25">
      <c r="A3942">
        <v>11472</v>
      </c>
      <c r="B3942" t="s">
        <v>3472</v>
      </c>
      <c r="C3942" t="s">
        <v>434</v>
      </c>
      <c r="E3942">
        <v>2018</v>
      </c>
      <c r="F3942" s="10">
        <v>43281</v>
      </c>
      <c r="G3942" t="s">
        <v>489</v>
      </c>
      <c r="H3942" t="s">
        <v>474</v>
      </c>
      <c r="I3942" t="s">
        <v>463</v>
      </c>
      <c r="J3942">
        <v>466085000</v>
      </c>
      <c r="K3942">
        <v>466085000</v>
      </c>
    </row>
    <row r="3943" spans="1:11" x14ac:dyDescent="0.25">
      <c r="A3943">
        <v>11472</v>
      </c>
      <c r="B3943" t="s">
        <v>3472</v>
      </c>
      <c r="C3943" t="s">
        <v>491</v>
      </c>
      <c r="E3943">
        <v>2018</v>
      </c>
      <c r="F3943" s="10">
        <v>43281</v>
      </c>
      <c r="G3943" t="s">
        <v>489</v>
      </c>
      <c r="H3943" t="s">
        <v>474</v>
      </c>
      <c r="I3943" t="s">
        <v>463</v>
      </c>
      <c r="J3943">
        <v>640962000</v>
      </c>
      <c r="K3943">
        <v>640962000</v>
      </c>
    </row>
    <row r="3944" spans="1:11" x14ac:dyDescent="0.25">
      <c r="A3944">
        <v>11110</v>
      </c>
      <c r="B3944" t="s">
        <v>3458</v>
      </c>
      <c r="C3944" t="s">
        <v>436</v>
      </c>
      <c r="E3944">
        <v>2018</v>
      </c>
      <c r="F3944" s="10">
        <v>43343</v>
      </c>
      <c r="G3944" t="s">
        <v>489</v>
      </c>
      <c r="H3944" t="s">
        <v>474</v>
      </c>
      <c r="I3944" t="s">
        <v>463</v>
      </c>
      <c r="J3944">
        <v>53414000</v>
      </c>
      <c r="K3944">
        <v>53414000</v>
      </c>
    </row>
    <row r="3945" spans="1:11" x14ac:dyDescent="0.25">
      <c r="A3945">
        <v>11110</v>
      </c>
      <c r="B3945" t="s">
        <v>3458</v>
      </c>
      <c r="C3945" t="s">
        <v>2336</v>
      </c>
      <c r="E3945">
        <v>2018</v>
      </c>
      <c r="F3945" s="10">
        <v>43343</v>
      </c>
      <c r="G3945" t="s">
        <v>489</v>
      </c>
      <c r="H3945" t="s">
        <v>474</v>
      </c>
      <c r="I3945" t="s">
        <v>463</v>
      </c>
      <c r="J3945">
        <v>547705000</v>
      </c>
      <c r="K3945">
        <v>547705000</v>
      </c>
    </row>
    <row r="3946" spans="1:11" x14ac:dyDescent="0.25">
      <c r="A3946">
        <v>11110</v>
      </c>
      <c r="B3946" t="s">
        <v>3458</v>
      </c>
      <c r="C3946" t="s">
        <v>2337</v>
      </c>
      <c r="E3946">
        <v>2018</v>
      </c>
      <c r="F3946" s="10">
        <v>43343</v>
      </c>
      <c r="G3946" t="s">
        <v>489</v>
      </c>
      <c r="H3946" t="s">
        <v>474</v>
      </c>
      <c r="I3946" t="s">
        <v>463</v>
      </c>
      <c r="J3946">
        <v>20277000</v>
      </c>
      <c r="K3946">
        <v>20277000</v>
      </c>
    </row>
    <row r="3947" spans="1:11" x14ac:dyDescent="0.25">
      <c r="A3947">
        <v>11110</v>
      </c>
      <c r="B3947" t="s">
        <v>3458</v>
      </c>
      <c r="C3947" t="s">
        <v>490</v>
      </c>
      <c r="E3947">
        <v>2018</v>
      </c>
      <c r="F3947" s="10">
        <v>43343</v>
      </c>
      <c r="G3947" t="s">
        <v>489</v>
      </c>
      <c r="H3947" t="s">
        <v>474</v>
      </c>
      <c r="I3947" t="s">
        <v>463</v>
      </c>
      <c r="J3947">
        <v>3047000</v>
      </c>
      <c r="K3947">
        <v>3047000</v>
      </c>
    </row>
    <row r="3948" spans="1:11" x14ac:dyDescent="0.25">
      <c r="A3948">
        <v>11110</v>
      </c>
      <c r="B3948" t="s">
        <v>3458</v>
      </c>
      <c r="C3948" t="s">
        <v>434</v>
      </c>
      <c r="E3948">
        <v>2018</v>
      </c>
      <c r="F3948" s="10">
        <v>43343</v>
      </c>
      <c r="G3948" t="s">
        <v>489</v>
      </c>
      <c r="H3948" t="s">
        <v>474</v>
      </c>
      <c r="I3948" t="s">
        <v>463</v>
      </c>
      <c r="J3948">
        <v>16514000</v>
      </c>
      <c r="K3948">
        <v>16514000</v>
      </c>
    </row>
    <row r="3949" spans="1:11" x14ac:dyDescent="0.25">
      <c r="A3949">
        <v>11110</v>
      </c>
      <c r="B3949" t="s">
        <v>3458</v>
      </c>
      <c r="C3949" t="s">
        <v>491</v>
      </c>
      <c r="E3949">
        <v>2018</v>
      </c>
      <c r="F3949" s="10">
        <v>43343</v>
      </c>
      <c r="G3949" t="s">
        <v>489</v>
      </c>
      <c r="H3949" t="s">
        <v>474</v>
      </c>
      <c r="I3949" t="s">
        <v>463</v>
      </c>
      <c r="J3949">
        <v>13576000</v>
      </c>
      <c r="K3949">
        <v>13576000</v>
      </c>
    </row>
    <row r="3950" spans="1:11" x14ac:dyDescent="0.25">
      <c r="A3950">
        <v>962</v>
      </c>
      <c r="B3950" t="s">
        <v>322</v>
      </c>
      <c r="C3950" t="s">
        <v>436</v>
      </c>
      <c r="E3950">
        <v>2018</v>
      </c>
      <c r="F3950" s="10">
        <v>43373</v>
      </c>
      <c r="G3950" t="s">
        <v>489</v>
      </c>
      <c r="H3950" t="s">
        <v>474</v>
      </c>
      <c r="I3950" t="s">
        <v>463</v>
      </c>
      <c r="J3950">
        <v>637700000</v>
      </c>
      <c r="K3950">
        <v>637700000</v>
      </c>
    </row>
    <row r="3951" spans="1:11" x14ac:dyDescent="0.25">
      <c r="A3951">
        <v>962</v>
      </c>
      <c r="B3951" t="s">
        <v>322</v>
      </c>
      <c r="C3951" t="s">
        <v>2336</v>
      </c>
      <c r="E3951">
        <v>2018</v>
      </c>
      <c r="F3951" s="10">
        <v>43373</v>
      </c>
      <c r="G3951" t="s">
        <v>489</v>
      </c>
      <c r="H3951" t="s">
        <v>474</v>
      </c>
      <c r="I3951" t="s">
        <v>463</v>
      </c>
      <c r="J3951">
        <v>20155512000</v>
      </c>
      <c r="K3951">
        <v>20155512000</v>
      </c>
    </row>
    <row r="3952" spans="1:11" x14ac:dyDescent="0.25">
      <c r="A3952">
        <v>962</v>
      </c>
      <c r="B3952" t="s">
        <v>322</v>
      </c>
      <c r="C3952" t="s">
        <v>2337</v>
      </c>
      <c r="E3952">
        <v>2018</v>
      </c>
      <c r="F3952" s="10">
        <v>43373</v>
      </c>
      <c r="G3952" t="s">
        <v>489</v>
      </c>
      <c r="H3952" t="s">
        <v>474</v>
      </c>
      <c r="I3952" t="s">
        <v>463</v>
      </c>
      <c r="J3952">
        <v>197127000</v>
      </c>
      <c r="K3952">
        <v>197127000</v>
      </c>
    </row>
    <row r="3953" spans="1:11" x14ac:dyDescent="0.25">
      <c r="A3953">
        <v>962</v>
      </c>
      <c r="B3953" t="s">
        <v>322</v>
      </c>
      <c r="C3953" t="s">
        <v>490</v>
      </c>
      <c r="E3953">
        <v>2018</v>
      </c>
      <c r="F3953" s="10">
        <v>43373</v>
      </c>
      <c r="G3953" t="s">
        <v>489</v>
      </c>
      <c r="H3953" t="s">
        <v>474</v>
      </c>
      <c r="I3953" t="s">
        <v>463</v>
      </c>
      <c r="J3953">
        <v>267519000</v>
      </c>
      <c r="K3953">
        <v>267519000</v>
      </c>
    </row>
    <row r="3954" spans="1:11" x14ac:dyDescent="0.25">
      <c r="A3954">
        <v>962</v>
      </c>
      <c r="B3954" t="s">
        <v>322</v>
      </c>
      <c r="C3954" t="s">
        <v>434</v>
      </c>
      <c r="E3954">
        <v>2018</v>
      </c>
      <c r="F3954" s="10">
        <v>43373</v>
      </c>
      <c r="G3954" t="s">
        <v>489</v>
      </c>
      <c r="H3954" t="s">
        <v>474</v>
      </c>
      <c r="I3954" t="s">
        <v>463</v>
      </c>
      <c r="J3954">
        <v>267570000</v>
      </c>
      <c r="K3954">
        <v>267570000</v>
      </c>
    </row>
    <row r="3955" spans="1:11" x14ac:dyDescent="0.25">
      <c r="A3955">
        <v>962</v>
      </c>
      <c r="B3955" t="s">
        <v>322</v>
      </c>
      <c r="C3955" t="s">
        <v>491</v>
      </c>
      <c r="E3955">
        <v>2018</v>
      </c>
      <c r="F3955" s="10">
        <v>43373</v>
      </c>
      <c r="G3955" t="s">
        <v>489</v>
      </c>
      <c r="H3955" t="s">
        <v>474</v>
      </c>
      <c r="I3955" t="s">
        <v>463</v>
      </c>
      <c r="J3955">
        <v>-19643000</v>
      </c>
      <c r="K3955">
        <v>-19643000</v>
      </c>
    </row>
    <row r="3956" spans="1:11" x14ac:dyDescent="0.25">
      <c r="A3956">
        <v>1246</v>
      </c>
      <c r="B3956" t="s">
        <v>365</v>
      </c>
      <c r="C3956" t="s">
        <v>436</v>
      </c>
      <c r="E3956">
        <v>2018</v>
      </c>
      <c r="F3956" s="10">
        <v>43373</v>
      </c>
      <c r="G3956" t="s">
        <v>489</v>
      </c>
      <c r="H3956" t="s">
        <v>474</v>
      </c>
      <c r="I3956" t="s">
        <v>463</v>
      </c>
      <c r="J3956">
        <v>152700000</v>
      </c>
      <c r="K3956">
        <v>152700000</v>
      </c>
    </row>
    <row r="3957" spans="1:11" x14ac:dyDescent="0.25">
      <c r="A3957">
        <v>1246</v>
      </c>
      <c r="B3957" t="s">
        <v>365</v>
      </c>
      <c r="C3957" t="s">
        <v>2336</v>
      </c>
      <c r="E3957">
        <v>2018</v>
      </c>
      <c r="F3957" s="10">
        <v>43373</v>
      </c>
      <c r="G3957" t="s">
        <v>489</v>
      </c>
      <c r="H3957" t="s">
        <v>474</v>
      </c>
      <c r="I3957" t="s">
        <v>463</v>
      </c>
      <c r="J3957">
        <v>1339541000</v>
      </c>
      <c r="K3957">
        <v>1339541000</v>
      </c>
    </row>
    <row r="3958" spans="1:11" x14ac:dyDescent="0.25">
      <c r="A3958">
        <v>1246</v>
      </c>
      <c r="B3958" t="s">
        <v>365</v>
      </c>
      <c r="C3958" t="s">
        <v>2337</v>
      </c>
      <c r="E3958">
        <v>2018</v>
      </c>
      <c r="F3958" s="10">
        <v>43373</v>
      </c>
      <c r="G3958" t="s">
        <v>489</v>
      </c>
      <c r="H3958" t="s">
        <v>474</v>
      </c>
      <c r="I3958" t="s">
        <v>463</v>
      </c>
      <c r="J3958">
        <v>7884000</v>
      </c>
      <c r="K3958">
        <v>7884000</v>
      </c>
    </row>
    <row r="3959" spans="1:11" x14ac:dyDescent="0.25">
      <c r="A3959">
        <v>1246</v>
      </c>
      <c r="B3959" t="s">
        <v>365</v>
      </c>
      <c r="C3959" t="s">
        <v>490</v>
      </c>
      <c r="E3959">
        <v>2018</v>
      </c>
      <c r="F3959" s="10">
        <v>43373</v>
      </c>
      <c r="G3959" t="s">
        <v>489</v>
      </c>
      <c r="H3959" t="s">
        <v>474</v>
      </c>
      <c r="I3959" t="s">
        <v>463</v>
      </c>
      <c r="J3959">
        <v>57580000</v>
      </c>
      <c r="K3959">
        <v>57580000</v>
      </c>
    </row>
    <row r="3960" spans="1:11" x14ac:dyDescent="0.25">
      <c r="A3960">
        <v>1246</v>
      </c>
      <c r="B3960" t="s">
        <v>365</v>
      </c>
      <c r="C3960" t="s">
        <v>434</v>
      </c>
      <c r="E3960">
        <v>2018</v>
      </c>
      <c r="F3960" s="10">
        <v>43373</v>
      </c>
      <c r="G3960" t="s">
        <v>489</v>
      </c>
      <c r="H3960" t="s">
        <v>474</v>
      </c>
      <c r="I3960" t="s">
        <v>463</v>
      </c>
      <c r="J3960">
        <v>93933000</v>
      </c>
      <c r="K3960">
        <v>93933000</v>
      </c>
    </row>
    <row r="3961" spans="1:11" x14ac:dyDescent="0.25">
      <c r="A3961">
        <v>1246</v>
      </c>
      <c r="B3961" t="s">
        <v>365</v>
      </c>
      <c r="C3961" t="s">
        <v>491</v>
      </c>
      <c r="E3961">
        <v>2018</v>
      </c>
      <c r="F3961" s="10">
        <v>43373</v>
      </c>
      <c r="G3961" t="s">
        <v>489</v>
      </c>
      <c r="H3961" t="s">
        <v>474</v>
      </c>
      <c r="I3961" t="s">
        <v>463</v>
      </c>
      <c r="J3961">
        <v>1382000</v>
      </c>
      <c r="K3961">
        <v>1382000</v>
      </c>
    </row>
    <row r="3962" spans="1:11" x14ac:dyDescent="0.25">
      <c r="A3962">
        <v>1395</v>
      </c>
      <c r="B3962" t="s">
        <v>386</v>
      </c>
      <c r="C3962" t="s">
        <v>436</v>
      </c>
      <c r="E3962">
        <v>2018</v>
      </c>
      <c r="F3962" s="10">
        <v>43371</v>
      </c>
      <c r="G3962" t="s">
        <v>489</v>
      </c>
      <c r="H3962" t="s">
        <v>474</v>
      </c>
      <c r="I3962" t="s">
        <v>463</v>
      </c>
      <c r="J3962">
        <v>821068000</v>
      </c>
      <c r="K3962">
        <v>821068000</v>
      </c>
    </row>
    <row r="3963" spans="1:11" x14ac:dyDescent="0.25">
      <c r="A3963">
        <v>1395</v>
      </c>
      <c r="B3963" t="s">
        <v>386</v>
      </c>
      <c r="C3963" t="s">
        <v>2336</v>
      </c>
      <c r="E3963">
        <v>2018</v>
      </c>
      <c r="F3963" s="10">
        <v>43371</v>
      </c>
      <c r="G3963" t="s">
        <v>489</v>
      </c>
      <c r="H3963" t="s">
        <v>474</v>
      </c>
      <c r="I3963" t="s">
        <v>463</v>
      </c>
      <c r="J3963">
        <v>14984646000</v>
      </c>
      <c r="K3963">
        <v>14984646000</v>
      </c>
    </row>
    <row r="3964" spans="1:11" x14ac:dyDescent="0.25">
      <c r="A3964">
        <v>1395</v>
      </c>
      <c r="B3964" t="s">
        <v>386</v>
      </c>
      <c r="C3964" t="s">
        <v>2337</v>
      </c>
      <c r="E3964">
        <v>2018</v>
      </c>
      <c r="F3964" s="10">
        <v>43371</v>
      </c>
      <c r="G3964" t="s">
        <v>489</v>
      </c>
      <c r="H3964" t="s">
        <v>474</v>
      </c>
      <c r="I3964" t="s">
        <v>463</v>
      </c>
      <c r="J3964">
        <v>188142000</v>
      </c>
      <c r="K3964">
        <v>188142000</v>
      </c>
    </row>
    <row r="3965" spans="1:11" x14ac:dyDescent="0.25">
      <c r="A3965">
        <v>1395</v>
      </c>
      <c r="B3965" t="s">
        <v>386</v>
      </c>
      <c r="C3965" t="s">
        <v>490</v>
      </c>
      <c r="E3965">
        <v>2018</v>
      </c>
      <c r="F3965" s="10">
        <v>43371</v>
      </c>
      <c r="G3965" t="s">
        <v>489</v>
      </c>
      <c r="H3965" t="s">
        <v>474</v>
      </c>
      <c r="I3965" t="s">
        <v>463</v>
      </c>
      <c r="J3965">
        <v>67776000</v>
      </c>
      <c r="K3965">
        <v>67776000</v>
      </c>
    </row>
    <row r="3966" spans="1:11" x14ac:dyDescent="0.25">
      <c r="A3966">
        <v>1395</v>
      </c>
      <c r="B3966" t="s">
        <v>386</v>
      </c>
      <c r="C3966" t="s">
        <v>434</v>
      </c>
      <c r="E3966">
        <v>2018</v>
      </c>
      <c r="F3966" s="10">
        <v>43371</v>
      </c>
      <c r="G3966" t="s">
        <v>489</v>
      </c>
      <c r="H3966" t="s">
        <v>474</v>
      </c>
      <c r="I3966" t="s">
        <v>463</v>
      </c>
      <c r="J3966">
        <v>198587000</v>
      </c>
      <c r="K3966">
        <v>198587000</v>
      </c>
    </row>
    <row r="3967" spans="1:11" x14ac:dyDescent="0.25">
      <c r="A3967">
        <v>1395</v>
      </c>
      <c r="B3967" t="s">
        <v>386</v>
      </c>
      <c r="C3967" t="s">
        <v>491</v>
      </c>
      <c r="E3967">
        <v>2018</v>
      </c>
      <c r="F3967" s="10">
        <v>43371</v>
      </c>
      <c r="G3967" t="s">
        <v>489</v>
      </c>
      <c r="H3967" t="s">
        <v>474</v>
      </c>
      <c r="I3967" t="s">
        <v>463</v>
      </c>
      <c r="J3967">
        <v>366563000</v>
      </c>
      <c r="K3967">
        <v>366563000</v>
      </c>
    </row>
    <row r="3968" spans="1:11" x14ac:dyDescent="0.25">
      <c r="A3968">
        <v>1788</v>
      </c>
      <c r="B3968" t="s">
        <v>422</v>
      </c>
      <c r="C3968" t="s">
        <v>436</v>
      </c>
      <c r="E3968">
        <v>2018</v>
      </c>
      <c r="F3968" s="10">
        <v>43373</v>
      </c>
      <c r="G3968" t="s">
        <v>489</v>
      </c>
      <c r="H3968" t="s">
        <v>474</v>
      </c>
      <c r="I3968" t="s">
        <v>463</v>
      </c>
      <c r="J3968">
        <v>253876000</v>
      </c>
      <c r="K3968">
        <v>253876000</v>
      </c>
    </row>
    <row r="3969" spans="1:11" x14ac:dyDescent="0.25">
      <c r="A3969">
        <v>1788</v>
      </c>
      <c r="B3969" t="s">
        <v>422</v>
      </c>
      <c r="C3969" t="s">
        <v>2336</v>
      </c>
      <c r="E3969">
        <v>2018</v>
      </c>
      <c r="F3969" s="10">
        <v>43373</v>
      </c>
      <c r="G3969" t="s">
        <v>489</v>
      </c>
      <c r="H3969" t="s">
        <v>474</v>
      </c>
      <c r="I3969" t="s">
        <v>463</v>
      </c>
      <c r="J3969">
        <v>2964148000</v>
      </c>
      <c r="K3969">
        <v>2964148000</v>
      </c>
    </row>
    <row r="3970" spans="1:11" x14ac:dyDescent="0.25">
      <c r="A3970">
        <v>1788</v>
      </c>
      <c r="B3970" t="s">
        <v>422</v>
      </c>
      <c r="C3970" t="s">
        <v>2337</v>
      </c>
      <c r="E3970">
        <v>2018</v>
      </c>
      <c r="F3970" s="10">
        <v>43373</v>
      </c>
      <c r="G3970" t="s">
        <v>489</v>
      </c>
      <c r="H3970" t="s">
        <v>474</v>
      </c>
      <c r="I3970" t="s">
        <v>463</v>
      </c>
      <c r="J3970">
        <v>136957000</v>
      </c>
      <c r="K3970">
        <v>136957000</v>
      </c>
    </row>
    <row r="3971" spans="1:11" x14ac:dyDescent="0.25">
      <c r="A3971">
        <v>1788</v>
      </c>
      <c r="B3971" t="s">
        <v>422</v>
      </c>
      <c r="C3971" t="s">
        <v>490</v>
      </c>
      <c r="E3971">
        <v>2018</v>
      </c>
      <c r="F3971" s="10">
        <v>43373</v>
      </c>
      <c r="G3971" t="s">
        <v>489</v>
      </c>
      <c r="H3971" t="s">
        <v>474</v>
      </c>
      <c r="I3971" t="s">
        <v>463</v>
      </c>
      <c r="J3971">
        <v>15524000</v>
      </c>
      <c r="K3971">
        <v>15524000</v>
      </c>
    </row>
    <row r="3972" spans="1:11" x14ac:dyDescent="0.25">
      <c r="A3972">
        <v>1788</v>
      </c>
      <c r="B3972" t="s">
        <v>422</v>
      </c>
      <c r="C3972" t="s">
        <v>434</v>
      </c>
      <c r="E3972">
        <v>2018</v>
      </c>
      <c r="F3972" s="10">
        <v>43373</v>
      </c>
      <c r="G3972" t="s">
        <v>489</v>
      </c>
      <c r="H3972" t="s">
        <v>474</v>
      </c>
      <c r="I3972" t="s">
        <v>463</v>
      </c>
      <c r="J3972">
        <v>38636000</v>
      </c>
      <c r="K3972">
        <v>38636000</v>
      </c>
    </row>
    <row r="3973" spans="1:11" x14ac:dyDescent="0.25">
      <c r="A3973">
        <v>1788</v>
      </c>
      <c r="B3973" t="s">
        <v>422</v>
      </c>
      <c r="C3973" t="s">
        <v>491</v>
      </c>
      <c r="E3973">
        <v>2018</v>
      </c>
      <c r="F3973" s="10">
        <v>43373</v>
      </c>
      <c r="G3973" t="s">
        <v>489</v>
      </c>
      <c r="H3973" t="s">
        <v>474</v>
      </c>
      <c r="I3973" t="s">
        <v>463</v>
      </c>
      <c r="J3973">
        <v>37605000</v>
      </c>
      <c r="K3973">
        <v>37605000</v>
      </c>
    </row>
    <row r="3974" spans="1:11" x14ac:dyDescent="0.25">
      <c r="A3974">
        <v>8079</v>
      </c>
      <c r="B3974" t="s">
        <v>400</v>
      </c>
      <c r="C3974" t="s">
        <v>436</v>
      </c>
      <c r="E3974">
        <v>2018</v>
      </c>
      <c r="F3974" s="10">
        <v>43373</v>
      </c>
      <c r="G3974" t="s">
        <v>489</v>
      </c>
      <c r="H3974" t="s">
        <v>474</v>
      </c>
      <c r="I3974" t="s">
        <v>463</v>
      </c>
      <c r="J3974">
        <v>195300000</v>
      </c>
      <c r="K3974">
        <v>195300000</v>
      </c>
    </row>
    <row r="3975" spans="1:11" x14ac:dyDescent="0.25">
      <c r="A3975">
        <v>8079</v>
      </c>
      <c r="B3975" t="s">
        <v>400</v>
      </c>
      <c r="C3975" t="s">
        <v>2336</v>
      </c>
      <c r="E3975">
        <v>2018</v>
      </c>
      <c r="F3975" s="10">
        <v>43373</v>
      </c>
      <c r="G3975" t="s">
        <v>489</v>
      </c>
      <c r="H3975" t="s">
        <v>474</v>
      </c>
      <c r="I3975" t="s">
        <v>463</v>
      </c>
      <c r="J3975">
        <v>916000000</v>
      </c>
      <c r="K3975">
        <v>916000000</v>
      </c>
    </row>
    <row r="3976" spans="1:11" x14ac:dyDescent="0.25">
      <c r="A3976">
        <v>8079</v>
      </c>
      <c r="B3976" t="s">
        <v>400</v>
      </c>
      <c r="C3976" t="s">
        <v>2337</v>
      </c>
      <c r="E3976">
        <v>2018</v>
      </c>
      <c r="F3976" s="10">
        <v>43373</v>
      </c>
      <c r="G3976" t="s">
        <v>489</v>
      </c>
      <c r="H3976" t="s">
        <v>474</v>
      </c>
      <c r="I3976" t="s">
        <v>463</v>
      </c>
      <c r="J3976">
        <v>105600000</v>
      </c>
      <c r="K3976">
        <v>105600000</v>
      </c>
    </row>
    <row r="3977" spans="1:11" x14ac:dyDescent="0.25">
      <c r="A3977">
        <v>8079</v>
      </c>
      <c r="B3977" t="s">
        <v>400</v>
      </c>
      <c r="C3977" t="s">
        <v>490</v>
      </c>
      <c r="E3977">
        <v>2018</v>
      </c>
      <c r="F3977" s="10">
        <v>43373</v>
      </c>
      <c r="G3977" t="s">
        <v>489</v>
      </c>
      <c r="H3977" t="s">
        <v>474</v>
      </c>
      <c r="I3977" t="s">
        <v>463</v>
      </c>
      <c r="J3977">
        <v>20900000</v>
      </c>
      <c r="K3977">
        <v>20900000</v>
      </c>
    </row>
    <row r="3978" spans="1:11" x14ac:dyDescent="0.25">
      <c r="A3978">
        <v>8079</v>
      </c>
      <c r="B3978" t="s">
        <v>400</v>
      </c>
      <c r="C3978" t="s">
        <v>434</v>
      </c>
      <c r="E3978">
        <v>2018</v>
      </c>
      <c r="F3978" s="10">
        <v>43373</v>
      </c>
      <c r="G3978" t="s">
        <v>489</v>
      </c>
      <c r="H3978" t="s">
        <v>474</v>
      </c>
      <c r="I3978" t="s">
        <v>463</v>
      </c>
      <c r="J3978">
        <v>43700000</v>
      </c>
      <c r="K3978">
        <v>43700000</v>
      </c>
    </row>
    <row r="3979" spans="1:11" x14ac:dyDescent="0.25">
      <c r="A3979">
        <v>8079</v>
      </c>
      <c r="B3979" t="s">
        <v>400</v>
      </c>
      <c r="C3979" t="s">
        <v>491</v>
      </c>
      <c r="E3979">
        <v>2018</v>
      </c>
      <c r="F3979" s="10">
        <v>43373</v>
      </c>
      <c r="G3979" t="s">
        <v>489</v>
      </c>
      <c r="H3979" t="s">
        <v>474</v>
      </c>
      <c r="I3979" t="s">
        <v>463</v>
      </c>
      <c r="J3979">
        <v>25100000</v>
      </c>
      <c r="K3979">
        <v>25100000</v>
      </c>
    </row>
    <row r="3980" spans="1:11" x14ac:dyDescent="0.25">
      <c r="A3980">
        <v>8122</v>
      </c>
      <c r="B3980" t="s">
        <v>232</v>
      </c>
      <c r="C3980" t="s">
        <v>436</v>
      </c>
      <c r="E3980">
        <v>2018</v>
      </c>
      <c r="F3980" s="10">
        <v>43465</v>
      </c>
      <c r="G3980" t="s">
        <v>489</v>
      </c>
      <c r="H3980" t="s">
        <v>474</v>
      </c>
      <c r="I3980" t="s">
        <v>463</v>
      </c>
      <c r="J3980">
        <v>6567000000</v>
      </c>
      <c r="K3980">
        <v>6567000000</v>
      </c>
    </row>
    <row r="3981" spans="1:11" x14ac:dyDescent="0.25">
      <c r="A3981">
        <v>8122</v>
      </c>
      <c r="B3981" t="s">
        <v>232</v>
      </c>
      <c r="C3981" t="s">
        <v>2336</v>
      </c>
      <c r="E3981">
        <v>2018</v>
      </c>
      <c r="F3981" s="10">
        <v>43465</v>
      </c>
      <c r="G3981" t="s">
        <v>489</v>
      </c>
      <c r="H3981" t="s">
        <v>474</v>
      </c>
      <c r="I3981" t="s">
        <v>463</v>
      </c>
      <c r="J3981">
        <v>32815000000</v>
      </c>
      <c r="K3981">
        <v>32815000000</v>
      </c>
    </row>
    <row r="3982" spans="1:11" x14ac:dyDescent="0.25">
      <c r="A3982">
        <v>8122</v>
      </c>
      <c r="B3982" t="s">
        <v>232</v>
      </c>
      <c r="C3982" t="s">
        <v>2337</v>
      </c>
      <c r="E3982">
        <v>2018</v>
      </c>
      <c r="F3982" s="10">
        <v>43465</v>
      </c>
      <c r="G3982" t="s">
        <v>489</v>
      </c>
      <c r="H3982" t="s">
        <v>474</v>
      </c>
      <c r="I3982" t="s">
        <v>463</v>
      </c>
      <c r="J3982">
        <v>2138000000</v>
      </c>
      <c r="K3982">
        <v>2138000000</v>
      </c>
    </row>
    <row r="3983" spans="1:11" x14ac:dyDescent="0.25">
      <c r="A3983">
        <v>711</v>
      </c>
      <c r="B3983" t="s">
        <v>24</v>
      </c>
      <c r="C3983" t="s">
        <v>2336</v>
      </c>
      <c r="E3983">
        <v>2016</v>
      </c>
      <c r="F3983" s="10">
        <v>42735</v>
      </c>
      <c r="G3983" t="s">
        <v>489</v>
      </c>
      <c r="H3983" t="s">
        <v>474</v>
      </c>
      <c r="I3983" t="s">
        <v>463</v>
      </c>
      <c r="J3983">
        <v>120000000</v>
      </c>
    </row>
    <row r="3984" spans="1:11" x14ac:dyDescent="0.25">
      <c r="A3984">
        <v>1265</v>
      </c>
      <c r="B3984" t="s">
        <v>116</v>
      </c>
      <c r="C3984" t="s">
        <v>2336</v>
      </c>
      <c r="E3984">
        <v>2015</v>
      </c>
      <c r="F3984" s="10">
        <v>42369</v>
      </c>
      <c r="G3984" t="s">
        <v>489</v>
      </c>
      <c r="H3984" t="s">
        <v>474</v>
      </c>
      <c r="I3984" t="s">
        <v>545</v>
      </c>
      <c r="J3984">
        <v>306153846.15384614</v>
      </c>
    </row>
    <row r="3985" spans="1:11" x14ac:dyDescent="0.25">
      <c r="A3985">
        <v>1265</v>
      </c>
      <c r="B3985" t="s">
        <v>116</v>
      </c>
      <c r="C3985" t="s">
        <v>2336</v>
      </c>
      <c r="E3985">
        <v>2016</v>
      </c>
      <c r="F3985" s="10">
        <v>42735</v>
      </c>
      <c r="G3985" t="s">
        <v>489</v>
      </c>
      <c r="H3985" t="s">
        <v>474</v>
      </c>
      <c r="I3985" t="s">
        <v>545</v>
      </c>
      <c r="J3985">
        <v>300000000</v>
      </c>
    </row>
    <row r="3986" spans="1:11" x14ac:dyDescent="0.25">
      <c r="A3986">
        <v>8983</v>
      </c>
      <c r="B3986" t="s">
        <v>3282</v>
      </c>
      <c r="C3986" t="s">
        <v>436</v>
      </c>
      <c r="E3986">
        <v>2017</v>
      </c>
      <c r="F3986" s="10">
        <v>43100</v>
      </c>
      <c r="G3986" t="s">
        <v>489</v>
      </c>
      <c r="H3986" t="s">
        <v>474</v>
      </c>
      <c r="I3986" t="s">
        <v>463</v>
      </c>
      <c r="J3986">
        <v>1106000000</v>
      </c>
    </row>
    <row r="3987" spans="1:11" x14ac:dyDescent="0.25">
      <c r="A3987">
        <v>8983</v>
      </c>
      <c r="B3987" t="s">
        <v>3282</v>
      </c>
      <c r="C3987" t="s">
        <v>2336</v>
      </c>
      <c r="E3987">
        <v>2017</v>
      </c>
      <c r="F3987" s="10">
        <v>43100</v>
      </c>
      <c r="G3987" t="s">
        <v>489</v>
      </c>
      <c r="H3987" t="s">
        <v>474</v>
      </c>
      <c r="I3987" t="s">
        <v>463</v>
      </c>
      <c r="J3987">
        <v>5828333000</v>
      </c>
    </row>
    <row r="3988" spans="1:11" x14ac:dyDescent="0.25">
      <c r="A3988">
        <v>8983</v>
      </c>
      <c r="B3988" t="s">
        <v>3282</v>
      </c>
      <c r="C3988" t="s">
        <v>2337</v>
      </c>
      <c r="E3988">
        <v>2017</v>
      </c>
      <c r="F3988" s="10">
        <v>43100</v>
      </c>
      <c r="G3988" t="s">
        <v>489</v>
      </c>
      <c r="H3988" t="s">
        <v>474</v>
      </c>
      <c r="I3988" t="s">
        <v>463</v>
      </c>
      <c r="J3988">
        <v>213938000</v>
      </c>
    </row>
    <row r="3989" spans="1:11" x14ac:dyDescent="0.25">
      <c r="A3989">
        <v>8983</v>
      </c>
      <c r="B3989" t="s">
        <v>3282</v>
      </c>
      <c r="C3989" t="s">
        <v>490</v>
      </c>
      <c r="E3989">
        <v>2017</v>
      </c>
      <c r="F3989" s="10">
        <v>43100</v>
      </c>
      <c r="G3989" t="s">
        <v>489</v>
      </c>
      <c r="H3989" t="s">
        <v>474</v>
      </c>
      <c r="I3989" t="s">
        <v>463</v>
      </c>
      <c r="J3989">
        <v>176651000</v>
      </c>
    </row>
    <row r="3990" spans="1:11" x14ac:dyDescent="0.25">
      <c r="A3990">
        <v>8983</v>
      </c>
      <c r="B3990" t="s">
        <v>3282</v>
      </c>
      <c r="C3990" t="s">
        <v>434</v>
      </c>
      <c r="E3990">
        <v>2017</v>
      </c>
      <c r="F3990" s="10">
        <v>43100</v>
      </c>
      <c r="G3990" t="s">
        <v>489</v>
      </c>
      <c r="H3990" t="s">
        <v>474</v>
      </c>
      <c r="I3990" t="s">
        <v>463</v>
      </c>
      <c r="J3990">
        <v>397812000</v>
      </c>
    </row>
    <row r="3991" spans="1:11" x14ac:dyDescent="0.25">
      <c r="A3991">
        <v>8983</v>
      </c>
      <c r="B3991" t="s">
        <v>3282</v>
      </c>
      <c r="C3991" t="s">
        <v>491</v>
      </c>
      <c r="E3991">
        <v>2017</v>
      </c>
      <c r="F3991" s="10">
        <v>43100</v>
      </c>
      <c r="G3991" t="s">
        <v>489</v>
      </c>
      <c r="H3991" t="s">
        <v>474</v>
      </c>
      <c r="I3991" t="s">
        <v>463</v>
      </c>
      <c r="J3991">
        <v>177691000</v>
      </c>
    </row>
    <row r="3992" spans="1:11" x14ac:dyDescent="0.25">
      <c r="A3992">
        <v>2343483</v>
      </c>
      <c r="B3992" t="s">
        <v>300</v>
      </c>
      <c r="C3992" t="s">
        <v>436</v>
      </c>
      <c r="E3992">
        <v>2017</v>
      </c>
      <c r="F3992" s="10">
        <v>43100</v>
      </c>
      <c r="G3992" t="s">
        <v>489</v>
      </c>
      <c r="H3992" t="s">
        <v>474</v>
      </c>
      <c r="I3992" t="s">
        <v>463</v>
      </c>
      <c r="J3992">
        <v>423100000</v>
      </c>
    </row>
    <row r="3993" spans="1:11" x14ac:dyDescent="0.25">
      <c r="A3993">
        <v>2343483</v>
      </c>
      <c r="B3993" t="s">
        <v>300</v>
      </c>
      <c r="C3993" t="s">
        <v>2336</v>
      </c>
      <c r="E3993">
        <v>2017</v>
      </c>
      <c r="F3993" s="10">
        <v>43100</v>
      </c>
      <c r="G3993" t="s">
        <v>489</v>
      </c>
      <c r="H3993" t="s">
        <v>474</v>
      </c>
      <c r="I3993" t="s">
        <v>463</v>
      </c>
      <c r="J3993">
        <v>6169000000</v>
      </c>
    </row>
    <row r="3994" spans="1:11" x14ac:dyDescent="0.25">
      <c r="A3994">
        <v>2343483</v>
      </c>
      <c r="B3994" t="s">
        <v>300</v>
      </c>
      <c r="C3994" t="s">
        <v>2337</v>
      </c>
      <c r="E3994">
        <v>2017</v>
      </c>
      <c r="F3994" s="10">
        <v>43100</v>
      </c>
      <c r="G3994" t="s">
        <v>489</v>
      </c>
      <c r="H3994" t="s">
        <v>474</v>
      </c>
      <c r="I3994" t="s">
        <v>463</v>
      </c>
      <c r="J3994">
        <v>-30000000</v>
      </c>
    </row>
    <row r="3995" spans="1:11" x14ac:dyDescent="0.25">
      <c r="A3995">
        <v>2343483</v>
      </c>
      <c r="B3995" t="s">
        <v>300</v>
      </c>
      <c r="C3995" t="s">
        <v>490</v>
      </c>
      <c r="E3995">
        <v>2017</v>
      </c>
      <c r="F3995" s="10">
        <v>43100</v>
      </c>
      <c r="G3995" t="s">
        <v>489</v>
      </c>
      <c r="H3995" t="s">
        <v>474</v>
      </c>
      <c r="I3995" t="s">
        <v>463</v>
      </c>
      <c r="J3995">
        <v>58000000</v>
      </c>
    </row>
    <row r="3996" spans="1:11" x14ac:dyDescent="0.25">
      <c r="A3996">
        <v>2343483</v>
      </c>
      <c r="B3996" t="s">
        <v>300</v>
      </c>
      <c r="C3996" t="s">
        <v>434</v>
      </c>
      <c r="E3996">
        <v>2017</v>
      </c>
      <c r="F3996" s="10">
        <v>43100</v>
      </c>
      <c r="G3996" t="s">
        <v>489</v>
      </c>
      <c r="H3996" t="s">
        <v>474</v>
      </c>
      <c r="I3996" t="s">
        <v>463</v>
      </c>
      <c r="J3996">
        <v>181200000</v>
      </c>
    </row>
    <row r="3997" spans="1:11" x14ac:dyDescent="0.25">
      <c r="A3997">
        <v>2343483</v>
      </c>
      <c r="B3997" t="s">
        <v>300</v>
      </c>
      <c r="C3997" t="s">
        <v>491</v>
      </c>
      <c r="E3997">
        <v>2017</v>
      </c>
      <c r="F3997" s="10">
        <v>43100</v>
      </c>
      <c r="G3997" t="s">
        <v>489</v>
      </c>
      <c r="H3997" t="s">
        <v>474</v>
      </c>
      <c r="I3997" t="s">
        <v>463</v>
      </c>
      <c r="J3997">
        <v>8400000</v>
      </c>
    </row>
    <row r="3998" spans="1:11" x14ac:dyDescent="0.25">
      <c r="A3998">
        <v>1198</v>
      </c>
      <c r="B3998" t="s">
        <v>2296</v>
      </c>
      <c r="C3998" t="s">
        <v>492</v>
      </c>
      <c r="D3998" t="s">
        <v>643</v>
      </c>
      <c r="E3998">
        <v>2016</v>
      </c>
      <c r="F3998" s="10">
        <v>42735</v>
      </c>
      <c r="G3998" t="s">
        <v>489</v>
      </c>
      <c r="H3998" t="s">
        <v>474</v>
      </c>
      <c r="I3998" t="s">
        <v>537</v>
      </c>
      <c r="J3998">
        <v>1249994000</v>
      </c>
      <c r="K3998">
        <v>340365963.24029952</v>
      </c>
    </row>
    <row r="3999" spans="1:11" x14ac:dyDescent="0.25">
      <c r="A3999">
        <v>1198</v>
      </c>
      <c r="B3999" t="s">
        <v>2296</v>
      </c>
      <c r="C3999" t="s">
        <v>492</v>
      </c>
      <c r="D3999" t="s">
        <v>243</v>
      </c>
      <c r="E3999">
        <v>2016</v>
      </c>
      <c r="F3999" s="10">
        <v>42735</v>
      </c>
      <c r="G3999" t="s">
        <v>489</v>
      </c>
      <c r="H3999" t="s">
        <v>474</v>
      </c>
      <c r="I3999" t="s">
        <v>537</v>
      </c>
      <c r="J3999">
        <v>667510000</v>
      </c>
      <c r="K3999">
        <v>181759019.74132064</v>
      </c>
    </row>
    <row r="4000" spans="1:11" x14ac:dyDescent="0.25">
      <c r="A4000">
        <v>1198</v>
      </c>
      <c r="B4000" t="s">
        <v>2296</v>
      </c>
      <c r="C4000" t="s">
        <v>492</v>
      </c>
      <c r="D4000" t="s">
        <v>2028</v>
      </c>
      <c r="E4000">
        <v>2016</v>
      </c>
      <c r="F4000" s="10">
        <v>42735</v>
      </c>
      <c r="G4000" t="s">
        <v>489</v>
      </c>
      <c r="H4000" t="s">
        <v>474</v>
      </c>
      <c r="I4000" t="s">
        <v>537</v>
      </c>
      <c r="J4000">
        <v>1341458000</v>
      </c>
      <c r="K4000">
        <v>365271068.75425458</v>
      </c>
    </row>
    <row r="4001" spans="1:11" x14ac:dyDescent="0.25">
      <c r="A4001">
        <v>1198</v>
      </c>
      <c r="B4001" t="s">
        <v>2296</v>
      </c>
      <c r="C4001" t="s">
        <v>493</v>
      </c>
      <c r="D4001" t="s">
        <v>2312</v>
      </c>
      <c r="E4001">
        <v>2016</v>
      </c>
      <c r="F4001" s="10">
        <v>42735</v>
      </c>
      <c r="G4001" t="s">
        <v>489</v>
      </c>
      <c r="H4001" t="s">
        <v>474</v>
      </c>
      <c r="I4001" t="s">
        <v>537</v>
      </c>
      <c r="J4001">
        <v>961795000</v>
      </c>
      <c r="K4001">
        <v>261891082.36895847</v>
      </c>
    </row>
    <row r="4002" spans="1:11" x14ac:dyDescent="0.25">
      <c r="A4002">
        <v>1198</v>
      </c>
      <c r="B4002" t="s">
        <v>2296</v>
      </c>
      <c r="C4002" t="s">
        <v>493</v>
      </c>
      <c r="D4002" t="s">
        <v>663</v>
      </c>
      <c r="E4002">
        <v>2016</v>
      </c>
      <c r="F4002" s="10">
        <v>42735</v>
      </c>
      <c r="G4002" t="s">
        <v>489</v>
      </c>
      <c r="H4002" t="s">
        <v>474</v>
      </c>
      <c r="I4002" t="s">
        <v>537</v>
      </c>
      <c r="J4002">
        <v>2371152000</v>
      </c>
      <c r="K4002">
        <v>645650646.69843435</v>
      </c>
    </row>
    <row r="4003" spans="1:11" x14ac:dyDescent="0.25">
      <c r="A4003">
        <v>1198</v>
      </c>
      <c r="B4003" t="s">
        <v>2296</v>
      </c>
      <c r="C4003" t="s">
        <v>493</v>
      </c>
      <c r="D4003" t="s">
        <v>2313</v>
      </c>
      <c r="E4003">
        <v>2016</v>
      </c>
      <c r="F4003" s="10">
        <v>42735</v>
      </c>
      <c r="G4003" t="s">
        <v>489</v>
      </c>
      <c r="H4003" t="s">
        <v>474</v>
      </c>
      <c r="I4003" t="s">
        <v>537</v>
      </c>
      <c r="J4003">
        <v>-268104000</v>
      </c>
      <c r="K4003">
        <v>-73003131.381892443</v>
      </c>
    </row>
    <row r="4004" spans="1:11" x14ac:dyDescent="0.25">
      <c r="A4004">
        <v>1198</v>
      </c>
      <c r="B4004" t="s">
        <v>2296</v>
      </c>
      <c r="C4004" t="s">
        <v>493</v>
      </c>
      <c r="D4004" t="s">
        <v>458</v>
      </c>
      <c r="E4004">
        <v>2016</v>
      </c>
      <c r="F4004" s="10">
        <v>42735</v>
      </c>
      <c r="G4004" t="s">
        <v>489</v>
      </c>
      <c r="H4004" t="s">
        <v>474</v>
      </c>
      <c r="I4004" t="s">
        <v>537</v>
      </c>
      <c r="J4004">
        <v>194119000</v>
      </c>
      <c r="K4004">
        <v>52857454.050374404</v>
      </c>
    </row>
    <row r="4005" spans="1:11" x14ac:dyDescent="0.25">
      <c r="A4005">
        <v>1198</v>
      </c>
      <c r="B4005" t="s">
        <v>2296</v>
      </c>
      <c r="C4005" t="s">
        <v>492</v>
      </c>
      <c r="D4005" t="s">
        <v>643</v>
      </c>
      <c r="E4005">
        <v>2017</v>
      </c>
      <c r="F4005" s="10">
        <v>42916</v>
      </c>
      <c r="G4005" t="s">
        <v>489</v>
      </c>
      <c r="H4005" t="s">
        <v>474</v>
      </c>
      <c r="I4005" t="s">
        <v>537</v>
      </c>
      <c r="J4005">
        <v>1140473000</v>
      </c>
      <c r="K4005">
        <v>310544043.56705242</v>
      </c>
    </row>
    <row r="4006" spans="1:11" x14ac:dyDescent="0.25">
      <c r="A4006">
        <v>1198</v>
      </c>
      <c r="B4006" t="s">
        <v>2296</v>
      </c>
      <c r="C4006" t="s">
        <v>492</v>
      </c>
      <c r="D4006" t="s">
        <v>243</v>
      </c>
      <c r="E4006">
        <v>2017</v>
      </c>
      <c r="F4006" s="10">
        <v>42916</v>
      </c>
      <c r="G4006" t="s">
        <v>489</v>
      </c>
      <c r="H4006" t="s">
        <v>474</v>
      </c>
      <c r="I4006" t="s">
        <v>537</v>
      </c>
      <c r="J4006">
        <v>434019000</v>
      </c>
      <c r="K4006">
        <v>118180803.26752894</v>
      </c>
    </row>
    <row r="4007" spans="1:11" x14ac:dyDescent="0.25">
      <c r="A4007">
        <v>1198</v>
      </c>
      <c r="B4007" t="s">
        <v>2296</v>
      </c>
      <c r="C4007" t="s">
        <v>492</v>
      </c>
      <c r="D4007" t="s">
        <v>2028</v>
      </c>
      <c r="E4007">
        <v>2017</v>
      </c>
      <c r="F4007" s="10">
        <v>42916</v>
      </c>
      <c r="G4007" t="s">
        <v>489</v>
      </c>
      <c r="H4007" t="s">
        <v>474</v>
      </c>
      <c r="I4007" t="s">
        <v>537</v>
      </c>
      <c r="J4007">
        <v>1172319000</v>
      </c>
      <c r="K4007">
        <v>319215520.76242346</v>
      </c>
    </row>
    <row r="4008" spans="1:11" x14ac:dyDescent="0.25">
      <c r="A4008">
        <v>1198</v>
      </c>
      <c r="B4008" t="s">
        <v>2296</v>
      </c>
      <c r="C4008" t="s">
        <v>493</v>
      </c>
      <c r="D4008" t="s">
        <v>2312</v>
      </c>
      <c r="E4008">
        <v>2017</v>
      </c>
      <c r="F4008" s="10">
        <v>42916</v>
      </c>
      <c r="G4008" t="s">
        <v>489</v>
      </c>
      <c r="H4008" t="s">
        <v>474</v>
      </c>
      <c r="I4008" t="s">
        <v>537</v>
      </c>
      <c r="J4008">
        <v>757291000</v>
      </c>
      <c r="K4008">
        <v>206205854.32266849</v>
      </c>
    </row>
    <row r="4009" spans="1:11" x14ac:dyDescent="0.25">
      <c r="A4009">
        <v>1198</v>
      </c>
      <c r="B4009" t="s">
        <v>2296</v>
      </c>
      <c r="C4009" t="s">
        <v>493</v>
      </c>
      <c r="D4009" t="s">
        <v>663</v>
      </c>
      <c r="E4009">
        <v>2017</v>
      </c>
      <c r="F4009" s="10">
        <v>42916</v>
      </c>
      <c r="G4009" t="s">
        <v>489</v>
      </c>
      <c r="H4009" t="s">
        <v>474</v>
      </c>
      <c r="I4009" t="s">
        <v>537</v>
      </c>
      <c r="J4009">
        <v>1833998000</v>
      </c>
      <c r="K4009">
        <v>499386793.73723626</v>
      </c>
    </row>
    <row r="4010" spans="1:11" x14ac:dyDescent="0.25">
      <c r="A4010">
        <v>1198</v>
      </c>
      <c r="B4010" t="s">
        <v>2296</v>
      </c>
      <c r="C4010" t="s">
        <v>493</v>
      </c>
      <c r="D4010" t="s">
        <v>2313</v>
      </c>
      <c r="E4010">
        <v>2017</v>
      </c>
      <c r="F4010" s="10">
        <v>42916</v>
      </c>
      <c r="G4010" t="s">
        <v>489</v>
      </c>
      <c r="H4010" t="s">
        <v>474</v>
      </c>
      <c r="I4010" t="s">
        <v>537</v>
      </c>
      <c r="J4010">
        <v>-105455000</v>
      </c>
      <c r="K4010">
        <v>-28714771.953710008</v>
      </c>
    </row>
    <row r="4011" spans="1:11" x14ac:dyDescent="0.25">
      <c r="A4011">
        <v>1198</v>
      </c>
      <c r="B4011" t="s">
        <v>2296</v>
      </c>
      <c r="C4011" t="s">
        <v>493</v>
      </c>
      <c r="D4011" t="s">
        <v>458</v>
      </c>
      <c r="E4011">
        <v>2017</v>
      </c>
      <c r="F4011" s="10">
        <v>42916</v>
      </c>
      <c r="G4011" t="s">
        <v>489</v>
      </c>
      <c r="H4011" t="s">
        <v>474</v>
      </c>
      <c r="I4011" t="s">
        <v>537</v>
      </c>
      <c r="J4011">
        <v>260977000</v>
      </c>
      <c r="K4011">
        <v>71062491.490810081</v>
      </c>
    </row>
    <row r="4012" spans="1:11" x14ac:dyDescent="0.25">
      <c r="A4012">
        <v>8112</v>
      </c>
      <c r="B4012" t="s">
        <v>286</v>
      </c>
      <c r="C4012" t="s">
        <v>492</v>
      </c>
      <c r="D4012" t="s">
        <v>620</v>
      </c>
      <c r="E4012">
        <v>2017</v>
      </c>
      <c r="F4012" s="10">
        <v>43100</v>
      </c>
      <c r="G4012" t="s">
        <v>489</v>
      </c>
      <c r="H4012" t="s">
        <v>474</v>
      </c>
      <c r="I4012" t="s">
        <v>537</v>
      </c>
      <c r="J4012">
        <v>3098000000</v>
      </c>
      <c r="K4012">
        <v>843567052.41661</v>
      </c>
    </row>
    <row r="4013" spans="1:11" x14ac:dyDescent="0.25">
      <c r="A4013">
        <v>8112</v>
      </c>
      <c r="B4013" t="s">
        <v>286</v>
      </c>
      <c r="C4013" t="s">
        <v>492</v>
      </c>
      <c r="D4013" t="s">
        <v>569</v>
      </c>
      <c r="E4013">
        <v>2017</v>
      </c>
      <c r="F4013" s="10">
        <v>43100</v>
      </c>
      <c r="G4013" t="s">
        <v>489</v>
      </c>
      <c r="H4013" t="s">
        <v>474</v>
      </c>
      <c r="I4013" t="s">
        <v>537</v>
      </c>
      <c r="J4013">
        <v>3506000000</v>
      </c>
      <c r="K4013">
        <v>954663036.07896531</v>
      </c>
    </row>
    <row r="4014" spans="1:11" x14ac:dyDescent="0.25">
      <c r="A4014">
        <v>8112</v>
      </c>
      <c r="B4014" t="s">
        <v>286</v>
      </c>
      <c r="C4014" t="s">
        <v>492</v>
      </c>
      <c r="D4014" t="s">
        <v>834</v>
      </c>
      <c r="E4014">
        <v>2017</v>
      </c>
      <c r="F4014" s="10">
        <v>43100</v>
      </c>
      <c r="G4014" t="s">
        <v>489</v>
      </c>
      <c r="H4014" t="s">
        <v>474</v>
      </c>
      <c r="I4014" t="s">
        <v>537</v>
      </c>
      <c r="J4014">
        <v>2514000000</v>
      </c>
      <c r="K4014">
        <v>684547311.09598374</v>
      </c>
    </row>
    <row r="4015" spans="1:11" x14ac:dyDescent="0.25">
      <c r="A4015">
        <v>8112</v>
      </c>
      <c r="B4015" t="s">
        <v>286</v>
      </c>
      <c r="C4015" t="s">
        <v>492</v>
      </c>
      <c r="D4015" t="s">
        <v>643</v>
      </c>
      <c r="E4015">
        <v>2017</v>
      </c>
      <c r="F4015" s="10">
        <v>43100</v>
      </c>
      <c r="G4015" t="s">
        <v>489</v>
      </c>
      <c r="H4015" t="s">
        <v>474</v>
      </c>
      <c r="I4015" t="s">
        <v>537</v>
      </c>
      <c r="J4015">
        <v>441000000</v>
      </c>
      <c r="K4015">
        <v>120081688.22328115</v>
      </c>
    </row>
    <row r="4016" spans="1:11" x14ac:dyDescent="0.25">
      <c r="A4016">
        <v>8112</v>
      </c>
      <c r="B4016" t="s">
        <v>286</v>
      </c>
      <c r="C4016" t="s">
        <v>492</v>
      </c>
      <c r="D4016" t="s">
        <v>2028</v>
      </c>
      <c r="E4016">
        <v>2017</v>
      </c>
      <c r="F4016" s="10">
        <v>43100</v>
      </c>
      <c r="G4016" t="s">
        <v>489</v>
      </c>
      <c r="H4016" t="s">
        <v>474</v>
      </c>
      <c r="I4016" t="s">
        <v>537</v>
      </c>
      <c r="J4016">
        <v>7121000000</v>
      </c>
      <c r="K4016">
        <v>1939006126.6167462</v>
      </c>
    </row>
    <row r="4017" spans="1:11" x14ac:dyDescent="0.25">
      <c r="A4017">
        <v>8112</v>
      </c>
      <c r="B4017" t="s">
        <v>286</v>
      </c>
      <c r="C4017" t="s">
        <v>493</v>
      </c>
      <c r="D4017" t="s">
        <v>2027</v>
      </c>
      <c r="E4017">
        <v>2017</v>
      </c>
      <c r="F4017" s="10">
        <v>43100</v>
      </c>
      <c r="G4017" t="s">
        <v>489</v>
      </c>
      <c r="H4017" t="s">
        <v>474</v>
      </c>
      <c r="I4017" t="s">
        <v>537</v>
      </c>
      <c r="J4017">
        <v>0</v>
      </c>
      <c r="K4017">
        <v>0</v>
      </c>
    </row>
    <row r="4018" spans="1:11" x14ac:dyDescent="0.25">
      <c r="A4018">
        <v>8112</v>
      </c>
      <c r="B4018" t="s">
        <v>286</v>
      </c>
      <c r="C4018" t="s">
        <v>493</v>
      </c>
      <c r="D4018" t="s">
        <v>2026</v>
      </c>
      <c r="E4018">
        <v>2017</v>
      </c>
      <c r="F4018" s="10">
        <v>43100</v>
      </c>
      <c r="G4018" t="s">
        <v>489</v>
      </c>
      <c r="H4018" t="s">
        <v>474</v>
      </c>
      <c r="I4018" t="s">
        <v>537</v>
      </c>
      <c r="J4018">
        <v>106000000</v>
      </c>
      <c r="K4018">
        <v>28863172.226004086</v>
      </c>
    </row>
    <row r="4019" spans="1:11" x14ac:dyDescent="0.25">
      <c r="A4019">
        <v>8112</v>
      </c>
      <c r="B4019" t="s">
        <v>286</v>
      </c>
      <c r="C4019" t="s">
        <v>493</v>
      </c>
      <c r="D4019" t="s">
        <v>2025</v>
      </c>
      <c r="E4019">
        <v>2017</v>
      </c>
      <c r="F4019" s="10">
        <v>43100</v>
      </c>
      <c r="G4019" t="s">
        <v>489</v>
      </c>
      <c r="H4019" t="s">
        <v>474</v>
      </c>
      <c r="I4019" t="s">
        <v>537</v>
      </c>
      <c r="J4019">
        <v>3506000000</v>
      </c>
      <c r="K4019">
        <v>954663036.07896531</v>
      </c>
    </row>
    <row r="4020" spans="1:11" x14ac:dyDescent="0.25">
      <c r="A4020">
        <v>8112</v>
      </c>
      <c r="B4020" t="s">
        <v>286</v>
      </c>
      <c r="C4020" t="s">
        <v>493</v>
      </c>
      <c r="D4020" t="s">
        <v>2024</v>
      </c>
      <c r="E4020">
        <v>2017</v>
      </c>
      <c r="F4020" s="10">
        <v>43100</v>
      </c>
      <c r="G4020" t="s">
        <v>489</v>
      </c>
      <c r="H4020" t="s">
        <v>474</v>
      </c>
      <c r="I4020" t="s">
        <v>537</v>
      </c>
      <c r="J4020">
        <v>1853000000</v>
      </c>
      <c r="K4020">
        <v>504560925.79986387</v>
      </c>
    </row>
    <row r="4021" spans="1:11" x14ac:dyDescent="0.25">
      <c r="A4021">
        <v>8112</v>
      </c>
      <c r="B4021" t="s">
        <v>286</v>
      </c>
      <c r="C4021" t="s">
        <v>493</v>
      </c>
      <c r="D4021" t="s">
        <v>2023</v>
      </c>
      <c r="E4021">
        <v>2017</v>
      </c>
      <c r="F4021" s="10">
        <v>43100</v>
      </c>
      <c r="G4021" t="s">
        <v>489</v>
      </c>
      <c r="H4021" t="s">
        <v>474</v>
      </c>
      <c r="I4021" t="s">
        <v>537</v>
      </c>
      <c r="J4021">
        <v>7121000000</v>
      </c>
      <c r="K4021">
        <v>1939006126.6167462</v>
      </c>
    </row>
    <row r="4022" spans="1:11" x14ac:dyDescent="0.25">
      <c r="A4022">
        <v>8112</v>
      </c>
      <c r="B4022" t="s">
        <v>286</v>
      </c>
      <c r="C4022" t="s">
        <v>493</v>
      </c>
      <c r="D4022" t="s">
        <v>2058</v>
      </c>
      <c r="E4022">
        <v>2017</v>
      </c>
      <c r="F4022" s="10">
        <v>43100</v>
      </c>
      <c r="G4022" t="s">
        <v>489</v>
      </c>
      <c r="H4022" t="s">
        <v>474</v>
      </c>
      <c r="I4022" t="s">
        <v>537</v>
      </c>
      <c r="J4022">
        <v>4094000000</v>
      </c>
      <c r="K4022">
        <v>1114771953.710007</v>
      </c>
    </row>
    <row r="4023" spans="1:11" x14ac:dyDescent="0.25">
      <c r="A4023">
        <v>1303</v>
      </c>
      <c r="B4023" t="s">
        <v>20</v>
      </c>
      <c r="C4023" t="s">
        <v>493</v>
      </c>
      <c r="D4023" t="s">
        <v>2173</v>
      </c>
      <c r="E4023">
        <v>2017</v>
      </c>
      <c r="F4023" s="10">
        <v>42916</v>
      </c>
      <c r="G4023" t="s">
        <v>489</v>
      </c>
      <c r="H4023" t="s">
        <v>474</v>
      </c>
      <c r="I4023" t="s">
        <v>538</v>
      </c>
      <c r="J4023">
        <v>238000000.00000003</v>
      </c>
      <c r="K4023">
        <v>182887142.49597919</v>
      </c>
    </row>
    <row r="4024" spans="1:11" x14ac:dyDescent="0.25">
      <c r="A4024">
        <v>1303</v>
      </c>
      <c r="B4024" t="s">
        <v>20</v>
      </c>
      <c r="C4024" t="s">
        <v>493</v>
      </c>
      <c r="D4024" t="s">
        <v>600</v>
      </c>
      <c r="E4024">
        <v>2017</v>
      </c>
      <c r="F4024" s="10">
        <v>42916</v>
      </c>
      <c r="G4024" t="s">
        <v>489</v>
      </c>
      <c r="H4024" t="s">
        <v>474</v>
      </c>
      <c r="I4024" t="s">
        <v>538</v>
      </c>
      <c r="J4024">
        <v>510000000</v>
      </c>
      <c r="K4024">
        <v>391901019.63424104</v>
      </c>
    </row>
    <row r="4025" spans="1:11" x14ac:dyDescent="0.25">
      <c r="A4025">
        <v>1303</v>
      </c>
      <c r="B4025" t="s">
        <v>20</v>
      </c>
      <c r="C4025" t="s">
        <v>493</v>
      </c>
      <c r="D4025" t="s">
        <v>2172</v>
      </c>
      <c r="E4025">
        <v>2017</v>
      </c>
      <c r="F4025" s="10">
        <v>42916</v>
      </c>
      <c r="G4025" t="s">
        <v>489</v>
      </c>
      <c r="H4025" t="s">
        <v>474</v>
      </c>
      <c r="I4025" t="s">
        <v>538</v>
      </c>
      <c r="J4025">
        <v>289000000</v>
      </c>
      <c r="K4025">
        <v>222077244.45940328</v>
      </c>
    </row>
    <row r="4026" spans="1:11" x14ac:dyDescent="0.25">
      <c r="A4026">
        <v>1303</v>
      </c>
      <c r="B4026" t="s">
        <v>20</v>
      </c>
      <c r="C4026" t="s">
        <v>493</v>
      </c>
      <c r="D4026" t="s">
        <v>2174</v>
      </c>
      <c r="E4026">
        <v>2017</v>
      </c>
      <c r="F4026" s="10">
        <v>42916</v>
      </c>
      <c r="G4026" t="s">
        <v>489</v>
      </c>
      <c r="H4026" t="s">
        <v>474</v>
      </c>
      <c r="I4026" t="s">
        <v>538</v>
      </c>
      <c r="J4026">
        <v>374000000</v>
      </c>
      <c r="K4026">
        <v>287394081.06511009</v>
      </c>
    </row>
    <row r="4027" spans="1:11" x14ac:dyDescent="0.25">
      <c r="A4027">
        <v>1303</v>
      </c>
      <c r="B4027" t="s">
        <v>20</v>
      </c>
      <c r="C4027" t="s">
        <v>493</v>
      </c>
      <c r="D4027" t="s">
        <v>456</v>
      </c>
      <c r="E4027">
        <v>2017</v>
      </c>
      <c r="F4027" s="10">
        <v>42916</v>
      </c>
      <c r="G4027" t="s">
        <v>489</v>
      </c>
      <c r="H4027" t="s">
        <v>474</v>
      </c>
      <c r="I4027" t="s">
        <v>538</v>
      </c>
      <c r="J4027">
        <v>289000000</v>
      </c>
      <c r="K4027">
        <v>222077244.45940328</v>
      </c>
    </row>
    <row r="4028" spans="1:11" x14ac:dyDescent="0.25">
      <c r="A4028">
        <v>10059</v>
      </c>
      <c r="B4028" t="s">
        <v>297</v>
      </c>
      <c r="C4028" t="s">
        <v>492</v>
      </c>
      <c r="D4028" t="s">
        <v>620</v>
      </c>
      <c r="E4028">
        <v>2017</v>
      </c>
      <c r="F4028" s="10">
        <v>42916</v>
      </c>
      <c r="G4028" t="s">
        <v>489</v>
      </c>
      <c r="H4028" t="s">
        <v>474</v>
      </c>
      <c r="I4028" t="s">
        <v>538</v>
      </c>
      <c r="J4028">
        <v>23921000</v>
      </c>
      <c r="K4028">
        <v>18381694.687589571</v>
      </c>
    </row>
    <row r="4029" spans="1:11" x14ac:dyDescent="0.25">
      <c r="A4029">
        <v>10059</v>
      </c>
      <c r="B4029" t="s">
        <v>297</v>
      </c>
      <c r="C4029" t="s">
        <v>492</v>
      </c>
      <c r="D4029" t="s">
        <v>618</v>
      </c>
      <c r="E4029">
        <v>2017</v>
      </c>
      <c r="F4029" s="10">
        <v>42916</v>
      </c>
      <c r="G4029" t="s">
        <v>489</v>
      </c>
      <c r="H4029" t="s">
        <v>474</v>
      </c>
      <c r="I4029" t="s">
        <v>538</v>
      </c>
      <c r="J4029">
        <v>510507000</v>
      </c>
      <c r="K4029">
        <v>392290615.35375983</v>
      </c>
    </row>
    <row r="4030" spans="1:11" x14ac:dyDescent="0.25">
      <c r="A4030">
        <v>10059</v>
      </c>
      <c r="B4030" t="s">
        <v>297</v>
      </c>
      <c r="C4030" t="s">
        <v>492</v>
      </c>
      <c r="D4030" t="s">
        <v>622</v>
      </c>
      <c r="E4030">
        <v>2017</v>
      </c>
      <c r="F4030" s="10">
        <v>42916</v>
      </c>
      <c r="G4030" t="s">
        <v>489</v>
      </c>
      <c r="H4030" t="s">
        <v>474</v>
      </c>
      <c r="I4030" t="s">
        <v>538</v>
      </c>
      <c r="J4030">
        <v>523261000</v>
      </c>
      <c r="K4030">
        <v>402091214.57810318</v>
      </c>
    </row>
    <row r="4031" spans="1:11" x14ac:dyDescent="0.25">
      <c r="A4031">
        <v>10059</v>
      </c>
      <c r="B4031" t="s">
        <v>297</v>
      </c>
      <c r="C4031" t="s">
        <v>492</v>
      </c>
      <c r="D4031" t="s">
        <v>44</v>
      </c>
      <c r="E4031">
        <v>2017</v>
      </c>
      <c r="F4031" s="10">
        <v>42916</v>
      </c>
      <c r="G4031" t="s">
        <v>489</v>
      </c>
      <c r="H4031" t="s">
        <v>474</v>
      </c>
      <c r="I4031" t="s">
        <v>538</v>
      </c>
      <c r="J4031">
        <v>7363000</v>
      </c>
      <c r="K4031">
        <v>5657974.9167978764</v>
      </c>
    </row>
    <row r="4032" spans="1:11" x14ac:dyDescent="0.25">
      <c r="A4032">
        <v>10059</v>
      </c>
      <c r="B4032" t="s">
        <v>297</v>
      </c>
      <c r="C4032" t="s">
        <v>492</v>
      </c>
      <c r="D4032" t="s">
        <v>465</v>
      </c>
      <c r="E4032">
        <v>2017</v>
      </c>
      <c r="F4032" s="10">
        <v>42916</v>
      </c>
      <c r="G4032" t="s">
        <v>489</v>
      </c>
      <c r="H4032" t="s">
        <v>474</v>
      </c>
      <c r="I4032" t="s">
        <v>538</v>
      </c>
      <c r="J4032">
        <v>51000000</v>
      </c>
      <c r="K4032">
        <v>39190101.963424109</v>
      </c>
    </row>
    <row r="4033" spans="1:11" x14ac:dyDescent="0.25">
      <c r="A4033">
        <v>10059</v>
      </c>
      <c r="B4033" t="s">
        <v>297</v>
      </c>
      <c r="C4033" t="s">
        <v>492</v>
      </c>
      <c r="D4033" t="s">
        <v>619</v>
      </c>
      <c r="E4033">
        <v>2017</v>
      </c>
      <c r="F4033" s="10">
        <v>42916</v>
      </c>
      <c r="G4033" t="s">
        <v>489</v>
      </c>
      <c r="H4033" t="s">
        <v>474</v>
      </c>
      <c r="I4033" t="s">
        <v>538</v>
      </c>
      <c r="J4033">
        <v>25251000</v>
      </c>
      <c r="K4033">
        <v>19403711.072125923</v>
      </c>
    </row>
    <row r="4034" spans="1:11" x14ac:dyDescent="0.25">
      <c r="A4034">
        <v>10059</v>
      </c>
      <c r="B4034" t="s">
        <v>297</v>
      </c>
      <c r="C4034" t="s">
        <v>492</v>
      </c>
      <c r="D4034" t="s">
        <v>621</v>
      </c>
      <c r="E4034">
        <v>2017</v>
      </c>
      <c r="F4034" s="10">
        <v>42916</v>
      </c>
      <c r="G4034" t="s">
        <v>489</v>
      </c>
      <c r="H4034" t="s">
        <v>474</v>
      </c>
      <c r="I4034" t="s">
        <v>538</v>
      </c>
      <c r="J4034">
        <v>6446000</v>
      </c>
      <c r="K4034">
        <v>4953321.5148280738</v>
      </c>
    </row>
    <row r="4035" spans="1:11" x14ac:dyDescent="0.25">
      <c r="A4035">
        <v>10059</v>
      </c>
      <c r="B4035" t="s">
        <v>297</v>
      </c>
      <c r="C4035" t="s">
        <v>492</v>
      </c>
      <c r="D4035" t="s">
        <v>249</v>
      </c>
      <c r="E4035">
        <v>2017</v>
      </c>
      <c r="F4035" s="10">
        <v>42916</v>
      </c>
      <c r="G4035" t="s">
        <v>489</v>
      </c>
      <c r="H4035" t="s">
        <v>474</v>
      </c>
      <c r="I4035" t="s">
        <v>538</v>
      </c>
      <c r="J4035">
        <v>6924000</v>
      </c>
      <c r="K4035">
        <v>5320632.6665636962</v>
      </c>
    </row>
    <row r="4036" spans="1:11" x14ac:dyDescent="0.25">
      <c r="A4036">
        <v>10059</v>
      </c>
      <c r="B4036" t="s">
        <v>297</v>
      </c>
      <c r="C4036" t="s">
        <v>492</v>
      </c>
      <c r="D4036" t="s">
        <v>290</v>
      </c>
      <c r="E4036">
        <v>2017</v>
      </c>
      <c r="F4036" s="10">
        <v>42916</v>
      </c>
      <c r="G4036" t="s">
        <v>489</v>
      </c>
      <c r="H4036" t="s">
        <v>474</v>
      </c>
      <c r="I4036" t="s">
        <v>538</v>
      </c>
      <c r="J4036">
        <v>27357000</v>
      </c>
      <c r="K4036">
        <v>21022031.753203791</v>
      </c>
    </row>
    <row r="4037" spans="1:11" x14ac:dyDescent="0.25">
      <c r="A4037">
        <v>10059</v>
      </c>
      <c r="B4037" t="s">
        <v>297</v>
      </c>
      <c r="C4037" t="s">
        <v>493</v>
      </c>
      <c r="D4037" t="s">
        <v>617</v>
      </c>
      <c r="E4037">
        <v>2017</v>
      </c>
      <c r="F4037" s="10">
        <v>42916</v>
      </c>
      <c r="G4037" t="s">
        <v>489</v>
      </c>
      <c r="H4037" t="s">
        <v>474</v>
      </c>
      <c r="I4037" t="s">
        <v>538</v>
      </c>
      <c r="J4037">
        <v>410957000</v>
      </c>
      <c r="K4037">
        <v>315793073.18789959</v>
      </c>
    </row>
    <row r="4038" spans="1:11" x14ac:dyDescent="0.25">
      <c r="A4038">
        <v>10059</v>
      </c>
      <c r="B4038" t="s">
        <v>297</v>
      </c>
      <c r="C4038" t="s">
        <v>493</v>
      </c>
      <c r="D4038" t="s">
        <v>616</v>
      </c>
      <c r="E4038">
        <v>2017</v>
      </c>
      <c r="F4038" s="10">
        <v>42916</v>
      </c>
      <c r="G4038" t="s">
        <v>489</v>
      </c>
      <c r="H4038" t="s">
        <v>474</v>
      </c>
      <c r="I4038" t="s">
        <v>538</v>
      </c>
      <c r="J4038">
        <v>275944000</v>
      </c>
      <c r="K4038">
        <v>212044578.3567667</v>
      </c>
    </row>
    <row r="4039" spans="1:11" x14ac:dyDescent="0.25">
      <c r="A4039">
        <v>10059</v>
      </c>
      <c r="B4039" t="s">
        <v>297</v>
      </c>
      <c r="C4039" t="s">
        <v>493</v>
      </c>
      <c r="D4039" t="s">
        <v>589</v>
      </c>
      <c r="E4039">
        <v>2017</v>
      </c>
      <c r="F4039" s="10">
        <v>42916</v>
      </c>
      <c r="G4039" t="s">
        <v>489</v>
      </c>
      <c r="H4039" t="s">
        <v>474</v>
      </c>
      <c r="I4039" t="s">
        <v>538</v>
      </c>
      <c r="J4039">
        <v>-6850000</v>
      </c>
      <c r="K4039">
        <v>-5263768.5970481401</v>
      </c>
    </row>
    <row r="4040" spans="1:11" x14ac:dyDescent="0.25">
      <c r="A4040">
        <v>10059</v>
      </c>
      <c r="B4040" t="s">
        <v>297</v>
      </c>
      <c r="C4040" t="s">
        <v>493</v>
      </c>
      <c r="D4040" t="s">
        <v>2070</v>
      </c>
      <c r="E4040">
        <v>2017</v>
      </c>
      <c r="F4040" s="10">
        <v>42916</v>
      </c>
      <c r="G4040" t="s">
        <v>489</v>
      </c>
      <c r="H4040" t="s">
        <v>474</v>
      </c>
      <c r="I4040" t="s">
        <v>538</v>
      </c>
      <c r="J4040">
        <v>329967000</v>
      </c>
      <c r="K4040">
        <v>253557654.40323848</v>
      </c>
    </row>
    <row r="4041" spans="1:11" x14ac:dyDescent="0.25">
      <c r="A4041">
        <v>10059</v>
      </c>
      <c r="B4041" t="s">
        <v>297</v>
      </c>
      <c r="C4041" t="s">
        <v>493</v>
      </c>
      <c r="D4041" t="s">
        <v>458</v>
      </c>
      <c r="E4041">
        <v>2017</v>
      </c>
      <c r="F4041" s="10">
        <v>42916</v>
      </c>
      <c r="G4041" t="s">
        <v>489</v>
      </c>
      <c r="H4041" t="s">
        <v>474</v>
      </c>
      <c r="I4041" t="s">
        <v>538</v>
      </c>
      <c r="J4041">
        <v>172012000</v>
      </c>
      <c r="K4041">
        <v>132179761.15553936</v>
      </c>
    </row>
    <row r="4042" spans="1:11" x14ac:dyDescent="0.25">
      <c r="A4042">
        <v>1303</v>
      </c>
      <c r="B4042" t="s">
        <v>20</v>
      </c>
      <c r="C4042" t="s">
        <v>493</v>
      </c>
      <c r="D4042" t="s">
        <v>2173</v>
      </c>
      <c r="E4042">
        <v>2018</v>
      </c>
      <c r="F4042" s="10">
        <v>43281</v>
      </c>
      <c r="G4042" t="s">
        <v>489</v>
      </c>
      <c r="H4042" t="s">
        <v>474</v>
      </c>
      <c r="I4042" t="s">
        <v>538</v>
      </c>
      <c r="J4042">
        <v>305120000</v>
      </c>
      <c r="K4042">
        <v>225317665.26827735</v>
      </c>
    </row>
    <row r="4043" spans="1:11" x14ac:dyDescent="0.25">
      <c r="A4043">
        <v>1303</v>
      </c>
      <c r="B4043" t="s">
        <v>20</v>
      </c>
      <c r="C4043" t="s">
        <v>493</v>
      </c>
      <c r="D4043" t="s">
        <v>600</v>
      </c>
      <c r="E4043">
        <v>2018</v>
      </c>
      <c r="F4043" s="10">
        <v>43281</v>
      </c>
      <c r="G4043" t="s">
        <v>489</v>
      </c>
      <c r="H4043" t="s">
        <v>474</v>
      </c>
      <c r="I4043" t="s">
        <v>538</v>
      </c>
      <c r="J4043">
        <v>514890000.00000006</v>
      </c>
      <c r="K4043">
        <v>380223560.14021808</v>
      </c>
    </row>
    <row r="4044" spans="1:11" x14ac:dyDescent="0.25">
      <c r="A4044">
        <v>1303</v>
      </c>
      <c r="B4044" t="s">
        <v>20</v>
      </c>
      <c r="C4044" t="s">
        <v>493</v>
      </c>
      <c r="D4044" t="s">
        <v>2172</v>
      </c>
      <c r="E4044">
        <v>2018</v>
      </c>
      <c r="F4044" s="10">
        <v>43281</v>
      </c>
      <c r="G4044" t="s">
        <v>489</v>
      </c>
      <c r="H4044" t="s">
        <v>474</v>
      </c>
      <c r="I4044" t="s">
        <v>538</v>
      </c>
      <c r="J4044">
        <v>324190000</v>
      </c>
      <c r="K4044">
        <v>239400019.34754467</v>
      </c>
    </row>
    <row r="4045" spans="1:11" x14ac:dyDescent="0.25">
      <c r="A4045">
        <v>1303</v>
      </c>
      <c r="B4045" t="s">
        <v>20</v>
      </c>
      <c r="C4045" t="s">
        <v>493</v>
      </c>
      <c r="D4045" t="s">
        <v>2174</v>
      </c>
      <c r="E4045">
        <v>2018</v>
      </c>
      <c r="F4045" s="10">
        <v>43281</v>
      </c>
      <c r="G4045" t="s">
        <v>489</v>
      </c>
      <c r="H4045" t="s">
        <v>474</v>
      </c>
      <c r="I4045" t="s">
        <v>538</v>
      </c>
      <c r="J4045">
        <v>419540000</v>
      </c>
      <c r="K4045">
        <v>309811789.74388134</v>
      </c>
    </row>
    <row r="4046" spans="1:11" x14ac:dyDescent="0.25">
      <c r="A4046">
        <v>1303</v>
      </c>
      <c r="B4046" t="s">
        <v>20</v>
      </c>
      <c r="C4046" t="s">
        <v>493</v>
      </c>
      <c r="D4046" t="s">
        <v>456</v>
      </c>
      <c r="E4046">
        <v>2018</v>
      </c>
      <c r="F4046" s="10">
        <v>43281</v>
      </c>
      <c r="G4046" t="s">
        <v>489</v>
      </c>
      <c r="H4046" t="s">
        <v>474</v>
      </c>
      <c r="I4046" t="s">
        <v>538</v>
      </c>
      <c r="J4046">
        <v>343260000</v>
      </c>
      <c r="K4046">
        <v>253482373.42681202</v>
      </c>
    </row>
    <row r="4047" spans="1:11" x14ac:dyDescent="0.25">
      <c r="A4047">
        <v>8374</v>
      </c>
      <c r="B4047" t="s">
        <v>3622</v>
      </c>
      <c r="C4047" t="s">
        <v>493</v>
      </c>
      <c r="D4047" t="s">
        <v>589</v>
      </c>
      <c r="E4047">
        <v>2018</v>
      </c>
      <c r="F4047" s="10">
        <v>43281</v>
      </c>
      <c r="G4047" t="s">
        <v>489</v>
      </c>
      <c r="H4047" t="s">
        <v>474</v>
      </c>
      <c r="I4047" t="s">
        <v>538</v>
      </c>
      <c r="J4047">
        <v>1757000</v>
      </c>
      <c r="K4047">
        <v>1297467.0224054905</v>
      </c>
    </row>
    <row r="4048" spans="1:11" x14ac:dyDescent="0.25">
      <c r="A4048">
        <v>8374</v>
      </c>
      <c r="B4048" t="s">
        <v>3622</v>
      </c>
      <c r="C4048" t="s">
        <v>493</v>
      </c>
      <c r="D4048" t="s">
        <v>934</v>
      </c>
      <c r="E4048">
        <v>2018</v>
      </c>
      <c r="F4048" s="10">
        <v>43281</v>
      </c>
      <c r="G4048" t="s">
        <v>489</v>
      </c>
      <c r="H4048" t="s">
        <v>474</v>
      </c>
      <c r="I4048" t="s">
        <v>538</v>
      </c>
      <c r="J4048">
        <v>47000</v>
      </c>
      <c r="K4048">
        <v>34707.42746332274</v>
      </c>
    </row>
    <row r="4049" spans="1:11" x14ac:dyDescent="0.25">
      <c r="A4049">
        <v>8374</v>
      </c>
      <c r="B4049" t="s">
        <v>3622</v>
      </c>
      <c r="C4049" t="s">
        <v>493</v>
      </c>
      <c r="D4049" t="s">
        <v>456</v>
      </c>
      <c r="E4049">
        <v>2018</v>
      </c>
      <c r="F4049" s="10">
        <v>43281</v>
      </c>
      <c r="G4049" t="s">
        <v>489</v>
      </c>
      <c r="H4049" t="s">
        <v>474</v>
      </c>
      <c r="I4049" t="s">
        <v>538</v>
      </c>
      <c r="J4049">
        <v>4162000</v>
      </c>
      <c r="K4049">
        <v>3073453.4702627501</v>
      </c>
    </row>
    <row r="4050" spans="1:11" x14ac:dyDescent="0.25">
      <c r="A4050">
        <v>6788700</v>
      </c>
      <c r="B4050" t="s">
        <v>3617</v>
      </c>
      <c r="C4050" t="s">
        <v>492</v>
      </c>
      <c r="D4050" t="s">
        <v>3619</v>
      </c>
      <c r="E4050">
        <v>2018</v>
      </c>
      <c r="F4050" s="10">
        <v>43281</v>
      </c>
      <c r="G4050" t="s">
        <v>489</v>
      </c>
      <c r="H4050" t="s">
        <v>474</v>
      </c>
      <c r="I4050" t="s">
        <v>538</v>
      </c>
      <c r="J4050">
        <v>2678911</v>
      </c>
      <c r="K4050">
        <v>1978257.642833987</v>
      </c>
    </row>
    <row r="4051" spans="1:11" x14ac:dyDescent="0.25">
      <c r="A4051">
        <v>6788700</v>
      </c>
      <c r="B4051" t="s">
        <v>3617</v>
      </c>
      <c r="C4051" t="s">
        <v>492</v>
      </c>
      <c r="D4051" t="s">
        <v>59</v>
      </c>
      <c r="E4051">
        <v>2018</v>
      </c>
      <c r="F4051" s="10">
        <v>43281</v>
      </c>
      <c r="G4051" t="s">
        <v>489</v>
      </c>
      <c r="H4051" t="s">
        <v>474</v>
      </c>
      <c r="I4051" t="s">
        <v>538</v>
      </c>
      <c r="J4051">
        <v>13554377</v>
      </c>
      <c r="K4051">
        <v>10009309.71357511</v>
      </c>
    </row>
    <row r="4052" spans="1:11" x14ac:dyDescent="0.25">
      <c r="A4052">
        <v>6788700</v>
      </c>
      <c r="B4052" t="s">
        <v>3617</v>
      </c>
      <c r="C4052" t="s">
        <v>492</v>
      </c>
      <c r="D4052" t="s">
        <v>589</v>
      </c>
      <c r="E4052">
        <v>2018</v>
      </c>
      <c r="F4052" s="10">
        <v>43281</v>
      </c>
      <c r="G4052" t="s">
        <v>489</v>
      </c>
      <c r="H4052" t="s">
        <v>474</v>
      </c>
      <c r="I4052" t="s">
        <v>538</v>
      </c>
      <c r="J4052">
        <v>-4185203</v>
      </c>
      <c r="K4052">
        <v>-3090587.8625910794</v>
      </c>
    </row>
    <row r="4053" spans="1:11" x14ac:dyDescent="0.25">
      <c r="A4053">
        <v>6788700</v>
      </c>
      <c r="B4053" t="s">
        <v>3617</v>
      </c>
      <c r="C4053" t="s">
        <v>492</v>
      </c>
      <c r="D4053" t="s">
        <v>3620</v>
      </c>
      <c r="E4053">
        <v>2018</v>
      </c>
      <c r="F4053" s="10">
        <v>43281</v>
      </c>
      <c r="G4053" t="s">
        <v>489</v>
      </c>
      <c r="H4053" t="s">
        <v>474</v>
      </c>
      <c r="I4053" t="s">
        <v>538</v>
      </c>
      <c r="J4053">
        <v>1768297</v>
      </c>
      <c r="K4053">
        <v>1305809.3587470471</v>
      </c>
    </row>
    <row r="4054" spans="1:11" x14ac:dyDescent="0.25">
      <c r="A4054">
        <v>6788700</v>
      </c>
      <c r="B4054" t="s">
        <v>3617</v>
      </c>
      <c r="C4054" t="s">
        <v>492</v>
      </c>
      <c r="D4054" t="s">
        <v>3621</v>
      </c>
      <c r="E4054">
        <v>2018</v>
      </c>
      <c r="F4054" s="10">
        <v>43281</v>
      </c>
      <c r="G4054" t="s">
        <v>489</v>
      </c>
      <c r="H4054" t="s">
        <v>474</v>
      </c>
      <c r="I4054" t="s">
        <v>538</v>
      </c>
      <c r="J4054">
        <v>2438117</v>
      </c>
      <c r="K4054">
        <v>1800441.8920126394</v>
      </c>
    </row>
    <row r="4055" spans="1:11" x14ac:dyDescent="0.25">
      <c r="A4055">
        <v>8063</v>
      </c>
      <c r="B4055" t="s">
        <v>27</v>
      </c>
      <c r="C4055" t="s">
        <v>492</v>
      </c>
      <c r="D4055" t="s">
        <v>2069</v>
      </c>
      <c r="E4055">
        <v>2014</v>
      </c>
      <c r="F4055" s="10">
        <v>42004</v>
      </c>
      <c r="G4055" t="s">
        <v>489</v>
      </c>
      <c r="H4055" t="s">
        <v>474</v>
      </c>
      <c r="I4055" t="s">
        <v>545</v>
      </c>
      <c r="J4055">
        <v>53986000</v>
      </c>
      <c r="K4055">
        <v>65544433.045389146</v>
      </c>
    </row>
    <row r="4056" spans="1:11" x14ac:dyDescent="0.25">
      <c r="A4056">
        <v>8063</v>
      </c>
      <c r="B4056" t="s">
        <v>27</v>
      </c>
      <c r="C4056" t="s">
        <v>492</v>
      </c>
      <c r="D4056" t="s">
        <v>589</v>
      </c>
      <c r="E4056">
        <v>2014</v>
      </c>
      <c r="F4056" s="10">
        <v>42004</v>
      </c>
      <c r="G4056" t="s">
        <v>489</v>
      </c>
      <c r="H4056" t="s">
        <v>474</v>
      </c>
      <c r="I4056" t="s">
        <v>545</v>
      </c>
      <c r="J4056">
        <v>0</v>
      </c>
      <c r="K4056">
        <v>0</v>
      </c>
    </row>
    <row r="4057" spans="1:11" x14ac:dyDescent="0.25">
      <c r="A4057">
        <v>8063</v>
      </c>
      <c r="B4057" t="s">
        <v>27</v>
      </c>
      <c r="C4057" t="s">
        <v>492</v>
      </c>
      <c r="D4057" t="s">
        <v>105</v>
      </c>
      <c r="E4057">
        <v>2014</v>
      </c>
      <c r="F4057" s="10">
        <v>42004</v>
      </c>
      <c r="G4057" t="s">
        <v>489</v>
      </c>
      <c r="H4057" t="s">
        <v>474</v>
      </c>
      <c r="I4057" t="s">
        <v>545</v>
      </c>
      <c r="J4057">
        <v>91790000</v>
      </c>
      <c r="K4057">
        <v>111442290.76494406</v>
      </c>
    </row>
    <row r="4058" spans="1:11" x14ac:dyDescent="0.25">
      <c r="A4058">
        <v>8063</v>
      </c>
      <c r="B4058" t="s">
        <v>27</v>
      </c>
      <c r="C4058" t="s">
        <v>492</v>
      </c>
      <c r="D4058" t="s">
        <v>113</v>
      </c>
      <c r="E4058">
        <v>2014</v>
      </c>
      <c r="F4058" s="10">
        <v>42004</v>
      </c>
      <c r="G4058" t="s">
        <v>489</v>
      </c>
      <c r="H4058" t="s">
        <v>474</v>
      </c>
      <c r="I4058" t="s">
        <v>545</v>
      </c>
      <c r="J4058">
        <v>118418000</v>
      </c>
      <c r="K4058">
        <v>143771360.58179697</v>
      </c>
    </row>
    <row r="4059" spans="1:11" x14ac:dyDescent="0.25">
      <c r="A4059">
        <v>8063</v>
      </c>
      <c r="B4059" t="s">
        <v>27</v>
      </c>
      <c r="C4059" t="s">
        <v>492</v>
      </c>
      <c r="D4059" t="s">
        <v>458</v>
      </c>
      <c r="E4059">
        <v>2014</v>
      </c>
      <c r="F4059" s="10">
        <v>42004</v>
      </c>
      <c r="G4059" t="s">
        <v>489</v>
      </c>
      <c r="H4059" t="s">
        <v>474</v>
      </c>
      <c r="I4059" t="s">
        <v>545</v>
      </c>
      <c r="J4059">
        <v>241125000</v>
      </c>
      <c r="K4059">
        <v>292749998.48237431</v>
      </c>
    </row>
    <row r="4060" spans="1:11" x14ac:dyDescent="0.25">
      <c r="A4060">
        <v>8063</v>
      </c>
      <c r="B4060" t="s">
        <v>27</v>
      </c>
      <c r="C4060" t="s">
        <v>493</v>
      </c>
      <c r="D4060" t="s">
        <v>927</v>
      </c>
      <c r="E4060">
        <v>2014</v>
      </c>
      <c r="F4060" s="10">
        <v>42004</v>
      </c>
      <c r="G4060" t="s">
        <v>489</v>
      </c>
      <c r="H4060" t="s">
        <v>474</v>
      </c>
      <c r="I4060" t="s">
        <v>545</v>
      </c>
      <c r="J4060">
        <v>221199000</v>
      </c>
      <c r="K4060">
        <v>268557830.64511234</v>
      </c>
    </row>
    <row r="4061" spans="1:11" x14ac:dyDescent="0.25">
      <c r="A4061">
        <v>8063</v>
      </c>
      <c r="B4061" t="s">
        <v>27</v>
      </c>
      <c r="C4061" t="s">
        <v>493</v>
      </c>
      <c r="D4061" t="s">
        <v>605</v>
      </c>
      <c r="E4061">
        <v>2014</v>
      </c>
      <c r="F4061" s="10">
        <v>42004</v>
      </c>
      <c r="G4061" t="s">
        <v>489</v>
      </c>
      <c r="H4061" t="s">
        <v>474</v>
      </c>
      <c r="I4061" t="s">
        <v>545</v>
      </c>
      <c r="J4061">
        <v>-38949000</v>
      </c>
      <c r="K4061">
        <v>-47288002.865277328</v>
      </c>
    </row>
    <row r="4062" spans="1:11" x14ac:dyDescent="0.25">
      <c r="A4062">
        <v>8063</v>
      </c>
      <c r="B4062" t="s">
        <v>27</v>
      </c>
      <c r="C4062" t="s">
        <v>493</v>
      </c>
      <c r="D4062" t="s">
        <v>928</v>
      </c>
      <c r="E4062">
        <v>2014</v>
      </c>
      <c r="F4062" s="10">
        <v>42004</v>
      </c>
      <c r="G4062" t="s">
        <v>489</v>
      </c>
      <c r="H4062" t="s">
        <v>474</v>
      </c>
      <c r="I4062" t="s">
        <v>545</v>
      </c>
      <c r="J4062">
        <v>132883000</v>
      </c>
      <c r="K4062">
        <v>161333325.23932958</v>
      </c>
    </row>
    <row r="4063" spans="1:11" x14ac:dyDescent="0.25">
      <c r="A4063">
        <v>8063</v>
      </c>
      <c r="B4063" t="s">
        <v>27</v>
      </c>
      <c r="C4063" t="s">
        <v>493</v>
      </c>
      <c r="D4063" t="s">
        <v>930</v>
      </c>
      <c r="E4063">
        <v>2014</v>
      </c>
      <c r="F4063" s="10">
        <v>42004</v>
      </c>
      <c r="G4063" t="s">
        <v>489</v>
      </c>
      <c r="H4063" t="s">
        <v>474</v>
      </c>
      <c r="I4063" t="s">
        <v>545</v>
      </c>
      <c r="J4063">
        <v>31347000</v>
      </c>
      <c r="K4063">
        <v>38058410.378131621</v>
      </c>
    </row>
    <row r="4064" spans="1:11" x14ac:dyDescent="0.25">
      <c r="A4064">
        <v>8063</v>
      </c>
      <c r="B4064" t="s">
        <v>27</v>
      </c>
      <c r="C4064" t="s">
        <v>493</v>
      </c>
      <c r="D4064" t="s">
        <v>929</v>
      </c>
      <c r="E4064">
        <v>2014</v>
      </c>
      <c r="F4064" s="10">
        <v>42004</v>
      </c>
      <c r="G4064" t="s">
        <v>489</v>
      </c>
      <c r="H4064" t="s">
        <v>474</v>
      </c>
      <c r="I4064" t="s">
        <v>545</v>
      </c>
      <c r="J4064">
        <v>56138000</v>
      </c>
      <c r="K4064">
        <v>68157177.459008932</v>
      </c>
    </row>
    <row r="4065" spans="1:11" x14ac:dyDescent="0.25">
      <c r="A4065">
        <v>8063</v>
      </c>
      <c r="B4065" t="s">
        <v>27</v>
      </c>
      <c r="C4065" t="s">
        <v>493</v>
      </c>
      <c r="D4065" t="s">
        <v>931</v>
      </c>
      <c r="E4065">
        <v>2014</v>
      </c>
      <c r="F4065" s="10">
        <v>42004</v>
      </c>
      <c r="G4065" t="s">
        <v>489</v>
      </c>
      <c r="H4065" t="s">
        <v>474</v>
      </c>
      <c r="I4065" t="s">
        <v>545</v>
      </c>
      <c r="J4065">
        <v>102698000</v>
      </c>
      <c r="K4065">
        <v>124685699.71650751</v>
      </c>
    </row>
    <row r="4066" spans="1:11" x14ac:dyDescent="0.25">
      <c r="A4066">
        <v>8354</v>
      </c>
      <c r="B4066" t="s">
        <v>25</v>
      </c>
      <c r="C4066" t="s">
        <v>492</v>
      </c>
      <c r="D4066" t="s">
        <v>570</v>
      </c>
      <c r="E4066">
        <v>2014</v>
      </c>
      <c r="F4066" s="10">
        <v>42004</v>
      </c>
      <c r="G4066" t="s">
        <v>489</v>
      </c>
      <c r="H4066" t="s">
        <v>474</v>
      </c>
      <c r="I4066" t="s">
        <v>545</v>
      </c>
      <c r="J4066">
        <v>1396829000</v>
      </c>
      <c r="K4066">
        <v>1695890876.6413121</v>
      </c>
    </row>
    <row r="4067" spans="1:11" x14ac:dyDescent="0.25">
      <c r="A4067">
        <v>8354</v>
      </c>
      <c r="B4067" t="s">
        <v>25</v>
      </c>
      <c r="C4067" t="s">
        <v>492</v>
      </c>
      <c r="D4067" t="s">
        <v>569</v>
      </c>
      <c r="E4067">
        <v>2014</v>
      </c>
      <c r="F4067" s="10">
        <v>42004</v>
      </c>
      <c r="G4067" t="s">
        <v>489</v>
      </c>
      <c r="H4067" t="s">
        <v>474</v>
      </c>
      <c r="I4067" t="s">
        <v>545</v>
      </c>
      <c r="J4067">
        <v>2404794000</v>
      </c>
      <c r="K4067">
        <v>2919661751.5828834</v>
      </c>
    </row>
    <row r="4068" spans="1:11" x14ac:dyDescent="0.25">
      <c r="A4068">
        <v>8354</v>
      </c>
      <c r="B4068" t="s">
        <v>25</v>
      </c>
      <c r="C4068" t="s">
        <v>492</v>
      </c>
      <c r="D4068" t="s">
        <v>834</v>
      </c>
      <c r="E4068">
        <v>2014</v>
      </c>
      <c r="F4068" s="10">
        <v>42004</v>
      </c>
      <c r="G4068" t="s">
        <v>489</v>
      </c>
      <c r="H4068" t="s">
        <v>474</v>
      </c>
      <c r="I4068" t="s">
        <v>545</v>
      </c>
      <c r="J4068">
        <v>209462000</v>
      </c>
      <c r="K4068">
        <v>254307932.32603455</v>
      </c>
    </row>
    <row r="4069" spans="1:11" x14ac:dyDescent="0.25">
      <c r="A4069">
        <v>8354</v>
      </c>
      <c r="B4069" t="s">
        <v>25</v>
      </c>
      <c r="C4069" t="s">
        <v>492</v>
      </c>
      <c r="D4069" t="s">
        <v>803</v>
      </c>
      <c r="E4069">
        <v>2014</v>
      </c>
      <c r="F4069" s="10">
        <v>42004</v>
      </c>
      <c r="G4069" t="s">
        <v>489</v>
      </c>
      <c r="H4069" t="s">
        <v>474</v>
      </c>
      <c r="I4069" t="s">
        <v>545</v>
      </c>
      <c r="J4069">
        <v>890748000</v>
      </c>
      <c r="K4069">
        <v>1081457649.137078</v>
      </c>
    </row>
    <row r="4070" spans="1:11" x14ac:dyDescent="0.25">
      <c r="A4070">
        <v>8354</v>
      </c>
      <c r="B4070" t="s">
        <v>25</v>
      </c>
      <c r="C4070" t="s">
        <v>493</v>
      </c>
      <c r="D4070" t="s">
        <v>932</v>
      </c>
      <c r="E4070">
        <v>2014</v>
      </c>
      <c r="F4070" s="10">
        <v>42004</v>
      </c>
      <c r="G4070" t="s">
        <v>489</v>
      </c>
      <c r="H4070" t="s">
        <v>474</v>
      </c>
      <c r="I4070" t="s">
        <v>545</v>
      </c>
      <c r="J4070">
        <v>1752317000</v>
      </c>
      <c r="K4070">
        <v>2127489057.9186673</v>
      </c>
    </row>
    <row r="4071" spans="1:11" x14ac:dyDescent="0.25">
      <c r="A4071">
        <v>8354</v>
      </c>
      <c r="B4071" t="s">
        <v>25</v>
      </c>
      <c r="C4071" t="s">
        <v>493</v>
      </c>
      <c r="D4071" t="s">
        <v>934</v>
      </c>
      <c r="E4071">
        <v>2014</v>
      </c>
      <c r="F4071" s="10">
        <v>42004</v>
      </c>
      <c r="G4071" t="s">
        <v>489</v>
      </c>
      <c r="H4071" t="s">
        <v>474</v>
      </c>
      <c r="I4071" t="s">
        <v>545</v>
      </c>
      <c r="J4071">
        <v>1550395000</v>
      </c>
      <c r="K4071">
        <v>1882335443.8448136</v>
      </c>
    </row>
    <row r="4072" spans="1:11" x14ac:dyDescent="0.25">
      <c r="A4072">
        <v>8354</v>
      </c>
      <c r="B4072" t="s">
        <v>25</v>
      </c>
      <c r="C4072" t="s">
        <v>493</v>
      </c>
      <c r="D4072" t="s">
        <v>933</v>
      </c>
      <c r="E4072">
        <v>2014</v>
      </c>
      <c r="F4072" s="10">
        <v>42004</v>
      </c>
      <c r="G4072" t="s">
        <v>489</v>
      </c>
      <c r="H4072" t="s">
        <v>474</v>
      </c>
      <c r="I4072" t="s">
        <v>545</v>
      </c>
      <c r="J4072">
        <v>1969262000</v>
      </c>
      <c r="K4072">
        <v>2390882104.7647376</v>
      </c>
    </row>
    <row r="4073" spans="1:11" x14ac:dyDescent="0.25">
      <c r="A4073">
        <v>8354</v>
      </c>
      <c r="B4073" t="s">
        <v>25</v>
      </c>
      <c r="C4073" t="s">
        <v>493</v>
      </c>
      <c r="D4073" t="s">
        <v>935</v>
      </c>
      <c r="E4073">
        <v>2014</v>
      </c>
      <c r="F4073" s="10">
        <v>42004</v>
      </c>
      <c r="G4073" t="s">
        <v>489</v>
      </c>
      <c r="H4073" t="s">
        <v>474</v>
      </c>
      <c r="I4073" t="s">
        <v>545</v>
      </c>
      <c r="J4073">
        <v>587295000</v>
      </c>
      <c r="K4073">
        <v>713035190.70484602</v>
      </c>
    </row>
    <row r="4074" spans="1:11" x14ac:dyDescent="0.25">
      <c r="A4074">
        <v>8063</v>
      </c>
      <c r="B4074" t="s">
        <v>27</v>
      </c>
      <c r="C4074" t="s">
        <v>492</v>
      </c>
      <c r="D4074" t="s">
        <v>2069</v>
      </c>
      <c r="E4074">
        <v>2015</v>
      </c>
      <c r="F4074" s="10">
        <v>42369</v>
      </c>
      <c r="G4074" t="s">
        <v>489</v>
      </c>
      <c r="H4074" t="s">
        <v>474</v>
      </c>
      <c r="I4074" t="s">
        <v>545</v>
      </c>
      <c r="J4074">
        <v>53389000</v>
      </c>
      <c r="K4074">
        <v>58124584.252830893</v>
      </c>
    </row>
    <row r="4075" spans="1:11" x14ac:dyDescent="0.25">
      <c r="A4075">
        <v>8063</v>
      </c>
      <c r="B4075" t="s">
        <v>27</v>
      </c>
      <c r="C4075" t="s">
        <v>492</v>
      </c>
      <c r="D4075" t="s">
        <v>589</v>
      </c>
      <c r="E4075">
        <v>2015</v>
      </c>
      <c r="F4075" s="10">
        <v>42369</v>
      </c>
      <c r="G4075" t="s">
        <v>489</v>
      </c>
      <c r="H4075" t="s">
        <v>474</v>
      </c>
      <c r="I4075" t="s">
        <v>545</v>
      </c>
      <c r="J4075">
        <v>0</v>
      </c>
      <c r="K4075">
        <v>0</v>
      </c>
    </row>
    <row r="4076" spans="1:11" x14ac:dyDescent="0.25">
      <c r="A4076">
        <v>8063</v>
      </c>
      <c r="B4076" t="s">
        <v>27</v>
      </c>
      <c r="C4076" t="s">
        <v>492</v>
      </c>
      <c r="D4076" t="s">
        <v>105</v>
      </c>
      <c r="E4076">
        <v>2015</v>
      </c>
      <c r="F4076" s="10">
        <v>42369</v>
      </c>
      <c r="G4076" t="s">
        <v>489</v>
      </c>
      <c r="H4076" t="s">
        <v>474</v>
      </c>
      <c r="I4076" t="s">
        <v>545</v>
      </c>
      <c r="J4076">
        <v>91828000</v>
      </c>
      <c r="K4076">
        <v>99973109.119274661</v>
      </c>
    </row>
    <row r="4077" spans="1:11" x14ac:dyDescent="0.25">
      <c r="A4077">
        <v>8063</v>
      </c>
      <c r="B4077" t="s">
        <v>27</v>
      </c>
      <c r="C4077" t="s">
        <v>492</v>
      </c>
      <c r="D4077" t="s">
        <v>113</v>
      </c>
      <c r="E4077">
        <v>2015</v>
      </c>
      <c r="F4077" s="10">
        <v>42369</v>
      </c>
      <c r="G4077" t="s">
        <v>489</v>
      </c>
      <c r="H4077" t="s">
        <v>474</v>
      </c>
      <c r="I4077" t="s">
        <v>545</v>
      </c>
      <c r="J4077">
        <v>122816000</v>
      </c>
      <c r="K4077">
        <v>133709733.08351307</v>
      </c>
    </row>
    <row r="4078" spans="1:11" x14ac:dyDescent="0.25">
      <c r="A4078">
        <v>8063</v>
      </c>
      <c r="B4078" t="s">
        <v>27</v>
      </c>
      <c r="C4078" t="s">
        <v>492</v>
      </c>
      <c r="D4078" t="s">
        <v>458</v>
      </c>
      <c r="E4078">
        <v>2015</v>
      </c>
      <c r="F4078" s="10">
        <v>42369</v>
      </c>
      <c r="G4078" t="s">
        <v>489</v>
      </c>
      <c r="H4078" t="s">
        <v>474</v>
      </c>
      <c r="I4078" t="s">
        <v>545</v>
      </c>
      <c r="J4078">
        <v>201841000</v>
      </c>
      <c r="K4078">
        <v>219744220.91021821</v>
      </c>
    </row>
    <row r="4079" spans="1:11" x14ac:dyDescent="0.25">
      <c r="A4079">
        <v>8063</v>
      </c>
      <c r="B4079" t="s">
        <v>27</v>
      </c>
      <c r="C4079" t="s">
        <v>492</v>
      </c>
      <c r="D4079" t="s">
        <v>279</v>
      </c>
      <c r="E4079">
        <v>2015</v>
      </c>
      <c r="F4079" s="10">
        <v>42369</v>
      </c>
      <c r="G4079" t="s">
        <v>489</v>
      </c>
      <c r="H4079" t="s">
        <v>474</v>
      </c>
      <c r="I4079" t="s">
        <v>545</v>
      </c>
      <c r="J4079">
        <v>65433000</v>
      </c>
      <c r="K4079">
        <v>71236882.530399218</v>
      </c>
    </row>
    <row r="4080" spans="1:11" x14ac:dyDescent="0.25">
      <c r="A4080">
        <v>8063</v>
      </c>
      <c r="B4080" t="s">
        <v>27</v>
      </c>
      <c r="C4080" t="s">
        <v>493</v>
      </c>
      <c r="D4080" t="s">
        <v>927</v>
      </c>
      <c r="E4080">
        <v>2015</v>
      </c>
      <c r="F4080" s="10">
        <v>42369</v>
      </c>
      <c r="G4080" t="s">
        <v>489</v>
      </c>
      <c r="H4080" t="s">
        <v>474</v>
      </c>
      <c r="I4080" t="s">
        <v>545</v>
      </c>
      <c r="J4080">
        <v>230853000</v>
      </c>
      <c r="K4080">
        <v>251329574.41642979</v>
      </c>
    </row>
    <row r="4081" spans="1:11" x14ac:dyDescent="0.25">
      <c r="A4081">
        <v>8063</v>
      </c>
      <c r="B4081" t="s">
        <v>27</v>
      </c>
      <c r="C4081" t="s">
        <v>493</v>
      </c>
      <c r="D4081" t="s">
        <v>605</v>
      </c>
      <c r="E4081">
        <v>2015</v>
      </c>
      <c r="F4081" s="10">
        <v>42369</v>
      </c>
      <c r="G4081" t="s">
        <v>489</v>
      </c>
      <c r="H4081" t="s">
        <v>474</v>
      </c>
      <c r="I4081" t="s">
        <v>545</v>
      </c>
      <c r="J4081">
        <v>-38762000</v>
      </c>
      <c r="K4081">
        <v>-42200174.845159695</v>
      </c>
    </row>
    <row r="4082" spans="1:11" x14ac:dyDescent="0.25">
      <c r="A4082">
        <v>8063</v>
      </c>
      <c r="B4082" t="s">
        <v>27</v>
      </c>
      <c r="C4082" t="s">
        <v>493</v>
      </c>
      <c r="D4082" t="s">
        <v>928</v>
      </c>
      <c r="E4082">
        <v>2015</v>
      </c>
      <c r="F4082" s="10">
        <v>42369</v>
      </c>
      <c r="G4082" t="s">
        <v>489</v>
      </c>
      <c r="H4082" t="s">
        <v>474</v>
      </c>
      <c r="I4082" t="s">
        <v>545</v>
      </c>
      <c r="J4082">
        <v>135880000</v>
      </c>
      <c r="K4082">
        <v>147932504.97807905</v>
      </c>
    </row>
    <row r="4083" spans="1:11" x14ac:dyDescent="0.25">
      <c r="A4083">
        <v>8063</v>
      </c>
      <c r="B4083" t="s">
        <v>27</v>
      </c>
      <c r="C4083" t="s">
        <v>493</v>
      </c>
      <c r="D4083" t="s">
        <v>930</v>
      </c>
      <c r="E4083">
        <v>2015</v>
      </c>
      <c r="F4083" s="10">
        <v>42369</v>
      </c>
      <c r="G4083" t="s">
        <v>489</v>
      </c>
      <c r="H4083" t="s">
        <v>474</v>
      </c>
      <c r="I4083" t="s">
        <v>545</v>
      </c>
      <c r="J4083">
        <v>33250000</v>
      </c>
      <c r="K4083">
        <v>36199262.514874361</v>
      </c>
    </row>
    <row r="4084" spans="1:11" x14ac:dyDescent="0.25">
      <c r="A4084">
        <v>8063</v>
      </c>
      <c r="B4084" t="s">
        <v>27</v>
      </c>
      <c r="C4084" t="s">
        <v>493</v>
      </c>
      <c r="D4084" t="s">
        <v>929</v>
      </c>
      <c r="E4084">
        <v>2015</v>
      </c>
      <c r="F4084" s="10">
        <v>42369</v>
      </c>
      <c r="G4084" t="s">
        <v>489</v>
      </c>
      <c r="H4084" t="s">
        <v>474</v>
      </c>
      <c r="I4084" t="s">
        <v>545</v>
      </c>
      <c r="J4084">
        <v>60446000</v>
      </c>
      <c r="K4084">
        <v>65807537.502980314</v>
      </c>
    </row>
    <row r="4085" spans="1:11" x14ac:dyDescent="0.25">
      <c r="A4085">
        <v>8063</v>
      </c>
      <c r="B4085" t="s">
        <v>27</v>
      </c>
      <c r="C4085" t="s">
        <v>493</v>
      </c>
      <c r="D4085" t="s">
        <v>931</v>
      </c>
      <c r="E4085">
        <v>2015</v>
      </c>
      <c r="F4085" s="10">
        <v>42369</v>
      </c>
      <c r="G4085" t="s">
        <v>489</v>
      </c>
      <c r="H4085" t="s">
        <v>474</v>
      </c>
      <c r="I4085" t="s">
        <v>545</v>
      </c>
      <c r="J4085">
        <v>113641000</v>
      </c>
      <c r="K4085">
        <v>123720914.02865675</v>
      </c>
    </row>
    <row r="4086" spans="1:11" x14ac:dyDescent="0.25">
      <c r="A4086">
        <v>8354</v>
      </c>
      <c r="B4086" t="s">
        <v>25</v>
      </c>
      <c r="C4086" t="s">
        <v>492</v>
      </c>
      <c r="D4086" t="s">
        <v>2065</v>
      </c>
      <c r="E4086">
        <v>2015</v>
      </c>
      <c r="F4086" s="10">
        <v>42369</v>
      </c>
      <c r="G4086" t="s">
        <v>489</v>
      </c>
      <c r="H4086" t="s">
        <v>474</v>
      </c>
      <c r="I4086" t="s">
        <v>545</v>
      </c>
      <c r="J4086">
        <v>805975000</v>
      </c>
      <c r="K4086">
        <v>877464679.86243188</v>
      </c>
    </row>
    <row r="4087" spans="1:11" x14ac:dyDescent="0.25">
      <c r="A4087">
        <v>8354</v>
      </c>
      <c r="B4087" t="s">
        <v>25</v>
      </c>
      <c r="C4087" t="s">
        <v>492</v>
      </c>
      <c r="D4087" t="s">
        <v>26</v>
      </c>
      <c r="E4087">
        <v>2015</v>
      </c>
      <c r="F4087" s="10">
        <v>42369</v>
      </c>
      <c r="G4087" t="s">
        <v>489</v>
      </c>
      <c r="H4087" t="s">
        <v>474</v>
      </c>
      <c r="I4087" t="s">
        <v>545</v>
      </c>
      <c r="J4087">
        <v>228398000</v>
      </c>
      <c r="K4087">
        <v>248656816.83826387</v>
      </c>
    </row>
    <row r="4088" spans="1:11" x14ac:dyDescent="0.25">
      <c r="A4088">
        <v>8354</v>
      </c>
      <c r="B4088" t="s">
        <v>25</v>
      </c>
      <c r="C4088" t="s">
        <v>492</v>
      </c>
      <c r="D4088" t="s">
        <v>59</v>
      </c>
      <c r="E4088">
        <v>2015</v>
      </c>
      <c r="F4088" s="10">
        <v>42369</v>
      </c>
      <c r="G4088" t="s">
        <v>489</v>
      </c>
      <c r="H4088" t="s">
        <v>474</v>
      </c>
      <c r="I4088" t="s">
        <v>545</v>
      </c>
      <c r="J4088">
        <v>762284000</v>
      </c>
      <c r="K4088">
        <v>829898304.56807482</v>
      </c>
    </row>
    <row r="4089" spans="1:11" x14ac:dyDescent="0.25">
      <c r="A4089">
        <v>8354</v>
      </c>
      <c r="B4089" t="s">
        <v>25</v>
      </c>
      <c r="C4089" t="s">
        <v>492</v>
      </c>
      <c r="D4089" t="s">
        <v>834</v>
      </c>
      <c r="E4089">
        <v>2015</v>
      </c>
      <c r="F4089" s="10">
        <v>42369</v>
      </c>
      <c r="G4089" t="s">
        <v>489</v>
      </c>
      <c r="H4089" t="s">
        <v>474</v>
      </c>
      <c r="I4089" t="s">
        <v>545</v>
      </c>
      <c r="J4089">
        <v>285557000</v>
      </c>
      <c r="K4089">
        <v>310885798.67548805</v>
      </c>
    </row>
    <row r="4090" spans="1:11" x14ac:dyDescent="0.25">
      <c r="A4090">
        <v>8354</v>
      </c>
      <c r="B4090" t="s">
        <v>25</v>
      </c>
      <c r="C4090" t="s">
        <v>492</v>
      </c>
      <c r="D4090" t="s">
        <v>938</v>
      </c>
      <c r="E4090">
        <v>2015</v>
      </c>
      <c r="F4090" s="10">
        <v>42369</v>
      </c>
      <c r="G4090" t="s">
        <v>489</v>
      </c>
      <c r="H4090" t="s">
        <v>474</v>
      </c>
      <c r="I4090" t="s">
        <v>545</v>
      </c>
      <c r="J4090">
        <v>2244384000</v>
      </c>
      <c r="K4090">
        <v>2443460018.0506396</v>
      </c>
    </row>
    <row r="4091" spans="1:11" x14ac:dyDescent="0.25">
      <c r="A4091">
        <v>8354</v>
      </c>
      <c r="B4091" t="s">
        <v>25</v>
      </c>
      <c r="C4091" t="s">
        <v>492</v>
      </c>
      <c r="D4091" t="s">
        <v>803</v>
      </c>
      <c r="E4091">
        <v>2015</v>
      </c>
      <c r="F4091" s="10">
        <v>42369</v>
      </c>
      <c r="G4091" t="s">
        <v>489</v>
      </c>
      <c r="H4091" t="s">
        <v>474</v>
      </c>
      <c r="I4091" t="s">
        <v>545</v>
      </c>
      <c r="J4091">
        <v>864587000</v>
      </c>
      <c r="K4091">
        <v>941275542.25406551</v>
      </c>
    </row>
    <row r="4092" spans="1:11" x14ac:dyDescent="0.25">
      <c r="A4092">
        <v>8354</v>
      </c>
      <c r="B4092" t="s">
        <v>25</v>
      </c>
      <c r="C4092" t="s">
        <v>493</v>
      </c>
      <c r="D4092" t="s">
        <v>932</v>
      </c>
      <c r="E4092">
        <v>2015</v>
      </c>
      <c r="F4092" s="10">
        <v>42369</v>
      </c>
      <c r="G4092" t="s">
        <v>489</v>
      </c>
      <c r="H4092" t="s">
        <v>474</v>
      </c>
      <c r="I4092" t="s">
        <v>545</v>
      </c>
      <c r="J4092">
        <v>1834817000</v>
      </c>
      <c r="K4092">
        <v>1997564578.9399767</v>
      </c>
    </row>
    <row r="4093" spans="1:11" x14ac:dyDescent="0.25">
      <c r="A4093">
        <v>8354</v>
      </c>
      <c r="B4093" t="s">
        <v>25</v>
      </c>
      <c r="C4093" t="s">
        <v>493</v>
      </c>
      <c r="D4093" t="s">
        <v>934</v>
      </c>
      <c r="E4093">
        <v>2015</v>
      </c>
      <c r="F4093" s="10">
        <v>42369</v>
      </c>
      <c r="G4093" t="s">
        <v>489</v>
      </c>
      <c r="H4093" t="s">
        <v>474</v>
      </c>
      <c r="I4093" t="s">
        <v>545</v>
      </c>
      <c r="J4093">
        <v>1718089000</v>
      </c>
      <c r="K4093">
        <v>1870482849.1704655</v>
      </c>
    </row>
    <row r="4094" spans="1:11" x14ac:dyDescent="0.25">
      <c r="A4094">
        <v>8354</v>
      </c>
      <c r="B4094" t="s">
        <v>25</v>
      </c>
      <c r="C4094" t="s">
        <v>493</v>
      </c>
      <c r="D4094" t="s">
        <v>933</v>
      </c>
      <c r="E4094">
        <v>2015</v>
      </c>
      <c r="F4094" s="10">
        <v>42369</v>
      </c>
      <c r="G4094" t="s">
        <v>489</v>
      </c>
      <c r="H4094" t="s">
        <v>474</v>
      </c>
      <c r="I4094" t="s">
        <v>545</v>
      </c>
      <c r="J4094">
        <v>2196325000</v>
      </c>
      <c r="K4094">
        <v>2391138202.7964339</v>
      </c>
    </row>
    <row r="4095" spans="1:11" x14ac:dyDescent="0.25">
      <c r="A4095">
        <v>8354</v>
      </c>
      <c r="B4095" t="s">
        <v>25</v>
      </c>
      <c r="C4095" t="s">
        <v>493</v>
      </c>
      <c r="D4095" t="s">
        <v>935</v>
      </c>
      <c r="E4095">
        <v>2015</v>
      </c>
      <c r="F4095" s="10">
        <v>42369</v>
      </c>
      <c r="G4095" t="s">
        <v>489</v>
      </c>
      <c r="H4095" t="s">
        <v>474</v>
      </c>
      <c r="I4095" t="s">
        <v>545</v>
      </c>
      <c r="J4095">
        <v>627989000</v>
      </c>
      <c r="K4095">
        <v>683691388.49484015</v>
      </c>
    </row>
    <row r="4096" spans="1:11" x14ac:dyDescent="0.25">
      <c r="A4096">
        <v>8063</v>
      </c>
      <c r="B4096" t="s">
        <v>27</v>
      </c>
      <c r="C4096" t="s">
        <v>492</v>
      </c>
      <c r="D4096" t="s">
        <v>2069</v>
      </c>
      <c r="E4096">
        <v>2016</v>
      </c>
      <c r="F4096" s="10">
        <v>42735</v>
      </c>
      <c r="G4096" t="s">
        <v>489</v>
      </c>
      <c r="H4096" t="s">
        <v>474</v>
      </c>
      <c r="I4096" t="s">
        <v>545</v>
      </c>
      <c r="J4096">
        <v>54625000</v>
      </c>
      <c r="K4096">
        <v>57580187.988113977</v>
      </c>
    </row>
    <row r="4097" spans="1:11" x14ac:dyDescent="0.25">
      <c r="A4097">
        <v>8063</v>
      </c>
      <c r="B4097" t="s">
        <v>27</v>
      </c>
      <c r="C4097" t="s">
        <v>492</v>
      </c>
      <c r="D4097" t="s">
        <v>105</v>
      </c>
      <c r="E4097">
        <v>2016</v>
      </c>
      <c r="F4097" s="10">
        <v>42735</v>
      </c>
      <c r="G4097" t="s">
        <v>489</v>
      </c>
      <c r="H4097" t="s">
        <v>474</v>
      </c>
      <c r="I4097" t="s">
        <v>545</v>
      </c>
      <c r="J4097">
        <v>95603000</v>
      </c>
      <c r="K4097">
        <v>100775079.4000487</v>
      </c>
    </row>
    <row r="4098" spans="1:11" x14ac:dyDescent="0.25">
      <c r="A4098">
        <v>8063</v>
      </c>
      <c r="B4098" t="s">
        <v>27</v>
      </c>
      <c r="C4098" t="s">
        <v>492</v>
      </c>
      <c r="D4098" t="s">
        <v>113</v>
      </c>
      <c r="E4098">
        <v>2016</v>
      </c>
      <c r="F4098" s="10">
        <v>42735</v>
      </c>
      <c r="G4098" t="s">
        <v>489</v>
      </c>
      <c r="H4098" t="s">
        <v>474</v>
      </c>
      <c r="I4098" t="s">
        <v>545</v>
      </c>
      <c r="J4098">
        <v>135759000</v>
      </c>
      <c r="K4098">
        <v>143103500.98083964</v>
      </c>
    </row>
    <row r="4099" spans="1:11" x14ac:dyDescent="0.25">
      <c r="A4099">
        <v>8063</v>
      </c>
      <c r="B4099" t="s">
        <v>27</v>
      </c>
      <c r="C4099" t="s">
        <v>492</v>
      </c>
      <c r="D4099" t="s">
        <v>458</v>
      </c>
      <c r="E4099">
        <v>2016</v>
      </c>
      <c r="F4099" s="10">
        <v>42735</v>
      </c>
      <c r="G4099" t="s">
        <v>489</v>
      </c>
      <c r="H4099" t="s">
        <v>474</v>
      </c>
      <c r="I4099" t="s">
        <v>545</v>
      </c>
      <c r="J4099">
        <v>256085000</v>
      </c>
      <c r="K4099">
        <v>269939083.58693212</v>
      </c>
    </row>
    <row r="4100" spans="1:11" x14ac:dyDescent="0.25">
      <c r="A4100">
        <v>8063</v>
      </c>
      <c r="B4100" t="s">
        <v>27</v>
      </c>
      <c r="C4100" t="s">
        <v>492</v>
      </c>
      <c r="D4100" t="s">
        <v>279</v>
      </c>
      <c r="E4100">
        <v>2016</v>
      </c>
      <c r="F4100" s="10">
        <v>42735</v>
      </c>
      <c r="G4100" t="s">
        <v>489</v>
      </c>
      <c r="H4100" t="s">
        <v>474</v>
      </c>
      <c r="I4100" t="s">
        <v>545</v>
      </c>
      <c r="J4100">
        <v>68286000</v>
      </c>
      <c r="K4100">
        <v>71980241.958011001</v>
      </c>
    </row>
    <row r="4101" spans="1:11" x14ac:dyDescent="0.25">
      <c r="A4101">
        <v>8063</v>
      </c>
      <c r="B4101" t="s">
        <v>27</v>
      </c>
      <c r="C4101" t="s">
        <v>493</v>
      </c>
      <c r="D4101" t="s">
        <v>927</v>
      </c>
      <c r="E4101">
        <v>2016</v>
      </c>
      <c r="F4101" s="10">
        <v>42735</v>
      </c>
      <c r="G4101" t="s">
        <v>489</v>
      </c>
      <c r="H4101" t="s">
        <v>474</v>
      </c>
      <c r="I4101" t="s">
        <v>545</v>
      </c>
      <c r="J4101">
        <v>254391000</v>
      </c>
      <c r="K4101">
        <v>268153438.94708103</v>
      </c>
    </row>
    <row r="4102" spans="1:11" x14ac:dyDescent="0.25">
      <c r="A4102">
        <v>8063</v>
      </c>
      <c r="B4102" t="s">
        <v>27</v>
      </c>
      <c r="C4102" t="s">
        <v>493</v>
      </c>
      <c r="D4102" t="s">
        <v>605</v>
      </c>
      <c r="E4102">
        <v>2016</v>
      </c>
      <c r="F4102" s="10">
        <v>42735</v>
      </c>
      <c r="G4102" t="s">
        <v>489</v>
      </c>
      <c r="H4102" t="s">
        <v>474</v>
      </c>
      <c r="I4102" t="s">
        <v>545</v>
      </c>
      <c r="J4102">
        <v>-50624000</v>
      </c>
      <c r="K4102">
        <v>-53362735.683483422</v>
      </c>
    </row>
    <row r="4103" spans="1:11" x14ac:dyDescent="0.25">
      <c r="A4103">
        <v>8063</v>
      </c>
      <c r="B4103" t="s">
        <v>27</v>
      </c>
      <c r="C4103" t="s">
        <v>493</v>
      </c>
      <c r="D4103" t="s">
        <v>928</v>
      </c>
      <c r="E4103">
        <v>2016</v>
      </c>
      <c r="F4103" s="10">
        <v>42735</v>
      </c>
      <c r="G4103" t="s">
        <v>489</v>
      </c>
      <c r="H4103" t="s">
        <v>474</v>
      </c>
      <c r="I4103" t="s">
        <v>545</v>
      </c>
      <c r="J4103">
        <v>141170000</v>
      </c>
      <c r="K4103">
        <v>148807233.65276062</v>
      </c>
    </row>
    <row r="4104" spans="1:11" x14ac:dyDescent="0.25">
      <c r="A4104">
        <v>8063</v>
      </c>
      <c r="B4104" t="s">
        <v>27</v>
      </c>
      <c r="C4104" t="s">
        <v>493</v>
      </c>
      <c r="D4104" t="s">
        <v>930</v>
      </c>
      <c r="E4104">
        <v>2016</v>
      </c>
      <c r="F4104" s="10">
        <v>42735</v>
      </c>
      <c r="G4104" t="s">
        <v>489</v>
      </c>
      <c r="H4104" t="s">
        <v>474</v>
      </c>
      <c r="I4104" t="s">
        <v>545</v>
      </c>
      <c r="J4104">
        <v>38336000</v>
      </c>
      <c r="K4104">
        <v>40409960.397479862</v>
      </c>
    </row>
    <row r="4105" spans="1:11" x14ac:dyDescent="0.25">
      <c r="A4105">
        <v>8063</v>
      </c>
      <c r="B4105" t="s">
        <v>27</v>
      </c>
      <c r="C4105" t="s">
        <v>493</v>
      </c>
      <c r="D4105" t="s">
        <v>929</v>
      </c>
      <c r="E4105">
        <v>2016</v>
      </c>
      <c r="F4105" s="10">
        <v>42735</v>
      </c>
      <c r="G4105" t="s">
        <v>489</v>
      </c>
      <c r="H4105" t="s">
        <v>474</v>
      </c>
      <c r="I4105" t="s">
        <v>545</v>
      </c>
      <c r="J4105">
        <v>66829000</v>
      </c>
      <c r="K4105">
        <v>70444418.911810875</v>
      </c>
    </row>
    <row r="4106" spans="1:11" x14ac:dyDescent="0.25">
      <c r="A4106">
        <v>8063</v>
      </c>
      <c r="B4106" t="s">
        <v>27</v>
      </c>
      <c r="C4106" t="s">
        <v>493</v>
      </c>
      <c r="D4106" t="s">
        <v>931</v>
      </c>
      <c r="E4106">
        <v>2016</v>
      </c>
      <c r="F4106" s="10">
        <v>42735</v>
      </c>
      <c r="G4106" t="s">
        <v>489</v>
      </c>
      <c r="H4106" t="s">
        <v>474</v>
      </c>
      <c r="I4106" t="s">
        <v>545</v>
      </c>
      <c r="J4106">
        <v>160256000</v>
      </c>
      <c r="K4106">
        <v>168925777.68829644</v>
      </c>
    </row>
    <row r="4107" spans="1:11" x14ac:dyDescent="0.25">
      <c r="A4107">
        <v>8354</v>
      </c>
      <c r="B4107" t="s">
        <v>25</v>
      </c>
      <c r="C4107" t="s">
        <v>492</v>
      </c>
      <c r="D4107" t="s">
        <v>2065</v>
      </c>
      <c r="E4107">
        <v>2016</v>
      </c>
      <c r="F4107" s="10">
        <v>42735</v>
      </c>
      <c r="G4107" t="s">
        <v>489</v>
      </c>
      <c r="H4107" t="s">
        <v>474</v>
      </c>
      <c r="I4107" t="s">
        <v>545</v>
      </c>
      <c r="J4107">
        <v>708274000</v>
      </c>
      <c r="K4107">
        <v>746591305.57608128</v>
      </c>
    </row>
    <row r="4108" spans="1:11" x14ac:dyDescent="0.25">
      <c r="A4108">
        <v>8354</v>
      </c>
      <c r="B4108" t="s">
        <v>25</v>
      </c>
      <c r="C4108" t="s">
        <v>492</v>
      </c>
      <c r="D4108" t="s">
        <v>26</v>
      </c>
      <c r="E4108">
        <v>2016</v>
      </c>
      <c r="F4108" s="10">
        <v>42735</v>
      </c>
      <c r="G4108" t="s">
        <v>489</v>
      </c>
      <c r="H4108" t="s">
        <v>474</v>
      </c>
      <c r="I4108" t="s">
        <v>545</v>
      </c>
      <c r="J4108">
        <v>167273000</v>
      </c>
      <c r="K4108">
        <v>176322394.23955676</v>
      </c>
    </row>
    <row r="4109" spans="1:11" x14ac:dyDescent="0.25">
      <c r="A4109">
        <v>8354</v>
      </c>
      <c r="B4109" t="s">
        <v>25</v>
      </c>
      <c r="C4109" t="s">
        <v>492</v>
      </c>
      <c r="D4109" t="s">
        <v>59</v>
      </c>
      <c r="E4109">
        <v>2016</v>
      </c>
      <c r="F4109" s="10">
        <v>42735</v>
      </c>
      <c r="G4109" t="s">
        <v>489</v>
      </c>
      <c r="H4109" t="s">
        <v>474</v>
      </c>
      <c r="I4109" t="s">
        <v>545</v>
      </c>
      <c r="J4109">
        <v>717137000</v>
      </c>
      <c r="K4109">
        <v>755933789.89898562</v>
      </c>
    </row>
    <row r="4110" spans="1:11" x14ac:dyDescent="0.25">
      <c r="A4110">
        <v>8354</v>
      </c>
      <c r="B4110" t="s">
        <v>25</v>
      </c>
      <c r="C4110" t="s">
        <v>492</v>
      </c>
      <c r="D4110" t="s">
        <v>834</v>
      </c>
      <c r="E4110">
        <v>2016</v>
      </c>
      <c r="F4110" s="10">
        <v>42735</v>
      </c>
      <c r="G4110" t="s">
        <v>489</v>
      </c>
      <c r="H4110" t="s">
        <v>474</v>
      </c>
      <c r="I4110" t="s">
        <v>545</v>
      </c>
      <c r="J4110">
        <v>1258942000</v>
      </c>
      <c r="K4110">
        <v>1327050197.2747309</v>
      </c>
    </row>
    <row r="4111" spans="1:11" x14ac:dyDescent="0.25">
      <c r="A4111">
        <v>8354</v>
      </c>
      <c r="B4111" t="s">
        <v>25</v>
      </c>
      <c r="C4111" t="s">
        <v>492</v>
      </c>
      <c r="D4111" t="s">
        <v>938</v>
      </c>
      <c r="E4111">
        <v>2016</v>
      </c>
      <c r="F4111" s="10">
        <v>42735</v>
      </c>
      <c r="G4111" t="s">
        <v>489</v>
      </c>
      <c r="H4111" t="s">
        <v>474</v>
      </c>
      <c r="I4111" t="s">
        <v>545</v>
      </c>
      <c r="J4111">
        <v>1990861000</v>
      </c>
      <c r="K4111">
        <v>2098565686.7405872</v>
      </c>
    </row>
    <row r="4112" spans="1:11" x14ac:dyDescent="0.25">
      <c r="A4112">
        <v>8354</v>
      </c>
      <c r="B4112" t="s">
        <v>25</v>
      </c>
      <c r="C4112" t="s">
        <v>492</v>
      </c>
      <c r="D4112" t="s">
        <v>803</v>
      </c>
      <c r="E4112">
        <v>2016</v>
      </c>
      <c r="F4112" s="10">
        <v>42735</v>
      </c>
      <c r="G4112" t="s">
        <v>489</v>
      </c>
      <c r="H4112" t="s">
        <v>474</v>
      </c>
      <c r="I4112" t="s">
        <v>545</v>
      </c>
      <c r="J4112">
        <v>918700000</v>
      </c>
      <c r="K4112">
        <v>968401257.75158453</v>
      </c>
    </row>
    <row r="4113" spans="1:11" x14ac:dyDescent="0.25">
      <c r="A4113">
        <v>8354</v>
      </c>
      <c r="B4113" t="s">
        <v>25</v>
      </c>
      <c r="C4113" t="s">
        <v>493</v>
      </c>
      <c r="D4113" t="s">
        <v>932</v>
      </c>
      <c r="E4113">
        <v>2016</v>
      </c>
      <c r="F4113" s="10">
        <v>42735</v>
      </c>
      <c r="G4113" t="s">
        <v>489</v>
      </c>
      <c r="H4113" t="s">
        <v>474</v>
      </c>
      <c r="I4113" t="s">
        <v>545</v>
      </c>
      <c r="J4113">
        <v>1752458000</v>
      </c>
      <c r="K4113">
        <v>1847265191.419208</v>
      </c>
    </row>
    <row r="4114" spans="1:11" x14ac:dyDescent="0.25">
      <c r="A4114">
        <v>8354</v>
      </c>
      <c r="B4114" t="s">
        <v>25</v>
      </c>
      <c r="C4114" t="s">
        <v>493</v>
      </c>
      <c r="D4114" t="s">
        <v>934</v>
      </c>
      <c r="E4114">
        <v>2016</v>
      </c>
      <c r="F4114" s="10">
        <v>42735</v>
      </c>
      <c r="G4114" t="s">
        <v>489</v>
      </c>
      <c r="H4114" t="s">
        <v>474</v>
      </c>
      <c r="I4114" t="s">
        <v>545</v>
      </c>
      <c r="J4114">
        <v>1598393000</v>
      </c>
      <c r="K4114">
        <v>1684865344.0528231</v>
      </c>
    </row>
    <row r="4115" spans="1:11" x14ac:dyDescent="0.25">
      <c r="A4115">
        <v>8354</v>
      </c>
      <c r="B4115" t="s">
        <v>25</v>
      </c>
      <c r="C4115" t="s">
        <v>493</v>
      </c>
      <c r="D4115" t="s">
        <v>933</v>
      </c>
      <c r="E4115">
        <v>2016</v>
      </c>
      <c r="F4115" s="10">
        <v>42735</v>
      </c>
      <c r="G4115" t="s">
        <v>489</v>
      </c>
      <c r="H4115" t="s">
        <v>474</v>
      </c>
      <c r="I4115" t="s">
        <v>545</v>
      </c>
      <c r="J4115">
        <v>2094371000</v>
      </c>
      <c r="K4115">
        <v>2207675531.2925262</v>
      </c>
    </row>
    <row r="4116" spans="1:11" x14ac:dyDescent="0.25">
      <c r="A4116">
        <v>8354</v>
      </c>
      <c r="B4116" t="s">
        <v>25</v>
      </c>
      <c r="C4116" t="s">
        <v>493</v>
      </c>
      <c r="D4116" t="s">
        <v>935</v>
      </c>
      <c r="E4116">
        <v>2016</v>
      </c>
      <c r="F4116" s="10">
        <v>42735</v>
      </c>
      <c r="G4116" t="s">
        <v>489</v>
      </c>
      <c r="H4116" t="s">
        <v>474</v>
      </c>
      <c r="I4116" t="s">
        <v>545</v>
      </c>
      <c r="J4116">
        <v>593752000</v>
      </c>
      <c r="K4116">
        <v>625873716.76555872</v>
      </c>
    </row>
    <row r="4117" spans="1:11" x14ac:dyDescent="0.25">
      <c r="A4117">
        <v>8354</v>
      </c>
      <c r="B4117" t="s">
        <v>25</v>
      </c>
      <c r="C4117" t="s">
        <v>492</v>
      </c>
      <c r="D4117" t="s">
        <v>2065</v>
      </c>
      <c r="E4117">
        <v>2017</v>
      </c>
      <c r="F4117" s="10">
        <v>43100</v>
      </c>
      <c r="G4117" t="s">
        <v>489</v>
      </c>
      <c r="H4117" t="s">
        <v>474</v>
      </c>
      <c r="I4117" t="s">
        <v>545</v>
      </c>
      <c r="J4117">
        <v>779983000</v>
      </c>
      <c r="K4117">
        <v>935433306.94874191</v>
      </c>
    </row>
    <row r="4118" spans="1:11" x14ac:dyDescent="0.25">
      <c r="A4118">
        <v>8354</v>
      </c>
      <c r="B4118" t="s">
        <v>25</v>
      </c>
      <c r="C4118" t="s">
        <v>492</v>
      </c>
      <c r="D4118" t="s">
        <v>59</v>
      </c>
      <c r="E4118">
        <v>2017</v>
      </c>
      <c r="F4118" s="10">
        <v>43100</v>
      </c>
      <c r="G4118" t="s">
        <v>489</v>
      </c>
      <c r="H4118" t="s">
        <v>474</v>
      </c>
      <c r="I4118" t="s">
        <v>545</v>
      </c>
      <c r="J4118">
        <v>882008000</v>
      </c>
      <c r="K4118">
        <v>1057791849.559857</v>
      </c>
    </row>
    <row r="4119" spans="1:11" x14ac:dyDescent="0.25">
      <c r="A4119">
        <v>8354</v>
      </c>
      <c r="B4119" t="s">
        <v>25</v>
      </c>
      <c r="C4119" t="s">
        <v>492</v>
      </c>
      <c r="D4119" t="s">
        <v>569</v>
      </c>
      <c r="E4119">
        <v>2017</v>
      </c>
      <c r="F4119" s="10">
        <v>43100</v>
      </c>
      <c r="G4119" t="s">
        <v>489</v>
      </c>
      <c r="H4119" t="s">
        <v>474</v>
      </c>
      <c r="I4119" t="s">
        <v>545</v>
      </c>
      <c r="J4119">
        <v>2192225000</v>
      </c>
      <c r="K4119">
        <v>2629134585.4021254</v>
      </c>
    </row>
    <row r="4120" spans="1:11" x14ac:dyDescent="0.25">
      <c r="A4120">
        <v>8354</v>
      </c>
      <c r="B4120" t="s">
        <v>25</v>
      </c>
      <c r="C4120" t="s">
        <v>492</v>
      </c>
      <c r="D4120" t="s">
        <v>834</v>
      </c>
      <c r="E4120">
        <v>2017</v>
      </c>
      <c r="F4120" s="10">
        <v>43100</v>
      </c>
      <c r="G4120" t="s">
        <v>489</v>
      </c>
      <c r="H4120" t="s">
        <v>474</v>
      </c>
      <c r="I4120" t="s">
        <v>545</v>
      </c>
      <c r="J4120">
        <v>1223914000</v>
      </c>
      <c r="K4120">
        <v>1467839581.6842964</v>
      </c>
    </row>
    <row r="4121" spans="1:11" x14ac:dyDescent="0.25">
      <c r="A4121">
        <v>8354</v>
      </c>
      <c r="B4121" t="s">
        <v>25</v>
      </c>
      <c r="C4121" t="s">
        <v>492</v>
      </c>
      <c r="D4121" t="s">
        <v>1653</v>
      </c>
      <c r="E4121">
        <v>2017</v>
      </c>
      <c r="F4121" s="10">
        <v>43100</v>
      </c>
      <c r="G4121" t="s">
        <v>489</v>
      </c>
      <c r="H4121" t="s">
        <v>474</v>
      </c>
      <c r="I4121" t="s">
        <v>545</v>
      </c>
      <c r="J4121">
        <v>244246000</v>
      </c>
      <c r="K4121">
        <v>292924132.30673289</v>
      </c>
    </row>
    <row r="4122" spans="1:11" x14ac:dyDescent="0.25">
      <c r="A4122">
        <v>8354</v>
      </c>
      <c r="B4122" t="s">
        <v>25</v>
      </c>
      <c r="C4122" t="s">
        <v>492</v>
      </c>
      <c r="D4122" t="s">
        <v>803</v>
      </c>
      <c r="E4122">
        <v>2017</v>
      </c>
      <c r="F4122" s="10">
        <v>43100</v>
      </c>
      <c r="G4122" t="s">
        <v>489</v>
      </c>
      <c r="H4122" t="s">
        <v>474</v>
      </c>
      <c r="I4122" t="s">
        <v>545</v>
      </c>
      <c r="J4122">
        <v>566671000</v>
      </c>
      <c r="K4122">
        <v>679608308.74769139</v>
      </c>
    </row>
    <row r="4123" spans="1:11" x14ac:dyDescent="0.25">
      <c r="A4123">
        <v>8354</v>
      </c>
      <c r="B4123" t="s">
        <v>25</v>
      </c>
      <c r="C4123" t="s">
        <v>493</v>
      </c>
      <c r="D4123" t="s">
        <v>932</v>
      </c>
      <c r="E4123">
        <v>2017</v>
      </c>
      <c r="F4123" s="10">
        <v>43100</v>
      </c>
      <c r="G4123" t="s">
        <v>489</v>
      </c>
      <c r="H4123" t="s">
        <v>474</v>
      </c>
      <c r="I4123" t="s">
        <v>545</v>
      </c>
      <c r="J4123">
        <v>1583073000</v>
      </c>
      <c r="K4123">
        <v>1898578829.9633014</v>
      </c>
    </row>
    <row r="4124" spans="1:11" x14ac:dyDescent="0.25">
      <c r="A4124">
        <v>8354</v>
      </c>
      <c r="B4124" t="s">
        <v>25</v>
      </c>
      <c r="C4124" t="s">
        <v>493</v>
      </c>
      <c r="D4124" t="s">
        <v>934</v>
      </c>
      <c r="E4124">
        <v>2017</v>
      </c>
      <c r="F4124" s="10">
        <v>43100</v>
      </c>
      <c r="G4124" t="s">
        <v>489</v>
      </c>
      <c r="H4124" t="s">
        <v>474</v>
      </c>
      <c r="I4124" t="s">
        <v>545</v>
      </c>
      <c r="J4124">
        <v>1643535000</v>
      </c>
      <c r="K4124">
        <v>1971090882.9243722</v>
      </c>
    </row>
    <row r="4125" spans="1:11" x14ac:dyDescent="0.25">
      <c r="A4125">
        <v>8354</v>
      </c>
      <c r="B4125" t="s">
        <v>25</v>
      </c>
      <c r="C4125" t="s">
        <v>493</v>
      </c>
      <c r="D4125" t="s">
        <v>933</v>
      </c>
      <c r="E4125">
        <v>2017</v>
      </c>
      <c r="F4125" s="10">
        <v>43100</v>
      </c>
      <c r="G4125" t="s">
        <v>489</v>
      </c>
      <c r="H4125" t="s">
        <v>474</v>
      </c>
      <c r="I4125" t="s">
        <v>545</v>
      </c>
      <c r="J4125">
        <v>2059678000</v>
      </c>
      <c r="K4125">
        <v>2470171020.1242476</v>
      </c>
    </row>
    <row r="4126" spans="1:11" x14ac:dyDescent="0.25">
      <c r="A4126">
        <v>8354</v>
      </c>
      <c r="B4126" t="s">
        <v>25</v>
      </c>
      <c r="C4126" t="s">
        <v>493</v>
      </c>
      <c r="D4126" t="s">
        <v>935</v>
      </c>
      <c r="E4126">
        <v>2017</v>
      </c>
      <c r="F4126" s="10">
        <v>43100</v>
      </c>
      <c r="G4126" t="s">
        <v>489</v>
      </c>
      <c r="H4126" t="s">
        <v>474</v>
      </c>
      <c r="I4126" t="s">
        <v>545</v>
      </c>
      <c r="J4126">
        <v>602761000</v>
      </c>
      <c r="K4126">
        <v>722891031.63752365</v>
      </c>
    </row>
    <row r="4127" spans="1:11" x14ac:dyDescent="0.25">
      <c r="A4127">
        <v>10059</v>
      </c>
      <c r="B4127" t="s">
        <v>297</v>
      </c>
      <c r="C4127" t="s">
        <v>492</v>
      </c>
      <c r="D4127" t="s">
        <v>618</v>
      </c>
      <c r="E4127">
        <v>2014</v>
      </c>
      <c r="F4127" s="10">
        <v>41820</v>
      </c>
      <c r="G4127" t="s">
        <v>489</v>
      </c>
      <c r="H4127" t="s">
        <v>474</v>
      </c>
      <c r="I4127" t="s">
        <v>538</v>
      </c>
      <c r="J4127">
        <v>721295000</v>
      </c>
      <c r="K4127">
        <v>677680817.9202863</v>
      </c>
    </row>
    <row r="4128" spans="1:11" x14ac:dyDescent="0.25">
      <c r="A4128">
        <v>10059</v>
      </c>
      <c r="B4128" t="s">
        <v>297</v>
      </c>
      <c r="C4128" t="s">
        <v>492</v>
      </c>
      <c r="D4128" t="s">
        <v>578</v>
      </c>
      <c r="E4128">
        <v>2014</v>
      </c>
      <c r="F4128" s="10">
        <v>41820</v>
      </c>
      <c r="G4128" t="s">
        <v>489</v>
      </c>
      <c r="H4128" t="s">
        <v>474</v>
      </c>
      <c r="I4128" t="s">
        <v>538</v>
      </c>
      <c r="J4128">
        <v>77528000</v>
      </c>
      <c r="K4128">
        <v>72840153.407030344</v>
      </c>
    </row>
    <row r="4129" spans="1:11" x14ac:dyDescent="0.25">
      <c r="A4129">
        <v>10059</v>
      </c>
      <c r="B4129" t="s">
        <v>297</v>
      </c>
      <c r="C4129" t="s">
        <v>492</v>
      </c>
      <c r="D4129" t="s">
        <v>21</v>
      </c>
      <c r="E4129">
        <v>2014</v>
      </c>
      <c r="F4129" s="10">
        <v>41820</v>
      </c>
      <c r="G4129" t="s">
        <v>489</v>
      </c>
      <c r="H4129" t="s">
        <v>474</v>
      </c>
      <c r="I4129" t="s">
        <v>538</v>
      </c>
      <c r="J4129">
        <v>466268000</v>
      </c>
      <c r="K4129">
        <v>438074407.29528975</v>
      </c>
    </row>
    <row r="4130" spans="1:11" x14ac:dyDescent="0.25">
      <c r="A4130">
        <v>10059</v>
      </c>
      <c r="B4130" t="s">
        <v>297</v>
      </c>
      <c r="C4130" t="s">
        <v>492</v>
      </c>
      <c r="D4130" t="s">
        <v>1285</v>
      </c>
      <c r="E4130">
        <v>2014</v>
      </c>
      <c r="F4130" s="10">
        <v>41820</v>
      </c>
      <c r="G4130" t="s">
        <v>489</v>
      </c>
      <c r="H4130" t="s">
        <v>474</v>
      </c>
      <c r="I4130" t="s">
        <v>538</v>
      </c>
      <c r="J4130">
        <v>0</v>
      </c>
      <c r="K4130">
        <v>0</v>
      </c>
    </row>
    <row r="4131" spans="1:11" x14ac:dyDescent="0.25">
      <c r="A4131">
        <v>10059</v>
      </c>
      <c r="B4131" t="s">
        <v>297</v>
      </c>
      <c r="C4131" t="s">
        <v>492</v>
      </c>
      <c r="D4131" t="s">
        <v>1284</v>
      </c>
      <c r="E4131">
        <v>2014</v>
      </c>
      <c r="F4131" s="10">
        <v>41820</v>
      </c>
      <c r="G4131" t="s">
        <v>489</v>
      </c>
      <c r="H4131" t="s">
        <v>474</v>
      </c>
      <c r="I4131" t="s">
        <v>538</v>
      </c>
      <c r="J4131">
        <v>43528000</v>
      </c>
      <c r="K4131">
        <v>40896014.310974315</v>
      </c>
    </row>
    <row r="4132" spans="1:11" x14ac:dyDescent="0.25">
      <c r="A4132">
        <v>10059</v>
      </c>
      <c r="B4132" t="s">
        <v>297</v>
      </c>
      <c r="C4132" t="s">
        <v>493</v>
      </c>
      <c r="D4132" t="s">
        <v>589</v>
      </c>
      <c r="E4132">
        <v>2014</v>
      </c>
      <c r="F4132" s="10">
        <v>41820</v>
      </c>
      <c r="G4132" t="s">
        <v>489</v>
      </c>
      <c r="H4132" t="s">
        <v>474</v>
      </c>
      <c r="I4132" t="s">
        <v>538</v>
      </c>
      <c r="J4132">
        <v>-14270000</v>
      </c>
      <c r="K4132">
        <v>-13407143.08531528</v>
      </c>
    </row>
    <row r="4133" spans="1:11" x14ac:dyDescent="0.25">
      <c r="A4133">
        <v>10059</v>
      </c>
      <c r="B4133" t="s">
        <v>297</v>
      </c>
      <c r="C4133" t="s">
        <v>493</v>
      </c>
      <c r="D4133" t="s">
        <v>1237</v>
      </c>
      <c r="E4133">
        <v>2014</v>
      </c>
      <c r="F4133" s="10">
        <v>41820</v>
      </c>
      <c r="G4133" t="s">
        <v>489</v>
      </c>
      <c r="H4133" t="s">
        <v>474</v>
      </c>
      <c r="I4133" t="s">
        <v>538</v>
      </c>
      <c r="J4133">
        <v>780546000</v>
      </c>
      <c r="K4133">
        <v>733349117.49618089</v>
      </c>
    </row>
    <row r="4134" spans="1:11" x14ac:dyDescent="0.25">
      <c r="A4134">
        <v>10059</v>
      </c>
      <c r="B4134" t="s">
        <v>297</v>
      </c>
      <c r="C4134" t="s">
        <v>493</v>
      </c>
      <c r="D4134" t="s">
        <v>1236</v>
      </c>
      <c r="E4134">
        <v>2014</v>
      </c>
      <c r="F4134" s="10">
        <v>41820</v>
      </c>
      <c r="G4134" t="s">
        <v>489</v>
      </c>
      <c r="H4134" t="s">
        <v>474</v>
      </c>
      <c r="I4134" t="s">
        <v>538</v>
      </c>
      <c r="J4134">
        <v>542343000</v>
      </c>
      <c r="K4134">
        <v>509549418.52271515</v>
      </c>
    </row>
    <row r="4135" spans="1:11" x14ac:dyDescent="0.25">
      <c r="A4135">
        <v>10059</v>
      </c>
      <c r="B4135" t="s">
        <v>297</v>
      </c>
      <c r="C4135" t="s">
        <v>493</v>
      </c>
      <c r="D4135" t="s">
        <v>654</v>
      </c>
      <c r="E4135">
        <v>2014</v>
      </c>
      <c r="F4135" s="10">
        <v>41820</v>
      </c>
      <c r="G4135" t="s">
        <v>489</v>
      </c>
      <c r="H4135" t="s">
        <v>474</v>
      </c>
      <c r="I4135" t="s">
        <v>538</v>
      </c>
      <c r="J4135">
        <v>978000</v>
      </c>
      <c r="K4135">
        <v>918863.7657630234</v>
      </c>
    </row>
    <row r="4136" spans="1:11" x14ac:dyDescent="0.25">
      <c r="A4136">
        <v>10059</v>
      </c>
      <c r="B4136" t="s">
        <v>297</v>
      </c>
      <c r="C4136" t="s">
        <v>492</v>
      </c>
      <c r="D4136" t="s">
        <v>620</v>
      </c>
      <c r="E4136">
        <v>2015</v>
      </c>
      <c r="F4136" s="10">
        <v>42185</v>
      </c>
      <c r="G4136" t="s">
        <v>489</v>
      </c>
      <c r="H4136" t="s">
        <v>474</v>
      </c>
      <c r="I4136" t="s">
        <v>538</v>
      </c>
      <c r="J4136">
        <v>52646000</v>
      </c>
      <c r="K4136">
        <v>40484964.441272736</v>
      </c>
    </row>
    <row r="4137" spans="1:11" x14ac:dyDescent="0.25">
      <c r="A4137">
        <v>10059</v>
      </c>
      <c r="B4137" t="s">
        <v>297</v>
      </c>
      <c r="C4137" t="s">
        <v>492</v>
      </c>
      <c r="D4137" t="s">
        <v>618</v>
      </c>
      <c r="E4137">
        <v>2015</v>
      </c>
      <c r="F4137" s="10">
        <v>42185</v>
      </c>
      <c r="G4137" t="s">
        <v>489</v>
      </c>
      <c r="H4137" t="s">
        <v>474</v>
      </c>
      <c r="I4137" t="s">
        <v>538</v>
      </c>
      <c r="J4137">
        <v>527895000</v>
      </c>
      <c r="K4137">
        <v>405953164.60368627</v>
      </c>
    </row>
    <row r="4138" spans="1:11" x14ac:dyDescent="0.25">
      <c r="A4138">
        <v>10059</v>
      </c>
      <c r="B4138" t="s">
        <v>297</v>
      </c>
      <c r="C4138" t="s">
        <v>492</v>
      </c>
      <c r="D4138" t="s">
        <v>622</v>
      </c>
      <c r="E4138">
        <v>2015</v>
      </c>
      <c r="F4138" s="10">
        <v>42185</v>
      </c>
      <c r="G4138" t="s">
        <v>489</v>
      </c>
      <c r="H4138" t="s">
        <v>474</v>
      </c>
      <c r="I4138" t="s">
        <v>538</v>
      </c>
      <c r="J4138">
        <v>425177000</v>
      </c>
      <c r="K4138">
        <v>326962651.03231049</v>
      </c>
    </row>
    <row r="4139" spans="1:11" x14ac:dyDescent="0.25">
      <c r="A4139">
        <v>10059</v>
      </c>
      <c r="B4139" t="s">
        <v>297</v>
      </c>
      <c r="C4139" t="s">
        <v>492</v>
      </c>
      <c r="D4139" t="s">
        <v>465</v>
      </c>
      <c r="E4139">
        <v>2015</v>
      </c>
      <c r="F4139" s="10">
        <v>42185</v>
      </c>
      <c r="G4139" t="s">
        <v>489</v>
      </c>
      <c r="H4139" t="s">
        <v>474</v>
      </c>
      <c r="I4139" t="s">
        <v>538</v>
      </c>
      <c r="J4139">
        <v>85084000</v>
      </c>
      <c r="K4139">
        <v>65429903.782267392</v>
      </c>
    </row>
    <row r="4140" spans="1:11" x14ac:dyDescent="0.25">
      <c r="A4140">
        <v>10059</v>
      </c>
      <c r="B4140" t="s">
        <v>297</v>
      </c>
      <c r="C4140" t="s">
        <v>492</v>
      </c>
      <c r="D4140" t="s">
        <v>619</v>
      </c>
      <c r="E4140">
        <v>2015</v>
      </c>
      <c r="F4140" s="10">
        <v>42185</v>
      </c>
      <c r="G4140" t="s">
        <v>489</v>
      </c>
      <c r="H4140" t="s">
        <v>474</v>
      </c>
      <c r="I4140" t="s">
        <v>538</v>
      </c>
      <c r="J4140">
        <v>22377000</v>
      </c>
      <c r="K4140">
        <v>17207993.946403526</v>
      </c>
    </row>
    <row r="4141" spans="1:11" x14ac:dyDescent="0.25">
      <c r="A4141">
        <v>10059</v>
      </c>
      <c r="B4141" t="s">
        <v>297</v>
      </c>
      <c r="C4141" t="s">
        <v>492</v>
      </c>
      <c r="D4141" t="s">
        <v>621</v>
      </c>
      <c r="E4141">
        <v>2015</v>
      </c>
      <c r="F4141" s="10">
        <v>42185</v>
      </c>
      <c r="G4141" t="s">
        <v>489</v>
      </c>
      <c r="H4141" t="s">
        <v>474</v>
      </c>
      <c r="I4141" t="s">
        <v>538</v>
      </c>
      <c r="J4141">
        <v>9564000</v>
      </c>
      <c r="K4141">
        <v>7354750.596746807</v>
      </c>
    </row>
    <row r="4142" spans="1:11" x14ac:dyDescent="0.25">
      <c r="A4142">
        <v>10059</v>
      </c>
      <c r="B4142" t="s">
        <v>297</v>
      </c>
      <c r="C4142" t="s">
        <v>492</v>
      </c>
      <c r="D4142" t="s">
        <v>249</v>
      </c>
      <c r="E4142">
        <v>2015</v>
      </c>
      <c r="F4142" s="10">
        <v>42185</v>
      </c>
      <c r="G4142" t="s">
        <v>489</v>
      </c>
      <c r="H4142" t="s">
        <v>474</v>
      </c>
      <c r="I4142" t="s">
        <v>538</v>
      </c>
      <c r="J4142">
        <v>35444000</v>
      </c>
      <c r="K4142">
        <v>27256564.214878067</v>
      </c>
    </row>
    <row r="4143" spans="1:11" x14ac:dyDescent="0.25">
      <c r="A4143">
        <v>10059</v>
      </c>
      <c r="B4143" t="s">
        <v>297</v>
      </c>
      <c r="C4143" t="s">
        <v>492</v>
      </c>
      <c r="D4143" t="s">
        <v>290</v>
      </c>
      <c r="E4143">
        <v>2015</v>
      </c>
      <c r="F4143" s="10">
        <v>42185</v>
      </c>
      <c r="G4143" t="s">
        <v>489</v>
      </c>
      <c r="H4143" t="s">
        <v>474</v>
      </c>
      <c r="I4143" t="s">
        <v>538</v>
      </c>
      <c r="J4143">
        <v>27762000</v>
      </c>
      <c r="K4143">
        <v>21349078.426064916</v>
      </c>
    </row>
    <row r="4144" spans="1:11" x14ac:dyDescent="0.25">
      <c r="A4144">
        <v>10059</v>
      </c>
      <c r="B4144" t="s">
        <v>297</v>
      </c>
      <c r="C4144" t="s">
        <v>493</v>
      </c>
      <c r="D4144" t="s">
        <v>589</v>
      </c>
      <c r="E4144">
        <v>2015</v>
      </c>
      <c r="F4144" s="10">
        <v>42185</v>
      </c>
      <c r="G4144" t="s">
        <v>489</v>
      </c>
      <c r="H4144" t="s">
        <v>474</v>
      </c>
      <c r="I4144" t="s">
        <v>538</v>
      </c>
      <c r="J4144">
        <v>-81670000</v>
      </c>
      <c r="K4144">
        <v>-62804525.432487637</v>
      </c>
    </row>
    <row r="4145" spans="1:11" x14ac:dyDescent="0.25">
      <c r="A4145">
        <v>10059</v>
      </c>
      <c r="B4145" t="s">
        <v>297</v>
      </c>
      <c r="C4145" t="s">
        <v>493</v>
      </c>
      <c r="D4145" t="s">
        <v>1237</v>
      </c>
      <c r="E4145">
        <v>2015</v>
      </c>
      <c r="F4145" s="10">
        <v>42185</v>
      </c>
      <c r="G4145" t="s">
        <v>489</v>
      </c>
      <c r="H4145" t="s">
        <v>474</v>
      </c>
      <c r="I4145" t="s">
        <v>538</v>
      </c>
      <c r="J4145">
        <v>763735000</v>
      </c>
      <c r="K4145">
        <v>587314977.72965527</v>
      </c>
    </row>
    <row r="4146" spans="1:11" x14ac:dyDescent="0.25">
      <c r="A4146">
        <v>10059</v>
      </c>
      <c r="B4146" t="s">
        <v>297</v>
      </c>
      <c r="C4146" t="s">
        <v>493</v>
      </c>
      <c r="D4146" t="s">
        <v>1236</v>
      </c>
      <c r="E4146">
        <v>2015</v>
      </c>
      <c r="F4146" s="10">
        <v>42185</v>
      </c>
      <c r="G4146" t="s">
        <v>489</v>
      </c>
      <c r="H4146" t="s">
        <v>474</v>
      </c>
      <c r="I4146" t="s">
        <v>538</v>
      </c>
      <c r="J4146">
        <v>503884000</v>
      </c>
      <c r="K4146">
        <v>387488618.74646258</v>
      </c>
    </row>
    <row r="4147" spans="1:11" x14ac:dyDescent="0.25">
      <c r="A4147">
        <v>10059</v>
      </c>
      <c r="B4147" t="s">
        <v>297</v>
      </c>
      <c r="C4147" t="s">
        <v>493</v>
      </c>
      <c r="D4147" t="s">
        <v>654</v>
      </c>
      <c r="E4147">
        <v>2015</v>
      </c>
      <c r="F4147" s="10">
        <v>42185</v>
      </c>
      <c r="G4147" t="s">
        <v>489</v>
      </c>
      <c r="H4147" t="s">
        <v>474</v>
      </c>
      <c r="I4147" t="s">
        <v>538</v>
      </c>
      <c r="J4147">
        <v>0</v>
      </c>
      <c r="K4147">
        <v>0</v>
      </c>
    </row>
    <row r="4148" spans="1:11" x14ac:dyDescent="0.25">
      <c r="A4148">
        <v>10059</v>
      </c>
      <c r="B4148" t="s">
        <v>297</v>
      </c>
      <c r="C4148" t="s">
        <v>492</v>
      </c>
      <c r="D4148" t="s">
        <v>620</v>
      </c>
      <c r="E4148">
        <v>2016</v>
      </c>
      <c r="F4148" s="10">
        <v>42551</v>
      </c>
      <c r="G4148" t="s">
        <v>489</v>
      </c>
      <c r="H4148" t="s">
        <v>474</v>
      </c>
      <c r="I4148" t="s">
        <v>538</v>
      </c>
      <c r="J4148">
        <v>43000</v>
      </c>
      <c r="K4148">
        <v>31977.083585865534</v>
      </c>
    </row>
    <row r="4149" spans="1:11" x14ac:dyDescent="0.25">
      <c r="A4149">
        <v>10059</v>
      </c>
      <c r="B4149" t="s">
        <v>297</v>
      </c>
      <c r="C4149" t="s">
        <v>492</v>
      </c>
      <c r="D4149" t="s">
        <v>618</v>
      </c>
      <c r="E4149">
        <v>2016</v>
      </c>
      <c r="F4149" s="10">
        <v>42551</v>
      </c>
      <c r="G4149" t="s">
        <v>489</v>
      </c>
      <c r="H4149" t="s">
        <v>474</v>
      </c>
      <c r="I4149" t="s">
        <v>538</v>
      </c>
      <c r="J4149">
        <v>205504000</v>
      </c>
      <c r="K4149">
        <v>152823688.02859792</v>
      </c>
    </row>
    <row r="4150" spans="1:11" x14ac:dyDescent="0.25">
      <c r="A4150">
        <v>10059</v>
      </c>
      <c r="B4150" t="s">
        <v>297</v>
      </c>
      <c r="C4150" t="s">
        <v>492</v>
      </c>
      <c r="D4150" t="s">
        <v>622</v>
      </c>
      <c r="E4150">
        <v>2016</v>
      </c>
      <c r="F4150" s="10">
        <v>42551</v>
      </c>
      <c r="G4150" t="s">
        <v>489</v>
      </c>
      <c r="H4150" t="s">
        <v>474</v>
      </c>
      <c r="I4150" t="s">
        <v>538</v>
      </c>
      <c r="J4150">
        <v>260100000</v>
      </c>
      <c r="K4150">
        <v>193424173.03915408</v>
      </c>
    </row>
    <row r="4151" spans="1:11" x14ac:dyDescent="0.25">
      <c r="A4151">
        <v>10059</v>
      </c>
      <c r="B4151" t="s">
        <v>297</v>
      </c>
      <c r="C4151" t="s">
        <v>492</v>
      </c>
      <c r="D4151" t="s">
        <v>44</v>
      </c>
      <c r="E4151">
        <v>2016</v>
      </c>
      <c r="F4151" s="10">
        <v>42551</v>
      </c>
      <c r="G4151" t="s">
        <v>489</v>
      </c>
      <c r="H4151" t="s">
        <v>474</v>
      </c>
      <c r="I4151" t="s">
        <v>538</v>
      </c>
      <c r="J4151">
        <v>2304000</v>
      </c>
      <c r="K4151">
        <v>1713376.7577170741</v>
      </c>
    </row>
    <row r="4152" spans="1:11" x14ac:dyDescent="0.25">
      <c r="A4152">
        <v>10059</v>
      </c>
      <c r="B4152" t="s">
        <v>297</v>
      </c>
      <c r="C4152" t="s">
        <v>492</v>
      </c>
      <c r="D4152" t="s">
        <v>465</v>
      </c>
      <c r="E4152">
        <v>2016</v>
      </c>
      <c r="F4152" s="10">
        <v>42551</v>
      </c>
      <c r="G4152" t="s">
        <v>489</v>
      </c>
      <c r="H4152" t="s">
        <v>474</v>
      </c>
      <c r="I4152" t="s">
        <v>538</v>
      </c>
      <c r="J4152">
        <v>328000</v>
      </c>
      <c r="K4152">
        <v>243918.21898055568</v>
      </c>
    </row>
    <row r="4153" spans="1:11" x14ac:dyDescent="0.25">
      <c r="A4153">
        <v>10059</v>
      </c>
      <c r="B4153" t="s">
        <v>297</v>
      </c>
      <c r="C4153" t="s">
        <v>492</v>
      </c>
      <c r="D4153" t="s">
        <v>619</v>
      </c>
      <c r="E4153">
        <v>2016</v>
      </c>
      <c r="F4153" s="10">
        <v>42551</v>
      </c>
      <c r="G4153" t="s">
        <v>489</v>
      </c>
      <c r="H4153" t="s">
        <v>474</v>
      </c>
      <c r="I4153" t="s">
        <v>538</v>
      </c>
      <c r="J4153">
        <v>3356000</v>
      </c>
      <c r="K4153">
        <v>2495699.8259108076</v>
      </c>
    </row>
    <row r="4154" spans="1:11" x14ac:dyDescent="0.25">
      <c r="A4154">
        <v>10059</v>
      </c>
      <c r="B4154" t="s">
        <v>297</v>
      </c>
      <c r="C4154" t="s">
        <v>492</v>
      </c>
      <c r="D4154" t="s">
        <v>621</v>
      </c>
      <c r="E4154">
        <v>2016</v>
      </c>
      <c r="F4154" s="10">
        <v>42551</v>
      </c>
      <c r="G4154" t="s">
        <v>489</v>
      </c>
      <c r="H4154" t="s">
        <v>474</v>
      </c>
      <c r="I4154" t="s">
        <v>538</v>
      </c>
      <c r="J4154">
        <v>157000</v>
      </c>
      <c r="K4154">
        <v>116753.5377437416</v>
      </c>
    </row>
    <row r="4155" spans="1:11" x14ac:dyDescent="0.25">
      <c r="A4155">
        <v>10059</v>
      </c>
      <c r="B4155" t="s">
        <v>297</v>
      </c>
      <c r="C4155" t="s">
        <v>492</v>
      </c>
      <c r="D4155" t="s">
        <v>249</v>
      </c>
      <c r="E4155">
        <v>2016</v>
      </c>
      <c r="F4155" s="10">
        <v>42551</v>
      </c>
      <c r="G4155" t="s">
        <v>489</v>
      </c>
      <c r="H4155" t="s">
        <v>474</v>
      </c>
      <c r="I4155" t="s">
        <v>538</v>
      </c>
      <c r="J4155">
        <v>0</v>
      </c>
      <c r="K4155">
        <v>0</v>
      </c>
    </row>
    <row r="4156" spans="1:11" x14ac:dyDescent="0.25">
      <c r="A4156">
        <v>10059</v>
      </c>
      <c r="B4156" t="s">
        <v>297</v>
      </c>
      <c r="C4156" t="s">
        <v>492</v>
      </c>
      <c r="D4156" t="s">
        <v>290</v>
      </c>
      <c r="E4156">
        <v>2016</v>
      </c>
      <c r="F4156" s="10">
        <v>42551</v>
      </c>
      <c r="G4156" t="s">
        <v>489</v>
      </c>
      <c r="H4156" t="s">
        <v>474</v>
      </c>
      <c r="I4156" t="s">
        <v>538</v>
      </c>
      <c r="J4156">
        <v>3124000</v>
      </c>
      <c r="K4156">
        <v>2323172.3051684634</v>
      </c>
    </row>
    <row r="4157" spans="1:11" x14ac:dyDescent="0.25">
      <c r="A4157">
        <v>10059</v>
      </c>
      <c r="B4157" t="s">
        <v>297</v>
      </c>
      <c r="C4157" t="s">
        <v>493</v>
      </c>
      <c r="D4157" t="s">
        <v>617</v>
      </c>
      <c r="E4157">
        <v>2016</v>
      </c>
      <c r="F4157" s="10">
        <v>42551</v>
      </c>
      <c r="G4157" t="s">
        <v>489</v>
      </c>
      <c r="H4157" t="s">
        <v>474</v>
      </c>
      <c r="I4157" t="s">
        <v>538</v>
      </c>
      <c r="J4157">
        <v>431224000</v>
      </c>
      <c r="K4157">
        <v>320681067.2611925</v>
      </c>
    </row>
    <row r="4158" spans="1:11" x14ac:dyDescent="0.25">
      <c r="A4158">
        <v>10059</v>
      </c>
      <c r="B4158" t="s">
        <v>297</v>
      </c>
      <c r="C4158" t="s">
        <v>493</v>
      </c>
      <c r="D4158" t="s">
        <v>616</v>
      </c>
      <c r="E4158">
        <v>2016</v>
      </c>
      <c r="F4158" s="10">
        <v>42551</v>
      </c>
      <c r="G4158" t="s">
        <v>489</v>
      </c>
      <c r="H4158" t="s">
        <v>474</v>
      </c>
      <c r="I4158" t="s">
        <v>538</v>
      </c>
      <c r="J4158">
        <v>265548000</v>
      </c>
      <c r="K4158">
        <v>197475595.16417256</v>
      </c>
    </row>
    <row r="4159" spans="1:11" x14ac:dyDescent="0.25">
      <c r="A4159">
        <v>10059</v>
      </c>
      <c r="B4159" t="s">
        <v>297</v>
      </c>
      <c r="C4159" t="s">
        <v>493</v>
      </c>
      <c r="D4159" t="s">
        <v>589</v>
      </c>
      <c r="E4159">
        <v>2016</v>
      </c>
      <c r="F4159" s="10">
        <v>42551</v>
      </c>
      <c r="G4159" t="s">
        <v>489</v>
      </c>
      <c r="H4159" t="s">
        <v>474</v>
      </c>
      <c r="I4159" t="s">
        <v>538</v>
      </c>
      <c r="J4159">
        <v>-26693000</v>
      </c>
      <c r="K4159">
        <v>-19850332.375756014</v>
      </c>
    </row>
    <row r="4160" spans="1:11" x14ac:dyDescent="0.25">
      <c r="A4160">
        <v>10059</v>
      </c>
      <c r="B4160" t="s">
        <v>297</v>
      </c>
      <c r="C4160" t="s">
        <v>493</v>
      </c>
      <c r="D4160" t="s">
        <v>2070</v>
      </c>
      <c r="E4160">
        <v>2016</v>
      </c>
      <c r="F4160" s="10">
        <v>42551</v>
      </c>
      <c r="G4160" t="s">
        <v>489</v>
      </c>
      <c r="H4160" t="s">
        <v>474</v>
      </c>
      <c r="I4160" t="s">
        <v>538</v>
      </c>
      <c r="J4160">
        <v>289510000</v>
      </c>
      <c r="K4160">
        <v>215295010.90567279</v>
      </c>
    </row>
    <row r="4161" spans="1:11" x14ac:dyDescent="0.25">
      <c r="A4161">
        <v>10059</v>
      </c>
      <c r="B4161" t="s">
        <v>297</v>
      </c>
      <c r="C4161" t="s">
        <v>493</v>
      </c>
      <c r="D4161" t="s">
        <v>458</v>
      </c>
      <c r="E4161">
        <v>2016</v>
      </c>
      <c r="F4161" s="10">
        <v>42551</v>
      </c>
      <c r="G4161" t="s">
        <v>489</v>
      </c>
      <c r="H4161" t="s">
        <v>474</v>
      </c>
      <c r="I4161" t="s">
        <v>538</v>
      </c>
      <c r="J4161">
        <v>205024000</v>
      </c>
      <c r="K4161">
        <v>152466734.53740686</v>
      </c>
    </row>
    <row r="4162" spans="1:11" x14ac:dyDescent="0.25">
      <c r="A4162">
        <v>526</v>
      </c>
      <c r="B4162" t="s">
        <v>37</v>
      </c>
      <c r="C4162" t="s">
        <v>493</v>
      </c>
      <c r="D4162" t="s">
        <v>588</v>
      </c>
      <c r="E4162">
        <v>2014</v>
      </c>
      <c r="F4162" s="10">
        <v>42004</v>
      </c>
      <c r="G4162" t="s">
        <v>489</v>
      </c>
      <c r="H4162" t="s">
        <v>474</v>
      </c>
      <c r="I4162" t="s">
        <v>539</v>
      </c>
      <c r="J4162">
        <v>2918036000</v>
      </c>
      <c r="K4162">
        <v>1100005435.9611392</v>
      </c>
    </row>
    <row r="4163" spans="1:11" x14ac:dyDescent="0.25">
      <c r="A4163">
        <v>526</v>
      </c>
      <c r="B4163" t="s">
        <v>37</v>
      </c>
      <c r="C4163" t="s">
        <v>493</v>
      </c>
      <c r="D4163" t="s">
        <v>852</v>
      </c>
      <c r="E4163">
        <v>2014</v>
      </c>
      <c r="F4163" s="10">
        <v>42004</v>
      </c>
      <c r="G4163" t="s">
        <v>489</v>
      </c>
      <c r="H4163" t="s">
        <v>474</v>
      </c>
      <c r="I4163" t="s">
        <v>539</v>
      </c>
      <c r="J4163">
        <v>3734021000</v>
      </c>
      <c r="K4163">
        <v>1407605457.229811</v>
      </c>
    </row>
    <row r="4164" spans="1:11" x14ac:dyDescent="0.25">
      <c r="A4164">
        <v>526</v>
      </c>
      <c r="B4164" t="s">
        <v>37</v>
      </c>
      <c r="C4164" t="s">
        <v>493</v>
      </c>
      <c r="D4164" t="s">
        <v>759</v>
      </c>
      <c r="E4164">
        <v>2014</v>
      </c>
      <c r="F4164" s="10">
        <v>42004</v>
      </c>
      <c r="G4164" t="s">
        <v>489</v>
      </c>
      <c r="H4164" t="s">
        <v>474</v>
      </c>
      <c r="I4164" t="s">
        <v>539</v>
      </c>
      <c r="J4164">
        <v>4561159000</v>
      </c>
      <c r="K4164">
        <v>1719409799.7019479</v>
      </c>
    </row>
    <row r="4165" spans="1:11" x14ac:dyDescent="0.25">
      <c r="A4165">
        <v>533</v>
      </c>
      <c r="B4165" t="s">
        <v>1156</v>
      </c>
      <c r="C4165" t="s">
        <v>493</v>
      </c>
      <c r="D4165" t="s">
        <v>918</v>
      </c>
      <c r="E4165">
        <v>2014</v>
      </c>
      <c r="F4165" s="10">
        <v>42004</v>
      </c>
      <c r="G4165" t="s">
        <v>489</v>
      </c>
      <c r="H4165" t="s">
        <v>474</v>
      </c>
      <c r="I4165" t="s">
        <v>539</v>
      </c>
      <c r="J4165">
        <v>978302000</v>
      </c>
      <c r="K4165">
        <v>368788293.91126579</v>
      </c>
    </row>
    <row r="4166" spans="1:11" x14ac:dyDescent="0.25">
      <c r="A4166">
        <v>533</v>
      </c>
      <c r="B4166" t="s">
        <v>1156</v>
      </c>
      <c r="C4166" t="s">
        <v>493</v>
      </c>
      <c r="D4166" t="s">
        <v>919</v>
      </c>
      <c r="E4166">
        <v>2014</v>
      </c>
      <c r="F4166" s="10">
        <v>42004</v>
      </c>
      <c r="G4166" t="s">
        <v>489</v>
      </c>
      <c r="H4166" t="s">
        <v>474</v>
      </c>
      <c r="I4166" t="s">
        <v>539</v>
      </c>
      <c r="J4166">
        <v>-323776000</v>
      </c>
      <c r="K4166">
        <v>-122053106.96432593</v>
      </c>
    </row>
    <row r="4167" spans="1:11" x14ac:dyDescent="0.25">
      <c r="A4167">
        <v>533</v>
      </c>
      <c r="B4167" t="s">
        <v>1156</v>
      </c>
      <c r="C4167" t="s">
        <v>493</v>
      </c>
      <c r="D4167" t="s">
        <v>917</v>
      </c>
      <c r="E4167">
        <v>2014</v>
      </c>
      <c r="F4167" s="10">
        <v>42004</v>
      </c>
      <c r="G4167" t="s">
        <v>489</v>
      </c>
      <c r="H4167" t="s">
        <v>474</v>
      </c>
      <c r="I4167" t="s">
        <v>539</v>
      </c>
      <c r="J4167">
        <v>3521000</v>
      </c>
      <c r="K4167">
        <v>1327303.4123016889</v>
      </c>
    </row>
    <row r="4168" spans="1:11" x14ac:dyDescent="0.25">
      <c r="A4168">
        <v>533</v>
      </c>
      <c r="B4168" t="s">
        <v>1156</v>
      </c>
      <c r="C4168" t="s">
        <v>493</v>
      </c>
      <c r="D4168" t="s">
        <v>759</v>
      </c>
      <c r="E4168">
        <v>2014</v>
      </c>
      <c r="F4168" s="10">
        <v>42004</v>
      </c>
      <c r="G4168" t="s">
        <v>489</v>
      </c>
      <c r="H4168" t="s">
        <v>474</v>
      </c>
      <c r="I4168" t="s">
        <v>539</v>
      </c>
      <c r="J4168">
        <v>3473385000</v>
      </c>
      <c r="K4168">
        <v>1309354093.3648117</v>
      </c>
    </row>
    <row r="4169" spans="1:11" x14ac:dyDescent="0.25">
      <c r="A4169">
        <v>2042</v>
      </c>
      <c r="B4169" t="s">
        <v>39</v>
      </c>
      <c r="C4169" t="s">
        <v>493</v>
      </c>
      <c r="D4169" t="s">
        <v>1087</v>
      </c>
      <c r="E4169">
        <v>2014</v>
      </c>
      <c r="F4169" s="10">
        <v>42004</v>
      </c>
      <c r="G4169" t="s">
        <v>489</v>
      </c>
      <c r="H4169" t="s">
        <v>474</v>
      </c>
      <c r="I4169" t="s">
        <v>539</v>
      </c>
      <c r="J4169">
        <v>1845262000</v>
      </c>
      <c r="K4169">
        <v>695604245.72298753</v>
      </c>
    </row>
    <row r="4170" spans="1:11" x14ac:dyDescent="0.25">
      <c r="A4170">
        <v>2042</v>
      </c>
      <c r="B4170" t="s">
        <v>39</v>
      </c>
      <c r="C4170" t="s">
        <v>493</v>
      </c>
      <c r="D4170" t="s">
        <v>456</v>
      </c>
      <c r="E4170">
        <v>2014</v>
      </c>
      <c r="F4170" s="10">
        <v>42004</v>
      </c>
      <c r="G4170" t="s">
        <v>489</v>
      </c>
      <c r="H4170" t="s">
        <v>474</v>
      </c>
      <c r="I4170" t="s">
        <v>539</v>
      </c>
      <c r="J4170">
        <v>3586463000</v>
      </c>
      <c r="K4170">
        <v>1351980851.4608781</v>
      </c>
    </row>
    <row r="4171" spans="1:11" x14ac:dyDescent="0.25">
      <c r="A4171">
        <v>526</v>
      </c>
      <c r="B4171" t="s">
        <v>37</v>
      </c>
      <c r="C4171" t="s">
        <v>493</v>
      </c>
      <c r="D4171" t="s">
        <v>588</v>
      </c>
      <c r="E4171">
        <v>2015</v>
      </c>
      <c r="F4171" s="10">
        <v>42369</v>
      </c>
      <c r="G4171" t="s">
        <v>489</v>
      </c>
      <c r="H4171" t="s">
        <v>474</v>
      </c>
      <c r="I4171" t="s">
        <v>539</v>
      </c>
      <c r="J4171">
        <v>3336716000</v>
      </c>
      <c r="K4171">
        <v>842517501.03206992</v>
      </c>
    </row>
    <row r="4172" spans="1:11" x14ac:dyDescent="0.25">
      <c r="A4172">
        <v>526</v>
      </c>
      <c r="B4172" t="s">
        <v>37</v>
      </c>
      <c r="C4172" t="s">
        <v>493</v>
      </c>
      <c r="D4172" t="s">
        <v>852</v>
      </c>
      <c r="E4172">
        <v>2015</v>
      </c>
      <c r="F4172" s="10">
        <v>42369</v>
      </c>
      <c r="G4172" t="s">
        <v>489</v>
      </c>
      <c r="H4172" t="s">
        <v>474</v>
      </c>
      <c r="I4172" t="s">
        <v>539</v>
      </c>
      <c r="J4172">
        <v>8374853000</v>
      </c>
      <c r="K4172">
        <v>2114642127.490303</v>
      </c>
    </row>
    <row r="4173" spans="1:11" x14ac:dyDescent="0.25">
      <c r="A4173">
        <v>533</v>
      </c>
      <c r="B4173" t="s">
        <v>1156</v>
      </c>
      <c r="C4173" t="s">
        <v>493</v>
      </c>
      <c r="D4173" t="s">
        <v>918</v>
      </c>
      <c r="E4173">
        <v>2015</v>
      </c>
      <c r="F4173" s="10">
        <v>42369</v>
      </c>
      <c r="G4173" t="s">
        <v>489</v>
      </c>
      <c r="H4173" t="s">
        <v>474</v>
      </c>
      <c r="I4173" t="s">
        <v>539</v>
      </c>
      <c r="J4173">
        <v>666532000</v>
      </c>
      <c r="K4173">
        <v>168298673.00600579</v>
      </c>
    </row>
    <row r="4174" spans="1:11" x14ac:dyDescent="0.25">
      <c r="A4174">
        <v>533</v>
      </c>
      <c r="B4174" t="s">
        <v>1156</v>
      </c>
      <c r="C4174" t="s">
        <v>493</v>
      </c>
      <c r="D4174" t="s">
        <v>919</v>
      </c>
      <c r="E4174">
        <v>2015</v>
      </c>
      <c r="F4174" s="10">
        <v>42369</v>
      </c>
      <c r="G4174" t="s">
        <v>489</v>
      </c>
      <c r="H4174" t="s">
        <v>474</v>
      </c>
      <c r="I4174" t="s">
        <v>539</v>
      </c>
      <c r="J4174">
        <v>-323451000</v>
      </c>
      <c r="K4174">
        <v>-81671058.67755124</v>
      </c>
    </row>
    <row r="4175" spans="1:11" x14ac:dyDescent="0.25">
      <c r="A4175">
        <v>533</v>
      </c>
      <c r="B4175" t="s">
        <v>1156</v>
      </c>
      <c r="C4175" t="s">
        <v>493</v>
      </c>
      <c r="D4175" t="s">
        <v>917</v>
      </c>
      <c r="E4175">
        <v>2015</v>
      </c>
      <c r="F4175" s="10">
        <v>42369</v>
      </c>
      <c r="G4175" t="s">
        <v>489</v>
      </c>
      <c r="H4175" t="s">
        <v>474</v>
      </c>
      <c r="I4175" t="s">
        <v>539</v>
      </c>
      <c r="J4175">
        <v>3703000</v>
      </c>
      <c r="K4175">
        <v>935003.84998955706</v>
      </c>
    </row>
    <row r="4176" spans="1:11" x14ac:dyDescent="0.25">
      <c r="A4176">
        <v>533</v>
      </c>
      <c r="B4176" t="s">
        <v>1156</v>
      </c>
      <c r="C4176" t="s">
        <v>493</v>
      </c>
      <c r="D4176" t="s">
        <v>759</v>
      </c>
      <c r="E4176">
        <v>2015</v>
      </c>
      <c r="F4176" s="10">
        <v>42369</v>
      </c>
      <c r="G4176" t="s">
        <v>489</v>
      </c>
      <c r="H4176" t="s">
        <v>474</v>
      </c>
      <c r="I4176" t="s">
        <v>539</v>
      </c>
      <c r="J4176">
        <v>3487685000</v>
      </c>
      <c r="K4176">
        <v>880637024.7234211</v>
      </c>
    </row>
    <row r="4177" spans="1:11" x14ac:dyDescent="0.25">
      <c r="A4177">
        <v>2042</v>
      </c>
      <c r="B4177" t="s">
        <v>39</v>
      </c>
      <c r="C4177" t="s">
        <v>493</v>
      </c>
      <c r="D4177" t="s">
        <v>1087</v>
      </c>
      <c r="E4177">
        <v>2015</v>
      </c>
      <c r="F4177" s="10">
        <v>42369</v>
      </c>
      <c r="G4177" t="s">
        <v>489</v>
      </c>
      <c r="H4177" t="s">
        <v>474</v>
      </c>
      <c r="I4177" t="s">
        <v>539</v>
      </c>
      <c r="J4177">
        <v>2130695000</v>
      </c>
      <c r="K4177">
        <v>537998387.29503083</v>
      </c>
    </row>
    <row r="4178" spans="1:11" x14ac:dyDescent="0.25">
      <c r="A4178">
        <v>2042</v>
      </c>
      <c r="B4178" t="s">
        <v>39</v>
      </c>
      <c r="C4178" t="s">
        <v>493</v>
      </c>
      <c r="D4178" t="s">
        <v>456</v>
      </c>
      <c r="E4178">
        <v>2015</v>
      </c>
      <c r="F4178" s="10">
        <v>42369</v>
      </c>
      <c r="G4178" t="s">
        <v>489</v>
      </c>
      <c r="H4178" t="s">
        <v>474</v>
      </c>
      <c r="I4178" t="s">
        <v>539</v>
      </c>
      <c r="J4178">
        <v>4023842000</v>
      </c>
      <c r="K4178">
        <v>1016016138.7387738</v>
      </c>
    </row>
    <row r="4179" spans="1:11" x14ac:dyDescent="0.25">
      <c r="A4179">
        <v>526</v>
      </c>
      <c r="B4179" t="s">
        <v>37</v>
      </c>
      <c r="C4179" t="s">
        <v>493</v>
      </c>
      <c r="D4179" t="s">
        <v>588</v>
      </c>
      <c r="E4179">
        <v>2016</v>
      </c>
      <c r="F4179" s="10">
        <v>42735</v>
      </c>
      <c r="G4179" t="s">
        <v>489</v>
      </c>
      <c r="H4179" t="s">
        <v>474</v>
      </c>
      <c r="I4179" t="s">
        <v>539</v>
      </c>
      <c r="J4179">
        <v>3732877000</v>
      </c>
      <c r="K4179">
        <v>1147012285.5851893</v>
      </c>
    </row>
    <row r="4180" spans="1:11" x14ac:dyDescent="0.25">
      <c r="A4180">
        <v>526</v>
      </c>
      <c r="B4180" t="s">
        <v>37</v>
      </c>
      <c r="C4180" t="s">
        <v>493</v>
      </c>
      <c r="D4180" t="s">
        <v>852</v>
      </c>
      <c r="E4180">
        <v>2016</v>
      </c>
      <c r="F4180" s="10">
        <v>42735</v>
      </c>
      <c r="G4180" t="s">
        <v>489</v>
      </c>
      <c r="H4180" t="s">
        <v>474</v>
      </c>
      <c r="I4180" t="s">
        <v>539</v>
      </c>
      <c r="J4180">
        <v>10365331000</v>
      </c>
      <c r="K4180">
        <v>3184986272.2926626</v>
      </c>
    </row>
    <row r="4181" spans="1:11" x14ac:dyDescent="0.25">
      <c r="A4181">
        <v>533</v>
      </c>
      <c r="B4181" t="s">
        <v>1156</v>
      </c>
      <c r="C4181" t="s">
        <v>493</v>
      </c>
      <c r="D4181" t="s">
        <v>918</v>
      </c>
      <c r="E4181">
        <v>2016</v>
      </c>
      <c r="F4181" s="10">
        <v>42735</v>
      </c>
      <c r="G4181" t="s">
        <v>489</v>
      </c>
      <c r="H4181" t="s">
        <v>474</v>
      </c>
      <c r="I4181" t="s">
        <v>539</v>
      </c>
      <c r="J4181">
        <v>364668000</v>
      </c>
      <c r="K4181">
        <v>112052627.5470046</v>
      </c>
    </row>
    <row r="4182" spans="1:11" x14ac:dyDescent="0.25">
      <c r="A4182">
        <v>533</v>
      </c>
      <c r="B4182" t="s">
        <v>1156</v>
      </c>
      <c r="C4182" t="s">
        <v>493</v>
      </c>
      <c r="D4182" t="s">
        <v>919</v>
      </c>
      <c r="E4182">
        <v>2016</v>
      </c>
      <c r="F4182" s="10">
        <v>42735</v>
      </c>
      <c r="G4182" t="s">
        <v>489</v>
      </c>
      <c r="H4182" t="s">
        <v>474</v>
      </c>
      <c r="I4182" t="s">
        <v>539</v>
      </c>
      <c r="J4182">
        <v>-373958000</v>
      </c>
      <c r="K4182">
        <v>-114907193.64524099</v>
      </c>
    </row>
    <row r="4183" spans="1:11" x14ac:dyDescent="0.25">
      <c r="A4183">
        <v>533</v>
      </c>
      <c r="B4183" t="s">
        <v>1156</v>
      </c>
      <c r="C4183" t="s">
        <v>493</v>
      </c>
      <c r="D4183" t="s">
        <v>917</v>
      </c>
      <c r="E4183">
        <v>2016</v>
      </c>
      <c r="F4183" s="10">
        <v>42735</v>
      </c>
      <c r="G4183" t="s">
        <v>489</v>
      </c>
      <c r="H4183" t="s">
        <v>474</v>
      </c>
      <c r="I4183" t="s">
        <v>539</v>
      </c>
      <c r="J4183">
        <v>1056000</v>
      </c>
      <c r="K4183">
        <v>324480.27984258789</v>
      </c>
    </row>
    <row r="4184" spans="1:11" x14ac:dyDescent="0.25">
      <c r="A4184">
        <v>533</v>
      </c>
      <c r="B4184" t="s">
        <v>1156</v>
      </c>
      <c r="C4184" t="s">
        <v>493</v>
      </c>
      <c r="D4184" t="s">
        <v>759</v>
      </c>
      <c r="E4184">
        <v>2016</v>
      </c>
      <c r="F4184" s="10">
        <v>42735</v>
      </c>
      <c r="G4184" t="s">
        <v>489</v>
      </c>
      <c r="H4184" t="s">
        <v>474</v>
      </c>
      <c r="I4184" t="s">
        <v>539</v>
      </c>
      <c r="J4184">
        <v>4041109000</v>
      </c>
      <c r="K4184">
        <v>1241723654.5401521</v>
      </c>
    </row>
    <row r="4185" spans="1:11" x14ac:dyDescent="0.25">
      <c r="A4185">
        <v>889</v>
      </c>
      <c r="B4185" t="s">
        <v>41</v>
      </c>
      <c r="C4185" t="s">
        <v>493</v>
      </c>
      <c r="D4185" t="s">
        <v>2030</v>
      </c>
      <c r="E4185">
        <v>2016</v>
      </c>
      <c r="F4185" s="10">
        <v>42735</v>
      </c>
      <c r="G4185" t="s">
        <v>489</v>
      </c>
      <c r="H4185" t="s">
        <v>474</v>
      </c>
      <c r="I4185" t="s">
        <v>539</v>
      </c>
      <c r="J4185">
        <v>257406000</v>
      </c>
      <c r="K4185">
        <v>79093911.84958446</v>
      </c>
    </row>
    <row r="4186" spans="1:11" x14ac:dyDescent="0.25">
      <c r="A4186">
        <v>889</v>
      </c>
      <c r="B4186" t="s">
        <v>41</v>
      </c>
      <c r="C4186" t="s">
        <v>493</v>
      </c>
      <c r="D4186" t="s">
        <v>2029</v>
      </c>
      <c r="E4186">
        <v>2016</v>
      </c>
      <c r="F4186" s="10">
        <v>42735</v>
      </c>
      <c r="G4186" t="s">
        <v>489</v>
      </c>
      <c r="H4186" t="s">
        <v>474</v>
      </c>
      <c r="I4186" t="s">
        <v>539</v>
      </c>
      <c r="J4186">
        <v>201368000</v>
      </c>
      <c r="K4186">
        <v>61874947.90846803</v>
      </c>
    </row>
    <row r="4187" spans="1:11" x14ac:dyDescent="0.25">
      <c r="A4187">
        <v>889</v>
      </c>
      <c r="B4187" t="s">
        <v>41</v>
      </c>
      <c r="C4187" t="s">
        <v>493</v>
      </c>
      <c r="D4187" t="s">
        <v>589</v>
      </c>
      <c r="E4187">
        <v>2016</v>
      </c>
      <c r="F4187" s="10">
        <v>42735</v>
      </c>
      <c r="G4187" t="s">
        <v>489</v>
      </c>
      <c r="H4187" t="s">
        <v>474</v>
      </c>
      <c r="I4187" t="s">
        <v>539</v>
      </c>
      <c r="J4187">
        <v>-16161000</v>
      </c>
      <c r="K4187">
        <v>-4965838.8281591507</v>
      </c>
    </row>
    <row r="4188" spans="1:11" x14ac:dyDescent="0.25">
      <c r="A4188">
        <v>889</v>
      </c>
      <c r="B4188" t="s">
        <v>41</v>
      </c>
      <c r="C4188" t="s">
        <v>493</v>
      </c>
      <c r="D4188" t="s">
        <v>643</v>
      </c>
      <c r="E4188">
        <v>2016</v>
      </c>
      <c r="F4188" s="10">
        <v>42735</v>
      </c>
      <c r="G4188" t="s">
        <v>489</v>
      </c>
      <c r="H4188" t="s">
        <v>474</v>
      </c>
      <c r="I4188" t="s">
        <v>539</v>
      </c>
      <c r="J4188">
        <v>19900000</v>
      </c>
      <c r="K4188">
        <v>6114732.5462760413</v>
      </c>
    </row>
    <row r="4189" spans="1:11" x14ac:dyDescent="0.25">
      <c r="A4189">
        <v>889</v>
      </c>
      <c r="B4189" t="s">
        <v>41</v>
      </c>
      <c r="C4189" t="s">
        <v>493</v>
      </c>
      <c r="D4189" t="s">
        <v>2031</v>
      </c>
      <c r="E4189">
        <v>2016</v>
      </c>
      <c r="F4189" s="10">
        <v>42735</v>
      </c>
      <c r="G4189" t="s">
        <v>489</v>
      </c>
      <c r="H4189" t="s">
        <v>474</v>
      </c>
      <c r="I4189" t="s">
        <v>539</v>
      </c>
      <c r="J4189">
        <v>71366000</v>
      </c>
      <c r="K4189">
        <v>21928844.36671035</v>
      </c>
    </row>
    <row r="4190" spans="1:11" x14ac:dyDescent="0.25">
      <c r="A4190">
        <v>2042</v>
      </c>
      <c r="B4190" t="s">
        <v>39</v>
      </c>
      <c r="C4190" t="s">
        <v>493</v>
      </c>
      <c r="D4190" t="s">
        <v>1543</v>
      </c>
      <c r="E4190">
        <v>2016</v>
      </c>
      <c r="F4190" s="10">
        <v>42735</v>
      </c>
      <c r="G4190" t="s">
        <v>489</v>
      </c>
      <c r="H4190" t="s">
        <v>474</v>
      </c>
      <c r="I4190" t="s">
        <v>539</v>
      </c>
      <c r="J4190">
        <v>14525000</v>
      </c>
      <c r="K4190">
        <v>4463140.21279696</v>
      </c>
    </row>
    <row r="4191" spans="1:11" x14ac:dyDescent="0.25">
      <c r="A4191">
        <v>2042</v>
      </c>
      <c r="B4191" t="s">
        <v>39</v>
      </c>
      <c r="C4191" t="s">
        <v>493</v>
      </c>
      <c r="D4191" t="s">
        <v>1544</v>
      </c>
      <c r="E4191">
        <v>2016</v>
      </c>
      <c r="F4191" s="10">
        <v>42735</v>
      </c>
      <c r="G4191" t="s">
        <v>489</v>
      </c>
      <c r="H4191" t="s">
        <v>474</v>
      </c>
      <c r="I4191" t="s">
        <v>539</v>
      </c>
      <c r="J4191">
        <v>4778000</v>
      </c>
      <c r="K4191">
        <v>1468150.3570908003</v>
      </c>
    </row>
    <row r="4192" spans="1:11" x14ac:dyDescent="0.25">
      <c r="A4192">
        <v>2042</v>
      </c>
      <c r="B4192" t="s">
        <v>39</v>
      </c>
      <c r="C4192" t="s">
        <v>493</v>
      </c>
      <c r="D4192" t="s">
        <v>1540</v>
      </c>
      <c r="E4192">
        <v>2016</v>
      </c>
      <c r="F4192" s="10">
        <v>42735</v>
      </c>
      <c r="G4192" t="s">
        <v>489</v>
      </c>
      <c r="H4192" t="s">
        <v>474</v>
      </c>
      <c r="I4192" t="s">
        <v>539</v>
      </c>
      <c r="J4192">
        <v>125877000</v>
      </c>
      <c r="K4192">
        <v>38678602.448622577</v>
      </c>
    </row>
    <row r="4193" spans="1:11" x14ac:dyDescent="0.25">
      <c r="A4193">
        <v>2042</v>
      </c>
      <c r="B4193" t="s">
        <v>39</v>
      </c>
      <c r="C4193" t="s">
        <v>493</v>
      </c>
      <c r="D4193" t="s">
        <v>1542</v>
      </c>
      <c r="E4193">
        <v>2016</v>
      </c>
      <c r="F4193" s="10">
        <v>42735</v>
      </c>
      <c r="G4193" t="s">
        <v>489</v>
      </c>
      <c r="H4193" t="s">
        <v>474</v>
      </c>
      <c r="I4193" t="s">
        <v>539</v>
      </c>
      <c r="J4193">
        <v>7870000</v>
      </c>
      <c r="K4193">
        <v>2418238.4492056505</v>
      </c>
    </row>
    <row r="4194" spans="1:11" x14ac:dyDescent="0.25">
      <c r="A4194">
        <v>2042</v>
      </c>
      <c r="B4194" t="s">
        <v>39</v>
      </c>
      <c r="C4194" t="s">
        <v>493</v>
      </c>
      <c r="D4194" t="s">
        <v>1539</v>
      </c>
      <c r="E4194">
        <v>2016</v>
      </c>
      <c r="F4194" s="10">
        <v>42735</v>
      </c>
      <c r="G4194" t="s">
        <v>489</v>
      </c>
      <c r="H4194" t="s">
        <v>474</v>
      </c>
      <c r="I4194" t="s">
        <v>539</v>
      </c>
      <c r="J4194">
        <v>1270631000</v>
      </c>
      <c r="K4194">
        <v>390430589.44760162</v>
      </c>
    </row>
    <row r="4195" spans="1:11" x14ac:dyDescent="0.25">
      <c r="A4195">
        <v>2042</v>
      </c>
      <c r="B4195" t="s">
        <v>39</v>
      </c>
      <c r="C4195" t="s">
        <v>493</v>
      </c>
      <c r="D4195" t="s">
        <v>1541</v>
      </c>
      <c r="E4195">
        <v>2016</v>
      </c>
      <c r="F4195" s="10">
        <v>42735</v>
      </c>
      <c r="G4195" t="s">
        <v>489</v>
      </c>
      <c r="H4195" t="s">
        <v>474</v>
      </c>
      <c r="I4195" t="s">
        <v>539</v>
      </c>
      <c r="J4195">
        <v>7867000</v>
      </c>
      <c r="K4195">
        <v>2417316.6302288249</v>
      </c>
    </row>
    <row r="4196" spans="1:11" x14ac:dyDescent="0.25">
      <c r="A4196">
        <v>2042</v>
      </c>
      <c r="B4196" t="s">
        <v>39</v>
      </c>
      <c r="C4196" t="s">
        <v>493</v>
      </c>
      <c r="D4196" t="s">
        <v>1538</v>
      </c>
      <c r="E4196">
        <v>2016</v>
      </c>
      <c r="F4196" s="10">
        <v>42735</v>
      </c>
      <c r="G4196" t="s">
        <v>489</v>
      </c>
      <c r="H4196" t="s">
        <v>474</v>
      </c>
      <c r="I4196" t="s">
        <v>539</v>
      </c>
      <c r="J4196">
        <v>2309458000</v>
      </c>
      <c r="K4196">
        <v>709634070.19384789</v>
      </c>
    </row>
    <row r="4197" spans="1:11" x14ac:dyDescent="0.25">
      <c r="A4197">
        <v>526</v>
      </c>
      <c r="B4197" t="s">
        <v>37</v>
      </c>
      <c r="C4197" t="s">
        <v>493</v>
      </c>
      <c r="D4197" t="s">
        <v>588</v>
      </c>
      <c r="E4197">
        <v>2017</v>
      </c>
      <c r="F4197" s="10">
        <v>43100</v>
      </c>
      <c r="G4197" t="s">
        <v>489</v>
      </c>
      <c r="H4197" t="s">
        <v>474</v>
      </c>
      <c r="I4197" t="s">
        <v>539</v>
      </c>
      <c r="J4197">
        <v>3150877000</v>
      </c>
      <c r="K4197">
        <v>951155776.91360056</v>
      </c>
    </row>
    <row r="4198" spans="1:11" x14ac:dyDescent="0.25">
      <c r="A4198">
        <v>526</v>
      </c>
      <c r="B4198" t="s">
        <v>37</v>
      </c>
      <c r="C4198" t="s">
        <v>493</v>
      </c>
      <c r="D4198" t="s">
        <v>2122</v>
      </c>
      <c r="E4198">
        <v>2017</v>
      </c>
      <c r="F4198" s="10">
        <v>43100</v>
      </c>
      <c r="G4198" t="s">
        <v>489</v>
      </c>
      <c r="H4198" t="s">
        <v>474</v>
      </c>
      <c r="I4198" t="s">
        <v>539</v>
      </c>
      <c r="J4198">
        <v>-766390000</v>
      </c>
      <c r="K4198">
        <v>-231350279.89630011</v>
      </c>
    </row>
    <row r="4199" spans="1:11" x14ac:dyDescent="0.25">
      <c r="A4199">
        <v>526</v>
      </c>
      <c r="B4199" t="s">
        <v>37</v>
      </c>
      <c r="C4199" t="s">
        <v>493</v>
      </c>
      <c r="D4199" t="s">
        <v>852</v>
      </c>
      <c r="E4199">
        <v>2017</v>
      </c>
      <c r="F4199" s="10">
        <v>43100</v>
      </c>
      <c r="G4199" t="s">
        <v>489</v>
      </c>
      <c r="H4199" t="s">
        <v>474</v>
      </c>
      <c r="I4199" t="s">
        <v>539</v>
      </c>
      <c r="J4199">
        <v>12223746000</v>
      </c>
      <c r="K4199">
        <v>3689984288.0012512</v>
      </c>
    </row>
    <row r="4200" spans="1:11" x14ac:dyDescent="0.25">
      <c r="A4200">
        <v>533</v>
      </c>
      <c r="B4200" t="s">
        <v>1156</v>
      </c>
      <c r="C4200" t="s">
        <v>493</v>
      </c>
      <c r="D4200" t="s">
        <v>588</v>
      </c>
      <c r="E4200">
        <v>2017</v>
      </c>
      <c r="F4200" s="10">
        <v>43100</v>
      </c>
      <c r="G4200" t="s">
        <v>489</v>
      </c>
      <c r="H4200" t="s">
        <v>474</v>
      </c>
      <c r="I4200" t="s">
        <v>539</v>
      </c>
      <c r="J4200">
        <v>302663000</v>
      </c>
      <c r="K4200">
        <v>91364931.385135338</v>
      </c>
    </row>
    <row r="4201" spans="1:11" x14ac:dyDescent="0.25">
      <c r="A4201">
        <v>533</v>
      </c>
      <c r="B4201" t="s">
        <v>1156</v>
      </c>
      <c r="C4201" t="s">
        <v>493</v>
      </c>
      <c r="D4201" t="s">
        <v>1817</v>
      </c>
      <c r="E4201">
        <v>2017</v>
      </c>
      <c r="F4201" s="10">
        <v>43100</v>
      </c>
      <c r="G4201" t="s">
        <v>489</v>
      </c>
      <c r="H4201" t="s">
        <v>474</v>
      </c>
      <c r="I4201" t="s">
        <v>539</v>
      </c>
      <c r="J4201">
        <v>1560290000</v>
      </c>
      <c r="K4201">
        <v>471005008.18042785</v>
      </c>
    </row>
    <row r="4202" spans="1:11" x14ac:dyDescent="0.25">
      <c r="A4202">
        <v>533</v>
      </c>
      <c r="B4202" t="s">
        <v>1156</v>
      </c>
      <c r="C4202" t="s">
        <v>493</v>
      </c>
      <c r="D4202" t="s">
        <v>1818</v>
      </c>
      <c r="E4202">
        <v>2017</v>
      </c>
      <c r="F4202" s="10">
        <v>43100</v>
      </c>
      <c r="G4202" t="s">
        <v>489</v>
      </c>
      <c r="H4202" t="s">
        <v>474</v>
      </c>
      <c r="I4202" t="s">
        <v>539</v>
      </c>
      <c r="J4202">
        <v>399000</v>
      </c>
      <c r="K4202">
        <v>120446.19799139307</v>
      </c>
    </row>
    <row r="4203" spans="1:11" x14ac:dyDescent="0.25">
      <c r="A4203">
        <v>533</v>
      </c>
      <c r="B4203" t="s">
        <v>1156</v>
      </c>
      <c r="C4203" t="s">
        <v>493</v>
      </c>
      <c r="D4203" t="s">
        <v>1816</v>
      </c>
      <c r="E4203">
        <v>2017</v>
      </c>
      <c r="F4203" s="10">
        <v>43100</v>
      </c>
      <c r="G4203" t="s">
        <v>489</v>
      </c>
      <c r="H4203" t="s">
        <v>474</v>
      </c>
      <c r="I4203" t="s">
        <v>539</v>
      </c>
      <c r="J4203">
        <v>2873182000</v>
      </c>
      <c r="K4203">
        <v>867327939.94312465</v>
      </c>
    </row>
    <row r="4204" spans="1:11" x14ac:dyDescent="0.25">
      <c r="A4204">
        <v>889</v>
      </c>
      <c r="B4204" t="s">
        <v>41</v>
      </c>
      <c r="C4204" t="s">
        <v>493</v>
      </c>
      <c r="D4204" t="s">
        <v>2030</v>
      </c>
      <c r="E4204">
        <v>2017</v>
      </c>
      <c r="F4204" s="10">
        <v>43100</v>
      </c>
      <c r="G4204" t="s">
        <v>489</v>
      </c>
      <c r="H4204" t="s">
        <v>474</v>
      </c>
      <c r="I4204" t="s">
        <v>539</v>
      </c>
      <c r="J4204">
        <v>285390000</v>
      </c>
      <c r="K4204">
        <v>86150727.931738526</v>
      </c>
    </row>
    <row r="4205" spans="1:11" x14ac:dyDescent="0.25">
      <c r="A4205">
        <v>889</v>
      </c>
      <c r="B4205" t="s">
        <v>41</v>
      </c>
      <c r="C4205" t="s">
        <v>493</v>
      </c>
      <c r="D4205" t="s">
        <v>2029</v>
      </c>
      <c r="E4205">
        <v>2017</v>
      </c>
      <c r="F4205" s="10">
        <v>43100</v>
      </c>
      <c r="G4205" t="s">
        <v>489</v>
      </c>
      <c r="H4205" t="s">
        <v>474</v>
      </c>
      <c r="I4205" t="s">
        <v>539</v>
      </c>
      <c r="J4205">
        <v>269210000</v>
      </c>
      <c r="K4205">
        <v>81266468.574593812</v>
      </c>
    </row>
    <row r="4206" spans="1:11" x14ac:dyDescent="0.25">
      <c r="A4206">
        <v>889</v>
      </c>
      <c r="B4206" t="s">
        <v>41</v>
      </c>
      <c r="C4206" t="s">
        <v>493</v>
      </c>
      <c r="D4206" t="s">
        <v>589</v>
      </c>
      <c r="E4206">
        <v>2017</v>
      </c>
      <c r="F4206" s="10">
        <v>43100</v>
      </c>
      <c r="G4206" t="s">
        <v>489</v>
      </c>
      <c r="H4206" t="s">
        <v>474</v>
      </c>
      <c r="I4206" t="s">
        <v>539</v>
      </c>
      <c r="J4206">
        <v>-15716000</v>
      </c>
      <c r="K4206">
        <v>-4744191.5980770262</v>
      </c>
    </row>
    <row r="4207" spans="1:11" x14ac:dyDescent="0.25">
      <c r="A4207">
        <v>889</v>
      </c>
      <c r="B4207" t="s">
        <v>41</v>
      </c>
      <c r="C4207" t="s">
        <v>493</v>
      </c>
      <c r="D4207" t="s">
        <v>643</v>
      </c>
      <c r="E4207">
        <v>2017</v>
      </c>
      <c r="F4207" s="10">
        <v>43100</v>
      </c>
      <c r="G4207" t="s">
        <v>489</v>
      </c>
      <c r="H4207" t="s">
        <v>474</v>
      </c>
      <c r="I4207" t="s">
        <v>539</v>
      </c>
      <c r="J4207">
        <v>17314000</v>
      </c>
      <c r="K4207">
        <v>5226580.1303834077</v>
      </c>
    </row>
    <row r="4208" spans="1:11" x14ac:dyDescent="0.25">
      <c r="A4208">
        <v>889</v>
      </c>
      <c r="B4208" t="s">
        <v>41</v>
      </c>
      <c r="C4208" t="s">
        <v>493</v>
      </c>
      <c r="D4208" t="s">
        <v>2031</v>
      </c>
      <c r="E4208">
        <v>2017</v>
      </c>
      <c r="F4208" s="10">
        <v>43100</v>
      </c>
      <c r="G4208" t="s">
        <v>489</v>
      </c>
      <c r="H4208" t="s">
        <v>474</v>
      </c>
      <c r="I4208" t="s">
        <v>539</v>
      </c>
      <c r="J4208">
        <v>75612000</v>
      </c>
      <c r="K4208">
        <v>22825007.324624594</v>
      </c>
    </row>
    <row r="4209" spans="1:11" x14ac:dyDescent="0.25">
      <c r="A4209">
        <v>2042</v>
      </c>
      <c r="B4209" t="s">
        <v>39</v>
      </c>
      <c r="C4209" t="s">
        <v>493</v>
      </c>
      <c r="D4209" t="s">
        <v>1543</v>
      </c>
      <c r="E4209">
        <v>2017</v>
      </c>
      <c r="F4209" s="10">
        <v>43100</v>
      </c>
      <c r="G4209" t="s">
        <v>489</v>
      </c>
      <c r="H4209" t="s">
        <v>474</v>
      </c>
      <c r="I4209" t="s">
        <v>539</v>
      </c>
      <c r="J4209">
        <v>21898000</v>
      </c>
      <c r="K4209">
        <v>6610352.9915176081</v>
      </c>
    </row>
    <row r="4210" spans="1:11" x14ac:dyDescent="0.25">
      <c r="A4210">
        <v>2042</v>
      </c>
      <c r="B4210" t="s">
        <v>39</v>
      </c>
      <c r="C4210" t="s">
        <v>493</v>
      </c>
      <c r="D4210" t="s">
        <v>1544</v>
      </c>
      <c r="E4210">
        <v>2017</v>
      </c>
      <c r="F4210" s="10">
        <v>43100</v>
      </c>
      <c r="G4210" t="s">
        <v>489</v>
      </c>
      <c r="H4210" t="s">
        <v>474</v>
      </c>
      <c r="I4210" t="s">
        <v>539</v>
      </c>
      <c r="J4210">
        <v>6507000</v>
      </c>
      <c r="K4210">
        <v>1964269.198822042</v>
      </c>
    </row>
    <row r="4211" spans="1:11" x14ac:dyDescent="0.25">
      <c r="A4211">
        <v>2042</v>
      </c>
      <c r="B4211" t="s">
        <v>39</v>
      </c>
      <c r="C4211" t="s">
        <v>493</v>
      </c>
      <c r="D4211" t="s">
        <v>1540</v>
      </c>
      <c r="E4211">
        <v>2017</v>
      </c>
      <c r="F4211" s="10">
        <v>43100</v>
      </c>
      <c r="G4211" t="s">
        <v>489</v>
      </c>
      <c r="H4211" t="s">
        <v>474</v>
      </c>
      <c r="I4211" t="s">
        <v>539</v>
      </c>
      <c r="J4211">
        <v>131699000</v>
      </c>
      <c r="K4211">
        <v>39755999.572101444</v>
      </c>
    </row>
    <row r="4212" spans="1:11" x14ac:dyDescent="0.25">
      <c r="A4212">
        <v>2042</v>
      </c>
      <c r="B4212" t="s">
        <v>39</v>
      </c>
      <c r="C4212" t="s">
        <v>493</v>
      </c>
      <c r="D4212" t="s">
        <v>1542</v>
      </c>
      <c r="E4212">
        <v>2017</v>
      </c>
      <c r="F4212" s="10">
        <v>43100</v>
      </c>
      <c r="G4212" t="s">
        <v>489</v>
      </c>
      <c r="H4212" t="s">
        <v>474</v>
      </c>
      <c r="I4212" t="s">
        <v>539</v>
      </c>
      <c r="J4212">
        <v>14133000</v>
      </c>
      <c r="K4212">
        <v>4266331.1183267124</v>
      </c>
    </row>
    <row r="4213" spans="1:11" x14ac:dyDescent="0.25">
      <c r="A4213">
        <v>2042</v>
      </c>
      <c r="B4213" t="s">
        <v>39</v>
      </c>
      <c r="C4213" t="s">
        <v>493</v>
      </c>
      <c r="D4213" t="s">
        <v>1539</v>
      </c>
      <c r="E4213">
        <v>2017</v>
      </c>
      <c r="F4213" s="10">
        <v>43100</v>
      </c>
      <c r="G4213" t="s">
        <v>489</v>
      </c>
      <c r="H4213" t="s">
        <v>474</v>
      </c>
      <c r="I4213" t="s">
        <v>539</v>
      </c>
      <c r="J4213">
        <v>1444407000</v>
      </c>
      <c r="K4213">
        <v>436023387.22344387</v>
      </c>
    </row>
    <row r="4214" spans="1:11" x14ac:dyDescent="0.25">
      <c r="A4214">
        <v>2042</v>
      </c>
      <c r="B4214" t="s">
        <v>39</v>
      </c>
      <c r="C4214" t="s">
        <v>493</v>
      </c>
      <c r="D4214" t="s">
        <v>1541</v>
      </c>
      <c r="E4214">
        <v>2017</v>
      </c>
      <c r="F4214" s="10">
        <v>43100</v>
      </c>
      <c r="G4214" t="s">
        <v>489</v>
      </c>
      <c r="H4214" t="s">
        <v>474</v>
      </c>
      <c r="I4214" t="s">
        <v>539</v>
      </c>
      <c r="J4214">
        <v>8564000</v>
      </c>
      <c r="K4214">
        <v>2585216.1393440859</v>
      </c>
    </row>
    <row r="4215" spans="1:11" x14ac:dyDescent="0.25">
      <c r="A4215">
        <v>2042</v>
      </c>
      <c r="B4215" t="s">
        <v>39</v>
      </c>
      <c r="C4215" t="s">
        <v>493</v>
      </c>
      <c r="D4215" t="s">
        <v>1538</v>
      </c>
      <c r="E4215">
        <v>2017</v>
      </c>
      <c r="F4215" s="10">
        <v>43100</v>
      </c>
      <c r="G4215" t="s">
        <v>489</v>
      </c>
      <c r="H4215" t="s">
        <v>474</v>
      </c>
      <c r="I4215" t="s">
        <v>539</v>
      </c>
      <c r="J4215">
        <v>2539747000</v>
      </c>
      <c r="K4215">
        <v>766673859.67430222</v>
      </c>
    </row>
    <row r="4216" spans="1:11" x14ac:dyDescent="0.25">
      <c r="A4216">
        <v>8528</v>
      </c>
      <c r="B4216" t="s">
        <v>34</v>
      </c>
      <c r="C4216" t="s">
        <v>493</v>
      </c>
      <c r="D4216" t="s">
        <v>567</v>
      </c>
      <c r="E4216">
        <v>2017</v>
      </c>
      <c r="F4216" s="10">
        <v>43100</v>
      </c>
      <c r="G4216" t="s">
        <v>489</v>
      </c>
      <c r="H4216" t="s">
        <v>474</v>
      </c>
      <c r="I4216" t="s">
        <v>539</v>
      </c>
      <c r="J4216">
        <v>361903000</v>
      </c>
      <c r="K4216">
        <v>109247720.27989757</v>
      </c>
    </row>
    <row r="4217" spans="1:11" x14ac:dyDescent="0.25">
      <c r="A4217">
        <v>8528</v>
      </c>
      <c r="B4217" t="s">
        <v>34</v>
      </c>
      <c r="C4217" t="s">
        <v>493</v>
      </c>
      <c r="D4217" t="s">
        <v>1285</v>
      </c>
      <c r="E4217">
        <v>2017</v>
      </c>
      <c r="F4217" s="10">
        <v>43100</v>
      </c>
      <c r="G4217" t="s">
        <v>489</v>
      </c>
      <c r="H4217" t="s">
        <v>474</v>
      </c>
      <c r="I4217" t="s">
        <v>539</v>
      </c>
      <c r="J4217">
        <v>15449000</v>
      </c>
      <c r="K4217">
        <v>4663592.2625790266</v>
      </c>
    </row>
    <row r="4218" spans="1:11" x14ac:dyDescent="0.25">
      <c r="A4218">
        <v>8528</v>
      </c>
      <c r="B4218" t="s">
        <v>34</v>
      </c>
      <c r="C4218" t="s">
        <v>493</v>
      </c>
      <c r="D4218" t="s">
        <v>2733</v>
      </c>
      <c r="E4218">
        <v>2017</v>
      </c>
      <c r="F4218" s="10">
        <v>43100</v>
      </c>
      <c r="G4218" t="s">
        <v>489</v>
      </c>
      <c r="H4218" t="s">
        <v>474</v>
      </c>
      <c r="I4218" t="s">
        <v>539</v>
      </c>
      <c r="J4218">
        <v>1727699000</v>
      </c>
      <c r="K4218">
        <v>521540791.53767377</v>
      </c>
    </row>
    <row r="4219" spans="1:11" x14ac:dyDescent="0.25">
      <c r="A4219">
        <v>1560</v>
      </c>
      <c r="B4219" t="s">
        <v>47</v>
      </c>
      <c r="C4219" t="s">
        <v>492</v>
      </c>
      <c r="D4219" t="s">
        <v>2011</v>
      </c>
      <c r="E4219">
        <v>2014</v>
      </c>
      <c r="F4219" s="10">
        <v>41729</v>
      </c>
      <c r="G4219" t="s">
        <v>489</v>
      </c>
      <c r="H4219" t="s">
        <v>474</v>
      </c>
      <c r="I4219" t="s">
        <v>540</v>
      </c>
      <c r="J4219">
        <v>90831000</v>
      </c>
      <c r="K4219">
        <v>82257990.021924973</v>
      </c>
    </row>
    <row r="4220" spans="1:11" x14ac:dyDescent="0.25">
      <c r="A4220">
        <v>1560</v>
      </c>
      <c r="B4220" t="s">
        <v>47</v>
      </c>
      <c r="C4220" t="s">
        <v>492</v>
      </c>
      <c r="D4220" t="s">
        <v>834</v>
      </c>
      <c r="E4220">
        <v>2014</v>
      </c>
      <c r="F4220" s="10">
        <v>41729</v>
      </c>
      <c r="G4220" t="s">
        <v>489</v>
      </c>
      <c r="H4220" t="s">
        <v>474</v>
      </c>
      <c r="I4220" t="s">
        <v>540</v>
      </c>
      <c r="J4220">
        <v>176552000</v>
      </c>
      <c r="K4220">
        <v>159888283.23315716</v>
      </c>
    </row>
    <row r="4221" spans="1:11" x14ac:dyDescent="0.25">
      <c r="A4221">
        <v>1560</v>
      </c>
      <c r="B4221" t="s">
        <v>47</v>
      </c>
      <c r="C4221" t="s">
        <v>492</v>
      </c>
      <c r="D4221" t="s">
        <v>643</v>
      </c>
      <c r="E4221">
        <v>2014</v>
      </c>
      <c r="F4221" s="10">
        <v>41729</v>
      </c>
      <c r="G4221" t="s">
        <v>489</v>
      </c>
      <c r="H4221" t="s">
        <v>474</v>
      </c>
      <c r="I4221" t="s">
        <v>540</v>
      </c>
      <c r="J4221">
        <v>52779000</v>
      </c>
      <c r="K4221">
        <v>47797497.059012651</v>
      </c>
    </row>
    <row r="4222" spans="1:11" x14ac:dyDescent="0.25">
      <c r="A4222">
        <v>1560</v>
      </c>
      <c r="B4222" t="s">
        <v>47</v>
      </c>
      <c r="C4222" t="s">
        <v>493</v>
      </c>
      <c r="D4222" t="s">
        <v>643</v>
      </c>
      <c r="E4222">
        <v>2014</v>
      </c>
      <c r="F4222" s="10">
        <v>41729</v>
      </c>
      <c r="G4222" t="s">
        <v>489</v>
      </c>
      <c r="H4222" t="s">
        <v>474</v>
      </c>
      <c r="I4222" t="s">
        <v>540</v>
      </c>
      <c r="J4222">
        <v>35598000</v>
      </c>
      <c r="K4222">
        <v>32238111.754802711</v>
      </c>
    </row>
    <row r="4223" spans="1:11" x14ac:dyDescent="0.25">
      <c r="A4223">
        <v>1560</v>
      </c>
      <c r="B4223" t="s">
        <v>47</v>
      </c>
      <c r="C4223" t="s">
        <v>493</v>
      </c>
      <c r="D4223" t="s">
        <v>1286</v>
      </c>
      <c r="E4223">
        <v>2014</v>
      </c>
      <c r="F4223" s="10">
        <v>41729</v>
      </c>
      <c r="G4223" t="s">
        <v>489</v>
      </c>
      <c r="H4223" t="s">
        <v>474</v>
      </c>
      <c r="I4223" t="s">
        <v>540</v>
      </c>
      <c r="J4223">
        <v>388951000</v>
      </c>
      <c r="K4223">
        <v>352240176.55885917</v>
      </c>
    </row>
    <row r="4224" spans="1:11" x14ac:dyDescent="0.25">
      <c r="A4224">
        <v>1560</v>
      </c>
      <c r="B4224" t="s">
        <v>47</v>
      </c>
      <c r="C4224" t="s">
        <v>493</v>
      </c>
      <c r="D4224" t="s">
        <v>1287</v>
      </c>
      <c r="E4224">
        <v>2014</v>
      </c>
      <c r="F4224" s="10">
        <v>41729</v>
      </c>
      <c r="G4224" t="s">
        <v>489</v>
      </c>
      <c r="H4224" t="s">
        <v>474</v>
      </c>
      <c r="I4224" t="s">
        <v>540</v>
      </c>
      <c r="J4224">
        <v>210576000</v>
      </c>
      <c r="K4224">
        <v>190700955.69636878</v>
      </c>
    </row>
    <row r="4225" spans="1:11" x14ac:dyDescent="0.25">
      <c r="A4225">
        <v>1345</v>
      </c>
      <c r="B4225" t="s">
        <v>45</v>
      </c>
      <c r="C4225" t="s">
        <v>492</v>
      </c>
      <c r="D4225" t="s">
        <v>44</v>
      </c>
      <c r="E4225">
        <v>2014</v>
      </c>
      <c r="F4225" s="10">
        <v>41820</v>
      </c>
      <c r="G4225" t="s">
        <v>489</v>
      </c>
      <c r="H4225" t="s">
        <v>474</v>
      </c>
      <c r="I4225" t="s">
        <v>540</v>
      </c>
      <c r="J4225">
        <v>12418000</v>
      </c>
      <c r="K4225">
        <v>11625544.742619352</v>
      </c>
    </row>
    <row r="4226" spans="1:11" x14ac:dyDescent="0.25">
      <c r="A4226">
        <v>1345</v>
      </c>
      <c r="B4226" t="s">
        <v>45</v>
      </c>
      <c r="C4226" t="s">
        <v>492</v>
      </c>
      <c r="D4226" t="s">
        <v>59</v>
      </c>
      <c r="E4226">
        <v>2014</v>
      </c>
      <c r="F4226" s="10">
        <v>41820</v>
      </c>
      <c r="G4226" t="s">
        <v>489</v>
      </c>
      <c r="H4226" t="s">
        <v>474</v>
      </c>
      <c r="I4226" t="s">
        <v>540</v>
      </c>
      <c r="J4226">
        <v>1422000</v>
      </c>
      <c r="K4226">
        <v>1331255.002738341</v>
      </c>
    </row>
    <row r="4227" spans="1:11" x14ac:dyDescent="0.25">
      <c r="A4227">
        <v>1345</v>
      </c>
      <c r="B4227" t="s">
        <v>45</v>
      </c>
      <c r="C4227" t="s">
        <v>492</v>
      </c>
      <c r="D4227" t="s">
        <v>98</v>
      </c>
      <c r="E4227">
        <v>2014</v>
      </c>
      <c r="F4227" s="10">
        <v>41820</v>
      </c>
      <c r="G4227" t="s">
        <v>489</v>
      </c>
      <c r="H4227" t="s">
        <v>474</v>
      </c>
      <c r="I4227" t="s">
        <v>540</v>
      </c>
      <c r="J4227">
        <v>0</v>
      </c>
      <c r="K4227">
        <v>0</v>
      </c>
    </row>
    <row r="4228" spans="1:11" x14ac:dyDescent="0.25">
      <c r="A4228">
        <v>1345</v>
      </c>
      <c r="B4228" t="s">
        <v>45</v>
      </c>
      <c r="C4228" t="s">
        <v>492</v>
      </c>
      <c r="D4228" t="s">
        <v>1283</v>
      </c>
      <c r="E4228">
        <v>2014</v>
      </c>
      <c r="F4228" s="10">
        <v>41820</v>
      </c>
      <c r="G4228" t="s">
        <v>489</v>
      </c>
      <c r="H4228" t="s">
        <v>474</v>
      </c>
      <c r="I4228" t="s">
        <v>540</v>
      </c>
      <c r="J4228">
        <v>172000</v>
      </c>
      <c r="K4228">
        <v>161023.81186427191</v>
      </c>
    </row>
    <row r="4229" spans="1:11" x14ac:dyDescent="0.25">
      <c r="A4229">
        <v>1345</v>
      </c>
      <c r="B4229" t="s">
        <v>45</v>
      </c>
      <c r="C4229" t="s">
        <v>492</v>
      </c>
      <c r="D4229" t="s">
        <v>225</v>
      </c>
      <c r="E4229">
        <v>2014</v>
      </c>
      <c r="F4229" s="10">
        <v>41820</v>
      </c>
      <c r="G4229" t="s">
        <v>489</v>
      </c>
      <c r="H4229" t="s">
        <v>474</v>
      </c>
      <c r="I4229" t="s">
        <v>540</v>
      </c>
      <c r="J4229">
        <v>194000</v>
      </c>
      <c r="K4229">
        <v>181619.88082365552</v>
      </c>
    </row>
    <row r="4230" spans="1:11" x14ac:dyDescent="0.25">
      <c r="A4230">
        <v>1345</v>
      </c>
      <c r="B4230" t="s">
        <v>45</v>
      </c>
      <c r="C4230" t="s">
        <v>492</v>
      </c>
      <c r="D4230" t="s">
        <v>1282</v>
      </c>
      <c r="E4230">
        <v>2014</v>
      </c>
      <c r="F4230" s="10">
        <v>41820</v>
      </c>
      <c r="G4230" t="s">
        <v>489</v>
      </c>
      <c r="H4230" t="s">
        <v>474</v>
      </c>
      <c r="I4230" t="s">
        <v>540</v>
      </c>
      <c r="J4230">
        <v>246000</v>
      </c>
      <c r="K4230">
        <v>230301.49836401679</v>
      </c>
    </row>
    <row r="4231" spans="1:11" x14ac:dyDescent="0.25">
      <c r="A4231">
        <v>1345</v>
      </c>
      <c r="B4231" t="s">
        <v>45</v>
      </c>
      <c r="C4231" t="s">
        <v>492</v>
      </c>
      <c r="D4231" t="s">
        <v>458</v>
      </c>
      <c r="E4231">
        <v>2014</v>
      </c>
      <c r="F4231" s="10">
        <v>41820</v>
      </c>
      <c r="G4231" t="s">
        <v>489</v>
      </c>
      <c r="H4231" t="s">
        <v>474</v>
      </c>
      <c r="I4231" t="s">
        <v>540</v>
      </c>
      <c r="J4231">
        <v>1103000</v>
      </c>
      <c r="K4231">
        <v>1032612.0028272786</v>
      </c>
    </row>
    <row r="4232" spans="1:11" x14ac:dyDescent="0.25">
      <c r="A4232">
        <v>1345</v>
      </c>
      <c r="B4232" t="s">
        <v>45</v>
      </c>
      <c r="C4232" t="s">
        <v>492</v>
      </c>
      <c r="D4232" t="s">
        <v>279</v>
      </c>
      <c r="E4232">
        <v>2014</v>
      </c>
      <c r="F4232" s="10">
        <v>41820</v>
      </c>
      <c r="G4232" t="s">
        <v>489</v>
      </c>
      <c r="H4232" t="s">
        <v>474</v>
      </c>
      <c r="I4232" t="s">
        <v>540</v>
      </c>
      <c r="J4232">
        <v>212000</v>
      </c>
      <c r="K4232">
        <v>198471.2099722421</v>
      </c>
    </row>
    <row r="4233" spans="1:11" x14ac:dyDescent="0.25">
      <c r="A4233">
        <v>1345</v>
      </c>
      <c r="B4233" t="s">
        <v>45</v>
      </c>
      <c r="C4233" t="s">
        <v>492</v>
      </c>
      <c r="D4233" t="s">
        <v>1234</v>
      </c>
      <c r="E4233">
        <v>2014</v>
      </c>
      <c r="F4233" s="10">
        <v>41820</v>
      </c>
      <c r="G4233" t="s">
        <v>489</v>
      </c>
      <c r="H4233" t="s">
        <v>474</v>
      </c>
      <c r="I4233" t="s">
        <v>540</v>
      </c>
      <c r="J4233">
        <v>209000</v>
      </c>
      <c r="K4233">
        <v>195662.65511414435</v>
      </c>
    </row>
    <row r="4234" spans="1:11" x14ac:dyDescent="0.25">
      <c r="A4234">
        <v>1345</v>
      </c>
      <c r="B4234" t="s">
        <v>45</v>
      </c>
      <c r="C4234" t="s">
        <v>492</v>
      </c>
      <c r="D4234" t="s">
        <v>287</v>
      </c>
      <c r="E4234">
        <v>2014</v>
      </c>
      <c r="F4234" s="10">
        <v>41820</v>
      </c>
      <c r="G4234" t="s">
        <v>489</v>
      </c>
      <c r="H4234" t="s">
        <v>474</v>
      </c>
      <c r="I4234" t="s">
        <v>540</v>
      </c>
      <c r="J4234">
        <v>927000</v>
      </c>
      <c r="K4234">
        <v>867843.45115220966</v>
      </c>
    </row>
    <row r="4235" spans="1:11" x14ac:dyDescent="0.25">
      <c r="A4235">
        <v>1345</v>
      </c>
      <c r="B4235" t="s">
        <v>45</v>
      </c>
      <c r="C4235" t="s">
        <v>492</v>
      </c>
      <c r="D4235" t="s">
        <v>316</v>
      </c>
      <c r="E4235">
        <v>2014</v>
      </c>
      <c r="F4235" s="10">
        <v>41820</v>
      </c>
      <c r="G4235" t="s">
        <v>489</v>
      </c>
      <c r="H4235" t="s">
        <v>474</v>
      </c>
      <c r="I4235" t="s">
        <v>540</v>
      </c>
      <c r="J4235">
        <v>17928000</v>
      </c>
      <c r="K4235">
        <v>16783923.831992246</v>
      </c>
    </row>
    <row r="4236" spans="1:11" x14ac:dyDescent="0.25">
      <c r="A4236">
        <v>1345</v>
      </c>
      <c r="B4236" t="s">
        <v>45</v>
      </c>
      <c r="C4236" t="s">
        <v>493</v>
      </c>
      <c r="D4236" t="s">
        <v>1233</v>
      </c>
      <c r="E4236">
        <v>2014</v>
      </c>
      <c r="F4236" s="10">
        <v>41820</v>
      </c>
      <c r="G4236" t="s">
        <v>489</v>
      </c>
      <c r="H4236" t="s">
        <v>474</v>
      </c>
      <c r="I4236" t="s">
        <v>540</v>
      </c>
      <c r="J4236">
        <v>17647000</v>
      </c>
      <c r="K4236">
        <v>16520855.860283757</v>
      </c>
    </row>
    <row r="4237" spans="1:11" x14ac:dyDescent="0.25">
      <c r="A4237">
        <v>1345</v>
      </c>
      <c r="B4237" t="s">
        <v>45</v>
      </c>
      <c r="C4237" t="s">
        <v>493</v>
      </c>
      <c r="D4237" t="s">
        <v>1232</v>
      </c>
      <c r="E4237">
        <v>2014</v>
      </c>
      <c r="F4237" s="10">
        <v>41820</v>
      </c>
      <c r="G4237" t="s">
        <v>489</v>
      </c>
      <c r="H4237" t="s">
        <v>474</v>
      </c>
      <c r="I4237" t="s">
        <v>540</v>
      </c>
      <c r="J4237">
        <v>17185000</v>
      </c>
      <c r="K4237">
        <v>16088338.412136702</v>
      </c>
    </row>
    <row r="4238" spans="1:11" x14ac:dyDescent="0.25">
      <c r="A4238">
        <v>1716</v>
      </c>
      <c r="B4238" t="s">
        <v>49</v>
      </c>
      <c r="C4238" t="s">
        <v>492</v>
      </c>
      <c r="D4238" t="s">
        <v>620</v>
      </c>
      <c r="E4238">
        <v>2014</v>
      </c>
      <c r="F4238" s="10">
        <v>42004</v>
      </c>
      <c r="G4238" t="s">
        <v>489</v>
      </c>
      <c r="H4238" t="s">
        <v>474</v>
      </c>
      <c r="I4238" t="s">
        <v>540</v>
      </c>
      <c r="J4238">
        <v>470319000</v>
      </c>
      <c r="K4238">
        <v>406040022.20482135</v>
      </c>
    </row>
    <row r="4239" spans="1:11" x14ac:dyDescent="0.25">
      <c r="A4239">
        <v>1716</v>
      </c>
      <c r="B4239" t="s">
        <v>49</v>
      </c>
      <c r="C4239" t="s">
        <v>492</v>
      </c>
      <c r="D4239" t="s">
        <v>21</v>
      </c>
      <c r="E4239">
        <v>2014</v>
      </c>
      <c r="F4239" s="10">
        <v>42004</v>
      </c>
      <c r="G4239" t="s">
        <v>489</v>
      </c>
      <c r="H4239" t="s">
        <v>474</v>
      </c>
      <c r="I4239" t="s">
        <v>540</v>
      </c>
      <c r="J4239">
        <v>411378000</v>
      </c>
      <c r="K4239">
        <v>355154548.83722538</v>
      </c>
    </row>
    <row r="4240" spans="1:11" x14ac:dyDescent="0.25">
      <c r="A4240">
        <v>1716</v>
      </c>
      <c r="B4240" t="s">
        <v>49</v>
      </c>
      <c r="C4240" t="s">
        <v>492</v>
      </c>
      <c r="D4240" t="s">
        <v>44</v>
      </c>
      <c r="E4240">
        <v>2014</v>
      </c>
      <c r="F4240" s="10">
        <v>42004</v>
      </c>
      <c r="G4240" t="s">
        <v>489</v>
      </c>
      <c r="H4240" t="s">
        <v>474</v>
      </c>
      <c r="I4240" t="s">
        <v>540</v>
      </c>
      <c r="J4240">
        <v>4914059000</v>
      </c>
      <c r="K4240">
        <v>4242449540.579484</v>
      </c>
    </row>
    <row r="4241" spans="1:11" x14ac:dyDescent="0.25">
      <c r="A4241">
        <v>1716</v>
      </c>
      <c r="B4241" t="s">
        <v>49</v>
      </c>
      <c r="C4241" t="s">
        <v>492</v>
      </c>
      <c r="D4241" t="s">
        <v>619</v>
      </c>
      <c r="E4241">
        <v>2014</v>
      </c>
      <c r="F4241" s="10">
        <v>42004</v>
      </c>
      <c r="G4241" t="s">
        <v>489</v>
      </c>
      <c r="H4241" t="s">
        <v>474</v>
      </c>
      <c r="I4241" t="s">
        <v>540</v>
      </c>
      <c r="J4241">
        <v>609178000</v>
      </c>
      <c r="K4241">
        <v>525921020.93831772</v>
      </c>
    </row>
    <row r="4242" spans="1:11" x14ac:dyDescent="0.25">
      <c r="A4242">
        <v>1716</v>
      </c>
      <c r="B4242" t="s">
        <v>49</v>
      </c>
      <c r="C4242" t="s">
        <v>492</v>
      </c>
      <c r="D4242" t="s">
        <v>2166</v>
      </c>
      <c r="E4242">
        <v>2014</v>
      </c>
      <c r="F4242" s="10">
        <v>42004</v>
      </c>
      <c r="G4242" t="s">
        <v>489</v>
      </c>
      <c r="H4242" t="s">
        <v>474</v>
      </c>
      <c r="I4242" t="s">
        <v>540</v>
      </c>
      <c r="J4242">
        <v>120271000</v>
      </c>
      <c r="K4242">
        <v>103833439.66668595</v>
      </c>
    </row>
    <row r="4243" spans="1:11" x14ac:dyDescent="0.25">
      <c r="A4243">
        <v>1716</v>
      </c>
      <c r="B4243" t="s">
        <v>49</v>
      </c>
      <c r="C4243" t="s">
        <v>492</v>
      </c>
      <c r="D4243" t="s">
        <v>2167</v>
      </c>
      <c r="E4243">
        <v>2014</v>
      </c>
      <c r="F4243" s="10">
        <v>42004</v>
      </c>
      <c r="G4243" t="s">
        <v>489</v>
      </c>
      <c r="H4243" t="s">
        <v>474</v>
      </c>
      <c r="I4243" t="s">
        <v>540</v>
      </c>
      <c r="J4243">
        <v>595801000</v>
      </c>
      <c r="K4243">
        <v>514372269.18252242</v>
      </c>
    </row>
    <row r="4244" spans="1:11" x14ac:dyDescent="0.25">
      <c r="A4244">
        <v>1716</v>
      </c>
      <c r="B4244" t="s">
        <v>49</v>
      </c>
      <c r="C4244" t="s">
        <v>492</v>
      </c>
      <c r="D4244" t="s">
        <v>1672</v>
      </c>
      <c r="E4244">
        <v>2014</v>
      </c>
      <c r="F4244" s="10">
        <v>42004</v>
      </c>
      <c r="G4244" t="s">
        <v>489</v>
      </c>
      <c r="H4244" t="s">
        <v>474</v>
      </c>
      <c r="I4244" t="s">
        <v>540</v>
      </c>
      <c r="J4244">
        <v>567717000</v>
      </c>
      <c r="K4244">
        <v>490126538.12849271</v>
      </c>
    </row>
    <row r="4245" spans="1:11" x14ac:dyDescent="0.25">
      <c r="A4245">
        <v>1716</v>
      </c>
      <c r="B4245" t="s">
        <v>49</v>
      </c>
      <c r="C4245" t="s">
        <v>492</v>
      </c>
      <c r="D4245" t="s">
        <v>316</v>
      </c>
      <c r="E4245">
        <v>2014</v>
      </c>
      <c r="F4245" s="10">
        <v>42004</v>
      </c>
      <c r="G4245" t="s">
        <v>489</v>
      </c>
      <c r="H4245" t="s">
        <v>474</v>
      </c>
      <c r="I4245" t="s">
        <v>540</v>
      </c>
      <c r="J4245">
        <v>550039000</v>
      </c>
      <c r="K4245">
        <v>474864608.43282479</v>
      </c>
    </row>
    <row r="4246" spans="1:11" x14ac:dyDescent="0.25">
      <c r="A4246">
        <v>1716</v>
      </c>
      <c r="B4246" t="s">
        <v>49</v>
      </c>
      <c r="C4246" t="s">
        <v>493</v>
      </c>
      <c r="D4246" t="s">
        <v>941</v>
      </c>
      <c r="E4246">
        <v>2014</v>
      </c>
      <c r="F4246" s="10">
        <v>42004</v>
      </c>
      <c r="G4246" t="s">
        <v>489</v>
      </c>
      <c r="H4246" t="s">
        <v>474</v>
      </c>
      <c r="I4246" t="s">
        <v>540</v>
      </c>
      <c r="J4246">
        <v>904086000</v>
      </c>
      <c r="K4246">
        <v>780523643.55909097</v>
      </c>
    </row>
    <row r="4247" spans="1:11" x14ac:dyDescent="0.25">
      <c r="A4247">
        <v>1716</v>
      </c>
      <c r="B4247" t="s">
        <v>49</v>
      </c>
      <c r="C4247" t="s">
        <v>493</v>
      </c>
      <c r="D4247" t="s">
        <v>593</v>
      </c>
      <c r="E4247">
        <v>2014</v>
      </c>
      <c r="F4247" s="10">
        <v>42004</v>
      </c>
      <c r="G4247" t="s">
        <v>489</v>
      </c>
      <c r="H4247" t="s">
        <v>474</v>
      </c>
      <c r="I4247" t="s">
        <v>540</v>
      </c>
      <c r="J4247">
        <v>3282508000</v>
      </c>
      <c r="K4247">
        <v>2833884281.1102757</v>
      </c>
    </row>
    <row r="4248" spans="1:11" x14ac:dyDescent="0.25">
      <c r="A4248">
        <v>1716</v>
      </c>
      <c r="B4248" t="s">
        <v>49</v>
      </c>
      <c r="C4248" t="s">
        <v>493</v>
      </c>
      <c r="D4248" t="s">
        <v>940</v>
      </c>
      <c r="E4248">
        <v>2014</v>
      </c>
      <c r="F4248" s="10">
        <v>42004</v>
      </c>
      <c r="G4248" t="s">
        <v>489</v>
      </c>
      <c r="H4248" t="s">
        <v>474</v>
      </c>
      <c r="I4248" t="s">
        <v>540</v>
      </c>
      <c r="J4248">
        <v>971781000</v>
      </c>
      <c r="K4248">
        <v>838966698.8112824</v>
      </c>
    </row>
    <row r="4249" spans="1:11" x14ac:dyDescent="0.25">
      <c r="A4249">
        <v>1716</v>
      </c>
      <c r="B4249" t="s">
        <v>49</v>
      </c>
      <c r="C4249" t="s">
        <v>493</v>
      </c>
      <c r="D4249" t="s">
        <v>939</v>
      </c>
      <c r="E4249">
        <v>2014</v>
      </c>
      <c r="F4249" s="10">
        <v>42004</v>
      </c>
      <c r="G4249" t="s">
        <v>489</v>
      </c>
      <c r="H4249" t="s">
        <v>474</v>
      </c>
      <c r="I4249" t="s">
        <v>540</v>
      </c>
      <c r="J4249">
        <v>1730075000</v>
      </c>
      <c r="K4249">
        <v>1493623883.8235459</v>
      </c>
    </row>
    <row r="4250" spans="1:11" x14ac:dyDescent="0.25">
      <c r="A4250">
        <v>1716</v>
      </c>
      <c r="B4250" t="s">
        <v>49</v>
      </c>
      <c r="C4250" t="s">
        <v>493</v>
      </c>
      <c r="D4250" t="s">
        <v>647</v>
      </c>
      <c r="E4250">
        <v>2014</v>
      </c>
      <c r="F4250" s="10">
        <v>42004</v>
      </c>
      <c r="G4250" t="s">
        <v>489</v>
      </c>
      <c r="H4250" t="s">
        <v>474</v>
      </c>
      <c r="I4250" t="s">
        <v>540</v>
      </c>
      <c r="J4250">
        <v>1350312000</v>
      </c>
      <c r="K4250">
        <v>1165763480.6661792</v>
      </c>
    </row>
    <row r="4251" spans="1:11" x14ac:dyDescent="0.25">
      <c r="A4251">
        <v>1733</v>
      </c>
      <c r="B4251" t="s">
        <v>50</v>
      </c>
      <c r="C4251" t="s">
        <v>492</v>
      </c>
      <c r="D4251" t="s">
        <v>44</v>
      </c>
      <c r="E4251">
        <v>2014</v>
      </c>
      <c r="F4251" s="10">
        <v>42004</v>
      </c>
      <c r="G4251" t="s">
        <v>489</v>
      </c>
      <c r="H4251" t="s">
        <v>474</v>
      </c>
      <c r="I4251" t="s">
        <v>540</v>
      </c>
      <c r="J4251">
        <v>1346628000</v>
      </c>
      <c r="K4251">
        <v>1162582976.7065208</v>
      </c>
    </row>
    <row r="4252" spans="1:11" x14ac:dyDescent="0.25">
      <c r="A4252">
        <v>1733</v>
      </c>
      <c r="B4252" t="s">
        <v>50</v>
      </c>
      <c r="C4252" t="s">
        <v>492</v>
      </c>
      <c r="D4252" t="s">
        <v>656</v>
      </c>
      <c r="E4252">
        <v>2014</v>
      </c>
      <c r="F4252" s="10">
        <v>42004</v>
      </c>
      <c r="G4252" t="s">
        <v>489</v>
      </c>
      <c r="H4252" t="s">
        <v>474</v>
      </c>
      <c r="I4252" t="s">
        <v>540</v>
      </c>
      <c r="J4252">
        <v>92747000</v>
      </c>
      <c r="K4252">
        <v>80071172.841051638</v>
      </c>
    </row>
    <row r="4253" spans="1:11" x14ac:dyDescent="0.25">
      <c r="A4253">
        <v>1733</v>
      </c>
      <c r="B4253" t="s">
        <v>50</v>
      </c>
      <c r="C4253" t="s">
        <v>492</v>
      </c>
      <c r="D4253" t="s">
        <v>316</v>
      </c>
      <c r="E4253">
        <v>2014</v>
      </c>
      <c r="F4253" s="10">
        <v>42004</v>
      </c>
      <c r="G4253" t="s">
        <v>489</v>
      </c>
      <c r="H4253" t="s">
        <v>474</v>
      </c>
      <c r="I4253" t="s">
        <v>540</v>
      </c>
      <c r="J4253">
        <v>1090543000</v>
      </c>
      <c r="K4253">
        <v>941497375.04823852</v>
      </c>
    </row>
    <row r="4254" spans="1:11" x14ac:dyDescent="0.25">
      <c r="A4254">
        <v>1733</v>
      </c>
      <c r="B4254" t="s">
        <v>50</v>
      </c>
      <c r="C4254" t="s">
        <v>493</v>
      </c>
      <c r="D4254" t="s">
        <v>1010</v>
      </c>
      <c r="E4254">
        <v>2014</v>
      </c>
      <c r="F4254" s="10">
        <v>42004</v>
      </c>
      <c r="G4254" t="s">
        <v>489</v>
      </c>
      <c r="H4254" t="s">
        <v>474</v>
      </c>
      <c r="I4254" t="s">
        <v>540</v>
      </c>
      <c r="J4254">
        <v>547701000</v>
      </c>
      <c r="K4254">
        <v>472846145.27927399</v>
      </c>
    </row>
    <row r="4255" spans="1:11" x14ac:dyDescent="0.25">
      <c r="A4255">
        <v>1733</v>
      </c>
      <c r="B4255" t="s">
        <v>50</v>
      </c>
      <c r="C4255" t="s">
        <v>493</v>
      </c>
      <c r="D4255" t="s">
        <v>1011</v>
      </c>
      <c r="E4255">
        <v>2014</v>
      </c>
      <c r="F4255" s="10">
        <v>42004</v>
      </c>
      <c r="G4255" t="s">
        <v>489</v>
      </c>
      <c r="H4255" t="s">
        <v>474</v>
      </c>
      <c r="I4255" t="s">
        <v>540</v>
      </c>
      <c r="J4255">
        <v>1103940000</v>
      </c>
      <c r="K4255">
        <v>953063393.38361943</v>
      </c>
    </row>
    <row r="4256" spans="1:11" x14ac:dyDescent="0.25">
      <c r="A4256">
        <v>1733</v>
      </c>
      <c r="B4256" t="s">
        <v>50</v>
      </c>
      <c r="C4256" t="s">
        <v>493</v>
      </c>
      <c r="D4256" t="s">
        <v>593</v>
      </c>
      <c r="E4256">
        <v>2014</v>
      </c>
      <c r="F4256" s="10">
        <v>42004</v>
      </c>
      <c r="G4256" t="s">
        <v>489</v>
      </c>
      <c r="H4256" t="s">
        <v>474</v>
      </c>
      <c r="I4256" t="s">
        <v>540</v>
      </c>
      <c r="J4256">
        <v>878277000</v>
      </c>
      <c r="K4256">
        <v>758241985.93291759</v>
      </c>
    </row>
    <row r="4257" spans="1:11" x14ac:dyDescent="0.25">
      <c r="A4257">
        <v>1875</v>
      </c>
      <c r="B4257" t="s">
        <v>51</v>
      </c>
      <c r="C4257" t="s">
        <v>492</v>
      </c>
      <c r="D4257" t="s">
        <v>1266</v>
      </c>
      <c r="E4257">
        <v>2014</v>
      </c>
      <c r="F4257" s="10">
        <v>42004</v>
      </c>
      <c r="G4257" t="s">
        <v>489</v>
      </c>
      <c r="H4257" t="s">
        <v>474</v>
      </c>
      <c r="I4257" t="s">
        <v>540</v>
      </c>
      <c r="J4257">
        <v>505500000</v>
      </c>
      <c r="K4257">
        <v>436412799.02478361</v>
      </c>
    </row>
    <row r="4258" spans="1:11" x14ac:dyDescent="0.25">
      <c r="A4258">
        <v>1875</v>
      </c>
      <c r="B4258" t="s">
        <v>51</v>
      </c>
      <c r="C4258" t="s">
        <v>492</v>
      </c>
      <c r="D4258" t="s">
        <v>643</v>
      </c>
      <c r="E4258">
        <v>2014</v>
      </c>
      <c r="F4258" s="10">
        <v>42004</v>
      </c>
      <c r="G4258" t="s">
        <v>489</v>
      </c>
      <c r="H4258" t="s">
        <v>474</v>
      </c>
      <c r="I4258" t="s">
        <v>540</v>
      </c>
      <c r="J4258">
        <v>406300000</v>
      </c>
      <c r="K4258">
        <v>350770564.28045416</v>
      </c>
    </row>
    <row r="4259" spans="1:11" x14ac:dyDescent="0.25">
      <c r="A4259">
        <v>1875</v>
      </c>
      <c r="B4259" t="s">
        <v>51</v>
      </c>
      <c r="C4259" t="s">
        <v>492</v>
      </c>
      <c r="D4259" t="s">
        <v>290</v>
      </c>
      <c r="E4259">
        <v>2014</v>
      </c>
      <c r="F4259" s="10">
        <v>42004</v>
      </c>
      <c r="G4259" t="s">
        <v>489</v>
      </c>
      <c r="H4259" t="s">
        <v>474</v>
      </c>
      <c r="I4259" t="s">
        <v>540</v>
      </c>
      <c r="J4259">
        <v>401000000</v>
      </c>
      <c r="K4259">
        <v>346194920.6902833</v>
      </c>
    </row>
    <row r="4260" spans="1:11" x14ac:dyDescent="0.25">
      <c r="A4260">
        <v>1875</v>
      </c>
      <c r="B4260" t="s">
        <v>51</v>
      </c>
      <c r="C4260" t="s">
        <v>492</v>
      </c>
      <c r="D4260" t="s">
        <v>2171</v>
      </c>
      <c r="E4260">
        <v>2014</v>
      </c>
      <c r="F4260" s="10">
        <v>42004</v>
      </c>
      <c r="G4260" t="s">
        <v>489</v>
      </c>
      <c r="H4260" t="s">
        <v>474</v>
      </c>
      <c r="I4260" t="s">
        <v>540</v>
      </c>
      <c r="J4260">
        <v>348000000</v>
      </c>
      <c r="K4260">
        <v>300438484.78857505</v>
      </c>
    </row>
    <row r="4261" spans="1:11" x14ac:dyDescent="0.25">
      <c r="A4261">
        <v>1875</v>
      </c>
      <c r="B4261" t="s">
        <v>51</v>
      </c>
      <c r="C4261" t="s">
        <v>493</v>
      </c>
      <c r="D4261" t="s">
        <v>44</v>
      </c>
      <c r="E4261">
        <v>2014</v>
      </c>
      <c r="F4261" s="10">
        <v>42004</v>
      </c>
      <c r="G4261" t="s">
        <v>489</v>
      </c>
      <c r="H4261" t="s">
        <v>474</v>
      </c>
      <c r="I4261" t="s">
        <v>540</v>
      </c>
      <c r="J4261">
        <v>689100000</v>
      </c>
      <c r="K4261">
        <v>594919999.62013531</v>
      </c>
    </row>
    <row r="4262" spans="1:11" x14ac:dyDescent="0.25">
      <c r="A4262">
        <v>8115</v>
      </c>
      <c r="B4262" t="s">
        <v>48</v>
      </c>
      <c r="C4262" t="s">
        <v>492</v>
      </c>
      <c r="D4262" t="s">
        <v>726</v>
      </c>
      <c r="E4262">
        <v>2014</v>
      </c>
      <c r="F4262" s="10">
        <v>42004</v>
      </c>
      <c r="G4262" t="s">
        <v>489</v>
      </c>
      <c r="H4262" t="s">
        <v>474</v>
      </c>
      <c r="I4262" t="s">
        <v>540</v>
      </c>
      <c r="J4262">
        <v>62022000</v>
      </c>
      <c r="K4262">
        <v>53545389.952750005</v>
      </c>
    </row>
    <row r="4263" spans="1:11" x14ac:dyDescent="0.25">
      <c r="A4263">
        <v>8115</v>
      </c>
      <c r="B4263" t="s">
        <v>48</v>
      </c>
      <c r="C4263" t="s">
        <v>492</v>
      </c>
      <c r="D4263" t="s">
        <v>656</v>
      </c>
      <c r="E4263">
        <v>2014</v>
      </c>
      <c r="F4263" s="10">
        <v>42004</v>
      </c>
      <c r="G4263" t="s">
        <v>489</v>
      </c>
      <c r="H4263" t="s">
        <v>474</v>
      </c>
      <c r="I4263" t="s">
        <v>540</v>
      </c>
      <c r="J4263">
        <v>12738000</v>
      </c>
      <c r="K4263">
        <v>10997084.53803698</v>
      </c>
    </row>
    <row r="4264" spans="1:11" x14ac:dyDescent="0.25">
      <c r="A4264">
        <v>8115</v>
      </c>
      <c r="B4264" t="s">
        <v>48</v>
      </c>
      <c r="C4264" t="s">
        <v>492</v>
      </c>
      <c r="D4264" t="s">
        <v>921</v>
      </c>
      <c r="E4264">
        <v>2014</v>
      </c>
      <c r="F4264" s="10">
        <v>42004</v>
      </c>
      <c r="G4264" t="s">
        <v>489</v>
      </c>
      <c r="H4264" t="s">
        <v>474</v>
      </c>
      <c r="I4264" t="s">
        <v>540</v>
      </c>
      <c r="J4264">
        <v>3046000</v>
      </c>
      <c r="K4264">
        <v>2629700.0708793094</v>
      </c>
    </row>
    <row r="4265" spans="1:11" x14ac:dyDescent="0.25">
      <c r="A4265">
        <v>1560</v>
      </c>
      <c r="B4265" t="s">
        <v>47</v>
      </c>
      <c r="C4265" t="s">
        <v>492</v>
      </c>
      <c r="D4265" t="s">
        <v>570</v>
      </c>
      <c r="E4265">
        <v>2015</v>
      </c>
      <c r="F4265" s="10">
        <v>42094</v>
      </c>
      <c r="G4265" t="s">
        <v>489</v>
      </c>
      <c r="H4265" t="s">
        <v>474</v>
      </c>
      <c r="I4265" t="s">
        <v>540</v>
      </c>
      <c r="J4265">
        <v>34581000</v>
      </c>
      <c r="K4265">
        <v>27082334.808800176</v>
      </c>
    </row>
    <row r="4266" spans="1:11" x14ac:dyDescent="0.25">
      <c r="A4266">
        <v>1560</v>
      </c>
      <c r="B4266" t="s">
        <v>47</v>
      </c>
      <c r="C4266" t="s">
        <v>492</v>
      </c>
      <c r="D4266" t="s">
        <v>2011</v>
      </c>
      <c r="E4266">
        <v>2015</v>
      </c>
      <c r="F4266" s="10">
        <v>42094</v>
      </c>
      <c r="G4266" t="s">
        <v>489</v>
      </c>
      <c r="H4266" t="s">
        <v>474</v>
      </c>
      <c r="I4266" t="s">
        <v>540</v>
      </c>
      <c r="J4266">
        <v>82322000</v>
      </c>
      <c r="K4266">
        <v>64471009.112809002</v>
      </c>
    </row>
    <row r="4267" spans="1:11" x14ac:dyDescent="0.25">
      <c r="A4267">
        <v>1560</v>
      </c>
      <c r="B4267" t="s">
        <v>47</v>
      </c>
      <c r="C4267" t="s">
        <v>492</v>
      </c>
      <c r="D4267" t="s">
        <v>834</v>
      </c>
      <c r="E4267">
        <v>2015</v>
      </c>
      <c r="F4267" s="10">
        <v>42094</v>
      </c>
      <c r="G4267" t="s">
        <v>489</v>
      </c>
      <c r="H4267" t="s">
        <v>474</v>
      </c>
      <c r="I4267" t="s">
        <v>540</v>
      </c>
      <c r="J4267">
        <v>194169000</v>
      </c>
      <c r="K4267">
        <v>152064713.78762677</v>
      </c>
    </row>
    <row r="4268" spans="1:11" x14ac:dyDescent="0.25">
      <c r="A4268">
        <v>1560</v>
      </c>
      <c r="B4268" t="s">
        <v>47</v>
      </c>
      <c r="C4268" t="s">
        <v>492</v>
      </c>
      <c r="D4268" t="s">
        <v>643</v>
      </c>
      <c r="E4268">
        <v>2015</v>
      </c>
      <c r="F4268" s="10">
        <v>42094</v>
      </c>
      <c r="G4268" t="s">
        <v>489</v>
      </c>
      <c r="H4268" t="s">
        <v>474</v>
      </c>
      <c r="I4268" t="s">
        <v>540</v>
      </c>
      <c r="J4268">
        <v>7597000</v>
      </c>
      <c r="K4268">
        <v>5949639.9046428651</v>
      </c>
    </row>
    <row r="4269" spans="1:11" x14ac:dyDescent="0.25">
      <c r="A4269">
        <v>1560</v>
      </c>
      <c r="B4269" t="s">
        <v>47</v>
      </c>
      <c r="C4269" t="s">
        <v>493</v>
      </c>
      <c r="D4269" t="s">
        <v>2164</v>
      </c>
      <c r="E4269">
        <v>2015</v>
      </c>
      <c r="F4269" s="10">
        <v>42094</v>
      </c>
      <c r="G4269" t="s">
        <v>489</v>
      </c>
      <c r="H4269" t="s">
        <v>474</v>
      </c>
      <c r="I4269" t="s">
        <v>540</v>
      </c>
      <c r="J4269">
        <v>235135000</v>
      </c>
      <c r="K4269">
        <v>184147502.82719496</v>
      </c>
    </row>
    <row r="4270" spans="1:11" x14ac:dyDescent="0.25">
      <c r="A4270">
        <v>1560</v>
      </c>
      <c r="B4270" t="s">
        <v>47</v>
      </c>
      <c r="C4270" t="s">
        <v>493</v>
      </c>
      <c r="D4270" t="s">
        <v>2165</v>
      </c>
      <c r="E4270">
        <v>2015</v>
      </c>
      <c r="F4270" s="10">
        <v>42094</v>
      </c>
      <c r="G4270" t="s">
        <v>489</v>
      </c>
      <c r="H4270" t="s">
        <v>474</v>
      </c>
      <c r="I4270" t="s">
        <v>540</v>
      </c>
      <c r="J4270">
        <v>83534000</v>
      </c>
      <c r="K4270">
        <v>65420194.786683835</v>
      </c>
    </row>
    <row r="4271" spans="1:11" x14ac:dyDescent="0.25">
      <c r="A4271">
        <v>1345</v>
      </c>
      <c r="B4271" t="s">
        <v>45</v>
      </c>
      <c r="C4271" t="s">
        <v>492</v>
      </c>
      <c r="D4271" t="s">
        <v>44</v>
      </c>
      <c r="E4271">
        <v>2015</v>
      </c>
      <c r="F4271" s="10">
        <v>42185</v>
      </c>
      <c r="G4271" t="s">
        <v>489</v>
      </c>
      <c r="H4271" t="s">
        <v>474</v>
      </c>
      <c r="I4271" t="s">
        <v>540</v>
      </c>
      <c r="J4271">
        <v>17274000</v>
      </c>
      <c r="K4271">
        <v>13966236.538274959</v>
      </c>
    </row>
    <row r="4272" spans="1:11" x14ac:dyDescent="0.25">
      <c r="A4272">
        <v>1345</v>
      </c>
      <c r="B4272" t="s">
        <v>45</v>
      </c>
      <c r="C4272" t="s">
        <v>492</v>
      </c>
      <c r="D4272" t="s">
        <v>59</v>
      </c>
      <c r="E4272">
        <v>2015</v>
      </c>
      <c r="F4272" s="10">
        <v>42185</v>
      </c>
      <c r="G4272" t="s">
        <v>489</v>
      </c>
      <c r="H4272" t="s">
        <v>474</v>
      </c>
      <c r="I4272" t="s">
        <v>540</v>
      </c>
      <c r="J4272">
        <v>2375000</v>
      </c>
      <c r="K4272">
        <v>1920216.0344102713</v>
      </c>
    </row>
    <row r="4273" spans="1:11" x14ac:dyDescent="0.25">
      <c r="A4273">
        <v>1345</v>
      </c>
      <c r="B4273" t="s">
        <v>45</v>
      </c>
      <c r="C4273" t="s">
        <v>492</v>
      </c>
      <c r="D4273" t="s">
        <v>98</v>
      </c>
      <c r="E4273">
        <v>2015</v>
      </c>
      <c r="F4273" s="10">
        <v>42185</v>
      </c>
      <c r="G4273" t="s">
        <v>489</v>
      </c>
      <c r="H4273" t="s">
        <v>474</v>
      </c>
      <c r="I4273" t="s">
        <v>540</v>
      </c>
      <c r="J4273">
        <v>294000</v>
      </c>
      <c r="K4273">
        <v>237702.5322596294</v>
      </c>
    </row>
    <row r="4274" spans="1:11" x14ac:dyDescent="0.25">
      <c r="A4274">
        <v>1345</v>
      </c>
      <c r="B4274" t="s">
        <v>45</v>
      </c>
      <c r="C4274" t="s">
        <v>492</v>
      </c>
      <c r="D4274" t="s">
        <v>105</v>
      </c>
      <c r="E4274">
        <v>2015</v>
      </c>
      <c r="F4274" s="10">
        <v>42185</v>
      </c>
      <c r="G4274" t="s">
        <v>489</v>
      </c>
      <c r="H4274" t="s">
        <v>474</v>
      </c>
      <c r="I4274" t="s">
        <v>540</v>
      </c>
      <c r="J4274">
        <v>300000</v>
      </c>
      <c r="K4274">
        <v>242553.60434656061</v>
      </c>
    </row>
    <row r="4275" spans="1:11" x14ac:dyDescent="0.25">
      <c r="A4275">
        <v>1345</v>
      </c>
      <c r="B4275" t="s">
        <v>45</v>
      </c>
      <c r="C4275" t="s">
        <v>492</v>
      </c>
      <c r="D4275" t="s">
        <v>1235</v>
      </c>
      <c r="E4275">
        <v>2015</v>
      </c>
      <c r="F4275" s="10">
        <v>42185</v>
      </c>
      <c r="G4275" t="s">
        <v>489</v>
      </c>
      <c r="H4275" t="s">
        <v>474</v>
      </c>
      <c r="I4275" t="s">
        <v>540</v>
      </c>
      <c r="J4275">
        <v>363000</v>
      </c>
      <c r="K4275">
        <v>293489.86125933833</v>
      </c>
    </row>
    <row r="4276" spans="1:11" x14ac:dyDescent="0.25">
      <c r="A4276">
        <v>1345</v>
      </c>
      <c r="B4276" t="s">
        <v>45</v>
      </c>
      <c r="C4276" t="s">
        <v>492</v>
      </c>
      <c r="D4276" t="s">
        <v>465</v>
      </c>
      <c r="E4276">
        <v>2015</v>
      </c>
      <c r="F4276" s="10">
        <v>42185</v>
      </c>
      <c r="G4276" t="s">
        <v>489</v>
      </c>
      <c r="H4276" t="s">
        <v>474</v>
      </c>
      <c r="I4276" t="s">
        <v>540</v>
      </c>
      <c r="J4276">
        <v>368000</v>
      </c>
      <c r="K4276">
        <v>297532.42133178102</v>
      </c>
    </row>
    <row r="4277" spans="1:11" x14ac:dyDescent="0.25">
      <c r="A4277">
        <v>1345</v>
      </c>
      <c r="B4277" t="s">
        <v>45</v>
      </c>
      <c r="C4277" t="s">
        <v>492</v>
      </c>
      <c r="D4277" t="s">
        <v>225</v>
      </c>
      <c r="E4277">
        <v>2015</v>
      </c>
      <c r="F4277" s="10">
        <v>42185</v>
      </c>
      <c r="G4277" t="s">
        <v>489</v>
      </c>
      <c r="H4277" t="s">
        <v>474</v>
      </c>
      <c r="I4277" t="s">
        <v>540</v>
      </c>
      <c r="J4277">
        <v>252000</v>
      </c>
      <c r="K4277">
        <v>203745.0276511109</v>
      </c>
    </row>
    <row r="4278" spans="1:11" x14ac:dyDescent="0.25">
      <c r="A4278">
        <v>1345</v>
      </c>
      <c r="B4278" t="s">
        <v>45</v>
      </c>
      <c r="C4278" t="s">
        <v>492</v>
      </c>
      <c r="D4278" t="s">
        <v>458</v>
      </c>
      <c r="E4278">
        <v>2015</v>
      </c>
      <c r="F4278" s="10">
        <v>42185</v>
      </c>
      <c r="G4278" t="s">
        <v>489</v>
      </c>
      <c r="H4278" t="s">
        <v>474</v>
      </c>
      <c r="I4278" t="s">
        <v>540</v>
      </c>
      <c r="J4278">
        <v>1304000</v>
      </c>
      <c r="K4278">
        <v>1054299.6668930501</v>
      </c>
    </row>
    <row r="4279" spans="1:11" x14ac:dyDescent="0.25">
      <c r="A4279">
        <v>1345</v>
      </c>
      <c r="B4279" t="s">
        <v>45</v>
      </c>
      <c r="C4279" t="s">
        <v>492</v>
      </c>
      <c r="D4279" t="s">
        <v>256</v>
      </c>
      <c r="E4279">
        <v>2015</v>
      </c>
      <c r="F4279" s="10">
        <v>42185</v>
      </c>
      <c r="G4279" t="s">
        <v>489</v>
      </c>
      <c r="H4279" t="s">
        <v>474</v>
      </c>
      <c r="I4279" t="s">
        <v>540</v>
      </c>
      <c r="J4279">
        <v>597000</v>
      </c>
      <c r="K4279">
        <v>482681.67264965561</v>
      </c>
    </row>
    <row r="4280" spans="1:11" x14ac:dyDescent="0.25">
      <c r="A4280">
        <v>1345</v>
      </c>
      <c r="B4280" t="s">
        <v>45</v>
      </c>
      <c r="C4280" t="s">
        <v>492</v>
      </c>
      <c r="D4280" t="s">
        <v>1234</v>
      </c>
      <c r="E4280">
        <v>2015</v>
      </c>
      <c r="F4280" s="10">
        <v>42185</v>
      </c>
      <c r="G4280" t="s">
        <v>489</v>
      </c>
      <c r="H4280" t="s">
        <v>474</v>
      </c>
      <c r="I4280" t="s">
        <v>540</v>
      </c>
      <c r="J4280">
        <v>402000</v>
      </c>
      <c r="K4280">
        <v>325021.82982439123</v>
      </c>
    </row>
    <row r="4281" spans="1:11" x14ac:dyDescent="0.25">
      <c r="A4281">
        <v>1345</v>
      </c>
      <c r="B4281" t="s">
        <v>45</v>
      </c>
      <c r="C4281" t="s">
        <v>492</v>
      </c>
      <c r="D4281" t="s">
        <v>287</v>
      </c>
      <c r="E4281">
        <v>2015</v>
      </c>
      <c r="F4281" s="10">
        <v>42185</v>
      </c>
      <c r="G4281" t="s">
        <v>489</v>
      </c>
      <c r="H4281" t="s">
        <v>474</v>
      </c>
      <c r="I4281" t="s">
        <v>540</v>
      </c>
      <c r="J4281">
        <v>143000</v>
      </c>
      <c r="K4281">
        <v>115617.21807186055</v>
      </c>
    </row>
    <row r="4282" spans="1:11" x14ac:dyDescent="0.25">
      <c r="A4282">
        <v>1345</v>
      </c>
      <c r="B4282" t="s">
        <v>45</v>
      </c>
      <c r="C4282" t="s">
        <v>492</v>
      </c>
      <c r="D4282" t="s">
        <v>316</v>
      </c>
      <c r="E4282">
        <v>2015</v>
      </c>
      <c r="F4282" s="10">
        <v>42185</v>
      </c>
      <c r="G4282" t="s">
        <v>489</v>
      </c>
      <c r="H4282" t="s">
        <v>474</v>
      </c>
      <c r="I4282" t="s">
        <v>540</v>
      </c>
      <c r="J4282">
        <v>25029000</v>
      </c>
      <c r="K4282">
        <v>20236247.21063355</v>
      </c>
    </row>
    <row r="4283" spans="1:11" x14ac:dyDescent="0.25">
      <c r="A4283">
        <v>1345</v>
      </c>
      <c r="B4283" t="s">
        <v>45</v>
      </c>
      <c r="C4283" t="s">
        <v>493</v>
      </c>
      <c r="D4283" t="s">
        <v>1233</v>
      </c>
      <c r="E4283">
        <v>2015</v>
      </c>
      <c r="F4283" s="10">
        <v>42185</v>
      </c>
      <c r="G4283" t="s">
        <v>489</v>
      </c>
      <c r="H4283" t="s">
        <v>474</v>
      </c>
      <c r="I4283" t="s">
        <v>540</v>
      </c>
      <c r="J4283">
        <v>28458000</v>
      </c>
      <c r="K4283">
        <v>23008634.908314738</v>
      </c>
    </row>
    <row r="4284" spans="1:11" x14ac:dyDescent="0.25">
      <c r="A4284">
        <v>1345</v>
      </c>
      <c r="B4284" t="s">
        <v>45</v>
      </c>
      <c r="C4284" t="s">
        <v>493</v>
      </c>
      <c r="D4284" t="s">
        <v>1232</v>
      </c>
      <c r="E4284">
        <v>2015</v>
      </c>
      <c r="F4284" s="10">
        <v>42185</v>
      </c>
      <c r="G4284" t="s">
        <v>489</v>
      </c>
      <c r="H4284" t="s">
        <v>474</v>
      </c>
      <c r="I4284" t="s">
        <v>540</v>
      </c>
      <c r="J4284">
        <v>20242000</v>
      </c>
      <c r="K4284">
        <v>16365900.197276933</v>
      </c>
    </row>
    <row r="4285" spans="1:11" x14ac:dyDescent="0.25">
      <c r="A4285">
        <v>1716</v>
      </c>
      <c r="B4285" t="s">
        <v>49</v>
      </c>
      <c r="C4285" t="s">
        <v>492</v>
      </c>
      <c r="D4285" t="s">
        <v>620</v>
      </c>
      <c r="E4285">
        <v>2015</v>
      </c>
      <c r="F4285" s="10">
        <v>42369</v>
      </c>
      <c r="G4285" t="s">
        <v>489</v>
      </c>
      <c r="H4285" t="s">
        <v>474</v>
      </c>
      <c r="I4285" t="s">
        <v>540</v>
      </c>
      <c r="J4285">
        <v>669680000</v>
      </c>
      <c r="K4285">
        <v>482323750.67071438</v>
      </c>
    </row>
    <row r="4286" spans="1:11" x14ac:dyDescent="0.25">
      <c r="A4286">
        <v>1716</v>
      </c>
      <c r="B4286" t="s">
        <v>49</v>
      </c>
      <c r="C4286" t="s">
        <v>492</v>
      </c>
      <c r="D4286" t="s">
        <v>21</v>
      </c>
      <c r="E4286">
        <v>2015</v>
      </c>
      <c r="F4286" s="10">
        <v>42369</v>
      </c>
      <c r="G4286" t="s">
        <v>489</v>
      </c>
      <c r="H4286" t="s">
        <v>474</v>
      </c>
      <c r="I4286" t="s">
        <v>540</v>
      </c>
      <c r="J4286">
        <v>1391286000</v>
      </c>
      <c r="K4286">
        <v>1002046173.9571967</v>
      </c>
    </row>
    <row r="4287" spans="1:11" x14ac:dyDescent="0.25">
      <c r="A4287">
        <v>1716</v>
      </c>
      <c r="B4287" t="s">
        <v>49</v>
      </c>
      <c r="C4287" t="s">
        <v>492</v>
      </c>
      <c r="D4287" t="s">
        <v>44</v>
      </c>
      <c r="E4287">
        <v>2015</v>
      </c>
      <c r="F4287" s="10">
        <v>42369</v>
      </c>
      <c r="G4287" t="s">
        <v>489</v>
      </c>
      <c r="H4287" t="s">
        <v>474</v>
      </c>
      <c r="I4287" t="s">
        <v>540</v>
      </c>
      <c r="J4287">
        <v>4213648000</v>
      </c>
      <c r="K4287">
        <v>3034796480.9553137</v>
      </c>
    </row>
    <row r="4288" spans="1:11" x14ac:dyDescent="0.25">
      <c r="A4288">
        <v>1716</v>
      </c>
      <c r="B4288" t="s">
        <v>49</v>
      </c>
      <c r="C4288" t="s">
        <v>492</v>
      </c>
      <c r="D4288" t="s">
        <v>619</v>
      </c>
      <c r="E4288">
        <v>2015</v>
      </c>
      <c r="F4288" s="10">
        <v>42369</v>
      </c>
      <c r="G4288" t="s">
        <v>489</v>
      </c>
      <c r="H4288" t="s">
        <v>474</v>
      </c>
      <c r="I4288" t="s">
        <v>540</v>
      </c>
      <c r="J4288">
        <v>559886000</v>
      </c>
      <c r="K4288">
        <v>403246797.67653745</v>
      </c>
    </row>
    <row r="4289" spans="1:11" x14ac:dyDescent="0.25">
      <c r="A4289">
        <v>1716</v>
      </c>
      <c r="B4289" t="s">
        <v>49</v>
      </c>
      <c r="C4289" t="s">
        <v>492</v>
      </c>
      <c r="D4289" t="s">
        <v>2166</v>
      </c>
      <c r="E4289">
        <v>2015</v>
      </c>
      <c r="F4289" s="10">
        <v>42369</v>
      </c>
      <c r="G4289" t="s">
        <v>489</v>
      </c>
      <c r="H4289" t="s">
        <v>474</v>
      </c>
      <c r="I4289" t="s">
        <v>540</v>
      </c>
      <c r="J4289">
        <v>68563000</v>
      </c>
      <c r="K4289">
        <v>49381142.213051297</v>
      </c>
    </row>
    <row r="4290" spans="1:11" x14ac:dyDescent="0.25">
      <c r="A4290">
        <v>1716</v>
      </c>
      <c r="B4290" t="s">
        <v>49</v>
      </c>
      <c r="C4290" t="s">
        <v>492</v>
      </c>
      <c r="D4290" t="s">
        <v>2167</v>
      </c>
      <c r="E4290">
        <v>2015</v>
      </c>
      <c r="F4290" s="10">
        <v>42369</v>
      </c>
      <c r="G4290" t="s">
        <v>489</v>
      </c>
      <c r="H4290" t="s">
        <v>474</v>
      </c>
      <c r="I4290" t="s">
        <v>540</v>
      </c>
      <c r="J4290">
        <v>522350000</v>
      </c>
      <c r="K4290">
        <v>376212237.43108296</v>
      </c>
    </row>
    <row r="4291" spans="1:11" x14ac:dyDescent="0.25">
      <c r="A4291">
        <v>1716</v>
      </c>
      <c r="B4291" t="s">
        <v>49</v>
      </c>
      <c r="C4291" t="s">
        <v>492</v>
      </c>
      <c r="D4291" t="s">
        <v>1672</v>
      </c>
      <c r="E4291">
        <v>2015</v>
      </c>
      <c r="F4291" s="10">
        <v>42369</v>
      </c>
      <c r="G4291" t="s">
        <v>489</v>
      </c>
      <c r="H4291" t="s">
        <v>474</v>
      </c>
      <c r="I4291" t="s">
        <v>540</v>
      </c>
      <c r="J4291">
        <v>1393103000</v>
      </c>
      <c r="K4291">
        <v>1003354832.2043725</v>
      </c>
    </row>
    <row r="4292" spans="1:11" x14ac:dyDescent="0.25">
      <c r="A4292">
        <v>1716</v>
      </c>
      <c r="B4292" t="s">
        <v>49</v>
      </c>
      <c r="C4292" t="s">
        <v>492</v>
      </c>
      <c r="D4292" t="s">
        <v>316</v>
      </c>
      <c r="E4292">
        <v>2015</v>
      </c>
      <c r="F4292" s="10">
        <v>42369</v>
      </c>
      <c r="G4292" t="s">
        <v>489</v>
      </c>
      <c r="H4292" t="s">
        <v>474</v>
      </c>
      <c r="I4292" t="s">
        <v>540</v>
      </c>
      <c r="J4292">
        <v>768438000</v>
      </c>
      <c r="K4292">
        <v>553452243.33697057</v>
      </c>
    </row>
    <row r="4293" spans="1:11" x14ac:dyDescent="0.25">
      <c r="A4293">
        <v>1716</v>
      </c>
      <c r="B4293" t="s">
        <v>49</v>
      </c>
      <c r="C4293" t="s">
        <v>493</v>
      </c>
      <c r="D4293" t="s">
        <v>941</v>
      </c>
      <c r="E4293">
        <v>2015</v>
      </c>
      <c r="F4293" s="10">
        <v>42369</v>
      </c>
      <c r="G4293" t="s">
        <v>489</v>
      </c>
      <c r="H4293" t="s">
        <v>474</v>
      </c>
      <c r="I4293" t="s">
        <v>540</v>
      </c>
      <c r="J4293">
        <v>223446000</v>
      </c>
      <c r="K4293">
        <v>160932554.04427257</v>
      </c>
    </row>
    <row r="4294" spans="1:11" x14ac:dyDescent="0.25">
      <c r="A4294">
        <v>1716</v>
      </c>
      <c r="B4294" t="s">
        <v>49</v>
      </c>
      <c r="C4294" t="s">
        <v>493</v>
      </c>
      <c r="D4294" t="s">
        <v>593</v>
      </c>
      <c r="E4294">
        <v>2015</v>
      </c>
      <c r="F4294" s="10">
        <v>42369</v>
      </c>
      <c r="G4294" t="s">
        <v>489</v>
      </c>
      <c r="H4294" t="s">
        <v>474</v>
      </c>
      <c r="I4294" t="s">
        <v>540</v>
      </c>
      <c r="J4294">
        <v>2883157000</v>
      </c>
      <c r="K4294">
        <v>2076536701.1296811</v>
      </c>
    </row>
    <row r="4295" spans="1:11" x14ac:dyDescent="0.25">
      <c r="A4295">
        <v>1716</v>
      </c>
      <c r="B4295" t="s">
        <v>49</v>
      </c>
      <c r="C4295" t="s">
        <v>493</v>
      </c>
      <c r="D4295" t="s">
        <v>940</v>
      </c>
      <c r="E4295">
        <v>2015</v>
      </c>
      <c r="F4295" s="10">
        <v>42369</v>
      </c>
      <c r="G4295" t="s">
        <v>489</v>
      </c>
      <c r="H4295" t="s">
        <v>474</v>
      </c>
      <c r="I4295" t="s">
        <v>540</v>
      </c>
      <c r="J4295">
        <v>780886000</v>
      </c>
      <c r="K4295">
        <v>562417668.68691242</v>
      </c>
    </row>
    <row r="4296" spans="1:11" x14ac:dyDescent="0.25">
      <c r="A4296">
        <v>1716</v>
      </c>
      <c r="B4296" t="s">
        <v>49</v>
      </c>
      <c r="C4296" t="s">
        <v>493</v>
      </c>
      <c r="D4296" t="s">
        <v>939</v>
      </c>
      <c r="E4296">
        <v>2015</v>
      </c>
      <c r="F4296" s="10">
        <v>42369</v>
      </c>
      <c r="G4296" t="s">
        <v>489</v>
      </c>
      <c r="H4296" t="s">
        <v>474</v>
      </c>
      <c r="I4296" t="s">
        <v>540</v>
      </c>
      <c r="J4296">
        <v>3914644000</v>
      </c>
      <c r="K4296">
        <v>2819444774.5499463</v>
      </c>
    </row>
    <row r="4297" spans="1:11" x14ac:dyDescent="0.25">
      <c r="A4297">
        <v>1716</v>
      </c>
      <c r="B4297" t="s">
        <v>49</v>
      </c>
      <c r="C4297" t="s">
        <v>493</v>
      </c>
      <c r="D4297" t="s">
        <v>647</v>
      </c>
      <c r="E4297">
        <v>2015</v>
      </c>
      <c r="F4297" s="10">
        <v>42369</v>
      </c>
      <c r="G4297" t="s">
        <v>489</v>
      </c>
      <c r="H4297" t="s">
        <v>474</v>
      </c>
      <c r="I4297" t="s">
        <v>540</v>
      </c>
      <c r="J4297">
        <v>1784821000</v>
      </c>
      <c r="K4297">
        <v>1285481960.0344272</v>
      </c>
    </row>
    <row r="4298" spans="1:11" x14ac:dyDescent="0.25">
      <c r="A4298">
        <v>1733</v>
      </c>
      <c r="B4298" t="s">
        <v>50</v>
      </c>
      <c r="C4298" t="s">
        <v>492</v>
      </c>
      <c r="D4298" t="s">
        <v>44</v>
      </c>
      <c r="E4298">
        <v>2015</v>
      </c>
      <c r="F4298" s="10">
        <v>42369</v>
      </c>
      <c r="G4298" t="s">
        <v>489</v>
      </c>
      <c r="H4298" t="s">
        <v>474</v>
      </c>
      <c r="I4298" t="s">
        <v>540</v>
      </c>
      <c r="J4298">
        <v>1317022000</v>
      </c>
      <c r="K4298">
        <v>948558999.45622623</v>
      </c>
    </row>
    <row r="4299" spans="1:11" x14ac:dyDescent="0.25">
      <c r="A4299">
        <v>1733</v>
      </c>
      <c r="B4299" t="s">
        <v>50</v>
      </c>
      <c r="C4299" t="s">
        <v>492</v>
      </c>
      <c r="D4299" t="s">
        <v>656</v>
      </c>
      <c r="E4299">
        <v>2015</v>
      </c>
      <c r="F4299" s="10">
        <v>42369</v>
      </c>
      <c r="G4299" t="s">
        <v>489</v>
      </c>
      <c r="H4299" t="s">
        <v>474</v>
      </c>
      <c r="I4299" t="s">
        <v>540</v>
      </c>
      <c r="J4299">
        <v>99248000</v>
      </c>
      <c r="K4299">
        <v>71481405.457184121</v>
      </c>
    </row>
    <row r="4300" spans="1:11" x14ac:dyDescent="0.25">
      <c r="A4300">
        <v>1733</v>
      </c>
      <c r="B4300" t="s">
        <v>50</v>
      </c>
      <c r="C4300" t="s">
        <v>492</v>
      </c>
      <c r="D4300" t="s">
        <v>316</v>
      </c>
      <c r="E4300">
        <v>2015</v>
      </c>
      <c r="F4300" s="10">
        <v>42369</v>
      </c>
      <c r="G4300" t="s">
        <v>489</v>
      </c>
      <c r="H4300" t="s">
        <v>474</v>
      </c>
      <c r="I4300" t="s">
        <v>540</v>
      </c>
      <c r="J4300">
        <v>1460975000</v>
      </c>
      <c r="K4300">
        <v>1052238295.3591969</v>
      </c>
    </row>
    <row r="4301" spans="1:11" x14ac:dyDescent="0.25">
      <c r="A4301">
        <v>1733</v>
      </c>
      <c r="B4301" t="s">
        <v>50</v>
      </c>
      <c r="C4301" t="s">
        <v>493</v>
      </c>
      <c r="D4301" t="s">
        <v>1010</v>
      </c>
      <c r="E4301">
        <v>2015</v>
      </c>
      <c r="F4301" s="10">
        <v>42369</v>
      </c>
      <c r="G4301" t="s">
        <v>489</v>
      </c>
      <c r="H4301" t="s">
        <v>474</v>
      </c>
      <c r="I4301" t="s">
        <v>540</v>
      </c>
      <c r="J4301">
        <v>763678000</v>
      </c>
      <c r="K4301">
        <v>550023947.65367019</v>
      </c>
    </row>
    <row r="4302" spans="1:11" x14ac:dyDescent="0.25">
      <c r="A4302">
        <v>1733</v>
      </c>
      <c r="B4302" t="s">
        <v>50</v>
      </c>
      <c r="C4302" t="s">
        <v>493</v>
      </c>
      <c r="D4302" t="s">
        <v>1011</v>
      </c>
      <c r="E4302">
        <v>2015</v>
      </c>
      <c r="F4302" s="10">
        <v>42369</v>
      </c>
      <c r="G4302" t="s">
        <v>489</v>
      </c>
      <c r="H4302" t="s">
        <v>474</v>
      </c>
      <c r="I4302" t="s">
        <v>540</v>
      </c>
      <c r="J4302">
        <v>1000585000</v>
      </c>
      <c r="K4302">
        <v>720651520.22586417</v>
      </c>
    </row>
    <row r="4303" spans="1:11" x14ac:dyDescent="0.25">
      <c r="A4303">
        <v>1733</v>
      </c>
      <c r="B4303" t="s">
        <v>50</v>
      </c>
      <c r="C4303" t="s">
        <v>493</v>
      </c>
      <c r="D4303" t="s">
        <v>593</v>
      </c>
      <c r="E4303">
        <v>2015</v>
      </c>
      <c r="F4303" s="10">
        <v>42369</v>
      </c>
      <c r="G4303" t="s">
        <v>489</v>
      </c>
      <c r="H4303" t="s">
        <v>474</v>
      </c>
      <c r="I4303" t="s">
        <v>540</v>
      </c>
      <c r="J4303">
        <v>1112982000</v>
      </c>
      <c r="K4303">
        <v>801603232.39307284</v>
      </c>
    </row>
    <row r="4304" spans="1:11" x14ac:dyDescent="0.25">
      <c r="A4304">
        <v>1875</v>
      </c>
      <c r="B4304" t="s">
        <v>51</v>
      </c>
      <c r="C4304" t="s">
        <v>493</v>
      </c>
      <c r="D4304" t="s">
        <v>966</v>
      </c>
      <c r="E4304">
        <v>2015</v>
      </c>
      <c r="F4304" s="10">
        <v>42369</v>
      </c>
      <c r="G4304" t="s">
        <v>489</v>
      </c>
      <c r="H4304" t="s">
        <v>474</v>
      </c>
      <c r="I4304" t="s">
        <v>540</v>
      </c>
      <c r="J4304">
        <v>744800000</v>
      </c>
      <c r="K4304">
        <v>536427442.21053052</v>
      </c>
    </row>
    <row r="4305" spans="1:11" x14ac:dyDescent="0.25">
      <c r="A4305">
        <v>1875</v>
      </c>
      <c r="B4305" t="s">
        <v>51</v>
      </c>
      <c r="C4305" t="s">
        <v>493</v>
      </c>
      <c r="D4305" t="s">
        <v>2170</v>
      </c>
      <c r="E4305">
        <v>2015</v>
      </c>
      <c r="F4305" s="10">
        <v>42369</v>
      </c>
      <c r="G4305" t="s">
        <v>489</v>
      </c>
      <c r="H4305" t="s">
        <v>474</v>
      </c>
      <c r="I4305" t="s">
        <v>540</v>
      </c>
      <c r="J4305">
        <v>2260600000</v>
      </c>
      <c r="K4305">
        <v>1628152357.4934549</v>
      </c>
    </row>
    <row r="4306" spans="1:11" x14ac:dyDescent="0.25">
      <c r="A4306">
        <v>1875</v>
      </c>
      <c r="B4306" t="s">
        <v>51</v>
      </c>
      <c r="C4306" t="s">
        <v>493</v>
      </c>
      <c r="D4306" t="s">
        <v>44</v>
      </c>
      <c r="E4306">
        <v>2015</v>
      </c>
      <c r="F4306" s="10">
        <v>42369</v>
      </c>
      <c r="G4306" t="s">
        <v>489</v>
      </c>
      <c r="H4306" t="s">
        <v>474</v>
      </c>
      <c r="I4306" t="s">
        <v>540</v>
      </c>
      <c r="J4306">
        <v>976000000</v>
      </c>
      <c r="K4306">
        <v>702944661.11369193</v>
      </c>
    </row>
    <row r="4307" spans="1:11" x14ac:dyDescent="0.25">
      <c r="A4307">
        <v>1875</v>
      </c>
      <c r="B4307" t="s">
        <v>51</v>
      </c>
      <c r="C4307" t="s">
        <v>493</v>
      </c>
      <c r="D4307" t="s">
        <v>965</v>
      </c>
      <c r="E4307">
        <v>2015</v>
      </c>
      <c r="F4307" s="10">
        <v>42369</v>
      </c>
      <c r="G4307" t="s">
        <v>489</v>
      </c>
      <c r="H4307" t="s">
        <v>474</v>
      </c>
      <c r="I4307" t="s">
        <v>540</v>
      </c>
      <c r="J4307">
        <v>2082600000</v>
      </c>
      <c r="K4307">
        <v>1499951384.4624743</v>
      </c>
    </row>
    <row r="4308" spans="1:11" x14ac:dyDescent="0.25">
      <c r="A4308">
        <v>8115</v>
      </c>
      <c r="B4308" t="s">
        <v>48</v>
      </c>
      <c r="C4308" t="s">
        <v>492</v>
      </c>
      <c r="D4308" t="s">
        <v>726</v>
      </c>
      <c r="E4308">
        <v>2015</v>
      </c>
      <c r="F4308" s="10">
        <v>42369</v>
      </c>
      <c r="G4308" t="s">
        <v>489</v>
      </c>
      <c r="H4308" t="s">
        <v>474</v>
      </c>
      <c r="I4308" t="s">
        <v>540</v>
      </c>
      <c r="J4308">
        <v>74992000</v>
      </c>
      <c r="K4308">
        <v>54011502.076063514</v>
      </c>
    </row>
    <row r="4309" spans="1:11" x14ac:dyDescent="0.25">
      <c r="A4309">
        <v>8115</v>
      </c>
      <c r="B4309" t="s">
        <v>48</v>
      </c>
      <c r="C4309" t="s">
        <v>492</v>
      </c>
      <c r="D4309" t="s">
        <v>656</v>
      </c>
      <c r="E4309">
        <v>2015</v>
      </c>
      <c r="F4309" s="10">
        <v>42369</v>
      </c>
      <c r="G4309" t="s">
        <v>489</v>
      </c>
      <c r="H4309" t="s">
        <v>474</v>
      </c>
      <c r="I4309" t="s">
        <v>540</v>
      </c>
      <c r="J4309">
        <v>13961000</v>
      </c>
      <c r="K4309">
        <v>10055133.620705178</v>
      </c>
    </row>
    <row r="4310" spans="1:11" x14ac:dyDescent="0.25">
      <c r="A4310">
        <v>8115</v>
      </c>
      <c r="B4310" t="s">
        <v>48</v>
      </c>
      <c r="C4310" t="s">
        <v>492</v>
      </c>
      <c r="D4310" t="s">
        <v>921</v>
      </c>
      <c r="E4310">
        <v>2015</v>
      </c>
      <c r="F4310" s="10">
        <v>42369</v>
      </c>
      <c r="G4310" t="s">
        <v>489</v>
      </c>
      <c r="H4310" t="s">
        <v>474</v>
      </c>
      <c r="I4310" t="s">
        <v>540</v>
      </c>
      <c r="J4310">
        <v>15470000</v>
      </c>
      <c r="K4310">
        <v>11141960.970726244</v>
      </c>
    </row>
    <row r="4311" spans="1:11" x14ac:dyDescent="0.25">
      <c r="A4311">
        <v>1560</v>
      </c>
      <c r="B4311" t="s">
        <v>47</v>
      </c>
      <c r="C4311" t="s">
        <v>492</v>
      </c>
      <c r="D4311" t="s">
        <v>570</v>
      </c>
      <c r="E4311">
        <v>2016</v>
      </c>
      <c r="F4311" s="10">
        <v>42460</v>
      </c>
      <c r="G4311" t="s">
        <v>489</v>
      </c>
      <c r="H4311" t="s">
        <v>474</v>
      </c>
      <c r="I4311" t="s">
        <v>540</v>
      </c>
      <c r="J4311">
        <v>55070000</v>
      </c>
      <c r="K4311">
        <v>42541193.192791089</v>
      </c>
    </row>
    <row r="4312" spans="1:11" x14ac:dyDescent="0.25">
      <c r="A4312">
        <v>1560</v>
      </c>
      <c r="B4312" t="s">
        <v>47</v>
      </c>
      <c r="C4312" t="s">
        <v>492</v>
      </c>
      <c r="D4312" t="s">
        <v>2011</v>
      </c>
      <c r="E4312">
        <v>2016</v>
      </c>
      <c r="F4312" s="10">
        <v>42460</v>
      </c>
      <c r="G4312" t="s">
        <v>489</v>
      </c>
      <c r="H4312" t="s">
        <v>474</v>
      </c>
      <c r="I4312" t="s">
        <v>540</v>
      </c>
      <c r="J4312">
        <v>97197000</v>
      </c>
      <c r="K4312">
        <v>75084008.621022627</v>
      </c>
    </row>
    <row r="4313" spans="1:11" x14ac:dyDescent="0.25">
      <c r="A4313">
        <v>1560</v>
      </c>
      <c r="B4313" t="s">
        <v>47</v>
      </c>
      <c r="C4313" t="s">
        <v>492</v>
      </c>
      <c r="D4313" t="s">
        <v>834</v>
      </c>
      <c r="E4313">
        <v>2016</v>
      </c>
      <c r="F4313" s="10">
        <v>42460</v>
      </c>
      <c r="G4313" t="s">
        <v>489</v>
      </c>
      <c r="H4313" t="s">
        <v>474</v>
      </c>
      <c r="I4313" t="s">
        <v>540</v>
      </c>
      <c r="J4313">
        <v>170285000</v>
      </c>
      <c r="K4313">
        <v>131543981.89276251</v>
      </c>
    </row>
    <row r="4314" spans="1:11" x14ac:dyDescent="0.25">
      <c r="A4314">
        <v>1560</v>
      </c>
      <c r="B4314" t="s">
        <v>47</v>
      </c>
      <c r="C4314" t="s">
        <v>492</v>
      </c>
      <c r="D4314" t="s">
        <v>643</v>
      </c>
      <c r="E4314">
        <v>2016</v>
      </c>
      <c r="F4314" s="10">
        <v>42460</v>
      </c>
      <c r="G4314" t="s">
        <v>489</v>
      </c>
      <c r="H4314" t="s">
        <v>474</v>
      </c>
      <c r="I4314" t="s">
        <v>540</v>
      </c>
      <c r="J4314">
        <v>7495000</v>
      </c>
      <c r="K4314">
        <v>5789835.5362260621</v>
      </c>
    </row>
    <row r="4315" spans="1:11" x14ac:dyDescent="0.25">
      <c r="A4315">
        <v>1560</v>
      </c>
      <c r="B4315" t="s">
        <v>47</v>
      </c>
      <c r="C4315" t="s">
        <v>493</v>
      </c>
      <c r="D4315" t="s">
        <v>2164</v>
      </c>
      <c r="E4315">
        <v>2016</v>
      </c>
      <c r="F4315" s="10">
        <v>42460</v>
      </c>
      <c r="G4315" t="s">
        <v>489</v>
      </c>
      <c r="H4315" t="s">
        <v>474</v>
      </c>
      <c r="I4315" t="s">
        <v>540</v>
      </c>
      <c r="J4315">
        <v>236905000</v>
      </c>
      <c r="K4315">
        <v>183007470.00795668</v>
      </c>
    </row>
    <row r="4316" spans="1:11" x14ac:dyDescent="0.25">
      <c r="A4316">
        <v>1560</v>
      </c>
      <c r="B4316" t="s">
        <v>47</v>
      </c>
      <c r="C4316" t="s">
        <v>493</v>
      </c>
      <c r="D4316" t="s">
        <v>2165</v>
      </c>
      <c r="E4316">
        <v>2016</v>
      </c>
      <c r="F4316" s="10">
        <v>42460</v>
      </c>
      <c r="G4316" t="s">
        <v>489</v>
      </c>
      <c r="H4316" t="s">
        <v>474</v>
      </c>
      <c r="I4316" t="s">
        <v>540</v>
      </c>
      <c r="J4316">
        <v>93142000</v>
      </c>
      <c r="K4316">
        <v>71951549.234845608</v>
      </c>
    </row>
    <row r="4317" spans="1:11" x14ac:dyDescent="0.25">
      <c r="A4317">
        <v>1345</v>
      </c>
      <c r="B4317" t="s">
        <v>45</v>
      </c>
      <c r="C4317" t="s">
        <v>492</v>
      </c>
      <c r="D4317" t="s">
        <v>44</v>
      </c>
      <c r="E4317">
        <v>2016</v>
      </c>
      <c r="F4317" s="10">
        <v>42551</v>
      </c>
      <c r="G4317" t="s">
        <v>489</v>
      </c>
      <c r="H4317" t="s">
        <v>474</v>
      </c>
      <c r="I4317" t="s">
        <v>540</v>
      </c>
      <c r="J4317">
        <v>12609000</v>
      </c>
      <c r="K4317">
        <v>9732005.1681740507</v>
      </c>
    </row>
    <row r="4318" spans="1:11" x14ac:dyDescent="0.25">
      <c r="A4318">
        <v>1345</v>
      </c>
      <c r="B4318" t="s">
        <v>45</v>
      </c>
      <c r="C4318" t="s">
        <v>492</v>
      </c>
      <c r="D4318" t="s">
        <v>59</v>
      </c>
      <c r="E4318">
        <v>2016</v>
      </c>
      <c r="F4318" s="10">
        <v>42551</v>
      </c>
      <c r="G4318" t="s">
        <v>489</v>
      </c>
      <c r="H4318" t="s">
        <v>474</v>
      </c>
      <c r="I4318" t="s">
        <v>540</v>
      </c>
      <c r="J4318">
        <v>2185000</v>
      </c>
      <c r="K4318">
        <v>1686448.6709858277</v>
      </c>
    </row>
    <row r="4319" spans="1:11" x14ac:dyDescent="0.25">
      <c r="A4319">
        <v>1345</v>
      </c>
      <c r="B4319" t="s">
        <v>45</v>
      </c>
      <c r="C4319" t="s">
        <v>492</v>
      </c>
      <c r="D4319" t="s">
        <v>98</v>
      </c>
      <c r="E4319">
        <v>2016</v>
      </c>
      <c r="F4319" s="10">
        <v>42551</v>
      </c>
      <c r="G4319" t="s">
        <v>489</v>
      </c>
      <c r="H4319" t="s">
        <v>474</v>
      </c>
      <c r="I4319" t="s">
        <v>540</v>
      </c>
      <c r="J4319">
        <v>923000</v>
      </c>
      <c r="K4319">
        <v>712399.14110751438</v>
      </c>
    </row>
    <row r="4320" spans="1:11" x14ac:dyDescent="0.25">
      <c r="A4320">
        <v>1345</v>
      </c>
      <c r="B4320" t="s">
        <v>45</v>
      </c>
      <c r="C4320" t="s">
        <v>492</v>
      </c>
      <c r="D4320" t="s">
        <v>105</v>
      </c>
      <c r="E4320">
        <v>2016</v>
      </c>
      <c r="F4320" s="10">
        <v>42551</v>
      </c>
      <c r="G4320" t="s">
        <v>489</v>
      </c>
      <c r="H4320" t="s">
        <v>474</v>
      </c>
      <c r="I4320" t="s">
        <v>540</v>
      </c>
      <c r="J4320">
        <v>248000</v>
      </c>
      <c r="K4320">
        <v>191413.85373202985</v>
      </c>
    </row>
    <row r="4321" spans="1:11" x14ac:dyDescent="0.25">
      <c r="A4321">
        <v>1345</v>
      </c>
      <c r="B4321" t="s">
        <v>45</v>
      </c>
      <c r="C4321" t="s">
        <v>492</v>
      </c>
      <c r="D4321" t="s">
        <v>138</v>
      </c>
      <c r="E4321">
        <v>2016</v>
      </c>
      <c r="F4321" s="10">
        <v>42551</v>
      </c>
      <c r="G4321" t="s">
        <v>489</v>
      </c>
      <c r="H4321" t="s">
        <v>474</v>
      </c>
      <c r="I4321" t="s">
        <v>540</v>
      </c>
      <c r="J4321">
        <v>226000</v>
      </c>
      <c r="K4321">
        <v>174433.59251386591</v>
      </c>
    </row>
    <row r="4322" spans="1:11" x14ac:dyDescent="0.25">
      <c r="A4322">
        <v>1345</v>
      </c>
      <c r="B4322" t="s">
        <v>45</v>
      </c>
      <c r="C4322" t="s">
        <v>492</v>
      </c>
      <c r="D4322" t="s">
        <v>225</v>
      </c>
      <c r="E4322">
        <v>2016</v>
      </c>
      <c r="F4322" s="10">
        <v>42551</v>
      </c>
      <c r="G4322" t="s">
        <v>489</v>
      </c>
      <c r="H4322" t="s">
        <v>474</v>
      </c>
      <c r="I4322" t="s">
        <v>540</v>
      </c>
      <c r="J4322">
        <v>367000</v>
      </c>
      <c r="K4322">
        <v>283261.63032118935</v>
      </c>
    </row>
    <row r="4323" spans="1:11" x14ac:dyDescent="0.25">
      <c r="A4323">
        <v>1345</v>
      </c>
      <c r="B4323" t="s">
        <v>45</v>
      </c>
      <c r="C4323" t="s">
        <v>492</v>
      </c>
      <c r="D4323" t="s">
        <v>458</v>
      </c>
      <c r="E4323">
        <v>2016</v>
      </c>
      <c r="F4323" s="10">
        <v>42551</v>
      </c>
      <c r="G4323" t="s">
        <v>489</v>
      </c>
      <c r="H4323" t="s">
        <v>474</v>
      </c>
      <c r="I4323" t="s">
        <v>540</v>
      </c>
      <c r="J4323">
        <v>1607000</v>
      </c>
      <c r="K4323">
        <v>1240330.8989813386</v>
      </c>
    </row>
    <row r="4324" spans="1:11" x14ac:dyDescent="0.25">
      <c r="A4324">
        <v>1345</v>
      </c>
      <c r="B4324" t="s">
        <v>45</v>
      </c>
      <c r="C4324" t="s">
        <v>492</v>
      </c>
      <c r="D4324" t="s">
        <v>249</v>
      </c>
      <c r="E4324">
        <v>2016</v>
      </c>
      <c r="F4324" s="10">
        <v>42551</v>
      </c>
      <c r="G4324" t="s">
        <v>489</v>
      </c>
      <c r="H4324" t="s">
        <v>474</v>
      </c>
      <c r="I4324" t="s">
        <v>540</v>
      </c>
      <c r="J4324">
        <v>478000</v>
      </c>
      <c r="K4324">
        <v>368934.7664673801</v>
      </c>
    </row>
    <row r="4325" spans="1:11" x14ac:dyDescent="0.25">
      <c r="A4325">
        <v>1345</v>
      </c>
      <c r="B4325" t="s">
        <v>45</v>
      </c>
      <c r="C4325" t="s">
        <v>492</v>
      </c>
      <c r="D4325" t="s">
        <v>256</v>
      </c>
      <c r="E4325">
        <v>2016</v>
      </c>
      <c r="F4325" s="10">
        <v>42551</v>
      </c>
      <c r="G4325" t="s">
        <v>489</v>
      </c>
      <c r="H4325" t="s">
        <v>474</v>
      </c>
      <c r="I4325" t="s">
        <v>540</v>
      </c>
      <c r="J4325">
        <v>413000</v>
      </c>
      <c r="K4325">
        <v>318765.81286825938</v>
      </c>
    </row>
    <row r="4326" spans="1:11" x14ac:dyDescent="0.25">
      <c r="A4326">
        <v>1345</v>
      </c>
      <c r="B4326" t="s">
        <v>45</v>
      </c>
      <c r="C4326" t="s">
        <v>492</v>
      </c>
      <c r="D4326" t="s">
        <v>267</v>
      </c>
      <c r="E4326">
        <v>2016</v>
      </c>
      <c r="F4326" s="10">
        <v>42551</v>
      </c>
      <c r="G4326" t="s">
        <v>489</v>
      </c>
      <c r="H4326" t="s">
        <v>474</v>
      </c>
      <c r="I4326" t="s">
        <v>540</v>
      </c>
      <c r="J4326">
        <v>1261000</v>
      </c>
      <c r="K4326">
        <v>973277.69982294214</v>
      </c>
    </row>
    <row r="4327" spans="1:11" x14ac:dyDescent="0.25">
      <c r="A4327">
        <v>1345</v>
      </c>
      <c r="B4327" t="s">
        <v>45</v>
      </c>
      <c r="C4327" t="s">
        <v>492</v>
      </c>
      <c r="D4327" t="s">
        <v>287</v>
      </c>
      <c r="E4327">
        <v>2016</v>
      </c>
      <c r="F4327" s="10">
        <v>42551</v>
      </c>
      <c r="G4327" t="s">
        <v>489</v>
      </c>
      <c r="H4327" t="s">
        <v>474</v>
      </c>
      <c r="I4327" t="s">
        <v>540</v>
      </c>
      <c r="J4327">
        <v>886000</v>
      </c>
      <c r="K4327">
        <v>683841.42905878404</v>
      </c>
    </row>
    <row r="4328" spans="1:11" x14ac:dyDescent="0.25">
      <c r="A4328">
        <v>1345</v>
      </c>
      <c r="B4328" t="s">
        <v>45</v>
      </c>
      <c r="C4328" t="s">
        <v>492</v>
      </c>
      <c r="D4328" t="s">
        <v>316</v>
      </c>
      <c r="E4328">
        <v>2016</v>
      </c>
      <c r="F4328" s="10">
        <v>42551</v>
      </c>
      <c r="G4328" t="s">
        <v>489</v>
      </c>
      <c r="H4328" t="s">
        <v>474</v>
      </c>
      <c r="I4328" t="s">
        <v>540</v>
      </c>
      <c r="J4328">
        <v>29465000</v>
      </c>
      <c r="K4328">
        <v>22741972.581509113</v>
      </c>
    </row>
    <row r="4329" spans="1:11" x14ac:dyDescent="0.25">
      <c r="A4329">
        <v>1345</v>
      </c>
      <c r="B4329" t="s">
        <v>45</v>
      </c>
      <c r="C4329" t="s">
        <v>493</v>
      </c>
      <c r="D4329" t="s">
        <v>598</v>
      </c>
      <c r="E4329">
        <v>2016</v>
      </c>
      <c r="F4329" s="10">
        <v>42551</v>
      </c>
      <c r="G4329" t="s">
        <v>489</v>
      </c>
      <c r="H4329" t="s">
        <v>474</v>
      </c>
      <c r="I4329" t="s">
        <v>540</v>
      </c>
      <c r="J4329">
        <v>27702000</v>
      </c>
      <c r="K4329">
        <v>21381236.193889882</v>
      </c>
    </row>
    <row r="4330" spans="1:11" x14ac:dyDescent="0.25">
      <c r="A4330">
        <v>1345</v>
      </c>
      <c r="B4330" t="s">
        <v>45</v>
      </c>
      <c r="C4330" t="s">
        <v>493</v>
      </c>
      <c r="D4330" t="s">
        <v>596</v>
      </c>
      <c r="E4330">
        <v>2016</v>
      </c>
      <c r="F4330" s="10">
        <v>42551</v>
      </c>
      <c r="G4330" t="s">
        <v>489</v>
      </c>
      <c r="H4330" t="s">
        <v>474</v>
      </c>
      <c r="I4330" t="s">
        <v>540</v>
      </c>
      <c r="J4330">
        <v>22966000</v>
      </c>
      <c r="K4330">
        <v>17725849.051652409</v>
      </c>
    </row>
    <row r="4331" spans="1:11" x14ac:dyDescent="0.25">
      <c r="A4331">
        <v>1716</v>
      </c>
      <c r="B4331" t="s">
        <v>49</v>
      </c>
      <c r="C4331" t="s">
        <v>492</v>
      </c>
      <c r="D4331" t="s">
        <v>620</v>
      </c>
      <c r="E4331">
        <v>2016</v>
      </c>
      <c r="F4331" s="10">
        <v>42735</v>
      </c>
      <c r="G4331" t="s">
        <v>489</v>
      </c>
      <c r="H4331" t="s">
        <v>474</v>
      </c>
      <c r="I4331" t="s">
        <v>540</v>
      </c>
      <c r="J4331">
        <v>128288000</v>
      </c>
      <c r="K4331">
        <v>95311824.378037751</v>
      </c>
    </row>
    <row r="4332" spans="1:11" x14ac:dyDescent="0.25">
      <c r="A4332">
        <v>1716</v>
      </c>
      <c r="B4332" t="s">
        <v>49</v>
      </c>
      <c r="C4332" t="s">
        <v>492</v>
      </c>
      <c r="D4332" t="s">
        <v>21</v>
      </c>
      <c r="E4332">
        <v>2016</v>
      </c>
      <c r="F4332" s="10">
        <v>42735</v>
      </c>
      <c r="G4332" t="s">
        <v>489</v>
      </c>
      <c r="H4332" t="s">
        <v>474</v>
      </c>
      <c r="I4332" t="s">
        <v>540</v>
      </c>
      <c r="J4332">
        <v>1597101000</v>
      </c>
      <c r="K4332">
        <v>1186569359.7685556</v>
      </c>
    </row>
    <row r="4333" spans="1:11" x14ac:dyDescent="0.25">
      <c r="A4333">
        <v>1716</v>
      </c>
      <c r="B4333" t="s">
        <v>49</v>
      </c>
      <c r="C4333" t="s">
        <v>492</v>
      </c>
      <c r="D4333" t="s">
        <v>44</v>
      </c>
      <c r="E4333">
        <v>2016</v>
      </c>
      <c r="F4333" s="10">
        <v>42735</v>
      </c>
      <c r="G4333" t="s">
        <v>489</v>
      </c>
      <c r="H4333" t="s">
        <v>474</v>
      </c>
      <c r="I4333" t="s">
        <v>540</v>
      </c>
      <c r="J4333">
        <v>3494171000</v>
      </c>
      <c r="K4333">
        <v>2596001283.8210316</v>
      </c>
    </row>
    <row r="4334" spans="1:11" x14ac:dyDescent="0.25">
      <c r="A4334">
        <v>1716</v>
      </c>
      <c r="B4334" t="s">
        <v>49</v>
      </c>
      <c r="C4334" t="s">
        <v>492</v>
      </c>
      <c r="D4334" t="s">
        <v>619</v>
      </c>
      <c r="E4334">
        <v>2016</v>
      </c>
      <c r="F4334" s="10">
        <v>42735</v>
      </c>
      <c r="G4334" t="s">
        <v>489</v>
      </c>
      <c r="H4334" t="s">
        <v>474</v>
      </c>
      <c r="I4334" t="s">
        <v>540</v>
      </c>
      <c r="J4334">
        <v>393529000</v>
      </c>
      <c r="K4334">
        <v>292373152.09267288</v>
      </c>
    </row>
    <row r="4335" spans="1:11" x14ac:dyDescent="0.25">
      <c r="A4335">
        <v>1716</v>
      </c>
      <c r="B4335" t="s">
        <v>49</v>
      </c>
      <c r="C4335" t="s">
        <v>492</v>
      </c>
      <c r="D4335" t="s">
        <v>2166</v>
      </c>
      <c r="E4335">
        <v>2016</v>
      </c>
      <c r="F4335" s="10">
        <v>42735</v>
      </c>
      <c r="G4335" t="s">
        <v>489</v>
      </c>
      <c r="H4335" t="s">
        <v>474</v>
      </c>
      <c r="I4335" t="s">
        <v>540</v>
      </c>
      <c r="J4335">
        <v>43703000</v>
      </c>
      <c r="K4335">
        <v>32469230.643500432</v>
      </c>
    </row>
    <row r="4336" spans="1:11" x14ac:dyDescent="0.25">
      <c r="A4336">
        <v>1716</v>
      </c>
      <c r="B4336" t="s">
        <v>49</v>
      </c>
      <c r="C4336" t="s">
        <v>492</v>
      </c>
      <c r="D4336" t="s">
        <v>2167</v>
      </c>
      <c r="E4336">
        <v>2016</v>
      </c>
      <c r="F4336" s="10">
        <v>42735</v>
      </c>
      <c r="G4336" t="s">
        <v>489</v>
      </c>
      <c r="H4336" t="s">
        <v>474</v>
      </c>
      <c r="I4336" t="s">
        <v>540</v>
      </c>
      <c r="J4336">
        <v>443775000</v>
      </c>
      <c r="K4336">
        <v>329703517.58047283</v>
      </c>
    </row>
    <row r="4337" spans="1:11" x14ac:dyDescent="0.25">
      <c r="A4337">
        <v>1716</v>
      </c>
      <c r="B4337" t="s">
        <v>49</v>
      </c>
      <c r="C4337" t="s">
        <v>492</v>
      </c>
      <c r="D4337" t="s">
        <v>1672</v>
      </c>
      <c r="E4337">
        <v>2016</v>
      </c>
      <c r="F4337" s="10">
        <v>42735</v>
      </c>
      <c r="G4337" t="s">
        <v>489</v>
      </c>
      <c r="H4337" t="s">
        <v>474</v>
      </c>
      <c r="I4337" t="s">
        <v>540</v>
      </c>
      <c r="J4337">
        <v>1469714000</v>
      </c>
      <c r="K4337">
        <v>1091926935.1298902</v>
      </c>
    </row>
    <row r="4338" spans="1:11" x14ac:dyDescent="0.25">
      <c r="A4338">
        <v>1716</v>
      </c>
      <c r="B4338" t="s">
        <v>49</v>
      </c>
      <c r="C4338" t="s">
        <v>492</v>
      </c>
      <c r="D4338" t="s">
        <v>316</v>
      </c>
      <c r="E4338">
        <v>2016</v>
      </c>
      <c r="F4338" s="10">
        <v>42735</v>
      </c>
      <c r="G4338" t="s">
        <v>489</v>
      </c>
      <c r="H4338" t="s">
        <v>474</v>
      </c>
      <c r="I4338" t="s">
        <v>540</v>
      </c>
      <c r="J4338">
        <v>900552000</v>
      </c>
      <c r="K4338">
        <v>669066896.88272202</v>
      </c>
    </row>
    <row r="4339" spans="1:11" x14ac:dyDescent="0.25">
      <c r="A4339">
        <v>1716</v>
      </c>
      <c r="B4339" t="s">
        <v>49</v>
      </c>
      <c r="C4339" t="s">
        <v>493</v>
      </c>
      <c r="D4339" t="s">
        <v>941</v>
      </c>
      <c r="E4339">
        <v>2016</v>
      </c>
      <c r="F4339" s="10">
        <v>42735</v>
      </c>
      <c r="G4339" t="s">
        <v>489</v>
      </c>
      <c r="H4339" t="s">
        <v>474</v>
      </c>
      <c r="I4339" t="s">
        <v>540</v>
      </c>
      <c r="J4339">
        <v>247748000</v>
      </c>
      <c r="K4339">
        <v>184064868.62380031</v>
      </c>
    </row>
    <row r="4340" spans="1:11" x14ac:dyDescent="0.25">
      <c r="A4340">
        <v>1716</v>
      </c>
      <c r="B4340" t="s">
        <v>49</v>
      </c>
      <c r="C4340" t="s">
        <v>493</v>
      </c>
      <c r="D4340" t="s">
        <v>593</v>
      </c>
      <c r="E4340">
        <v>2016</v>
      </c>
      <c r="F4340" s="10">
        <v>42735</v>
      </c>
      <c r="G4340" t="s">
        <v>489</v>
      </c>
      <c r="H4340" t="s">
        <v>474</v>
      </c>
      <c r="I4340" t="s">
        <v>540</v>
      </c>
      <c r="J4340">
        <v>2507651000</v>
      </c>
      <c r="K4340">
        <v>1863064290.6071553</v>
      </c>
    </row>
    <row r="4341" spans="1:11" x14ac:dyDescent="0.25">
      <c r="A4341">
        <v>1716</v>
      </c>
      <c r="B4341" t="s">
        <v>49</v>
      </c>
      <c r="C4341" t="s">
        <v>493</v>
      </c>
      <c r="D4341" t="s">
        <v>940</v>
      </c>
      <c r="E4341">
        <v>2016</v>
      </c>
      <c r="F4341" s="10">
        <v>42735</v>
      </c>
      <c r="G4341" t="s">
        <v>489</v>
      </c>
      <c r="H4341" t="s">
        <v>474</v>
      </c>
      <c r="I4341" t="s">
        <v>540</v>
      </c>
      <c r="J4341">
        <v>355944000</v>
      </c>
      <c r="K4341">
        <v>264449301.69942838</v>
      </c>
    </row>
    <row r="4342" spans="1:11" x14ac:dyDescent="0.25">
      <c r="A4342">
        <v>1716</v>
      </c>
      <c r="B4342" t="s">
        <v>49</v>
      </c>
      <c r="C4342" t="s">
        <v>493</v>
      </c>
      <c r="D4342" t="s">
        <v>939</v>
      </c>
      <c r="E4342">
        <v>2016</v>
      </c>
      <c r="F4342" s="10">
        <v>42735</v>
      </c>
      <c r="G4342" t="s">
        <v>489</v>
      </c>
      <c r="H4342" t="s">
        <v>474</v>
      </c>
      <c r="I4342" t="s">
        <v>540</v>
      </c>
      <c r="J4342">
        <v>3735456000</v>
      </c>
      <c r="K4342">
        <v>2775264453.7594113</v>
      </c>
    </row>
    <row r="4343" spans="1:11" x14ac:dyDescent="0.25">
      <c r="A4343">
        <v>1716</v>
      </c>
      <c r="B4343" t="s">
        <v>49</v>
      </c>
      <c r="C4343" t="s">
        <v>493</v>
      </c>
      <c r="D4343" t="s">
        <v>647</v>
      </c>
      <c r="E4343">
        <v>2016</v>
      </c>
      <c r="F4343" s="10">
        <v>42735</v>
      </c>
      <c r="G4343" t="s">
        <v>489</v>
      </c>
      <c r="H4343" t="s">
        <v>474</v>
      </c>
      <c r="I4343" t="s">
        <v>540</v>
      </c>
      <c r="J4343">
        <v>1624034000</v>
      </c>
      <c r="K4343">
        <v>1206579285.6070883</v>
      </c>
    </row>
    <row r="4344" spans="1:11" x14ac:dyDescent="0.25">
      <c r="A4344">
        <v>1733</v>
      </c>
      <c r="B4344" t="s">
        <v>50</v>
      </c>
      <c r="C4344" t="s">
        <v>492</v>
      </c>
      <c r="D4344" t="s">
        <v>44</v>
      </c>
      <c r="E4344">
        <v>2016</v>
      </c>
      <c r="F4344" s="10">
        <v>42735</v>
      </c>
      <c r="G4344" t="s">
        <v>489</v>
      </c>
      <c r="H4344" t="s">
        <v>474</v>
      </c>
      <c r="I4344" t="s">
        <v>540</v>
      </c>
      <c r="J4344">
        <v>1168861000</v>
      </c>
      <c r="K4344">
        <v>868407601.29035902</v>
      </c>
    </row>
    <row r="4345" spans="1:11" x14ac:dyDescent="0.25">
      <c r="A4345">
        <v>1733</v>
      </c>
      <c r="B4345" t="s">
        <v>50</v>
      </c>
      <c r="C4345" t="s">
        <v>492</v>
      </c>
      <c r="D4345" t="s">
        <v>656</v>
      </c>
      <c r="E4345">
        <v>2016</v>
      </c>
      <c r="F4345" s="10">
        <v>42735</v>
      </c>
      <c r="G4345" t="s">
        <v>489</v>
      </c>
      <c r="H4345" t="s">
        <v>474</v>
      </c>
      <c r="I4345" t="s">
        <v>540</v>
      </c>
      <c r="J4345">
        <v>655704000</v>
      </c>
      <c r="K4345">
        <v>487156589.01827812</v>
      </c>
    </row>
    <row r="4346" spans="1:11" x14ac:dyDescent="0.25">
      <c r="A4346">
        <v>1733</v>
      </c>
      <c r="B4346" t="s">
        <v>50</v>
      </c>
      <c r="C4346" t="s">
        <v>492</v>
      </c>
      <c r="D4346" t="s">
        <v>316</v>
      </c>
      <c r="E4346">
        <v>2016</v>
      </c>
      <c r="F4346" s="10">
        <v>42735</v>
      </c>
      <c r="G4346" t="s">
        <v>489</v>
      </c>
      <c r="H4346" t="s">
        <v>474</v>
      </c>
      <c r="I4346" t="s">
        <v>540</v>
      </c>
      <c r="J4346">
        <v>2475565000</v>
      </c>
      <c r="K4346">
        <v>1839225933.1848419</v>
      </c>
    </row>
    <row r="4347" spans="1:11" x14ac:dyDescent="0.25">
      <c r="A4347">
        <v>1733</v>
      </c>
      <c r="B4347" t="s">
        <v>50</v>
      </c>
      <c r="C4347" t="s">
        <v>493</v>
      </c>
      <c r="D4347" t="s">
        <v>1010</v>
      </c>
      <c r="E4347">
        <v>2016</v>
      </c>
      <c r="F4347" s="10">
        <v>42735</v>
      </c>
      <c r="G4347" t="s">
        <v>489</v>
      </c>
      <c r="H4347" t="s">
        <v>474</v>
      </c>
      <c r="I4347" t="s">
        <v>540</v>
      </c>
      <c r="J4347">
        <v>816248000</v>
      </c>
      <c r="K4347">
        <v>606433072.65624654</v>
      </c>
    </row>
    <row r="4348" spans="1:11" x14ac:dyDescent="0.25">
      <c r="A4348">
        <v>1733</v>
      </c>
      <c r="B4348" t="s">
        <v>50</v>
      </c>
      <c r="C4348" t="s">
        <v>493</v>
      </c>
      <c r="D4348" t="s">
        <v>575</v>
      </c>
      <c r="E4348">
        <v>2016</v>
      </c>
      <c r="F4348" s="10">
        <v>42735</v>
      </c>
      <c r="G4348" t="s">
        <v>489</v>
      </c>
      <c r="H4348" t="s">
        <v>474</v>
      </c>
      <c r="I4348" t="s">
        <v>540</v>
      </c>
      <c r="J4348">
        <v>645193000</v>
      </c>
      <c r="K4348">
        <v>479347420.69359022</v>
      </c>
    </row>
    <row r="4349" spans="1:11" x14ac:dyDescent="0.25">
      <c r="A4349">
        <v>1733</v>
      </c>
      <c r="B4349" t="s">
        <v>50</v>
      </c>
      <c r="C4349" t="s">
        <v>493</v>
      </c>
      <c r="D4349" t="s">
        <v>1011</v>
      </c>
      <c r="E4349">
        <v>2016</v>
      </c>
      <c r="F4349" s="10">
        <v>42735</v>
      </c>
      <c r="G4349" t="s">
        <v>489</v>
      </c>
      <c r="H4349" t="s">
        <v>474</v>
      </c>
      <c r="I4349" t="s">
        <v>540</v>
      </c>
      <c r="J4349">
        <v>428620000</v>
      </c>
      <c r="K4349">
        <v>318444080.23287088</v>
      </c>
    </row>
    <row r="4350" spans="1:11" x14ac:dyDescent="0.25">
      <c r="A4350">
        <v>1733</v>
      </c>
      <c r="B4350" t="s">
        <v>50</v>
      </c>
      <c r="C4350" t="s">
        <v>493</v>
      </c>
      <c r="D4350" t="s">
        <v>876</v>
      </c>
      <c r="E4350">
        <v>2016</v>
      </c>
      <c r="F4350" s="10">
        <v>42735</v>
      </c>
      <c r="G4350" t="s">
        <v>489</v>
      </c>
      <c r="H4350" t="s">
        <v>474</v>
      </c>
      <c r="I4350" t="s">
        <v>540</v>
      </c>
      <c r="J4350">
        <v>636511000</v>
      </c>
      <c r="K4350">
        <v>472897111.55126888</v>
      </c>
    </row>
    <row r="4351" spans="1:11" x14ac:dyDescent="0.25">
      <c r="A4351">
        <v>1733</v>
      </c>
      <c r="B4351" t="s">
        <v>50</v>
      </c>
      <c r="C4351" t="s">
        <v>493</v>
      </c>
      <c r="D4351" t="s">
        <v>593</v>
      </c>
      <c r="E4351">
        <v>2016</v>
      </c>
      <c r="F4351" s="10">
        <v>42735</v>
      </c>
      <c r="G4351" t="s">
        <v>489</v>
      </c>
      <c r="H4351" t="s">
        <v>474</v>
      </c>
      <c r="I4351" t="s">
        <v>540</v>
      </c>
      <c r="J4351">
        <v>1773558000</v>
      </c>
      <c r="K4351">
        <v>1317668438.3595026</v>
      </c>
    </row>
    <row r="4352" spans="1:11" x14ac:dyDescent="0.25">
      <c r="A4352">
        <v>1875</v>
      </c>
      <c r="B4352" t="s">
        <v>51</v>
      </c>
      <c r="C4352" t="s">
        <v>493</v>
      </c>
      <c r="D4352" t="s">
        <v>966</v>
      </c>
      <c r="E4352">
        <v>2016</v>
      </c>
      <c r="F4352" s="10">
        <v>42735</v>
      </c>
      <c r="G4352" t="s">
        <v>489</v>
      </c>
      <c r="H4352" t="s">
        <v>474</v>
      </c>
      <c r="I4352" t="s">
        <v>540</v>
      </c>
      <c r="J4352">
        <v>785000000</v>
      </c>
      <c r="K4352">
        <v>583217308.99818873</v>
      </c>
    </row>
    <row r="4353" spans="1:11" x14ac:dyDescent="0.25">
      <c r="A4353">
        <v>1875</v>
      </c>
      <c r="B4353" t="s">
        <v>51</v>
      </c>
      <c r="C4353" t="s">
        <v>493</v>
      </c>
      <c r="D4353" t="s">
        <v>2170</v>
      </c>
      <c r="E4353">
        <v>2016</v>
      </c>
      <c r="F4353" s="10">
        <v>42735</v>
      </c>
      <c r="G4353" t="s">
        <v>489</v>
      </c>
      <c r="H4353" t="s">
        <v>474</v>
      </c>
      <c r="I4353" t="s">
        <v>540</v>
      </c>
      <c r="J4353">
        <v>2302100000</v>
      </c>
      <c r="K4353">
        <v>1710349766.935962</v>
      </c>
    </row>
    <row r="4354" spans="1:11" x14ac:dyDescent="0.25">
      <c r="A4354">
        <v>1875</v>
      </c>
      <c r="B4354" t="s">
        <v>51</v>
      </c>
      <c r="C4354" t="s">
        <v>493</v>
      </c>
      <c r="D4354" t="s">
        <v>44</v>
      </c>
      <c r="E4354">
        <v>2016</v>
      </c>
      <c r="F4354" s="10">
        <v>42735</v>
      </c>
      <c r="G4354" t="s">
        <v>489</v>
      </c>
      <c r="H4354" t="s">
        <v>474</v>
      </c>
      <c r="I4354" t="s">
        <v>540</v>
      </c>
      <c r="J4354">
        <v>1145500000</v>
      </c>
      <c r="K4354">
        <v>851051499.94576454</v>
      </c>
    </row>
    <row r="4355" spans="1:11" x14ac:dyDescent="0.25">
      <c r="A4355">
        <v>1875</v>
      </c>
      <c r="B4355" t="s">
        <v>51</v>
      </c>
      <c r="C4355" t="s">
        <v>493</v>
      </c>
      <c r="D4355" t="s">
        <v>965</v>
      </c>
      <c r="E4355">
        <v>2016</v>
      </c>
      <c r="F4355" s="10">
        <v>42735</v>
      </c>
      <c r="G4355" t="s">
        <v>489</v>
      </c>
      <c r="H4355" t="s">
        <v>474</v>
      </c>
      <c r="I4355" t="s">
        <v>540</v>
      </c>
      <c r="J4355">
        <v>2147000000</v>
      </c>
      <c r="K4355">
        <v>1595117913.9096956</v>
      </c>
    </row>
    <row r="4356" spans="1:11" x14ac:dyDescent="0.25">
      <c r="A4356">
        <v>8115</v>
      </c>
      <c r="B4356" t="s">
        <v>48</v>
      </c>
      <c r="C4356" t="s">
        <v>492</v>
      </c>
      <c r="D4356" t="s">
        <v>726</v>
      </c>
      <c r="E4356">
        <v>2016</v>
      </c>
      <c r="F4356" s="10">
        <v>42735</v>
      </c>
      <c r="G4356" t="s">
        <v>489</v>
      </c>
      <c r="H4356" t="s">
        <v>474</v>
      </c>
      <c r="I4356" t="s">
        <v>540</v>
      </c>
      <c r="J4356">
        <v>61845000</v>
      </c>
      <c r="K4356">
        <v>45947865.573239461</v>
      </c>
    </row>
    <row r="4357" spans="1:11" x14ac:dyDescent="0.25">
      <c r="A4357">
        <v>8115</v>
      </c>
      <c r="B4357" t="s">
        <v>48</v>
      </c>
      <c r="C4357" t="s">
        <v>492</v>
      </c>
      <c r="D4357" t="s">
        <v>577</v>
      </c>
      <c r="E4357">
        <v>2016</v>
      </c>
      <c r="F4357" s="10">
        <v>42735</v>
      </c>
      <c r="G4357" t="s">
        <v>489</v>
      </c>
      <c r="H4357" t="s">
        <v>474</v>
      </c>
      <c r="I4357" t="s">
        <v>540</v>
      </c>
      <c r="J4357">
        <v>0</v>
      </c>
      <c r="K4357">
        <v>0</v>
      </c>
    </row>
    <row r="4358" spans="1:11" x14ac:dyDescent="0.25">
      <c r="A4358">
        <v>8115</v>
      </c>
      <c r="B4358" t="s">
        <v>48</v>
      </c>
      <c r="C4358" t="s">
        <v>492</v>
      </c>
      <c r="D4358" t="s">
        <v>656</v>
      </c>
      <c r="E4358">
        <v>2016</v>
      </c>
      <c r="F4358" s="10">
        <v>42735</v>
      </c>
      <c r="G4358" t="s">
        <v>489</v>
      </c>
      <c r="H4358" t="s">
        <v>474</v>
      </c>
      <c r="I4358" t="s">
        <v>540</v>
      </c>
      <c r="J4358">
        <v>11625000</v>
      </c>
      <c r="K4358">
        <v>8636816.8370750863</v>
      </c>
    </row>
    <row r="4359" spans="1:11" x14ac:dyDescent="0.25">
      <c r="A4359">
        <v>8115</v>
      </c>
      <c r="B4359" t="s">
        <v>48</v>
      </c>
      <c r="C4359" t="s">
        <v>492</v>
      </c>
      <c r="D4359" t="s">
        <v>921</v>
      </c>
      <c r="E4359">
        <v>2016</v>
      </c>
      <c r="F4359" s="10">
        <v>42735</v>
      </c>
      <c r="G4359" t="s">
        <v>489</v>
      </c>
      <c r="H4359" t="s">
        <v>474</v>
      </c>
      <c r="I4359" t="s">
        <v>540</v>
      </c>
      <c r="J4359">
        <v>21889000</v>
      </c>
      <c r="K4359">
        <v>16262476.021224651</v>
      </c>
    </row>
    <row r="4360" spans="1:11" x14ac:dyDescent="0.25">
      <c r="A4360">
        <v>8115</v>
      </c>
      <c r="B4360" t="s">
        <v>48</v>
      </c>
      <c r="C4360" t="s">
        <v>492</v>
      </c>
      <c r="D4360" t="s">
        <v>925</v>
      </c>
      <c r="E4360">
        <v>2016</v>
      </c>
      <c r="F4360" s="10">
        <v>42735</v>
      </c>
      <c r="G4360" t="s">
        <v>489</v>
      </c>
      <c r="H4360" t="s">
        <v>474</v>
      </c>
      <c r="I4360" t="s">
        <v>540</v>
      </c>
      <c r="J4360">
        <v>19715000</v>
      </c>
      <c r="K4360">
        <v>14647298.403693363</v>
      </c>
    </row>
    <row r="4361" spans="1:11" x14ac:dyDescent="0.25">
      <c r="A4361">
        <v>8115</v>
      </c>
      <c r="B4361" t="s">
        <v>48</v>
      </c>
      <c r="C4361" t="s">
        <v>493</v>
      </c>
      <c r="D4361" t="s">
        <v>909</v>
      </c>
      <c r="E4361">
        <v>2016</v>
      </c>
      <c r="F4361" s="10">
        <v>42735</v>
      </c>
      <c r="G4361" t="s">
        <v>489</v>
      </c>
      <c r="H4361" t="s">
        <v>474</v>
      </c>
      <c r="I4361" t="s">
        <v>540</v>
      </c>
      <c r="J4361">
        <v>0</v>
      </c>
      <c r="K4361">
        <v>0</v>
      </c>
    </row>
    <row r="4362" spans="1:11" x14ac:dyDescent="0.25">
      <c r="A4362">
        <v>8115</v>
      </c>
      <c r="B4362" t="s">
        <v>48</v>
      </c>
      <c r="C4362" t="s">
        <v>493</v>
      </c>
      <c r="D4362" t="s">
        <v>921</v>
      </c>
      <c r="E4362">
        <v>2016</v>
      </c>
      <c r="F4362" s="10">
        <v>42735</v>
      </c>
      <c r="G4362" t="s">
        <v>489</v>
      </c>
      <c r="H4362" t="s">
        <v>474</v>
      </c>
      <c r="I4362" t="s">
        <v>540</v>
      </c>
      <c r="J4362">
        <v>21889000</v>
      </c>
      <c r="K4362">
        <v>16262476.021224651</v>
      </c>
    </row>
    <row r="4363" spans="1:11" x14ac:dyDescent="0.25">
      <c r="A4363">
        <v>8115</v>
      </c>
      <c r="B4363" t="s">
        <v>48</v>
      </c>
      <c r="C4363" t="s">
        <v>493</v>
      </c>
      <c r="D4363" t="s">
        <v>920</v>
      </c>
      <c r="E4363">
        <v>2016</v>
      </c>
      <c r="F4363" s="10">
        <v>42735</v>
      </c>
      <c r="G4363" t="s">
        <v>489</v>
      </c>
      <c r="H4363" t="s">
        <v>474</v>
      </c>
      <c r="I4363" t="s">
        <v>540</v>
      </c>
      <c r="J4363">
        <v>93185000</v>
      </c>
      <c r="K4363">
        <v>69231980.814007908</v>
      </c>
    </row>
    <row r="4364" spans="1:11" x14ac:dyDescent="0.25">
      <c r="A4364">
        <v>10111</v>
      </c>
      <c r="B4364" t="s">
        <v>3357</v>
      </c>
      <c r="C4364" t="s">
        <v>493</v>
      </c>
      <c r="D4364" t="s">
        <v>3365</v>
      </c>
      <c r="E4364">
        <v>2016</v>
      </c>
      <c r="F4364" s="10">
        <v>42735</v>
      </c>
      <c r="G4364" t="s">
        <v>489</v>
      </c>
      <c r="H4364" t="s">
        <v>474</v>
      </c>
      <c r="I4364" t="s">
        <v>540</v>
      </c>
      <c r="J4364">
        <v>0</v>
      </c>
      <c r="K4364">
        <v>0</v>
      </c>
    </row>
    <row r="4365" spans="1:11" x14ac:dyDescent="0.25">
      <c r="A4365">
        <v>10111</v>
      </c>
      <c r="B4365" t="s">
        <v>3357</v>
      </c>
      <c r="C4365" t="s">
        <v>493</v>
      </c>
      <c r="D4365" t="s">
        <v>3364</v>
      </c>
      <c r="E4365">
        <v>2016</v>
      </c>
      <c r="F4365" s="10">
        <v>42735</v>
      </c>
      <c r="G4365" t="s">
        <v>489</v>
      </c>
      <c r="H4365" t="s">
        <v>474</v>
      </c>
      <c r="I4365" t="s">
        <v>540</v>
      </c>
      <c r="J4365">
        <v>48966000</v>
      </c>
      <c r="K4365">
        <v>36379386.945739247</v>
      </c>
    </row>
    <row r="4366" spans="1:11" x14ac:dyDescent="0.25">
      <c r="A4366">
        <v>10111</v>
      </c>
      <c r="B4366" t="s">
        <v>3357</v>
      </c>
      <c r="C4366" t="s">
        <v>493</v>
      </c>
      <c r="D4366" t="s">
        <v>3362</v>
      </c>
      <c r="E4366">
        <v>2016</v>
      </c>
      <c r="F4366" s="10">
        <v>42735</v>
      </c>
      <c r="G4366" t="s">
        <v>489</v>
      </c>
      <c r="H4366" t="s">
        <v>474</v>
      </c>
      <c r="I4366" t="s">
        <v>540</v>
      </c>
      <c r="J4366">
        <v>592507000</v>
      </c>
      <c r="K4366">
        <v>440204252.35998696</v>
      </c>
    </row>
    <row r="4367" spans="1:11" x14ac:dyDescent="0.25">
      <c r="A4367">
        <v>10111</v>
      </c>
      <c r="B4367" t="s">
        <v>3357</v>
      </c>
      <c r="C4367" t="s">
        <v>493</v>
      </c>
      <c r="D4367" t="s">
        <v>3363</v>
      </c>
      <c r="E4367">
        <v>2016</v>
      </c>
      <c r="F4367" s="10">
        <v>42735</v>
      </c>
      <c r="G4367" t="s">
        <v>489</v>
      </c>
      <c r="H4367" t="s">
        <v>474</v>
      </c>
      <c r="I4367" t="s">
        <v>540</v>
      </c>
      <c r="J4367">
        <v>425783000</v>
      </c>
      <c r="K4367">
        <v>316336325.44863153</v>
      </c>
    </row>
    <row r="4368" spans="1:11" x14ac:dyDescent="0.25">
      <c r="A4368">
        <v>1345</v>
      </c>
      <c r="B4368" t="s">
        <v>45</v>
      </c>
      <c r="C4368" t="s">
        <v>492</v>
      </c>
      <c r="D4368" t="s">
        <v>44</v>
      </c>
      <c r="E4368">
        <v>2017</v>
      </c>
      <c r="F4368" s="10">
        <v>42916</v>
      </c>
      <c r="G4368" t="s">
        <v>489</v>
      </c>
      <c r="H4368" t="s">
        <v>474</v>
      </c>
      <c r="I4368" t="s">
        <v>540</v>
      </c>
      <c r="J4368">
        <v>20156723</v>
      </c>
      <c r="K4368">
        <v>15558237.094829597</v>
      </c>
    </row>
    <row r="4369" spans="1:11" x14ac:dyDescent="0.25">
      <c r="A4369">
        <v>1345</v>
      </c>
      <c r="B4369" t="s">
        <v>45</v>
      </c>
      <c r="C4369" t="s">
        <v>492</v>
      </c>
      <c r="D4369" t="s">
        <v>59</v>
      </c>
      <c r="E4369">
        <v>2017</v>
      </c>
      <c r="F4369" s="10">
        <v>42916</v>
      </c>
      <c r="G4369" t="s">
        <v>489</v>
      </c>
      <c r="H4369" t="s">
        <v>474</v>
      </c>
      <c r="I4369" t="s">
        <v>540</v>
      </c>
      <c r="J4369">
        <v>2385707</v>
      </c>
      <c r="K4369">
        <v>1841439.9575166376</v>
      </c>
    </row>
    <row r="4370" spans="1:11" x14ac:dyDescent="0.25">
      <c r="A4370">
        <v>1345</v>
      </c>
      <c r="B4370" t="s">
        <v>45</v>
      </c>
      <c r="C4370" t="s">
        <v>492</v>
      </c>
      <c r="D4370" t="s">
        <v>98</v>
      </c>
      <c r="E4370">
        <v>2017</v>
      </c>
      <c r="F4370" s="10">
        <v>42916</v>
      </c>
      <c r="G4370" t="s">
        <v>489</v>
      </c>
      <c r="H4370" t="s">
        <v>474</v>
      </c>
      <c r="I4370" t="s">
        <v>540</v>
      </c>
      <c r="J4370">
        <v>228092</v>
      </c>
      <c r="K4370">
        <v>176055.8705615924</v>
      </c>
    </row>
    <row r="4371" spans="1:11" x14ac:dyDescent="0.25">
      <c r="A4371">
        <v>1345</v>
      </c>
      <c r="B4371" t="s">
        <v>45</v>
      </c>
      <c r="C4371" t="s">
        <v>492</v>
      </c>
      <c r="D4371" t="s">
        <v>105</v>
      </c>
      <c r="E4371">
        <v>2017</v>
      </c>
      <c r="F4371" s="10">
        <v>42916</v>
      </c>
      <c r="G4371" t="s">
        <v>489</v>
      </c>
      <c r="H4371" t="s">
        <v>474</v>
      </c>
      <c r="I4371" t="s">
        <v>540</v>
      </c>
      <c r="J4371">
        <v>424045</v>
      </c>
      <c r="K4371">
        <v>327304.82275700348</v>
      </c>
    </row>
    <row r="4372" spans="1:11" x14ac:dyDescent="0.25">
      <c r="A4372">
        <v>1345</v>
      </c>
      <c r="B4372" t="s">
        <v>45</v>
      </c>
      <c r="C4372" t="s">
        <v>492</v>
      </c>
      <c r="D4372" t="s">
        <v>225</v>
      </c>
      <c r="E4372">
        <v>2017</v>
      </c>
      <c r="F4372" s="10">
        <v>42916</v>
      </c>
      <c r="G4372" t="s">
        <v>489</v>
      </c>
      <c r="H4372" t="s">
        <v>474</v>
      </c>
      <c r="I4372" t="s">
        <v>540</v>
      </c>
      <c r="J4372">
        <v>756526</v>
      </c>
      <c r="K4372">
        <v>583934.74357925414</v>
      </c>
    </row>
    <row r="4373" spans="1:11" x14ac:dyDescent="0.25">
      <c r="A4373">
        <v>1345</v>
      </c>
      <c r="B4373" t="s">
        <v>45</v>
      </c>
      <c r="C4373" t="s">
        <v>492</v>
      </c>
      <c r="D4373" t="s">
        <v>458</v>
      </c>
      <c r="E4373">
        <v>2017</v>
      </c>
      <c r="F4373" s="10">
        <v>42916</v>
      </c>
      <c r="G4373" t="s">
        <v>489</v>
      </c>
      <c r="H4373" t="s">
        <v>474</v>
      </c>
      <c r="I4373" t="s">
        <v>540</v>
      </c>
      <c r="J4373">
        <v>2534113</v>
      </c>
      <c r="K4373">
        <v>1955989.1198132709</v>
      </c>
    </row>
    <row r="4374" spans="1:11" x14ac:dyDescent="0.25">
      <c r="A4374">
        <v>1345</v>
      </c>
      <c r="B4374" t="s">
        <v>45</v>
      </c>
      <c r="C4374" t="s">
        <v>492</v>
      </c>
      <c r="D4374" t="s">
        <v>267</v>
      </c>
      <c r="E4374">
        <v>2017</v>
      </c>
      <c r="F4374" s="10">
        <v>42916</v>
      </c>
      <c r="G4374" t="s">
        <v>489</v>
      </c>
      <c r="H4374" t="s">
        <v>474</v>
      </c>
      <c r="I4374" t="s">
        <v>540</v>
      </c>
      <c r="J4374">
        <v>344119</v>
      </c>
      <c r="K4374">
        <v>265612.86727191048</v>
      </c>
    </row>
    <row r="4375" spans="1:11" x14ac:dyDescent="0.25">
      <c r="A4375">
        <v>1345</v>
      </c>
      <c r="B4375" t="s">
        <v>45</v>
      </c>
      <c r="C4375" t="s">
        <v>492</v>
      </c>
      <c r="D4375" t="s">
        <v>287</v>
      </c>
      <c r="E4375">
        <v>2017</v>
      </c>
      <c r="F4375" s="10">
        <v>42916</v>
      </c>
      <c r="G4375" t="s">
        <v>489</v>
      </c>
      <c r="H4375" t="s">
        <v>474</v>
      </c>
      <c r="I4375" t="s">
        <v>540</v>
      </c>
      <c r="J4375">
        <v>503299</v>
      </c>
      <c r="K4375">
        <v>388478.08602572157</v>
      </c>
    </row>
    <row r="4376" spans="1:11" x14ac:dyDescent="0.25">
      <c r="A4376">
        <v>1345</v>
      </c>
      <c r="B4376" t="s">
        <v>45</v>
      </c>
      <c r="C4376" t="s">
        <v>492</v>
      </c>
      <c r="D4376" t="s">
        <v>316</v>
      </c>
      <c r="E4376">
        <v>2017</v>
      </c>
      <c r="F4376" s="10">
        <v>42916</v>
      </c>
      <c r="G4376" t="s">
        <v>489</v>
      </c>
      <c r="H4376" t="s">
        <v>474</v>
      </c>
      <c r="I4376" t="s">
        <v>540</v>
      </c>
      <c r="J4376">
        <v>55431884</v>
      </c>
      <c r="K4376">
        <v>42785843.407437369</v>
      </c>
    </row>
    <row r="4377" spans="1:11" x14ac:dyDescent="0.25">
      <c r="A4377">
        <v>1345</v>
      </c>
      <c r="B4377" t="s">
        <v>45</v>
      </c>
      <c r="C4377" t="s">
        <v>493</v>
      </c>
      <c r="D4377" t="s">
        <v>598</v>
      </c>
      <c r="E4377">
        <v>2017</v>
      </c>
      <c r="F4377" s="10">
        <v>42916</v>
      </c>
      <c r="G4377" t="s">
        <v>489</v>
      </c>
      <c r="H4377" t="s">
        <v>474</v>
      </c>
      <c r="I4377" t="s">
        <v>540</v>
      </c>
      <c r="J4377">
        <v>33228000</v>
      </c>
      <c r="K4377">
        <v>25647477.627538852</v>
      </c>
    </row>
    <row r="4378" spans="1:11" x14ac:dyDescent="0.25">
      <c r="A4378">
        <v>1345</v>
      </c>
      <c r="B4378" t="s">
        <v>45</v>
      </c>
      <c r="C4378" t="s">
        <v>493</v>
      </c>
      <c r="D4378" t="s">
        <v>596</v>
      </c>
      <c r="E4378">
        <v>2017</v>
      </c>
      <c r="F4378" s="10">
        <v>42916</v>
      </c>
      <c r="G4378" t="s">
        <v>489</v>
      </c>
      <c r="H4378" t="s">
        <v>474</v>
      </c>
      <c r="I4378" t="s">
        <v>540</v>
      </c>
      <c r="J4378">
        <v>20049000</v>
      </c>
      <c r="K4378">
        <v>15475089.651935911</v>
      </c>
    </row>
    <row r="4379" spans="1:11" x14ac:dyDescent="0.25">
      <c r="A4379">
        <v>1345</v>
      </c>
      <c r="B4379" t="s">
        <v>45</v>
      </c>
      <c r="C4379" t="s">
        <v>493</v>
      </c>
      <c r="D4379" t="s">
        <v>597</v>
      </c>
      <c r="E4379">
        <v>2017</v>
      </c>
      <c r="F4379" s="10">
        <v>42916</v>
      </c>
      <c r="G4379" t="s">
        <v>489</v>
      </c>
      <c r="H4379" t="s">
        <v>474</v>
      </c>
      <c r="I4379" t="s">
        <v>540</v>
      </c>
      <c r="J4379">
        <v>29488000</v>
      </c>
      <c r="K4379">
        <v>22760708.447118867</v>
      </c>
    </row>
    <row r="4380" spans="1:11" x14ac:dyDescent="0.25">
      <c r="A4380">
        <v>544</v>
      </c>
      <c r="B4380" t="s">
        <v>43</v>
      </c>
      <c r="C4380" t="s">
        <v>493</v>
      </c>
      <c r="D4380" t="s">
        <v>1664</v>
      </c>
      <c r="E4380">
        <v>2017</v>
      </c>
      <c r="F4380" s="10">
        <v>43100</v>
      </c>
      <c r="G4380" t="s">
        <v>489</v>
      </c>
      <c r="H4380" t="s">
        <v>474</v>
      </c>
      <c r="I4380" t="s">
        <v>540</v>
      </c>
      <c r="J4380">
        <v>703000000</v>
      </c>
      <c r="K4380">
        <v>560614554.76598132</v>
      </c>
    </row>
    <row r="4381" spans="1:11" x14ac:dyDescent="0.25">
      <c r="A4381">
        <v>544</v>
      </c>
      <c r="B4381" t="s">
        <v>43</v>
      </c>
      <c r="C4381" t="s">
        <v>493</v>
      </c>
      <c r="D4381" t="s">
        <v>964</v>
      </c>
      <c r="E4381">
        <v>2017</v>
      </c>
      <c r="F4381" s="10">
        <v>43100</v>
      </c>
      <c r="G4381" t="s">
        <v>489</v>
      </c>
      <c r="H4381" t="s">
        <v>474</v>
      </c>
      <c r="I4381" t="s">
        <v>540</v>
      </c>
      <c r="J4381">
        <v>849000000</v>
      </c>
      <c r="K4381">
        <v>677043751.06161892</v>
      </c>
    </row>
    <row r="4382" spans="1:11" x14ac:dyDescent="0.25">
      <c r="A4382">
        <v>544</v>
      </c>
      <c r="B4382" t="s">
        <v>43</v>
      </c>
      <c r="C4382" t="s">
        <v>493</v>
      </c>
      <c r="D4382" t="s">
        <v>1665</v>
      </c>
      <c r="E4382">
        <v>2017</v>
      </c>
      <c r="F4382" s="10">
        <v>43100</v>
      </c>
      <c r="G4382" t="s">
        <v>489</v>
      </c>
      <c r="H4382" t="s">
        <v>474</v>
      </c>
      <c r="I4382" t="s">
        <v>540</v>
      </c>
      <c r="J4382">
        <v>-214000000</v>
      </c>
      <c r="K4382">
        <v>-170656493.20045519</v>
      </c>
    </row>
    <row r="4383" spans="1:11" x14ac:dyDescent="0.25">
      <c r="A4383">
        <v>544</v>
      </c>
      <c r="B4383" t="s">
        <v>43</v>
      </c>
      <c r="C4383" t="s">
        <v>493</v>
      </c>
      <c r="D4383" t="s">
        <v>458</v>
      </c>
      <c r="E4383">
        <v>2017</v>
      </c>
      <c r="F4383" s="10">
        <v>43100</v>
      </c>
      <c r="G4383" t="s">
        <v>489</v>
      </c>
      <c r="H4383" t="s">
        <v>474</v>
      </c>
      <c r="I4383" t="s">
        <v>540</v>
      </c>
      <c r="J4383">
        <v>16000000</v>
      </c>
      <c r="K4383">
        <v>12759363.977604127</v>
      </c>
    </row>
    <row r="4384" spans="1:11" x14ac:dyDescent="0.25">
      <c r="A4384">
        <v>544</v>
      </c>
      <c r="B4384" t="s">
        <v>43</v>
      </c>
      <c r="C4384" t="s">
        <v>493</v>
      </c>
      <c r="D4384" t="s">
        <v>1097</v>
      </c>
      <c r="E4384">
        <v>2017</v>
      </c>
      <c r="F4384" s="10">
        <v>43100</v>
      </c>
      <c r="G4384" t="s">
        <v>489</v>
      </c>
      <c r="H4384" t="s">
        <v>474</v>
      </c>
      <c r="I4384" t="s">
        <v>540</v>
      </c>
      <c r="J4384">
        <v>225000000</v>
      </c>
      <c r="K4384">
        <v>179428555.93505803</v>
      </c>
    </row>
    <row r="4385" spans="1:11" x14ac:dyDescent="0.25">
      <c r="A4385">
        <v>544</v>
      </c>
      <c r="B4385" t="s">
        <v>43</v>
      </c>
      <c r="C4385" t="s">
        <v>493</v>
      </c>
      <c r="D4385" t="s">
        <v>875</v>
      </c>
      <c r="E4385">
        <v>2017</v>
      </c>
      <c r="F4385" s="10">
        <v>43100</v>
      </c>
      <c r="G4385" t="s">
        <v>489</v>
      </c>
      <c r="H4385" t="s">
        <v>474</v>
      </c>
      <c r="I4385" t="s">
        <v>540</v>
      </c>
      <c r="J4385">
        <v>468000000</v>
      </c>
      <c r="K4385">
        <v>373211396.34492069</v>
      </c>
    </row>
    <row r="4386" spans="1:11" x14ac:dyDescent="0.25">
      <c r="A4386">
        <v>1716</v>
      </c>
      <c r="B4386" t="s">
        <v>49</v>
      </c>
      <c r="C4386" t="s">
        <v>492</v>
      </c>
      <c r="D4386" t="s">
        <v>620</v>
      </c>
      <c r="E4386">
        <v>2017</v>
      </c>
      <c r="F4386" s="10">
        <v>43100</v>
      </c>
      <c r="G4386" t="s">
        <v>489</v>
      </c>
      <c r="H4386" t="s">
        <v>474</v>
      </c>
      <c r="I4386" t="s">
        <v>540</v>
      </c>
      <c r="J4386">
        <v>453455000</v>
      </c>
      <c r="K4386">
        <v>361612337.02902997</v>
      </c>
    </row>
    <row r="4387" spans="1:11" x14ac:dyDescent="0.25">
      <c r="A4387">
        <v>1716</v>
      </c>
      <c r="B4387" t="s">
        <v>49</v>
      </c>
      <c r="C4387" t="s">
        <v>492</v>
      </c>
      <c r="D4387" t="s">
        <v>21</v>
      </c>
      <c r="E4387">
        <v>2017</v>
      </c>
      <c r="F4387" s="10">
        <v>43100</v>
      </c>
      <c r="G4387" t="s">
        <v>489</v>
      </c>
      <c r="H4387" t="s">
        <v>474</v>
      </c>
      <c r="I4387" t="s">
        <v>540</v>
      </c>
      <c r="J4387">
        <v>1173529000</v>
      </c>
      <c r="K4387">
        <v>935842728.07961202</v>
      </c>
    </row>
    <row r="4388" spans="1:11" x14ac:dyDescent="0.25">
      <c r="A4388">
        <v>1716</v>
      </c>
      <c r="B4388" t="s">
        <v>49</v>
      </c>
      <c r="C4388" t="s">
        <v>492</v>
      </c>
      <c r="D4388" t="s">
        <v>44</v>
      </c>
      <c r="E4388">
        <v>2017</v>
      </c>
      <c r="F4388" s="10">
        <v>43100</v>
      </c>
      <c r="G4388" t="s">
        <v>489</v>
      </c>
      <c r="H4388" t="s">
        <v>474</v>
      </c>
      <c r="I4388" t="s">
        <v>540</v>
      </c>
      <c r="J4388">
        <v>2938705000</v>
      </c>
      <c r="K4388">
        <v>2343500419.8628211</v>
      </c>
    </row>
    <row r="4389" spans="1:11" x14ac:dyDescent="0.25">
      <c r="A4389">
        <v>1716</v>
      </c>
      <c r="B4389" t="s">
        <v>49</v>
      </c>
      <c r="C4389" t="s">
        <v>492</v>
      </c>
      <c r="D4389" t="s">
        <v>619</v>
      </c>
      <c r="E4389">
        <v>2017</v>
      </c>
      <c r="F4389" s="10">
        <v>43100</v>
      </c>
      <c r="G4389" t="s">
        <v>489</v>
      </c>
      <c r="H4389" t="s">
        <v>474</v>
      </c>
      <c r="I4389" t="s">
        <v>540</v>
      </c>
      <c r="J4389">
        <v>341586000</v>
      </c>
      <c r="K4389">
        <v>272401256.47836769</v>
      </c>
    </row>
    <row r="4390" spans="1:11" x14ac:dyDescent="0.25">
      <c r="A4390">
        <v>1716</v>
      </c>
      <c r="B4390" t="s">
        <v>49</v>
      </c>
      <c r="C4390" t="s">
        <v>492</v>
      </c>
      <c r="D4390" t="s">
        <v>2166</v>
      </c>
      <c r="E4390">
        <v>2017</v>
      </c>
      <c r="F4390" s="10">
        <v>43100</v>
      </c>
      <c r="G4390" t="s">
        <v>489</v>
      </c>
      <c r="H4390" t="s">
        <v>474</v>
      </c>
      <c r="I4390" t="s">
        <v>540</v>
      </c>
      <c r="J4390">
        <v>152385000</v>
      </c>
      <c r="K4390">
        <v>121520979.9829503</v>
      </c>
    </row>
    <row r="4391" spans="1:11" x14ac:dyDescent="0.25">
      <c r="A4391">
        <v>1716</v>
      </c>
      <c r="B4391" t="s">
        <v>49</v>
      </c>
      <c r="C4391" t="s">
        <v>492</v>
      </c>
      <c r="D4391" t="s">
        <v>2167</v>
      </c>
      <c r="E4391">
        <v>2017</v>
      </c>
      <c r="F4391" s="10">
        <v>43100</v>
      </c>
      <c r="G4391" t="s">
        <v>489</v>
      </c>
      <c r="H4391" t="s">
        <v>474</v>
      </c>
      <c r="I4391" t="s">
        <v>540</v>
      </c>
      <c r="J4391">
        <v>204808000</v>
      </c>
      <c r="K4391">
        <v>163326238.59532163</v>
      </c>
    </row>
    <row r="4392" spans="1:11" x14ac:dyDescent="0.25">
      <c r="A4392">
        <v>1716</v>
      </c>
      <c r="B4392" t="s">
        <v>49</v>
      </c>
      <c r="C4392" t="s">
        <v>492</v>
      </c>
      <c r="D4392" t="s">
        <v>1672</v>
      </c>
      <c r="E4392">
        <v>2017</v>
      </c>
      <c r="F4392" s="10">
        <v>43100</v>
      </c>
      <c r="G4392" t="s">
        <v>489</v>
      </c>
      <c r="H4392" t="s">
        <v>474</v>
      </c>
      <c r="I4392" t="s">
        <v>540</v>
      </c>
      <c r="J4392">
        <v>638827000</v>
      </c>
      <c r="K4392">
        <v>509439138.23255694</v>
      </c>
    </row>
    <row r="4393" spans="1:11" x14ac:dyDescent="0.25">
      <c r="A4393">
        <v>1716</v>
      </c>
      <c r="B4393" t="s">
        <v>49</v>
      </c>
      <c r="C4393" t="s">
        <v>492</v>
      </c>
      <c r="D4393" t="s">
        <v>243</v>
      </c>
      <c r="E4393">
        <v>2017</v>
      </c>
      <c r="F4393" s="10">
        <v>43100</v>
      </c>
      <c r="G4393" t="s">
        <v>489</v>
      </c>
      <c r="H4393" t="s">
        <v>474</v>
      </c>
      <c r="I4393" t="s">
        <v>540</v>
      </c>
      <c r="J4393">
        <v>992933000</v>
      </c>
      <c r="K4393">
        <v>791824597.02339983</v>
      </c>
    </row>
    <row r="4394" spans="1:11" x14ac:dyDescent="0.25">
      <c r="A4394">
        <v>1716</v>
      </c>
      <c r="B4394" t="s">
        <v>49</v>
      </c>
      <c r="C4394" t="s">
        <v>492</v>
      </c>
      <c r="D4394" t="s">
        <v>290</v>
      </c>
      <c r="E4394">
        <v>2017</v>
      </c>
      <c r="F4394" s="10">
        <v>43100</v>
      </c>
      <c r="G4394" t="s">
        <v>489</v>
      </c>
      <c r="H4394" t="s">
        <v>474</v>
      </c>
      <c r="I4394" t="s">
        <v>540</v>
      </c>
      <c r="J4394">
        <v>885106000</v>
      </c>
      <c r="K4394">
        <v>705836850.79757988</v>
      </c>
    </row>
    <row r="4395" spans="1:11" x14ac:dyDescent="0.25">
      <c r="A4395">
        <v>1716</v>
      </c>
      <c r="B4395" t="s">
        <v>49</v>
      </c>
      <c r="C4395" t="s">
        <v>492</v>
      </c>
      <c r="D4395" t="s">
        <v>316</v>
      </c>
      <c r="E4395">
        <v>2017</v>
      </c>
      <c r="F4395" s="10">
        <v>43100</v>
      </c>
      <c r="G4395" t="s">
        <v>489</v>
      </c>
      <c r="H4395" t="s">
        <v>474</v>
      </c>
      <c r="I4395" t="s">
        <v>540</v>
      </c>
      <c r="J4395">
        <v>1553384000</v>
      </c>
      <c r="K4395">
        <v>1238761990.8116629</v>
      </c>
    </row>
    <row r="4396" spans="1:11" x14ac:dyDescent="0.25">
      <c r="A4396">
        <v>1716</v>
      </c>
      <c r="B4396" t="s">
        <v>49</v>
      </c>
      <c r="C4396" t="s">
        <v>493</v>
      </c>
      <c r="D4396" t="s">
        <v>1669</v>
      </c>
      <c r="E4396">
        <v>2017</v>
      </c>
      <c r="F4396" s="10">
        <v>43100</v>
      </c>
      <c r="G4396" t="s">
        <v>489</v>
      </c>
      <c r="H4396" t="s">
        <v>474</v>
      </c>
      <c r="I4396" t="s">
        <v>540</v>
      </c>
      <c r="J4396">
        <v>1798600000</v>
      </c>
      <c r="K4396">
        <v>1434312003.1324239</v>
      </c>
    </row>
    <row r="4397" spans="1:11" x14ac:dyDescent="0.25">
      <c r="A4397">
        <v>1716</v>
      </c>
      <c r="B4397" t="s">
        <v>49</v>
      </c>
      <c r="C4397" t="s">
        <v>493</v>
      </c>
      <c r="D4397" t="s">
        <v>1670</v>
      </c>
      <c r="E4397">
        <v>2017</v>
      </c>
      <c r="F4397" s="10">
        <v>43100</v>
      </c>
      <c r="G4397" t="s">
        <v>489</v>
      </c>
      <c r="H4397" t="s">
        <v>474</v>
      </c>
      <c r="I4397" t="s">
        <v>540</v>
      </c>
      <c r="J4397">
        <v>238003000</v>
      </c>
      <c r="K4397">
        <v>189797931.54760718</v>
      </c>
    </row>
    <row r="4398" spans="1:11" x14ac:dyDescent="0.25">
      <c r="A4398">
        <v>1716</v>
      </c>
      <c r="B4398" t="s">
        <v>49</v>
      </c>
      <c r="C4398" t="s">
        <v>493</v>
      </c>
      <c r="D4398" t="s">
        <v>593</v>
      </c>
      <c r="E4398">
        <v>2017</v>
      </c>
      <c r="F4398" s="10">
        <v>43100</v>
      </c>
      <c r="G4398" t="s">
        <v>489</v>
      </c>
      <c r="H4398" t="s">
        <v>474</v>
      </c>
      <c r="I4398" t="s">
        <v>540</v>
      </c>
      <c r="J4398">
        <v>2137805000</v>
      </c>
      <c r="K4398">
        <v>1704814506.7588744</v>
      </c>
    </row>
    <row r="4399" spans="1:11" x14ac:dyDescent="0.25">
      <c r="A4399">
        <v>1716</v>
      </c>
      <c r="B4399" t="s">
        <v>49</v>
      </c>
      <c r="C4399" t="s">
        <v>493</v>
      </c>
      <c r="D4399" t="s">
        <v>940</v>
      </c>
      <c r="E4399">
        <v>2017</v>
      </c>
      <c r="F4399" s="10">
        <v>43100</v>
      </c>
      <c r="G4399" t="s">
        <v>489</v>
      </c>
      <c r="H4399" t="s">
        <v>474</v>
      </c>
      <c r="I4399" t="s">
        <v>540</v>
      </c>
      <c r="J4399">
        <v>432804000</v>
      </c>
      <c r="K4399">
        <v>345143985.43518603</v>
      </c>
    </row>
    <row r="4400" spans="1:11" x14ac:dyDescent="0.25">
      <c r="A4400">
        <v>1716</v>
      </c>
      <c r="B4400" t="s">
        <v>49</v>
      </c>
      <c r="C4400" t="s">
        <v>493</v>
      </c>
      <c r="D4400" t="s">
        <v>939</v>
      </c>
      <c r="E4400">
        <v>2017</v>
      </c>
      <c r="F4400" s="10">
        <v>43100</v>
      </c>
      <c r="G4400" t="s">
        <v>489</v>
      </c>
      <c r="H4400" t="s">
        <v>474</v>
      </c>
      <c r="I4400" t="s">
        <v>540</v>
      </c>
      <c r="J4400">
        <v>3392952000</v>
      </c>
      <c r="K4400">
        <v>2705744345.4087424</v>
      </c>
    </row>
    <row r="4401" spans="1:11" x14ac:dyDescent="0.25">
      <c r="A4401">
        <v>1716</v>
      </c>
      <c r="B4401" t="s">
        <v>49</v>
      </c>
      <c r="C4401" t="s">
        <v>493</v>
      </c>
      <c r="D4401" t="s">
        <v>647</v>
      </c>
      <c r="E4401">
        <v>2017</v>
      </c>
      <c r="F4401" s="10">
        <v>43100</v>
      </c>
      <c r="G4401" t="s">
        <v>489</v>
      </c>
      <c r="H4401" t="s">
        <v>474</v>
      </c>
      <c r="I4401" t="s">
        <v>540</v>
      </c>
      <c r="J4401">
        <v>1334554000</v>
      </c>
      <c r="K4401">
        <v>1064253764.6104686</v>
      </c>
    </row>
    <row r="4402" spans="1:11" x14ac:dyDescent="0.25">
      <c r="A4402">
        <v>1733</v>
      </c>
      <c r="B4402" t="s">
        <v>50</v>
      </c>
      <c r="C4402" t="s">
        <v>492</v>
      </c>
      <c r="D4402" t="s">
        <v>44</v>
      </c>
      <c r="E4402">
        <v>2017</v>
      </c>
      <c r="F4402" s="10">
        <v>43100</v>
      </c>
      <c r="G4402" t="s">
        <v>489</v>
      </c>
      <c r="H4402" t="s">
        <v>474</v>
      </c>
      <c r="I4402" t="s">
        <v>540</v>
      </c>
      <c r="J4402">
        <v>1191700000</v>
      </c>
      <c r="K4402">
        <v>950333378.25692737</v>
      </c>
    </row>
    <row r="4403" spans="1:11" x14ac:dyDescent="0.25">
      <c r="A4403">
        <v>1733</v>
      </c>
      <c r="B4403" t="s">
        <v>50</v>
      </c>
      <c r="C4403" t="s">
        <v>492</v>
      </c>
      <c r="D4403" t="s">
        <v>656</v>
      </c>
      <c r="E4403">
        <v>2017</v>
      </c>
      <c r="F4403" s="10">
        <v>43100</v>
      </c>
      <c r="G4403" t="s">
        <v>489</v>
      </c>
      <c r="H4403" t="s">
        <v>474</v>
      </c>
      <c r="I4403" t="s">
        <v>540</v>
      </c>
      <c r="J4403">
        <v>1025200000</v>
      </c>
      <c r="K4403">
        <v>817556246.86498439</v>
      </c>
    </row>
    <row r="4404" spans="1:11" x14ac:dyDescent="0.25">
      <c r="A4404">
        <v>1733</v>
      </c>
      <c r="B4404" t="s">
        <v>50</v>
      </c>
      <c r="C4404" t="s">
        <v>492</v>
      </c>
      <c r="D4404" t="s">
        <v>316</v>
      </c>
      <c r="E4404">
        <v>2017</v>
      </c>
      <c r="F4404" s="10">
        <v>43100</v>
      </c>
      <c r="G4404" t="s">
        <v>489</v>
      </c>
      <c r="H4404" t="s">
        <v>474</v>
      </c>
      <c r="I4404" t="s">
        <v>540</v>
      </c>
      <c r="J4404">
        <v>2923200000</v>
      </c>
      <c r="K4404">
        <v>2331135798.7082739</v>
      </c>
    </row>
    <row r="4405" spans="1:11" x14ac:dyDescent="0.25">
      <c r="A4405">
        <v>1733</v>
      </c>
      <c r="B4405" t="s">
        <v>50</v>
      </c>
      <c r="C4405" t="s">
        <v>493</v>
      </c>
      <c r="D4405" t="s">
        <v>1010</v>
      </c>
      <c r="E4405">
        <v>2017</v>
      </c>
      <c r="F4405" s="10">
        <v>43100</v>
      </c>
      <c r="G4405" t="s">
        <v>489</v>
      </c>
      <c r="H4405" t="s">
        <v>474</v>
      </c>
      <c r="I4405" t="s">
        <v>540</v>
      </c>
      <c r="J4405">
        <v>898100000</v>
      </c>
      <c r="K4405">
        <v>716199049.26789165</v>
      </c>
    </row>
    <row r="4406" spans="1:11" x14ac:dyDescent="0.25">
      <c r="A4406">
        <v>1733</v>
      </c>
      <c r="B4406" t="s">
        <v>50</v>
      </c>
      <c r="C4406" t="s">
        <v>493</v>
      </c>
      <c r="D4406" t="s">
        <v>575</v>
      </c>
      <c r="E4406">
        <v>2017</v>
      </c>
      <c r="F4406" s="10">
        <v>43100</v>
      </c>
      <c r="G4406" t="s">
        <v>489</v>
      </c>
      <c r="H4406" t="s">
        <v>474</v>
      </c>
      <c r="I4406" t="s">
        <v>540</v>
      </c>
      <c r="J4406">
        <v>1111400000</v>
      </c>
      <c r="K4406">
        <v>886297320.29432666</v>
      </c>
    </row>
    <row r="4407" spans="1:11" x14ac:dyDescent="0.25">
      <c r="A4407">
        <v>1733</v>
      </c>
      <c r="B4407" t="s">
        <v>50</v>
      </c>
      <c r="C4407" t="s">
        <v>493</v>
      </c>
      <c r="D4407" t="s">
        <v>1011</v>
      </c>
      <c r="E4407">
        <v>2017</v>
      </c>
      <c r="F4407" s="10">
        <v>43100</v>
      </c>
      <c r="G4407" t="s">
        <v>489</v>
      </c>
      <c r="H4407" t="s">
        <v>474</v>
      </c>
      <c r="I4407" t="s">
        <v>540</v>
      </c>
      <c r="J4407">
        <v>479200000</v>
      </c>
      <c r="K4407">
        <v>382142951.12924355</v>
      </c>
    </row>
    <row r="4408" spans="1:11" x14ac:dyDescent="0.25">
      <c r="A4408">
        <v>1733</v>
      </c>
      <c r="B4408" t="s">
        <v>50</v>
      </c>
      <c r="C4408" t="s">
        <v>493</v>
      </c>
      <c r="D4408" t="s">
        <v>876</v>
      </c>
      <c r="E4408">
        <v>2017</v>
      </c>
      <c r="F4408" s="10">
        <v>43100</v>
      </c>
      <c r="G4408" t="s">
        <v>489</v>
      </c>
      <c r="H4408" t="s">
        <v>474</v>
      </c>
      <c r="I4408" t="s">
        <v>540</v>
      </c>
      <c r="J4408">
        <v>683800000</v>
      </c>
      <c r="K4408">
        <v>545303317.99285638</v>
      </c>
    </row>
    <row r="4409" spans="1:11" x14ac:dyDescent="0.25">
      <c r="A4409">
        <v>1733</v>
      </c>
      <c r="B4409" t="s">
        <v>50</v>
      </c>
      <c r="C4409" t="s">
        <v>493</v>
      </c>
      <c r="D4409" t="s">
        <v>593</v>
      </c>
      <c r="E4409">
        <v>2017</v>
      </c>
      <c r="F4409" s="10">
        <v>43100</v>
      </c>
      <c r="G4409" t="s">
        <v>489</v>
      </c>
      <c r="H4409" t="s">
        <v>474</v>
      </c>
      <c r="I4409" t="s">
        <v>540</v>
      </c>
      <c r="J4409">
        <v>1090400000</v>
      </c>
      <c r="K4409">
        <v>869550655.07372117</v>
      </c>
    </row>
    <row r="4410" spans="1:11" x14ac:dyDescent="0.25">
      <c r="A4410">
        <v>1733</v>
      </c>
      <c r="B4410" t="s">
        <v>50</v>
      </c>
      <c r="C4410" t="s">
        <v>493</v>
      </c>
      <c r="D4410" t="s">
        <v>456</v>
      </c>
      <c r="E4410">
        <v>2017</v>
      </c>
      <c r="F4410" s="10">
        <v>43100</v>
      </c>
      <c r="G4410" t="s">
        <v>489</v>
      </c>
      <c r="H4410" t="s">
        <v>474</v>
      </c>
      <c r="I4410" t="s">
        <v>540</v>
      </c>
      <c r="J4410">
        <v>877200000</v>
      </c>
      <c r="K4410">
        <v>699532130.07214618</v>
      </c>
    </row>
    <row r="4411" spans="1:11" x14ac:dyDescent="0.25">
      <c r="A4411">
        <v>1875</v>
      </c>
      <c r="B4411" t="s">
        <v>51</v>
      </c>
      <c r="C4411" t="s">
        <v>492</v>
      </c>
      <c r="D4411" t="s">
        <v>44</v>
      </c>
      <c r="E4411">
        <v>2017</v>
      </c>
      <c r="F4411" s="10">
        <v>43100</v>
      </c>
      <c r="G4411" t="s">
        <v>489</v>
      </c>
      <c r="H4411" t="s">
        <v>474</v>
      </c>
      <c r="I4411" t="s">
        <v>540</v>
      </c>
      <c r="J4411">
        <v>1180400000</v>
      </c>
      <c r="K4411">
        <v>941322077.44774437</v>
      </c>
    </row>
    <row r="4412" spans="1:11" x14ac:dyDescent="0.25">
      <c r="A4412">
        <v>1875</v>
      </c>
      <c r="B4412" t="s">
        <v>51</v>
      </c>
      <c r="C4412" t="s">
        <v>492</v>
      </c>
      <c r="D4412" t="s">
        <v>643</v>
      </c>
      <c r="E4412">
        <v>2017</v>
      </c>
      <c r="F4412" s="10">
        <v>43100</v>
      </c>
      <c r="G4412" t="s">
        <v>489</v>
      </c>
      <c r="H4412" t="s">
        <v>474</v>
      </c>
      <c r="I4412" t="s">
        <v>540</v>
      </c>
      <c r="J4412">
        <v>1620700000</v>
      </c>
      <c r="K4412">
        <v>1292443824.9064379</v>
      </c>
    </row>
    <row r="4413" spans="1:11" x14ac:dyDescent="0.25">
      <c r="A4413">
        <v>1875</v>
      </c>
      <c r="B4413" t="s">
        <v>51</v>
      </c>
      <c r="C4413" t="s">
        <v>492</v>
      </c>
      <c r="D4413" t="s">
        <v>275</v>
      </c>
      <c r="E4413">
        <v>2017</v>
      </c>
      <c r="F4413" s="10">
        <v>43100</v>
      </c>
      <c r="G4413" t="s">
        <v>489</v>
      </c>
      <c r="H4413" t="s">
        <v>474</v>
      </c>
      <c r="I4413" t="s">
        <v>540</v>
      </c>
      <c r="J4413">
        <v>680700000</v>
      </c>
      <c r="K4413">
        <v>542831191.22219551</v>
      </c>
    </row>
    <row r="4414" spans="1:11" x14ac:dyDescent="0.25">
      <c r="A4414">
        <v>1875</v>
      </c>
      <c r="B4414" t="s">
        <v>51</v>
      </c>
      <c r="C4414" t="s">
        <v>492</v>
      </c>
      <c r="D4414" t="s">
        <v>290</v>
      </c>
      <c r="E4414">
        <v>2017</v>
      </c>
      <c r="F4414" s="10">
        <v>43100</v>
      </c>
      <c r="G4414" t="s">
        <v>489</v>
      </c>
      <c r="H4414" t="s">
        <v>474</v>
      </c>
      <c r="I4414" t="s">
        <v>540</v>
      </c>
      <c r="J4414">
        <v>1004200000</v>
      </c>
      <c r="K4414">
        <v>800809581.64437902</v>
      </c>
    </row>
    <row r="4415" spans="1:11" x14ac:dyDescent="0.25">
      <c r="A4415">
        <v>1875</v>
      </c>
      <c r="B4415" t="s">
        <v>51</v>
      </c>
      <c r="C4415" t="s">
        <v>492</v>
      </c>
      <c r="D4415" t="s">
        <v>2171</v>
      </c>
      <c r="E4415">
        <v>2017</v>
      </c>
      <c r="F4415" s="10">
        <v>43100</v>
      </c>
      <c r="G4415" t="s">
        <v>489</v>
      </c>
      <c r="H4415" t="s">
        <v>474</v>
      </c>
      <c r="I4415" t="s">
        <v>540</v>
      </c>
      <c r="J4415">
        <v>2456200000</v>
      </c>
      <c r="K4415">
        <v>1958721862.6119535</v>
      </c>
    </row>
    <row r="4416" spans="1:11" x14ac:dyDescent="0.25">
      <c r="A4416">
        <v>1875</v>
      </c>
      <c r="B4416" t="s">
        <v>51</v>
      </c>
      <c r="C4416" t="s">
        <v>493</v>
      </c>
      <c r="D4416" t="s">
        <v>966</v>
      </c>
      <c r="E4416">
        <v>2017</v>
      </c>
      <c r="F4416" s="10">
        <v>43100</v>
      </c>
      <c r="G4416" t="s">
        <v>489</v>
      </c>
      <c r="H4416" t="s">
        <v>474</v>
      </c>
      <c r="I4416" t="s">
        <v>540</v>
      </c>
      <c r="J4416">
        <v>859800000</v>
      </c>
      <c r="K4416">
        <v>685656321.74650168</v>
      </c>
    </row>
    <row r="4417" spans="1:11" x14ac:dyDescent="0.25">
      <c r="A4417">
        <v>1875</v>
      </c>
      <c r="B4417" t="s">
        <v>51</v>
      </c>
      <c r="C4417" t="s">
        <v>493</v>
      </c>
      <c r="D4417" t="s">
        <v>2170</v>
      </c>
      <c r="E4417">
        <v>2017</v>
      </c>
      <c r="F4417" s="10">
        <v>43100</v>
      </c>
      <c r="G4417" t="s">
        <v>489</v>
      </c>
      <c r="H4417" t="s">
        <v>474</v>
      </c>
      <c r="I4417" t="s">
        <v>540</v>
      </c>
      <c r="J4417">
        <v>2528500000</v>
      </c>
      <c r="K4417">
        <v>2016378238.585752</v>
      </c>
    </row>
    <row r="4418" spans="1:11" x14ac:dyDescent="0.25">
      <c r="A4418">
        <v>1875</v>
      </c>
      <c r="B4418" t="s">
        <v>51</v>
      </c>
      <c r="C4418" t="s">
        <v>493</v>
      </c>
      <c r="D4418" t="s">
        <v>44</v>
      </c>
      <c r="E4418">
        <v>2017</v>
      </c>
      <c r="F4418" s="10">
        <v>43100</v>
      </c>
      <c r="G4418" t="s">
        <v>489</v>
      </c>
      <c r="H4418" t="s">
        <v>474</v>
      </c>
      <c r="I4418" t="s">
        <v>540</v>
      </c>
      <c r="J4418">
        <v>1180400000</v>
      </c>
      <c r="K4418">
        <v>941322077.44774437</v>
      </c>
    </row>
    <row r="4419" spans="1:11" x14ac:dyDescent="0.25">
      <c r="A4419">
        <v>1875</v>
      </c>
      <c r="B4419" t="s">
        <v>51</v>
      </c>
      <c r="C4419" t="s">
        <v>493</v>
      </c>
      <c r="D4419" t="s">
        <v>965</v>
      </c>
      <c r="E4419">
        <v>2017</v>
      </c>
      <c r="F4419" s="10">
        <v>43100</v>
      </c>
      <c r="G4419" t="s">
        <v>489</v>
      </c>
      <c r="H4419" t="s">
        <v>474</v>
      </c>
      <c r="I4419" t="s">
        <v>540</v>
      </c>
      <c r="J4419">
        <v>2373500000</v>
      </c>
      <c r="K4419">
        <v>1892771900.0527122</v>
      </c>
    </row>
    <row r="4420" spans="1:11" x14ac:dyDescent="0.25">
      <c r="A4420">
        <v>10111</v>
      </c>
      <c r="B4420" t="s">
        <v>3357</v>
      </c>
      <c r="C4420" t="s">
        <v>492</v>
      </c>
      <c r="D4420" t="s">
        <v>44</v>
      </c>
      <c r="E4420">
        <v>2017</v>
      </c>
      <c r="F4420" s="10">
        <v>43100</v>
      </c>
      <c r="G4420" t="s">
        <v>489</v>
      </c>
      <c r="H4420" t="s">
        <v>474</v>
      </c>
      <c r="I4420" t="s">
        <v>540</v>
      </c>
      <c r="J4420">
        <v>439618000</v>
      </c>
      <c r="K4420">
        <v>350577879.56914818</v>
      </c>
    </row>
    <row r="4421" spans="1:11" x14ac:dyDescent="0.25">
      <c r="A4421">
        <v>10111</v>
      </c>
      <c r="B4421" t="s">
        <v>3357</v>
      </c>
      <c r="C4421" t="s">
        <v>492</v>
      </c>
      <c r="D4421" t="s">
        <v>803</v>
      </c>
      <c r="E4421">
        <v>2017</v>
      </c>
      <c r="F4421" s="10">
        <v>43100</v>
      </c>
      <c r="G4421" t="s">
        <v>489</v>
      </c>
      <c r="H4421" t="s">
        <v>474</v>
      </c>
      <c r="I4421" t="s">
        <v>540</v>
      </c>
      <c r="J4421">
        <v>78961000</v>
      </c>
      <c r="K4421">
        <v>62968258.689724967</v>
      </c>
    </row>
    <row r="4422" spans="1:11" x14ac:dyDescent="0.25">
      <c r="A4422">
        <v>10111</v>
      </c>
      <c r="B4422" t="s">
        <v>3357</v>
      </c>
      <c r="C4422" t="s">
        <v>492</v>
      </c>
      <c r="D4422" t="s">
        <v>316</v>
      </c>
      <c r="E4422">
        <v>2017</v>
      </c>
      <c r="F4422" s="10">
        <v>43100</v>
      </c>
      <c r="G4422" t="s">
        <v>489</v>
      </c>
      <c r="H4422" t="s">
        <v>474</v>
      </c>
      <c r="I4422" t="s">
        <v>540</v>
      </c>
      <c r="J4422">
        <v>950559000</v>
      </c>
      <c r="K4422">
        <v>758033016.44921255</v>
      </c>
    </row>
    <row r="4423" spans="1:11" x14ac:dyDescent="0.25">
      <c r="A4423">
        <v>10111</v>
      </c>
      <c r="B4423" t="s">
        <v>3357</v>
      </c>
      <c r="C4423" t="s">
        <v>493</v>
      </c>
      <c r="D4423" t="s">
        <v>3365</v>
      </c>
      <c r="E4423">
        <v>2017</v>
      </c>
      <c r="F4423" s="10">
        <v>43100</v>
      </c>
      <c r="G4423" t="s">
        <v>489</v>
      </c>
      <c r="H4423" t="s">
        <v>474</v>
      </c>
      <c r="I4423" t="s">
        <v>540</v>
      </c>
      <c r="J4423">
        <v>0</v>
      </c>
      <c r="K4423">
        <v>0</v>
      </c>
    </row>
    <row r="4424" spans="1:11" x14ac:dyDescent="0.25">
      <c r="A4424">
        <v>10111</v>
      </c>
      <c r="B4424" t="s">
        <v>3357</v>
      </c>
      <c r="C4424" t="s">
        <v>493</v>
      </c>
      <c r="D4424" t="s">
        <v>3364</v>
      </c>
      <c r="E4424">
        <v>2017</v>
      </c>
      <c r="F4424" s="10">
        <v>43100</v>
      </c>
      <c r="G4424" t="s">
        <v>489</v>
      </c>
      <c r="H4424" t="s">
        <v>474</v>
      </c>
      <c r="I4424" t="s">
        <v>540</v>
      </c>
      <c r="J4424">
        <v>547830000</v>
      </c>
      <c r="K4424">
        <v>436872647.99067926</v>
      </c>
    </row>
    <row r="4425" spans="1:11" x14ac:dyDescent="0.25">
      <c r="A4425">
        <v>10111</v>
      </c>
      <c r="B4425" t="s">
        <v>3357</v>
      </c>
      <c r="C4425" t="s">
        <v>493</v>
      </c>
      <c r="D4425" t="s">
        <v>3362</v>
      </c>
      <c r="E4425">
        <v>2017</v>
      </c>
      <c r="F4425" s="10">
        <v>43100</v>
      </c>
      <c r="G4425" t="s">
        <v>489</v>
      </c>
      <c r="H4425" t="s">
        <v>474</v>
      </c>
      <c r="I4425" t="s">
        <v>540</v>
      </c>
      <c r="J4425">
        <v>500435000</v>
      </c>
      <c r="K4425">
        <v>399077019.50827008</v>
      </c>
    </row>
    <row r="4426" spans="1:11" x14ac:dyDescent="0.25">
      <c r="A4426">
        <v>10111</v>
      </c>
      <c r="B4426" t="s">
        <v>3357</v>
      </c>
      <c r="C4426" t="s">
        <v>493</v>
      </c>
      <c r="D4426" t="s">
        <v>3363</v>
      </c>
      <c r="E4426">
        <v>2017</v>
      </c>
      <c r="F4426" s="10">
        <v>43100</v>
      </c>
      <c r="G4426" t="s">
        <v>489</v>
      </c>
      <c r="H4426" t="s">
        <v>474</v>
      </c>
      <c r="I4426" t="s">
        <v>540</v>
      </c>
      <c r="J4426">
        <v>420873000</v>
      </c>
      <c r="K4426">
        <v>335629487.20913637</v>
      </c>
    </row>
    <row r="4427" spans="1:11" x14ac:dyDescent="0.25">
      <c r="A4427">
        <v>1345</v>
      </c>
      <c r="B4427" t="s">
        <v>45</v>
      </c>
      <c r="C4427" t="s">
        <v>492</v>
      </c>
      <c r="D4427" t="s">
        <v>44</v>
      </c>
      <c r="E4427">
        <v>2018</v>
      </c>
      <c r="F4427" s="10">
        <v>43281</v>
      </c>
      <c r="G4427" t="s">
        <v>489</v>
      </c>
      <c r="H4427" t="s">
        <v>474</v>
      </c>
      <c r="I4427" t="s">
        <v>540</v>
      </c>
      <c r="J4427">
        <v>20710390</v>
      </c>
      <c r="K4427">
        <v>15635391.941922897</v>
      </c>
    </row>
    <row r="4428" spans="1:11" x14ac:dyDescent="0.25">
      <c r="A4428">
        <v>1345</v>
      </c>
      <c r="B4428" t="s">
        <v>45</v>
      </c>
      <c r="C4428" t="s">
        <v>492</v>
      </c>
      <c r="D4428" t="s">
        <v>59</v>
      </c>
      <c r="E4428">
        <v>2018</v>
      </c>
      <c r="F4428" s="10">
        <v>43281</v>
      </c>
      <c r="G4428" t="s">
        <v>489</v>
      </c>
      <c r="H4428" t="s">
        <v>474</v>
      </c>
      <c r="I4428" t="s">
        <v>540</v>
      </c>
      <c r="J4428">
        <v>2444234</v>
      </c>
      <c r="K4428">
        <v>1845284.2552831683</v>
      </c>
    </row>
    <row r="4429" spans="1:11" x14ac:dyDescent="0.25">
      <c r="A4429">
        <v>1345</v>
      </c>
      <c r="B4429" t="s">
        <v>45</v>
      </c>
      <c r="C4429" t="s">
        <v>492</v>
      </c>
      <c r="D4429" t="s">
        <v>225</v>
      </c>
      <c r="E4429">
        <v>2018</v>
      </c>
      <c r="F4429" s="10">
        <v>43281</v>
      </c>
      <c r="G4429" t="s">
        <v>489</v>
      </c>
      <c r="H4429" t="s">
        <v>474</v>
      </c>
      <c r="I4429" t="s">
        <v>540</v>
      </c>
      <c r="J4429">
        <v>234824</v>
      </c>
      <c r="K4429">
        <v>177281.32002198425</v>
      </c>
    </row>
    <row r="4430" spans="1:11" x14ac:dyDescent="0.25">
      <c r="A4430">
        <v>1345</v>
      </c>
      <c r="B4430" t="s">
        <v>45</v>
      </c>
      <c r="C4430" t="s">
        <v>492</v>
      </c>
      <c r="D4430" t="s">
        <v>458</v>
      </c>
      <c r="E4430">
        <v>2018</v>
      </c>
      <c r="F4430" s="10">
        <v>43281</v>
      </c>
      <c r="G4430" t="s">
        <v>489</v>
      </c>
      <c r="H4430" t="s">
        <v>474</v>
      </c>
      <c r="I4430" t="s">
        <v>540</v>
      </c>
      <c r="J4430">
        <v>2411171</v>
      </c>
      <c r="K4430">
        <v>1820323.2109099913</v>
      </c>
    </row>
    <row r="4431" spans="1:11" x14ac:dyDescent="0.25">
      <c r="A4431">
        <v>1345</v>
      </c>
      <c r="B4431" t="s">
        <v>45</v>
      </c>
      <c r="C4431" t="s">
        <v>492</v>
      </c>
      <c r="D4431" t="s">
        <v>256</v>
      </c>
      <c r="E4431">
        <v>2018</v>
      </c>
      <c r="F4431" s="10">
        <v>43281</v>
      </c>
      <c r="G4431" t="s">
        <v>489</v>
      </c>
      <c r="H4431" t="s">
        <v>474</v>
      </c>
      <c r="I4431" t="s">
        <v>540</v>
      </c>
      <c r="J4431">
        <v>1576569</v>
      </c>
      <c r="K4431">
        <v>1190237.0857567356</v>
      </c>
    </row>
    <row r="4432" spans="1:11" x14ac:dyDescent="0.25">
      <c r="A4432">
        <v>1345</v>
      </c>
      <c r="B4432" t="s">
        <v>45</v>
      </c>
      <c r="C4432" t="s">
        <v>492</v>
      </c>
      <c r="D4432" t="s">
        <v>267</v>
      </c>
      <c r="E4432">
        <v>2018</v>
      </c>
      <c r="F4432" s="10">
        <v>43281</v>
      </c>
      <c r="G4432" t="s">
        <v>489</v>
      </c>
      <c r="H4432" t="s">
        <v>474</v>
      </c>
      <c r="I4432" t="s">
        <v>540</v>
      </c>
      <c r="J4432">
        <v>1742216</v>
      </c>
      <c r="K4432">
        <v>1315292.9523533427</v>
      </c>
    </row>
    <row r="4433" spans="1:11" x14ac:dyDescent="0.25">
      <c r="A4433">
        <v>1345</v>
      </c>
      <c r="B4433" t="s">
        <v>45</v>
      </c>
      <c r="C4433" t="s">
        <v>492</v>
      </c>
      <c r="D4433" t="s">
        <v>287</v>
      </c>
      <c r="E4433">
        <v>2018</v>
      </c>
      <c r="F4433" s="10">
        <v>43281</v>
      </c>
      <c r="G4433" t="s">
        <v>489</v>
      </c>
      <c r="H4433" t="s">
        <v>474</v>
      </c>
      <c r="I4433" t="s">
        <v>540</v>
      </c>
      <c r="J4433">
        <v>281196</v>
      </c>
      <c r="K4433">
        <v>212290.04729031908</v>
      </c>
    </row>
    <row r="4434" spans="1:11" x14ac:dyDescent="0.25">
      <c r="A4434">
        <v>1345</v>
      </c>
      <c r="B4434" t="s">
        <v>45</v>
      </c>
      <c r="C4434" t="s">
        <v>492</v>
      </c>
      <c r="D4434" t="s">
        <v>316</v>
      </c>
      <c r="E4434">
        <v>2018</v>
      </c>
      <c r="F4434" s="10">
        <v>43281</v>
      </c>
      <c r="G4434" t="s">
        <v>489</v>
      </c>
      <c r="H4434" t="s">
        <v>474</v>
      </c>
      <c r="I4434" t="s">
        <v>540</v>
      </c>
      <c r="J4434">
        <v>70267525</v>
      </c>
      <c r="K4434">
        <v>53048749.64517162</v>
      </c>
    </row>
    <row r="4435" spans="1:11" x14ac:dyDescent="0.25">
      <c r="A4435">
        <v>1345</v>
      </c>
      <c r="B4435" t="s">
        <v>45</v>
      </c>
      <c r="C4435" t="s">
        <v>493</v>
      </c>
      <c r="D4435" t="s">
        <v>1233</v>
      </c>
      <c r="E4435">
        <v>2018</v>
      </c>
      <c r="F4435" s="10">
        <v>43281</v>
      </c>
      <c r="G4435" t="s">
        <v>489</v>
      </c>
      <c r="H4435" t="s">
        <v>474</v>
      </c>
      <c r="I4435" t="s">
        <v>540</v>
      </c>
    </row>
    <row r="4436" spans="1:11" x14ac:dyDescent="0.25">
      <c r="A4436">
        <v>1345</v>
      </c>
      <c r="B4436" t="s">
        <v>45</v>
      </c>
      <c r="C4436" t="s">
        <v>493</v>
      </c>
      <c r="D4436" t="s">
        <v>598</v>
      </c>
      <c r="E4436">
        <v>2018</v>
      </c>
      <c r="F4436" s="10">
        <v>43281</v>
      </c>
      <c r="G4436" t="s">
        <v>489</v>
      </c>
      <c r="H4436" t="s">
        <v>474</v>
      </c>
      <c r="I4436" t="s">
        <v>540</v>
      </c>
      <c r="J4436">
        <v>35907528</v>
      </c>
      <c r="K4436">
        <v>27108532.188219093</v>
      </c>
    </row>
    <row r="4437" spans="1:11" x14ac:dyDescent="0.25">
      <c r="A4437">
        <v>1345</v>
      </c>
      <c r="B4437" t="s">
        <v>45</v>
      </c>
      <c r="C4437" t="s">
        <v>493</v>
      </c>
      <c r="D4437" t="s">
        <v>596</v>
      </c>
      <c r="E4437">
        <v>2018</v>
      </c>
      <c r="F4437" s="10">
        <v>43281</v>
      </c>
      <c r="G4437" t="s">
        <v>489</v>
      </c>
      <c r="H4437" t="s">
        <v>474</v>
      </c>
      <c r="I4437" t="s">
        <v>540</v>
      </c>
      <c r="J4437">
        <v>29828139</v>
      </c>
      <c r="K4437">
        <v>22518873.095251039</v>
      </c>
    </row>
    <row r="4438" spans="1:11" x14ac:dyDescent="0.25">
      <c r="A4438">
        <v>1345</v>
      </c>
      <c r="B4438" t="s">
        <v>45</v>
      </c>
      <c r="C4438" t="s">
        <v>493</v>
      </c>
      <c r="D4438" t="s">
        <v>597</v>
      </c>
      <c r="E4438">
        <v>2018</v>
      </c>
      <c r="F4438" s="10">
        <v>43281</v>
      </c>
      <c r="G4438" t="s">
        <v>489</v>
      </c>
      <c r="H4438" t="s">
        <v>474</v>
      </c>
      <c r="I4438" t="s">
        <v>540</v>
      </c>
    </row>
    <row r="4439" spans="1:11" x14ac:dyDescent="0.25">
      <c r="A4439">
        <v>1345</v>
      </c>
      <c r="B4439" t="s">
        <v>45</v>
      </c>
      <c r="C4439" t="s">
        <v>493</v>
      </c>
      <c r="D4439" t="s">
        <v>3429</v>
      </c>
      <c r="E4439">
        <v>2018</v>
      </c>
      <c r="F4439" s="10">
        <v>43281</v>
      </c>
      <c r="G4439" t="s">
        <v>489</v>
      </c>
      <c r="H4439" t="s">
        <v>474</v>
      </c>
      <c r="I4439" t="s">
        <v>540</v>
      </c>
      <c r="J4439">
        <v>33932458</v>
      </c>
      <c r="K4439">
        <v>25617445.175239924</v>
      </c>
    </row>
    <row r="4440" spans="1:11" x14ac:dyDescent="0.25">
      <c r="A4440">
        <v>1345</v>
      </c>
      <c r="B4440" t="s">
        <v>45</v>
      </c>
      <c r="C4440" t="s">
        <v>493</v>
      </c>
      <c r="D4440" t="s">
        <v>1232</v>
      </c>
      <c r="E4440">
        <v>2018</v>
      </c>
      <c r="F4440" s="10">
        <v>43281</v>
      </c>
      <c r="G4440" t="s">
        <v>489</v>
      </c>
      <c r="H4440" t="s">
        <v>474</v>
      </c>
      <c r="I4440" t="s">
        <v>540</v>
      </c>
    </row>
    <row r="4441" spans="1:11" x14ac:dyDescent="0.25">
      <c r="A4441">
        <v>8083</v>
      </c>
      <c r="B4441" t="s">
        <v>282</v>
      </c>
      <c r="C4441" t="s">
        <v>492</v>
      </c>
      <c r="D4441" t="s">
        <v>33</v>
      </c>
      <c r="E4441">
        <v>2014</v>
      </c>
      <c r="F4441" s="10">
        <v>42004</v>
      </c>
      <c r="G4441" t="s">
        <v>489</v>
      </c>
      <c r="H4441" t="s">
        <v>474</v>
      </c>
      <c r="I4441" t="s">
        <v>541</v>
      </c>
      <c r="J4441">
        <v>148500000</v>
      </c>
      <c r="K4441">
        <v>149945020.15927494</v>
      </c>
    </row>
    <row r="4442" spans="1:11" x14ac:dyDescent="0.25">
      <c r="A4442">
        <v>8083</v>
      </c>
      <c r="B4442" t="s">
        <v>282</v>
      </c>
      <c r="C4442" t="s">
        <v>492</v>
      </c>
      <c r="D4442" t="s">
        <v>59</v>
      </c>
      <c r="E4442">
        <v>2014</v>
      </c>
      <c r="F4442" s="10">
        <v>42004</v>
      </c>
      <c r="G4442" t="s">
        <v>489</v>
      </c>
      <c r="H4442" t="s">
        <v>474</v>
      </c>
      <c r="I4442" t="s">
        <v>541</v>
      </c>
      <c r="J4442">
        <v>319700000</v>
      </c>
      <c r="K4442">
        <v>322810928.92202151</v>
      </c>
    </row>
    <row r="4443" spans="1:11" x14ac:dyDescent="0.25">
      <c r="A4443">
        <v>8083</v>
      </c>
      <c r="B4443" t="s">
        <v>282</v>
      </c>
      <c r="C4443" t="s">
        <v>492</v>
      </c>
      <c r="D4443" t="s">
        <v>113</v>
      </c>
      <c r="E4443">
        <v>2014</v>
      </c>
      <c r="F4443" s="10">
        <v>42004</v>
      </c>
      <c r="G4443" t="s">
        <v>489</v>
      </c>
      <c r="H4443" t="s">
        <v>474</v>
      </c>
      <c r="I4443" t="s">
        <v>541</v>
      </c>
      <c r="J4443">
        <v>159200000</v>
      </c>
      <c r="K4443">
        <v>160749139.45694658</v>
      </c>
    </row>
    <row r="4444" spans="1:11" x14ac:dyDescent="0.25">
      <c r="A4444">
        <v>8083</v>
      </c>
      <c r="B4444" t="s">
        <v>282</v>
      </c>
      <c r="C4444" t="s">
        <v>492</v>
      </c>
      <c r="D4444" t="s">
        <v>968</v>
      </c>
      <c r="E4444">
        <v>2014</v>
      </c>
      <c r="F4444" s="10">
        <v>42004</v>
      </c>
      <c r="G4444" t="s">
        <v>489</v>
      </c>
      <c r="H4444" t="s">
        <v>474</v>
      </c>
      <c r="I4444" t="s">
        <v>541</v>
      </c>
      <c r="J4444">
        <v>215800000</v>
      </c>
      <c r="K4444">
        <v>217899901.34930325</v>
      </c>
    </row>
    <row r="4445" spans="1:11" x14ac:dyDescent="0.25">
      <c r="A4445">
        <v>8083</v>
      </c>
      <c r="B4445" t="s">
        <v>282</v>
      </c>
      <c r="C4445" t="s">
        <v>492</v>
      </c>
      <c r="D4445" t="s">
        <v>138</v>
      </c>
      <c r="E4445">
        <v>2014</v>
      </c>
      <c r="F4445" s="10">
        <v>42004</v>
      </c>
      <c r="G4445" t="s">
        <v>489</v>
      </c>
      <c r="H4445" t="s">
        <v>474</v>
      </c>
      <c r="I4445" t="s">
        <v>541</v>
      </c>
      <c r="J4445">
        <v>70000000</v>
      </c>
      <c r="K4445">
        <v>70681154.283833295</v>
      </c>
    </row>
    <row r="4446" spans="1:11" x14ac:dyDescent="0.25">
      <c r="A4446">
        <v>8083</v>
      </c>
      <c r="B4446" t="s">
        <v>282</v>
      </c>
      <c r="C4446" t="s">
        <v>492</v>
      </c>
      <c r="D4446" t="s">
        <v>279</v>
      </c>
      <c r="E4446">
        <v>2014</v>
      </c>
      <c r="F4446" s="10">
        <v>42004</v>
      </c>
      <c r="G4446" t="s">
        <v>489</v>
      </c>
      <c r="H4446" t="s">
        <v>474</v>
      </c>
      <c r="I4446" t="s">
        <v>541</v>
      </c>
      <c r="J4446">
        <v>26100000</v>
      </c>
      <c r="K4446">
        <v>26353973.240114987</v>
      </c>
    </row>
    <row r="4447" spans="1:11" x14ac:dyDescent="0.25">
      <c r="A4447">
        <v>8083</v>
      </c>
      <c r="B4447" t="s">
        <v>282</v>
      </c>
      <c r="C4447" t="s">
        <v>492</v>
      </c>
      <c r="D4447" t="s">
        <v>967</v>
      </c>
      <c r="E4447">
        <v>2014</v>
      </c>
      <c r="F4447" s="10">
        <v>42004</v>
      </c>
      <c r="G4447" t="s">
        <v>489</v>
      </c>
      <c r="H4447" t="s">
        <v>474</v>
      </c>
      <c r="I4447" t="s">
        <v>541</v>
      </c>
      <c r="J4447">
        <v>746400000</v>
      </c>
      <c r="K4447">
        <v>753663050.82075965</v>
      </c>
    </row>
    <row r="4448" spans="1:11" x14ac:dyDescent="0.25">
      <c r="A4448">
        <v>8083</v>
      </c>
      <c r="B4448" t="s">
        <v>282</v>
      </c>
      <c r="C4448" t="s">
        <v>493</v>
      </c>
      <c r="D4448" t="s">
        <v>945</v>
      </c>
      <c r="E4448">
        <v>2014</v>
      </c>
      <c r="F4448" s="10">
        <v>42004</v>
      </c>
      <c r="G4448" t="s">
        <v>489</v>
      </c>
      <c r="H4448" t="s">
        <v>474</v>
      </c>
      <c r="I4448" t="s">
        <v>541</v>
      </c>
      <c r="J4448">
        <v>-8900000</v>
      </c>
      <c r="K4448">
        <v>-8986603.9018016625</v>
      </c>
    </row>
    <row r="4449" spans="1:11" x14ac:dyDescent="0.25">
      <c r="A4449">
        <v>8083</v>
      </c>
      <c r="B4449" t="s">
        <v>282</v>
      </c>
      <c r="C4449" t="s">
        <v>493</v>
      </c>
      <c r="D4449" t="s">
        <v>943</v>
      </c>
      <c r="E4449">
        <v>2014</v>
      </c>
      <c r="F4449" s="10">
        <v>42004</v>
      </c>
      <c r="G4449" t="s">
        <v>489</v>
      </c>
      <c r="H4449" t="s">
        <v>474</v>
      </c>
      <c r="I4449" t="s">
        <v>541</v>
      </c>
      <c r="J4449">
        <v>741500000</v>
      </c>
      <c r="K4449">
        <v>748715370.02089131</v>
      </c>
    </row>
    <row r="4450" spans="1:11" x14ac:dyDescent="0.25">
      <c r="A4450">
        <v>8083</v>
      </c>
      <c r="B4450" t="s">
        <v>282</v>
      </c>
      <c r="C4450" t="s">
        <v>493</v>
      </c>
      <c r="D4450" t="s">
        <v>942</v>
      </c>
      <c r="E4450">
        <v>2014</v>
      </c>
      <c r="F4450" s="10">
        <v>42004</v>
      </c>
      <c r="G4450" t="s">
        <v>489</v>
      </c>
      <c r="H4450" t="s">
        <v>474</v>
      </c>
      <c r="I4450" t="s">
        <v>541</v>
      </c>
      <c r="J4450">
        <v>1754900000</v>
      </c>
      <c r="K4450">
        <v>1771976537.8957009</v>
      </c>
    </row>
    <row r="4451" spans="1:11" x14ac:dyDescent="0.25">
      <c r="A4451">
        <v>8083</v>
      </c>
      <c r="B4451" t="s">
        <v>282</v>
      </c>
      <c r="C4451" t="s">
        <v>493</v>
      </c>
      <c r="D4451" t="s">
        <v>944</v>
      </c>
      <c r="E4451">
        <v>2014</v>
      </c>
      <c r="F4451" s="10">
        <v>42004</v>
      </c>
      <c r="G4451" t="s">
        <v>489</v>
      </c>
      <c r="H4451" t="s">
        <v>474</v>
      </c>
      <c r="I4451" t="s">
        <v>541</v>
      </c>
      <c r="J4451">
        <v>724600000</v>
      </c>
      <c r="K4451">
        <v>731650919.915223</v>
      </c>
    </row>
    <row r="4452" spans="1:11" x14ac:dyDescent="0.25">
      <c r="A4452">
        <v>8083</v>
      </c>
      <c r="B4452" t="s">
        <v>282</v>
      </c>
      <c r="C4452" t="s">
        <v>492</v>
      </c>
      <c r="D4452" t="s">
        <v>33</v>
      </c>
      <c r="E4452">
        <v>2015</v>
      </c>
      <c r="F4452" s="10">
        <v>42369</v>
      </c>
      <c r="G4452" t="s">
        <v>489</v>
      </c>
      <c r="H4452" t="s">
        <v>474</v>
      </c>
      <c r="I4452" t="s">
        <v>541</v>
      </c>
      <c r="J4452">
        <v>89900000</v>
      </c>
      <c r="K4452">
        <v>90331422.875654131</v>
      </c>
    </row>
    <row r="4453" spans="1:11" x14ac:dyDescent="0.25">
      <c r="A4453">
        <v>8083</v>
      </c>
      <c r="B4453" t="s">
        <v>282</v>
      </c>
      <c r="C4453" t="s">
        <v>492</v>
      </c>
      <c r="D4453" t="s">
        <v>59</v>
      </c>
      <c r="E4453">
        <v>2015</v>
      </c>
      <c r="F4453" s="10">
        <v>42369</v>
      </c>
      <c r="G4453" t="s">
        <v>489</v>
      </c>
      <c r="H4453" t="s">
        <v>474</v>
      </c>
      <c r="I4453" t="s">
        <v>541</v>
      </c>
      <c r="J4453">
        <v>236200000</v>
      </c>
      <c r="K4453">
        <v>237333504.81901562</v>
      </c>
    </row>
    <row r="4454" spans="1:11" x14ac:dyDescent="0.25">
      <c r="A4454">
        <v>8083</v>
      </c>
      <c r="B4454" t="s">
        <v>282</v>
      </c>
      <c r="C4454" t="s">
        <v>492</v>
      </c>
      <c r="D4454" t="s">
        <v>113</v>
      </c>
      <c r="E4454">
        <v>2015</v>
      </c>
      <c r="F4454" s="10">
        <v>42369</v>
      </c>
      <c r="G4454" t="s">
        <v>489</v>
      </c>
      <c r="H4454" t="s">
        <v>474</v>
      </c>
      <c r="I4454" t="s">
        <v>541</v>
      </c>
      <c r="J4454">
        <v>160700000</v>
      </c>
      <c r="K4454">
        <v>161471186.3861804</v>
      </c>
    </row>
    <row r="4455" spans="1:11" x14ac:dyDescent="0.25">
      <c r="A4455">
        <v>8083</v>
      </c>
      <c r="B4455" t="s">
        <v>282</v>
      </c>
      <c r="C4455" t="s">
        <v>492</v>
      </c>
      <c r="D4455" t="s">
        <v>968</v>
      </c>
      <c r="E4455">
        <v>2015</v>
      </c>
      <c r="F4455" s="10">
        <v>42369</v>
      </c>
      <c r="G4455" t="s">
        <v>489</v>
      </c>
      <c r="H4455" t="s">
        <v>474</v>
      </c>
      <c r="I4455" t="s">
        <v>541</v>
      </c>
      <c r="J4455">
        <v>191200000</v>
      </c>
      <c r="K4455">
        <v>192117553.43520653</v>
      </c>
    </row>
    <row r="4456" spans="1:11" x14ac:dyDescent="0.25">
      <c r="A4456">
        <v>8083</v>
      </c>
      <c r="B4456" t="s">
        <v>282</v>
      </c>
      <c r="C4456" t="s">
        <v>492</v>
      </c>
      <c r="D4456" t="s">
        <v>138</v>
      </c>
      <c r="E4456">
        <v>2015</v>
      </c>
      <c r="F4456" s="10">
        <v>42369</v>
      </c>
      <c r="G4456" t="s">
        <v>489</v>
      </c>
      <c r="H4456" t="s">
        <v>474</v>
      </c>
      <c r="I4456" t="s">
        <v>541</v>
      </c>
      <c r="J4456">
        <v>51600000</v>
      </c>
      <c r="K4456">
        <v>51847624.253434405</v>
      </c>
    </row>
    <row r="4457" spans="1:11" x14ac:dyDescent="0.25">
      <c r="A4457">
        <v>8083</v>
      </c>
      <c r="B4457" t="s">
        <v>282</v>
      </c>
      <c r="C4457" t="s">
        <v>492</v>
      </c>
      <c r="D4457" t="s">
        <v>279</v>
      </c>
      <c r="E4457">
        <v>2015</v>
      </c>
      <c r="F4457" s="10">
        <v>42369</v>
      </c>
      <c r="G4457" t="s">
        <v>489</v>
      </c>
      <c r="H4457" t="s">
        <v>474</v>
      </c>
      <c r="I4457" t="s">
        <v>541</v>
      </c>
      <c r="J4457">
        <v>19400000</v>
      </c>
      <c r="K4457">
        <v>19493099.041019913</v>
      </c>
    </row>
    <row r="4458" spans="1:11" x14ac:dyDescent="0.25">
      <c r="A4458">
        <v>8083</v>
      </c>
      <c r="B4458" t="s">
        <v>282</v>
      </c>
      <c r="C4458" t="s">
        <v>492</v>
      </c>
      <c r="D4458" t="s">
        <v>967</v>
      </c>
      <c r="E4458">
        <v>2015</v>
      </c>
      <c r="F4458" s="10">
        <v>42369</v>
      </c>
      <c r="G4458" t="s">
        <v>489</v>
      </c>
      <c r="H4458" t="s">
        <v>474</v>
      </c>
      <c r="I4458" t="s">
        <v>541</v>
      </c>
      <c r="J4458">
        <v>778000000</v>
      </c>
      <c r="K4458">
        <v>781733559.48007679</v>
      </c>
    </row>
    <row r="4459" spans="1:11" x14ac:dyDescent="0.25">
      <c r="A4459">
        <v>8083</v>
      </c>
      <c r="B4459" t="s">
        <v>282</v>
      </c>
      <c r="C4459" t="s">
        <v>493</v>
      </c>
      <c r="D4459" t="s">
        <v>945</v>
      </c>
      <c r="E4459">
        <v>2015</v>
      </c>
      <c r="F4459" s="10">
        <v>42369</v>
      </c>
      <c r="G4459" t="s">
        <v>489</v>
      </c>
      <c r="H4459" t="s">
        <v>474</v>
      </c>
      <c r="I4459" t="s">
        <v>541</v>
      </c>
      <c r="J4459">
        <v>-12800000</v>
      </c>
      <c r="K4459">
        <v>-12861426.171394581</v>
      </c>
    </row>
    <row r="4460" spans="1:11" x14ac:dyDescent="0.25">
      <c r="A4460">
        <v>8083</v>
      </c>
      <c r="B4460" t="s">
        <v>282</v>
      </c>
      <c r="C4460" t="s">
        <v>493</v>
      </c>
      <c r="D4460" t="s">
        <v>943</v>
      </c>
      <c r="E4460">
        <v>2015</v>
      </c>
      <c r="F4460" s="10">
        <v>42369</v>
      </c>
      <c r="G4460" t="s">
        <v>489</v>
      </c>
      <c r="H4460" t="s">
        <v>474</v>
      </c>
      <c r="I4460" t="s">
        <v>541</v>
      </c>
      <c r="J4460">
        <v>669600000</v>
      </c>
      <c r="K4460">
        <v>672813356.591079</v>
      </c>
    </row>
    <row r="4461" spans="1:11" x14ac:dyDescent="0.25">
      <c r="A4461">
        <v>8083</v>
      </c>
      <c r="B4461" t="s">
        <v>282</v>
      </c>
      <c r="C4461" t="s">
        <v>493</v>
      </c>
      <c r="D4461" t="s">
        <v>942</v>
      </c>
      <c r="E4461">
        <v>2015</v>
      </c>
      <c r="F4461" s="10">
        <v>42369</v>
      </c>
      <c r="G4461" t="s">
        <v>489</v>
      </c>
      <c r="H4461" t="s">
        <v>474</v>
      </c>
      <c r="I4461" t="s">
        <v>541</v>
      </c>
      <c r="J4461">
        <v>1621000000</v>
      </c>
      <c r="K4461">
        <v>1628779048.7367668</v>
      </c>
    </row>
    <row r="4462" spans="1:11" x14ac:dyDescent="0.25">
      <c r="A4462">
        <v>8083</v>
      </c>
      <c r="B4462" t="s">
        <v>282</v>
      </c>
      <c r="C4462" t="s">
        <v>493</v>
      </c>
      <c r="D4462" t="s">
        <v>944</v>
      </c>
      <c r="E4462">
        <v>2015</v>
      </c>
      <c r="F4462" s="10">
        <v>42369</v>
      </c>
      <c r="G4462" t="s">
        <v>489</v>
      </c>
      <c r="H4462" t="s">
        <v>474</v>
      </c>
      <c r="I4462" t="s">
        <v>541</v>
      </c>
      <c r="J4462">
        <v>693200000</v>
      </c>
      <c r="K4462">
        <v>696526611.0945878</v>
      </c>
    </row>
    <row r="4463" spans="1:11" x14ac:dyDescent="0.25">
      <c r="A4463">
        <v>8083</v>
      </c>
      <c r="B4463" t="s">
        <v>282</v>
      </c>
      <c r="C4463" t="s">
        <v>492</v>
      </c>
      <c r="D4463" t="s">
        <v>33</v>
      </c>
      <c r="E4463">
        <v>2016</v>
      </c>
      <c r="F4463" s="10">
        <v>42735</v>
      </c>
      <c r="G4463" t="s">
        <v>489</v>
      </c>
      <c r="H4463" t="s">
        <v>474</v>
      </c>
      <c r="I4463" t="s">
        <v>541</v>
      </c>
      <c r="J4463">
        <v>101300000</v>
      </c>
      <c r="K4463">
        <v>99432264.346515074</v>
      </c>
    </row>
    <row r="4464" spans="1:11" x14ac:dyDescent="0.25">
      <c r="A4464">
        <v>8083</v>
      </c>
      <c r="B4464" t="s">
        <v>282</v>
      </c>
      <c r="C4464" t="s">
        <v>492</v>
      </c>
      <c r="D4464" t="s">
        <v>59</v>
      </c>
      <c r="E4464">
        <v>2016</v>
      </c>
      <c r="F4464" s="10">
        <v>42735</v>
      </c>
      <c r="G4464" t="s">
        <v>489</v>
      </c>
      <c r="H4464" t="s">
        <v>474</v>
      </c>
      <c r="I4464" t="s">
        <v>541</v>
      </c>
      <c r="J4464">
        <v>206400000</v>
      </c>
      <c r="K4464">
        <v>202594465.55894086</v>
      </c>
    </row>
    <row r="4465" spans="1:11" x14ac:dyDescent="0.25">
      <c r="A4465">
        <v>8083</v>
      </c>
      <c r="B4465" t="s">
        <v>282</v>
      </c>
      <c r="C4465" t="s">
        <v>492</v>
      </c>
      <c r="D4465" t="s">
        <v>113</v>
      </c>
      <c r="E4465">
        <v>2016</v>
      </c>
      <c r="F4465" s="10">
        <v>42735</v>
      </c>
      <c r="G4465" t="s">
        <v>489</v>
      </c>
      <c r="H4465" t="s">
        <v>474</v>
      </c>
      <c r="I4465" t="s">
        <v>541</v>
      </c>
      <c r="J4465">
        <v>199100000</v>
      </c>
      <c r="K4465">
        <v>195429060.52705973</v>
      </c>
    </row>
    <row r="4466" spans="1:11" x14ac:dyDescent="0.25">
      <c r="A4466">
        <v>8083</v>
      </c>
      <c r="B4466" t="s">
        <v>282</v>
      </c>
      <c r="C4466" t="s">
        <v>492</v>
      </c>
      <c r="D4466" t="s">
        <v>968</v>
      </c>
      <c r="E4466">
        <v>2016</v>
      </c>
      <c r="F4466" s="10">
        <v>42735</v>
      </c>
      <c r="G4466" t="s">
        <v>489</v>
      </c>
      <c r="H4466" t="s">
        <v>474</v>
      </c>
      <c r="I4466" t="s">
        <v>541</v>
      </c>
      <c r="J4466">
        <v>143900000</v>
      </c>
      <c r="K4466">
        <v>141246819.73804066</v>
      </c>
    </row>
    <row r="4467" spans="1:11" x14ac:dyDescent="0.25">
      <c r="A4467">
        <v>8083</v>
      </c>
      <c r="B4467" t="s">
        <v>282</v>
      </c>
      <c r="C4467" t="s">
        <v>492</v>
      </c>
      <c r="D4467" t="s">
        <v>138</v>
      </c>
      <c r="E4467">
        <v>2016</v>
      </c>
      <c r="F4467" s="10">
        <v>42735</v>
      </c>
      <c r="G4467" t="s">
        <v>489</v>
      </c>
      <c r="H4467" t="s">
        <v>474</v>
      </c>
      <c r="I4467" t="s">
        <v>541</v>
      </c>
      <c r="J4467">
        <v>49900000</v>
      </c>
      <c r="K4467">
        <v>48979960.423406735</v>
      </c>
    </row>
    <row r="4468" spans="1:11" x14ac:dyDescent="0.25">
      <c r="A4468">
        <v>8083</v>
      </c>
      <c r="B4468" t="s">
        <v>282</v>
      </c>
      <c r="C4468" t="s">
        <v>492</v>
      </c>
      <c r="D4468" t="s">
        <v>279</v>
      </c>
      <c r="E4468">
        <v>2016</v>
      </c>
      <c r="F4468" s="10">
        <v>42735</v>
      </c>
      <c r="G4468" t="s">
        <v>489</v>
      </c>
      <c r="H4468" t="s">
        <v>474</v>
      </c>
      <c r="I4468" t="s">
        <v>541</v>
      </c>
      <c r="J4468">
        <v>22700000</v>
      </c>
      <c r="K4468">
        <v>22281464.962150957</v>
      </c>
    </row>
    <row r="4469" spans="1:11" x14ac:dyDescent="0.25">
      <c r="A4469">
        <v>8083</v>
      </c>
      <c r="B4469" t="s">
        <v>282</v>
      </c>
      <c r="C4469" t="s">
        <v>492</v>
      </c>
      <c r="D4469" t="s">
        <v>967</v>
      </c>
      <c r="E4469">
        <v>2016</v>
      </c>
      <c r="F4469" s="10">
        <v>42735</v>
      </c>
      <c r="G4469" t="s">
        <v>489</v>
      </c>
      <c r="H4469" t="s">
        <v>474</v>
      </c>
      <c r="I4469" t="s">
        <v>541</v>
      </c>
      <c r="J4469">
        <v>735900000</v>
      </c>
      <c r="K4469">
        <v>722331720.95360756</v>
      </c>
    </row>
    <row r="4470" spans="1:11" x14ac:dyDescent="0.25">
      <c r="A4470">
        <v>8083</v>
      </c>
      <c r="B4470" t="s">
        <v>282</v>
      </c>
      <c r="C4470" t="s">
        <v>493</v>
      </c>
      <c r="D4470" t="s">
        <v>945</v>
      </c>
      <c r="E4470">
        <v>2016</v>
      </c>
      <c r="F4470" s="10">
        <v>42735</v>
      </c>
      <c r="G4470" t="s">
        <v>489</v>
      </c>
      <c r="H4470" t="s">
        <v>474</v>
      </c>
      <c r="I4470" t="s">
        <v>541</v>
      </c>
      <c r="J4470">
        <v>-11700000</v>
      </c>
      <c r="K4470">
        <v>-11484279.297672519</v>
      </c>
    </row>
    <row r="4471" spans="1:11" x14ac:dyDescent="0.25">
      <c r="A4471">
        <v>8083</v>
      </c>
      <c r="B4471" t="s">
        <v>282</v>
      </c>
      <c r="C4471" t="s">
        <v>493</v>
      </c>
      <c r="D4471" t="s">
        <v>943</v>
      </c>
      <c r="E4471">
        <v>2016</v>
      </c>
      <c r="F4471" s="10">
        <v>42735</v>
      </c>
      <c r="G4471" t="s">
        <v>489</v>
      </c>
      <c r="H4471" t="s">
        <v>474</v>
      </c>
      <c r="I4471" t="s">
        <v>541</v>
      </c>
      <c r="J4471">
        <v>718100000</v>
      </c>
      <c r="K4471">
        <v>704859911.42381513</v>
      </c>
    </row>
    <row r="4472" spans="1:11" x14ac:dyDescent="0.25">
      <c r="A4472">
        <v>8083</v>
      </c>
      <c r="B4472" t="s">
        <v>282</v>
      </c>
      <c r="C4472" t="s">
        <v>493</v>
      </c>
      <c r="D4472" t="s">
        <v>942</v>
      </c>
      <c r="E4472">
        <v>2016</v>
      </c>
      <c r="F4472" s="10">
        <v>42735</v>
      </c>
      <c r="G4472" t="s">
        <v>489</v>
      </c>
      <c r="H4472" t="s">
        <v>474</v>
      </c>
      <c r="I4472" t="s">
        <v>541</v>
      </c>
      <c r="J4472">
        <v>1503500000</v>
      </c>
      <c r="K4472">
        <v>1475778967.8675756</v>
      </c>
    </row>
    <row r="4473" spans="1:11" x14ac:dyDescent="0.25">
      <c r="A4473">
        <v>8083</v>
      </c>
      <c r="B4473" t="s">
        <v>282</v>
      </c>
      <c r="C4473" t="s">
        <v>493</v>
      </c>
      <c r="D4473" t="s">
        <v>944</v>
      </c>
      <c r="E4473">
        <v>2016</v>
      </c>
      <c r="F4473" s="10">
        <v>42735</v>
      </c>
      <c r="G4473" t="s">
        <v>489</v>
      </c>
      <c r="H4473" t="s">
        <v>474</v>
      </c>
      <c r="I4473" t="s">
        <v>541</v>
      </c>
      <c r="J4473">
        <v>666800000</v>
      </c>
      <c r="K4473">
        <v>654505763.73402023</v>
      </c>
    </row>
    <row r="4474" spans="1:11" x14ac:dyDescent="0.25">
      <c r="A4474">
        <v>8083</v>
      </c>
      <c r="B4474" t="s">
        <v>282</v>
      </c>
      <c r="C4474" t="s">
        <v>492</v>
      </c>
      <c r="D4474" t="s">
        <v>1751</v>
      </c>
      <c r="E4474">
        <v>2017</v>
      </c>
      <c r="F4474" s="10">
        <v>43100</v>
      </c>
      <c r="G4474" t="s">
        <v>489</v>
      </c>
      <c r="H4474" t="s">
        <v>474</v>
      </c>
      <c r="I4474" t="s">
        <v>541</v>
      </c>
      <c r="J4474">
        <v>199500000</v>
      </c>
      <c r="K4474">
        <v>204461042.74106929</v>
      </c>
    </row>
    <row r="4475" spans="1:11" x14ac:dyDescent="0.25">
      <c r="A4475">
        <v>8083</v>
      </c>
      <c r="B4475" t="s">
        <v>282</v>
      </c>
      <c r="C4475" t="s">
        <v>492</v>
      </c>
      <c r="D4475" t="s">
        <v>1752</v>
      </c>
      <c r="E4475">
        <v>2017</v>
      </c>
      <c r="F4475" s="10">
        <v>43100</v>
      </c>
      <c r="G4475" t="s">
        <v>489</v>
      </c>
      <c r="H4475" t="s">
        <v>474</v>
      </c>
      <c r="I4475" t="s">
        <v>541</v>
      </c>
      <c r="J4475">
        <v>343800000</v>
      </c>
      <c r="K4475">
        <v>352349405.98686528</v>
      </c>
    </row>
    <row r="4476" spans="1:11" x14ac:dyDescent="0.25">
      <c r="A4476">
        <v>8083</v>
      </c>
      <c r="B4476" t="s">
        <v>282</v>
      </c>
      <c r="C4476" t="s">
        <v>492</v>
      </c>
      <c r="D4476" t="s">
        <v>33</v>
      </c>
      <c r="E4476">
        <v>2017</v>
      </c>
      <c r="F4476" s="10">
        <v>43100</v>
      </c>
      <c r="G4476" t="s">
        <v>489</v>
      </c>
      <c r="H4476" t="s">
        <v>474</v>
      </c>
      <c r="I4476" t="s">
        <v>541</v>
      </c>
      <c r="J4476">
        <v>90400000</v>
      </c>
      <c r="K4476">
        <v>92648011.347331658</v>
      </c>
    </row>
    <row r="4477" spans="1:11" x14ac:dyDescent="0.25">
      <c r="A4477">
        <v>8083</v>
      </c>
      <c r="B4477" t="s">
        <v>282</v>
      </c>
      <c r="C4477" t="s">
        <v>492</v>
      </c>
      <c r="D4477" t="s">
        <v>59</v>
      </c>
      <c r="E4477">
        <v>2017</v>
      </c>
      <c r="F4477" s="10">
        <v>43100</v>
      </c>
      <c r="G4477" t="s">
        <v>489</v>
      </c>
      <c r="H4477" t="s">
        <v>474</v>
      </c>
      <c r="I4477" t="s">
        <v>541</v>
      </c>
      <c r="J4477">
        <v>226100000</v>
      </c>
      <c r="K4477">
        <v>231722515.10654521</v>
      </c>
    </row>
    <row r="4478" spans="1:11" x14ac:dyDescent="0.25">
      <c r="A4478">
        <v>8083</v>
      </c>
      <c r="B4478" t="s">
        <v>282</v>
      </c>
      <c r="C4478" t="s">
        <v>492</v>
      </c>
      <c r="D4478" t="s">
        <v>1750</v>
      </c>
      <c r="E4478">
        <v>2017</v>
      </c>
      <c r="F4478" s="10">
        <v>43100</v>
      </c>
      <c r="G4478" t="s">
        <v>489</v>
      </c>
      <c r="H4478" t="s">
        <v>474</v>
      </c>
      <c r="I4478" t="s">
        <v>541</v>
      </c>
      <c r="J4478">
        <v>974000000</v>
      </c>
      <c r="K4478">
        <v>998220830.22456884</v>
      </c>
    </row>
    <row r="4479" spans="1:11" x14ac:dyDescent="0.25">
      <c r="A4479">
        <v>8083</v>
      </c>
      <c r="B4479" t="s">
        <v>282</v>
      </c>
      <c r="C4479" t="s">
        <v>492</v>
      </c>
      <c r="D4479" t="s">
        <v>113</v>
      </c>
      <c r="E4479">
        <v>2017</v>
      </c>
      <c r="F4479" s="10">
        <v>43100</v>
      </c>
      <c r="G4479" t="s">
        <v>489</v>
      </c>
      <c r="H4479" t="s">
        <v>474</v>
      </c>
      <c r="I4479" t="s">
        <v>541</v>
      </c>
      <c r="J4479">
        <v>204700000</v>
      </c>
      <c r="K4479">
        <v>209790353.1283052</v>
      </c>
    </row>
    <row r="4480" spans="1:11" x14ac:dyDescent="0.25">
      <c r="A4480">
        <v>8083</v>
      </c>
      <c r="B4480" t="s">
        <v>282</v>
      </c>
      <c r="C4480" t="s">
        <v>492</v>
      </c>
      <c r="D4480" t="s">
        <v>968</v>
      </c>
      <c r="E4480">
        <v>2017</v>
      </c>
      <c r="F4480" s="10">
        <v>43100</v>
      </c>
      <c r="G4480" t="s">
        <v>489</v>
      </c>
      <c r="H4480" t="s">
        <v>474</v>
      </c>
      <c r="I4480" t="s">
        <v>541</v>
      </c>
      <c r="J4480">
        <v>164300000</v>
      </c>
      <c r="K4480">
        <v>168385710.88901097</v>
      </c>
    </row>
    <row r="4481" spans="1:11" x14ac:dyDescent="0.25">
      <c r="A4481">
        <v>8083</v>
      </c>
      <c r="B4481" t="s">
        <v>282</v>
      </c>
      <c r="C4481" t="s">
        <v>492</v>
      </c>
      <c r="D4481" t="s">
        <v>138</v>
      </c>
      <c r="E4481">
        <v>2017</v>
      </c>
      <c r="F4481" s="10">
        <v>43100</v>
      </c>
      <c r="G4481" t="s">
        <v>489</v>
      </c>
      <c r="H4481" t="s">
        <v>474</v>
      </c>
      <c r="I4481" t="s">
        <v>541</v>
      </c>
      <c r="J4481">
        <v>64000000</v>
      </c>
      <c r="K4481">
        <v>65591512.458287895</v>
      </c>
    </row>
    <row r="4482" spans="1:11" x14ac:dyDescent="0.25">
      <c r="A4482">
        <v>8083</v>
      </c>
      <c r="B4482" t="s">
        <v>282</v>
      </c>
      <c r="C4482" t="s">
        <v>492</v>
      </c>
      <c r="D4482" t="s">
        <v>275</v>
      </c>
      <c r="E4482">
        <v>2017</v>
      </c>
      <c r="F4482" s="10">
        <v>43100</v>
      </c>
      <c r="G4482" t="s">
        <v>489</v>
      </c>
      <c r="H4482" t="s">
        <v>474</v>
      </c>
      <c r="I4482" t="s">
        <v>541</v>
      </c>
      <c r="J4482">
        <v>46300000</v>
      </c>
      <c r="K4482">
        <v>47451359.794042647</v>
      </c>
    </row>
    <row r="4483" spans="1:11" x14ac:dyDescent="0.25">
      <c r="A4483">
        <v>8083</v>
      </c>
      <c r="B4483" t="s">
        <v>282</v>
      </c>
      <c r="C4483" t="s">
        <v>492</v>
      </c>
      <c r="D4483" t="s">
        <v>279</v>
      </c>
      <c r="E4483">
        <v>2017</v>
      </c>
      <c r="F4483" s="10">
        <v>43100</v>
      </c>
      <c r="G4483" t="s">
        <v>489</v>
      </c>
      <c r="H4483" t="s">
        <v>474</v>
      </c>
      <c r="I4483" t="s">
        <v>541</v>
      </c>
      <c r="J4483">
        <v>22300000</v>
      </c>
      <c r="K4483">
        <v>22854542.622184686</v>
      </c>
    </row>
    <row r="4484" spans="1:11" x14ac:dyDescent="0.25">
      <c r="A4484">
        <v>8083</v>
      </c>
      <c r="B4484" t="s">
        <v>282</v>
      </c>
      <c r="C4484" t="s">
        <v>492</v>
      </c>
      <c r="D4484" t="s">
        <v>967</v>
      </c>
      <c r="E4484">
        <v>2017</v>
      </c>
      <c r="F4484" s="10">
        <v>43100</v>
      </c>
      <c r="G4484" t="s">
        <v>489</v>
      </c>
      <c r="H4484" t="s">
        <v>474</v>
      </c>
      <c r="I4484" t="s">
        <v>541</v>
      </c>
      <c r="J4484">
        <v>713600000</v>
      </c>
      <c r="K4484">
        <v>731345363.90990996</v>
      </c>
    </row>
    <row r="4485" spans="1:11" x14ac:dyDescent="0.25">
      <c r="A4485">
        <v>8083</v>
      </c>
      <c r="B4485" t="s">
        <v>282</v>
      </c>
      <c r="C4485" t="s">
        <v>493</v>
      </c>
      <c r="D4485" t="s">
        <v>1749</v>
      </c>
      <c r="E4485">
        <v>2017</v>
      </c>
      <c r="F4485" s="10">
        <v>43100</v>
      </c>
      <c r="G4485" t="s">
        <v>489</v>
      </c>
      <c r="H4485" t="s">
        <v>474</v>
      </c>
      <c r="I4485" t="s">
        <v>541</v>
      </c>
      <c r="J4485">
        <v>423500000</v>
      </c>
      <c r="K4485">
        <v>434031336.34507692</v>
      </c>
    </row>
    <row r="4486" spans="1:11" x14ac:dyDescent="0.25">
      <c r="A4486">
        <v>8083</v>
      </c>
      <c r="B4486" t="s">
        <v>282</v>
      </c>
      <c r="C4486" t="s">
        <v>493</v>
      </c>
      <c r="D4486" t="s">
        <v>943</v>
      </c>
      <c r="E4486">
        <v>2017</v>
      </c>
      <c r="F4486" s="10">
        <v>43100</v>
      </c>
      <c r="G4486" t="s">
        <v>489</v>
      </c>
      <c r="H4486" t="s">
        <v>474</v>
      </c>
      <c r="I4486" t="s">
        <v>541</v>
      </c>
      <c r="J4486">
        <v>478400000</v>
      </c>
      <c r="K4486">
        <v>490296555.62570202</v>
      </c>
    </row>
    <row r="4487" spans="1:11" x14ac:dyDescent="0.25">
      <c r="A4487">
        <v>8083</v>
      </c>
      <c r="B4487" t="s">
        <v>282</v>
      </c>
      <c r="C4487" t="s">
        <v>493</v>
      </c>
      <c r="D4487" t="s">
        <v>942</v>
      </c>
      <c r="E4487">
        <v>2017</v>
      </c>
      <c r="F4487" s="10">
        <v>43100</v>
      </c>
      <c r="G4487" t="s">
        <v>489</v>
      </c>
      <c r="H4487" t="s">
        <v>474</v>
      </c>
      <c r="I4487" t="s">
        <v>541</v>
      </c>
      <c r="J4487">
        <v>1122700000</v>
      </c>
      <c r="K4487">
        <v>1150618609.9518721</v>
      </c>
    </row>
    <row r="4488" spans="1:11" x14ac:dyDescent="0.25">
      <c r="A4488">
        <v>8083</v>
      </c>
      <c r="B4488" t="s">
        <v>282</v>
      </c>
      <c r="C4488" t="s">
        <v>493</v>
      </c>
      <c r="D4488" t="s">
        <v>944</v>
      </c>
      <c r="E4488">
        <v>2017</v>
      </c>
      <c r="F4488" s="10">
        <v>43100</v>
      </c>
      <c r="G4488" t="s">
        <v>489</v>
      </c>
      <c r="H4488" t="s">
        <v>474</v>
      </c>
      <c r="I4488" t="s">
        <v>541</v>
      </c>
      <c r="J4488">
        <v>1034500000</v>
      </c>
      <c r="K4488">
        <v>1060225306.8452941</v>
      </c>
    </row>
    <row r="4489" spans="1:11" x14ac:dyDescent="0.25">
      <c r="A4489">
        <v>546</v>
      </c>
      <c r="B4489" t="s">
        <v>1157</v>
      </c>
      <c r="C4489" t="s">
        <v>493</v>
      </c>
      <c r="D4489" t="s">
        <v>1104</v>
      </c>
      <c r="E4489">
        <v>2014</v>
      </c>
      <c r="F4489" s="10">
        <v>42004</v>
      </c>
      <c r="G4489" t="s">
        <v>489</v>
      </c>
      <c r="H4489" t="s">
        <v>474</v>
      </c>
      <c r="I4489" t="s">
        <v>542</v>
      </c>
      <c r="J4489">
        <v>27801758000</v>
      </c>
      <c r="K4489">
        <v>45773252.32967829</v>
      </c>
    </row>
    <row r="4490" spans="1:11" x14ac:dyDescent="0.25">
      <c r="A4490">
        <v>546</v>
      </c>
      <c r="B4490" t="s">
        <v>1157</v>
      </c>
      <c r="C4490" t="s">
        <v>493</v>
      </c>
      <c r="D4490" t="s">
        <v>456</v>
      </c>
      <c r="E4490">
        <v>2014</v>
      </c>
      <c r="F4490" s="10">
        <v>42004</v>
      </c>
      <c r="G4490" t="s">
        <v>489</v>
      </c>
      <c r="H4490" t="s">
        <v>474</v>
      </c>
      <c r="I4490" t="s">
        <v>542</v>
      </c>
      <c r="J4490">
        <v>417488402000</v>
      </c>
      <c r="K4490">
        <v>687359481.70832098</v>
      </c>
    </row>
    <row r="4491" spans="1:11" x14ac:dyDescent="0.25">
      <c r="A4491">
        <v>547</v>
      </c>
      <c r="B4491" t="s">
        <v>57</v>
      </c>
      <c r="C4491" t="s">
        <v>493</v>
      </c>
      <c r="D4491" t="s">
        <v>1263</v>
      </c>
      <c r="E4491">
        <v>2014</v>
      </c>
      <c r="F4491" s="10">
        <v>42004</v>
      </c>
      <c r="G4491" t="s">
        <v>489</v>
      </c>
      <c r="H4491" t="s">
        <v>474</v>
      </c>
      <c r="I4491" t="s">
        <v>542</v>
      </c>
      <c r="J4491">
        <v>6643835000</v>
      </c>
      <c r="K4491">
        <v>10938514.603707729</v>
      </c>
    </row>
    <row r="4492" spans="1:11" x14ac:dyDescent="0.25">
      <c r="A4492">
        <v>547</v>
      </c>
      <c r="B4492" t="s">
        <v>57</v>
      </c>
      <c r="C4492" t="s">
        <v>493</v>
      </c>
      <c r="D4492" t="s">
        <v>2124</v>
      </c>
      <c r="E4492">
        <v>2014</v>
      </c>
      <c r="F4492" s="10">
        <v>42004</v>
      </c>
      <c r="G4492" t="s">
        <v>489</v>
      </c>
      <c r="H4492" t="s">
        <v>474</v>
      </c>
      <c r="I4492" t="s">
        <v>542</v>
      </c>
      <c r="J4492">
        <v>128190052000</v>
      </c>
      <c r="K4492">
        <v>211054120.97862953</v>
      </c>
    </row>
    <row r="4493" spans="1:11" x14ac:dyDescent="0.25">
      <c r="A4493">
        <v>546</v>
      </c>
      <c r="B4493" t="s">
        <v>1157</v>
      </c>
      <c r="C4493" t="s">
        <v>493</v>
      </c>
      <c r="D4493" t="s">
        <v>1104</v>
      </c>
      <c r="E4493">
        <v>2015</v>
      </c>
      <c r="F4493" s="10">
        <v>42369</v>
      </c>
      <c r="G4493" t="s">
        <v>489</v>
      </c>
      <c r="H4493" t="s">
        <v>474</v>
      </c>
      <c r="I4493" t="s">
        <v>542</v>
      </c>
      <c r="J4493">
        <v>29584350000</v>
      </c>
      <c r="K4493">
        <v>41824794.299770974</v>
      </c>
    </row>
    <row r="4494" spans="1:11" x14ac:dyDescent="0.25">
      <c r="A4494">
        <v>546</v>
      </c>
      <c r="B4494" t="s">
        <v>1157</v>
      </c>
      <c r="C4494" t="s">
        <v>493</v>
      </c>
      <c r="D4494" t="s">
        <v>456</v>
      </c>
      <c r="E4494">
        <v>2015</v>
      </c>
      <c r="F4494" s="10">
        <v>42369</v>
      </c>
      <c r="G4494" t="s">
        <v>489</v>
      </c>
      <c r="H4494" t="s">
        <v>474</v>
      </c>
      <c r="I4494" t="s">
        <v>542</v>
      </c>
      <c r="J4494">
        <v>448808128000</v>
      </c>
      <c r="K4494">
        <v>634501269.5450561</v>
      </c>
    </row>
    <row r="4495" spans="1:11" x14ac:dyDescent="0.25">
      <c r="A4495">
        <v>546</v>
      </c>
      <c r="B4495" t="s">
        <v>1157</v>
      </c>
      <c r="C4495" t="s">
        <v>493</v>
      </c>
      <c r="D4495" t="s">
        <v>1103</v>
      </c>
      <c r="E4495">
        <v>2016</v>
      </c>
      <c r="F4495" s="10">
        <v>42735</v>
      </c>
      <c r="G4495" t="s">
        <v>489</v>
      </c>
      <c r="H4495" t="s">
        <v>474</v>
      </c>
      <c r="I4495" t="s">
        <v>542</v>
      </c>
      <c r="J4495">
        <v>-4857572000</v>
      </c>
      <c r="K4495">
        <v>-7279551.6192360148</v>
      </c>
    </row>
    <row r="4496" spans="1:11" x14ac:dyDescent="0.25">
      <c r="A4496">
        <v>546</v>
      </c>
      <c r="B4496" t="s">
        <v>1157</v>
      </c>
      <c r="C4496" t="s">
        <v>493</v>
      </c>
      <c r="D4496" t="s">
        <v>1104</v>
      </c>
      <c r="E4496">
        <v>2016</v>
      </c>
      <c r="F4496" s="10">
        <v>42735</v>
      </c>
      <c r="G4496" t="s">
        <v>489</v>
      </c>
      <c r="H4496" t="s">
        <v>474</v>
      </c>
      <c r="I4496" t="s">
        <v>542</v>
      </c>
      <c r="J4496">
        <v>26961508000</v>
      </c>
      <c r="K4496">
        <v>40404483.80763986</v>
      </c>
    </row>
    <row r="4497" spans="1:11" x14ac:dyDescent="0.25">
      <c r="A4497">
        <v>546</v>
      </c>
      <c r="B4497" t="s">
        <v>1157</v>
      </c>
      <c r="C4497" t="s">
        <v>493</v>
      </c>
      <c r="D4497" t="s">
        <v>456</v>
      </c>
      <c r="E4497">
        <v>2016</v>
      </c>
      <c r="F4497" s="10">
        <v>42735</v>
      </c>
      <c r="G4497" t="s">
        <v>489</v>
      </c>
      <c r="H4497" t="s">
        <v>474</v>
      </c>
      <c r="I4497" t="s">
        <v>542</v>
      </c>
      <c r="J4497">
        <v>469899044000</v>
      </c>
      <c r="K4497">
        <v>704190148.21142232</v>
      </c>
    </row>
    <row r="4498" spans="1:11" x14ac:dyDescent="0.25">
      <c r="A4498">
        <v>546</v>
      </c>
      <c r="B4498" t="s">
        <v>1157</v>
      </c>
      <c r="C4498" t="s">
        <v>493</v>
      </c>
      <c r="D4498" t="s">
        <v>1104</v>
      </c>
      <c r="E4498">
        <v>2017</v>
      </c>
      <c r="F4498" s="10">
        <v>43100</v>
      </c>
      <c r="G4498" t="s">
        <v>489</v>
      </c>
      <c r="H4498" t="s">
        <v>474</v>
      </c>
      <c r="I4498" t="s">
        <v>542</v>
      </c>
      <c r="J4498">
        <v>25239999000</v>
      </c>
      <c r="K4498">
        <v>41025972.822730079</v>
      </c>
    </row>
    <row r="4499" spans="1:11" x14ac:dyDescent="0.25">
      <c r="A4499">
        <v>546</v>
      </c>
      <c r="B4499" t="s">
        <v>1157</v>
      </c>
      <c r="C4499" t="s">
        <v>493</v>
      </c>
      <c r="D4499" t="s">
        <v>456</v>
      </c>
      <c r="E4499">
        <v>2017</v>
      </c>
      <c r="F4499" s="10">
        <v>43100</v>
      </c>
      <c r="G4499" t="s">
        <v>489</v>
      </c>
      <c r="H4499" t="s">
        <v>474</v>
      </c>
      <c r="I4499" t="s">
        <v>542</v>
      </c>
      <c r="J4499">
        <v>484300578000</v>
      </c>
      <c r="K4499">
        <v>787199014.98650885</v>
      </c>
    </row>
    <row r="4500" spans="1:11" x14ac:dyDescent="0.25">
      <c r="A4500">
        <v>547</v>
      </c>
      <c r="B4500" t="s">
        <v>57</v>
      </c>
      <c r="C4500" t="s">
        <v>493</v>
      </c>
      <c r="D4500" t="s">
        <v>1263</v>
      </c>
      <c r="E4500">
        <v>2017</v>
      </c>
      <c r="F4500" s="10">
        <v>43100</v>
      </c>
      <c r="G4500" t="s">
        <v>489</v>
      </c>
      <c r="H4500" t="s">
        <v>474</v>
      </c>
      <c r="I4500" t="s">
        <v>542</v>
      </c>
      <c r="J4500">
        <v>0</v>
      </c>
      <c r="K4500">
        <v>0</v>
      </c>
    </row>
    <row r="4501" spans="1:11" x14ac:dyDescent="0.25">
      <c r="A4501">
        <v>547</v>
      </c>
      <c r="B4501" t="s">
        <v>57</v>
      </c>
      <c r="C4501" t="s">
        <v>493</v>
      </c>
      <c r="D4501" t="s">
        <v>2124</v>
      </c>
      <c r="E4501">
        <v>2017</v>
      </c>
      <c r="F4501" s="10">
        <v>43100</v>
      </c>
      <c r="G4501" t="s">
        <v>489</v>
      </c>
      <c r="H4501" t="s">
        <v>474</v>
      </c>
      <c r="I4501" t="s">
        <v>542</v>
      </c>
      <c r="J4501">
        <v>149563789000</v>
      </c>
      <c r="K4501">
        <v>243106188.03029808</v>
      </c>
    </row>
    <row r="4502" spans="1:11" x14ac:dyDescent="0.25">
      <c r="A4502">
        <v>547</v>
      </c>
      <c r="B4502" t="s">
        <v>57</v>
      </c>
      <c r="C4502" t="s">
        <v>493</v>
      </c>
      <c r="D4502" t="s">
        <v>458</v>
      </c>
      <c r="E4502">
        <v>2017</v>
      </c>
      <c r="F4502" s="10">
        <v>43100</v>
      </c>
      <c r="G4502" t="s">
        <v>489</v>
      </c>
      <c r="H4502" t="s">
        <v>474</v>
      </c>
      <c r="I4502" t="s">
        <v>542</v>
      </c>
      <c r="J4502">
        <v>5122561000</v>
      </c>
      <c r="K4502">
        <v>8326388.9340398554</v>
      </c>
    </row>
    <row r="4503" spans="1:11" x14ac:dyDescent="0.25">
      <c r="A4503">
        <v>717</v>
      </c>
      <c r="B4503" t="s">
        <v>69</v>
      </c>
      <c r="C4503" t="s">
        <v>493</v>
      </c>
      <c r="D4503" t="s">
        <v>815</v>
      </c>
      <c r="E4503">
        <v>2014</v>
      </c>
      <c r="F4503" s="10">
        <v>42004</v>
      </c>
      <c r="G4503" t="s">
        <v>489</v>
      </c>
      <c r="H4503" t="s">
        <v>474</v>
      </c>
      <c r="I4503" t="s">
        <v>543</v>
      </c>
      <c r="J4503">
        <v>-181851000</v>
      </c>
      <c r="K4503">
        <v>-29298190.94936572</v>
      </c>
    </row>
    <row r="4504" spans="1:11" x14ac:dyDescent="0.25">
      <c r="A4504">
        <v>717</v>
      </c>
      <c r="B4504" t="s">
        <v>69</v>
      </c>
      <c r="C4504" t="s">
        <v>493</v>
      </c>
      <c r="D4504" t="s">
        <v>813</v>
      </c>
      <c r="E4504">
        <v>2014</v>
      </c>
      <c r="F4504" s="10">
        <v>42004</v>
      </c>
      <c r="G4504" t="s">
        <v>489</v>
      </c>
      <c r="H4504" t="s">
        <v>474</v>
      </c>
      <c r="I4504" t="s">
        <v>543</v>
      </c>
      <c r="J4504">
        <v>577813000</v>
      </c>
      <c r="K4504">
        <v>93092012.73034437</v>
      </c>
    </row>
    <row r="4505" spans="1:11" x14ac:dyDescent="0.25">
      <c r="A4505">
        <v>717</v>
      </c>
      <c r="B4505" t="s">
        <v>69</v>
      </c>
      <c r="C4505" t="s">
        <v>493</v>
      </c>
      <c r="D4505" t="s">
        <v>812</v>
      </c>
      <c r="E4505">
        <v>2014</v>
      </c>
      <c r="F4505" s="10">
        <v>42004</v>
      </c>
      <c r="G4505" t="s">
        <v>489</v>
      </c>
      <c r="H4505" t="s">
        <v>474</v>
      </c>
      <c r="I4505" t="s">
        <v>543</v>
      </c>
      <c r="J4505">
        <v>1561273000</v>
      </c>
      <c r="K4505">
        <v>251538206.98312941</v>
      </c>
    </row>
    <row r="4506" spans="1:11" x14ac:dyDescent="0.25">
      <c r="A4506">
        <v>717</v>
      </c>
      <c r="B4506" t="s">
        <v>69</v>
      </c>
      <c r="C4506" t="s">
        <v>493</v>
      </c>
      <c r="D4506" t="s">
        <v>811</v>
      </c>
      <c r="E4506">
        <v>2014</v>
      </c>
      <c r="F4506" s="10">
        <v>42004</v>
      </c>
      <c r="G4506" t="s">
        <v>489</v>
      </c>
      <c r="H4506" t="s">
        <v>474</v>
      </c>
      <c r="I4506" t="s">
        <v>543</v>
      </c>
      <c r="J4506">
        <v>2179347000</v>
      </c>
      <c r="K4506">
        <v>351116708.46422255</v>
      </c>
    </row>
    <row r="4507" spans="1:11" x14ac:dyDescent="0.25">
      <c r="A4507">
        <v>771</v>
      </c>
      <c r="B4507" t="s">
        <v>83</v>
      </c>
      <c r="C4507" t="s">
        <v>492</v>
      </c>
      <c r="D4507" t="s">
        <v>700</v>
      </c>
      <c r="E4507">
        <v>2014</v>
      </c>
      <c r="F4507" s="10">
        <v>42004</v>
      </c>
      <c r="G4507" t="s">
        <v>489</v>
      </c>
      <c r="H4507" t="s">
        <v>474</v>
      </c>
      <c r="I4507" t="s">
        <v>543</v>
      </c>
      <c r="J4507">
        <v>4667157000</v>
      </c>
      <c r="K4507">
        <v>751930189.97238874</v>
      </c>
    </row>
    <row r="4508" spans="1:11" x14ac:dyDescent="0.25">
      <c r="A4508">
        <v>771</v>
      </c>
      <c r="B4508" t="s">
        <v>83</v>
      </c>
      <c r="C4508" t="s">
        <v>493</v>
      </c>
      <c r="D4508" t="s">
        <v>946</v>
      </c>
      <c r="E4508">
        <v>2014</v>
      </c>
      <c r="F4508" s="10">
        <v>42004</v>
      </c>
      <c r="G4508" t="s">
        <v>489</v>
      </c>
      <c r="H4508" t="s">
        <v>474</v>
      </c>
      <c r="I4508" t="s">
        <v>543</v>
      </c>
      <c r="J4508">
        <v>1149072000</v>
      </c>
      <c r="K4508">
        <v>185128104.16533077</v>
      </c>
    </row>
    <row r="4509" spans="1:11" x14ac:dyDescent="0.25">
      <c r="A4509">
        <v>771</v>
      </c>
      <c r="B4509" t="s">
        <v>83</v>
      </c>
      <c r="C4509" t="s">
        <v>493</v>
      </c>
      <c r="D4509" t="s">
        <v>458</v>
      </c>
      <c r="E4509">
        <v>2014</v>
      </c>
      <c r="F4509" s="10">
        <v>42004</v>
      </c>
      <c r="G4509" t="s">
        <v>489</v>
      </c>
      <c r="H4509" t="s">
        <v>474</v>
      </c>
      <c r="I4509" t="s">
        <v>543</v>
      </c>
      <c r="J4509">
        <v>263581000</v>
      </c>
      <c r="K4509">
        <v>42465790.50225056</v>
      </c>
    </row>
    <row r="4510" spans="1:11" x14ac:dyDescent="0.25">
      <c r="A4510">
        <v>771</v>
      </c>
      <c r="B4510" t="s">
        <v>83</v>
      </c>
      <c r="C4510" t="s">
        <v>493</v>
      </c>
      <c r="D4510" t="s">
        <v>1262</v>
      </c>
      <c r="E4510">
        <v>2014</v>
      </c>
      <c r="F4510" s="10">
        <v>42004</v>
      </c>
      <c r="G4510" t="s">
        <v>489</v>
      </c>
      <c r="H4510" t="s">
        <v>474</v>
      </c>
      <c r="I4510" t="s">
        <v>543</v>
      </c>
      <c r="J4510">
        <v>0</v>
      </c>
      <c r="K4510">
        <v>0</v>
      </c>
    </row>
    <row r="4511" spans="1:11" x14ac:dyDescent="0.25">
      <c r="A4511">
        <v>771</v>
      </c>
      <c r="B4511" t="s">
        <v>83</v>
      </c>
      <c r="C4511" t="s">
        <v>493</v>
      </c>
      <c r="D4511" t="s">
        <v>740</v>
      </c>
      <c r="E4511">
        <v>2014</v>
      </c>
      <c r="F4511" s="10">
        <v>42004</v>
      </c>
      <c r="G4511" t="s">
        <v>489</v>
      </c>
      <c r="H4511" t="s">
        <v>474</v>
      </c>
      <c r="I4511" t="s">
        <v>543</v>
      </c>
      <c r="J4511">
        <v>3518085000</v>
      </c>
      <c r="K4511">
        <v>566802085.80705798</v>
      </c>
    </row>
    <row r="4512" spans="1:11" x14ac:dyDescent="0.25">
      <c r="A4512">
        <v>716</v>
      </c>
      <c r="B4512" t="s">
        <v>87</v>
      </c>
      <c r="C4512" t="s">
        <v>493</v>
      </c>
      <c r="D4512" t="s">
        <v>840</v>
      </c>
      <c r="E4512">
        <v>2014</v>
      </c>
      <c r="F4512" s="10">
        <v>42004</v>
      </c>
      <c r="G4512" t="s">
        <v>489</v>
      </c>
      <c r="H4512" t="s">
        <v>474</v>
      </c>
      <c r="I4512" t="s">
        <v>543</v>
      </c>
      <c r="J4512">
        <v>67570000</v>
      </c>
      <c r="K4512">
        <v>10886268.22205345</v>
      </c>
    </row>
    <row r="4513" spans="1:11" x14ac:dyDescent="0.25">
      <c r="A4513">
        <v>716</v>
      </c>
      <c r="B4513" t="s">
        <v>87</v>
      </c>
      <c r="C4513" t="s">
        <v>493</v>
      </c>
      <c r="D4513" t="s">
        <v>843</v>
      </c>
      <c r="E4513">
        <v>2014</v>
      </c>
      <c r="F4513" s="10">
        <v>42004</v>
      </c>
      <c r="G4513" t="s">
        <v>489</v>
      </c>
      <c r="H4513" t="s">
        <v>474</v>
      </c>
      <c r="I4513" t="s">
        <v>543</v>
      </c>
      <c r="J4513">
        <v>208750000</v>
      </c>
      <c r="K4513">
        <v>33631914.923096895</v>
      </c>
    </row>
    <row r="4514" spans="1:11" x14ac:dyDescent="0.25">
      <c r="A4514">
        <v>716</v>
      </c>
      <c r="B4514" t="s">
        <v>87</v>
      </c>
      <c r="C4514" t="s">
        <v>493</v>
      </c>
      <c r="D4514" t="s">
        <v>838</v>
      </c>
      <c r="E4514">
        <v>2014</v>
      </c>
      <c r="F4514" s="10">
        <v>42004</v>
      </c>
      <c r="G4514" t="s">
        <v>489</v>
      </c>
      <c r="H4514" t="s">
        <v>474</v>
      </c>
      <c r="I4514" t="s">
        <v>543</v>
      </c>
      <c r="J4514">
        <v>1325510000</v>
      </c>
      <c r="K4514">
        <v>213554201.4357565</v>
      </c>
    </row>
    <row r="4515" spans="1:11" x14ac:dyDescent="0.25">
      <c r="A4515">
        <v>716</v>
      </c>
      <c r="B4515" t="s">
        <v>87</v>
      </c>
      <c r="C4515" t="s">
        <v>493</v>
      </c>
      <c r="D4515" t="s">
        <v>841</v>
      </c>
      <c r="E4515">
        <v>2014</v>
      </c>
      <c r="F4515" s="10">
        <v>42004</v>
      </c>
      <c r="G4515" t="s">
        <v>489</v>
      </c>
      <c r="H4515" t="s">
        <v>474</v>
      </c>
      <c r="I4515" t="s">
        <v>543</v>
      </c>
      <c r="J4515">
        <v>61515000</v>
      </c>
      <c r="K4515">
        <v>9910741.3005715236</v>
      </c>
    </row>
    <row r="4516" spans="1:11" x14ac:dyDescent="0.25">
      <c r="A4516">
        <v>716</v>
      </c>
      <c r="B4516" t="s">
        <v>87</v>
      </c>
      <c r="C4516" t="s">
        <v>493</v>
      </c>
      <c r="D4516" t="s">
        <v>839</v>
      </c>
      <c r="E4516">
        <v>2014</v>
      </c>
      <c r="F4516" s="10">
        <v>42004</v>
      </c>
      <c r="G4516" t="s">
        <v>489</v>
      </c>
      <c r="H4516" t="s">
        <v>474</v>
      </c>
      <c r="I4516" t="s">
        <v>543</v>
      </c>
      <c r="J4516">
        <v>164734000</v>
      </c>
      <c r="K4516">
        <v>26540454.481156621</v>
      </c>
    </row>
    <row r="4517" spans="1:11" x14ac:dyDescent="0.25">
      <c r="A4517">
        <v>1003</v>
      </c>
      <c r="B4517" t="s">
        <v>58</v>
      </c>
      <c r="C4517" t="s">
        <v>493</v>
      </c>
      <c r="D4517" t="s">
        <v>458</v>
      </c>
      <c r="E4517">
        <v>2014</v>
      </c>
      <c r="F4517" s="10">
        <v>42004</v>
      </c>
      <c r="G4517" t="s">
        <v>489</v>
      </c>
      <c r="H4517" t="s">
        <v>474</v>
      </c>
      <c r="I4517" t="s">
        <v>543</v>
      </c>
      <c r="J4517">
        <v>2187000</v>
      </c>
      <c r="K4517">
        <v>352349.69071527146</v>
      </c>
    </row>
    <row r="4518" spans="1:11" x14ac:dyDescent="0.25">
      <c r="A4518">
        <v>1003</v>
      </c>
      <c r="B4518" t="s">
        <v>58</v>
      </c>
      <c r="C4518" t="s">
        <v>493</v>
      </c>
      <c r="D4518" t="s">
        <v>1208</v>
      </c>
      <c r="E4518">
        <v>2014</v>
      </c>
      <c r="F4518" s="10">
        <v>42004</v>
      </c>
      <c r="G4518" t="s">
        <v>489</v>
      </c>
      <c r="H4518" t="s">
        <v>474</v>
      </c>
      <c r="I4518" t="s">
        <v>543</v>
      </c>
      <c r="J4518">
        <v>1020485000</v>
      </c>
      <c r="K4518">
        <v>164411327.90561217</v>
      </c>
    </row>
    <row r="4519" spans="1:11" x14ac:dyDescent="0.25">
      <c r="A4519">
        <v>1057</v>
      </c>
      <c r="B4519" t="s">
        <v>60</v>
      </c>
      <c r="C4519" t="s">
        <v>492</v>
      </c>
      <c r="D4519" t="s">
        <v>758</v>
      </c>
      <c r="E4519">
        <v>2014</v>
      </c>
      <c r="F4519" s="10">
        <v>42004</v>
      </c>
      <c r="G4519" t="s">
        <v>489</v>
      </c>
      <c r="H4519" t="s">
        <v>474</v>
      </c>
      <c r="I4519" t="s">
        <v>543</v>
      </c>
      <c r="J4519">
        <v>5503713000</v>
      </c>
      <c r="K4519">
        <v>886708538.33361626</v>
      </c>
    </row>
    <row r="4520" spans="1:11" x14ac:dyDescent="0.25">
      <c r="A4520">
        <v>1057</v>
      </c>
      <c r="B4520" t="s">
        <v>60</v>
      </c>
      <c r="C4520" t="s">
        <v>493</v>
      </c>
      <c r="D4520" t="s">
        <v>1259</v>
      </c>
      <c r="E4520">
        <v>2014</v>
      </c>
      <c r="F4520" s="10">
        <v>42004</v>
      </c>
      <c r="G4520" t="s">
        <v>489</v>
      </c>
      <c r="H4520" t="s">
        <v>474</v>
      </c>
      <c r="I4520" t="s">
        <v>543</v>
      </c>
      <c r="J4520">
        <v>131368000</v>
      </c>
      <c r="K4520">
        <v>21164825.866430625</v>
      </c>
    </row>
    <row r="4521" spans="1:11" x14ac:dyDescent="0.25">
      <c r="A4521">
        <v>1057</v>
      </c>
      <c r="B4521" t="s">
        <v>60</v>
      </c>
      <c r="C4521" t="s">
        <v>493</v>
      </c>
      <c r="D4521" t="s">
        <v>589</v>
      </c>
      <c r="E4521">
        <v>2014</v>
      </c>
      <c r="F4521" s="10">
        <v>42004</v>
      </c>
      <c r="G4521" t="s">
        <v>489</v>
      </c>
      <c r="H4521" t="s">
        <v>474</v>
      </c>
      <c r="I4521" t="s">
        <v>543</v>
      </c>
      <c r="J4521">
        <v>-22345000</v>
      </c>
      <c r="K4521">
        <v>-3600024.6177561688</v>
      </c>
    </row>
    <row r="4522" spans="1:11" x14ac:dyDescent="0.25">
      <c r="A4522">
        <v>1057</v>
      </c>
      <c r="B4522" t="s">
        <v>60</v>
      </c>
      <c r="C4522" t="s">
        <v>493</v>
      </c>
      <c r="D4522" t="s">
        <v>853</v>
      </c>
      <c r="E4522">
        <v>2014</v>
      </c>
      <c r="F4522" s="10">
        <v>42004</v>
      </c>
      <c r="G4522" t="s">
        <v>489</v>
      </c>
      <c r="H4522" t="s">
        <v>474</v>
      </c>
      <c r="I4522" t="s">
        <v>543</v>
      </c>
      <c r="J4522">
        <v>378586000</v>
      </c>
      <c r="K4522">
        <v>60994357.571619458</v>
      </c>
    </row>
    <row r="4523" spans="1:11" x14ac:dyDescent="0.25">
      <c r="A4523">
        <v>1057</v>
      </c>
      <c r="B4523" t="s">
        <v>60</v>
      </c>
      <c r="C4523" t="s">
        <v>493</v>
      </c>
      <c r="D4523" t="s">
        <v>854</v>
      </c>
      <c r="E4523">
        <v>2014</v>
      </c>
      <c r="F4523" s="10">
        <v>42004</v>
      </c>
      <c r="G4523" t="s">
        <v>489</v>
      </c>
      <c r="H4523" t="s">
        <v>474</v>
      </c>
      <c r="I4523" t="s">
        <v>543</v>
      </c>
      <c r="J4523">
        <v>73310000</v>
      </c>
      <c r="K4523">
        <v>11811045.188082557</v>
      </c>
    </row>
    <row r="4524" spans="1:11" x14ac:dyDescent="0.25">
      <c r="A4524">
        <v>1057</v>
      </c>
      <c r="B4524" t="s">
        <v>60</v>
      </c>
      <c r="C4524" t="s">
        <v>493</v>
      </c>
      <c r="D4524" t="s">
        <v>855</v>
      </c>
      <c r="E4524">
        <v>2014</v>
      </c>
      <c r="F4524" s="10">
        <v>42004</v>
      </c>
      <c r="G4524" t="s">
        <v>489</v>
      </c>
      <c r="H4524" t="s">
        <v>474</v>
      </c>
      <c r="I4524" t="s">
        <v>543</v>
      </c>
      <c r="J4524">
        <v>1619691000</v>
      </c>
      <c r="K4524">
        <v>260949987.61056641</v>
      </c>
    </row>
    <row r="4525" spans="1:11" x14ac:dyDescent="0.25">
      <c r="A4525">
        <v>1057</v>
      </c>
      <c r="B4525" t="s">
        <v>60</v>
      </c>
      <c r="C4525" t="s">
        <v>493</v>
      </c>
      <c r="D4525" t="s">
        <v>858</v>
      </c>
      <c r="E4525">
        <v>2014</v>
      </c>
      <c r="F4525" s="10">
        <v>42004</v>
      </c>
      <c r="G4525" t="s">
        <v>489</v>
      </c>
      <c r="H4525" t="s">
        <v>474</v>
      </c>
      <c r="I4525" t="s">
        <v>543</v>
      </c>
      <c r="J4525">
        <v>59519000</v>
      </c>
      <c r="K4525">
        <v>9589163.8050673269</v>
      </c>
    </row>
    <row r="4526" spans="1:11" x14ac:dyDescent="0.25">
      <c r="A4526">
        <v>1057</v>
      </c>
      <c r="B4526" t="s">
        <v>60</v>
      </c>
      <c r="C4526" t="s">
        <v>493</v>
      </c>
      <c r="D4526" t="s">
        <v>857</v>
      </c>
      <c r="E4526">
        <v>2014</v>
      </c>
      <c r="F4526" s="10">
        <v>42004</v>
      </c>
      <c r="G4526" t="s">
        <v>489</v>
      </c>
      <c r="H4526" t="s">
        <v>474</v>
      </c>
      <c r="I4526" t="s">
        <v>543</v>
      </c>
      <c r="J4526">
        <v>3349255000</v>
      </c>
      <c r="K4526">
        <v>539601720.79404509</v>
      </c>
    </row>
    <row r="4527" spans="1:11" x14ac:dyDescent="0.25">
      <c r="A4527">
        <v>1061</v>
      </c>
      <c r="B4527" t="s">
        <v>64</v>
      </c>
      <c r="C4527" t="s">
        <v>492</v>
      </c>
      <c r="D4527" t="s">
        <v>758</v>
      </c>
      <c r="E4527">
        <v>2014</v>
      </c>
      <c r="F4527" s="10">
        <v>42004</v>
      </c>
      <c r="G4527" t="s">
        <v>489</v>
      </c>
      <c r="H4527" t="s">
        <v>474</v>
      </c>
      <c r="I4527" t="s">
        <v>543</v>
      </c>
      <c r="J4527">
        <v>1029153000</v>
      </c>
      <c r="K4527">
        <v>165807837.79089794</v>
      </c>
    </row>
    <row r="4528" spans="1:11" x14ac:dyDescent="0.25">
      <c r="A4528">
        <v>1061</v>
      </c>
      <c r="B4528" t="s">
        <v>64</v>
      </c>
      <c r="C4528" t="s">
        <v>493</v>
      </c>
      <c r="D4528" t="s">
        <v>780</v>
      </c>
      <c r="E4528">
        <v>2014</v>
      </c>
      <c r="F4528" s="10">
        <v>42004</v>
      </c>
      <c r="G4528" t="s">
        <v>489</v>
      </c>
      <c r="H4528" t="s">
        <v>474</v>
      </c>
      <c r="I4528" t="s">
        <v>543</v>
      </c>
      <c r="J4528">
        <v>800392000</v>
      </c>
      <c r="K4528">
        <v>128951931.25330478</v>
      </c>
    </row>
    <row r="4529" spans="1:11" x14ac:dyDescent="0.25">
      <c r="A4529">
        <v>1061</v>
      </c>
      <c r="B4529" t="s">
        <v>64</v>
      </c>
      <c r="C4529" t="s">
        <v>493</v>
      </c>
      <c r="D4529" t="s">
        <v>782</v>
      </c>
      <c r="E4529">
        <v>2014</v>
      </c>
      <c r="F4529" s="10">
        <v>42004</v>
      </c>
      <c r="G4529" t="s">
        <v>489</v>
      </c>
      <c r="H4529" t="s">
        <v>474</v>
      </c>
      <c r="I4529" t="s">
        <v>543</v>
      </c>
      <c r="J4529">
        <v>19823000</v>
      </c>
      <c r="K4529">
        <v>3193702.7521942505</v>
      </c>
    </row>
    <row r="4530" spans="1:11" x14ac:dyDescent="0.25">
      <c r="A4530">
        <v>1061</v>
      </c>
      <c r="B4530" t="s">
        <v>64</v>
      </c>
      <c r="C4530" t="s">
        <v>493</v>
      </c>
      <c r="D4530" t="s">
        <v>781</v>
      </c>
      <c r="E4530">
        <v>2014</v>
      </c>
      <c r="F4530" s="10">
        <v>42004</v>
      </c>
      <c r="G4530" t="s">
        <v>489</v>
      </c>
      <c r="H4530" t="s">
        <v>474</v>
      </c>
      <c r="I4530" t="s">
        <v>543</v>
      </c>
      <c r="J4530">
        <v>208938000</v>
      </c>
      <c r="K4530">
        <v>33662203.785398901</v>
      </c>
    </row>
    <row r="4531" spans="1:11" x14ac:dyDescent="0.25">
      <c r="A4531">
        <v>1129</v>
      </c>
      <c r="B4531" t="s">
        <v>66</v>
      </c>
      <c r="C4531" t="s">
        <v>492</v>
      </c>
      <c r="D4531" t="s">
        <v>59</v>
      </c>
      <c r="E4531">
        <v>2014</v>
      </c>
      <c r="F4531" s="10">
        <v>42004</v>
      </c>
      <c r="G4531" t="s">
        <v>489</v>
      </c>
      <c r="H4531" t="s">
        <v>474</v>
      </c>
      <c r="I4531" t="s">
        <v>543</v>
      </c>
      <c r="J4531">
        <v>2696842000</v>
      </c>
      <c r="K4531">
        <v>434490829.72471613</v>
      </c>
    </row>
    <row r="4532" spans="1:11" x14ac:dyDescent="0.25">
      <c r="A4532">
        <v>1129</v>
      </c>
      <c r="B4532" t="s">
        <v>66</v>
      </c>
      <c r="C4532" t="s">
        <v>493</v>
      </c>
      <c r="D4532" t="s">
        <v>864</v>
      </c>
      <c r="E4532">
        <v>2014</v>
      </c>
      <c r="F4532" s="10">
        <v>42004</v>
      </c>
      <c r="G4532" t="s">
        <v>489</v>
      </c>
      <c r="H4532" t="s">
        <v>474</v>
      </c>
      <c r="I4532" t="s">
        <v>543</v>
      </c>
      <c r="J4532">
        <v>-190388000</v>
      </c>
      <c r="K4532">
        <v>-30673595.297621902</v>
      </c>
    </row>
    <row r="4533" spans="1:11" x14ac:dyDescent="0.25">
      <c r="A4533">
        <v>1129</v>
      </c>
      <c r="B4533" t="s">
        <v>66</v>
      </c>
      <c r="C4533" t="s">
        <v>493</v>
      </c>
      <c r="D4533" t="s">
        <v>862</v>
      </c>
      <c r="E4533">
        <v>2014</v>
      </c>
      <c r="F4533" s="10">
        <v>42004</v>
      </c>
      <c r="G4533" t="s">
        <v>489</v>
      </c>
      <c r="H4533" t="s">
        <v>474</v>
      </c>
      <c r="I4533" t="s">
        <v>543</v>
      </c>
      <c r="J4533">
        <v>100376000</v>
      </c>
      <c r="K4533">
        <v>16171674.693752212</v>
      </c>
    </row>
    <row r="4534" spans="1:11" x14ac:dyDescent="0.25">
      <c r="A4534">
        <v>1129</v>
      </c>
      <c r="B4534" t="s">
        <v>66</v>
      </c>
      <c r="C4534" t="s">
        <v>493</v>
      </c>
      <c r="D4534" t="s">
        <v>666</v>
      </c>
      <c r="E4534">
        <v>2014</v>
      </c>
      <c r="F4534" s="10">
        <v>42004</v>
      </c>
      <c r="G4534" t="s">
        <v>489</v>
      </c>
      <c r="H4534" t="s">
        <v>474</v>
      </c>
      <c r="I4534" t="s">
        <v>543</v>
      </c>
      <c r="J4534">
        <v>153729000</v>
      </c>
      <c r="K4534">
        <v>24767428.259701859</v>
      </c>
    </row>
    <row r="4535" spans="1:11" x14ac:dyDescent="0.25">
      <c r="A4535">
        <v>1129</v>
      </c>
      <c r="B4535" t="s">
        <v>66</v>
      </c>
      <c r="C4535" t="s">
        <v>493</v>
      </c>
      <c r="D4535" t="s">
        <v>861</v>
      </c>
      <c r="E4535">
        <v>2014</v>
      </c>
      <c r="F4535" s="10">
        <v>42004</v>
      </c>
      <c r="G4535" t="s">
        <v>489</v>
      </c>
      <c r="H4535" t="s">
        <v>474</v>
      </c>
      <c r="I4535" t="s">
        <v>543</v>
      </c>
      <c r="J4535">
        <v>475677000</v>
      </c>
      <c r="K4535">
        <v>76636782.729935154</v>
      </c>
    </row>
    <row r="4536" spans="1:11" x14ac:dyDescent="0.25">
      <c r="A4536">
        <v>1129</v>
      </c>
      <c r="B4536" t="s">
        <v>66</v>
      </c>
      <c r="C4536" t="s">
        <v>493</v>
      </c>
      <c r="D4536" t="s">
        <v>859</v>
      </c>
      <c r="E4536">
        <v>2014</v>
      </c>
      <c r="F4536" s="10">
        <v>42004</v>
      </c>
      <c r="G4536" t="s">
        <v>489</v>
      </c>
      <c r="H4536" t="s">
        <v>474</v>
      </c>
      <c r="I4536" t="s">
        <v>543</v>
      </c>
      <c r="J4536">
        <v>821263000</v>
      </c>
      <c r="K4536">
        <v>132314478.3017357</v>
      </c>
    </row>
    <row r="4537" spans="1:11" x14ac:dyDescent="0.25">
      <c r="A4537">
        <v>1129</v>
      </c>
      <c r="B4537" t="s">
        <v>66</v>
      </c>
      <c r="C4537" t="s">
        <v>493</v>
      </c>
      <c r="D4537" t="s">
        <v>860</v>
      </c>
      <c r="E4537">
        <v>2014</v>
      </c>
      <c r="F4537" s="10">
        <v>42004</v>
      </c>
      <c r="G4537" t="s">
        <v>489</v>
      </c>
      <c r="H4537" t="s">
        <v>474</v>
      </c>
      <c r="I4537" t="s">
        <v>543</v>
      </c>
      <c r="J4537">
        <v>1363599000</v>
      </c>
      <c r="K4537">
        <v>219690757.16033536</v>
      </c>
    </row>
    <row r="4538" spans="1:11" x14ac:dyDescent="0.25">
      <c r="A4538">
        <v>1137</v>
      </c>
      <c r="B4538" t="s">
        <v>82</v>
      </c>
      <c r="C4538" t="s">
        <v>492</v>
      </c>
      <c r="D4538" t="s">
        <v>700</v>
      </c>
      <c r="E4538">
        <v>2014</v>
      </c>
      <c r="F4538" s="10">
        <v>42004</v>
      </c>
      <c r="G4538" t="s">
        <v>489</v>
      </c>
      <c r="H4538" t="s">
        <v>474</v>
      </c>
      <c r="I4538" t="s">
        <v>543</v>
      </c>
      <c r="J4538">
        <v>802980000</v>
      </c>
      <c r="K4538">
        <v>129368886.44286634</v>
      </c>
    </row>
    <row r="4539" spans="1:11" x14ac:dyDescent="0.25">
      <c r="A4539">
        <v>1137</v>
      </c>
      <c r="B4539" t="s">
        <v>82</v>
      </c>
      <c r="C4539" t="s">
        <v>493</v>
      </c>
      <c r="D4539" t="s">
        <v>836</v>
      </c>
      <c r="E4539">
        <v>2014</v>
      </c>
      <c r="F4539" s="10">
        <v>42004</v>
      </c>
      <c r="G4539" t="s">
        <v>489</v>
      </c>
      <c r="H4539" t="s">
        <v>474</v>
      </c>
      <c r="I4539" t="s">
        <v>543</v>
      </c>
      <c r="J4539">
        <v>712373000</v>
      </c>
      <c r="K4539">
        <v>114771104.81203021</v>
      </c>
    </row>
    <row r="4540" spans="1:11" x14ac:dyDescent="0.25">
      <c r="A4540">
        <v>1137</v>
      </c>
      <c r="B4540" t="s">
        <v>82</v>
      </c>
      <c r="C4540" t="s">
        <v>493</v>
      </c>
      <c r="D4540" t="s">
        <v>837</v>
      </c>
      <c r="E4540">
        <v>2014</v>
      </c>
      <c r="F4540" s="10">
        <v>42004</v>
      </c>
      <c r="G4540" t="s">
        <v>489</v>
      </c>
      <c r="H4540" t="s">
        <v>474</v>
      </c>
      <c r="I4540" t="s">
        <v>543</v>
      </c>
      <c r="J4540">
        <v>22902000</v>
      </c>
      <c r="K4540">
        <v>3689763.4278743244</v>
      </c>
    </row>
    <row r="4541" spans="1:11" x14ac:dyDescent="0.25">
      <c r="A4541">
        <v>1171</v>
      </c>
      <c r="B4541" t="s">
        <v>71</v>
      </c>
      <c r="C4541" t="s">
        <v>493</v>
      </c>
      <c r="D4541" t="s">
        <v>807</v>
      </c>
      <c r="E4541">
        <v>2014</v>
      </c>
      <c r="F4541" s="10">
        <v>42004</v>
      </c>
      <c r="G4541" t="s">
        <v>489</v>
      </c>
      <c r="H4541" t="s">
        <v>474</v>
      </c>
      <c r="I4541" t="s">
        <v>543</v>
      </c>
      <c r="J4541">
        <v>67717725</v>
      </c>
      <c r="K4541">
        <v>10910068.340051124</v>
      </c>
    </row>
    <row r="4542" spans="1:11" x14ac:dyDescent="0.25">
      <c r="A4542">
        <v>1171</v>
      </c>
      <c r="B4542" t="s">
        <v>71</v>
      </c>
      <c r="C4542" t="s">
        <v>493</v>
      </c>
      <c r="D4542" t="s">
        <v>805</v>
      </c>
      <c r="E4542">
        <v>2014</v>
      </c>
      <c r="F4542" s="10">
        <v>42004</v>
      </c>
      <c r="G4542" t="s">
        <v>489</v>
      </c>
      <c r="H4542" t="s">
        <v>474</v>
      </c>
      <c r="I4542" t="s">
        <v>543</v>
      </c>
      <c r="J4542">
        <v>355997777</v>
      </c>
      <c r="K4542">
        <v>57355147.060482018</v>
      </c>
    </row>
    <row r="4543" spans="1:11" x14ac:dyDescent="0.25">
      <c r="A4543">
        <v>1171</v>
      </c>
      <c r="B4543" t="s">
        <v>71</v>
      </c>
      <c r="C4543" t="s">
        <v>493</v>
      </c>
      <c r="D4543" t="s">
        <v>808</v>
      </c>
      <c r="E4543">
        <v>2014</v>
      </c>
      <c r="F4543" s="10">
        <v>42004</v>
      </c>
      <c r="G4543" t="s">
        <v>489</v>
      </c>
      <c r="H4543" t="s">
        <v>474</v>
      </c>
      <c r="I4543" t="s">
        <v>543</v>
      </c>
      <c r="J4543">
        <v>245582980</v>
      </c>
      <c r="K4543">
        <v>39566112.047523864</v>
      </c>
    </row>
    <row r="4544" spans="1:11" x14ac:dyDescent="0.25">
      <c r="A4544">
        <v>1171</v>
      </c>
      <c r="B4544" t="s">
        <v>71</v>
      </c>
      <c r="C4544" t="s">
        <v>493</v>
      </c>
      <c r="D4544" t="s">
        <v>804</v>
      </c>
      <c r="E4544">
        <v>2014</v>
      </c>
      <c r="F4544" s="10">
        <v>42004</v>
      </c>
      <c r="G4544" t="s">
        <v>489</v>
      </c>
      <c r="H4544" t="s">
        <v>474</v>
      </c>
      <c r="I4544" t="s">
        <v>543</v>
      </c>
      <c r="J4544">
        <v>41880868</v>
      </c>
      <c r="K4544">
        <v>6747467.2550009647</v>
      </c>
    </row>
    <row r="4545" spans="1:11" x14ac:dyDescent="0.25">
      <c r="A4545">
        <v>1171</v>
      </c>
      <c r="B4545" t="s">
        <v>71</v>
      </c>
      <c r="C4545" t="s">
        <v>493</v>
      </c>
      <c r="D4545" t="s">
        <v>806</v>
      </c>
      <c r="E4545">
        <v>2014</v>
      </c>
      <c r="F4545" s="10">
        <v>42004</v>
      </c>
      <c r="G4545" t="s">
        <v>489</v>
      </c>
      <c r="H4545" t="s">
        <v>474</v>
      </c>
      <c r="I4545" t="s">
        <v>543</v>
      </c>
      <c r="J4545">
        <v>115062358</v>
      </c>
      <c r="K4545">
        <v>18537808.072368469</v>
      </c>
    </row>
    <row r="4546" spans="1:11" x14ac:dyDescent="0.25">
      <c r="A4546">
        <v>1243</v>
      </c>
      <c r="B4546" t="s">
        <v>76</v>
      </c>
      <c r="C4546" t="s">
        <v>493</v>
      </c>
      <c r="D4546" t="s">
        <v>923</v>
      </c>
      <c r="E4546">
        <v>2014</v>
      </c>
      <c r="F4546" s="10">
        <v>42004</v>
      </c>
      <c r="G4546" t="s">
        <v>489</v>
      </c>
      <c r="H4546" t="s">
        <v>474</v>
      </c>
      <c r="I4546" t="s">
        <v>543</v>
      </c>
      <c r="J4546">
        <v>402529000</v>
      </c>
      <c r="K4546">
        <v>64851837.518942617</v>
      </c>
    </row>
    <row r="4547" spans="1:11" x14ac:dyDescent="0.25">
      <c r="A4547">
        <v>1243</v>
      </c>
      <c r="B4547" t="s">
        <v>76</v>
      </c>
      <c r="C4547" t="s">
        <v>493</v>
      </c>
      <c r="D4547" t="s">
        <v>1260</v>
      </c>
      <c r="E4547">
        <v>2014</v>
      </c>
      <c r="F4547" s="10">
        <v>42004</v>
      </c>
      <c r="G4547" t="s">
        <v>489</v>
      </c>
      <c r="H4547" t="s">
        <v>474</v>
      </c>
      <c r="I4547" t="s">
        <v>543</v>
      </c>
      <c r="J4547">
        <v>7807000</v>
      </c>
      <c r="K4547">
        <v>1257793.3403814011</v>
      </c>
    </row>
    <row r="4548" spans="1:11" x14ac:dyDescent="0.25">
      <c r="A4548">
        <v>1243</v>
      </c>
      <c r="B4548" t="s">
        <v>76</v>
      </c>
      <c r="C4548" t="s">
        <v>493</v>
      </c>
      <c r="D4548" t="s">
        <v>838</v>
      </c>
      <c r="E4548">
        <v>2014</v>
      </c>
      <c r="F4548" s="10">
        <v>42004</v>
      </c>
      <c r="G4548" t="s">
        <v>489</v>
      </c>
      <c r="H4548" t="s">
        <v>474</v>
      </c>
      <c r="I4548" t="s">
        <v>543</v>
      </c>
      <c r="J4548">
        <v>235434000</v>
      </c>
      <c r="K4548">
        <v>37931000.038344406</v>
      </c>
    </row>
    <row r="4549" spans="1:11" x14ac:dyDescent="0.25">
      <c r="A4549">
        <v>1243</v>
      </c>
      <c r="B4549" t="s">
        <v>76</v>
      </c>
      <c r="C4549" t="s">
        <v>493</v>
      </c>
      <c r="D4549" t="s">
        <v>922</v>
      </c>
      <c r="E4549">
        <v>2014</v>
      </c>
      <c r="F4549" s="10">
        <v>42004</v>
      </c>
      <c r="G4549" t="s">
        <v>489</v>
      </c>
      <c r="H4549" t="s">
        <v>474</v>
      </c>
      <c r="I4549" t="s">
        <v>543</v>
      </c>
      <c r="J4549">
        <v>74157000</v>
      </c>
      <c r="K4549">
        <v>11947506.179411242</v>
      </c>
    </row>
    <row r="4550" spans="1:11" x14ac:dyDescent="0.25">
      <c r="A4550">
        <v>1318</v>
      </c>
      <c r="B4550" t="s">
        <v>74</v>
      </c>
      <c r="C4550" t="s">
        <v>492</v>
      </c>
      <c r="D4550" t="s">
        <v>59</v>
      </c>
      <c r="E4550">
        <v>2014</v>
      </c>
      <c r="F4550" s="10">
        <v>42004</v>
      </c>
      <c r="G4550" t="s">
        <v>489</v>
      </c>
      <c r="H4550" t="s">
        <v>474</v>
      </c>
      <c r="I4550" t="s">
        <v>543</v>
      </c>
      <c r="J4550">
        <v>2374111000</v>
      </c>
      <c r="K4550">
        <v>382495325.36521441</v>
      </c>
    </row>
    <row r="4551" spans="1:11" x14ac:dyDescent="0.25">
      <c r="A4551">
        <v>1318</v>
      </c>
      <c r="B4551" t="s">
        <v>74</v>
      </c>
      <c r="C4551" t="s">
        <v>493</v>
      </c>
      <c r="D4551" t="s">
        <v>903</v>
      </c>
      <c r="E4551">
        <v>2014</v>
      </c>
      <c r="F4551" s="10">
        <v>42004</v>
      </c>
      <c r="G4551" t="s">
        <v>489</v>
      </c>
      <c r="H4551" t="s">
        <v>474</v>
      </c>
      <c r="I4551" t="s">
        <v>543</v>
      </c>
      <c r="J4551">
        <v>956231000</v>
      </c>
      <c r="K4551">
        <v>154059303.65905568</v>
      </c>
    </row>
    <row r="4552" spans="1:11" x14ac:dyDescent="0.25">
      <c r="A4552">
        <v>1318</v>
      </c>
      <c r="B4552" t="s">
        <v>74</v>
      </c>
      <c r="C4552" t="s">
        <v>493</v>
      </c>
      <c r="D4552" t="s">
        <v>643</v>
      </c>
      <c r="E4552">
        <v>2014</v>
      </c>
      <c r="F4552" s="10">
        <v>42004</v>
      </c>
      <c r="G4552" t="s">
        <v>489</v>
      </c>
      <c r="H4552" t="s">
        <v>474</v>
      </c>
      <c r="I4552" t="s">
        <v>543</v>
      </c>
      <c r="J4552">
        <v>28211000</v>
      </c>
      <c r="K4552">
        <v>4545101.5659664031</v>
      </c>
    </row>
    <row r="4553" spans="1:11" x14ac:dyDescent="0.25">
      <c r="A4553">
        <v>1318</v>
      </c>
      <c r="B4553" t="s">
        <v>74</v>
      </c>
      <c r="C4553" t="s">
        <v>493</v>
      </c>
      <c r="D4553" t="s">
        <v>838</v>
      </c>
      <c r="E4553">
        <v>2014</v>
      </c>
      <c r="F4553" s="10">
        <v>42004</v>
      </c>
      <c r="G4553" t="s">
        <v>489</v>
      </c>
      <c r="H4553" t="s">
        <v>474</v>
      </c>
      <c r="I4553" t="s">
        <v>543</v>
      </c>
      <c r="J4553">
        <v>112106000</v>
      </c>
      <c r="K4553">
        <v>18061506.368233297</v>
      </c>
    </row>
    <row r="4554" spans="1:11" x14ac:dyDescent="0.25">
      <c r="A4554">
        <v>1318</v>
      </c>
      <c r="B4554" t="s">
        <v>74</v>
      </c>
      <c r="C4554" t="s">
        <v>493</v>
      </c>
      <c r="D4554" t="s">
        <v>902</v>
      </c>
      <c r="E4554">
        <v>2014</v>
      </c>
      <c r="F4554" s="10">
        <v>42004</v>
      </c>
      <c r="G4554" t="s">
        <v>489</v>
      </c>
      <c r="H4554" t="s">
        <v>474</v>
      </c>
      <c r="I4554" t="s">
        <v>543</v>
      </c>
      <c r="J4554">
        <v>237450000</v>
      </c>
      <c r="K4554">
        <v>38255799.753242433</v>
      </c>
    </row>
    <row r="4555" spans="1:11" x14ac:dyDescent="0.25">
      <c r="A4555">
        <v>1318</v>
      </c>
      <c r="B4555" t="s">
        <v>74</v>
      </c>
      <c r="C4555" t="s">
        <v>493</v>
      </c>
      <c r="D4555" t="s">
        <v>1264</v>
      </c>
      <c r="E4555">
        <v>2014</v>
      </c>
      <c r="F4555" s="10">
        <v>42004</v>
      </c>
      <c r="G4555" t="s">
        <v>489</v>
      </c>
      <c r="H4555" t="s">
        <v>474</v>
      </c>
      <c r="I4555" t="s">
        <v>543</v>
      </c>
      <c r="J4555">
        <v>343660000</v>
      </c>
      <c r="K4555">
        <v>55367395.844174758</v>
      </c>
    </row>
    <row r="4556" spans="1:11" x14ac:dyDescent="0.25">
      <c r="A4556">
        <v>1407</v>
      </c>
      <c r="B4556" t="s">
        <v>77</v>
      </c>
      <c r="C4556" t="s">
        <v>493</v>
      </c>
      <c r="D4556" t="s">
        <v>761</v>
      </c>
      <c r="E4556">
        <v>2014</v>
      </c>
      <c r="F4556" s="10">
        <v>42004</v>
      </c>
      <c r="G4556" t="s">
        <v>489</v>
      </c>
      <c r="H4556" t="s">
        <v>474</v>
      </c>
      <c r="I4556" t="s">
        <v>543</v>
      </c>
      <c r="J4556">
        <v>16827000</v>
      </c>
      <c r="K4556">
        <v>2711014.28699857</v>
      </c>
    </row>
    <row r="4557" spans="1:11" x14ac:dyDescent="0.25">
      <c r="A4557">
        <v>1407</v>
      </c>
      <c r="B4557" t="s">
        <v>77</v>
      </c>
      <c r="C4557" t="s">
        <v>493</v>
      </c>
      <c r="D4557" t="s">
        <v>759</v>
      </c>
      <c r="E4557">
        <v>2014</v>
      </c>
      <c r="F4557" s="10">
        <v>42004</v>
      </c>
      <c r="G4557" t="s">
        <v>489</v>
      </c>
      <c r="H4557" t="s">
        <v>474</v>
      </c>
      <c r="I4557" t="s">
        <v>543</v>
      </c>
      <c r="J4557">
        <v>1431651000</v>
      </c>
      <c r="K4557">
        <v>230654680.86978012</v>
      </c>
    </row>
    <row r="4558" spans="1:11" x14ac:dyDescent="0.25">
      <c r="A4558">
        <v>1421</v>
      </c>
      <c r="B4558" t="s">
        <v>78</v>
      </c>
      <c r="C4558" t="s">
        <v>492</v>
      </c>
      <c r="D4558" t="s">
        <v>607</v>
      </c>
      <c r="E4558">
        <v>2014</v>
      </c>
      <c r="F4558" s="10">
        <v>42004</v>
      </c>
      <c r="G4558" t="s">
        <v>489</v>
      </c>
      <c r="H4558" t="s">
        <v>474</v>
      </c>
      <c r="I4558" t="s">
        <v>543</v>
      </c>
      <c r="J4558">
        <v>1812781000</v>
      </c>
      <c r="K4558">
        <v>292058904.74829471</v>
      </c>
    </row>
    <row r="4559" spans="1:11" x14ac:dyDescent="0.25">
      <c r="A4559">
        <v>1421</v>
      </c>
      <c r="B4559" t="s">
        <v>78</v>
      </c>
      <c r="C4559" t="s">
        <v>493</v>
      </c>
      <c r="D4559" t="s">
        <v>1213</v>
      </c>
      <c r="E4559">
        <v>2014</v>
      </c>
      <c r="F4559" s="10">
        <v>42004</v>
      </c>
      <c r="G4559" t="s">
        <v>489</v>
      </c>
      <c r="H4559" t="s">
        <v>474</v>
      </c>
      <c r="I4559" t="s">
        <v>543</v>
      </c>
      <c r="J4559">
        <v>167535000</v>
      </c>
      <c r="K4559">
        <v>26991726.307262462</v>
      </c>
    </row>
    <row r="4560" spans="1:11" x14ac:dyDescent="0.25">
      <c r="A4560">
        <v>1421</v>
      </c>
      <c r="B4560" t="s">
        <v>78</v>
      </c>
      <c r="C4560" t="s">
        <v>493</v>
      </c>
      <c r="D4560" t="s">
        <v>643</v>
      </c>
      <c r="E4560">
        <v>2014</v>
      </c>
      <c r="F4560" s="10">
        <v>42004</v>
      </c>
      <c r="G4560" t="s">
        <v>489</v>
      </c>
      <c r="H4560" t="s">
        <v>474</v>
      </c>
      <c r="I4560" t="s">
        <v>543</v>
      </c>
      <c r="J4560">
        <v>145668000</v>
      </c>
      <c r="K4560">
        <v>23468712.733018823</v>
      </c>
    </row>
    <row r="4561" spans="1:11" x14ac:dyDescent="0.25">
      <c r="A4561">
        <v>1421</v>
      </c>
      <c r="B4561" t="s">
        <v>78</v>
      </c>
      <c r="C4561" t="s">
        <v>493</v>
      </c>
      <c r="D4561" t="s">
        <v>1212</v>
      </c>
      <c r="E4561">
        <v>2014</v>
      </c>
      <c r="F4561" s="10">
        <v>42004</v>
      </c>
      <c r="G4561" t="s">
        <v>489</v>
      </c>
      <c r="H4561" t="s">
        <v>474</v>
      </c>
      <c r="I4561" t="s">
        <v>543</v>
      </c>
      <c r="J4561">
        <v>1499578000</v>
      </c>
      <c r="K4561">
        <v>241598465.70801342</v>
      </c>
    </row>
    <row r="4562" spans="1:11" x14ac:dyDescent="0.25">
      <c r="A4562">
        <v>1582</v>
      </c>
      <c r="B4562" t="s">
        <v>81</v>
      </c>
      <c r="C4562" t="s">
        <v>492</v>
      </c>
      <c r="D4562" t="s">
        <v>2066</v>
      </c>
      <c r="E4562">
        <v>2014</v>
      </c>
      <c r="F4562" s="10">
        <v>42004</v>
      </c>
      <c r="G4562" t="s">
        <v>489</v>
      </c>
      <c r="H4562" t="s">
        <v>474</v>
      </c>
      <c r="I4562" t="s">
        <v>543</v>
      </c>
      <c r="J4562">
        <v>254632000</v>
      </c>
      <c r="K4562">
        <v>41024008.434481479</v>
      </c>
    </row>
    <row r="4563" spans="1:11" x14ac:dyDescent="0.25">
      <c r="A4563">
        <v>1582</v>
      </c>
      <c r="B4563" t="s">
        <v>81</v>
      </c>
      <c r="C4563" t="s">
        <v>492</v>
      </c>
      <c r="D4563" t="s">
        <v>2060</v>
      </c>
      <c r="E4563">
        <v>2014</v>
      </c>
      <c r="F4563" s="10">
        <v>42004</v>
      </c>
      <c r="G4563" t="s">
        <v>489</v>
      </c>
      <c r="H4563" t="s">
        <v>474</v>
      </c>
      <c r="I4563" t="s">
        <v>543</v>
      </c>
      <c r="J4563">
        <v>43251000</v>
      </c>
      <c r="K4563">
        <v>6968210.5501262946</v>
      </c>
    </row>
    <row r="4564" spans="1:11" x14ac:dyDescent="0.25">
      <c r="A4564">
        <v>1582</v>
      </c>
      <c r="B4564" t="s">
        <v>81</v>
      </c>
      <c r="C4564" t="s">
        <v>493</v>
      </c>
      <c r="D4564" t="s">
        <v>1138</v>
      </c>
      <c r="E4564">
        <v>2014</v>
      </c>
      <c r="F4564" s="10">
        <v>42004</v>
      </c>
      <c r="G4564" t="s">
        <v>489</v>
      </c>
      <c r="H4564" t="s">
        <v>474</v>
      </c>
      <c r="I4564" t="s">
        <v>543</v>
      </c>
      <c r="J4564">
        <v>297883000</v>
      </c>
      <c r="K4564">
        <v>47992218.984607778</v>
      </c>
    </row>
    <row r="4565" spans="1:11" x14ac:dyDescent="0.25">
      <c r="A4565">
        <v>1582</v>
      </c>
      <c r="B4565" t="s">
        <v>81</v>
      </c>
      <c r="C4565" t="s">
        <v>493</v>
      </c>
      <c r="D4565" t="s">
        <v>643</v>
      </c>
      <c r="E4565">
        <v>2014</v>
      </c>
      <c r="F4565" s="10">
        <v>42004</v>
      </c>
      <c r="G4565" t="s">
        <v>489</v>
      </c>
      <c r="H4565" t="s">
        <v>474</v>
      </c>
      <c r="I4565" t="s">
        <v>543</v>
      </c>
      <c r="J4565">
        <v>2220000</v>
      </c>
      <c r="K4565">
        <v>357666.35271509038</v>
      </c>
    </row>
    <row r="4566" spans="1:11" x14ac:dyDescent="0.25">
      <c r="A4566">
        <v>1698</v>
      </c>
      <c r="B4566" t="s">
        <v>254</v>
      </c>
      <c r="C4566" t="s">
        <v>492</v>
      </c>
      <c r="D4566" t="s">
        <v>59</v>
      </c>
      <c r="E4566">
        <v>2014</v>
      </c>
      <c r="F4566" s="10">
        <v>42004</v>
      </c>
      <c r="G4566" t="s">
        <v>489</v>
      </c>
      <c r="H4566" t="s">
        <v>474</v>
      </c>
      <c r="I4566" t="s">
        <v>543</v>
      </c>
      <c r="J4566">
        <v>1504434000</v>
      </c>
      <c r="K4566">
        <v>242380820.57683524</v>
      </c>
    </row>
    <row r="4567" spans="1:11" x14ac:dyDescent="0.25">
      <c r="A4567">
        <v>1698</v>
      </c>
      <c r="B4567" t="s">
        <v>254</v>
      </c>
      <c r="C4567" t="s">
        <v>492</v>
      </c>
      <c r="D4567" t="s">
        <v>249</v>
      </c>
      <c r="E4567">
        <v>2014</v>
      </c>
      <c r="F4567" s="10">
        <v>42004</v>
      </c>
      <c r="G4567" t="s">
        <v>489</v>
      </c>
      <c r="H4567" t="s">
        <v>474</v>
      </c>
      <c r="I4567" t="s">
        <v>543</v>
      </c>
      <c r="J4567">
        <v>0</v>
      </c>
      <c r="K4567">
        <v>0</v>
      </c>
    </row>
    <row r="4568" spans="1:11" x14ac:dyDescent="0.25">
      <c r="A4568">
        <v>1698</v>
      </c>
      <c r="B4568" t="s">
        <v>254</v>
      </c>
      <c r="C4568" t="s">
        <v>493</v>
      </c>
      <c r="D4568" t="s">
        <v>971</v>
      </c>
      <c r="E4568">
        <v>2014</v>
      </c>
      <c r="F4568" s="10">
        <v>42004</v>
      </c>
      <c r="G4568" t="s">
        <v>489</v>
      </c>
      <c r="H4568" t="s">
        <v>474</v>
      </c>
      <c r="I4568" t="s">
        <v>543</v>
      </c>
      <c r="J4568">
        <v>209704000</v>
      </c>
      <c r="K4568">
        <v>33785614.788182572</v>
      </c>
    </row>
    <row r="4569" spans="1:11" x14ac:dyDescent="0.25">
      <c r="A4569">
        <v>1698</v>
      </c>
      <c r="B4569" t="s">
        <v>254</v>
      </c>
      <c r="C4569" t="s">
        <v>493</v>
      </c>
      <c r="D4569" t="s">
        <v>643</v>
      </c>
      <c r="E4569">
        <v>2014</v>
      </c>
      <c r="F4569" s="10">
        <v>42004</v>
      </c>
      <c r="G4569" t="s">
        <v>489</v>
      </c>
      <c r="H4569" t="s">
        <v>474</v>
      </c>
      <c r="I4569" t="s">
        <v>543</v>
      </c>
      <c r="J4569">
        <v>32598000</v>
      </c>
      <c r="K4569">
        <v>5251895.3900029352</v>
      </c>
    </row>
    <row r="4570" spans="1:11" x14ac:dyDescent="0.25">
      <c r="A4570">
        <v>1698</v>
      </c>
      <c r="B4570" t="s">
        <v>254</v>
      </c>
      <c r="C4570" t="s">
        <v>493</v>
      </c>
      <c r="D4570" t="s">
        <v>1044</v>
      </c>
      <c r="E4570">
        <v>2014</v>
      </c>
      <c r="F4570" s="10">
        <v>42004</v>
      </c>
      <c r="G4570" t="s">
        <v>489</v>
      </c>
      <c r="H4570" t="s">
        <v>474</v>
      </c>
      <c r="I4570" t="s">
        <v>543</v>
      </c>
      <c r="J4570">
        <v>45358000</v>
      </c>
      <c r="K4570">
        <v>7307671.3632662473</v>
      </c>
    </row>
    <row r="4571" spans="1:11" x14ac:dyDescent="0.25">
      <c r="A4571">
        <v>1698</v>
      </c>
      <c r="B4571" t="s">
        <v>254</v>
      </c>
      <c r="C4571" t="s">
        <v>493</v>
      </c>
      <c r="D4571" t="s">
        <v>1043</v>
      </c>
      <c r="E4571">
        <v>2014</v>
      </c>
      <c r="F4571" s="10">
        <v>42004</v>
      </c>
      <c r="G4571" t="s">
        <v>489</v>
      </c>
      <c r="H4571" t="s">
        <v>474</v>
      </c>
      <c r="I4571" t="s">
        <v>543</v>
      </c>
      <c r="J4571">
        <v>1216774000</v>
      </c>
      <c r="K4571">
        <v>196035639.03538349</v>
      </c>
    </row>
    <row r="4572" spans="1:11" x14ac:dyDescent="0.25">
      <c r="A4572">
        <v>1700</v>
      </c>
      <c r="B4572" t="s">
        <v>84</v>
      </c>
      <c r="C4572" t="s">
        <v>492</v>
      </c>
      <c r="D4572" t="s">
        <v>59</v>
      </c>
      <c r="E4572">
        <v>2014</v>
      </c>
      <c r="F4572" s="10">
        <v>42004</v>
      </c>
      <c r="G4572" t="s">
        <v>489</v>
      </c>
      <c r="H4572" t="s">
        <v>474</v>
      </c>
      <c r="I4572" t="s">
        <v>543</v>
      </c>
      <c r="J4572">
        <v>350685000</v>
      </c>
      <c r="K4572">
        <v>56499200.406257421</v>
      </c>
    </row>
    <row r="4573" spans="1:11" x14ac:dyDescent="0.25">
      <c r="A4573">
        <v>1700</v>
      </c>
      <c r="B4573" t="s">
        <v>84</v>
      </c>
      <c r="C4573" t="s">
        <v>492</v>
      </c>
      <c r="D4573" t="s">
        <v>679</v>
      </c>
      <c r="E4573">
        <v>2014</v>
      </c>
      <c r="F4573" s="10">
        <v>42004</v>
      </c>
      <c r="G4573" t="s">
        <v>489</v>
      </c>
      <c r="H4573" t="s">
        <v>474</v>
      </c>
      <c r="I4573" t="s">
        <v>543</v>
      </c>
      <c r="J4573">
        <v>33000</v>
      </c>
      <c r="K4573">
        <v>5316.6619998189108</v>
      </c>
    </row>
    <row r="4574" spans="1:11" x14ac:dyDescent="0.25">
      <c r="A4574">
        <v>1700</v>
      </c>
      <c r="B4574" t="s">
        <v>84</v>
      </c>
      <c r="C4574" t="s">
        <v>493</v>
      </c>
      <c r="D4574" t="s">
        <v>762</v>
      </c>
      <c r="E4574">
        <v>2014</v>
      </c>
      <c r="F4574" s="10">
        <v>42004</v>
      </c>
      <c r="G4574" t="s">
        <v>489</v>
      </c>
      <c r="H4574" t="s">
        <v>474</v>
      </c>
      <c r="I4574" t="s">
        <v>543</v>
      </c>
      <c r="J4574">
        <v>323482000</v>
      </c>
      <c r="K4574">
        <v>52116498.697740026</v>
      </c>
    </row>
    <row r="4575" spans="1:11" x14ac:dyDescent="0.25">
      <c r="A4575">
        <v>1700</v>
      </c>
      <c r="B4575" t="s">
        <v>84</v>
      </c>
      <c r="C4575" t="s">
        <v>493</v>
      </c>
      <c r="D4575" t="s">
        <v>1216</v>
      </c>
      <c r="E4575">
        <v>2014</v>
      </c>
      <c r="F4575" s="10">
        <v>42004</v>
      </c>
      <c r="G4575" t="s">
        <v>489</v>
      </c>
      <c r="H4575" t="s">
        <v>474</v>
      </c>
      <c r="I4575" t="s">
        <v>543</v>
      </c>
      <c r="J4575">
        <v>27236000</v>
      </c>
      <c r="K4575">
        <v>4388018.3705172082</v>
      </c>
    </row>
    <row r="4576" spans="1:11" x14ac:dyDescent="0.25">
      <c r="A4576">
        <v>1723</v>
      </c>
      <c r="B4576" t="s">
        <v>86</v>
      </c>
      <c r="C4576" t="s">
        <v>492</v>
      </c>
      <c r="D4576" t="s">
        <v>1231</v>
      </c>
      <c r="E4576">
        <v>2014</v>
      </c>
      <c r="F4576" s="10">
        <v>42004</v>
      </c>
      <c r="G4576" t="s">
        <v>489</v>
      </c>
      <c r="H4576" t="s">
        <v>474</v>
      </c>
      <c r="I4576" t="s">
        <v>543</v>
      </c>
      <c r="J4576">
        <v>30079000</v>
      </c>
      <c r="K4576">
        <v>4846056.8573500914</v>
      </c>
    </row>
    <row r="4577" spans="1:11" x14ac:dyDescent="0.25">
      <c r="A4577">
        <v>1723</v>
      </c>
      <c r="B4577" t="s">
        <v>86</v>
      </c>
      <c r="C4577" t="s">
        <v>492</v>
      </c>
      <c r="D4577" t="s">
        <v>243</v>
      </c>
      <c r="E4577">
        <v>2014</v>
      </c>
      <c r="F4577" s="10">
        <v>42004</v>
      </c>
      <c r="G4577" t="s">
        <v>489</v>
      </c>
      <c r="H4577" t="s">
        <v>474</v>
      </c>
      <c r="I4577" t="s">
        <v>543</v>
      </c>
      <c r="J4577">
        <v>0</v>
      </c>
      <c r="K4577">
        <v>0</v>
      </c>
    </row>
    <row r="4578" spans="1:11" x14ac:dyDescent="0.25">
      <c r="A4578">
        <v>1723</v>
      </c>
      <c r="B4578" t="s">
        <v>86</v>
      </c>
      <c r="C4578" t="s">
        <v>492</v>
      </c>
      <c r="D4578" t="s">
        <v>1230</v>
      </c>
      <c r="E4578">
        <v>2014</v>
      </c>
      <c r="F4578" s="10">
        <v>42004</v>
      </c>
      <c r="G4578" t="s">
        <v>489</v>
      </c>
      <c r="H4578" t="s">
        <v>474</v>
      </c>
      <c r="I4578" t="s">
        <v>543</v>
      </c>
      <c r="J4578">
        <v>3527582000</v>
      </c>
      <c r="K4578">
        <v>568332156.68621802</v>
      </c>
    </row>
    <row r="4579" spans="1:11" x14ac:dyDescent="0.25">
      <c r="A4579">
        <v>1723</v>
      </c>
      <c r="B4579" t="s">
        <v>86</v>
      </c>
      <c r="C4579" t="s">
        <v>493</v>
      </c>
      <c r="D4579" t="s">
        <v>589</v>
      </c>
      <c r="E4579">
        <v>2014</v>
      </c>
      <c r="F4579" s="10">
        <v>42004</v>
      </c>
      <c r="G4579" t="s">
        <v>489</v>
      </c>
      <c r="H4579" t="s">
        <v>474</v>
      </c>
      <c r="I4579" t="s">
        <v>543</v>
      </c>
      <c r="J4579">
        <v>-189156000</v>
      </c>
      <c r="K4579">
        <v>-30475106.582961999</v>
      </c>
    </row>
    <row r="4580" spans="1:11" x14ac:dyDescent="0.25">
      <c r="A4580">
        <v>1723</v>
      </c>
      <c r="B4580" t="s">
        <v>86</v>
      </c>
      <c r="C4580" t="s">
        <v>493</v>
      </c>
      <c r="D4580" t="s">
        <v>1228</v>
      </c>
      <c r="E4580">
        <v>2014</v>
      </c>
      <c r="F4580" s="10">
        <v>42004</v>
      </c>
      <c r="G4580" t="s">
        <v>489</v>
      </c>
      <c r="H4580" t="s">
        <v>474</v>
      </c>
      <c r="I4580" t="s">
        <v>543</v>
      </c>
      <c r="J4580">
        <v>226209000</v>
      </c>
      <c r="K4580">
        <v>36444751.342940487</v>
      </c>
    </row>
    <row r="4581" spans="1:11" x14ac:dyDescent="0.25">
      <c r="A4581">
        <v>1723</v>
      </c>
      <c r="B4581" t="s">
        <v>86</v>
      </c>
      <c r="C4581" t="s">
        <v>493</v>
      </c>
      <c r="D4581" t="s">
        <v>1229</v>
      </c>
      <c r="E4581">
        <v>2014</v>
      </c>
      <c r="F4581" s="10">
        <v>42004</v>
      </c>
      <c r="G4581" t="s">
        <v>489</v>
      </c>
      <c r="H4581" t="s">
        <v>474</v>
      </c>
      <c r="I4581" t="s">
        <v>543</v>
      </c>
      <c r="J4581">
        <v>310640000</v>
      </c>
      <c r="K4581">
        <v>50047511.624962017</v>
      </c>
    </row>
    <row r="4582" spans="1:11" x14ac:dyDescent="0.25">
      <c r="A4582">
        <v>1723</v>
      </c>
      <c r="B4582" t="s">
        <v>86</v>
      </c>
      <c r="C4582" t="s">
        <v>493</v>
      </c>
      <c r="D4582" t="s">
        <v>1227</v>
      </c>
      <c r="E4582">
        <v>2014</v>
      </c>
      <c r="F4582" s="10">
        <v>42004</v>
      </c>
      <c r="G4582" t="s">
        <v>489</v>
      </c>
      <c r="H4582" t="s">
        <v>474</v>
      </c>
      <c r="I4582" t="s">
        <v>543</v>
      </c>
      <c r="J4582">
        <v>3209968000</v>
      </c>
      <c r="K4582">
        <v>517161057.15862757</v>
      </c>
    </row>
    <row r="4583" spans="1:11" x14ac:dyDescent="0.25">
      <c r="A4583">
        <v>1793</v>
      </c>
      <c r="B4583" t="s">
        <v>88</v>
      </c>
      <c r="C4583" t="s">
        <v>492</v>
      </c>
      <c r="D4583" t="s">
        <v>59</v>
      </c>
      <c r="E4583">
        <v>2014</v>
      </c>
      <c r="F4583" s="10">
        <v>42004</v>
      </c>
      <c r="G4583" t="s">
        <v>489</v>
      </c>
      <c r="H4583" t="s">
        <v>474</v>
      </c>
      <c r="I4583" t="s">
        <v>543</v>
      </c>
      <c r="J4583">
        <v>515242000</v>
      </c>
      <c r="K4583">
        <v>83011138.24577865</v>
      </c>
    </row>
    <row r="4584" spans="1:11" x14ac:dyDescent="0.25">
      <c r="A4584">
        <v>1793</v>
      </c>
      <c r="B4584" t="s">
        <v>88</v>
      </c>
      <c r="C4584" t="s">
        <v>492</v>
      </c>
      <c r="D4584" t="s">
        <v>679</v>
      </c>
      <c r="E4584">
        <v>2014</v>
      </c>
      <c r="F4584" s="10">
        <v>42004</v>
      </c>
      <c r="G4584" t="s">
        <v>489</v>
      </c>
      <c r="H4584" t="s">
        <v>474</v>
      </c>
      <c r="I4584" t="s">
        <v>543</v>
      </c>
      <c r="J4584">
        <v>8347000</v>
      </c>
      <c r="K4584">
        <v>1344793.2640148015</v>
      </c>
    </row>
    <row r="4585" spans="1:11" x14ac:dyDescent="0.25">
      <c r="A4585">
        <v>1793</v>
      </c>
      <c r="B4585" t="s">
        <v>88</v>
      </c>
      <c r="C4585" t="s">
        <v>493</v>
      </c>
      <c r="D4585" t="s">
        <v>1099</v>
      </c>
      <c r="E4585">
        <v>2014</v>
      </c>
      <c r="F4585" s="10">
        <v>42004</v>
      </c>
      <c r="G4585" t="s">
        <v>489</v>
      </c>
      <c r="H4585" t="s">
        <v>474</v>
      </c>
      <c r="I4585" t="s">
        <v>543</v>
      </c>
      <c r="J4585">
        <v>907000</v>
      </c>
      <c r="K4585">
        <v>146127.64951017432</v>
      </c>
    </row>
    <row r="4586" spans="1:11" x14ac:dyDescent="0.25">
      <c r="A4586">
        <v>1793</v>
      </c>
      <c r="B4586" t="s">
        <v>88</v>
      </c>
      <c r="C4586" t="s">
        <v>493</v>
      </c>
      <c r="D4586" t="s">
        <v>905</v>
      </c>
      <c r="E4586">
        <v>2014</v>
      </c>
      <c r="F4586" s="10">
        <v>42004</v>
      </c>
      <c r="G4586" t="s">
        <v>489</v>
      </c>
      <c r="H4586" t="s">
        <v>474</v>
      </c>
      <c r="I4586" t="s">
        <v>543</v>
      </c>
      <c r="J4586">
        <v>523589000</v>
      </c>
      <c r="K4586">
        <v>84355931.509793445</v>
      </c>
    </row>
    <row r="4587" spans="1:11" x14ac:dyDescent="0.25">
      <c r="A4587">
        <v>1882</v>
      </c>
      <c r="B4587" t="s">
        <v>90</v>
      </c>
      <c r="C4587" t="s">
        <v>493</v>
      </c>
      <c r="D4587" t="s">
        <v>1033</v>
      </c>
      <c r="E4587">
        <v>2014</v>
      </c>
      <c r="F4587" s="10">
        <v>42004</v>
      </c>
      <c r="G4587" t="s">
        <v>489</v>
      </c>
      <c r="H4587" t="s">
        <v>474</v>
      </c>
      <c r="I4587" t="s">
        <v>543</v>
      </c>
      <c r="J4587">
        <v>-8562000</v>
      </c>
      <c r="K4587">
        <v>-1379432.1224984701</v>
      </c>
    </row>
    <row r="4588" spans="1:11" x14ac:dyDescent="0.25">
      <c r="A4588">
        <v>1882</v>
      </c>
      <c r="B4588" t="s">
        <v>90</v>
      </c>
      <c r="C4588" t="s">
        <v>493</v>
      </c>
      <c r="D4588" t="s">
        <v>1032</v>
      </c>
      <c r="E4588">
        <v>2014</v>
      </c>
      <c r="F4588" s="10">
        <v>42004</v>
      </c>
      <c r="G4588" t="s">
        <v>489</v>
      </c>
      <c r="H4588" t="s">
        <v>474</v>
      </c>
      <c r="I4588" t="s">
        <v>543</v>
      </c>
      <c r="J4588">
        <v>4980000</v>
      </c>
      <c r="K4588">
        <v>802332.62906358112</v>
      </c>
    </row>
    <row r="4589" spans="1:11" x14ac:dyDescent="0.25">
      <c r="A4589">
        <v>1882</v>
      </c>
      <c r="B4589" t="s">
        <v>90</v>
      </c>
      <c r="C4589" t="s">
        <v>493</v>
      </c>
      <c r="D4589" t="s">
        <v>1030</v>
      </c>
      <c r="E4589">
        <v>2014</v>
      </c>
      <c r="F4589" s="10">
        <v>42004</v>
      </c>
      <c r="G4589" t="s">
        <v>489</v>
      </c>
      <c r="H4589" t="s">
        <v>474</v>
      </c>
      <c r="I4589" t="s">
        <v>543</v>
      </c>
      <c r="J4589">
        <v>2638000</v>
      </c>
      <c r="K4589">
        <v>425010.73804612993</v>
      </c>
    </row>
    <row r="4590" spans="1:11" x14ac:dyDescent="0.25">
      <c r="A4590">
        <v>1882</v>
      </c>
      <c r="B4590" t="s">
        <v>90</v>
      </c>
      <c r="C4590" t="s">
        <v>493</v>
      </c>
      <c r="D4590" t="s">
        <v>1029</v>
      </c>
      <c r="E4590">
        <v>2014</v>
      </c>
      <c r="F4590" s="10">
        <v>42004</v>
      </c>
      <c r="G4590" t="s">
        <v>489</v>
      </c>
      <c r="H4590" t="s">
        <v>474</v>
      </c>
      <c r="I4590" t="s">
        <v>543</v>
      </c>
      <c r="J4590">
        <v>944000</v>
      </c>
      <c r="K4590">
        <v>152088.75538875916</v>
      </c>
    </row>
    <row r="4591" spans="1:11" x14ac:dyDescent="0.25">
      <c r="A4591">
        <v>1883</v>
      </c>
      <c r="B4591" t="s">
        <v>91</v>
      </c>
      <c r="C4591" t="s">
        <v>493</v>
      </c>
      <c r="D4591" t="s">
        <v>821</v>
      </c>
      <c r="E4591">
        <v>2014</v>
      </c>
      <c r="F4591" s="10">
        <v>42004</v>
      </c>
      <c r="G4591" t="s">
        <v>489</v>
      </c>
      <c r="H4591" t="s">
        <v>474</v>
      </c>
      <c r="I4591" t="s">
        <v>543</v>
      </c>
      <c r="J4591">
        <v>470076000</v>
      </c>
      <c r="K4591">
        <v>75734400.188693166</v>
      </c>
    </row>
    <row r="4592" spans="1:11" x14ac:dyDescent="0.25">
      <c r="A4592">
        <v>1883</v>
      </c>
      <c r="B4592" t="s">
        <v>91</v>
      </c>
      <c r="C4592" t="s">
        <v>493</v>
      </c>
      <c r="D4592" t="s">
        <v>643</v>
      </c>
      <c r="E4592">
        <v>2014</v>
      </c>
      <c r="F4592" s="10">
        <v>42004</v>
      </c>
      <c r="G4592" t="s">
        <v>489</v>
      </c>
      <c r="H4592" t="s">
        <v>474</v>
      </c>
      <c r="I4592" t="s">
        <v>543</v>
      </c>
      <c r="J4592">
        <v>31034000</v>
      </c>
      <c r="K4592">
        <v>4999917.8334054574</v>
      </c>
    </row>
    <row r="4593" spans="1:11" x14ac:dyDescent="0.25">
      <c r="A4593">
        <v>1883</v>
      </c>
      <c r="B4593" t="s">
        <v>91</v>
      </c>
      <c r="C4593" t="s">
        <v>493</v>
      </c>
      <c r="D4593" t="s">
        <v>654</v>
      </c>
      <c r="E4593">
        <v>2014</v>
      </c>
      <c r="F4593" s="10">
        <v>42004</v>
      </c>
      <c r="G4593" t="s">
        <v>489</v>
      </c>
      <c r="H4593" t="s">
        <v>474</v>
      </c>
      <c r="I4593" t="s">
        <v>543</v>
      </c>
      <c r="J4593">
        <v>0</v>
      </c>
      <c r="K4593">
        <v>0</v>
      </c>
    </row>
    <row r="4594" spans="1:11" x14ac:dyDescent="0.25">
      <c r="A4594">
        <v>1883</v>
      </c>
      <c r="B4594" t="s">
        <v>91</v>
      </c>
      <c r="C4594" t="s">
        <v>493</v>
      </c>
      <c r="D4594" t="s">
        <v>819</v>
      </c>
      <c r="E4594">
        <v>2014</v>
      </c>
      <c r="F4594" s="10">
        <v>42004</v>
      </c>
      <c r="G4594" t="s">
        <v>489</v>
      </c>
      <c r="H4594" t="s">
        <v>474</v>
      </c>
      <c r="I4594" t="s">
        <v>543</v>
      </c>
      <c r="J4594">
        <v>383608000</v>
      </c>
      <c r="K4594">
        <v>61803456.861410081</v>
      </c>
    </row>
    <row r="4595" spans="1:11" x14ac:dyDescent="0.25">
      <c r="A4595">
        <v>1883</v>
      </c>
      <c r="B4595" t="s">
        <v>91</v>
      </c>
      <c r="C4595" t="s">
        <v>493</v>
      </c>
      <c r="D4595" t="s">
        <v>820</v>
      </c>
      <c r="E4595">
        <v>2014</v>
      </c>
      <c r="F4595" s="10">
        <v>42004</v>
      </c>
      <c r="G4595" t="s">
        <v>489</v>
      </c>
      <c r="H4595" t="s">
        <v>474</v>
      </c>
      <c r="I4595" t="s">
        <v>543</v>
      </c>
      <c r="J4595">
        <v>216043000</v>
      </c>
      <c r="K4595">
        <v>34806897.225056879</v>
      </c>
    </row>
    <row r="4596" spans="1:11" x14ac:dyDescent="0.25">
      <c r="A4596">
        <v>1885</v>
      </c>
      <c r="B4596" t="s">
        <v>92</v>
      </c>
      <c r="C4596" t="s">
        <v>493</v>
      </c>
      <c r="D4596" t="s">
        <v>777</v>
      </c>
      <c r="E4596">
        <v>2014</v>
      </c>
      <c r="F4596" s="10">
        <v>42004</v>
      </c>
      <c r="G4596" t="s">
        <v>489</v>
      </c>
      <c r="H4596" t="s">
        <v>474</v>
      </c>
      <c r="I4596" t="s">
        <v>543</v>
      </c>
      <c r="J4596">
        <v>166859000</v>
      </c>
      <c r="K4596">
        <v>26882815.29175102</v>
      </c>
    </row>
    <row r="4597" spans="1:11" x14ac:dyDescent="0.25">
      <c r="A4597">
        <v>1885</v>
      </c>
      <c r="B4597" t="s">
        <v>92</v>
      </c>
      <c r="C4597" t="s">
        <v>493</v>
      </c>
      <c r="D4597" t="s">
        <v>776</v>
      </c>
      <c r="E4597">
        <v>2014</v>
      </c>
      <c r="F4597" s="10">
        <v>42004</v>
      </c>
      <c r="G4597" t="s">
        <v>489</v>
      </c>
      <c r="H4597" t="s">
        <v>474</v>
      </c>
      <c r="I4597" t="s">
        <v>543</v>
      </c>
      <c r="J4597">
        <v>180435000</v>
      </c>
      <c r="K4597">
        <v>29070057.816282582</v>
      </c>
    </row>
    <row r="4598" spans="1:11" x14ac:dyDescent="0.25">
      <c r="A4598">
        <v>1885</v>
      </c>
      <c r="B4598" t="s">
        <v>92</v>
      </c>
      <c r="C4598" t="s">
        <v>493</v>
      </c>
      <c r="D4598" t="s">
        <v>775</v>
      </c>
      <c r="E4598">
        <v>2014</v>
      </c>
      <c r="F4598" s="10">
        <v>42004</v>
      </c>
      <c r="G4598" t="s">
        <v>489</v>
      </c>
      <c r="H4598" t="s">
        <v>474</v>
      </c>
      <c r="I4598" t="s">
        <v>543</v>
      </c>
      <c r="J4598">
        <v>712990000</v>
      </c>
      <c r="K4598">
        <v>114870510.28032985</v>
      </c>
    </row>
    <row r="4599" spans="1:11" x14ac:dyDescent="0.25">
      <c r="A4599">
        <v>8876</v>
      </c>
      <c r="B4599" t="s">
        <v>89</v>
      </c>
      <c r="C4599" t="s">
        <v>493</v>
      </c>
      <c r="D4599" t="s">
        <v>787</v>
      </c>
      <c r="E4599">
        <v>2014</v>
      </c>
      <c r="F4599" s="10">
        <v>42004</v>
      </c>
      <c r="G4599" t="s">
        <v>489</v>
      </c>
      <c r="H4599" t="s">
        <v>474</v>
      </c>
      <c r="I4599" t="s">
        <v>543</v>
      </c>
      <c r="J4599">
        <v>459214000</v>
      </c>
      <c r="K4599">
        <v>73984412.835904285</v>
      </c>
    </row>
    <row r="4600" spans="1:11" x14ac:dyDescent="0.25">
      <c r="A4600">
        <v>8876</v>
      </c>
      <c r="B4600" t="s">
        <v>89</v>
      </c>
      <c r="C4600" t="s">
        <v>493</v>
      </c>
      <c r="D4600" t="s">
        <v>790</v>
      </c>
      <c r="E4600">
        <v>2014</v>
      </c>
      <c r="F4600" s="10">
        <v>42004</v>
      </c>
      <c r="G4600" t="s">
        <v>489</v>
      </c>
      <c r="H4600" t="s">
        <v>474</v>
      </c>
      <c r="I4600" t="s">
        <v>543</v>
      </c>
      <c r="J4600">
        <v>3107259000</v>
      </c>
      <c r="K4600">
        <v>500613510.57258511</v>
      </c>
    </row>
    <row r="4601" spans="1:11" x14ac:dyDescent="0.25">
      <c r="A4601">
        <v>8876</v>
      </c>
      <c r="B4601" t="s">
        <v>89</v>
      </c>
      <c r="C4601" t="s">
        <v>493</v>
      </c>
      <c r="D4601" t="s">
        <v>666</v>
      </c>
      <c r="E4601">
        <v>2014</v>
      </c>
      <c r="F4601" s="10">
        <v>42004</v>
      </c>
      <c r="G4601" t="s">
        <v>489</v>
      </c>
      <c r="H4601" t="s">
        <v>474</v>
      </c>
      <c r="I4601" t="s">
        <v>543</v>
      </c>
      <c r="J4601">
        <v>7287000</v>
      </c>
      <c r="K4601">
        <v>1174015.6361418304</v>
      </c>
    </row>
    <row r="4602" spans="1:11" x14ac:dyDescent="0.25">
      <c r="A4602">
        <v>8876</v>
      </c>
      <c r="B4602" t="s">
        <v>89</v>
      </c>
      <c r="C4602" t="s">
        <v>493</v>
      </c>
      <c r="D4602" t="s">
        <v>789</v>
      </c>
      <c r="E4602">
        <v>2014</v>
      </c>
      <c r="F4602" s="10">
        <v>42004</v>
      </c>
      <c r="G4602" t="s">
        <v>489</v>
      </c>
      <c r="H4602" t="s">
        <v>474</v>
      </c>
      <c r="I4602" t="s">
        <v>543</v>
      </c>
      <c r="J4602">
        <v>55413000</v>
      </c>
      <c r="K4602">
        <v>8927642.1635141</v>
      </c>
    </row>
    <row r="4603" spans="1:11" x14ac:dyDescent="0.25">
      <c r="A4603">
        <v>8876</v>
      </c>
      <c r="B4603" t="s">
        <v>89</v>
      </c>
      <c r="C4603" t="s">
        <v>493</v>
      </c>
      <c r="D4603" t="s">
        <v>788</v>
      </c>
      <c r="E4603">
        <v>2014</v>
      </c>
      <c r="F4603" s="10">
        <v>42004</v>
      </c>
      <c r="G4603" t="s">
        <v>489</v>
      </c>
      <c r="H4603" t="s">
        <v>474</v>
      </c>
      <c r="I4603" t="s">
        <v>543</v>
      </c>
      <c r="J4603">
        <v>404339000</v>
      </c>
      <c r="K4603">
        <v>65143448.374084204</v>
      </c>
    </row>
    <row r="4604" spans="1:11" x14ac:dyDescent="0.25">
      <c r="A4604">
        <v>8876</v>
      </c>
      <c r="B4604" t="s">
        <v>89</v>
      </c>
      <c r="C4604" t="s">
        <v>493</v>
      </c>
      <c r="D4604" t="s">
        <v>786</v>
      </c>
      <c r="E4604">
        <v>2014</v>
      </c>
      <c r="F4604" s="10">
        <v>42004</v>
      </c>
      <c r="G4604" t="s">
        <v>489</v>
      </c>
      <c r="H4604" t="s">
        <v>474</v>
      </c>
      <c r="I4604" t="s">
        <v>543</v>
      </c>
      <c r="J4604">
        <v>115289000</v>
      </c>
      <c r="K4604">
        <v>18574322.584761284</v>
      </c>
    </row>
    <row r="4605" spans="1:11" x14ac:dyDescent="0.25">
      <c r="A4605">
        <v>8876</v>
      </c>
      <c r="B4605" t="s">
        <v>89</v>
      </c>
      <c r="C4605" t="s">
        <v>493</v>
      </c>
      <c r="D4605" t="s">
        <v>785</v>
      </c>
      <c r="E4605">
        <v>2014</v>
      </c>
      <c r="F4605" s="10">
        <v>42004</v>
      </c>
      <c r="G4605" t="s">
        <v>489</v>
      </c>
      <c r="H4605" t="s">
        <v>474</v>
      </c>
      <c r="I4605" t="s">
        <v>543</v>
      </c>
      <c r="J4605">
        <v>225496000</v>
      </c>
      <c r="K4605">
        <v>36329879.221550457</v>
      </c>
    </row>
    <row r="4606" spans="1:11" x14ac:dyDescent="0.25">
      <c r="A4606">
        <v>10113</v>
      </c>
      <c r="B4606" t="s">
        <v>65</v>
      </c>
      <c r="C4606" t="s">
        <v>492</v>
      </c>
      <c r="D4606" t="s">
        <v>2066</v>
      </c>
      <c r="E4606">
        <v>2014</v>
      </c>
      <c r="F4606" s="10">
        <v>42004</v>
      </c>
      <c r="G4606" t="s">
        <v>489</v>
      </c>
      <c r="H4606" t="s">
        <v>474</v>
      </c>
      <c r="I4606" t="s">
        <v>543</v>
      </c>
      <c r="J4606">
        <v>337632000</v>
      </c>
      <c r="K4606">
        <v>54396218.918874502</v>
      </c>
    </row>
    <row r="4607" spans="1:11" x14ac:dyDescent="0.25">
      <c r="A4607">
        <v>10113</v>
      </c>
      <c r="B4607" t="s">
        <v>65</v>
      </c>
      <c r="C4607" t="s">
        <v>492</v>
      </c>
      <c r="D4607" t="s">
        <v>794</v>
      </c>
      <c r="E4607">
        <v>2014</v>
      </c>
      <c r="F4607" s="10">
        <v>42004</v>
      </c>
      <c r="G4607" t="s">
        <v>489</v>
      </c>
      <c r="H4607" t="s">
        <v>474</v>
      </c>
      <c r="I4607" t="s">
        <v>543</v>
      </c>
      <c r="J4607">
        <v>51898000</v>
      </c>
      <c r="K4607">
        <v>8361337.105048541</v>
      </c>
    </row>
    <row r="4608" spans="1:11" x14ac:dyDescent="0.25">
      <c r="A4608">
        <v>10113</v>
      </c>
      <c r="B4608" t="s">
        <v>65</v>
      </c>
      <c r="C4608" t="s">
        <v>493</v>
      </c>
      <c r="D4608" t="s">
        <v>793</v>
      </c>
      <c r="E4608">
        <v>2014</v>
      </c>
      <c r="F4608" s="10">
        <v>42004</v>
      </c>
      <c r="G4608" t="s">
        <v>489</v>
      </c>
      <c r="H4608" t="s">
        <v>474</v>
      </c>
      <c r="I4608" t="s">
        <v>543</v>
      </c>
      <c r="J4608">
        <v>389530000</v>
      </c>
      <c r="K4608">
        <v>62757556.023923039</v>
      </c>
    </row>
    <row r="4609" spans="1:11" x14ac:dyDescent="0.25">
      <c r="A4609">
        <v>10113</v>
      </c>
      <c r="B4609" t="s">
        <v>65</v>
      </c>
      <c r="C4609" t="s">
        <v>493</v>
      </c>
      <c r="D4609" t="s">
        <v>643</v>
      </c>
      <c r="E4609">
        <v>2014</v>
      </c>
      <c r="F4609" s="10">
        <v>42004</v>
      </c>
      <c r="G4609" t="s">
        <v>489</v>
      </c>
      <c r="H4609" t="s">
        <v>474</v>
      </c>
      <c r="I4609" t="s">
        <v>543</v>
      </c>
      <c r="J4609">
        <v>9794000</v>
      </c>
      <c r="K4609">
        <v>1577920.8371583761</v>
      </c>
    </row>
    <row r="4610" spans="1:11" x14ac:dyDescent="0.25">
      <c r="A4610">
        <v>13357</v>
      </c>
      <c r="B4610" t="s">
        <v>70</v>
      </c>
      <c r="C4610" t="s">
        <v>492</v>
      </c>
      <c r="D4610" t="s">
        <v>758</v>
      </c>
      <c r="E4610">
        <v>2014</v>
      </c>
      <c r="F4610" s="10">
        <v>42004</v>
      </c>
      <c r="G4610" t="s">
        <v>489</v>
      </c>
      <c r="H4610" t="s">
        <v>474</v>
      </c>
      <c r="I4610" t="s">
        <v>543</v>
      </c>
      <c r="J4610">
        <v>341590000</v>
      </c>
      <c r="K4610">
        <v>55033896.136913389</v>
      </c>
    </row>
    <row r="4611" spans="1:11" x14ac:dyDescent="0.25">
      <c r="A4611">
        <v>717</v>
      </c>
      <c r="B4611" t="s">
        <v>69</v>
      </c>
      <c r="C4611" t="s">
        <v>492</v>
      </c>
      <c r="D4611" t="s">
        <v>700</v>
      </c>
      <c r="E4611">
        <v>2015</v>
      </c>
      <c r="F4611" s="10">
        <v>42369</v>
      </c>
      <c r="G4611" t="s">
        <v>489</v>
      </c>
      <c r="H4611" t="s">
        <v>474</v>
      </c>
      <c r="I4611" t="s">
        <v>543</v>
      </c>
      <c r="J4611">
        <v>3830400000</v>
      </c>
      <c r="K4611">
        <v>590606816.74119925</v>
      </c>
    </row>
    <row r="4612" spans="1:11" x14ac:dyDescent="0.25">
      <c r="A4612">
        <v>717</v>
      </c>
      <c r="B4612" t="s">
        <v>69</v>
      </c>
      <c r="C4612" t="s">
        <v>493</v>
      </c>
      <c r="D4612" t="s">
        <v>814</v>
      </c>
      <c r="E4612">
        <v>2015</v>
      </c>
      <c r="F4612" s="10">
        <v>42369</v>
      </c>
      <c r="G4612" t="s">
        <v>489</v>
      </c>
      <c r="H4612" t="s">
        <v>474</v>
      </c>
      <c r="I4612" t="s">
        <v>543</v>
      </c>
      <c r="J4612">
        <v>4711000</v>
      </c>
      <c r="K4612">
        <v>726385.94237358752</v>
      </c>
    </row>
    <row r="4613" spans="1:11" x14ac:dyDescent="0.25">
      <c r="A4613">
        <v>717</v>
      </c>
      <c r="B4613" t="s">
        <v>69</v>
      </c>
      <c r="C4613" t="s">
        <v>493</v>
      </c>
      <c r="D4613" t="s">
        <v>815</v>
      </c>
      <c r="E4613">
        <v>2015</v>
      </c>
      <c r="F4613" s="10">
        <v>42369</v>
      </c>
      <c r="G4613" t="s">
        <v>489</v>
      </c>
      <c r="H4613" t="s">
        <v>474</v>
      </c>
      <c r="I4613" t="s">
        <v>543</v>
      </c>
      <c r="J4613">
        <v>-179109000</v>
      </c>
      <c r="K4613">
        <v>-27616697.039395221</v>
      </c>
    </row>
    <row r="4614" spans="1:11" x14ac:dyDescent="0.25">
      <c r="A4614">
        <v>717</v>
      </c>
      <c r="B4614" t="s">
        <v>69</v>
      </c>
      <c r="C4614" t="s">
        <v>493</v>
      </c>
      <c r="D4614" t="s">
        <v>813</v>
      </c>
      <c r="E4614">
        <v>2015</v>
      </c>
      <c r="F4614" s="10">
        <v>42369</v>
      </c>
      <c r="G4614" t="s">
        <v>489</v>
      </c>
      <c r="H4614" t="s">
        <v>474</v>
      </c>
      <c r="I4614" t="s">
        <v>543</v>
      </c>
      <c r="J4614">
        <v>613787000</v>
      </c>
      <c r="K4614">
        <v>94639407.431894958</v>
      </c>
    </row>
    <row r="4615" spans="1:11" x14ac:dyDescent="0.25">
      <c r="A4615">
        <v>717</v>
      </c>
      <c r="B4615" t="s">
        <v>69</v>
      </c>
      <c r="C4615" t="s">
        <v>493</v>
      </c>
      <c r="D4615" t="s">
        <v>812</v>
      </c>
      <c r="E4615">
        <v>2015</v>
      </c>
      <c r="F4615" s="10">
        <v>42369</v>
      </c>
      <c r="G4615" t="s">
        <v>489</v>
      </c>
      <c r="H4615" t="s">
        <v>474</v>
      </c>
      <c r="I4615" t="s">
        <v>543</v>
      </c>
      <c r="J4615">
        <v>2284339000</v>
      </c>
      <c r="K4615">
        <v>352220704.14258933</v>
      </c>
    </row>
    <row r="4616" spans="1:11" x14ac:dyDescent="0.25">
      <c r="A4616">
        <v>717</v>
      </c>
      <c r="B4616" t="s">
        <v>69</v>
      </c>
      <c r="C4616" t="s">
        <v>493</v>
      </c>
      <c r="D4616" t="s">
        <v>811</v>
      </c>
      <c r="E4616">
        <v>2015</v>
      </c>
      <c r="F4616" s="10">
        <v>42369</v>
      </c>
      <c r="G4616" t="s">
        <v>489</v>
      </c>
      <c r="H4616" t="s">
        <v>474</v>
      </c>
      <c r="I4616" t="s">
        <v>543</v>
      </c>
      <c r="J4616">
        <v>1764370000</v>
      </c>
      <c r="K4616">
        <v>272047031.44676006</v>
      </c>
    </row>
    <row r="4617" spans="1:11" x14ac:dyDescent="0.25">
      <c r="A4617">
        <v>771</v>
      </c>
      <c r="B4617" t="s">
        <v>83</v>
      </c>
      <c r="C4617" t="s">
        <v>492</v>
      </c>
      <c r="D4617" t="s">
        <v>700</v>
      </c>
      <c r="E4617">
        <v>2015</v>
      </c>
      <c r="F4617" s="10">
        <v>42369</v>
      </c>
      <c r="G4617" t="s">
        <v>489</v>
      </c>
      <c r="H4617" t="s">
        <v>474</v>
      </c>
      <c r="I4617" t="s">
        <v>543</v>
      </c>
      <c r="J4617">
        <v>7758702000</v>
      </c>
      <c r="K4617">
        <v>1196309077.449764</v>
      </c>
    </row>
    <row r="4618" spans="1:11" x14ac:dyDescent="0.25">
      <c r="A4618">
        <v>771</v>
      </c>
      <c r="B4618" t="s">
        <v>83</v>
      </c>
      <c r="C4618" t="s">
        <v>493</v>
      </c>
      <c r="D4618" t="s">
        <v>589</v>
      </c>
      <c r="E4618">
        <v>2015</v>
      </c>
      <c r="F4618" s="10">
        <v>42369</v>
      </c>
      <c r="G4618" t="s">
        <v>489</v>
      </c>
      <c r="H4618" t="s">
        <v>474</v>
      </c>
      <c r="I4618" t="s">
        <v>543</v>
      </c>
      <c r="J4618">
        <v>-6677000</v>
      </c>
      <c r="K4618">
        <v>-1029522.1688024716</v>
      </c>
    </row>
    <row r="4619" spans="1:11" x14ac:dyDescent="0.25">
      <c r="A4619">
        <v>771</v>
      </c>
      <c r="B4619" t="s">
        <v>83</v>
      </c>
      <c r="C4619" t="s">
        <v>493</v>
      </c>
      <c r="D4619" t="s">
        <v>946</v>
      </c>
      <c r="E4619">
        <v>2015</v>
      </c>
      <c r="F4619" s="10">
        <v>42369</v>
      </c>
      <c r="G4619" t="s">
        <v>489</v>
      </c>
      <c r="H4619" t="s">
        <v>474</v>
      </c>
      <c r="I4619" t="s">
        <v>543</v>
      </c>
      <c r="J4619">
        <v>1649654000</v>
      </c>
      <c r="K4619">
        <v>254359048.05356783</v>
      </c>
    </row>
    <row r="4620" spans="1:11" x14ac:dyDescent="0.25">
      <c r="A4620">
        <v>771</v>
      </c>
      <c r="B4620" t="s">
        <v>83</v>
      </c>
      <c r="C4620" t="s">
        <v>493</v>
      </c>
      <c r="D4620" t="s">
        <v>947</v>
      </c>
      <c r="E4620">
        <v>2015</v>
      </c>
      <c r="F4620" s="10">
        <v>42369</v>
      </c>
      <c r="G4620" t="s">
        <v>489</v>
      </c>
      <c r="H4620" t="s">
        <v>474</v>
      </c>
      <c r="I4620" t="s">
        <v>543</v>
      </c>
      <c r="J4620">
        <v>1667000</v>
      </c>
      <c r="K4620">
        <v>257033.6162039419</v>
      </c>
    </row>
    <row r="4621" spans="1:11" x14ac:dyDescent="0.25">
      <c r="A4621">
        <v>771</v>
      </c>
      <c r="B4621" t="s">
        <v>83</v>
      </c>
      <c r="C4621" t="s">
        <v>493</v>
      </c>
      <c r="D4621" t="s">
        <v>740</v>
      </c>
      <c r="E4621">
        <v>2015</v>
      </c>
      <c r="F4621" s="10">
        <v>42369</v>
      </c>
      <c r="G4621" t="s">
        <v>489</v>
      </c>
      <c r="H4621" t="s">
        <v>474</v>
      </c>
      <c r="I4621" t="s">
        <v>543</v>
      </c>
      <c r="J4621">
        <v>6332301000</v>
      </c>
      <c r="K4621">
        <v>976373260.30104232</v>
      </c>
    </row>
    <row r="4622" spans="1:11" x14ac:dyDescent="0.25">
      <c r="A4622">
        <v>716</v>
      </c>
      <c r="B4622" t="s">
        <v>87</v>
      </c>
      <c r="C4622" t="s">
        <v>493</v>
      </c>
      <c r="D4622" t="s">
        <v>842</v>
      </c>
      <c r="E4622">
        <v>2015</v>
      </c>
      <c r="F4622" s="10">
        <v>42369</v>
      </c>
      <c r="G4622" t="s">
        <v>489</v>
      </c>
      <c r="H4622" t="s">
        <v>474</v>
      </c>
      <c r="I4622" t="s">
        <v>543</v>
      </c>
      <c r="J4622">
        <v>46733000</v>
      </c>
      <c r="K4622">
        <v>7205730.0456261653</v>
      </c>
    </row>
    <row r="4623" spans="1:11" x14ac:dyDescent="0.25">
      <c r="A4623">
        <v>716</v>
      </c>
      <c r="B4623" t="s">
        <v>87</v>
      </c>
      <c r="C4623" t="s">
        <v>493</v>
      </c>
      <c r="D4623" t="s">
        <v>840</v>
      </c>
      <c r="E4623">
        <v>2015</v>
      </c>
      <c r="F4623" s="10">
        <v>42369</v>
      </c>
      <c r="G4623" t="s">
        <v>489</v>
      </c>
      <c r="H4623" t="s">
        <v>474</v>
      </c>
      <c r="I4623" t="s">
        <v>543</v>
      </c>
      <c r="J4623">
        <v>69793000</v>
      </c>
      <c r="K4623">
        <v>10761336.038225384</v>
      </c>
    </row>
    <row r="4624" spans="1:11" x14ac:dyDescent="0.25">
      <c r="A4624">
        <v>716</v>
      </c>
      <c r="B4624" t="s">
        <v>87</v>
      </c>
      <c r="C4624" t="s">
        <v>493</v>
      </c>
      <c r="D4624" t="s">
        <v>843</v>
      </c>
      <c r="E4624">
        <v>2015</v>
      </c>
      <c r="F4624" s="10">
        <v>42369</v>
      </c>
      <c r="G4624" t="s">
        <v>489</v>
      </c>
      <c r="H4624" t="s">
        <v>474</v>
      </c>
      <c r="I4624" t="s">
        <v>543</v>
      </c>
      <c r="J4624">
        <v>276548000</v>
      </c>
      <c r="K4624">
        <v>42640751.346111409</v>
      </c>
    </row>
    <row r="4625" spans="1:11" x14ac:dyDescent="0.25">
      <c r="A4625">
        <v>716</v>
      </c>
      <c r="B4625" t="s">
        <v>87</v>
      </c>
      <c r="C4625" t="s">
        <v>493</v>
      </c>
      <c r="D4625" t="s">
        <v>838</v>
      </c>
      <c r="E4625">
        <v>2015</v>
      </c>
      <c r="F4625" s="10">
        <v>42369</v>
      </c>
      <c r="G4625" t="s">
        <v>489</v>
      </c>
      <c r="H4625" t="s">
        <v>474</v>
      </c>
      <c r="I4625" t="s">
        <v>543</v>
      </c>
      <c r="J4625">
        <v>1292019000</v>
      </c>
      <c r="K4625">
        <v>199215546.35524943</v>
      </c>
    </row>
    <row r="4626" spans="1:11" x14ac:dyDescent="0.25">
      <c r="A4626">
        <v>716</v>
      </c>
      <c r="B4626" t="s">
        <v>87</v>
      </c>
      <c r="C4626" t="s">
        <v>493</v>
      </c>
      <c r="D4626" t="s">
        <v>841</v>
      </c>
      <c r="E4626">
        <v>2015</v>
      </c>
      <c r="F4626" s="10">
        <v>42369</v>
      </c>
      <c r="G4626" t="s">
        <v>489</v>
      </c>
      <c r="H4626" t="s">
        <v>474</v>
      </c>
      <c r="I4626" t="s">
        <v>543</v>
      </c>
      <c r="J4626">
        <v>63712000</v>
      </c>
      <c r="K4626">
        <v>9823710.7112090867</v>
      </c>
    </row>
    <row r="4627" spans="1:11" x14ac:dyDescent="0.25">
      <c r="A4627">
        <v>716</v>
      </c>
      <c r="B4627" t="s">
        <v>87</v>
      </c>
      <c r="C4627" t="s">
        <v>493</v>
      </c>
      <c r="D4627" t="s">
        <v>839</v>
      </c>
      <c r="E4627">
        <v>2015</v>
      </c>
      <c r="F4627" s="10">
        <v>42369</v>
      </c>
      <c r="G4627" t="s">
        <v>489</v>
      </c>
      <c r="H4627" t="s">
        <v>474</v>
      </c>
      <c r="I4627" t="s">
        <v>543</v>
      </c>
      <c r="J4627">
        <v>185401000</v>
      </c>
      <c r="K4627">
        <v>28586856.315433133</v>
      </c>
    </row>
    <row r="4628" spans="1:11" x14ac:dyDescent="0.25">
      <c r="A4628">
        <v>1003</v>
      </c>
      <c r="B4628" t="s">
        <v>58</v>
      </c>
      <c r="C4628" t="s">
        <v>492</v>
      </c>
      <c r="D4628" t="s">
        <v>2066</v>
      </c>
      <c r="E4628">
        <v>2015</v>
      </c>
      <c r="F4628" s="10">
        <v>42369</v>
      </c>
      <c r="G4628" t="s">
        <v>489</v>
      </c>
      <c r="H4628" t="s">
        <v>474</v>
      </c>
      <c r="I4628" t="s">
        <v>543</v>
      </c>
      <c r="J4628">
        <v>1034299000</v>
      </c>
      <c r="K4628">
        <v>159477871.74932268</v>
      </c>
    </row>
    <row r="4629" spans="1:11" x14ac:dyDescent="0.25">
      <c r="A4629">
        <v>1003</v>
      </c>
      <c r="B4629" t="s">
        <v>58</v>
      </c>
      <c r="C4629" t="s">
        <v>492</v>
      </c>
      <c r="D4629" t="s">
        <v>595</v>
      </c>
      <c r="E4629">
        <v>2015</v>
      </c>
      <c r="F4629" s="10">
        <v>42369</v>
      </c>
      <c r="G4629" t="s">
        <v>489</v>
      </c>
      <c r="H4629" t="s">
        <v>474</v>
      </c>
      <c r="I4629" t="s">
        <v>543</v>
      </c>
      <c r="J4629">
        <v>11999000</v>
      </c>
      <c r="K4629">
        <v>1850117.7929400713</v>
      </c>
    </row>
    <row r="4630" spans="1:11" x14ac:dyDescent="0.25">
      <c r="A4630">
        <v>1003</v>
      </c>
      <c r="B4630" t="s">
        <v>58</v>
      </c>
      <c r="C4630" t="s">
        <v>493</v>
      </c>
      <c r="D4630" t="s">
        <v>1209</v>
      </c>
      <c r="E4630">
        <v>2015</v>
      </c>
      <c r="F4630" s="10">
        <v>42369</v>
      </c>
      <c r="G4630" t="s">
        <v>489</v>
      </c>
      <c r="H4630" t="s">
        <v>474</v>
      </c>
      <c r="I4630" t="s">
        <v>543</v>
      </c>
      <c r="J4630">
        <v>573987000</v>
      </c>
      <c r="K4630">
        <v>88502672.024026394</v>
      </c>
    </row>
    <row r="4631" spans="1:11" x14ac:dyDescent="0.25">
      <c r="A4631">
        <v>1003</v>
      </c>
      <c r="B4631" t="s">
        <v>58</v>
      </c>
      <c r="C4631" t="s">
        <v>493</v>
      </c>
      <c r="D4631" t="s">
        <v>589</v>
      </c>
      <c r="E4631">
        <v>2015</v>
      </c>
      <c r="F4631" s="10">
        <v>42369</v>
      </c>
      <c r="G4631" t="s">
        <v>489</v>
      </c>
      <c r="H4631" t="s">
        <v>474</v>
      </c>
      <c r="I4631" t="s">
        <v>543</v>
      </c>
      <c r="J4631">
        <v>-38288000</v>
      </c>
      <c r="K4631">
        <v>-5903601.1381022958</v>
      </c>
    </row>
    <row r="4632" spans="1:11" x14ac:dyDescent="0.25">
      <c r="A4632">
        <v>1003</v>
      </c>
      <c r="B4632" t="s">
        <v>58</v>
      </c>
      <c r="C4632" t="s">
        <v>493</v>
      </c>
      <c r="D4632" t="s">
        <v>1210</v>
      </c>
      <c r="E4632">
        <v>2015</v>
      </c>
      <c r="F4632" s="10">
        <v>42369</v>
      </c>
      <c r="G4632" t="s">
        <v>489</v>
      </c>
      <c r="H4632" t="s">
        <v>474</v>
      </c>
      <c r="I4632" t="s">
        <v>543</v>
      </c>
      <c r="J4632">
        <v>63466000</v>
      </c>
      <c r="K4632">
        <v>9785780.1355725117</v>
      </c>
    </row>
    <row r="4633" spans="1:11" x14ac:dyDescent="0.25">
      <c r="A4633">
        <v>1003</v>
      </c>
      <c r="B4633" t="s">
        <v>58</v>
      </c>
      <c r="C4633" t="s">
        <v>493</v>
      </c>
      <c r="D4633" t="s">
        <v>458</v>
      </c>
      <c r="E4633">
        <v>2015</v>
      </c>
      <c r="F4633" s="10">
        <v>42369</v>
      </c>
      <c r="G4633" t="s">
        <v>489</v>
      </c>
      <c r="H4633" t="s">
        <v>474</v>
      </c>
      <c r="I4633" t="s">
        <v>543</v>
      </c>
      <c r="J4633">
        <v>1959000</v>
      </c>
      <c r="K4633">
        <v>302056.90110589215</v>
      </c>
    </row>
    <row r="4634" spans="1:11" x14ac:dyDescent="0.25">
      <c r="A4634">
        <v>1003</v>
      </c>
      <c r="B4634" t="s">
        <v>58</v>
      </c>
      <c r="C4634" t="s">
        <v>493</v>
      </c>
      <c r="D4634" t="s">
        <v>1208</v>
      </c>
      <c r="E4634">
        <v>2015</v>
      </c>
      <c r="F4634" s="10">
        <v>42369</v>
      </c>
      <c r="G4634" t="s">
        <v>489</v>
      </c>
      <c r="H4634" t="s">
        <v>474</v>
      </c>
      <c r="I4634" t="s">
        <v>543</v>
      </c>
      <c r="J4634">
        <v>445173000</v>
      </c>
      <c r="K4634">
        <v>68640927.430328399</v>
      </c>
    </row>
    <row r="4635" spans="1:11" x14ac:dyDescent="0.25">
      <c r="A4635">
        <v>1057</v>
      </c>
      <c r="B4635" t="s">
        <v>60</v>
      </c>
      <c r="C4635" t="s">
        <v>492</v>
      </c>
      <c r="D4635" t="s">
        <v>59</v>
      </c>
      <c r="E4635">
        <v>2015</v>
      </c>
      <c r="F4635" s="10">
        <v>42369</v>
      </c>
      <c r="G4635" t="s">
        <v>489</v>
      </c>
      <c r="H4635" t="s">
        <v>474</v>
      </c>
      <c r="I4635" t="s">
        <v>543</v>
      </c>
      <c r="J4635">
        <v>4934189000</v>
      </c>
      <c r="K4635">
        <v>760799305.16119492</v>
      </c>
    </row>
    <row r="4636" spans="1:11" x14ac:dyDescent="0.25">
      <c r="A4636">
        <v>1057</v>
      </c>
      <c r="B4636" t="s">
        <v>60</v>
      </c>
      <c r="C4636" t="s">
        <v>492</v>
      </c>
      <c r="D4636" t="s">
        <v>595</v>
      </c>
      <c r="E4636">
        <v>2015</v>
      </c>
      <c r="F4636" s="10">
        <v>42369</v>
      </c>
      <c r="G4636" t="s">
        <v>489</v>
      </c>
      <c r="H4636" t="s">
        <v>474</v>
      </c>
      <c r="I4636" t="s">
        <v>543</v>
      </c>
      <c r="J4636">
        <v>2069936000</v>
      </c>
      <c r="K4636">
        <v>319162048.82466871</v>
      </c>
    </row>
    <row r="4637" spans="1:11" x14ac:dyDescent="0.25">
      <c r="A4637">
        <v>1057</v>
      </c>
      <c r="B4637" t="s">
        <v>60</v>
      </c>
      <c r="C4637" t="s">
        <v>493</v>
      </c>
      <c r="D4637" t="s">
        <v>589</v>
      </c>
      <c r="E4637">
        <v>2015</v>
      </c>
      <c r="F4637" s="10">
        <v>42369</v>
      </c>
      <c r="G4637" t="s">
        <v>489</v>
      </c>
      <c r="H4637" t="s">
        <v>474</v>
      </c>
      <c r="I4637" t="s">
        <v>543</v>
      </c>
      <c r="J4637">
        <v>-50453000</v>
      </c>
      <c r="K4637">
        <v>-7779314.3601304628</v>
      </c>
    </row>
    <row r="4638" spans="1:11" x14ac:dyDescent="0.25">
      <c r="A4638">
        <v>1057</v>
      </c>
      <c r="B4638" t="s">
        <v>60</v>
      </c>
      <c r="C4638" t="s">
        <v>493</v>
      </c>
      <c r="D4638" t="s">
        <v>856</v>
      </c>
      <c r="E4638">
        <v>2015</v>
      </c>
      <c r="F4638" s="10">
        <v>42369</v>
      </c>
      <c r="G4638" t="s">
        <v>489</v>
      </c>
      <c r="H4638" t="s">
        <v>474</v>
      </c>
      <c r="I4638" t="s">
        <v>543</v>
      </c>
      <c r="J4638">
        <v>691706000</v>
      </c>
      <c r="K4638">
        <v>106653685.98078215</v>
      </c>
    </row>
    <row r="4639" spans="1:11" x14ac:dyDescent="0.25">
      <c r="A4639">
        <v>1057</v>
      </c>
      <c r="B4639" t="s">
        <v>60</v>
      </c>
      <c r="C4639" t="s">
        <v>493</v>
      </c>
      <c r="D4639" t="s">
        <v>853</v>
      </c>
      <c r="E4639">
        <v>2015</v>
      </c>
      <c r="F4639" s="10">
        <v>42369</v>
      </c>
      <c r="G4639" t="s">
        <v>489</v>
      </c>
      <c r="H4639" t="s">
        <v>474</v>
      </c>
      <c r="I4639" t="s">
        <v>543</v>
      </c>
      <c r="J4639">
        <v>396707000</v>
      </c>
      <c r="K4639">
        <v>61167987.272595786</v>
      </c>
    </row>
    <row r="4640" spans="1:11" x14ac:dyDescent="0.25">
      <c r="A4640">
        <v>1057</v>
      </c>
      <c r="B4640" t="s">
        <v>60</v>
      </c>
      <c r="C4640" t="s">
        <v>493</v>
      </c>
      <c r="D4640" t="s">
        <v>854</v>
      </c>
      <c r="E4640">
        <v>2015</v>
      </c>
      <c r="F4640" s="10">
        <v>42369</v>
      </c>
      <c r="G4640" t="s">
        <v>489</v>
      </c>
      <c r="H4640" t="s">
        <v>474</v>
      </c>
      <c r="I4640" t="s">
        <v>543</v>
      </c>
      <c r="J4640">
        <v>66325000</v>
      </c>
      <c r="K4640">
        <v>10226607.435348798</v>
      </c>
    </row>
    <row r="4641" spans="1:11" x14ac:dyDescent="0.25">
      <c r="A4641">
        <v>1057</v>
      </c>
      <c r="B4641" t="s">
        <v>60</v>
      </c>
      <c r="C4641" t="s">
        <v>493</v>
      </c>
      <c r="D4641" t="s">
        <v>855</v>
      </c>
      <c r="E4641">
        <v>2015</v>
      </c>
      <c r="F4641" s="10">
        <v>42369</v>
      </c>
      <c r="G4641" t="s">
        <v>489</v>
      </c>
      <c r="H4641" t="s">
        <v>474</v>
      </c>
      <c r="I4641" t="s">
        <v>543</v>
      </c>
      <c r="J4641">
        <v>621111000</v>
      </c>
      <c r="K4641">
        <v>95768690.098408252</v>
      </c>
    </row>
    <row r="4642" spans="1:11" x14ac:dyDescent="0.25">
      <c r="A4642">
        <v>1057</v>
      </c>
      <c r="B4642" t="s">
        <v>60</v>
      </c>
      <c r="C4642" t="s">
        <v>493</v>
      </c>
      <c r="D4642" t="s">
        <v>858</v>
      </c>
      <c r="E4642">
        <v>2015</v>
      </c>
      <c r="F4642" s="10">
        <v>42369</v>
      </c>
      <c r="G4642" t="s">
        <v>489</v>
      </c>
      <c r="H4642" t="s">
        <v>474</v>
      </c>
      <c r="I4642" t="s">
        <v>543</v>
      </c>
      <c r="J4642">
        <v>40635000</v>
      </c>
      <c r="K4642">
        <v>6265483.4999683136</v>
      </c>
    </row>
    <row r="4643" spans="1:11" x14ac:dyDescent="0.25">
      <c r="A4643">
        <v>1057</v>
      </c>
      <c r="B4643" t="s">
        <v>60</v>
      </c>
      <c r="C4643" t="s">
        <v>493</v>
      </c>
      <c r="D4643" t="s">
        <v>857</v>
      </c>
      <c r="E4643">
        <v>2015</v>
      </c>
      <c r="F4643" s="10">
        <v>42369</v>
      </c>
      <c r="G4643" t="s">
        <v>489</v>
      </c>
      <c r="H4643" t="s">
        <v>474</v>
      </c>
      <c r="I4643" t="s">
        <v>543</v>
      </c>
      <c r="J4643">
        <v>5295463000</v>
      </c>
      <c r="K4643">
        <v>816503901.83813727</v>
      </c>
    </row>
    <row r="4644" spans="1:11" x14ac:dyDescent="0.25">
      <c r="A4644">
        <v>1060</v>
      </c>
      <c r="B4644" t="s">
        <v>63</v>
      </c>
      <c r="C4644" t="s">
        <v>492</v>
      </c>
      <c r="D4644" t="s">
        <v>59</v>
      </c>
      <c r="E4644">
        <v>2015</v>
      </c>
      <c r="F4644" s="10">
        <v>42369</v>
      </c>
      <c r="G4644" t="s">
        <v>489</v>
      </c>
      <c r="H4644" t="s">
        <v>474</v>
      </c>
      <c r="I4644" t="s">
        <v>543</v>
      </c>
      <c r="J4644">
        <v>5214260000</v>
      </c>
      <c r="K4644">
        <v>803983265.523435</v>
      </c>
    </row>
    <row r="4645" spans="1:11" x14ac:dyDescent="0.25">
      <c r="A4645">
        <v>1060</v>
      </c>
      <c r="B4645" t="s">
        <v>63</v>
      </c>
      <c r="C4645" t="s">
        <v>493</v>
      </c>
      <c r="D4645" t="s">
        <v>795</v>
      </c>
      <c r="E4645">
        <v>2015</v>
      </c>
      <c r="F4645" s="10">
        <v>42369</v>
      </c>
      <c r="G4645" t="s">
        <v>489</v>
      </c>
      <c r="H4645" t="s">
        <v>474</v>
      </c>
      <c r="I4645" t="s">
        <v>543</v>
      </c>
      <c r="J4645">
        <v>4005222000</v>
      </c>
      <c r="K4645">
        <v>617562504.11492777</v>
      </c>
    </row>
    <row r="4646" spans="1:11" x14ac:dyDescent="0.25">
      <c r="A4646">
        <v>1060</v>
      </c>
      <c r="B4646" t="s">
        <v>63</v>
      </c>
      <c r="C4646" t="s">
        <v>493</v>
      </c>
      <c r="D4646" t="s">
        <v>796</v>
      </c>
      <c r="E4646">
        <v>2015</v>
      </c>
      <c r="F4646" s="10">
        <v>42369</v>
      </c>
      <c r="G4646" t="s">
        <v>489</v>
      </c>
      <c r="H4646" t="s">
        <v>474</v>
      </c>
      <c r="I4646" t="s">
        <v>543</v>
      </c>
      <c r="J4646">
        <v>1209039000</v>
      </c>
      <c r="K4646">
        <v>186420915.59783906</v>
      </c>
    </row>
    <row r="4647" spans="1:11" x14ac:dyDescent="0.25">
      <c r="A4647">
        <v>1061</v>
      </c>
      <c r="B4647" t="s">
        <v>64</v>
      </c>
      <c r="C4647" t="s">
        <v>492</v>
      </c>
      <c r="D4647" t="s">
        <v>758</v>
      </c>
      <c r="E4647">
        <v>2015</v>
      </c>
      <c r="F4647" s="10">
        <v>42369</v>
      </c>
      <c r="G4647" t="s">
        <v>489</v>
      </c>
      <c r="H4647" t="s">
        <v>474</v>
      </c>
      <c r="I4647" t="s">
        <v>543</v>
      </c>
      <c r="J4647">
        <v>1971283000</v>
      </c>
      <c r="K4647">
        <v>303950808.6690793</v>
      </c>
    </row>
    <row r="4648" spans="1:11" x14ac:dyDescent="0.25">
      <c r="A4648">
        <v>1061</v>
      </c>
      <c r="B4648" t="s">
        <v>64</v>
      </c>
      <c r="C4648" t="s">
        <v>493</v>
      </c>
      <c r="D4648" t="s">
        <v>783</v>
      </c>
      <c r="E4648">
        <v>2015</v>
      </c>
      <c r="F4648" s="10">
        <v>42369</v>
      </c>
      <c r="G4648" t="s">
        <v>489</v>
      </c>
      <c r="H4648" t="s">
        <v>474</v>
      </c>
      <c r="I4648" t="s">
        <v>543</v>
      </c>
      <c r="J4648">
        <v>48756000</v>
      </c>
      <c r="K4648">
        <v>7517655.0639708405</v>
      </c>
    </row>
    <row r="4649" spans="1:11" x14ac:dyDescent="0.25">
      <c r="A4649">
        <v>1061</v>
      </c>
      <c r="B4649" t="s">
        <v>64</v>
      </c>
      <c r="C4649" t="s">
        <v>493</v>
      </c>
      <c r="D4649" t="s">
        <v>780</v>
      </c>
      <c r="E4649">
        <v>2015</v>
      </c>
      <c r="F4649" s="10">
        <v>42369</v>
      </c>
      <c r="G4649" t="s">
        <v>489</v>
      </c>
      <c r="H4649" t="s">
        <v>474</v>
      </c>
      <c r="I4649" t="s">
        <v>543</v>
      </c>
      <c r="J4649">
        <v>1255588000</v>
      </c>
      <c r="K4649">
        <v>193598274.80640373</v>
      </c>
    </row>
    <row r="4650" spans="1:11" x14ac:dyDescent="0.25">
      <c r="A4650">
        <v>1061</v>
      </c>
      <c r="B4650" t="s">
        <v>64</v>
      </c>
      <c r="C4650" t="s">
        <v>493</v>
      </c>
      <c r="D4650" t="s">
        <v>782</v>
      </c>
      <c r="E4650">
        <v>2015</v>
      </c>
      <c r="F4650" s="10">
        <v>42369</v>
      </c>
      <c r="G4650" t="s">
        <v>489</v>
      </c>
      <c r="H4650" t="s">
        <v>474</v>
      </c>
      <c r="I4650" t="s">
        <v>543</v>
      </c>
      <c r="J4650">
        <v>30541000</v>
      </c>
      <c r="K4650">
        <v>4709096.3842139114</v>
      </c>
    </row>
    <row r="4651" spans="1:11" x14ac:dyDescent="0.25">
      <c r="A4651">
        <v>1061</v>
      </c>
      <c r="B4651" t="s">
        <v>64</v>
      </c>
      <c r="C4651" t="s">
        <v>493</v>
      </c>
      <c r="D4651" t="s">
        <v>781</v>
      </c>
      <c r="E4651">
        <v>2015</v>
      </c>
      <c r="F4651" s="10">
        <v>42369</v>
      </c>
      <c r="G4651" t="s">
        <v>489</v>
      </c>
      <c r="H4651" t="s">
        <v>474</v>
      </c>
      <c r="I4651" t="s">
        <v>543</v>
      </c>
      <c r="J4651">
        <v>636399000</v>
      </c>
      <c r="K4651">
        <v>98125936.603822693</v>
      </c>
    </row>
    <row r="4652" spans="1:11" x14ac:dyDescent="0.25">
      <c r="A4652">
        <v>1129</v>
      </c>
      <c r="B4652" t="s">
        <v>66</v>
      </c>
      <c r="C4652" t="s">
        <v>492</v>
      </c>
      <c r="D4652" t="s">
        <v>59</v>
      </c>
      <c r="E4652">
        <v>2015</v>
      </c>
      <c r="F4652" s="10">
        <v>42369</v>
      </c>
      <c r="G4652" t="s">
        <v>489</v>
      </c>
      <c r="H4652" t="s">
        <v>474</v>
      </c>
      <c r="I4652" t="s">
        <v>543</v>
      </c>
      <c r="J4652">
        <v>3062487000</v>
      </c>
      <c r="K4652">
        <v>472202824.34766734</v>
      </c>
    </row>
    <row r="4653" spans="1:11" x14ac:dyDescent="0.25">
      <c r="A4653">
        <v>1129</v>
      </c>
      <c r="B4653" t="s">
        <v>66</v>
      </c>
      <c r="C4653" t="s">
        <v>493</v>
      </c>
      <c r="D4653" t="s">
        <v>864</v>
      </c>
      <c r="E4653">
        <v>2015</v>
      </c>
      <c r="F4653" s="10">
        <v>42369</v>
      </c>
      <c r="G4653" t="s">
        <v>489</v>
      </c>
      <c r="H4653" t="s">
        <v>474</v>
      </c>
      <c r="I4653" t="s">
        <v>543</v>
      </c>
      <c r="J4653">
        <v>-152864000</v>
      </c>
      <c r="K4653">
        <v>-23569998.024834659</v>
      </c>
    </row>
    <row r="4654" spans="1:11" x14ac:dyDescent="0.25">
      <c r="A4654">
        <v>1129</v>
      </c>
      <c r="B4654" t="s">
        <v>66</v>
      </c>
      <c r="C4654" t="s">
        <v>493</v>
      </c>
      <c r="D4654" t="s">
        <v>862</v>
      </c>
      <c r="E4654">
        <v>2015</v>
      </c>
      <c r="F4654" s="10">
        <v>42369</v>
      </c>
      <c r="G4654" t="s">
        <v>489</v>
      </c>
      <c r="H4654" t="s">
        <v>474</v>
      </c>
      <c r="I4654" t="s">
        <v>543</v>
      </c>
      <c r="J4654">
        <v>85033000</v>
      </c>
      <c r="K4654">
        <v>13111181.455710733</v>
      </c>
    </row>
    <row r="4655" spans="1:11" x14ac:dyDescent="0.25">
      <c r="A4655">
        <v>1129</v>
      </c>
      <c r="B4655" t="s">
        <v>66</v>
      </c>
      <c r="C4655" t="s">
        <v>493</v>
      </c>
      <c r="D4655" t="s">
        <v>666</v>
      </c>
      <c r="E4655">
        <v>2015</v>
      </c>
      <c r="F4655" s="10">
        <v>42369</v>
      </c>
      <c r="G4655" t="s">
        <v>489</v>
      </c>
      <c r="H4655" t="s">
        <v>474</v>
      </c>
      <c r="I4655" t="s">
        <v>543</v>
      </c>
      <c r="J4655">
        <v>82453000</v>
      </c>
      <c r="K4655">
        <v>12713372.979522269</v>
      </c>
    </row>
    <row r="4656" spans="1:11" x14ac:dyDescent="0.25">
      <c r="A4656">
        <v>1129</v>
      </c>
      <c r="B4656" t="s">
        <v>66</v>
      </c>
      <c r="C4656" t="s">
        <v>493</v>
      </c>
      <c r="D4656" t="s">
        <v>861</v>
      </c>
      <c r="E4656">
        <v>2015</v>
      </c>
      <c r="F4656" s="10">
        <v>42369</v>
      </c>
      <c r="G4656" t="s">
        <v>489</v>
      </c>
      <c r="H4656" t="s">
        <v>474</v>
      </c>
      <c r="I4656" t="s">
        <v>543</v>
      </c>
      <c r="J4656">
        <v>622333000</v>
      </c>
      <c r="K4656">
        <v>95957109.46193628</v>
      </c>
    </row>
    <row r="4657" spans="1:11" x14ac:dyDescent="0.25">
      <c r="A4657">
        <v>1129</v>
      </c>
      <c r="B4657" t="s">
        <v>66</v>
      </c>
      <c r="C4657" t="s">
        <v>493</v>
      </c>
      <c r="D4657" t="s">
        <v>859</v>
      </c>
      <c r="E4657">
        <v>2015</v>
      </c>
      <c r="F4657" s="10">
        <v>42369</v>
      </c>
      <c r="G4657" t="s">
        <v>489</v>
      </c>
      <c r="H4657" t="s">
        <v>474</v>
      </c>
      <c r="I4657" t="s">
        <v>543</v>
      </c>
      <c r="J4657">
        <v>901375000</v>
      </c>
      <c r="K4657">
        <v>138982409.00169653</v>
      </c>
    </row>
    <row r="4658" spans="1:11" x14ac:dyDescent="0.25">
      <c r="A4658">
        <v>1129</v>
      </c>
      <c r="B4658" t="s">
        <v>66</v>
      </c>
      <c r="C4658" t="s">
        <v>493</v>
      </c>
      <c r="D4658" t="s">
        <v>863</v>
      </c>
      <c r="E4658">
        <v>2015</v>
      </c>
      <c r="F4658" s="10">
        <v>42369</v>
      </c>
      <c r="G4658" t="s">
        <v>489</v>
      </c>
      <c r="H4658" t="s">
        <v>474</v>
      </c>
      <c r="I4658" t="s">
        <v>543</v>
      </c>
      <c r="J4658">
        <v>69642000</v>
      </c>
      <c r="K4658">
        <v>10738053.449115131</v>
      </c>
    </row>
    <row r="4659" spans="1:11" x14ac:dyDescent="0.25">
      <c r="A4659">
        <v>1129</v>
      </c>
      <c r="B4659" t="s">
        <v>66</v>
      </c>
      <c r="C4659" t="s">
        <v>493</v>
      </c>
      <c r="D4659" t="s">
        <v>860</v>
      </c>
      <c r="E4659">
        <v>2015</v>
      </c>
      <c r="F4659" s="10">
        <v>42369</v>
      </c>
      <c r="G4659" t="s">
        <v>489</v>
      </c>
      <c r="H4659" t="s">
        <v>474</v>
      </c>
      <c r="I4659" t="s">
        <v>543</v>
      </c>
      <c r="J4659">
        <v>1454516000</v>
      </c>
      <c r="K4659">
        <v>224270850.21385288</v>
      </c>
    </row>
    <row r="4660" spans="1:11" x14ac:dyDescent="0.25">
      <c r="A4660">
        <v>1137</v>
      </c>
      <c r="B4660" t="s">
        <v>82</v>
      </c>
      <c r="C4660" t="s">
        <v>492</v>
      </c>
      <c r="D4660" t="s">
        <v>700</v>
      </c>
      <c r="E4660">
        <v>2015</v>
      </c>
      <c r="F4660" s="10">
        <v>42369</v>
      </c>
      <c r="G4660" t="s">
        <v>489</v>
      </c>
      <c r="H4660" t="s">
        <v>474</v>
      </c>
      <c r="I4660" t="s">
        <v>543</v>
      </c>
      <c r="J4660">
        <v>736111000</v>
      </c>
      <c r="K4660">
        <v>113500463.26184756</v>
      </c>
    </row>
    <row r="4661" spans="1:11" x14ac:dyDescent="0.25">
      <c r="A4661">
        <v>1137</v>
      </c>
      <c r="B4661" t="s">
        <v>82</v>
      </c>
      <c r="C4661" t="s">
        <v>493</v>
      </c>
      <c r="D4661" t="s">
        <v>836</v>
      </c>
      <c r="E4661">
        <v>2015</v>
      </c>
      <c r="F4661" s="10">
        <v>42369</v>
      </c>
      <c r="G4661" t="s">
        <v>489</v>
      </c>
      <c r="H4661" t="s">
        <v>474</v>
      </c>
      <c r="I4661" t="s">
        <v>543</v>
      </c>
      <c r="J4661">
        <v>736030000</v>
      </c>
      <c r="K4661">
        <v>113487973.92596722</v>
      </c>
    </row>
    <row r="4662" spans="1:11" x14ac:dyDescent="0.25">
      <c r="A4662">
        <v>1137</v>
      </c>
      <c r="B4662" t="s">
        <v>82</v>
      </c>
      <c r="C4662" t="s">
        <v>493</v>
      </c>
      <c r="D4662" t="s">
        <v>837</v>
      </c>
      <c r="E4662">
        <v>2015</v>
      </c>
      <c r="F4662" s="10">
        <v>42369</v>
      </c>
      <c r="G4662" t="s">
        <v>489</v>
      </c>
      <c r="H4662" t="s">
        <v>474</v>
      </c>
      <c r="I4662" t="s">
        <v>543</v>
      </c>
      <c r="J4662">
        <v>81000</v>
      </c>
      <c r="K4662">
        <v>12489.33588033551</v>
      </c>
    </row>
    <row r="4663" spans="1:11" x14ac:dyDescent="0.25">
      <c r="A4663">
        <v>1171</v>
      </c>
      <c r="B4663" t="s">
        <v>71</v>
      </c>
      <c r="C4663" t="s">
        <v>493</v>
      </c>
      <c r="D4663" t="s">
        <v>807</v>
      </c>
      <c r="E4663">
        <v>2015</v>
      </c>
      <c r="F4663" s="10">
        <v>42369</v>
      </c>
      <c r="G4663" t="s">
        <v>489</v>
      </c>
      <c r="H4663" t="s">
        <v>474</v>
      </c>
      <c r="I4663" t="s">
        <v>543</v>
      </c>
      <c r="J4663">
        <v>65518000</v>
      </c>
      <c r="K4663">
        <v>10102176.64454101</v>
      </c>
    </row>
    <row r="4664" spans="1:11" x14ac:dyDescent="0.25">
      <c r="A4664">
        <v>1171</v>
      </c>
      <c r="B4664" t="s">
        <v>71</v>
      </c>
      <c r="C4664" t="s">
        <v>493</v>
      </c>
      <c r="D4664" t="s">
        <v>805</v>
      </c>
      <c r="E4664">
        <v>2015</v>
      </c>
      <c r="F4664" s="10">
        <v>42369</v>
      </c>
      <c r="G4664" t="s">
        <v>489</v>
      </c>
      <c r="H4664" t="s">
        <v>474</v>
      </c>
      <c r="I4664" t="s">
        <v>543</v>
      </c>
      <c r="J4664">
        <v>353077000</v>
      </c>
      <c r="K4664">
        <v>54440706.72371877</v>
      </c>
    </row>
    <row r="4665" spans="1:11" x14ac:dyDescent="0.25">
      <c r="A4665">
        <v>1171</v>
      </c>
      <c r="B4665" t="s">
        <v>71</v>
      </c>
      <c r="C4665" t="s">
        <v>493</v>
      </c>
      <c r="D4665" t="s">
        <v>809</v>
      </c>
      <c r="E4665">
        <v>2015</v>
      </c>
      <c r="F4665" s="10">
        <v>42369</v>
      </c>
      <c r="G4665" t="s">
        <v>489</v>
      </c>
      <c r="H4665" t="s">
        <v>474</v>
      </c>
      <c r="I4665" t="s">
        <v>543</v>
      </c>
      <c r="J4665">
        <v>131356000</v>
      </c>
      <c r="K4665">
        <v>20253693.87527594</v>
      </c>
    </row>
    <row r="4666" spans="1:11" x14ac:dyDescent="0.25">
      <c r="A4666">
        <v>1171</v>
      </c>
      <c r="B4666" t="s">
        <v>71</v>
      </c>
      <c r="C4666" t="s">
        <v>493</v>
      </c>
      <c r="D4666" t="s">
        <v>810</v>
      </c>
      <c r="E4666">
        <v>2015</v>
      </c>
      <c r="F4666" s="10">
        <v>42369</v>
      </c>
      <c r="G4666" t="s">
        <v>489</v>
      </c>
      <c r="H4666" t="s">
        <v>474</v>
      </c>
      <c r="I4666" t="s">
        <v>543</v>
      </c>
      <c r="J4666">
        <v>164603000</v>
      </c>
      <c r="K4666">
        <v>25380026.591492172</v>
      </c>
    </row>
    <row r="4667" spans="1:11" x14ac:dyDescent="0.25">
      <c r="A4667">
        <v>1171</v>
      </c>
      <c r="B4667" t="s">
        <v>71</v>
      </c>
      <c r="C4667" t="s">
        <v>493</v>
      </c>
      <c r="D4667" t="s">
        <v>808</v>
      </c>
      <c r="E4667">
        <v>2015</v>
      </c>
      <c r="F4667" s="10">
        <v>42369</v>
      </c>
      <c r="G4667" t="s">
        <v>489</v>
      </c>
      <c r="H4667" t="s">
        <v>474</v>
      </c>
      <c r="I4667" t="s">
        <v>543</v>
      </c>
      <c r="J4667">
        <v>361332000</v>
      </c>
      <c r="K4667">
        <v>55713539.658190005</v>
      </c>
    </row>
    <row r="4668" spans="1:11" x14ac:dyDescent="0.25">
      <c r="A4668">
        <v>1171</v>
      </c>
      <c r="B4668" t="s">
        <v>71</v>
      </c>
      <c r="C4668" t="s">
        <v>493</v>
      </c>
      <c r="D4668" t="s">
        <v>804</v>
      </c>
      <c r="E4668">
        <v>2015</v>
      </c>
      <c r="F4668" s="10">
        <v>42369</v>
      </c>
      <c r="G4668" t="s">
        <v>489</v>
      </c>
      <c r="H4668" t="s">
        <v>474</v>
      </c>
      <c r="I4668" t="s">
        <v>543</v>
      </c>
      <c r="J4668">
        <v>40204000</v>
      </c>
      <c r="K4668">
        <v>6199027.8979383809</v>
      </c>
    </row>
    <row r="4669" spans="1:11" x14ac:dyDescent="0.25">
      <c r="A4669">
        <v>1171</v>
      </c>
      <c r="B4669" t="s">
        <v>71</v>
      </c>
      <c r="C4669" t="s">
        <v>493</v>
      </c>
      <c r="D4669" t="s">
        <v>806</v>
      </c>
      <c r="E4669">
        <v>2015</v>
      </c>
      <c r="F4669" s="10">
        <v>42369</v>
      </c>
      <c r="G4669" t="s">
        <v>489</v>
      </c>
      <c r="H4669" t="s">
        <v>474</v>
      </c>
      <c r="I4669" t="s">
        <v>543</v>
      </c>
      <c r="J4669">
        <v>318869000</v>
      </c>
      <c r="K4669">
        <v>49166198.059588932</v>
      </c>
    </row>
    <row r="4670" spans="1:11" x14ac:dyDescent="0.25">
      <c r="A4670">
        <v>1243</v>
      </c>
      <c r="B4670" t="s">
        <v>76</v>
      </c>
      <c r="C4670" t="s">
        <v>493</v>
      </c>
      <c r="D4670" t="s">
        <v>923</v>
      </c>
      <c r="E4670">
        <v>2015</v>
      </c>
      <c r="F4670" s="10">
        <v>42369</v>
      </c>
      <c r="G4670" t="s">
        <v>489</v>
      </c>
      <c r="H4670" t="s">
        <v>474</v>
      </c>
      <c r="I4670" t="s">
        <v>543</v>
      </c>
      <c r="J4670">
        <v>79252000</v>
      </c>
      <c r="K4670">
        <v>12219812.928251231</v>
      </c>
    </row>
    <row r="4671" spans="1:11" x14ac:dyDescent="0.25">
      <c r="A4671">
        <v>1243</v>
      </c>
      <c r="B4671" t="s">
        <v>76</v>
      </c>
      <c r="C4671" t="s">
        <v>493</v>
      </c>
      <c r="D4671" t="s">
        <v>924</v>
      </c>
      <c r="E4671">
        <v>2015</v>
      </c>
      <c r="F4671" s="10">
        <v>42369</v>
      </c>
      <c r="G4671" t="s">
        <v>489</v>
      </c>
      <c r="H4671" t="s">
        <v>474</v>
      </c>
      <c r="I4671" t="s">
        <v>543</v>
      </c>
      <c r="J4671">
        <v>47352000</v>
      </c>
      <c r="K4671">
        <v>7301173.2420450253</v>
      </c>
    </row>
    <row r="4672" spans="1:11" x14ac:dyDescent="0.25">
      <c r="A4672">
        <v>1243</v>
      </c>
      <c r="B4672" t="s">
        <v>76</v>
      </c>
      <c r="C4672" t="s">
        <v>493</v>
      </c>
      <c r="D4672" t="s">
        <v>838</v>
      </c>
      <c r="E4672">
        <v>2015</v>
      </c>
      <c r="F4672" s="10">
        <v>42369</v>
      </c>
      <c r="G4672" t="s">
        <v>489</v>
      </c>
      <c r="H4672" t="s">
        <v>474</v>
      </c>
      <c r="I4672" t="s">
        <v>543</v>
      </c>
      <c r="J4672">
        <v>233144000</v>
      </c>
      <c r="K4672">
        <v>35948317.586233854</v>
      </c>
    </row>
    <row r="4673" spans="1:11" x14ac:dyDescent="0.25">
      <c r="A4673">
        <v>1243</v>
      </c>
      <c r="B4673" t="s">
        <v>76</v>
      </c>
      <c r="C4673" t="s">
        <v>493</v>
      </c>
      <c r="D4673" t="s">
        <v>922</v>
      </c>
      <c r="E4673">
        <v>2015</v>
      </c>
      <c r="F4673" s="10">
        <v>42369</v>
      </c>
      <c r="G4673" t="s">
        <v>489</v>
      </c>
      <c r="H4673" t="s">
        <v>474</v>
      </c>
      <c r="I4673" t="s">
        <v>543</v>
      </c>
      <c r="J4673">
        <v>88287000</v>
      </c>
      <c r="K4673">
        <v>13612913.541570138</v>
      </c>
    </row>
    <row r="4674" spans="1:11" x14ac:dyDescent="0.25">
      <c r="A4674">
        <v>1318</v>
      </c>
      <c r="B4674" t="s">
        <v>74</v>
      </c>
      <c r="C4674" t="s">
        <v>492</v>
      </c>
      <c r="D4674" t="s">
        <v>59</v>
      </c>
      <c r="E4674">
        <v>2015</v>
      </c>
      <c r="F4674" s="10">
        <v>42369</v>
      </c>
      <c r="G4674" t="s">
        <v>489</v>
      </c>
      <c r="H4674" t="s">
        <v>474</v>
      </c>
      <c r="I4674" t="s">
        <v>543</v>
      </c>
      <c r="J4674">
        <v>3214884000</v>
      </c>
      <c r="K4674">
        <v>495700815.95452523</v>
      </c>
    </row>
    <row r="4675" spans="1:11" x14ac:dyDescent="0.25">
      <c r="A4675">
        <v>1318</v>
      </c>
      <c r="B4675" t="s">
        <v>74</v>
      </c>
      <c r="C4675" t="s">
        <v>493</v>
      </c>
      <c r="D4675" t="s">
        <v>903</v>
      </c>
      <c r="E4675">
        <v>2015</v>
      </c>
      <c r="F4675" s="10">
        <v>42369</v>
      </c>
      <c r="G4675" t="s">
        <v>489</v>
      </c>
      <c r="H4675" t="s">
        <v>474</v>
      </c>
      <c r="I4675" t="s">
        <v>543</v>
      </c>
      <c r="J4675">
        <v>1369160000</v>
      </c>
      <c r="K4675">
        <v>211109865.60395268</v>
      </c>
    </row>
    <row r="4676" spans="1:11" x14ac:dyDescent="0.25">
      <c r="A4676">
        <v>1318</v>
      </c>
      <c r="B4676" t="s">
        <v>74</v>
      </c>
      <c r="C4676" t="s">
        <v>493</v>
      </c>
      <c r="D4676" t="s">
        <v>902</v>
      </c>
      <c r="E4676">
        <v>2015</v>
      </c>
      <c r="F4676" s="10">
        <v>42369</v>
      </c>
      <c r="G4676" t="s">
        <v>489</v>
      </c>
      <c r="H4676" t="s">
        <v>474</v>
      </c>
      <c r="I4676" t="s">
        <v>543</v>
      </c>
      <c r="J4676">
        <v>1006967000</v>
      </c>
      <c r="K4676">
        <v>155263568.93103465</v>
      </c>
    </row>
    <row r="4677" spans="1:11" x14ac:dyDescent="0.25">
      <c r="A4677">
        <v>1318</v>
      </c>
      <c r="B4677" t="s">
        <v>74</v>
      </c>
      <c r="C4677" t="s">
        <v>493</v>
      </c>
      <c r="D4677" t="s">
        <v>904</v>
      </c>
      <c r="E4677">
        <v>2015</v>
      </c>
      <c r="F4677" s="10">
        <v>42369</v>
      </c>
      <c r="G4677" t="s">
        <v>489</v>
      </c>
      <c r="H4677" t="s">
        <v>474</v>
      </c>
      <c r="I4677" t="s">
        <v>543</v>
      </c>
      <c r="J4677">
        <v>980841000</v>
      </c>
      <c r="K4677">
        <v>151235218.44696495</v>
      </c>
    </row>
    <row r="4678" spans="1:11" x14ac:dyDescent="0.25">
      <c r="A4678">
        <v>1407</v>
      </c>
      <c r="B4678" t="s">
        <v>77</v>
      </c>
      <c r="C4678" t="s">
        <v>492</v>
      </c>
      <c r="D4678" t="s">
        <v>59</v>
      </c>
      <c r="E4678">
        <v>2015</v>
      </c>
      <c r="F4678" s="10">
        <v>42369</v>
      </c>
      <c r="G4678" t="s">
        <v>489</v>
      </c>
      <c r="H4678" t="s">
        <v>474</v>
      </c>
      <c r="I4678" t="s">
        <v>543</v>
      </c>
      <c r="J4678">
        <v>1596788000</v>
      </c>
      <c r="K4678">
        <v>246207674.83566886</v>
      </c>
    </row>
    <row r="4679" spans="1:11" x14ac:dyDescent="0.25">
      <c r="A4679">
        <v>1407</v>
      </c>
      <c r="B4679" t="s">
        <v>77</v>
      </c>
      <c r="C4679" t="s">
        <v>493</v>
      </c>
      <c r="D4679" t="s">
        <v>761</v>
      </c>
      <c r="E4679">
        <v>2015</v>
      </c>
      <c r="F4679" s="10">
        <v>42369</v>
      </c>
      <c r="G4679" t="s">
        <v>489</v>
      </c>
      <c r="H4679" t="s">
        <v>474</v>
      </c>
      <c r="I4679" t="s">
        <v>543</v>
      </c>
      <c r="J4679">
        <v>7455000</v>
      </c>
      <c r="K4679">
        <v>1149481.4689864349</v>
      </c>
    </row>
    <row r="4680" spans="1:11" x14ac:dyDescent="0.25">
      <c r="A4680">
        <v>1407</v>
      </c>
      <c r="B4680" t="s">
        <v>77</v>
      </c>
      <c r="C4680" t="s">
        <v>493</v>
      </c>
      <c r="D4680" t="s">
        <v>759</v>
      </c>
      <c r="E4680">
        <v>2015</v>
      </c>
      <c r="F4680" s="10">
        <v>42369</v>
      </c>
      <c r="G4680" t="s">
        <v>489</v>
      </c>
      <c r="H4680" t="s">
        <v>474</v>
      </c>
      <c r="I4680" t="s">
        <v>543</v>
      </c>
      <c r="J4680">
        <v>1103254000</v>
      </c>
      <c r="K4680">
        <v>170109997.12745273</v>
      </c>
    </row>
    <row r="4681" spans="1:11" x14ac:dyDescent="0.25">
      <c r="A4681">
        <v>1421</v>
      </c>
      <c r="B4681" t="s">
        <v>78</v>
      </c>
      <c r="C4681" t="s">
        <v>492</v>
      </c>
      <c r="D4681" t="s">
        <v>607</v>
      </c>
      <c r="E4681">
        <v>2015</v>
      </c>
      <c r="F4681" s="10">
        <v>42369</v>
      </c>
      <c r="G4681" t="s">
        <v>489</v>
      </c>
      <c r="H4681" t="s">
        <v>474</v>
      </c>
      <c r="I4681" t="s">
        <v>543</v>
      </c>
      <c r="J4681">
        <v>1836478000</v>
      </c>
      <c r="K4681">
        <v>283165315.78823203</v>
      </c>
    </row>
    <row r="4682" spans="1:11" x14ac:dyDescent="0.25">
      <c r="A4682">
        <v>1421</v>
      </c>
      <c r="B4682" t="s">
        <v>78</v>
      </c>
      <c r="C4682" t="s">
        <v>493</v>
      </c>
      <c r="D4682" t="s">
        <v>1213</v>
      </c>
      <c r="E4682">
        <v>2015</v>
      </c>
      <c r="F4682" s="10">
        <v>42369</v>
      </c>
      <c r="G4682" t="s">
        <v>489</v>
      </c>
      <c r="H4682" t="s">
        <v>474</v>
      </c>
      <c r="I4682" t="s">
        <v>543</v>
      </c>
      <c r="J4682">
        <v>260959000</v>
      </c>
      <c r="K4682">
        <v>40237093.851808324</v>
      </c>
    </row>
    <row r="4683" spans="1:11" x14ac:dyDescent="0.25">
      <c r="A4683">
        <v>1421</v>
      </c>
      <c r="B4683" t="s">
        <v>78</v>
      </c>
      <c r="C4683" t="s">
        <v>493</v>
      </c>
      <c r="D4683" t="s">
        <v>643</v>
      </c>
      <c r="E4683">
        <v>2015</v>
      </c>
      <c r="F4683" s="10">
        <v>42369</v>
      </c>
      <c r="G4683" t="s">
        <v>489</v>
      </c>
      <c r="H4683" t="s">
        <v>474</v>
      </c>
      <c r="I4683" t="s">
        <v>543</v>
      </c>
      <c r="J4683">
        <v>56783000</v>
      </c>
      <c r="K4683">
        <v>8755332.8307789043</v>
      </c>
    </row>
    <row r="4684" spans="1:11" x14ac:dyDescent="0.25">
      <c r="A4684">
        <v>1421</v>
      </c>
      <c r="B4684" t="s">
        <v>78</v>
      </c>
      <c r="C4684" t="s">
        <v>493</v>
      </c>
      <c r="D4684" t="s">
        <v>1212</v>
      </c>
      <c r="E4684">
        <v>2015</v>
      </c>
      <c r="F4684" s="10">
        <v>42369</v>
      </c>
      <c r="G4684" t="s">
        <v>489</v>
      </c>
      <c r="H4684" t="s">
        <v>474</v>
      </c>
      <c r="I4684" t="s">
        <v>543</v>
      </c>
      <c r="J4684">
        <v>1518736000</v>
      </c>
      <c r="K4684">
        <v>234172889.10564482</v>
      </c>
    </row>
    <row r="4685" spans="1:11" x14ac:dyDescent="0.25">
      <c r="A4685">
        <v>1582</v>
      </c>
      <c r="B4685" t="s">
        <v>81</v>
      </c>
      <c r="C4685" t="s">
        <v>492</v>
      </c>
      <c r="D4685" t="s">
        <v>2066</v>
      </c>
      <c r="E4685">
        <v>2015</v>
      </c>
      <c r="F4685" s="10">
        <v>42369</v>
      </c>
      <c r="G4685" t="s">
        <v>489</v>
      </c>
      <c r="H4685" t="s">
        <v>474</v>
      </c>
      <c r="I4685" t="s">
        <v>543</v>
      </c>
      <c r="J4685">
        <v>204627000</v>
      </c>
      <c r="K4685">
        <v>31551300.409696471</v>
      </c>
    </row>
    <row r="4686" spans="1:11" x14ac:dyDescent="0.25">
      <c r="A4686">
        <v>1582</v>
      </c>
      <c r="B4686" t="s">
        <v>81</v>
      </c>
      <c r="C4686" t="s">
        <v>492</v>
      </c>
      <c r="D4686" t="s">
        <v>2060</v>
      </c>
      <c r="E4686">
        <v>2015</v>
      </c>
      <c r="F4686" s="10">
        <v>42369</v>
      </c>
      <c r="G4686" t="s">
        <v>489</v>
      </c>
      <c r="H4686" t="s">
        <v>474</v>
      </c>
      <c r="I4686" t="s">
        <v>543</v>
      </c>
      <c r="J4686">
        <v>38068000</v>
      </c>
      <c r="K4686">
        <v>5869679.4850939773</v>
      </c>
    </row>
    <row r="4687" spans="1:11" x14ac:dyDescent="0.25">
      <c r="A4687">
        <v>1582</v>
      </c>
      <c r="B4687" t="s">
        <v>81</v>
      </c>
      <c r="C4687" t="s">
        <v>493</v>
      </c>
      <c r="D4687" t="s">
        <v>1138</v>
      </c>
      <c r="E4687">
        <v>2015</v>
      </c>
      <c r="F4687" s="10">
        <v>42369</v>
      </c>
      <c r="G4687" t="s">
        <v>489</v>
      </c>
      <c r="H4687" t="s">
        <v>474</v>
      </c>
      <c r="I4687" t="s">
        <v>543</v>
      </c>
      <c r="J4687">
        <v>242696000</v>
      </c>
      <c r="K4687">
        <v>37421134.084122308</v>
      </c>
    </row>
    <row r="4688" spans="1:11" x14ac:dyDescent="0.25">
      <c r="A4688">
        <v>1582</v>
      </c>
      <c r="B4688" t="s">
        <v>81</v>
      </c>
      <c r="C4688" t="s">
        <v>493</v>
      </c>
      <c r="D4688" t="s">
        <v>643</v>
      </c>
      <c r="E4688">
        <v>2015</v>
      </c>
      <c r="F4688" s="10">
        <v>42369</v>
      </c>
      <c r="G4688" t="s">
        <v>489</v>
      </c>
      <c r="H4688" t="s">
        <v>474</v>
      </c>
      <c r="I4688" t="s">
        <v>543</v>
      </c>
      <c r="J4688">
        <v>2097000</v>
      </c>
      <c r="K4688">
        <v>323335.02890201932</v>
      </c>
    </row>
    <row r="4689" spans="1:11" x14ac:dyDescent="0.25">
      <c r="A4689">
        <v>1698</v>
      </c>
      <c r="B4689" t="s">
        <v>254</v>
      </c>
      <c r="C4689" t="s">
        <v>492</v>
      </c>
      <c r="D4689" t="s">
        <v>59</v>
      </c>
      <c r="E4689">
        <v>2015</v>
      </c>
      <c r="F4689" s="10">
        <v>42369</v>
      </c>
      <c r="G4689" t="s">
        <v>489</v>
      </c>
      <c r="H4689" t="s">
        <v>474</v>
      </c>
      <c r="I4689" t="s">
        <v>543</v>
      </c>
      <c r="J4689">
        <v>1803796000</v>
      </c>
      <c r="K4689">
        <v>278126100.04451448</v>
      </c>
    </row>
    <row r="4690" spans="1:11" x14ac:dyDescent="0.25">
      <c r="A4690">
        <v>1698</v>
      </c>
      <c r="B4690" t="s">
        <v>254</v>
      </c>
      <c r="C4690" t="s">
        <v>492</v>
      </c>
      <c r="D4690" t="s">
        <v>249</v>
      </c>
      <c r="E4690">
        <v>2015</v>
      </c>
      <c r="F4690" s="10">
        <v>42369</v>
      </c>
      <c r="G4690" t="s">
        <v>489</v>
      </c>
      <c r="H4690" t="s">
        <v>474</v>
      </c>
      <c r="I4690" t="s">
        <v>543</v>
      </c>
      <c r="J4690">
        <v>0</v>
      </c>
      <c r="K4690">
        <v>0</v>
      </c>
    </row>
    <row r="4691" spans="1:11" x14ac:dyDescent="0.25">
      <c r="A4691">
        <v>1698</v>
      </c>
      <c r="B4691" t="s">
        <v>254</v>
      </c>
      <c r="C4691" t="s">
        <v>493</v>
      </c>
      <c r="D4691" t="s">
        <v>971</v>
      </c>
      <c r="E4691">
        <v>2015</v>
      </c>
      <c r="F4691" s="10">
        <v>42369</v>
      </c>
      <c r="G4691" t="s">
        <v>489</v>
      </c>
      <c r="H4691" t="s">
        <v>474</v>
      </c>
      <c r="I4691" t="s">
        <v>543</v>
      </c>
      <c r="J4691">
        <v>50639000</v>
      </c>
      <c r="K4691">
        <v>7807993.575855677</v>
      </c>
    </row>
    <row r="4692" spans="1:11" x14ac:dyDescent="0.25">
      <c r="A4692">
        <v>1698</v>
      </c>
      <c r="B4692" t="s">
        <v>254</v>
      </c>
      <c r="C4692" t="s">
        <v>493</v>
      </c>
      <c r="D4692" t="s">
        <v>643</v>
      </c>
      <c r="E4692">
        <v>2015</v>
      </c>
      <c r="F4692" s="10">
        <v>42369</v>
      </c>
      <c r="G4692" t="s">
        <v>489</v>
      </c>
      <c r="H4692" t="s">
        <v>474</v>
      </c>
      <c r="I4692" t="s">
        <v>543</v>
      </c>
      <c r="J4692">
        <v>75094000</v>
      </c>
      <c r="K4692">
        <v>11578693.68639401</v>
      </c>
    </row>
    <row r="4693" spans="1:11" x14ac:dyDescent="0.25">
      <c r="A4693">
        <v>1698</v>
      </c>
      <c r="B4693" t="s">
        <v>254</v>
      </c>
      <c r="C4693" t="s">
        <v>493</v>
      </c>
      <c r="D4693" t="s">
        <v>1044</v>
      </c>
      <c r="E4693">
        <v>2015</v>
      </c>
      <c r="F4693" s="10">
        <v>42369</v>
      </c>
      <c r="G4693" t="s">
        <v>489</v>
      </c>
      <c r="H4693" t="s">
        <v>474</v>
      </c>
      <c r="I4693" t="s">
        <v>543</v>
      </c>
      <c r="J4693">
        <v>44017000</v>
      </c>
      <c r="K4693">
        <v>6786951.820305285</v>
      </c>
    </row>
    <row r="4694" spans="1:11" x14ac:dyDescent="0.25">
      <c r="A4694">
        <v>1698</v>
      </c>
      <c r="B4694" t="s">
        <v>254</v>
      </c>
      <c r="C4694" t="s">
        <v>493</v>
      </c>
      <c r="D4694" t="s">
        <v>1043</v>
      </c>
      <c r="E4694">
        <v>2015</v>
      </c>
      <c r="F4694" s="10">
        <v>42369</v>
      </c>
      <c r="G4694" t="s">
        <v>489</v>
      </c>
      <c r="H4694" t="s">
        <v>474</v>
      </c>
      <c r="I4694" t="s">
        <v>543</v>
      </c>
      <c r="J4694">
        <v>1634046000</v>
      </c>
      <c r="K4694">
        <v>251952460.96195948</v>
      </c>
    </row>
    <row r="4695" spans="1:11" x14ac:dyDescent="0.25">
      <c r="A4695">
        <v>1700</v>
      </c>
      <c r="B4695" t="s">
        <v>84</v>
      </c>
      <c r="C4695" t="s">
        <v>492</v>
      </c>
      <c r="D4695" t="s">
        <v>59</v>
      </c>
      <c r="E4695">
        <v>2015</v>
      </c>
      <c r="F4695" s="10">
        <v>42369</v>
      </c>
      <c r="G4695" t="s">
        <v>489</v>
      </c>
      <c r="H4695" t="s">
        <v>474</v>
      </c>
      <c r="I4695" t="s">
        <v>543</v>
      </c>
      <c r="J4695">
        <v>679267000</v>
      </c>
      <c r="K4695">
        <v>104735724.88182543</v>
      </c>
    </row>
    <row r="4696" spans="1:11" x14ac:dyDescent="0.25">
      <c r="A4696">
        <v>1700</v>
      </c>
      <c r="B4696" t="s">
        <v>84</v>
      </c>
      <c r="C4696" t="s">
        <v>493</v>
      </c>
      <c r="D4696" t="s">
        <v>762</v>
      </c>
      <c r="E4696">
        <v>2015</v>
      </c>
      <c r="F4696" s="10">
        <v>42369</v>
      </c>
      <c r="G4696" t="s">
        <v>489</v>
      </c>
      <c r="H4696" t="s">
        <v>474</v>
      </c>
      <c r="I4696" t="s">
        <v>543</v>
      </c>
      <c r="J4696">
        <v>679116000</v>
      </c>
      <c r="K4696">
        <v>104712442.29271518</v>
      </c>
    </row>
    <row r="4697" spans="1:11" x14ac:dyDescent="0.25">
      <c r="A4697">
        <v>1700</v>
      </c>
      <c r="B4697" t="s">
        <v>84</v>
      </c>
      <c r="C4697" t="s">
        <v>493</v>
      </c>
      <c r="D4697" t="s">
        <v>1216</v>
      </c>
      <c r="E4697">
        <v>2015</v>
      </c>
      <c r="F4697" s="10">
        <v>42369</v>
      </c>
      <c r="G4697" t="s">
        <v>489</v>
      </c>
      <c r="H4697" t="s">
        <v>474</v>
      </c>
      <c r="I4697" t="s">
        <v>543</v>
      </c>
      <c r="J4697">
        <v>152000</v>
      </c>
      <c r="K4697">
        <v>23436.778442111081</v>
      </c>
    </row>
    <row r="4698" spans="1:11" x14ac:dyDescent="0.25">
      <c r="A4698">
        <v>1793</v>
      </c>
      <c r="B4698" t="s">
        <v>88</v>
      </c>
      <c r="C4698" t="s">
        <v>492</v>
      </c>
      <c r="D4698" t="s">
        <v>59</v>
      </c>
      <c r="E4698">
        <v>2015</v>
      </c>
      <c r="F4698" s="10">
        <v>42369</v>
      </c>
      <c r="G4698" t="s">
        <v>489</v>
      </c>
      <c r="H4698" t="s">
        <v>474</v>
      </c>
      <c r="I4698" t="s">
        <v>543</v>
      </c>
      <c r="J4698">
        <v>601565000</v>
      </c>
      <c r="K4698">
        <v>92754905.417951003</v>
      </c>
    </row>
    <row r="4699" spans="1:11" x14ac:dyDescent="0.25">
      <c r="A4699">
        <v>1793</v>
      </c>
      <c r="B4699" t="s">
        <v>88</v>
      </c>
      <c r="C4699" t="s">
        <v>492</v>
      </c>
      <c r="D4699" t="s">
        <v>784</v>
      </c>
      <c r="E4699">
        <v>2015</v>
      </c>
      <c r="F4699" s="10">
        <v>42369</v>
      </c>
      <c r="G4699" t="s">
        <v>489</v>
      </c>
      <c r="H4699" t="s">
        <v>474</v>
      </c>
      <c r="I4699" t="s">
        <v>543</v>
      </c>
      <c r="J4699">
        <v>3055000</v>
      </c>
      <c r="K4699">
        <v>471048.40882006148</v>
      </c>
    </row>
    <row r="4700" spans="1:11" x14ac:dyDescent="0.25">
      <c r="A4700">
        <v>1793</v>
      </c>
      <c r="B4700" t="s">
        <v>88</v>
      </c>
      <c r="C4700" t="s">
        <v>493</v>
      </c>
      <c r="D4700" t="s">
        <v>905</v>
      </c>
      <c r="E4700">
        <v>2015</v>
      </c>
      <c r="F4700" s="10">
        <v>42369</v>
      </c>
      <c r="G4700" t="s">
        <v>489</v>
      </c>
      <c r="H4700" t="s">
        <v>474</v>
      </c>
      <c r="I4700" t="s">
        <v>543</v>
      </c>
      <c r="J4700">
        <v>604620000</v>
      </c>
      <c r="K4700">
        <v>93225953.826771051</v>
      </c>
    </row>
    <row r="4701" spans="1:11" x14ac:dyDescent="0.25">
      <c r="A4701">
        <v>1882</v>
      </c>
      <c r="B4701" t="s">
        <v>90</v>
      </c>
      <c r="C4701" t="s">
        <v>492</v>
      </c>
      <c r="D4701" t="s">
        <v>700</v>
      </c>
      <c r="E4701">
        <v>2015</v>
      </c>
      <c r="F4701" s="10">
        <v>42369</v>
      </c>
      <c r="G4701" t="s">
        <v>489</v>
      </c>
      <c r="H4701" t="s">
        <v>474</v>
      </c>
      <c r="I4701" t="s">
        <v>543</v>
      </c>
      <c r="J4701">
        <v>1191086000</v>
      </c>
      <c r="K4701">
        <v>183652754.5230284</v>
      </c>
    </row>
    <row r="4702" spans="1:11" x14ac:dyDescent="0.25">
      <c r="A4702">
        <v>1882</v>
      </c>
      <c r="B4702" t="s">
        <v>90</v>
      </c>
      <c r="C4702" t="s">
        <v>493</v>
      </c>
      <c r="D4702" t="s">
        <v>1033</v>
      </c>
      <c r="E4702">
        <v>2015</v>
      </c>
      <c r="F4702" s="10">
        <v>42369</v>
      </c>
      <c r="G4702" t="s">
        <v>489</v>
      </c>
      <c r="H4702" t="s">
        <v>474</v>
      </c>
      <c r="I4702" t="s">
        <v>543</v>
      </c>
      <c r="J4702">
        <v>-34349000</v>
      </c>
      <c r="K4702">
        <v>-5296249.3599215364</v>
      </c>
    </row>
    <row r="4703" spans="1:11" x14ac:dyDescent="0.25">
      <c r="A4703">
        <v>1882</v>
      </c>
      <c r="B4703" t="s">
        <v>90</v>
      </c>
      <c r="C4703" t="s">
        <v>493</v>
      </c>
      <c r="D4703" t="s">
        <v>1032</v>
      </c>
      <c r="E4703">
        <v>2015</v>
      </c>
      <c r="F4703" s="10">
        <v>42369</v>
      </c>
      <c r="G4703" t="s">
        <v>489</v>
      </c>
      <c r="H4703" t="s">
        <v>474</v>
      </c>
      <c r="I4703" t="s">
        <v>543</v>
      </c>
      <c r="J4703">
        <v>68314000</v>
      </c>
      <c r="K4703">
        <v>10533290.016410369</v>
      </c>
    </row>
    <row r="4704" spans="1:11" x14ac:dyDescent="0.25">
      <c r="A4704">
        <v>1882</v>
      </c>
      <c r="B4704" t="s">
        <v>90</v>
      </c>
      <c r="C4704" t="s">
        <v>493</v>
      </c>
      <c r="D4704" t="s">
        <v>1030</v>
      </c>
      <c r="E4704">
        <v>2015</v>
      </c>
      <c r="F4704" s="10">
        <v>42369</v>
      </c>
      <c r="G4704" t="s">
        <v>489</v>
      </c>
      <c r="H4704" t="s">
        <v>474</v>
      </c>
      <c r="I4704" t="s">
        <v>543</v>
      </c>
      <c r="J4704">
        <v>34995000</v>
      </c>
      <c r="K4704">
        <v>5395855.6683005076</v>
      </c>
    </row>
    <row r="4705" spans="1:11" x14ac:dyDescent="0.25">
      <c r="A4705">
        <v>1882</v>
      </c>
      <c r="B4705" t="s">
        <v>90</v>
      </c>
      <c r="C4705" t="s">
        <v>493</v>
      </c>
      <c r="D4705" t="s">
        <v>1031</v>
      </c>
      <c r="E4705">
        <v>2015</v>
      </c>
      <c r="F4705" s="10">
        <v>42369</v>
      </c>
      <c r="G4705" t="s">
        <v>489</v>
      </c>
      <c r="H4705" t="s">
        <v>474</v>
      </c>
      <c r="I4705" t="s">
        <v>543</v>
      </c>
      <c r="J4705">
        <v>276000</v>
      </c>
      <c r="K4705">
        <v>42556.255592254325</v>
      </c>
    </row>
    <row r="4706" spans="1:11" x14ac:dyDescent="0.25">
      <c r="A4706">
        <v>1882</v>
      </c>
      <c r="B4706" t="s">
        <v>90</v>
      </c>
      <c r="C4706" t="s">
        <v>493</v>
      </c>
      <c r="D4706" t="s">
        <v>1029</v>
      </c>
      <c r="E4706">
        <v>2015</v>
      </c>
      <c r="F4706" s="10">
        <v>42369</v>
      </c>
      <c r="G4706" t="s">
        <v>489</v>
      </c>
      <c r="H4706" t="s">
        <v>474</v>
      </c>
      <c r="I4706" t="s">
        <v>543</v>
      </c>
      <c r="J4706">
        <v>957403000</v>
      </c>
      <c r="K4706">
        <v>147621328.88692418</v>
      </c>
    </row>
    <row r="4707" spans="1:11" x14ac:dyDescent="0.25">
      <c r="A4707">
        <v>1882</v>
      </c>
      <c r="B4707" t="s">
        <v>90</v>
      </c>
      <c r="C4707" t="s">
        <v>493</v>
      </c>
      <c r="D4707" t="s">
        <v>1028</v>
      </c>
      <c r="E4707">
        <v>2015</v>
      </c>
      <c r="F4707" s="10">
        <v>42369</v>
      </c>
      <c r="G4707" t="s">
        <v>489</v>
      </c>
      <c r="H4707" t="s">
        <v>474</v>
      </c>
      <c r="I4707" t="s">
        <v>543</v>
      </c>
      <c r="J4707">
        <v>172034000</v>
      </c>
      <c r="K4707">
        <v>26525807.516514063</v>
      </c>
    </row>
    <row r="4708" spans="1:11" x14ac:dyDescent="0.25">
      <c r="A4708">
        <v>1883</v>
      </c>
      <c r="B4708" t="s">
        <v>91</v>
      </c>
      <c r="C4708" t="s">
        <v>493</v>
      </c>
      <c r="D4708" t="s">
        <v>821</v>
      </c>
      <c r="E4708">
        <v>2015</v>
      </c>
      <c r="F4708" s="10">
        <v>42369</v>
      </c>
      <c r="G4708" t="s">
        <v>489</v>
      </c>
      <c r="H4708" t="s">
        <v>474</v>
      </c>
      <c r="I4708" t="s">
        <v>543</v>
      </c>
      <c r="J4708">
        <v>596994000</v>
      </c>
      <c r="K4708">
        <v>92050105.982037246</v>
      </c>
    </row>
    <row r="4709" spans="1:11" x14ac:dyDescent="0.25">
      <c r="A4709">
        <v>1883</v>
      </c>
      <c r="B4709" t="s">
        <v>91</v>
      </c>
      <c r="C4709" t="s">
        <v>493</v>
      </c>
      <c r="D4709" t="s">
        <v>643</v>
      </c>
      <c r="E4709">
        <v>2015</v>
      </c>
      <c r="F4709" s="10">
        <v>42369</v>
      </c>
      <c r="G4709" t="s">
        <v>489</v>
      </c>
      <c r="H4709" t="s">
        <v>474</v>
      </c>
      <c r="I4709" t="s">
        <v>543</v>
      </c>
      <c r="J4709">
        <v>78594000</v>
      </c>
      <c r="K4709">
        <v>12118356.347889988</v>
      </c>
    </row>
    <row r="4710" spans="1:11" x14ac:dyDescent="0.25">
      <c r="A4710">
        <v>1883</v>
      </c>
      <c r="B4710" t="s">
        <v>91</v>
      </c>
      <c r="C4710" t="s">
        <v>493</v>
      </c>
      <c r="D4710" t="s">
        <v>822</v>
      </c>
      <c r="E4710">
        <v>2015</v>
      </c>
      <c r="F4710" s="10">
        <v>42369</v>
      </c>
      <c r="G4710" t="s">
        <v>489</v>
      </c>
      <c r="H4710" t="s">
        <v>474</v>
      </c>
      <c r="I4710" t="s">
        <v>543</v>
      </c>
      <c r="J4710">
        <v>8220000</v>
      </c>
      <c r="K4710">
        <v>1267436.3078562701</v>
      </c>
    </row>
    <row r="4711" spans="1:11" x14ac:dyDescent="0.25">
      <c r="A4711">
        <v>1883</v>
      </c>
      <c r="B4711" t="s">
        <v>91</v>
      </c>
      <c r="C4711" t="s">
        <v>493</v>
      </c>
      <c r="D4711" t="s">
        <v>819</v>
      </c>
      <c r="E4711">
        <v>2015</v>
      </c>
      <c r="F4711" s="10">
        <v>42369</v>
      </c>
      <c r="G4711" t="s">
        <v>489</v>
      </c>
      <c r="H4711" t="s">
        <v>474</v>
      </c>
      <c r="I4711" t="s">
        <v>543</v>
      </c>
      <c r="J4711">
        <v>420009000</v>
      </c>
      <c r="K4711">
        <v>64760907.083504163</v>
      </c>
    </row>
    <row r="4712" spans="1:11" x14ac:dyDescent="0.25">
      <c r="A4712">
        <v>1883</v>
      </c>
      <c r="B4712" t="s">
        <v>91</v>
      </c>
      <c r="C4712" t="s">
        <v>493</v>
      </c>
      <c r="D4712" t="s">
        <v>820</v>
      </c>
      <c r="E4712">
        <v>2015</v>
      </c>
      <c r="F4712" s="10">
        <v>42369</v>
      </c>
      <c r="G4712" t="s">
        <v>489</v>
      </c>
      <c r="H4712" t="s">
        <v>474</v>
      </c>
      <c r="I4712" t="s">
        <v>543</v>
      </c>
      <c r="J4712">
        <v>454577000</v>
      </c>
      <c r="K4712">
        <v>70090923.907102153</v>
      </c>
    </row>
    <row r="4713" spans="1:11" x14ac:dyDescent="0.25">
      <c r="A4713">
        <v>1885</v>
      </c>
      <c r="B4713" t="s">
        <v>92</v>
      </c>
      <c r="C4713" t="s">
        <v>492</v>
      </c>
      <c r="D4713" t="s">
        <v>700</v>
      </c>
      <c r="E4713">
        <v>2015</v>
      </c>
      <c r="F4713" s="10">
        <v>42369</v>
      </c>
      <c r="G4713" t="s">
        <v>489</v>
      </c>
      <c r="H4713" t="s">
        <v>474</v>
      </c>
      <c r="I4713" t="s">
        <v>543</v>
      </c>
      <c r="J4713">
        <v>1230272000</v>
      </c>
      <c r="K4713">
        <v>189694817.68113738</v>
      </c>
    </row>
    <row r="4714" spans="1:11" x14ac:dyDescent="0.25">
      <c r="A4714">
        <v>1885</v>
      </c>
      <c r="B4714" t="s">
        <v>92</v>
      </c>
      <c r="C4714" t="s">
        <v>493</v>
      </c>
      <c r="D4714" t="s">
        <v>777</v>
      </c>
      <c r="E4714">
        <v>2015</v>
      </c>
      <c r="F4714" s="10">
        <v>42369</v>
      </c>
      <c r="G4714" t="s">
        <v>489</v>
      </c>
      <c r="H4714" t="s">
        <v>474</v>
      </c>
      <c r="I4714" t="s">
        <v>543</v>
      </c>
      <c r="J4714">
        <v>212212000</v>
      </c>
      <c r="K4714">
        <v>32720826.491824187</v>
      </c>
    </row>
    <row r="4715" spans="1:11" x14ac:dyDescent="0.25">
      <c r="A4715">
        <v>1885</v>
      </c>
      <c r="B4715" t="s">
        <v>92</v>
      </c>
      <c r="C4715" t="s">
        <v>493</v>
      </c>
      <c r="D4715" t="s">
        <v>776</v>
      </c>
      <c r="E4715">
        <v>2015</v>
      </c>
      <c r="F4715" s="10">
        <v>42369</v>
      </c>
      <c r="G4715" t="s">
        <v>489</v>
      </c>
      <c r="H4715" t="s">
        <v>474</v>
      </c>
      <c r="I4715" t="s">
        <v>543</v>
      </c>
      <c r="J4715">
        <v>194197000</v>
      </c>
      <c r="K4715">
        <v>29943105.678438455</v>
      </c>
    </row>
    <row r="4716" spans="1:11" x14ac:dyDescent="0.25">
      <c r="A4716">
        <v>1885</v>
      </c>
      <c r="B4716" t="s">
        <v>92</v>
      </c>
      <c r="C4716" t="s">
        <v>493</v>
      </c>
      <c r="D4716" t="s">
        <v>775</v>
      </c>
      <c r="E4716">
        <v>2015</v>
      </c>
      <c r="F4716" s="10">
        <v>42369</v>
      </c>
      <c r="G4716" t="s">
        <v>489</v>
      </c>
      <c r="H4716" t="s">
        <v>474</v>
      </c>
      <c r="I4716" t="s">
        <v>543</v>
      </c>
      <c r="J4716">
        <v>731677000</v>
      </c>
      <c r="K4716">
        <v>112816787.76439808</v>
      </c>
    </row>
    <row r="4717" spans="1:11" x14ac:dyDescent="0.25">
      <c r="A4717">
        <v>8876</v>
      </c>
      <c r="B4717" t="s">
        <v>89</v>
      </c>
      <c r="C4717" t="s">
        <v>492</v>
      </c>
      <c r="D4717" t="s">
        <v>59</v>
      </c>
      <c r="E4717">
        <v>2015</v>
      </c>
      <c r="F4717" s="10">
        <v>42369</v>
      </c>
      <c r="G4717" t="s">
        <v>489</v>
      </c>
      <c r="H4717" t="s">
        <v>474</v>
      </c>
      <c r="I4717" t="s">
        <v>543</v>
      </c>
      <c r="J4717">
        <v>6340587000</v>
      </c>
      <c r="K4717">
        <v>977650873.10480106</v>
      </c>
    </row>
    <row r="4718" spans="1:11" x14ac:dyDescent="0.25">
      <c r="A4718">
        <v>8876</v>
      </c>
      <c r="B4718" t="s">
        <v>89</v>
      </c>
      <c r="C4718" t="s">
        <v>492</v>
      </c>
      <c r="D4718" t="s">
        <v>792</v>
      </c>
      <c r="E4718">
        <v>2015</v>
      </c>
      <c r="F4718" s="10">
        <v>42369</v>
      </c>
      <c r="G4718" t="s">
        <v>489</v>
      </c>
      <c r="H4718" t="s">
        <v>474</v>
      </c>
      <c r="I4718" t="s">
        <v>543</v>
      </c>
      <c r="J4718">
        <v>0</v>
      </c>
      <c r="K4718">
        <v>0</v>
      </c>
    </row>
    <row r="4719" spans="1:11" x14ac:dyDescent="0.25">
      <c r="A4719">
        <v>8876</v>
      </c>
      <c r="B4719" t="s">
        <v>89</v>
      </c>
      <c r="C4719" t="s">
        <v>493</v>
      </c>
      <c r="D4719" t="s">
        <v>787</v>
      </c>
      <c r="E4719">
        <v>2015</v>
      </c>
      <c r="F4719" s="10">
        <v>42369</v>
      </c>
      <c r="G4719" t="s">
        <v>489</v>
      </c>
      <c r="H4719" t="s">
        <v>474</v>
      </c>
      <c r="I4719" t="s">
        <v>543</v>
      </c>
      <c r="J4719">
        <v>816840000</v>
      </c>
      <c r="K4719">
        <v>125948013.83325009</v>
      </c>
    </row>
    <row r="4720" spans="1:11" x14ac:dyDescent="0.25">
      <c r="A4720">
        <v>8876</v>
      </c>
      <c r="B4720" t="s">
        <v>89</v>
      </c>
      <c r="C4720" t="s">
        <v>493</v>
      </c>
      <c r="D4720" t="s">
        <v>790</v>
      </c>
      <c r="E4720">
        <v>2015</v>
      </c>
      <c r="F4720" s="10">
        <v>42369</v>
      </c>
      <c r="G4720" t="s">
        <v>489</v>
      </c>
      <c r="H4720" t="s">
        <v>474</v>
      </c>
      <c r="I4720" t="s">
        <v>543</v>
      </c>
      <c r="J4720">
        <v>3768718000</v>
      </c>
      <c r="K4720">
        <v>581096110.37365782</v>
      </c>
    </row>
    <row r="4721" spans="1:11" x14ac:dyDescent="0.25">
      <c r="A4721">
        <v>8876</v>
      </c>
      <c r="B4721" t="s">
        <v>89</v>
      </c>
      <c r="C4721" t="s">
        <v>493</v>
      </c>
      <c r="D4721" t="s">
        <v>666</v>
      </c>
      <c r="E4721">
        <v>2015</v>
      </c>
      <c r="F4721" s="10">
        <v>42369</v>
      </c>
      <c r="G4721" t="s">
        <v>489</v>
      </c>
      <c r="H4721" t="s">
        <v>474</v>
      </c>
      <c r="I4721" t="s">
        <v>543</v>
      </c>
      <c r="J4721">
        <v>9186000</v>
      </c>
      <c r="K4721">
        <v>1416383.2024291605</v>
      </c>
    </row>
    <row r="4722" spans="1:11" x14ac:dyDescent="0.25">
      <c r="A4722">
        <v>8876</v>
      </c>
      <c r="B4722" t="s">
        <v>89</v>
      </c>
      <c r="C4722" t="s">
        <v>493</v>
      </c>
      <c r="D4722" t="s">
        <v>789</v>
      </c>
      <c r="E4722">
        <v>2015</v>
      </c>
      <c r="F4722" s="10">
        <v>42369</v>
      </c>
      <c r="G4722" t="s">
        <v>489</v>
      </c>
      <c r="H4722" t="s">
        <v>474</v>
      </c>
      <c r="I4722" t="s">
        <v>543</v>
      </c>
      <c r="J4722">
        <v>296261000</v>
      </c>
      <c r="K4722">
        <v>45680285.644988619</v>
      </c>
    </row>
    <row r="4723" spans="1:11" x14ac:dyDescent="0.25">
      <c r="A4723">
        <v>8876</v>
      </c>
      <c r="B4723" t="s">
        <v>89</v>
      </c>
      <c r="C4723" t="s">
        <v>493</v>
      </c>
      <c r="D4723" t="s">
        <v>788</v>
      </c>
      <c r="E4723">
        <v>2015</v>
      </c>
      <c r="F4723" s="10">
        <v>42369</v>
      </c>
      <c r="G4723" t="s">
        <v>489</v>
      </c>
      <c r="H4723" t="s">
        <v>474</v>
      </c>
      <c r="I4723" t="s">
        <v>543</v>
      </c>
      <c r="J4723">
        <v>1091285000</v>
      </c>
      <c r="K4723">
        <v>168264505.01446834</v>
      </c>
    </row>
    <row r="4724" spans="1:11" x14ac:dyDescent="0.25">
      <c r="A4724">
        <v>8876</v>
      </c>
      <c r="B4724" t="s">
        <v>89</v>
      </c>
      <c r="C4724" t="s">
        <v>493</v>
      </c>
      <c r="D4724" t="s">
        <v>786</v>
      </c>
      <c r="E4724">
        <v>2015</v>
      </c>
      <c r="F4724" s="10">
        <v>42369</v>
      </c>
      <c r="G4724" t="s">
        <v>489</v>
      </c>
      <c r="H4724" t="s">
        <v>474</v>
      </c>
      <c r="I4724" t="s">
        <v>543</v>
      </c>
      <c r="J4724">
        <v>129690000</v>
      </c>
      <c r="K4724">
        <v>19996814.448403854</v>
      </c>
    </row>
    <row r="4725" spans="1:11" x14ac:dyDescent="0.25">
      <c r="A4725">
        <v>8876</v>
      </c>
      <c r="B4725" t="s">
        <v>89</v>
      </c>
      <c r="C4725" t="s">
        <v>493</v>
      </c>
      <c r="D4725" t="s">
        <v>785</v>
      </c>
      <c r="E4725">
        <v>2015</v>
      </c>
      <c r="F4725" s="10">
        <v>42369</v>
      </c>
      <c r="G4725" t="s">
        <v>489</v>
      </c>
      <c r="H4725" t="s">
        <v>474</v>
      </c>
      <c r="I4725" t="s">
        <v>543</v>
      </c>
      <c r="J4725">
        <v>228608000</v>
      </c>
      <c r="K4725">
        <v>35248914.776935063</v>
      </c>
    </row>
    <row r="4726" spans="1:11" x14ac:dyDescent="0.25">
      <c r="A4726">
        <v>10113</v>
      </c>
      <c r="B4726" t="s">
        <v>65</v>
      </c>
      <c r="C4726" t="s">
        <v>492</v>
      </c>
      <c r="D4726" t="s">
        <v>2066</v>
      </c>
      <c r="E4726">
        <v>2015</v>
      </c>
      <c r="F4726" s="10">
        <v>42369</v>
      </c>
      <c r="G4726" t="s">
        <v>489</v>
      </c>
      <c r="H4726" t="s">
        <v>474</v>
      </c>
      <c r="I4726" t="s">
        <v>543</v>
      </c>
      <c r="J4726">
        <v>378528000</v>
      </c>
      <c r="K4726">
        <v>58364979.408785678</v>
      </c>
    </row>
    <row r="4727" spans="1:11" x14ac:dyDescent="0.25">
      <c r="A4727">
        <v>10113</v>
      </c>
      <c r="B4727" t="s">
        <v>65</v>
      </c>
      <c r="C4727" t="s">
        <v>492</v>
      </c>
      <c r="D4727" t="s">
        <v>794</v>
      </c>
      <c r="E4727">
        <v>2015</v>
      </c>
      <c r="F4727" s="10">
        <v>42369</v>
      </c>
      <c r="G4727" t="s">
        <v>489</v>
      </c>
      <c r="H4727" t="s">
        <v>474</v>
      </c>
      <c r="I4727" t="s">
        <v>543</v>
      </c>
      <c r="J4727">
        <v>115262000</v>
      </c>
      <c r="K4727">
        <v>17772170.768385574</v>
      </c>
    </row>
    <row r="4728" spans="1:11" x14ac:dyDescent="0.25">
      <c r="A4728">
        <v>10113</v>
      </c>
      <c r="B4728" t="s">
        <v>65</v>
      </c>
      <c r="C4728" t="s">
        <v>493</v>
      </c>
      <c r="D4728" t="s">
        <v>793</v>
      </c>
      <c r="E4728">
        <v>2015</v>
      </c>
      <c r="F4728" s="10">
        <v>42369</v>
      </c>
      <c r="G4728" t="s">
        <v>489</v>
      </c>
      <c r="H4728" t="s">
        <v>474</v>
      </c>
      <c r="I4728" t="s">
        <v>543</v>
      </c>
      <c r="J4728">
        <v>493790000</v>
      </c>
      <c r="K4728">
        <v>76137150.177171245</v>
      </c>
    </row>
    <row r="4729" spans="1:11" x14ac:dyDescent="0.25">
      <c r="A4729">
        <v>13357</v>
      </c>
      <c r="B4729" t="s">
        <v>70</v>
      </c>
      <c r="C4729" t="s">
        <v>492</v>
      </c>
      <c r="D4729" t="s">
        <v>758</v>
      </c>
      <c r="E4729">
        <v>2015</v>
      </c>
      <c r="F4729" s="10">
        <v>42369</v>
      </c>
      <c r="G4729" t="s">
        <v>489</v>
      </c>
      <c r="H4729" t="s">
        <v>474</v>
      </c>
      <c r="I4729" t="s">
        <v>543</v>
      </c>
      <c r="J4729">
        <v>329893000</v>
      </c>
      <c r="K4729">
        <v>50865981.253969409</v>
      </c>
    </row>
    <row r="4730" spans="1:11" x14ac:dyDescent="0.25">
      <c r="A4730">
        <v>717</v>
      </c>
      <c r="B4730" t="s">
        <v>69</v>
      </c>
      <c r="C4730" t="s">
        <v>492</v>
      </c>
      <c r="D4730" t="s">
        <v>700</v>
      </c>
      <c r="E4730">
        <v>2016</v>
      </c>
      <c r="F4730" s="10">
        <v>42735</v>
      </c>
      <c r="G4730" t="s">
        <v>489</v>
      </c>
      <c r="H4730" t="s">
        <v>474</v>
      </c>
      <c r="I4730" t="s">
        <v>543</v>
      </c>
      <c r="J4730">
        <v>3613980000</v>
      </c>
      <c r="K4730">
        <v>520408806.85180879</v>
      </c>
    </row>
    <row r="4731" spans="1:11" x14ac:dyDescent="0.25">
      <c r="A4731">
        <v>717</v>
      </c>
      <c r="B4731" t="s">
        <v>69</v>
      </c>
      <c r="C4731" t="s">
        <v>493</v>
      </c>
      <c r="D4731" t="s">
        <v>814</v>
      </c>
      <c r="E4731">
        <v>2016</v>
      </c>
      <c r="F4731" s="10">
        <v>42735</v>
      </c>
      <c r="G4731" t="s">
        <v>489</v>
      </c>
      <c r="H4731" t="s">
        <v>474</v>
      </c>
      <c r="I4731" t="s">
        <v>543</v>
      </c>
      <c r="J4731">
        <v>4435000</v>
      </c>
      <c r="K4731">
        <v>638634.70699554845</v>
      </c>
    </row>
    <row r="4732" spans="1:11" x14ac:dyDescent="0.25">
      <c r="A4732">
        <v>717</v>
      </c>
      <c r="B4732" t="s">
        <v>69</v>
      </c>
      <c r="C4732" t="s">
        <v>493</v>
      </c>
      <c r="D4732" t="s">
        <v>815</v>
      </c>
      <c r="E4732">
        <v>2016</v>
      </c>
      <c r="F4732" s="10">
        <v>42735</v>
      </c>
      <c r="G4732" t="s">
        <v>489</v>
      </c>
      <c r="H4732" t="s">
        <v>474</v>
      </c>
      <c r="I4732" t="s">
        <v>543</v>
      </c>
      <c r="J4732">
        <v>-139832000</v>
      </c>
      <c r="K4732">
        <v>-20135641.115806431</v>
      </c>
    </row>
    <row r="4733" spans="1:11" x14ac:dyDescent="0.25">
      <c r="A4733">
        <v>717</v>
      </c>
      <c r="B4733" t="s">
        <v>69</v>
      </c>
      <c r="C4733" t="s">
        <v>493</v>
      </c>
      <c r="D4733" t="s">
        <v>813</v>
      </c>
      <c r="E4733">
        <v>2016</v>
      </c>
      <c r="F4733" s="10">
        <v>42735</v>
      </c>
      <c r="G4733" t="s">
        <v>489</v>
      </c>
      <c r="H4733" t="s">
        <v>474</v>
      </c>
      <c r="I4733" t="s">
        <v>543</v>
      </c>
      <c r="J4733">
        <v>786913000</v>
      </c>
      <c r="K4733">
        <v>113314532.84915175</v>
      </c>
    </row>
    <row r="4734" spans="1:11" x14ac:dyDescent="0.25">
      <c r="A4734">
        <v>717</v>
      </c>
      <c r="B4734" t="s">
        <v>69</v>
      </c>
      <c r="C4734" t="s">
        <v>493</v>
      </c>
      <c r="D4734" t="s">
        <v>812</v>
      </c>
      <c r="E4734">
        <v>2016</v>
      </c>
      <c r="F4734" s="10">
        <v>42735</v>
      </c>
      <c r="G4734" t="s">
        <v>489</v>
      </c>
      <c r="H4734" t="s">
        <v>474</v>
      </c>
      <c r="I4734" t="s">
        <v>543</v>
      </c>
      <c r="J4734">
        <v>1883552000</v>
      </c>
      <c r="K4734">
        <v>271229240.05205846</v>
      </c>
    </row>
    <row r="4735" spans="1:11" x14ac:dyDescent="0.25">
      <c r="A4735">
        <v>717</v>
      </c>
      <c r="B4735" t="s">
        <v>69</v>
      </c>
      <c r="C4735" t="s">
        <v>493</v>
      </c>
      <c r="D4735" t="s">
        <v>811</v>
      </c>
      <c r="E4735">
        <v>2016</v>
      </c>
      <c r="F4735" s="10">
        <v>42735</v>
      </c>
      <c r="G4735" t="s">
        <v>489</v>
      </c>
      <c r="H4735" t="s">
        <v>474</v>
      </c>
      <c r="I4735" t="s">
        <v>543</v>
      </c>
      <c r="J4735">
        <v>1918592000</v>
      </c>
      <c r="K4735">
        <v>276274958.23314619</v>
      </c>
    </row>
    <row r="4736" spans="1:11" x14ac:dyDescent="0.25">
      <c r="A4736">
        <v>771</v>
      </c>
      <c r="B4736" t="s">
        <v>83</v>
      </c>
      <c r="C4736" t="s">
        <v>492</v>
      </c>
      <c r="D4736" t="s">
        <v>700</v>
      </c>
      <c r="E4736">
        <v>2016</v>
      </c>
      <c r="F4736" s="10">
        <v>42735</v>
      </c>
      <c r="G4736" t="s">
        <v>489</v>
      </c>
      <c r="H4736" t="s">
        <v>474</v>
      </c>
      <c r="I4736" t="s">
        <v>543</v>
      </c>
      <c r="J4736">
        <v>9366456000</v>
      </c>
      <c r="K4736">
        <v>1348758485.4896722</v>
      </c>
    </row>
    <row r="4737" spans="1:11" x14ac:dyDescent="0.25">
      <c r="A4737">
        <v>771</v>
      </c>
      <c r="B4737" t="s">
        <v>83</v>
      </c>
      <c r="C4737" t="s">
        <v>493</v>
      </c>
      <c r="D4737" t="s">
        <v>589</v>
      </c>
      <c r="E4737">
        <v>2016</v>
      </c>
      <c r="F4737" s="10">
        <v>42735</v>
      </c>
      <c r="G4737" t="s">
        <v>489</v>
      </c>
      <c r="H4737" t="s">
        <v>474</v>
      </c>
      <c r="I4737" t="s">
        <v>543</v>
      </c>
      <c r="J4737">
        <v>-7147000</v>
      </c>
      <c r="K4737">
        <v>-1029159.4703263099</v>
      </c>
    </row>
    <row r="4738" spans="1:11" x14ac:dyDescent="0.25">
      <c r="A4738">
        <v>771</v>
      </c>
      <c r="B4738" t="s">
        <v>83</v>
      </c>
      <c r="C4738" t="s">
        <v>493</v>
      </c>
      <c r="D4738" t="s">
        <v>946</v>
      </c>
      <c r="E4738">
        <v>2016</v>
      </c>
      <c r="F4738" s="10">
        <v>42735</v>
      </c>
      <c r="G4738" t="s">
        <v>489</v>
      </c>
      <c r="H4738" t="s">
        <v>474</v>
      </c>
      <c r="I4738" t="s">
        <v>543</v>
      </c>
      <c r="J4738">
        <v>2551078000</v>
      </c>
      <c r="K4738">
        <v>367352187.38507098</v>
      </c>
    </row>
    <row r="4739" spans="1:11" x14ac:dyDescent="0.25">
      <c r="A4739">
        <v>771</v>
      </c>
      <c r="B4739" t="s">
        <v>83</v>
      </c>
      <c r="C4739" t="s">
        <v>493</v>
      </c>
      <c r="D4739" t="s">
        <v>947</v>
      </c>
      <c r="E4739">
        <v>2016</v>
      </c>
      <c r="F4739" s="10">
        <v>42735</v>
      </c>
      <c r="G4739" t="s">
        <v>489</v>
      </c>
      <c r="H4739" t="s">
        <v>474</v>
      </c>
      <c r="I4739" t="s">
        <v>543</v>
      </c>
      <c r="J4739">
        <v>1686000</v>
      </c>
      <c r="K4739">
        <v>242781.98782288493</v>
      </c>
    </row>
    <row r="4740" spans="1:11" x14ac:dyDescent="0.25">
      <c r="A4740">
        <v>771</v>
      </c>
      <c r="B4740" t="s">
        <v>83</v>
      </c>
      <c r="C4740" t="s">
        <v>493</v>
      </c>
      <c r="D4740" t="s">
        <v>740</v>
      </c>
      <c r="E4740">
        <v>2016</v>
      </c>
      <c r="F4740" s="10">
        <v>42735</v>
      </c>
      <c r="G4740" t="s">
        <v>489</v>
      </c>
      <c r="H4740" t="s">
        <v>474</v>
      </c>
      <c r="I4740" t="s">
        <v>543</v>
      </c>
      <c r="J4740">
        <v>6930909000</v>
      </c>
      <c r="K4740">
        <v>998042624.2227304</v>
      </c>
    </row>
    <row r="4741" spans="1:11" x14ac:dyDescent="0.25">
      <c r="A4741">
        <v>716</v>
      </c>
      <c r="B4741" t="s">
        <v>87</v>
      </c>
      <c r="C4741" t="s">
        <v>493</v>
      </c>
      <c r="D4741" t="s">
        <v>842</v>
      </c>
      <c r="E4741">
        <v>2016</v>
      </c>
      <c r="F4741" s="10">
        <v>42735</v>
      </c>
      <c r="G4741" t="s">
        <v>489</v>
      </c>
      <c r="H4741" t="s">
        <v>474</v>
      </c>
      <c r="I4741" t="s">
        <v>543</v>
      </c>
      <c r="J4741">
        <v>15946000</v>
      </c>
      <c r="K4741">
        <v>2296204.9690532163</v>
      </c>
    </row>
    <row r="4742" spans="1:11" x14ac:dyDescent="0.25">
      <c r="A4742">
        <v>716</v>
      </c>
      <c r="B4742" t="s">
        <v>87</v>
      </c>
      <c r="C4742" t="s">
        <v>493</v>
      </c>
      <c r="D4742" t="s">
        <v>840</v>
      </c>
      <c r="E4742">
        <v>2016</v>
      </c>
      <c r="F4742" s="10">
        <v>42735</v>
      </c>
      <c r="G4742" t="s">
        <v>489</v>
      </c>
      <c r="H4742" t="s">
        <v>474</v>
      </c>
      <c r="I4742" t="s">
        <v>543</v>
      </c>
      <c r="J4742">
        <v>71707000</v>
      </c>
      <c r="K4742">
        <v>10325722.42041258</v>
      </c>
    </row>
    <row r="4743" spans="1:11" x14ac:dyDescent="0.25">
      <c r="A4743">
        <v>716</v>
      </c>
      <c r="B4743" t="s">
        <v>87</v>
      </c>
      <c r="C4743" t="s">
        <v>493</v>
      </c>
      <c r="D4743" t="s">
        <v>843</v>
      </c>
      <c r="E4743">
        <v>2016</v>
      </c>
      <c r="F4743" s="10">
        <v>42735</v>
      </c>
      <c r="G4743" t="s">
        <v>489</v>
      </c>
      <c r="H4743" t="s">
        <v>474</v>
      </c>
      <c r="I4743" t="s">
        <v>543</v>
      </c>
      <c r="J4743">
        <v>252664000</v>
      </c>
      <c r="K4743">
        <v>36383314.4550898</v>
      </c>
    </row>
    <row r="4744" spans="1:11" x14ac:dyDescent="0.25">
      <c r="A4744">
        <v>716</v>
      </c>
      <c r="B4744" t="s">
        <v>87</v>
      </c>
      <c r="C4744" t="s">
        <v>493</v>
      </c>
      <c r="D4744" t="s">
        <v>838</v>
      </c>
      <c r="E4744">
        <v>2016</v>
      </c>
      <c r="F4744" s="10">
        <v>42735</v>
      </c>
      <c r="G4744" t="s">
        <v>489</v>
      </c>
      <c r="H4744" t="s">
        <v>474</v>
      </c>
      <c r="I4744" t="s">
        <v>543</v>
      </c>
      <c r="J4744">
        <v>1362882000</v>
      </c>
      <c r="K4744">
        <v>196253381.45197454</v>
      </c>
    </row>
    <row r="4745" spans="1:11" x14ac:dyDescent="0.25">
      <c r="A4745">
        <v>716</v>
      </c>
      <c r="B4745" t="s">
        <v>87</v>
      </c>
      <c r="C4745" t="s">
        <v>493</v>
      </c>
      <c r="D4745" t="s">
        <v>841</v>
      </c>
      <c r="E4745">
        <v>2016</v>
      </c>
      <c r="F4745" s="10">
        <v>42735</v>
      </c>
      <c r="G4745" t="s">
        <v>489</v>
      </c>
      <c r="H4745" t="s">
        <v>474</v>
      </c>
      <c r="I4745" t="s">
        <v>543</v>
      </c>
      <c r="J4745">
        <v>66851000</v>
      </c>
      <c r="K4745">
        <v>9626464.2158645783</v>
      </c>
    </row>
    <row r="4746" spans="1:11" x14ac:dyDescent="0.25">
      <c r="A4746">
        <v>716</v>
      </c>
      <c r="B4746" t="s">
        <v>87</v>
      </c>
      <c r="C4746" t="s">
        <v>493</v>
      </c>
      <c r="D4746" t="s">
        <v>839</v>
      </c>
      <c r="E4746">
        <v>2016</v>
      </c>
      <c r="F4746" s="10">
        <v>42735</v>
      </c>
      <c r="G4746" t="s">
        <v>489</v>
      </c>
      <c r="H4746" t="s">
        <v>474</v>
      </c>
      <c r="I4746" t="s">
        <v>543</v>
      </c>
      <c r="J4746">
        <v>188616000</v>
      </c>
      <c r="K4746">
        <v>27160478.893950928</v>
      </c>
    </row>
    <row r="4747" spans="1:11" x14ac:dyDescent="0.25">
      <c r="A4747">
        <v>1003</v>
      </c>
      <c r="B4747" t="s">
        <v>58</v>
      </c>
      <c r="C4747" t="s">
        <v>492</v>
      </c>
      <c r="D4747" t="s">
        <v>2066</v>
      </c>
      <c r="E4747">
        <v>2016</v>
      </c>
      <c r="F4747" s="10">
        <v>42735</v>
      </c>
      <c r="G4747" t="s">
        <v>489</v>
      </c>
      <c r="H4747" t="s">
        <v>474</v>
      </c>
      <c r="I4747" t="s">
        <v>543</v>
      </c>
      <c r="J4747">
        <v>1199328000</v>
      </c>
      <c r="K4747">
        <v>172701800.64747623</v>
      </c>
    </row>
    <row r="4748" spans="1:11" x14ac:dyDescent="0.25">
      <c r="A4748">
        <v>1003</v>
      </c>
      <c r="B4748" t="s">
        <v>58</v>
      </c>
      <c r="C4748" t="s">
        <v>492</v>
      </c>
      <c r="D4748" t="s">
        <v>595</v>
      </c>
      <c r="E4748">
        <v>2016</v>
      </c>
      <c r="F4748" s="10">
        <v>42735</v>
      </c>
      <c r="G4748" t="s">
        <v>489</v>
      </c>
      <c r="H4748" t="s">
        <v>474</v>
      </c>
      <c r="I4748" t="s">
        <v>543</v>
      </c>
      <c r="J4748">
        <v>263365000</v>
      </c>
      <c r="K4748">
        <v>37924245.683851771</v>
      </c>
    </row>
    <row r="4749" spans="1:11" x14ac:dyDescent="0.25">
      <c r="A4749">
        <v>1003</v>
      </c>
      <c r="B4749" t="s">
        <v>58</v>
      </c>
      <c r="C4749" t="s">
        <v>493</v>
      </c>
      <c r="D4749" t="s">
        <v>589</v>
      </c>
      <c r="E4749">
        <v>2016</v>
      </c>
      <c r="F4749" s="10">
        <v>42735</v>
      </c>
      <c r="G4749" t="s">
        <v>489</v>
      </c>
      <c r="H4749" t="s">
        <v>474</v>
      </c>
      <c r="I4749" t="s">
        <v>543</v>
      </c>
      <c r="J4749">
        <v>-65298000</v>
      </c>
      <c r="K4749">
        <v>-9402834.0693112332</v>
      </c>
    </row>
    <row r="4750" spans="1:11" x14ac:dyDescent="0.25">
      <c r="A4750">
        <v>1003</v>
      </c>
      <c r="B4750" t="s">
        <v>58</v>
      </c>
      <c r="C4750" t="s">
        <v>493</v>
      </c>
      <c r="D4750" t="s">
        <v>778</v>
      </c>
      <c r="E4750">
        <v>2016</v>
      </c>
      <c r="F4750" s="10">
        <v>42735</v>
      </c>
      <c r="G4750" t="s">
        <v>489</v>
      </c>
      <c r="H4750" t="s">
        <v>474</v>
      </c>
      <c r="I4750" t="s">
        <v>543</v>
      </c>
      <c r="J4750">
        <v>430366000</v>
      </c>
      <c r="K4750">
        <v>61972190.374486178</v>
      </c>
    </row>
    <row r="4751" spans="1:11" x14ac:dyDescent="0.25">
      <c r="A4751">
        <v>1003</v>
      </c>
      <c r="B4751" t="s">
        <v>58</v>
      </c>
      <c r="C4751" t="s">
        <v>493</v>
      </c>
      <c r="D4751" t="s">
        <v>779</v>
      </c>
      <c r="E4751">
        <v>2016</v>
      </c>
      <c r="F4751" s="10">
        <v>42735</v>
      </c>
      <c r="G4751" t="s">
        <v>489</v>
      </c>
      <c r="H4751" t="s">
        <v>474</v>
      </c>
      <c r="I4751" t="s">
        <v>543</v>
      </c>
      <c r="J4751">
        <v>171163000</v>
      </c>
      <c r="K4751">
        <v>24647267.72344511</v>
      </c>
    </row>
    <row r="4752" spans="1:11" x14ac:dyDescent="0.25">
      <c r="A4752">
        <v>1003</v>
      </c>
      <c r="B4752" t="s">
        <v>58</v>
      </c>
      <c r="C4752" t="s">
        <v>493</v>
      </c>
      <c r="D4752" t="s">
        <v>672</v>
      </c>
      <c r="E4752">
        <v>2016</v>
      </c>
      <c r="F4752" s="10">
        <v>42735</v>
      </c>
      <c r="G4752" t="s">
        <v>489</v>
      </c>
      <c r="H4752" t="s">
        <v>474</v>
      </c>
      <c r="I4752" t="s">
        <v>543</v>
      </c>
      <c r="J4752">
        <v>924732000</v>
      </c>
      <c r="K4752">
        <v>133160304.3673974</v>
      </c>
    </row>
    <row r="4753" spans="1:11" x14ac:dyDescent="0.25">
      <c r="A4753">
        <v>1057</v>
      </c>
      <c r="B4753" t="s">
        <v>60</v>
      </c>
      <c r="C4753" t="s">
        <v>492</v>
      </c>
      <c r="D4753" t="s">
        <v>59</v>
      </c>
      <c r="E4753">
        <v>2016</v>
      </c>
      <c r="F4753" s="10">
        <v>42735</v>
      </c>
      <c r="G4753" t="s">
        <v>489</v>
      </c>
      <c r="H4753" t="s">
        <v>474</v>
      </c>
      <c r="I4753" t="s">
        <v>543</v>
      </c>
      <c r="J4753">
        <v>5427925000</v>
      </c>
      <c r="K4753">
        <v>781614721.9771843</v>
      </c>
    </row>
    <row r="4754" spans="1:11" x14ac:dyDescent="0.25">
      <c r="A4754">
        <v>1057</v>
      </c>
      <c r="B4754" t="s">
        <v>60</v>
      </c>
      <c r="C4754" t="s">
        <v>492</v>
      </c>
      <c r="D4754" t="s">
        <v>595</v>
      </c>
      <c r="E4754">
        <v>2016</v>
      </c>
      <c r="F4754" s="10">
        <v>42735</v>
      </c>
      <c r="G4754" t="s">
        <v>489</v>
      </c>
      <c r="H4754" t="s">
        <v>474</v>
      </c>
      <c r="I4754" t="s">
        <v>543</v>
      </c>
      <c r="J4754">
        <v>2411971000</v>
      </c>
      <c r="K4754">
        <v>347320945.40400451</v>
      </c>
    </row>
    <row r="4755" spans="1:11" x14ac:dyDescent="0.25">
      <c r="A4755">
        <v>1057</v>
      </c>
      <c r="B4755" t="s">
        <v>60</v>
      </c>
      <c r="C4755" t="s">
        <v>493</v>
      </c>
      <c r="D4755" t="s">
        <v>589</v>
      </c>
      <c r="E4755">
        <v>2016</v>
      </c>
      <c r="F4755" s="10">
        <v>42735</v>
      </c>
      <c r="G4755" t="s">
        <v>489</v>
      </c>
      <c r="H4755" t="s">
        <v>474</v>
      </c>
      <c r="I4755" t="s">
        <v>543</v>
      </c>
      <c r="J4755">
        <v>-26047000</v>
      </c>
      <c r="K4755">
        <v>-3750736.9138924577</v>
      </c>
    </row>
    <row r="4756" spans="1:11" x14ac:dyDescent="0.25">
      <c r="A4756">
        <v>1057</v>
      </c>
      <c r="B4756" t="s">
        <v>60</v>
      </c>
      <c r="C4756" t="s">
        <v>493</v>
      </c>
      <c r="D4756" t="s">
        <v>856</v>
      </c>
      <c r="E4756">
        <v>2016</v>
      </c>
      <c r="F4756" s="10">
        <v>42735</v>
      </c>
      <c r="G4756" t="s">
        <v>489</v>
      </c>
      <c r="H4756" t="s">
        <v>474</v>
      </c>
      <c r="I4756" t="s">
        <v>543</v>
      </c>
      <c r="J4756">
        <v>965598000</v>
      </c>
      <c r="K4756">
        <v>139044959.59537488</v>
      </c>
    </row>
    <row r="4757" spans="1:11" x14ac:dyDescent="0.25">
      <c r="A4757">
        <v>1057</v>
      </c>
      <c r="B4757" t="s">
        <v>60</v>
      </c>
      <c r="C4757" t="s">
        <v>493</v>
      </c>
      <c r="D4757" t="s">
        <v>853</v>
      </c>
      <c r="E4757">
        <v>2016</v>
      </c>
      <c r="F4757" s="10">
        <v>42735</v>
      </c>
      <c r="G4757" t="s">
        <v>489</v>
      </c>
      <c r="H4757" t="s">
        <v>474</v>
      </c>
      <c r="I4757" t="s">
        <v>543</v>
      </c>
      <c r="J4757">
        <v>396030000</v>
      </c>
      <c r="K4757">
        <v>57027847.353201136</v>
      </c>
    </row>
    <row r="4758" spans="1:11" x14ac:dyDescent="0.25">
      <c r="A4758">
        <v>1057</v>
      </c>
      <c r="B4758" t="s">
        <v>60</v>
      </c>
      <c r="C4758" t="s">
        <v>493</v>
      </c>
      <c r="D4758" t="s">
        <v>854</v>
      </c>
      <c r="E4758">
        <v>2016</v>
      </c>
      <c r="F4758" s="10">
        <v>42735</v>
      </c>
      <c r="G4758" t="s">
        <v>489</v>
      </c>
      <c r="H4758" t="s">
        <v>474</v>
      </c>
      <c r="I4758" t="s">
        <v>543</v>
      </c>
      <c r="J4758">
        <v>64649000</v>
      </c>
      <c r="K4758">
        <v>9309378.843868142</v>
      </c>
    </row>
    <row r="4759" spans="1:11" x14ac:dyDescent="0.25">
      <c r="A4759">
        <v>1057</v>
      </c>
      <c r="B4759" t="s">
        <v>60</v>
      </c>
      <c r="C4759" t="s">
        <v>493</v>
      </c>
      <c r="D4759" t="s">
        <v>855</v>
      </c>
      <c r="E4759">
        <v>2016</v>
      </c>
      <c r="F4759" s="10">
        <v>42735</v>
      </c>
      <c r="G4759" t="s">
        <v>489</v>
      </c>
      <c r="H4759" t="s">
        <v>474</v>
      </c>
      <c r="I4759" t="s">
        <v>543</v>
      </c>
      <c r="J4759">
        <v>538759000</v>
      </c>
      <c r="K4759">
        <v>77580653.011547834</v>
      </c>
    </row>
    <row r="4760" spans="1:11" x14ac:dyDescent="0.25">
      <c r="A4760">
        <v>1057</v>
      </c>
      <c r="B4760" t="s">
        <v>60</v>
      </c>
      <c r="C4760" t="s">
        <v>493</v>
      </c>
      <c r="D4760" t="s">
        <v>858</v>
      </c>
      <c r="E4760">
        <v>2016</v>
      </c>
      <c r="F4760" s="10">
        <v>42735</v>
      </c>
      <c r="G4760" t="s">
        <v>489</v>
      </c>
      <c r="H4760" t="s">
        <v>474</v>
      </c>
      <c r="I4760" t="s">
        <v>543</v>
      </c>
      <c r="J4760">
        <v>41598000</v>
      </c>
      <c r="K4760">
        <v>5990062.3543632068</v>
      </c>
    </row>
    <row r="4761" spans="1:11" x14ac:dyDescent="0.25">
      <c r="A4761">
        <v>1057</v>
      </c>
      <c r="B4761" t="s">
        <v>60</v>
      </c>
      <c r="C4761" t="s">
        <v>493</v>
      </c>
      <c r="D4761" t="s">
        <v>857</v>
      </c>
      <c r="E4761">
        <v>2016</v>
      </c>
      <c r="F4761" s="10">
        <v>42735</v>
      </c>
      <c r="G4761" t="s">
        <v>489</v>
      </c>
      <c r="H4761" t="s">
        <v>474</v>
      </c>
      <c r="I4761" t="s">
        <v>543</v>
      </c>
      <c r="J4761">
        <v>5931452000</v>
      </c>
      <c r="K4761">
        <v>854122009.03678906</v>
      </c>
    </row>
    <row r="4762" spans="1:11" x14ac:dyDescent="0.25">
      <c r="A4762">
        <v>1060</v>
      </c>
      <c r="B4762" t="s">
        <v>63</v>
      </c>
      <c r="C4762" t="s">
        <v>492</v>
      </c>
      <c r="D4762" t="s">
        <v>59</v>
      </c>
      <c r="E4762">
        <v>2016</v>
      </c>
      <c r="F4762" s="10">
        <v>42735</v>
      </c>
      <c r="G4762" t="s">
        <v>489</v>
      </c>
      <c r="H4762" t="s">
        <v>474</v>
      </c>
      <c r="I4762" t="s">
        <v>543</v>
      </c>
      <c r="J4762">
        <v>8892285000</v>
      </c>
      <c r="K4762">
        <v>1280478427.3947937</v>
      </c>
    </row>
    <row r="4763" spans="1:11" x14ac:dyDescent="0.25">
      <c r="A4763">
        <v>1060</v>
      </c>
      <c r="B4763" t="s">
        <v>63</v>
      </c>
      <c r="C4763" t="s">
        <v>493</v>
      </c>
      <c r="D4763" t="s">
        <v>795</v>
      </c>
      <c r="E4763">
        <v>2016</v>
      </c>
      <c r="F4763" s="10">
        <v>42735</v>
      </c>
      <c r="G4763" t="s">
        <v>489</v>
      </c>
      <c r="H4763" t="s">
        <v>474</v>
      </c>
      <c r="I4763" t="s">
        <v>543</v>
      </c>
      <c r="J4763">
        <v>7390744000</v>
      </c>
      <c r="K4763">
        <v>1064258315.4270817</v>
      </c>
    </row>
    <row r="4764" spans="1:11" x14ac:dyDescent="0.25">
      <c r="A4764">
        <v>1060</v>
      </c>
      <c r="B4764" t="s">
        <v>63</v>
      </c>
      <c r="C4764" t="s">
        <v>493</v>
      </c>
      <c r="D4764" t="s">
        <v>796</v>
      </c>
      <c r="E4764">
        <v>2016</v>
      </c>
      <c r="F4764" s="10">
        <v>42735</v>
      </c>
      <c r="G4764" t="s">
        <v>489</v>
      </c>
      <c r="H4764" t="s">
        <v>474</v>
      </c>
      <c r="I4764" t="s">
        <v>543</v>
      </c>
      <c r="J4764">
        <v>1501541000</v>
      </c>
      <c r="K4764">
        <v>216220111.96771201</v>
      </c>
    </row>
    <row r="4765" spans="1:11" x14ac:dyDescent="0.25">
      <c r="A4765">
        <v>1061</v>
      </c>
      <c r="B4765" t="s">
        <v>64</v>
      </c>
      <c r="C4765" t="s">
        <v>492</v>
      </c>
      <c r="D4765" t="s">
        <v>758</v>
      </c>
      <c r="E4765">
        <v>2016</v>
      </c>
      <c r="F4765" s="10">
        <v>42735</v>
      </c>
      <c r="G4765" t="s">
        <v>489</v>
      </c>
      <c r="H4765" t="s">
        <v>474</v>
      </c>
      <c r="I4765" t="s">
        <v>543</v>
      </c>
      <c r="J4765">
        <v>1684669000</v>
      </c>
      <c r="K4765">
        <v>242590325.411383</v>
      </c>
    </row>
    <row r="4766" spans="1:11" x14ac:dyDescent="0.25">
      <c r="A4766">
        <v>1061</v>
      </c>
      <c r="B4766" t="s">
        <v>64</v>
      </c>
      <c r="C4766" t="s">
        <v>493</v>
      </c>
      <c r="D4766" t="s">
        <v>589</v>
      </c>
      <c r="E4766">
        <v>2016</v>
      </c>
      <c r="F4766" s="10">
        <v>42735</v>
      </c>
      <c r="G4766" t="s">
        <v>489</v>
      </c>
      <c r="H4766" t="s">
        <v>474</v>
      </c>
      <c r="I4766" t="s">
        <v>543</v>
      </c>
      <c r="J4766">
        <v>-35202000</v>
      </c>
      <c r="K4766">
        <v>-5069045.9877468534</v>
      </c>
    </row>
    <row r="4767" spans="1:11" x14ac:dyDescent="0.25">
      <c r="A4767">
        <v>1061</v>
      </c>
      <c r="B4767" t="s">
        <v>64</v>
      </c>
      <c r="C4767" t="s">
        <v>493</v>
      </c>
      <c r="D4767" t="s">
        <v>783</v>
      </c>
      <c r="E4767">
        <v>2016</v>
      </c>
      <c r="F4767" s="10">
        <v>42735</v>
      </c>
      <c r="G4767" t="s">
        <v>489</v>
      </c>
      <c r="H4767" t="s">
        <v>474</v>
      </c>
      <c r="I4767" t="s">
        <v>543</v>
      </c>
      <c r="J4767">
        <v>80195000</v>
      </c>
      <c r="K4767">
        <v>11547984.290306201</v>
      </c>
    </row>
    <row r="4768" spans="1:11" x14ac:dyDescent="0.25">
      <c r="A4768">
        <v>1061</v>
      </c>
      <c r="B4768" t="s">
        <v>64</v>
      </c>
      <c r="C4768" t="s">
        <v>493</v>
      </c>
      <c r="D4768" t="s">
        <v>780</v>
      </c>
      <c r="E4768">
        <v>2016</v>
      </c>
      <c r="F4768" s="10">
        <v>42735</v>
      </c>
      <c r="G4768" t="s">
        <v>489</v>
      </c>
      <c r="H4768" t="s">
        <v>474</v>
      </c>
      <c r="I4768" t="s">
        <v>543</v>
      </c>
      <c r="J4768">
        <v>993904000</v>
      </c>
      <c r="K4768">
        <v>143120989.81323642</v>
      </c>
    </row>
    <row r="4769" spans="1:11" x14ac:dyDescent="0.25">
      <c r="A4769">
        <v>1061</v>
      </c>
      <c r="B4769" t="s">
        <v>64</v>
      </c>
      <c r="C4769" t="s">
        <v>493</v>
      </c>
      <c r="D4769" t="s">
        <v>782</v>
      </c>
      <c r="E4769">
        <v>2016</v>
      </c>
      <c r="F4769" s="10">
        <v>42735</v>
      </c>
      <c r="G4769" t="s">
        <v>489</v>
      </c>
      <c r="H4769" t="s">
        <v>474</v>
      </c>
      <c r="I4769" t="s">
        <v>543</v>
      </c>
      <c r="J4769">
        <v>80280000</v>
      </c>
      <c r="K4769">
        <v>11560224.188861923</v>
      </c>
    </row>
    <row r="4770" spans="1:11" x14ac:dyDescent="0.25">
      <c r="A4770">
        <v>1061</v>
      </c>
      <c r="B4770" t="s">
        <v>64</v>
      </c>
      <c r="C4770" t="s">
        <v>493</v>
      </c>
      <c r="D4770" t="s">
        <v>781</v>
      </c>
      <c r="E4770">
        <v>2016</v>
      </c>
      <c r="F4770" s="10">
        <v>42735</v>
      </c>
      <c r="G4770" t="s">
        <v>489</v>
      </c>
      <c r="H4770" t="s">
        <v>474</v>
      </c>
      <c r="I4770" t="s">
        <v>543</v>
      </c>
      <c r="J4770">
        <v>565492000</v>
      </c>
      <c r="K4770">
        <v>81430173.10672529</v>
      </c>
    </row>
    <row r="4771" spans="1:11" x14ac:dyDescent="0.25">
      <c r="A4771">
        <v>1129</v>
      </c>
      <c r="B4771" t="s">
        <v>66</v>
      </c>
      <c r="C4771" t="s">
        <v>492</v>
      </c>
      <c r="D4771" t="s">
        <v>59</v>
      </c>
      <c r="E4771">
        <v>2016</v>
      </c>
      <c r="F4771" s="10">
        <v>42735</v>
      </c>
      <c r="G4771" t="s">
        <v>489</v>
      </c>
      <c r="H4771" t="s">
        <v>474</v>
      </c>
      <c r="I4771" t="s">
        <v>543</v>
      </c>
      <c r="J4771">
        <v>3058336000</v>
      </c>
      <c r="K4771">
        <v>440396733.99186867</v>
      </c>
    </row>
    <row r="4772" spans="1:11" x14ac:dyDescent="0.25">
      <c r="A4772">
        <v>1129</v>
      </c>
      <c r="B4772" t="s">
        <v>66</v>
      </c>
      <c r="C4772" t="s">
        <v>493</v>
      </c>
      <c r="D4772" t="s">
        <v>864</v>
      </c>
      <c r="E4772">
        <v>2016</v>
      </c>
      <c r="F4772" s="10">
        <v>42735</v>
      </c>
      <c r="G4772" t="s">
        <v>489</v>
      </c>
      <c r="H4772" t="s">
        <v>474</v>
      </c>
      <c r="I4772" t="s">
        <v>543</v>
      </c>
      <c r="J4772">
        <v>-685080000</v>
      </c>
      <c r="K4772">
        <v>-98650702.382978648</v>
      </c>
    </row>
    <row r="4773" spans="1:11" x14ac:dyDescent="0.25">
      <c r="A4773">
        <v>1129</v>
      </c>
      <c r="B4773" t="s">
        <v>66</v>
      </c>
      <c r="C4773" t="s">
        <v>493</v>
      </c>
      <c r="D4773" t="s">
        <v>862</v>
      </c>
      <c r="E4773">
        <v>2016</v>
      </c>
      <c r="F4773" s="10">
        <v>42735</v>
      </c>
      <c r="G4773" t="s">
        <v>489</v>
      </c>
      <c r="H4773" t="s">
        <v>474</v>
      </c>
      <c r="I4773" t="s">
        <v>543</v>
      </c>
      <c r="J4773">
        <v>87337000</v>
      </c>
      <c r="K4773">
        <v>12576423.766599823</v>
      </c>
    </row>
    <row r="4774" spans="1:11" x14ac:dyDescent="0.25">
      <c r="A4774">
        <v>1129</v>
      </c>
      <c r="B4774" t="s">
        <v>66</v>
      </c>
      <c r="C4774" t="s">
        <v>493</v>
      </c>
      <c r="D4774" t="s">
        <v>666</v>
      </c>
      <c r="E4774">
        <v>2016</v>
      </c>
      <c r="F4774" s="10">
        <v>42735</v>
      </c>
      <c r="G4774" t="s">
        <v>489</v>
      </c>
      <c r="H4774" t="s">
        <v>474</v>
      </c>
      <c r="I4774" t="s">
        <v>543</v>
      </c>
      <c r="J4774">
        <v>596533000</v>
      </c>
      <c r="K4774">
        <v>85900040.060467973</v>
      </c>
    </row>
    <row r="4775" spans="1:11" x14ac:dyDescent="0.25">
      <c r="A4775">
        <v>1129</v>
      </c>
      <c r="B4775" t="s">
        <v>66</v>
      </c>
      <c r="C4775" t="s">
        <v>493</v>
      </c>
      <c r="D4775" t="s">
        <v>861</v>
      </c>
      <c r="E4775">
        <v>2016</v>
      </c>
      <c r="F4775" s="10">
        <v>42735</v>
      </c>
      <c r="G4775" t="s">
        <v>489</v>
      </c>
      <c r="H4775" t="s">
        <v>474</v>
      </c>
      <c r="I4775" t="s">
        <v>543</v>
      </c>
      <c r="J4775">
        <v>467172000</v>
      </c>
      <c r="K4775">
        <v>67272210.447919801</v>
      </c>
    </row>
    <row r="4776" spans="1:11" x14ac:dyDescent="0.25">
      <c r="A4776">
        <v>1129</v>
      </c>
      <c r="B4776" t="s">
        <v>66</v>
      </c>
      <c r="C4776" t="s">
        <v>493</v>
      </c>
      <c r="D4776" t="s">
        <v>859</v>
      </c>
      <c r="E4776">
        <v>2016</v>
      </c>
      <c r="F4776" s="10">
        <v>42735</v>
      </c>
      <c r="G4776" t="s">
        <v>489</v>
      </c>
      <c r="H4776" t="s">
        <v>474</v>
      </c>
      <c r="I4776" t="s">
        <v>543</v>
      </c>
      <c r="J4776">
        <v>915048000</v>
      </c>
      <c r="K4776">
        <v>131765819.92488447</v>
      </c>
    </row>
    <row r="4777" spans="1:11" x14ac:dyDescent="0.25">
      <c r="A4777">
        <v>1129</v>
      </c>
      <c r="B4777" t="s">
        <v>66</v>
      </c>
      <c r="C4777" t="s">
        <v>493</v>
      </c>
      <c r="D4777" t="s">
        <v>863</v>
      </c>
      <c r="E4777">
        <v>2016</v>
      </c>
      <c r="F4777" s="10">
        <v>42735</v>
      </c>
      <c r="G4777" t="s">
        <v>489</v>
      </c>
      <c r="H4777" t="s">
        <v>474</v>
      </c>
      <c r="I4777" t="s">
        <v>543</v>
      </c>
      <c r="J4777">
        <v>83316000</v>
      </c>
      <c r="K4777">
        <v>11997404.56551096</v>
      </c>
    </row>
    <row r="4778" spans="1:11" x14ac:dyDescent="0.25">
      <c r="A4778">
        <v>1129</v>
      </c>
      <c r="B4778" t="s">
        <v>66</v>
      </c>
      <c r="C4778" t="s">
        <v>493</v>
      </c>
      <c r="D4778" t="s">
        <v>860</v>
      </c>
      <c r="E4778">
        <v>2016</v>
      </c>
      <c r="F4778" s="10">
        <v>42735</v>
      </c>
      <c r="G4778" t="s">
        <v>489</v>
      </c>
      <c r="H4778" t="s">
        <v>474</v>
      </c>
      <c r="I4778" t="s">
        <v>543</v>
      </c>
      <c r="J4778">
        <v>1594008000</v>
      </c>
      <c r="K4778">
        <v>229535249.61185122</v>
      </c>
    </row>
    <row r="4779" spans="1:11" x14ac:dyDescent="0.25">
      <c r="A4779">
        <v>1137</v>
      </c>
      <c r="B4779" t="s">
        <v>82</v>
      </c>
      <c r="C4779" t="s">
        <v>492</v>
      </c>
      <c r="D4779" t="s">
        <v>700</v>
      </c>
      <c r="E4779">
        <v>2016</v>
      </c>
      <c r="F4779" s="10">
        <v>42735</v>
      </c>
      <c r="G4779" t="s">
        <v>489</v>
      </c>
      <c r="H4779" t="s">
        <v>474</v>
      </c>
      <c r="I4779" t="s">
        <v>543</v>
      </c>
      <c r="J4779">
        <v>757360000</v>
      </c>
      <c r="K4779">
        <v>109058936.11953744</v>
      </c>
    </row>
    <row r="4780" spans="1:11" x14ac:dyDescent="0.25">
      <c r="A4780">
        <v>1137</v>
      </c>
      <c r="B4780" t="s">
        <v>82</v>
      </c>
      <c r="C4780" t="s">
        <v>493</v>
      </c>
      <c r="D4780" t="s">
        <v>836</v>
      </c>
      <c r="E4780">
        <v>2016</v>
      </c>
      <c r="F4780" s="10">
        <v>42735</v>
      </c>
      <c r="G4780" t="s">
        <v>489</v>
      </c>
      <c r="H4780" t="s">
        <v>474</v>
      </c>
      <c r="I4780" t="s">
        <v>543</v>
      </c>
      <c r="J4780">
        <v>757297000</v>
      </c>
      <c r="K4780">
        <v>109049864.19472556</v>
      </c>
    </row>
    <row r="4781" spans="1:11" x14ac:dyDescent="0.25">
      <c r="A4781">
        <v>1137</v>
      </c>
      <c r="B4781" t="s">
        <v>82</v>
      </c>
      <c r="C4781" t="s">
        <v>493</v>
      </c>
      <c r="D4781" t="s">
        <v>837</v>
      </c>
      <c r="E4781">
        <v>2016</v>
      </c>
      <c r="F4781" s="10">
        <v>42735</v>
      </c>
      <c r="G4781" t="s">
        <v>489</v>
      </c>
      <c r="H4781" t="s">
        <v>474</v>
      </c>
      <c r="I4781" t="s">
        <v>543</v>
      </c>
      <c r="J4781">
        <v>63000</v>
      </c>
      <c r="K4781">
        <v>9071.9248118871583</v>
      </c>
    </row>
    <row r="4782" spans="1:11" x14ac:dyDescent="0.25">
      <c r="A4782">
        <v>1171</v>
      </c>
      <c r="B4782" t="s">
        <v>71</v>
      </c>
      <c r="C4782" t="s">
        <v>493</v>
      </c>
      <c r="D4782" t="s">
        <v>589</v>
      </c>
      <c r="E4782">
        <v>2016</v>
      </c>
      <c r="F4782" s="10">
        <v>42735</v>
      </c>
      <c r="G4782" t="s">
        <v>489</v>
      </c>
      <c r="H4782" t="s">
        <v>474</v>
      </c>
      <c r="I4782" t="s">
        <v>543</v>
      </c>
      <c r="J4782">
        <v>-174255000</v>
      </c>
      <c r="K4782">
        <v>-25092512.033260267</v>
      </c>
    </row>
    <row r="4783" spans="1:11" x14ac:dyDescent="0.25">
      <c r="A4783">
        <v>1171</v>
      </c>
      <c r="B4783" t="s">
        <v>71</v>
      </c>
      <c r="C4783" t="s">
        <v>493</v>
      </c>
      <c r="D4783" t="s">
        <v>807</v>
      </c>
      <c r="E4783">
        <v>2016</v>
      </c>
      <c r="F4783" s="10">
        <v>42735</v>
      </c>
      <c r="G4783" t="s">
        <v>489</v>
      </c>
      <c r="H4783" t="s">
        <v>474</v>
      </c>
      <c r="I4783" t="s">
        <v>543</v>
      </c>
      <c r="J4783">
        <v>120752000</v>
      </c>
      <c r="K4783">
        <v>17388143.887063462</v>
      </c>
    </row>
    <row r="4784" spans="1:11" x14ac:dyDescent="0.25">
      <c r="A4784">
        <v>1171</v>
      </c>
      <c r="B4784" t="s">
        <v>71</v>
      </c>
      <c r="C4784" t="s">
        <v>493</v>
      </c>
      <c r="D4784" t="s">
        <v>805</v>
      </c>
      <c r="E4784">
        <v>2016</v>
      </c>
      <c r="F4784" s="10">
        <v>42735</v>
      </c>
      <c r="G4784" t="s">
        <v>489</v>
      </c>
      <c r="H4784" t="s">
        <v>474</v>
      </c>
      <c r="I4784" t="s">
        <v>543</v>
      </c>
      <c r="J4784">
        <v>545033000</v>
      </c>
      <c r="K4784">
        <v>78484101.523766577</v>
      </c>
    </row>
    <row r="4785" spans="1:11" x14ac:dyDescent="0.25">
      <c r="A4785">
        <v>1171</v>
      </c>
      <c r="B4785" t="s">
        <v>71</v>
      </c>
      <c r="C4785" t="s">
        <v>493</v>
      </c>
      <c r="D4785" t="s">
        <v>809</v>
      </c>
      <c r="E4785">
        <v>2016</v>
      </c>
      <c r="F4785" s="10">
        <v>42735</v>
      </c>
      <c r="G4785" t="s">
        <v>489</v>
      </c>
      <c r="H4785" t="s">
        <v>474</v>
      </c>
      <c r="I4785" t="s">
        <v>543</v>
      </c>
      <c r="J4785">
        <v>8589000</v>
      </c>
      <c r="K4785">
        <v>1236805.7493539494</v>
      </c>
    </row>
    <row r="4786" spans="1:11" x14ac:dyDescent="0.25">
      <c r="A4786">
        <v>1171</v>
      </c>
      <c r="B4786" t="s">
        <v>71</v>
      </c>
      <c r="C4786" t="s">
        <v>493</v>
      </c>
      <c r="D4786" t="s">
        <v>810</v>
      </c>
      <c r="E4786">
        <v>2016</v>
      </c>
      <c r="F4786" s="10">
        <v>42735</v>
      </c>
      <c r="G4786" t="s">
        <v>489</v>
      </c>
      <c r="H4786" t="s">
        <v>474</v>
      </c>
      <c r="I4786" t="s">
        <v>543</v>
      </c>
      <c r="J4786">
        <v>445593000</v>
      </c>
      <c r="K4786">
        <v>64164860.201638646</v>
      </c>
    </row>
    <row r="4787" spans="1:11" x14ac:dyDescent="0.25">
      <c r="A4787">
        <v>1171</v>
      </c>
      <c r="B4787" t="s">
        <v>71</v>
      </c>
      <c r="C4787" t="s">
        <v>493</v>
      </c>
      <c r="D4787" t="s">
        <v>808</v>
      </c>
      <c r="E4787">
        <v>2016</v>
      </c>
      <c r="F4787" s="10">
        <v>42735</v>
      </c>
      <c r="G4787" t="s">
        <v>489</v>
      </c>
      <c r="H4787" t="s">
        <v>474</v>
      </c>
      <c r="I4787" t="s">
        <v>543</v>
      </c>
      <c r="J4787">
        <v>528999000</v>
      </c>
      <c r="K4787">
        <v>76175224.659738019</v>
      </c>
    </row>
    <row r="4788" spans="1:11" x14ac:dyDescent="0.25">
      <c r="A4788">
        <v>1171</v>
      </c>
      <c r="B4788" t="s">
        <v>71</v>
      </c>
      <c r="C4788" t="s">
        <v>493</v>
      </c>
      <c r="D4788" t="s">
        <v>804</v>
      </c>
      <c r="E4788">
        <v>2016</v>
      </c>
      <c r="F4788" s="10">
        <v>42735</v>
      </c>
      <c r="G4788" t="s">
        <v>489</v>
      </c>
      <c r="H4788" t="s">
        <v>474</v>
      </c>
      <c r="I4788" t="s">
        <v>543</v>
      </c>
      <c r="J4788">
        <v>57666000</v>
      </c>
      <c r="K4788">
        <v>8303835.1778140459</v>
      </c>
    </row>
    <row r="4789" spans="1:11" x14ac:dyDescent="0.25">
      <c r="A4789">
        <v>1171</v>
      </c>
      <c r="B4789" t="s">
        <v>71</v>
      </c>
      <c r="C4789" t="s">
        <v>493</v>
      </c>
      <c r="D4789" t="s">
        <v>806</v>
      </c>
      <c r="E4789">
        <v>2016</v>
      </c>
      <c r="F4789" s="10">
        <v>42735</v>
      </c>
      <c r="G4789" t="s">
        <v>489</v>
      </c>
      <c r="H4789" t="s">
        <v>474</v>
      </c>
      <c r="I4789" t="s">
        <v>543</v>
      </c>
      <c r="J4789">
        <v>333563000</v>
      </c>
      <c r="K4789">
        <v>48032673.905198671</v>
      </c>
    </row>
    <row r="4790" spans="1:11" x14ac:dyDescent="0.25">
      <c r="A4790">
        <v>1243</v>
      </c>
      <c r="B4790" t="s">
        <v>76</v>
      </c>
      <c r="C4790" t="s">
        <v>492</v>
      </c>
      <c r="D4790" t="s">
        <v>59</v>
      </c>
      <c r="E4790">
        <v>2016</v>
      </c>
      <c r="F4790" s="10">
        <v>42735</v>
      </c>
      <c r="G4790" t="s">
        <v>489</v>
      </c>
      <c r="H4790" t="s">
        <v>474</v>
      </c>
      <c r="I4790" t="s">
        <v>543</v>
      </c>
      <c r="J4790">
        <v>350264000</v>
      </c>
      <c r="K4790">
        <v>50437597.973187998</v>
      </c>
    </row>
    <row r="4791" spans="1:11" x14ac:dyDescent="0.25">
      <c r="A4791">
        <v>1243</v>
      </c>
      <c r="B4791" t="s">
        <v>76</v>
      </c>
      <c r="C4791" t="s">
        <v>493</v>
      </c>
      <c r="D4791" t="s">
        <v>923</v>
      </c>
      <c r="E4791">
        <v>2016</v>
      </c>
      <c r="F4791" s="10">
        <v>42735</v>
      </c>
      <c r="G4791" t="s">
        <v>489</v>
      </c>
      <c r="H4791" t="s">
        <v>474</v>
      </c>
      <c r="I4791" t="s">
        <v>543</v>
      </c>
      <c r="J4791">
        <v>11026000</v>
      </c>
      <c r="K4791">
        <v>1587730.8408867908</v>
      </c>
    </row>
    <row r="4792" spans="1:11" x14ac:dyDescent="0.25">
      <c r="A4792">
        <v>1243</v>
      </c>
      <c r="B4792" t="s">
        <v>76</v>
      </c>
      <c r="C4792" t="s">
        <v>493</v>
      </c>
      <c r="D4792" t="s">
        <v>924</v>
      </c>
      <c r="E4792">
        <v>2016</v>
      </c>
      <c r="F4792" s="10">
        <v>42735</v>
      </c>
      <c r="G4792" t="s">
        <v>489</v>
      </c>
      <c r="H4792" t="s">
        <v>474</v>
      </c>
      <c r="I4792" t="s">
        <v>543</v>
      </c>
      <c r="J4792">
        <v>10854000</v>
      </c>
      <c r="K4792">
        <v>1562963.0461622735</v>
      </c>
    </row>
    <row r="4793" spans="1:11" x14ac:dyDescent="0.25">
      <c r="A4793">
        <v>1243</v>
      </c>
      <c r="B4793" t="s">
        <v>76</v>
      </c>
      <c r="C4793" t="s">
        <v>493</v>
      </c>
      <c r="D4793" t="s">
        <v>838</v>
      </c>
      <c r="E4793">
        <v>2016</v>
      </c>
      <c r="F4793" s="10">
        <v>42735</v>
      </c>
      <c r="G4793" t="s">
        <v>489</v>
      </c>
      <c r="H4793" t="s">
        <v>474</v>
      </c>
      <c r="I4793" t="s">
        <v>543</v>
      </c>
      <c r="J4793">
        <v>141391000</v>
      </c>
      <c r="K4793">
        <v>20360135.255199004</v>
      </c>
    </row>
    <row r="4794" spans="1:11" x14ac:dyDescent="0.25">
      <c r="A4794">
        <v>1243</v>
      </c>
      <c r="B4794" t="s">
        <v>76</v>
      </c>
      <c r="C4794" t="s">
        <v>493</v>
      </c>
      <c r="D4794" t="s">
        <v>922</v>
      </c>
      <c r="E4794">
        <v>2016</v>
      </c>
      <c r="F4794" s="10">
        <v>42735</v>
      </c>
      <c r="G4794" t="s">
        <v>489</v>
      </c>
      <c r="H4794" t="s">
        <v>474</v>
      </c>
      <c r="I4794" t="s">
        <v>543</v>
      </c>
      <c r="J4794">
        <v>71645000</v>
      </c>
      <c r="K4794">
        <v>10316794.494407231</v>
      </c>
    </row>
    <row r="4795" spans="1:11" x14ac:dyDescent="0.25">
      <c r="A4795">
        <v>1318</v>
      </c>
      <c r="B4795" t="s">
        <v>74</v>
      </c>
      <c r="C4795" t="s">
        <v>492</v>
      </c>
      <c r="D4795" t="s">
        <v>59</v>
      </c>
      <c r="E4795">
        <v>2016</v>
      </c>
      <c r="F4795" s="10">
        <v>42735</v>
      </c>
      <c r="G4795" t="s">
        <v>489</v>
      </c>
      <c r="H4795" t="s">
        <v>474</v>
      </c>
      <c r="I4795" t="s">
        <v>543</v>
      </c>
      <c r="J4795">
        <v>3511010000</v>
      </c>
      <c r="K4795">
        <v>505581249.74260211</v>
      </c>
    </row>
    <row r="4796" spans="1:11" x14ac:dyDescent="0.25">
      <c r="A4796">
        <v>1318</v>
      </c>
      <c r="B4796" t="s">
        <v>74</v>
      </c>
      <c r="C4796" t="s">
        <v>493</v>
      </c>
      <c r="D4796" t="s">
        <v>903</v>
      </c>
      <c r="E4796">
        <v>2016</v>
      </c>
      <c r="F4796" s="10">
        <v>42735</v>
      </c>
      <c r="G4796" t="s">
        <v>489</v>
      </c>
      <c r="H4796" t="s">
        <v>474</v>
      </c>
      <c r="I4796" t="s">
        <v>543</v>
      </c>
      <c r="J4796">
        <v>1212699000</v>
      </c>
      <c r="K4796">
        <v>174627208.68969437</v>
      </c>
    </row>
    <row r="4797" spans="1:11" x14ac:dyDescent="0.25">
      <c r="A4797">
        <v>1318</v>
      </c>
      <c r="B4797" t="s">
        <v>74</v>
      </c>
      <c r="C4797" t="s">
        <v>493</v>
      </c>
      <c r="D4797" t="s">
        <v>902</v>
      </c>
      <c r="E4797">
        <v>2016</v>
      </c>
      <c r="F4797" s="10">
        <v>42735</v>
      </c>
      <c r="G4797" t="s">
        <v>489</v>
      </c>
      <c r="H4797" t="s">
        <v>474</v>
      </c>
      <c r="I4797" t="s">
        <v>543</v>
      </c>
      <c r="J4797">
        <v>1338609000</v>
      </c>
      <c r="K4797">
        <v>192758098.42088029</v>
      </c>
    </row>
    <row r="4798" spans="1:11" x14ac:dyDescent="0.25">
      <c r="A4798">
        <v>1318</v>
      </c>
      <c r="B4798" t="s">
        <v>74</v>
      </c>
      <c r="C4798" t="s">
        <v>493</v>
      </c>
      <c r="D4798" t="s">
        <v>904</v>
      </c>
      <c r="E4798">
        <v>2016</v>
      </c>
      <c r="F4798" s="10">
        <v>42735</v>
      </c>
      <c r="G4798" t="s">
        <v>489</v>
      </c>
      <c r="H4798" t="s">
        <v>474</v>
      </c>
      <c r="I4798" t="s">
        <v>543</v>
      </c>
      <c r="J4798">
        <v>1139037000</v>
      </c>
      <c r="K4798">
        <v>164019968.60250023</v>
      </c>
    </row>
    <row r="4799" spans="1:11" x14ac:dyDescent="0.25">
      <c r="A4799">
        <v>1407</v>
      </c>
      <c r="B4799" t="s">
        <v>77</v>
      </c>
      <c r="C4799" t="s">
        <v>492</v>
      </c>
      <c r="D4799" t="s">
        <v>59</v>
      </c>
      <c r="E4799">
        <v>2016</v>
      </c>
      <c r="F4799" s="10">
        <v>42735</v>
      </c>
      <c r="G4799" t="s">
        <v>489</v>
      </c>
      <c r="H4799" t="s">
        <v>474</v>
      </c>
      <c r="I4799" t="s">
        <v>543</v>
      </c>
      <c r="J4799">
        <v>3051849000</v>
      </c>
      <c r="K4799">
        <v>439462613.73385739</v>
      </c>
    </row>
    <row r="4800" spans="1:11" x14ac:dyDescent="0.25">
      <c r="A4800">
        <v>1407</v>
      </c>
      <c r="B4800" t="s">
        <v>77</v>
      </c>
      <c r="C4800" t="s">
        <v>493</v>
      </c>
      <c r="D4800" t="s">
        <v>761</v>
      </c>
      <c r="E4800">
        <v>2016</v>
      </c>
      <c r="F4800" s="10">
        <v>42735</v>
      </c>
      <c r="G4800" t="s">
        <v>489</v>
      </c>
      <c r="H4800" t="s">
        <v>474</v>
      </c>
      <c r="I4800" t="s">
        <v>543</v>
      </c>
      <c r="J4800">
        <v>39363000</v>
      </c>
      <c r="K4800">
        <v>5668225.0217510201</v>
      </c>
    </row>
    <row r="4801" spans="1:11" x14ac:dyDescent="0.25">
      <c r="A4801">
        <v>1407</v>
      </c>
      <c r="B4801" t="s">
        <v>77</v>
      </c>
      <c r="C4801" t="s">
        <v>493</v>
      </c>
      <c r="D4801" t="s">
        <v>760</v>
      </c>
      <c r="E4801">
        <v>2016</v>
      </c>
      <c r="F4801" s="10">
        <v>42735</v>
      </c>
      <c r="G4801" t="s">
        <v>489</v>
      </c>
      <c r="H4801" t="s">
        <v>474</v>
      </c>
      <c r="I4801" t="s">
        <v>543</v>
      </c>
      <c r="J4801">
        <v>1353262000</v>
      </c>
      <c r="K4801">
        <v>194868112.93308002</v>
      </c>
    </row>
    <row r="4802" spans="1:11" x14ac:dyDescent="0.25">
      <c r="A4802">
        <v>1407</v>
      </c>
      <c r="B4802" t="s">
        <v>77</v>
      </c>
      <c r="C4802" t="s">
        <v>493</v>
      </c>
      <c r="D4802" t="s">
        <v>759</v>
      </c>
      <c r="E4802">
        <v>2016</v>
      </c>
      <c r="F4802" s="10">
        <v>42735</v>
      </c>
      <c r="G4802" t="s">
        <v>489</v>
      </c>
      <c r="H4802" t="s">
        <v>474</v>
      </c>
      <c r="I4802" t="s">
        <v>543</v>
      </c>
      <c r="J4802">
        <v>1698587000</v>
      </c>
      <c r="K4802">
        <v>244594500.80077738</v>
      </c>
    </row>
    <row r="4803" spans="1:11" x14ac:dyDescent="0.25">
      <c r="A4803">
        <v>1421</v>
      </c>
      <c r="B4803" t="s">
        <v>78</v>
      </c>
      <c r="C4803" t="s">
        <v>492</v>
      </c>
      <c r="D4803" t="s">
        <v>607</v>
      </c>
      <c r="E4803">
        <v>2016</v>
      </c>
      <c r="F4803" s="10">
        <v>42735</v>
      </c>
      <c r="G4803" t="s">
        <v>489</v>
      </c>
      <c r="H4803" t="s">
        <v>474</v>
      </c>
      <c r="I4803" t="s">
        <v>543</v>
      </c>
      <c r="J4803">
        <v>1926502000</v>
      </c>
      <c r="K4803">
        <v>277413988.79286087</v>
      </c>
    </row>
    <row r="4804" spans="1:11" x14ac:dyDescent="0.25">
      <c r="A4804">
        <v>1421</v>
      </c>
      <c r="B4804" t="s">
        <v>78</v>
      </c>
      <c r="C4804" t="s">
        <v>493</v>
      </c>
      <c r="D4804" t="s">
        <v>818</v>
      </c>
      <c r="E4804">
        <v>2016</v>
      </c>
      <c r="F4804" s="10">
        <v>42735</v>
      </c>
      <c r="G4804" t="s">
        <v>489</v>
      </c>
      <c r="H4804" t="s">
        <v>474</v>
      </c>
      <c r="I4804" t="s">
        <v>543</v>
      </c>
      <c r="J4804">
        <v>115396000</v>
      </c>
      <c r="K4804">
        <v>16616886.279246518</v>
      </c>
    </row>
    <row r="4805" spans="1:11" x14ac:dyDescent="0.25">
      <c r="A4805">
        <v>1421</v>
      </c>
      <c r="B4805" t="s">
        <v>78</v>
      </c>
      <c r="C4805" t="s">
        <v>493</v>
      </c>
      <c r="D4805" t="s">
        <v>816</v>
      </c>
      <c r="E4805">
        <v>2016</v>
      </c>
      <c r="F4805" s="10">
        <v>42735</v>
      </c>
      <c r="G4805" t="s">
        <v>489</v>
      </c>
      <c r="H4805" t="s">
        <v>474</v>
      </c>
      <c r="I4805" t="s">
        <v>543</v>
      </c>
      <c r="J4805">
        <v>1666608000</v>
      </c>
      <c r="K4805">
        <v>239989562.96650213</v>
      </c>
    </row>
    <row r="4806" spans="1:11" x14ac:dyDescent="0.25">
      <c r="A4806">
        <v>1421</v>
      </c>
      <c r="B4806" t="s">
        <v>78</v>
      </c>
      <c r="C4806" t="s">
        <v>493</v>
      </c>
      <c r="D4806" t="s">
        <v>817</v>
      </c>
      <c r="E4806">
        <v>2016</v>
      </c>
      <c r="F4806" s="10">
        <v>42735</v>
      </c>
      <c r="G4806" t="s">
        <v>489</v>
      </c>
      <c r="H4806" t="s">
        <v>474</v>
      </c>
      <c r="I4806" t="s">
        <v>543</v>
      </c>
      <c r="J4806">
        <v>144498000</v>
      </c>
      <c r="K4806">
        <v>20807539.547112234</v>
      </c>
    </row>
    <row r="4807" spans="1:11" x14ac:dyDescent="0.25">
      <c r="A4807">
        <v>1582</v>
      </c>
      <c r="B4807" t="s">
        <v>81</v>
      </c>
      <c r="C4807" t="s">
        <v>492</v>
      </c>
      <c r="D4807" t="s">
        <v>2066</v>
      </c>
      <c r="E4807">
        <v>2016</v>
      </c>
      <c r="F4807" s="10">
        <v>42735</v>
      </c>
      <c r="G4807" t="s">
        <v>489</v>
      </c>
      <c r="H4807" t="s">
        <v>474</v>
      </c>
      <c r="I4807" t="s">
        <v>543</v>
      </c>
      <c r="J4807">
        <v>2500654000</v>
      </c>
      <c r="K4807">
        <v>360091191.56420434</v>
      </c>
    </row>
    <row r="4808" spans="1:11" x14ac:dyDescent="0.25">
      <c r="A4808">
        <v>1582</v>
      </c>
      <c r="B4808" t="s">
        <v>81</v>
      </c>
      <c r="C4808" t="s">
        <v>492</v>
      </c>
      <c r="D4808" t="s">
        <v>2060</v>
      </c>
      <c r="E4808">
        <v>2016</v>
      </c>
      <c r="F4808" s="10">
        <v>42735</v>
      </c>
      <c r="G4808" t="s">
        <v>489</v>
      </c>
      <c r="H4808" t="s">
        <v>474</v>
      </c>
      <c r="I4808" t="s">
        <v>543</v>
      </c>
      <c r="J4808">
        <v>18090000</v>
      </c>
      <c r="K4808">
        <v>2604938.4102704558</v>
      </c>
    </row>
    <row r="4809" spans="1:11" x14ac:dyDescent="0.25">
      <c r="A4809">
        <v>1582</v>
      </c>
      <c r="B4809" t="s">
        <v>81</v>
      </c>
      <c r="C4809" t="s">
        <v>493</v>
      </c>
      <c r="D4809" t="s">
        <v>755</v>
      </c>
      <c r="E4809">
        <v>2016</v>
      </c>
      <c r="F4809" s="10">
        <v>42735</v>
      </c>
      <c r="G4809" t="s">
        <v>489</v>
      </c>
      <c r="H4809" t="s">
        <v>474</v>
      </c>
      <c r="I4809" t="s">
        <v>543</v>
      </c>
      <c r="J4809">
        <v>1102180000</v>
      </c>
      <c r="K4809">
        <v>158712604.58993316</v>
      </c>
    </row>
    <row r="4810" spans="1:11" x14ac:dyDescent="0.25">
      <c r="A4810">
        <v>1582</v>
      </c>
      <c r="B4810" t="s">
        <v>81</v>
      </c>
      <c r="C4810" t="s">
        <v>493</v>
      </c>
      <c r="D4810" t="s">
        <v>643</v>
      </c>
      <c r="E4810">
        <v>2016</v>
      </c>
      <c r="F4810" s="10">
        <v>42735</v>
      </c>
      <c r="G4810" t="s">
        <v>489</v>
      </c>
      <c r="H4810" t="s">
        <v>474</v>
      </c>
      <c r="I4810" t="s">
        <v>543</v>
      </c>
      <c r="J4810">
        <v>101913000</v>
      </c>
      <c r="K4810">
        <v>14675350.370696127</v>
      </c>
    </row>
    <row r="4811" spans="1:11" x14ac:dyDescent="0.25">
      <c r="A4811">
        <v>1582</v>
      </c>
      <c r="B4811" t="s">
        <v>81</v>
      </c>
      <c r="C4811" t="s">
        <v>493</v>
      </c>
      <c r="D4811" t="s">
        <v>754</v>
      </c>
      <c r="E4811">
        <v>2016</v>
      </c>
      <c r="F4811" s="10">
        <v>42735</v>
      </c>
      <c r="G4811" t="s">
        <v>489</v>
      </c>
      <c r="H4811" t="s">
        <v>474</v>
      </c>
      <c r="I4811" t="s">
        <v>543</v>
      </c>
      <c r="J4811">
        <v>1314652000</v>
      </c>
      <c r="K4811">
        <v>189308319.01265201</v>
      </c>
    </row>
    <row r="4812" spans="1:11" x14ac:dyDescent="0.25">
      <c r="A4812">
        <v>1698</v>
      </c>
      <c r="B4812" t="s">
        <v>254</v>
      </c>
      <c r="C4812" t="s">
        <v>492</v>
      </c>
      <c r="D4812" t="s">
        <v>59</v>
      </c>
      <c r="E4812">
        <v>2016</v>
      </c>
      <c r="F4812" s="10">
        <v>42735</v>
      </c>
      <c r="G4812" t="s">
        <v>489</v>
      </c>
      <c r="H4812" t="s">
        <v>474</v>
      </c>
      <c r="I4812" t="s">
        <v>543</v>
      </c>
      <c r="J4812">
        <v>2648097000</v>
      </c>
      <c r="K4812">
        <v>381322807.59657067</v>
      </c>
    </row>
    <row r="4813" spans="1:11" x14ac:dyDescent="0.25">
      <c r="A4813">
        <v>1698</v>
      </c>
      <c r="B4813" t="s">
        <v>254</v>
      </c>
      <c r="C4813" t="s">
        <v>492</v>
      </c>
      <c r="D4813" t="s">
        <v>249</v>
      </c>
      <c r="E4813">
        <v>2016</v>
      </c>
      <c r="F4813" s="10">
        <v>42735</v>
      </c>
      <c r="G4813" t="s">
        <v>489</v>
      </c>
      <c r="H4813" t="s">
        <v>474</v>
      </c>
      <c r="I4813" t="s">
        <v>543</v>
      </c>
      <c r="J4813">
        <v>0</v>
      </c>
      <c r="K4813">
        <v>0</v>
      </c>
    </row>
    <row r="4814" spans="1:11" x14ac:dyDescent="0.25">
      <c r="A4814">
        <v>1698</v>
      </c>
      <c r="B4814" t="s">
        <v>254</v>
      </c>
      <c r="C4814" t="s">
        <v>493</v>
      </c>
      <c r="D4814" t="s">
        <v>971</v>
      </c>
      <c r="E4814">
        <v>2016</v>
      </c>
      <c r="F4814" s="10">
        <v>42735</v>
      </c>
      <c r="G4814" t="s">
        <v>489</v>
      </c>
      <c r="H4814" t="s">
        <v>474</v>
      </c>
      <c r="I4814" t="s">
        <v>543</v>
      </c>
      <c r="J4814">
        <v>17158000</v>
      </c>
      <c r="K4814">
        <v>2470731.5225771409</v>
      </c>
    </row>
    <row r="4815" spans="1:11" x14ac:dyDescent="0.25">
      <c r="A4815">
        <v>1698</v>
      </c>
      <c r="B4815" t="s">
        <v>254</v>
      </c>
      <c r="C4815" t="s">
        <v>493</v>
      </c>
      <c r="D4815" t="s">
        <v>643</v>
      </c>
      <c r="E4815">
        <v>2016</v>
      </c>
      <c r="F4815" s="10">
        <v>42735</v>
      </c>
      <c r="G4815" t="s">
        <v>489</v>
      </c>
      <c r="H4815" t="s">
        <v>474</v>
      </c>
      <c r="I4815" t="s">
        <v>543</v>
      </c>
      <c r="J4815">
        <v>150824000</v>
      </c>
      <c r="K4815">
        <v>21718475.997270934</v>
      </c>
    </row>
    <row r="4816" spans="1:11" x14ac:dyDescent="0.25">
      <c r="A4816">
        <v>1698</v>
      </c>
      <c r="B4816" t="s">
        <v>254</v>
      </c>
      <c r="C4816" t="s">
        <v>493</v>
      </c>
      <c r="D4816" t="s">
        <v>1044</v>
      </c>
      <c r="E4816">
        <v>2016</v>
      </c>
      <c r="F4816" s="10">
        <v>42735</v>
      </c>
      <c r="G4816" t="s">
        <v>489</v>
      </c>
      <c r="H4816" t="s">
        <v>474</v>
      </c>
      <c r="I4816" t="s">
        <v>543</v>
      </c>
      <c r="J4816">
        <v>49567000</v>
      </c>
      <c r="K4816">
        <v>7137588.8436636636</v>
      </c>
    </row>
    <row r="4817" spans="1:11" x14ac:dyDescent="0.25">
      <c r="A4817">
        <v>1698</v>
      </c>
      <c r="B4817" t="s">
        <v>254</v>
      </c>
      <c r="C4817" t="s">
        <v>493</v>
      </c>
      <c r="D4817" t="s">
        <v>1043</v>
      </c>
      <c r="E4817">
        <v>2016</v>
      </c>
      <c r="F4817" s="10">
        <v>42735</v>
      </c>
      <c r="G4817" t="s">
        <v>489</v>
      </c>
      <c r="H4817" t="s">
        <v>474</v>
      </c>
      <c r="I4817" t="s">
        <v>543</v>
      </c>
      <c r="J4817">
        <v>2430548000</v>
      </c>
      <c r="K4817">
        <v>349996011.23305893</v>
      </c>
    </row>
    <row r="4818" spans="1:11" x14ac:dyDescent="0.25">
      <c r="A4818">
        <v>1700</v>
      </c>
      <c r="B4818" t="s">
        <v>84</v>
      </c>
      <c r="C4818" t="s">
        <v>492</v>
      </c>
      <c r="D4818" t="s">
        <v>59</v>
      </c>
      <c r="E4818">
        <v>2016</v>
      </c>
      <c r="F4818" s="10">
        <v>42735</v>
      </c>
      <c r="G4818" t="s">
        <v>489</v>
      </c>
      <c r="H4818" t="s">
        <v>474</v>
      </c>
      <c r="I4818" t="s">
        <v>543</v>
      </c>
      <c r="J4818">
        <v>1030221000</v>
      </c>
      <c r="K4818">
        <v>148350594.47027302</v>
      </c>
    </row>
    <row r="4819" spans="1:11" x14ac:dyDescent="0.25">
      <c r="A4819">
        <v>1700</v>
      </c>
      <c r="B4819" t="s">
        <v>84</v>
      </c>
      <c r="C4819" t="s">
        <v>493</v>
      </c>
      <c r="D4819" t="s">
        <v>762</v>
      </c>
      <c r="E4819">
        <v>2016</v>
      </c>
      <c r="F4819" s="10">
        <v>42735</v>
      </c>
      <c r="G4819" t="s">
        <v>489</v>
      </c>
      <c r="H4819" t="s">
        <v>474</v>
      </c>
      <c r="I4819" t="s">
        <v>543</v>
      </c>
      <c r="J4819">
        <v>1030221000</v>
      </c>
      <c r="K4819">
        <v>148350594.47027302</v>
      </c>
    </row>
    <row r="4820" spans="1:11" x14ac:dyDescent="0.25">
      <c r="A4820">
        <v>1793</v>
      </c>
      <c r="B4820" t="s">
        <v>88</v>
      </c>
      <c r="C4820" t="s">
        <v>492</v>
      </c>
      <c r="D4820" t="s">
        <v>59</v>
      </c>
      <c r="E4820">
        <v>2016</v>
      </c>
      <c r="F4820" s="10">
        <v>42735</v>
      </c>
      <c r="G4820" t="s">
        <v>489</v>
      </c>
      <c r="H4820" t="s">
        <v>474</v>
      </c>
      <c r="I4820" t="s">
        <v>543</v>
      </c>
      <c r="J4820">
        <v>743835000</v>
      </c>
      <c r="K4820">
        <v>107111352.26111247</v>
      </c>
    </row>
    <row r="4821" spans="1:11" x14ac:dyDescent="0.25">
      <c r="A4821">
        <v>1793</v>
      </c>
      <c r="B4821" t="s">
        <v>88</v>
      </c>
      <c r="C4821" t="s">
        <v>492</v>
      </c>
      <c r="D4821" t="s">
        <v>784</v>
      </c>
      <c r="E4821">
        <v>2016</v>
      </c>
      <c r="F4821" s="10">
        <v>42735</v>
      </c>
      <c r="G4821" t="s">
        <v>489</v>
      </c>
      <c r="H4821" t="s">
        <v>474</v>
      </c>
      <c r="I4821" t="s">
        <v>543</v>
      </c>
      <c r="J4821">
        <v>5358000</v>
      </c>
      <c r="K4821">
        <v>771545.60543002223</v>
      </c>
    </row>
    <row r="4822" spans="1:11" x14ac:dyDescent="0.25">
      <c r="A4822">
        <v>1793</v>
      </c>
      <c r="B4822" t="s">
        <v>88</v>
      </c>
      <c r="C4822" t="s">
        <v>493</v>
      </c>
      <c r="D4822" t="s">
        <v>905</v>
      </c>
      <c r="E4822">
        <v>2016</v>
      </c>
      <c r="F4822" s="10">
        <v>42735</v>
      </c>
      <c r="G4822" t="s">
        <v>489</v>
      </c>
      <c r="H4822" t="s">
        <v>474</v>
      </c>
      <c r="I4822" t="s">
        <v>543</v>
      </c>
      <c r="J4822">
        <v>749192000</v>
      </c>
      <c r="K4822">
        <v>107882753.86773595</v>
      </c>
    </row>
    <row r="4823" spans="1:11" x14ac:dyDescent="0.25">
      <c r="A4823">
        <v>1882</v>
      </c>
      <c r="B4823" t="s">
        <v>90</v>
      </c>
      <c r="C4823" t="s">
        <v>492</v>
      </c>
      <c r="D4823" t="s">
        <v>700</v>
      </c>
      <c r="E4823">
        <v>2016</v>
      </c>
      <c r="F4823" s="10">
        <v>42735</v>
      </c>
      <c r="G4823" t="s">
        <v>489</v>
      </c>
      <c r="H4823" t="s">
        <v>474</v>
      </c>
      <c r="I4823" t="s">
        <v>543</v>
      </c>
      <c r="J4823">
        <v>1190695000</v>
      </c>
      <c r="K4823">
        <v>171458658.95063463</v>
      </c>
    </row>
    <row r="4824" spans="1:11" x14ac:dyDescent="0.25">
      <c r="A4824">
        <v>1882</v>
      </c>
      <c r="B4824" t="s">
        <v>90</v>
      </c>
      <c r="C4824" t="s">
        <v>493</v>
      </c>
      <c r="D4824" t="s">
        <v>1033</v>
      </c>
      <c r="E4824">
        <v>2016</v>
      </c>
      <c r="F4824" s="10">
        <v>42735</v>
      </c>
      <c r="G4824" t="s">
        <v>489</v>
      </c>
      <c r="H4824" t="s">
        <v>474</v>
      </c>
      <c r="I4824" t="s">
        <v>543</v>
      </c>
      <c r="J4824">
        <v>-37044000</v>
      </c>
      <c r="K4824">
        <v>-5334291.7893896494</v>
      </c>
    </row>
    <row r="4825" spans="1:11" x14ac:dyDescent="0.25">
      <c r="A4825">
        <v>1882</v>
      </c>
      <c r="B4825" t="s">
        <v>90</v>
      </c>
      <c r="C4825" t="s">
        <v>493</v>
      </c>
      <c r="D4825" t="s">
        <v>1032</v>
      </c>
      <c r="E4825">
        <v>2016</v>
      </c>
      <c r="F4825" s="10">
        <v>42735</v>
      </c>
      <c r="G4825" t="s">
        <v>489</v>
      </c>
      <c r="H4825" t="s">
        <v>474</v>
      </c>
      <c r="I4825" t="s">
        <v>543</v>
      </c>
      <c r="J4825">
        <v>45371000</v>
      </c>
      <c r="K4825">
        <v>6533369.8514306713</v>
      </c>
    </row>
    <row r="4826" spans="1:11" x14ac:dyDescent="0.25">
      <c r="A4826">
        <v>1882</v>
      </c>
      <c r="B4826" t="s">
        <v>90</v>
      </c>
      <c r="C4826" t="s">
        <v>493</v>
      </c>
      <c r="D4826" t="s">
        <v>1030</v>
      </c>
      <c r="E4826">
        <v>2016</v>
      </c>
      <c r="F4826" s="10">
        <v>42735</v>
      </c>
      <c r="G4826" t="s">
        <v>489</v>
      </c>
      <c r="H4826" t="s">
        <v>474</v>
      </c>
      <c r="I4826" t="s">
        <v>543</v>
      </c>
      <c r="J4826">
        <v>37229000</v>
      </c>
      <c r="K4826">
        <v>5360931.5685991598</v>
      </c>
    </row>
    <row r="4827" spans="1:11" x14ac:dyDescent="0.25">
      <c r="A4827">
        <v>1882</v>
      </c>
      <c r="B4827" t="s">
        <v>90</v>
      </c>
      <c r="C4827" t="s">
        <v>493</v>
      </c>
      <c r="D4827" t="s">
        <v>1031</v>
      </c>
      <c r="E4827">
        <v>2016</v>
      </c>
      <c r="F4827" s="10">
        <v>42735</v>
      </c>
      <c r="G4827" t="s">
        <v>489</v>
      </c>
      <c r="H4827" t="s">
        <v>474</v>
      </c>
      <c r="I4827" t="s">
        <v>543</v>
      </c>
      <c r="J4827">
        <v>322000</v>
      </c>
      <c r="K4827">
        <v>46367.615705201039</v>
      </c>
    </row>
    <row r="4828" spans="1:11" x14ac:dyDescent="0.25">
      <c r="A4828">
        <v>1882</v>
      </c>
      <c r="B4828" t="s">
        <v>90</v>
      </c>
      <c r="C4828" t="s">
        <v>493</v>
      </c>
      <c r="D4828" t="s">
        <v>1029</v>
      </c>
      <c r="E4828">
        <v>2016</v>
      </c>
      <c r="F4828" s="10">
        <v>42735</v>
      </c>
      <c r="G4828" t="s">
        <v>489</v>
      </c>
      <c r="H4828" t="s">
        <v>474</v>
      </c>
      <c r="I4828" t="s">
        <v>543</v>
      </c>
      <c r="J4828">
        <v>977632000</v>
      </c>
      <c r="K4828">
        <v>140777841.23325187</v>
      </c>
    </row>
    <row r="4829" spans="1:11" x14ac:dyDescent="0.25">
      <c r="A4829">
        <v>1882</v>
      </c>
      <c r="B4829" t="s">
        <v>90</v>
      </c>
      <c r="C4829" t="s">
        <v>493</v>
      </c>
      <c r="D4829" t="s">
        <v>1028</v>
      </c>
      <c r="E4829">
        <v>2016</v>
      </c>
      <c r="F4829" s="10">
        <v>42735</v>
      </c>
      <c r="G4829" t="s">
        <v>489</v>
      </c>
      <c r="H4829" t="s">
        <v>474</v>
      </c>
      <c r="I4829" t="s">
        <v>543</v>
      </c>
      <c r="J4829">
        <v>174594000</v>
      </c>
      <c r="K4829">
        <v>25141327.628676612</v>
      </c>
    </row>
    <row r="4830" spans="1:11" x14ac:dyDescent="0.25">
      <c r="A4830">
        <v>1883</v>
      </c>
      <c r="B4830" t="s">
        <v>91</v>
      </c>
      <c r="C4830" t="s">
        <v>493</v>
      </c>
      <c r="D4830" t="s">
        <v>821</v>
      </c>
      <c r="E4830">
        <v>2016</v>
      </c>
      <c r="F4830" s="10">
        <v>42735</v>
      </c>
      <c r="G4830" t="s">
        <v>489</v>
      </c>
      <c r="H4830" t="s">
        <v>474</v>
      </c>
      <c r="I4830" t="s">
        <v>543</v>
      </c>
      <c r="J4830">
        <v>1426132000</v>
      </c>
      <c r="K4830">
        <v>205361305.96549615</v>
      </c>
    </row>
    <row r="4831" spans="1:11" x14ac:dyDescent="0.25">
      <c r="A4831">
        <v>1883</v>
      </c>
      <c r="B4831" t="s">
        <v>91</v>
      </c>
      <c r="C4831" t="s">
        <v>493</v>
      </c>
      <c r="D4831" t="s">
        <v>643</v>
      </c>
      <c r="E4831">
        <v>2016</v>
      </c>
      <c r="F4831" s="10">
        <v>42735</v>
      </c>
      <c r="G4831" t="s">
        <v>489</v>
      </c>
      <c r="H4831" t="s">
        <v>474</v>
      </c>
      <c r="I4831" t="s">
        <v>543</v>
      </c>
      <c r="J4831">
        <v>63244000</v>
      </c>
      <c r="K4831">
        <v>9107060.5206824038</v>
      </c>
    </row>
    <row r="4832" spans="1:11" x14ac:dyDescent="0.25">
      <c r="A4832">
        <v>1883</v>
      </c>
      <c r="B4832" t="s">
        <v>91</v>
      </c>
      <c r="C4832" t="s">
        <v>493</v>
      </c>
      <c r="D4832" t="s">
        <v>822</v>
      </c>
      <c r="E4832">
        <v>2016</v>
      </c>
      <c r="F4832" s="10">
        <v>42735</v>
      </c>
      <c r="G4832" t="s">
        <v>489</v>
      </c>
      <c r="H4832" t="s">
        <v>474</v>
      </c>
      <c r="I4832" t="s">
        <v>543</v>
      </c>
      <c r="J4832">
        <v>425280000</v>
      </c>
      <c r="K4832">
        <v>61239812.444434464</v>
      </c>
    </row>
    <row r="4833" spans="1:11" x14ac:dyDescent="0.25">
      <c r="A4833">
        <v>1883</v>
      </c>
      <c r="B4833" t="s">
        <v>91</v>
      </c>
      <c r="C4833" t="s">
        <v>493</v>
      </c>
      <c r="D4833" t="s">
        <v>819</v>
      </c>
      <c r="E4833">
        <v>2016</v>
      </c>
      <c r="F4833" s="10">
        <v>42735</v>
      </c>
      <c r="G4833" t="s">
        <v>489</v>
      </c>
      <c r="H4833" t="s">
        <v>474</v>
      </c>
      <c r="I4833" t="s">
        <v>543</v>
      </c>
      <c r="J4833">
        <v>628365000</v>
      </c>
      <c r="K4833">
        <v>90483810.070182145</v>
      </c>
    </row>
    <row r="4834" spans="1:11" x14ac:dyDescent="0.25">
      <c r="A4834">
        <v>1883</v>
      </c>
      <c r="B4834" t="s">
        <v>91</v>
      </c>
      <c r="C4834" t="s">
        <v>493</v>
      </c>
      <c r="D4834" t="s">
        <v>820</v>
      </c>
      <c r="E4834">
        <v>2016</v>
      </c>
      <c r="F4834" s="10">
        <v>42735</v>
      </c>
      <c r="G4834" t="s">
        <v>489</v>
      </c>
      <c r="H4834" t="s">
        <v>474</v>
      </c>
      <c r="I4834" t="s">
        <v>543</v>
      </c>
      <c r="J4834">
        <v>639401000</v>
      </c>
      <c r="K4834">
        <v>92072980.899134308</v>
      </c>
    </row>
    <row r="4835" spans="1:11" x14ac:dyDescent="0.25">
      <c r="A4835">
        <v>1885</v>
      </c>
      <c r="B4835" t="s">
        <v>92</v>
      </c>
      <c r="C4835" t="s">
        <v>492</v>
      </c>
      <c r="D4835" t="s">
        <v>700</v>
      </c>
      <c r="E4835">
        <v>2016</v>
      </c>
      <c r="F4835" s="10">
        <v>42735</v>
      </c>
      <c r="G4835" t="s">
        <v>489</v>
      </c>
      <c r="H4835" t="s">
        <v>474</v>
      </c>
      <c r="I4835" t="s">
        <v>543</v>
      </c>
      <c r="J4835">
        <v>1462602000</v>
      </c>
      <c r="K4835">
        <v>210612942.43993306</v>
      </c>
    </row>
    <row r="4836" spans="1:11" x14ac:dyDescent="0.25">
      <c r="A4836">
        <v>1885</v>
      </c>
      <c r="B4836" t="s">
        <v>92</v>
      </c>
      <c r="C4836" t="s">
        <v>493</v>
      </c>
      <c r="D4836" t="s">
        <v>589</v>
      </c>
      <c r="E4836">
        <v>2016</v>
      </c>
      <c r="F4836" s="10">
        <v>42735</v>
      </c>
      <c r="G4836" t="s">
        <v>489</v>
      </c>
      <c r="H4836" t="s">
        <v>474</v>
      </c>
      <c r="I4836" t="s">
        <v>543</v>
      </c>
      <c r="J4836">
        <v>-11807000</v>
      </c>
      <c r="K4836">
        <v>-1700193.9087928839</v>
      </c>
    </row>
    <row r="4837" spans="1:11" x14ac:dyDescent="0.25">
      <c r="A4837">
        <v>1885</v>
      </c>
      <c r="B4837" t="s">
        <v>92</v>
      </c>
      <c r="C4837" t="s">
        <v>493</v>
      </c>
      <c r="D4837" t="s">
        <v>774</v>
      </c>
      <c r="E4837">
        <v>2016</v>
      </c>
      <c r="F4837" s="10">
        <v>42735</v>
      </c>
      <c r="G4837" t="s">
        <v>489</v>
      </c>
      <c r="H4837" t="s">
        <v>474</v>
      </c>
      <c r="I4837" t="s">
        <v>543</v>
      </c>
      <c r="J4837">
        <v>225686000</v>
      </c>
      <c r="K4837">
        <v>32498514.652310561</v>
      </c>
    </row>
    <row r="4838" spans="1:11" x14ac:dyDescent="0.25">
      <c r="A4838">
        <v>1885</v>
      </c>
      <c r="B4838" t="s">
        <v>92</v>
      </c>
      <c r="C4838" t="s">
        <v>493</v>
      </c>
      <c r="D4838" t="s">
        <v>777</v>
      </c>
      <c r="E4838">
        <v>2016</v>
      </c>
      <c r="F4838" s="10">
        <v>42735</v>
      </c>
      <c r="G4838" t="s">
        <v>489</v>
      </c>
      <c r="H4838" t="s">
        <v>474</v>
      </c>
      <c r="I4838" t="s">
        <v>543</v>
      </c>
      <c r="J4838">
        <v>277300000</v>
      </c>
      <c r="K4838">
        <v>39930869.052957289</v>
      </c>
    </row>
    <row r="4839" spans="1:11" x14ac:dyDescent="0.25">
      <c r="A4839">
        <v>1885</v>
      </c>
      <c r="B4839" t="s">
        <v>92</v>
      </c>
      <c r="C4839" t="s">
        <v>493</v>
      </c>
      <c r="D4839" t="s">
        <v>776</v>
      </c>
      <c r="E4839">
        <v>2016</v>
      </c>
      <c r="F4839" s="10">
        <v>42735</v>
      </c>
      <c r="G4839" t="s">
        <v>489</v>
      </c>
      <c r="H4839" t="s">
        <v>474</v>
      </c>
      <c r="I4839" t="s">
        <v>543</v>
      </c>
      <c r="J4839">
        <v>227762000</v>
      </c>
      <c r="K4839">
        <v>32797456.174683224</v>
      </c>
    </row>
    <row r="4840" spans="1:11" x14ac:dyDescent="0.25">
      <c r="A4840">
        <v>1885</v>
      </c>
      <c r="B4840" t="s">
        <v>92</v>
      </c>
      <c r="C4840" t="s">
        <v>493</v>
      </c>
      <c r="D4840" t="s">
        <v>775</v>
      </c>
      <c r="E4840">
        <v>2016</v>
      </c>
      <c r="F4840" s="10">
        <v>42735</v>
      </c>
      <c r="G4840" t="s">
        <v>489</v>
      </c>
      <c r="H4840" t="s">
        <v>474</v>
      </c>
      <c r="I4840" t="s">
        <v>543</v>
      </c>
      <c r="J4840">
        <v>743660000</v>
      </c>
      <c r="K4840">
        <v>107086152.46996833</v>
      </c>
    </row>
    <row r="4841" spans="1:11" x14ac:dyDescent="0.25">
      <c r="A4841">
        <v>8876</v>
      </c>
      <c r="B4841" t="s">
        <v>89</v>
      </c>
      <c r="C4841" t="s">
        <v>492</v>
      </c>
      <c r="D4841" t="s">
        <v>59</v>
      </c>
      <c r="E4841">
        <v>2016</v>
      </c>
      <c r="F4841" s="10">
        <v>42735</v>
      </c>
      <c r="G4841" t="s">
        <v>489</v>
      </c>
      <c r="H4841" t="s">
        <v>474</v>
      </c>
      <c r="I4841" t="s">
        <v>543</v>
      </c>
      <c r="J4841">
        <v>6916555000</v>
      </c>
      <c r="K4841">
        <v>995975665.3536855</v>
      </c>
    </row>
    <row r="4842" spans="1:11" x14ac:dyDescent="0.25">
      <c r="A4842">
        <v>8876</v>
      </c>
      <c r="B4842" t="s">
        <v>89</v>
      </c>
      <c r="C4842" t="s">
        <v>492</v>
      </c>
      <c r="D4842" t="s">
        <v>792</v>
      </c>
      <c r="E4842">
        <v>2016</v>
      </c>
      <c r="F4842" s="10">
        <v>42735</v>
      </c>
      <c r="G4842" t="s">
        <v>489</v>
      </c>
      <c r="H4842" t="s">
        <v>474</v>
      </c>
      <c r="I4842" t="s">
        <v>543</v>
      </c>
      <c r="J4842">
        <v>0</v>
      </c>
      <c r="K4842">
        <v>0</v>
      </c>
    </row>
    <row r="4843" spans="1:11" x14ac:dyDescent="0.25">
      <c r="A4843">
        <v>8876</v>
      </c>
      <c r="B4843" t="s">
        <v>89</v>
      </c>
      <c r="C4843" t="s">
        <v>493</v>
      </c>
      <c r="D4843" t="s">
        <v>787</v>
      </c>
      <c r="E4843">
        <v>2016</v>
      </c>
      <c r="F4843" s="10">
        <v>42735</v>
      </c>
      <c r="G4843" t="s">
        <v>489</v>
      </c>
      <c r="H4843" t="s">
        <v>474</v>
      </c>
      <c r="I4843" t="s">
        <v>543</v>
      </c>
      <c r="J4843">
        <v>2315239000</v>
      </c>
      <c r="K4843">
        <v>333391652.84998119</v>
      </c>
    </row>
    <row r="4844" spans="1:11" x14ac:dyDescent="0.25">
      <c r="A4844">
        <v>8876</v>
      </c>
      <c r="B4844" t="s">
        <v>89</v>
      </c>
      <c r="C4844" t="s">
        <v>493</v>
      </c>
      <c r="D4844" t="s">
        <v>790</v>
      </c>
      <c r="E4844">
        <v>2016</v>
      </c>
      <c r="F4844" s="10">
        <v>42735</v>
      </c>
      <c r="G4844" t="s">
        <v>489</v>
      </c>
      <c r="H4844" t="s">
        <v>474</v>
      </c>
      <c r="I4844" t="s">
        <v>543</v>
      </c>
      <c r="J4844">
        <v>793154000</v>
      </c>
      <c r="K4844">
        <v>114213229.40075472</v>
      </c>
    </row>
    <row r="4845" spans="1:11" x14ac:dyDescent="0.25">
      <c r="A4845">
        <v>8876</v>
      </c>
      <c r="B4845" t="s">
        <v>89</v>
      </c>
      <c r="C4845" t="s">
        <v>493</v>
      </c>
      <c r="D4845" t="s">
        <v>666</v>
      </c>
      <c r="E4845">
        <v>2016</v>
      </c>
      <c r="F4845" s="10">
        <v>42735</v>
      </c>
      <c r="G4845" t="s">
        <v>489</v>
      </c>
      <c r="H4845" t="s">
        <v>474</v>
      </c>
      <c r="I4845" t="s">
        <v>543</v>
      </c>
      <c r="J4845">
        <v>21548000</v>
      </c>
      <c r="K4845">
        <v>3102886.2832784844</v>
      </c>
    </row>
    <row r="4846" spans="1:11" x14ac:dyDescent="0.25">
      <c r="A4846">
        <v>8876</v>
      </c>
      <c r="B4846" t="s">
        <v>89</v>
      </c>
      <c r="C4846" t="s">
        <v>493</v>
      </c>
      <c r="D4846" t="s">
        <v>791</v>
      </c>
      <c r="E4846">
        <v>2016</v>
      </c>
      <c r="F4846" s="10">
        <v>42735</v>
      </c>
      <c r="G4846" t="s">
        <v>489</v>
      </c>
      <c r="H4846" t="s">
        <v>474</v>
      </c>
      <c r="I4846" t="s">
        <v>543</v>
      </c>
      <c r="J4846">
        <v>1431422000</v>
      </c>
      <c r="K4846">
        <v>206123059.65208161</v>
      </c>
    </row>
    <row r="4847" spans="1:11" x14ac:dyDescent="0.25">
      <c r="A4847">
        <v>8876</v>
      </c>
      <c r="B4847" t="s">
        <v>89</v>
      </c>
      <c r="C4847" t="s">
        <v>493</v>
      </c>
      <c r="D4847" t="s">
        <v>789</v>
      </c>
      <c r="E4847">
        <v>2016</v>
      </c>
      <c r="F4847" s="10">
        <v>42735</v>
      </c>
      <c r="G4847" t="s">
        <v>489</v>
      </c>
      <c r="H4847" t="s">
        <v>474</v>
      </c>
      <c r="I4847" t="s">
        <v>543</v>
      </c>
      <c r="J4847">
        <v>1817538000</v>
      </c>
      <c r="K4847">
        <v>261723302.83726609</v>
      </c>
    </row>
    <row r="4848" spans="1:11" x14ac:dyDescent="0.25">
      <c r="A4848">
        <v>8876</v>
      </c>
      <c r="B4848" t="s">
        <v>89</v>
      </c>
      <c r="C4848" t="s">
        <v>493</v>
      </c>
      <c r="D4848" t="s">
        <v>788</v>
      </c>
      <c r="E4848">
        <v>2016</v>
      </c>
      <c r="F4848" s="10">
        <v>42735</v>
      </c>
      <c r="G4848" t="s">
        <v>489</v>
      </c>
      <c r="H4848" t="s">
        <v>474</v>
      </c>
      <c r="I4848" t="s">
        <v>543</v>
      </c>
      <c r="J4848">
        <v>118660000</v>
      </c>
      <c r="K4848">
        <v>17086898.383786194</v>
      </c>
    </row>
    <row r="4849" spans="1:11" x14ac:dyDescent="0.25">
      <c r="A4849">
        <v>8876</v>
      </c>
      <c r="B4849" t="s">
        <v>89</v>
      </c>
      <c r="C4849" t="s">
        <v>493</v>
      </c>
      <c r="D4849" t="s">
        <v>786</v>
      </c>
      <c r="E4849">
        <v>2016</v>
      </c>
      <c r="F4849" s="10">
        <v>42735</v>
      </c>
      <c r="G4849" t="s">
        <v>489</v>
      </c>
      <c r="H4849" t="s">
        <v>474</v>
      </c>
      <c r="I4849" t="s">
        <v>543</v>
      </c>
      <c r="J4849">
        <v>137337000</v>
      </c>
      <c r="K4849">
        <v>19776364.093494393</v>
      </c>
    </row>
    <row r="4850" spans="1:11" x14ac:dyDescent="0.25">
      <c r="A4850">
        <v>8876</v>
      </c>
      <c r="B4850" t="s">
        <v>89</v>
      </c>
      <c r="C4850" t="s">
        <v>493</v>
      </c>
      <c r="D4850" t="s">
        <v>785</v>
      </c>
      <c r="E4850">
        <v>2016</v>
      </c>
      <c r="F4850" s="10">
        <v>42735</v>
      </c>
      <c r="G4850" t="s">
        <v>489</v>
      </c>
      <c r="H4850" t="s">
        <v>474</v>
      </c>
      <c r="I4850" t="s">
        <v>543</v>
      </c>
      <c r="J4850">
        <v>281656000</v>
      </c>
      <c r="K4850">
        <v>40558127.854236342</v>
      </c>
    </row>
    <row r="4851" spans="1:11" x14ac:dyDescent="0.25">
      <c r="A4851">
        <v>10113</v>
      </c>
      <c r="B4851" t="s">
        <v>65</v>
      </c>
      <c r="C4851" t="s">
        <v>492</v>
      </c>
      <c r="D4851" t="s">
        <v>2066</v>
      </c>
      <c r="E4851">
        <v>2016</v>
      </c>
      <c r="F4851" s="10">
        <v>42735</v>
      </c>
      <c r="G4851" t="s">
        <v>489</v>
      </c>
      <c r="H4851" t="s">
        <v>474</v>
      </c>
      <c r="I4851" t="s">
        <v>543</v>
      </c>
      <c r="J4851">
        <v>880562000</v>
      </c>
      <c r="K4851">
        <v>126799877.08261874</v>
      </c>
    </row>
    <row r="4852" spans="1:11" x14ac:dyDescent="0.25">
      <c r="A4852">
        <v>10113</v>
      </c>
      <c r="B4852" t="s">
        <v>65</v>
      </c>
      <c r="C4852" t="s">
        <v>492</v>
      </c>
      <c r="D4852" t="s">
        <v>794</v>
      </c>
      <c r="E4852">
        <v>2016</v>
      </c>
      <c r="F4852" s="10">
        <v>42735</v>
      </c>
      <c r="G4852" t="s">
        <v>489</v>
      </c>
      <c r="H4852" t="s">
        <v>474</v>
      </c>
      <c r="I4852" t="s">
        <v>543</v>
      </c>
      <c r="J4852">
        <v>193306000</v>
      </c>
      <c r="K4852">
        <v>27835833.296613637</v>
      </c>
    </row>
    <row r="4853" spans="1:11" x14ac:dyDescent="0.25">
      <c r="A4853">
        <v>10113</v>
      </c>
      <c r="B4853" t="s">
        <v>65</v>
      </c>
      <c r="C4853" t="s">
        <v>493</v>
      </c>
      <c r="D4853" t="s">
        <v>793</v>
      </c>
      <c r="E4853">
        <v>2016</v>
      </c>
      <c r="F4853" s="10">
        <v>42735</v>
      </c>
      <c r="G4853" t="s">
        <v>489</v>
      </c>
      <c r="H4853" t="s">
        <v>474</v>
      </c>
      <c r="I4853" t="s">
        <v>543</v>
      </c>
      <c r="J4853">
        <v>1073869000</v>
      </c>
      <c r="K4853">
        <v>154635854.37803891</v>
      </c>
    </row>
    <row r="4854" spans="1:11" x14ac:dyDescent="0.25">
      <c r="A4854">
        <v>13357</v>
      </c>
      <c r="B4854" t="s">
        <v>70</v>
      </c>
      <c r="C4854" t="s">
        <v>492</v>
      </c>
      <c r="D4854" t="s">
        <v>758</v>
      </c>
      <c r="E4854">
        <v>2016</v>
      </c>
      <c r="F4854" s="10">
        <v>42735</v>
      </c>
      <c r="G4854" t="s">
        <v>489</v>
      </c>
      <c r="H4854" t="s">
        <v>474</v>
      </c>
      <c r="I4854" t="s">
        <v>543</v>
      </c>
      <c r="J4854">
        <v>19141000</v>
      </c>
      <c r="K4854">
        <v>2756281.1559417797</v>
      </c>
    </row>
    <row r="4855" spans="1:11" x14ac:dyDescent="0.25">
      <c r="A4855">
        <v>717</v>
      </c>
      <c r="B4855" t="s">
        <v>69</v>
      </c>
      <c r="C4855" t="s">
        <v>493</v>
      </c>
      <c r="D4855" t="s">
        <v>1844</v>
      </c>
      <c r="E4855">
        <v>2017</v>
      </c>
      <c r="F4855" s="10">
        <v>43100</v>
      </c>
      <c r="G4855" t="s">
        <v>489</v>
      </c>
      <c r="H4855" t="s">
        <v>474</v>
      </c>
      <c r="I4855" t="s">
        <v>543</v>
      </c>
      <c r="J4855">
        <v>589466893.40999997</v>
      </c>
      <c r="K4855">
        <v>90583210.908767357</v>
      </c>
    </row>
    <row r="4856" spans="1:11" x14ac:dyDescent="0.25">
      <c r="A4856">
        <v>717</v>
      </c>
      <c r="B4856" t="s">
        <v>69</v>
      </c>
      <c r="C4856" t="s">
        <v>493</v>
      </c>
      <c r="D4856" t="s">
        <v>814</v>
      </c>
      <c r="E4856">
        <v>2017</v>
      </c>
      <c r="F4856" s="10">
        <v>43100</v>
      </c>
      <c r="G4856" t="s">
        <v>489</v>
      </c>
      <c r="H4856" t="s">
        <v>474</v>
      </c>
      <c r="I4856" t="s">
        <v>543</v>
      </c>
      <c r="J4856">
        <v>5385058.0800000001</v>
      </c>
      <c r="K4856">
        <v>827520.35316989117</v>
      </c>
    </row>
    <row r="4857" spans="1:11" x14ac:dyDescent="0.25">
      <c r="A4857">
        <v>717</v>
      </c>
      <c r="B4857" t="s">
        <v>69</v>
      </c>
      <c r="C4857" t="s">
        <v>493</v>
      </c>
      <c r="D4857" t="s">
        <v>1845</v>
      </c>
      <c r="E4857">
        <v>2017</v>
      </c>
      <c r="F4857" s="10">
        <v>43100</v>
      </c>
      <c r="G4857" t="s">
        <v>489</v>
      </c>
      <c r="H4857" t="s">
        <v>474</v>
      </c>
      <c r="I4857" t="s">
        <v>543</v>
      </c>
      <c r="J4857">
        <v>-346361318.98000002</v>
      </c>
      <c r="K4857">
        <v>-53225245.995251909</v>
      </c>
    </row>
    <row r="4858" spans="1:11" x14ac:dyDescent="0.25">
      <c r="A4858">
        <v>717</v>
      </c>
      <c r="B4858" t="s">
        <v>69</v>
      </c>
      <c r="C4858" t="s">
        <v>493</v>
      </c>
      <c r="D4858" t="s">
        <v>859</v>
      </c>
      <c r="E4858">
        <v>2017</v>
      </c>
      <c r="F4858" s="10">
        <v>43100</v>
      </c>
      <c r="G4858" t="s">
        <v>489</v>
      </c>
      <c r="H4858" t="s">
        <v>474</v>
      </c>
      <c r="I4858" t="s">
        <v>543</v>
      </c>
      <c r="J4858">
        <v>2200140035.8499999</v>
      </c>
      <c r="K4858">
        <v>338094897.48155308</v>
      </c>
    </row>
    <row r="4859" spans="1:11" x14ac:dyDescent="0.25">
      <c r="A4859">
        <v>717</v>
      </c>
      <c r="B4859" t="s">
        <v>69</v>
      </c>
      <c r="C4859" t="s">
        <v>493</v>
      </c>
      <c r="D4859" t="s">
        <v>820</v>
      </c>
      <c r="E4859">
        <v>2017</v>
      </c>
      <c r="F4859" s="10">
        <v>43100</v>
      </c>
      <c r="G4859" t="s">
        <v>489</v>
      </c>
      <c r="H4859" t="s">
        <v>474</v>
      </c>
      <c r="I4859" t="s">
        <v>543</v>
      </c>
      <c r="J4859">
        <v>2022924912.3099999</v>
      </c>
      <c r="K4859">
        <v>310862299.53362775</v>
      </c>
    </row>
    <row r="4860" spans="1:11" x14ac:dyDescent="0.25">
      <c r="A4860">
        <v>771</v>
      </c>
      <c r="B4860" t="s">
        <v>83</v>
      </c>
      <c r="C4860" t="s">
        <v>493</v>
      </c>
      <c r="D4860" t="s">
        <v>589</v>
      </c>
      <c r="E4860">
        <v>2017</v>
      </c>
      <c r="F4860" s="10">
        <v>43100</v>
      </c>
      <c r="G4860" t="s">
        <v>489</v>
      </c>
      <c r="H4860" t="s">
        <v>474</v>
      </c>
      <c r="I4860" t="s">
        <v>543</v>
      </c>
      <c r="J4860">
        <v>0</v>
      </c>
      <c r="K4860">
        <v>0</v>
      </c>
    </row>
    <row r="4861" spans="1:11" x14ac:dyDescent="0.25">
      <c r="A4861">
        <v>771</v>
      </c>
      <c r="B4861" t="s">
        <v>83</v>
      </c>
      <c r="C4861" t="s">
        <v>493</v>
      </c>
      <c r="D4861" t="s">
        <v>946</v>
      </c>
      <c r="E4861">
        <v>2017</v>
      </c>
      <c r="F4861" s="10">
        <v>43100</v>
      </c>
      <c r="G4861" t="s">
        <v>489</v>
      </c>
      <c r="H4861" t="s">
        <v>474</v>
      </c>
      <c r="I4861" t="s">
        <v>543</v>
      </c>
      <c r="J4861">
        <v>329424821.99000001</v>
      </c>
      <c r="K4861">
        <v>50622619.289575674</v>
      </c>
    </row>
    <row r="4862" spans="1:11" x14ac:dyDescent="0.25">
      <c r="A4862">
        <v>771</v>
      </c>
      <c r="B4862" t="s">
        <v>83</v>
      </c>
      <c r="C4862" t="s">
        <v>493</v>
      </c>
      <c r="D4862" t="s">
        <v>947</v>
      </c>
      <c r="E4862">
        <v>2017</v>
      </c>
      <c r="F4862" s="10">
        <v>43100</v>
      </c>
      <c r="G4862" t="s">
        <v>489</v>
      </c>
      <c r="H4862" t="s">
        <v>474</v>
      </c>
      <c r="I4862" t="s">
        <v>543</v>
      </c>
      <c r="J4862">
        <v>1685775.59</v>
      </c>
      <c r="K4862">
        <v>259052.65846306001</v>
      </c>
    </row>
    <row r="4863" spans="1:11" x14ac:dyDescent="0.25">
      <c r="A4863">
        <v>771</v>
      </c>
      <c r="B4863" t="s">
        <v>83</v>
      </c>
      <c r="C4863" t="s">
        <v>493</v>
      </c>
      <c r="D4863" t="s">
        <v>740</v>
      </c>
      <c r="E4863">
        <v>2017</v>
      </c>
      <c r="F4863" s="10">
        <v>43100</v>
      </c>
      <c r="G4863" t="s">
        <v>489</v>
      </c>
      <c r="H4863" t="s">
        <v>474</v>
      </c>
      <c r="I4863" t="s">
        <v>543</v>
      </c>
      <c r="J4863">
        <v>2884053537.02</v>
      </c>
      <c r="K4863">
        <v>443191691.91127169</v>
      </c>
    </row>
    <row r="4864" spans="1:11" x14ac:dyDescent="0.25">
      <c r="A4864">
        <v>716</v>
      </c>
      <c r="B4864" t="s">
        <v>87</v>
      </c>
      <c r="C4864" t="s">
        <v>493</v>
      </c>
      <c r="D4864" t="s">
        <v>640</v>
      </c>
      <c r="E4864">
        <v>2017</v>
      </c>
      <c r="F4864" s="10">
        <v>43100</v>
      </c>
      <c r="G4864" t="s">
        <v>489</v>
      </c>
      <c r="H4864" t="s">
        <v>474</v>
      </c>
      <c r="I4864" t="s">
        <v>543</v>
      </c>
      <c r="J4864">
        <v>280104000</v>
      </c>
      <c r="K4864">
        <v>43043502.513959736</v>
      </c>
    </row>
    <row r="4865" spans="1:11" x14ac:dyDescent="0.25">
      <c r="A4865">
        <v>716</v>
      </c>
      <c r="B4865" t="s">
        <v>87</v>
      </c>
      <c r="C4865" t="s">
        <v>493</v>
      </c>
      <c r="D4865" t="s">
        <v>842</v>
      </c>
      <c r="E4865">
        <v>2017</v>
      </c>
      <c r="F4865" s="10">
        <v>43100</v>
      </c>
      <c r="G4865" t="s">
        <v>489</v>
      </c>
      <c r="H4865" t="s">
        <v>474</v>
      </c>
      <c r="I4865" t="s">
        <v>543</v>
      </c>
      <c r="J4865">
        <v>16200000</v>
      </c>
      <c r="K4865">
        <v>2489449.4213797296</v>
      </c>
    </row>
    <row r="4866" spans="1:11" x14ac:dyDescent="0.25">
      <c r="A4866">
        <v>716</v>
      </c>
      <c r="B4866" t="s">
        <v>87</v>
      </c>
      <c r="C4866" t="s">
        <v>493</v>
      </c>
      <c r="D4866" t="s">
        <v>1801</v>
      </c>
      <c r="E4866">
        <v>2017</v>
      </c>
      <c r="F4866" s="10">
        <v>43100</v>
      </c>
      <c r="G4866" t="s">
        <v>489</v>
      </c>
      <c r="H4866" t="s">
        <v>474</v>
      </c>
      <c r="I4866" t="s">
        <v>543</v>
      </c>
      <c r="J4866">
        <v>252000000</v>
      </c>
      <c r="K4866">
        <v>38724768.777018018</v>
      </c>
    </row>
    <row r="4867" spans="1:11" x14ac:dyDescent="0.25">
      <c r="A4867">
        <v>716</v>
      </c>
      <c r="B4867" t="s">
        <v>87</v>
      </c>
      <c r="C4867" t="s">
        <v>493</v>
      </c>
      <c r="D4867" t="s">
        <v>840</v>
      </c>
      <c r="E4867">
        <v>2017</v>
      </c>
      <c r="F4867" s="10">
        <v>43100</v>
      </c>
      <c r="G4867" t="s">
        <v>489</v>
      </c>
      <c r="H4867" t="s">
        <v>474</v>
      </c>
      <c r="I4867" t="s">
        <v>543</v>
      </c>
      <c r="J4867">
        <v>71250000</v>
      </c>
      <c r="K4867">
        <v>10948967.362549737</v>
      </c>
    </row>
    <row r="4868" spans="1:11" x14ac:dyDescent="0.25">
      <c r="A4868">
        <v>716</v>
      </c>
      <c r="B4868" t="s">
        <v>87</v>
      </c>
      <c r="C4868" t="s">
        <v>493</v>
      </c>
      <c r="D4868" t="s">
        <v>643</v>
      </c>
      <c r="E4868">
        <v>2017</v>
      </c>
      <c r="F4868" s="10">
        <v>43100</v>
      </c>
      <c r="G4868" t="s">
        <v>489</v>
      </c>
      <c r="H4868" t="s">
        <v>474</v>
      </c>
      <c r="I4868" t="s">
        <v>543</v>
      </c>
      <c r="J4868">
        <v>361897000</v>
      </c>
      <c r="K4868">
        <v>55612609.706732094</v>
      </c>
    </row>
    <row r="4869" spans="1:11" x14ac:dyDescent="0.25">
      <c r="A4869">
        <v>716</v>
      </c>
      <c r="B4869" t="s">
        <v>87</v>
      </c>
      <c r="C4869" t="s">
        <v>493</v>
      </c>
      <c r="D4869" t="s">
        <v>841</v>
      </c>
      <c r="E4869">
        <v>2017</v>
      </c>
      <c r="F4869" s="10">
        <v>43100</v>
      </c>
      <c r="G4869" t="s">
        <v>489</v>
      </c>
      <c r="H4869" t="s">
        <v>474</v>
      </c>
      <c r="I4869" t="s">
        <v>543</v>
      </c>
      <c r="J4869">
        <v>67401000</v>
      </c>
      <c r="K4869">
        <v>10357492.620395998</v>
      </c>
    </row>
    <row r="4870" spans="1:11" x14ac:dyDescent="0.25">
      <c r="A4870">
        <v>716</v>
      </c>
      <c r="B4870" t="s">
        <v>87</v>
      </c>
      <c r="C4870" t="s">
        <v>493</v>
      </c>
      <c r="D4870" t="s">
        <v>1800</v>
      </c>
      <c r="E4870">
        <v>2017</v>
      </c>
      <c r="F4870" s="10">
        <v>43100</v>
      </c>
      <c r="G4870" t="s">
        <v>489</v>
      </c>
      <c r="H4870" t="s">
        <v>474</v>
      </c>
      <c r="I4870" t="s">
        <v>543</v>
      </c>
      <c r="J4870">
        <v>798592000</v>
      </c>
      <c r="K4870">
        <v>122719406.93323956</v>
      </c>
    </row>
    <row r="4871" spans="1:11" x14ac:dyDescent="0.25">
      <c r="A4871">
        <v>716</v>
      </c>
      <c r="B4871" t="s">
        <v>87</v>
      </c>
      <c r="C4871" t="s">
        <v>493</v>
      </c>
      <c r="D4871" t="s">
        <v>839</v>
      </c>
      <c r="E4871">
        <v>2017</v>
      </c>
      <c r="F4871" s="10">
        <v>43100</v>
      </c>
      <c r="G4871" t="s">
        <v>489</v>
      </c>
      <c r="H4871" t="s">
        <v>474</v>
      </c>
      <c r="I4871" t="s">
        <v>543</v>
      </c>
      <c r="J4871">
        <v>300897000</v>
      </c>
      <c r="K4871">
        <v>46238756.947215833</v>
      </c>
    </row>
    <row r="4872" spans="1:11" x14ac:dyDescent="0.25">
      <c r="A4872">
        <v>1057</v>
      </c>
      <c r="B4872" t="s">
        <v>60</v>
      </c>
      <c r="C4872" t="s">
        <v>493</v>
      </c>
      <c r="D4872" t="s">
        <v>856</v>
      </c>
      <c r="E4872">
        <v>2017</v>
      </c>
      <c r="F4872" s="10">
        <v>43100</v>
      </c>
      <c r="G4872" t="s">
        <v>489</v>
      </c>
      <c r="H4872" t="s">
        <v>474</v>
      </c>
      <c r="I4872" t="s">
        <v>543</v>
      </c>
      <c r="J4872">
        <v>2301348535.77</v>
      </c>
      <c r="K4872">
        <v>353647579.05961198</v>
      </c>
    </row>
    <row r="4873" spans="1:11" x14ac:dyDescent="0.25">
      <c r="A4873">
        <v>1057</v>
      </c>
      <c r="B4873" t="s">
        <v>60</v>
      </c>
      <c r="C4873" t="s">
        <v>493</v>
      </c>
      <c r="D4873" t="s">
        <v>853</v>
      </c>
      <c r="E4873">
        <v>2017</v>
      </c>
      <c r="F4873" s="10">
        <v>43100</v>
      </c>
      <c r="G4873" t="s">
        <v>489</v>
      </c>
      <c r="H4873" t="s">
        <v>474</v>
      </c>
      <c r="I4873" t="s">
        <v>543</v>
      </c>
      <c r="J4873">
        <v>337225015.70999998</v>
      </c>
      <c r="K4873">
        <v>51821272.853952445</v>
      </c>
    </row>
    <row r="4874" spans="1:11" x14ac:dyDescent="0.25">
      <c r="A4874">
        <v>1057</v>
      </c>
      <c r="B4874" t="s">
        <v>60</v>
      </c>
      <c r="C4874" t="s">
        <v>493</v>
      </c>
      <c r="D4874" t="s">
        <v>854</v>
      </c>
      <c r="E4874">
        <v>2017</v>
      </c>
      <c r="F4874" s="10">
        <v>43100</v>
      </c>
      <c r="G4874" t="s">
        <v>489</v>
      </c>
      <c r="H4874" t="s">
        <v>474</v>
      </c>
      <c r="I4874" t="s">
        <v>543</v>
      </c>
      <c r="J4874">
        <v>26093750.329999998</v>
      </c>
      <c r="K4874">
        <v>4009819.2383114584</v>
      </c>
    </row>
    <row r="4875" spans="1:11" x14ac:dyDescent="0.25">
      <c r="A4875">
        <v>1057</v>
      </c>
      <c r="B4875" t="s">
        <v>60</v>
      </c>
      <c r="C4875" t="s">
        <v>493</v>
      </c>
      <c r="D4875" t="s">
        <v>855</v>
      </c>
      <c r="E4875">
        <v>2017</v>
      </c>
      <c r="F4875" s="10">
        <v>43100</v>
      </c>
      <c r="G4875" t="s">
        <v>489</v>
      </c>
      <c r="H4875" t="s">
        <v>474</v>
      </c>
      <c r="I4875" t="s">
        <v>543</v>
      </c>
      <c r="J4875">
        <v>175331744.75999999</v>
      </c>
      <c r="K4875">
        <v>26943179.663103729</v>
      </c>
    </row>
    <row r="4876" spans="1:11" x14ac:dyDescent="0.25">
      <c r="A4876">
        <v>1057</v>
      </c>
      <c r="B4876" t="s">
        <v>60</v>
      </c>
      <c r="C4876" t="s">
        <v>493</v>
      </c>
      <c r="D4876" t="s">
        <v>858</v>
      </c>
      <c r="E4876">
        <v>2017</v>
      </c>
      <c r="F4876" s="10">
        <v>43100</v>
      </c>
      <c r="G4876" t="s">
        <v>489</v>
      </c>
      <c r="H4876" t="s">
        <v>474</v>
      </c>
      <c r="I4876" t="s">
        <v>543</v>
      </c>
      <c r="J4876">
        <v>9708471.5399999991</v>
      </c>
      <c r="K4876">
        <v>1491898.0776379365</v>
      </c>
    </row>
    <row r="4877" spans="1:11" x14ac:dyDescent="0.25">
      <c r="A4877">
        <v>1057</v>
      </c>
      <c r="B4877" t="s">
        <v>60</v>
      </c>
      <c r="C4877" t="s">
        <v>493</v>
      </c>
      <c r="D4877" t="s">
        <v>857</v>
      </c>
      <c r="E4877">
        <v>2017</v>
      </c>
      <c r="F4877" s="10">
        <v>43100</v>
      </c>
      <c r="G4877" t="s">
        <v>489</v>
      </c>
      <c r="H4877" t="s">
        <v>474</v>
      </c>
      <c r="I4877" t="s">
        <v>543</v>
      </c>
      <c r="J4877">
        <v>6435760929.8800001</v>
      </c>
      <c r="K4877">
        <v>988981563.14987874</v>
      </c>
    </row>
    <row r="4878" spans="1:11" x14ac:dyDescent="0.25">
      <c r="A4878">
        <v>1061</v>
      </c>
      <c r="B4878" t="s">
        <v>64</v>
      </c>
      <c r="C4878" t="s">
        <v>493</v>
      </c>
      <c r="D4878" t="s">
        <v>783</v>
      </c>
      <c r="E4878">
        <v>2017</v>
      </c>
      <c r="F4878" s="10">
        <v>43100</v>
      </c>
      <c r="G4878" t="s">
        <v>489</v>
      </c>
      <c r="H4878" t="s">
        <v>474</v>
      </c>
      <c r="I4878" t="s">
        <v>543</v>
      </c>
      <c r="J4878">
        <v>78432914.060000002</v>
      </c>
      <c r="K4878">
        <v>12052763.736036608</v>
      </c>
    </row>
    <row r="4879" spans="1:11" x14ac:dyDescent="0.25">
      <c r="A4879">
        <v>1061</v>
      </c>
      <c r="B4879" t="s">
        <v>64</v>
      </c>
      <c r="C4879" t="s">
        <v>493</v>
      </c>
      <c r="D4879" t="s">
        <v>780</v>
      </c>
      <c r="E4879">
        <v>2017</v>
      </c>
      <c r="F4879" s="10">
        <v>43100</v>
      </c>
      <c r="G4879" t="s">
        <v>489</v>
      </c>
      <c r="H4879" t="s">
        <v>474</v>
      </c>
      <c r="I4879" t="s">
        <v>543</v>
      </c>
      <c r="J4879">
        <v>1439616210</v>
      </c>
      <c r="K4879">
        <v>221225416.11070243</v>
      </c>
    </row>
    <row r="4880" spans="1:11" x14ac:dyDescent="0.25">
      <c r="A4880">
        <v>1061</v>
      </c>
      <c r="B4880" t="s">
        <v>64</v>
      </c>
      <c r="C4880" t="s">
        <v>493</v>
      </c>
      <c r="D4880" t="s">
        <v>782</v>
      </c>
      <c r="E4880">
        <v>2017</v>
      </c>
      <c r="F4880" s="10">
        <v>43100</v>
      </c>
      <c r="G4880" t="s">
        <v>489</v>
      </c>
      <c r="H4880" t="s">
        <v>474</v>
      </c>
      <c r="I4880" t="s">
        <v>543</v>
      </c>
      <c r="J4880">
        <v>187542159.41999999</v>
      </c>
      <c r="K4880">
        <v>28819550.632865675</v>
      </c>
    </row>
    <row r="4881" spans="1:11" x14ac:dyDescent="0.25">
      <c r="A4881">
        <v>1061</v>
      </c>
      <c r="B4881" t="s">
        <v>64</v>
      </c>
      <c r="C4881" t="s">
        <v>493</v>
      </c>
      <c r="D4881" t="s">
        <v>781</v>
      </c>
      <c r="E4881">
        <v>2017</v>
      </c>
      <c r="F4881" s="10">
        <v>43100</v>
      </c>
      <c r="G4881" t="s">
        <v>489</v>
      </c>
      <c r="H4881" t="s">
        <v>474</v>
      </c>
      <c r="I4881" t="s">
        <v>543</v>
      </c>
      <c r="J4881">
        <v>365655158.05000001</v>
      </c>
      <c r="K4881">
        <v>56190124.79210408</v>
      </c>
    </row>
    <row r="4882" spans="1:11" x14ac:dyDescent="0.25">
      <c r="A4882">
        <v>1129</v>
      </c>
      <c r="B4882" t="s">
        <v>66</v>
      </c>
      <c r="C4882" t="s">
        <v>493</v>
      </c>
      <c r="D4882" t="s">
        <v>1838</v>
      </c>
      <c r="E4882">
        <v>2017</v>
      </c>
      <c r="F4882" s="10">
        <v>43100</v>
      </c>
      <c r="G4882" t="s">
        <v>489</v>
      </c>
      <c r="H4882" t="s">
        <v>474</v>
      </c>
      <c r="I4882" t="s">
        <v>543</v>
      </c>
      <c r="J4882">
        <v>389561977.08999997</v>
      </c>
      <c r="K4882">
        <v>59863878.917175546</v>
      </c>
    </row>
    <row r="4883" spans="1:11" x14ac:dyDescent="0.25">
      <c r="A4883">
        <v>1129</v>
      </c>
      <c r="B4883" t="s">
        <v>66</v>
      </c>
      <c r="C4883" t="s">
        <v>493</v>
      </c>
      <c r="D4883" t="s">
        <v>458</v>
      </c>
      <c r="E4883">
        <v>2017</v>
      </c>
      <c r="F4883" s="10">
        <v>43100</v>
      </c>
      <c r="G4883" t="s">
        <v>489</v>
      </c>
      <c r="H4883" t="s">
        <v>474</v>
      </c>
      <c r="I4883" t="s">
        <v>543</v>
      </c>
      <c r="J4883">
        <v>61945626.700000003</v>
      </c>
      <c r="K4883">
        <v>9519166.9472419582</v>
      </c>
    </row>
    <row r="4884" spans="1:11" x14ac:dyDescent="0.25">
      <c r="A4884">
        <v>1129</v>
      </c>
      <c r="B4884" t="s">
        <v>66</v>
      </c>
      <c r="C4884" t="s">
        <v>493</v>
      </c>
      <c r="D4884" t="s">
        <v>1839</v>
      </c>
      <c r="E4884">
        <v>2017</v>
      </c>
      <c r="F4884" s="10">
        <v>43100</v>
      </c>
      <c r="G4884" t="s">
        <v>489</v>
      </c>
      <c r="H4884" t="s">
        <v>474</v>
      </c>
      <c r="I4884" t="s">
        <v>543</v>
      </c>
      <c r="J4884">
        <v>1091973852.9000001</v>
      </c>
      <c r="K4884">
        <v>167803313.34961104</v>
      </c>
    </row>
    <row r="4885" spans="1:11" x14ac:dyDescent="0.25">
      <c r="A4885">
        <v>1129</v>
      </c>
      <c r="B4885" t="s">
        <v>66</v>
      </c>
      <c r="C4885" t="s">
        <v>493</v>
      </c>
      <c r="D4885" t="s">
        <v>1837</v>
      </c>
      <c r="E4885">
        <v>2017</v>
      </c>
      <c r="F4885" s="10">
        <v>43100</v>
      </c>
      <c r="G4885" t="s">
        <v>489</v>
      </c>
      <c r="H4885" t="s">
        <v>474</v>
      </c>
      <c r="I4885" t="s">
        <v>543</v>
      </c>
      <c r="J4885">
        <v>2187857492.3899999</v>
      </c>
      <c r="K4885">
        <v>336207442.49948096</v>
      </c>
    </row>
    <row r="4886" spans="1:11" x14ac:dyDescent="0.25">
      <c r="A4886">
        <v>1171</v>
      </c>
      <c r="B4886" t="s">
        <v>71</v>
      </c>
      <c r="C4886" t="s">
        <v>493</v>
      </c>
      <c r="D4886" t="s">
        <v>1829</v>
      </c>
      <c r="E4886">
        <v>2017</v>
      </c>
      <c r="F4886" s="10">
        <v>43100</v>
      </c>
      <c r="G4886" t="s">
        <v>489</v>
      </c>
      <c r="H4886" t="s">
        <v>474</v>
      </c>
      <c r="I4886" t="s">
        <v>543</v>
      </c>
      <c r="J4886">
        <v>272872000</v>
      </c>
      <c r="K4886">
        <v>41932163.117946267</v>
      </c>
    </row>
    <row r="4887" spans="1:11" x14ac:dyDescent="0.25">
      <c r="A4887">
        <v>1171</v>
      </c>
      <c r="B4887" t="s">
        <v>71</v>
      </c>
      <c r="C4887" t="s">
        <v>493</v>
      </c>
      <c r="D4887" t="s">
        <v>1830</v>
      </c>
      <c r="E4887">
        <v>2017</v>
      </c>
      <c r="F4887" s="10">
        <v>43100</v>
      </c>
      <c r="G4887" t="s">
        <v>489</v>
      </c>
      <c r="H4887" t="s">
        <v>474</v>
      </c>
      <c r="I4887" t="s">
        <v>543</v>
      </c>
      <c r="J4887">
        <v>198097000</v>
      </c>
      <c r="K4887">
        <v>30441510.001670387</v>
      </c>
    </row>
    <row r="4888" spans="1:11" x14ac:dyDescent="0.25">
      <c r="A4888">
        <v>1171</v>
      </c>
      <c r="B4888" t="s">
        <v>71</v>
      </c>
      <c r="C4888" t="s">
        <v>493</v>
      </c>
      <c r="D4888" t="s">
        <v>805</v>
      </c>
      <c r="E4888">
        <v>2017</v>
      </c>
      <c r="F4888" s="10">
        <v>43100</v>
      </c>
      <c r="G4888" t="s">
        <v>489</v>
      </c>
      <c r="H4888" t="s">
        <v>474</v>
      </c>
      <c r="I4888" t="s">
        <v>543</v>
      </c>
      <c r="J4888">
        <v>652919000</v>
      </c>
      <c r="K4888">
        <v>100333878.19492787</v>
      </c>
    </row>
    <row r="4889" spans="1:11" x14ac:dyDescent="0.25">
      <c r="A4889">
        <v>1171</v>
      </c>
      <c r="B4889" t="s">
        <v>71</v>
      </c>
      <c r="C4889" t="s">
        <v>493</v>
      </c>
      <c r="D4889" t="s">
        <v>810</v>
      </c>
      <c r="E4889">
        <v>2017</v>
      </c>
      <c r="F4889" s="10">
        <v>43100</v>
      </c>
      <c r="G4889" t="s">
        <v>489</v>
      </c>
      <c r="H4889" t="s">
        <v>474</v>
      </c>
      <c r="I4889" t="s">
        <v>543</v>
      </c>
      <c r="J4889">
        <v>481558000</v>
      </c>
      <c r="K4889">
        <v>74000881.756838262</v>
      </c>
    </row>
    <row r="4890" spans="1:11" x14ac:dyDescent="0.25">
      <c r="A4890">
        <v>1171</v>
      </c>
      <c r="B4890" t="s">
        <v>71</v>
      </c>
      <c r="C4890" t="s">
        <v>493</v>
      </c>
      <c r="D4890" t="s">
        <v>808</v>
      </c>
      <c r="E4890">
        <v>2017</v>
      </c>
      <c r="F4890" s="10">
        <v>43100</v>
      </c>
      <c r="G4890" t="s">
        <v>489</v>
      </c>
      <c r="H4890" t="s">
        <v>474</v>
      </c>
      <c r="I4890" t="s">
        <v>543</v>
      </c>
      <c r="J4890">
        <v>584736000</v>
      </c>
      <c r="K4890">
        <v>89856215.855549231</v>
      </c>
    </row>
    <row r="4891" spans="1:11" x14ac:dyDescent="0.25">
      <c r="A4891">
        <v>1171</v>
      </c>
      <c r="B4891" t="s">
        <v>71</v>
      </c>
      <c r="C4891" t="s">
        <v>493</v>
      </c>
      <c r="D4891" t="s">
        <v>804</v>
      </c>
      <c r="E4891">
        <v>2017</v>
      </c>
      <c r="F4891" s="10">
        <v>43100</v>
      </c>
      <c r="G4891" t="s">
        <v>489</v>
      </c>
      <c r="H4891" t="s">
        <v>474</v>
      </c>
      <c r="I4891" t="s">
        <v>543</v>
      </c>
      <c r="J4891">
        <v>67479000</v>
      </c>
      <c r="K4891">
        <v>10369478.858350787</v>
      </c>
    </row>
    <row r="4892" spans="1:11" x14ac:dyDescent="0.25">
      <c r="A4892">
        <v>1243</v>
      </c>
      <c r="B4892" t="s">
        <v>76</v>
      </c>
      <c r="C4892" t="s">
        <v>493</v>
      </c>
      <c r="D4892" t="s">
        <v>903</v>
      </c>
      <c r="E4892">
        <v>2017</v>
      </c>
      <c r="F4892" s="10">
        <v>43100</v>
      </c>
      <c r="G4892" t="s">
        <v>489</v>
      </c>
      <c r="H4892" t="s">
        <v>474</v>
      </c>
      <c r="I4892" t="s">
        <v>543</v>
      </c>
      <c r="J4892">
        <v>1479438429.5999999</v>
      </c>
      <c r="K4892">
        <v>227344885.34164539</v>
      </c>
    </row>
    <row r="4893" spans="1:11" x14ac:dyDescent="0.25">
      <c r="A4893">
        <v>1243</v>
      </c>
      <c r="B4893" t="s">
        <v>76</v>
      </c>
      <c r="C4893" t="s">
        <v>493</v>
      </c>
      <c r="D4893" t="s">
        <v>1810</v>
      </c>
      <c r="E4893">
        <v>2017</v>
      </c>
      <c r="F4893" s="10">
        <v>43100</v>
      </c>
      <c r="G4893" t="s">
        <v>489</v>
      </c>
      <c r="H4893" t="s">
        <v>474</v>
      </c>
      <c r="I4893" t="s">
        <v>543</v>
      </c>
      <c r="J4893">
        <v>1427151314.1600001</v>
      </c>
      <c r="K4893">
        <v>219309939.08993411</v>
      </c>
    </row>
    <row r="4894" spans="1:11" x14ac:dyDescent="0.25">
      <c r="A4894">
        <v>1243</v>
      </c>
      <c r="B4894" t="s">
        <v>76</v>
      </c>
      <c r="C4894" t="s">
        <v>493</v>
      </c>
      <c r="D4894" t="s">
        <v>1809</v>
      </c>
      <c r="E4894">
        <v>2017</v>
      </c>
      <c r="F4894" s="10">
        <v>43100</v>
      </c>
      <c r="G4894" t="s">
        <v>489</v>
      </c>
      <c r="H4894" t="s">
        <v>474</v>
      </c>
      <c r="I4894" t="s">
        <v>543</v>
      </c>
      <c r="J4894">
        <v>1295490941.5</v>
      </c>
      <c r="K4894">
        <v>199077726.83455902</v>
      </c>
    </row>
    <row r="4895" spans="1:11" x14ac:dyDescent="0.25">
      <c r="A4895">
        <v>1318</v>
      </c>
      <c r="B4895" t="s">
        <v>74</v>
      </c>
      <c r="C4895" t="s">
        <v>493</v>
      </c>
      <c r="D4895" t="s">
        <v>903</v>
      </c>
      <c r="E4895">
        <v>2017</v>
      </c>
      <c r="F4895" s="10">
        <v>43100</v>
      </c>
      <c r="G4895" t="s">
        <v>489</v>
      </c>
      <c r="H4895" t="s">
        <v>474</v>
      </c>
      <c r="I4895" t="s">
        <v>543</v>
      </c>
      <c r="J4895">
        <v>1479438429.6099999</v>
      </c>
      <c r="K4895">
        <v>227344885.34318209</v>
      </c>
    </row>
    <row r="4896" spans="1:11" x14ac:dyDescent="0.25">
      <c r="A4896">
        <v>1318</v>
      </c>
      <c r="B4896" t="s">
        <v>74</v>
      </c>
      <c r="C4896" t="s">
        <v>493</v>
      </c>
      <c r="D4896" t="s">
        <v>902</v>
      </c>
      <c r="E4896">
        <v>2017</v>
      </c>
      <c r="F4896" s="10">
        <v>43100</v>
      </c>
      <c r="G4896" t="s">
        <v>489</v>
      </c>
      <c r="H4896" t="s">
        <v>474</v>
      </c>
      <c r="I4896" t="s">
        <v>543</v>
      </c>
      <c r="J4896">
        <v>1427151314.1600001</v>
      </c>
      <c r="K4896">
        <v>219309939.08993411</v>
      </c>
    </row>
    <row r="4897" spans="1:11" x14ac:dyDescent="0.25">
      <c r="A4897">
        <v>1318</v>
      </c>
      <c r="B4897" t="s">
        <v>74</v>
      </c>
      <c r="C4897" t="s">
        <v>493</v>
      </c>
      <c r="D4897" t="s">
        <v>904</v>
      </c>
      <c r="E4897">
        <v>2017</v>
      </c>
      <c r="F4897" s="10">
        <v>43100</v>
      </c>
      <c r="G4897" t="s">
        <v>489</v>
      </c>
      <c r="H4897" t="s">
        <v>474</v>
      </c>
      <c r="I4897" t="s">
        <v>543</v>
      </c>
      <c r="J4897">
        <v>1295490941.5</v>
      </c>
      <c r="K4897">
        <v>199077726.83455902</v>
      </c>
    </row>
    <row r="4898" spans="1:11" x14ac:dyDescent="0.25">
      <c r="A4898">
        <v>1421</v>
      </c>
      <c r="B4898" t="s">
        <v>78</v>
      </c>
      <c r="C4898" t="s">
        <v>492</v>
      </c>
      <c r="D4898" t="s">
        <v>607</v>
      </c>
      <c r="E4898">
        <v>2017</v>
      </c>
      <c r="F4898" s="10">
        <v>43100</v>
      </c>
      <c r="G4898" t="s">
        <v>489</v>
      </c>
      <c r="H4898" t="s">
        <v>474</v>
      </c>
      <c r="I4898" t="s">
        <v>543</v>
      </c>
      <c r="J4898">
        <v>2523940000</v>
      </c>
      <c r="K4898">
        <v>387853146.45661449</v>
      </c>
    </row>
    <row r="4899" spans="1:11" x14ac:dyDescent="0.25">
      <c r="A4899">
        <v>1421</v>
      </c>
      <c r="B4899" t="s">
        <v>78</v>
      </c>
      <c r="C4899" t="s">
        <v>493</v>
      </c>
      <c r="D4899" t="s">
        <v>818</v>
      </c>
      <c r="E4899">
        <v>2017</v>
      </c>
      <c r="F4899" s="10">
        <v>43100</v>
      </c>
      <c r="G4899" t="s">
        <v>489</v>
      </c>
      <c r="H4899" t="s">
        <v>474</v>
      </c>
      <c r="I4899" t="s">
        <v>543</v>
      </c>
      <c r="J4899">
        <v>68649000</v>
      </c>
      <c r="K4899">
        <v>10549272.427672658</v>
      </c>
    </row>
    <row r="4900" spans="1:11" x14ac:dyDescent="0.25">
      <c r="A4900">
        <v>1421</v>
      </c>
      <c r="B4900" t="s">
        <v>78</v>
      </c>
      <c r="C4900" t="s">
        <v>493</v>
      </c>
      <c r="D4900" t="s">
        <v>816</v>
      </c>
      <c r="E4900">
        <v>2017</v>
      </c>
      <c r="F4900" s="10">
        <v>43100</v>
      </c>
      <c r="G4900" t="s">
        <v>489</v>
      </c>
      <c r="H4900" t="s">
        <v>474</v>
      </c>
      <c r="I4900" t="s">
        <v>543</v>
      </c>
      <c r="J4900">
        <v>2064436000</v>
      </c>
      <c r="K4900">
        <v>317241296.64663476</v>
      </c>
    </row>
    <row r="4901" spans="1:11" x14ac:dyDescent="0.25">
      <c r="A4901">
        <v>1421</v>
      </c>
      <c r="B4901" t="s">
        <v>78</v>
      </c>
      <c r="C4901" t="s">
        <v>493</v>
      </c>
      <c r="D4901" t="s">
        <v>817</v>
      </c>
      <c r="E4901">
        <v>2017</v>
      </c>
      <c r="F4901" s="10">
        <v>43100</v>
      </c>
      <c r="G4901" t="s">
        <v>489</v>
      </c>
      <c r="H4901" t="s">
        <v>474</v>
      </c>
      <c r="I4901" t="s">
        <v>543</v>
      </c>
      <c r="J4901">
        <v>390855000</v>
      </c>
      <c r="K4901">
        <v>60062577.382307045</v>
      </c>
    </row>
    <row r="4902" spans="1:11" x14ac:dyDescent="0.25">
      <c r="A4902">
        <v>1582</v>
      </c>
      <c r="B4902" t="s">
        <v>81</v>
      </c>
      <c r="C4902" t="s">
        <v>492</v>
      </c>
      <c r="D4902" t="s">
        <v>2760</v>
      </c>
      <c r="E4902">
        <v>2017</v>
      </c>
      <c r="F4902" s="10">
        <v>43100</v>
      </c>
      <c r="G4902" t="s">
        <v>489</v>
      </c>
      <c r="H4902" t="s">
        <v>474</v>
      </c>
      <c r="I4902" t="s">
        <v>543</v>
      </c>
      <c r="J4902">
        <v>454319769.61000001</v>
      </c>
      <c r="K4902">
        <v>69815190.59117201</v>
      </c>
    </row>
    <row r="4903" spans="1:11" x14ac:dyDescent="0.25">
      <c r="A4903">
        <v>1582</v>
      </c>
      <c r="B4903" t="s">
        <v>81</v>
      </c>
      <c r="C4903" t="s">
        <v>492</v>
      </c>
      <c r="D4903" t="s">
        <v>2757</v>
      </c>
      <c r="E4903">
        <v>2017</v>
      </c>
      <c r="F4903" s="10">
        <v>43100</v>
      </c>
      <c r="G4903" t="s">
        <v>489</v>
      </c>
      <c r="H4903" t="s">
        <v>474</v>
      </c>
      <c r="I4903" t="s">
        <v>543</v>
      </c>
      <c r="J4903">
        <v>910735562.60000002</v>
      </c>
      <c r="K4903">
        <v>139952476.50274768</v>
      </c>
    </row>
    <row r="4904" spans="1:11" x14ac:dyDescent="0.25">
      <c r="A4904">
        <v>1582</v>
      </c>
      <c r="B4904" t="s">
        <v>81</v>
      </c>
      <c r="C4904" t="s">
        <v>492</v>
      </c>
      <c r="D4904" t="s">
        <v>2758</v>
      </c>
      <c r="E4904">
        <v>2017</v>
      </c>
      <c r="F4904" s="10">
        <v>43100</v>
      </c>
      <c r="G4904" t="s">
        <v>489</v>
      </c>
      <c r="H4904" t="s">
        <v>474</v>
      </c>
      <c r="I4904" t="s">
        <v>543</v>
      </c>
      <c r="J4904">
        <v>503327911.41000003</v>
      </c>
      <c r="K4904">
        <v>77346257.890363723</v>
      </c>
    </row>
    <row r="4905" spans="1:11" x14ac:dyDescent="0.25">
      <c r="A4905">
        <v>1582</v>
      </c>
      <c r="B4905" t="s">
        <v>81</v>
      </c>
      <c r="C4905" t="s">
        <v>492</v>
      </c>
      <c r="D4905" t="s">
        <v>2763</v>
      </c>
      <c r="E4905">
        <v>2017</v>
      </c>
      <c r="F4905" s="10">
        <v>43100</v>
      </c>
      <c r="G4905" t="s">
        <v>489</v>
      </c>
      <c r="H4905" t="s">
        <v>474</v>
      </c>
      <c r="I4905" t="s">
        <v>543</v>
      </c>
      <c r="J4905">
        <v>65001978.229999997</v>
      </c>
      <c r="K4905">
        <v>9988835.6230377331</v>
      </c>
    </row>
    <row r="4906" spans="1:11" x14ac:dyDescent="0.25">
      <c r="A4906">
        <v>1582</v>
      </c>
      <c r="B4906" t="s">
        <v>81</v>
      </c>
      <c r="C4906" t="s">
        <v>492</v>
      </c>
      <c r="D4906" t="s">
        <v>2761</v>
      </c>
      <c r="E4906">
        <v>2017</v>
      </c>
      <c r="F4906" s="10">
        <v>43100</v>
      </c>
      <c r="G4906" t="s">
        <v>489</v>
      </c>
      <c r="H4906" t="s">
        <v>474</v>
      </c>
      <c r="I4906" t="s">
        <v>543</v>
      </c>
      <c r="J4906">
        <v>431662025.63999999</v>
      </c>
      <c r="K4906">
        <v>66333381.479080245</v>
      </c>
    </row>
    <row r="4907" spans="1:11" x14ac:dyDescent="0.25">
      <c r="A4907">
        <v>1582</v>
      </c>
      <c r="B4907" t="s">
        <v>81</v>
      </c>
      <c r="C4907" t="s">
        <v>492</v>
      </c>
      <c r="D4907" t="s">
        <v>794</v>
      </c>
      <c r="E4907">
        <v>2017</v>
      </c>
      <c r="F4907" s="10">
        <v>43100</v>
      </c>
      <c r="G4907" t="s">
        <v>489</v>
      </c>
      <c r="H4907" t="s">
        <v>474</v>
      </c>
      <c r="I4907" t="s">
        <v>543</v>
      </c>
      <c r="J4907">
        <v>18762688.890000001</v>
      </c>
      <c r="K4907">
        <v>2883257.0988110113</v>
      </c>
    </row>
    <row r="4908" spans="1:11" x14ac:dyDescent="0.25">
      <c r="A4908">
        <v>1582</v>
      </c>
      <c r="B4908" t="s">
        <v>81</v>
      </c>
      <c r="C4908" t="s">
        <v>492</v>
      </c>
      <c r="D4908" t="s">
        <v>2759</v>
      </c>
      <c r="E4908">
        <v>2017</v>
      </c>
      <c r="F4908" s="10">
        <v>43100</v>
      </c>
      <c r="G4908" t="s">
        <v>489</v>
      </c>
      <c r="H4908" t="s">
        <v>474</v>
      </c>
      <c r="I4908" t="s">
        <v>543</v>
      </c>
      <c r="J4908">
        <v>460881657.42000002</v>
      </c>
      <c r="K4908">
        <v>70823554.036342576</v>
      </c>
    </row>
    <row r="4909" spans="1:11" x14ac:dyDescent="0.25">
      <c r="A4909">
        <v>1582</v>
      </c>
      <c r="B4909" t="s">
        <v>81</v>
      </c>
      <c r="C4909" t="s">
        <v>492</v>
      </c>
      <c r="D4909" t="s">
        <v>2762</v>
      </c>
      <c r="E4909">
        <v>2017</v>
      </c>
      <c r="F4909" s="10">
        <v>43100</v>
      </c>
      <c r="G4909" t="s">
        <v>489</v>
      </c>
      <c r="H4909" t="s">
        <v>474</v>
      </c>
      <c r="I4909" t="s">
        <v>543</v>
      </c>
      <c r="J4909">
        <v>201347242.05000001</v>
      </c>
      <c r="K4909">
        <v>30940973.778875116</v>
      </c>
    </row>
    <row r="4910" spans="1:11" x14ac:dyDescent="0.25">
      <c r="A4910">
        <v>1582</v>
      </c>
      <c r="B4910" t="s">
        <v>81</v>
      </c>
      <c r="C4910" t="s">
        <v>493</v>
      </c>
      <c r="D4910" t="s">
        <v>755</v>
      </c>
      <c r="E4910">
        <v>2017</v>
      </c>
      <c r="F4910" s="10">
        <v>43100</v>
      </c>
      <c r="G4910" t="s">
        <v>489</v>
      </c>
      <c r="H4910" t="s">
        <v>474</v>
      </c>
      <c r="I4910" t="s">
        <v>543</v>
      </c>
      <c r="J4910">
        <v>1191262865.72</v>
      </c>
      <c r="K4910">
        <v>183061027.8875193</v>
      </c>
    </row>
    <row r="4911" spans="1:11" x14ac:dyDescent="0.25">
      <c r="A4911">
        <v>1582</v>
      </c>
      <c r="B4911" t="s">
        <v>81</v>
      </c>
      <c r="C4911" t="s">
        <v>493</v>
      </c>
      <c r="D4911" t="s">
        <v>643</v>
      </c>
      <c r="E4911">
        <v>2017</v>
      </c>
      <c r="F4911" s="10">
        <v>43100</v>
      </c>
      <c r="G4911" t="s">
        <v>489</v>
      </c>
      <c r="H4911" t="s">
        <v>474</v>
      </c>
      <c r="I4911" t="s">
        <v>543</v>
      </c>
      <c r="J4911">
        <v>202399281.31999999</v>
      </c>
      <c r="K4911">
        <v>31102640.356157228</v>
      </c>
    </row>
    <row r="4912" spans="1:11" x14ac:dyDescent="0.25">
      <c r="A4912">
        <v>1582</v>
      </c>
      <c r="B4912" t="s">
        <v>81</v>
      </c>
      <c r="C4912" t="s">
        <v>493</v>
      </c>
      <c r="D4912" t="s">
        <v>754</v>
      </c>
      <c r="E4912">
        <v>2017</v>
      </c>
      <c r="F4912" s="10">
        <v>43100</v>
      </c>
      <c r="G4912" t="s">
        <v>489</v>
      </c>
      <c r="H4912" t="s">
        <v>474</v>
      </c>
      <c r="I4912" t="s">
        <v>543</v>
      </c>
      <c r="J4912">
        <v>1652376688.8099999</v>
      </c>
      <c r="K4912">
        <v>253920258.75675356</v>
      </c>
    </row>
    <row r="4913" spans="1:11" x14ac:dyDescent="0.25">
      <c r="A4913">
        <v>1698</v>
      </c>
      <c r="B4913" t="s">
        <v>254</v>
      </c>
      <c r="C4913" t="s">
        <v>492</v>
      </c>
      <c r="D4913" t="s">
        <v>59</v>
      </c>
      <c r="E4913">
        <v>2017</v>
      </c>
      <c r="F4913" s="10">
        <v>43100</v>
      </c>
      <c r="G4913" t="s">
        <v>489</v>
      </c>
      <c r="H4913" t="s">
        <v>474</v>
      </c>
      <c r="I4913" t="s">
        <v>543</v>
      </c>
      <c r="J4913">
        <v>4639274000</v>
      </c>
      <c r="K4913">
        <v>712915924.37790263</v>
      </c>
    </row>
    <row r="4914" spans="1:11" x14ac:dyDescent="0.25">
      <c r="A4914">
        <v>1698</v>
      </c>
      <c r="B4914" t="s">
        <v>254</v>
      </c>
      <c r="C4914" t="s">
        <v>492</v>
      </c>
      <c r="D4914" t="s">
        <v>249</v>
      </c>
      <c r="E4914">
        <v>2017</v>
      </c>
      <c r="F4914" s="10">
        <v>43100</v>
      </c>
      <c r="G4914" t="s">
        <v>489</v>
      </c>
      <c r="H4914" t="s">
        <v>474</v>
      </c>
      <c r="I4914" t="s">
        <v>543</v>
      </c>
      <c r="J4914">
        <v>0</v>
      </c>
      <c r="K4914">
        <v>0</v>
      </c>
    </row>
    <row r="4915" spans="1:11" x14ac:dyDescent="0.25">
      <c r="A4915">
        <v>1698</v>
      </c>
      <c r="B4915" t="s">
        <v>254</v>
      </c>
      <c r="C4915" t="s">
        <v>493</v>
      </c>
      <c r="D4915" t="s">
        <v>971</v>
      </c>
      <c r="E4915">
        <v>2017</v>
      </c>
      <c r="F4915" s="10">
        <v>43100</v>
      </c>
      <c r="G4915" t="s">
        <v>489</v>
      </c>
      <c r="H4915" t="s">
        <v>474</v>
      </c>
      <c r="I4915" t="s">
        <v>543</v>
      </c>
      <c r="J4915">
        <v>6553000</v>
      </c>
      <c r="K4915">
        <v>1006997.6579198375</v>
      </c>
    </row>
    <row r="4916" spans="1:11" x14ac:dyDescent="0.25">
      <c r="A4916">
        <v>1698</v>
      </c>
      <c r="B4916" t="s">
        <v>254</v>
      </c>
      <c r="C4916" t="s">
        <v>493</v>
      </c>
      <c r="D4916" t="s">
        <v>643</v>
      </c>
      <c r="E4916">
        <v>2017</v>
      </c>
      <c r="F4916" s="10">
        <v>43100</v>
      </c>
      <c r="G4916" t="s">
        <v>489</v>
      </c>
      <c r="H4916" t="s">
        <v>474</v>
      </c>
      <c r="I4916" t="s">
        <v>543</v>
      </c>
      <c r="J4916">
        <v>193482000</v>
      </c>
      <c r="K4916">
        <v>29732324.256011903</v>
      </c>
    </row>
    <row r="4917" spans="1:11" x14ac:dyDescent="0.25">
      <c r="A4917">
        <v>1698</v>
      </c>
      <c r="B4917" t="s">
        <v>254</v>
      </c>
      <c r="C4917" t="s">
        <v>493</v>
      </c>
      <c r="D4917" t="s">
        <v>1044</v>
      </c>
      <c r="E4917">
        <v>2017</v>
      </c>
      <c r="F4917" s="10">
        <v>43100</v>
      </c>
      <c r="G4917" t="s">
        <v>489</v>
      </c>
      <c r="H4917" t="s">
        <v>474</v>
      </c>
      <c r="I4917" t="s">
        <v>543</v>
      </c>
      <c r="J4917">
        <v>146359000</v>
      </c>
      <c r="K4917">
        <v>22490946.164426904</v>
      </c>
    </row>
    <row r="4918" spans="1:11" x14ac:dyDescent="0.25">
      <c r="A4918">
        <v>1698</v>
      </c>
      <c r="B4918" t="s">
        <v>254</v>
      </c>
      <c r="C4918" t="s">
        <v>493</v>
      </c>
      <c r="D4918" t="s">
        <v>759</v>
      </c>
      <c r="E4918">
        <v>2017</v>
      </c>
      <c r="F4918" s="10">
        <v>43100</v>
      </c>
      <c r="G4918" t="s">
        <v>489</v>
      </c>
      <c r="H4918" t="s">
        <v>474</v>
      </c>
      <c r="I4918" t="s">
        <v>543</v>
      </c>
      <c r="J4918">
        <v>605386000</v>
      </c>
      <c r="K4918">
        <v>93029495.519221544</v>
      </c>
    </row>
    <row r="4919" spans="1:11" x14ac:dyDescent="0.25">
      <c r="A4919">
        <v>1698</v>
      </c>
      <c r="B4919" t="s">
        <v>254</v>
      </c>
      <c r="C4919" t="s">
        <v>493</v>
      </c>
      <c r="D4919" t="s">
        <v>1581</v>
      </c>
      <c r="E4919">
        <v>2017</v>
      </c>
      <c r="F4919" s="10">
        <v>43100</v>
      </c>
      <c r="G4919" t="s">
        <v>489</v>
      </c>
      <c r="H4919" t="s">
        <v>474</v>
      </c>
      <c r="I4919" t="s">
        <v>543</v>
      </c>
      <c r="J4919">
        <v>3687494000</v>
      </c>
      <c r="K4919">
        <v>566656160.78032255</v>
      </c>
    </row>
    <row r="4920" spans="1:11" x14ac:dyDescent="0.25">
      <c r="A4920">
        <v>1723</v>
      </c>
      <c r="B4920" t="s">
        <v>86</v>
      </c>
      <c r="C4920" t="s">
        <v>492</v>
      </c>
      <c r="D4920" t="s">
        <v>1231</v>
      </c>
      <c r="E4920">
        <v>2017</v>
      </c>
      <c r="F4920" s="10">
        <v>43100</v>
      </c>
      <c r="G4920" t="s">
        <v>489</v>
      </c>
      <c r="H4920" t="s">
        <v>474</v>
      </c>
      <c r="I4920" t="s">
        <v>543</v>
      </c>
      <c r="J4920">
        <v>74850000</v>
      </c>
      <c r="K4920">
        <v>11502178.345078565</v>
      </c>
    </row>
    <row r="4921" spans="1:11" x14ac:dyDescent="0.25">
      <c r="A4921">
        <v>1723</v>
      </c>
      <c r="B4921" t="s">
        <v>86</v>
      </c>
      <c r="C4921" t="s">
        <v>492</v>
      </c>
      <c r="D4921" t="s">
        <v>1230</v>
      </c>
      <c r="E4921">
        <v>2017</v>
      </c>
      <c r="F4921" s="10">
        <v>43100</v>
      </c>
      <c r="G4921" t="s">
        <v>489</v>
      </c>
      <c r="H4921" t="s">
        <v>474</v>
      </c>
      <c r="I4921" t="s">
        <v>543</v>
      </c>
      <c r="J4921">
        <v>4045036000</v>
      </c>
      <c r="K4921">
        <v>621599538.86791205</v>
      </c>
    </row>
    <row r="4922" spans="1:11" x14ac:dyDescent="0.25">
      <c r="A4922">
        <v>1723</v>
      </c>
      <c r="B4922" t="s">
        <v>86</v>
      </c>
      <c r="C4922" t="s">
        <v>493</v>
      </c>
      <c r="D4922" t="s">
        <v>589</v>
      </c>
      <c r="E4922">
        <v>2017</v>
      </c>
      <c r="F4922" s="10">
        <v>43100</v>
      </c>
      <c r="G4922" t="s">
        <v>489</v>
      </c>
      <c r="H4922" t="s">
        <v>474</v>
      </c>
      <c r="I4922" t="s">
        <v>543</v>
      </c>
      <c r="J4922">
        <v>-192584000</v>
      </c>
      <c r="K4922">
        <v>-29594328.849814434</v>
      </c>
    </row>
    <row r="4923" spans="1:11" x14ac:dyDescent="0.25">
      <c r="A4923">
        <v>1723</v>
      </c>
      <c r="B4923" t="s">
        <v>86</v>
      </c>
      <c r="C4923" t="s">
        <v>493</v>
      </c>
      <c r="D4923" t="s">
        <v>1228</v>
      </c>
      <c r="E4923">
        <v>2017</v>
      </c>
      <c r="F4923" s="10">
        <v>43100</v>
      </c>
      <c r="G4923" t="s">
        <v>489</v>
      </c>
      <c r="H4923" t="s">
        <v>474</v>
      </c>
      <c r="I4923" t="s">
        <v>543</v>
      </c>
      <c r="J4923">
        <v>245511000</v>
      </c>
      <c r="K4923">
        <v>37727605.981009804</v>
      </c>
    </row>
    <row r="4924" spans="1:11" x14ac:dyDescent="0.25">
      <c r="A4924">
        <v>1723</v>
      </c>
      <c r="B4924" t="s">
        <v>86</v>
      </c>
      <c r="C4924" t="s">
        <v>493</v>
      </c>
      <c r="D4924" t="s">
        <v>1229</v>
      </c>
      <c r="E4924">
        <v>2017</v>
      </c>
      <c r="F4924" s="10">
        <v>43100</v>
      </c>
      <c r="G4924" t="s">
        <v>489</v>
      </c>
      <c r="H4924" t="s">
        <v>474</v>
      </c>
      <c r="I4924" t="s">
        <v>543</v>
      </c>
      <c r="J4924">
        <v>1030274000</v>
      </c>
      <c r="K4924">
        <v>158321914.39275181</v>
      </c>
    </row>
    <row r="4925" spans="1:11" x14ac:dyDescent="0.25">
      <c r="A4925">
        <v>1723</v>
      </c>
      <c r="B4925" t="s">
        <v>86</v>
      </c>
      <c r="C4925" t="s">
        <v>493</v>
      </c>
      <c r="D4925" t="s">
        <v>1227</v>
      </c>
      <c r="E4925">
        <v>2017</v>
      </c>
      <c r="F4925" s="10">
        <v>43100</v>
      </c>
      <c r="G4925" t="s">
        <v>489</v>
      </c>
      <c r="H4925" t="s">
        <v>474</v>
      </c>
      <c r="I4925" t="s">
        <v>543</v>
      </c>
      <c r="J4925">
        <v>3036685000</v>
      </c>
      <c r="K4925">
        <v>466646525.68904346</v>
      </c>
    </row>
    <row r="4926" spans="1:11" x14ac:dyDescent="0.25">
      <c r="A4926">
        <v>1793</v>
      </c>
      <c r="B4926" t="s">
        <v>88</v>
      </c>
      <c r="C4926" t="s">
        <v>492</v>
      </c>
      <c r="D4926" t="s">
        <v>59</v>
      </c>
      <c r="E4926">
        <v>2017</v>
      </c>
      <c r="F4926" s="10">
        <v>43100</v>
      </c>
      <c r="G4926" t="s">
        <v>489</v>
      </c>
      <c r="H4926" t="s">
        <v>474</v>
      </c>
      <c r="I4926" t="s">
        <v>543</v>
      </c>
      <c r="J4926">
        <v>630939241.22000003</v>
      </c>
      <c r="K4926">
        <v>96956254.875363871</v>
      </c>
    </row>
    <row r="4927" spans="1:11" x14ac:dyDescent="0.25">
      <c r="A4927">
        <v>1793</v>
      </c>
      <c r="B4927" t="s">
        <v>88</v>
      </c>
      <c r="C4927" t="s">
        <v>492</v>
      </c>
      <c r="D4927" t="s">
        <v>784</v>
      </c>
      <c r="E4927">
        <v>2017</v>
      </c>
      <c r="F4927" s="10">
        <v>43100</v>
      </c>
      <c r="G4927" t="s">
        <v>489</v>
      </c>
      <c r="H4927" t="s">
        <v>474</v>
      </c>
      <c r="I4927" t="s">
        <v>543</v>
      </c>
      <c r="J4927">
        <v>2178013.2000000002</v>
      </c>
      <c r="K4927">
        <v>334694.67287021072</v>
      </c>
    </row>
    <row r="4928" spans="1:11" x14ac:dyDescent="0.25">
      <c r="A4928">
        <v>1793</v>
      </c>
      <c r="B4928" t="s">
        <v>88</v>
      </c>
      <c r="C4928" t="s">
        <v>493</v>
      </c>
      <c r="D4928" t="s">
        <v>905</v>
      </c>
      <c r="E4928">
        <v>2017</v>
      </c>
      <c r="F4928" s="10">
        <v>43100</v>
      </c>
      <c r="G4928" t="s">
        <v>489</v>
      </c>
      <c r="H4928" t="s">
        <v>474</v>
      </c>
      <c r="I4928" t="s">
        <v>543</v>
      </c>
      <c r="J4928">
        <v>633117254.41999996</v>
      </c>
      <c r="K4928">
        <v>97290949.548234075</v>
      </c>
    </row>
    <row r="4929" spans="1:11" x14ac:dyDescent="0.25">
      <c r="A4929">
        <v>1882</v>
      </c>
      <c r="B4929" t="s">
        <v>90</v>
      </c>
      <c r="C4929" t="s">
        <v>492</v>
      </c>
      <c r="D4929" t="s">
        <v>700</v>
      </c>
      <c r="E4929">
        <v>2017</v>
      </c>
      <c r="F4929" s="10">
        <v>43100</v>
      </c>
      <c r="G4929" t="s">
        <v>489</v>
      </c>
      <c r="H4929" t="s">
        <v>474</v>
      </c>
      <c r="I4929" t="s">
        <v>543</v>
      </c>
      <c r="J4929">
        <v>1250931443.3</v>
      </c>
      <c r="K4929">
        <v>192230281.34005523</v>
      </c>
    </row>
    <row r="4930" spans="1:11" x14ac:dyDescent="0.25">
      <c r="A4930">
        <v>1882</v>
      </c>
      <c r="B4930" t="s">
        <v>90</v>
      </c>
      <c r="C4930" t="s">
        <v>493</v>
      </c>
      <c r="D4930" t="s">
        <v>1032</v>
      </c>
      <c r="E4930">
        <v>2017</v>
      </c>
      <c r="F4930" s="10">
        <v>43100</v>
      </c>
      <c r="G4930" t="s">
        <v>489</v>
      </c>
      <c r="H4930" t="s">
        <v>474</v>
      </c>
      <c r="I4930" t="s">
        <v>543</v>
      </c>
      <c r="J4930">
        <v>8781323.9499999993</v>
      </c>
      <c r="K4930">
        <v>1349423.5695231764</v>
      </c>
    </row>
    <row r="4931" spans="1:11" x14ac:dyDescent="0.25">
      <c r="A4931">
        <v>1882</v>
      </c>
      <c r="B4931" t="s">
        <v>90</v>
      </c>
      <c r="C4931" t="s">
        <v>493</v>
      </c>
      <c r="D4931" t="s">
        <v>1644</v>
      </c>
      <c r="E4931">
        <v>2017</v>
      </c>
      <c r="F4931" s="10">
        <v>43100</v>
      </c>
      <c r="G4931" t="s">
        <v>489</v>
      </c>
      <c r="H4931" t="s">
        <v>474</v>
      </c>
      <c r="I4931" t="s">
        <v>543</v>
      </c>
      <c r="J4931">
        <v>4103130.67</v>
      </c>
      <c r="K4931">
        <v>630526.93038746435</v>
      </c>
    </row>
    <row r="4932" spans="1:11" x14ac:dyDescent="0.25">
      <c r="A4932">
        <v>1882</v>
      </c>
      <c r="B4932" t="s">
        <v>90</v>
      </c>
      <c r="C4932" t="s">
        <v>493</v>
      </c>
      <c r="D4932" t="s">
        <v>1645</v>
      </c>
      <c r="E4932">
        <v>2017</v>
      </c>
      <c r="F4932" s="10">
        <v>43100</v>
      </c>
      <c r="G4932" t="s">
        <v>489</v>
      </c>
      <c r="H4932" t="s">
        <v>474</v>
      </c>
      <c r="I4932" t="s">
        <v>543</v>
      </c>
      <c r="J4932">
        <v>43615863.520000003</v>
      </c>
      <c r="K4932">
        <v>6702437.4199284725</v>
      </c>
    </row>
    <row r="4933" spans="1:11" x14ac:dyDescent="0.25">
      <c r="A4933">
        <v>1882</v>
      </c>
      <c r="B4933" t="s">
        <v>90</v>
      </c>
      <c r="C4933" t="s">
        <v>493</v>
      </c>
      <c r="D4933" t="s">
        <v>1029</v>
      </c>
      <c r="E4933">
        <v>2017</v>
      </c>
      <c r="F4933" s="10">
        <v>43100</v>
      </c>
      <c r="G4933" t="s">
        <v>489</v>
      </c>
      <c r="H4933" t="s">
        <v>474</v>
      </c>
      <c r="I4933" t="s">
        <v>543</v>
      </c>
      <c r="J4933">
        <v>1025317364.24</v>
      </c>
      <c r="K4933">
        <v>157560229.57641095</v>
      </c>
    </row>
    <row r="4934" spans="1:11" x14ac:dyDescent="0.25">
      <c r="A4934">
        <v>1882</v>
      </c>
      <c r="B4934" t="s">
        <v>90</v>
      </c>
      <c r="C4934" t="s">
        <v>493</v>
      </c>
      <c r="D4934" t="s">
        <v>1028</v>
      </c>
      <c r="E4934">
        <v>2017</v>
      </c>
      <c r="F4934" s="10">
        <v>43100</v>
      </c>
      <c r="G4934" t="s">
        <v>489</v>
      </c>
      <c r="H4934" t="s">
        <v>474</v>
      </c>
      <c r="I4934" t="s">
        <v>543</v>
      </c>
      <c r="J4934">
        <v>169103686.75999999</v>
      </c>
      <c r="K4934">
        <v>25986115.750485249</v>
      </c>
    </row>
    <row r="4935" spans="1:11" x14ac:dyDescent="0.25">
      <c r="A4935">
        <v>1883</v>
      </c>
      <c r="B4935" t="s">
        <v>91</v>
      </c>
      <c r="C4935" t="s">
        <v>493</v>
      </c>
      <c r="D4935" t="s">
        <v>821</v>
      </c>
      <c r="E4935">
        <v>2017</v>
      </c>
      <c r="F4935" s="10">
        <v>43100</v>
      </c>
      <c r="G4935" t="s">
        <v>489</v>
      </c>
      <c r="H4935" t="s">
        <v>474</v>
      </c>
      <c r="I4935" t="s">
        <v>543</v>
      </c>
      <c r="J4935">
        <v>1175766000</v>
      </c>
      <c r="K4935">
        <v>180679628.9122197</v>
      </c>
    </row>
    <row r="4936" spans="1:11" x14ac:dyDescent="0.25">
      <c r="A4936">
        <v>1883</v>
      </c>
      <c r="B4936" t="s">
        <v>91</v>
      </c>
      <c r="C4936" t="s">
        <v>493</v>
      </c>
      <c r="D4936" t="s">
        <v>643</v>
      </c>
      <c r="E4936">
        <v>2017</v>
      </c>
      <c r="F4936" s="10">
        <v>43100</v>
      </c>
      <c r="G4936" t="s">
        <v>489</v>
      </c>
      <c r="H4936" t="s">
        <v>474</v>
      </c>
      <c r="I4936" t="s">
        <v>543</v>
      </c>
      <c r="J4936">
        <v>573461000</v>
      </c>
      <c r="K4936">
        <v>88123589.792212412</v>
      </c>
    </row>
    <row r="4937" spans="1:11" x14ac:dyDescent="0.25">
      <c r="A4937">
        <v>1883</v>
      </c>
      <c r="B4937" t="s">
        <v>91</v>
      </c>
      <c r="C4937" t="s">
        <v>493</v>
      </c>
      <c r="D4937" t="s">
        <v>822</v>
      </c>
      <c r="E4937">
        <v>2017</v>
      </c>
      <c r="F4937" s="10">
        <v>43100</v>
      </c>
      <c r="G4937" t="s">
        <v>489</v>
      </c>
      <c r="H4937" t="s">
        <v>474</v>
      </c>
      <c r="I4937" t="s">
        <v>543</v>
      </c>
      <c r="J4937">
        <v>515254000</v>
      </c>
      <c r="K4937">
        <v>79178936.5533081</v>
      </c>
    </row>
    <row r="4938" spans="1:11" x14ac:dyDescent="0.25">
      <c r="A4938">
        <v>1883</v>
      </c>
      <c r="B4938" t="s">
        <v>91</v>
      </c>
      <c r="C4938" t="s">
        <v>493</v>
      </c>
      <c r="D4938" t="s">
        <v>654</v>
      </c>
      <c r="E4938">
        <v>2017</v>
      </c>
      <c r="F4938" s="10">
        <v>43100</v>
      </c>
      <c r="G4938" t="s">
        <v>489</v>
      </c>
      <c r="H4938" t="s">
        <v>474</v>
      </c>
      <c r="I4938" t="s">
        <v>543</v>
      </c>
      <c r="J4938">
        <v>0</v>
      </c>
      <c r="K4938">
        <v>0</v>
      </c>
    </row>
    <row r="4939" spans="1:11" x14ac:dyDescent="0.25">
      <c r="A4939">
        <v>1883</v>
      </c>
      <c r="B4939" t="s">
        <v>91</v>
      </c>
      <c r="C4939" t="s">
        <v>493</v>
      </c>
      <c r="D4939" t="s">
        <v>819</v>
      </c>
      <c r="E4939">
        <v>2017</v>
      </c>
      <c r="F4939" s="10">
        <v>43100</v>
      </c>
      <c r="G4939" t="s">
        <v>489</v>
      </c>
      <c r="H4939" t="s">
        <v>474</v>
      </c>
      <c r="I4939" t="s">
        <v>543</v>
      </c>
      <c r="J4939">
        <v>1683515000</v>
      </c>
      <c r="K4939">
        <v>258705274.23667255</v>
      </c>
    </row>
    <row r="4940" spans="1:11" x14ac:dyDescent="0.25">
      <c r="A4940">
        <v>1883</v>
      </c>
      <c r="B4940" t="s">
        <v>91</v>
      </c>
      <c r="C4940" t="s">
        <v>493</v>
      </c>
      <c r="D4940" t="s">
        <v>820</v>
      </c>
      <c r="E4940">
        <v>2017</v>
      </c>
      <c r="F4940" s="10">
        <v>43100</v>
      </c>
      <c r="G4940" t="s">
        <v>489</v>
      </c>
      <c r="H4940" t="s">
        <v>474</v>
      </c>
      <c r="I4940" t="s">
        <v>543</v>
      </c>
      <c r="J4940">
        <v>1194246000</v>
      </c>
      <c r="K4940">
        <v>183519445.28920102</v>
      </c>
    </row>
    <row r="4941" spans="1:11" x14ac:dyDescent="0.25">
      <c r="A4941">
        <v>13357</v>
      </c>
      <c r="B4941" t="s">
        <v>70</v>
      </c>
      <c r="C4941" t="s">
        <v>492</v>
      </c>
      <c r="D4941" t="s">
        <v>758</v>
      </c>
      <c r="E4941">
        <v>2017</v>
      </c>
      <c r="F4941" s="10">
        <v>43100</v>
      </c>
      <c r="G4941" t="s">
        <v>489</v>
      </c>
      <c r="H4941" t="s">
        <v>474</v>
      </c>
      <c r="I4941" t="s">
        <v>543</v>
      </c>
      <c r="J4941">
        <v>529293695.62</v>
      </c>
      <c r="K4941">
        <v>81336412.61118196</v>
      </c>
    </row>
    <row r="4942" spans="1:11" x14ac:dyDescent="0.25">
      <c r="A4942">
        <v>1703</v>
      </c>
      <c r="B4942" t="s">
        <v>125</v>
      </c>
      <c r="C4942" t="s">
        <v>492</v>
      </c>
      <c r="D4942" t="s">
        <v>592</v>
      </c>
      <c r="E4942">
        <v>2014</v>
      </c>
      <c r="F4942" s="10">
        <v>41912</v>
      </c>
      <c r="G4942" t="s">
        <v>489</v>
      </c>
      <c r="H4942" t="s">
        <v>474</v>
      </c>
      <c r="I4942" t="s">
        <v>545</v>
      </c>
      <c r="J4942">
        <v>11112000000</v>
      </c>
      <c r="K4942">
        <v>13982230286.527508</v>
      </c>
    </row>
    <row r="4943" spans="1:11" x14ac:dyDescent="0.25">
      <c r="A4943">
        <v>1703</v>
      </c>
      <c r="B4943" t="s">
        <v>125</v>
      </c>
      <c r="C4943" t="s">
        <v>492</v>
      </c>
      <c r="D4943" t="s">
        <v>591</v>
      </c>
      <c r="E4943">
        <v>2014</v>
      </c>
      <c r="F4943" s="10">
        <v>41912</v>
      </c>
      <c r="G4943" t="s">
        <v>489</v>
      </c>
      <c r="H4943" t="s">
        <v>474</v>
      </c>
      <c r="I4943" t="s">
        <v>545</v>
      </c>
      <c r="J4943">
        <v>23781000000</v>
      </c>
      <c r="K4943">
        <v>29923633769.25042</v>
      </c>
    </row>
    <row r="4944" spans="1:11" x14ac:dyDescent="0.25">
      <c r="A4944">
        <v>1703</v>
      </c>
      <c r="B4944" t="s">
        <v>125</v>
      </c>
      <c r="C4944" t="s">
        <v>492</v>
      </c>
      <c r="D4944" t="s">
        <v>113</v>
      </c>
      <c r="E4944">
        <v>2014</v>
      </c>
      <c r="F4944" s="10">
        <v>41912</v>
      </c>
      <c r="G4944" t="s">
        <v>489</v>
      </c>
      <c r="H4944" t="s">
        <v>474</v>
      </c>
      <c r="I4944" t="s">
        <v>545</v>
      </c>
      <c r="J4944">
        <v>18602000000</v>
      </c>
      <c r="K4944">
        <v>23406897749.278679</v>
      </c>
    </row>
    <row r="4945" spans="1:11" x14ac:dyDescent="0.25">
      <c r="A4945">
        <v>1703</v>
      </c>
      <c r="B4945" t="s">
        <v>125</v>
      </c>
      <c r="C4945" t="s">
        <v>492</v>
      </c>
      <c r="D4945" t="s">
        <v>590</v>
      </c>
      <c r="E4945">
        <v>2014</v>
      </c>
      <c r="F4945" s="10">
        <v>41912</v>
      </c>
      <c r="G4945" t="s">
        <v>489</v>
      </c>
      <c r="H4945" t="s">
        <v>474</v>
      </c>
      <c r="I4945" t="s">
        <v>545</v>
      </c>
      <c r="J4945">
        <v>4632000000</v>
      </c>
      <c r="K4945">
        <v>5828445886.176693</v>
      </c>
    </row>
    <row r="4946" spans="1:11" x14ac:dyDescent="0.25">
      <c r="A4946">
        <v>1703</v>
      </c>
      <c r="B4946" t="s">
        <v>125</v>
      </c>
      <c r="C4946" t="s">
        <v>492</v>
      </c>
      <c r="D4946" t="s">
        <v>316</v>
      </c>
      <c r="E4946">
        <v>2014</v>
      </c>
      <c r="F4946" s="10">
        <v>41912</v>
      </c>
      <c r="G4946" t="s">
        <v>489</v>
      </c>
      <c r="H4946" t="s">
        <v>474</v>
      </c>
      <c r="I4946" t="s">
        <v>545</v>
      </c>
      <c r="J4946">
        <v>13793000000</v>
      </c>
      <c r="K4946">
        <v>17355732752.166477</v>
      </c>
    </row>
    <row r="4947" spans="1:11" x14ac:dyDescent="0.25">
      <c r="A4947">
        <v>1703</v>
      </c>
      <c r="B4947" t="s">
        <v>125</v>
      </c>
      <c r="C4947" t="s">
        <v>493</v>
      </c>
      <c r="D4947" t="s">
        <v>1280</v>
      </c>
      <c r="E4947">
        <v>2014</v>
      </c>
      <c r="F4947" s="10">
        <v>41912</v>
      </c>
      <c r="G4947" t="s">
        <v>489</v>
      </c>
      <c r="H4947" t="s">
        <v>474</v>
      </c>
      <c r="I4947" t="s">
        <v>545</v>
      </c>
      <c r="J4947">
        <v>306000000</v>
      </c>
      <c r="K4947">
        <v>385039818.90545511</v>
      </c>
    </row>
    <row r="4948" spans="1:11" x14ac:dyDescent="0.25">
      <c r="A4948">
        <v>1703</v>
      </c>
      <c r="B4948" t="s">
        <v>125</v>
      </c>
      <c r="C4948" t="s">
        <v>493</v>
      </c>
      <c r="D4948" t="s">
        <v>1279</v>
      </c>
      <c r="E4948">
        <v>2014</v>
      </c>
      <c r="F4948" s="10">
        <v>41912</v>
      </c>
      <c r="G4948" t="s">
        <v>489</v>
      </c>
      <c r="H4948" t="s">
        <v>474</v>
      </c>
      <c r="I4948" t="s">
        <v>545</v>
      </c>
      <c r="J4948">
        <v>310000000</v>
      </c>
      <c r="K4948">
        <v>390073019.15258527</v>
      </c>
    </row>
    <row r="4949" spans="1:11" x14ac:dyDescent="0.25">
      <c r="A4949">
        <v>1703</v>
      </c>
      <c r="B4949" t="s">
        <v>125</v>
      </c>
      <c r="C4949" t="s">
        <v>493</v>
      </c>
      <c r="D4949" t="s">
        <v>1278</v>
      </c>
      <c r="E4949">
        <v>2014</v>
      </c>
      <c r="F4949" s="10">
        <v>41912</v>
      </c>
      <c r="G4949" t="s">
        <v>489</v>
      </c>
      <c r="H4949" t="s">
        <v>474</v>
      </c>
      <c r="I4949" t="s">
        <v>545</v>
      </c>
      <c r="J4949">
        <v>-5098000000</v>
      </c>
      <c r="K4949">
        <v>-6414813714.9673538</v>
      </c>
    </row>
    <row r="4950" spans="1:11" x14ac:dyDescent="0.25">
      <c r="A4950">
        <v>1703</v>
      </c>
      <c r="B4950" t="s">
        <v>125</v>
      </c>
      <c r="C4950" t="s">
        <v>493</v>
      </c>
      <c r="D4950" t="s">
        <v>579</v>
      </c>
      <c r="E4950">
        <v>2014</v>
      </c>
      <c r="F4950" s="10">
        <v>41912</v>
      </c>
      <c r="G4950" t="s">
        <v>489</v>
      </c>
      <c r="H4950" t="s">
        <v>474</v>
      </c>
      <c r="I4950" t="s">
        <v>545</v>
      </c>
      <c r="J4950">
        <v>24631000000</v>
      </c>
      <c r="K4950">
        <v>30993188821.765572</v>
      </c>
    </row>
    <row r="4951" spans="1:11" x14ac:dyDescent="0.25">
      <c r="A4951">
        <v>1703</v>
      </c>
      <c r="B4951" t="s">
        <v>125</v>
      </c>
      <c r="C4951" t="s">
        <v>493</v>
      </c>
      <c r="D4951" t="s">
        <v>1275</v>
      </c>
      <c r="E4951">
        <v>2014</v>
      </c>
      <c r="F4951" s="10">
        <v>41912</v>
      </c>
      <c r="G4951" t="s">
        <v>489</v>
      </c>
      <c r="H4951" t="s">
        <v>474</v>
      </c>
      <c r="I4951" t="s">
        <v>545</v>
      </c>
      <c r="J4951">
        <v>0</v>
      </c>
      <c r="K4951">
        <v>0</v>
      </c>
    </row>
    <row r="4952" spans="1:11" x14ac:dyDescent="0.25">
      <c r="A4952">
        <v>1703</v>
      </c>
      <c r="B4952" t="s">
        <v>125</v>
      </c>
      <c r="C4952" t="s">
        <v>493</v>
      </c>
      <c r="D4952" t="s">
        <v>581</v>
      </c>
      <c r="E4952">
        <v>2014</v>
      </c>
      <c r="F4952" s="10">
        <v>41912</v>
      </c>
      <c r="G4952" t="s">
        <v>489</v>
      </c>
      <c r="H4952" t="s">
        <v>474</v>
      </c>
      <c r="I4952" t="s">
        <v>545</v>
      </c>
      <c r="J4952">
        <v>937000000</v>
      </c>
      <c r="K4952">
        <v>1179027157.8902335</v>
      </c>
    </row>
    <row r="4953" spans="1:11" x14ac:dyDescent="0.25">
      <c r="A4953">
        <v>1703</v>
      </c>
      <c r="B4953" t="s">
        <v>125</v>
      </c>
      <c r="C4953" t="s">
        <v>493</v>
      </c>
      <c r="D4953" t="s">
        <v>580</v>
      </c>
      <c r="E4953">
        <v>2014</v>
      </c>
      <c r="F4953" s="10">
        <v>41912</v>
      </c>
      <c r="G4953" t="s">
        <v>489</v>
      </c>
      <c r="H4953" t="s">
        <v>474</v>
      </c>
      <c r="I4953" t="s">
        <v>545</v>
      </c>
      <c r="J4953">
        <v>12429000000</v>
      </c>
      <c r="K4953">
        <v>15639411467.895103</v>
      </c>
    </row>
    <row r="4954" spans="1:11" x14ac:dyDescent="0.25">
      <c r="A4954">
        <v>1703</v>
      </c>
      <c r="B4954" t="s">
        <v>125</v>
      </c>
      <c r="C4954" t="s">
        <v>493</v>
      </c>
      <c r="D4954" t="s">
        <v>1045</v>
      </c>
      <c r="E4954">
        <v>2014</v>
      </c>
      <c r="F4954" s="10">
        <v>41912</v>
      </c>
      <c r="G4954" t="s">
        <v>489</v>
      </c>
      <c r="H4954" t="s">
        <v>474</v>
      </c>
      <c r="I4954" t="s">
        <v>545</v>
      </c>
      <c r="J4954">
        <v>17065000000</v>
      </c>
      <c r="K4954">
        <v>21472890554.318928</v>
      </c>
    </row>
    <row r="4955" spans="1:11" x14ac:dyDescent="0.25">
      <c r="A4955">
        <v>1703</v>
      </c>
      <c r="B4955" t="s">
        <v>125</v>
      </c>
      <c r="C4955" t="s">
        <v>493</v>
      </c>
      <c r="D4955" t="s">
        <v>1277</v>
      </c>
      <c r="E4955">
        <v>2014</v>
      </c>
      <c r="F4955" s="10">
        <v>41912</v>
      </c>
      <c r="G4955" t="s">
        <v>489</v>
      </c>
      <c r="H4955" t="s">
        <v>474</v>
      </c>
      <c r="I4955" t="s">
        <v>545</v>
      </c>
      <c r="J4955">
        <v>18934000000</v>
      </c>
      <c r="K4955">
        <v>23824653369.790482</v>
      </c>
    </row>
    <row r="4956" spans="1:11" x14ac:dyDescent="0.25">
      <c r="A4956">
        <v>1703</v>
      </c>
      <c r="B4956" t="s">
        <v>125</v>
      </c>
      <c r="C4956" t="s">
        <v>493</v>
      </c>
      <c r="D4956" t="s">
        <v>1276</v>
      </c>
      <c r="E4956">
        <v>2014</v>
      </c>
      <c r="F4956" s="10">
        <v>41912</v>
      </c>
      <c r="G4956" t="s">
        <v>489</v>
      </c>
      <c r="H4956" t="s">
        <v>474</v>
      </c>
      <c r="I4956" t="s">
        <v>545</v>
      </c>
      <c r="J4956">
        <v>2406000000</v>
      </c>
      <c r="K4956">
        <v>3027469948.6487746</v>
      </c>
    </row>
    <row r="4957" spans="1:11" x14ac:dyDescent="0.25">
      <c r="A4957">
        <v>3557</v>
      </c>
      <c r="B4957" t="s">
        <v>122</v>
      </c>
      <c r="C4957" t="s">
        <v>492</v>
      </c>
      <c r="D4957" t="s">
        <v>113</v>
      </c>
      <c r="E4957">
        <v>2014</v>
      </c>
      <c r="F4957" s="10">
        <v>41912</v>
      </c>
      <c r="G4957" t="s">
        <v>489</v>
      </c>
      <c r="H4957" t="s">
        <v>474</v>
      </c>
      <c r="I4957" t="s">
        <v>545</v>
      </c>
      <c r="J4957">
        <v>3705905000</v>
      </c>
      <c r="K4957">
        <v>4663140490.4601984</v>
      </c>
    </row>
    <row r="4958" spans="1:11" x14ac:dyDescent="0.25">
      <c r="A4958">
        <v>3557</v>
      </c>
      <c r="B4958" t="s">
        <v>122</v>
      </c>
      <c r="C4958" t="s">
        <v>492</v>
      </c>
      <c r="D4958" t="s">
        <v>595</v>
      </c>
      <c r="E4958">
        <v>2014</v>
      </c>
      <c r="F4958" s="10">
        <v>41912</v>
      </c>
      <c r="G4958" t="s">
        <v>489</v>
      </c>
      <c r="H4958" t="s">
        <v>474</v>
      </c>
      <c r="I4958" t="s">
        <v>545</v>
      </c>
      <c r="J4958">
        <v>87242000</v>
      </c>
      <c r="K4958">
        <v>109776613.99003175</v>
      </c>
    </row>
    <row r="4959" spans="1:11" x14ac:dyDescent="0.25">
      <c r="A4959">
        <v>3557</v>
      </c>
      <c r="B4959" t="s">
        <v>122</v>
      </c>
      <c r="C4959" t="s">
        <v>493</v>
      </c>
      <c r="D4959" t="s">
        <v>563</v>
      </c>
      <c r="E4959">
        <v>2014</v>
      </c>
      <c r="F4959" s="10">
        <v>41912</v>
      </c>
      <c r="G4959" t="s">
        <v>489</v>
      </c>
      <c r="H4959" t="s">
        <v>474</v>
      </c>
      <c r="I4959" t="s">
        <v>545</v>
      </c>
      <c r="J4959">
        <v>-1896044000</v>
      </c>
      <c r="K4959">
        <v>-2385792282.342401</v>
      </c>
    </row>
    <row r="4960" spans="1:11" x14ac:dyDescent="0.25">
      <c r="A4960">
        <v>3557</v>
      </c>
      <c r="B4960" t="s">
        <v>122</v>
      </c>
      <c r="C4960" t="s">
        <v>493</v>
      </c>
      <c r="D4960" t="s">
        <v>559</v>
      </c>
      <c r="E4960">
        <v>2014</v>
      </c>
      <c r="F4960" s="10">
        <v>41912</v>
      </c>
      <c r="G4960" t="s">
        <v>489</v>
      </c>
      <c r="H4960" t="s">
        <v>474</v>
      </c>
      <c r="I4960" t="s">
        <v>545</v>
      </c>
      <c r="J4960">
        <v>1038265000</v>
      </c>
      <c r="K4960">
        <v>1306448913.6466417</v>
      </c>
    </row>
    <row r="4961" spans="1:11" x14ac:dyDescent="0.25">
      <c r="A4961">
        <v>3557</v>
      </c>
      <c r="B4961" t="s">
        <v>122</v>
      </c>
      <c r="C4961" t="s">
        <v>493</v>
      </c>
      <c r="D4961" t="s">
        <v>561</v>
      </c>
      <c r="E4961">
        <v>2014</v>
      </c>
      <c r="F4961" s="10">
        <v>41912</v>
      </c>
      <c r="G4961" t="s">
        <v>489</v>
      </c>
      <c r="H4961" t="s">
        <v>474</v>
      </c>
      <c r="I4961" t="s">
        <v>545</v>
      </c>
      <c r="J4961">
        <v>2613156000</v>
      </c>
      <c r="K4961">
        <v>3288134356.2473969</v>
      </c>
    </row>
    <row r="4962" spans="1:11" x14ac:dyDescent="0.25">
      <c r="A4962">
        <v>3557</v>
      </c>
      <c r="B4962" t="s">
        <v>122</v>
      </c>
      <c r="C4962" t="s">
        <v>493</v>
      </c>
      <c r="D4962" t="s">
        <v>560</v>
      </c>
      <c r="E4962">
        <v>2014</v>
      </c>
      <c r="F4962" s="10">
        <v>41912</v>
      </c>
      <c r="G4962" t="s">
        <v>489</v>
      </c>
      <c r="H4962" t="s">
        <v>474</v>
      </c>
      <c r="I4962" t="s">
        <v>545</v>
      </c>
      <c r="J4962">
        <v>202831000</v>
      </c>
      <c r="K4962">
        <v>255222259.83141297</v>
      </c>
    </row>
    <row r="4963" spans="1:11" x14ac:dyDescent="0.25">
      <c r="A4963">
        <v>3557</v>
      </c>
      <c r="B4963" t="s">
        <v>122</v>
      </c>
      <c r="C4963" t="s">
        <v>493</v>
      </c>
      <c r="D4963" t="s">
        <v>3628</v>
      </c>
      <c r="E4963">
        <v>2014</v>
      </c>
      <c r="F4963" s="10">
        <v>41912</v>
      </c>
      <c r="G4963" t="s">
        <v>489</v>
      </c>
      <c r="H4963" t="s">
        <v>474</v>
      </c>
      <c r="I4963" t="s">
        <v>545</v>
      </c>
      <c r="J4963">
        <v>895812000</v>
      </c>
      <c r="K4963">
        <v>1127200294.9455345</v>
      </c>
    </row>
    <row r="4964" spans="1:11" x14ac:dyDescent="0.25">
      <c r="A4964">
        <v>3557</v>
      </c>
      <c r="B4964" t="s">
        <v>122</v>
      </c>
      <c r="C4964" t="s">
        <v>493</v>
      </c>
      <c r="D4964" t="s">
        <v>2109</v>
      </c>
      <c r="E4964">
        <v>2014</v>
      </c>
      <c r="F4964" s="10">
        <v>41912</v>
      </c>
      <c r="G4964" t="s">
        <v>489</v>
      </c>
      <c r="H4964" t="s">
        <v>474</v>
      </c>
      <c r="I4964" t="s">
        <v>545</v>
      </c>
      <c r="J4964">
        <v>909837000</v>
      </c>
      <c r="K4964">
        <v>1144847953.3120346</v>
      </c>
    </row>
    <row r="4965" spans="1:11" x14ac:dyDescent="0.25">
      <c r="A4965">
        <v>1908</v>
      </c>
      <c r="B4965" t="s">
        <v>117</v>
      </c>
      <c r="C4965" t="s">
        <v>493</v>
      </c>
      <c r="D4965" t="s">
        <v>563</v>
      </c>
      <c r="E4965">
        <v>2014</v>
      </c>
      <c r="F4965" s="10">
        <v>42004</v>
      </c>
      <c r="G4965" t="s">
        <v>489</v>
      </c>
      <c r="H4965" t="s">
        <v>474</v>
      </c>
      <c r="I4965" t="s">
        <v>545</v>
      </c>
      <c r="J4965">
        <v>0</v>
      </c>
      <c r="K4965">
        <v>0</v>
      </c>
    </row>
    <row r="4966" spans="1:11" x14ac:dyDescent="0.25">
      <c r="A4966">
        <v>1908</v>
      </c>
      <c r="B4966" t="s">
        <v>117</v>
      </c>
      <c r="C4966" t="s">
        <v>493</v>
      </c>
      <c r="D4966" t="s">
        <v>724</v>
      </c>
      <c r="E4966">
        <v>2014</v>
      </c>
      <c r="F4966" s="10">
        <v>42004</v>
      </c>
      <c r="G4966" t="s">
        <v>489</v>
      </c>
      <c r="H4966" t="s">
        <v>474</v>
      </c>
      <c r="I4966" t="s">
        <v>545</v>
      </c>
      <c r="J4966">
        <v>601600000</v>
      </c>
      <c r="K4966">
        <v>730402899.2721467</v>
      </c>
    </row>
    <row r="4967" spans="1:11" x14ac:dyDescent="0.25">
      <c r="A4967">
        <v>1908</v>
      </c>
      <c r="B4967" t="s">
        <v>117</v>
      </c>
      <c r="C4967" t="s">
        <v>493</v>
      </c>
      <c r="D4967" t="s">
        <v>456</v>
      </c>
      <c r="E4967">
        <v>2014</v>
      </c>
      <c r="F4967" s="10">
        <v>42004</v>
      </c>
      <c r="G4967" t="s">
        <v>489</v>
      </c>
      <c r="H4967" t="s">
        <v>474</v>
      </c>
      <c r="I4967" t="s">
        <v>545</v>
      </c>
      <c r="J4967">
        <v>300400000</v>
      </c>
      <c r="K4967">
        <v>364715809.41049343</v>
      </c>
    </row>
    <row r="4968" spans="1:11" x14ac:dyDescent="0.25">
      <c r="A4968">
        <v>3393</v>
      </c>
      <c r="B4968" t="s">
        <v>121</v>
      </c>
      <c r="C4968" t="s">
        <v>493</v>
      </c>
      <c r="D4968" t="s">
        <v>768</v>
      </c>
      <c r="E4968">
        <v>2014</v>
      </c>
      <c r="F4968" s="10">
        <v>42004</v>
      </c>
      <c r="G4968" t="s">
        <v>489</v>
      </c>
      <c r="H4968" t="s">
        <v>474</v>
      </c>
      <c r="I4968" t="s">
        <v>545</v>
      </c>
      <c r="J4968">
        <v>1186501000</v>
      </c>
      <c r="K4968">
        <v>1440531533.2268972</v>
      </c>
    </row>
    <row r="4969" spans="1:11" x14ac:dyDescent="0.25">
      <c r="A4969">
        <v>3393</v>
      </c>
      <c r="B4969" t="s">
        <v>121</v>
      </c>
      <c r="C4969" t="s">
        <v>493</v>
      </c>
      <c r="D4969" t="s">
        <v>770</v>
      </c>
      <c r="E4969">
        <v>2014</v>
      </c>
      <c r="F4969" s="10">
        <v>42004</v>
      </c>
      <c r="G4969" t="s">
        <v>489</v>
      </c>
      <c r="H4969" t="s">
        <v>474</v>
      </c>
      <c r="I4969" t="s">
        <v>545</v>
      </c>
      <c r="J4969">
        <v>648518000</v>
      </c>
      <c r="K4969">
        <v>787366069.53153932</v>
      </c>
    </row>
    <row r="4970" spans="1:11" x14ac:dyDescent="0.25">
      <c r="A4970">
        <v>3393</v>
      </c>
      <c r="B4970" t="s">
        <v>121</v>
      </c>
      <c r="C4970" t="s">
        <v>493</v>
      </c>
      <c r="D4970" t="s">
        <v>767</v>
      </c>
      <c r="E4970">
        <v>2014</v>
      </c>
      <c r="F4970" s="10">
        <v>42004</v>
      </c>
      <c r="G4970" t="s">
        <v>489</v>
      </c>
      <c r="H4970" t="s">
        <v>474</v>
      </c>
      <c r="I4970" t="s">
        <v>545</v>
      </c>
      <c r="J4970">
        <v>235864000</v>
      </c>
      <c r="K4970">
        <v>286362615.41543484</v>
      </c>
    </row>
    <row r="4971" spans="1:11" x14ac:dyDescent="0.25">
      <c r="A4971">
        <v>3393</v>
      </c>
      <c r="B4971" t="s">
        <v>121</v>
      </c>
      <c r="C4971" t="s">
        <v>493</v>
      </c>
      <c r="D4971" t="s">
        <v>769</v>
      </c>
      <c r="E4971">
        <v>2014</v>
      </c>
      <c r="F4971" s="10">
        <v>42004</v>
      </c>
      <c r="G4971" t="s">
        <v>489</v>
      </c>
      <c r="H4971" t="s">
        <v>474</v>
      </c>
      <c r="I4971" t="s">
        <v>545</v>
      </c>
      <c r="J4971">
        <v>108595000</v>
      </c>
      <c r="K4971">
        <v>131845250.74211897</v>
      </c>
    </row>
    <row r="4972" spans="1:11" x14ac:dyDescent="0.25">
      <c r="A4972">
        <v>3393</v>
      </c>
      <c r="B4972" t="s">
        <v>121</v>
      </c>
      <c r="C4972" t="s">
        <v>493</v>
      </c>
      <c r="D4972" t="s">
        <v>772</v>
      </c>
      <c r="E4972">
        <v>2014</v>
      </c>
      <c r="F4972" s="10">
        <v>42004</v>
      </c>
      <c r="G4972" t="s">
        <v>489</v>
      </c>
      <c r="H4972" t="s">
        <v>474</v>
      </c>
      <c r="I4972" t="s">
        <v>545</v>
      </c>
      <c r="J4972">
        <v>3243000</v>
      </c>
      <c r="K4972">
        <v>3937328.1288889158</v>
      </c>
    </row>
    <row r="4973" spans="1:11" x14ac:dyDescent="0.25">
      <c r="A4973">
        <v>3393</v>
      </c>
      <c r="B4973" t="s">
        <v>121</v>
      </c>
      <c r="C4973" t="s">
        <v>493</v>
      </c>
      <c r="D4973" t="s">
        <v>773</v>
      </c>
      <c r="E4973">
        <v>2014</v>
      </c>
      <c r="F4973" s="10">
        <v>42004</v>
      </c>
      <c r="G4973" t="s">
        <v>489</v>
      </c>
      <c r="H4973" t="s">
        <v>474</v>
      </c>
      <c r="I4973" t="s">
        <v>545</v>
      </c>
      <c r="J4973">
        <v>-219010000</v>
      </c>
      <c r="K4973">
        <v>-265900164.51062641</v>
      </c>
    </row>
    <row r="4974" spans="1:11" x14ac:dyDescent="0.25">
      <c r="A4974">
        <v>3393</v>
      </c>
      <c r="B4974" t="s">
        <v>121</v>
      </c>
      <c r="C4974" t="s">
        <v>493</v>
      </c>
      <c r="D4974" t="s">
        <v>771</v>
      </c>
      <c r="E4974">
        <v>2014</v>
      </c>
      <c r="F4974" s="10">
        <v>42004</v>
      </c>
      <c r="G4974" t="s">
        <v>489</v>
      </c>
      <c r="H4974" t="s">
        <v>474</v>
      </c>
      <c r="I4974" t="s">
        <v>545</v>
      </c>
      <c r="J4974">
        <v>73035000</v>
      </c>
      <c r="K4974">
        <v>88671834.688067213</v>
      </c>
    </row>
    <row r="4975" spans="1:11" x14ac:dyDescent="0.25">
      <c r="A4975">
        <v>8077</v>
      </c>
      <c r="B4975" t="s">
        <v>119</v>
      </c>
      <c r="C4975" t="s">
        <v>492</v>
      </c>
      <c r="D4975" t="s">
        <v>105</v>
      </c>
      <c r="E4975">
        <v>2014</v>
      </c>
      <c r="F4975" s="10">
        <v>42004</v>
      </c>
      <c r="G4975" t="s">
        <v>489</v>
      </c>
      <c r="H4975" t="s">
        <v>474</v>
      </c>
      <c r="I4975" t="s">
        <v>545</v>
      </c>
      <c r="J4975">
        <v>251267000</v>
      </c>
      <c r="K4975">
        <v>305063406.40195227</v>
      </c>
    </row>
    <row r="4976" spans="1:11" x14ac:dyDescent="0.25">
      <c r="A4976">
        <v>8077</v>
      </c>
      <c r="B4976" t="s">
        <v>119</v>
      </c>
      <c r="C4976" t="s">
        <v>492</v>
      </c>
      <c r="D4976" t="s">
        <v>113</v>
      </c>
      <c r="E4976">
        <v>2014</v>
      </c>
      <c r="F4976" s="10">
        <v>42004</v>
      </c>
      <c r="G4976" t="s">
        <v>489</v>
      </c>
      <c r="H4976" t="s">
        <v>474</v>
      </c>
      <c r="I4976" t="s">
        <v>545</v>
      </c>
      <c r="J4976">
        <v>604449000</v>
      </c>
      <c r="K4976">
        <v>733861871.77883947</v>
      </c>
    </row>
    <row r="4977" spans="1:11" x14ac:dyDescent="0.25">
      <c r="A4977">
        <v>8077</v>
      </c>
      <c r="B4977" t="s">
        <v>119</v>
      </c>
      <c r="C4977" t="s">
        <v>492</v>
      </c>
      <c r="D4977" t="s">
        <v>458</v>
      </c>
      <c r="E4977">
        <v>2014</v>
      </c>
      <c r="F4977" s="10">
        <v>42004</v>
      </c>
      <c r="G4977" t="s">
        <v>489</v>
      </c>
      <c r="H4977" t="s">
        <v>474</v>
      </c>
      <c r="I4977" t="s">
        <v>545</v>
      </c>
      <c r="J4977">
        <v>1161279000</v>
      </c>
      <c r="K4977">
        <v>1409909488.8029575</v>
      </c>
    </row>
    <row r="4978" spans="1:11" x14ac:dyDescent="0.25">
      <c r="A4978">
        <v>8077</v>
      </c>
      <c r="B4978" t="s">
        <v>119</v>
      </c>
      <c r="C4978" t="s">
        <v>492</v>
      </c>
      <c r="D4978" t="s">
        <v>832</v>
      </c>
      <c r="E4978">
        <v>2014</v>
      </c>
      <c r="F4978" s="10">
        <v>42004</v>
      </c>
      <c r="G4978" t="s">
        <v>489</v>
      </c>
      <c r="H4978" t="s">
        <v>474</v>
      </c>
      <c r="I4978" t="s">
        <v>545</v>
      </c>
      <c r="J4978">
        <v>164744000</v>
      </c>
      <c r="K4978">
        <v>200015783.30733135</v>
      </c>
    </row>
    <row r="4979" spans="1:11" x14ac:dyDescent="0.25">
      <c r="A4979">
        <v>8077</v>
      </c>
      <c r="B4979" t="s">
        <v>119</v>
      </c>
      <c r="C4979" t="s">
        <v>493</v>
      </c>
      <c r="D4979" t="s">
        <v>823</v>
      </c>
      <c r="E4979">
        <v>2014</v>
      </c>
      <c r="F4979" s="10">
        <v>42004</v>
      </c>
      <c r="G4979" t="s">
        <v>489</v>
      </c>
      <c r="H4979" t="s">
        <v>474</v>
      </c>
      <c r="I4979" t="s">
        <v>545</v>
      </c>
      <c r="J4979">
        <v>1437920000</v>
      </c>
      <c r="K4979">
        <v>1745779482.9145699</v>
      </c>
    </row>
    <row r="4980" spans="1:11" x14ac:dyDescent="0.25">
      <c r="A4980">
        <v>8077</v>
      </c>
      <c r="B4980" t="s">
        <v>119</v>
      </c>
      <c r="C4980" t="s">
        <v>493</v>
      </c>
      <c r="D4980" t="s">
        <v>826</v>
      </c>
      <c r="E4980">
        <v>2014</v>
      </c>
      <c r="F4980" s="10">
        <v>42004</v>
      </c>
      <c r="G4980" t="s">
        <v>489</v>
      </c>
      <c r="H4980" t="s">
        <v>474</v>
      </c>
      <c r="I4980" t="s">
        <v>545</v>
      </c>
      <c r="J4980">
        <v>-8844000</v>
      </c>
      <c r="K4980">
        <v>-10737505.387571253</v>
      </c>
    </row>
    <row r="4981" spans="1:11" x14ac:dyDescent="0.25">
      <c r="A4981">
        <v>8077</v>
      </c>
      <c r="B4981" t="s">
        <v>119</v>
      </c>
      <c r="C4981" t="s">
        <v>493</v>
      </c>
      <c r="D4981" t="s">
        <v>825</v>
      </c>
      <c r="E4981">
        <v>2014</v>
      </c>
      <c r="F4981" s="10">
        <v>42004</v>
      </c>
      <c r="G4981" t="s">
        <v>489</v>
      </c>
      <c r="H4981" t="s">
        <v>474</v>
      </c>
      <c r="I4981" t="s">
        <v>545</v>
      </c>
      <c r="J4981">
        <v>373824000</v>
      </c>
      <c r="K4981">
        <v>453859929.21793711</v>
      </c>
    </row>
    <row r="4982" spans="1:11" x14ac:dyDescent="0.25">
      <c r="A4982">
        <v>8077</v>
      </c>
      <c r="B4982" t="s">
        <v>119</v>
      </c>
      <c r="C4982" t="s">
        <v>493</v>
      </c>
      <c r="D4982" t="s">
        <v>824</v>
      </c>
      <c r="E4982">
        <v>2014</v>
      </c>
      <c r="F4982" s="10">
        <v>42004</v>
      </c>
      <c r="G4982" t="s">
        <v>489</v>
      </c>
      <c r="H4982" t="s">
        <v>474</v>
      </c>
      <c r="I4982" t="s">
        <v>545</v>
      </c>
      <c r="J4982">
        <v>378839000</v>
      </c>
      <c r="K4982">
        <v>459948643.5461449</v>
      </c>
    </row>
    <row r="4983" spans="1:11" x14ac:dyDescent="0.25">
      <c r="A4983">
        <v>8104</v>
      </c>
      <c r="B4983" t="s">
        <v>120</v>
      </c>
      <c r="C4983" t="s">
        <v>492</v>
      </c>
      <c r="D4983" t="s">
        <v>894</v>
      </c>
      <c r="E4983">
        <v>2014</v>
      </c>
      <c r="F4983" s="10">
        <v>42004</v>
      </c>
      <c r="G4983" t="s">
        <v>489</v>
      </c>
      <c r="H4983" t="s">
        <v>474</v>
      </c>
      <c r="I4983" t="s">
        <v>545</v>
      </c>
      <c r="J4983">
        <v>2073000000</v>
      </c>
      <c r="K4983">
        <v>2516830469.0677528</v>
      </c>
    </row>
    <row r="4984" spans="1:11" x14ac:dyDescent="0.25">
      <c r="A4984">
        <v>8104</v>
      </c>
      <c r="B4984" t="s">
        <v>120</v>
      </c>
      <c r="C4984" t="s">
        <v>492</v>
      </c>
      <c r="D4984" t="s">
        <v>2093</v>
      </c>
      <c r="E4984">
        <v>2014</v>
      </c>
      <c r="F4984" s="10">
        <v>42004</v>
      </c>
      <c r="G4984" t="s">
        <v>489</v>
      </c>
      <c r="H4984" t="s">
        <v>474</v>
      </c>
      <c r="I4984" t="s">
        <v>545</v>
      </c>
      <c r="J4984">
        <v>2296000000</v>
      </c>
      <c r="K4984">
        <v>2787574894.8285384</v>
      </c>
    </row>
    <row r="4985" spans="1:11" x14ac:dyDescent="0.25">
      <c r="A4985">
        <v>8104</v>
      </c>
      <c r="B4985" t="s">
        <v>120</v>
      </c>
      <c r="C4985" t="s">
        <v>492</v>
      </c>
      <c r="D4985" t="s">
        <v>113</v>
      </c>
      <c r="E4985">
        <v>2014</v>
      </c>
      <c r="F4985" s="10">
        <v>42004</v>
      </c>
      <c r="G4985" t="s">
        <v>489</v>
      </c>
      <c r="H4985" t="s">
        <v>474</v>
      </c>
      <c r="I4985" t="s">
        <v>545</v>
      </c>
      <c r="J4985">
        <v>1440000000</v>
      </c>
      <c r="K4985">
        <v>1748304812.0875852</v>
      </c>
    </row>
    <row r="4986" spans="1:11" x14ac:dyDescent="0.25">
      <c r="A4986">
        <v>8104</v>
      </c>
      <c r="B4986" t="s">
        <v>120</v>
      </c>
      <c r="C4986" t="s">
        <v>492</v>
      </c>
      <c r="D4986" t="s">
        <v>619</v>
      </c>
      <c r="E4986">
        <v>2014</v>
      </c>
      <c r="F4986" s="10">
        <v>42004</v>
      </c>
      <c r="G4986" t="s">
        <v>489</v>
      </c>
      <c r="H4986" t="s">
        <v>474</v>
      </c>
      <c r="I4986" t="s">
        <v>545</v>
      </c>
      <c r="J4986">
        <v>859000000</v>
      </c>
      <c r="K4986">
        <v>1042912384.4328026</v>
      </c>
    </row>
    <row r="4987" spans="1:11" x14ac:dyDescent="0.25">
      <c r="A4987">
        <v>8104</v>
      </c>
      <c r="B4987" t="s">
        <v>120</v>
      </c>
      <c r="C4987" t="s">
        <v>492</v>
      </c>
      <c r="D4987" t="s">
        <v>834</v>
      </c>
      <c r="E4987">
        <v>2014</v>
      </c>
      <c r="F4987" s="10">
        <v>42004</v>
      </c>
      <c r="G4987" t="s">
        <v>489</v>
      </c>
      <c r="H4987" t="s">
        <v>474</v>
      </c>
      <c r="I4987" t="s">
        <v>545</v>
      </c>
      <c r="J4987">
        <v>1338000000</v>
      </c>
      <c r="K4987">
        <v>1624466554.5647144</v>
      </c>
    </row>
    <row r="4988" spans="1:11" x14ac:dyDescent="0.25">
      <c r="A4988">
        <v>8104</v>
      </c>
      <c r="B4988" t="s">
        <v>120</v>
      </c>
      <c r="C4988" t="s">
        <v>493</v>
      </c>
      <c r="D4988" t="s">
        <v>883</v>
      </c>
      <c r="E4988">
        <v>2014</v>
      </c>
      <c r="F4988" s="10">
        <v>42004</v>
      </c>
      <c r="G4988" t="s">
        <v>489</v>
      </c>
      <c r="H4988" t="s">
        <v>474</v>
      </c>
      <c r="I4988" t="s">
        <v>545</v>
      </c>
      <c r="J4988">
        <v>1893000000</v>
      </c>
      <c r="K4988">
        <v>2298292367.5568047</v>
      </c>
    </row>
    <row r="4989" spans="1:11" x14ac:dyDescent="0.25">
      <c r="A4989">
        <v>8104</v>
      </c>
      <c r="B4989" t="s">
        <v>120</v>
      </c>
      <c r="C4989" t="s">
        <v>493</v>
      </c>
      <c r="D4989" t="s">
        <v>884</v>
      </c>
      <c r="E4989">
        <v>2014</v>
      </c>
      <c r="F4989" s="10">
        <v>42004</v>
      </c>
      <c r="G4989" t="s">
        <v>489</v>
      </c>
      <c r="H4989" t="s">
        <v>474</v>
      </c>
      <c r="I4989" t="s">
        <v>545</v>
      </c>
      <c r="J4989">
        <v>1998000000</v>
      </c>
      <c r="K4989">
        <v>2425772926.7715244</v>
      </c>
    </row>
    <row r="4990" spans="1:11" x14ac:dyDescent="0.25">
      <c r="A4990">
        <v>8104</v>
      </c>
      <c r="B4990" t="s">
        <v>120</v>
      </c>
      <c r="C4990" t="s">
        <v>493</v>
      </c>
      <c r="D4990" t="s">
        <v>1265</v>
      </c>
      <c r="E4990">
        <v>2014</v>
      </c>
      <c r="F4990" s="10">
        <v>42004</v>
      </c>
      <c r="G4990" t="s">
        <v>489</v>
      </c>
      <c r="H4990" t="s">
        <v>474</v>
      </c>
      <c r="I4990" t="s">
        <v>545</v>
      </c>
      <c r="J4990">
        <v>4128000000</v>
      </c>
      <c r="K4990">
        <v>5011807127.9844112</v>
      </c>
    </row>
    <row r="4991" spans="1:11" x14ac:dyDescent="0.25">
      <c r="A4991">
        <v>8104</v>
      </c>
      <c r="B4991" t="s">
        <v>120</v>
      </c>
      <c r="C4991" t="s">
        <v>493</v>
      </c>
      <c r="D4991" t="s">
        <v>887</v>
      </c>
      <c r="E4991">
        <v>2014</v>
      </c>
      <c r="F4991" s="10">
        <v>42004</v>
      </c>
      <c r="G4991" t="s">
        <v>489</v>
      </c>
      <c r="H4991" t="s">
        <v>474</v>
      </c>
      <c r="I4991" t="s">
        <v>545</v>
      </c>
      <c r="J4991">
        <v>-13000000</v>
      </c>
      <c r="K4991">
        <v>-15783307.331346255</v>
      </c>
    </row>
    <row r="4992" spans="1:11" x14ac:dyDescent="0.25">
      <c r="A4992">
        <v>1703</v>
      </c>
      <c r="B4992" t="s">
        <v>125</v>
      </c>
      <c r="C4992" t="s">
        <v>492</v>
      </c>
      <c r="D4992" t="s">
        <v>592</v>
      </c>
      <c r="E4992">
        <v>2015</v>
      </c>
      <c r="F4992" s="10">
        <v>42277</v>
      </c>
      <c r="G4992" t="s">
        <v>489</v>
      </c>
      <c r="H4992" t="s">
        <v>474</v>
      </c>
      <c r="I4992" t="s">
        <v>545</v>
      </c>
      <c r="J4992">
        <v>11765000000</v>
      </c>
      <c r="K4992">
        <v>13180330219.64603</v>
      </c>
    </row>
    <row r="4993" spans="1:11" x14ac:dyDescent="0.25">
      <c r="A4993">
        <v>1703</v>
      </c>
      <c r="B4993" t="s">
        <v>125</v>
      </c>
      <c r="C4993" t="s">
        <v>492</v>
      </c>
      <c r="D4993" t="s">
        <v>591</v>
      </c>
      <c r="E4993">
        <v>2015</v>
      </c>
      <c r="F4993" s="10">
        <v>42277</v>
      </c>
      <c r="G4993" t="s">
        <v>489</v>
      </c>
      <c r="H4993" t="s">
        <v>474</v>
      </c>
      <c r="I4993" t="s">
        <v>545</v>
      </c>
      <c r="J4993">
        <v>23989000000</v>
      </c>
      <c r="K4993">
        <v>26874878167.368347</v>
      </c>
    </row>
    <row r="4994" spans="1:11" x14ac:dyDescent="0.25">
      <c r="A4994">
        <v>1703</v>
      </c>
      <c r="B4994" t="s">
        <v>125</v>
      </c>
      <c r="C4994" t="s">
        <v>492</v>
      </c>
      <c r="D4994" t="s">
        <v>113</v>
      </c>
      <c r="E4994">
        <v>2015</v>
      </c>
      <c r="F4994" s="10">
        <v>42277</v>
      </c>
      <c r="G4994" t="s">
        <v>489</v>
      </c>
      <c r="H4994" t="s">
        <v>474</v>
      </c>
      <c r="I4994" t="s">
        <v>545</v>
      </c>
      <c r="J4994">
        <v>18443000000</v>
      </c>
      <c r="K4994">
        <v>20661694028.128494</v>
      </c>
    </row>
    <row r="4995" spans="1:11" x14ac:dyDescent="0.25">
      <c r="A4995">
        <v>1703</v>
      </c>
      <c r="B4995" t="s">
        <v>125</v>
      </c>
      <c r="C4995" t="s">
        <v>492</v>
      </c>
      <c r="D4995" t="s">
        <v>590</v>
      </c>
      <c r="E4995">
        <v>2015</v>
      </c>
      <c r="F4995" s="10">
        <v>42277</v>
      </c>
      <c r="G4995" t="s">
        <v>489</v>
      </c>
      <c r="H4995" t="s">
        <v>474</v>
      </c>
      <c r="I4995" t="s">
        <v>545</v>
      </c>
      <c r="J4995">
        <v>4900000000</v>
      </c>
      <c r="K4995">
        <v>5489470299.7250786</v>
      </c>
    </row>
    <row r="4996" spans="1:11" x14ac:dyDescent="0.25">
      <c r="A4996">
        <v>1703</v>
      </c>
      <c r="B4996" t="s">
        <v>125</v>
      </c>
      <c r="C4996" t="s">
        <v>492</v>
      </c>
      <c r="D4996" t="s">
        <v>316</v>
      </c>
      <c r="E4996">
        <v>2015</v>
      </c>
      <c r="F4996" s="10">
        <v>42277</v>
      </c>
      <c r="G4996" t="s">
        <v>489</v>
      </c>
      <c r="H4996" t="s">
        <v>474</v>
      </c>
      <c r="I4996" t="s">
        <v>545</v>
      </c>
      <c r="J4996">
        <v>16540000000</v>
      </c>
      <c r="K4996">
        <v>18529763011.72506</v>
      </c>
    </row>
    <row r="4997" spans="1:11" x14ac:dyDescent="0.25">
      <c r="A4997">
        <v>1703</v>
      </c>
      <c r="B4997" t="s">
        <v>125</v>
      </c>
      <c r="C4997" t="s">
        <v>493</v>
      </c>
      <c r="D4997" t="s">
        <v>585</v>
      </c>
      <c r="E4997">
        <v>2015</v>
      </c>
      <c r="F4997" s="10">
        <v>42277</v>
      </c>
      <c r="G4997" t="s">
        <v>489</v>
      </c>
      <c r="H4997" t="s">
        <v>474</v>
      </c>
      <c r="I4997" t="s">
        <v>545</v>
      </c>
      <c r="J4997">
        <v>5999000000</v>
      </c>
      <c r="K4997">
        <v>6720680066.949131</v>
      </c>
    </row>
    <row r="4998" spans="1:11" x14ac:dyDescent="0.25">
      <c r="A4998">
        <v>1703</v>
      </c>
      <c r="B4998" t="s">
        <v>125</v>
      </c>
      <c r="C4998" t="s">
        <v>493</v>
      </c>
      <c r="D4998" t="s">
        <v>586</v>
      </c>
      <c r="E4998">
        <v>2015</v>
      </c>
      <c r="F4998" s="10">
        <v>42277</v>
      </c>
      <c r="G4998" t="s">
        <v>489</v>
      </c>
      <c r="H4998" t="s">
        <v>474</v>
      </c>
      <c r="I4998" t="s">
        <v>545</v>
      </c>
      <c r="J4998">
        <v>9987000000</v>
      </c>
      <c r="K4998">
        <v>11188436710.888643</v>
      </c>
    </row>
    <row r="4999" spans="1:11" x14ac:dyDescent="0.25">
      <c r="A4999">
        <v>1703</v>
      </c>
      <c r="B4999" t="s">
        <v>125</v>
      </c>
      <c r="C4999" t="s">
        <v>493</v>
      </c>
      <c r="D4999" t="s">
        <v>579</v>
      </c>
      <c r="E4999">
        <v>2015</v>
      </c>
      <c r="F4999" s="10">
        <v>42277</v>
      </c>
      <c r="G4999" t="s">
        <v>489</v>
      </c>
      <c r="H4999" t="s">
        <v>474</v>
      </c>
      <c r="I4999" t="s">
        <v>545</v>
      </c>
      <c r="J4999">
        <v>11922000000</v>
      </c>
      <c r="K4999">
        <v>13356217329.249466</v>
      </c>
    </row>
    <row r="5000" spans="1:11" x14ac:dyDescent="0.25">
      <c r="A5000">
        <v>1703</v>
      </c>
      <c r="B5000" t="s">
        <v>125</v>
      </c>
      <c r="C5000" t="s">
        <v>493</v>
      </c>
      <c r="D5000" t="s">
        <v>581</v>
      </c>
      <c r="E5000">
        <v>2015</v>
      </c>
      <c r="F5000" s="10">
        <v>42277</v>
      </c>
      <c r="G5000" t="s">
        <v>489</v>
      </c>
      <c r="H5000" t="s">
        <v>474</v>
      </c>
      <c r="I5000" t="s">
        <v>545</v>
      </c>
      <c r="J5000">
        <v>1048000000</v>
      </c>
      <c r="K5000">
        <v>1174074464.1044657</v>
      </c>
    </row>
    <row r="5001" spans="1:11" x14ac:dyDescent="0.25">
      <c r="A5001">
        <v>1703</v>
      </c>
      <c r="B5001" t="s">
        <v>125</v>
      </c>
      <c r="C5001" t="s">
        <v>493</v>
      </c>
      <c r="D5001" t="s">
        <v>580</v>
      </c>
      <c r="E5001">
        <v>2015</v>
      </c>
      <c r="F5001" s="10">
        <v>42277</v>
      </c>
      <c r="G5001" t="s">
        <v>489</v>
      </c>
      <c r="H5001" t="s">
        <v>474</v>
      </c>
      <c r="I5001" t="s">
        <v>545</v>
      </c>
      <c r="J5001">
        <v>12931000000</v>
      </c>
      <c r="K5001">
        <v>14486600090.968365</v>
      </c>
    </row>
    <row r="5002" spans="1:11" x14ac:dyDescent="0.25">
      <c r="A5002">
        <v>1703</v>
      </c>
      <c r="B5002" t="s">
        <v>125</v>
      </c>
      <c r="C5002" t="s">
        <v>493</v>
      </c>
      <c r="D5002" t="s">
        <v>583</v>
      </c>
      <c r="E5002">
        <v>2015</v>
      </c>
      <c r="F5002" s="10">
        <v>42277</v>
      </c>
      <c r="G5002" t="s">
        <v>489</v>
      </c>
      <c r="H5002" t="s">
        <v>474</v>
      </c>
      <c r="I5002" t="s">
        <v>545</v>
      </c>
      <c r="J5002">
        <v>7508000000</v>
      </c>
      <c r="K5002">
        <v>8411212859.2522221</v>
      </c>
    </row>
    <row r="5003" spans="1:11" x14ac:dyDescent="0.25">
      <c r="A5003">
        <v>1703</v>
      </c>
      <c r="B5003" t="s">
        <v>125</v>
      </c>
      <c r="C5003" t="s">
        <v>493</v>
      </c>
      <c r="D5003" t="s">
        <v>582</v>
      </c>
      <c r="E5003">
        <v>2015</v>
      </c>
      <c r="F5003" s="10">
        <v>42277</v>
      </c>
      <c r="G5003" t="s">
        <v>489</v>
      </c>
      <c r="H5003" t="s">
        <v>474</v>
      </c>
      <c r="I5003" t="s">
        <v>545</v>
      </c>
      <c r="J5003">
        <v>13418000000</v>
      </c>
      <c r="K5003">
        <v>15032186220.757368</v>
      </c>
    </row>
    <row r="5004" spans="1:11" x14ac:dyDescent="0.25">
      <c r="A5004">
        <v>1703</v>
      </c>
      <c r="B5004" t="s">
        <v>125</v>
      </c>
      <c r="C5004" t="s">
        <v>493</v>
      </c>
      <c r="D5004" t="s">
        <v>587</v>
      </c>
      <c r="E5004">
        <v>2015</v>
      </c>
      <c r="F5004" s="10">
        <v>42277</v>
      </c>
      <c r="G5004" t="s">
        <v>489</v>
      </c>
      <c r="H5004" t="s">
        <v>474</v>
      </c>
      <c r="I5004" t="s">
        <v>545</v>
      </c>
      <c r="J5004">
        <v>9554000000</v>
      </c>
      <c r="K5004">
        <v>10703346784.402735</v>
      </c>
    </row>
    <row r="5005" spans="1:11" x14ac:dyDescent="0.25">
      <c r="A5005">
        <v>1703</v>
      </c>
      <c r="B5005" t="s">
        <v>125</v>
      </c>
      <c r="C5005" t="s">
        <v>493</v>
      </c>
      <c r="D5005" t="s">
        <v>588</v>
      </c>
      <c r="E5005">
        <v>2015</v>
      </c>
      <c r="F5005" s="10">
        <v>42277</v>
      </c>
      <c r="G5005" t="s">
        <v>489</v>
      </c>
      <c r="H5005" t="s">
        <v>474</v>
      </c>
      <c r="I5005" t="s">
        <v>545</v>
      </c>
      <c r="J5005">
        <v>-2391000000</v>
      </c>
      <c r="K5005">
        <v>-2678637446.2536044</v>
      </c>
    </row>
    <row r="5006" spans="1:11" x14ac:dyDescent="0.25">
      <c r="A5006">
        <v>1703</v>
      </c>
      <c r="B5006" t="s">
        <v>125</v>
      </c>
      <c r="C5006" t="s">
        <v>493</v>
      </c>
      <c r="D5006" t="s">
        <v>584</v>
      </c>
      <c r="E5006">
        <v>2015</v>
      </c>
      <c r="F5006" s="10">
        <v>42277</v>
      </c>
      <c r="G5006" t="s">
        <v>489</v>
      </c>
      <c r="H5006" t="s">
        <v>474</v>
      </c>
      <c r="I5006" t="s">
        <v>545</v>
      </c>
      <c r="J5006">
        <v>5660000000</v>
      </c>
      <c r="K5006">
        <v>6340898346.2130499</v>
      </c>
    </row>
    <row r="5007" spans="1:11" x14ac:dyDescent="0.25">
      <c r="A5007">
        <v>3557</v>
      </c>
      <c r="B5007" t="s">
        <v>122</v>
      </c>
      <c r="C5007" t="s">
        <v>492</v>
      </c>
      <c r="D5007" t="s">
        <v>113</v>
      </c>
      <c r="E5007">
        <v>2015</v>
      </c>
      <c r="F5007" s="10">
        <v>42277</v>
      </c>
      <c r="G5007" t="s">
        <v>489</v>
      </c>
      <c r="H5007" t="s">
        <v>474</v>
      </c>
      <c r="I5007" t="s">
        <v>545</v>
      </c>
      <c r="J5007">
        <v>3325724000</v>
      </c>
      <c r="K5007">
        <v>3725808800.6291604</v>
      </c>
    </row>
    <row r="5008" spans="1:11" x14ac:dyDescent="0.25">
      <c r="A5008">
        <v>3557</v>
      </c>
      <c r="B5008" t="s">
        <v>122</v>
      </c>
      <c r="C5008" t="s">
        <v>492</v>
      </c>
      <c r="D5008" t="s">
        <v>595</v>
      </c>
      <c r="E5008">
        <v>2015</v>
      </c>
      <c r="F5008" s="10">
        <v>42277</v>
      </c>
      <c r="G5008" t="s">
        <v>489</v>
      </c>
      <c r="H5008" t="s">
        <v>474</v>
      </c>
      <c r="I5008" t="s">
        <v>545</v>
      </c>
      <c r="J5008">
        <v>95803000</v>
      </c>
      <c r="K5008">
        <v>107328106.76011463</v>
      </c>
    </row>
    <row r="5009" spans="1:11" x14ac:dyDescent="0.25">
      <c r="A5009">
        <v>3557</v>
      </c>
      <c r="B5009" t="s">
        <v>122</v>
      </c>
      <c r="C5009" t="s">
        <v>493</v>
      </c>
      <c r="D5009" t="s">
        <v>563</v>
      </c>
      <c r="E5009">
        <v>2015</v>
      </c>
      <c r="F5009" s="10">
        <v>42277</v>
      </c>
      <c r="G5009" t="s">
        <v>489</v>
      </c>
      <c r="H5009" t="s">
        <v>474</v>
      </c>
      <c r="I5009" t="s">
        <v>545</v>
      </c>
      <c r="J5009">
        <v>-1686860000</v>
      </c>
      <c r="K5009">
        <v>-1889789361.1824992</v>
      </c>
    </row>
    <row r="5010" spans="1:11" x14ac:dyDescent="0.25">
      <c r="A5010">
        <v>3557</v>
      </c>
      <c r="B5010" t="s">
        <v>122</v>
      </c>
      <c r="C5010" t="s">
        <v>493</v>
      </c>
      <c r="D5010" t="s">
        <v>559</v>
      </c>
      <c r="E5010">
        <v>2015</v>
      </c>
      <c r="F5010" s="10">
        <v>42277</v>
      </c>
      <c r="G5010" t="s">
        <v>489</v>
      </c>
      <c r="H5010" t="s">
        <v>474</v>
      </c>
      <c r="I5010" t="s">
        <v>545</v>
      </c>
      <c r="J5010">
        <v>1105563000</v>
      </c>
      <c r="K5010">
        <v>1238562296.5255013</v>
      </c>
    </row>
    <row r="5011" spans="1:11" x14ac:dyDescent="0.25">
      <c r="A5011">
        <v>3557</v>
      </c>
      <c r="B5011" t="s">
        <v>122</v>
      </c>
      <c r="C5011" t="s">
        <v>493</v>
      </c>
      <c r="D5011" t="s">
        <v>561</v>
      </c>
      <c r="E5011">
        <v>2015</v>
      </c>
      <c r="F5011" s="10">
        <v>42277</v>
      </c>
      <c r="G5011" t="s">
        <v>489</v>
      </c>
      <c r="H5011" t="s">
        <v>474</v>
      </c>
      <c r="I5011" t="s">
        <v>545</v>
      </c>
      <c r="J5011">
        <v>2414724000</v>
      </c>
      <c r="K5011">
        <v>2705215444.9047632</v>
      </c>
    </row>
    <row r="5012" spans="1:11" x14ac:dyDescent="0.25">
      <c r="A5012">
        <v>3557</v>
      </c>
      <c r="B5012" t="s">
        <v>122</v>
      </c>
      <c r="C5012" t="s">
        <v>493</v>
      </c>
      <c r="D5012" t="s">
        <v>560</v>
      </c>
      <c r="E5012">
        <v>2015</v>
      </c>
      <c r="F5012" s="10">
        <v>42277</v>
      </c>
      <c r="G5012" t="s">
        <v>489</v>
      </c>
      <c r="H5012" t="s">
        <v>474</v>
      </c>
      <c r="I5012" t="s">
        <v>545</v>
      </c>
      <c r="J5012">
        <v>100029000</v>
      </c>
      <c r="K5012">
        <v>112062494.81861222</v>
      </c>
    </row>
    <row r="5013" spans="1:11" x14ac:dyDescent="0.25">
      <c r="A5013">
        <v>3557</v>
      </c>
      <c r="B5013" t="s">
        <v>122</v>
      </c>
      <c r="C5013" t="s">
        <v>493</v>
      </c>
      <c r="D5013" t="s">
        <v>3628</v>
      </c>
      <c r="E5013">
        <v>2015</v>
      </c>
      <c r="F5013" s="10">
        <v>42277</v>
      </c>
      <c r="G5013" t="s">
        <v>489</v>
      </c>
      <c r="H5013" t="s">
        <v>474</v>
      </c>
      <c r="I5013" t="s">
        <v>545</v>
      </c>
      <c r="J5013">
        <v>727661000</v>
      </c>
      <c r="K5013">
        <v>815198662.809847</v>
      </c>
    </row>
    <row r="5014" spans="1:11" x14ac:dyDescent="0.25">
      <c r="A5014">
        <v>3557</v>
      </c>
      <c r="B5014" t="s">
        <v>122</v>
      </c>
      <c r="C5014" t="s">
        <v>493</v>
      </c>
      <c r="D5014" t="s">
        <v>2109</v>
      </c>
      <c r="E5014">
        <v>2015</v>
      </c>
      <c r="F5014" s="10">
        <v>42277</v>
      </c>
      <c r="G5014" t="s">
        <v>489</v>
      </c>
      <c r="H5014" t="s">
        <v>474</v>
      </c>
      <c r="I5014" t="s">
        <v>545</v>
      </c>
      <c r="J5014">
        <v>732815000</v>
      </c>
      <c r="K5014">
        <v>820972689.32510877</v>
      </c>
    </row>
    <row r="5015" spans="1:11" x14ac:dyDescent="0.25">
      <c r="A5015">
        <v>1908</v>
      </c>
      <c r="B5015" t="s">
        <v>117</v>
      </c>
      <c r="C5015" t="s">
        <v>493</v>
      </c>
      <c r="D5015" t="s">
        <v>563</v>
      </c>
      <c r="E5015">
        <v>2015</v>
      </c>
      <c r="F5015" s="10">
        <v>42369</v>
      </c>
      <c r="G5015" t="s">
        <v>489</v>
      </c>
      <c r="H5015" t="s">
        <v>474</v>
      </c>
      <c r="I5015" t="s">
        <v>545</v>
      </c>
      <c r="J5015">
        <v>0</v>
      </c>
      <c r="K5015">
        <v>0</v>
      </c>
    </row>
    <row r="5016" spans="1:11" x14ac:dyDescent="0.25">
      <c r="A5016">
        <v>1908</v>
      </c>
      <c r="B5016" t="s">
        <v>117</v>
      </c>
      <c r="C5016" t="s">
        <v>493</v>
      </c>
      <c r="D5016" t="s">
        <v>724</v>
      </c>
      <c r="E5016">
        <v>2015</v>
      </c>
      <c r="F5016" s="10">
        <v>42369</v>
      </c>
      <c r="G5016" t="s">
        <v>489</v>
      </c>
      <c r="H5016" t="s">
        <v>474</v>
      </c>
      <c r="I5016" t="s">
        <v>545</v>
      </c>
      <c r="J5016">
        <v>701800000</v>
      </c>
      <c r="K5016">
        <v>764049396.4793632</v>
      </c>
    </row>
    <row r="5017" spans="1:11" x14ac:dyDescent="0.25">
      <c r="A5017">
        <v>1908</v>
      </c>
      <c r="B5017" t="s">
        <v>117</v>
      </c>
      <c r="C5017" t="s">
        <v>493</v>
      </c>
      <c r="D5017" t="s">
        <v>456</v>
      </c>
      <c r="E5017">
        <v>2015</v>
      </c>
      <c r="F5017" s="10">
        <v>42369</v>
      </c>
      <c r="G5017" t="s">
        <v>489</v>
      </c>
      <c r="H5017" t="s">
        <v>474</v>
      </c>
      <c r="I5017" t="s">
        <v>545</v>
      </c>
      <c r="J5017">
        <v>294700000</v>
      </c>
      <c r="K5017">
        <v>320839779.34236014</v>
      </c>
    </row>
    <row r="5018" spans="1:11" x14ac:dyDescent="0.25">
      <c r="A5018">
        <v>3393</v>
      </c>
      <c r="B5018" t="s">
        <v>121</v>
      </c>
      <c r="C5018" t="s">
        <v>493</v>
      </c>
      <c r="D5018" t="s">
        <v>768</v>
      </c>
      <c r="E5018">
        <v>2015</v>
      </c>
      <c r="F5018" s="10">
        <v>42369</v>
      </c>
      <c r="G5018" t="s">
        <v>489</v>
      </c>
      <c r="H5018" t="s">
        <v>474</v>
      </c>
      <c r="I5018" t="s">
        <v>545</v>
      </c>
      <c r="J5018">
        <v>1022576000</v>
      </c>
      <c r="K5018">
        <v>1113278107.2303808</v>
      </c>
    </row>
    <row r="5019" spans="1:11" x14ac:dyDescent="0.25">
      <c r="A5019">
        <v>3393</v>
      </c>
      <c r="B5019" t="s">
        <v>121</v>
      </c>
      <c r="C5019" t="s">
        <v>493</v>
      </c>
      <c r="D5019" t="s">
        <v>770</v>
      </c>
      <c r="E5019">
        <v>2015</v>
      </c>
      <c r="F5019" s="10">
        <v>42369</v>
      </c>
      <c r="G5019" t="s">
        <v>489</v>
      </c>
      <c r="H5019" t="s">
        <v>474</v>
      </c>
      <c r="I5019" t="s">
        <v>545</v>
      </c>
      <c r="J5019">
        <v>590486000</v>
      </c>
      <c r="K5019">
        <v>642861886.47693539</v>
      </c>
    </row>
    <row r="5020" spans="1:11" x14ac:dyDescent="0.25">
      <c r="A5020">
        <v>3393</v>
      </c>
      <c r="B5020" t="s">
        <v>121</v>
      </c>
      <c r="C5020" t="s">
        <v>493</v>
      </c>
      <c r="D5020" t="s">
        <v>767</v>
      </c>
      <c r="E5020">
        <v>2015</v>
      </c>
      <c r="F5020" s="10">
        <v>42369</v>
      </c>
      <c r="G5020" t="s">
        <v>489</v>
      </c>
      <c r="H5020" t="s">
        <v>474</v>
      </c>
      <c r="I5020" t="s">
        <v>545</v>
      </c>
      <c r="J5020">
        <v>228269000</v>
      </c>
      <c r="K5020">
        <v>248516374.58670241</v>
      </c>
    </row>
    <row r="5021" spans="1:11" x14ac:dyDescent="0.25">
      <c r="A5021">
        <v>3393</v>
      </c>
      <c r="B5021" t="s">
        <v>121</v>
      </c>
      <c r="C5021" t="s">
        <v>493</v>
      </c>
      <c r="D5021" t="s">
        <v>769</v>
      </c>
      <c r="E5021">
        <v>2015</v>
      </c>
      <c r="F5021" s="10">
        <v>42369</v>
      </c>
      <c r="G5021" t="s">
        <v>489</v>
      </c>
      <c r="H5021" t="s">
        <v>474</v>
      </c>
      <c r="I5021" t="s">
        <v>545</v>
      </c>
      <c r="J5021">
        <v>135736000</v>
      </c>
      <c r="K5021">
        <v>147775732.23214996</v>
      </c>
    </row>
    <row r="5022" spans="1:11" x14ac:dyDescent="0.25">
      <c r="A5022">
        <v>3393</v>
      </c>
      <c r="B5022" t="s">
        <v>121</v>
      </c>
      <c r="C5022" t="s">
        <v>493</v>
      </c>
      <c r="D5022" t="s">
        <v>772</v>
      </c>
      <c r="E5022">
        <v>2015</v>
      </c>
      <c r="F5022" s="10">
        <v>42369</v>
      </c>
      <c r="G5022" t="s">
        <v>489</v>
      </c>
      <c r="H5022" t="s">
        <v>474</v>
      </c>
      <c r="I5022" t="s">
        <v>545</v>
      </c>
      <c r="J5022">
        <v>3262000</v>
      </c>
      <c r="K5022">
        <v>3551338.1751434635</v>
      </c>
    </row>
    <row r="5023" spans="1:11" x14ac:dyDescent="0.25">
      <c r="A5023">
        <v>3393</v>
      </c>
      <c r="B5023" t="s">
        <v>121</v>
      </c>
      <c r="C5023" t="s">
        <v>493</v>
      </c>
      <c r="D5023" t="s">
        <v>773</v>
      </c>
      <c r="E5023">
        <v>2015</v>
      </c>
      <c r="F5023" s="10">
        <v>42369</v>
      </c>
      <c r="G5023" t="s">
        <v>489</v>
      </c>
      <c r="H5023" t="s">
        <v>474</v>
      </c>
      <c r="I5023" t="s">
        <v>545</v>
      </c>
      <c r="J5023">
        <v>-100091000</v>
      </c>
      <c r="K5023">
        <v>-108969034.11658013</v>
      </c>
    </row>
    <row r="5024" spans="1:11" x14ac:dyDescent="0.25">
      <c r="A5024">
        <v>3393</v>
      </c>
      <c r="B5024" t="s">
        <v>121</v>
      </c>
      <c r="C5024" t="s">
        <v>493</v>
      </c>
      <c r="D5024" t="s">
        <v>771</v>
      </c>
      <c r="E5024">
        <v>2015</v>
      </c>
      <c r="F5024" s="10">
        <v>42369</v>
      </c>
      <c r="G5024" t="s">
        <v>489</v>
      </c>
      <c r="H5024" t="s">
        <v>474</v>
      </c>
      <c r="I5024" t="s">
        <v>545</v>
      </c>
      <c r="J5024">
        <v>76496000</v>
      </c>
      <c r="K5024">
        <v>83281166.476325691</v>
      </c>
    </row>
    <row r="5025" spans="1:11" x14ac:dyDescent="0.25">
      <c r="A5025">
        <v>8077</v>
      </c>
      <c r="B5025" t="s">
        <v>119</v>
      </c>
      <c r="C5025" t="s">
        <v>492</v>
      </c>
      <c r="D5025" t="s">
        <v>105</v>
      </c>
      <c r="E5025">
        <v>2015</v>
      </c>
      <c r="F5025" s="10">
        <v>42369</v>
      </c>
      <c r="G5025" t="s">
        <v>489</v>
      </c>
      <c r="H5025" t="s">
        <v>474</v>
      </c>
      <c r="I5025" t="s">
        <v>545</v>
      </c>
      <c r="J5025">
        <v>261769000</v>
      </c>
      <c r="K5025">
        <v>284987812.00770366</v>
      </c>
    </row>
    <row r="5026" spans="1:11" x14ac:dyDescent="0.25">
      <c r="A5026">
        <v>8077</v>
      </c>
      <c r="B5026" t="s">
        <v>119</v>
      </c>
      <c r="C5026" t="s">
        <v>492</v>
      </c>
      <c r="D5026" t="s">
        <v>113</v>
      </c>
      <c r="E5026">
        <v>2015</v>
      </c>
      <c r="F5026" s="10">
        <v>42369</v>
      </c>
      <c r="G5026" t="s">
        <v>489</v>
      </c>
      <c r="H5026" t="s">
        <v>474</v>
      </c>
      <c r="I5026" t="s">
        <v>545</v>
      </c>
      <c r="J5026">
        <v>620238000</v>
      </c>
      <c r="K5026">
        <v>675252877.70528245</v>
      </c>
    </row>
    <row r="5027" spans="1:11" x14ac:dyDescent="0.25">
      <c r="A5027">
        <v>8077</v>
      </c>
      <c r="B5027" t="s">
        <v>119</v>
      </c>
      <c r="C5027" t="s">
        <v>492</v>
      </c>
      <c r="D5027" t="s">
        <v>458</v>
      </c>
      <c r="E5027">
        <v>2015</v>
      </c>
      <c r="F5027" s="10">
        <v>42369</v>
      </c>
      <c r="G5027" t="s">
        <v>489</v>
      </c>
      <c r="H5027" t="s">
        <v>474</v>
      </c>
      <c r="I5027" t="s">
        <v>545</v>
      </c>
      <c r="J5027">
        <v>1242865000</v>
      </c>
      <c r="K5027">
        <v>1353106658.8135135</v>
      </c>
    </row>
    <row r="5028" spans="1:11" x14ac:dyDescent="0.25">
      <c r="A5028">
        <v>8077</v>
      </c>
      <c r="B5028" t="s">
        <v>119</v>
      </c>
      <c r="C5028" t="s">
        <v>492</v>
      </c>
      <c r="D5028" t="s">
        <v>832</v>
      </c>
      <c r="E5028">
        <v>2015</v>
      </c>
      <c r="F5028" s="10">
        <v>42369</v>
      </c>
      <c r="G5028" t="s">
        <v>489</v>
      </c>
      <c r="H5028" t="s">
        <v>474</v>
      </c>
      <c r="I5028" t="s">
        <v>545</v>
      </c>
      <c r="J5028">
        <v>209959000</v>
      </c>
      <c r="K5028">
        <v>228582284.46197009</v>
      </c>
    </row>
    <row r="5029" spans="1:11" x14ac:dyDescent="0.25">
      <c r="A5029">
        <v>8077</v>
      </c>
      <c r="B5029" t="s">
        <v>119</v>
      </c>
      <c r="C5029" t="s">
        <v>493</v>
      </c>
      <c r="D5029" t="s">
        <v>823</v>
      </c>
      <c r="E5029">
        <v>2015</v>
      </c>
      <c r="F5029" s="10">
        <v>42369</v>
      </c>
      <c r="G5029" t="s">
        <v>489</v>
      </c>
      <c r="H5029" t="s">
        <v>474</v>
      </c>
      <c r="I5029" t="s">
        <v>545</v>
      </c>
      <c r="J5029">
        <v>1513977000</v>
      </c>
      <c r="K5029">
        <v>1648266191.4129906</v>
      </c>
    </row>
    <row r="5030" spans="1:11" x14ac:dyDescent="0.25">
      <c r="A5030">
        <v>8077</v>
      </c>
      <c r="B5030" t="s">
        <v>119</v>
      </c>
      <c r="C5030" t="s">
        <v>493</v>
      </c>
      <c r="D5030" t="s">
        <v>826</v>
      </c>
      <c r="E5030">
        <v>2015</v>
      </c>
      <c r="F5030" s="10">
        <v>42369</v>
      </c>
      <c r="G5030" t="s">
        <v>489</v>
      </c>
      <c r="H5030" t="s">
        <v>474</v>
      </c>
      <c r="I5030" t="s">
        <v>545</v>
      </c>
      <c r="J5030">
        <v>22666000</v>
      </c>
      <c r="K5030">
        <v>24676465.689086985</v>
      </c>
    </row>
    <row r="5031" spans="1:11" x14ac:dyDescent="0.25">
      <c r="A5031">
        <v>8077</v>
      </c>
      <c r="B5031" t="s">
        <v>119</v>
      </c>
      <c r="C5031" t="s">
        <v>493</v>
      </c>
      <c r="D5031" t="s">
        <v>825</v>
      </c>
      <c r="E5031">
        <v>2015</v>
      </c>
      <c r="F5031" s="10">
        <v>42369</v>
      </c>
      <c r="G5031" t="s">
        <v>489</v>
      </c>
      <c r="H5031" t="s">
        <v>474</v>
      </c>
      <c r="I5031" t="s">
        <v>545</v>
      </c>
      <c r="J5031">
        <v>413618000</v>
      </c>
      <c r="K5031">
        <v>450305761.28954291</v>
      </c>
    </row>
    <row r="5032" spans="1:11" x14ac:dyDescent="0.25">
      <c r="A5032">
        <v>8077</v>
      </c>
      <c r="B5032" t="s">
        <v>119</v>
      </c>
      <c r="C5032" t="s">
        <v>493</v>
      </c>
      <c r="D5032" t="s">
        <v>824</v>
      </c>
      <c r="E5032">
        <v>2015</v>
      </c>
      <c r="F5032" s="10">
        <v>42369</v>
      </c>
      <c r="G5032" t="s">
        <v>489</v>
      </c>
      <c r="H5032" t="s">
        <v>474</v>
      </c>
      <c r="I5032" t="s">
        <v>545</v>
      </c>
      <c r="J5032">
        <v>384570000</v>
      </c>
      <c r="K5032">
        <v>418681214.59684908</v>
      </c>
    </row>
    <row r="5033" spans="1:11" x14ac:dyDescent="0.25">
      <c r="A5033">
        <v>8104</v>
      </c>
      <c r="B5033" t="s">
        <v>120</v>
      </c>
      <c r="C5033" t="s">
        <v>492</v>
      </c>
      <c r="D5033" t="s">
        <v>894</v>
      </c>
      <c r="E5033">
        <v>2015</v>
      </c>
      <c r="F5033" s="10">
        <v>42369</v>
      </c>
      <c r="G5033" t="s">
        <v>489</v>
      </c>
      <c r="H5033" t="s">
        <v>474</v>
      </c>
      <c r="I5033" t="s">
        <v>545</v>
      </c>
      <c r="J5033">
        <v>2014000000</v>
      </c>
      <c r="K5033">
        <v>2192641043.7581038</v>
      </c>
    </row>
    <row r="5034" spans="1:11" x14ac:dyDescent="0.25">
      <c r="A5034">
        <v>8104</v>
      </c>
      <c r="B5034" t="s">
        <v>120</v>
      </c>
      <c r="C5034" t="s">
        <v>492</v>
      </c>
      <c r="D5034" t="s">
        <v>2093</v>
      </c>
      <c r="E5034">
        <v>2015</v>
      </c>
      <c r="F5034" s="10">
        <v>42369</v>
      </c>
      <c r="G5034" t="s">
        <v>489</v>
      </c>
      <c r="H5034" t="s">
        <v>474</v>
      </c>
      <c r="I5034" t="s">
        <v>545</v>
      </c>
      <c r="J5034">
        <v>2325000000</v>
      </c>
      <c r="K5034">
        <v>2531226626.9799366</v>
      </c>
    </row>
    <row r="5035" spans="1:11" x14ac:dyDescent="0.25">
      <c r="A5035">
        <v>8104</v>
      </c>
      <c r="B5035" t="s">
        <v>120</v>
      </c>
      <c r="C5035" t="s">
        <v>492</v>
      </c>
      <c r="D5035" t="s">
        <v>113</v>
      </c>
      <c r="E5035">
        <v>2015</v>
      </c>
      <c r="F5035" s="10">
        <v>42369</v>
      </c>
      <c r="G5035" t="s">
        <v>489</v>
      </c>
      <c r="H5035" t="s">
        <v>474</v>
      </c>
      <c r="I5035" t="s">
        <v>545</v>
      </c>
      <c r="J5035">
        <v>1365000000</v>
      </c>
      <c r="K5035">
        <v>1486074987.4527369</v>
      </c>
    </row>
    <row r="5036" spans="1:11" x14ac:dyDescent="0.25">
      <c r="A5036">
        <v>8104</v>
      </c>
      <c r="B5036" t="s">
        <v>120</v>
      </c>
      <c r="C5036" t="s">
        <v>492</v>
      </c>
      <c r="D5036" t="s">
        <v>619</v>
      </c>
      <c r="E5036">
        <v>2015</v>
      </c>
      <c r="F5036" s="10">
        <v>42369</v>
      </c>
      <c r="G5036" t="s">
        <v>489</v>
      </c>
      <c r="H5036" t="s">
        <v>474</v>
      </c>
      <c r="I5036" t="s">
        <v>545</v>
      </c>
      <c r="J5036">
        <v>830000000</v>
      </c>
      <c r="K5036">
        <v>903620688.34122455</v>
      </c>
    </row>
    <row r="5037" spans="1:11" x14ac:dyDescent="0.25">
      <c r="A5037">
        <v>8104</v>
      </c>
      <c r="B5037" t="s">
        <v>120</v>
      </c>
      <c r="C5037" t="s">
        <v>492</v>
      </c>
      <c r="D5037" t="s">
        <v>834</v>
      </c>
      <c r="E5037">
        <v>2015</v>
      </c>
      <c r="F5037" s="10">
        <v>42369</v>
      </c>
      <c r="G5037" t="s">
        <v>489</v>
      </c>
      <c r="H5037" t="s">
        <v>474</v>
      </c>
      <c r="I5037" t="s">
        <v>545</v>
      </c>
      <c r="J5037">
        <v>1368000000</v>
      </c>
      <c r="K5037">
        <v>1489341086.3262594</v>
      </c>
    </row>
    <row r="5038" spans="1:11" x14ac:dyDescent="0.25">
      <c r="A5038">
        <v>8104</v>
      </c>
      <c r="B5038" t="s">
        <v>120</v>
      </c>
      <c r="C5038" t="s">
        <v>493</v>
      </c>
      <c r="D5038" t="s">
        <v>885</v>
      </c>
      <c r="E5038">
        <v>2015</v>
      </c>
      <c r="F5038" s="10">
        <v>42369</v>
      </c>
      <c r="G5038" t="s">
        <v>489</v>
      </c>
      <c r="H5038" t="s">
        <v>474</v>
      </c>
      <c r="I5038" t="s">
        <v>545</v>
      </c>
      <c r="J5038">
        <v>2859000000</v>
      </c>
      <c r="K5038">
        <v>3112592226.4669414</v>
      </c>
    </row>
    <row r="5039" spans="1:11" x14ac:dyDescent="0.25">
      <c r="A5039">
        <v>8104</v>
      </c>
      <c r="B5039" t="s">
        <v>120</v>
      </c>
      <c r="C5039" t="s">
        <v>493</v>
      </c>
      <c r="D5039" t="s">
        <v>883</v>
      </c>
      <c r="E5039">
        <v>2015</v>
      </c>
      <c r="F5039" s="10">
        <v>42369</v>
      </c>
      <c r="G5039" t="s">
        <v>489</v>
      </c>
      <c r="H5039" t="s">
        <v>474</v>
      </c>
      <c r="I5039" t="s">
        <v>545</v>
      </c>
      <c r="J5039">
        <v>1877000000</v>
      </c>
      <c r="K5039">
        <v>2043489195.2005765</v>
      </c>
    </row>
    <row r="5040" spans="1:11" x14ac:dyDescent="0.25">
      <c r="A5040">
        <v>8104</v>
      </c>
      <c r="B5040" t="s">
        <v>120</v>
      </c>
      <c r="C5040" t="s">
        <v>493</v>
      </c>
      <c r="D5040" t="s">
        <v>886</v>
      </c>
      <c r="E5040">
        <v>2015</v>
      </c>
      <c r="F5040" s="10">
        <v>42369</v>
      </c>
      <c r="G5040" t="s">
        <v>489</v>
      </c>
      <c r="H5040" t="s">
        <v>474</v>
      </c>
      <c r="I5040" t="s">
        <v>545</v>
      </c>
      <c r="J5040">
        <v>1087000000</v>
      </c>
      <c r="K5040">
        <v>1183416491.8396521</v>
      </c>
    </row>
    <row r="5041" spans="1:11" x14ac:dyDescent="0.25">
      <c r="A5041">
        <v>8104</v>
      </c>
      <c r="B5041" t="s">
        <v>120</v>
      </c>
      <c r="C5041" t="s">
        <v>493</v>
      </c>
      <c r="D5041" t="s">
        <v>884</v>
      </c>
      <c r="E5041">
        <v>2015</v>
      </c>
      <c r="F5041" s="10">
        <v>42369</v>
      </c>
      <c r="G5041" t="s">
        <v>489</v>
      </c>
      <c r="H5041" t="s">
        <v>474</v>
      </c>
      <c r="I5041" t="s">
        <v>545</v>
      </c>
      <c r="J5041">
        <v>2096000000</v>
      </c>
      <c r="K5041">
        <v>2281914412.9677191</v>
      </c>
    </row>
    <row r="5042" spans="1:11" x14ac:dyDescent="0.25">
      <c r="A5042">
        <v>8104</v>
      </c>
      <c r="B5042" t="s">
        <v>120</v>
      </c>
      <c r="C5042" t="s">
        <v>493</v>
      </c>
      <c r="D5042" t="s">
        <v>887</v>
      </c>
      <c r="E5042">
        <v>2015</v>
      </c>
      <c r="F5042" s="10">
        <v>42369</v>
      </c>
      <c r="G5042" t="s">
        <v>489</v>
      </c>
      <c r="H5042" t="s">
        <v>474</v>
      </c>
      <c r="I5042" t="s">
        <v>545</v>
      </c>
      <c r="J5042">
        <v>-17000000</v>
      </c>
      <c r="K5042">
        <v>-18507893.616627492</v>
      </c>
    </row>
    <row r="5043" spans="1:11" x14ac:dyDescent="0.25">
      <c r="A5043">
        <v>1703</v>
      </c>
      <c r="B5043" t="s">
        <v>125</v>
      </c>
      <c r="C5043" t="s">
        <v>492</v>
      </c>
      <c r="D5043" t="s">
        <v>592</v>
      </c>
      <c r="E5043">
        <v>2016</v>
      </c>
      <c r="F5043" s="10">
        <v>42643</v>
      </c>
      <c r="G5043" t="s">
        <v>489</v>
      </c>
      <c r="H5043" t="s">
        <v>474</v>
      </c>
      <c r="I5043" t="s">
        <v>545</v>
      </c>
      <c r="J5043">
        <v>11959000000</v>
      </c>
      <c r="K5043">
        <v>13347440838.32509</v>
      </c>
    </row>
    <row r="5044" spans="1:11" x14ac:dyDescent="0.25">
      <c r="A5044">
        <v>1703</v>
      </c>
      <c r="B5044" t="s">
        <v>125</v>
      </c>
      <c r="C5044" t="s">
        <v>492</v>
      </c>
      <c r="D5044" t="s">
        <v>591</v>
      </c>
      <c r="E5044">
        <v>2016</v>
      </c>
      <c r="F5044" s="10">
        <v>42643</v>
      </c>
      <c r="G5044" t="s">
        <v>489</v>
      </c>
      <c r="H5044" t="s">
        <v>474</v>
      </c>
      <c r="I5044" t="s">
        <v>545</v>
      </c>
      <c r="J5044">
        <v>26746000000</v>
      </c>
      <c r="K5044">
        <v>29851212698.540253</v>
      </c>
    </row>
    <row r="5045" spans="1:11" x14ac:dyDescent="0.25">
      <c r="A5045">
        <v>1703</v>
      </c>
      <c r="B5045" t="s">
        <v>125</v>
      </c>
      <c r="C5045" t="s">
        <v>492</v>
      </c>
      <c r="D5045" t="s">
        <v>113</v>
      </c>
      <c r="E5045">
        <v>2016</v>
      </c>
      <c r="F5045" s="10">
        <v>42643</v>
      </c>
      <c r="G5045" t="s">
        <v>489</v>
      </c>
      <c r="H5045" t="s">
        <v>474</v>
      </c>
      <c r="I5045" t="s">
        <v>545</v>
      </c>
      <c r="J5045">
        <v>18579000000</v>
      </c>
      <c r="K5045">
        <v>20736023357.742443</v>
      </c>
    </row>
    <row r="5046" spans="1:11" x14ac:dyDescent="0.25">
      <c r="A5046">
        <v>1703</v>
      </c>
      <c r="B5046" t="s">
        <v>125</v>
      </c>
      <c r="C5046" t="s">
        <v>492</v>
      </c>
      <c r="D5046" t="s">
        <v>590</v>
      </c>
      <c r="E5046">
        <v>2016</v>
      </c>
      <c r="F5046" s="10">
        <v>42643</v>
      </c>
      <c r="G5046" t="s">
        <v>489</v>
      </c>
      <c r="H5046" t="s">
        <v>474</v>
      </c>
      <c r="I5046" t="s">
        <v>545</v>
      </c>
      <c r="J5046">
        <v>4584000000</v>
      </c>
      <c r="K5046">
        <v>5116202759.669054</v>
      </c>
    </row>
    <row r="5047" spans="1:11" x14ac:dyDescent="0.25">
      <c r="A5047">
        <v>1703</v>
      </c>
      <c r="B5047" t="s">
        <v>125</v>
      </c>
      <c r="C5047" t="s">
        <v>492</v>
      </c>
      <c r="D5047" t="s">
        <v>316</v>
      </c>
      <c r="E5047">
        <v>2016</v>
      </c>
      <c r="F5047" s="10">
        <v>42643</v>
      </c>
      <c r="G5047" t="s">
        <v>489</v>
      </c>
      <c r="H5047" t="s">
        <v>474</v>
      </c>
      <c r="I5047" t="s">
        <v>545</v>
      </c>
      <c r="J5047">
        <v>17776000000</v>
      </c>
      <c r="K5047">
        <v>19839794994.737587</v>
      </c>
    </row>
    <row r="5048" spans="1:11" x14ac:dyDescent="0.25">
      <c r="A5048">
        <v>1703</v>
      </c>
      <c r="B5048" t="s">
        <v>125</v>
      </c>
      <c r="C5048" t="s">
        <v>493</v>
      </c>
      <c r="D5048" t="s">
        <v>585</v>
      </c>
      <c r="E5048">
        <v>2016</v>
      </c>
      <c r="F5048" s="10">
        <v>42643</v>
      </c>
      <c r="G5048" t="s">
        <v>489</v>
      </c>
      <c r="H5048" t="s">
        <v>474</v>
      </c>
      <c r="I5048" t="s">
        <v>545</v>
      </c>
      <c r="J5048">
        <v>6156000000</v>
      </c>
      <c r="K5048">
        <v>6870712083.0110588</v>
      </c>
    </row>
    <row r="5049" spans="1:11" x14ac:dyDescent="0.25">
      <c r="A5049">
        <v>1703</v>
      </c>
      <c r="B5049" t="s">
        <v>125</v>
      </c>
      <c r="C5049" t="s">
        <v>493</v>
      </c>
      <c r="D5049" t="s">
        <v>586</v>
      </c>
      <c r="E5049">
        <v>2016</v>
      </c>
      <c r="F5049" s="10">
        <v>42643</v>
      </c>
      <c r="G5049" t="s">
        <v>489</v>
      </c>
      <c r="H5049" t="s">
        <v>474</v>
      </c>
      <c r="I5049" t="s">
        <v>545</v>
      </c>
      <c r="J5049">
        <v>10171000000</v>
      </c>
      <c r="K5049">
        <v>11351853898.035328</v>
      </c>
    </row>
    <row r="5050" spans="1:11" x14ac:dyDescent="0.25">
      <c r="A5050">
        <v>1703</v>
      </c>
      <c r="B5050" t="s">
        <v>125</v>
      </c>
      <c r="C5050" t="s">
        <v>493</v>
      </c>
      <c r="D5050" t="s">
        <v>579</v>
      </c>
      <c r="E5050">
        <v>2016</v>
      </c>
      <c r="F5050" s="10">
        <v>42643</v>
      </c>
      <c r="G5050" t="s">
        <v>489</v>
      </c>
      <c r="H5050" t="s">
        <v>474</v>
      </c>
      <c r="I5050" t="s">
        <v>545</v>
      </c>
      <c r="J5050">
        <v>11940000000</v>
      </c>
      <c r="K5050">
        <v>13326234936.834316</v>
      </c>
    </row>
    <row r="5051" spans="1:11" x14ac:dyDescent="0.25">
      <c r="A5051">
        <v>1703</v>
      </c>
      <c r="B5051" t="s">
        <v>125</v>
      </c>
      <c r="C5051" t="s">
        <v>493</v>
      </c>
      <c r="D5051" t="s">
        <v>581</v>
      </c>
      <c r="E5051">
        <v>2016</v>
      </c>
      <c r="F5051" s="10">
        <v>42643</v>
      </c>
      <c r="G5051" t="s">
        <v>489</v>
      </c>
      <c r="H5051" t="s">
        <v>474</v>
      </c>
      <c r="I5051" t="s">
        <v>545</v>
      </c>
      <c r="J5051">
        <v>978000000</v>
      </c>
      <c r="K5051">
        <v>1091545876.7356751</v>
      </c>
    </row>
    <row r="5052" spans="1:11" x14ac:dyDescent="0.25">
      <c r="A5052">
        <v>1703</v>
      </c>
      <c r="B5052" t="s">
        <v>125</v>
      </c>
      <c r="C5052" t="s">
        <v>493</v>
      </c>
      <c r="D5052" t="s">
        <v>580</v>
      </c>
      <c r="E5052">
        <v>2016</v>
      </c>
      <c r="F5052" s="10">
        <v>42643</v>
      </c>
      <c r="G5052" t="s">
        <v>489</v>
      </c>
      <c r="H5052" t="s">
        <v>474</v>
      </c>
      <c r="I5052" t="s">
        <v>545</v>
      </c>
      <c r="J5052">
        <v>13535000000</v>
      </c>
      <c r="K5052">
        <v>15106414561.980944</v>
      </c>
    </row>
    <row r="5053" spans="1:11" x14ac:dyDescent="0.25">
      <c r="A5053">
        <v>1703</v>
      </c>
      <c r="B5053" t="s">
        <v>125</v>
      </c>
      <c r="C5053" t="s">
        <v>493</v>
      </c>
      <c r="D5053" t="s">
        <v>583</v>
      </c>
      <c r="E5053">
        <v>2016</v>
      </c>
      <c r="F5053" s="10">
        <v>42643</v>
      </c>
      <c r="G5053" t="s">
        <v>489</v>
      </c>
      <c r="H5053" t="s">
        <v>474</v>
      </c>
      <c r="I5053" t="s">
        <v>545</v>
      </c>
      <c r="J5053">
        <v>7825000000</v>
      </c>
      <c r="K5053">
        <v>8733483113.9638634</v>
      </c>
    </row>
    <row r="5054" spans="1:11" x14ac:dyDescent="0.25">
      <c r="A5054">
        <v>1703</v>
      </c>
      <c r="B5054" t="s">
        <v>125</v>
      </c>
      <c r="C5054" t="s">
        <v>493</v>
      </c>
      <c r="D5054" t="s">
        <v>582</v>
      </c>
      <c r="E5054">
        <v>2016</v>
      </c>
      <c r="F5054" s="10">
        <v>42643</v>
      </c>
      <c r="G5054" t="s">
        <v>489</v>
      </c>
      <c r="H5054" t="s">
        <v>474</v>
      </c>
      <c r="I5054" t="s">
        <v>545</v>
      </c>
      <c r="J5054">
        <v>16470000000</v>
      </c>
      <c r="K5054">
        <v>18382168292.26643</v>
      </c>
    </row>
    <row r="5055" spans="1:11" x14ac:dyDescent="0.25">
      <c r="A5055">
        <v>1703</v>
      </c>
      <c r="B5055" t="s">
        <v>125</v>
      </c>
      <c r="C5055" t="s">
        <v>493</v>
      </c>
      <c r="D5055" t="s">
        <v>587</v>
      </c>
      <c r="E5055">
        <v>2016</v>
      </c>
      <c r="F5055" s="10">
        <v>42643</v>
      </c>
      <c r="G5055" t="s">
        <v>489</v>
      </c>
      <c r="H5055" t="s">
        <v>474</v>
      </c>
      <c r="I5055" t="s">
        <v>545</v>
      </c>
      <c r="J5055">
        <v>9038000000</v>
      </c>
      <c r="K5055">
        <v>10087312509.138069</v>
      </c>
    </row>
    <row r="5056" spans="1:11" x14ac:dyDescent="0.25">
      <c r="A5056">
        <v>1703</v>
      </c>
      <c r="B5056" t="s">
        <v>125</v>
      </c>
      <c r="C5056" t="s">
        <v>493</v>
      </c>
      <c r="D5056" t="s">
        <v>588</v>
      </c>
      <c r="E5056">
        <v>2016</v>
      </c>
      <c r="F5056" s="10">
        <v>42643</v>
      </c>
      <c r="G5056" t="s">
        <v>489</v>
      </c>
      <c r="H5056" t="s">
        <v>474</v>
      </c>
      <c r="I5056" t="s">
        <v>545</v>
      </c>
      <c r="J5056">
        <v>-2447000000</v>
      </c>
      <c r="K5056">
        <v>-2731096891.9961114</v>
      </c>
    </row>
    <row r="5057" spans="1:11" x14ac:dyDescent="0.25">
      <c r="A5057">
        <v>1703</v>
      </c>
      <c r="B5057" t="s">
        <v>125</v>
      </c>
      <c r="C5057" t="s">
        <v>493</v>
      </c>
      <c r="D5057" t="s">
        <v>584</v>
      </c>
      <c r="E5057">
        <v>2016</v>
      </c>
      <c r="F5057" s="10">
        <v>42643</v>
      </c>
      <c r="G5057" t="s">
        <v>489</v>
      </c>
      <c r="H5057" t="s">
        <v>474</v>
      </c>
      <c r="I5057" t="s">
        <v>545</v>
      </c>
      <c r="J5057">
        <v>5976000000</v>
      </c>
      <c r="K5057">
        <v>6669814068.887929</v>
      </c>
    </row>
    <row r="5058" spans="1:11" x14ac:dyDescent="0.25">
      <c r="A5058">
        <v>3557</v>
      </c>
      <c r="B5058" t="s">
        <v>122</v>
      </c>
      <c r="C5058" t="s">
        <v>492</v>
      </c>
      <c r="D5058" t="s">
        <v>113</v>
      </c>
      <c r="E5058">
        <v>2016</v>
      </c>
      <c r="F5058" s="10">
        <v>42643</v>
      </c>
      <c r="G5058" t="s">
        <v>489</v>
      </c>
      <c r="H5058" t="s">
        <v>474</v>
      </c>
      <c r="I5058" t="s">
        <v>545</v>
      </c>
      <c r="J5058">
        <v>3627270000</v>
      </c>
      <c r="K5058">
        <v>4048396331.602262</v>
      </c>
    </row>
    <row r="5059" spans="1:11" x14ac:dyDescent="0.25">
      <c r="A5059">
        <v>3557</v>
      </c>
      <c r="B5059" t="s">
        <v>122</v>
      </c>
      <c r="C5059" t="s">
        <v>492</v>
      </c>
      <c r="D5059" t="s">
        <v>595</v>
      </c>
      <c r="E5059">
        <v>2016</v>
      </c>
      <c r="F5059" s="10">
        <v>42643</v>
      </c>
      <c r="G5059" t="s">
        <v>489</v>
      </c>
      <c r="H5059" t="s">
        <v>474</v>
      </c>
      <c r="I5059" t="s">
        <v>545</v>
      </c>
      <c r="J5059">
        <v>439176000</v>
      </c>
      <c r="K5059">
        <v>490164368.05855507</v>
      </c>
    </row>
    <row r="5060" spans="1:11" x14ac:dyDescent="0.25">
      <c r="A5060">
        <v>3557</v>
      </c>
      <c r="B5060" t="s">
        <v>122</v>
      </c>
      <c r="C5060" t="s">
        <v>493</v>
      </c>
      <c r="D5060" t="s">
        <v>563</v>
      </c>
      <c r="E5060">
        <v>2016</v>
      </c>
      <c r="F5060" s="10">
        <v>42643</v>
      </c>
      <c r="G5060" t="s">
        <v>489</v>
      </c>
      <c r="H5060" t="s">
        <v>474</v>
      </c>
      <c r="I5060" t="s">
        <v>545</v>
      </c>
      <c r="J5060">
        <v>-1571954000</v>
      </c>
      <c r="K5060">
        <v>-1754457982.7383962</v>
      </c>
    </row>
    <row r="5061" spans="1:11" x14ac:dyDescent="0.25">
      <c r="A5061">
        <v>3557</v>
      </c>
      <c r="B5061" t="s">
        <v>122</v>
      </c>
      <c r="C5061" t="s">
        <v>493</v>
      </c>
      <c r="D5061" t="s">
        <v>559</v>
      </c>
      <c r="E5061">
        <v>2016</v>
      </c>
      <c r="F5061" s="10">
        <v>42643</v>
      </c>
      <c r="G5061" t="s">
        <v>489</v>
      </c>
      <c r="H5061" t="s">
        <v>474</v>
      </c>
      <c r="I5061" t="s">
        <v>545</v>
      </c>
      <c r="J5061">
        <v>1746554000</v>
      </c>
      <c r="K5061">
        <v>1949329056.4378326</v>
      </c>
    </row>
    <row r="5062" spans="1:11" x14ac:dyDescent="0.25">
      <c r="A5062">
        <v>3557</v>
      </c>
      <c r="B5062" t="s">
        <v>122</v>
      </c>
      <c r="C5062" t="s">
        <v>493</v>
      </c>
      <c r="D5062" t="s">
        <v>561</v>
      </c>
      <c r="E5062">
        <v>2016</v>
      </c>
      <c r="F5062" s="10">
        <v>42643</v>
      </c>
      <c r="G5062" t="s">
        <v>489</v>
      </c>
      <c r="H5062" t="s">
        <v>474</v>
      </c>
      <c r="I5062" t="s">
        <v>545</v>
      </c>
      <c r="J5062">
        <v>2472216000</v>
      </c>
      <c r="K5062">
        <v>2759240471.574605</v>
      </c>
    </row>
    <row r="5063" spans="1:11" x14ac:dyDescent="0.25">
      <c r="A5063">
        <v>3557</v>
      </c>
      <c r="B5063" t="s">
        <v>122</v>
      </c>
      <c r="C5063" t="s">
        <v>493</v>
      </c>
      <c r="D5063" t="s">
        <v>560</v>
      </c>
      <c r="E5063">
        <v>2016</v>
      </c>
      <c r="F5063" s="10">
        <v>42643</v>
      </c>
      <c r="G5063" t="s">
        <v>489</v>
      </c>
      <c r="H5063" t="s">
        <v>474</v>
      </c>
      <c r="I5063" t="s">
        <v>545</v>
      </c>
      <c r="J5063">
        <v>103079000</v>
      </c>
      <c r="K5063">
        <v>115046479.98776755</v>
      </c>
    </row>
    <row r="5064" spans="1:11" x14ac:dyDescent="0.25">
      <c r="A5064">
        <v>3557</v>
      </c>
      <c r="B5064" t="s">
        <v>122</v>
      </c>
      <c r="C5064" t="s">
        <v>493</v>
      </c>
      <c r="D5064" t="s">
        <v>3628</v>
      </c>
      <c r="E5064">
        <v>2016</v>
      </c>
      <c r="F5064" s="10">
        <v>42643</v>
      </c>
      <c r="G5064" t="s">
        <v>489</v>
      </c>
      <c r="H5064" t="s">
        <v>474</v>
      </c>
      <c r="I5064" t="s">
        <v>545</v>
      </c>
      <c r="J5064">
        <v>643235000</v>
      </c>
      <c r="K5064">
        <v>717914633.96939874</v>
      </c>
    </row>
    <row r="5065" spans="1:11" x14ac:dyDescent="0.25">
      <c r="A5065">
        <v>3557</v>
      </c>
      <c r="B5065" t="s">
        <v>122</v>
      </c>
      <c r="C5065" t="s">
        <v>493</v>
      </c>
      <c r="D5065" t="s">
        <v>2109</v>
      </c>
      <c r="E5065">
        <v>2016</v>
      </c>
      <c r="F5065" s="10">
        <v>42643</v>
      </c>
      <c r="G5065" t="s">
        <v>489</v>
      </c>
      <c r="H5065" t="s">
        <v>474</v>
      </c>
      <c r="I5065" t="s">
        <v>545</v>
      </c>
      <c r="J5065">
        <v>645317000</v>
      </c>
      <c r="K5065">
        <v>720238354.33275628</v>
      </c>
    </row>
    <row r="5066" spans="1:11" x14ac:dyDescent="0.25">
      <c r="A5066">
        <v>1908</v>
      </c>
      <c r="B5066" t="s">
        <v>117</v>
      </c>
      <c r="C5066" t="s">
        <v>493</v>
      </c>
      <c r="D5066" t="s">
        <v>563</v>
      </c>
      <c r="E5066">
        <v>2016</v>
      </c>
      <c r="F5066" s="10">
        <v>42735</v>
      </c>
      <c r="G5066" t="s">
        <v>489</v>
      </c>
      <c r="H5066" t="s">
        <v>474</v>
      </c>
      <c r="I5066" t="s">
        <v>545</v>
      </c>
      <c r="J5066">
        <v>0</v>
      </c>
      <c r="K5066">
        <v>0</v>
      </c>
    </row>
    <row r="5067" spans="1:11" x14ac:dyDescent="0.25">
      <c r="A5067">
        <v>1908</v>
      </c>
      <c r="B5067" t="s">
        <v>117</v>
      </c>
      <c r="C5067" t="s">
        <v>493</v>
      </c>
      <c r="D5067" t="s">
        <v>724</v>
      </c>
      <c r="E5067">
        <v>2016</v>
      </c>
      <c r="F5067" s="10">
        <v>42735</v>
      </c>
      <c r="G5067" t="s">
        <v>489</v>
      </c>
      <c r="H5067" t="s">
        <v>474</v>
      </c>
      <c r="I5067" t="s">
        <v>545</v>
      </c>
      <c r="J5067">
        <v>774200000</v>
      </c>
      <c r="K5067">
        <v>816083872.59309542</v>
      </c>
    </row>
    <row r="5068" spans="1:11" x14ac:dyDescent="0.25">
      <c r="A5068">
        <v>1908</v>
      </c>
      <c r="B5068" t="s">
        <v>117</v>
      </c>
      <c r="C5068" t="s">
        <v>493</v>
      </c>
      <c r="D5068" t="s">
        <v>456</v>
      </c>
      <c r="E5068">
        <v>2016</v>
      </c>
      <c r="F5068" s="10">
        <v>42735</v>
      </c>
      <c r="G5068" t="s">
        <v>489</v>
      </c>
      <c r="H5068" t="s">
        <v>474</v>
      </c>
      <c r="I5068" t="s">
        <v>545</v>
      </c>
      <c r="J5068">
        <v>265900000</v>
      </c>
      <c r="K5068">
        <v>280285070.68264544</v>
      </c>
    </row>
    <row r="5069" spans="1:11" x14ac:dyDescent="0.25">
      <c r="A5069">
        <v>3393</v>
      </c>
      <c r="B5069" t="s">
        <v>121</v>
      </c>
      <c r="C5069" t="s">
        <v>493</v>
      </c>
      <c r="D5069" t="s">
        <v>768</v>
      </c>
      <c r="E5069">
        <v>2016</v>
      </c>
      <c r="F5069" s="10">
        <v>42735</v>
      </c>
      <c r="G5069" t="s">
        <v>489</v>
      </c>
      <c r="H5069" t="s">
        <v>474</v>
      </c>
      <c r="I5069" t="s">
        <v>545</v>
      </c>
      <c r="J5069">
        <v>1111982000</v>
      </c>
      <c r="K5069">
        <v>1172139727.220118</v>
      </c>
    </row>
    <row r="5070" spans="1:11" x14ac:dyDescent="0.25">
      <c r="A5070">
        <v>3393</v>
      </c>
      <c r="B5070" t="s">
        <v>121</v>
      </c>
      <c r="C5070" t="s">
        <v>493</v>
      </c>
      <c r="D5070" t="s">
        <v>770</v>
      </c>
      <c r="E5070">
        <v>2016</v>
      </c>
      <c r="F5070" s="10">
        <v>42735</v>
      </c>
      <c r="G5070" t="s">
        <v>489</v>
      </c>
      <c r="H5070" t="s">
        <v>474</v>
      </c>
      <c r="I5070" t="s">
        <v>545</v>
      </c>
      <c r="J5070">
        <v>602734000</v>
      </c>
      <c r="K5070">
        <v>635341638.93506432</v>
      </c>
    </row>
    <row r="5071" spans="1:11" x14ac:dyDescent="0.25">
      <c r="A5071">
        <v>3393</v>
      </c>
      <c r="B5071" t="s">
        <v>121</v>
      </c>
      <c r="C5071" t="s">
        <v>493</v>
      </c>
      <c r="D5071" t="s">
        <v>767</v>
      </c>
      <c r="E5071">
        <v>2016</v>
      </c>
      <c r="F5071" s="10">
        <v>42735</v>
      </c>
      <c r="G5071" t="s">
        <v>489</v>
      </c>
      <c r="H5071" t="s">
        <v>474</v>
      </c>
      <c r="I5071" t="s">
        <v>545</v>
      </c>
      <c r="J5071">
        <v>207368000</v>
      </c>
      <c r="K5071">
        <v>218586515.74772024</v>
      </c>
    </row>
    <row r="5072" spans="1:11" x14ac:dyDescent="0.25">
      <c r="A5072">
        <v>3393</v>
      </c>
      <c r="B5072" t="s">
        <v>121</v>
      </c>
      <c r="C5072" t="s">
        <v>493</v>
      </c>
      <c r="D5072" t="s">
        <v>769</v>
      </c>
      <c r="E5072">
        <v>2016</v>
      </c>
      <c r="F5072" s="10">
        <v>42735</v>
      </c>
      <c r="G5072" t="s">
        <v>489</v>
      </c>
      <c r="H5072" t="s">
        <v>474</v>
      </c>
      <c r="I5072" t="s">
        <v>545</v>
      </c>
      <c r="J5072">
        <v>138987000</v>
      </c>
      <c r="K5072">
        <v>146506134.3323386</v>
      </c>
    </row>
    <row r="5073" spans="1:11" x14ac:dyDescent="0.25">
      <c r="A5073">
        <v>3393</v>
      </c>
      <c r="B5073" t="s">
        <v>121</v>
      </c>
      <c r="C5073" t="s">
        <v>493</v>
      </c>
      <c r="D5073" t="s">
        <v>772</v>
      </c>
      <c r="E5073">
        <v>2016</v>
      </c>
      <c r="F5073" s="10">
        <v>42735</v>
      </c>
      <c r="G5073" t="s">
        <v>489</v>
      </c>
      <c r="H5073" t="s">
        <v>474</v>
      </c>
      <c r="I5073" t="s">
        <v>545</v>
      </c>
      <c r="J5073">
        <v>2976000</v>
      </c>
      <c r="K5073">
        <v>3137000.2645789874</v>
      </c>
    </row>
    <row r="5074" spans="1:11" x14ac:dyDescent="0.25">
      <c r="A5074">
        <v>3393</v>
      </c>
      <c r="B5074" t="s">
        <v>121</v>
      </c>
      <c r="C5074" t="s">
        <v>493</v>
      </c>
      <c r="D5074" t="s">
        <v>773</v>
      </c>
      <c r="E5074">
        <v>2016</v>
      </c>
      <c r="F5074" s="10">
        <v>42735</v>
      </c>
      <c r="G5074" t="s">
        <v>489</v>
      </c>
      <c r="H5074" t="s">
        <v>474</v>
      </c>
      <c r="I5074" t="s">
        <v>545</v>
      </c>
      <c r="J5074">
        <v>-185640000</v>
      </c>
      <c r="K5074">
        <v>-195683040.69772959</v>
      </c>
    </row>
    <row r="5075" spans="1:11" x14ac:dyDescent="0.25">
      <c r="A5075">
        <v>3393</v>
      </c>
      <c r="B5075" t="s">
        <v>121</v>
      </c>
      <c r="C5075" t="s">
        <v>493</v>
      </c>
      <c r="D5075" t="s">
        <v>771</v>
      </c>
      <c r="E5075">
        <v>2016</v>
      </c>
      <c r="F5075" s="10">
        <v>42735</v>
      </c>
      <c r="G5075" t="s">
        <v>489</v>
      </c>
      <c r="H5075" t="s">
        <v>474</v>
      </c>
      <c r="I5075" t="s">
        <v>545</v>
      </c>
      <c r="J5075">
        <v>92218000</v>
      </c>
      <c r="K5075">
        <v>97206952.419000357</v>
      </c>
    </row>
    <row r="5076" spans="1:11" x14ac:dyDescent="0.25">
      <c r="A5076">
        <v>8077</v>
      </c>
      <c r="B5076" t="s">
        <v>119</v>
      </c>
      <c r="C5076" t="s">
        <v>492</v>
      </c>
      <c r="D5076" t="s">
        <v>105</v>
      </c>
      <c r="E5076">
        <v>2016</v>
      </c>
      <c r="F5076" s="10">
        <v>42735</v>
      </c>
      <c r="G5076" t="s">
        <v>489</v>
      </c>
      <c r="H5076" t="s">
        <v>474</v>
      </c>
      <c r="I5076" t="s">
        <v>545</v>
      </c>
      <c r="J5076">
        <v>262601000</v>
      </c>
      <c r="K5076">
        <v>276807596.26300627</v>
      </c>
    </row>
    <row r="5077" spans="1:11" x14ac:dyDescent="0.25">
      <c r="A5077">
        <v>8077</v>
      </c>
      <c r="B5077" t="s">
        <v>119</v>
      </c>
      <c r="C5077" t="s">
        <v>492</v>
      </c>
      <c r="D5077" t="s">
        <v>113</v>
      </c>
      <c r="E5077">
        <v>2016</v>
      </c>
      <c r="F5077" s="10">
        <v>42735</v>
      </c>
      <c r="G5077" t="s">
        <v>489</v>
      </c>
      <c r="H5077" t="s">
        <v>474</v>
      </c>
      <c r="I5077" t="s">
        <v>545</v>
      </c>
      <c r="J5077">
        <v>552538000</v>
      </c>
      <c r="K5077">
        <v>582430057.85952437</v>
      </c>
    </row>
    <row r="5078" spans="1:11" x14ac:dyDescent="0.25">
      <c r="A5078">
        <v>8077</v>
      </c>
      <c r="B5078" t="s">
        <v>119</v>
      </c>
      <c r="C5078" t="s">
        <v>492</v>
      </c>
      <c r="D5078" t="s">
        <v>458</v>
      </c>
      <c r="E5078">
        <v>2016</v>
      </c>
      <c r="F5078" s="10">
        <v>42735</v>
      </c>
      <c r="G5078" t="s">
        <v>489</v>
      </c>
      <c r="H5078" t="s">
        <v>474</v>
      </c>
      <c r="I5078" t="s">
        <v>545</v>
      </c>
      <c r="J5078">
        <v>1149734000</v>
      </c>
      <c r="K5078">
        <v>1211934093.4796565</v>
      </c>
    </row>
    <row r="5079" spans="1:11" x14ac:dyDescent="0.25">
      <c r="A5079">
        <v>8077</v>
      </c>
      <c r="B5079" t="s">
        <v>119</v>
      </c>
      <c r="C5079" t="s">
        <v>492</v>
      </c>
      <c r="D5079" t="s">
        <v>832</v>
      </c>
      <c r="E5079">
        <v>2016</v>
      </c>
      <c r="F5079" s="10">
        <v>42735</v>
      </c>
      <c r="G5079" t="s">
        <v>489</v>
      </c>
      <c r="H5079" t="s">
        <v>474</v>
      </c>
      <c r="I5079" t="s">
        <v>545</v>
      </c>
      <c r="J5079">
        <v>200779000</v>
      </c>
      <c r="K5079">
        <v>211641053.80440339</v>
      </c>
    </row>
    <row r="5080" spans="1:11" x14ac:dyDescent="0.25">
      <c r="A5080">
        <v>8077</v>
      </c>
      <c r="B5080" t="s">
        <v>119</v>
      </c>
      <c r="C5080" t="s">
        <v>493</v>
      </c>
      <c r="D5080" t="s">
        <v>823</v>
      </c>
      <c r="E5080">
        <v>2016</v>
      </c>
      <c r="F5080" s="10">
        <v>42735</v>
      </c>
      <c r="G5080" t="s">
        <v>489</v>
      </c>
      <c r="H5080" t="s">
        <v>474</v>
      </c>
      <c r="I5080" t="s">
        <v>545</v>
      </c>
      <c r="J5080">
        <v>1428491000</v>
      </c>
      <c r="K5080">
        <v>1505771722.092978</v>
      </c>
    </row>
    <row r="5081" spans="1:11" x14ac:dyDescent="0.25">
      <c r="A5081">
        <v>8077</v>
      </c>
      <c r="B5081" t="s">
        <v>119</v>
      </c>
      <c r="C5081" t="s">
        <v>493</v>
      </c>
      <c r="D5081" t="s">
        <v>826</v>
      </c>
      <c r="E5081">
        <v>2016</v>
      </c>
      <c r="F5081" s="10">
        <v>42735</v>
      </c>
      <c r="G5081" t="s">
        <v>489</v>
      </c>
      <c r="H5081" t="s">
        <v>474</v>
      </c>
      <c r="I5081" t="s">
        <v>545</v>
      </c>
      <c r="J5081">
        <v>-40154000</v>
      </c>
      <c r="K5081">
        <v>-42326313.381688394</v>
      </c>
    </row>
    <row r="5082" spans="1:11" x14ac:dyDescent="0.25">
      <c r="A5082">
        <v>8077</v>
      </c>
      <c r="B5082" t="s">
        <v>119</v>
      </c>
      <c r="C5082" t="s">
        <v>493</v>
      </c>
      <c r="D5082" t="s">
        <v>825</v>
      </c>
      <c r="E5082">
        <v>2016</v>
      </c>
      <c r="F5082" s="10">
        <v>42735</v>
      </c>
      <c r="G5082" t="s">
        <v>489</v>
      </c>
      <c r="H5082" t="s">
        <v>474</v>
      </c>
      <c r="I5082" t="s">
        <v>545</v>
      </c>
      <c r="J5082">
        <v>416521000</v>
      </c>
      <c r="K5082">
        <v>439054599.19445711</v>
      </c>
    </row>
    <row r="5083" spans="1:11" x14ac:dyDescent="0.25">
      <c r="A5083">
        <v>8077</v>
      </c>
      <c r="B5083" t="s">
        <v>119</v>
      </c>
      <c r="C5083" t="s">
        <v>493</v>
      </c>
      <c r="D5083" t="s">
        <v>824</v>
      </c>
      <c r="E5083">
        <v>2016</v>
      </c>
      <c r="F5083" s="10">
        <v>42735</v>
      </c>
      <c r="G5083" t="s">
        <v>489</v>
      </c>
      <c r="H5083" t="s">
        <v>474</v>
      </c>
      <c r="I5083" t="s">
        <v>545</v>
      </c>
      <c r="J5083">
        <v>360794000</v>
      </c>
      <c r="K5083">
        <v>380312793.50084382</v>
      </c>
    </row>
    <row r="5084" spans="1:11" x14ac:dyDescent="0.25">
      <c r="A5084">
        <v>8086</v>
      </c>
      <c r="B5084" t="s">
        <v>127</v>
      </c>
      <c r="C5084" t="s">
        <v>492</v>
      </c>
      <c r="D5084" t="s">
        <v>2012</v>
      </c>
      <c r="E5084">
        <v>2016</v>
      </c>
      <c r="F5084" s="10">
        <v>42735</v>
      </c>
      <c r="G5084" t="s">
        <v>489</v>
      </c>
      <c r="H5084" t="s">
        <v>474</v>
      </c>
      <c r="I5084" t="s">
        <v>545</v>
      </c>
      <c r="J5084">
        <v>359556000</v>
      </c>
      <c r="K5084">
        <v>379007818.2563718</v>
      </c>
    </row>
    <row r="5085" spans="1:11" x14ac:dyDescent="0.25">
      <c r="A5085">
        <v>8086</v>
      </c>
      <c r="B5085" t="s">
        <v>127</v>
      </c>
      <c r="C5085" t="s">
        <v>492</v>
      </c>
      <c r="D5085" t="s">
        <v>2013</v>
      </c>
      <c r="E5085">
        <v>2016</v>
      </c>
      <c r="F5085" s="10">
        <v>42735</v>
      </c>
      <c r="G5085" t="s">
        <v>489</v>
      </c>
      <c r="H5085" t="s">
        <v>474</v>
      </c>
      <c r="I5085" t="s">
        <v>545</v>
      </c>
      <c r="J5085">
        <v>187821000</v>
      </c>
      <c r="K5085">
        <v>197982031.81904906</v>
      </c>
    </row>
    <row r="5086" spans="1:11" x14ac:dyDescent="0.25">
      <c r="A5086">
        <v>8086</v>
      </c>
      <c r="B5086" t="s">
        <v>127</v>
      </c>
      <c r="C5086" t="s">
        <v>492</v>
      </c>
      <c r="D5086" t="s">
        <v>2011</v>
      </c>
      <c r="E5086">
        <v>2016</v>
      </c>
      <c r="F5086" s="10">
        <v>42735</v>
      </c>
      <c r="G5086" t="s">
        <v>489</v>
      </c>
      <c r="H5086" t="s">
        <v>474</v>
      </c>
      <c r="I5086" t="s">
        <v>545</v>
      </c>
      <c r="J5086">
        <v>743981000</v>
      </c>
      <c r="K5086">
        <v>784230038.25327277</v>
      </c>
    </row>
    <row r="5087" spans="1:11" x14ac:dyDescent="0.25">
      <c r="A5087">
        <v>8086</v>
      </c>
      <c r="B5087" t="s">
        <v>127</v>
      </c>
      <c r="C5087" t="s">
        <v>492</v>
      </c>
      <c r="D5087" t="s">
        <v>643</v>
      </c>
      <c r="E5087">
        <v>2016</v>
      </c>
      <c r="F5087" s="10">
        <v>42735</v>
      </c>
      <c r="G5087" t="s">
        <v>489</v>
      </c>
      <c r="H5087" t="s">
        <v>474</v>
      </c>
      <c r="I5087" t="s">
        <v>545</v>
      </c>
      <c r="J5087">
        <v>35732000</v>
      </c>
      <c r="K5087">
        <v>37665085.165973246</v>
      </c>
    </row>
    <row r="5088" spans="1:11" x14ac:dyDescent="0.25">
      <c r="A5088">
        <v>8086</v>
      </c>
      <c r="B5088" t="s">
        <v>127</v>
      </c>
      <c r="C5088" t="s">
        <v>493</v>
      </c>
      <c r="D5088" t="s">
        <v>2014</v>
      </c>
      <c r="E5088">
        <v>2016</v>
      </c>
      <c r="F5088" s="10">
        <v>42735</v>
      </c>
      <c r="G5088" t="s">
        <v>489</v>
      </c>
      <c r="H5088" t="s">
        <v>474</v>
      </c>
      <c r="I5088" t="s">
        <v>545</v>
      </c>
      <c r="J5088">
        <v>1117470000</v>
      </c>
      <c r="K5088">
        <v>1177924625.557487</v>
      </c>
    </row>
    <row r="5089" spans="1:11" x14ac:dyDescent="0.25">
      <c r="A5089">
        <v>8086</v>
      </c>
      <c r="B5089" t="s">
        <v>127</v>
      </c>
      <c r="C5089" t="s">
        <v>493</v>
      </c>
      <c r="D5089" t="s">
        <v>2015</v>
      </c>
      <c r="E5089">
        <v>2016</v>
      </c>
      <c r="F5089" s="10">
        <v>42735</v>
      </c>
      <c r="G5089" t="s">
        <v>489</v>
      </c>
      <c r="H5089" t="s">
        <v>474</v>
      </c>
      <c r="I5089" t="s">
        <v>545</v>
      </c>
      <c r="J5089">
        <v>307308000</v>
      </c>
      <c r="K5089">
        <v>323933224.90162617</v>
      </c>
    </row>
    <row r="5090" spans="1:11" x14ac:dyDescent="0.25">
      <c r="A5090">
        <v>8104</v>
      </c>
      <c r="B5090" t="s">
        <v>120</v>
      </c>
      <c r="C5090" t="s">
        <v>492</v>
      </c>
      <c r="D5090" t="s">
        <v>894</v>
      </c>
      <c r="E5090">
        <v>2016</v>
      </c>
      <c r="F5090" s="10">
        <v>42735</v>
      </c>
      <c r="G5090" t="s">
        <v>489</v>
      </c>
      <c r="H5090" t="s">
        <v>474</v>
      </c>
      <c r="I5090" t="s">
        <v>545</v>
      </c>
      <c r="J5090">
        <v>2039000000</v>
      </c>
      <c r="K5090">
        <v>2149308985.039165</v>
      </c>
    </row>
    <row r="5091" spans="1:11" x14ac:dyDescent="0.25">
      <c r="A5091">
        <v>8104</v>
      </c>
      <c r="B5091" t="s">
        <v>120</v>
      </c>
      <c r="C5091" t="s">
        <v>492</v>
      </c>
      <c r="D5091" t="s">
        <v>2093</v>
      </c>
      <c r="E5091">
        <v>2016</v>
      </c>
      <c r="F5091" s="10">
        <v>42735</v>
      </c>
      <c r="G5091" t="s">
        <v>489</v>
      </c>
      <c r="H5091" t="s">
        <v>474</v>
      </c>
      <c r="I5091" t="s">
        <v>545</v>
      </c>
      <c r="J5091">
        <v>2254000000</v>
      </c>
      <c r="K5091">
        <v>2375940388.5621767</v>
      </c>
    </row>
    <row r="5092" spans="1:11" x14ac:dyDescent="0.25">
      <c r="A5092">
        <v>8104</v>
      </c>
      <c r="B5092" t="s">
        <v>120</v>
      </c>
      <c r="C5092" t="s">
        <v>492</v>
      </c>
      <c r="D5092" t="s">
        <v>113</v>
      </c>
      <c r="E5092">
        <v>2016</v>
      </c>
      <c r="F5092" s="10">
        <v>42735</v>
      </c>
      <c r="G5092" t="s">
        <v>489</v>
      </c>
      <c r="H5092" t="s">
        <v>474</v>
      </c>
      <c r="I5092" t="s">
        <v>545</v>
      </c>
      <c r="J5092">
        <v>1292000000</v>
      </c>
      <c r="K5092">
        <v>1361896620.2406087</v>
      </c>
    </row>
    <row r="5093" spans="1:11" x14ac:dyDescent="0.25">
      <c r="A5093">
        <v>8104</v>
      </c>
      <c r="B5093" t="s">
        <v>120</v>
      </c>
      <c r="C5093" t="s">
        <v>492</v>
      </c>
      <c r="D5093" t="s">
        <v>619</v>
      </c>
      <c r="E5093">
        <v>2016</v>
      </c>
      <c r="F5093" s="10">
        <v>42735</v>
      </c>
      <c r="G5093" t="s">
        <v>489</v>
      </c>
      <c r="H5093" t="s">
        <v>474</v>
      </c>
      <c r="I5093" t="s">
        <v>545</v>
      </c>
      <c r="J5093">
        <v>788000000</v>
      </c>
      <c r="K5093">
        <v>830630446.40061903</v>
      </c>
    </row>
    <row r="5094" spans="1:11" x14ac:dyDescent="0.25">
      <c r="A5094">
        <v>8104</v>
      </c>
      <c r="B5094" t="s">
        <v>120</v>
      </c>
      <c r="C5094" t="s">
        <v>492</v>
      </c>
      <c r="D5094" t="s">
        <v>834</v>
      </c>
      <c r="E5094">
        <v>2016</v>
      </c>
      <c r="F5094" s="10">
        <v>42735</v>
      </c>
      <c r="G5094" t="s">
        <v>489</v>
      </c>
      <c r="H5094" t="s">
        <v>474</v>
      </c>
      <c r="I5094" t="s">
        <v>545</v>
      </c>
      <c r="J5094">
        <v>1326000000</v>
      </c>
      <c r="K5094">
        <v>1397736004.9837828</v>
      </c>
    </row>
    <row r="5095" spans="1:11" x14ac:dyDescent="0.25">
      <c r="A5095">
        <v>8104</v>
      </c>
      <c r="B5095" t="s">
        <v>120</v>
      </c>
      <c r="C5095" t="s">
        <v>493</v>
      </c>
      <c r="D5095" t="s">
        <v>885</v>
      </c>
      <c r="E5095">
        <v>2016</v>
      </c>
      <c r="F5095" s="10">
        <v>42735</v>
      </c>
      <c r="G5095" t="s">
        <v>489</v>
      </c>
      <c r="H5095" t="s">
        <v>474</v>
      </c>
      <c r="I5095" t="s">
        <v>545</v>
      </c>
      <c r="J5095">
        <v>2710000000</v>
      </c>
      <c r="K5095">
        <v>2856609783.941215</v>
      </c>
    </row>
    <row r="5096" spans="1:11" x14ac:dyDescent="0.25">
      <c r="A5096">
        <v>8104</v>
      </c>
      <c r="B5096" t="s">
        <v>120</v>
      </c>
      <c r="C5096" t="s">
        <v>493</v>
      </c>
      <c r="D5096" t="s">
        <v>883</v>
      </c>
      <c r="E5096">
        <v>2016</v>
      </c>
      <c r="F5096" s="10">
        <v>42735</v>
      </c>
      <c r="G5096" t="s">
        <v>489</v>
      </c>
      <c r="H5096" t="s">
        <v>474</v>
      </c>
      <c r="I5096" t="s">
        <v>545</v>
      </c>
      <c r="J5096">
        <v>1799000000</v>
      </c>
      <c r="K5096">
        <v>1896325092.7344081</v>
      </c>
    </row>
    <row r="5097" spans="1:11" x14ac:dyDescent="0.25">
      <c r="A5097">
        <v>8104</v>
      </c>
      <c r="B5097" t="s">
        <v>120</v>
      </c>
      <c r="C5097" t="s">
        <v>493</v>
      </c>
      <c r="D5097" t="s">
        <v>886</v>
      </c>
      <c r="E5097">
        <v>2016</v>
      </c>
      <c r="F5097" s="10">
        <v>42735</v>
      </c>
      <c r="G5097" t="s">
        <v>489</v>
      </c>
      <c r="H5097" t="s">
        <v>474</v>
      </c>
      <c r="I5097" t="s">
        <v>545</v>
      </c>
      <c r="J5097">
        <v>1057000000</v>
      </c>
      <c r="K5097">
        <v>1114183225.6922009</v>
      </c>
    </row>
    <row r="5098" spans="1:11" x14ac:dyDescent="0.25">
      <c r="A5098">
        <v>8104</v>
      </c>
      <c r="B5098" t="s">
        <v>120</v>
      </c>
      <c r="C5098" t="s">
        <v>493</v>
      </c>
      <c r="D5098" t="s">
        <v>884</v>
      </c>
      <c r="E5098">
        <v>2016</v>
      </c>
      <c r="F5098" s="10">
        <v>42735</v>
      </c>
      <c r="G5098" t="s">
        <v>489</v>
      </c>
      <c r="H5098" t="s">
        <v>474</v>
      </c>
      <c r="I5098" t="s">
        <v>545</v>
      </c>
      <c r="J5098">
        <v>2152000000</v>
      </c>
      <c r="K5098">
        <v>2268422234.332655</v>
      </c>
    </row>
    <row r="5099" spans="1:11" x14ac:dyDescent="0.25">
      <c r="A5099">
        <v>8104</v>
      </c>
      <c r="B5099" t="s">
        <v>120</v>
      </c>
      <c r="C5099" t="s">
        <v>493</v>
      </c>
      <c r="D5099" t="s">
        <v>887</v>
      </c>
      <c r="E5099">
        <v>2016</v>
      </c>
      <c r="F5099" s="10">
        <v>42735</v>
      </c>
      <c r="G5099" t="s">
        <v>489</v>
      </c>
      <c r="H5099" t="s">
        <v>474</v>
      </c>
      <c r="I5099" t="s">
        <v>545</v>
      </c>
      <c r="J5099">
        <v>-19000000</v>
      </c>
      <c r="K5099">
        <v>-20027891.4741266</v>
      </c>
    </row>
    <row r="5100" spans="1:11" x14ac:dyDescent="0.25">
      <c r="A5100">
        <v>1703</v>
      </c>
      <c r="B5100" t="s">
        <v>125</v>
      </c>
      <c r="C5100" t="s">
        <v>492</v>
      </c>
      <c r="D5100" t="s">
        <v>592</v>
      </c>
      <c r="E5100">
        <v>2017</v>
      </c>
      <c r="F5100" s="10">
        <v>43008</v>
      </c>
      <c r="G5100" t="s">
        <v>489</v>
      </c>
      <c r="H5100" t="s">
        <v>474</v>
      </c>
      <c r="I5100" t="s">
        <v>545</v>
      </c>
      <c r="J5100">
        <v>13088000000</v>
      </c>
      <c r="K5100">
        <v>15451691622.581099</v>
      </c>
    </row>
    <row r="5101" spans="1:11" x14ac:dyDescent="0.25">
      <c r="A5101">
        <v>1703</v>
      </c>
      <c r="B5101" t="s">
        <v>125</v>
      </c>
      <c r="C5101" t="s">
        <v>492</v>
      </c>
      <c r="D5101" t="s">
        <v>591</v>
      </c>
      <c r="E5101">
        <v>2017</v>
      </c>
      <c r="F5101" s="10">
        <v>43008</v>
      </c>
      <c r="G5101" t="s">
        <v>489</v>
      </c>
      <c r="H5101" t="s">
        <v>474</v>
      </c>
      <c r="I5101" t="s">
        <v>545</v>
      </c>
      <c r="J5101">
        <v>27479000000</v>
      </c>
      <c r="K5101">
        <v>32441704927.942085</v>
      </c>
    </row>
    <row r="5102" spans="1:11" x14ac:dyDescent="0.25">
      <c r="A5102">
        <v>1703</v>
      </c>
      <c r="B5102" t="s">
        <v>125</v>
      </c>
      <c r="C5102" t="s">
        <v>492</v>
      </c>
      <c r="D5102" t="s">
        <v>113</v>
      </c>
      <c r="E5102">
        <v>2017</v>
      </c>
      <c r="F5102" s="10">
        <v>43008</v>
      </c>
      <c r="G5102" t="s">
        <v>489</v>
      </c>
      <c r="H5102" t="s">
        <v>474</v>
      </c>
      <c r="I5102" t="s">
        <v>545</v>
      </c>
      <c r="J5102">
        <v>19876000000</v>
      </c>
      <c r="K5102">
        <v>23465603811.92099</v>
      </c>
    </row>
    <row r="5103" spans="1:11" x14ac:dyDescent="0.25">
      <c r="A5103">
        <v>1703</v>
      </c>
      <c r="B5103" t="s">
        <v>125</v>
      </c>
      <c r="C5103" t="s">
        <v>492</v>
      </c>
      <c r="D5103" t="s">
        <v>590</v>
      </c>
      <c r="E5103">
        <v>2017</v>
      </c>
      <c r="F5103" s="10">
        <v>43008</v>
      </c>
      <c r="G5103" t="s">
        <v>489</v>
      </c>
      <c r="H5103" t="s">
        <v>474</v>
      </c>
      <c r="I5103" t="s">
        <v>545</v>
      </c>
      <c r="J5103">
        <v>4673000000</v>
      </c>
      <c r="K5103">
        <v>5516943379.6089144</v>
      </c>
    </row>
    <row r="5104" spans="1:11" x14ac:dyDescent="0.25">
      <c r="A5104">
        <v>1703</v>
      </c>
      <c r="B5104" t="s">
        <v>125</v>
      </c>
      <c r="C5104" t="s">
        <v>492</v>
      </c>
      <c r="D5104" t="s">
        <v>316</v>
      </c>
      <c r="E5104">
        <v>2017</v>
      </c>
      <c r="F5104" s="10">
        <v>43008</v>
      </c>
      <c r="G5104" t="s">
        <v>489</v>
      </c>
      <c r="H5104" t="s">
        <v>474</v>
      </c>
      <c r="I5104" t="s">
        <v>545</v>
      </c>
      <c r="J5104">
        <v>17934000000</v>
      </c>
      <c r="K5104">
        <v>21172878786.626637</v>
      </c>
    </row>
    <row r="5105" spans="1:11" x14ac:dyDescent="0.25">
      <c r="A5105">
        <v>1703</v>
      </c>
      <c r="B5105" t="s">
        <v>125</v>
      </c>
      <c r="C5105" t="s">
        <v>493</v>
      </c>
      <c r="D5105" t="s">
        <v>585</v>
      </c>
      <c r="E5105">
        <v>2017</v>
      </c>
      <c r="F5105" s="10">
        <v>43008</v>
      </c>
      <c r="G5105" t="s">
        <v>489</v>
      </c>
      <c r="H5105" t="s">
        <v>474</v>
      </c>
      <c r="I5105" t="s">
        <v>545</v>
      </c>
      <c r="J5105">
        <v>6522000000</v>
      </c>
      <c r="K5105">
        <v>7699872613.2697067</v>
      </c>
    </row>
    <row r="5106" spans="1:11" x14ac:dyDescent="0.25">
      <c r="A5106">
        <v>1703</v>
      </c>
      <c r="B5106" t="s">
        <v>125</v>
      </c>
      <c r="C5106" t="s">
        <v>493</v>
      </c>
      <c r="D5106" t="s">
        <v>586</v>
      </c>
      <c r="E5106">
        <v>2017</v>
      </c>
      <c r="F5106" s="10">
        <v>43008</v>
      </c>
      <c r="G5106" t="s">
        <v>489</v>
      </c>
      <c r="H5106" t="s">
        <v>474</v>
      </c>
      <c r="I5106" t="s">
        <v>545</v>
      </c>
      <c r="J5106">
        <v>11378000000</v>
      </c>
      <c r="K5106">
        <v>13432865776.415628</v>
      </c>
    </row>
    <row r="5107" spans="1:11" x14ac:dyDescent="0.25">
      <c r="A5107">
        <v>1703</v>
      </c>
      <c r="B5107" t="s">
        <v>125</v>
      </c>
      <c r="C5107" t="s">
        <v>493</v>
      </c>
      <c r="D5107" t="s">
        <v>579</v>
      </c>
      <c r="E5107">
        <v>2017</v>
      </c>
      <c r="F5107" s="10">
        <v>43008</v>
      </c>
      <c r="G5107" t="s">
        <v>489</v>
      </c>
      <c r="H5107" t="s">
        <v>474</v>
      </c>
      <c r="I5107" t="s">
        <v>545</v>
      </c>
      <c r="J5107">
        <v>12277000000</v>
      </c>
      <c r="K5107">
        <v>14494225095.540049</v>
      </c>
    </row>
    <row r="5108" spans="1:11" x14ac:dyDescent="0.25">
      <c r="A5108">
        <v>1703</v>
      </c>
      <c r="B5108" t="s">
        <v>125</v>
      </c>
      <c r="C5108" t="s">
        <v>493</v>
      </c>
      <c r="D5108" t="s">
        <v>581</v>
      </c>
      <c r="E5108">
        <v>2017</v>
      </c>
      <c r="F5108" s="10">
        <v>43008</v>
      </c>
      <c r="G5108" t="s">
        <v>489</v>
      </c>
      <c r="H5108" t="s">
        <v>474</v>
      </c>
      <c r="I5108" t="s">
        <v>545</v>
      </c>
      <c r="J5108">
        <v>921000000</v>
      </c>
      <c r="K5108">
        <v>1087332517.1452622</v>
      </c>
    </row>
    <row r="5109" spans="1:11" x14ac:dyDescent="0.25">
      <c r="A5109">
        <v>1703</v>
      </c>
      <c r="B5109" t="s">
        <v>125</v>
      </c>
      <c r="C5109" t="s">
        <v>493</v>
      </c>
      <c r="D5109" t="s">
        <v>580</v>
      </c>
      <c r="E5109">
        <v>2017</v>
      </c>
      <c r="F5109" s="10">
        <v>43008</v>
      </c>
      <c r="G5109" t="s">
        <v>489</v>
      </c>
      <c r="H5109" t="s">
        <v>474</v>
      </c>
      <c r="I5109" t="s">
        <v>545</v>
      </c>
      <c r="J5109">
        <v>13790000000</v>
      </c>
      <c r="K5109">
        <v>16280472759.427977</v>
      </c>
    </row>
    <row r="5110" spans="1:11" x14ac:dyDescent="0.25">
      <c r="A5110">
        <v>1703</v>
      </c>
      <c r="B5110" t="s">
        <v>125</v>
      </c>
      <c r="C5110" t="s">
        <v>493</v>
      </c>
      <c r="D5110" t="s">
        <v>583</v>
      </c>
      <c r="E5110">
        <v>2017</v>
      </c>
      <c r="F5110" s="10">
        <v>43008</v>
      </c>
      <c r="G5110" t="s">
        <v>489</v>
      </c>
      <c r="H5110" t="s">
        <v>474</v>
      </c>
      <c r="I5110" t="s">
        <v>545</v>
      </c>
      <c r="J5110">
        <v>8099000000</v>
      </c>
      <c r="K5110">
        <v>9561678671.4000854</v>
      </c>
    </row>
    <row r="5111" spans="1:11" x14ac:dyDescent="0.25">
      <c r="A5111">
        <v>1703</v>
      </c>
      <c r="B5111" t="s">
        <v>125</v>
      </c>
      <c r="C5111" t="s">
        <v>493</v>
      </c>
      <c r="D5111" t="s">
        <v>582</v>
      </c>
      <c r="E5111">
        <v>2017</v>
      </c>
      <c r="F5111" s="10">
        <v>43008</v>
      </c>
      <c r="G5111" t="s">
        <v>489</v>
      </c>
      <c r="H5111" t="s">
        <v>474</v>
      </c>
      <c r="I5111" t="s">
        <v>545</v>
      </c>
      <c r="J5111">
        <v>15466000000</v>
      </c>
      <c r="K5111">
        <v>18259158208.652145</v>
      </c>
    </row>
    <row r="5112" spans="1:11" x14ac:dyDescent="0.25">
      <c r="A5112">
        <v>1703</v>
      </c>
      <c r="B5112" t="s">
        <v>125</v>
      </c>
      <c r="C5112" t="s">
        <v>493</v>
      </c>
      <c r="D5112" t="s">
        <v>587</v>
      </c>
      <c r="E5112">
        <v>2017</v>
      </c>
      <c r="F5112" s="10">
        <v>43008</v>
      </c>
      <c r="G5112" t="s">
        <v>489</v>
      </c>
      <c r="H5112" t="s">
        <v>474</v>
      </c>
      <c r="I5112" t="s">
        <v>545</v>
      </c>
      <c r="J5112">
        <v>8876000000</v>
      </c>
      <c r="K5112">
        <v>10479004801.499834</v>
      </c>
    </row>
    <row r="5113" spans="1:11" x14ac:dyDescent="0.25">
      <c r="A5113">
        <v>1703</v>
      </c>
      <c r="B5113" t="s">
        <v>125</v>
      </c>
      <c r="C5113" t="s">
        <v>493</v>
      </c>
      <c r="D5113" t="s">
        <v>588</v>
      </c>
      <c r="E5113">
        <v>2017</v>
      </c>
      <c r="F5113" s="10">
        <v>43008</v>
      </c>
      <c r="G5113" t="s">
        <v>489</v>
      </c>
      <c r="H5113" t="s">
        <v>474</v>
      </c>
      <c r="I5113" t="s">
        <v>545</v>
      </c>
      <c r="J5113">
        <v>-2202000000</v>
      </c>
      <c r="K5113">
        <v>-2599681001.9043078</v>
      </c>
    </row>
    <row r="5114" spans="1:11" x14ac:dyDescent="0.25">
      <c r="A5114">
        <v>1703</v>
      </c>
      <c r="B5114" t="s">
        <v>125</v>
      </c>
      <c r="C5114" t="s">
        <v>493</v>
      </c>
      <c r="D5114" t="s">
        <v>584</v>
      </c>
      <c r="E5114">
        <v>2017</v>
      </c>
      <c r="F5114" s="10">
        <v>43008</v>
      </c>
      <c r="G5114" t="s">
        <v>489</v>
      </c>
      <c r="H5114" t="s">
        <v>474</v>
      </c>
      <c r="I5114" t="s">
        <v>545</v>
      </c>
      <c r="J5114">
        <v>7922000000</v>
      </c>
      <c r="K5114">
        <v>9352712487.3233089</v>
      </c>
    </row>
    <row r="5115" spans="1:11" x14ac:dyDescent="0.25">
      <c r="A5115">
        <v>3557</v>
      </c>
      <c r="B5115" t="s">
        <v>122</v>
      </c>
      <c r="C5115" t="s">
        <v>492</v>
      </c>
      <c r="D5115" t="s">
        <v>113</v>
      </c>
      <c r="E5115">
        <v>2017</v>
      </c>
      <c r="F5115" s="10">
        <v>43008</v>
      </c>
      <c r="G5115" t="s">
        <v>489</v>
      </c>
      <c r="H5115" t="s">
        <v>474</v>
      </c>
      <c r="I5115" t="s">
        <v>545</v>
      </c>
      <c r="J5115">
        <v>3780974000</v>
      </c>
      <c r="K5115">
        <v>4463817564.257102</v>
      </c>
    </row>
    <row r="5116" spans="1:11" x14ac:dyDescent="0.25">
      <c r="A5116">
        <v>3557</v>
      </c>
      <c r="B5116" t="s">
        <v>122</v>
      </c>
      <c r="C5116" t="s">
        <v>492</v>
      </c>
      <c r="D5116" t="s">
        <v>595</v>
      </c>
      <c r="E5116">
        <v>2017</v>
      </c>
      <c r="F5116" s="10">
        <v>43008</v>
      </c>
      <c r="G5116" t="s">
        <v>489</v>
      </c>
      <c r="H5116" t="s">
        <v>474</v>
      </c>
      <c r="I5116" t="s">
        <v>545</v>
      </c>
      <c r="J5116">
        <v>228542000</v>
      </c>
      <c r="K5116">
        <v>269816664.63997018</v>
      </c>
    </row>
    <row r="5117" spans="1:11" x14ac:dyDescent="0.25">
      <c r="A5117">
        <v>3557</v>
      </c>
      <c r="B5117" t="s">
        <v>122</v>
      </c>
      <c r="C5117" t="s">
        <v>493</v>
      </c>
      <c r="D5117" t="s">
        <v>559</v>
      </c>
      <c r="E5117">
        <v>2017</v>
      </c>
      <c r="F5117" s="10">
        <v>43008</v>
      </c>
      <c r="G5117" t="s">
        <v>489</v>
      </c>
      <c r="H5117" t="s">
        <v>474</v>
      </c>
      <c r="I5117" t="s">
        <v>545</v>
      </c>
      <c r="J5117">
        <v>922188680</v>
      </c>
      <c r="K5117">
        <v>1088735872.6463265</v>
      </c>
    </row>
    <row r="5118" spans="1:11" x14ac:dyDescent="0.25">
      <c r="A5118">
        <v>3557</v>
      </c>
      <c r="B5118" t="s">
        <v>122</v>
      </c>
      <c r="C5118" t="s">
        <v>493</v>
      </c>
      <c r="D5118" t="s">
        <v>561</v>
      </c>
      <c r="E5118">
        <v>2017</v>
      </c>
      <c r="F5118" s="10">
        <v>43008</v>
      </c>
      <c r="G5118" t="s">
        <v>489</v>
      </c>
      <c r="H5118" t="s">
        <v>474</v>
      </c>
      <c r="I5118" t="s">
        <v>545</v>
      </c>
      <c r="J5118">
        <v>2165138640</v>
      </c>
      <c r="K5118">
        <v>2556162483.6044188</v>
      </c>
    </row>
    <row r="5119" spans="1:11" x14ac:dyDescent="0.25">
      <c r="A5119">
        <v>3557</v>
      </c>
      <c r="B5119" t="s">
        <v>122</v>
      </c>
      <c r="C5119" t="s">
        <v>493</v>
      </c>
      <c r="D5119" t="s">
        <v>560</v>
      </c>
      <c r="E5119">
        <v>2017</v>
      </c>
      <c r="F5119" s="10">
        <v>43008</v>
      </c>
      <c r="G5119" t="s">
        <v>489</v>
      </c>
      <c r="H5119" t="s">
        <v>474</v>
      </c>
      <c r="I5119" t="s">
        <v>545</v>
      </c>
      <c r="J5119">
        <v>120285480</v>
      </c>
      <c r="K5119">
        <v>142009026.86691216</v>
      </c>
    </row>
    <row r="5120" spans="1:11" x14ac:dyDescent="0.25">
      <c r="A5120">
        <v>3557</v>
      </c>
      <c r="B5120" t="s">
        <v>122</v>
      </c>
      <c r="C5120" t="s">
        <v>493</v>
      </c>
      <c r="D5120" t="s">
        <v>2109</v>
      </c>
      <c r="E5120">
        <v>2017</v>
      </c>
      <c r="F5120" s="10">
        <v>43008</v>
      </c>
      <c r="G5120" t="s">
        <v>489</v>
      </c>
      <c r="H5120" t="s">
        <v>474</v>
      </c>
      <c r="I5120" t="s">
        <v>545</v>
      </c>
      <c r="J5120">
        <v>801903200</v>
      </c>
      <c r="K5120">
        <v>946726845.77941442</v>
      </c>
    </row>
    <row r="5121" spans="1:11" x14ac:dyDescent="0.25">
      <c r="A5121">
        <v>1908</v>
      </c>
      <c r="B5121" t="s">
        <v>117</v>
      </c>
      <c r="C5121" t="s">
        <v>493</v>
      </c>
      <c r="D5121" t="s">
        <v>563</v>
      </c>
      <c r="E5121">
        <v>2017</v>
      </c>
      <c r="F5121" s="10">
        <v>43100</v>
      </c>
      <c r="G5121" t="s">
        <v>489</v>
      </c>
      <c r="H5121" t="s">
        <v>474</v>
      </c>
      <c r="I5121" t="s">
        <v>545</v>
      </c>
      <c r="J5121">
        <v>0</v>
      </c>
      <c r="K5121">
        <v>0</v>
      </c>
    </row>
    <row r="5122" spans="1:11" x14ac:dyDescent="0.25">
      <c r="A5122">
        <v>1908</v>
      </c>
      <c r="B5122" t="s">
        <v>117</v>
      </c>
      <c r="C5122" t="s">
        <v>493</v>
      </c>
      <c r="D5122" t="s">
        <v>724</v>
      </c>
      <c r="E5122">
        <v>2017</v>
      </c>
      <c r="F5122" s="10">
        <v>43100</v>
      </c>
      <c r="G5122" t="s">
        <v>489</v>
      </c>
      <c r="H5122" t="s">
        <v>474</v>
      </c>
      <c r="I5122" t="s">
        <v>545</v>
      </c>
      <c r="J5122">
        <v>938300000</v>
      </c>
      <c r="K5122">
        <v>1125302823.1512797</v>
      </c>
    </row>
    <row r="5123" spans="1:11" x14ac:dyDescent="0.25">
      <c r="A5123">
        <v>1908</v>
      </c>
      <c r="B5123" t="s">
        <v>117</v>
      </c>
      <c r="C5123" t="s">
        <v>493</v>
      </c>
      <c r="D5123" t="s">
        <v>456</v>
      </c>
      <c r="E5123">
        <v>2017</v>
      </c>
      <c r="F5123" s="10">
        <v>43100</v>
      </c>
      <c r="G5123" t="s">
        <v>489</v>
      </c>
      <c r="H5123" t="s">
        <v>474</v>
      </c>
      <c r="I5123" t="s">
        <v>545</v>
      </c>
      <c r="J5123">
        <v>270900000</v>
      </c>
      <c r="K5123">
        <v>324890264.08577389</v>
      </c>
    </row>
    <row r="5124" spans="1:11" x14ac:dyDescent="0.25">
      <c r="A5124">
        <v>3393</v>
      </c>
      <c r="B5124" t="s">
        <v>121</v>
      </c>
      <c r="C5124" t="s">
        <v>493</v>
      </c>
      <c r="D5124" t="s">
        <v>768</v>
      </c>
      <c r="E5124">
        <v>2017</v>
      </c>
      <c r="F5124" s="10">
        <v>43100</v>
      </c>
      <c r="G5124" t="s">
        <v>489</v>
      </c>
      <c r="H5124" t="s">
        <v>474</v>
      </c>
      <c r="I5124" t="s">
        <v>545</v>
      </c>
      <c r="J5124">
        <v>1049395000</v>
      </c>
      <c r="K5124">
        <v>1258539013.2162817</v>
      </c>
    </row>
    <row r="5125" spans="1:11" x14ac:dyDescent="0.25">
      <c r="A5125">
        <v>3393</v>
      </c>
      <c r="B5125" t="s">
        <v>121</v>
      </c>
      <c r="C5125" t="s">
        <v>493</v>
      </c>
      <c r="D5125" t="s">
        <v>770</v>
      </c>
      <c r="E5125">
        <v>2017</v>
      </c>
      <c r="F5125" s="10">
        <v>43100</v>
      </c>
      <c r="G5125" t="s">
        <v>489</v>
      </c>
      <c r="H5125" t="s">
        <v>474</v>
      </c>
      <c r="I5125" t="s">
        <v>545</v>
      </c>
      <c r="J5125">
        <v>556583000</v>
      </c>
      <c r="K5125">
        <v>667509774.29181361</v>
      </c>
    </row>
    <row r="5126" spans="1:11" x14ac:dyDescent="0.25">
      <c r="A5126">
        <v>3393</v>
      </c>
      <c r="B5126" t="s">
        <v>121</v>
      </c>
      <c r="C5126" t="s">
        <v>493</v>
      </c>
      <c r="D5126" t="s">
        <v>767</v>
      </c>
      <c r="E5126">
        <v>2017</v>
      </c>
      <c r="F5126" s="10">
        <v>43100</v>
      </c>
      <c r="G5126" t="s">
        <v>489</v>
      </c>
      <c r="H5126" t="s">
        <v>474</v>
      </c>
      <c r="I5126" t="s">
        <v>545</v>
      </c>
      <c r="J5126">
        <v>135070000</v>
      </c>
      <c r="K5126">
        <v>161989398.1914562</v>
      </c>
    </row>
    <row r="5127" spans="1:11" x14ac:dyDescent="0.25">
      <c r="A5127">
        <v>3393</v>
      </c>
      <c r="B5127" t="s">
        <v>121</v>
      </c>
      <c r="C5127" t="s">
        <v>493</v>
      </c>
      <c r="D5127" t="s">
        <v>769</v>
      </c>
      <c r="E5127">
        <v>2017</v>
      </c>
      <c r="F5127" s="10">
        <v>43100</v>
      </c>
      <c r="G5127" t="s">
        <v>489</v>
      </c>
      <c r="H5127" t="s">
        <v>474</v>
      </c>
      <c r="I5127" t="s">
        <v>545</v>
      </c>
      <c r="J5127">
        <v>132529000</v>
      </c>
      <c r="K5127">
        <v>158941977.8849152</v>
      </c>
    </row>
    <row r="5128" spans="1:11" x14ac:dyDescent="0.25">
      <c r="A5128">
        <v>3393</v>
      </c>
      <c r="B5128" t="s">
        <v>121</v>
      </c>
      <c r="C5128" t="s">
        <v>493</v>
      </c>
      <c r="D5128" t="s">
        <v>772</v>
      </c>
      <c r="E5128">
        <v>2017</v>
      </c>
      <c r="F5128" s="10">
        <v>43100</v>
      </c>
      <c r="G5128" t="s">
        <v>489</v>
      </c>
      <c r="H5128" t="s">
        <v>474</v>
      </c>
      <c r="I5128" t="s">
        <v>545</v>
      </c>
      <c r="J5128">
        <v>225000</v>
      </c>
      <c r="K5128">
        <v>269842.41203137365</v>
      </c>
    </row>
    <row r="5129" spans="1:11" x14ac:dyDescent="0.25">
      <c r="A5129">
        <v>3393</v>
      </c>
      <c r="B5129" t="s">
        <v>121</v>
      </c>
      <c r="C5129" t="s">
        <v>493</v>
      </c>
      <c r="D5129" t="s">
        <v>773</v>
      </c>
      <c r="E5129">
        <v>2017</v>
      </c>
      <c r="F5129" s="10">
        <v>43100</v>
      </c>
      <c r="G5129" t="s">
        <v>489</v>
      </c>
      <c r="H5129" t="s">
        <v>474</v>
      </c>
      <c r="I5129" t="s">
        <v>545</v>
      </c>
      <c r="J5129">
        <v>42217000</v>
      </c>
      <c r="K5129">
        <v>50630831.5943489</v>
      </c>
    </row>
    <row r="5130" spans="1:11" x14ac:dyDescent="0.25">
      <c r="A5130">
        <v>3393</v>
      </c>
      <c r="B5130" t="s">
        <v>121</v>
      </c>
      <c r="C5130" t="s">
        <v>493</v>
      </c>
      <c r="D5130" t="s">
        <v>771</v>
      </c>
      <c r="E5130">
        <v>2017</v>
      </c>
      <c r="F5130" s="10">
        <v>43100</v>
      </c>
      <c r="G5130" t="s">
        <v>489</v>
      </c>
      <c r="H5130" t="s">
        <v>474</v>
      </c>
      <c r="I5130" t="s">
        <v>545</v>
      </c>
      <c r="J5130">
        <v>83635000</v>
      </c>
      <c r="K5130">
        <v>100303422.80108416</v>
      </c>
    </row>
    <row r="5131" spans="1:11" x14ac:dyDescent="0.25">
      <c r="A5131">
        <v>8077</v>
      </c>
      <c r="B5131" t="s">
        <v>119</v>
      </c>
      <c r="C5131" t="s">
        <v>493</v>
      </c>
      <c r="D5131" t="s">
        <v>823</v>
      </c>
      <c r="E5131">
        <v>2017</v>
      </c>
      <c r="F5131" s="10">
        <v>43100</v>
      </c>
      <c r="G5131" t="s">
        <v>489</v>
      </c>
      <c r="H5131" t="s">
        <v>474</v>
      </c>
      <c r="I5131" t="s">
        <v>545</v>
      </c>
      <c r="J5131">
        <v>1444392000</v>
      </c>
      <c r="K5131">
        <v>1732258760.8836439</v>
      </c>
    </row>
    <row r="5132" spans="1:11" x14ac:dyDescent="0.25">
      <c r="A5132">
        <v>8077</v>
      </c>
      <c r="B5132" t="s">
        <v>119</v>
      </c>
      <c r="C5132" t="s">
        <v>493</v>
      </c>
      <c r="D5132" t="s">
        <v>826</v>
      </c>
      <c r="E5132">
        <v>2017</v>
      </c>
      <c r="F5132" s="10">
        <v>43100</v>
      </c>
      <c r="G5132" t="s">
        <v>489</v>
      </c>
      <c r="H5132" t="s">
        <v>474</v>
      </c>
      <c r="I5132" t="s">
        <v>545</v>
      </c>
      <c r="J5132">
        <v>0</v>
      </c>
      <c r="K5132">
        <v>0</v>
      </c>
    </row>
    <row r="5133" spans="1:11" x14ac:dyDescent="0.25">
      <c r="A5133">
        <v>8077</v>
      </c>
      <c r="B5133" t="s">
        <v>119</v>
      </c>
      <c r="C5133" t="s">
        <v>493</v>
      </c>
      <c r="D5133" t="s">
        <v>825</v>
      </c>
      <c r="E5133">
        <v>2017</v>
      </c>
      <c r="F5133" s="10">
        <v>43100</v>
      </c>
      <c r="G5133" t="s">
        <v>489</v>
      </c>
      <c r="H5133" t="s">
        <v>474</v>
      </c>
      <c r="I5133" t="s">
        <v>545</v>
      </c>
      <c r="J5133">
        <v>421717000</v>
      </c>
      <c r="K5133">
        <v>505765033.22059917</v>
      </c>
    </row>
    <row r="5134" spans="1:11" x14ac:dyDescent="0.25">
      <c r="A5134">
        <v>8077</v>
      </c>
      <c r="B5134" t="s">
        <v>119</v>
      </c>
      <c r="C5134" t="s">
        <v>493</v>
      </c>
      <c r="D5134" t="s">
        <v>824</v>
      </c>
      <c r="E5134">
        <v>2017</v>
      </c>
      <c r="F5134" s="10">
        <v>43100</v>
      </c>
      <c r="G5134" t="s">
        <v>489</v>
      </c>
      <c r="H5134" t="s">
        <v>474</v>
      </c>
      <c r="I5134" t="s">
        <v>545</v>
      </c>
      <c r="J5134">
        <v>338849000</v>
      </c>
      <c r="K5134">
        <v>406381473.21963972</v>
      </c>
    </row>
    <row r="5135" spans="1:11" x14ac:dyDescent="0.25">
      <c r="A5135">
        <v>8086</v>
      </c>
      <c r="B5135" t="s">
        <v>127</v>
      </c>
      <c r="C5135" t="s">
        <v>492</v>
      </c>
      <c r="D5135" t="s">
        <v>2012</v>
      </c>
      <c r="E5135">
        <v>2017</v>
      </c>
      <c r="F5135" s="10">
        <v>43100</v>
      </c>
      <c r="G5135" t="s">
        <v>489</v>
      </c>
      <c r="H5135" t="s">
        <v>474</v>
      </c>
      <c r="I5135" t="s">
        <v>545</v>
      </c>
      <c r="J5135">
        <v>414368000</v>
      </c>
      <c r="K5135">
        <v>496951380.39384997</v>
      </c>
    </row>
    <row r="5136" spans="1:11" x14ac:dyDescent="0.25">
      <c r="A5136">
        <v>8086</v>
      </c>
      <c r="B5136" t="s">
        <v>127</v>
      </c>
      <c r="C5136" t="s">
        <v>492</v>
      </c>
      <c r="D5136" t="s">
        <v>2013</v>
      </c>
      <c r="E5136">
        <v>2017</v>
      </c>
      <c r="F5136" s="10">
        <v>43100</v>
      </c>
      <c r="G5136" t="s">
        <v>489</v>
      </c>
      <c r="H5136" t="s">
        <v>474</v>
      </c>
      <c r="I5136" t="s">
        <v>545</v>
      </c>
      <c r="J5136">
        <v>194398000</v>
      </c>
      <c r="K5136">
        <v>233141445.39588881</v>
      </c>
    </row>
    <row r="5137" spans="1:11" x14ac:dyDescent="0.25">
      <c r="A5137">
        <v>8086</v>
      </c>
      <c r="B5137" t="s">
        <v>127</v>
      </c>
      <c r="C5137" t="s">
        <v>492</v>
      </c>
      <c r="D5137" t="s">
        <v>2011</v>
      </c>
      <c r="E5137">
        <v>2017</v>
      </c>
      <c r="F5137" s="10">
        <v>43100</v>
      </c>
      <c r="G5137" t="s">
        <v>489</v>
      </c>
      <c r="H5137" t="s">
        <v>474</v>
      </c>
      <c r="I5137" t="s">
        <v>545</v>
      </c>
      <c r="J5137">
        <v>749626000</v>
      </c>
      <c r="K5137">
        <v>899026168.71746898</v>
      </c>
    </row>
    <row r="5138" spans="1:11" x14ac:dyDescent="0.25">
      <c r="A5138">
        <v>8086</v>
      </c>
      <c r="B5138" t="s">
        <v>127</v>
      </c>
      <c r="C5138" t="s">
        <v>492</v>
      </c>
      <c r="D5138" t="s">
        <v>643</v>
      </c>
      <c r="E5138">
        <v>2017</v>
      </c>
      <c r="F5138" s="10">
        <v>43100</v>
      </c>
      <c r="G5138" t="s">
        <v>489</v>
      </c>
      <c r="H5138" t="s">
        <v>474</v>
      </c>
      <c r="I5138" t="s">
        <v>545</v>
      </c>
      <c r="J5138">
        <v>66386000</v>
      </c>
      <c r="K5138">
        <v>79616703.84495455</v>
      </c>
    </row>
    <row r="5139" spans="1:11" x14ac:dyDescent="0.25">
      <c r="A5139">
        <v>8086</v>
      </c>
      <c r="B5139" t="s">
        <v>127</v>
      </c>
      <c r="C5139" t="s">
        <v>493</v>
      </c>
      <c r="D5139" t="s">
        <v>2014</v>
      </c>
      <c r="E5139">
        <v>2017</v>
      </c>
      <c r="F5139" s="10">
        <v>43100</v>
      </c>
      <c r="G5139" t="s">
        <v>489</v>
      </c>
      <c r="H5139" t="s">
        <v>474</v>
      </c>
      <c r="I5139" t="s">
        <v>545</v>
      </c>
      <c r="J5139">
        <v>1117500000</v>
      </c>
      <c r="K5139">
        <v>1340217313.0891559</v>
      </c>
    </row>
    <row r="5140" spans="1:11" x14ac:dyDescent="0.25">
      <c r="A5140">
        <v>8086</v>
      </c>
      <c r="B5140" t="s">
        <v>127</v>
      </c>
      <c r="C5140" t="s">
        <v>493</v>
      </c>
      <c r="D5140" t="s">
        <v>2015</v>
      </c>
      <c r="E5140">
        <v>2017</v>
      </c>
      <c r="F5140" s="10">
        <v>43100</v>
      </c>
      <c r="G5140" t="s">
        <v>489</v>
      </c>
      <c r="H5140" t="s">
        <v>474</v>
      </c>
      <c r="I5140" t="s">
        <v>545</v>
      </c>
      <c r="J5140">
        <v>307300000</v>
      </c>
      <c r="K5140">
        <v>368544769.85440505</v>
      </c>
    </row>
    <row r="5141" spans="1:11" x14ac:dyDescent="0.25">
      <c r="A5141">
        <v>8104</v>
      </c>
      <c r="B5141" t="s">
        <v>120</v>
      </c>
      <c r="C5141" t="s">
        <v>492</v>
      </c>
      <c r="D5141" t="s">
        <v>894</v>
      </c>
      <c r="E5141">
        <v>2017</v>
      </c>
      <c r="F5141" s="10">
        <v>43100</v>
      </c>
      <c r="G5141" t="s">
        <v>489</v>
      </c>
      <c r="H5141" t="s">
        <v>474</v>
      </c>
      <c r="I5141" t="s">
        <v>545</v>
      </c>
      <c r="J5141">
        <v>2698000000</v>
      </c>
      <c r="K5141">
        <v>3235710345.1584272</v>
      </c>
    </row>
    <row r="5142" spans="1:11" x14ac:dyDescent="0.25">
      <c r="A5142">
        <v>8104</v>
      </c>
      <c r="B5142" t="s">
        <v>120</v>
      </c>
      <c r="C5142" t="s">
        <v>492</v>
      </c>
      <c r="D5142" t="s">
        <v>2093</v>
      </c>
      <c r="E5142">
        <v>2017</v>
      </c>
      <c r="F5142" s="10">
        <v>43100</v>
      </c>
      <c r="G5142" t="s">
        <v>489</v>
      </c>
      <c r="H5142" t="s">
        <v>474</v>
      </c>
      <c r="I5142" t="s">
        <v>545</v>
      </c>
      <c r="J5142">
        <v>2720000000</v>
      </c>
      <c r="K5142">
        <v>3262094936.5570507</v>
      </c>
    </row>
    <row r="5143" spans="1:11" x14ac:dyDescent="0.25">
      <c r="A5143">
        <v>8104</v>
      </c>
      <c r="B5143" t="s">
        <v>120</v>
      </c>
      <c r="C5143" t="s">
        <v>492</v>
      </c>
      <c r="D5143" t="s">
        <v>113</v>
      </c>
      <c r="E5143">
        <v>2017</v>
      </c>
      <c r="F5143" s="10">
        <v>43100</v>
      </c>
      <c r="G5143" t="s">
        <v>489</v>
      </c>
      <c r="H5143" t="s">
        <v>474</v>
      </c>
      <c r="I5143" t="s">
        <v>545</v>
      </c>
      <c r="J5143">
        <v>1489000000</v>
      </c>
      <c r="K5143">
        <v>1785757117.8431795</v>
      </c>
    </row>
    <row r="5144" spans="1:11" x14ac:dyDescent="0.25">
      <c r="A5144">
        <v>8104</v>
      </c>
      <c r="B5144" t="s">
        <v>120</v>
      </c>
      <c r="C5144" t="s">
        <v>492</v>
      </c>
      <c r="D5144" t="s">
        <v>619</v>
      </c>
      <c r="E5144">
        <v>2017</v>
      </c>
      <c r="F5144" s="10">
        <v>43100</v>
      </c>
      <c r="G5144" t="s">
        <v>489</v>
      </c>
      <c r="H5144" t="s">
        <v>474</v>
      </c>
      <c r="I5144" t="s">
        <v>545</v>
      </c>
      <c r="J5144">
        <v>898000000</v>
      </c>
      <c r="K5144">
        <v>1076971048.907438</v>
      </c>
    </row>
    <row r="5145" spans="1:11" x14ac:dyDescent="0.25">
      <c r="A5145">
        <v>8104</v>
      </c>
      <c r="B5145" t="s">
        <v>120</v>
      </c>
      <c r="C5145" t="s">
        <v>492</v>
      </c>
      <c r="D5145" t="s">
        <v>834</v>
      </c>
      <c r="E5145">
        <v>2017</v>
      </c>
      <c r="F5145" s="10">
        <v>43100</v>
      </c>
      <c r="G5145" t="s">
        <v>489</v>
      </c>
      <c r="H5145" t="s">
        <v>474</v>
      </c>
      <c r="I5145" t="s">
        <v>545</v>
      </c>
      <c r="J5145">
        <v>1859000000</v>
      </c>
      <c r="K5145">
        <v>2229497973.1836605</v>
      </c>
    </row>
    <row r="5146" spans="1:11" x14ac:dyDescent="0.25">
      <c r="A5146">
        <v>8104</v>
      </c>
      <c r="B5146" t="s">
        <v>120</v>
      </c>
      <c r="C5146" t="s">
        <v>493</v>
      </c>
      <c r="D5146" t="s">
        <v>885</v>
      </c>
      <c r="E5146">
        <v>2017</v>
      </c>
      <c r="F5146" s="10">
        <v>43100</v>
      </c>
      <c r="G5146" t="s">
        <v>489</v>
      </c>
      <c r="H5146" t="s">
        <v>474</v>
      </c>
      <c r="I5146" t="s">
        <v>545</v>
      </c>
      <c r="J5146">
        <v>3230000000</v>
      </c>
      <c r="K5146">
        <v>3873737737.1614976</v>
      </c>
    </row>
    <row r="5147" spans="1:11" x14ac:dyDescent="0.25">
      <c r="A5147">
        <v>8104</v>
      </c>
      <c r="B5147" t="s">
        <v>120</v>
      </c>
      <c r="C5147" t="s">
        <v>493</v>
      </c>
      <c r="D5147" t="s">
        <v>883</v>
      </c>
      <c r="E5147">
        <v>2017</v>
      </c>
      <c r="F5147" s="10">
        <v>43100</v>
      </c>
      <c r="G5147" t="s">
        <v>489</v>
      </c>
      <c r="H5147" t="s">
        <v>474</v>
      </c>
      <c r="I5147" t="s">
        <v>545</v>
      </c>
      <c r="J5147">
        <v>1970000000</v>
      </c>
      <c r="K5147">
        <v>2362620229.7858052</v>
      </c>
    </row>
    <row r="5148" spans="1:11" x14ac:dyDescent="0.25">
      <c r="A5148">
        <v>8104</v>
      </c>
      <c r="B5148" t="s">
        <v>120</v>
      </c>
      <c r="C5148" t="s">
        <v>493</v>
      </c>
      <c r="D5148" t="s">
        <v>886</v>
      </c>
      <c r="E5148">
        <v>2017</v>
      </c>
      <c r="F5148" s="10">
        <v>43100</v>
      </c>
      <c r="G5148" t="s">
        <v>489</v>
      </c>
      <c r="H5148" t="s">
        <v>474</v>
      </c>
      <c r="I5148" t="s">
        <v>545</v>
      </c>
      <c r="J5148">
        <v>1366000000</v>
      </c>
      <c r="K5148">
        <v>1638243265.9326954</v>
      </c>
    </row>
    <row r="5149" spans="1:11" x14ac:dyDescent="0.25">
      <c r="A5149">
        <v>8104</v>
      </c>
      <c r="B5149" t="s">
        <v>120</v>
      </c>
      <c r="C5149" t="s">
        <v>493</v>
      </c>
      <c r="D5149" t="s">
        <v>884</v>
      </c>
      <c r="E5149">
        <v>2017</v>
      </c>
      <c r="F5149" s="10">
        <v>43100</v>
      </c>
      <c r="G5149" t="s">
        <v>489</v>
      </c>
      <c r="H5149" t="s">
        <v>474</v>
      </c>
      <c r="I5149" t="s">
        <v>545</v>
      </c>
      <c r="J5149">
        <v>1438000000</v>
      </c>
      <c r="K5149">
        <v>1724592837.7827349</v>
      </c>
    </row>
    <row r="5150" spans="1:11" x14ac:dyDescent="0.25">
      <c r="A5150">
        <v>8104</v>
      </c>
      <c r="B5150" t="s">
        <v>120</v>
      </c>
      <c r="C5150" t="s">
        <v>493</v>
      </c>
      <c r="D5150" t="s">
        <v>887</v>
      </c>
      <c r="E5150">
        <v>2017</v>
      </c>
      <c r="F5150" s="10">
        <v>43100</v>
      </c>
      <c r="G5150" t="s">
        <v>489</v>
      </c>
      <c r="H5150" t="s">
        <v>474</v>
      </c>
      <c r="I5150" t="s">
        <v>545</v>
      </c>
      <c r="J5150">
        <v>56000000</v>
      </c>
      <c r="K5150">
        <v>67160778.105586335</v>
      </c>
    </row>
    <row r="5151" spans="1:11" x14ac:dyDescent="0.25">
      <c r="A5151">
        <v>8104</v>
      </c>
      <c r="B5151" t="s">
        <v>120</v>
      </c>
      <c r="C5151" t="s">
        <v>493</v>
      </c>
      <c r="D5151" t="s">
        <v>1432</v>
      </c>
      <c r="E5151">
        <v>2017</v>
      </c>
      <c r="F5151" s="10">
        <v>43100</v>
      </c>
      <c r="G5151" t="s">
        <v>489</v>
      </c>
      <c r="H5151" t="s">
        <v>474</v>
      </c>
      <c r="I5151" t="s">
        <v>545</v>
      </c>
      <c r="J5151">
        <v>1604000000</v>
      </c>
      <c r="K5151">
        <v>1923676572.8814373</v>
      </c>
    </row>
    <row r="5152" spans="1:11" x14ac:dyDescent="0.25">
      <c r="A5152">
        <v>8390</v>
      </c>
      <c r="B5152" t="s">
        <v>3431</v>
      </c>
      <c r="C5152" t="s">
        <v>492</v>
      </c>
      <c r="D5152" t="s">
        <v>3437</v>
      </c>
      <c r="E5152">
        <v>2017</v>
      </c>
      <c r="F5152" s="10">
        <v>43100</v>
      </c>
      <c r="G5152" t="s">
        <v>489</v>
      </c>
      <c r="H5152" t="s">
        <v>474</v>
      </c>
      <c r="I5152" t="s">
        <v>545</v>
      </c>
      <c r="J5152">
        <v>521400000</v>
      </c>
      <c r="K5152">
        <v>625314816.14736998</v>
      </c>
    </row>
    <row r="5153" spans="1:11" x14ac:dyDescent="0.25">
      <c r="A5153">
        <v>8390</v>
      </c>
      <c r="B5153" t="s">
        <v>3431</v>
      </c>
      <c r="C5153" t="s">
        <v>492</v>
      </c>
      <c r="D5153" t="s">
        <v>578</v>
      </c>
      <c r="E5153">
        <v>2017</v>
      </c>
      <c r="F5153" s="10">
        <v>43100</v>
      </c>
      <c r="G5153" t="s">
        <v>489</v>
      </c>
      <c r="H5153" t="s">
        <v>474</v>
      </c>
      <c r="I5153" t="s">
        <v>545</v>
      </c>
      <c r="J5153">
        <v>1027100000</v>
      </c>
      <c r="K5153">
        <v>1231800628.4329951</v>
      </c>
    </row>
    <row r="5154" spans="1:11" x14ac:dyDescent="0.25">
      <c r="A5154">
        <v>8390</v>
      </c>
      <c r="B5154" t="s">
        <v>3431</v>
      </c>
      <c r="C5154" t="s">
        <v>492</v>
      </c>
      <c r="D5154" t="s">
        <v>113</v>
      </c>
      <c r="E5154">
        <v>2017</v>
      </c>
      <c r="F5154" s="10">
        <v>43100</v>
      </c>
      <c r="G5154" t="s">
        <v>489</v>
      </c>
      <c r="H5154" t="s">
        <v>474</v>
      </c>
      <c r="I5154" t="s">
        <v>545</v>
      </c>
      <c r="J5154">
        <v>422500000</v>
      </c>
      <c r="K5154">
        <v>506704084.81446832</v>
      </c>
    </row>
    <row r="5155" spans="1:11" x14ac:dyDescent="0.25">
      <c r="A5155">
        <v>8390</v>
      </c>
      <c r="B5155" t="s">
        <v>3431</v>
      </c>
      <c r="C5155" t="s">
        <v>492</v>
      </c>
      <c r="D5155" t="s">
        <v>3440</v>
      </c>
      <c r="E5155">
        <v>2017</v>
      </c>
      <c r="F5155" s="10">
        <v>43100</v>
      </c>
      <c r="G5155" t="s">
        <v>489</v>
      </c>
      <c r="H5155" t="s">
        <v>474</v>
      </c>
      <c r="I5155" t="s">
        <v>545</v>
      </c>
      <c r="J5155">
        <v>316500000</v>
      </c>
      <c r="K5155">
        <v>379578326.25746566</v>
      </c>
    </row>
    <row r="5156" spans="1:11" x14ac:dyDescent="0.25">
      <c r="A5156">
        <v>8390</v>
      </c>
      <c r="B5156" t="s">
        <v>3431</v>
      </c>
      <c r="C5156" t="s">
        <v>492</v>
      </c>
      <c r="D5156" t="s">
        <v>3441</v>
      </c>
      <c r="E5156">
        <v>2017</v>
      </c>
      <c r="F5156" s="10">
        <v>43100</v>
      </c>
      <c r="G5156" t="s">
        <v>489</v>
      </c>
      <c r="H5156" t="s">
        <v>474</v>
      </c>
      <c r="I5156" t="s">
        <v>545</v>
      </c>
      <c r="J5156">
        <v>845500000</v>
      </c>
      <c r="K5156">
        <v>1014007819.4334508</v>
      </c>
    </row>
    <row r="5157" spans="1:11" x14ac:dyDescent="0.25">
      <c r="A5157">
        <v>8390</v>
      </c>
      <c r="B5157" t="s">
        <v>3431</v>
      </c>
      <c r="C5157" t="s">
        <v>492</v>
      </c>
      <c r="D5157" t="s">
        <v>3439</v>
      </c>
      <c r="E5157">
        <v>2017</v>
      </c>
      <c r="F5157" s="10">
        <v>43100</v>
      </c>
      <c r="G5157" t="s">
        <v>489</v>
      </c>
      <c r="H5157" t="s">
        <v>474</v>
      </c>
      <c r="I5157" t="s">
        <v>545</v>
      </c>
      <c r="J5157">
        <v>582600000</v>
      </c>
      <c r="K5157">
        <v>698711952.21990359</v>
      </c>
    </row>
    <row r="5158" spans="1:11" x14ac:dyDescent="0.25">
      <c r="A5158">
        <v>8390</v>
      </c>
      <c r="B5158" t="s">
        <v>3431</v>
      </c>
      <c r="C5158" t="s">
        <v>492</v>
      </c>
      <c r="D5158" t="s">
        <v>3438</v>
      </c>
      <c r="E5158">
        <v>2017</v>
      </c>
      <c r="F5158" s="10">
        <v>43100</v>
      </c>
      <c r="G5158" t="s">
        <v>489</v>
      </c>
      <c r="H5158" t="s">
        <v>474</v>
      </c>
      <c r="I5158" t="s">
        <v>545</v>
      </c>
      <c r="J5158">
        <v>888800000</v>
      </c>
      <c r="K5158">
        <v>1065937492.5043775</v>
      </c>
    </row>
    <row r="5159" spans="1:11" x14ac:dyDescent="0.25">
      <c r="A5159">
        <v>8390</v>
      </c>
      <c r="B5159" t="s">
        <v>3431</v>
      </c>
      <c r="C5159" t="s">
        <v>493</v>
      </c>
      <c r="D5159" t="s">
        <v>3435</v>
      </c>
      <c r="E5159">
        <v>2017</v>
      </c>
      <c r="F5159" s="10">
        <v>43100</v>
      </c>
      <c r="G5159" t="s">
        <v>489</v>
      </c>
      <c r="H5159" t="s">
        <v>474</v>
      </c>
      <c r="I5159" t="s">
        <v>545</v>
      </c>
      <c r="J5159">
        <v>2371000000</v>
      </c>
      <c r="K5159">
        <v>2843539373.0061646</v>
      </c>
    </row>
    <row r="5160" spans="1:11" x14ac:dyDescent="0.25">
      <c r="A5160">
        <v>8390</v>
      </c>
      <c r="B5160" t="s">
        <v>3431</v>
      </c>
      <c r="C5160" t="s">
        <v>493</v>
      </c>
      <c r="D5160" t="s">
        <v>3436</v>
      </c>
      <c r="E5160">
        <v>2017</v>
      </c>
      <c r="F5160" s="10">
        <v>43100</v>
      </c>
      <c r="G5160" t="s">
        <v>489</v>
      </c>
      <c r="H5160" t="s">
        <v>474</v>
      </c>
      <c r="I5160" t="s">
        <v>545</v>
      </c>
      <c r="J5160">
        <v>2441600000</v>
      </c>
      <c r="K5160">
        <v>2928209925.4035645</v>
      </c>
    </row>
    <row r="5161" spans="1:11" x14ac:dyDescent="0.25">
      <c r="A5161">
        <v>8390</v>
      </c>
      <c r="B5161" t="s">
        <v>3431</v>
      </c>
      <c r="C5161" t="s">
        <v>493</v>
      </c>
      <c r="D5161" t="s">
        <v>563</v>
      </c>
      <c r="E5161">
        <v>2017</v>
      </c>
      <c r="F5161" s="10">
        <v>43100</v>
      </c>
      <c r="G5161" t="s">
        <v>489</v>
      </c>
      <c r="H5161" t="s">
        <v>474</v>
      </c>
      <c r="I5161" t="s">
        <v>545</v>
      </c>
      <c r="J5161">
        <v>-208100000</v>
      </c>
      <c r="K5161">
        <v>-249574248.63879493</v>
      </c>
    </row>
    <row r="5162" spans="1:11" x14ac:dyDescent="0.25">
      <c r="A5162">
        <v>8390</v>
      </c>
      <c r="B5162" t="s">
        <v>3431</v>
      </c>
      <c r="C5162" t="s">
        <v>493</v>
      </c>
      <c r="D5162" t="s">
        <v>643</v>
      </c>
      <c r="E5162">
        <v>2017</v>
      </c>
      <c r="F5162" s="10">
        <v>43100</v>
      </c>
      <c r="G5162" t="s">
        <v>489</v>
      </c>
      <c r="H5162" t="s">
        <v>474</v>
      </c>
      <c r="I5162" t="s">
        <v>545</v>
      </c>
      <c r="J5162">
        <v>0</v>
      </c>
      <c r="K5162">
        <v>0</v>
      </c>
    </row>
    <row r="5163" spans="1:11" x14ac:dyDescent="0.25">
      <c r="A5163">
        <v>13243</v>
      </c>
      <c r="B5163" t="s">
        <v>115</v>
      </c>
      <c r="C5163" t="s">
        <v>492</v>
      </c>
      <c r="D5163" t="s">
        <v>3322</v>
      </c>
      <c r="E5163">
        <v>2017</v>
      </c>
      <c r="F5163" s="10">
        <v>43100</v>
      </c>
      <c r="G5163" t="s">
        <v>489</v>
      </c>
      <c r="H5163" t="s">
        <v>474</v>
      </c>
      <c r="I5163" t="s">
        <v>545</v>
      </c>
      <c r="J5163">
        <v>107107548</v>
      </c>
      <c r="K5163">
        <v>128454040.44038281</v>
      </c>
    </row>
    <row r="5164" spans="1:11" x14ac:dyDescent="0.25">
      <c r="A5164">
        <v>13243</v>
      </c>
      <c r="B5164" t="s">
        <v>115</v>
      </c>
      <c r="C5164" t="s">
        <v>492</v>
      </c>
      <c r="D5164" t="s">
        <v>726</v>
      </c>
      <c r="E5164">
        <v>2017</v>
      </c>
      <c r="F5164" s="10">
        <v>43100</v>
      </c>
      <c r="G5164" t="s">
        <v>489</v>
      </c>
      <c r="H5164" t="s">
        <v>474</v>
      </c>
      <c r="I5164" t="s">
        <v>545</v>
      </c>
      <c r="J5164">
        <v>499075596</v>
      </c>
      <c r="K5164">
        <v>598541167.15837955</v>
      </c>
    </row>
    <row r="5165" spans="1:11" x14ac:dyDescent="0.25">
      <c r="A5165">
        <v>13243</v>
      </c>
      <c r="B5165" t="s">
        <v>115</v>
      </c>
      <c r="C5165" t="s">
        <v>492</v>
      </c>
      <c r="D5165" t="s">
        <v>894</v>
      </c>
      <c r="E5165">
        <v>2017</v>
      </c>
      <c r="F5165" s="10">
        <v>43100</v>
      </c>
      <c r="G5165" t="s">
        <v>489</v>
      </c>
      <c r="H5165" t="s">
        <v>474</v>
      </c>
      <c r="I5165" t="s">
        <v>545</v>
      </c>
      <c r="J5165">
        <v>606183144</v>
      </c>
      <c r="K5165">
        <v>726995207.59876227</v>
      </c>
    </row>
    <row r="5166" spans="1:11" x14ac:dyDescent="0.25">
      <c r="A5166">
        <v>13243</v>
      </c>
      <c r="B5166" t="s">
        <v>115</v>
      </c>
      <c r="C5166" t="s">
        <v>492</v>
      </c>
      <c r="D5166" t="s">
        <v>569</v>
      </c>
      <c r="E5166">
        <v>2017</v>
      </c>
      <c r="F5166" s="10">
        <v>43100</v>
      </c>
      <c r="G5166" t="s">
        <v>489</v>
      </c>
      <c r="H5166" t="s">
        <v>474</v>
      </c>
      <c r="I5166" t="s">
        <v>545</v>
      </c>
      <c r="J5166">
        <v>1066517712.0000001</v>
      </c>
      <c r="K5166">
        <v>1279074275.0233865</v>
      </c>
    </row>
    <row r="5167" spans="1:11" x14ac:dyDescent="0.25">
      <c r="A5167">
        <v>1703</v>
      </c>
      <c r="B5167" t="s">
        <v>125</v>
      </c>
      <c r="C5167" t="s">
        <v>492</v>
      </c>
      <c r="D5167" t="s">
        <v>592</v>
      </c>
      <c r="E5167">
        <v>2018</v>
      </c>
      <c r="F5167" s="10">
        <v>43373</v>
      </c>
      <c r="G5167" t="s">
        <v>489</v>
      </c>
      <c r="H5167" t="s">
        <v>474</v>
      </c>
      <c r="I5167" t="s">
        <v>545</v>
      </c>
      <c r="J5167">
        <v>10045000000</v>
      </c>
      <c r="K5167">
        <v>11628095423.311293</v>
      </c>
    </row>
    <row r="5168" spans="1:11" x14ac:dyDescent="0.25">
      <c r="A5168">
        <v>1703</v>
      </c>
      <c r="B5168" t="s">
        <v>125</v>
      </c>
      <c r="C5168" t="s">
        <v>492</v>
      </c>
      <c r="D5168" t="s">
        <v>59</v>
      </c>
      <c r="E5168">
        <v>2018</v>
      </c>
      <c r="F5168" s="10">
        <v>43373</v>
      </c>
      <c r="G5168" t="s">
        <v>489</v>
      </c>
      <c r="H5168" t="s">
        <v>474</v>
      </c>
      <c r="I5168" t="s">
        <v>545</v>
      </c>
      <c r="J5168">
        <v>8102000000</v>
      </c>
      <c r="K5168">
        <v>9378877961.1416721</v>
      </c>
    </row>
    <row r="5169" spans="1:11" x14ac:dyDescent="0.25">
      <c r="A5169">
        <v>1703</v>
      </c>
      <c r="B5169" t="s">
        <v>125</v>
      </c>
      <c r="C5169" t="s">
        <v>492</v>
      </c>
      <c r="D5169" t="s">
        <v>591</v>
      </c>
      <c r="E5169">
        <v>2018</v>
      </c>
      <c r="F5169" s="10">
        <v>43373</v>
      </c>
      <c r="G5169" t="s">
        <v>489</v>
      </c>
      <c r="H5169" t="s">
        <v>474</v>
      </c>
      <c r="I5169" t="s">
        <v>545</v>
      </c>
      <c r="J5169">
        <v>31053000000</v>
      </c>
      <c r="K5169">
        <v>35946963382.786018</v>
      </c>
    </row>
    <row r="5170" spans="1:11" x14ac:dyDescent="0.25">
      <c r="A5170">
        <v>1703</v>
      </c>
      <c r="B5170" t="s">
        <v>125</v>
      </c>
      <c r="C5170" t="s">
        <v>492</v>
      </c>
      <c r="D5170" t="s">
        <v>113</v>
      </c>
      <c r="E5170">
        <v>2018</v>
      </c>
      <c r="F5170" s="10">
        <v>43373</v>
      </c>
      <c r="G5170" t="s">
        <v>489</v>
      </c>
      <c r="H5170" t="s">
        <v>474</v>
      </c>
      <c r="I5170" t="s">
        <v>545</v>
      </c>
      <c r="J5170">
        <v>11729000000</v>
      </c>
      <c r="K5170">
        <v>13577494397.214352</v>
      </c>
    </row>
    <row r="5171" spans="1:11" x14ac:dyDescent="0.25">
      <c r="A5171">
        <v>1703</v>
      </c>
      <c r="B5171" t="s">
        <v>125</v>
      </c>
      <c r="C5171" t="s">
        <v>492</v>
      </c>
      <c r="D5171" t="s">
        <v>590</v>
      </c>
      <c r="E5171">
        <v>2018</v>
      </c>
      <c r="F5171" s="10">
        <v>43373</v>
      </c>
      <c r="G5171" t="s">
        <v>489</v>
      </c>
      <c r="H5171" t="s">
        <v>474</v>
      </c>
      <c r="I5171" t="s">
        <v>545</v>
      </c>
      <c r="J5171">
        <v>6103000000</v>
      </c>
      <c r="K5171">
        <v>7064834879.8873892</v>
      </c>
    </row>
    <row r="5172" spans="1:11" x14ac:dyDescent="0.25">
      <c r="A5172">
        <v>1703</v>
      </c>
      <c r="B5172" t="s">
        <v>125</v>
      </c>
      <c r="C5172" t="s">
        <v>492</v>
      </c>
      <c r="D5172" t="s">
        <v>316</v>
      </c>
      <c r="E5172">
        <v>2018</v>
      </c>
      <c r="F5172" s="10">
        <v>43373</v>
      </c>
      <c r="G5172" t="s">
        <v>489</v>
      </c>
      <c r="H5172" t="s">
        <v>474</v>
      </c>
      <c r="I5172" t="s">
        <v>545</v>
      </c>
      <c r="J5172">
        <v>16012000000</v>
      </c>
      <c r="K5172">
        <v>18535496656.850216</v>
      </c>
    </row>
    <row r="5173" spans="1:11" x14ac:dyDescent="0.25">
      <c r="A5173">
        <v>1703</v>
      </c>
      <c r="B5173" t="s">
        <v>125</v>
      </c>
      <c r="C5173" t="s">
        <v>493</v>
      </c>
      <c r="D5173" t="s">
        <v>585</v>
      </c>
      <c r="E5173">
        <v>2018</v>
      </c>
      <c r="F5173" s="10">
        <v>43373</v>
      </c>
      <c r="G5173" t="s">
        <v>489</v>
      </c>
      <c r="H5173" t="s">
        <v>474</v>
      </c>
      <c r="I5173" t="s">
        <v>545</v>
      </c>
      <c r="J5173">
        <v>6613000000</v>
      </c>
      <c r="K5173">
        <v>7655211053.6941347</v>
      </c>
    </row>
    <row r="5174" spans="1:11" x14ac:dyDescent="0.25">
      <c r="A5174">
        <v>1703</v>
      </c>
      <c r="B5174" t="s">
        <v>125</v>
      </c>
      <c r="C5174" t="s">
        <v>493</v>
      </c>
      <c r="D5174" t="s">
        <v>586</v>
      </c>
      <c r="E5174">
        <v>2018</v>
      </c>
      <c r="F5174" s="10">
        <v>43373</v>
      </c>
      <c r="G5174" t="s">
        <v>489</v>
      </c>
      <c r="H5174" t="s">
        <v>474</v>
      </c>
      <c r="I5174" t="s">
        <v>545</v>
      </c>
      <c r="J5174">
        <v>12932000000</v>
      </c>
      <c r="K5174">
        <v>14970087607.193792</v>
      </c>
    </row>
    <row r="5175" spans="1:11" x14ac:dyDescent="0.25">
      <c r="A5175">
        <v>1703</v>
      </c>
      <c r="B5175" t="s">
        <v>125</v>
      </c>
      <c r="C5175" t="s">
        <v>493</v>
      </c>
      <c r="D5175" t="s">
        <v>579</v>
      </c>
      <c r="E5175">
        <v>2018</v>
      </c>
      <c r="F5175" s="10">
        <v>43373</v>
      </c>
      <c r="G5175" t="s">
        <v>489</v>
      </c>
      <c r="H5175" t="s">
        <v>474</v>
      </c>
      <c r="I5175" t="s">
        <v>545</v>
      </c>
      <c r="J5175">
        <v>12266000000</v>
      </c>
      <c r="K5175">
        <v>14199125780.22263</v>
      </c>
    </row>
    <row r="5176" spans="1:11" x14ac:dyDescent="0.25">
      <c r="A5176">
        <v>1703</v>
      </c>
      <c r="B5176" t="s">
        <v>125</v>
      </c>
      <c r="C5176" t="s">
        <v>493</v>
      </c>
      <c r="D5176" t="s">
        <v>581</v>
      </c>
      <c r="E5176">
        <v>2018</v>
      </c>
      <c r="F5176" s="10">
        <v>43373</v>
      </c>
      <c r="G5176" t="s">
        <v>489</v>
      </c>
      <c r="H5176" t="s">
        <v>474</v>
      </c>
      <c r="I5176" t="s">
        <v>545</v>
      </c>
      <c r="J5176">
        <v>950000000</v>
      </c>
      <c r="K5176">
        <v>1099720323.7576632</v>
      </c>
    </row>
    <row r="5177" spans="1:11" x14ac:dyDescent="0.25">
      <c r="A5177">
        <v>1703</v>
      </c>
      <c r="B5177" t="s">
        <v>125</v>
      </c>
      <c r="C5177" t="s">
        <v>493</v>
      </c>
      <c r="D5177" t="s">
        <v>580</v>
      </c>
      <c r="E5177">
        <v>2018</v>
      </c>
      <c r="F5177" s="10">
        <v>43373</v>
      </c>
      <c r="G5177" t="s">
        <v>489</v>
      </c>
      <c r="H5177" t="s">
        <v>474</v>
      </c>
      <c r="I5177" t="s">
        <v>545</v>
      </c>
      <c r="J5177">
        <v>13425000000</v>
      </c>
      <c r="K5177">
        <v>15540784575.20698</v>
      </c>
    </row>
    <row r="5178" spans="1:11" x14ac:dyDescent="0.25">
      <c r="A5178">
        <v>1703</v>
      </c>
      <c r="B5178" t="s">
        <v>125</v>
      </c>
      <c r="C5178" t="s">
        <v>493</v>
      </c>
      <c r="D5178" t="s">
        <v>583</v>
      </c>
      <c r="E5178">
        <v>2018</v>
      </c>
      <c r="F5178" s="10">
        <v>43373</v>
      </c>
      <c r="G5178" t="s">
        <v>489</v>
      </c>
      <c r="H5178" t="s">
        <v>474</v>
      </c>
      <c r="I5178" t="s">
        <v>545</v>
      </c>
      <c r="J5178">
        <v>8758000000</v>
      </c>
      <c r="K5178">
        <v>10138263784.704859</v>
      </c>
    </row>
    <row r="5179" spans="1:11" x14ac:dyDescent="0.25">
      <c r="A5179">
        <v>1703</v>
      </c>
      <c r="B5179" t="s">
        <v>125</v>
      </c>
      <c r="C5179" t="s">
        <v>493</v>
      </c>
      <c r="D5179" t="s">
        <v>582</v>
      </c>
      <c r="E5179">
        <v>2018</v>
      </c>
      <c r="F5179" s="10">
        <v>43373</v>
      </c>
      <c r="G5179" t="s">
        <v>489</v>
      </c>
      <c r="H5179" t="s">
        <v>474</v>
      </c>
      <c r="I5179" t="s">
        <v>545</v>
      </c>
      <c r="J5179">
        <v>12441000000</v>
      </c>
      <c r="K5179">
        <v>14401705839.8622</v>
      </c>
    </row>
    <row r="5180" spans="1:11" x14ac:dyDescent="0.25">
      <c r="A5180">
        <v>1703</v>
      </c>
      <c r="B5180" t="s">
        <v>125</v>
      </c>
      <c r="C5180" t="s">
        <v>493</v>
      </c>
      <c r="D5180" t="s">
        <v>587</v>
      </c>
      <c r="E5180">
        <v>2018</v>
      </c>
      <c r="F5180" s="10">
        <v>43373</v>
      </c>
      <c r="G5180" t="s">
        <v>489</v>
      </c>
      <c r="H5180" t="s">
        <v>474</v>
      </c>
      <c r="I5180" t="s">
        <v>545</v>
      </c>
      <c r="J5180">
        <v>8840000000</v>
      </c>
      <c r="K5180">
        <v>10233187012.650257</v>
      </c>
    </row>
    <row r="5181" spans="1:11" x14ac:dyDescent="0.25">
      <c r="A5181">
        <v>1703</v>
      </c>
      <c r="B5181" t="s">
        <v>125</v>
      </c>
      <c r="C5181" t="s">
        <v>493</v>
      </c>
      <c r="D5181" t="s">
        <v>588</v>
      </c>
      <c r="E5181">
        <v>2018</v>
      </c>
      <c r="F5181" s="10">
        <v>43373</v>
      </c>
      <c r="G5181" t="s">
        <v>489</v>
      </c>
      <c r="H5181" t="s">
        <v>474</v>
      </c>
      <c r="I5181" t="s">
        <v>545</v>
      </c>
      <c r="J5181">
        <v>-2303000000</v>
      </c>
      <c r="K5181">
        <v>-2665953584.8567357</v>
      </c>
    </row>
    <row r="5182" spans="1:11" x14ac:dyDescent="0.25">
      <c r="A5182">
        <v>1703</v>
      </c>
      <c r="B5182" t="s">
        <v>125</v>
      </c>
      <c r="C5182" t="s">
        <v>493</v>
      </c>
      <c r="D5182" t="s">
        <v>3535</v>
      </c>
      <c r="E5182">
        <v>2018</v>
      </c>
      <c r="F5182" s="10">
        <v>43373</v>
      </c>
      <c r="G5182" t="s">
        <v>489</v>
      </c>
      <c r="H5182" t="s">
        <v>474</v>
      </c>
      <c r="I5182" t="s">
        <v>545</v>
      </c>
      <c r="J5182">
        <v>9122000000</v>
      </c>
      <c r="K5182">
        <v>10559630308.755163</v>
      </c>
    </row>
    <row r="5183" spans="1:11" x14ac:dyDescent="0.25">
      <c r="A5183">
        <v>1703</v>
      </c>
      <c r="B5183" t="s">
        <v>125</v>
      </c>
      <c r="C5183" t="s">
        <v>493</v>
      </c>
      <c r="D5183" t="s">
        <v>584</v>
      </c>
      <c r="E5183">
        <v>2018</v>
      </c>
      <c r="F5183" s="10">
        <v>43373</v>
      </c>
      <c r="G5183" t="s">
        <v>489</v>
      </c>
      <c r="H5183" t="s">
        <v>474</v>
      </c>
      <c r="I5183" t="s">
        <v>545</v>
      </c>
      <c r="J5183">
        <v>0</v>
      </c>
      <c r="K5183">
        <v>0</v>
      </c>
    </row>
    <row r="5184" spans="1:11" x14ac:dyDescent="0.25">
      <c r="A5184">
        <v>3557</v>
      </c>
      <c r="B5184" t="s">
        <v>122</v>
      </c>
      <c r="C5184" t="s">
        <v>492</v>
      </c>
      <c r="D5184" t="s">
        <v>113</v>
      </c>
      <c r="E5184">
        <v>2018</v>
      </c>
      <c r="F5184" s="10">
        <v>43373</v>
      </c>
      <c r="G5184" t="s">
        <v>489</v>
      </c>
      <c r="H5184" t="s">
        <v>474</v>
      </c>
      <c r="I5184" t="s">
        <v>545</v>
      </c>
      <c r="J5184">
        <v>3866187450</v>
      </c>
      <c r="K5184">
        <v>4475499909.7071733</v>
      </c>
    </row>
    <row r="5185" spans="1:11" x14ac:dyDescent="0.25">
      <c r="A5185">
        <v>3557</v>
      </c>
      <c r="B5185" t="s">
        <v>122</v>
      </c>
      <c r="C5185" t="s">
        <v>492</v>
      </c>
      <c r="D5185" t="s">
        <v>595</v>
      </c>
      <c r="E5185">
        <v>2018</v>
      </c>
      <c r="F5185" s="10">
        <v>43373</v>
      </c>
      <c r="G5185" t="s">
        <v>489</v>
      </c>
      <c r="H5185" t="s">
        <v>474</v>
      </c>
      <c r="I5185" t="s">
        <v>545</v>
      </c>
      <c r="J5185">
        <v>203483550</v>
      </c>
      <c r="K5185">
        <v>235552626.82669336</v>
      </c>
    </row>
    <row r="5186" spans="1:11" x14ac:dyDescent="0.25">
      <c r="A5186">
        <v>3557</v>
      </c>
      <c r="B5186" t="s">
        <v>122</v>
      </c>
      <c r="C5186" t="s">
        <v>493</v>
      </c>
      <c r="D5186" t="s">
        <v>559</v>
      </c>
      <c r="E5186">
        <v>2018</v>
      </c>
      <c r="F5186" s="10">
        <v>43373</v>
      </c>
      <c r="G5186" t="s">
        <v>489</v>
      </c>
      <c r="H5186" t="s">
        <v>474</v>
      </c>
      <c r="I5186" t="s">
        <v>545</v>
      </c>
      <c r="J5186">
        <v>937032000</v>
      </c>
      <c r="K5186">
        <v>1084708562.5382009</v>
      </c>
    </row>
    <row r="5187" spans="1:11" x14ac:dyDescent="0.25">
      <c r="A5187">
        <v>3557</v>
      </c>
      <c r="B5187" t="s">
        <v>122</v>
      </c>
      <c r="C5187" t="s">
        <v>493</v>
      </c>
      <c r="D5187" t="s">
        <v>562</v>
      </c>
      <c r="E5187">
        <v>2018</v>
      </c>
      <c r="F5187" s="10">
        <v>43373</v>
      </c>
      <c r="G5187" t="s">
        <v>489</v>
      </c>
      <c r="H5187" t="s">
        <v>474</v>
      </c>
      <c r="I5187" t="s">
        <v>545</v>
      </c>
      <c r="J5187">
        <v>3088000</v>
      </c>
      <c r="K5187">
        <v>3574669.8523828047</v>
      </c>
    </row>
    <row r="5188" spans="1:11" x14ac:dyDescent="0.25">
      <c r="A5188">
        <v>3557</v>
      </c>
      <c r="B5188" t="s">
        <v>122</v>
      </c>
      <c r="C5188" t="s">
        <v>493</v>
      </c>
      <c r="D5188" t="s">
        <v>561</v>
      </c>
      <c r="E5188">
        <v>2018</v>
      </c>
      <c r="F5188" s="10">
        <v>43373</v>
      </c>
      <c r="G5188" t="s">
        <v>489</v>
      </c>
      <c r="H5188" t="s">
        <v>474</v>
      </c>
      <c r="I5188" t="s">
        <v>545</v>
      </c>
      <c r="J5188">
        <v>2175306000</v>
      </c>
      <c r="K5188">
        <v>2518134966.9389343</v>
      </c>
    </row>
    <row r="5189" spans="1:11" x14ac:dyDescent="0.25">
      <c r="A5189">
        <v>3557</v>
      </c>
      <c r="B5189" t="s">
        <v>122</v>
      </c>
      <c r="C5189" t="s">
        <v>493</v>
      </c>
      <c r="D5189" t="s">
        <v>560</v>
      </c>
      <c r="E5189">
        <v>2018</v>
      </c>
      <c r="F5189" s="10">
        <v>43373</v>
      </c>
      <c r="G5189" t="s">
        <v>489</v>
      </c>
      <c r="H5189" t="s">
        <v>474</v>
      </c>
      <c r="I5189" t="s">
        <v>545</v>
      </c>
      <c r="J5189">
        <v>103937000</v>
      </c>
      <c r="K5189">
        <v>120317506.62147395</v>
      </c>
    </row>
    <row r="5190" spans="1:11" x14ac:dyDescent="0.25">
      <c r="A5190">
        <v>3557</v>
      </c>
      <c r="B5190" t="s">
        <v>122</v>
      </c>
      <c r="C5190" t="s">
        <v>493</v>
      </c>
      <c r="D5190" t="s">
        <v>3628</v>
      </c>
      <c r="E5190">
        <v>2018</v>
      </c>
      <c r="F5190" s="10">
        <v>43373</v>
      </c>
      <c r="G5190" t="s">
        <v>489</v>
      </c>
      <c r="H5190" t="s">
        <v>474</v>
      </c>
      <c r="I5190" t="s">
        <v>545</v>
      </c>
      <c r="J5190">
        <v>790153000</v>
      </c>
      <c r="K5190">
        <v>914681382.08219898</v>
      </c>
    </row>
    <row r="5191" spans="1:11" x14ac:dyDescent="0.25">
      <c r="A5191">
        <v>1169</v>
      </c>
      <c r="B5191" t="s">
        <v>95</v>
      </c>
      <c r="C5191" t="s">
        <v>492</v>
      </c>
      <c r="D5191" t="s">
        <v>1506</v>
      </c>
      <c r="E5191">
        <v>2016</v>
      </c>
      <c r="F5191" s="10">
        <v>42735</v>
      </c>
      <c r="G5191" t="s">
        <v>489</v>
      </c>
      <c r="H5191" t="s">
        <v>474</v>
      </c>
      <c r="I5191" t="s">
        <v>544</v>
      </c>
      <c r="J5191">
        <v>1472423000</v>
      </c>
      <c r="K5191">
        <v>208770196.29394737</v>
      </c>
    </row>
    <row r="5192" spans="1:11" x14ac:dyDescent="0.25">
      <c r="A5192">
        <v>1169</v>
      </c>
      <c r="B5192" t="s">
        <v>95</v>
      </c>
      <c r="C5192" t="s">
        <v>492</v>
      </c>
      <c r="D5192" t="s">
        <v>94</v>
      </c>
      <c r="E5192">
        <v>2016</v>
      </c>
      <c r="F5192" s="10">
        <v>42735</v>
      </c>
      <c r="G5192" t="s">
        <v>489</v>
      </c>
      <c r="H5192" t="s">
        <v>474</v>
      </c>
      <c r="I5192" t="s">
        <v>544</v>
      </c>
      <c r="J5192">
        <v>2459166000</v>
      </c>
      <c r="K5192">
        <v>348677362.7818917</v>
      </c>
    </row>
    <row r="5193" spans="1:11" x14ac:dyDescent="0.25">
      <c r="A5193">
        <v>1169</v>
      </c>
      <c r="B5193" t="s">
        <v>95</v>
      </c>
      <c r="C5193" t="s">
        <v>492</v>
      </c>
      <c r="D5193" t="s">
        <v>1071</v>
      </c>
      <c r="E5193">
        <v>2016</v>
      </c>
      <c r="F5193" s="10">
        <v>42735</v>
      </c>
      <c r="G5193" t="s">
        <v>489</v>
      </c>
      <c r="H5193" t="s">
        <v>474</v>
      </c>
      <c r="I5193" t="s">
        <v>544</v>
      </c>
      <c r="J5193">
        <v>1235510000</v>
      </c>
      <c r="K5193">
        <v>175179051.95934519</v>
      </c>
    </row>
    <row r="5194" spans="1:11" x14ac:dyDescent="0.25">
      <c r="A5194">
        <v>1169</v>
      </c>
      <c r="B5194" t="s">
        <v>95</v>
      </c>
      <c r="C5194" t="s">
        <v>492</v>
      </c>
      <c r="D5194" t="s">
        <v>1507</v>
      </c>
      <c r="E5194">
        <v>2016</v>
      </c>
      <c r="F5194" s="10">
        <v>42735</v>
      </c>
      <c r="G5194" t="s">
        <v>489</v>
      </c>
      <c r="H5194" t="s">
        <v>474</v>
      </c>
      <c r="I5194" t="s">
        <v>544</v>
      </c>
      <c r="J5194">
        <v>-145145000</v>
      </c>
      <c r="K5194">
        <v>-20579650.101285424</v>
      </c>
    </row>
    <row r="5195" spans="1:11" x14ac:dyDescent="0.25">
      <c r="A5195">
        <v>1169</v>
      </c>
      <c r="B5195" t="s">
        <v>95</v>
      </c>
      <c r="C5195" t="s">
        <v>492</v>
      </c>
      <c r="D5195" t="s">
        <v>275</v>
      </c>
      <c r="E5195">
        <v>2016</v>
      </c>
      <c r="F5195" s="10">
        <v>42735</v>
      </c>
      <c r="G5195" t="s">
        <v>489</v>
      </c>
      <c r="H5195" t="s">
        <v>474</v>
      </c>
      <c r="I5195" t="s">
        <v>544</v>
      </c>
      <c r="J5195">
        <v>916930000</v>
      </c>
      <c r="K5195">
        <v>130008602.20725237</v>
      </c>
    </row>
    <row r="5196" spans="1:11" x14ac:dyDescent="0.25">
      <c r="A5196">
        <v>1169</v>
      </c>
      <c r="B5196" t="s">
        <v>95</v>
      </c>
      <c r="C5196" t="s">
        <v>493</v>
      </c>
      <c r="D5196" t="s">
        <v>1010</v>
      </c>
      <c r="E5196">
        <v>2016</v>
      </c>
      <c r="F5196" s="10">
        <v>42735</v>
      </c>
      <c r="G5196" t="s">
        <v>489</v>
      </c>
      <c r="H5196" t="s">
        <v>474</v>
      </c>
      <c r="I5196" t="s">
        <v>544</v>
      </c>
      <c r="J5196">
        <v>1265857000</v>
      </c>
      <c r="K5196">
        <v>179481857.02754393</v>
      </c>
    </row>
    <row r="5197" spans="1:11" x14ac:dyDescent="0.25">
      <c r="A5197">
        <v>1169</v>
      </c>
      <c r="B5197" t="s">
        <v>95</v>
      </c>
      <c r="C5197" t="s">
        <v>493</v>
      </c>
      <c r="D5197" t="s">
        <v>1504</v>
      </c>
      <c r="E5197">
        <v>2016</v>
      </c>
      <c r="F5197" s="10">
        <v>42735</v>
      </c>
      <c r="G5197" t="s">
        <v>489</v>
      </c>
      <c r="H5197" t="s">
        <v>474</v>
      </c>
      <c r="I5197" t="s">
        <v>544</v>
      </c>
      <c r="J5197">
        <v>588795000</v>
      </c>
      <c r="K5197">
        <v>83483379.250999704</v>
      </c>
    </row>
    <row r="5198" spans="1:11" x14ac:dyDescent="0.25">
      <c r="A5198">
        <v>1169</v>
      </c>
      <c r="B5198" t="s">
        <v>95</v>
      </c>
      <c r="C5198" t="s">
        <v>493</v>
      </c>
      <c r="D5198" t="s">
        <v>1505</v>
      </c>
      <c r="E5198">
        <v>2016</v>
      </c>
      <c r="F5198" s="10">
        <v>42735</v>
      </c>
      <c r="G5198" t="s">
        <v>489</v>
      </c>
      <c r="H5198" t="s">
        <v>474</v>
      </c>
      <c r="I5198" t="s">
        <v>544</v>
      </c>
      <c r="J5198">
        <v>81977000</v>
      </c>
      <c r="K5198">
        <v>11623259.336202249</v>
      </c>
    </row>
    <row r="5199" spans="1:11" x14ac:dyDescent="0.25">
      <c r="A5199">
        <v>1169</v>
      </c>
      <c r="B5199" t="s">
        <v>95</v>
      </c>
      <c r="C5199" t="s">
        <v>493</v>
      </c>
      <c r="D5199" t="s">
        <v>1502</v>
      </c>
      <c r="E5199">
        <v>2016</v>
      </c>
      <c r="F5199" s="10">
        <v>42735</v>
      </c>
      <c r="G5199" t="s">
        <v>489</v>
      </c>
      <c r="H5199" t="s">
        <v>474</v>
      </c>
      <c r="I5199" t="s">
        <v>544</v>
      </c>
      <c r="J5199">
        <v>682327000</v>
      </c>
      <c r="K5199">
        <v>96744985.460469052</v>
      </c>
    </row>
    <row r="5200" spans="1:11" x14ac:dyDescent="0.25">
      <c r="A5200">
        <v>1169</v>
      </c>
      <c r="B5200" t="s">
        <v>95</v>
      </c>
      <c r="C5200" t="s">
        <v>493</v>
      </c>
      <c r="D5200" t="s">
        <v>720</v>
      </c>
      <c r="E5200">
        <v>2016</v>
      </c>
      <c r="F5200" s="10">
        <v>42735</v>
      </c>
      <c r="G5200" t="s">
        <v>489</v>
      </c>
      <c r="H5200" t="s">
        <v>474</v>
      </c>
      <c r="I5200" t="s">
        <v>544</v>
      </c>
      <c r="J5200">
        <v>2555446000</v>
      </c>
      <c r="K5200">
        <v>362328599.21271443</v>
      </c>
    </row>
    <row r="5201" spans="1:11" x14ac:dyDescent="0.25">
      <c r="A5201">
        <v>1169</v>
      </c>
      <c r="B5201" t="s">
        <v>95</v>
      </c>
      <c r="C5201" t="s">
        <v>493</v>
      </c>
      <c r="D5201" t="s">
        <v>1503</v>
      </c>
      <c r="E5201">
        <v>2016</v>
      </c>
      <c r="F5201" s="10">
        <v>42735</v>
      </c>
      <c r="G5201" t="s">
        <v>489</v>
      </c>
      <c r="H5201" t="s">
        <v>474</v>
      </c>
      <c r="I5201" t="s">
        <v>544</v>
      </c>
      <c r="J5201">
        <v>764482000</v>
      </c>
      <c r="K5201">
        <v>108393482.85322185</v>
      </c>
    </row>
    <row r="5202" spans="1:11" x14ac:dyDescent="0.25">
      <c r="A5202">
        <v>8061</v>
      </c>
      <c r="B5202" t="s">
        <v>93</v>
      </c>
      <c r="C5202" t="s">
        <v>492</v>
      </c>
      <c r="D5202" t="s">
        <v>1793</v>
      </c>
      <c r="E5202">
        <v>2017</v>
      </c>
      <c r="F5202" s="10">
        <v>43008</v>
      </c>
      <c r="G5202" t="s">
        <v>489</v>
      </c>
      <c r="H5202" t="s">
        <v>474</v>
      </c>
      <c r="I5202" t="s">
        <v>544</v>
      </c>
      <c r="J5202">
        <v>4547004000</v>
      </c>
      <c r="K5202">
        <v>721308271.52830446</v>
      </c>
    </row>
    <row r="5203" spans="1:11" x14ac:dyDescent="0.25">
      <c r="A5203">
        <v>8061</v>
      </c>
      <c r="B5203" t="s">
        <v>93</v>
      </c>
      <c r="C5203" t="s">
        <v>492</v>
      </c>
      <c r="D5203" t="s">
        <v>1792</v>
      </c>
      <c r="E5203">
        <v>2017</v>
      </c>
      <c r="F5203" s="10">
        <v>43008</v>
      </c>
      <c r="G5203" t="s">
        <v>489</v>
      </c>
      <c r="H5203" t="s">
        <v>474</v>
      </c>
      <c r="I5203" t="s">
        <v>544</v>
      </c>
      <c r="J5203">
        <v>220265000</v>
      </c>
      <c r="K5203">
        <v>34941461.768712312</v>
      </c>
    </row>
    <row r="5204" spans="1:11" x14ac:dyDescent="0.25">
      <c r="A5204">
        <v>1169</v>
      </c>
      <c r="B5204" t="s">
        <v>95</v>
      </c>
      <c r="C5204" t="s">
        <v>492</v>
      </c>
      <c r="D5204" t="s">
        <v>1506</v>
      </c>
      <c r="E5204">
        <v>2017</v>
      </c>
      <c r="F5204" s="10">
        <v>43100</v>
      </c>
      <c r="G5204" t="s">
        <v>489</v>
      </c>
      <c r="H5204" t="s">
        <v>474</v>
      </c>
      <c r="I5204" t="s">
        <v>544</v>
      </c>
      <c r="J5204">
        <v>1519463000</v>
      </c>
      <c r="K5204">
        <v>244770530.2959033</v>
      </c>
    </row>
    <row r="5205" spans="1:11" x14ac:dyDescent="0.25">
      <c r="A5205">
        <v>1169</v>
      </c>
      <c r="B5205" t="s">
        <v>95</v>
      </c>
      <c r="C5205" t="s">
        <v>492</v>
      </c>
      <c r="D5205" t="s">
        <v>94</v>
      </c>
      <c r="E5205">
        <v>2017</v>
      </c>
      <c r="F5205" s="10">
        <v>43100</v>
      </c>
      <c r="G5205" t="s">
        <v>489</v>
      </c>
      <c r="H5205" t="s">
        <v>474</v>
      </c>
      <c r="I5205" t="s">
        <v>544</v>
      </c>
      <c r="J5205">
        <v>2447074000</v>
      </c>
      <c r="K5205">
        <v>394199530.13223571</v>
      </c>
    </row>
    <row r="5206" spans="1:11" x14ac:dyDescent="0.25">
      <c r="A5206">
        <v>1169</v>
      </c>
      <c r="B5206" t="s">
        <v>95</v>
      </c>
      <c r="C5206" t="s">
        <v>492</v>
      </c>
      <c r="D5206" t="s">
        <v>1071</v>
      </c>
      <c r="E5206">
        <v>2017</v>
      </c>
      <c r="F5206" s="10">
        <v>43100</v>
      </c>
      <c r="G5206" t="s">
        <v>489</v>
      </c>
      <c r="H5206" t="s">
        <v>474</v>
      </c>
      <c r="I5206" t="s">
        <v>544</v>
      </c>
      <c r="J5206">
        <v>1265614000</v>
      </c>
      <c r="K5206">
        <v>203877955.5210751</v>
      </c>
    </row>
    <row r="5207" spans="1:11" x14ac:dyDescent="0.25">
      <c r="A5207">
        <v>1169</v>
      </c>
      <c r="B5207" t="s">
        <v>95</v>
      </c>
      <c r="C5207" t="s">
        <v>492</v>
      </c>
      <c r="D5207" t="s">
        <v>1507</v>
      </c>
      <c r="E5207">
        <v>2017</v>
      </c>
      <c r="F5207" s="10">
        <v>43100</v>
      </c>
      <c r="G5207" t="s">
        <v>489</v>
      </c>
      <c r="H5207" t="s">
        <v>474</v>
      </c>
      <c r="I5207" t="s">
        <v>544</v>
      </c>
      <c r="J5207">
        <v>-90235000</v>
      </c>
      <c r="K5207">
        <v>-14535970.142906299</v>
      </c>
    </row>
    <row r="5208" spans="1:11" x14ac:dyDescent="0.25">
      <c r="A5208">
        <v>1169</v>
      </c>
      <c r="B5208" t="s">
        <v>95</v>
      </c>
      <c r="C5208" t="s">
        <v>492</v>
      </c>
      <c r="D5208" t="s">
        <v>275</v>
      </c>
      <c r="E5208">
        <v>2017</v>
      </c>
      <c r="F5208" s="10">
        <v>43100</v>
      </c>
      <c r="G5208" t="s">
        <v>489</v>
      </c>
      <c r="H5208" t="s">
        <v>474</v>
      </c>
      <c r="I5208" t="s">
        <v>544</v>
      </c>
      <c r="J5208">
        <v>1009544000</v>
      </c>
      <c r="K5208">
        <v>162627599.51183242</v>
      </c>
    </row>
    <row r="5209" spans="1:11" x14ac:dyDescent="0.25">
      <c r="A5209">
        <v>1169</v>
      </c>
      <c r="B5209" t="s">
        <v>95</v>
      </c>
      <c r="C5209" t="s">
        <v>493</v>
      </c>
      <c r="D5209" t="s">
        <v>1010</v>
      </c>
      <c r="E5209">
        <v>2017</v>
      </c>
      <c r="F5209" s="10">
        <v>43100</v>
      </c>
      <c r="G5209" t="s">
        <v>489</v>
      </c>
      <c r="H5209" t="s">
        <v>474</v>
      </c>
      <c r="I5209" t="s">
        <v>544</v>
      </c>
      <c r="J5209">
        <v>1349604000</v>
      </c>
      <c r="K5209">
        <v>217407917.64555785</v>
      </c>
    </row>
    <row r="5210" spans="1:11" x14ac:dyDescent="0.25">
      <c r="A5210">
        <v>1169</v>
      </c>
      <c r="B5210" t="s">
        <v>95</v>
      </c>
      <c r="C5210" t="s">
        <v>493</v>
      </c>
      <c r="D5210" t="s">
        <v>1504</v>
      </c>
      <c r="E5210">
        <v>2017</v>
      </c>
      <c r="F5210" s="10">
        <v>43100</v>
      </c>
      <c r="G5210" t="s">
        <v>489</v>
      </c>
      <c r="H5210" t="s">
        <v>474</v>
      </c>
      <c r="I5210" t="s">
        <v>544</v>
      </c>
      <c r="J5210">
        <v>606720000</v>
      </c>
      <c r="K5210">
        <v>97736618.885178804</v>
      </c>
    </row>
    <row r="5211" spans="1:11" x14ac:dyDescent="0.25">
      <c r="A5211">
        <v>1169</v>
      </c>
      <c r="B5211" t="s">
        <v>95</v>
      </c>
      <c r="C5211" t="s">
        <v>493</v>
      </c>
      <c r="D5211" t="s">
        <v>1505</v>
      </c>
      <c r="E5211">
        <v>2017</v>
      </c>
      <c r="F5211" s="10">
        <v>43100</v>
      </c>
      <c r="G5211" t="s">
        <v>489</v>
      </c>
      <c r="H5211" t="s">
        <v>474</v>
      </c>
      <c r="I5211" t="s">
        <v>544</v>
      </c>
      <c r="J5211">
        <v>100840000</v>
      </c>
      <c r="K5211">
        <v>16244331.237443022</v>
      </c>
    </row>
    <row r="5212" spans="1:11" x14ac:dyDescent="0.25">
      <c r="A5212">
        <v>1169</v>
      </c>
      <c r="B5212" t="s">
        <v>95</v>
      </c>
      <c r="C5212" t="s">
        <v>493</v>
      </c>
      <c r="D5212" t="s">
        <v>1502</v>
      </c>
      <c r="E5212">
        <v>2017</v>
      </c>
      <c r="F5212" s="10">
        <v>43100</v>
      </c>
      <c r="G5212" t="s">
        <v>489</v>
      </c>
      <c r="H5212" t="s">
        <v>474</v>
      </c>
      <c r="I5212" t="s">
        <v>544</v>
      </c>
      <c r="J5212">
        <v>763564000</v>
      </c>
      <c r="K5212">
        <v>123002643.16726443</v>
      </c>
    </row>
    <row r="5213" spans="1:11" x14ac:dyDescent="0.25">
      <c r="A5213">
        <v>1169</v>
      </c>
      <c r="B5213" t="s">
        <v>95</v>
      </c>
      <c r="C5213" t="s">
        <v>493</v>
      </c>
      <c r="D5213" t="s">
        <v>720</v>
      </c>
      <c r="E5213">
        <v>2017</v>
      </c>
      <c r="F5213" s="10">
        <v>43100</v>
      </c>
      <c r="G5213" t="s">
        <v>489</v>
      </c>
      <c r="H5213" t="s">
        <v>474</v>
      </c>
      <c r="I5213" t="s">
        <v>544</v>
      </c>
      <c r="J5213">
        <v>2568407000</v>
      </c>
      <c r="K5213">
        <v>413745081.9175657</v>
      </c>
    </row>
    <row r="5214" spans="1:11" x14ac:dyDescent="0.25">
      <c r="A5214">
        <v>1169</v>
      </c>
      <c r="B5214" t="s">
        <v>95</v>
      </c>
      <c r="C5214" t="s">
        <v>493</v>
      </c>
      <c r="D5214" t="s">
        <v>1503</v>
      </c>
      <c r="E5214">
        <v>2017</v>
      </c>
      <c r="F5214" s="10">
        <v>43100</v>
      </c>
      <c r="G5214" t="s">
        <v>489</v>
      </c>
      <c r="H5214" t="s">
        <v>474</v>
      </c>
      <c r="I5214" t="s">
        <v>544</v>
      </c>
      <c r="J5214">
        <v>762325000</v>
      </c>
      <c r="K5214">
        <v>122803052.46513043</v>
      </c>
    </row>
    <row r="5215" spans="1:11" x14ac:dyDescent="0.25">
      <c r="A5215">
        <v>1969</v>
      </c>
      <c r="B5215" t="s">
        <v>99</v>
      </c>
      <c r="C5215" t="s">
        <v>493</v>
      </c>
      <c r="D5215" t="s">
        <v>1116</v>
      </c>
      <c r="E5215">
        <v>2014</v>
      </c>
      <c r="F5215" s="10">
        <v>42004</v>
      </c>
      <c r="G5215" t="s">
        <v>489</v>
      </c>
      <c r="H5215" t="s">
        <v>474</v>
      </c>
      <c r="I5215" t="s">
        <v>545</v>
      </c>
      <c r="J5215">
        <v>943000</v>
      </c>
      <c r="K5215">
        <v>1144896.8318045784</v>
      </c>
    </row>
    <row r="5216" spans="1:11" x14ac:dyDescent="0.25">
      <c r="A5216">
        <v>1969</v>
      </c>
      <c r="B5216" t="s">
        <v>99</v>
      </c>
      <c r="C5216" t="s">
        <v>493</v>
      </c>
      <c r="D5216" t="s">
        <v>1114</v>
      </c>
      <c r="E5216">
        <v>2014</v>
      </c>
      <c r="F5216" s="10">
        <v>42004</v>
      </c>
      <c r="G5216" t="s">
        <v>489</v>
      </c>
      <c r="H5216" t="s">
        <v>474</v>
      </c>
      <c r="I5216" t="s">
        <v>545</v>
      </c>
      <c r="J5216">
        <v>627000</v>
      </c>
      <c r="K5216">
        <v>761241.05359646934</v>
      </c>
    </row>
    <row r="5217" spans="1:11" x14ac:dyDescent="0.25">
      <c r="A5217">
        <v>1969</v>
      </c>
      <c r="B5217" t="s">
        <v>99</v>
      </c>
      <c r="C5217" t="s">
        <v>493</v>
      </c>
      <c r="D5217" t="s">
        <v>1115</v>
      </c>
      <c r="E5217">
        <v>2014</v>
      </c>
      <c r="F5217" s="10">
        <v>42004</v>
      </c>
      <c r="G5217" t="s">
        <v>489</v>
      </c>
      <c r="H5217" t="s">
        <v>474</v>
      </c>
      <c r="I5217" t="s">
        <v>545</v>
      </c>
      <c r="J5217">
        <v>839000</v>
      </c>
      <c r="K5217">
        <v>1018630.3731538083</v>
      </c>
    </row>
    <row r="5218" spans="1:11" x14ac:dyDescent="0.25">
      <c r="A5218">
        <v>1969</v>
      </c>
      <c r="B5218" t="s">
        <v>99</v>
      </c>
      <c r="C5218" t="s">
        <v>493</v>
      </c>
      <c r="D5218" t="s">
        <v>1113</v>
      </c>
      <c r="E5218">
        <v>2014</v>
      </c>
      <c r="F5218" s="10">
        <v>42004</v>
      </c>
      <c r="G5218" t="s">
        <v>489</v>
      </c>
      <c r="H5218" t="s">
        <v>474</v>
      </c>
      <c r="I5218" t="s">
        <v>545</v>
      </c>
      <c r="J5218">
        <v>3073000</v>
      </c>
      <c r="K5218">
        <v>3730931.0330174649</v>
      </c>
    </row>
    <row r="5219" spans="1:11" x14ac:dyDescent="0.25">
      <c r="A5219">
        <v>1969</v>
      </c>
      <c r="B5219" t="s">
        <v>99</v>
      </c>
      <c r="C5219" t="s">
        <v>493</v>
      </c>
      <c r="D5219" t="s">
        <v>1112</v>
      </c>
      <c r="E5219">
        <v>2014</v>
      </c>
      <c r="F5219" s="10">
        <v>42004</v>
      </c>
      <c r="G5219" t="s">
        <v>489</v>
      </c>
      <c r="H5219" t="s">
        <v>474</v>
      </c>
      <c r="I5219" t="s">
        <v>545</v>
      </c>
      <c r="J5219">
        <v>22639000</v>
      </c>
      <c r="K5219">
        <v>27486022.667257529</v>
      </c>
    </row>
    <row r="5220" spans="1:11" x14ac:dyDescent="0.25">
      <c r="A5220">
        <v>1969</v>
      </c>
      <c r="B5220" t="s">
        <v>99</v>
      </c>
      <c r="C5220" t="s">
        <v>493</v>
      </c>
      <c r="D5220" t="s">
        <v>759</v>
      </c>
      <c r="E5220">
        <v>2014</v>
      </c>
      <c r="F5220" s="10">
        <v>42004</v>
      </c>
      <c r="G5220" t="s">
        <v>489</v>
      </c>
      <c r="H5220" t="s">
        <v>474</v>
      </c>
      <c r="I5220" t="s">
        <v>545</v>
      </c>
      <c r="J5220">
        <v>25120000</v>
      </c>
      <c r="K5220">
        <v>30498206.166416764</v>
      </c>
    </row>
    <row r="5221" spans="1:11" x14ac:dyDescent="0.25">
      <c r="A5221">
        <v>1969</v>
      </c>
      <c r="B5221" t="s">
        <v>99</v>
      </c>
      <c r="C5221" t="s">
        <v>493</v>
      </c>
      <c r="D5221" t="s">
        <v>1116</v>
      </c>
      <c r="E5221">
        <v>2015</v>
      </c>
      <c r="F5221" s="10">
        <v>42369</v>
      </c>
      <c r="G5221" t="s">
        <v>489</v>
      </c>
      <c r="H5221" t="s">
        <v>474</v>
      </c>
      <c r="I5221" t="s">
        <v>545</v>
      </c>
      <c r="J5221">
        <v>2724000</v>
      </c>
      <c r="K5221">
        <v>2965617.7771584289</v>
      </c>
    </row>
    <row r="5222" spans="1:11" x14ac:dyDescent="0.25">
      <c r="A5222">
        <v>1969</v>
      </c>
      <c r="B5222" t="s">
        <v>99</v>
      </c>
      <c r="C5222" t="s">
        <v>493</v>
      </c>
      <c r="D5222" t="s">
        <v>1114</v>
      </c>
      <c r="E5222">
        <v>2015</v>
      </c>
      <c r="F5222" s="10">
        <v>42369</v>
      </c>
      <c r="G5222" t="s">
        <v>489</v>
      </c>
      <c r="H5222" t="s">
        <v>474</v>
      </c>
      <c r="I5222" t="s">
        <v>545</v>
      </c>
      <c r="J5222">
        <v>550000</v>
      </c>
      <c r="K5222">
        <v>598784.79347912478</v>
      </c>
    </row>
    <row r="5223" spans="1:11" x14ac:dyDescent="0.25">
      <c r="A5223">
        <v>1969</v>
      </c>
      <c r="B5223" t="s">
        <v>99</v>
      </c>
      <c r="C5223" t="s">
        <v>493</v>
      </c>
      <c r="D5223" t="s">
        <v>1115</v>
      </c>
      <c r="E5223">
        <v>2015</v>
      </c>
      <c r="F5223" s="10">
        <v>42369</v>
      </c>
      <c r="G5223" t="s">
        <v>489</v>
      </c>
      <c r="H5223" t="s">
        <v>474</v>
      </c>
      <c r="I5223" t="s">
        <v>545</v>
      </c>
      <c r="J5223">
        <v>766000</v>
      </c>
      <c r="K5223">
        <v>833943.91237274464</v>
      </c>
    </row>
    <row r="5224" spans="1:11" x14ac:dyDescent="0.25">
      <c r="A5224">
        <v>1969</v>
      </c>
      <c r="B5224" t="s">
        <v>99</v>
      </c>
      <c r="C5224" t="s">
        <v>493</v>
      </c>
      <c r="D5224" t="s">
        <v>1113</v>
      </c>
      <c r="E5224">
        <v>2015</v>
      </c>
      <c r="F5224" s="10">
        <v>42369</v>
      </c>
      <c r="G5224" t="s">
        <v>489</v>
      </c>
      <c r="H5224" t="s">
        <v>474</v>
      </c>
      <c r="I5224" t="s">
        <v>545</v>
      </c>
      <c r="J5224">
        <v>3357000</v>
      </c>
      <c r="K5224">
        <v>3654764.6394716757</v>
      </c>
    </row>
    <row r="5225" spans="1:11" x14ac:dyDescent="0.25">
      <c r="A5225">
        <v>1969</v>
      </c>
      <c r="B5225" t="s">
        <v>99</v>
      </c>
      <c r="C5225" t="s">
        <v>493</v>
      </c>
      <c r="D5225" t="s">
        <v>1112</v>
      </c>
      <c r="E5225">
        <v>2015</v>
      </c>
      <c r="F5225" s="10">
        <v>42369</v>
      </c>
      <c r="G5225" t="s">
        <v>489</v>
      </c>
      <c r="H5225" t="s">
        <v>474</v>
      </c>
      <c r="I5225" t="s">
        <v>545</v>
      </c>
      <c r="J5225">
        <v>23079000</v>
      </c>
      <c r="K5225">
        <v>25126098.634008583</v>
      </c>
    </row>
    <row r="5226" spans="1:11" x14ac:dyDescent="0.25">
      <c r="A5226">
        <v>1969</v>
      </c>
      <c r="B5226" t="s">
        <v>99</v>
      </c>
      <c r="C5226" t="s">
        <v>493</v>
      </c>
      <c r="D5226" t="s">
        <v>759</v>
      </c>
      <c r="E5226">
        <v>2015</v>
      </c>
      <c r="F5226" s="10">
        <v>42369</v>
      </c>
      <c r="G5226" t="s">
        <v>489</v>
      </c>
      <c r="H5226" t="s">
        <v>474</v>
      </c>
      <c r="I5226" t="s">
        <v>545</v>
      </c>
      <c r="J5226">
        <v>25452000</v>
      </c>
      <c r="K5226">
        <v>27709582.842964876</v>
      </c>
    </row>
    <row r="5227" spans="1:11" x14ac:dyDescent="0.25">
      <c r="A5227">
        <v>1969</v>
      </c>
      <c r="B5227" t="s">
        <v>99</v>
      </c>
      <c r="C5227" t="s">
        <v>493</v>
      </c>
      <c r="D5227" t="s">
        <v>1116</v>
      </c>
      <c r="E5227">
        <v>2016</v>
      </c>
      <c r="F5227" s="10">
        <v>42735</v>
      </c>
      <c r="G5227" t="s">
        <v>489</v>
      </c>
      <c r="H5227" t="s">
        <v>474</v>
      </c>
      <c r="I5227" t="s">
        <v>545</v>
      </c>
      <c r="J5227">
        <v>4511000</v>
      </c>
      <c r="K5227">
        <v>4755043.075778163</v>
      </c>
    </row>
    <row r="5228" spans="1:11" x14ac:dyDescent="0.25">
      <c r="A5228">
        <v>1969</v>
      </c>
      <c r="B5228" t="s">
        <v>99</v>
      </c>
      <c r="C5228" t="s">
        <v>493</v>
      </c>
      <c r="D5228" t="s">
        <v>1114</v>
      </c>
      <c r="E5228">
        <v>2016</v>
      </c>
      <c r="F5228" s="10">
        <v>42735</v>
      </c>
      <c r="G5228" t="s">
        <v>489</v>
      </c>
      <c r="H5228" t="s">
        <v>474</v>
      </c>
      <c r="I5228" t="s">
        <v>545</v>
      </c>
      <c r="J5228">
        <v>604000</v>
      </c>
      <c r="K5228">
        <v>636676.12896697188</v>
      </c>
    </row>
    <row r="5229" spans="1:11" x14ac:dyDescent="0.25">
      <c r="A5229">
        <v>1969</v>
      </c>
      <c r="B5229" t="s">
        <v>99</v>
      </c>
      <c r="C5229" t="s">
        <v>493</v>
      </c>
      <c r="D5229" t="s">
        <v>1115</v>
      </c>
      <c r="E5229">
        <v>2016</v>
      </c>
      <c r="F5229" s="10">
        <v>42735</v>
      </c>
      <c r="G5229" t="s">
        <v>489</v>
      </c>
      <c r="H5229" t="s">
        <v>474</v>
      </c>
      <c r="I5229" t="s">
        <v>545</v>
      </c>
      <c r="J5229">
        <v>778000</v>
      </c>
      <c r="K5229">
        <v>820089.4508879208</v>
      </c>
    </row>
    <row r="5230" spans="1:11" x14ac:dyDescent="0.25">
      <c r="A5230">
        <v>1969</v>
      </c>
      <c r="B5230" t="s">
        <v>99</v>
      </c>
      <c r="C5230" t="s">
        <v>493</v>
      </c>
      <c r="D5230" t="s">
        <v>1113</v>
      </c>
      <c r="E5230">
        <v>2016</v>
      </c>
      <c r="F5230" s="10">
        <v>42735</v>
      </c>
      <c r="G5230" t="s">
        <v>489</v>
      </c>
      <c r="H5230" t="s">
        <v>474</v>
      </c>
      <c r="I5230" t="s">
        <v>545</v>
      </c>
      <c r="J5230">
        <v>3671000</v>
      </c>
      <c r="K5230">
        <v>3869599.4527115128</v>
      </c>
    </row>
    <row r="5231" spans="1:11" x14ac:dyDescent="0.25">
      <c r="A5231">
        <v>1969</v>
      </c>
      <c r="B5231" t="s">
        <v>99</v>
      </c>
      <c r="C5231" t="s">
        <v>493</v>
      </c>
      <c r="D5231" t="s">
        <v>1112</v>
      </c>
      <c r="E5231">
        <v>2016</v>
      </c>
      <c r="F5231" s="10">
        <v>42735</v>
      </c>
      <c r="G5231" t="s">
        <v>489</v>
      </c>
      <c r="H5231" t="s">
        <v>474</v>
      </c>
      <c r="I5231" t="s">
        <v>545</v>
      </c>
      <c r="J5231">
        <v>23317000</v>
      </c>
      <c r="K5231">
        <v>24578439.236958418</v>
      </c>
    </row>
    <row r="5232" spans="1:11" x14ac:dyDescent="0.25">
      <c r="A5232">
        <v>1969</v>
      </c>
      <c r="B5232" t="s">
        <v>99</v>
      </c>
      <c r="C5232" t="s">
        <v>493</v>
      </c>
      <c r="D5232" t="s">
        <v>759</v>
      </c>
      <c r="E5232">
        <v>2016</v>
      </c>
      <c r="F5232" s="10">
        <v>42735</v>
      </c>
      <c r="G5232" t="s">
        <v>489</v>
      </c>
      <c r="H5232" t="s">
        <v>474</v>
      </c>
      <c r="I5232" t="s">
        <v>545</v>
      </c>
      <c r="J5232">
        <v>26101000</v>
      </c>
      <c r="K5232">
        <v>27513052.387693599</v>
      </c>
    </row>
    <row r="5233" spans="1:11" x14ac:dyDescent="0.25">
      <c r="A5233">
        <v>1969</v>
      </c>
      <c r="B5233" t="s">
        <v>99</v>
      </c>
      <c r="C5233" t="s">
        <v>493</v>
      </c>
      <c r="D5233" t="s">
        <v>1116</v>
      </c>
      <c r="E5233">
        <v>2017</v>
      </c>
      <c r="F5233" s="10">
        <v>42825</v>
      </c>
      <c r="G5233" t="s">
        <v>494</v>
      </c>
      <c r="H5233" t="s">
        <v>450</v>
      </c>
      <c r="I5233" t="s">
        <v>545</v>
      </c>
      <c r="J5233">
        <v>181000</v>
      </c>
      <c r="K5233">
        <v>193507.14052039522</v>
      </c>
    </row>
    <row r="5234" spans="1:11" x14ac:dyDescent="0.25">
      <c r="A5234">
        <v>1969</v>
      </c>
      <c r="B5234" t="s">
        <v>99</v>
      </c>
      <c r="C5234" t="s">
        <v>493</v>
      </c>
      <c r="D5234" t="s">
        <v>1114</v>
      </c>
      <c r="E5234">
        <v>2017</v>
      </c>
      <c r="F5234" s="10">
        <v>42825</v>
      </c>
      <c r="G5234" t="s">
        <v>494</v>
      </c>
      <c r="H5234" t="s">
        <v>450</v>
      </c>
      <c r="I5234" t="s">
        <v>545</v>
      </c>
      <c r="J5234">
        <v>131000</v>
      </c>
      <c r="K5234">
        <v>140052.12932691586</v>
      </c>
    </row>
    <row r="5235" spans="1:11" x14ac:dyDescent="0.25">
      <c r="A5235">
        <v>1969</v>
      </c>
      <c r="B5235" t="s">
        <v>99</v>
      </c>
      <c r="C5235" t="s">
        <v>493</v>
      </c>
      <c r="D5235" t="s">
        <v>1115</v>
      </c>
      <c r="E5235">
        <v>2017</v>
      </c>
      <c r="F5235" s="10">
        <v>42825</v>
      </c>
      <c r="G5235" t="s">
        <v>494</v>
      </c>
      <c r="H5235" t="s">
        <v>450</v>
      </c>
      <c r="I5235" t="s">
        <v>545</v>
      </c>
      <c r="J5235">
        <v>210000</v>
      </c>
      <c r="K5235">
        <v>224511.04701261324</v>
      </c>
    </row>
    <row r="5236" spans="1:11" x14ac:dyDescent="0.25">
      <c r="A5236">
        <v>1969</v>
      </c>
      <c r="B5236" t="s">
        <v>99</v>
      </c>
      <c r="C5236" t="s">
        <v>493</v>
      </c>
      <c r="D5236" t="s">
        <v>1113</v>
      </c>
      <c r="E5236">
        <v>2017</v>
      </c>
      <c r="F5236" s="10">
        <v>42825</v>
      </c>
      <c r="G5236" t="s">
        <v>494</v>
      </c>
      <c r="H5236" t="s">
        <v>450</v>
      </c>
      <c r="I5236" t="s">
        <v>545</v>
      </c>
      <c r="J5236">
        <v>837000</v>
      </c>
      <c r="K5236">
        <v>894836.8873788442</v>
      </c>
    </row>
    <row r="5237" spans="1:11" x14ac:dyDescent="0.25">
      <c r="A5237">
        <v>1969</v>
      </c>
      <c r="B5237" t="s">
        <v>99</v>
      </c>
      <c r="C5237" t="s">
        <v>493</v>
      </c>
      <c r="D5237" t="s">
        <v>1112</v>
      </c>
      <c r="E5237">
        <v>2017</v>
      </c>
      <c r="F5237" s="10">
        <v>42825</v>
      </c>
      <c r="G5237" t="s">
        <v>494</v>
      </c>
      <c r="H5237" t="s">
        <v>450</v>
      </c>
      <c r="I5237" t="s">
        <v>545</v>
      </c>
      <c r="J5237">
        <v>5833000</v>
      </c>
      <c r="K5237">
        <v>6236061.6058312999</v>
      </c>
    </row>
    <row r="5238" spans="1:11" x14ac:dyDescent="0.25">
      <c r="A5238">
        <v>1969</v>
      </c>
      <c r="B5238" t="s">
        <v>99</v>
      </c>
      <c r="C5238" t="s">
        <v>493</v>
      </c>
      <c r="D5238" t="s">
        <v>759</v>
      </c>
      <c r="E5238">
        <v>2017</v>
      </c>
      <c r="F5238" s="10">
        <v>42825</v>
      </c>
      <c r="G5238" t="s">
        <v>494</v>
      </c>
      <c r="H5238" t="s">
        <v>450</v>
      </c>
      <c r="I5238" t="s">
        <v>545</v>
      </c>
      <c r="J5238">
        <v>6589000</v>
      </c>
      <c r="K5238">
        <v>7044301.3750767075</v>
      </c>
    </row>
    <row r="5239" spans="1:11" x14ac:dyDescent="0.25">
      <c r="A5239">
        <v>1969</v>
      </c>
      <c r="B5239" t="s">
        <v>99</v>
      </c>
      <c r="C5239" t="s">
        <v>493</v>
      </c>
      <c r="D5239" t="s">
        <v>1116</v>
      </c>
      <c r="E5239">
        <v>2017</v>
      </c>
      <c r="F5239" s="10">
        <v>42916</v>
      </c>
      <c r="G5239" t="s">
        <v>494</v>
      </c>
      <c r="H5239" t="s">
        <v>471</v>
      </c>
      <c r="I5239" t="s">
        <v>545</v>
      </c>
      <c r="J5239">
        <v>864000</v>
      </c>
      <c r="K5239">
        <v>985996.34131450194</v>
      </c>
    </row>
    <row r="5240" spans="1:11" x14ac:dyDescent="0.25">
      <c r="A5240">
        <v>1969</v>
      </c>
      <c r="B5240" t="s">
        <v>99</v>
      </c>
      <c r="C5240" t="s">
        <v>493</v>
      </c>
      <c r="D5240" t="s">
        <v>1114</v>
      </c>
      <c r="E5240">
        <v>2017</v>
      </c>
      <c r="F5240" s="10">
        <v>42916</v>
      </c>
      <c r="G5240" t="s">
        <v>494</v>
      </c>
      <c r="H5240" t="s">
        <v>471</v>
      </c>
      <c r="I5240" t="s">
        <v>545</v>
      </c>
      <c r="J5240">
        <v>159000</v>
      </c>
      <c r="K5240">
        <v>181450.7155891271</v>
      </c>
    </row>
    <row r="5241" spans="1:11" x14ac:dyDescent="0.25">
      <c r="A5241">
        <v>1969</v>
      </c>
      <c r="B5241" t="s">
        <v>99</v>
      </c>
      <c r="C5241" t="s">
        <v>493</v>
      </c>
      <c r="D5241" t="s">
        <v>1115</v>
      </c>
      <c r="E5241">
        <v>2017</v>
      </c>
      <c r="F5241" s="10">
        <v>42916</v>
      </c>
      <c r="G5241" t="s">
        <v>494</v>
      </c>
      <c r="H5241" t="s">
        <v>471</v>
      </c>
      <c r="I5241" t="s">
        <v>545</v>
      </c>
      <c r="J5241">
        <v>258000</v>
      </c>
      <c r="K5241">
        <v>294429.46303141379</v>
      </c>
    </row>
    <row r="5242" spans="1:11" x14ac:dyDescent="0.25">
      <c r="A5242">
        <v>1969</v>
      </c>
      <c r="B5242" t="s">
        <v>99</v>
      </c>
      <c r="C5242" t="s">
        <v>493</v>
      </c>
      <c r="D5242" t="s">
        <v>1113</v>
      </c>
      <c r="E5242">
        <v>2017</v>
      </c>
      <c r="F5242" s="10">
        <v>42916</v>
      </c>
      <c r="G5242" t="s">
        <v>494</v>
      </c>
      <c r="H5242" t="s">
        <v>471</v>
      </c>
      <c r="I5242" t="s">
        <v>545</v>
      </c>
      <c r="J5242">
        <v>910000</v>
      </c>
      <c r="K5242">
        <v>1038491.5168937463</v>
      </c>
    </row>
    <row r="5243" spans="1:11" x14ac:dyDescent="0.25">
      <c r="A5243">
        <v>1969</v>
      </c>
      <c r="B5243" t="s">
        <v>99</v>
      </c>
      <c r="C5243" t="s">
        <v>493</v>
      </c>
      <c r="D5243" t="s">
        <v>1112</v>
      </c>
      <c r="E5243">
        <v>2017</v>
      </c>
      <c r="F5243" s="10">
        <v>42916</v>
      </c>
      <c r="G5243" t="s">
        <v>494</v>
      </c>
      <c r="H5243" t="s">
        <v>471</v>
      </c>
      <c r="I5243" t="s">
        <v>545</v>
      </c>
      <c r="J5243">
        <v>5851000</v>
      </c>
      <c r="K5243">
        <v>6677158.0937860543</v>
      </c>
    </row>
    <row r="5244" spans="1:11" x14ac:dyDescent="0.25">
      <c r="A5244">
        <v>1969</v>
      </c>
      <c r="B5244" t="s">
        <v>99</v>
      </c>
      <c r="C5244" t="s">
        <v>493</v>
      </c>
      <c r="D5244" t="s">
        <v>759</v>
      </c>
      <c r="E5244">
        <v>2017</v>
      </c>
      <c r="F5244" s="10">
        <v>42916</v>
      </c>
      <c r="G5244" t="s">
        <v>494</v>
      </c>
      <c r="H5244" t="s">
        <v>471</v>
      </c>
      <c r="I5244" t="s">
        <v>545</v>
      </c>
      <c r="J5244">
        <v>6686000</v>
      </c>
      <c r="K5244">
        <v>7630059.65049625</v>
      </c>
    </row>
    <row r="5245" spans="1:11" x14ac:dyDescent="0.25">
      <c r="A5245">
        <v>1969</v>
      </c>
      <c r="B5245" t="s">
        <v>99</v>
      </c>
      <c r="C5245" t="s">
        <v>493</v>
      </c>
      <c r="D5245" t="s">
        <v>1116</v>
      </c>
      <c r="E5245">
        <v>2017</v>
      </c>
      <c r="F5245" s="10">
        <v>43100</v>
      </c>
      <c r="G5245" t="s">
        <v>489</v>
      </c>
      <c r="H5245" t="s">
        <v>474</v>
      </c>
      <c r="I5245" t="s">
        <v>545</v>
      </c>
      <c r="J5245">
        <v>4287000</v>
      </c>
      <c r="K5245">
        <v>5141397.4239044394</v>
      </c>
    </row>
    <row r="5246" spans="1:11" x14ac:dyDescent="0.25">
      <c r="A5246">
        <v>1969</v>
      </c>
      <c r="B5246" t="s">
        <v>99</v>
      </c>
      <c r="C5246" t="s">
        <v>493</v>
      </c>
      <c r="D5246" t="s">
        <v>1116</v>
      </c>
      <c r="E5246">
        <v>2017</v>
      </c>
      <c r="F5246" s="10">
        <v>43100</v>
      </c>
      <c r="G5246" t="s">
        <v>494</v>
      </c>
      <c r="H5246" t="s">
        <v>473</v>
      </c>
      <c r="I5246" t="s">
        <v>545</v>
      </c>
      <c r="J5246">
        <v>1507000</v>
      </c>
      <c r="K5246">
        <v>1807344.5108056895</v>
      </c>
    </row>
    <row r="5247" spans="1:11" x14ac:dyDescent="0.25">
      <c r="A5247">
        <v>1969</v>
      </c>
      <c r="B5247" t="s">
        <v>99</v>
      </c>
      <c r="C5247" t="s">
        <v>493</v>
      </c>
      <c r="D5247" t="s">
        <v>1114</v>
      </c>
      <c r="E5247">
        <v>2017</v>
      </c>
      <c r="F5247" s="10">
        <v>43100</v>
      </c>
      <c r="G5247" t="s">
        <v>489</v>
      </c>
      <c r="H5247" t="s">
        <v>474</v>
      </c>
      <c r="I5247" t="s">
        <v>545</v>
      </c>
      <c r="J5247">
        <v>623000</v>
      </c>
      <c r="K5247">
        <v>747163.65642464801</v>
      </c>
    </row>
    <row r="5248" spans="1:11" x14ac:dyDescent="0.25">
      <c r="A5248">
        <v>1969</v>
      </c>
      <c r="B5248" t="s">
        <v>99</v>
      </c>
      <c r="C5248" t="s">
        <v>493</v>
      </c>
      <c r="D5248" t="s">
        <v>1114</v>
      </c>
      <c r="E5248">
        <v>2017</v>
      </c>
      <c r="F5248" s="10">
        <v>43100</v>
      </c>
      <c r="G5248" t="s">
        <v>494</v>
      </c>
      <c r="H5248" t="s">
        <v>473</v>
      </c>
      <c r="I5248" t="s">
        <v>545</v>
      </c>
      <c r="J5248">
        <v>169000</v>
      </c>
      <c r="K5248">
        <v>202681.63392578735</v>
      </c>
    </row>
    <row r="5249" spans="1:11" x14ac:dyDescent="0.25">
      <c r="A5249">
        <v>1969</v>
      </c>
      <c r="B5249" t="s">
        <v>99</v>
      </c>
      <c r="C5249" t="s">
        <v>493</v>
      </c>
      <c r="D5249" t="s">
        <v>1115</v>
      </c>
      <c r="E5249">
        <v>2017</v>
      </c>
      <c r="F5249" s="10">
        <v>43100</v>
      </c>
      <c r="G5249" t="s">
        <v>489</v>
      </c>
      <c r="H5249" t="s">
        <v>474</v>
      </c>
      <c r="I5249" t="s">
        <v>545</v>
      </c>
      <c r="J5249">
        <v>927000</v>
      </c>
      <c r="K5249">
        <v>1111750.7375692595</v>
      </c>
    </row>
    <row r="5250" spans="1:11" x14ac:dyDescent="0.25">
      <c r="A5250">
        <v>1969</v>
      </c>
      <c r="B5250" t="s">
        <v>99</v>
      </c>
      <c r="C5250" t="s">
        <v>493</v>
      </c>
      <c r="D5250" t="s">
        <v>1115</v>
      </c>
      <c r="E5250">
        <v>2017</v>
      </c>
      <c r="F5250" s="10">
        <v>43100</v>
      </c>
      <c r="G5250" t="s">
        <v>494</v>
      </c>
      <c r="H5250" t="s">
        <v>473</v>
      </c>
      <c r="I5250" t="s">
        <v>545</v>
      </c>
      <c r="J5250">
        <v>205000</v>
      </c>
      <c r="K5250">
        <v>245856.41985080711</v>
      </c>
    </row>
    <row r="5251" spans="1:11" x14ac:dyDescent="0.25">
      <c r="A5251">
        <v>1969</v>
      </c>
      <c r="B5251" t="s">
        <v>99</v>
      </c>
      <c r="C5251" t="s">
        <v>493</v>
      </c>
      <c r="D5251" t="s">
        <v>1113</v>
      </c>
      <c r="E5251">
        <v>2017</v>
      </c>
      <c r="F5251" s="10">
        <v>43100</v>
      </c>
      <c r="G5251" t="s">
        <v>489</v>
      </c>
      <c r="H5251" t="s">
        <v>474</v>
      </c>
      <c r="I5251" t="s">
        <v>545</v>
      </c>
      <c r="J5251">
        <v>4167000</v>
      </c>
      <c r="K5251">
        <v>4997481.4708210407</v>
      </c>
    </row>
    <row r="5252" spans="1:11" x14ac:dyDescent="0.25">
      <c r="A5252">
        <v>1969</v>
      </c>
      <c r="B5252" t="s">
        <v>99</v>
      </c>
      <c r="C5252" t="s">
        <v>493</v>
      </c>
      <c r="D5252" t="s">
        <v>1113</v>
      </c>
      <c r="E5252">
        <v>2017</v>
      </c>
      <c r="F5252" s="10">
        <v>43100</v>
      </c>
      <c r="G5252" t="s">
        <v>494</v>
      </c>
      <c r="H5252" t="s">
        <v>473</v>
      </c>
      <c r="I5252" t="s">
        <v>545</v>
      </c>
      <c r="J5252">
        <v>1432000</v>
      </c>
      <c r="K5252">
        <v>1717397.0401285649</v>
      </c>
    </row>
    <row r="5253" spans="1:11" x14ac:dyDescent="0.25">
      <c r="A5253">
        <v>1969</v>
      </c>
      <c r="B5253" t="s">
        <v>99</v>
      </c>
      <c r="C5253" t="s">
        <v>493</v>
      </c>
      <c r="D5253" t="s">
        <v>1112</v>
      </c>
      <c r="E5253">
        <v>2017</v>
      </c>
      <c r="F5253" s="10">
        <v>43100</v>
      </c>
      <c r="G5253" t="s">
        <v>489</v>
      </c>
      <c r="H5253" t="s">
        <v>474</v>
      </c>
      <c r="I5253" t="s">
        <v>545</v>
      </c>
      <c r="J5253">
        <v>23383000</v>
      </c>
      <c r="K5253">
        <v>28043222.75790938</v>
      </c>
    </row>
    <row r="5254" spans="1:11" x14ac:dyDescent="0.25">
      <c r="A5254">
        <v>1969</v>
      </c>
      <c r="B5254" t="s">
        <v>99</v>
      </c>
      <c r="C5254" t="s">
        <v>493</v>
      </c>
      <c r="D5254" t="s">
        <v>1112</v>
      </c>
      <c r="E5254">
        <v>2017</v>
      </c>
      <c r="F5254" s="10">
        <v>43100</v>
      </c>
      <c r="G5254" t="s">
        <v>494</v>
      </c>
      <c r="H5254" t="s">
        <v>473</v>
      </c>
      <c r="I5254" t="s">
        <v>545</v>
      </c>
      <c r="J5254">
        <v>6000000</v>
      </c>
      <c r="K5254">
        <v>7195797.6541699646</v>
      </c>
    </row>
    <row r="5255" spans="1:11" x14ac:dyDescent="0.25">
      <c r="A5255">
        <v>1969</v>
      </c>
      <c r="B5255" t="s">
        <v>99</v>
      </c>
      <c r="C5255" t="s">
        <v>493</v>
      </c>
      <c r="D5255" t="s">
        <v>759</v>
      </c>
      <c r="E5255">
        <v>2017</v>
      </c>
      <c r="F5255" s="10">
        <v>43100</v>
      </c>
      <c r="G5255" t="s">
        <v>489</v>
      </c>
      <c r="H5255" t="s">
        <v>474</v>
      </c>
      <c r="I5255" t="s">
        <v>545</v>
      </c>
      <c r="J5255">
        <v>26428000</v>
      </c>
      <c r="K5255">
        <v>31695090.067400638</v>
      </c>
    </row>
    <row r="5256" spans="1:11" x14ac:dyDescent="0.25">
      <c r="A5256">
        <v>1969</v>
      </c>
      <c r="B5256" t="s">
        <v>99</v>
      </c>
      <c r="C5256" t="s">
        <v>493</v>
      </c>
      <c r="D5256" t="s">
        <v>759</v>
      </c>
      <c r="E5256">
        <v>2017</v>
      </c>
      <c r="F5256" s="10">
        <v>43100</v>
      </c>
      <c r="G5256" t="s">
        <v>494</v>
      </c>
      <c r="H5256" t="s">
        <v>473</v>
      </c>
      <c r="I5256" t="s">
        <v>545</v>
      </c>
      <c r="J5256">
        <v>6661000</v>
      </c>
      <c r="K5256">
        <v>7988534.6957376888</v>
      </c>
    </row>
    <row r="5257" spans="1:11" x14ac:dyDescent="0.25">
      <c r="A5257">
        <v>855</v>
      </c>
      <c r="B5257" t="s">
        <v>269</v>
      </c>
      <c r="C5257" t="s">
        <v>492</v>
      </c>
      <c r="D5257" t="s">
        <v>21</v>
      </c>
      <c r="E5257">
        <v>2014</v>
      </c>
      <c r="F5257" s="10">
        <v>42004</v>
      </c>
      <c r="G5257" t="s">
        <v>489</v>
      </c>
      <c r="H5257" t="s">
        <v>474</v>
      </c>
      <c r="I5257" t="s">
        <v>545</v>
      </c>
      <c r="J5257">
        <v>8568374000</v>
      </c>
      <c r="K5257">
        <v>10402867705.532049</v>
      </c>
    </row>
    <row r="5258" spans="1:11" x14ac:dyDescent="0.25">
      <c r="A5258">
        <v>855</v>
      </c>
      <c r="B5258" t="s">
        <v>269</v>
      </c>
      <c r="C5258" t="s">
        <v>492</v>
      </c>
      <c r="D5258" t="s">
        <v>33</v>
      </c>
      <c r="E5258">
        <v>2014</v>
      </c>
      <c r="F5258" s="10">
        <v>42004</v>
      </c>
      <c r="G5258" t="s">
        <v>489</v>
      </c>
      <c r="H5258" t="s">
        <v>474</v>
      </c>
      <c r="I5258" t="s">
        <v>545</v>
      </c>
      <c r="J5258">
        <v>245432000</v>
      </c>
      <c r="K5258">
        <v>297979129.61130571</v>
      </c>
    </row>
    <row r="5259" spans="1:11" x14ac:dyDescent="0.25">
      <c r="A5259">
        <v>855</v>
      </c>
      <c r="B5259" t="s">
        <v>269</v>
      </c>
      <c r="C5259" t="s">
        <v>492</v>
      </c>
      <c r="D5259" t="s">
        <v>44</v>
      </c>
      <c r="E5259">
        <v>2014</v>
      </c>
      <c r="F5259" s="10">
        <v>42004</v>
      </c>
      <c r="G5259" t="s">
        <v>489</v>
      </c>
      <c r="H5259" t="s">
        <v>474</v>
      </c>
      <c r="I5259" t="s">
        <v>545</v>
      </c>
      <c r="J5259">
        <v>1050198000</v>
      </c>
      <c r="K5259">
        <v>1275045984.0588596</v>
      </c>
    </row>
    <row r="5260" spans="1:11" x14ac:dyDescent="0.25">
      <c r="A5260">
        <v>855</v>
      </c>
      <c r="B5260" t="s">
        <v>269</v>
      </c>
      <c r="C5260" t="s">
        <v>492</v>
      </c>
      <c r="D5260" t="s">
        <v>2138</v>
      </c>
      <c r="E5260">
        <v>2014</v>
      </c>
      <c r="F5260" s="10">
        <v>42004</v>
      </c>
      <c r="G5260" t="s">
        <v>489</v>
      </c>
      <c r="H5260" t="s">
        <v>474</v>
      </c>
      <c r="I5260" t="s">
        <v>545</v>
      </c>
      <c r="J5260">
        <v>1461110000</v>
      </c>
      <c r="K5260">
        <v>1773934474.9925635</v>
      </c>
    </row>
    <row r="5261" spans="1:11" x14ac:dyDescent="0.25">
      <c r="A5261">
        <v>855</v>
      </c>
      <c r="B5261" t="s">
        <v>269</v>
      </c>
      <c r="C5261" t="s">
        <v>492</v>
      </c>
      <c r="D5261" t="s">
        <v>113</v>
      </c>
      <c r="E5261">
        <v>2014</v>
      </c>
      <c r="F5261" s="10">
        <v>42004</v>
      </c>
      <c r="G5261" t="s">
        <v>489</v>
      </c>
      <c r="H5261" t="s">
        <v>474</v>
      </c>
      <c r="I5261" t="s">
        <v>545</v>
      </c>
      <c r="J5261">
        <v>1270010000</v>
      </c>
      <c r="K5261">
        <v>1541919857.2217736</v>
      </c>
    </row>
    <row r="5262" spans="1:11" x14ac:dyDescent="0.25">
      <c r="A5262">
        <v>855</v>
      </c>
      <c r="B5262" t="s">
        <v>269</v>
      </c>
      <c r="C5262" t="s">
        <v>492</v>
      </c>
      <c r="D5262" t="s">
        <v>2139</v>
      </c>
      <c r="E5262">
        <v>2014</v>
      </c>
      <c r="F5262" s="10">
        <v>42004</v>
      </c>
      <c r="G5262" t="s">
        <v>489</v>
      </c>
      <c r="H5262" t="s">
        <v>474</v>
      </c>
      <c r="I5262" t="s">
        <v>545</v>
      </c>
      <c r="J5262">
        <v>739630000</v>
      </c>
      <c r="K5262">
        <v>897985200.11412537</v>
      </c>
    </row>
    <row r="5263" spans="1:11" x14ac:dyDescent="0.25">
      <c r="A5263">
        <v>855</v>
      </c>
      <c r="B5263" t="s">
        <v>269</v>
      </c>
      <c r="C5263" t="s">
        <v>492</v>
      </c>
      <c r="D5263" t="s">
        <v>225</v>
      </c>
      <c r="E5263">
        <v>2014</v>
      </c>
      <c r="F5263" s="10">
        <v>42004</v>
      </c>
      <c r="G5263" t="s">
        <v>489</v>
      </c>
      <c r="H5263" t="s">
        <v>474</v>
      </c>
      <c r="I5263" t="s">
        <v>545</v>
      </c>
      <c r="J5263">
        <v>1571154000</v>
      </c>
      <c r="K5263">
        <v>1907538957.4518456</v>
      </c>
    </row>
    <row r="5264" spans="1:11" x14ac:dyDescent="0.25">
      <c r="A5264">
        <v>855</v>
      </c>
      <c r="B5264" t="s">
        <v>269</v>
      </c>
      <c r="C5264" t="s">
        <v>492</v>
      </c>
      <c r="D5264" t="s">
        <v>980</v>
      </c>
      <c r="E5264">
        <v>2014</v>
      </c>
      <c r="F5264" s="10">
        <v>42004</v>
      </c>
      <c r="G5264" t="s">
        <v>489</v>
      </c>
      <c r="H5264" t="s">
        <v>474</v>
      </c>
      <c r="I5264" t="s">
        <v>545</v>
      </c>
      <c r="J5264">
        <v>5581401000</v>
      </c>
      <c r="K5264">
        <v>6776382101.7294865</v>
      </c>
    </row>
    <row r="5265" spans="1:11" x14ac:dyDescent="0.25">
      <c r="A5265">
        <v>855</v>
      </c>
      <c r="B5265" t="s">
        <v>269</v>
      </c>
      <c r="C5265" t="s">
        <v>492</v>
      </c>
      <c r="D5265" t="s">
        <v>621</v>
      </c>
      <c r="E5265">
        <v>2014</v>
      </c>
      <c r="F5265" s="10">
        <v>42004</v>
      </c>
      <c r="G5265" t="s">
        <v>489</v>
      </c>
      <c r="H5265" t="s">
        <v>474</v>
      </c>
      <c r="I5265" t="s">
        <v>545</v>
      </c>
      <c r="J5265">
        <v>3741390000</v>
      </c>
      <c r="K5265">
        <v>4542423708.9558125</v>
      </c>
    </row>
    <row r="5266" spans="1:11" x14ac:dyDescent="0.25">
      <c r="A5266">
        <v>855</v>
      </c>
      <c r="B5266" t="s">
        <v>269</v>
      </c>
      <c r="C5266" t="s">
        <v>492</v>
      </c>
      <c r="D5266" t="s">
        <v>1075</v>
      </c>
      <c r="E5266">
        <v>2014</v>
      </c>
      <c r="F5266" s="10">
        <v>42004</v>
      </c>
      <c r="G5266" t="s">
        <v>489</v>
      </c>
      <c r="H5266" t="s">
        <v>474</v>
      </c>
      <c r="I5266" t="s">
        <v>545</v>
      </c>
      <c r="J5266">
        <v>620387000</v>
      </c>
      <c r="K5266">
        <v>753212206.56706989</v>
      </c>
    </row>
    <row r="5267" spans="1:11" x14ac:dyDescent="0.25">
      <c r="A5267">
        <v>855</v>
      </c>
      <c r="B5267" t="s">
        <v>269</v>
      </c>
      <c r="C5267" t="s">
        <v>492</v>
      </c>
      <c r="D5267" t="s">
        <v>997</v>
      </c>
      <c r="E5267">
        <v>2014</v>
      </c>
      <c r="F5267" s="10">
        <v>42004</v>
      </c>
      <c r="G5267" t="s">
        <v>489</v>
      </c>
      <c r="H5267" t="s">
        <v>474</v>
      </c>
      <c r="I5267" t="s">
        <v>545</v>
      </c>
      <c r="J5267">
        <v>220834000</v>
      </c>
      <c r="K5267">
        <v>268114683.93927068</v>
      </c>
    </row>
    <row r="5268" spans="1:11" x14ac:dyDescent="0.25">
      <c r="A5268">
        <v>855</v>
      </c>
      <c r="B5268" t="s">
        <v>269</v>
      </c>
      <c r="C5268" t="s">
        <v>492</v>
      </c>
      <c r="D5268" t="s">
        <v>287</v>
      </c>
      <c r="E5268">
        <v>2014</v>
      </c>
      <c r="F5268" s="10">
        <v>42004</v>
      </c>
      <c r="G5268" t="s">
        <v>489</v>
      </c>
      <c r="H5268" t="s">
        <v>474</v>
      </c>
      <c r="I5268" t="s">
        <v>545</v>
      </c>
      <c r="J5268">
        <v>24420000</v>
      </c>
      <c r="K5268">
        <v>29648335.771651965</v>
      </c>
    </row>
    <row r="5269" spans="1:11" x14ac:dyDescent="0.25">
      <c r="A5269">
        <v>855</v>
      </c>
      <c r="B5269" t="s">
        <v>269</v>
      </c>
      <c r="C5269" t="s">
        <v>492</v>
      </c>
      <c r="D5269" t="s">
        <v>2137</v>
      </c>
      <c r="E5269">
        <v>2014</v>
      </c>
      <c r="F5269" s="10">
        <v>42004</v>
      </c>
      <c r="G5269" t="s">
        <v>489</v>
      </c>
      <c r="H5269" t="s">
        <v>474</v>
      </c>
      <c r="I5269" t="s">
        <v>545</v>
      </c>
      <c r="J5269">
        <v>593990000</v>
      </c>
      <c r="K5269">
        <v>721163593.98048937</v>
      </c>
    </row>
    <row r="5270" spans="1:11" x14ac:dyDescent="0.25">
      <c r="A5270">
        <v>855</v>
      </c>
      <c r="B5270" t="s">
        <v>269</v>
      </c>
      <c r="C5270" t="s">
        <v>492</v>
      </c>
      <c r="D5270" t="s">
        <v>316</v>
      </c>
      <c r="E5270">
        <v>2014</v>
      </c>
      <c r="F5270" s="10">
        <v>42004</v>
      </c>
      <c r="G5270" t="s">
        <v>489</v>
      </c>
      <c r="H5270" t="s">
        <v>474</v>
      </c>
      <c r="I5270" t="s">
        <v>545</v>
      </c>
      <c r="J5270">
        <v>9192530000</v>
      </c>
      <c r="K5270">
        <v>11160655857.124645</v>
      </c>
    </row>
    <row r="5271" spans="1:11" x14ac:dyDescent="0.25">
      <c r="A5271">
        <v>855</v>
      </c>
      <c r="B5271" t="s">
        <v>269</v>
      </c>
      <c r="C5271" t="s">
        <v>493</v>
      </c>
      <c r="D5271" t="s">
        <v>971</v>
      </c>
      <c r="E5271">
        <v>2014</v>
      </c>
      <c r="F5271" s="10">
        <v>42004</v>
      </c>
      <c r="G5271" t="s">
        <v>489</v>
      </c>
      <c r="H5271" t="s">
        <v>474</v>
      </c>
      <c r="I5271" t="s">
        <v>545</v>
      </c>
      <c r="J5271">
        <v>25826455000</v>
      </c>
      <c r="K5271">
        <v>31355913580.321857</v>
      </c>
    </row>
    <row r="5272" spans="1:11" x14ac:dyDescent="0.25">
      <c r="A5272">
        <v>855</v>
      </c>
      <c r="B5272" t="s">
        <v>269</v>
      </c>
      <c r="C5272" t="s">
        <v>493</v>
      </c>
      <c r="D5272" t="s">
        <v>973</v>
      </c>
      <c r="E5272">
        <v>2014</v>
      </c>
      <c r="F5272" s="10">
        <v>42004</v>
      </c>
      <c r="G5272" t="s">
        <v>489</v>
      </c>
      <c r="H5272" t="s">
        <v>474</v>
      </c>
      <c r="I5272" t="s">
        <v>545</v>
      </c>
      <c r="J5272">
        <v>-53872000</v>
      </c>
      <c r="K5272">
        <v>-65406025.581098877</v>
      </c>
    </row>
    <row r="5273" spans="1:11" x14ac:dyDescent="0.25">
      <c r="A5273">
        <v>855</v>
      </c>
      <c r="B5273" t="s">
        <v>269</v>
      </c>
      <c r="C5273" t="s">
        <v>493</v>
      </c>
      <c r="D5273" t="s">
        <v>600</v>
      </c>
      <c r="E5273">
        <v>2014</v>
      </c>
      <c r="F5273" s="10">
        <v>42004</v>
      </c>
      <c r="G5273" t="s">
        <v>489</v>
      </c>
      <c r="H5273" t="s">
        <v>474</v>
      </c>
      <c r="I5273" t="s">
        <v>545</v>
      </c>
      <c r="J5273">
        <v>6752348000</v>
      </c>
      <c r="K5273">
        <v>8198029514.784709</v>
      </c>
    </row>
    <row r="5274" spans="1:11" x14ac:dyDescent="0.25">
      <c r="A5274">
        <v>855</v>
      </c>
      <c r="B5274" t="s">
        <v>269</v>
      </c>
      <c r="C5274" t="s">
        <v>493</v>
      </c>
      <c r="D5274" t="s">
        <v>972</v>
      </c>
      <c r="E5274">
        <v>2014</v>
      </c>
      <c r="F5274" s="10">
        <v>42004</v>
      </c>
      <c r="G5274" t="s">
        <v>489</v>
      </c>
      <c r="H5274" t="s">
        <v>474</v>
      </c>
      <c r="I5274" t="s">
        <v>545</v>
      </c>
      <c r="J5274">
        <v>2355929000</v>
      </c>
      <c r="K5274">
        <v>2860334727.5254807</v>
      </c>
    </row>
    <row r="5275" spans="1:11" x14ac:dyDescent="0.25">
      <c r="A5275">
        <v>928</v>
      </c>
      <c r="B5275" t="s">
        <v>266</v>
      </c>
      <c r="C5275" t="s">
        <v>492</v>
      </c>
      <c r="D5275" t="s">
        <v>33</v>
      </c>
      <c r="E5275">
        <v>2014</v>
      </c>
      <c r="F5275" s="10">
        <v>42004</v>
      </c>
      <c r="G5275" t="s">
        <v>489</v>
      </c>
      <c r="H5275" t="s">
        <v>474</v>
      </c>
      <c r="I5275" t="s">
        <v>545</v>
      </c>
      <c r="J5275">
        <v>874687000</v>
      </c>
      <c r="K5275">
        <v>1061957979.9794817</v>
      </c>
    </row>
    <row r="5276" spans="1:11" x14ac:dyDescent="0.25">
      <c r="A5276">
        <v>928</v>
      </c>
      <c r="B5276" t="s">
        <v>266</v>
      </c>
      <c r="C5276" t="s">
        <v>492</v>
      </c>
      <c r="D5276" t="s">
        <v>969</v>
      </c>
      <c r="E5276">
        <v>2014</v>
      </c>
      <c r="F5276" s="10">
        <v>42004</v>
      </c>
      <c r="G5276" t="s">
        <v>489</v>
      </c>
      <c r="H5276" t="s">
        <v>474</v>
      </c>
      <c r="I5276" t="s">
        <v>545</v>
      </c>
      <c r="J5276">
        <v>892872000</v>
      </c>
      <c r="K5276">
        <v>1084036398.7349072</v>
      </c>
    </row>
    <row r="5277" spans="1:11" x14ac:dyDescent="0.25">
      <c r="A5277">
        <v>928</v>
      </c>
      <c r="B5277" t="s">
        <v>266</v>
      </c>
      <c r="C5277" t="s">
        <v>492</v>
      </c>
      <c r="D5277" t="s">
        <v>970</v>
      </c>
      <c r="E5277">
        <v>2014</v>
      </c>
      <c r="F5277" s="10">
        <v>42004</v>
      </c>
      <c r="G5277" t="s">
        <v>489</v>
      </c>
      <c r="H5277" t="s">
        <v>474</v>
      </c>
      <c r="I5277" t="s">
        <v>545</v>
      </c>
      <c r="J5277">
        <v>1301816000</v>
      </c>
      <c r="K5277">
        <v>1580535539.7587581</v>
      </c>
    </row>
    <row r="5278" spans="1:11" x14ac:dyDescent="0.25">
      <c r="A5278">
        <v>928</v>
      </c>
      <c r="B5278" t="s">
        <v>266</v>
      </c>
      <c r="C5278" t="s">
        <v>492</v>
      </c>
      <c r="D5278" t="s">
        <v>834</v>
      </c>
      <c r="E5278">
        <v>2014</v>
      </c>
      <c r="F5278" s="10">
        <v>42004</v>
      </c>
      <c r="G5278" t="s">
        <v>489</v>
      </c>
      <c r="H5278" t="s">
        <v>474</v>
      </c>
      <c r="I5278" t="s">
        <v>545</v>
      </c>
      <c r="J5278">
        <v>2253624000</v>
      </c>
      <c r="K5278">
        <v>2736126169.3306055</v>
      </c>
    </row>
    <row r="5279" spans="1:11" x14ac:dyDescent="0.25">
      <c r="A5279">
        <v>928</v>
      </c>
      <c r="B5279" t="s">
        <v>266</v>
      </c>
      <c r="C5279" t="s">
        <v>492</v>
      </c>
      <c r="D5279" t="s">
        <v>621</v>
      </c>
      <c r="E5279">
        <v>2014</v>
      </c>
      <c r="F5279" s="10">
        <v>42004</v>
      </c>
      <c r="G5279" t="s">
        <v>489</v>
      </c>
      <c r="H5279" t="s">
        <v>474</v>
      </c>
      <c r="I5279" t="s">
        <v>545</v>
      </c>
      <c r="J5279">
        <v>938517000</v>
      </c>
      <c r="K5279">
        <v>1139454018.9763918</v>
      </c>
    </row>
    <row r="5280" spans="1:11" x14ac:dyDescent="0.25">
      <c r="A5280">
        <v>928</v>
      </c>
      <c r="B5280" t="s">
        <v>266</v>
      </c>
      <c r="C5280" t="s">
        <v>492</v>
      </c>
      <c r="D5280" t="s">
        <v>267</v>
      </c>
      <c r="E5280">
        <v>2014</v>
      </c>
      <c r="F5280" s="10">
        <v>42004</v>
      </c>
      <c r="G5280" t="s">
        <v>489</v>
      </c>
      <c r="H5280" t="s">
        <v>474</v>
      </c>
      <c r="I5280" t="s">
        <v>545</v>
      </c>
      <c r="J5280">
        <v>889051000</v>
      </c>
      <c r="K5280">
        <v>1079397320.4800553</v>
      </c>
    </row>
    <row r="5281" spans="1:11" x14ac:dyDescent="0.25">
      <c r="A5281">
        <v>928</v>
      </c>
      <c r="B5281" t="s">
        <v>266</v>
      </c>
      <c r="C5281" t="s">
        <v>493</v>
      </c>
      <c r="D5281" t="s">
        <v>1269</v>
      </c>
      <c r="E5281">
        <v>2014</v>
      </c>
      <c r="F5281" s="10">
        <v>42004</v>
      </c>
      <c r="G5281" t="s">
        <v>489</v>
      </c>
      <c r="H5281" t="s">
        <v>474</v>
      </c>
      <c r="I5281" t="s">
        <v>545</v>
      </c>
      <c r="J5281">
        <v>2136660000</v>
      </c>
      <c r="K5281">
        <v>2594120110.9687915</v>
      </c>
    </row>
    <row r="5282" spans="1:11" x14ac:dyDescent="0.25">
      <c r="A5282">
        <v>928</v>
      </c>
      <c r="B5282" t="s">
        <v>266</v>
      </c>
      <c r="C5282" t="s">
        <v>493</v>
      </c>
      <c r="D5282" t="s">
        <v>950</v>
      </c>
      <c r="E5282">
        <v>2014</v>
      </c>
      <c r="F5282" s="10">
        <v>42004</v>
      </c>
      <c r="G5282" t="s">
        <v>489</v>
      </c>
      <c r="H5282" t="s">
        <v>474</v>
      </c>
      <c r="I5282" t="s">
        <v>545</v>
      </c>
      <c r="J5282">
        <v>32036000</v>
      </c>
      <c r="K5282">
        <v>38894925.666692972</v>
      </c>
    </row>
    <row r="5283" spans="1:11" x14ac:dyDescent="0.25">
      <c r="A5283">
        <v>928</v>
      </c>
      <c r="B5283" t="s">
        <v>266</v>
      </c>
      <c r="C5283" t="s">
        <v>493</v>
      </c>
      <c r="D5283" t="s">
        <v>738</v>
      </c>
      <c r="E5283">
        <v>2014</v>
      </c>
      <c r="F5283" s="10">
        <v>42004</v>
      </c>
      <c r="G5283" t="s">
        <v>489</v>
      </c>
      <c r="H5283" t="s">
        <v>474</v>
      </c>
      <c r="I5283" t="s">
        <v>545</v>
      </c>
      <c r="J5283">
        <v>4514496000</v>
      </c>
      <c r="K5283">
        <v>5481052139.5487185</v>
      </c>
    </row>
    <row r="5284" spans="1:11" x14ac:dyDescent="0.25">
      <c r="A5284">
        <v>928</v>
      </c>
      <c r="B5284" t="s">
        <v>266</v>
      </c>
      <c r="C5284" t="s">
        <v>493</v>
      </c>
      <c r="D5284" t="s">
        <v>948</v>
      </c>
      <c r="E5284">
        <v>2014</v>
      </c>
      <c r="F5284" s="10">
        <v>42004</v>
      </c>
      <c r="G5284" t="s">
        <v>489</v>
      </c>
      <c r="H5284" t="s">
        <v>474</v>
      </c>
      <c r="I5284" t="s">
        <v>545</v>
      </c>
      <c r="J5284">
        <v>335188000</v>
      </c>
      <c r="K5284">
        <v>406951939.82917601</v>
      </c>
    </row>
    <row r="5285" spans="1:11" x14ac:dyDescent="0.25">
      <c r="A5285">
        <v>928</v>
      </c>
      <c r="B5285" t="s">
        <v>266</v>
      </c>
      <c r="C5285" t="s">
        <v>493</v>
      </c>
      <c r="D5285" t="s">
        <v>949</v>
      </c>
      <c r="E5285">
        <v>2014</v>
      </c>
      <c r="F5285" s="10">
        <v>42004</v>
      </c>
      <c r="G5285" t="s">
        <v>489</v>
      </c>
      <c r="H5285" t="s">
        <v>474</v>
      </c>
      <c r="I5285" t="s">
        <v>545</v>
      </c>
      <c r="J5285">
        <v>91347000</v>
      </c>
      <c r="K5285">
        <v>110904444.21511434</v>
      </c>
    </row>
    <row r="5286" spans="1:11" x14ac:dyDescent="0.25">
      <c r="A5286">
        <v>928</v>
      </c>
      <c r="B5286" t="s">
        <v>266</v>
      </c>
      <c r="C5286" t="s">
        <v>493</v>
      </c>
      <c r="D5286" t="s">
        <v>456</v>
      </c>
      <c r="E5286">
        <v>2014</v>
      </c>
      <c r="F5286" s="10">
        <v>42004</v>
      </c>
      <c r="G5286" t="s">
        <v>489</v>
      </c>
      <c r="H5286" t="s">
        <v>474</v>
      </c>
      <c r="I5286" t="s">
        <v>545</v>
      </c>
      <c r="J5286">
        <v>40840000</v>
      </c>
      <c r="K5286">
        <v>49583867.031706236</v>
      </c>
    </row>
    <row r="5287" spans="1:11" x14ac:dyDescent="0.25">
      <c r="A5287">
        <v>1643</v>
      </c>
      <c r="B5287" t="s">
        <v>273</v>
      </c>
      <c r="C5287" t="s">
        <v>492</v>
      </c>
      <c r="D5287" t="s">
        <v>18</v>
      </c>
      <c r="E5287">
        <v>2014</v>
      </c>
      <c r="F5287" s="10">
        <v>42004</v>
      </c>
      <c r="G5287" t="s">
        <v>489</v>
      </c>
      <c r="H5287" t="s">
        <v>474</v>
      </c>
      <c r="I5287" t="s">
        <v>545</v>
      </c>
      <c r="J5287">
        <v>21563000</v>
      </c>
      <c r="K5287">
        <v>26179650.460447639</v>
      </c>
    </row>
    <row r="5288" spans="1:11" x14ac:dyDescent="0.25">
      <c r="A5288">
        <v>1643</v>
      </c>
      <c r="B5288" t="s">
        <v>273</v>
      </c>
      <c r="C5288" t="s">
        <v>492</v>
      </c>
      <c r="D5288" t="s">
        <v>999</v>
      </c>
      <c r="E5288">
        <v>2014</v>
      </c>
      <c r="F5288" s="10">
        <v>42004</v>
      </c>
      <c r="G5288" t="s">
        <v>489</v>
      </c>
      <c r="H5288" t="s">
        <v>474</v>
      </c>
      <c r="I5288" t="s">
        <v>545</v>
      </c>
      <c r="J5288">
        <v>319690000</v>
      </c>
      <c r="K5288">
        <v>388135809.28908342</v>
      </c>
    </row>
    <row r="5289" spans="1:11" x14ac:dyDescent="0.25">
      <c r="A5289">
        <v>1643</v>
      </c>
      <c r="B5289" t="s">
        <v>273</v>
      </c>
      <c r="C5289" t="s">
        <v>492</v>
      </c>
      <c r="D5289" t="s">
        <v>21</v>
      </c>
      <c r="E5289">
        <v>2014</v>
      </c>
      <c r="F5289" s="10">
        <v>42004</v>
      </c>
      <c r="G5289" t="s">
        <v>489</v>
      </c>
      <c r="H5289" t="s">
        <v>474</v>
      </c>
      <c r="I5289" t="s">
        <v>545</v>
      </c>
      <c r="J5289">
        <v>12268000</v>
      </c>
      <c r="K5289">
        <v>14894585.718535066</v>
      </c>
    </row>
    <row r="5290" spans="1:11" x14ac:dyDescent="0.25">
      <c r="A5290">
        <v>1643</v>
      </c>
      <c r="B5290" t="s">
        <v>273</v>
      </c>
      <c r="C5290" t="s">
        <v>492</v>
      </c>
      <c r="D5290" t="s">
        <v>1003</v>
      </c>
      <c r="E5290">
        <v>2014</v>
      </c>
      <c r="F5290" s="10">
        <v>42004</v>
      </c>
      <c r="G5290" t="s">
        <v>489</v>
      </c>
      <c r="H5290" t="s">
        <v>474</v>
      </c>
      <c r="I5290" t="s">
        <v>545</v>
      </c>
      <c r="J5290">
        <v>10541000</v>
      </c>
      <c r="K5290">
        <v>12797834.044593913</v>
      </c>
    </row>
    <row r="5291" spans="1:11" x14ac:dyDescent="0.25">
      <c r="A5291">
        <v>1643</v>
      </c>
      <c r="B5291" t="s">
        <v>273</v>
      </c>
      <c r="C5291" t="s">
        <v>492</v>
      </c>
      <c r="D5291" t="s">
        <v>1004</v>
      </c>
      <c r="E5291">
        <v>2014</v>
      </c>
      <c r="F5291" s="10">
        <v>42004</v>
      </c>
      <c r="G5291" t="s">
        <v>489</v>
      </c>
      <c r="H5291" t="s">
        <v>474</v>
      </c>
      <c r="I5291" t="s">
        <v>545</v>
      </c>
      <c r="J5291">
        <v>30989000</v>
      </c>
      <c r="K5291">
        <v>37623762.376237623</v>
      </c>
    </row>
    <row r="5292" spans="1:11" x14ac:dyDescent="0.25">
      <c r="A5292">
        <v>1643</v>
      </c>
      <c r="B5292" t="s">
        <v>273</v>
      </c>
      <c r="C5292" t="s">
        <v>492</v>
      </c>
      <c r="D5292" t="s">
        <v>56</v>
      </c>
      <c r="E5292">
        <v>2014</v>
      </c>
      <c r="F5292" s="10">
        <v>42004</v>
      </c>
      <c r="G5292" t="s">
        <v>489</v>
      </c>
      <c r="H5292" t="s">
        <v>474</v>
      </c>
      <c r="I5292" t="s">
        <v>545</v>
      </c>
      <c r="J5292">
        <v>776188000</v>
      </c>
      <c r="K5292">
        <v>942370288.53099895</v>
      </c>
    </row>
    <row r="5293" spans="1:11" x14ac:dyDescent="0.25">
      <c r="A5293">
        <v>1643</v>
      </c>
      <c r="B5293" t="s">
        <v>273</v>
      </c>
      <c r="C5293" t="s">
        <v>492</v>
      </c>
      <c r="D5293" t="s">
        <v>1002</v>
      </c>
      <c r="E5293">
        <v>2014</v>
      </c>
      <c r="F5293" s="10">
        <v>42004</v>
      </c>
      <c r="G5293" t="s">
        <v>489</v>
      </c>
      <c r="H5293" t="s">
        <v>474</v>
      </c>
      <c r="I5293" t="s">
        <v>545</v>
      </c>
      <c r="J5293">
        <v>26544000</v>
      </c>
      <c r="K5293">
        <v>32227085.369481154</v>
      </c>
    </row>
    <row r="5294" spans="1:11" x14ac:dyDescent="0.25">
      <c r="A5294">
        <v>1643</v>
      </c>
      <c r="B5294" t="s">
        <v>273</v>
      </c>
      <c r="C5294" t="s">
        <v>492</v>
      </c>
      <c r="D5294" t="s">
        <v>998</v>
      </c>
      <c r="E5294">
        <v>2014</v>
      </c>
      <c r="F5294" s="10">
        <v>42004</v>
      </c>
      <c r="G5294" t="s">
        <v>489</v>
      </c>
      <c r="H5294" t="s">
        <v>474</v>
      </c>
      <c r="I5294" t="s">
        <v>545</v>
      </c>
      <c r="J5294">
        <v>3292000</v>
      </c>
      <c r="K5294">
        <v>3996819.0565224518</v>
      </c>
    </row>
    <row r="5295" spans="1:11" x14ac:dyDescent="0.25">
      <c r="A5295">
        <v>1643</v>
      </c>
      <c r="B5295" t="s">
        <v>273</v>
      </c>
      <c r="C5295" t="s">
        <v>492</v>
      </c>
      <c r="D5295" t="s">
        <v>156</v>
      </c>
      <c r="E5295">
        <v>2014</v>
      </c>
      <c r="F5295" s="10">
        <v>42004</v>
      </c>
      <c r="G5295" t="s">
        <v>489</v>
      </c>
      <c r="H5295" t="s">
        <v>474</v>
      </c>
      <c r="I5295" t="s">
        <v>545</v>
      </c>
      <c r="J5295">
        <v>118056000</v>
      </c>
      <c r="K5295">
        <v>143331856.1776472</v>
      </c>
    </row>
    <row r="5296" spans="1:11" x14ac:dyDescent="0.25">
      <c r="A5296">
        <v>1643</v>
      </c>
      <c r="B5296" t="s">
        <v>273</v>
      </c>
      <c r="C5296" t="s">
        <v>492</v>
      </c>
      <c r="D5296" t="s">
        <v>621</v>
      </c>
      <c r="E5296">
        <v>2014</v>
      </c>
      <c r="F5296" s="10">
        <v>42004</v>
      </c>
      <c r="G5296" t="s">
        <v>489</v>
      </c>
      <c r="H5296" t="s">
        <v>474</v>
      </c>
      <c r="I5296" t="s">
        <v>545</v>
      </c>
      <c r="J5296">
        <v>251000</v>
      </c>
      <c r="K5296">
        <v>304739.24155137769</v>
      </c>
    </row>
    <row r="5297" spans="1:11" x14ac:dyDescent="0.25">
      <c r="A5297">
        <v>1643</v>
      </c>
      <c r="B5297" t="s">
        <v>273</v>
      </c>
      <c r="C5297" t="s">
        <v>492</v>
      </c>
      <c r="D5297" t="s">
        <v>1000</v>
      </c>
      <c r="E5297">
        <v>2014</v>
      </c>
      <c r="F5297" s="10">
        <v>42004</v>
      </c>
      <c r="G5297" t="s">
        <v>489</v>
      </c>
      <c r="H5297" t="s">
        <v>474</v>
      </c>
      <c r="I5297" t="s">
        <v>545</v>
      </c>
      <c r="J5297">
        <v>30920000</v>
      </c>
      <c r="K5297">
        <v>37539989.43732509</v>
      </c>
    </row>
    <row r="5298" spans="1:11" x14ac:dyDescent="0.25">
      <c r="A5298">
        <v>1643</v>
      </c>
      <c r="B5298" t="s">
        <v>273</v>
      </c>
      <c r="C5298" t="s">
        <v>492</v>
      </c>
      <c r="D5298" t="s">
        <v>1759</v>
      </c>
      <c r="E5298">
        <v>2014</v>
      </c>
      <c r="F5298" s="10">
        <v>42004</v>
      </c>
      <c r="G5298" t="s">
        <v>489</v>
      </c>
      <c r="H5298" t="s">
        <v>474</v>
      </c>
      <c r="I5298" t="s">
        <v>545</v>
      </c>
      <c r="J5298">
        <v>94345000</v>
      </c>
      <c r="K5298">
        <v>114544317.70583557</v>
      </c>
    </row>
    <row r="5299" spans="1:11" x14ac:dyDescent="0.25">
      <c r="A5299">
        <v>1643</v>
      </c>
      <c r="B5299" t="s">
        <v>273</v>
      </c>
      <c r="C5299" t="s">
        <v>492</v>
      </c>
      <c r="D5299" t="s">
        <v>997</v>
      </c>
      <c r="E5299">
        <v>2014</v>
      </c>
      <c r="F5299" s="10">
        <v>42004</v>
      </c>
      <c r="G5299" t="s">
        <v>489</v>
      </c>
      <c r="H5299" t="s">
        <v>474</v>
      </c>
      <c r="I5299" t="s">
        <v>545</v>
      </c>
      <c r="J5299">
        <v>114802000</v>
      </c>
      <c r="K5299">
        <v>139381172.94255483</v>
      </c>
    </row>
    <row r="5300" spans="1:11" x14ac:dyDescent="0.25">
      <c r="A5300">
        <v>1643</v>
      </c>
      <c r="B5300" t="s">
        <v>273</v>
      </c>
      <c r="C5300" t="s">
        <v>492</v>
      </c>
      <c r="D5300" t="s">
        <v>239</v>
      </c>
      <c r="E5300">
        <v>2014</v>
      </c>
      <c r="F5300" s="10">
        <v>42004</v>
      </c>
      <c r="G5300" t="s">
        <v>489</v>
      </c>
      <c r="H5300" t="s">
        <v>474</v>
      </c>
      <c r="I5300" t="s">
        <v>545</v>
      </c>
      <c r="J5300">
        <v>28632000</v>
      </c>
      <c r="K5300">
        <v>34762127.347008154</v>
      </c>
    </row>
    <row r="5301" spans="1:11" x14ac:dyDescent="0.25">
      <c r="A5301">
        <v>1643</v>
      </c>
      <c r="B5301" t="s">
        <v>273</v>
      </c>
      <c r="C5301" t="s">
        <v>492</v>
      </c>
      <c r="D5301" t="s">
        <v>267</v>
      </c>
      <c r="E5301">
        <v>2014</v>
      </c>
      <c r="F5301" s="10">
        <v>42004</v>
      </c>
      <c r="G5301" t="s">
        <v>489</v>
      </c>
      <c r="H5301" t="s">
        <v>474</v>
      </c>
      <c r="I5301" t="s">
        <v>545</v>
      </c>
      <c r="J5301">
        <v>1326775000</v>
      </c>
      <c r="K5301">
        <v>1610838275.7343791</v>
      </c>
    </row>
    <row r="5302" spans="1:11" x14ac:dyDescent="0.25">
      <c r="A5302">
        <v>1643</v>
      </c>
      <c r="B5302" t="s">
        <v>273</v>
      </c>
      <c r="C5302" t="s">
        <v>492</v>
      </c>
      <c r="D5302" t="s">
        <v>1001</v>
      </c>
      <c r="E5302">
        <v>2014</v>
      </c>
      <c r="F5302" s="10">
        <v>42004</v>
      </c>
      <c r="G5302" t="s">
        <v>489</v>
      </c>
      <c r="H5302" t="s">
        <v>474</v>
      </c>
      <c r="I5302" t="s">
        <v>545</v>
      </c>
      <c r="J5302">
        <v>42433000</v>
      </c>
      <c r="K5302">
        <v>51517929.230078124</v>
      </c>
    </row>
    <row r="5303" spans="1:11" x14ac:dyDescent="0.25">
      <c r="A5303">
        <v>1643</v>
      </c>
      <c r="B5303" t="s">
        <v>273</v>
      </c>
      <c r="C5303" t="s">
        <v>492</v>
      </c>
      <c r="D5303" t="s">
        <v>290</v>
      </c>
      <c r="E5303">
        <v>2014</v>
      </c>
      <c r="F5303" s="10">
        <v>42004</v>
      </c>
      <c r="G5303" t="s">
        <v>489</v>
      </c>
      <c r="H5303" t="s">
        <v>474</v>
      </c>
      <c r="I5303" t="s">
        <v>545</v>
      </c>
      <c r="J5303">
        <v>3328000</v>
      </c>
      <c r="K5303">
        <v>4040526.6768246414</v>
      </c>
    </row>
    <row r="5304" spans="1:11" x14ac:dyDescent="0.25">
      <c r="A5304">
        <v>1643</v>
      </c>
      <c r="B5304" t="s">
        <v>273</v>
      </c>
      <c r="C5304" t="s">
        <v>493</v>
      </c>
      <c r="D5304" t="s">
        <v>974</v>
      </c>
      <c r="E5304">
        <v>2014</v>
      </c>
      <c r="F5304" s="10">
        <v>42004</v>
      </c>
      <c r="G5304" t="s">
        <v>489</v>
      </c>
      <c r="H5304" t="s">
        <v>474</v>
      </c>
      <c r="I5304" t="s">
        <v>545</v>
      </c>
      <c r="J5304">
        <v>419175000</v>
      </c>
      <c r="K5304">
        <v>508920603.89362049</v>
      </c>
    </row>
    <row r="5305" spans="1:11" x14ac:dyDescent="0.25">
      <c r="A5305">
        <v>1643</v>
      </c>
      <c r="B5305" t="s">
        <v>273</v>
      </c>
      <c r="C5305" t="s">
        <v>493</v>
      </c>
      <c r="D5305" t="s">
        <v>971</v>
      </c>
      <c r="E5305">
        <v>2014</v>
      </c>
      <c r="F5305" s="10">
        <v>42004</v>
      </c>
      <c r="G5305" t="s">
        <v>489</v>
      </c>
      <c r="H5305" t="s">
        <v>474</v>
      </c>
      <c r="I5305" t="s">
        <v>545</v>
      </c>
      <c r="J5305">
        <v>1697043000</v>
      </c>
      <c r="K5305">
        <v>2060380863.346911</v>
      </c>
    </row>
    <row r="5306" spans="1:11" x14ac:dyDescent="0.25">
      <c r="A5306">
        <v>1643</v>
      </c>
      <c r="B5306" t="s">
        <v>273</v>
      </c>
      <c r="C5306" t="s">
        <v>493</v>
      </c>
      <c r="D5306" t="s">
        <v>589</v>
      </c>
      <c r="E5306">
        <v>2014</v>
      </c>
      <c r="F5306" s="10">
        <v>42004</v>
      </c>
      <c r="G5306" t="s">
        <v>489</v>
      </c>
      <c r="H5306" t="s">
        <v>474</v>
      </c>
      <c r="I5306" t="s">
        <v>545</v>
      </c>
      <c r="J5306">
        <v>-1030286000</v>
      </c>
      <c r="K5306">
        <v>-1250870813.629493</v>
      </c>
    </row>
    <row r="5307" spans="1:11" x14ac:dyDescent="0.25">
      <c r="A5307">
        <v>1643</v>
      </c>
      <c r="B5307" t="s">
        <v>273</v>
      </c>
      <c r="C5307" t="s">
        <v>493</v>
      </c>
      <c r="D5307" t="s">
        <v>1220</v>
      </c>
      <c r="E5307">
        <v>2014</v>
      </c>
      <c r="F5307" s="10">
        <v>42004</v>
      </c>
      <c r="G5307" t="s">
        <v>489</v>
      </c>
      <c r="H5307" t="s">
        <v>474</v>
      </c>
      <c r="I5307" t="s">
        <v>545</v>
      </c>
      <c r="J5307">
        <v>187977000</v>
      </c>
      <c r="K5307">
        <v>228222981.709575</v>
      </c>
    </row>
    <row r="5308" spans="1:11" x14ac:dyDescent="0.25">
      <c r="A5308">
        <v>1643</v>
      </c>
      <c r="B5308" t="s">
        <v>273</v>
      </c>
      <c r="C5308" t="s">
        <v>493</v>
      </c>
      <c r="D5308" t="s">
        <v>988</v>
      </c>
      <c r="E5308">
        <v>2014</v>
      </c>
      <c r="F5308" s="10">
        <v>42004</v>
      </c>
      <c r="G5308" t="s">
        <v>489</v>
      </c>
      <c r="H5308" t="s">
        <v>474</v>
      </c>
      <c r="I5308" t="s">
        <v>545</v>
      </c>
      <c r="J5308">
        <v>32510000</v>
      </c>
      <c r="K5308">
        <v>39470409.334005132</v>
      </c>
    </row>
    <row r="5309" spans="1:11" x14ac:dyDescent="0.25">
      <c r="A5309">
        <v>1643</v>
      </c>
      <c r="B5309" t="s">
        <v>273</v>
      </c>
      <c r="C5309" t="s">
        <v>493</v>
      </c>
      <c r="D5309" t="s">
        <v>567</v>
      </c>
      <c r="E5309">
        <v>2014</v>
      </c>
      <c r="F5309" s="10">
        <v>42004</v>
      </c>
      <c r="G5309" t="s">
        <v>489</v>
      </c>
      <c r="H5309" t="s">
        <v>474</v>
      </c>
      <c r="I5309" t="s">
        <v>545</v>
      </c>
      <c r="J5309">
        <v>193530000</v>
      </c>
      <c r="K5309">
        <v>234964882.14118776</v>
      </c>
    </row>
    <row r="5310" spans="1:11" x14ac:dyDescent="0.25">
      <c r="A5310">
        <v>1643</v>
      </c>
      <c r="B5310" t="s">
        <v>273</v>
      </c>
      <c r="C5310" t="s">
        <v>493</v>
      </c>
      <c r="D5310" t="s">
        <v>986</v>
      </c>
      <c r="E5310">
        <v>2014</v>
      </c>
      <c r="F5310" s="10">
        <v>42004</v>
      </c>
      <c r="G5310" t="s">
        <v>489</v>
      </c>
      <c r="H5310" t="s">
        <v>474</v>
      </c>
      <c r="I5310" t="s">
        <v>545</v>
      </c>
      <c r="J5310">
        <v>485794000</v>
      </c>
      <c r="K5310">
        <v>589802769.36338639</v>
      </c>
    </row>
    <row r="5311" spans="1:11" x14ac:dyDescent="0.25">
      <c r="A5311">
        <v>1643</v>
      </c>
      <c r="B5311" t="s">
        <v>273</v>
      </c>
      <c r="C5311" t="s">
        <v>493</v>
      </c>
      <c r="D5311" t="s">
        <v>468</v>
      </c>
      <c r="E5311">
        <v>2014</v>
      </c>
      <c r="F5311" s="10">
        <v>42004</v>
      </c>
      <c r="G5311" t="s">
        <v>489</v>
      </c>
      <c r="H5311" t="s">
        <v>474</v>
      </c>
      <c r="I5311" t="s">
        <v>545</v>
      </c>
      <c r="J5311">
        <v>732323000</v>
      </c>
      <c r="K5311">
        <v>889113767.29334486</v>
      </c>
    </row>
    <row r="5312" spans="1:11" x14ac:dyDescent="0.25">
      <c r="A5312">
        <v>855</v>
      </c>
      <c r="B5312" t="s">
        <v>269</v>
      </c>
      <c r="C5312" t="s">
        <v>492</v>
      </c>
      <c r="D5312" t="s">
        <v>981</v>
      </c>
      <c r="E5312">
        <v>2015</v>
      </c>
      <c r="F5312" s="10">
        <v>42369</v>
      </c>
      <c r="G5312" t="s">
        <v>489</v>
      </c>
      <c r="H5312" t="s">
        <v>474</v>
      </c>
      <c r="I5312" t="s">
        <v>545</v>
      </c>
      <c r="J5312">
        <v>2679594000</v>
      </c>
      <c r="K5312">
        <v>2917272981.6325488</v>
      </c>
    </row>
    <row r="5313" spans="1:11" x14ac:dyDescent="0.25">
      <c r="A5313">
        <v>855</v>
      </c>
      <c r="B5313" t="s">
        <v>269</v>
      </c>
      <c r="C5313" t="s">
        <v>492</v>
      </c>
      <c r="D5313" t="s">
        <v>980</v>
      </c>
      <c r="E5313">
        <v>2015</v>
      </c>
      <c r="F5313" s="10">
        <v>42369</v>
      </c>
      <c r="G5313" t="s">
        <v>489</v>
      </c>
      <c r="H5313" t="s">
        <v>474</v>
      </c>
      <c r="I5313" t="s">
        <v>545</v>
      </c>
      <c r="J5313">
        <v>4924499000</v>
      </c>
      <c r="K5313">
        <v>5361300212.1875572</v>
      </c>
    </row>
    <row r="5314" spans="1:11" x14ac:dyDescent="0.25">
      <c r="A5314">
        <v>855</v>
      </c>
      <c r="B5314" t="s">
        <v>269</v>
      </c>
      <c r="C5314" t="s">
        <v>492</v>
      </c>
      <c r="D5314" t="s">
        <v>982</v>
      </c>
      <c r="E5314">
        <v>2015</v>
      </c>
      <c r="F5314" s="10">
        <v>42369</v>
      </c>
      <c r="G5314" t="s">
        <v>489</v>
      </c>
      <c r="H5314" t="s">
        <v>474</v>
      </c>
      <c r="I5314" t="s">
        <v>545</v>
      </c>
      <c r="J5314">
        <v>20374002000</v>
      </c>
      <c r="K5314">
        <v>22181168327.115044</v>
      </c>
    </row>
    <row r="5315" spans="1:11" x14ac:dyDescent="0.25">
      <c r="A5315">
        <v>855</v>
      </c>
      <c r="B5315" t="s">
        <v>269</v>
      </c>
      <c r="C5315" t="s">
        <v>492</v>
      </c>
      <c r="D5315" t="s">
        <v>621</v>
      </c>
      <c r="E5315">
        <v>2015</v>
      </c>
      <c r="F5315" s="10">
        <v>42369</v>
      </c>
      <c r="G5315" t="s">
        <v>489</v>
      </c>
      <c r="H5315" t="s">
        <v>474</v>
      </c>
      <c r="I5315" t="s">
        <v>545</v>
      </c>
      <c r="J5315">
        <v>5313214000</v>
      </c>
      <c r="K5315">
        <v>5784494086.7279892</v>
      </c>
    </row>
    <row r="5316" spans="1:11" x14ac:dyDescent="0.25">
      <c r="A5316">
        <v>855</v>
      </c>
      <c r="B5316" t="s">
        <v>269</v>
      </c>
      <c r="C5316" t="s">
        <v>493</v>
      </c>
      <c r="D5316" t="s">
        <v>971</v>
      </c>
      <c r="E5316">
        <v>2015</v>
      </c>
      <c r="F5316" s="10">
        <v>42369</v>
      </c>
      <c r="G5316" t="s">
        <v>489</v>
      </c>
      <c r="H5316" t="s">
        <v>474</v>
      </c>
      <c r="I5316" t="s">
        <v>545</v>
      </c>
      <c r="J5316">
        <v>25319489000</v>
      </c>
      <c r="K5316">
        <v>27565318167.021763</v>
      </c>
    </row>
    <row r="5317" spans="1:11" x14ac:dyDescent="0.25">
      <c r="A5317">
        <v>855</v>
      </c>
      <c r="B5317" t="s">
        <v>269</v>
      </c>
      <c r="C5317" t="s">
        <v>493</v>
      </c>
      <c r="D5317" t="s">
        <v>973</v>
      </c>
      <c r="E5317">
        <v>2015</v>
      </c>
      <c r="F5317" s="10">
        <v>42369</v>
      </c>
      <c r="G5317" t="s">
        <v>489</v>
      </c>
      <c r="H5317" t="s">
        <v>474</v>
      </c>
      <c r="I5317" t="s">
        <v>545</v>
      </c>
      <c r="J5317">
        <v>-34017000</v>
      </c>
      <c r="K5317">
        <v>-37034295.126871608</v>
      </c>
    </row>
    <row r="5318" spans="1:11" x14ac:dyDescent="0.25">
      <c r="A5318">
        <v>855</v>
      </c>
      <c r="B5318" t="s">
        <v>269</v>
      </c>
      <c r="C5318" t="s">
        <v>493</v>
      </c>
      <c r="D5318" t="s">
        <v>600</v>
      </c>
      <c r="E5318">
        <v>2015</v>
      </c>
      <c r="F5318" s="10">
        <v>42369</v>
      </c>
      <c r="G5318" t="s">
        <v>489</v>
      </c>
      <c r="H5318" t="s">
        <v>474</v>
      </c>
      <c r="I5318" t="s">
        <v>545</v>
      </c>
      <c r="J5318">
        <v>6500724000</v>
      </c>
      <c r="K5318">
        <v>7077335777.82689</v>
      </c>
    </row>
    <row r="5319" spans="1:11" x14ac:dyDescent="0.25">
      <c r="A5319">
        <v>855</v>
      </c>
      <c r="B5319" t="s">
        <v>269</v>
      </c>
      <c r="C5319" t="s">
        <v>493</v>
      </c>
      <c r="D5319" t="s">
        <v>972</v>
      </c>
      <c r="E5319">
        <v>2015</v>
      </c>
      <c r="F5319" s="10">
        <v>42369</v>
      </c>
      <c r="G5319" t="s">
        <v>489</v>
      </c>
      <c r="H5319" t="s">
        <v>474</v>
      </c>
      <c r="I5319" t="s">
        <v>545</v>
      </c>
      <c r="J5319">
        <v>1505113000</v>
      </c>
      <c r="K5319">
        <v>1638615957.9413562</v>
      </c>
    </row>
    <row r="5320" spans="1:11" x14ac:dyDescent="0.25">
      <c r="A5320">
        <v>928</v>
      </c>
      <c r="B5320" t="s">
        <v>266</v>
      </c>
      <c r="C5320" t="s">
        <v>492</v>
      </c>
      <c r="D5320" t="s">
        <v>33</v>
      </c>
      <c r="E5320">
        <v>2015</v>
      </c>
      <c r="F5320" s="10">
        <v>42369</v>
      </c>
      <c r="G5320" t="s">
        <v>489</v>
      </c>
      <c r="H5320" t="s">
        <v>474</v>
      </c>
      <c r="I5320" t="s">
        <v>545</v>
      </c>
      <c r="J5320">
        <v>521697000</v>
      </c>
      <c r="K5320">
        <v>567971328.00668895</v>
      </c>
    </row>
    <row r="5321" spans="1:11" x14ac:dyDescent="0.25">
      <c r="A5321">
        <v>928</v>
      </c>
      <c r="B5321" t="s">
        <v>266</v>
      </c>
      <c r="C5321" t="s">
        <v>492</v>
      </c>
      <c r="D5321" t="s">
        <v>969</v>
      </c>
      <c r="E5321">
        <v>2015</v>
      </c>
      <c r="F5321" s="10">
        <v>42369</v>
      </c>
      <c r="G5321" t="s">
        <v>489</v>
      </c>
      <c r="H5321" t="s">
        <v>474</v>
      </c>
      <c r="I5321" t="s">
        <v>545</v>
      </c>
      <c r="J5321">
        <v>24495000</v>
      </c>
      <c r="K5321">
        <v>26667697.302311201</v>
      </c>
    </row>
    <row r="5322" spans="1:11" x14ac:dyDescent="0.25">
      <c r="A5322">
        <v>928</v>
      </c>
      <c r="B5322" t="s">
        <v>266</v>
      </c>
      <c r="C5322" t="s">
        <v>492</v>
      </c>
      <c r="D5322" t="s">
        <v>970</v>
      </c>
      <c r="E5322">
        <v>2015</v>
      </c>
      <c r="F5322" s="10">
        <v>42369</v>
      </c>
      <c r="G5322" t="s">
        <v>489</v>
      </c>
      <c r="H5322" t="s">
        <v>474</v>
      </c>
      <c r="I5322" t="s">
        <v>545</v>
      </c>
      <c r="J5322">
        <v>1296815000</v>
      </c>
      <c r="K5322">
        <v>1411842003.5556929</v>
      </c>
    </row>
    <row r="5323" spans="1:11" x14ac:dyDescent="0.25">
      <c r="A5323">
        <v>928</v>
      </c>
      <c r="B5323" t="s">
        <v>266</v>
      </c>
      <c r="C5323" t="s">
        <v>492</v>
      </c>
      <c r="D5323" t="s">
        <v>834</v>
      </c>
      <c r="E5323">
        <v>2015</v>
      </c>
      <c r="F5323" s="10">
        <v>42369</v>
      </c>
      <c r="G5323" t="s">
        <v>489</v>
      </c>
      <c r="H5323" t="s">
        <v>474</v>
      </c>
      <c r="I5323" t="s">
        <v>545</v>
      </c>
      <c r="J5323">
        <v>722487000</v>
      </c>
      <c r="K5323">
        <v>786571325.61154985</v>
      </c>
    </row>
    <row r="5324" spans="1:11" x14ac:dyDescent="0.25">
      <c r="A5324">
        <v>928</v>
      </c>
      <c r="B5324" t="s">
        <v>266</v>
      </c>
      <c r="C5324" t="s">
        <v>492</v>
      </c>
      <c r="D5324" t="s">
        <v>621</v>
      </c>
      <c r="E5324">
        <v>2015</v>
      </c>
      <c r="F5324" s="10">
        <v>42369</v>
      </c>
      <c r="G5324" t="s">
        <v>489</v>
      </c>
      <c r="H5324" t="s">
        <v>474</v>
      </c>
      <c r="I5324" t="s">
        <v>545</v>
      </c>
      <c r="J5324">
        <v>644839000</v>
      </c>
      <c r="K5324">
        <v>702035977.16779149</v>
      </c>
    </row>
    <row r="5325" spans="1:11" x14ac:dyDescent="0.25">
      <c r="A5325">
        <v>928</v>
      </c>
      <c r="B5325" t="s">
        <v>266</v>
      </c>
      <c r="C5325" t="s">
        <v>492</v>
      </c>
      <c r="D5325" t="s">
        <v>267</v>
      </c>
      <c r="E5325">
        <v>2015</v>
      </c>
      <c r="F5325" s="10">
        <v>42369</v>
      </c>
      <c r="G5325" t="s">
        <v>489</v>
      </c>
      <c r="H5325" t="s">
        <v>474</v>
      </c>
      <c r="I5325" t="s">
        <v>545</v>
      </c>
      <c r="J5325">
        <v>436432000</v>
      </c>
      <c r="K5325">
        <v>475143354.52305704</v>
      </c>
    </row>
    <row r="5326" spans="1:11" x14ac:dyDescent="0.25">
      <c r="A5326">
        <v>928</v>
      </c>
      <c r="B5326" t="s">
        <v>266</v>
      </c>
      <c r="C5326" t="s">
        <v>493</v>
      </c>
      <c r="D5326" t="s">
        <v>950</v>
      </c>
      <c r="E5326">
        <v>2015</v>
      </c>
      <c r="F5326" s="10">
        <v>42369</v>
      </c>
      <c r="G5326" t="s">
        <v>489</v>
      </c>
      <c r="H5326" t="s">
        <v>474</v>
      </c>
      <c r="I5326" t="s">
        <v>545</v>
      </c>
      <c r="J5326">
        <v>43832000</v>
      </c>
      <c r="K5326">
        <v>47719881.941412717</v>
      </c>
    </row>
    <row r="5327" spans="1:11" x14ac:dyDescent="0.25">
      <c r="A5327">
        <v>928</v>
      </c>
      <c r="B5327" t="s">
        <v>266</v>
      </c>
      <c r="C5327" t="s">
        <v>493</v>
      </c>
      <c r="D5327" t="s">
        <v>738</v>
      </c>
      <c r="E5327">
        <v>2015</v>
      </c>
      <c r="F5327" s="10">
        <v>42369</v>
      </c>
      <c r="G5327" t="s">
        <v>489</v>
      </c>
      <c r="H5327" t="s">
        <v>474</v>
      </c>
      <c r="I5327" t="s">
        <v>545</v>
      </c>
      <c r="J5327">
        <v>3381778000</v>
      </c>
      <c r="K5327">
        <v>3681740438.7677226</v>
      </c>
    </row>
    <row r="5328" spans="1:11" x14ac:dyDescent="0.25">
      <c r="A5328">
        <v>928</v>
      </c>
      <c r="B5328" t="s">
        <v>266</v>
      </c>
      <c r="C5328" t="s">
        <v>493</v>
      </c>
      <c r="D5328" t="s">
        <v>948</v>
      </c>
      <c r="E5328">
        <v>2015</v>
      </c>
      <c r="F5328" s="10">
        <v>42369</v>
      </c>
      <c r="G5328" t="s">
        <v>489</v>
      </c>
      <c r="H5328" t="s">
        <v>474</v>
      </c>
      <c r="I5328" t="s">
        <v>545</v>
      </c>
      <c r="J5328">
        <v>166534000</v>
      </c>
      <c r="K5328">
        <v>181305503.26773193</v>
      </c>
    </row>
    <row r="5329" spans="1:11" x14ac:dyDescent="0.25">
      <c r="A5329">
        <v>928</v>
      </c>
      <c r="B5329" t="s">
        <v>266</v>
      </c>
      <c r="C5329" t="s">
        <v>493</v>
      </c>
      <c r="D5329" t="s">
        <v>949</v>
      </c>
      <c r="E5329">
        <v>2015</v>
      </c>
      <c r="F5329" s="10">
        <v>42369</v>
      </c>
      <c r="G5329" t="s">
        <v>489</v>
      </c>
      <c r="H5329" t="s">
        <v>474</v>
      </c>
      <c r="I5329" t="s">
        <v>545</v>
      </c>
      <c r="J5329">
        <v>1643000</v>
      </c>
      <c r="K5329">
        <v>1788733.4830658217</v>
      </c>
    </row>
    <row r="5330" spans="1:11" x14ac:dyDescent="0.25">
      <c r="A5330">
        <v>928</v>
      </c>
      <c r="B5330" t="s">
        <v>266</v>
      </c>
      <c r="C5330" t="s">
        <v>493</v>
      </c>
      <c r="D5330" t="s">
        <v>456</v>
      </c>
      <c r="E5330">
        <v>2015</v>
      </c>
      <c r="F5330" s="10">
        <v>42369</v>
      </c>
      <c r="G5330" t="s">
        <v>489</v>
      </c>
      <c r="H5330" t="s">
        <v>474</v>
      </c>
      <c r="I5330" t="s">
        <v>545</v>
      </c>
      <c r="J5330">
        <v>52978000</v>
      </c>
      <c r="K5330">
        <v>57677128.707158312</v>
      </c>
    </row>
    <row r="5331" spans="1:11" x14ac:dyDescent="0.25">
      <c r="A5331">
        <v>1643</v>
      </c>
      <c r="B5331" t="s">
        <v>273</v>
      </c>
      <c r="C5331" t="s">
        <v>492</v>
      </c>
      <c r="D5331" t="s">
        <v>18</v>
      </c>
      <c r="E5331">
        <v>2015</v>
      </c>
      <c r="F5331" s="10">
        <v>42369</v>
      </c>
      <c r="G5331" t="s">
        <v>489</v>
      </c>
      <c r="H5331" t="s">
        <v>474</v>
      </c>
      <c r="I5331" t="s">
        <v>545</v>
      </c>
      <c r="J5331">
        <v>70742000</v>
      </c>
      <c r="K5331">
        <v>77016788.836909533</v>
      </c>
    </row>
    <row r="5332" spans="1:11" x14ac:dyDescent="0.25">
      <c r="A5332">
        <v>1643</v>
      </c>
      <c r="B5332" t="s">
        <v>273</v>
      </c>
      <c r="C5332" t="s">
        <v>492</v>
      </c>
      <c r="D5332" t="s">
        <v>999</v>
      </c>
      <c r="E5332">
        <v>2015</v>
      </c>
      <c r="F5332" s="10">
        <v>42369</v>
      </c>
      <c r="G5332" t="s">
        <v>489</v>
      </c>
      <c r="H5332" t="s">
        <v>474</v>
      </c>
      <c r="I5332" t="s">
        <v>545</v>
      </c>
      <c r="J5332">
        <v>139964000</v>
      </c>
      <c r="K5332">
        <v>152378754.24456766</v>
      </c>
    </row>
    <row r="5333" spans="1:11" x14ac:dyDescent="0.25">
      <c r="A5333">
        <v>1643</v>
      </c>
      <c r="B5333" t="s">
        <v>273</v>
      </c>
      <c r="C5333" t="s">
        <v>492</v>
      </c>
      <c r="D5333" t="s">
        <v>21</v>
      </c>
      <c r="E5333">
        <v>2015</v>
      </c>
      <c r="F5333" s="10">
        <v>42369</v>
      </c>
      <c r="G5333" t="s">
        <v>489</v>
      </c>
      <c r="H5333" t="s">
        <v>474</v>
      </c>
      <c r="I5333" t="s">
        <v>545</v>
      </c>
      <c r="J5333">
        <v>19433000</v>
      </c>
      <c r="K5333">
        <v>21156699.80305424</v>
      </c>
    </row>
    <row r="5334" spans="1:11" x14ac:dyDescent="0.25">
      <c r="A5334">
        <v>1643</v>
      </c>
      <c r="B5334" t="s">
        <v>273</v>
      </c>
      <c r="C5334" t="s">
        <v>492</v>
      </c>
      <c r="D5334" t="s">
        <v>1003</v>
      </c>
      <c r="E5334">
        <v>2015</v>
      </c>
      <c r="F5334" s="10">
        <v>42369</v>
      </c>
      <c r="G5334" t="s">
        <v>489</v>
      </c>
      <c r="H5334" t="s">
        <v>474</v>
      </c>
      <c r="I5334" t="s">
        <v>545</v>
      </c>
      <c r="J5334">
        <v>8201000</v>
      </c>
      <c r="K5334">
        <v>8928425.6205860041</v>
      </c>
    </row>
    <row r="5335" spans="1:11" x14ac:dyDescent="0.25">
      <c r="A5335">
        <v>1643</v>
      </c>
      <c r="B5335" t="s">
        <v>273</v>
      </c>
      <c r="C5335" t="s">
        <v>492</v>
      </c>
      <c r="D5335" t="s">
        <v>1004</v>
      </c>
      <c r="E5335">
        <v>2015</v>
      </c>
      <c r="F5335" s="10">
        <v>42369</v>
      </c>
      <c r="G5335" t="s">
        <v>489</v>
      </c>
      <c r="H5335" t="s">
        <v>474</v>
      </c>
      <c r="I5335" t="s">
        <v>545</v>
      </c>
      <c r="J5335">
        <v>67056000</v>
      </c>
      <c r="K5335">
        <v>73003842.020974889</v>
      </c>
    </row>
    <row r="5336" spans="1:11" x14ac:dyDescent="0.25">
      <c r="A5336">
        <v>1643</v>
      </c>
      <c r="B5336" t="s">
        <v>273</v>
      </c>
      <c r="C5336" t="s">
        <v>492</v>
      </c>
      <c r="D5336" t="s">
        <v>56</v>
      </c>
      <c r="E5336">
        <v>2015</v>
      </c>
      <c r="F5336" s="10">
        <v>42369</v>
      </c>
      <c r="G5336" t="s">
        <v>489</v>
      </c>
      <c r="H5336" t="s">
        <v>474</v>
      </c>
      <c r="I5336" t="s">
        <v>545</v>
      </c>
      <c r="J5336">
        <v>740068000</v>
      </c>
      <c r="K5336">
        <v>805711753.71001613</v>
      </c>
    </row>
    <row r="5337" spans="1:11" x14ac:dyDescent="0.25">
      <c r="A5337">
        <v>1643</v>
      </c>
      <c r="B5337" t="s">
        <v>273</v>
      </c>
      <c r="C5337" t="s">
        <v>492</v>
      </c>
      <c r="D5337" t="s">
        <v>1002</v>
      </c>
      <c r="E5337">
        <v>2015</v>
      </c>
      <c r="F5337" s="10">
        <v>42369</v>
      </c>
      <c r="G5337" t="s">
        <v>489</v>
      </c>
      <c r="H5337" t="s">
        <v>474</v>
      </c>
      <c r="I5337" t="s">
        <v>545</v>
      </c>
      <c r="J5337">
        <v>61921000</v>
      </c>
      <c r="K5337">
        <v>67413369.449128881</v>
      </c>
    </row>
    <row r="5338" spans="1:11" x14ac:dyDescent="0.25">
      <c r="A5338">
        <v>1643</v>
      </c>
      <c r="B5338" t="s">
        <v>273</v>
      </c>
      <c r="C5338" t="s">
        <v>492</v>
      </c>
      <c r="D5338" t="s">
        <v>1221</v>
      </c>
      <c r="E5338">
        <v>2015</v>
      </c>
      <c r="F5338" s="10">
        <v>42369</v>
      </c>
      <c r="G5338" t="s">
        <v>489</v>
      </c>
      <c r="H5338" t="s">
        <v>474</v>
      </c>
      <c r="I5338" t="s">
        <v>545</v>
      </c>
      <c r="J5338">
        <v>-3914000</v>
      </c>
      <c r="K5338">
        <v>-4261170.3303223532</v>
      </c>
    </row>
    <row r="5339" spans="1:11" x14ac:dyDescent="0.25">
      <c r="A5339">
        <v>1643</v>
      </c>
      <c r="B5339" t="s">
        <v>273</v>
      </c>
      <c r="C5339" t="s">
        <v>492</v>
      </c>
      <c r="D5339" t="s">
        <v>998</v>
      </c>
      <c r="E5339">
        <v>2015</v>
      </c>
      <c r="F5339" s="10">
        <v>42369</v>
      </c>
      <c r="G5339" t="s">
        <v>489</v>
      </c>
      <c r="H5339" t="s">
        <v>474</v>
      </c>
      <c r="I5339" t="s">
        <v>545</v>
      </c>
      <c r="J5339">
        <v>8819000</v>
      </c>
      <c r="K5339">
        <v>9601241.9885316379</v>
      </c>
    </row>
    <row r="5340" spans="1:11" x14ac:dyDescent="0.25">
      <c r="A5340">
        <v>1643</v>
      </c>
      <c r="B5340" t="s">
        <v>273</v>
      </c>
      <c r="C5340" t="s">
        <v>492</v>
      </c>
      <c r="D5340" t="s">
        <v>156</v>
      </c>
      <c r="E5340">
        <v>2015</v>
      </c>
      <c r="F5340" s="10">
        <v>42369</v>
      </c>
      <c r="G5340" t="s">
        <v>489</v>
      </c>
      <c r="H5340" t="s">
        <v>474</v>
      </c>
      <c r="I5340" t="s">
        <v>545</v>
      </c>
      <c r="J5340">
        <v>143076000</v>
      </c>
      <c r="K5340">
        <v>155766787.476035</v>
      </c>
    </row>
    <row r="5341" spans="1:11" x14ac:dyDescent="0.25">
      <c r="A5341">
        <v>1643</v>
      </c>
      <c r="B5341" t="s">
        <v>273</v>
      </c>
      <c r="C5341" t="s">
        <v>492</v>
      </c>
      <c r="D5341" t="s">
        <v>1000</v>
      </c>
      <c r="E5341">
        <v>2015</v>
      </c>
      <c r="F5341" s="10">
        <v>42369</v>
      </c>
      <c r="G5341" t="s">
        <v>489</v>
      </c>
      <c r="H5341" t="s">
        <v>474</v>
      </c>
      <c r="I5341" t="s">
        <v>545</v>
      </c>
      <c r="J5341">
        <v>37492000</v>
      </c>
      <c r="K5341">
        <v>40817526.322035171</v>
      </c>
    </row>
    <row r="5342" spans="1:11" x14ac:dyDescent="0.25">
      <c r="A5342">
        <v>1643</v>
      </c>
      <c r="B5342" t="s">
        <v>273</v>
      </c>
      <c r="C5342" t="s">
        <v>492</v>
      </c>
      <c r="D5342" t="s">
        <v>1759</v>
      </c>
      <c r="E5342">
        <v>2015</v>
      </c>
      <c r="F5342" s="10">
        <v>42369</v>
      </c>
      <c r="G5342" t="s">
        <v>489</v>
      </c>
      <c r="H5342" t="s">
        <v>474</v>
      </c>
      <c r="I5342" t="s">
        <v>545</v>
      </c>
      <c r="J5342">
        <v>245692000</v>
      </c>
      <c r="K5342">
        <v>267484788.14449656</v>
      </c>
    </row>
    <row r="5343" spans="1:11" x14ac:dyDescent="0.25">
      <c r="A5343">
        <v>1643</v>
      </c>
      <c r="B5343" t="s">
        <v>273</v>
      </c>
      <c r="C5343" t="s">
        <v>492</v>
      </c>
      <c r="D5343" t="s">
        <v>997</v>
      </c>
      <c r="E5343">
        <v>2015</v>
      </c>
      <c r="F5343" s="10">
        <v>42369</v>
      </c>
      <c r="G5343" t="s">
        <v>489</v>
      </c>
      <c r="H5343" t="s">
        <v>474</v>
      </c>
      <c r="I5343" t="s">
        <v>545</v>
      </c>
      <c r="J5343">
        <v>172502000</v>
      </c>
      <c r="K5343">
        <v>187802862.62679267</v>
      </c>
    </row>
    <row r="5344" spans="1:11" x14ac:dyDescent="0.25">
      <c r="A5344">
        <v>1643</v>
      </c>
      <c r="B5344" t="s">
        <v>273</v>
      </c>
      <c r="C5344" t="s">
        <v>492</v>
      </c>
      <c r="D5344" t="s">
        <v>239</v>
      </c>
      <c r="E5344">
        <v>2015</v>
      </c>
      <c r="F5344" s="10">
        <v>42369</v>
      </c>
      <c r="G5344" t="s">
        <v>489</v>
      </c>
      <c r="H5344" t="s">
        <v>474</v>
      </c>
      <c r="I5344" t="s">
        <v>545</v>
      </c>
      <c r="J5344">
        <v>39847000</v>
      </c>
      <c r="K5344">
        <v>43381413.937750332</v>
      </c>
    </row>
    <row r="5345" spans="1:11" x14ac:dyDescent="0.25">
      <c r="A5345">
        <v>1643</v>
      </c>
      <c r="B5345" t="s">
        <v>273</v>
      </c>
      <c r="C5345" t="s">
        <v>492</v>
      </c>
      <c r="D5345" t="s">
        <v>267</v>
      </c>
      <c r="E5345">
        <v>2015</v>
      </c>
      <c r="F5345" s="10">
        <v>42369</v>
      </c>
      <c r="G5345" t="s">
        <v>489</v>
      </c>
      <c r="H5345" t="s">
        <v>474</v>
      </c>
      <c r="I5345" t="s">
        <v>545</v>
      </c>
      <c r="J5345">
        <v>1442691000</v>
      </c>
      <c r="K5345">
        <v>1570657149.9803491</v>
      </c>
    </row>
    <row r="5346" spans="1:11" x14ac:dyDescent="0.25">
      <c r="A5346">
        <v>1643</v>
      </c>
      <c r="B5346" t="s">
        <v>273</v>
      </c>
      <c r="C5346" t="s">
        <v>492</v>
      </c>
      <c r="D5346" t="s">
        <v>1001</v>
      </c>
      <c r="E5346">
        <v>2015</v>
      </c>
      <c r="F5346" s="10">
        <v>42369</v>
      </c>
      <c r="G5346" t="s">
        <v>489</v>
      </c>
      <c r="H5346" t="s">
        <v>474</v>
      </c>
      <c r="I5346" t="s">
        <v>545</v>
      </c>
      <c r="J5346">
        <v>5644000</v>
      </c>
      <c r="K5346">
        <v>6144620.6807203274</v>
      </c>
    </row>
    <row r="5347" spans="1:11" x14ac:dyDescent="0.25">
      <c r="A5347">
        <v>1643</v>
      </c>
      <c r="B5347" t="s">
        <v>273</v>
      </c>
      <c r="C5347" t="s">
        <v>492</v>
      </c>
      <c r="D5347" t="s">
        <v>290</v>
      </c>
      <c r="E5347">
        <v>2015</v>
      </c>
      <c r="F5347" s="10">
        <v>42369</v>
      </c>
      <c r="G5347" t="s">
        <v>489</v>
      </c>
      <c r="H5347" t="s">
        <v>474</v>
      </c>
      <c r="I5347" t="s">
        <v>545</v>
      </c>
      <c r="J5347">
        <v>17563000</v>
      </c>
      <c r="K5347">
        <v>19120831.505225215</v>
      </c>
    </row>
    <row r="5348" spans="1:11" x14ac:dyDescent="0.25">
      <c r="A5348">
        <v>1643</v>
      </c>
      <c r="B5348" t="s">
        <v>273</v>
      </c>
      <c r="C5348" t="s">
        <v>493</v>
      </c>
      <c r="D5348" t="s">
        <v>974</v>
      </c>
      <c r="E5348">
        <v>2015</v>
      </c>
      <c r="F5348" s="10">
        <v>42369</v>
      </c>
      <c r="G5348" t="s">
        <v>489</v>
      </c>
      <c r="H5348" t="s">
        <v>474</v>
      </c>
      <c r="I5348" t="s">
        <v>545</v>
      </c>
      <c r="J5348">
        <v>563752000</v>
      </c>
      <c r="K5348">
        <v>613756590.71535182</v>
      </c>
    </row>
    <row r="5349" spans="1:11" x14ac:dyDescent="0.25">
      <c r="A5349">
        <v>1643</v>
      </c>
      <c r="B5349" t="s">
        <v>273</v>
      </c>
      <c r="C5349" t="s">
        <v>493</v>
      </c>
      <c r="D5349" t="s">
        <v>971</v>
      </c>
      <c r="E5349">
        <v>2015</v>
      </c>
      <c r="F5349" s="10">
        <v>42369</v>
      </c>
      <c r="G5349" t="s">
        <v>489</v>
      </c>
      <c r="H5349" t="s">
        <v>474</v>
      </c>
      <c r="I5349" t="s">
        <v>545</v>
      </c>
      <c r="J5349">
        <v>1665641000</v>
      </c>
      <c r="K5349">
        <v>1813382731.2642961</v>
      </c>
    </row>
    <row r="5350" spans="1:11" x14ac:dyDescent="0.25">
      <c r="A5350">
        <v>1643</v>
      </c>
      <c r="B5350" t="s">
        <v>273</v>
      </c>
      <c r="C5350" t="s">
        <v>493</v>
      </c>
      <c r="D5350" t="s">
        <v>589</v>
      </c>
      <c r="E5350">
        <v>2015</v>
      </c>
      <c r="F5350" s="10">
        <v>42369</v>
      </c>
      <c r="G5350" t="s">
        <v>489</v>
      </c>
      <c r="H5350" t="s">
        <v>474</v>
      </c>
      <c r="I5350" t="s">
        <v>545</v>
      </c>
      <c r="J5350">
        <v>-495192000</v>
      </c>
      <c r="K5350">
        <v>-539115344.45911765</v>
      </c>
    </row>
    <row r="5351" spans="1:11" x14ac:dyDescent="0.25">
      <c r="A5351">
        <v>1643</v>
      </c>
      <c r="B5351" t="s">
        <v>273</v>
      </c>
      <c r="C5351" t="s">
        <v>493</v>
      </c>
      <c r="D5351" t="s">
        <v>1220</v>
      </c>
      <c r="E5351">
        <v>2015</v>
      </c>
      <c r="F5351" s="10">
        <v>42369</v>
      </c>
      <c r="G5351" t="s">
        <v>489</v>
      </c>
      <c r="H5351" t="s">
        <v>474</v>
      </c>
      <c r="I5351" t="s">
        <v>545</v>
      </c>
      <c r="J5351">
        <v>92143000</v>
      </c>
      <c r="K5351">
        <v>100316049.50099453</v>
      </c>
    </row>
    <row r="5352" spans="1:11" x14ac:dyDescent="0.25">
      <c r="A5352">
        <v>1643</v>
      </c>
      <c r="B5352" t="s">
        <v>273</v>
      </c>
      <c r="C5352" t="s">
        <v>493</v>
      </c>
      <c r="D5352" t="s">
        <v>988</v>
      </c>
      <c r="E5352">
        <v>2015</v>
      </c>
      <c r="F5352" s="10">
        <v>42369</v>
      </c>
      <c r="G5352" t="s">
        <v>489</v>
      </c>
      <c r="H5352" t="s">
        <v>474</v>
      </c>
      <c r="I5352" t="s">
        <v>545</v>
      </c>
      <c r="J5352">
        <v>28818000</v>
      </c>
      <c r="K5352">
        <v>31374145.779057123</v>
      </c>
    </row>
    <row r="5353" spans="1:11" x14ac:dyDescent="0.25">
      <c r="A5353">
        <v>1643</v>
      </c>
      <c r="B5353" t="s">
        <v>273</v>
      </c>
      <c r="C5353" t="s">
        <v>493</v>
      </c>
      <c r="D5353" t="s">
        <v>567</v>
      </c>
      <c r="E5353">
        <v>2015</v>
      </c>
      <c r="F5353" s="10">
        <v>42369</v>
      </c>
      <c r="G5353" t="s">
        <v>489</v>
      </c>
      <c r="H5353" t="s">
        <v>474</v>
      </c>
      <c r="I5353" t="s">
        <v>545</v>
      </c>
      <c r="J5353">
        <v>289969000</v>
      </c>
      <c r="K5353">
        <v>315689141.41881514</v>
      </c>
    </row>
    <row r="5354" spans="1:11" x14ac:dyDescent="0.25">
      <c r="A5354">
        <v>1643</v>
      </c>
      <c r="B5354" t="s">
        <v>273</v>
      </c>
      <c r="C5354" t="s">
        <v>493</v>
      </c>
      <c r="D5354" t="s">
        <v>986</v>
      </c>
      <c r="E5354">
        <v>2015</v>
      </c>
      <c r="F5354" s="10">
        <v>42369</v>
      </c>
      <c r="G5354" t="s">
        <v>489</v>
      </c>
      <c r="H5354" t="s">
        <v>474</v>
      </c>
      <c r="I5354" t="s">
        <v>545</v>
      </c>
      <c r="J5354">
        <v>40695000</v>
      </c>
      <c r="K5354">
        <v>44304631.219332695</v>
      </c>
    </row>
    <row r="5355" spans="1:11" x14ac:dyDescent="0.25">
      <c r="A5355">
        <v>1643</v>
      </c>
      <c r="B5355" t="s">
        <v>273</v>
      </c>
      <c r="C5355" t="s">
        <v>493</v>
      </c>
      <c r="D5355" t="s">
        <v>987</v>
      </c>
      <c r="E5355">
        <v>2015</v>
      </c>
      <c r="F5355" s="10">
        <v>42369</v>
      </c>
      <c r="G5355" t="s">
        <v>489</v>
      </c>
      <c r="H5355" t="s">
        <v>474</v>
      </c>
      <c r="I5355" t="s">
        <v>545</v>
      </c>
      <c r="J5355">
        <v>0</v>
      </c>
      <c r="K5355">
        <v>0</v>
      </c>
    </row>
    <row r="5356" spans="1:11" x14ac:dyDescent="0.25">
      <c r="A5356">
        <v>1643</v>
      </c>
      <c r="B5356" t="s">
        <v>273</v>
      </c>
      <c r="C5356" t="s">
        <v>493</v>
      </c>
      <c r="D5356" t="s">
        <v>468</v>
      </c>
      <c r="E5356">
        <v>2015</v>
      </c>
      <c r="F5356" s="10">
        <v>42369</v>
      </c>
      <c r="G5356" t="s">
        <v>489</v>
      </c>
      <c r="H5356" t="s">
        <v>474</v>
      </c>
      <c r="I5356" t="s">
        <v>545</v>
      </c>
      <c r="J5356">
        <v>763088000</v>
      </c>
      <c r="K5356">
        <v>830773619.0661788</v>
      </c>
    </row>
    <row r="5357" spans="1:11" x14ac:dyDescent="0.25">
      <c r="A5357">
        <v>855</v>
      </c>
      <c r="B5357" t="s">
        <v>269</v>
      </c>
      <c r="C5357" t="s">
        <v>492</v>
      </c>
      <c r="D5357" t="s">
        <v>21</v>
      </c>
      <c r="E5357">
        <v>2016</v>
      </c>
      <c r="F5357" s="10">
        <v>42735</v>
      </c>
      <c r="G5357" t="s">
        <v>489</v>
      </c>
      <c r="H5357" t="s">
        <v>474</v>
      </c>
      <c r="I5357" t="s">
        <v>545</v>
      </c>
      <c r="J5357">
        <v>5078964000</v>
      </c>
      <c r="K5357">
        <v>5353733673.3155756</v>
      </c>
    </row>
    <row r="5358" spans="1:11" x14ac:dyDescent="0.25">
      <c r="A5358">
        <v>855</v>
      </c>
      <c r="B5358" t="s">
        <v>269</v>
      </c>
      <c r="C5358" t="s">
        <v>492</v>
      </c>
      <c r="D5358" t="s">
        <v>33</v>
      </c>
      <c r="E5358">
        <v>2016</v>
      </c>
      <c r="F5358" s="10">
        <v>42735</v>
      </c>
      <c r="G5358" t="s">
        <v>489</v>
      </c>
      <c r="H5358" t="s">
        <v>474</v>
      </c>
      <c r="I5358" t="s">
        <v>545</v>
      </c>
      <c r="J5358">
        <v>371963000</v>
      </c>
      <c r="K5358">
        <v>392086031.38897645</v>
      </c>
    </row>
    <row r="5359" spans="1:11" x14ac:dyDescent="0.25">
      <c r="A5359">
        <v>855</v>
      </c>
      <c r="B5359" t="s">
        <v>269</v>
      </c>
      <c r="C5359" t="s">
        <v>492</v>
      </c>
      <c r="D5359" t="s">
        <v>44</v>
      </c>
      <c r="E5359">
        <v>2016</v>
      </c>
      <c r="F5359" s="10">
        <v>42735</v>
      </c>
      <c r="G5359" t="s">
        <v>489</v>
      </c>
      <c r="H5359" t="s">
        <v>474</v>
      </c>
      <c r="I5359" t="s">
        <v>545</v>
      </c>
      <c r="J5359">
        <v>1049931000</v>
      </c>
      <c r="K5359">
        <v>1106731795.9642744</v>
      </c>
    </row>
    <row r="5360" spans="1:11" x14ac:dyDescent="0.25">
      <c r="A5360">
        <v>855</v>
      </c>
      <c r="B5360" t="s">
        <v>269</v>
      </c>
      <c r="C5360" t="s">
        <v>492</v>
      </c>
      <c r="D5360" t="s">
        <v>56</v>
      </c>
      <c r="E5360">
        <v>2016</v>
      </c>
      <c r="F5360" s="10">
        <v>42735</v>
      </c>
      <c r="G5360" t="s">
        <v>489</v>
      </c>
      <c r="H5360" t="s">
        <v>474</v>
      </c>
      <c r="I5360" t="s">
        <v>545</v>
      </c>
      <c r="J5360">
        <v>363571000</v>
      </c>
      <c r="K5360">
        <v>383240027.95472008</v>
      </c>
    </row>
    <row r="5361" spans="1:11" x14ac:dyDescent="0.25">
      <c r="A5361">
        <v>855</v>
      </c>
      <c r="B5361" t="s">
        <v>269</v>
      </c>
      <c r="C5361" t="s">
        <v>492</v>
      </c>
      <c r="D5361" t="s">
        <v>1073</v>
      </c>
      <c r="E5361">
        <v>2016</v>
      </c>
      <c r="F5361" s="10">
        <v>42735</v>
      </c>
      <c r="G5361" t="s">
        <v>489</v>
      </c>
      <c r="H5361" t="s">
        <v>474</v>
      </c>
      <c r="I5361" t="s">
        <v>545</v>
      </c>
      <c r="J5361">
        <v>175967000</v>
      </c>
      <c r="K5361">
        <v>185486735.7382966</v>
      </c>
    </row>
    <row r="5362" spans="1:11" x14ac:dyDescent="0.25">
      <c r="A5362">
        <v>855</v>
      </c>
      <c r="B5362" t="s">
        <v>269</v>
      </c>
      <c r="C5362" t="s">
        <v>492</v>
      </c>
      <c r="D5362" t="s">
        <v>113</v>
      </c>
      <c r="E5362">
        <v>2016</v>
      </c>
      <c r="F5362" s="10">
        <v>42735</v>
      </c>
      <c r="G5362" t="s">
        <v>489</v>
      </c>
      <c r="H5362" t="s">
        <v>474</v>
      </c>
      <c r="I5362" t="s">
        <v>545</v>
      </c>
      <c r="J5362">
        <v>940669000</v>
      </c>
      <c r="K5362">
        <v>991558770.79343128</v>
      </c>
    </row>
    <row r="5363" spans="1:11" x14ac:dyDescent="0.25">
      <c r="A5363">
        <v>855</v>
      </c>
      <c r="B5363" t="s">
        <v>269</v>
      </c>
      <c r="C5363" t="s">
        <v>492</v>
      </c>
      <c r="D5363" t="s">
        <v>606</v>
      </c>
      <c r="E5363">
        <v>2016</v>
      </c>
      <c r="F5363" s="10">
        <v>42735</v>
      </c>
      <c r="G5363" t="s">
        <v>489</v>
      </c>
      <c r="H5363" t="s">
        <v>474</v>
      </c>
      <c r="I5363" t="s">
        <v>545</v>
      </c>
      <c r="J5363">
        <v>1601934000</v>
      </c>
      <c r="K5363">
        <v>1688597910.5638695</v>
      </c>
    </row>
    <row r="5364" spans="1:11" x14ac:dyDescent="0.25">
      <c r="A5364">
        <v>855</v>
      </c>
      <c r="B5364" t="s">
        <v>269</v>
      </c>
      <c r="C5364" t="s">
        <v>492</v>
      </c>
      <c r="D5364" t="s">
        <v>2139</v>
      </c>
      <c r="E5364">
        <v>2016</v>
      </c>
      <c r="F5364" s="10">
        <v>42735</v>
      </c>
      <c r="G5364" t="s">
        <v>489</v>
      </c>
      <c r="H5364" t="s">
        <v>474</v>
      </c>
      <c r="I5364" t="s">
        <v>545</v>
      </c>
      <c r="J5364">
        <v>396635000</v>
      </c>
      <c r="K5364">
        <v>418092775.51790547</v>
      </c>
    </row>
    <row r="5365" spans="1:11" x14ac:dyDescent="0.25">
      <c r="A5365">
        <v>855</v>
      </c>
      <c r="B5365" t="s">
        <v>269</v>
      </c>
      <c r="C5365" t="s">
        <v>492</v>
      </c>
      <c r="D5365" t="s">
        <v>163</v>
      </c>
      <c r="E5365">
        <v>2016</v>
      </c>
      <c r="F5365" s="10">
        <v>42735</v>
      </c>
      <c r="G5365" t="s">
        <v>489</v>
      </c>
      <c r="H5365" t="s">
        <v>474</v>
      </c>
      <c r="I5365" t="s">
        <v>545</v>
      </c>
      <c r="J5365">
        <v>79836000</v>
      </c>
      <c r="K5365">
        <v>84155091.775177434</v>
      </c>
    </row>
    <row r="5366" spans="1:11" x14ac:dyDescent="0.25">
      <c r="A5366">
        <v>855</v>
      </c>
      <c r="B5366" t="s">
        <v>269</v>
      </c>
      <c r="C5366" t="s">
        <v>492</v>
      </c>
      <c r="D5366" t="s">
        <v>225</v>
      </c>
      <c r="E5366">
        <v>2016</v>
      </c>
      <c r="F5366" s="10">
        <v>42735</v>
      </c>
      <c r="G5366" t="s">
        <v>489</v>
      </c>
      <c r="H5366" t="s">
        <v>474</v>
      </c>
      <c r="I5366" t="s">
        <v>545</v>
      </c>
      <c r="J5366">
        <v>1393873000</v>
      </c>
      <c r="K5366">
        <v>1469280903.8271194</v>
      </c>
    </row>
    <row r="5367" spans="1:11" x14ac:dyDescent="0.25">
      <c r="A5367">
        <v>855</v>
      </c>
      <c r="B5367" t="s">
        <v>269</v>
      </c>
      <c r="C5367" t="s">
        <v>492</v>
      </c>
      <c r="D5367" t="s">
        <v>621</v>
      </c>
      <c r="E5367">
        <v>2016</v>
      </c>
      <c r="F5367" s="10">
        <v>42735</v>
      </c>
      <c r="G5367" t="s">
        <v>489</v>
      </c>
      <c r="H5367" t="s">
        <v>474</v>
      </c>
      <c r="I5367" t="s">
        <v>545</v>
      </c>
      <c r="J5367">
        <v>1776161000</v>
      </c>
      <c r="K5367">
        <v>1872250513.0829566</v>
      </c>
    </row>
    <row r="5368" spans="1:11" x14ac:dyDescent="0.25">
      <c r="A5368">
        <v>855</v>
      </c>
      <c r="B5368" t="s">
        <v>269</v>
      </c>
      <c r="C5368" t="s">
        <v>492</v>
      </c>
      <c r="D5368" t="s">
        <v>1759</v>
      </c>
      <c r="E5368">
        <v>2016</v>
      </c>
      <c r="F5368" s="10">
        <v>42735</v>
      </c>
      <c r="G5368" t="s">
        <v>489</v>
      </c>
      <c r="H5368" t="s">
        <v>474</v>
      </c>
      <c r="I5368" t="s">
        <v>545</v>
      </c>
      <c r="J5368">
        <v>322285000</v>
      </c>
      <c r="K5368">
        <v>339720473.88099426</v>
      </c>
    </row>
    <row r="5369" spans="1:11" x14ac:dyDescent="0.25">
      <c r="A5369">
        <v>855</v>
      </c>
      <c r="B5369" t="s">
        <v>269</v>
      </c>
      <c r="C5369" t="s">
        <v>492</v>
      </c>
      <c r="D5369" t="s">
        <v>1075</v>
      </c>
      <c r="E5369">
        <v>2016</v>
      </c>
      <c r="F5369" s="10">
        <v>42735</v>
      </c>
      <c r="G5369" t="s">
        <v>489</v>
      </c>
      <c r="H5369" t="s">
        <v>474</v>
      </c>
      <c r="I5369" t="s">
        <v>545</v>
      </c>
      <c r="J5369">
        <v>492015000</v>
      </c>
      <c r="K5369">
        <v>518632790.71802098</v>
      </c>
    </row>
    <row r="5370" spans="1:11" x14ac:dyDescent="0.25">
      <c r="A5370">
        <v>855</v>
      </c>
      <c r="B5370" t="s">
        <v>269</v>
      </c>
      <c r="C5370" t="s">
        <v>492</v>
      </c>
      <c r="D5370" t="s">
        <v>997</v>
      </c>
      <c r="E5370">
        <v>2016</v>
      </c>
      <c r="F5370" s="10">
        <v>42735</v>
      </c>
      <c r="G5370" t="s">
        <v>489</v>
      </c>
      <c r="H5370" t="s">
        <v>474</v>
      </c>
      <c r="I5370" t="s">
        <v>545</v>
      </c>
      <c r="J5370">
        <v>252549000</v>
      </c>
      <c r="K5370">
        <v>266211787.57364205</v>
      </c>
    </row>
    <row r="5371" spans="1:11" x14ac:dyDescent="0.25">
      <c r="A5371">
        <v>855</v>
      </c>
      <c r="B5371" t="s">
        <v>269</v>
      </c>
      <c r="C5371" t="s">
        <v>492</v>
      </c>
      <c r="D5371" t="s">
        <v>243</v>
      </c>
      <c r="E5371">
        <v>2016</v>
      </c>
      <c r="F5371" s="10">
        <v>42735</v>
      </c>
      <c r="G5371" t="s">
        <v>489</v>
      </c>
      <c r="H5371" t="s">
        <v>474</v>
      </c>
      <c r="I5371" t="s">
        <v>545</v>
      </c>
      <c r="J5371">
        <v>648619000</v>
      </c>
      <c r="K5371">
        <v>683708996.84508002</v>
      </c>
    </row>
    <row r="5372" spans="1:11" x14ac:dyDescent="0.25">
      <c r="A5372">
        <v>855</v>
      </c>
      <c r="B5372" t="s">
        <v>269</v>
      </c>
      <c r="C5372" t="s">
        <v>492</v>
      </c>
      <c r="D5372" t="s">
        <v>2140</v>
      </c>
      <c r="E5372">
        <v>2016</v>
      </c>
      <c r="F5372" s="10">
        <v>42735</v>
      </c>
      <c r="G5372" t="s">
        <v>489</v>
      </c>
      <c r="H5372" t="s">
        <v>474</v>
      </c>
      <c r="I5372" t="s">
        <v>545</v>
      </c>
      <c r="J5372">
        <v>150635000</v>
      </c>
      <c r="K5372">
        <v>158784285.9055295</v>
      </c>
    </row>
    <row r="5373" spans="1:11" x14ac:dyDescent="0.25">
      <c r="A5373">
        <v>855</v>
      </c>
      <c r="B5373" t="s">
        <v>269</v>
      </c>
      <c r="C5373" t="s">
        <v>492</v>
      </c>
      <c r="D5373" t="s">
        <v>267</v>
      </c>
      <c r="E5373">
        <v>2016</v>
      </c>
      <c r="F5373" s="10">
        <v>42735</v>
      </c>
      <c r="G5373" t="s">
        <v>489</v>
      </c>
      <c r="H5373" t="s">
        <v>474</v>
      </c>
      <c r="I5373" t="s">
        <v>545</v>
      </c>
      <c r="J5373">
        <v>4293089000</v>
      </c>
      <c r="K5373">
        <v>4525343188.4614048</v>
      </c>
    </row>
    <row r="5374" spans="1:11" x14ac:dyDescent="0.25">
      <c r="A5374">
        <v>855</v>
      </c>
      <c r="B5374" t="s">
        <v>269</v>
      </c>
      <c r="C5374" t="s">
        <v>492</v>
      </c>
      <c r="D5374" t="s">
        <v>2137</v>
      </c>
      <c r="E5374">
        <v>2016</v>
      </c>
      <c r="F5374" s="10">
        <v>42735</v>
      </c>
      <c r="G5374" t="s">
        <v>489</v>
      </c>
      <c r="H5374" t="s">
        <v>474</v>
      </c>
      <c r="I5374" t="s">
        <v>545</v>
      </c>
      <c r="J5374">
        <v>361600000</v>
      </c>
      <c r="K5374">
        <v>381162397.73916727</v>
      </c>
    </row>
    <row r="5375" spans="1:11" x14ac:dyDescent="0.25">
      <c r="A5375">
        <v>855</v>
      </c>
      <c r="B5375" t="s">
        <v>269</v>
      </c>
      <c r="C5375" t="s">
        <v>492</v>
      </c>
      <c r="D5375" t="s">
        <v>316</v>
      </c>
      <c r="E5375">
        <v>2016</v>
      </c>
      <c r="F5375" s="10">
        <v>42735</v>
      </c>
      <c r="G5375" t="s">
        <v>489</v>
      </c>
      <c r="H5375" t="s">
        <v>474</v>
      </c>
      <c r="I5375" t="s">
        <v>545</v>
      </c>
      <c r="J5375">
        <v>12224916000</v>
      </c>
      <c r="K5375">
        <v>12886278469.911255</v>
      </c>
    </row>
    <row r="5376" spans="1:11" x14ac:dyDescent="0.25">
      <c r="A5376">
        <v>855</v>
      </c>
      <c r="B5376" t="s">
        <v>269</v>
      </c>
      <c r="C5376" t="s">
        <v>493</v>
      </c>
      <c r="D5376" t="s">
        <v>971</v>
      </c>
      <c r="E5376">
        <v>2016</v>
      </c>
      <c r="F5376" s="10">
        <v>42735</v>
      </c>
      <c r="G5376" t="s">
        <v>489</v>
      </c>
      <c r="H5376" t="s">
        <v>474</v>
      </c>
      <c r="I5376" t="s">
        <v>545</v>
      </c>
      <c r="J5376">
        <v>24216562000</v>
      </c>
      <c r="K5376">
        <v>25526667137.497799</v>
      </c>
    </row>
    <row r="5377" spans="1:11" x14ac:dyDescent="0.25">
      <c r="A5377">
        <v>855</v>
      </c>
      <c r="B5377" t="s">
        <v>269</v>
      </c>
      <c r="C5377" t="s">
        <v>493</v>
      </c>
      <c r="D5377" t="s">
        <v>973</v>
      </c>
      <c r="E5377">
        <v>2016</v>
      </c>
      <c r="F5377" s="10">
        <v>42735</v>
      </c>
      <c r="G5377" t="s">
        <v>489</v>
      </c>
      <c r="H5377" t="s">
        <v>474</v>
      </c>
      <c r="I5377" t="s">
        <v>545</v>
      </c>
      <c r="J5377">
        <v>-35396000</v>
      </c>
      <c r="K5377">
        <v>-37310907.716746584</v>
      </c>
    </row>
    <row r="5378" spans="1:11" x14ac:dyDescent="0.25">
      <c r="A5378">
        <v>855</v>
      </c>
      <c r="B5378" t="s">
        <v>269</v>
      </c>
      <c r="C5378" t="s">
        <v>493</v>
      </c>
      <c r="D5378" t="s">
        <v>600</v>
      </c>
      <c r="E5378">
        <v>2016</v>
      </c>
      <c r="F5378" s="10">
        <v>42735</v>
      </c>
      <c r="G5378" t="s">
        <v>489</v>
      </c>
      <c r="H5378" t="s">
        <v>474</v>
      </c>
      <c r="I5378" t="s">
        <v>545</v>
      </c>
      <c r="J5378">
        <v>6256304000</v>
      </c>
      <c r="K5378">
        <v>6594767239.0075865</v>
      </c>
    </row>
    <row r="5379" spans="1:11" x14ac:dyDescent="0.25">
      <c r="A5379">
        <v>855</v>
      </c>
      <c r="B5379" t="s">
        <v>269</v>
      </c>
      <c r="C5379" t="s">
        <v>493</v>
      </c>
      <c r="D5379" t="s">
        <v>972</v>
      </c>
      <c r="E5379">
        <v>2016</v>
      </c>
      <c r="F5379" s="10">
        <v>42735</v>
      </c>
      <c r="G5379" t="s">
        <v>489</v>
      </c>
      <c r="H5379" t="s">
        <v>474</v>
      </c>
      <c r="I5379" t="s">
        <v>545</v>
      </c>
      <c r="J5379">
        <v>1537742000</v>
      </c>
      <c r="K5379">
        <v>1620933152.1687572</v>
      </c>
    </row>
    <row r="5380" spans="1:11" x14ac:dyDescent="0.25">
      <c r="A5380">
        <v>928</v>
      </c>
      <c r="B5380" t="s">
        <v>266</v>
      </c>
      <c r="C5380" t="s">
        <v>492</v>
      </c>
      <c r="D5380" t="s">
        <v>33</v>
      </c>
      <c r="E5380">
        <v>2016</v>
      </c>
      <c r="F5380" s="10">
        <v>42735</v>
      </c>
      <c r="G5380" t="s">
        <v>489</v>
      </c>
      <c r="H5380" t="s">
        <v>474</v>
      </c>
      <c r="I5380" t="s">
        <v>545</v>
      </c>
      <c r="J5380">
        <v>98843000</v>
      </c>
      <c r="K5380">
        <v>104190361.94616292</v>
      </c>
    </row>
    <row r="5381" spans="1:11" x14ac:dyDescent="0.25">
      <c r="A5381">
        <v>928</v>
      </c>
      <c r="B5381" t="s">
        <v>266</v>
      </c>
      <c r="C5381" t="s">
        <v>492</v>
      </c>
      <c r="D5381" t="s">
        <v>969</v>
      </c>
      <c r="E5381">
        <v>2016</v>
      </c>
      <c r="F5381" s="10">
        <v>42735</v>
      </c>
      <c r="G5381" t="s">
        <v>489</v>
      </c>
      <c r="H5381" t="s">
        <v>474</v>
      </c>
      <c r="I5381" t="s">
        <v>545</v>
      </c>
      <c r="J5381">
        <v>160384000</v>
      </c>
      <c r="K5381">
        <v>169060702.43085897</v>
      </c>
    </row>
    <row r="5382" spans="1:11" x14ac:dyDescent="0.25">
      <c r="A5382">
        <v>928</v>
      </c>
      <c r="B5382" t="s">
        <v>266</v>
      </c>
      <c r="C5382" t="s">
        <v>492</v>
      </c>
      <c r="D5382" t="s">
        <v>970</v>
      </c>
      <c r="E5382">
        <v>2016</v>
      </c>
      <c r="F5382" s="10">
        <v>42735</v>
      </c>
      <c r="G5382" t="s">
        <v>489</v>
      </c>
      <c r="H5382" t="s">
        <v>474</v>
      </c>
      <c r="I5382" t="s">
        <v>545</v>
      </c>
      <c r="J5382">
        <v>238520000</v>
      </c>
      <c r="K5382">
        <v>251423824.9688777</v>
      </c>
    </row>
    <row r="5383" spans="1:11" x14ac:dyDescent="0.25">
      <c r="A5383">
        <v>928</v>
      </c>
      <c r="B5383" t="s">
        <v>266</v>
      </c>
      <c r="C5383" t="s">
        <v>492</v>
      </c>
      <c r="D5383" t="s">
        <v>834</v>
      </c>
      <c r="E5383">
        <v>2016</v>
      </c>
      <c r="F5383" s="10">
        <v>42735</v>
      </c>
      <c r="G5383" t="s">
        <v>489</v>
      </c>
      <c r="H5383" t="s">
        <v>474</v>
      </c>
      <c r="I5383" t="s">
        <v>545</v>
      </c>
      <c r="J5383">
        <v>359090000</v>
      </c>
      <c r="K5383">
        <v>378516607.86548001</v>
      </c>
    </row>
    <row r="5384" spans="1:11" x14ac:dyDescent="0.25">
      <c r="A5384">
        <v>928</v>
      </c>
      <c r="B5384" t="s">
        <v>266</v>
      </c>
      <c r="C5384" t="s">
        <v>492</v>
      </c>
      <c r="D5384" t="s">
        <v>621</v>
      </c>
      <c r="E5384">
        <v>2016</v>
      </c>
      <c r="F5384" s="10">
        <v>42735</v>
      </c>
      <c r="G5384" t="s">
        <v>489</v>
      </c>
      <c r="H5384" t="s">
        <v>474</v>
      </c>
      <c r="I5384" t="s">
        <v>545</v>
      </c>
      <c r="J5384">
        <v>440429000</v>
      </c>
      <c r="K5384">
        <v>464256011.26621598</v>
      </c>
    </row>
    <row r="5385" spans="1:11" x14ac:dyDescent="0.25">
      <c r="A5385">
        <v>928</v>
      </c>
      <c r="B5385" t="s">
        <v>266</v>
      </c>
      <c r="C5385" t="s">
        <v>492</v>
      </c>
      <c r="D5385" t="s">
        <v>267</v>
      </c>
      <c r="E5385">
        <v>2016</v>
      </c>
      <c r="F5385" s="10">
        <v>42735</v>
      </c>
      <c r="G5385" t="s">
        <v>489</v>
      </c>
      <c r="H5385" t="s">
        <v>474</v>
      </c>
      <c r="I5385" t="s">
        <v>545</v>
      </c>
      <c r="J5385">
        <v>212787000</v>
      </c>
      <c r="K5385">
        <v>224298681.2160514</v>
      </c>
    </row>
    <row r="5386" spans="1:11" x14ac:dyDescent="0.25">
      <c r="A5386">
        <v>928</v>
      </c>
      <c r="B5386" t="s">
        <v>266</v>
      </c>
      <c r="C5386" t="s">
        <v>493</v>
      </c>
      <c r="D5386" t="s">
        <v>950</v>
      </c>
      <c r="E5386">
        <v>2016</v>
      </c>
      <c r="F5386" s="10">
        <v>42735</v>
      </c>
      <c r="G5386" t="s">
        <v>489</v>
      </c>
      <c r="H5386" t="s">
        <v>474</v>
      </c>
      <c r="I5386" t="s">
        <v>545</v>
      </c>
      <c r="J5386">
        <v>45255000</v>
      </c>
      <c r="K5386">
        <v>47703275.192715749</v>
      </c>
    </row>
    <row r="5387" spans="1:11" x14ac:dyDescent="0.25">
      <c r="A5387">
        <v>928</v>
      </c>
      <c r="B5387" t="s">
        <v>266</v>
      </c>
      <c r="C5387" t="s">
        <v>493</v>
      </c>
      <c r="D5387" t="s">
        <v>738</v>
      </c>
      <c r="E5387">
        <v>2016</v>
      </c>
      <c r="F5387" s="10">
        <v>42735</v>
      </c>
      <c r="G5387" t="s">
        <v>489</v>
      </c>
      <c r="H5387" t="s">
        <v>474</v>
      </c>
      <c r="I5387" t="s">
        <v>545</v>
      </c>
      <c r="J5387">
        <v>1367278000</v>
      </c>
      <c r="K5387">
        <v>1441247126.2610984</v>
      </c>
    </row>
    <row r="5388" spans="1:11" x14ac:dyDescent="0.25">
      <c r="A5388">
        <v>928</v>
      </c>
      <c r="B5388" t="s">
        <v>266</v>
      </c>
      <c r="C5388" t="s">
        <v>493</v>
      </c>
      <c r="D5388" t="s">
        <v>948</v>
      </c>
      <c r="E5388">
        <v>2016</v>
      </c>
      <c r="F5388" s="10">
        <v>42735</v>
      </c>
      <c r="G5388" t="s">
        <v>489</v>
      </c>
      <c r="H5388" t="s">
        <v>474</v>
      </c>
      <c r="I5388" t="s">
        <v>545</v>
      </c>
      <c r="J5388">
        <v>37141000</v>
      </c>
      <c r="K5388">
        <v>39150311.433712423</v>
      </c>
    </row>
    <row r="5389" spans="1:11" x14ac:dyDescent="0.25">
      <c r="A5389">
        <v>928</v>
      </c>
      <c r="B5389" t="s">
        <v>266</v>
      </c>
      <c r="C5389" t="s">
        <v>493</v>
      </c>
      <c r="D5389" t="s">
        <v>949</v>
      </c>
      <c r="E5389">
        <v>2016</v>
      </c>
      <c r="F5389" s="10">
        <v>42735</v>
      </c>
      <c r="G5389" t="s">
        <v>489</v>
      </c>
      <c r="H5389" t="s">
        <v>474</v>
      </c>
      <c r="I5389" t="s">
        <v>545</v>
      </c>
      <c r="J5389">
        <v>1447000</v>
      </c>
      <c r="K5389">
        <v>1525282.0506874311</v>
      </c>
    </row>
    <row r="5390" spans="1:11" x14ac:dyDescent="0.25">
      <c r="A5390">
        <v>928</v>
      </c>
      <c r="B5390" t="s">
        <v>266</v>
      </c>
      <c r="C5390" t="s">
        <v>493</v>
      </c>
      <c r="D5390" t="s">
        <v>456</v>
      </c>
      <c r="E5390">
        <v>2016</v>
      </c>
      <c r="F5390" s="10">
        <v>42735</v>
      </c>
      <c r="G5390" t="s">
        <v>489</v>
      </c>
      <c r="H5390" t="s">
        <v>474</v>
      </c>
      <c r="I5390" t="s">
        <v>545</v>
      </c>
      <c r="J5390">
        <v>58932000</v>
      </c>
      <c r="K5390">
        <v>62120194.75543309</v>
      </c>
    </row>
    <row r="5391" spans="1:11" x14ac:dyDescent="0.25">
      <c r="A5391">
        <v>1643</v>
      </c>
      <c r="B5391" t="s">
        <v>273</v>
      </c>
      <c r="C5391" t="s">
        <v>492</v>
      </c>
      <c r="D5391" t="s">
        <v>18</v>
      </c>
      <c r="E5391">
        <v>2016</v>
      </c>
      <c r="F5391" s="10">
        <v>42735</v>
      </c>
      <c r="G5391" t="s">
        <v>489</v>
      </c>
      <c r="H5391" t="s">
        <v>474</v>
      </c>
      <c r="I5391" t="s">
        <v>545</v>
      </c>
      <c r="J5391">
        <v>79835000</v>
      </c>
      <c r="K5391">
        <v>84154037.675626159</v>
      </c>
    </row>
    <row r="5392" spans="1:11" x14ac:dyDescent="0.25">
      <c r="A5392">
        <v>1643</v>
      </c>
      <c r="B5392" t="s">
        <v>273</v>
      </c>
      <c r="C5392" t="s">
        <v>492</v>
      </c>
      <c r="D5392" t="s">
        <v>999</v>
      </c>
      <c r="E5392">
        <v>2016</v>
      </c>
      <c r="F5392" s="10">
        <v>42735</v>
      </c>
      <c r="G5392" t="s">
        <v>489</v>
      </c>
      <c r="H5392" t="s">
        <v>474</v>
      </c>
      <c r="I5392" t="s">
        <v>545</v>
      </c>
      <c r="J5392">
        <v>91597000</v>
      </c>
      <c r="K5392">
        <v>96552356.597661793</v>
      </c>
    </row>
    <row r="5393" spans="1:11" x14ac:dyDescent="0.25">
      <c r="A5393">
        <v>1643</v>
      </c>
      <c r="B5393" t="s">
        <v>273</v>
      </c>
      <c r="C5393" t="s">
        <v>492</v>
      </c>
      <c r="D5393" t="s">
        <v>21</v>
      </c>
      <c r="E5393">
        <v>2016</v>
      </c>
      <c r="F5393" s="10">
        <v>42735</v>
      </c>
      <c r="G5393" t="s">
        <v>489</v>
      </c>
      <c r="H5393" t="s">
        <v>474</v>
      </c>
      <c r="I5393" t="s">
        <v>545</v>
      </c>
      <c r="J5393">
        <v>14792000</v>
      </c>
      <c r="K5393">
        <v>15592240.562383194</v>
      </c>
    </row>
    <row r="5394" spans="1:11" x14ac:dyDescent="0.25">
      <c r="A5394">
        <v>1643</v>
      </c>
      <c r="B5394" t="s">
        <v>273</v>
      </c>
      <c r="C5394" t="s">
        <v>492</v>
      </c>
      <c r="D5394" t="s">
        <v>1003</v>
      </c>
      <c r="E5394">
        <v>2016</v>
      </c>
      <c r="F5394" s="10">
        <v>42735</v>
      </c>
      <c r="G5394" t="s">
        <v>489</v>
      </c>
      <c r="H5394" t="s">
        <v>474</v>
      </c>
      <c r="I5394" t="s">
        <v>545</v>
      </c>
      <c r="J5394">
        <v>27781000</v>
      </c>
      <c r="K5394">
        <v>29283939.633826897</v>
      </c>
    </row>
    <row r="5395" spans="1:11" x14ac:dyDescent="0.25">
      <c r="A5395">
        <v>1643</v>
      </c>
      <c r="B5395" t="s">
        <v>273</v>
      </c>
      <c r="C5395" t="s">
        <v>492</v>
      </c>
      <c r="D5395" t="s">
        <v>1004</v>
      </c>
      <c r="E5395">
        <v>2016</v>
      </c>
      <c r="F5395" s="10">
        <v>42735</v>
      </c>
      <c r="G5395" t="s">
        <v>489</v>
      </c>
      <c r="H5395" t="s">
        <v>474</v>
      </c>
      <c r="I5395" t="s">
        <v>545</v>
      </c>
      <c r="J5395">
        <v>21640000</v>
      </c>
      <c r="K5395">
        <v>22810714.289478928</v>
      </c>
    </row>
    <row r="5396" spans="1:11" x14ac:dyDescent="0.25">
      <c r="A5396">
        <v>1643</v>
      </c>
      <c r="B5396" t="s">
        <v>273</v>
      </c>
      <c r="C5396" t="s">
        <v>492</v>
      </c>
      <c r="D5396" t="s">
        <v>56</v>
      </c>
      <c r="E5396">
        <v>2016</v>
      </c>
      <c r="F5396" s="10">
        <v>42735</v>
      </c>
      <c r="G5396" t="s">
        <v>489</v>
      </c>
      <c r="H5396" t="s">
        <v>474</v>
      </c>
      <c r="I5396" t="s">
        <v>545</v>
      </c>
      <c r="J5396">
        <v>618560000</v>
      </c>
      <c r="K5396">
        <v>652023818.43346047</v>
      </c>
    </row>
    <row r="5397" spans="1:11" x14ac:dyDescent="0.25">
      <c r="A5397">
        <v>1643</v>
      </c>
      <c r="B5397" t="s">
        <v>273</v>
      </c>
      <c r="C5397" t="s">
        <v>492</v>
      </c>
      <c r="D5397" t="s">
        <v>1002</v>
      </c>
      <c r="E5397">
        <v>2016</v>
      </c>
      <c r="F5397" s="10">
        <v>42735</v>
      </c>
      <c r="G5397" t="s">
        <v>489</v>
      </c>
      <c r="H5397" t="s">
        <v>474</v>
      </c>
      <c r="I5397" t="s">
        <v>545</v>
      </c>
      <c r="J5397">
        <v>198358000</v>
      </c>
      <c r="K5397">
        <v>209089078.79077917</v>
      </c>
    </row>
    <row r="5398" spans="1:11" x14ac:dyDescent="0.25">
      <c r="A5398">
        <v>1643</v>
      </c>
      <c r="B5398" t="s">
        <v>273</v>
      </c>
      <c r="C5398" t="s">
        <v>492</v>
      </c>
      <c r="D5398" t="s">
        <v>998</v>
      </c>
      <c r="E5398">
        <v>2016</v>
      </c>
      <c r="F5398" s="10">
        <v>42735</v>
      </c>
      <c r="G5398" t="s">
        <v>489</v>
      </c>
      <c r="H5398" t="s">
        <v>474</v>
      </c>
      <c r="I5398" t="s">
        <v>545</v>
      </c>
      <c r="J5398">
        <v>3505000</v>
      </c>
      <c r="K5398">
        <v>3694618.9272007225</v>
      </c>
    </row>
    <row r="5399" spans="1:11" x14ac:dyDescent="0.25">
      <c r="A5399">
        <v>1643</v>
      </c>
      <c r="B5399" t="s">
        <v>273</v>
      </c>
      <c r="C5399" t="s">
        <v>492</v>
      </c>
      <c r="D5399" t="s">
        <v>156</v>
      </c>
      <c r="E5399">
        <v>2016</v>
      </c>
      <c r="F5399" s="10">
        <v>42735</v>
      </c>
      <c r="G5399" t="s">
        <v>489</v>
      </c>
      <c r="H5399" t="s">
        <v>474</v>
      </c>
      <c r="I5399" t="s">
        <v>545</v>
      </c>
      <c r="J5399">
        <v>131750000</v>
      </c>
      <c r="K5399">
        <v>138877615.87979892</v>
      </c>
    </row>
    <row r="5400" spans="1:11" x14ac:dyDescent="0.25">
      <c r="A5400">
        <v>1643</v>
      </c>
      <c r="B5400" t="s">
        <v>273</v>
      </c>
      <c r="C5400" t="s">
        <v>492</v>
      </c>
      <c r="D5400" t="s">
        <v>621</v>
      </c>
      <c r="E5400">
        <v>2016</v>
      </c>
      <c r="F5400" s="10">
        <v>42735</v>
      </c>
      <c r="G5400" t="s">
        <v>489</v>
      </c>
      <c r="H5400" t="s">
        <v>474</v>
      </c>
      <c r="I5400" t="s">
        <v>545</v>
      </c>
      <c r="J5400">
        <v>41400000</v>
      </c>
      <c r="K5400">
        <v>43639721.422570594</v>
      </c>
    </row>
    <row r="5401" spans="1:11" x14ac:dyDescent="0.25">
      <c r="A5401">
        <v>1643</v>
      </c>
      <c r="B5401" t="s">
        <v>273</v>
      </c>
      <c r="C5401" t="s">
        <v>492</v>
      </c>
      <c r="D5401" t="s">
        <v>1000</v>
      </c>
      <c r="E5401">
        <v>2016</v>
      </c>
      <c r="F5401" s="10">
        <v>42735</v>
      </c>
      <c r="G5401" t="s">
        <v>489</v>
      </c>
      <c r="H5401" t="s">
        <v>474</v>
      </c>
      <c r="I5401" t="s">
        <v>545</v>
      </c>
      <c r="J5401">
        <v>12514000</v>
      </c>
      <c r="K5401">
        <v>13191001.78459054</v>
      </c>
    </row>
    <row r="5402" spans="1:11" x14ac:dyDescent="0.25">
      <c r="A5402">
        <v>1643</v>
      </c>
      <c r="B5402" t="s">
        <v>273</v>
      </c>
      <c r="C5402" t="s">
        <v>492</v>
      </c>
      <c r="D5402" t="s">
        <v>1759</v>
      </c>
      <c r="E5402">
        <v>2016</v>
      </c>
      <c r="F5402" s="10">
        <v>42735</v>
      </c>
      <c r="G5402" t="s">
        <v>489</v>
      </c>
      <c r="H5402" t="s">
        <v>474</v>
      </c>
      <c r="I5402" t="s">
        <v>545</v>
      </c>
      <c r="J5402">
        <v>164126000</v>
      </c>
      <c r="K5402">
        <v>173005142.95171064</v>
      </c>
    </row>
    <row r="5403" spans="1:11" x14ac:dyDescent="0.25">
      <c r="A5403">
        <v>1643</v>
      </c>
      <c r="B5403" t="s">
        <v>273</v>
      </c>
      <c r="C5403" t="s">
        <v>492</v>
      </c>
      <c r="D5403" t="s">
        <v>997</v>
      </c>
      <c r="E5403">
        <v>2016</v>
      </c>
      <c r="F5403" s="10">
        <v>42735</v>
      </c>
      <c r="G5403" t="s">
        <v>489</v>
      </c>
      <c r="H5403" t="s">
        <v>474</v>
      </c>
      <c r="I5403" t="s">
        <v>545</v>
      </c>
      <c r="J5403">
        <v>132551000</v>
      </c>
      <c r="K5403">
        <v>139721949.62036604</v>
      </c>
    </row>
    <row r="5404" spans="1:11" x14ac:dyDescent="0.25">
      <c r="A5404">
        <v>1643</v>
      </c>
      <c r="B5404" t="s">
        <v>273</v>
      </c>
      <c r="C5404" t="s">
        <v>492</v>
      </c>
      <c r="D5404" t="s">
        <v>239</v>
      </c>
      <c r="E5404">
        <v>2016</v>
      </c>
      <c r="F5404" s="10">
        <v>42735</v>
      </c>
      <c r="G5404" t="s">
        <v>489</v>
      </c>
      <c r="H5404" t="s">
        <v>474</v>
      </c>
      <c r="I5404" t="s">
        <v>545</v>
      </c>
      <c r="J5404">
        <v>33195000</v>
      </c>
      <c r="K5404">
        <v>34990834.604401708</v>
      </c>
    </row>
    <row r="5405" spans="1:11" x14ac:dyDescent="0.25">
      <c r="A5405">
        <v>1643</v>
      </c>
      <c r="B5405" t="s">
        <v>273</v>
      </c>
      <c r="C5405" t="s">
        <v>492</v>
      </c>
      <c r="D5405" t="s">
        <v>267</v>
      </c>
      <c r="E5405">
        <v>2016</v>
      </c>
      <c r="F5405" s="10">
        <v>42735</v>
      </c>
      <c r="G5405" t="s">
        <v>489</v>
      </c>
      <c r="H5405" t="s">
        <v>474</v>
      </c>
      <c r="I5405" t="s">
        <v>545</v>
      </c>
      <c r="J5405">
        <v>1471430000</v>
      </c>
      <c r="K5405">
        <v>1551033702.7249527</v>
      </c>
    </row>
    <row r="5406" spans="1:11" x14ac:dyDescent="0.25">
      <c r="A5406">
        <v>1643</v>
      </c>
      <c r="B5406" t="s">
        <v>273</v>
      </c>
      <c r="C5406" t="s">
        <v>492</v>
      </c>
      <c r="D5406" t="s">
        <v>1001</v>
      </c>
      <c r="E5406">
        <v>2016</v>
      </c>
      <c r="F5406" s="10">
        <v>42735</v>
      </c>
      <c r="G5406" t="s">
        <v>489</v>
      </c>
      <c r="H5406" t="s">
        <v>474</v>
      </c>
      <c r="I5406" t="s">
        <v>545</v>
      </c>
      <c r="J5406">
        <v>660000</v>
      </c>
      <c r="K5406">
        <v>695705.70383808191</v>
      </c>
    </row>
    <row r="5407" spans="1:11" x14ac:dyDescent="0.25">
      <c r="A5407">
        <v>1643</v>
      </c>
      <c r="B5407" t="s">
        <v>273</v>
      </c>
      <c r="C5407" t="s">
        <v>492</v>
      </c>
      <c r="D5407" t="s">
        <v>290</v>
      </c>
      <c r="E5407">
        <v>2016</v>
      </c>
      <c r="F5407" s="10">
        <v>42735</v>
      </c>
      <c r="G5407" t="s">
        <v>489</v>
      </c>
      <c r="H5407" t="s">
        <v>474</v>
      </c>
      <c r="I5407" t="s">
        <v>545</v>
      </c>
      <c r="J5407">
        <v>37968000</v>
      </c>
      <c r="K5407">
        <v>40022051.762612566</v>
      </c>
    </row>
    <row r="5408" spans="1:11" x14ac:dyDescent="0.25">
      <c r="A5408">
        <v>1643</v>
      </c>
      <c r="B5408" t="s">
        <v>273</v>
      </c>
      <c r="C5408" t="s">
        <v>493</v>
      </c>
      <c r="D5408" t="s">
        <v>974</v>
      </c>
      <c r="E5408">
        <v>2016</v>
      </c>
      <c r="F5408" s="10">
        <v>42735</v>
      </c>
      <c r="G5408" t="s">
        <v>489</v>
      </c>
      <c r="H5408" t="s">
        <v>474</v>
      </c>
      <c r="I5408" t="s">
        <v>545</v>
      </c>
      <c r="J5408">
        <v>552438000</v>
      </c>
      <c r="K5408">
        <v>582324647.90439737</v>
      </c>
    </row>
    <row r="5409" spans="1:11" x14ac:dyDescent="0.25">
      <c r="A5409">
        <v>1643</v>
      </c>
      <c r="B5409" t="s">
        <v>273</v>
      </c>
      <c r="C5409" t="s">
        <v>493</v>
      </c>
      <c r="D5409" t="s">
        <v>971</v>
      </c>
      <c r="E5409">
        <v>2016</v>
      </c>
      <c r="F5409" s="10">
        <v>42735</v>
      </c>
      <c r="G5409" t="s">
        <v>489</v>
      </c>
      <c r="H5409" t="s">
        <v>474</v>
      </c>
      <c r="I5409" t="s">
        <v>545</v>
      </c>
      <c r="J5409">
        <v>1249922000</v>
      </c>
      <c r="K5409">
        <v>1317542219.3222773</v>
      </c>
    </row>
    <row r="5410" spans="1:11" x14ac:dyDescent="0.25">
      <c r="A5410">
        <v>1643</v>
      </c>
      <c r="B5410" t="s">
        <v>273</v>
      </c>
      <c r="C5410" t="s">
        <v>493</v>
      </c>
      <c r="D5410" t="s">
        <v>589</v>
      </c>
      <c r="E5410">
        <v>2016</v>
      </c>
      <c r="F5410" s="10">
        <v>42735</v>
      </c>
      <c r="G5410" t="s">
        <v>489</v>
      </c>
      <c r="H5410" t="s">
        <v>474</v>
      </c>
      <c r="I5410" t="s">
        <v>545</v>
      </c>
      <c r="J5410">
        <v>-286807000</v>
      </c>
      <c r="K5410">
        <v>-302323130.00104356</v>
      </c>
    </row>
    <row r="5411" spans="1:11" x14ac:dyDescent="0.25">
      <c r="A5411">
        <v>1643</v>
      </c>
      <c r="B5411" t="s">
        <v>273</v>
      </c>
      <c r="C5411" t="s">
        <v>493</v>
      </c>
      <c r="D5411" t="s">
        <v>988</v>
      </c>
      <c r="E5411">
        <v>2016</v>
      </c>
      <c r="F5411" s="10">
        <v>42735</v>
      </c>
      <c r="G5411" t="s">
        <v>489</v>
      </c>
      <c r="H5411" t="s">
        <v>474</v>
      </c>
      <c r="I5411" t="s">
        <v>545</v>
      </c>
      <c r="J5411">
        <v>33774000</v>
      </c>
      <c r="K5411">
        <v>35601158.244586937</v>
      </c>
    </row>
    <row r="5412" spans="1:11" x14ac:dyDescent="0.25">
      <c r="A5412">
        <v>1643</v>
      </c>
      <c r="B5412" t="s">
        <v>273</v>
      </c>
      <c r="C5412" t="s">
        <v>493</v>
      </c>
      <c r="D5412" t="s">
        <v>567</v>
      </c>
      <c r="E5412">
        <v>2016</v>
      </c>
      <c r="F5412" s="10">
        <v>42735</v>
      </c>
      <c r="G5412" t="s">
        <v>489</v>
      </c>
      <c r="H5412" t="s">
        <v>474</v>
      </c>
      <c r="I5412" t="s">
        <v>545</v>
      </c>
      <c r="J5412">
        <v>400579000</v>
      </c>
      <c r="K5412">
        <v>422250144.14811367</v>
      </c>
    </row>
    <row r="5413" spans="1:11" x14ac:dyDescent="0.25">
      <c r="A5413">
        <v>1643</v>
      </c>
      <c r="B5413" t="s">
        <v>273</v>
      </c>
      <c r="C5413" t="s">
        <v>493</v>
      </c>
      <c r="D5413" t="s">
        <v>986</v>
      </c>
      <c r="E5413">
        <v>2016</v>
      </c>
      <c r="F5413" s="10">
        <v>42735</v>
      </c>
      <c r="G5413" t="s">
        <v>489</v>
      </c>
      <c r="H5413" t="s">
        <v>474</v>
      </c>
      <c r="I5413" t="s">
        <v>545</v>
      </c>
      <c r="J5413">
        <v>2320000</v>
      </c>
      <c r="K5413">
        <v>2445510.958945985</v>
      </c>
    </row>
    <row r="5414" spans="1:11" x14ac:dyDescent="0.25">
      <c r="A5414">
        <v>1643</v>
      </c>
      <c r="B5414" t="s">
        <v>273</v>
      </c>
      <c r="C5414" t="s">
        <v>493</v>
      </c>
      <c r="D5414" t="s">
        <v>987</v>
      </c>
      <c r="E5414">
        <v>2016</v>
      </c>
      <c r="F5414" s="10">
        <v>42735</v>
      </c>
      <c r="G5414" t="s">
        <v>489</v>
      </c>
      <c r="H5414" t="s">
        <v>474</v>
      </c>
      <c r="I5414" t="s">
        <v>545</v>
      </c>
      <c r="J5414">
        <v>0</v>
      </c>
      <c r="K5414">
        <v>0</v>
      </c>
    </row>
    <row r="5415" spans="1:11" x14ac:dyDescent="0.25">
      <c r="A5415">
        <v>1643</v>
      </c>
      <c r="B5415" t="s">
        <v>273</v>
      </c>
      <c r="C5415" t="s">
        <v>493</v>
      </c>
      <c r="D5415" t="s">
        <v>468</v>
      </c>
      <c r="E5415">
        <v>2016</v>
      </c>
      <c r="F5415" s="10">
        <v>42735</v>
      </c>
      <c r="G5415" t="s">
        <v>489</v>
      </c>
      <c r="H5415" t="s">
        <v>474</v>
      </c>
      <c r="I5415" t="s">
        <v>545</v>
      </c>
      <c r="J5415">
        <v>908249000</v>
      </c>
      <c r="K5415">
        <v>957384863.34126365</v>
      </c>
    </row>
    <row r="5416" spans="1:11" x14ac:dyDescent="0.25">
      <c r="A5416">
        <v>1163483</v>
      </c>
      <c r="B5416" t="s">
        <v>272</v>
      </c>
      <c r="C5416" t="s">
        <v>492</v>
      </c>
      <c r="D5416" t="s">
        <v>651</v>
      </c>
      <c r="E5416">
        <v>2016</v>
      </c>
      <c r="F5416" s="10">
        <v>42735</v>
      </c>
      <c r="G5416" t="s">
        <v>489</v>
      </c>
      <c r="H5416" t="s">
        <v>474</v>
      </c>
      <c r="I5416" t="s">
        <v>545</v>
      </c>
      <c r="J5416">
        <v>164340000</v>
      </c>
      <c r="K5416">
        <v>173230720.25568238</v>
      </c>
    </row>
    <row r="5417" spans="1:11" x14ac:dyDescent="0.25">
      <c r="A5417">
        <v>1163483</v>
      </c>
      <c r="B5417" t="s">
        <v>272</v>
      </c>
      <c r="C5417" t="s">
        <v>492</v>
      </c>
      <c r="D5417" t="s">
        <v>656</v>
      </c>
      <c r="E5417">
        <v>2016</v>
      </c>
      <c r="F5417" s="10">
        <v>42735</v>
      </c>
      <c r="G5417" t="s">
        <v>489</v>
      </c>
      <c r="H5417" t="s">
        <v>474</v>
      </c>
      <c r="I5417" t="s">
        <v>545</v>
      </c>
      <c r="J5417">
        <v>212350000</v>
      </c>
      <c r="K5417">
        <v>223838039.71214649</v>
      </c>
    </row>
    <row r="5418" spans="1:11" x14ac:dyDescent="0.25">
      <c r="A5418">
        <v>1163483</v>
      </c>
      <c r="B5418" t="s">
        <v>272</v>
      </c>
      <c r="C5418" t="s">
        <v>493</v>
      </c>
      <c r="D5418" t="s">
        <v>3342</v>
      </c>
      <c r="E5418">
        <v>2016</v>
      </c>
      <c r="F5418" s="10">
        <v>42735</v>
      </c>
      <c r="G5418" t="s">
        <v>489</v>
      </c>
      <c r="H5418" t="s">
        <v>474</v>
      </c>
      <c r="I5418" t="s">
        <v>545</v>
      </c>
      <c r="J5418">
        <v>33030000</v>
      </c>
      <c r="K5418">
        <v>34816908.178442188</v>
      </c>
    </row>
    <row r="5419" spans="1:11" x14ac:dyDescent="0.25">
      <c r="A5419">
        <v>1163483</v>
      </c>
      <c r="B5419" t="s">
        <v>272</v>
      </c>
      <c r="C5419" t="s">
        <v>493</v>
      </c>
      <c r="D5419" t="s">
        <v>3340</v>
      </c>
      <c r="E5419">
        <v>2016</v>
      </c>
      <c r="F5419" s="10">
        <v>42735</v>
      </c>
      <c r="G5419" t="s">
        <v>489</v>
      </c>
      <c r="H5419" t="s">
        <v>474</v>
      </c>
      <c r="I5419" t="s">
        <v>545</v>
      </c>
      <c r="J5419">
        <v>113340000</v>
      </c>
      <c r="K5419">
        <v>119471643.14092152</v>
      </c>
    </row>
    <row r="5420" spans="1:11" x14ac:dyDescent="0.25">
      <c r="A5420">
        <v>1163483</v>
      </c>
      <c r="B5420" t="s">
        <v>272</v>
      </c>
      <c r="C5420" t="s">
        <v>493</v>
      </c>
      <c r="D5420" t="s">
        <v>3341</v>
      </c>
      <c r="E5420">
        <v>2016</v>
      </c>
      <c r="F5420" s="10">
        <v>42735</v>
      </c>
      <c r="G5420" t="s">
        <v>489</v>
      </c>
      <c r="H5420" t="s">
        <v>474</v>
      </c>
      <c r="I5420" t="s">
        <v>545</v>
      </c>
      <c r="J5420">
        <v>106970000</v>
      </c>
      <c r="K5420">
        <v>112757028.99933276</v>
      </c>
    </row>
    <row r="5421" spans="1:11" x14ac:dyDescent="0.25">
      <c r="A5421">
        <v>1163483</v>
      </c>
      <c r="B5421" t="s">
        <v>272</v>
      </c>
      <c r="C5421" t="s">
        <v>493</v>
      </c>
      <c r="D5421" t="s">
        <v>3339</v>
      </c>
      <c r="E5421">
        <v>2016</v>
      </c>
      <c r="F5421" s="10">
        <v>42735</v>
      </c>
      <c r="G5421" t="s">
        <v>489</v>
      </c>
      <c r="H5421" t="s">
        <v>474</v>
      </c>
      <c r="I5421" t="s">
        <v>545</v>
      </c>
      <c r="J5421">
        <v>123350000</v>
      </c>
      <c r="K5421">
        <v>130023179.64913243</v>
      </c>
    </row>
    <row r="5422" spans="1:11" x14ac:dyDescent="0.25">
      <c r="A5422">
        <v>855</v>
      </c>
      <c r="B5422" t="s">
        <v>269</v>
      </c>
      <c r="C5422" t="s">
        <v>492</v>
      </c>
      <c r="D5422" t="s">
        <v>21</v>
      </c>
      <c r="E5422">
        <v>2017</v>
      </c>
      <c r="F5422" s="10">
        <v>43100</v>
      </c>
      <c r="G5422" t="s">
        <v>489</v>
      </c>
      <c r="H5422" t="s">
        <v>474</v>
      </c>
      <c r="I5422" t="s">
        <v>545</v>
      </c>
      <c r="J5422">
        <v>7013067000</v>
      </c>
      <c r="K5422">
        <v>8410768511.1894655</v>
      </c>
    </row>
    <row r="5423" spans="1:11" x14ac:dyDescent="0.25">
      <c r="A5423">
        <v>855</v>
      </c>
      <c r="B5423" t="s">
        <v>269</v>
      </c>
      <c r="C5423" t="s">
        <v>492</v>
      </c>
      <c r="D5423" t="s">
        <v>33</v>
      </c>
      <c r="E5423">
        <v>2017</v>
      </c>
      <c r="F5423" s="10">
        <v>43100</v>
      </c>
      <c r="G5423" t="s">
        <v>489</v>
      </c>
      <c r="H5423" t="s">
        <v>474</v>
      </c>
      <c r="I5423" t="s">
        <v>545</v>
      </c>
      <c r="J5423">
        <v>444600000</v>
      </c>
      <c r="K5423">
        <v>533208606.17399436</v>
      </c>
    </row>
    <row r="5424" spans="1:11" x14ac:dyDescent="0.25">
      <c r="A5424">
        <v>855</v>
      </c>
      <c r="B5424" t="s">
        <v>269</v>
      </c>
      <c r="C5424" t="s">
        <v>492</v>
      </c>
      <c r="D5424" t="s">
        <v>44</v>
      </c>
      <c r="E5424">
        <v>2017</v>
      </c>
      <c r="F5424" s="10">
        <v>43100</v>
      </c>
      <c r="G5424" t="s">
        <v>489</v>
      </c>
      <c r="H5424" t="s">
        <v>474</v>
      </c>
      <c r="I5424" t="s">
        <v>545</v>
      </c>
      <c r="J5424">
        <v>1206035000</v>
      </c>
      <c r="K5424">
        <v>1446397303.974479</v>
      </c>
    </row>
    <row r="5425" spans="1:11" x14ac:dyDescent="0.25">
      <c r="A5425">
        <v>855</v>
      </c>
      <c r="B5425" t="s">
        <v>269</v>
      </c>
      <c r="C5425" t="s">
        <v>492</v>
      </c>
      <c r="D5425" t="s">
        <v>56</v>
      </c>
      <c r="E5425">
        <v>2017</v>
      </c>
      <c r="F5425" s="10">
        <v>43100</v>
      </c>
      <c r="G5425" t="s">
        <v>489</v>
      </c>
      <c r="H5425" t="s">
        <v>474</v>
      </c>
      <c r="I5425" t="s">
        <v>545</v>
      </c>
      <c r="J5425">
        <v>402688000</v>
      </c>
      <c r="K5425">
        <v>482943560.96039915</v>
      </c>
    </row>
    <row r="5426" spans="1:11" x14ac:dyDescent="0.25">
      <c r="A5426">
        <v>855</v>
      </c>
      <c r="B5426" t="s">
        <v>269</v>
      </c>
      <c r="C5426" t="s">
        <v>492</v>
      </c>
      <c r="D5426" t="s">
        <v>1073</v>
      </c>
      <c r="E5426">
        <v>2017</v>
      </c>
      <c r="F5426" s="10">
        <v>43100</v>
      </c>
      <c r="G5426" t="s">
        <v>489</v>
      </c>
      <c r="H5426" t="s">
        <v>474</v>
      </c>
      <c r="I5426" t="s">
        <v>545</v>
      </c>
      <c r="J5426">
        <v>213765000</v>
      </c>
      <c r="K5426">
        <v>256368280.92394042</v>
      </c>
    </row>
    <row r="5427" spans="1:11" x14ac:dyDescent="0.25">
      <c r="A5427">
        <v>855</v>
      </c>
      <c r="B5427" t="s">
        <v>269</v>
      </c>
      <c r="C5427" t="s">
        <v>492</v>
      </c>
      <c r="D5427" t="s">
        <v>113</v>
      </c>
      <c r="E5427">
        <v>2017</v>
      </c>
      <c r="F5427" s="10">
        <v>43100</v>
      </c>
      <c r="G5427" t="s">
        <v>489</v>
      </c>
      <c r="H5427" t="s">
        <v>474</v>
      </c>
      <c r="I5427" t="s">
        <v>545</v>
      </c>
      <c r="J5427">
        <v>922654000</v>
      </c>
      <c r="K5427">
        <v>1106538581.4684224</v>
      </c>
    </row>
    <row r="5428" spans="1:11" x14ac:dyDescent="0.25">
      <c r="A5428">
        <v>855</v>
      </c>
      <c r="B5428" t="s">
        <v>269</v>
      </c>
      <c r="C5428" t="s">
        <v>492</v>
      </c>
      <c r="D5428" t="s">
        <v>606</v>
      </c>
      <c r="E5428">
        <v>2017</v>
      </c>
      <c r="F5428" s="10">
        <v>43100</v>
      </c>
      <c r="G5428" t="s">
        <v>489</v>
      </c>
      <c r="H5428" t="s">
        <v>474</v>
      </c>
      <c r="I5428" t="s">
        <v>545</v>
      </c>
      <c r="J5428">
        <v>1419681000</v>
      </c>
      <c r="K5428">
        <v>1702622868.244945</v>
      </c>
    </row>
    <row r="5429" spans="1:11" x14ac:dyDescent="0.25">
      <c r="A5429">
        <v>855</v>
      </c>
      <c r="B5429" t="s">
        <v>269</v>
      </c>
      <c r="C5429" t="s">
        <v>492</v>
      </c>
      <c r="D5429" t="s">
        <v>2139</v>
      </c>
      <c r="E5429">
        <v>2017</v>
      </c>
      <c r="F5429" s="10">
        <v>43100</v>
      </c>
      <c r="G5429" t="s">
        <v>489</v>
      </c>
      <c r="H5429" t="s">
        <v>474</v>
      </c>
      <c r="I5429" t="s">
        <v>545</v>
      </c>
      <c r="J5429">
        <v>481341000</v>
      </c>
      <c r="K5429">
        <v>577272073.10930419</v>
      </c>
    </row>
    <row r="5430" spans="1:11" x14ac:dyDescent="0.25">
      <c r="A5430">
        <v>855</v>
      </c>
      <c r="B5430" t="s">
        <v>269</v>
      </c>
      <c r="C5430" t="s">
        <v>492</v>
      </c>
      <c r="D5430" t="s">
        <v>163</v>
      </c>
      <c r="E5430">
        <v>2017</v>
      </c>
      <c r="F5430" s="10">
        <v>43100</v>
      </c>
      <c r="G5430" t="s">
        <v>489</v>
      </c>
      <c r="H5430" t="s">
        <v>474</v>
      </c>
      <c r="I5430" t="s">
        <v>545</v>
      </c>
      <c r="J5430">
        <v>210915000</v>
      </c>
      <c r="K5430">
        <v>252950277.03820968</v>
      </c>
    </row>
    <row r="5431" spans="1:11" x14ac:dyDescent="0.25">
      <c r="A5431">
        <v>855</v>
      </c>
      <c r="B5431" t="s">
        <v>269</v>
      </c>
      <c r="C5431" t="s">
        <v>492</v>
      </c>
      <c r="D5431" t="s">
        <v>225</v>
      </c>
      <c r="E5431">
        <v>2017</v>
      </c>
      <c r="F5431" s="10">
        <v>43100</v>
      </c>
      <c r="G5431" t="s">
        <v>489</v>
      </c>
      <c r="H5431" t="s">
        <v>474</v>
      </c>
      <c r="I5431" t="s">
        <v>545</v>
      </c>
      <c r="J5431">
        <v>945864000</v>
      </c>
      <c r="K5431">
        <v>1134374325.39397</v>
      </c>
    </row>
    <row r="5432" spans="1:11" x14ac:dyDescent="0.25">
      <c r="A5432">
        <v>855</v>
      </c>
      <c r="B5432" t="s">
        <v>269</v>
      </c>
      <c r="C5432" t="s">
        <v>492</v>
      </c>
      <c r="D5432" t="s">
        <v>621</v>
      </c>
      <c r="E5432">
        <v>2017</v>
      </c>
      <c r="F5432" s="10">
        <v>43100</v>
      </c>
      <c r="G5432" t="s">
        <v>489</v>
      </c>
      <c r="H5432" t="s">
        <v>474</v>
      </c>
      <c r="I5432" t="s">
        <v>545</v>
      </c>
      <c r="J5432">
        <v>1651196000</v>
      </c>
      <c r="K5432">
        <v>1980278717.2291381</v>
      </c>
    </row>
    <row r="5433" spans="1:11" x14ac:dyDescent="0.25">
      <c r="A5433">
        <v>855</v>
      </c>
      <c r="B5433" t="s">
        <v>269</v>
      </c>
      <c r="C5433" t="s">
        <v>492</v>
      </c>
      <c r="D5433" t="s">
        <v>1759</v>
      </c>
      <c r="E5433">
        <v>2017</v>
      </c>
      <c r="F5433" s="10">
        <v>43100</v>
      </c>
      <c r="G5433" t="s">
        <v>489</v>
      </c>
      <c r="H5433" t="s">
        <v>474</v>
      </c>
      <c r="I5433" t="s">
        <v>545</v>
      </c>
      <c r="J5433">
        <v>334227000</v>
      </c>
      <c r="K5433">
        <v>400838310.42671078</v>
      </c>
    </row>
    <row r="5434" spans="1:11" x14ac:dyDescent="0.25">
      <c r="A5434">
        <v>855</v>
      </c>
      <c r="B5434" t="s">
        <v>269</v>
      </c>
      <c r="C5434" t="s">
        <v>492</v>
      </c>
      <c r="D5434" t="s">
        <v>1075</v>
      </c>
      <c r="E5434">
        <v>2017</v>
      </c>
      <c r="F5434" s="10">
        <v>43100</v>
      </c>
      <c r="G5434" t="s">
        <v>489</v>
      </c>
      <c r="H5434" t="s">
        <v>474</v>
      </c>
      <c r="I5434" t="s">
        <v>545</v>
      </c>
      <c r="J5434">
        <v>492803000</v>
      </c>
      <c r="K5434">
        <v>591018445.22798681</v>
      </c>
    </row>
    <row r="5435" spans="1:11" x14ac:dyDescent="0.25">
      <c r="A5435">
        <v>855</v>
      </c>
      <c r="B5435" t="s">
        <v>269</v>
      </c>
      <c r="C5435" t="s">
        <v>492</v>
      </c>
      <c r="D5435" t="s">
        <v>997</v>
      </c>
      <c r="E5435">
        <v>2017</v>
      </c>
      <c r="F5435" s="10">
        <v>43100</v>
      </c>
      <c r="G5435" t="s">
        <v>489</v>
      </c>
      <c r="H5435" t="s">
        <v>474</v>
      </c>
      <c r="I5435" t="s">
        <v>545</v>
      </c>
      <c r="J5435">
        <v>177438000</v>
      </c>
      <c r="K5435">
        <v>212801324.02676836</v>
      </c>
    </row>
    <row r="5436" spans="1:11" x14ac:dyDescent="0.25">
      <c r="A5436">
        <v>855</v>
      </c>
      <c r="B5436" t="s">
        <v>269</v>
      </c>
      <c r="C5436" t="s">
        <v>492</v>
      </c>
      <c r="D5436" t="s">
        <v>243</v>
      </c>
      <c r="E5436">
        <v>2017</v>
      </c>
      <c r="F5436" s="10">
        <v>43100</v>
      </c>
      <c r="G5436" t="s">
        <v>489</v>
      </c>
      <c r="H5436" t="s">
        <v>474</v>
      </c>
      <c r="I5436" t="s">
        <v>545</v>
      </c>
      <c r="J5436">
        <v>613711000</v>
      </c>
      <c r="K5436">
        <v>736023362.35638392</v>
      </c>
    </row>
    <row r="5437" spans="1:11" x14ac:dyDescent="0.25">
      <c r="A5437">
        <v>855</v>
      </c>
      <c r="B5437" t="s">
        <v>269</v>
      </c>
      <c r="C5437" t="s">
        <v>492</v>
      </c>
      <c r="D5437" t="s">
        <v>2140</v>
      </c>
      <c r="E5437">
        <v>2017</v>
      </c>
      <c r="F5437" s="10">
        <v>43100</v>
      </c>
      <c r="G5437" t="s">
        <v>489</v>
      </c>
      <c r="H5437" t="s">
        <v>474</v>
      </c>
      <c r="I5437" t="s">
        <v>545</v>
      </c>
      <c r="J5437">
        <v>264007000</v>
      </c>
      <c r="K5437">
        <v>316623491.88074166</v>
      </c>
    </row>
    <row r="5438" spans="1:11" x14ac:dyDescent="0.25">
      <c r="A5438">
        <v>855</v>
      </c>
      <c r="B5438" t="s">
        <v>269</v>
      </c>
      <c r="C5438" t="s">
        <v>492</v>
      </c>
      <c r="D5438" t="s">
        <v>267</v>
      </c>
      <c r="E5438">
        <v>2017</v>
      </c>
      <c r="F5438" s="10">
        <v>43100</v>
      </c>
      <c r="G5438" t="s">
        <v>489</v>
      </c>
      <c r="H5438" t="s">
        <v>474</v>
      </c>
      <c r="I5438" t="s">
        <v>545</v>
      </c>
      <c r="J5438">
        <v>4427347000</v>
      </c>
      <c r="K5438">
        <v>5309715526.1327381</v>
      </c>
    </row>
    <row r="5439" spans="1:11" x14ac:dyDescent="0.25">
      <c r="A5439">
        <v>855</v>
      </c>
      <c r="B5439" t="s">
        <v>269</v>
      </c>
      <c r="C5439" t="s">
        <v>492</v>
      </c>
      <c r="D5439" t="s">
        <v>2137</v>
      </c>
      <c r="E5439">
        <v>2017</v>
      </c>
      <c r="F5439" s="10">
        <v>43100</v>
      </c>
      <c r="G5439" t="s">
        <v>489</v>
      </c>
      <c r="H5439" t="s">
        <v>474</v>
      </c>
      <c r="I5439" t="s">
        <v>545</v>
      </c>
      <c r="J5439">
        <v>345619000</v>
      </c>
      <c r="K5439">
        <v>414500731.57276148</v>
      </c>
    </row>
    <row r="5440" spans="1:11" x14ac:dyDescent="0.25">
      <c r="A5440">
        <v>855</v>
      </c>
      <c r="B5440" t="s">
        <v>269</v>
      </c>
      <c r="C5440" t="s">
        <v>492</v>
      </c>
      <c r="D5440" t="s">
        <v>316</v>
      </c>
      <c r="E5440">
        <v>2017</v>
      </c>
      <c r="F5440" s="10">
        <v>43100</v>
      </c>
      <c r="G5440" t="s">
        <v>489</v>
      </c>
      <c r="H5440" t="s">
        <v>474</v>
      </c>
      <c r="I5440" t="s">
        <v>545</v>
      </c>
      <c r="J5440">
        <v>13331255000</v>
      </c>
      <c r="K5440">
        <v>15988168909.356936</v>
      </c>
    </row>
    <row r="5441" spans="1:11" x14ac:dyDescent="0.25">
      <c r="A5441">
        <v>855</v>
      </c>
      <c r="B5441" t="s">
        <v>269</v>
      </c>
      <c r="C5441" t="s">
        <v>493</v>
      </c>
      <c r="D5441" t="s">
        <v>971</v>
      </c>
      <c r="E5441">
        <v>2017</v>
      </c>
      <c r="F5441" s="10">
        <v>43100</v>
      </c>
      <c r="G5441" t="s">
        <v>489</v>
      </c>
      <c r="H5441" t="s">
        <v>474</v>
      </c>
      <c r="I5441" t="s">
        <v>545</v>
      </c>
      <c r="J5441">
        <v>27221221000</v>
      </c>
      <c r="K5441">
        <v>32646399702.573696</v>
      </c>
    </row>
    <row r="5442" spans="1:11" x14ac:dyDescent="0.25">
      <c r="A5442">
        <v>855</v>
      </c>
      <c r="B5442" t="s">
        <v>269</v>
      </c>
      <c r="C5442" t="s">
        <v>493</v>
      </c>
      <c r="D5442" t="s">
        <v>973</v>
      </c>
      <c r="E5442">
        <v>2017</v>
      </c>
      <c r="F5442" s="10">
        <v>43100</v>
      </c>
      <c r="G5442" t="s">
        <v>489</v>
      </c>
      <c r="H5442" t="s">
        <v>474</v>
      </c>
      <c r="I5442" t="s">
        <v>545</v>
      </c>
      <c r="J5442">
        <v>-28478000</v>
      </c>
      <c r="K5442">
        <v>-34153654.265908711</v>
      </c>
    </row>
    <row r="5443" spans="1:11" x14ac:dyDescent="0.25">
      <c r="A5443">
        <v>855</v>
      </c>
      <c r="B5443" t="s">
        <v>269</v>
      </c>
      <c r="C5443" t="s">
        <v>493</v>
      </c>
      <c r="D5443" t="s">
        <v>972</v>
      </c>
      <c r="E5443">
        <v>2017</v>
      </c>
      <c r="F5443" s="10">
        <v>43100</v>
      </c>
      <c r="G5443" t="s">
        <v>489</v>
      </c>
      <c r="H5443" t="s">
        <v>474</v>
      </c>
      <c r="I5443" t="s">
        <v>545</v>
      </c>
      <c r="J5443">
        <v>6259813000</v>
      </c>
      <c r="K5443">
        <v>7507391283.4904413</v>
      </c>
    </row>
    <row r="5444" spans="1:11" x14ac:dyDescent="0.25">
      <c r="A5444">
        <v>855</v>
      </c>
      <c r="B5444" t="s">
        <v>269</v>
      </c>
      <c r="C5444" t="s">
        <v>493</v>
      </c>
      <c r="D5444" t="s">
        <v>468</v>
      </c>
      <c r="E5444">
        <v>2017</v>
      </c>
      <c r="F5444" s="10">
        <v>43100</v>
      </c>
      <c r="G5444" t="s">
        <v>489</v>
      </c>
      <c r="H5444" t="s">
        <v>474</v>
      </c>
      <c r="I5444" t="s">
        <v>545</v>
      </c>
      <c r="J5444">
        <v>1446000000</v>
      </c>
      <c r="K5444">
        <v>1734187234.6549616</v>
      </c>
    </row>
    <row r="5445" spans="1:11" x14ac:dyDescent="0.25">
      <c r="A5445">
        <v>928</v>
      </c>
      <c r="B5445" t="s">
        <v>266</v>
      </c>
      <c r="C5445" t="s">
        <v>492</v>
      </c>
      <c r="D5445" t="s">
        <v>33</v>
      </c>
      <c r="E5445">
        <v>2017</v>
      </c>
      <c r="F5445" s="10">
        <v>43100</v>
      </c>
      <c r="G5445" t="s">
        <v>489</v>
      </c>
      <c r="H5445" t="s">
        <v>474</v>
      </c>
      <c r="I5445" t="s">
        <v>545</v>
      </c>
      <c r="J5445">
        <v>45864000</v>
      </c>
      <c r="K5445">
        <v>55004677.268475212</v>
      </c>
    </row>
    <row r="5446" spans="1:11" x14ac:dyDescent="0.25">
      <c r="A5446">
        <v>928</v>
      </c>
      <c r="B5446" t="s">
        <v>266</v>
      </c>
      <c r="C5446" t="s">
        <v>492</v>
      </c>
      <c r="D5446" t="s">
        <v>969</v>
      </c>
      <c r="E5446">
        <v>2017</v>
      </c>
      <c r="F5446" s="10">
        <v>43100</v>
      </c>
      <c r="G5446" t="s">
        <v>489</v>
      </c>
      <c r="H5446" t="s">
        <v>474</v>
      </c>
      <c r="I5446" t="s">
        <v>545</v>
      </c>
      <c r="J5446">
        <v>148370000</v>
      </c>
      <c r="K5446">
        <v>177940082.99153295</v>
      </c>
    </row>
    <row r="5447" spans="1:11" x14ac:dyDescent="0.25">
      <c r="A5447">
        <v>928</v>
      </c>
      <c r="B5447" t="s">
        <v>266</v>
      </c>
      <c r="C5447" t="s">
        <v>492</v>
      </c>
      <c r="D5447" t="s">
        <v>834</v>
      </c>
      <c r="E5447">
        <v>2017</v>
      </c>
      <c r="F5447" s="10">
        <v>43100</v>
      </c>
      <c r="G5447" t="s">
        <v>489</v>
      </c>
      <c r="H5447" t="s">
        <v>474</v>
      </c>
      <c r="I5447" t="s">
        <v>545</v>
      </c>
      <c r="J5447">
        <v>194947000</v>
      </c>
      <c r="K5447">
        <v>233799860.88124534</v>
      </c>
    </row>
    <row r="5448" spans="1:11" x14ac:dyDescent="0.25">
      <c r="A5448">
        <v>928</v>
      </c>
      <c r="B5448" t="s">
        <v>266</v>
      </c>
      <c r="C5448" t="s">
        <v>492</v>
      </c>
      <c r="D5448" t="s">
        <v>621</v>
      </c>
      <c r="E5448">
        <v>2017</v>
      </c>
      <c r="F5448" s="10">
        <v>43100</v>
      </c>
      <c r="G5448" t="s">
        <v>489</v>
      </c>
      <c r="H5448" t="s">
        <v>474</v>
      </c>
      <c r="I5448" t="s">
        <v>545</v>
      </c>
      <c r="J5448">
        <v>618965000</v>
      </c>
      <c r="K5448">
        <v>742324482.50221872</v>
      </c>
    </row>
    <row r="5449" spans="1:11" x14ac:dyDescent="0.25">
      <c r="A5449">
        <v>928</v>
      </c>
      <c r="B5449" t="s">
        <v>266</v>
      </c>
      <c r="C5449" t="s">
        <v>492</v>
      </c>
      <c r="D5449" t="s">
        <v>1734</v>
      </c>
      <c r="E5449">
        <v>2017</v>
      </c>
      <c r="F5449" s="10">
        <v>43100</v>
      </c>
      <c r="G5449" t="s">
        <v>489</v>
      </c>
      <c r="H5449" t="s">
        <v>474</v>
      </c>
      <c r="I5449" t="s">
        <v>545</v>
      </c>
      <c r="J5449">
        <v>324237000</v>
      </c>
      <c r="K5449">
        <v>388857307.3325178</v>
      </c>
    </row>
    <row r="5450" spans="1:11" x14ac:dyDescent="0.25">
      <c r="A5450">
        <v>928</v>
      </c>
      <c r="B5450" t="s">
        <v>266</v>
      </c>
      <c r="C5450" t="s">
        <v>492</v>
      </c>
      <c r="D5450" t="s">
        <v>267</v>
      </c>
      <c r="E5450">
        <v>2017</v>
      </c>
      <c r="F5450" s="10">
        <v>43100</v>
      </c>
      <c r="G5450" t="s">
        <v>489</v>
      </c>
      <c r="H5450" t="s">
        <v>474</v>
      </c>
      <c r="I5450" t="s">
        <v>545</v>
      </c>
      <c r="J5450">
        <v>147385000</v>
      </c>
      <c r="K5450">
        <v>176758772.87664005</v>
      </c>
    </row>
    <row r="5451" spans="1:11" x14ac:dyDescent="0.25">
      <c r="A5451">
        <v>928</v>
      </c>
      <c r="B5451" t="s">
        <v>266</v>
      </c>
      <c r="C5451" t="s">
        <v>493</v>
      </c>
      <c r="D5451" t="s">
        <v>950</v>
      </c>
      <c r="E5451">
        <v>2017</v>
      </c>
      <c r="F5451" s="10">
        <v>43100</v>
      </c>
      <c r="G5451" t="s">
        <v>489</v>
      </c>
      <c r="H5451" t="s">
        <v>474</v>
      </c>
      <c r="I5451" t="s">
        <v>545</v>
      </c>
      <c r="J5451">
        <v>56101000</v>
      </c>
      <c r="K5451">
        <v>67281907.366098195</v>
      </c>
    </row>
    <row r="5452" spans="1:11" x14ac:dyDescent="0.25">
      <c r="A5452">
        <v>928</v>
      </c>
      <c r="B5452" t="s">
        <v>266</v>
      </c>
      <c r="C5452" t="s">
        <v>493</v>
      </c>
      <c r="D5452" t="s">
        <v>738</v>
      </c>
      <c r="E5452">
        <v>2017</v>
      </c>
      <c r="F5452" s="10">
        <v>43100</v>
      </c>
      <c r="G5452" t="s">
        <v>489</v>
      </c>
      <c r="H5452" t="s">
        <v>474</v>
      </c>
      <c r="I5452" t="s">
        <v>545</v>
      </c>
      <c r="J5452">
        <v>1316624000</v>
      </c>
      <c r="K5452">
        <v>1579026648.4373126</v>
      </c>
    </row>
    <row r="5453" spans="1:11" x14ac:dyDescent="0.25">
      <c r="A5453">
        <v>928</v>
      </c>
      <c r="B5453" t="s">
        <v>266</v>
      </c>
      <c r="C5453" t="s">
        <v>493</v>
      </c>
      <c r="D5453" t="s">
        <v>948</v>
      </c>
      <c r="E5453">
        <v>2017</v>
      </c>
      <c r="F5453" s="10">
        <v>43100</v>
      </c>
      <c r="G5453" t="s">
        <v>489</v>
      </c>
      <c r="H5453" t="s">
        <v>474</v>
      </c>
      <c r="I5453" t="s">
        <v>545</v>
      </c>
      <c r="J5453">
        <v>60160000</v>
      </c>
      <c r="K5453">
        <v>72149864.479144186</v>
      </c>
    </row>
    <row r="5454" spans="1:11" x14ac:dyDescent="0.25">
      <c r="A5454">
        <v>928</v>
      </c>
      <c r="B5454" t="s">
        <v>266</v>
      </c>
      <c r="C5454" t="s">
        <v>493</v>
      </c>
      <c r="D5454" t="s">
        <v>456</v>
      </c>
      <c r="E5454">
        <v>2017</v>
      </c>
      <c r="F5454" s="10">
        <v>43100</v>
      </c>
      <c r="G5454" t="s">
        <v>489</v>
      </c>
      <c r="H5454" t="s">
        <v>474</v>
      </c>
      <c r="I5454" t="s">
        <v>545</v>
      </c>
      <c r="J5454">
        <v>46883000</v>
      </c>
      <c r="K5454">
        <v>56226763.570075072</v>
      </c>
    </row>
    <row r="5455" spans="1:11" x14ac:dyDescent="0.25">
      <c r="A5455">
        <v>1643</v>
      </c>
      <c r="B5455" t="s">
        <v>273</v>
      </c>
      <c r="C5455" t="s">
        <v>492</v>
      </c>
      <c r="D5455" t="s">
        <v>18</v>
      </c>
      <c r="E5455">
        <v>2017</v>
      </c>
      <c r="F5455" s="10">
        <v>43100</v>
      </c>
      <c r="G5455" t="s">
        <v>489</v>
      </c>
      <c r="H5455" t="s">
        <v>474</v>
      </c>
      <c r="I5455" t="s">
        <v>545</v>
      </c>
      <c r="J5455">
        <v>0</v>
      </c>
      <c r="K5455">
        <v>0</v>
      </c>
    </row>
    <row r="5456" spans="1:11" x14ac:dyDescent="0.25">
      <c r="A5456">
        <v>1643</v>
      </c>
      <c r="B5456" t="s">
        <v>273</v>
      </c>
      <c r="C5456" t="s">
        <v>492</v>
      </c>
      <c r="D5456" t="s">
        <v>999</v>
      </c>
      <c r="E5456">
        <v>2017</v>
      </c>
      <c r="F5456" s="10">
        <v>43100</v>
      </c>
      <c r="G5456" t="s">
        <v>489</v>
      </c>
      <c r="H5456" t="s">
        <v>474</v>
      </c>
      <c r="I5456" t="s">
        <v>545</v>
      </c>
      <c r="J5456">
        <v>60397000</v>
      </c>
      <c r="K5456">
        <v>72434098.486483887</v>
      </c>
    </row>
    <row r="5457" spans="1:11" x14ac:dyDescent="0.25">
      <c r="A5457">
        <v>1643</v>
      </c>
      <c r="B5457" t="s">
        <v>273</v>
      </c>
      <c r="C5457" t="s">
        <v>492</v>
      </c>
      <c r="D5457" t="s">
        <v>2021</v>
      </c>
      <c r="E5457">
        <v>2017</v>
      </c>
      <c r="F5457" s="10">
        <v>43100</v>
      </c>
      <c r="G5457" t="s">
        <v>489</v>
      </c>
      <c r="H5457" t="s">
        <v>474</v>
      </c>
      <c r="I5457" t="s">
        <v>545</v>
      </c>
      <c r="J5457">
        <v>0</v>
      </c>
      <c r="K5457">
        <v>0</v>
      </c>
    </row>
    <row r="5458" spans="1:11" x14ac:dyDescent="0.25">
      <c r="A5458">
        <v>1643</v>
      </c>
      <c r="B5458" t="s">
        <v>273</v>
      </c>
      <c r="C5458" t="s">
        <v>492</v>
      </c>
      <c r="D5458" t="s">
        <v>21</v>
      </c>
      <c r="E5458">
        <v>2017</v>
      </c>
      <c r="F5458" s="10">
        <v>43100</v>
      </c>
      <c r="G5458" t="s">
        <v>489</v>
      </c>
      <c r="H5458" t="s">
        <v>474</v>
      </c>
      <c r="I5458" t="s">
        <v>545</v>
      </c>
      <c r="J5458">
        <v>13772000</v>
      </c>
      <c r="K5458">
        <v>16516754.215538125</v>
      </c>
    </row>
    <row r="5459" spans="1:11" x14ac:dyDescent="0.25">
      <c r="A5459">
        <v>1643</v>
      </c>
      <c r="B5459" t="s">
        <v>273</v>
      </c>
      <c r="C5459" t="s">
        <v>492</v>
      </c>
      <c r="D5459" t="s">
        <v>30</v>
      </c>
      <c r="E5459">
        <v>2017</v>
      </c>
      <c r="F5459" s="10">
        <v>43100</v>
      </c>
      <c r="G5459" t="s">
        <v>489</v>
      </c>
      <c r="H5459" t="s">
        <v>474</v>
      </c>
      <c r="I5459" t="s">
        <v>545</v>
      </c>
      <c r="J5459">
        <v>2257000</v>
      </c>
      <c r="K5459">
        <v>2706819.217576935</v>
      </c>
    </row>
    <row r="5460" spans="1:11" x14ac:dyDescent="0.25">
      <c r="A5460">
        <v>1643</v>
      </c>
      <c r="B5460" t="s">
        <v>273</v>
      </c>
      <c r="C5460" t="s">
        <v>492</v>
      </c>
      <c r="D5460" t="s">
        <v>1003</v>
      </c>
      <c r="E5460">
        <v>2017</v>
      </c>
      <c r="F5460" s="10">
        <v>43100</v>
      </c>
      <c r="G5460" t="s">
        <v>489</v>
      </c>
      <c r="H5460" t="s">
        <v>474</v>
      </c>
      <c r="I5460" t="s">
        <v>545</v>
      </c>
      <c r="J5460">
        <v>26057000</v>
      </c>
      <c r="K5460">
        <v>31250149.912451129</v>
      </c>
    </row>
    <row r="5461" spans="1:11" x14ac:dyDescent="0.25">
      <c r="A5461">
        <v>1643</v>
      </c>
      <c r="B5461" t="s">
        <v>273</v>
      </c>
      <c r="C5461" t="s">
        <v>492</v>
      </c>
      <c r="D5461" t="s">
        <v>33</v>
      </c>
      <c r="E5461">
        <v>2017</v>
      </c>
      <c r="F5461" s="10">
        <v>43100</v>
      </c>
      <c r="G5461" t="s">
        <v>489</v>
      </c>
      <c r="H5461" t="s">
        <v>474</v>
      </c>
      <c r="I5461" t="s">
        <v>545</v>
      </c>
      <c r="J5461">
        <v>12934000</v>
      </c>
      <c r="K5461">
        <v>15511741.143172387</v>
      </c>
    </row>
    <row r="5462" spans="1:11" x14ac:dyDescent="0.25">
      <c r="A5462">
        <v>1643</v>
      </c>
      <c r="B5462" t="s">
        <v>273</v>
      </c>
      <c r="C5462" t="s">
        <v>492</v>
      </c>
      <c r="D5462" t="s">
        <v>1004</v>
      </c>
      <c r="E5462">
        <v>2017</v>
      </c>
      <c r="F5462" s="10">
        <v>43100</v>
      </c>
      <c r="G5462" t="s">
        <v>489</v>
      </c>
      <c r="H5462" t="s">
        <v>474</v>
      </c>
      <c r="I5462" t="s">
        <v>545</v>
      </c>
      <c r="J5462">
        <v>6389000</v>
      </c>
      <c r="K5462">
        <v>7662325.2020819839</v>
      </c>
    </row>
    <row r="5463" spans="1:11" x14ac:dyDescent="0.25">
      <c r="A5463">
        <v>1643</v>
      </c>
      <c r="B5463" t="s">
        <v>273</v>
      </c>
      <c r="C5463" t="s">
        <v>492</v>
      </c>
      <c r="D5463" t="s">
        <v>56</v>
      </c>
      <c r="E5463">
        <v>2017</v>
      </c>
      <c r="F5463" s="10">
        <v>43100</v>
      </c>
      <c r="G5463" t="s">
        <v>489</v>
      </c>
      <c r="H5463" t="s">
        <v>474</v>
      </c>
      <c r="I5463" t="s">
        <v>545</v>
      </c>
      <c r="J5463">
        <v>543654000</v>
      </c>
      <c r="K5463">
        <v>652004029.64668632</v>
      </c>
    </row>
    <row r="5464" spans="1:11" x14ac:dyDescent="0.25">
      <c r="A5464">
        <v>1643</v>
      </c>
      <c r="B5464" t="s">
        <v>273</v>
      </c>
      <c r="C5464" t="s">
        <v>492</v>
      </c>
      <c r="D5464" t="s">
        <v>1002</v>
      </c>
      <c r="E5464">
        <v>2017</v>
      </c>
      <c r="F5464" s="10">
        <v>43100</v>
      </c>
      <c r="G5464" t="s">
        <v>489</v>
      </c>
      <c r="H5464" t="s">
        <v>474</v>
      </c>
      <c r="I5464" t="s">
        <v>545</v>
      </c>
      <c r="J5464">
        <v>159761000</v>
      </c>
      <c r="K5464">
        <v>191601304.83797461</v>
      </c>
    </row>
    <row r="5465" spans="1:11" x14ac:dyDescent="0.25">
      <c r="A5465">
        <v>1643</v>
      </c>
      <c r="B5465" t="s">
        <v>273</v>
      </c>
      <c r="C5465" t="s">
        <v>492</v>
      </c>
      <c r="D5465" t="s">
        <v>1221</v>
      </c>
      <c r="E5465">
        <v>2017</v>
      </c>
      <c r="F5465" s="10">
        <v>43100</v>
      </c>
      <c r="G5465" t="s">
        <v>489</v>
      </c>
      <c r="H5465" t="s">
        <v>474</v>
      </c>
      <c r="I5465" t="s">
        <v>545</v>
      </c>
      <c r="J5465">
        <v>-251072000</v>
      </c>
      <c r="K5465">
        <v>-301110551.43796021</v>
      </c>
    </row>
    <row r="5466" spans="1:11" x14ac:dyDescent="0.25">
      <c r="A5466">
        <v>1643</v>
      </c>
      <c r="B5466" t="s">
        <v>273</v>
      </c>
      <c r="C5466" t="s">
        <v>492</v>
      </c>
      <c r="D5466" t="s">
        <v>2019</v>
      </c>
      <c r="E5466">
        <v>2017</v>
      </c>
      <c r="F5466" s="10">
        <v>43100</v>
      </c>
      <c r="G5466" t="s">
        <v>489</v>
      </c>
      <c r="H5466" t="s">
        <v>474</v>
      </c>
      <c r="I5466" t="s">
        <v>545</v>
      </c>
      <c r="J5466">
        <v>45827000</v>
      </c>
      <c r="K5466">
        <v>54960303.182941161</v>
      </c>
    </row>
    <row r="5467" spans="1:11" x14ac:dyDescent="0.25">
      <c r="A5467">
        <v>1643</v>
      </c>
      <c r="B5467" t="s">
        <v>273</v>
      </c>
      <c r="C5467" t="s">
        <v>492</v>
      </c>
      <c r="D5467" t="s">
        <v>113</v>
      </c>
      <c r="E5467">
        <v>2017</v>
      </c>
      <c r="F5467" s="10">
        <v>43100</v>
      </c>
      <c r="G5467" t="s">
        <v>489</v>
      </c>
      <c r="H5467" t="s">
        <v>474</v>
      </c>
      <c r="I5467" t="s">
        <v>545</v>
      </c>
      <c r="J5467">
        <v>2148000</v>
      </c>
      <c r="K5467">
        <v>2576095.5601928472</v>
      </c>
    </row>
    <row r="5468" spans="1:11" x14ac:dyDescent="0.25">
      <c r="A5468">
        <v>1643</v>
      </c>
      <c r="B5468" t="s">
        <v>273</v>
      </c>
      <c r="C5468" t="s">
        <v>492</v>
      </c>
      <c r="D5468" t="s">
        <v>2022</v>
      </c>
      <c r="E5468">
        <v>2017</v>
      </c>
      <c r="F5468" s="10">
        <v>43100</v>
      </c>
      <c r="G5468" t="s">
        <v>489</v>
      </c>
      <c r="H5468" t="s">
        <v>474</v>
      </c>
      <c r="I5468" t="s">
        <v>545</v>
      </c>
      <c r="J5468">
        <v>573000</v>
      </c>
      <c r="K5468">
        <v>687198.67597323167</v>
      </c>
    </row>
    <row r="5469" spans="1:11" x14ac:dyDescent="0.25">
      <c r="A5469">
        <v>1643</v>
      </c>
      <c r="B5469" t="s">
        <v>273</v>
      </c>
      <c r="C5469" t="s">
        <v>492</v>
      </c>
      <c r="D5469" t="s">
        <v>998</v>
      </c>
      <c r="E5469">
        <v>2017</v>
      </c>
      <c r="F5469" s="10">
        <v>43100</v>
      </c>
      <c r="G5469" t="s">
        <v>489</v>
      </c>
      <c r="H5469" t="s">
        <v>474</v>
      </c>
      <c r="I5469" t="s">
        <v>545</v>
      </c>
      <c r="J5469">
        <v>2886000</v>
      </c>
      <c r="K5469">
        <v>3461178.6716557532</v>
      </c>
    </row>
    <row r="5470" spans="1:11" x14ac:dyDescent="0.25">
      <c r="A5470">
        <v>1643</v>
      </c>
      <c r="B5470" t="s">
        <v>273</v>
      </c>
      <c r="C5470" t="s">
        <v>492</v>
      </c>
      <c r="D5470" t="s">
        <v>151</v>
      </c>
      <c r="E5470">
        <v>2017</v>
      </c>
      <c r="F5470" s="10">
        <v>43100</v>
      </c>
      <c r="G5470" t="s">
        <v>489</v>
      </c>
      <c r="H5470" t="s">
        <v>474</v>
      </c>
      <c r="I5470" t="s">
        <v>545</v>
      </c>
      <c r="J5470">
        <v>492000</v>
      </c>
      <c r="K5470">
        <v>590055.40764193714</v>
      </c>
    </row>
    <row r="5471" spans="1:11" x14ac:dyDescent="0.25">
      <c r="A5471">
        <v>1643</v>
      </c>
      <c r="B5471" t="s">
        <v>273</v>
      </c>
      <c r="C5471" t="s">
        <v>492</v>
      </c>
      <c r="D5471" t="s">
        <v>156</v>
      </c>
      <c r="E5471">
        <v>2017</v>
      </c>
      <c r="F5471" s="10">
        <v>43100</v>
      </c>
      <c r="G5471" t="s">
        <v>489</v>
      </c>
      <c r="H5471" t="s">
        <v>474</v>
      </c>
      <c r="I5471" t="s">
        <v>545</v>
      </c>
      <c r="J5471">
        <v>326567000</v>
      </c>
      <c r="K5471">
        <v>391651675.42155379</v>
      </c>
    </row>
    <row r="5472" spans="1:11" x14ac:dyDescent="0.25">
      <c r="A5472">
        <v>1643</v>
      </c>
      <c r="B5472" t="s">
        <v>273</v>
      </c>
      <c r="C5472" t="s">
        <v>492</v>
      </c>
      <c r="D5472" t="s">
        <v>219</v>
      </c>
      <c r="E5472">
        <v>2017</v>
      </c>
      <c r="F5472" s="10">
        <v>43100</v>
      </c>
      <c r="G5472" t="s">
        <v>489</v>
      </c>
      <c r="H5472" t="s">
        <v>474</v>
      </c>
      <c r="I5472" t="s">
        <v>545</v>
      </c>
      <c r="J5472">
        <v>1041000</v>
      </c>
      <c r="K5472">
        <v>1248470.8929984889</v>
      </c>
    </row>
    <row r="5473" spans="1:11" x14ac:dyDescent="0.25">
      <c r="A5473">
        <v>1643</v>
      </c>
      <c r="B5473" t="s">
        <v>273</v>
      </c>
      <c r="C5473" t="s">
        <v>492</v>
      </c>
      <c r="D5473" t="s">
        <v>225</v>
      </c>
      <c r="E5473">
        <v>2017</v>
      </c>
      <c r="F5473" s="10">
        <v>43100</v>
      </c>
      <c r="G5473" t="s">
        <v>489</v>
      </c>
      <c r="H5473" t="s">
        <v>474</v>
      </c>
      <c r="I5473" t="s">
        <v>545</v>
      </c>
      <c r="J5473">
        <v>114180000</v>
      </c>
      <c r="K5473">
        <v>136936029.35885444</v>
      </c>
    </row>
    <row r="5474" spans="1:11" x14ac:dyDescent="0.25">
      <c r="A5474">
        <v>1643</v>
      </c>
      <c r="B5474" t="s">
        <v>273</v>
      </c>
      <c r="C5474" t="s">
        <v>492</v>
      </c>
      <c r="D5474" t="s">
        <v>2017</v>
      </c>
      <c r="E5474">
        <v>2017</v>
      </c>
      <c r="F5474" s="10">
        <v>43100</v>
      </c>
      <c r="G5474" t="s">
        <v>489</v>
      </c>
      <c r="H5474" t="s">
        <v>474</v>
      </c>
      <c r="I5474" t="s">
        <v>545</v>
      </c>
      <c r="J5474">
        <v>1786000</v>
      </c>
      <c r="K5474">
        <v>2141949.101724593</v>
      </c>
    </row>
    <row r="5475" spans="1:11" x14ac:dyDescent="0.25">
      <c r="A5475">
        <v>1643</v>
      </c>
      <c r="B5475" t="s">
        <v>273</v>
      </c>
      <c r="C5475" t="s">
        <v>492</v>
      </c>
      <c r="D5475" t="s">
        <v>227</v>
      </c>
      <c r="E5475">
        <v>2017</v>
      </c>
      <c r="F5475" s="10">
        <v>43100</v>
      </c>
      <c r="G5475" t="s">
        <v>489</v>
      </c>
      <c r="H5475" t="s">
        <v>474</v>
      </c>
      <c r="I5475" t="s">
        <v>545</v>
      </c>
      <c r="J5475">
        <v>1418000</v>
      </c>
      <c r="K5475">
        <v>1700606.8456021682</v>
      </c>
    </row>
    <row r="5476" spans="1:11" x14ac:dyDescent="0.25">
      <c r="A5476">
        <v>1643</v>
      </c>
      <c r="B5476" t="s">
        <v>273</v>
      </c>
      <c r="C5476" t="s">
        <v>492</v>
      </c>
      <c r="D5476" t="s">
        <v>1071</v>
      </c>
      <c r="E5476">
        <v>2017</v>
      </c>
      <c r="F5476" s="10">
        <v>43100</v>
      </c>
      <c r="G5476" t="s">
        <v>489</v>
      </c>
      <c r="H5476" t="s">
        <v>474</v>
      </c>
      <c r="I5476" t="s">
        <v>545</v>
      </c>
      <c r="J5476">
        <v>140000</v>
      </c>
      <c r="K5476">
        <v>167901.94526396584</v>
      </c>
    </row>
    <row r="5477" spans="1:11" x14ac:dyDescent="0.25">
      <c r="A5477">
        <v>1643</v>
      </c>
      <c r="B5477" t="s">
        <v>273</v>
      </c>
      <c r="C5477" t="s">
        <v>492</v>
      </c>
      <c r="D5477" t="s">
        <v>926</v>
      </c>
      <c r="E5477">
        <v>2017</v>
      </c>
      <c r="F5477" s="10">
        <v>43100</v>
      </c>
      <c r="G5477" t="s">
        <v>489</v>
      </c>
      <c r="H5477" t="s">
        <v>474</v>
      </c>
      <c r="I5477" t="s">
        <v>545</v>
      </c>
      <c r="J5477">
        <v>79703000</v>
      </c>
      <c r="K5477">
        <v>95587776.738384783</v>
      </c>
    </row>
    <row r="5478" spans="1:11" x14ac:dyDescent="0.25">
      <c r="A5478">
        <v>1643</v>
      </c>
      <c r="B5478" t="s">
        <v>273</v>
      </c>
      <c r="C5478" t="s">
        <v>492</v>
      </c>
      <c r="D5478" t="s">
        <v>621</v>
      </c>
      <c r="E5478">
        <v>2017</v>
      </c>
      <c r="F5478" s="10">
        <v>43100</v>
      </c>
      <c r="G5478" t="s">
        <v>489</v>
      </c>
      <c r="H5478" t="s">
        <v>474</v>
      </c>
      <c r="I5478" t="s">
        <v>545</v>
      </c>
      <c r="J5478">
        <v>0</v>
      </c>
      <c r="K5478">
        <v>0</v>
      </c>
    </row>
    <row r="5479" spans="1:11" x14ac:dyDescent="0.25">
      <c r="A5479">
        <v>1643</v>
      </c>
      <c r="B5479" t="s">
        <v>273</v>
      </c>
      <c r="C5479" t="s">
        <v>492</v>
      </c>
      <c r="D5479" t="s">
        <v>1000</v>
      </c>
      <c r="E5479">
        <v>2017</v>
      </c>
      <c r="F5479" s="10">
        <v>43100</v>
      </c>
      <c r="G5479" t="s">
        <v>489</v>
      </c>
      <c r="H5479" t="s">
        <v>474</v>
      </c>
      <c r="I5479" t="s">
        <v>545</v>
      </c>
      <c r="J5479">
        <v>7128000</v>
      </c>
      <c r="K5479">
        <v>8548607.6131539177</v>
      </c>
    </row>
    <row r="5480" spans="1:11" x14ac:dyDescent="0.25">
      <c r="A5480">
        <v>1643</v>
      </c>
      <c r="B5480" t="s">
        <v>273</v>
      </c>
      <c r="C5480" t="s">
        <v>492</v>
      </c>
      <c r="D5480" t="s">
        <v>1759</v>
      </c>
      <c r="E5480">
        <v>2017</v>
      </c>
      <c r="F5480" s="10">
        <v>43100</v>
      </c>
      <c r="G5480" t="s">
        <v>489</v>
      </c>
      <c r="H5480" t="s">
        <v>474</v>
      </c>
      <c r="I5480" t="s">
        <v>545</v>
      </c>
      <c r="J5480">
        <v>343640000</v>
      </c>
      <c r="K5480">
        <v>412127317.64649445</v>
      </c>
    </row>
    <row r="5481" spans="1:11" x14ac:dyDescent="0.25">
      <c r="A5481">
        <v>1643</v>
      </c>
      <c r="B5481" t="s">
        <v>273</v>
      </c>
      <c r="C5481" t="s">
        <v>492</v>
      </c>
      <c r="D5481" t="s">
        <v>997</v>
      </c>
      <c r="E5481">
        <v>2017</v>
      </c>
      <c r="F5481" s="10">
        <v>43100</v>
      </c>
      <c r="G5481" t="s">
        <v>489</v>
      </c>
      <c r="H5481" t="s">
        <v>474</v>
      </c>
      <c r="I5481" t="s">
        <v>545</v>
      </c>
      <c r="J5481">
        <v>95648000</v>
      </c>
      <c r="K5481">
        <v>114710609.00434147</v>
      </c>
    </row>
    <row r="5482" spans="1:11" x14ac:dyDescent="0.25">
      <c r="A5482">
        <v>1643</v>
      </c>
      <c r="B5482" t="s">
        <v>273</v>
      </c>
      <c r="C5482" t="s">
        <v>492</v>
      </c>
      <c r="D5482" t="s">
        <v>239</v>
      </c>
      <c r="E5482">
        <v>2017</v>
      </c>
      <c r="F5482" s="10">
        <v>43100</v>
      </c>
      <c r="G5482" t="s">
        <v>489</v>
      </c>
      <c r="H5482" t="s">
        <v>474</v>
      </c>
      <c r="I5482" t="s">
        <v>545</v>
      </c>
      <c r="J5482">
        <v>58296000</v>
      </c>
      <c r="K5482">
        <v>69914370.007915378</v>
      </c>
    </row>
    <row r="5483" spans="1:11" x14ac:dyDescent="0.25">
      <c r="A5483">
        <v>1643</v>
      </c>
      <c r="B5483" t="s">
        <v>273</v>
      </c>
      <c r="C5483" t="s">
        <v>492</v>
      </c>
      <c r="D5483" t="s">
        <v>267</v>
      </c>
      <c r="E5483">
        <v>2017</v>
      </c>
      <c r="F5483" s="10">
        <v>43100</v>
      </c>
      <c r="G5483" t="s">
        <v>489</v>
      </c>
      <c r="H5483" t="s">
        <v>474</v>
      </c>
      <c r="I5483" t="s">
        <v>545</v>
      </c>
      <c r="J5483">
        <v>1398756000</v>
      </c>
      <c r="K5483">
        <v>1677527523.9260273</v>
      </c>
    </row>
    <row r="5484" spans="1:11" x14ac:dyDescent="0.25">
      <c r="A5484">
        <v>1643</v>
      </c>
      <c r="B5484" t="s">
        <v>273</v>
      </c>
      <c r="C5484" t="s">
        <v>492</v>
      </c>
      <c r="D5484" t="s">
        <v>1001</v>
      </c>
      <c r="E5484">
        <v>2017</v>
      </c>
      <c r="F5484" s="10">
        <v>43100</v>
      </c>
      <c r="G5484" t="s">
        <v>489</v>
      </c>
      <c r="H5484" t="s">
        <v>474</v>
      </c>
      <c r="I5484" t="s">
        <v>545</v>
      </c>
      <c r="J5484">
        <v>2152000</v>
      </c>
      <c r="K5484">
        <v>2580892.7586289607</v>
      </c>
    </row>
    <row r="5485" spans="1:11" x14ac:dyDescent="0.25">
      <c r="A5485">
        <v>1643</v>
      </c>
      <c r="B5485" t="s">
        <v>273</v>
      </c>
      <c r="C5485" t="s">
        <v>492</v>
      </c>
      <c r="D5485" t="s">
        <v>290</v>
      </c>
      <c r="E5485">
        <v>2017</v>
      </c>
      <c r="F5485" s="10">
        <v>43100</v>
      </c>
      <c r="G5485" t="s">
        <v>489</v>
      </c>
      <c r="H5485" t="s">
        <v>474</v>
      </c>
      <c r="I5485" t="s">
        <v>545</v>
      </c>
      <c r="J5485">
        <v>29888000</v>
      </c>
      <c r="K5485">
        <v>35844666.71463865</v>
      </c>
    </row>
    <row r="5486" spans="1:11" x14ac:dyDescent="0.25">
      <c r="A5486">
        <v>1643</v>
      </c>
      <c r="B5486" t="s">
        <v>273</v>
      </c>
      <c r="C5486" t="s">
        <v>492</v>
      </c>
      <c r="D5486" t="s">
        <v>2020</v>
      </c>
      <c r="E5486">
        <v>2017</v>
      </c>
      <c r="F5486" s="10">
        <v>43100</v>
      </c>
      <c r="G5486" t="s">
        <v>489</v>
      </c>
      <c r="H5486" t="s">
        <v>474</v>
      </c>
      <c r="I5486" t="s">
        <v>545</v>
      </c>
      <c r="J5486">
        <v>162000</v>
      </c>
      <c r="K5486">
        <v>194286.53666258906</v>
      </c>
    </row>
    <row r="5487" spans="1:11" x14ac:dyDescent="0.25">
      <c r="A5487">
        <v>1643</v>
      </c>
      <c r="B5487" t="s">
        <v>273</v>
      </c>
      <c r="C5487" t="s">
        <v>492</v>
      </c>
      <c r="D5487" t="s">
        <v>2018</v>
      </c>
      <c r="E5487">
        <v>2017</v>
      </c>
      <c r="F5487" s="10">
        <v>43100</v>
      </c>
      <c r="G5487" t="s">
        <v>489</v>
      </c>
      <c r="H5487" t="s">
        <v>474</v>
      </c>
      <c r="I5487" t="s">
        <v>545</v>
      </c>
      <c r="J5487">
        <v>6026000</v>
      </c>
      <c r="K5487">
        <v>7226979.4440047015</v>
      </c>
    </row>
    <row r="5488" spans="1:11" x14ac:dyDescent="0.25">
      <c r="A5488">
        <v>1643</v>
      </c>
      <c r="B5488" t="s">
        <v>273</v>
      </c>
      <c r="C5488" t="s">
        <v>493</v>
      </c>
      <c r="D5488" t="s">
        <v>974</v>
      </c>
      <c r="E5488">
        <v>2017</v>
      </c>
      <c r="F5488" s="10">
        <v>43100</v>
      </c>
      <c r="G5488" t="s">
        <v>489</v>
      </c>
      <c r="H5488" t="s">
        <v>474</v>
      </c>
      <c r="I5488" t="s">
        <v>545</v>
      </c>
      <c r="J5488">
        <v>612764000</v>
      </c>
      <c r="K5488">
        <v>734887625.626634</v>
      </c>
    </row>
    <row r="5489" spans="1:11" x14ac:dyDescent="0.25">
      <c r="A5489">
        <v>1643</v>
      </c>
      <c r="B5489" t="s">
        <v>273</v>
      </c>
      <c r="C5489" t="s">
        <v>493</v>
      </c>
      <c r="D5489" t="s">
        <v>1221</v>
      </c>
      <c r="E5489">
        <v>2017</v>
      </c>
      <c r="F5489" s="10">
        <v>43100</v>
      </c>
      <c r="G5489" t="s">
        <v>489</v>
      </c>
      <c r="H5489" t="s">
        <v>474</v>
      </c>
      <c r="I5489" t="s">
        <v>545</v>
      </c>
      <c r="J5489">
        <v>-256320000</v>
      </c>
      <c r="K5489">
        <v>-307404475.78614092</v>
      </c>
    </row>
    <row r="5490" spans="1:11" x14ac:dyDescent="0.25">
      <c r="A5490">
        <v>1643</v>
      </c>
      <c r="B5490" t="s">
        <v>273</v>
      </c>
      <c r="C5490" t="s">
        <v>493</v>
      </c>
      <c r="D5490" t="s">
        <v>971</v>
      </c>
      <c r="E5490">
        <v>2017</v>
      </c>
      <c r="F5490" s="10">
        <v>43100</v>
      </c>
      <c r="G5490" t="s">
        <v>489</v>
      </c>
      <c r="H5490" t="s">
        <v>474</v>
      </c>
      <c r="I5490" t="s">
        <v>545</v>
      </c>
      <c r="J5490">
        <v>1224984000</v>
      </c>
      <c r="K5490">
        <v>1469122832.2659566</v>
      </c>
    </row>
    <row r="5491" spans="1:11" x14ac:dyDescent="0.25">
      <c r="A5491">
        <v>1643</v>
      </c>
      <c r="B5491" t="s">
        <v>273</v>
      </c>
      <c r="C5491" t="s">
        <v>493</v>
      </c>
      <c r="D5491" t="s">
        <v>988</v>
      </c>
      <c r="E5491">
        <v>2017</v>
      </c>
      <c r="F5491" s="10">
        <v>43100</v>
      </c>
      <c r="G5491" t="s">
        <v>489</v>
      </c>
      <c r="H5491" t="s">
        <v>474</v>
      </c>
      <c r="I5491" t="s">
        <v>545</v>
      </c>
      <c r="J5491">
        <v>31184000</v>
      </c>
      <c r="K5491">
        <v>37398959.007939361</v>
      </c>
    </row>
    <row r="5492" spans="1:11" x14ac:dyDescent="0.25">
      <c r="A5492">
        <v>1643</v>
      </c>
      <c r="B5492" t="s">
        <v>273</v>
      </c>
      <c r="C5492" t="s">
        <v>493</v>
      </c>
      <c r="D5492" t="s">
        <v>567</v>
      </c>
      <c r="E5492">
        <v>2017</v>
      </c>
      <c r="F5492" s="10">
        <v>43100</v>
      </c>
      <c r="G5492" t="s">
        <v>489</v>
      </c>
      <c r="H5492" t="s">
        <v>474</v>
      </c>
      <c r="I5492" t="s">
        <v>545</v>
      </c>
      <c r="J5492">
        <v>522851000</v>
      </c>
      <c r="K5492">
        <v>627054999.88007009</v>
      </c>
    </row>
    <row r="5493" spans="1:11" x14ac:dyDescent="0.25">
      <c r="A5493">
        <v>1643</v>
      </c>
      <c r="B5493" t="s">
        <v>273</v>
      </c>
      <c r="C5493" t="s">
        <v>493</v>
      </c>
      <c r="D5493" t="s">
        <v>976</v>
      </c>
      <c r="E5493">
        <v>2017</v>
      </c>
      <c r="F5493" s="10">
        <v>43100</v>
      </c>
      <c r="G5493" t="s">
        <v>489</v>
      </c>
      <c r="H5493" t="s">
        <v>474</v>
      </c>
      <c r="I5493" t="s">
        <v>545</v>
      </c>
      <c r="J5493">
        <v>5247000</v>
      </c>
      <c r="K5493">
        <v>6292725.0485716341</v>
      </c>
    </row>
    <row r="5494" spans="1:11" x14ac:dyDescent="0.25">
      <c r="A5494">
        <v>1643</v>
      </c>
      <c r="B5494" t="s">
        <v>273</v>
      </c>
      <c r="C5494" t="s">
        <v>493</v>
      </c>
      <c r="D5494" t="s">
        <v>2016</v>
      </c>
      <c r="E5494">
        <v>2017</v>
      </c>
      <c r="F5494" s="10">
        <v>43100</v>
      </c>
      <c r="G5494" t="s">
        <v>489</v>
      </c>
      <c r="H5494" t="s">
        <v>474</v>
      </c>
      <c r="I5494" t="s">
        <v>545</v>
      </c>
      <c r="J5494">
        <v>951896000</v>
      </c>
      <c r="K5494">
        <v>1141608500.6356287</v>
      </c>
    </row>
    <row r="5495" spans="1:11" x14ac:dyDescent="0.25">
      <c r="A5495">
        <v>1163483</v>
      </c>
      <c r="B5495" t="s">
        <v>272</v>
      </c>
      <c r="C5495" t="s">
        <v>492</v>
      </c>
      <c r="D5495" t="s">
        <v>651</v>
      </c>
      <c r="E5495">
        <v>2017</v>
      </c>
      <c r="F5495" s="10">
        <v>43100</v>
      </c>
      <c r="G5495" t="s">
        <v>489</v>
      </c>
      <c r="H5495" t="s">
        <v>474</v>
      </c>
      <c r="I5495" t="s">
        <v>545</v>
      </c>
      <c r="J5495">
        <v>152590000</v>
      </c>
      <c r="K5495">
        <v>183001127.34163249</v>
      </c>
    </row>
    <row r="5496" spans="1:11" x14ac:dyDescent="0.25">
      <c r="A5496">
        <v>1163483</v>
      </c>
      <c r="B5496" t="s">
        <v>272</v>
      </c>
      <c r="C5496" t="s">
        <v>492</v>
      </c>
      <c r="D5496" t="s">
        <v>656</v>
      </c>
      <c r="E5496">
        <v>2017</v>
      </c>
      <c r="F5496" s="10">
        <v>43100</v>
      </c>
      <c r="G5496" t="s">
        <v>489</v>
      </c>
      <c r="H5496" t="s">
        <v>474</v>
      </c>
      <c r="I5496" t="s">
        <v>545</v>
      </c>
      <c r="J5496">
        <v>175990000</v>
      </c>
      <c r="K5496">
        <v>211064738.19289535</v>
      </c>
    </row>
    <row r="5497" spans="1:11" x14ac:dyDescent="0.25">
      <c r="A5497">
        <v>1163483</v>
      </c>
      <c r="B5497" t="s">
        <v>272</v>
      </c>
      <c r="C5497" t="s">
        <v>493</v>
      </c>
      <c r="D5497" t="s">
        <v>3342</v>
      </c>
      <c r="E5497">
        <v>2017</v>
      </c>
      <c r="F5497" s="10">
        <v>43100</v>
      </c>
      <c r="G5497" t="s">
        <v>489</v>
      </c>
      <c r="H5497" t="s">
        <v>474</v>
      </c>
      <c r="I5497" t="s">
        <v>545</v>
      </c>
      <c r="J5497">
        <v>89780000</v>
      </c>
      <c r="K5497">
        <v>107673118.89856324</v>
      </c>
    </row>
    <row r="5498" spans="1:11" x14ac:dyDescent="0.25">
      <c r="A5498">
        <v>1163483</v>
      </c>
      <c r="B5498" t="s">
        <v>272</v>
      </c>
      <c r="C5498" t="s">
        <v>493</v>
      </c>
      <c r="D5498" t="s">
        <v>3340</v>
      </c>
      <c r="E5498">
        <v>2017</v>
      </c>
      <c r="F5498" s="10">
        <v>43100</v>
      </c>
      <c r="G5498" t="s">
        <v>489</v>
      </c>
      <c r="H5498" t="s">
        <v>474</v>
      </c>
      <c r="I5498" t="s">
        <v>545</v>
      </c>
      <c r="J5498">
        <v>81490000</v>
      </c>
      <c r="K5498">
        <v>97730925.139718398</v>
      </c>
    </row>
    <row r="5499" spans="1:11" x14ac:dyDescent="0.25">
      <c r="A5499">
        <v>1163483</v>
      </c>
      <c r="B5499" t="s">
        <v>272</v>
      </c>
      <c r="C5499" t="s">
        <v>493</v>
      </c>
      <c r="D5499" t="s">
        <v>3341</v>
      </c>
      <c r="E5499">
        <v>2017</v>
      </c>
      <c r="F5499" s="10">
        <v>43100</v>
      </c>
      <c r="G5499" t="s">
        <v>489</v>
      </c>
      <c r="H5499" t="s">
        <v>474</v>
      </c>
      <c r="I5499" t="s">
        <v>545</v>
      </c>
      <c r="J5499">
        <v>51610000</v>
      </c>
      <c r="K5499">
        <v>61895852.821951978</v>
      </c>
    </row>
    <row r="5500" spans="1:11" x14ac:dyDescent="0.25">
      <c r="A5500">
        <v>1163483</v>
      </c>
      <c r="B5500" t="s">
        <v>272</v>
      </c>
      <c r="C5500" t="s">
        <v>493</v>
      </c>
      <c r="D5500" t="s">
        <v>3339</v>
      </c>
      <c r="E5500">
        <v>2017</v>
      </c>
      <c r="F5500" s="10">
        <v>43100</v>
      </c>
      <c r="G5500" t="s">
        <v>489</v>
      </c>
      <c r="H5500" t="s">
        <v>474</v>
      </c>
      <c r="I5500" t="s">
        <v>545</v>
      </c>
      <c r="J5500">
        <v>105700000</v>
      </c>
      <c r="K5500">
        <v>126765968.67429422</v>
      </c>
    </row>
    <row r="5501" spans="1:11" x14ac:dyDescent="0.25">
      <c r="A5501">
        <v>8075</v>
      </c>
      <c r="B5501" t="s">
        <v>103</v>
      </c>
      <c r="C5501" t="s">
        <v>492</v>
      </c>
      <c r="D5501" t="s">
        <v>726</v>
      </c>
      <c r="E5501">
        <v>2014</v>
      </c>
      <c r="F5501" s="10">
        <v>42004</v>
      </c>
      <c r="G5501" t="s">
        <v>489</v>
      </c>
      <c r="H5501" t="s">
        <v>474</v>
      </c>
      <c r="I5501" t="s">
        <v>545</v>
      </c>
      <c r="J5501">
        <v>848400000</v>
      </c>
      <c r="K5501">
        <v>1030042918.4549356</v>
      </c>
    </row>
    <row r="5502" spans="1:11" x14ac:dyDescent="0.25">
      <c r="A5502">
        <v>8075</v>
      </c>
      <c r="B5502" t="s">
        <v>103</v>
      </c>
      <c r="C5502" t="s">
        <v>492</v>
      </c>
      <c r="D5502" t="s">
        <v>578</v>
      </c>
      <c r="E5502">
        <v>2014</v>
      </c>
      <c r="F5502" s="10">
        <v>42004</v>
      </c>
      <c r="G5502" t="s">
        <v>489</v>
      </c>
      <c r="H5502" t="s">
        <v>474</v>
      </c>
      <c r="I5502" t="s">
        <v>545</v>
      </c>
      <c r="J5502">
        <v>121800000</v>
      </c>
      <c r="K5502">
        <v>147877448.6890749</v>
      </c>
    </row>
    <row r="5503" spans="1:11" x14ac:dyDescent="0.25">
      <c r="A5503">
        <v>8075</v>
      </c>
      <c r="B5503" t="s">
        <v>103</v>
      </c>
      <c r="C5503" t="s">
        <v>492</v>
      </c>
      <c r="D5503" t="s">
        <v>1086</v>
      </c>
      <c r="E5503">
        <v>2014</v>
      </c>
      <c r="F5503" s="10">
        <v>42004</v>
      </c>
      <c r="G5503" t="s">
        <v>489</v>
      </c>
      <c r="H5503" t="s">
        <v>474</v>
      </c>
      <c r="I5503" t="s">
        <v>545</v>
      </c>
      <c r="J5503">
        <v>848600000</v>
      </c>
      <c r="K5503">
        <v>1030285738.5677255</v>
      </c>
    </row>
    <row r="5504" spans="1:11" x14ac:dyDescent="0.25">
      <c r="A5504">
        <v>8075</v>
      </c>
      <c r="B5504" t="s">
        <v>103</v>
      </c>
      <c r="C5504" t="s">
        <v>492</v>
      </c>
      <c r="D5504" t="s">
        <v>102</v>
      </c>
      <c r="E5504">
        <v>2014</v>
      </c>
      <c r="F5504" s="10">
        <v>42004</v>
      </c>
      <c r="G5504" t="s">
        <v>489</v>
      </c>
      <c r="H5504" t="s">
        <v>474</v>
      </c>
      <c r="I5504" t="s">
        <v>545</v>
      </c>
      <c r="J5504">
        <v>317900000</v>
      </c>
      <c r="K5504">
        <v>385962569.27961344</v>
      </c>
    </row>
    <row r="5505" spans="1:11" x14ac:dyDescent="0.25">
      <c r="A5505">
        <v>8075</v>
      </c>
      <c r="B5505" t="s">
        <v>103</v>
      </c>
      <c r="C5505" t="s">
        <v>493</v>
      </c>
      <c r="D5505" t="s">
        <v>1272</v>
      </c>
      <c r="E5505">
        <v>2014</v>
      </c>
      <c r="F5505" s="10">
        <v>42004</v>
      </c>
      <c r="G5505" t="s">
        <v>489</v>
      </c>
      <c r="H5505" t="s">
        <v>474</v>
      </c>
      <c r="I5505" t="s">
        <v>545</v>
      </c>
      <c r="J5505">
        <v>19800000</v>
      </c>
      <c r="K5505">
        <v>24039191.166204296</v>
      </c>
    </row>
    <row r="5506" spans="1:11" x14ac:dyDescent="0.25">
      <c r="A5506">
        <v>8075</v>
      </c>
      <c r="B5506" t="s">
        <v>103</v>
      </c>
      <c r="C5506" t="s">
        <v>493</v>
      </c>
      <c r="D5506" t="s">
        <v>1082</v>
      </c>
      <c r="E5506">
        <v>2014</v>
      </c>
      <c r="F5506" s="10">
        <v>42004</v>
      </c>
      <c r="G5506" t="s">
        <v>489</v>
      </c>
      <c r="H5506" t="s">
        <v>474</v>
      </c>
      <c r="I5506" t="s">
        <v>545</v>
      </c>
      <c r="J5506">
        <v>564700000</v>
      </c>
      <c r="K5506">
        <v>685602588.46240234</v>
      </c>
    </row>
    <row r="5507" spans="1:11" x14ac:dyDescent="0.25">
      <c r="A5507">
        <v>8075</v>
      </c>
      <c r="B5507" t="s">
        <v>103</v>
      </c>
      <c r="C5507" t="s">
        <v>493</v>
      </c>
      <c r="D5507" t="s">
        <v>1083</v>
      </c>
      <c r="E5507">
        <v>2014</v>
      </c>
      <c r="F5507" s="10">
        <v>42004</v>
      </c>
      <c r="G5507" t="s">
        <v>489</v>
      </c>
      <c r="H5507" t="s">
        <v>474</v>
      </c>
      <c r="I5507" t="s">
        <v>545</v>
      </c>
      <c r="J5507">
        <v>382200000</v>
      </c>
      <c r="K5507">
        <v>464029235.5415799</v>
      </c>
    </row>
    <row r="5508" spans="1:11" x14ac:dyDescent="0.25">
      <c r="A5508">
        <v>8075</v>
      </c>
      <c r="B5508" t="s">
        <v>103</v>
      </c>
      <c r="C5508" t="s">
        <v>493</v>
      </c>
      <c r="D5508" t="s">
        <v>1081</v>
      </c>
      <c r="E5508">
        <v>2014</v>
      </c>
      <c r="F5508" s="10">
        <v>42004</v>
      </c>
      <c r="G5508" t="s">
        <v>489</v>
      </c>
      <c r="H5508" t="s">
        <v>474</v>
      </c>
      <c r="I5508" t="s">
        <v>545</v>
      </c>
      <c r="J5508">
        <v>1170000000</v>
      </c>
      <c r="K5508">
        <v>1420497659.8211629</v>
      </c>
    </row>
    <row r="5509" spans="1:11" x14ac:dyDescent="0.25">
      <c r="A5509">
        <v>8075</v>
      </c>
      <c r="B5509" t="s">
        <v>103</v>
      </c>
      <c r="C5509" t="s">
        <v>492</v>
      </c>
      <c r="D5509" t="s">
        <v>726</v>
      </c>
      <c r="E5509">
        <v>2015</v>
      </c>
      <c r="F5509" s="10">
        <v>42369</v>
      </c>
      <c r="G5509" t="s">
        <v>489</v>
      </c>
      <c r="H5509" t="s">
        <v>474</v>
      </c>
      <c r="I5509" t="s">
        <v>545</v>
      </c>
      <c r="J5509">
        <v>935900000</v>
      </c>
      <c r="K5509">
        <v>1018913978.5765688</v>
      </c>
    </row>
    <row r="5510" spans="1:11" x14ac:dyDescent="0.25">
      <c r="A5510">
        <v>8075</v>
      </c>
      <c r="B5510" t="s">
        <v>103</v>
      </c>
      <c r="C5510" t="s">
        <v>492</v>
      </c>
      <c r="D5510" t="s">
        <v>578</v>
      </c>
      <c r="E5510">
        <v>2015</v>
      </c>
      <c r="F5510" s="10">
        <v>42369</v>
      </c>
      <c r="G5510" t="s">
        <v>489</v>
      </c>
      <c r="H5510" t="s">
        <v>474</v>
      </c>
      <c r="I5510" t="s">
        <v>545</v>
      </c>
      <c r="J5510">
        <v>196400000</v>
      </c>
      <c r="K5510">
        <v>213820606.25327292</v>
      </c>
    </row>
    <row r="5511" spans="1:11" x14ac:dyDescent="0.25">
      <c r="A5511">
        <v>8075</v>
      </c>
      <c r="B5511" t="s">
        <v>103</v>
      </c>
      <c r="C5511" t="s">
        <v>492</v>
      </c>
      <c r="D5511" t="s">
        <v>1086</v>
      </c>
      <c r="E5511">
        <v>2015</v>
      </c>
      <c r="F5511" s="10">
        <v>42369</v>
      </c>
      <c r="G5511" t="s">
        <v>489</v>
      </c>
      <c r="H5511" t="s">
        <v>474</v>
      </c>
      <c r="I5511" t="s">
        <v>545</v>
      </c>
      <c r="J5511">
        <v>906000000</v>
      </c>
      <c r="K5511">
        <v>986361859.80379462</v>
      </c>
    </row>
    <row r="5512" spans="1:11" x14ac:dyDescent="0.25">
      <c r="A5512">
        <v>8075</v>
      </c>
      <c r="B5512" t="s">
        <v>103</v>
      </c>
      <c r="C5512" t="s">
        <v>492</v>
      </c>
      <c r="D5512" t="s">
        <v>102</v>
      </c>
      <c r="E5512">
        <v>2015</v>
      </c>
      <c r="F5512" s="10">
        <v>42369</v>
      </c>
      <c r="G5512" t="s">
        <v>489</v>
      </c>
      <c r="H5512" t="s">
        <v>474</v>
      </c>
      <c r="I5512" t="s">
        <v>545</v>
      </c>
      <c r="J5512">
        <v>334800000</v>
      </c>
      <c r="K5512">
        <v>364496634.28511083</v>
      </c>
    </row>
    <row r="5513" spans="1:11" x14ac:dyDescent="0.25">
      <c r="A5513">
        <v>8075</v>
      </c>
      <c r="B5513" t="s">
        <v>103</v>
      </c>
      <c r="C5513" t="s">
        <v>493</v>
      </c>
      <c r="D5513" t="s">
        <v>1082</v>
      </c>
      <c r="E5513">
        <v>2015</v>
      </c>
      <c r="F5513" s="10">
        <v>42369</v>
      </c>
      <c r="G5513" t="s">
        <v>489</v>
      </c>
      <c r="H5513" t="s">
        <v>474</v>
      </c>
      <c r="I5513" t="s">
        <v>545</v>
      </c>
      <c r="J5513">
        <v>605700000</v>
      </c>
      <c r="K5513">
        <v>659425362.56419241</v>
      </c>
    </row>
    <row r="5514" spans="1:11" x14ac:dyDescent="0.25">
      <c r="A5514">
        <v>8075</v>
      </c>
      <c r="B5514" t="s">
        <v>103</v>
      </c>
      <c r="C5514" t="s">
        <v>493</v>
      </c>
      <c r="D5514" t="s">
        <v>1083</v>
      </c>
      <c r="E5514">
        <v>2015</v>
      </c>
      <c r="F5514" s="10">
        <v>42369</v>
      </c>
      <c r="G5514" t="s">
        <v>489</v>
      </c>
      <c r="H5514" t="s">
        <v>474</v>
      </c>
      <c r="I5514" t="s">
        <v>545</v>
      </c>
      <c r="J5514">
        <v>350100000</v>
      </c>
      <c r="K5514">
        <v>381153738.5400756</v>
      </c>
    </row>
    <row r="5515" spans="1:11" x14ac:dyDescent="0.25">
      <c r="A5515">
        <v>8075</v>
      </c>
      <c r="B5515" t="s">
        <v>103</v>
      </c>
      <c r="C5515" t="s">
        <v>493</v>
      </c>
      <c r="D5515" t="s">
        <v>1081</v>
      </c>
      <c r="E5515">
        <v>2015</v>
      </c>
      <c r="F5515" s="10">
        <v>42369</v>
      </c>
      <c r="G5515" t="s">
        <v>489</v>
      </c>
      <c r="H5515" t="s">
        <v>474</v>
      </c>
      <c r="I5515" t="s">
        <v>545</v>
      </c>
      <c r="J5515">
        <v>1417300000</v>
      </c>
      <c r="K5515">
        <v>1543013977.8144791</v>
      </c>
    </row>
    <row r="5516" spans="1:11" x14ac:dyDescent="0.25">
      <c r="A5516">
        <v>1583</v>
      </c>
      <c r="B5516" t="s">
        <v>2249</v>
      </c>
      <c r="C5516" t="s">
        <v>492</v>
      </c>
      <c r="D5516" t="s">
        <v>570</v>
      </c>
      <c r="E5516">
        <v>2016</v>
      </c>
      <c r="F5516" s="10">
        <v>42735</v>
      </c>
      <c r="G5516" t="s">
        <v>489</v>
      </c>
      <c r="H5516" t="s">
        <v>474</v>
      </c>
      <c r="I5516" t="s">
        <v>545</v>
      </c>
      <c r="J5516">
        <v>79100000</v>
      </c>
      <c r="K5516">
        <v>83379274.505442843</v>
      </c>
    </row>
    <row r="5517" spans="1:11" x14ac:dyDescent="0.25">
      <c r="A5517">
        <v>1583</v>
      </c>
      <c r="B5517" t="s">
        <v>2249</v>
      </c>
      <c r="C5517" t="s">
        <v>492</v>
      </c>
      <c r="D5517" t="s">
        <v>102</v>
      </c>
      <c r="E5517">
        <v>2016</v>
      </c>
      <c r="F5517" s="10">
        <v>42735</v>
      </c>
      <c r="G5517" t="s">
        <v>489</v>
      </c>
      <c r="H5517" t="s">
        <v>474</v>
      </c>
      <c r="I5517" t="s">
        <v>545</v>
      </c>
      <c r="J5517">
        <v>115800000</v>
      </c>
      <c r="K5517">
        <v>122064728.03704527</v>
      </c>
    </row>
    <row r="5518" spans="1:11" x14ac:dyDescent="0.25">
      <c r="A5518">
        <v>1583</v>
      </c>
      <c r="B5518" t="s">
        <v>2249</v>
      </c>
      <c r="C5518" t="s">
        <v>492</v>
      </c>
      <c r="D5518" t="s">
        <v>834</v>
      </c>
      <c r="E5518">
        <v>2016</v>
      </c>
      <c r="F5518" s="10">
        <v>42735</v>
      </c>
      <c r="G5518" t="s">
        <v>489</v>
      </c>
      <c r="H5518" t="s">
        <v>474</v>
      </c>
      <c r="I5518" t="s">
        <v>545</v>
      </c>
      <c r="J5518">
        <v>22700000</v>
      </c>
      <c r="K5518">
        <v>23928059.813824937</v>
      </c>
    </row>
    <row r="5519" spans="1:11" x14ac:dyDescent="0.25">
      <c r="A5519">
        <v>1583</v>
      </c>
      <c r="B5519" t="s">
        <v>2249</v>
      </c>
      <c r="C5519" t="s">
        <v>492</v>
      </c>
      <c r="D5519" t="s">
        <v>458</v>
      </c>
      <c r="E5519">
        <v>2016</v>
      </c>
      <c r="F5519" s="10">
        <v>42735</v>
      </c>
      <c r="G5519" t="s">
        <v>489</v>
      </c>
      <c r="H5519" t="s">
        <v>474</v>
      </c>
      <c r="I5519" t="s">
        <v>545</v>
      </c>
      <c r="J5519">
        <v>3900000</v>
      </c>
      <c r="K5519">
        <v>4110988.2499523018</v>
      </c>
    </row>
    <row r="5520" spans="1:11" x14ac:dyDescent="0.25">
      <c r="A5520">
        <v>1583</v>
      </c>
      <c r="B5520" t="s">
        <v>2249</v>
      </c>
      <c r="C5520" t="s">
        <v>492</v>
      </c>
      <c r="D5520" t="s">
        <v>938</v>
      </c>
      <c r="E5520">
        <v>2016</v>
      </c>
      <c r="F5520" s="10">
        <v>42735</v>
      </c>
      <c r="G5520" t="s">
        <v>489</v>
      </c>
      <c r="H5520" t="s">
        <v>474</v>
      </c>
      <c r="I5520" t="s">
        <v>545</v>
      </c>
      <c r="J5520">
        <v>191300000</v>
      </c>
      <c r="K5520">
        <v>201649244.15791675</v>
      </c>
    </row>
    <row r="5521" spans="1:11" x14ac:dyDescent="0.25">
      <c r="A5521">
        <v>1583</v>
      </c>
      <c r="B5521" t="s">
        <v>2249</v>
      </c>
      <c r="C5521" t="s">
        <v>492</v>
      </c>
      <c r="D5521" t="s">
        <v>803</v>
      </c>
      <c r="E5521">
        <v>2016</v>
      </c>
      <c r="F5521" s="10">
        <v>42735</v>
      </c>
      <c r="G5521" t="s">
        <v>489</v>
      </c>
      <c r="H5521" t="s">
        <v>474</v>
      </c>
      <c r="I5521" t="s">
        <v>545</v>
      </c>
      <c r="J5521">
        <v>43900000</v>
      </c>
      <c r="K5521">
        <v>46274970.300745144</v>
      </c>
    </row>
    <row r="5522" spans="1:11" x14ac:dyDescent="0.25">
      <c r="A5522">
        <v>1583</v>
      </c>
      <c r="B5522" t="s">
        <v>2249</v>
      </c>
      <c r="C5522" t="s">
        <v>492</v>
      </c>
      <c r="D5522" t="s">
        <v>2328</v>
      </c>
      <c r="E5522">
        <v>2016</v>
      </c>
      <c r="F5522" s="10">
        <v>42735</v>
      </c>
      <c r="G5522" t="s">
        <v>489</v>
      </c>
      <c r="H5522" t="s">
        <v>474</v>
      </c>
      <c r="I5522" t="s">
        <v>545</v>
      </c>
      <c r="J5522">
        <v>73000000</v>
      </c>
      <c r="K5522">
        <v>76949267.242696941</v>
      </c>
    </row>
    <row r="5523" spans="1:11" x14ac:dyDescent="0.25">
      <c r="A5523">
        <v>1583</v>
      </c>
      <c r="B5523" t="s">
        <v>2249</v>
      </c>
      <c r="C5523" t="s">
        <v>493</v>
      </c>
      <c r="D5523" t="s">
        <v>724</v>
      </c>
      <c r="E5523">
        <v>2016</v>
      </c>
      <c r="F5523" s="10">
        <v>42735</v>
      </c>
      <c r="G5523" t="s">
        <v>489</v>
      </c>
      <c r="H5523" t="s">
        <v>474</v>
      </c>
      <c r="I5523" t="s">
        <v>545</v>
      </c>
      <c r="J5523">
        <v>129600000</v>
      </c>
      <c r="K5523">
        <v>136611301.84456882</v>
      </c>
    </row>
    <row r="5524" spans="1:11" x14ac:dyDescent="0.25">
      <c r="A5524">
        <v>1583</v>
      </c>
      <c r="B5524" t="s">
        <v>2249</v>
      </c>
      <c r="C5524" t="s">
        <v>493</v>
      </c>
      <c r="D5524" t="s">
        <v>1045</v>
      </c>
      <c r="E5524">
        <v>2016</v>
      </c>
      <c r="F5524" s="10">
        <v>42735</v>
      </c>
      <c r="G5524" t="s">
        <v>489</v>
      </c>
      <c r="H5524" t="s">
        <v>474</v>
      </c>
      <c r="I5524" t="s">
        <v>545</v>
      </c>
      <c r="J5524">
        <v>147500000</v>
      </c>
      <c r="K5524">
        <v>155479683.8122986</v>
      </c>
    </row>
    <row r="5525" spans="1:11" x14ac:dyDescent="0.25">
      <c r="A5525">
        <v>1583</v>
      </c>
      <c r="B5525" t="s">
        <v>2249</v>
      </c>
      <c r="C5525" t="s">
        <v>493</v>
      </c>
      <c r="D5525" t="s">
        <v>2327</v>
      </c>
      <c r="E5525">
        <v>2016</v>
      </c>
      <c r="F5525" s="10">
        <v>42735</v>
      </c>
      <c r="G5525" t="s">
        <v>489</v>
      </c>
      <c r="H5525" t="s">
        <v>474</v>
      </c>
      <c r="I5525" t="s">
        <v>545</v>
      </c>
      <c r="J5525">
        <v>64100000</v>
      </c>
      <c r="K5525">
        <v>67567781.236395523</v>
      </c>
    </row>
    <row r="5526" spans="1:11" x14ac:dyDescent="0.25">
      <c r="A5526">
        <v>1583</v>
      </c>
      <c r="B5526" t="s">
        <v>2249</v>
      </c>
      <c r="C5526" t="s">
        <v>493</v>
      </c>
      <c r="D5526" t="s">
        <v>2326</v>
      </c>
      <c r="E5526">
        <v>2016</v>
      </c>
      <c r="F5526" s="10">
        <v>42735</v>
      </c>
      <c r="G5526" t="s">
        <v>489</v>
      </c>
      <c r="H5526" t="s">
        <v>474</v>
      </c>
      <c r="I5526" t="s">
        <v>545</v>
      </c>
      <c r="J5526">
        <v>188800000</v>
      </c>
      <c r="K5526">
        <v>199013995.27974221</v>
      </c>
    </row>
    <row r="5527" spans="1:11" x14ac:dyDescent="0.25">
      <c r="A5527">
        <v>1583</v>
      </c>
      <c r="B5527" t="s">
        <v>2249</v>
      </c>
      <c r="C5527" t="s">
        <v>493</v>
      </c>
      <c r="D5527" t="s">
        <v>654</v>
      </c>
      <c r="E5527">
        <v>2016</v>
      </c>
      <c r="F5527" s="10">
        <v>42735</v>
      </c>
      <c r="G5527" t="s">
        <v>489</v>
      </c>
      <c r="H5527" t="s">
        <v>474</v>
      </c>
      <c r="I5527" t="s">
        <v>545</v>
      </c>
      <c r="J5527">
        <v>-500000</v>
      </c>
      <c r="K5527">
        <v>-527049.77563491056</v>
      </c>
    </row>
    <row r="5528" spans="1:11" x14ac:dyDescent="0.25">
      <c r="A5528">
        <v>8075</v>
      </c>
      <c r="B5528" t="s">
        <v>103</v>
      </c>
      <c r="C5528" t="s">
        <v>492</v>
      </c>
      <c r="D5528" t="s">
        <v>726</v>
      </c>
      <c r="E5528">
        <v>2016</v>
      </c>
      <c r="F5528" s="10">
        <v>42735</v>
      </c>
      <c r="G5528" t="s">
        <v>489</v>
      </c>
      <c r="H5528" t="s">
        <v>474</v>
      </c>
      <c r="I5528" t="s">
        <v>545</v>
      </c>
      <c r="J5528">
        <v>896300000</v>
      </c>
      <c r="K5528">
        <v>944789427.80314064</v>
      </c>
    </row>
    <row r="5529" spans="1:11" x14ac:dyDescent="0.25">
      <c r="A5529">
        <v>8075</v>
      </c>
      <c r="B5529" t="s">
        <v>103</v>
      </c>
      <c r="C5529" t="s">
        <v>492</v>
      </c>
      <c r="D5529" t="s">
        <v>578</v>
      </c>
      <c r="E5529">
        <v>2016</v>
      </c>
      <c r="F5529" s="10">
        <v>42735</v>
      </c>
      <c r="G5529" t="s">
        <v>489</v>
      </c>
      <c r="H5529" t="s">
        <v>474</v>
      </c>
      <c r="I5529" t="s">
        <v>545</v>
      </c>
      <c r="J5529">
        <v>227700000</v>
      </c>
      <c r="K5529">
        <v>240018467.82413825</v>
      </c>
    </row>
    <row r="5530" spans="1:11" x14ac:dyDescent="0.25">
      <c r="A5530">
        <v>8075</v>
      </c>
      <c r="B5530" t="s">
        <v>103</v>
      </c>
      <c r="C5530" t="s">
        <v>492</v>
      </c>
      <c r="D5530" t="s">
        <v>1086</v>
      </c>
      <c r="E5530">
        <v>2016</v>
      </c>
      <c r="F5530" s="10">
        <v>42735</v>
      </c>
      <c r="G5530" t="s">
        <v>489</v>
      </c>
      <c r="H5530" t="s">
        <v>474</v>
      </c>
      <c r="I5530" t="s">
        <v>545</v>
      </c>
      <c r="J5530">
        <v>904600000</v>
      </c>
      <c r="K5530">
        <v>953538454.07868016</v>
      </c>
    </row>
    <row r="5531" spans="1:11" x14ac:dyDescent="0.25">
      <c r="A5531">
        <v>8075</v>
      </c>
      <c r="B5531" t="s">
        <v>103</v>
      </c>
      <c r="C5531" t="s">
        <v>492</v>
      </c>
      <c r="D5531" t="s">
        <v>102</v>
      </c>
      <c r="E5531">
        <v>2016</v>
      </c>
      <c r="F5531" s="10">
        <v>42735</v>
      </c>
      <c r="G5531" t="s">
        <v>489</v>
      </c>
      <c r="H5531" t="s">
        <v>474</v>
      </c>
      <c r="I5531" t="s">
        <v>545</v>
      </c>
      <c r="J5531">
        <v>334700000</v>
      </c>
      <c r="K5531">
        <v>352807119.81000912</v>
      </c>
    </row>
    <row r="5532" spans="1:11" x14ac:dyDescent="0.25">
      <c r="A5532">
        <v>8075</v>
      </c>
      <c r="B5532" t="s">
        <v>103</v>
      </c>
      <c r="C5532" t="s">
        <v>493</v>
      </c>
      <c r="D5532" t="s">
        <v>1082</v>
      </c>
      <c r="E5532">
        <v>2016</v>
      </c>
      <c r="F5532" s="10">
        <v>42735</v>
      </c>
      <c r="G5532" t="s">
        <v>489</v>
      </c>
      <c r="H5532" t="s">
        <v>474</v>
      </c>
      <c r="I5532" t="s">
        <v>545</v>
      </c>
      <c r="J5532">
        <v>596500000</v>
      </c>
      <c r="K5532">
        <v>628770382.33244824</v>
      </c>
    </row>
    <row r="5533" spans="1:11" x14ac:dyDescent="0.25">
      <c r="A5533">
        <v>8075</v>
      </c>
      <c r="B5533" t="s">
        <v>103</v>
      </c>
      <c r="C5533" t="s">
        <v>493</v>
      </c>
      <c r="D5533" t="s">
        <v>1083</v>
      </c>
      <c r="E5533">
        <v>2016</v>
      </c>
      <c r="F5533" s="10">
        <v>42735</v>
      </c>
      <c r="G5533" t="s">
        <v>489</v>
      </c>
      <c r="H5533" t="s">
        <v>474</v>
      </c>
      <c r="I5533" t="s">
        <v>545</v>
      </c>
      <c r="J5533">
        <v>309500000</v>
      </c>
      <c r="K5533">
        <v>326243811.11800963</v>
      </c>
    </row>
    <row r="5534" spans="1:11" x14ac:dyDescent="0.25">
      <c r="A5534">
        <v>8075</v>
      </c>
      <c r="B5534" t="s">
        <v>103</v>
      </c>
      <c r="C5534" t="s">
        <v>493</v>
      </c>
      <c r="D5534" t="s">
        <v>1081</v>
      </c>
      <c r="E5534">
        <v>2016</v>
      </c>
      <c r="F5534" s="10">
        <v>42735</v>
      </c>
      <c r="G5534" t="s">
        <v>489</v>
      </c>
      <c r="H5534" t="s">
        <v>474</v>
      </c>
      <c r="I5534" t="s">
        <v>545</v>
      </c>
      <c r="J5534">
        <v>1457300000</v>
      </c>
      <c r="K5534">
        <v>1536139276.0655103</v>
      </c>
    </row>
    <row r="5535" spans="1:11" x14ac:dyDescent="0.25">
      <c r="A5535">
        <v>1583</v>
      </c>
      <c r="B5535" t="s">
        <v>2249</v>
      </c>
      <c r="C5535" t="s">
        <v>493</v>
      </c>
      <c r="D5535" t="s">
        <v>724</v>
      </c>
      <c r="E5535">
        <v>2017</v>
      </c>
      <c r="F5535" s="10">
        <v>42916</v>
      </c>
      <c r="G5535" t="s">
        <v>489</v>
      </c>
      <c r="H5535" t="s">
        <v>474</v>
      </c>
      <c r="I5535" t="s">
        <v>545</v>
      </c>
      <c r="J5535">
        <v>122100000</v>
      </c>
      <c r="K5535">
        <v>139340455.17882025</v>
      </c>
    </row>
    <row r="5536" spans="1:11" x14ac:dyDescent="0.25">
      <c r="A5536">
        <v>1583</v>
      </c>
      <c r="B5536" t="s">
        <v>2249</v>
      </c>
      <c r="C5536" t="s">
        <v>493</v>
      </c>
      <c r="D5536" t="s">
        <v>1045</v>
      </c>
      <c r="E5536">
        <v>2017</v>
      </c>
      <c r="F5536" s="10">
        <v>42916</v>
      </c>
      <c r="G5536" t="s">
        <v>489</v>
      </c>
      <c r="H5536" t="s">
        <v>474</v>
      </c>
      <c r="I5536" t="s">
        <v>545</v>
      </c>
      <c r="J5536">
        <v>149400000</v>
      </c>
      <c r="K5536">
        <v>170495200.68563265</v>
      </c>
    </row>
    <row r="5537" spans="1:11" x14ac:dyDescent="0.25">
      <c r="A5537">
        <v>1583</v>
      </c>
      <c r="B5537" t="s">
        <v>2249</v>
      </c>
      <c r="C5537" t="s">
        <v>493</v>
      </c>
      <c r="D5537" t="s">
        <v>2327</v>
      </c>
      <c r="E5537">
        <v>2017</v>
      </c>
      <c r="F5537" s="10">
        <v>42916</v>
      </c>
      <c r="G5537" t="s">
        <v>489</v>
      </c>
      <c r="H5537" t="s">
        <v>474</v>
      </c>
      <c r="I5537" t="s">
        <v>545</v>
      </c>
      <c r="J5537">
        <v>65700000</v>
      </c>
      <c r="K5537">
        <v>74976805.120790258</v>
      </c>
    </row>
    <row r="5538" spans="1:11" x14ac:dyDescent="0.25">
      <c r="A5538">
        <v>1583</v>
      </c>
      <c r="B5538" t="s">
        <v>2249</v>
      </c>
      <c r="C5538" t="s">
        <v>493</v>
      </c>
      <c r="D5538" t="s">
        <v>2326</v>
      </c>
      <c r="E5538">
        <v>2017</v>
      </c>
      <c r="F5538" s="10">
        <v>42916</v>
      </c>
      <c r="G5538" t="s">
        <v>489</v>
      </c>
      <c r="H5538" t="s">
        <v>474</v>
      </c>
      <c r="I5538" t="s">
        <v>545</v>
      </c>
      <c r="J5538">
        <v>186600000</v>
      </c>
      <c r="K5538">
        <v>212947820.9366737</v>
      </c>
    </row>
    <row r="5539" spans="1:11" x14ac:dyDescent="0.25">
      <c r="A5539">
        <v>1583</v>
      </c>
      <c r="B5539" t="s">
        <v>2249</v>
      </c>
      <c r="C5539" t="s">
        <v>492</v>
      </c>
      <c r="D5539" t="s">
        <v>570</v>
      </c>
      <c r="E5539">
        <v>2017</v>
      </c>
      <c r="F5539" s="10">
        <v>43100</v>
      </c>
      <c r="G5539" t="s">
        <v>489</v>
      </c>
      <c r="H5539" t="s">
        <v>474</v>
      </c>
      <c r="I5539" t="s">
        <v>545</v>
      </c>
      <c r="J5539">
        <v>78000000</v>
      </c>
      <c r="K5539">
        <v>93545369.504209548</v>
      </c>
    </row>
    <row r="5540" spans="1:11" x14ac:dyDescent="0.25">
      <c r="A5540">
        <v>1583</v>
      </c>
      <c r="B5540" t="s">
        <v>2249</v>
      </c>
      <c r="C5540" t="s">
        <v>492</v>
      </c>
      <c r="D5540" t="s">
        <v>102</v>
      </c>
      <c r="E5540">
        <v>2017</v>
      </c>
      <c r="F5540" s="10">
        <v>43100</v>
      </c>
      <c r="G5540" t="s">
        <v>489</v>
      </c>
      <c r="H5540" t="s">
        <v>474</v>
      </c>
      <c r="I5540" t="s">
        <v>545</v>
      </c>
      <c r="J5540">
        <v>108700000</v>
      </c>
      <c r="K5540">
        <v>130363867.50137919</v>
      </c>
    </row>
    <row r="5541" spans="1:11" x14ac:dyDescent="0.25">
      <c r="A5541">
        <v>1583</v>
      </c>
      <c r="B5541" t="s">
        <v>2249</v>
      </c>
      <c r="C5541" t="s">
        <v>492</v>
      </c>
      <c r="D5541" t="s">
        <v>834</v>
      </c>
      <c r="E5541">
        <v>2017</v>
      </c>
      <c r="F5541" s="10">
        <v>43100</v>
      </c>
      <c r="G5541" t="s">
        <v>489</v>
      </c>
      <c r="H5541" t="s">
        <v>474</v>
      </c>
      <c r="I5541" t="s">
        <v>545</v>
      </c>
      <c r="J5541">
        <v>22500000</v>
      </c>
      <c r="K5541">
        <v>26984241.203137368</v>
      </c>
    </row>
    <row r="5542" spans="1:11" x14ac:dyDescent="0.25">
      <c r="A5542">
        <v>1583</v>
      </c>
      <c r="B5542" t="s">
        <v>2249</v>
      </c>
      <c r="C5542" t="s">
        <v>492</v>
      </c>
      <c r="D5542" t="s">
        <v>458</v>
      </c>
      <c r="E5542">
        <v>2017</v>
      </c>
      <c r="F5542" s="10">
        <v>43100</v>
      </c>
      <c r="G5542" t="s">
        <v>489</v>
      </c>
      <c r="H5542" t="s">
        <v>474</v>
      </c>
      <c r="I5542" t="s">
        <v>545</v>
      </c>
      <c r="J5542">
        <v>6600000</v>
      </c>
      <c r="K5542">
        <v>7915377.4195869612</v>
      </c>
    </row>
    <row r="5543" spans="1:11" x14ac:dyDescent="0.25">
      <c r="A5543">
        <v>1583</v>
      </c>
      <c r="B5543" t="s">
        <v>2249</v>
      </c>
      <c r="C5543" t="s">
        <v>492</v>
      </c>
      <c r="D5543" t="s">
        <v>938</v>
      </c>
      <c r="E5543">
        <v>2017</v>
      </c>
      <c r="F5543" s="10">
        <v>43100</v>
      </c>
      <c r="G5543" t="s">
        <v>489</v>
      </c>
      <c r="H5543" t="s">
        <v>474</v>
      </c>
      <c r="I5543" t="s">
        <v>545</v>
      </c>
      <c r="J5543">
        <v>183700000</v>
      </c>
      <c r="K5543">
        <v>220311338.17850375</v>
      </c>
    </row>
    <row r="5544" spans="1:11" x14ac:dyDescent="0.25">
      <c r="A5544">
        <v>1583</v>
      </c>
      <c r="B5544" t="s">
        <v>2249</v>
      </c>
      <c r="C5544" t="s">
        <v>492</v>
      </c>
      <c r="D5544" t="s">
        <v>803</v>
      </c>
      <c r="E5544">
        <v>2017</v>
      </c>
      <c r="F5544" s="10">
        <v>43100</v>
      </c>
      <c r="G5544" t="s">
        <v>489</v>
      </c>
      <c r="H5544" t="s">
        <v>474</v>
      </c>
      <c r="I5544" t="s">
        <v>545</v>
      </c>
      <c r="J5544">
        <v>38400000</v>
      </c>
      <c r="K5544">
        <v>46053104.986687772</v>
      </c>
    </row>
    <row r="5545" spans="1:11" x14ac:dyDescent="0.25">
      <c r="A5545">
        <v>1583</v>
      </c>
      <c r="B5545" t="s">
        <v>2249</v>
      </c>
      <c r="C5545" t="s">
        <v>492</v>
      </c>
      <c r="D5545" t="s">
        <v>2328</v>
      </c>
      <c r="E5545">
        <v>2017</v>
      </c>
      <c r="F5545" s="10">
        <v>43100</v>
      </c>
      <c r="G5545" t="s">
        <v>489</v>
      </c>
      <c r="H5545" t="s">
        <v>474</v>
      </c>
      <c r="I5545" t="s">
        <v>545</v>
      </c>
      <c r="J5545">
        <v>84400000</v>
      </c>
      <c r="K5545">
        <v>101220887.00199084</v>
      </c>
    </row>
    <row r="5546" spans="1:11" x14ac:dyDescent="0.25">
      <c r="A5546">
        <v>1583</v>
      </c>
      <c r="B5546" t="s">
        <v>2249</v>
      </c>
      <c r="C5546" t="s">
        <v>493</v>
      </c>
      <c r="D5546" t="s">
        <v>654</v>
      </c>
      <c r="E5546">
        <v>2017</v>
      </c>
      <c r="F5546" s="10">
        <v>43100</v>
      </c>
      <c r="G5546" t="s">
        <v>489</v>
      </c>
      <c r="H5546" t="s">
        <v>474</v>
      </c>
      <c r="I5546" t="s">
        <v>545</v>
      </c>
      <c r="J5546">
        <v>-1400000</v>
      </c>
      <c r="K5546">
        <v>-1679019.4526396585</v>
      </c>
    </row>
    <row r="5547" spans="1:11" x14ac:dyDescent="0.25">
      <c r="A5547">
        <v>8075</v>
      </c>
      <c r="B5547" t="s">
        <v>103</v>
      </c>
      <c r="C5547" t="s">
        <v>492</v>
      </c>
      <c r="D5547" t="s">
        <v>726</v>
      </c>
      <c r="E5547">
        <v>2017</v>
      </c>
      <c r="F5547" s="10">
        <v>43100</v>
      </c>
      <c r="G5547" t="s">
        <v>489</v>
      </c>
      <c r="H5547" t="s">
        <v>474</v>
      </c>
      <c r="I5547" t="s">
        <v>545</v>
      </c>
      <c r="J5547">
        <v>979000000</v>
      </c>
      <c r="K5547">
        <v>1174114317.2387326</v>
      </c>
    </row>
    <row r="5548" spans="1:11" x14ac:dyDescent="0.25">
      <c r="A5548">
        <v>8075</v>
      </c>
      <c r="B5548" t="s">
        <v>103</v>
      </c>
      <c r="C5548" t="s">
        <v>492</v>
      </c>
      <c r="D5548" t="s">
        <v>578</v>
      </c>
      <c r="E5548">
        <v>2017</v>
      </c>
      <c r="F5548" s="10">
        <v>43100</v>
      </c>
      <c r="G5548" t="s">
        <v>489</v>
      </c>
      <c r="H5548" t="s">
        <v>474</v>
      </c>
      <c r="I5548" t="s">
        <v>545</v>
      </c>
      <c r="J5548">
        <v>219700000</v>
      </c>
      <c r="K5548">
        <v>263486124.10352355</v>
      </c>
    </row>
    <row r="5549" spans="1:11" x14ac:dyDescent="0.25">
      <c r="A5549">
        <v>8075</v>
      </c>
      <c r="B5549" t="s">
        <v>103</v>
      </c>
      <c r="C5549" t="s">
        <v>492</v>
      </c>
      <c r="D5549" t="s">
        <v>1086</v>
      </c>
      <c r="E5549">
        <v>2017</v>
      </c>
      <c r="F5549" s="10">
        <v>43100</v>
      </c>
      <c r="G5549" t="s">
        <v>489</v>
      </c>
      <c r="H5549" t="s">
        <v>474</v>
      </c>
      <c r="I5549" t="s">
        <v>545</v>
      </c>
      <c r="J5549">
        <v>932900000</v>
      </c>
      <c r="K5549">
        <v>1118826605.2625268</v>
      </c>
    </row>
    <row r="5550" spans="1:11" x14ac:dyDescent="0.25">
      <c r="A5550">
        <v>8075</v>
      </c>
      <c r="B5550" t="s">
        <v>103</v>
      </c>
      <c r="C5550" t="s">
        <v>492</v>
      </c>
      <c r="D5550" t="s">
        <v>102</v>
      </c>
      <c r="E5550">
        <v>2017</v>
      </c>
      <c r="F5550" s="10">
        <v>43100</v>
      </c>
      <c r="G5550" t="s">
        <v>489</v>
      </c>
      <c r="H5550" t="s">
        <v>474</v>
      </c>
      <c r="I5550" t="s">
        <v>545</v>
      </c>
      <c r="J5550">
        <v>354400000</v>
      </c>
      <c r="K5550">
        <v>425031781.43963927</v>
      </c>
    </row>
    <row r="5551" spans="1:11" x14ac:dyDescent="0.25">
      <c r="A5551">
        <v>8075</v>
      </c>
      <c r="B5551" t="s">
        <v>103</v>
      </c>
      <c r="C5551" t="s">
        <v>493</v>
      </c>
      <c r="D5551" t="s">
        <v>1300</v>
      </c>
      <c r="E5551">
        <v>2017</v>
      </c>
      <c r="F5551" s="10">
        <v>43100</v>
      </c>
      <c r="G5551" t="s">
        <v>489</v>
      </c>
      <c r="H5551" t="s">
        <v>474</v>
      </c>
      <c r="I5551" t="s">
        <v>545</v>
      </c>
      <c r="J5551">
        <v>1009100000</v>
      </c>
      <c r="K5551">
        <v>1210213235.4704852</v>
      </c>
    </row>
    <row r="5552" spans="1:11" x14ac:dyDescent="0.25">
      <c r="A5552">
        <v>8075</v>
      </c>
      <c r="B5552" t="s">
        <v>103</v>
      </c>
      <c r="C5552" t="s">
        <v>493</v>
      </c>
      <c r="D5552" t="s">
        <v>1299</v>
      </c>
      <c r="E5552">
        <v>2017</v>
      </c>
      <c r="F5552" s="10">
        <v>43100</v>
      </c>
      <c r="G5552" t="s">
        <v>489</v>
      </c>
      <c r="H5552" t="s">
        <v>474</v>
      </c>
      <c r="I5552" t="s">
        <v>545</v>
      </c>
      <c r="J5552">
        <v>1476900000</v>
      </c>
      <c r="K5552">
        <v>1771245592.5739367</v>
      </c>
    </row>
    <row r="5553" spans="1:11" x14ac:dyDescent="0.25">
      <c r="A5553">
        <v>6741298</v>
      </c>
      <c r="B5553" t="s">
        <v>3447</v>
      </c>
      <c r="C5553" t="s">
        <v>492</v>
      </c>
      <c r="D5553" t="s">
        <v>44</v>
      </c>
      <c r="E5553">
        <v>2017</v>
      </c>
      <c r="F5553" s="10">
        <v>43100</v>
      </c>
      <c r="G5553" t="s">
        <v>489</v>
      </c>
      <c r="H5553" t="s">
        <v>474</v>
      </c>
      <c r="I5553" t="s">
        <v>545</v>
      </c>
      <c r="J5553">
        <v>100600000</v>
      </c>
      <c r="K5553">
        <v>120649540.66824974</v>
      </c>
    </row>
    <row r="5554" spans="1:11" x14ac:dyDescent="0.25">
      <c r="A5554">
        <v>6741298</v>
      </c>
      <c r="B5554" t="s">
        <v>3447</v>
      </c>
      <c r="C5554" t="s">
        <v>492</v>
      </c>
      <c r="D5554" t="s">
        <v>94</v>
      </c>
      <c r="E5554">
        <v>2017</v>
      </c>
      <c r="F5554" s="10">
        <v>43100</v>
      </c>
      <c r="G5554" t="s">
        <v>489</v>
      </c>
      <c r="H5554" t="s">
        <v>474</v>
      </c>
      <c r="I5554" t="s">
        <v>545</v>
      </c>
      <c r="J5554">
        <v>49800000</v>
      </c>
      <c r="K5554">
        <v>59725120.529610708</v>
      </c>
    </row>
    <row r="5555" spans="1:11" x14ac:dyDescent="0.25">
      <c r="A5555">
        <v>6741298</v>
      </c>
      <c r="B5555" t="s">
        <v>3447</v>
      </c>
      <c r="C5555" t="s">
        <v>492</v>
      </c>
      <c r="D5555" t="s">
        <v>102</v>
      </c>
      <c r="E5555">
        <v>2017</v>
      </c>
      <c r="F5555" s="10">
        <v>43100</v>
      </c>
      <c r="G5555" t="s">
        <v>489</v>
      </c>
      <c r="H5555" t="s">
        <v>474</v>
      </c>
      <c r="I5555" t="s">
        <v>545</v>
      </c>
      <c r="J5555">
        <v>120500000</v>
      </c>
      <c r="K5555">
        <v>144515602.88791347</v>
      </c>
    </row>
    <row r="5556" spans="1:11" x14ac:dyDescent="0.25">
      <c r="A5556">
        <v>6741298</v>
      </c>
      <c r="B5556" t="s">
        <v>3447</v>
      </c>
      <c r="C5556" t="s">
        <v>492</v>
      </c>
      <c r="D5556" t="s">
        <v>113</v>
      </c>
      <c r="E5556">
        <v>2017</v>
      </c>
      <c r="F5556" s="10">
        <v>43100</v>
      </c>
      <c r="G5556" t="s">
        <v>489</v>
      </c>
      <c r="H5556" t="s">
        <v>474</v>
      </c>
      <c r="I5556" t="s">
        <v>545</v>
      </c>
      <c r="J5556">
        <v>154500000</v>
      </c>
      <c r="K5556">
        <v>185291789.59487659</v>
      </c>
    </row>
    <row r="5557" spans="1:11" x14ac:dyDescent="0.25">
      <c r="A5557">
        <v>6741298</v>
      </c>
      <c r="B5557" t="s">
        <v>3447</v>
      </c>
      <c r="C5557" t="s">
        <v>492</v>
      </c>
      <c r="D5557" t="s">
        <v>227</v>
      </c>
      <c r="E5557">
        <v>2017</v>
      </c>
      <c r="F5557" s="10">
        <v>43100</v>
      </c>
      <c r="G5557" t="s">
        <v>489</v>
      </c>
      <c r="H5557" t="s">
        <v>474</v>
      </c>
      <c r="I5557" t="s">
        <v>545</v>
      </c>
      <c r="J5557">
        <v>41500000</v>
      </c>
      <c r="K5557">
        <v>49770933.774675593</v>
      </c>
    </row>
    <row r="5558" spans="1:11" x14ac:dyDescent="0.25">
      <c r="A5558">
        <v>6741298</v>
      </c>
      <c r="B5558" t="s">
        <v>3447</v>
      </c>
      <c r="C5558" t="s">
        <v>492</v>
      </c>
      <c r="D5558" t="s">
        <v>1071</v>
      </c>
      <c r="E5558">
        <v>2017</v>
      </c>
      <c r="F5558" s="10">
        <v>43100</v>
      </c>
      <c r="G5558" t="s">
        <v>489</v>
      </c>
      <c r="H5558" t="s">
        <v>474</v>
      </c>
      <c r="I5558" t="s">
        <v>545</v>
      </c>
      <c r="J5558">
        <v>30000000</v>
      </c>
      <c r="K5558">
        <v>35978988.270849824</v>
      </c>
    </row>
    <row r="5559" spans="1:11" x14ac:dyDescent="0.25">
      <c r="A5559">
        <v>6741298</v>
      </c>
      <c r="B5559" t="s">
        <v>3447</v>
      </c>
      <c r="C5559" t="s">
        <v>492</v>
      </c>
      <c r="D5559" t="s">
        <v>643</v>
      </c>
      <c r="E5559">
        <v>2017</v>
      </c>
      <c r="F5559" s="10">
        <v>43100</v>
      </c>
      <c r="G5559" t="s">
        <v>489</v>
      </c>
      <c r="H5559" t="s">
        <v>474</v>
      </c>
      <c r="I5559" t="s">
        <v>545</v>
      </c>
      <c r="J5559">
        <v>191300000</v>
      </c>
      <c r="K5559">
        <v>229426015.20711905</v>
      </c>
    </row>
    <row r="5560" spans="1:11" x14ac:dyDescent="0.25">
      <c r="A5560">
        <v>6741298</v>
      </c>
      <c r="B5560" t="s">
        <v>3447</v>
      </c>
      <c r="C5560" t="s">
        <v>492</v>
      </c>
      <c r="D5560" t="s">
        <v>3443</v>
      </c>
      <c r="E5560">
        <v>2017</v>
      </c>
      <c r="F5560" s="10">
        <v>43100</v>
      </c>
      <c r="G5560" t="s">
        <v>489</v>
      </c>
      <c r="H5560" t="s">
        <v>474</v>
      </c>
      <c r="I5560" t="s">
        <v>545</v>
      </c>
      <c r="J5560">
        <v>23700000</v>
      </c>
      <c r="K5560">
        <v>28423400.733971361</v>
      </c>
    </row>
    <row r="5561" spans="1:11" x14ac:dyDescent="0.25">
      <c r="A5561">
        <v>6741298</v>
      </c>
      <c r="B5561" t="s">
        <v>3447</v>
      </c>
      <c r="C5561" t="s">
        <v>492</v>
      </c>
      <c r="D5561" t="s">
        <v>267</v>
      </c>
      <c r="E5561">
        <v>2017</v>
      </c>
      <c r="F5561" s="10">
        <v>43100</v>
      </c>
      <c r="G5561" t="s">
        <v>489</v>
      </c>
      <c r="H5561" t="s">
        <v>474</v>
      </c>
      <c r="I5561" t="s">
        <v>545</v>
      </c>
      <c r="J5561">
        <v>37400000</v>
      </c>
      <c r="K5561">
        <v>44853805.377659447</v>
      </c>
    </row>
    <row r="5562" spans="1:11" x14ac:dyDescent="0.25">
      <c r="A5562">
        <v>6741298</v>
      </c>
      <c r="B5562" t="s">
        <v>3447</v>
      </c>
      <c r="C5562" t="s">
        <v>492</v>
      </c>
      <c r="D5562" t="s">
        <v>275</v>
      </c>
      <c r="E5562">
        <v>2017</v>
      </c>
      <c r="F5562" s="10">
        <v>43100</v>
      </c>
      <c r="G5562" t="s">
        <v>489</v>
      </c>
      <c r="H5562" t="s">
        <v>474</v>
      </c>
      <c r="I5562" t="s">
        <v>545</v>
      </c>
      <c r="J5562">
        <v>113000000</v>
      </c>
      <c r="K5562">
        <v>135520855.82020101</v>
      </c>
    </row>
    <row r="5563" spans="1:11" x14ac:dyDescent="0.25">
      <c r="A5563">
        <v>6741298</v>
      </c>
      <c r="B5563" t="s">
        <v>3447</v>
      </c>
      <c r="C5563" t="s">
        <v>492</v>
      </c>
      <c r="D5563" t="s">
        <v>316</v>
      </c>
      <c r="E5563">
        <v>2017</v>
      </c>
      <c r="F5563" s="10">
        <v>43100</v>
      </c>
      <c r="G5563" t="s">
        <v>489</v>
      </c>
      <c r="H5563" t="s">
        <v>474</v>
      </c>
      <c r="I5563" t="s">
        <v>545</v>
      </c>
      <c r="J5563">
        <v>308000000</v>
      </c>
      <c r="K5563">
        <v>369384279.58072484</v>
      </c>
    </row>
    <row r="5564" spans="1:11" x14ac:dyDescent="0.25">
      <c r="A5564">
        <v>6741298</v>
      </c>
      <c r="B5564" t="s">
        <v>3447</v>
      </c>
      <c r="C5564" t="s">
        <v>493</v>
      </c>
      <c r="D5564" t="s">
        <v>3444</v>
      </c>
      <c r="E5564">
        <v>2017</v>
      </c>
      <c r="F5564" s="10">
        <v>43100</v>
      </c>
      <c r="G5564" t="s">
        <v>489</v>
      </c>
      <c r="H5564" t="s">
        <v>474</v>
      </c>
      <c r="I5564" t="s">
        <v>545</v>
      </c>
      <c r="J5564">
        <v>848700000</v>
      </c>
      <c r="K5564">
        <v>1017845578.1823415</v>
      </c>
    </row>
    <row r="5565" spans="1:11" x14ac:dyDescent="0.25">
      <c r="A5565">
        <v>6741298</v>
      </c>
      <c r="B5565" t="s">
        <v>3447</v>
      </c>
      <c r="C5565" t="s">
        <v>493</v>
      </c>
      <c r="D5565" t="s">
        <v>962</v>
      </c>
      <c r="E5565">
        <v>2017</v>
      </c>
      <c r="F5565" s="10">
        <v>43100</v>
      </c>
      <c r="G5565" t="s">
        <v>489</v>
      </c>
      <c r="H5565" t="s">
        <v>474</v>
      </c>
      <c r="I5565" t="s">
        <v>545</v>
      </c>
      <c r="J5565">
        <v>321600000</v>
      </c>
      <c r="K5565">
        <v>385694754.26351011</v>
      </c>
    </row>
    <row r="5566" spans="1:11" x14ac:dyDescent="0.25">
      <c r="A5566">
        <v>718</v>
      </c>
      <c r="B5566" t="s">
        <v>109</v>
      </c>
      <c r="C5566" t="s">
        <v>492</v>
      </c>
      <c r="D5566" t="s">
        <v>569</v>
      </c>
      <c r="E5566">
        <v>2014</v>
      </c>
      <c r="F5566" s="10">
        <v>42004</v>
      </c>
      <c r="G5566" t="s">
        <v>489</v>
      </c>
      <c r="H5566" t="s">
        <v>474</v>
      </c>
      <c r="I5566" t="s">
        <v>545</v>
      </c>
      <c r="J5566">
        <v>5142700000</v>
      </c>
      <c r="K5566">
        <v>6243754970.2241831</v>
      </c>
    </row>
    <row r="5567" spans="1:11" x14ac:dyDescent="0.25">
      <c r="A5567">
        <v>718</v>
      </c>
      <c r="B5567" t="s">
        <v>109</v>
      </c>
      <c r="C5567" t="s">
        <v>492</v>
      </c>
      <c r="D5567" t="s">
        <v>105</v>
      </c>
      <c r="E5567">
        <v>2014</v>
      </c>
      <c r="F5567" s="10">
        <v>42004</v>
      </c>
      <c r="G5567" t="s">
        <v>489</v>
      </c>
      <c r="H5567" t="s">
        <v>474</v>
      </c>
      <c r="I5567" t="s">
        <v>545</v>
      </c>
      <c r="J5567">
        <v>5187000000</v>
      </c>
      <c r="K5567">
        <v>6297539625.2071562</v>
      </c>
    </row>
    <row r="5568" spans="1:11" x14ac:dyDescent="0.25">
      <c r="A5568">
        <v>718</v>
      </c>
      <c r="B5568" t="s">
        <v>109</v>
      </c>
      <c r="C5568" t="s">
        <v>492</v>
      </c>
      <c r="D5568" t="s">
        <v>656</v>
      </c>
      <c r="E5568">
        <v>2014</v>
      </c>
      <c r="F5568" s="10">
        <v>42004</v>
      </c>
      <c r="G5568" t="s">
        <v>489</v>
      </c>
      <c r="H5568" t="s">
        <v>474</v>
      </c>
      <c r="I5568" t="s">
        <v>545</v>
      </c>
      <c r="J5568">
        <v>3994400000</v>
      </c>
      <c r="K5568">
        <v>4849603292.640729</v>
      </c>
    </row>
    <row r="5569" spans="1:11" x14ac:dyDescent="0.25">
      <c r="A5569">
        <v>718</v>
      </c>
      <c r="B5569" t="s">
        <v>109</v>
      </c>
      <c r="C5569" t="s">
        <v>493</v>
      </c>
      <c r="D5569" t="s">
        <v>656</v>
      </c>
      <c r="E5569">
        <v>2014</v>
      </c>
      <c r="F5569" s="10">
        <v>42004</v>
      </c>
      <c r="G5569" t="s">
        <v>489</v>
      </c>
      <c r="H5569" t="s">
        <v>474</v>
      </c>
      <c r="I5569" t="s">
        <v>545</v>
      </c>
      <c r="J5569">
        <v>3422200000</v>
      </c>
      <c r="K5569">
        <v>4154894949.9487042</v>
      </c>
    </row>
    <row r="5570" spans="1:11" x14ac:dyDescent="0.25">
      <c r="A5570">
        <v>718</v>
      </c>
      <c r="B5570" t="s">
        <v>109</v>
      </c>
      <c r="C5570" t="s">
        <v>493</v>
      </c>
      <c r="D5570" t="s">
        <v>458</v>
      </c>
      <c r="E5570">
        <v>2014</v>
      </c>
      <c r="F5570" s="10">
        <v>42004</v>
      </c>
      <c r="G5570" t="s">
        <v>489</v>
      </c>
      <c r="H5570" t="s">
        <v>474</v>
      </c>
      <c r="I5570" t="s">
        <v>545</v>
      </c>
      <c r="J5570">
        <v>101900000</v>
      </c>
      <c r="K5570">
        <v>123716847.46647565</v>
      </c>
    </row>
    <row r="5571" spans="1:11" x14ac:dyDescent="0.25">
      <c r="A5571">
        <v>718</v>
      </c>
      <c r="B5571" t="s">
        <v>109</v>
      </c>
      <c r="C5571" t="s">
        <v>493</v>
      </c>
      <c r="D5571" t="s">
        <v>952</v>
      </c>
      <c r="E5571">
        <v>2014</v>
      </c>
      <c r="F5571" s="10">
        <v>42004</v>
      </c>
      <c r="G5571" t="s">
        <v>489</v>
      </c>
      <c r="H5571" t="s">
        <v>474</v>
      </c>
      <c r="I5571" t="s">
        <v>545</v>
      </c>
      <c r="J5571">
        <v>6323500000</v>
      </c>
      <c r="K5571">
        <v>7677364916.1360035</v>
      </c>
    </row>
    <row r="5572" spans="1:11" x14ac:dyDescent="0.25">
      <c r="A5572">
        <v>718</v>
      </c>
      <c r="B5572" t="s">
        <v>109</v>
      </c>
      <c r="C5572" t="s">
        <v>493</v>
      </c>
      <c r="D5572" t="s">
        <v>951</v>
      </c>
      <c r="E5572">
        <v>2014</v>
      </c>
      <c r="F5572" s="10">
        <v>42004</v>
      </c>
      <c r="G5572" t="s">
        <v>489</v>
      </c>
      <c r="H5572" t="s">
        <v>474</v>
      </c>
      <c r="I5572" t="s">
        <v>545</v>
      </c>
      <c r="J5572">
        <v>4476500000</v>
      </c>
      <c r="K5572">
        <v>5434921174.5208855</v>
      </c>
    </row>
    <row r="5573" spans="1:11" x14ac:dyDescent="0.25">
      <c r="A5573">
        <v>779</v>
      </c>
      <c r="B5573" t="s">
        <v>110</v>
      </c>
      <c r="C5573" t="s">
        <v>492</v>
      </c>
      <c r="D5573" t="s">
        <v>1428</v>
      </c>
      <c r="E5573">
        <v>2014</v>
      </c>
      <c r="F5573" s="10">
        <v>42004</v>
      </c>
      <c r="G5573" t="s">
        <v>489</v>
      </c>
      <c r="H5573" t="s">
        <v>474</v>
      </c>
      <c r="I5573" t="s">
        <v>545</v>
      </c>
      <c r="J5573">
        <v>6623300000</v>
      </c>
      <c r="K5573">
        <v>8041352265.208127</v>
      </c>
    </row>
    <row r="5574" spans="1:11" x14ac:dyDescent="0.25">
      <c r="A5574">
        <v>779</v>
      </c>
      <c r="B5574" t="s">
        <v>110</v>
      </c>
      <c r="C5574" t="s">
        <v>492</v>
      </c>
      <c r="D5574" t="s">
        <v>105</v>
      </c>
      <c r="E5574">
        <v>2014</v>
      </c>
      <c r="F5574" s="10">
        <v>42004</v>
      </c>
      <c r="G5574" t="s">
        <v>489</v>
      </c>
      <c r="H5574" t="s">
        <v>474</v>
      </c>
      <c r="I5574" t="s">
        <v>545</v>
      </c>
      <c r="J5574">
        <v>5556700000</v>
      </c>
      <c r="K5574">
        <v>6746392603.6993647</v>
      </c>
    </row>
    <row r="5575" spans="1:11" x14ac:dyDescent="0.25">
      <c r="A5575">
        <v>779</v>
      </c>
      <c r="B5575" t="s">
        <v>110</v>
      </c>
      <c r="C5575" t="s">
        <v>492</v>
      </c>
      <c r="D5575" t="s">
        <v>1429</v>
      </c>
      <c r="E5575">
        <v>2014</v>
      </c>
      <c r="F5575" s="10">
        <v>42004</v>
      </c>
      <c r="G5575" t="s">
        <v>489</v>
      </c>
      <c r="H5575" t="s">
        <v>474</v>
      </c>
      <c r="I5575" t="s">
        <v>545</v>
      </c>
      <c r="J5575">
        <v>4830800000</v>
      </c>
      <c r="K5575">
        <v>5865077004.3282681</v>
      </c>
    </row>
    <row r="5576" spans="1:11" x14ac:dyDescent="0.25">
      <c r="A5576">
        <v>779</v>
      </c>
      <c r="B5576" t="s">
        <v>110</v>
      </c>
      <c r="C5576" t="s">
        <v>492</v>
      </c>
      <c r="D5576" t="s">
        <v>458</v>
      </c>
      <c r="E5576">
        <v>2014</v>
      </c>
      <c r="F5576" s="10">
        <v>42004</v>
      </c>
      <c r="G5576" t="s">
        <v>489</v>
      </c>
      <c r="H5576" t="s">
        <v>474</v>
      </c>
      <c r="I5576" t="s">
        <v>545</v>
      </c>
      <c r="J5576">
        <v>1737700000</v>
      </c>
      <c r="K5576">
        <v>2109742549.9754145</v>
      </c>
    </row>
    <row r="5577" spans="1:11" x14ac:dyDescent="0.25">
      <c r="A5577">
        <v>779</v>
      </c>
      <c r="B5577" t="s">
        <v>110</v>
      </c>
      <c r="C5577" t="s">
        <v>492</v>
      </c>
      <c r="D5577" t="s">
        <v>653</v>
      </c>
      <c r="E5577">
        <v>2014</v>
      </c>
      <c r="F5577" s="10">
        <v>42004</v>
      </c>
      <c r="G5577" t="s">
        <v>489</v>
      </c>
      <c r="H5577" t="s">
        <v>474</v>
      </c>
      <c r="I5577" t="s">
        <v>545</v>
      </c>
      <c r="J5577">
        <v>5131100000</v>
      </c>
      <c r="K5577">
        <v>6229671403.6823664</v>
      </c>
    </row>
    <row r="5578" spans="1:11" x14ac:dyDescent="0.25">
      <c r="A5578">
        <v>779</v>
      </c>
      <c r="B5578" t="s">
        <v>110</v>
      </c>
      <c r="C5578" t="s">
        <v>493</v>
      </c>
      <c r="D5578" t="s">
        <v>724</v>
      </c>
      <c r="E5578">
        <v>2014</v>
      </c>
      <c r="F5578" s="10">
        <v>42004</v>
      </c>
      <c r="G5578" t="s">
        <v>489</v>
      </c>
      <c r="H5578" t="s">
        <v>474</v>
      </c>
      <c r="I5578" t="s">
        <v>545</v>
      </c>
      <c r="J5578">
        <v>5556700000</v>
      </c>
      <c r="K5578">
        <v>6746392603.6993647</v>
      </c>
    </row>
    <row r="5579" spans="1:11" x14ac:dyDescent="0.25">
      <c r="A5579">
        <v>779</v>
      </c>
      <c r="B5579" t="s">
        <v>110</v>
      </c>
      <c r="C5579" t="s">
        <v>493</v>
      </c>
      <c r="D5579" t="s">
        <v>1308</v>
      </c>
      <c r="E5579">
        <v>2014</v>
      </c>
      <c r="F5579" s="10">
        <v>42004</v>
      </c>
      <c r="G5579" t="s">
        <v>489</v>
      </c>
      <c r="H5579" t="s">
        <v>474</v>
      </c>
      <c r="I5579" t="s">
        <v>545</v>
      </c>
      <c r="J5579">
        <v>5556700000</v>
      </c>
      <c r="K5579">
        <v>6746392603.6993647</v>
      </c>
    </row>
    <row r="5580" spans="1:11" x14ac:dyDescent="0.25">
      <c r="A5580">
        <v>779</v>
      </c>
      <c r="B5580" t="s">
        <v>110</v>
      </c>
      <c r="C5580" t="s">
        <v>493</v>
      </c>
      <c r="D5580" t="s">
        <v>456</v>
      </c>
      <c r="E5580">
        <v>2014</v>
      </c>
      <c r="F5580" s="10">
        <v>42004</v>
      </c>
      <c r="G5580" t="s">
        <v>489</v>
      </c>
      <c r="H5580" t="s">
        <v>474</v>
      </c>
      <c r="I5580" t="s">
        <v>545</v>
      </c>
      <c r="J5580">
        <v>5556700000</v>
      </c>
      <c r="K5580">
        <v>6746392603.6993647</v>
      </c>
    </row>
    <row r="5581" spans="1:11" x14ac:dyDescent="0.25">
      <c r="A5581">
        <v>8082</v>
      </c>
      <c r="B5581" t="s">
        <v>108</v>
      </c>
      <c r="C5581" t="s">
        <v>492</v>
      </c>
      <c r="D5581" t="s">
        <v>578</v>
      </c>
      <c r="E5581">
        <v>2014</v>
      </c>
      <c r="F5581" s="10">
        <v>42004</v>
      </c>
      <c r="G5581" t="s">
        <v>489</v>
      </c>
      <c r="H5581" t="s">
        <v>474</v>
      </c>
      <c r="I5581" t="s">
        <v>545</v>
      </c>
      <c r="J5581">
        <v>3371000000</v>
      </c>
      <c r="K5581">
        <v>4092733001.0744791</v>
      </c>
    </row>
    <row r="5582" spans="1:11" x14ac:dyDescent="0.25">
      <c r="A5582">
        <v>8082</v>
      </c>
      <c r="B5582" t="s">
        <v>108</v>
      </c>
      <c r="C5582" t="s">
        <v>492</v>
      </c>
      <c r="D5582" t="s">
        <v>59</v>
      </c>
      <c r="E5582">
        <v>2014</v>
      </c>
      <c r="F5582" s="10">
        <v>42004</v>
      </c>
      <c r="G5582" t="s">
        <v>489</v>
      </c>
      <c r="H5582" t="s">
        <v>474</v>
      </c>
      <c r="I5582" t="s">
        <v>545</v>
      </c>
      <c r="J5582">
        <v>3705000000</v>
      </c>
      <c r="K5582">
        <v>4498242589.4336824</v>
      </c>
    </row>
    <row r="5583" spans="1:11" x14ac:dyDescent="0.25">
      <c r="A5583">
        <v>8082</v>
      </c>
      <c r="B5583" t="s">
        <v>108</v>
      </c>
      <c r="C5583" t="s">
        <v>492</v>
      </c>
      <c r="D5583" t="s">
        <v>105</v>
      </c>
      <c r="E5583">
        <v>2014</v>
      </c>
      <c r="F5583" s="10">
        <v>42004</v>
      </c>
      <c r="G5583" t="s">
        <v>489</v>
      </c>
      <c r="H5583" t="s">
        <v>474</v>
      </c>
      <c r="I5583" t="s">
        <v>545</v>
      </c>
      <c r="J5583">
        <v>1644000000</v>
      </c>
      <c r="K5583">
        <v>1995981327.1333263</v>
      </c>
    </row>
    <row r="5584" spans="1:11" x14ac:dyDescent="0.25">
      <c r="A5584">
        <v>8082</v>
      </c>
      <c r="B5584" t="s">
        <v>108</v>
      </c>
      <c r="C5584" t="s">
        <v>492</v>
      </c>
      <c r="D5584" t="s">
        <v>636</v>
      </c>
      <c r="E5584">
        <v>2014</v>
      </c>
      <c r="F5584" s="10">
        <v>42004</v>
      </c>
      <c r="G5584" t="s">
        <v>489</v>
      </c>
      <c r="H5584" t="s">
        <v>474</v>
      </c>
      <c r="I5584" t="s">
        <v>545</v>
      </c>
      <c r="J5584">
        <v>1082000000</v>
      </c>
      <c r="K5584">
        <v>1313656810.1935883</v>
      </c>
    </row>
    <row r="5585" spans="1:11" x14ac:dyDescent="0.25">
      <c r="A5585">
        <v>8082</v>
      </c>
      <c r="B5585" t="s">
        <v>108</v>
      </c>
      <c r="C5585" t="s">
        <v>492</v>
      </c>
      <c r="D5585" t="s">
        <v>1022</v>
      </c>
      <c r="E5585">
        <v>2014</v>
      </c>
      <c r="F5585" s="10">
        <v>42004</v>
      </c>
      <c r="G5585" t="s">
        <v>489</v>
      </c>
      <c r="H5585" t="s">
        <v>474</v>
      </c>
      <c r="I5585" t="s">
        <v>545</v>
      </c>
      <c r="J5585">
        <v>4784000000</v>
      </c>
      <c r="K5585">
        <v>5808257097.9354219</v>
      </c>
    </row>
    <row r="5586" spans="1:11" x14ac:dyDescent="0.25">
      <c r="A5586">
        <v>8082</v>
      </c>
      <c r="B5586" t="s">
        <v>108</v>
      </c>
      <c r="C5586" t="s">
        <v>492</v>
      </c>
      <c r="D5586" t="s">
        <v>316</v>
      </c>
      <c r="E5586">
        <v>2014</v>
      </c>
      <c r="F5586" s="10">
        <v>42004</v>
      </c>
      <c r="G5586" t="s">
        <v>489</v>
      </c>
      <c r="H5586" t="s">
        <v>474</v>
      </c>
      <c r="I5586" t="s">
        <v>545</v>
      </c>
      <c r="J5586">
        <v>5239000000</v>
      </c>
      <c r="K5586">
        <v>6360672854.5325403</v>
      </c>
    </row>
    <row r="5587" spans="1:11" x14ac:dyDescent="0.25">
      <c r="A5587">
        <v>8082</v>
      </c>
      <c r="B5587" t="s">
        <v>108</v>
      </c>
      <c r="C5587" t="s">
        <v>492</v>
      </c>
      <c r="D5587" t="s">
        <v>460</v>
      </c>
      <c r="E5587">
        <v>2014</v>
      </c>
      <c r="F5587" s="10">
        <v>42004</v>
      </c>
      <c r="G5587" t="s">
        <v>489</v>
      </c>
      <c r="H5587" t="s">
        <v>474</v>
      </c>
      <c r="I5587" t="s">
        <v>545</v>
      </c>
      <c r="J5587">
        <v>5114000000</v>
      </c>
      <c r="K5587">
        <v>6208910284.0388269</v>
      </c>
    </row>
    <row r="5588" spans="1:11" x14ac:dyDescent="0.25">
      <c r="A5588">
        <v>8082</v>
      </c>
      <c r="B5588" t="s">
        <v>108</v>
      </c>
      <c r="C5588" t="s">
        <v>493</v>
      </c>
      <c r="D5588" t="s">
        <v>1010</v>
      </c>
      <c r="E5588">
        <v>2014</v>
      </c>
      <c r="F5588" s="10">
        <v>42004</v>
      </c>
      <c r="G5588" t="s">
        <v>489</v>
      </c>
      <c r="H5588" t="s">
        <v>474</v>
      </c>
      <c r="I5588" t="s">
        <v>545</v>
      </c>
      <c r="J5588">
        <v>10754000000</v>
      </c>
      <c r="K5588">
        <v>13056437464.715202</v>
      </c>
    </row>
    <row r="5589" spans="1:11" x14ac:dyDescent="0.25">
      <c r="A5589">
        <v>8082</v>
      </c>
      <c r="B5589" t="s">
        <v>108</v>
      </c>
      <c r="C5589" t="s">
        <v>493</v>
      </c>
      <c r="D5589" t="s">
        <v>1046</v>
      </c>
      <c r="E5589">
        <v>2014</v>
      </c>
      <c r="F5589" s="10">
        <v>42004</v>
      </c>
      <c r="G5589" t="s">
        <v>489</v>
      </c>
      <c r="H5589" t="s">
        <v>474</v>
      </c>
      <c r="I5589" t="s">
        <v>545</v>
      </c>
      <c r="J5589">
        <v>3357000000</v>
      </c>
      <c r="K5589">
        <v>4075735593.179183</v>
      </c>
    </row>
    <row r="5590" spans="1:11" x14ac:dyDescent="0.25">
      <c r="A5590">
        <v>8082</v>
      </c>
      <c r="B5590" t="s">
        <v>108</v>
      </c>
      <c r="C5590" t="s">
        <v>493</v>
      </c>
      <c r="D5590" t="s">
        <v>1045</v>
      </c>
      <c r="E5590">
        <v>2014</v>
      </c>
      <c r="F5590" s="10">
        <v>42004</v>
      </c>
      <c r="G5590" t="s">
        <v>489</v>
      </c>
      <c r="H5590" t="s">
        <v>474</v>
      </c>
      <c r="I5590" t="s">
        <v>545</v>
      </c>
      <c r="J5590">
        <v>5551000000</v>
      </c>
      <c r="K5590">
        <v>6739472230.4848509</v>
      </c>
    </row>
    <row r="5591" spans="1:11" x14ac:dyDescent="0.25">
      <c r="A5591">
        <v>8082</v>
      </c>
      <c r="B5591" t="s">
        <v>108</v>
      </c>
      <c r="C5591" t="s">
        <v>493</v>
      </c>
      <c r="D5591" t="s">
        <v>593</v>
      </c>
      <c r="E5591">
        <v>2014</v>
      </c>
      <c r="F5591" s="10">
        <v>42004</v>
      </c>
      <c r="G5591" t="s">
        <v>489</v>
      </c>
      <c r="H5591" t="s">
        <v>474</v>
      </c>
      <c r="I5591" t="s">
        <v>545</v>
      </c>
      <c r="J5591">
        <v>5277000000</v>
      </c>
      <c r="K5591">
        <v>6406808675.9626293</v>
      </c>
    </row>
    <row r="5592" spans="1:11" x14ac:dyDescent="0.25">
      <c r="A5592">
        <v>718</v>
      </c>
      <c r="B5592" t="s">
        <v>109</v>
      </c>
      <c r="C5592" t="s">
        <v>492</v>
      </c>
      <c r="D5592" t="s">
        <v>569</v>
      </c>
      <c r="E5592">
        <v>2015</v>
      </c>
      <c r="F5592" s="10">
        <v>42369</v>
      </c>
      <c r="G5592" t="s">
        <v>489</v>
      </c>
      <c r="H5592" t="s">
        <v>474</v>
      </c>
      <c r="I5592" t="s">
        <v>545</v>
      </c>
      <c r="J5592">
        <v>5351000000</v>
      </c>
      <c r="K5592">
        <v>5825631690.7396297</v>
      </c>
    </row>
    <row r="5593" spans="1:11" x14ac:dyDescent="0.25">
      <c r="A5593">
        <v>718</v>
      </c>
      <c r="B5593" t="s">
        <v>109</v>
      </c>
      <c r="C5593" t="s">
        <v>492</v>
      </c>
      <c r="D5593" t="s">
        <v>105</v>
      </c>
      <c r="E5593">
        <v>2015</v>
      </c>
      <c r="F5593" s="10">
        <v>42369</v>
      </c>
      <c r="G5593" t="s">
        <v>489</v>
      </c>
      <c r="H5593" t="s">
        <v>474</v>
      </c>
      <c r="I5593" t="s">
        <v>545</v>
      </c>
      <c r="J5593">
        <v>5119200000</v>
      </c>
      <c r="K5593">
        <v>5573271117.7787914</v>
      </c>
    </row>
    <row r="5594" spans="1:11" x14ac:dyDescent="0.25">
      <c r="A5594">
        <v>718</v>
      </c>
      <c r="B5594" t="s">
        <v>109</v>
      </c>
      <c r="C5594" t="s">
        <v>492</v>
      </c>
      <c r="D5594" t="s">
        <v>656</v>
      </c>
      <c r="E5594">
        <v>2015</v>
      </c>
      <c r="F5594" s="10">
        <v>42369</v>
      </c>
      <c r="G5594" t="s">
        <v>489</v>
      </c>
      <c r="H5594" t="s">
        <v>474</v>
      </c>
      <c r="I5594" t="s">
        <v>545</v>
      </c>
      <c r="J5594">
        <v>4664500000</v>
      </c>
      <c r="K5594">
        <v>5078239398.5152311</v>
      </c>
    </row>
    <row r="5595" spans="1:11" x14ac:dyDescent="0.25">
      <c r="A5595">
        <v>718</v>
      </c>
      <c r="B5595" t="s">
        <v>109</v>
      </c>
      <c r="C5595" t="s">
        <v>493</v>
      </c>
      <c r="D5595" t="s">
        <v>589</v>
      </c>
      <c r="E5595">
        <v>2015</v>
      </c>
      <c r="F5595" s="10">
        <v>42369</v>
      </c>
      <c r="G5595" t="s">
        <v>489</v>
      </c>
      <c r="H5595" t="s">
        <v>474</v>
      </c>
      <c r="I5595" t="s">
        <v>545</v>
      </c>
      <c r="J5595">
        <v>-225300000</v>
      </c>
      <c r="K5595">
        <v>-245284025.40153965</v>
      </c>
    </row>
    <row r="5596" spans="1:11" x14ac:dyDescent="0.25">
      <c r="A5596">
        <v>718</v>
      </c>
      <c r="B5596" t="s">
        <v>109</v>
      </c>
      <c r="C5596" t="s">
        <v>493</v>
      </c>
      <c r="D5596" t="s">
        <v>656</v>
      </c>
      <c r="E5596">
        <v>2015</v>
      </c>
      <c r="F5596" s="10">
        <v>42369</v>
      </c>
      <c r="G5596" t="s">
        <v>489</v>
      </c>
      <c r="H5596" t="s">
        <v>474</v>
      </c>
      <c r="I5596" t="s">
        <v>545</v>
      </c>
      <c r="J5596">
        <v>4020500000</v>
      </c>
      <c r="K5596">
        <v>4377116840.3324022</v>
      </c>
    </row>
    <row r="5597" spans="1:11" x14ac:dyDescent="0.25">
      <c r="A5597">
        <v>718</v>
      </c>
      <c r="B5597" t="s">
        <v>109</v>
      </c>
      <c r="C5597" t="s">
        <v>493</v>
      </c>
      <c r="D5597" t="s">
        <v>458</v>
      </c>
      <c r="E5597">
        <v>2015</v>
      </c>
      <c r="F5597" s="10">
        <v>42369</v>
      </c>
      <c r="G5597" t="s">
        <v>489</v>
      </c>
      <c r="H5597" t="s">
        <v>474</v>
      </c>
      <c r="I5597" t="s">
        <v>545</v>
      </c>
      <c r="J5597">
        <v>211100000</v>
      </c>
      <c r="K5597">
        <v>229824490.73353314</v>
      </c>
    </row>
    <row r="5598" spans="1:11" x14ac:dyDescent="0.25">
      <c r="A5598">
        <v>718</v>
      </c>
      <c r="B5598" t="s">
        <v>109</v>
      </c>
      <c r="C5598" t="s">
        <v>493</v>
      </c>
      <c r="D5598" t="s">
        <v>952</v>
      </c>
      <c r="E5598">
        <v>2015</v>
      </c>
      <c r="F5598" s="10">
        <v>42369</v>
      </c>
      <c r="G5598" t="s">
        <v>489</v>
      </c>
      <c r="H5598" t="s">
        <v>474</v>
      </c>
      <c r="I5598" t="s">
        <v>545</v>
      </c>
      <c r="J5598">
        <v>6404200000</v>
      </c>
      <c r="K5598">
        <v>6972250135.2709284</v>
      </c>
    </row>
    <row r="5599" spans="1:11" x14ac:dyDescent="0.25">
      <c r="A5599">
        <v>718</v>
      </c>
      <c r="B5599" t="s">
        <v>109</v>
      </c>
      <c r="C5599" t="s">
        <v>493</v>
      </c>
      <c r="D5599" t="s">
        <v>951</v>
      </c>
      <c r="E5599">
        <v>2015</v>
      </c>
      <c r="F5599" s="10">
        <v>42369</v>
      </c>
      <c r="G5599" t="s">
        <v>489</v>
      </c>
      <c r="H5599" t="s">
        <v>474</v>
      </c>
      <c r="I5599" t="s">
        <v>545</v>
      </c>
      <c r="J5599">
        <v>4724200000</v>
      </c>
      <c r="K5599">
        <v>5143234766.0983295</v>
      </c>
    </row>
    <row r="5600" spans="1:11" x14ac:dyDescent="0.25">
      <c r="A5600">
        <v>779</v>
      </c>
      <c r="B5600" t="s">
        <v>110</v>
      </c>
      <c r="C5600" t="s">
        <v>492</v>
      </c>
      <c r="D5600" t="s">
        <v>1428</v>
      </c>
      <c r="E5600">
        <v>2015</v>
      </c>
      <c r="F5600" s="10">
        <v>42369</v>
      </c>
      <c r="G5600" t="s">
        <v>489</v>
      </c>
      <c r="H5600" t="s">
        <v>474</v>
      </c>
      <c r="I5600" t="s">
        <v>545</v>
      </c>
      <c r="J5600">
        <v>8574700000</v>
      </c>
      <c r="K5600">
        <v>9335272670.2644558</v>
      </c>
    </row>
    <row r="5601" spans="1:11" x14ac:dyDescent="0.25">
      <c r="A5601">
        <v>779</v>
      </c>
      <c r="B5601" t="s">
        <v>110</v>
      </c>
      <c r="C5601" t="s">
        <v>492</v>
      </c>
      <c r="D5601" t="s">
        <v>105</v>
      </c>
      <c r="E5601">
        <v>2015</v>
      </c>
      <c r="F5601" s="10">
        <v>42369</v>
      </c>
      <c r="G5601" t="s">
        <v>489</v>
      </c>
      <c r="H5601" t="s">
        <v>474</v>
      </c>
      <c r="I5601" t="s">
        <v>545</v>
      </c>
      <c r="J5601">
        <v>5471500000</v>
      </c>
      <c r="K5601">
        <v>5956819995.4927835</v>
      </c>
    </row>
    <row r="5602" spans="1:11" x14ac:dyDescent="0.25">
      <c r="A5602">
        <v>779</v>
      </c>
      <c r="B5602" t="s">
        <v>110</v>
      </c>
      <c r="C5602" t="s">
        <v>492</v>
      </c>
      <c r="D5602" t="s">
        <v>1429</v>
      </c>
      <c r="E5602">
        <v>2015</v>
      </c>
      <c r="F5602" s="10">
        <v>42369</v>
      </c>
      <c r="G5602" t="s">
        <v>489</v>
      </c>
      <c r="H5602" t="s">
        <v>474</v>
      </c>
      <c r="I5602" t="s">
        <v>545</v>
      </c>
      <c r="J5602">
        <v>4881000000</v>
      </c>
      <c r="K5602">
        <v>5313942867.2211056</v>
      </c>
    </row>
    <row r="5603" spans="1:11" x14ac:dyDescent="0.25">
      <c r="A5603">
        <v>779</v>
      </c>
      <c r="B5603" t="s">
        <v>110</v>
      </c>
      <c r="C5603" t="s">
        <v>492</v>
      </c>
      <c r="D5603" t="s">
        <v>458</v>
      </c>
      <c r="E5603">
        <v>2015</v>
      </c>
      <c r="F5603" s="10">
        <v>42369</v>
      </c>
      <c r="G5603" t="s">
        <v>489</v>
      </c>
      <c r="H5603" t="s">
        <v>474</v>
      </c>
      <c r="I5603" t="s">
        <v>545</v>
      </c>
      <c r="J5603">
        <v>111500000</v>
      </c>
      <c r="K5603">
        <v>121390008.1325862</v>
      </c>
    </row>
    <row r="5604" spans="1:11" x14ac:dyDescent="0.25">
      <c r="A5604">
        <v>779</v>
      </c>
      <c r="B5604" t="s">
        <v>110</v>
      </c>
      <c r="C5604" t="s">
        <v>492</v>
      </c>
      <c r="D5604" t="s">
        <v>653</v>
      </c>
      <c r="E5604">
        <v>2015</v>
      </c>
      <c r="F5604" s="10">
        <v>42369</v>
      </c>
      <c r="G5604" t="s">
        <v>489</v>
      </c>
      <c r="H5604" t="s">
        <v>474</v>
      </c>
      <c r="I5604" t="s">
        <v>545</v>
      </c>
      <c r="J5604">
        <v>5926100000</v>
      </c>
      <c r="K5604">
        <v>6451742844.7938929</v>
      </c>
    </row>
    <row r="5605" spans="1:11" x14ac:dyDescent="0.25">
      <c r="A5605">
        <v>8082</v>
      </c>
      <c r="B5605" t="s">
        <v>108</v>
      </c>
      <c r="C5605" t="s">
        <v>492</v>
      </c>
      <c r="D5605" t="s">
        <v>578</v>
      </c>
      <c r="E5605">
        <v>2015</v>
      </c>
      <c r="F5605" s="10">
        <v>42369</v>
      </c>
      <c r="G5605" t="s">
        <v>489</v>
      </c>
      <c r="H5605" t="s">
        <v>474</v>
      </c>
      <c r="I5605" t="s">
        <v>545</v>
      </c>
      <c r="J5605">
        <v>3707000000</v>
      </c>
      <c r="K5605">
        <v>4035809508.0493007</v>
      </c>
    </row>
    <row r="5606" spans="1:11" x14ac:dyDescent="0.25">
      <c r="A5606">
        <v>8082</v>
      </c>
      <c r="B5606" t="s">
        <v>108</v>
      </c>
      <c r="C5606" t="s">
        <v>492</v>
      </c>
      <c r="D5606" t="s">
        <v>59</v>
      </c>
      <c r="E5606">
        <v>2015</v>
      </c>
      <c r="F5606" s="10">
        <v>42369</v>
      </c>
      <c r="G5606" t="s">
        <v>489</v>
      </c>
      <c r="H5606" t="s">
        <v>474</v>
      </c>
      <c r="I5606" t="s">
        <v>545</v>
      </c>
      <c r="J5606">
        <v>3892000000</v>
      </c>
      <c r="K5606">
        <v>4237218938.5831881</v>
      </c>
    </row>
    <row r="5607" spans="1:11" x14ac:dyDescent="0.25">
      <c r="A5607">
        <v>8082</v>
      </c>
      <c r="B5607" t="s">
        <v>108</v>
      </c>
      <c r="C5607" t="s">
        <v>492</v>
      </c>
      <c r="D5607" t="s">
        <v>105</v>
      </c>
      <c r="E5607">
        <v>2015</v>
      </c>
      <c r="F5607" s="10">
        <v>42369</v>
      </c>
      <c r="G5607" t="s">
        <v>489</v>
      </c>
      <c r="H5607" t="s">
        <v>474</v>
      </c>
      <c r="I5607" t="s">
        <v>545</v>
      </c>
      <c r="J5607">
        <v>1711000000</v>
      </c>
      <c r="K5607">
        <v>1862765057.5323317</v>
      </c>
    </row>
    <row r="5608" spans="1:11" x14ac:dyDescent="0.25">
      <c r="A5608">
        <v>8082</v>
      </c>
      <c r="B5608" t="s">
        <v>108</v>
      </c>
      <c r="C5608" t="s">
        <v>492</v>
      </c>
      <c r="D5608" t="s">
        <v>636</v>
      </c>
      <c r="E5608">
        <v>2015</v>
      </c>
      <c r="F5608" s="10">
        <v>42369</v>
      </c>
      <c r="G5608" t="s">
        <v>489</v>
      </c>
      <c r="H5608" t="s">
        <v>474</v>
      </c>
      <c r="I5608" t="s">
        <v>545</v>
      </c>
      <c r="J5608">
        <v>1185000000</v>
      </c>
      <c r="K5608">
        <v>1290109055.0413868</v>
      </c>
    </row>
    <row r="5609" spans="1:11" x14ac:dyDescent="0.25">
      <c r="A5609">
        <v>8082</v>
      </c>
      <c r="B5609" t="s">
        <v>108</v>
      </c>
      <c r="C5609" t="s">
        <v>492</v>
      </c>
      <c r="D5609" t="s">
        <v>1022</v>
      </c>
      <c r="E5609">
        <v>2015</v>
      </c>
      <c r="F5609" s="10">
        <v>42369</v>
      </c>
      <c r="G5609" t="s">
        <v>489</v>
      </c>
      <c r="H5609" t="s">
        <v>474</v>
      </c>
      <c r="I5609" t="s">
        <v>545</v>
      </c>
      <c r="J5609">
        <v>4844000000</v>
      </c>
      <c r="K5609">
        <v>5273660981.1143274</v>
      </c>
    </row>
    <row r="5610" spans="1:11" x14ac:dyDescent="0.25">
      <c r="A5610">
        <v>8082</v>
      </c>
      <c r="B5610" t="s">
        <v>108</v>
      </c>
      <c r="C5610" t="s">
        <v>492</v>
      </c>
      <c r="D5610" t="s">
        <v>316</v>
      </c>
      <c r="E5610">
        <v>2015</v>
      </c>
      <c r="F5610" s="10">
        <v>42369</v>
      </c>
      <c r="G5610" t="s">
        <v>489</v>
      </c>
      <c r="H5610" t="s">
        <v>474</v>
      </c>
      <c r="I5610" t="s">
        <v>545</v>
      </c>
      <c r="J5610">
        <v>6083000000</v>
      </c>
      <c r="K5610">
        <v>6622559815.8791199</v>
      </c>
    </row>
    <row r="5611" spans="1:11" x14ac:dyDescent="0.25">
      <c r="A5611">
        <v>8082</v>
      </c>
      <c r="B5611" t="s">
        <v>108</v>
      </c>
      <c r="C5611" t="s">
        <v>492</v>
      </c>
      <c r="D5611" t="s">
        <v>460</v>
      </c>
      <c r="E5611">
        <v>2015</v>
      </c>
      <c r="F5611" s="10">
        <v>42369</v>
      </c>
      <c r="G5611" t="s">
        <v>489</v>
      </c>
      <c r="H5611" t="s">
        <v>474</v>
      </c>
      <c r="I5611" t="s">
        <v>545</v>
      </c>
      <c r="J5611">
        <v>5218000000</v>
      </c>
      <c r="K5611">
        <v>5680834640.6801329</v>
      </c>
    </row>
    <row r="5612" spans="1:11" x14ac:dyDescent="0.25">
      <c r="A5612">
        <v>8082</v>
      </c>
      <c r="B5612" t="s">
        <v>108</v>
      </c>
      <c r="C5612" t="s">
        <v>493</v>
      </c>
      <c r="D5612" t="s">
        <v>1010</v>
      </c>
      <c r="E5612">
        <v>2015</v>
      </c>
      <c r="F5612" s="10">
        <v>42369</v>
      </c>
      <c r="G5612" t="s">
        <v>489</v>
      </c>
      <c r="H5612" t="s">
        <v>474</v>
      </c>
      <c r="I5612" t="s">
        <v>545</v>
      </c>
      <c r="J5612">
        <v>11859000000</v>
      </c>
      <c r="K5612">
        <v>12910888847.034437</v>
      </c>
    </row>
    <row r="5613" spans="1:11" x14ac:dyDescent="0.25">
      <c r="A5613">
        <v>8082</v>
      </c>
      <c r="B5613" t="s">
        <v>108</v>
      </c>
      <c r="C5613" t="s">
        <v>493</v>
      </c>
      <c r="D5613" t="s">
        <v>1046</v>
      </c>
      <c r="E5613">
        <v>2015</v>
      </c>
      <c r="F5613" s="10">
        <v>42369</v>
      </c>
      <c r="G5613" t="s">
        <v>489</v>
      </c>
      <c r="H5613" t="s">
        <v>474</v>
      </c>
      <c r="I5613" t="s">
        <v>545</v>
      </c>
      <c r="J5613">
        <v>3657000000</v>
      </c>
      <c r="K5613">
        <v>3981374526.823926</v>
      </c>
    </row>
    <row r="5614" spans="1:11" x14ac:dyDescent="0.25">
      <c r="A5614">
        <v>8082</v>
      </c>
      <c r="B5614" t="s">
        <v>108</v>
      </c>
      <c r="C5614" t="s">
        <v>493</v>
      </c>
      <c r="D5614" t="s">
        <v>1045</v>
      </c>
      <c r="E5614">
        <v>2015</v>
      </c>
      <c r="F5614" s="10">
        <v>42369</v>
      </c>
      <c r="G5614" t="s">
        <v>489</v>
      </c>
      <c r="H5614" t="s">
        <v>474</v>
      </c>
      <c r="I5614" t="s">
        <v>545</v>
      </c>
      <c r="J5614">
        <v>5696000000</v>
      </c>
      <c r="K5614">
        <v>6201233061.1947174</v>
      </c>
    </row>
    <row r="5615" spans="1:11" x14ac:dyDescent="0.25">
      <c r="A5615">
        <v>8082</v>
      </c>
      <c r="B5615" t="s">
        <v>108</v>
      </c>
      <c r="C5615" t="s">
        <v>493</v>
      </c>
      <c r="D5615" t="s">
        <v>593</v>
      </c>
      <c r="E5615">
        <v>2015</v>
      </c>
      <c r="F5615" s="10">
        <v>42369</v>
      </c>
      <c r="G5615" t="s">
        <v>489</v>
      </c>
      <c r="H5615" t="s">
        <v>474</v>
      </c>
      <c r="I5615" t="s">
        <v>545</v>
      </c>
      <c r="J5615">
        <v>5428000000</v>
      </c>
      <c r="K5615">
        <v>5909461561.8267078</v>
      </c>
    </row>
    <row r="5616" spans="1:11" x14ac:dyDescent="0.25">
      <c r="A5616">
        <v>718</v>
      </c>
      <c r="B5616" t="s">
        <v>109</v>
      </c>
      <c r="C5616" t="s">
        <v>492</v>
      </c>
      <c r="D5616" t="s">
        <v>569</v>
      </c>
      <c r="E5616">
        <v>2016</v>
      </c>
      <c r="F5616" s="10">
        <v>42735</v>
      </c>
      <c r="G5616" t="s">
        <v>489</v>
      </c>
      <c r="H5616" t="s">
        <v>474</v>
      </c>
      <c r="I5616" t="s">
        <v>545</v>
      </c>
      <c r="J5616">
        <v>5312400000</v>
      </c>
      <c r="K5616">
        <v>5599798456.1657972</v>
      </c>
    </row>
    <row r="5617" spans="1:11" x14ac:dyDescent="0.25">
      <c r="A5617">
        <v>718</v>
      </c>
      <c r="B5617" t="s">
        <v>109</v>
      </c>
      <c r="C5617" t="s">
        <v>492</v>
      </c>
      <c r="D5617" t="s">
        <v>105</v>
      </c>
      <c r="E5617">
        <v>2016</v>
      </c>
      <c r="F5617" s="10">
        <v>42735</v>
      </c>
      <c r="G5617" t="s">
        <v>489</v>
      </c>
      <c r="H5617" t="s">
        <v>474</v>
      </c>
      <c r="I5617" t="s">
        <v>545</v>
      </c>
      <c r="J5617">
        <v>5023400000</v>
      </c>
      <c r="K5617">
        <v>5295163685.8488188</v>
      </c>
    </row>
    <row r="5618" spans="1:11" x14ac:dyDescent="0.25">
      <c r="A5618">
        <v>718</v>
      </c>
      <c r="B5618" t="s">
        <v>109</v>
      </c>
      <c r="C5618" t="s">
        <v>492</v>
      </c>
      <c r="D5618" t="s">
        <v>656</v>
      </c>
      <c r="E5618">
        <v>2016</v>
      </c>
      <c r="F5618" s="10">
        <v>42735</v>
      </c>
      <c r="G5618" t="s">
        <v>489</v>
      </c>
      <c r="H5618" t="s">
        <v>474</v>
      </c>
      <c r="I5618" t="s">
        <v>545</v>
      </c>
      <c r="J5618">
        <v>4986200000</v>
      </c>
      <c r="K5618">
        <v>5255951182.5415821</v>
      </c>
    </row>
    <row r="5619" spans="1:11" x14ac:dyDescent="0.25">
      <c r="A5619">
        <v>718</v>
      </c>
      <c r="B5619" t="s">
        <v>109</v>
      </c>
      <c r="C5619" t="s">
        <v>493</v>
      </c>
      <c r="D5619" t="s">
        <v>589</v>
      </c>
      <c r="E5619">
        <v>2016</v>
      </c>
      <c r="F5619" s="10">
        <v>42735</v>
      </c>
      <c r="G5619" t="s">
        <v>489</v>
      </c>
      <c r="H5619" t="s">
        <v>474</v>
      </c>
      <c r="I5619" t="s">
        <v>545</v>
      </c>
      <c r="J5619">
        <v>-288700000</v>
      </c>
      <c r="K5619">
        <v>-304318540.45159733</v>
      </c>
    </row>
    <row r="5620" spans="1:11" x14ac:dyDescent="0.25">
      <c r="A5620">
        <v>718</v>
      </c>
      <c r="B5620" t="s">
        <v>109</v>
      </c>
      <c r="C5620" t="s">
        <v>493</v>
      </c>
      <c r="D5620" t="s">
        <v>656</v>
      </c>
      <c r="E5620">
        <v>2016</v>
      </c>
      <c r="F5620" s="10">
        <v>42735</v>
      </c>
      <c r="G5620" t="s">
        <v>489</v>
      </c>
      <c r="H5620" t="s">
        <v>474</v>
      </c>
      <c r="I5620" t="s">
        <v>545</v>
      </c>
      <c r="J5620">
        <v>4277100000</v>
      </c>
      <c r="K5620">
        <v>4508489190.7361517</v>
      </c>
    </row>
    <row r="5621" spans="1:11" x14ac:dyDescent="0.25">
      <c r="A5621">
        <v>718</v>
      </c>
      <c r="B5621" t="s">
        <v>109</v>
      </c>
      <c r="C5621" t="s">
        <v>493</v>
      </c>
      <c r="D5621" t="s">
        <v>458</v>
      </c>
      <c r="E5621">
        <v>2016</v>
      </c>
      <c r="F5621" s="10">
        <v>42735</v>
      </c>
      <c r="G5621" t="s">
        <v>489</v>
      </c>
      <c r="H5621" t="s">
        <v>474</v>
      </c>
      <c r="I5621" t="s">
        <v>545</v>
      </c>
      <c r="J5621">
        <v>223300000</v>
      </c>
      <c r="K5621">
        <v>235380429.79855102</v>
      </c>
    </row>
    <row r="5622" spans="1:11" x14ac:dyDescent="0.25">
      <c r="A5622">
        <v>718</v>
      </c>
      <c r="B5622" t="s">
        <v>109</v>
      </c>
      <c r="C5622" t="s">
        <v>493</v>
      </c>
      <c r="D5622" t="s">
        <v>952</v>
      </c>
      <c r="E5622">
        <v>2016</v>
      </c>
      <c r="F5622" s="10">
        <v>42735</v>
      </c>
      <c r="G5622" t="s">
        <v>489</v>
      </c>
      <c r="H5622" t="s">
        <v>474</v>
      </c>
      <c r="I5622" t="s">
        <v>545</v>
      </c>
      <c r="J5622">
        <v>6345700000</v>
      </c>
      <c r="K5622">
        <v>6688999522.4929037</v>
      </c>
    </row>
    <row r="5623" spans="1:11" x14ac:dyDescent="0.25">
      <c r="A5623">
        <v>718</v>
      </c>
      <c r="B5623" t="s">
        <v>109</v>
      </c>
      <c r="C5623" t="s">
        <v>493</v>
      </c>
      <c r="D5623" t="s">
        <v>951</v>
      </c>
      <c r="E5623">
        <v>2016</v>
      </c>
      <c r="F5623" s="10">
        <v>42735</v>
      </c>
      <c r="G5623" t="s">
        <v>489</v>
      </c>
      <c r="H5623" t="s">
        <v>474</v>
      </c>
      <c r="I5623" t="s">
        <v>545</v>
      </c>
      <c r="J5623">
        <v>4764600000</v>
      </c>
      <c r="K5623">
        <v>5022362721.9801893</v>
      </c>
    </row>
    <row r="5624" spans="1:11" x14ac:dyDescent="0.25">
      <c r="A5624">
        <v>779</v>
      </c>
      <c r="B5624" t="s">
        <v>110</v>
      </c>
      <c r="C5624" t="s">
        <v>492</v>
      </c>
      <c r="D5624" t="s">
        <v>1428</v>
      </c>
      <c r="E5624">
        <v>2016</v>
      </c>
      <c r="F5624" s="10">
        <v>42735</v>
      </c>
      <c r="G5624" t="s">
        <v>489</v>
      </c>
      <c r="H5624" t="s">
        <v>474</v>
      </c>
      <c r="I5624" t="s">
        <v>545</v>
      </c>
      <c r="J5624">
        <v>8286300000</v>
      </c>
      <c r="K5624">
        <v>8734585111.6871185</v>
      </c>
    </row>
    <row r="5625" spans="1:11" x14ac:dyDescent="0.25">
      <c r="A5625">
        <v>779</v>
      </c>
      <c r="B5625" t="s">
        <v>110</v>
      </c>
      <c r="C5625" t="s">
        <v>492</v>
      </c>
      <c r="D5625" t="s">
        <v>105</v>
      </c>
      <c r="E5625">
        <v>2016</v>
      </c>
      <c r="F5625" s="10">
        <v>42735</v>
      </c>
      <c r="G5625" t="s">
        <v>489</v>
      </c>
      <c r="H5625" t="s">
        <v>474</v>
      </c>
      <c r="I5625" t="s">
        <v>545</v>
      </c>
      <c r="J5625">
        <v>5417700000</v>
      </c>
      <c r="K5625">
        <v>5710795138.9145098</v>
      </c>
    </row>
    <row r="5626" spans="1:11" x14ac:dyDescent="0.25">
      <c r="A5626">
        <v>779</v>
      </c>
      <c r="B5626" t="s">
        <v>110</v>
      </c>
      <c r="C5626" t="s">
        <v>492</v>
      </c>
      <c r="D5626" t="s">
        <v>1429</v>
      </c>
      <c r="E5626">
        <v>2016</v>
      </c>
      <c r="F5626" s="10">
        <v>42735</v>
      </c>
      <c r="G5626" t="s">
        <v>489</v>
      </c>
      <c r="H5626" t="s">
        <v>474</v>
      </c>
      <c r="I5626" t="s">
        <v>545</v>
      </c>
      <c r="J5626">
        <v>4626200000</v>
      </c>
      <c r="K5626">
        <v>4876475344.084446</v>
      </c>
    </row>
    <row r="5627" spans="1:11" x14ac:dyDescent="0.25">
      <c r="A5627">
        <v>779</v>
      </c>
      <c r="B5627" t="s">
        <v>110</v>
      </c>
      <c r="C5627" t="s">
        <v>492</v>
      </c>
      <c r="D5627" t="s">
        <v>458</v>
      </c>
      <c r="E5627">
        <v>2016</v>
      </c>
      <c r="F5627" s="10">
        <v>42735</v>
      </c>
      <c r="G5627" t="s">
        <v>489</v>
      </c>
      <c r="H5627" t="s">
        <v>474</v>
      </c>
      <c r="I5627" t="s">
        <v>545</v>
      </c>
      <c r="J5627">
        <v>31600000</v>
      </c>
      <c r="K5627">
        <v>33309545.820126344</v>
      </c>
    </row>
    <row r="5628" spans="1:11" x14ac:dyDescent="0.25">
      <c r="A5628">
        <v>779</v>
      </c>
      <c r="B5628" t="s">
        <v>110</v>
      </c>
      <c r="C5628" t="s">
        <v>492</v>
      </c>
      <c r="D5628" t="s">
        <v>653</v>
      </c>
      <c r="E5628">
        <v>2016</v>
      </c>
      <c r="F5628" s="10">
        <v>42735</v>
      </c>
      <c r="G5628" t="s">
        <v>489</v>
      </c>
      <c r="H5628" t="s">
        <v>474</v>
      </c>
      <c r="I5628" t="s">
        <v>545</v>
      </c>
      <c r="J5628">
        <v>6028400000</v>
      </c>
      <c r="K5628">
        <v>6354533734.8749895</v>
      </c>
    </row>
    <row r="5629" spans="1:11" x14ac:dyDescent="0.25">
      <c r="A5629">
        <v>8082</v>
      </c>
      <c r="B5629" t="s">
        <v>108</v>
      </c>
      <c r="C5629" t="s">
        <v>492</v>
      </c>
      <c r="D5629" t="s">
        <v>578</v>
      </c>
      <c r="E5629">
        <v>2016</v>
      </c>
      <c r="F5629" s="10">
        <v>42735</v>
      </c>
      <c r="G5629" t="s">
        <v>489</v>
      </c>
      <c r="H5629" t="s">
        <v>474</v>
      </c>
      <c r="I5629" t="s">
        <v>545</v>
      </c>
      <c r="J5629">
        <v>3644000000</v>
      </c>
      <c r="K5629">
        <v>3841138764.8272281</v>
      </c>
    </row>
    <row r="5630" spans="1:11" x14ac:dyDescent="0.25">
      <c r="A5630">
        <v>8082</v>
      </c>
      <c r="B5630" t="s">
        <v>108</v>
      </c>
      <c r="C5630" t="s">
        <v>492</v>
      </c>
      <c r="D5630" t="s">
        <v>59</v>
      </c>
      <c r="E5630">
        <v>2016</v>
      </c>
      <c r="F5630" s="10">
        <v>42735</v>
      </c>
      <c r="G5630" t="s">
        <v>489</v>
      </c>
      <c r="H5630" t="s">
        <v>474</v>
      </c>
      <c r="I5630" t="s">
        <v>545</v>
      </c>
      <c r="J5630">
        <v>3055000000</v>
      </c>
      <c r="K5630">
        <v>3220274129.1293035</v>
      </c>
    </row>
    <row r="5631" spans="1:11" x14ac:dyDescent="0.25">
      <c r="A5631">
        <v>8082</v>
      </c>
      <c r="B5631" t="s">
        <v>108</v>
      </c>
      <c r="C5631" t="s">
        <v>492</v>
      </c>
      <c r="D5631" t="s">
        <v>105</v>
      </c>
      <c r="E5631">
        <v>2016</v>
      </c>
      <c r="F5631" s="10">
        <v>42735</v>
      </c>
      <c r="G5631" t="s">
        <v>489</v>
      </c>
      <c r="H5631" t="s">
        <v>474</v>
      </c>
      <c r="I5631" t="s">
        <v>545</v>
      </c>
      <c r="J5631">
        <v>1697000000</v>
      </c>
      <c r="K5631">
        <v>1788806938.5048864</v>
      </c>
    </row>
    <row r="5632" spans="1:11" x14ac:dyDescent="0.25">
      <c r="A5632">
        <v>8082</v>
      </c>
      <c r="B5632" t="s">
        <v>108</v>
      </c>
      <c r="C5632" t="s">
        <v>492</v>
      </c>
      <c r="D5632" t="s">
        <v>636</v>
      </c>
      <c r="E5632">
        <v>2016</v>
      </c>
      <c r="F5632" s="10">
        <v>42735</v>
      </c>
      <c r="G5632" t="s">
        <v>489</v>
      </c>
      <c r="H5632" t="s">
        <v>474</v>
      </c>
      <c r="I5632" t="s">
        <v>545</v>
      </c>
      <c r="J5632">
        <v>1071000000</v>
      </c>
      <c r="K5632">
        <v>1128940619.4099784</v>
      </c>
    </row>
    <row r="5633" spans="1:11" x14ac:dyDescent="0.25">
      <c r="A5633">
        <v>8082</v>
      </c>
      <c r="B5633" t="s">
        <v>108</v>
      </c>
      <c r="C5633" t="s">
        <v>492</v>
      </c>
      <c r="D5633" t="s">
        <v>1022</v>
      </c>
      <c r="E5633">
        <v>2016</v>
      </c>
      <c r="F5633" s="10">
        <v>42735</v>
      </c>
      <c r="G5633" t="s">
        <v>489</v>
      </c>
      <c r="H5633" t="s">
        <v>474</v>
      </c>
      <c r="I5633" t="s">
        <v>545</v>
      </c>
      <c r="J5633">
        <v>4349000000</v>
      </c>
      <c r="K5633">
        <v>4584278948.4724512</v>
      </c>
    </row>
    <row r="5634" spans="1:11" x14ac:dyDescent="0.25">
      <c r="A5634">
        <v>8082</v>
      </c>
      <c r="B5634" t="s">
        <v>108</v>
      </c>
      <c r="C5634" t="s">
        <v>492</v>
      </c>
      <c r="D5634" t="s">
        <v>316</v>
      </c>
      <c r="E5634">
        <v>2016</v>
      </c>
      <c r="F5634" s="10">
        <v>42735</v>
      </c>
      <c r="G5634" t="s">
        <v>489</v>
      </c>
      <c r="H5634" t="s">
        <v>474</v>
      </c>
      <c r="I5634" t="s">
        <v>545</v>
      </c>
      <c r="J5634">
        <v>5813000000</v>
      </c>
      <c r="K5634">
        <v>6127480691.5314693</v>
      </c>
    </row>
    <row r="5635" spans="1:11" x14ac:dyDescent="0.25">
      <c r="A5635">
        <v>8082</v>
      </c>
      <c r="B5635" t="s">
        <v>108</v>
      </c>
      <c r="C5635" t="s">
        <v>492</v>
      </c>
      <c r="D5635" t="s">
        <v>460</v>
      </c>
      <c r="E5635">
        <v>2016</v>
      </c>
      <c r="F5635" s="10">
        <v>42735</v>
      </c>
      <c r="G5635" t="s">
        <v>489</v>
      </c>
      <c r="H5635" t="s">
        <v>474</v>
      </c>
      <c r="I5635" t="s">
        <v>545</v>
      </c>
      <c r="J5635">
        <v>5064000000</v>
      </c>
      <c r="K5635">
        <v>5337960127.630374</v>
      </c>
    </row>
    <row r="5636" spans="1:11" x14ac:dyDescent="0.25">
      <c r="A5636">
        <v>8082</v>
      </c>
      <c r="B5636" t="s">
        <v>108</v>
      </c>
      <c r="C5636" t="s">
        <v>493</v>
      </c>
      <c r="D5636" t="s">
        <v>1010</v>
      </c>
      <c r="E5636">
        <v>2016</v>
      </c>
      <c r="F5636" s="10">
        <v>42735</v>
      </c>
      <c r="G5636" t="s">
        <v>489</v>
      </c>
      <c r="H5636" t="s">
        <v>474</v>
      </c>
      <c r="I5636" t="s">
        <v>545</v>
      </c>
      <c r="J5636">
        <v>10700000000</v>
      </c>
      <c r="K5636">
        <v>11278865198.587086</v>
      </c>
    </row>
    <row r="5637" spans="1:11" x14ac:dyDescent="0.25">
      <c r="A5637">
        <v>8082</v>
      </c>
      <c r="B5637" t="s">
        <v>108</v>
      </c>
      <c r="C5637" t="s">
        <v>493</v>
      </c>
      <c r="D5637" t="s">
        <v>1047</v>
      </c>
      <c r="E5637">
        <v>2016</v>
      </c>
      <c r="F5637" s="10">
        <v>42735</v>
      </c>
      <c r="G5637" t="s">
        <v>489</v>
      </c>
      <c r="H5637" t="s">
        <v>474</v>
      </c>
      <c r="I5637" t="s">
        <v>545</v>
      </c>
      <c r="J5637">
        <v>0</v>
      </c>
      <c r="K5637">
        <v>0</v>
      </c>
    </row>
    <row r="5638" spans="1:11" x14ac:dyDescent="0.25">
      <c r="A5638">
        <v>8082</v>
      </c>
      <c r="B5638" t="s">
        <v>108</v>
      </c>
      <c r="C5638" t="s">
        <v>493</v>
      </c>
      <c r="D5638" t="s">
        <v>1046</v>
      </c>
      <c r="E5638">
        <v>2016</v>
      </c>
      <c r="F5638" s="10">
        <v>42735</v>
      </c>
      <c r="G5638" t="s">
        <v>489</v>
      </c>
      <c r="H5638" t="s">
        <v>474</v>
      </c>
      <c r="I5638" t="s">
        <v>545</v>
      </c>
      <c r="J5638">
        <v>3589000000</v>
      </c>
      <c r="K5638">
        <v>3783163289.5073876</v>
      </c>
    </row>
    <row r="5639" spans="1:11" x14ac:dyDescent="0.25">
      <c r="A5639">
        <v>8082</v>
      </c>
      <c r="B5639" t="s">
        <v>108</v>
      </c>
      <c r="C5639" t="s">
        <v>493</v>
      </c>
      <c r="D5639" t="s">
        <v>1045</v>
      </c>
      <c r="E5639">
        <v>2016</v>
      </c>
      <c r="F5639" s="10">
        <v>42735</v>
      </c>
      <c r="G5639" t="s">
        <v>489</v>
      </c>
      <c r="H5639" t="s">
        <v>474</v>
      </c>
      <c r="I5639" t="s">
        <v>545</v>
      </c>
      <c r="J5639">
        <v>5485000000</v>
      </c>
      <c r="K5639">
        <v>5781736038.7149687</v>
      </c>
    </row>
    <row r="5640" spans="1:11" x14ac:dyDescent="0.25">
      <c r="A5640">
        <v>8082</v>
      </c>
      <c r="B5640" t="s">
        <v>108</v>
      </c>
      <c r="C5640" t="s">
        <v>493</v>
      </c>
      <c r="D5640" t="s">
        <v>593</v>
      </c>
      <c r="E5640">
        <v>2016</v>
      </c>
      <c r="F5640" s="10">
        <v>42735</v>
      </c>
      <c r="G5640" t="s">
        <v>489</v>
      </c>
      <c r="H5640" t="s">
        <v>474</v>
      </c>
      <c r="I5640" t="s">
        <v>545</v>
      </c>
      <c r="J5640">
        <v>4919000000</v>
      </c>
      <c r="K5640">
        <v>5185115692.69625</v>
      </c>
    </row>
    <row r="5641" spans="1:11" x14ac:dyDescent="0.25">
      <c r="A5641">
        <v>13046</v>
      </c>
      <c r="B5641" t="s">
        <v>2237</v>
      </c>
      <c r="C5641" t="s">
        <v>492</v>
      </c>
      <c r="D5641" t="s">
        <v>105</v>
      </c>
      <c r="E5641">
        <v>2017</v>
      </c>
      <c r="F5641" s="10">
        <v>42916</v>
      </c>
      <c r="G5641" t="s">
        <v>489</v>
      </c>
      <c r="H5641" t="s">
        <v>474</v>
      </c>
      <c r="I5641" t="s">
        <v>545</v>
      </c>
      <c r="J5641">
        <v>1039760000</v>
      </c>
      <c r="K5641">
        <v>1186573560.0059798</v>
      </c>
    </row>
    <row r="5642" spans="1:11" x14ac:dyDescent="0.25">
      <c r="A5642">
        <v>13046</v>
      </c>
      <c r="B5642" t="s">
        <v>2237</v>
      </c>
      <c r="C5642" t="s">
        <v>492</v>
      </c>
      <c r="D5642" t="s">
        <v>656</v>
      </c>
      <c r="E5642">
        <v>2017</v>
      </c>
      <c r="F5642" s="10">
        <v>42916</v>
      </c>
      <c r="G5642" t="s">
        <v>489</v>
      </c>
      <c r="H5642" t="s">
        <v>474</v>
      </c>
      <c r="I5642" t="s">
        <v>545</v>
      </c>
      <c r="J5642">
        <v>228240000</v>
      </c>
      <c r="K5642">
        <v>260467366.83058095</v>
      </c>
    </row>
    <row r="5643" spans="1:11" x14ac:dyDescent="0.25">
      <c r="A5643">
        <v>13046</v>
      </c>
      <c r="B5643" t="s">
        <v>2237</v>
      </c>
      <c r="C5643" t="s">
        <v>493</v>
      </c>
      <c r="D5643" t="s">
        <v>2324</v>
      </c>
      <c r="E5643">
        <v>2017</v>
      </c>
      <c r="F5643" s="10">
        <v>42916</v>
      </c>
      <c r="G5643" t="s">
        <v>489</v>
      </c>
      <c r="H5643" t="s">
        <v>474</v>
      </c>
      <c r="I5643" t="s">
        <v>545</v>
      </c>
      <c r="J5643">
        <v>190200000</v>
      </c>
      <c r="K5643">
        <v>217056139.02548411</v>
      </c>
    </row>
    <row r="5644" spans="1:11" x14ac:dyDescent="0.25">
      <c r="A5644">
        <v>13046</v>
      </c>
      <c r="B5644" t="s">
        <v>2237</v>
      </c>
      <c r="C5644" t="s">
        <v>493</v>
      </c>
      <c r="D5644" t="s">
        <v>724</v>
      </c>
      <c r="E5644">
        <v>2017</v>
      </c>
      <c r="F5644" s="10">
        <v>42916</v>
      </c>
      <c r="G5644" t="s">
        <v>489</v>
      </c>
      <c r="H5644" t="s">
        <v>474</v>
      </c>
      <c r="I5644" t="s">
        <v>545</v>
      </c>
      <c r="J5644">
        <v>152160000</v>
      </c>
      <c r="K5644">
        <v>173644911.22038731</v>
      </c>
    </row>
    <row r="5645" spans="1:11" x14ac:dyDescent="0.25">
      <c r="A5645">
        <v>13046</v>
      </c>
      <c r="B5645" t="s">
        <v>2237</v>
      </c>
      <c r="C5645" t="s">
        <v>493</v>
      </c>
      <c r="D5645" t="s">
        <v>468</v>
      </c>
      <c r="E5645">
        <v>2017</v>
      </c>
      <c r="F5645" s="10">
        <v>42916</v>
      </c>
      <c r="G5645" t="s">
        <v>489</v>
      </c>
      <c r="H5645" t="s">
        <v>474</v>
      </c>
      <c r="I5645" t="s">
        <v>545</v>
      </c>
      <c r="J5645">
        <v>50720000</v>
      </c>
      <c r="K5645">
        <v>57881637.073462434</v>
      </c>
    </row>
    <row r="5646" spans="1:11" x14ac:dyDescent="0.25">
      <c r="A5646">
        <v>13046</v>
      </c>
      <c r="B5646" t="s">
        <v>2237</v>
      </c>
      <c r="C5646" t="s">
        <v>493</v>
      </c>
      <c r="D5646" t="s">
        <v>2325</v>
      </c>
      <c r="E5646">
        <v>2017</v>
      </c>
      <c r="F5646" s="10">
        <v>42916</v>
      </c>
      <c r="G5646" t="s">
        <v>489</v>
      </c>
      <c r="H5646" t="s">
        <v>474</v>
      </c>
      <c r="I5646" t="s">
        <v>545</v>
      </c>
      <c r="J5646">
        <v>190200000</v>
      </c>
      <c r="K5646">
        <v>217056139.02548411</v>
      </c>
    </row>
    <row r="5647" spans="1:11" x14ac:dyDescent="0.25">
      <c r="A5647">
        <v>13046</v>
      </c>
      <c r="B5647" t="s">
        <v>2237</v>
      </c>
      <c r="C5647" t="s">
        <v>493</v>
      </c>
      <c r="D5647" t="s">
        <v>456</v>
      </c>
      <c r="E5647">
        <v>2017</v>
      </c>
      <c r="F5647" s="10">
        <v>42916</v>
      </c>
      <c r="G5647" t="s">
        <v>489</v>
      </c>
      <c r="H5647" t="s">
        <v>474</v>
      </c>
      <c r="I5647" t="s">
        <v>545</v>
      </c>
      <c r="J5647">
        <v>684720000</v>
      </c>
      <c r="K5647">
        <v>781402100.49174285</v>
      </c>
    </row>
    <row r="5648" spans="1:11" x14ac:dyDescent="0.25">
      <c r="A5648">
        <v>718</v>
      </c>
      <c r="B5648" t="s">
        <v>109</v>
      </c>
      <c r="C5648" t="s">
        <v>492</v>
      </c>
      <c r="D5648" t="s">
        <v>569</v>
      </c>
      <c r="E5648">
        <v>2017</v>
      </c>
      <c r="F5648" s="10">
        <v>43100</v>
      </c>
      <c r="G5648" t="s">
        <v>489</v>
      </c>
      <c r="H5648" t="s">
        <v>474</v>
      </c>
      <c r="I5648" t="s">
        <v>545</v>
      </c>
      <c r="J5648">
        <v>5373900000</v>
      </c>
      <c r="K5648">
        <v>6444916168.9573288</v>
      </c>
    </row>
    <row r="5649" spans="1:11" x14ac:dyDescent="0.25">
      <c r="A5649">
        <v>718</v>
      </c>
      <c r="B5649" t="s">
        <v>109</v>
      </c>
      <c r="C5649" t="s">
        <v>492</v>
      </c>
      <c r="D5649" t="s">
        <v>105</v>
      </c>
      <c r="E5649">
        <v>2017</v>
      </c>
      <c r="F5649" s="10">
        <v>43100</v>
      </c>
      <c r="G5649" t="s">
        <v>489</v>
      </c>
      <c r="H5649" t="s">
        <v>474</v>
      </c>
      <c r="I5649" t="s">
        <v>545</v>
      </c>
      <c r="J5649">
        <v>5091100000</v>
      </c>
      <c r="K5649">
        <v>6105754239.5241175</v>
      </c>
    </row>
    <row r="5650" spans="1:11" x14ac:dyDescent="0.25">
      <c r="A5650">
        <v>718</v>
      </c>
      <c r="B5650" t="s">
        <v>109</v>
      </c>
      <c r="C5650" t="s">
        <v>492</v>
      </c>
      <c r="D5650" t="s">
        <v>656</v>
      </c>
      <c r="E5650">
        <v>2017</v>
      </c>
      <c r="F5650" s="10">
        <v>43100</v>
      </c>
      <c r="G5650" t="s">
        <v>489</v>
      </c>
      <c r="H5650" t="s">
        <v>474</v>
      </c>
      <c r="I5650" t="s">
        <v>545</v>
      </c>
      <c r="J5650">
        <v>5406300000</v>
      </c>
      <c r="K5650">
        <v>6483773476.2898464</v>
      </c>
    </row>
    <row r="5651" spans="1:11" x14ac:dyDescent="0.25">
      <c r="A5651">
        <v>718</v>
      </c>
      <c r="B5651" t="s">
        <v>109</v>
      </c>
      <c r="C5651" t="s">
        <v>493</v>
      </c>
      <c r="D5651" t="s">
        <v>589</v>
      </c>
      <c r="E5651">
        <v>2017</v>
      </c>
      <c r="F5651" s="10">
        <v>43100</v>
      </c>
      <c r="G5651" t="s">
        <v>489</v>
      </c>
      <c r="H5651" t="s">
        <v>474</v>
      </c>
      <c r="I5651" t="s">
        <v>545</v>
      </c>
      <c r="J5651">
        <v>-156600000</v>
      </c>
      <c r="K5651">
        <v>-187810318.77383608</v>
      </c>
    </row>
    <row r="5652" spans="1:11" x14ac:dyDescent="0.25">
      <c r="A5652">
        <v>718</v>
      </c>
      <c r="B5652" t="s">
        <v>109</v>
      </c>
      <c r="C5652" t="s">
        <v>493</v>
      </c>
      <c r="D5652" t="s">
        <v>656</v>
      </c>
      <c r="E5652">
        <v>2017</v>
      </c>
      <c r="F5652" s="10">
        <v>43100</v>
      </c>
      <c r="G5652" t="s">
        <v>489</v>
      </c>
      <c r="H5652" t="s">
        <v>474</v>
      </c>
      <c r="I5652" t="s">
        <v>545</v>
      </c>
      <c r="J5652">
        <v>3953500000</v>
      </c>
      <c r="K5652">
        <v>4741431004.2934923</v>
      </c>
    </row>
    <row r="5653" spans="1:11" x14ac:dyDescent="0.25">
      <c r="A5653">
        <v>718</v>
      </c>
      <c r="B5653" t="s">
        <v>109</v>
      </c>
      <c r="C5653" t="s">
        <v>493</v>
      </c>
      <c r="D5653" t="s">
        <v>458</v>
      </c>
      <c r="E5653">
        <v>2017</v>
      </c>
      <c r="F5653" s="10">
        <v>43100</v>
      </c>
      <c r="G5653" t="s">
        <v>489</v>
      </c>
      <c r="H5653" t="s">
        <v>474</v>
      </c>
      <c r="I5653" t="s">
        <v>545</v>
      </c>
      <c r="J5653">
        <v>107500000</v>
      </c>
      <c r="K5653">
        <v>128924707.9705452</v>
      </c>
    </row>
    <row r="5654" spans="1:11" x14ac:dyDescent="0.25">
      <c r="A5654">
        <v>718</v>
      </c>
      <c r="B5654" t="s">
        <v>109</v>
      </c>
      <c r="C5654" t="s">
        <v>493</v>
      </c>
      <c r="D5654" t="s">
        <v>952</v>
      </c>
      <c r="E5654">
        <v>2017</v>
      </c>
      <c r="F5654" s="10">
        <v>43100</v>
      </c>
      <c r="G5654" t="s">
        <v>489</v>
      </c>
      <c r="H5654" t="s">
        <v>474</v>
      </c>
      <c r="I5654" t="s">
        <v>545</v>
      </c>
      <c r="J5654">
        <v>6202700000</v>
      </c>
      <c r="K5654">
        <v>7438895684.9200068</v>
      </c>
    </row>
    <row r="5655" spans="1:11" x14ac:dyDescent="0.25">
      <c r="A5655">
        <v>718</v>
      </c>
      <c r="B5655" t="s">
        <v>109</v>
      </c>
      <c r="C5655" t="s">
        <v>493</v>
      </c>
      <c r="D5655" t="s">
        <v>1446</v>
      </c>
      <c r="E5655">
        <v>2017</v>
      </c>
      <c r="F5655" s="10">
        <v>43100</v>
      </c>
      <c r="G5655" t="s">
        <v>489</v>
      </c>
      <c r="H5655" t="s">
        <v>474</v>
      </c>
      <c r="I5655" t="s">
        <v>545</v>
      </c>
      <c r="J5655">
        <v>1014000000</v>
      </c>
      <c r="K5655">
        <v>1216089803.554724</v>
      </c>
    </row>
    <row r="5656" spans="1:11" x14ac:dyDescent="0.25">
      <c r="A5656">
        <v>718</v>
      </c>
      <c r="B5656" t="s">
        <v>109</v>
      </c>
      <c r="C5656" t="s">
        <v>493</v>
      </c>
      <c r="D5656" t="s">
        <v>951</v>
      </c>
      <c r="E5656">
        <v>2017</v>
      </c>
      <c r="F5656" s="10">
        <v>43100</v>
      </c>
      <c r="G5656" t="s">
        <v>489</v>
      </c>
      <c r="H5656" t="s">
        <v>474</v>
      </c>
      <c r="I5656" t="s">
        <v>545</v>
      </c>
      <c r="J5656">
        <v>4750200000</v>
      </c>
      <c r="K5656">
        <v>5696913002.8063612</v>
      </c>
    </row>
    <row r="5657" spans="1:11" x14ac:dyDescent="0.25">
      <c r="A5657">
        <v>779</v>
      </c>
      <c r="B5657" t="s">
        <v>110</v>
      </c>
      <c r="C5657" t="s">
        <v>492</v>
      </c>
      <c r="D5657" t="s">
        <v>1428</v>
      </c>
      <c r="E5657">
        <v>2017</v>
      </c>
      <c r="F5657" s="10">
        <v>43100</v>
      </c>
      <c r="G5657" t="s">
        <v>489</v>
      </c>
      <c r="H5657" t="s">
        <v>474</v>
      </c>
      <c r="I5657" t="s">
        <v>545</v>
      </c>
      <c r="J5657">
        <v>8504400000</v>
      </c>
      <c r="K5657">
        <v>10199323595.020508</v>
      </c>
    </row>
    <row r="5658" spans="1:11" x14ac:dyDescent="0.25">
      <c r="A5658">
        <v>779</v>
      </c>
      <c r="B5658" t="s">
        <v>110</v>
      </c>
      <c r="C5658" t="s">
        <v>492</v>
      </c>
      <c r="D5658" t="s">
        <v>105</v>
      </c>
      <c r="E5658">
        <v>2017</v>
      </c>
      <c r="F5658" s="10">
        <v>43100</v>
      </c>
      <c r="G5658" t="s">
        <v>489</v>
      </c>
      <c r="H5658" t="s">
        <v>474</v>
      </c>
      <c r="I5658" t="s">
        <v>545</v>
      </c>
      <c r="J5658">
        <v>5414500000</v>
      </c>
      <c r="K5658">
        <v>6493607733.0838785</v>
      </c>
    </row>
    <row r="5659" spans="1:11" x14ac:dyDescent="0.25">
      <c r="A5659">
        <v>779</v>
      </c>
      <c r="B5659" t="s">
        <v>110</v>
      </c>
      <c r="C5659" t="s">
        <v>492</v>
      </c>
      <c r="D5659" t="s">
        <v>1429</v>
      </c>
      <c r="E5659">
        <v>2017</v>
      </c>
      <c r="F5659" s="10">
        <v>43100</v>
      </c>
      <c r="G5659" t="s">
        <v>489</v>
      </c>
      <c r="H5659" t="s">
        <v>474</v>
      </c>
      <c r="I5659" t="s">
        <v>545</v>
      </c>
      <c r="J5659">
        <v>4558300000</v>
      </c>
      <c r="K5659">
        <v>5466767407.8338251</v>
      </c>
    </row>
    <row r="5660" spans="1:11" x14ac:dyDescent="0.25">
      <c r="A5660">
        <v>779</v>
      </c>
      <c r="B5660" t="s">
        <v>110</v>
      </c>
      <c r="C5660" t="s">
        <v>492</v>
      </c>
      <c r="D5660" t="s">
        <v>458</v>
      </c>
      <c r="E5660">
        <v>2017</v>
      </c>
      <c r="F5660" s="10">
        <v>43100</v>
      </c>
      <c r="G5660" t="s">
        <v>489</v>
      </c>
      <c r="H5660" t="s">
        <v>474</v>
      </c>
      <c r="I5660" t="s">
        <v>545</v>
      </c>
      <c r="J5660">
        <v>28800000</v>
      </c>
      <c r="K5660">
        <v>34539828.740015827</v>
      </c>
    </row>
    <row r="5661" spans="1:11" x14ac:dyDescent="0.25">
      <c r="A5661">
        <v>779</v>
      </c>
      <c r="B5661" t="s">
        <v>110</v>
      </c>
      <c r="C5661" t="s">
        <v>492</v>
      </c>
      <c r="D5661" t="s">
        <v>653</v>
      </c>
      <c r="E5661">
        <v>2017</v>
      </c>
      <c r="F5661" s="10">
        <v>43100</v>
      </c>
      <c r="G5661" t="s">
        <v>489</v>
      </c>
      <c r="H5661" t="s">
        <v>474</v>
      </c>
      <c r="I5661" t="s">
        <v>545</v>
      </c>
      <c r="J5661">
        <v>6618600000</v>
      </c>
      <c r="K5661">
        <v>7937684392.314888</v>
      </c>
    </row>
    <row r="5662" spans="1:11" x14ac:dyDescent="0.25">
      <c r="A5662">
        <v>779</v>
      </c>
      <c r="B5662" t="s">
        <v>110</v>
      </c>
      <c r="C5662" t="s">
        <v>493</v>
      </c>
      <c r="D5662" t="s">
        <v>724</v>
      </c>
      <c r="E5662">
        <v>2017</v>
      </c>
      <c r="F5662" s="10">
        <v>43100</v>
      </c>
      <c r="G5662" t="s">
        <v>489</v>
      </c>
      <c r="H5662" t="s">
        <v>474</v>
      </c>
      <c r="I5662" t="s">
        <v>545</v>
      </c>
      <c r="J5662">
        <v>4970900000</v>
      </c>
      <c r="K5662">
        <v>5961598426.5189133</v>
      </c>
    </row>
    <row r="5663" spans="1:11" x14ac:dyDescent="0.25">
      <c r="A5663">
        <v>779</v>
      </c>
      <c r="B5663" t="s">
        <v>110</v>
      </c>
      <c r="C5663" t="s">
        <v>493</v>
      </c>
      <c r="D5663" t="s">
        <v>1308</v>
      </c>
      <c r="E5663">
        <v>2017</v>
      </c>
      <c r="F5663" s="10">
        <v>43100</v>
      </c>
      <c r="G5663" t="s">
        <v>489</v>
      </c>
      <c r="H5663" t="s">
        <v>474</v>
      </c>
      <c r="I5663" t="s">
        <v>545</v>
      </c>
      <c r="J5663">
        <v>9039900000</v>
      </c>
      <c r="K5663">
        <v>10841548535.655178</v>
      </c>
    </row>
    <row r="5664" spans="1:11" x14ac:dyDescent="0.25">
      <c r="A5664">
        <v>779</v>
      </c>
      <c r="B5664" t="s">
        <v>110</v>
      </c>
      <c r="C5664" t="s">
        <v>493</v>
      </c>
      <c r="D5664" t="s">
        <v>456</v>
      </c>
      <c r="E5664">
        <v>2017</v>
      </c>
      <c r="F5664" s="10">
        <v>43100</v>
      </c>
      <c r="G5664" t="s">
        <v>489</v>
      </c>
      <c r="H5664" t="s">
        <v>474</v>
      </c>
      <c r="I5664" t="s">
        <v>545</v>
      </c>
      <c r="J5664">
        <v>11113800000</v>
      </c>
      <c r="K5664">
        <v>13328775994.819025</v>
      </c>
    </row>
    <row r="5665" spans="1:11" x14ac:dyDescent="0.25">
      <c r="A5665">
        <v>8082</v>
      </c>
      <c r="B5665" t="s">
        <v>108</v>
      </c>
      <c r="C5665" t="s">
        <v>492</v>
      </c>
      <c r="D5665" t="s">
        <v>578</v>
      </c>
      <c r="E5665">
        <v>2017</v>
      </c>
      <c r="F5665" s="10">
        <v>43100</v>
      </c>
      <c r="G5665" t="s">
        <v>489</v>
      </c>
      <c r="H5665" t="s">
        <v>474</v>
      </c>
      <c r="I5665" t="s">
        <v>545</v>
      </c>
      <c r="J5665">
        <v>6866000000</v>
      </c>
      <c r="K5665">
        <v>8234391115.5884962</v>
      </c>
    </row>
    <row r="5666" spans="1:11" x14ac:dyDescent="0.25">
      <c r="A5666">
        <v>8082</v>
      </c>
      <c r="B5666" t="s">
        <v>108</v>
      </c>
      <c r="C5666" t="s">
        <v>492</v>
      </c>
      <c r="D5666" t="s">
        <v>636</v>
      </c>
      <c r="E5666">
        <v>2017</v>
      </c>
      <c r="F5666" s="10">
        <v>43100</v>
      </c>
      <c r="G5666" t="s">
        <v>489</v>
      </c>
      <c r="H5666" t="s">
        <v>474</v>
      </c>
      <c r="I5666" t="s">
        <v>545</v>
      </c>
      <c r="J5666">
        <v>6794000000</v>
      </c>
      <c r="K5666">
        <v>8148041543.7384567</v>
      </c>
    </row>
    <row r="5667" spans="1:11" x14ac:dyDescent="0.25">
      <c r="A5667">
        <v>8082</v>
      </c>
      <c r="B5667" t="s">
        <v>108</v>
      </c>
      <c r="C5667" t="s">
        <v>492</v>
      </c>
      <c r="D5667" t="s">
        <v>1022</v>
      </c>
      <c r="E5667">
        <v>2017</v>
      </c>
      <c r="F5667" s="10">
        <v>43100</v>
      </c>
      <c r="G5667" t="s">
        <v>489</v>
      </c>
      <c r="H5667" t="s">
        <v>474</v>
      </c>
      <c r="I5667" t="s">
        <v>545</v>
      </c>
      <c r="J5667">
        <v>4352000000</v>
      </c>
      <c r="K5667">
        <v>5219351898.4912815</v>
      </c>
    </row>
    <row r="5668" spans="1:11" x14ac:dyDescent="0.25">
      <c r="A5668">
        <v>8082</v>
      </c>
      <c r="B5668" t="s">
        <v>108</v>
      </c>
      <c r="C5668" t="s">
        <v>492</v>
      </c>
      <c r="D5668" t="s">
        <v>460</v>
      </c>
      <c r="E5668">
        <v>2017</v>
      </c>
      <c r="F5668" s="10">
        <v>43100</v>
      </c>
      <c r="G5668" t="s">
        <v>489</v>
      </c>
      <c r="H5668" t="s">
        <v>474</v>
      </c>
      <c r="I5668" t="s">
        <v>545</v>
      </c>
      <c r="J5668">
        <v>6731000000</v>
      </c>
      <c r="K5668">
        <v>8072485668.3696718</v>
      </c>
    </row>
    <row r="5669" spans="1:11" x14ac:dyDescent="0.25">
      <c r="A5669">
        <v>8082</v>
      </c>
      <c r="B5669" t="s">
        <v>108</v>
      </c>
      <c r="C5669" t="s">
        <v>493</v>
      </c>
      <c r="D5669" t="s">
        <v>1010</v>
      </c>
      <c r="E5669">
        <v>2017</v>
      </c>
      <c r="F5669" s="10">
        <v>43100</v>
      </c>
      <c r="G5669" t="s">
        <v>489</v>
      </c>
      <c r="H5669" t="s">
        <v>474</v>
      </c>
      <c r="I5669" t="s">
        <v>545</v>
      </c>
      <c r="J5669">
        <v>10812000000</v>
      </c>
      <c r="K5669">
        <v>12966827372.814276</v>
      </c>
    </row>
    <row r="5670" spans="1:11" x14ac:dyDescent="0.25">
      <c r="A5670">
        <v>8082</v>
      </c>
      <c r="B5670" t="s">
        <v>108</v>
      </c>
      <c r="C5670" t="s">
        <v>493</v>
      </c>
      <c r="D5670" t="s">
        <v>1046</v>
      </c>
      <c r="E5670">
        <v>2017</v>
      </c>
      <c r="F5670" s="10">
        <v>43100</v>
      </c>
      <c r="G5670" t="s">
        <v>489</v>
      </c>
      <c r="H5670" t="s">
        <v>474</v>
      </c>
      <c r="I5670" t="s">
        <v>545</v>
      </c>
      <c r="J5670">
        <v>3615000000</v>
      </c>
      <c r="K5670">
        <v>4335468086.6374035</v>
      </c>
    </row>
    <row r="5671" spans="1:11" x14ac:dyDescent="0.25">
      <c r="A5671">
        <v>8082</v>
      </c>
      <c r="B5671" t="s">
        <v>108</v>
      </c>
      <c r="C5671" t="s">
        <v>493</v>
      </c>
      <c r="D5671" t="s">
        <v>1045</v>
      </c>
      <c r="E5671">
        <v>2017</v>
      </c>
      <c r="F5671" s="10">
        <v>43100</v>
      </c>
      <c r="G5671" t="s">
        <v>489</v>
      </c>
      <c r="H5671" t="s">
        <v>474</v>
      </c>
      <c r="I5671" t="s">
        <v>545</v>
      </c>
      <c r="J5671">
        <v>5816000000</v>
      </c>
      <c r="K5671">
        <v>6975126526.1087523</v>
      </c>
    </row>
    <row r="5672" spans="1:11" x14ac:dyDescent="0.25">
      <c r="A5672">
        <v>8082</v>
      </c>
      <c r="B5672" t="s">
        <v>108</v>
      </c>
      <c r="C5672" t="s">
        <v>493</v>
      </c>
      <c r="D5672" t="s">
        <v>593</v>
      </c>
      <c r="E5672">
        <v>2017</v>
      </c>
      <c r="F5672" s="10">
        <v>43100</v>
      </c>
      <c r="G5672" t="s">
        <v>489</v>
      </c>
      <c r="H5672" t="s">
        <v>474</v>
      </c>
      <c r="I5672" t="s">
        <v>545</v>
      </c>
      <c r="J5672">
        <v>4500000000</v>
      </c>
      <c r="K5672">
        <v>5396848240.6274738</v>
      </c>
    </row>
    <row r="5673" spans="1:11" x14ac:dyDescent="0.25">
      <c r="A5673">
        <v>8139</v>
      </c>
      <c r="B5673" t="s">
        <v>106</v>
      </c>
      <c r="C5673" t="s">
        <v>492</v>
      </c>
      <c r="D5673" t="s">
        <v>1693</v>
      </c>
      <c r="E5673">
        <v>2017</v>
      </c>
      <c r="F5673" s="10">
        <v>43100</v>
      </c>
      <c r="G5673" t="s">
        <v>489</v>
      </c>
      <c r="H5673" t="s">
        <v>474</v>
      </c>
      <c r="I5673" t="s">
        <v>545</v>
      </c>
      <c r="J5673">
        <v>9166000000</v>
      </c>
      <c r="K5673">
        <v>10992780216.353649</v>
      </c>
    </row>
    <row r="5674" spans="1:11" x14ac:dyDescent="0.25">
      <c r="A5674">
        <v>8139</v>
      </c>
      <c r="B5674" t="s">
        <v>106</v>
      </c>
      <c r="C5674" t="s">
        <v>492</v>
      </c>
      <c r="D5674" t="s">
        <v>105</v>
      </c>
      <c r="E5674">
        <v>2017</v>
      </c>
      <c r="F5674" s="10">
        <v>43100</v>
      </c>
      <c r="G5674" t="s">
        <v>489</v>
      </c>
      <c r="H5674" t="s">
        <v>474</v>
      </c>
      <c r="I5674" t="s">
        <v>545</v>
      </c>
      <c r="J5674">
        <v>10600000000</v>
      </c>
      <c r="K5674">
        <v>12712575855.700272</v>
      </c>
    </row>
    <row r="5675" spans="1:11" x14ac:dyDescent="0.25">
      <c r="A5675">
        <v>8139</v>
      </c>
      <c r="B5675" t="s">
        <v>106</v>
      </c>
      <c r="C5675" t="s">
        <v>492</v>
      </c>
      <c r="D5675" t="s">
        <v>1694</v>
      </c>
      <c r="E5675">
        <v>2017</v>
      </c>
      <c r="F5675" s="10">
        <v>43100</v>
      </c>
      <c r="G5675" t="s">
        <v>489</v>
      </c>
      <c r="H5675" t="s">
        <v>474</v>
      </c>
      <c r="I5675" t="s">
        <v>545</v>
      </c>
      <c r="J5675">
        <v>-1985000000</v>
      </c>
      <c r="K5675">
        <v>-2380609723.9212298</v>
      </c>
    </row>
    <row r="5676" spans="1:11" x14ac:dyDescent="0.25">
      <c r="A5676">
        <v>8139</v>
      </c>
      <c r="B5676" t="s">
        <v>106</v>
      </c>
      <c r="C5676" t="s">
        <v>492</v>
      </c>
      <c r="D5676" t="s">
        <v>834</v>
      </c>
      <c r="E5676">
        <v>2017</v>
      </c>
      <c r="F5676" s="10">
        <v>43100</v>
      </c>
      <c r="G5676" t="s">
        <v>489</v>
      </c>
      <c r="H5676" t="s">
        <v>474</v>
      </c>
      <c r="I5676" t="s">
        <v>545</v>
      </c>
      <c r="J5676">
        <v>5418000000</v>
      </c>
      <c r="K5676">
        <v>6497805281.7154779</v>
      </c>
    </row>
    <row r="5677" spans="1:11" x14ac:dyDescent="0.25">
      <c r="A5677">
        <v>8139</v>
      </c>
      <c r="B5677" t="s">
        <v>106</v>
      </c>
      <c r="C5677" t="s">
        <v>492</v>
      </c>
      <c r="D5677" t="s">
        <v>1692</v>
      </c>
      <c r="E5677">
        <v>2017</v>
      </c>
      <c r="F5677" s="10">
        <v>43100</v>
      </c>
      <c r="G5677" t="s">
        <v>489</v>
      </c>
      <c r="H5677" t="s">
        <v>474</v>
      </c>
      <c r="I5677" t="s">
        <v>545</v>
      </c>
      <c r="J5677">
        <v>17611000000</v>
      </c>
      <c r="K5677">
        <v>21120865414.597874</v>
      </c>
    </row>
    <row r="5678" spans="1:11" x14ac:dyDescent="0.25">
      <c r="A5678">
        <v>8139</v>
      </c>
      <c r="B5678" t="s">
        <v>106</v>
      </c>
      <c r="C5678" t="s">
        <v>493</v>
      </c>
      <c r="D5678" t="s">
        <v>1690</v>
      </c>
      <c r="E5678">
        <v>2017</v>
      </c>
      <c r="F5678" s="10">
        <v>43100</v>
      </c>
      <c r="G5678" t="s">
        <v>489</v>
      </c>
      <c r="H5678" t="s">
        <v>474</v>
      </c>
      <c r="I5678" t="s">
        <v>545</v>
      </c>
      <c r="J5678">
        <v>18800000000</v>
      </c>
      <c r="K5678">
        <v>22546832649.732555</v>
      </c>
    </row>
    <row r="5679" spans="1:11" x14ac:dyDescent="0.25">
      <c r="A5679">
        <v>8139</v>
      </c>
      <c r="B5679" t="s">
        <v>106</v>
      </c>
      <c r="C5679" t="s">
        <v>493</v>
      </c>
      <c r="D5679" t="s">
        <v>1689</v>
      </c>
      <c r="E5679">
        <v>2017</v>
      </c>
      <c r="F5679" s="10">
        <v>43100</v>
      </c>
      <c r="G5679" t="s">
        <v>489</v>
      </c>
      <c r="H5679" t="s">
        <v>474</v>
      </c>
      <c r="I5679" t="s">
        <v>545</v>
      </c>
      <c r="J5679">
        <v>12624000000</v>
      </c>
      <c r="K5679">
        <v>15139958264.373606</v>
      </c>
    </row>
    <row r="5680" spans="1:11" x14ac:dyDescent="0.25">
      <c r="A5680">
        <v>8139</v>
      </c>
      <c r="B5680" t="s">
        <v>106</v>
      </c>
      <c r="C5680" t="s">
        <v>493</v>
      </c>
      <c r="D5680" t="s">
        <v>1688</v>
      </c>
      <c r="E5680">
        <v>2017</v>
      </c>
      <c r="F5680" s="10">
        <v>43100</v>
      </c>
      <c r="G5680" t="s">
        <v>489</v>
      </c>
      <c r="H5680" t="s">
        <v>474</v>
      </c>
      <c r="I5680" t="s">
        <v>545</v>
      </c>
      <c r="J5680">
        <v>10383000000</v>
      </c>
      <c r="K5680">
        <v>12452327840.541124</v>
      </c>
    </row>
    <row r="5681" spans="1:11" x14ac:dyDescent="0.25">
      <c r="A5681">
        <v>8139</v>
      </c>
      <c r="B5681" t="s">
        <v>106</v>
      </c>
      <c r="C5681" t="s">
        <v>493</v>
      </c>
      <c r="D5681" t="s">
        <v>1691</v>
      </c>
      <c r="E5681">
        <v>2017</v>
      </c>
      <c r="F5681" s="10">
        <v>43100</v>
      </c>
      <c r="G5681" t="s">
        <v>489</v>
      </c>
      <c r="H5681" t="s">
        <v>474</v>
      </c>
      <c r="I5681" t="s">
        <v>545</v>
      </c>
      <c r="J5681">
        <v>997000000</v>
      </c>
      <c r="K5681">
        <v>1195701710.2012424</v>
      </c>
    </row>
    <row r="5682" spans="1:11" x14ac:dyDescent="0.25">
      <c r="A5682">
        <v>1683</v>
      </c>
      <c r="B5682" t="s">
        <v>306</v>
      </c>
      <c r="C5682" t="s">
        <v>492</v>
      </c>
      <c r="D5682" t="s">
        <v>458</v>
      </c>
      <c r="E5682">
        <v>2014</v>
      </c>
      <c r="F5682" s="10">
        <v>41729</v>
      </c>
      <c r="G5682" t="s">
        <v>489</v>
      </c>
      <c r="H5682" t="s">
        <v>474</v>
      </c>
      <c r="I5682" t="s">
        <v>546</v>
      </c>
      <c r="J5682">
        <v>25700000</v>
      </c>
      <c r="K5682">
        <v>42785769.819217637</v>
      </c>
    </row>
    <row r="5683" spans="1:11" x14ac:dyDescent="0.25">
      <c r="A5683">
        <v>1683</v>
      </c>
      <c r="B5683" t="s">
        <v>306</v>
      </c>
      <c r="C5683" t="s">
        <v>492</v>
      </c>
      <c r="D5683" t="s">
        <v>290</v>
      </c>
      <c r="E5683">
        <v>2014</v>
      </c>
      <c r="F5683" s="10">
        <v>41729</v>
      </c>
      <c r="G5683" t="s">
        <v>489</v>
      </c>
      <c r="H5683" t="s">
        <v>474</v>
      </c>
      <c r="I5683" t="s">
        <v>546</v>
      </c>
      <c r="J5683">
        <v>1610900000</v>
      </c>
      <c r="K5683">
        <v>2681852007.8512721</v>
      </c>
    </row>
    <row r="5684" spans="1:11" x14ac:dyDescent="0.25">
      <c r="A5684">
        <v>1683</v>
      </c>
      <c r="B5684" t="s">
        <v>306</v>
      </c>
      <c r="C5684" t="s">
        <v>492</v>
      </c>
      <c r="D5684" t="s">
        <v>316</v>
      </c>
      <c r="E5684">
        <v>2014</v>
      </c>
      <c r="F5684" s="10">
        <v>41729</v>
      </c>
      <c r="G5684" t="s">
        <v>489</v>
      </c>
      <c r="H5684" t="s">
        <v>474</v>
      </c>
      <c r="I5684" t="s">
        <v>546</v>
      </c>
      <c r="J5684">
        <v>120100000</v>
      </c>
      <c r="K5684">
        <v>199944395.14739451</v>
      </c>
    </row>
    <row r="5685" spans="1:11" x14ac:dyDescent="0.25">
      <c r="A5685">
        <v>1683</v>
      </c>
      <c r="B5685" t="s">
        <v>306</v>
      </c>
      <c r="C5685" t="s">
        <v>493</v>
      </c>
      <c r="D5685" t="s">
        <v>589</v>
      </c>
      <c r="E5685">
        <v>2014</v>
      </c>
      <c r="F5685" s="10">
        <v>41729</v>
      </c>
      <c r="G5685" t="s">
        <v>489</v>
      </c>
      <c r="H5685" t="s">
        <v>474</v>
      </c>
      <c r="I5685" t="s">
        <v>546</v>
      </c>
      <c r="J5685">
        <v>-2500000</v>
      </c>
      <c r="K5685">
        <v>-4162039.8656826499</v>
      </c>
    </row>
    <row r="5686" spans="1:11" x14ac:dyDescent="0.25">
      <c r="A5686">
        <v>1683</v>
      </c>
      <c r="B5686" t="s">
        <v>306</v>
      </c>
      <c r="C5686" t="s">
        <v>493</v>
      </c>
      <c r="D5686" t="s">
        <v>1245</v>
      </c>
      <c r="E5686">
        <v>2014</v>
      </c>
      <c r="F5686" s="10">
        <v>41729</v>
      </c>
      <c r="G5686" t="s">
        <v>489</v>
      </c>
      <c r="H5686" t="s">
        <v>474</v>
      </c>
      <c r="I5686" t="s">
        <v>546</v>
      </c>
      <c r="J5686">
        <v>1544800000</v>
      </c>
      <c r="K5686">
        <v>2571807673.8026228</v>
      </c>
    </row>
    <row r="5687" spans="1:11" x14ac:dyDescent="0.25">
      <c r="A5687">
        <v>1683</v>
      </c>
      <c r="B5687" t="s">
        <v>306</v>
      </c>
      <c r="C5687" t="s">
        <v>493</v>
      </c>
      <c r="D5687" t="s">
        <v>1244</v>
      </c>
      <c r="E5687">
        <v>2014</v>
      </c>
      <c r="F5687" s="10">
        <v>41729</v>
      </c>
      <c r="G5687" t="s">
        <v>489</v>
      </c>
      <c r="H5687" t="s">
        <v>474</v>
      </c>
      <c r="I5687" t="s">
        <v>546</v>
      </c>
      <c r="J5687">
        <v>210200000</v>
      </c>
      <c r="K5687">
        <v>349944311.9065972</v>
      </c>
    </row>
    <row r="5688" spans="1:11" x14ac:dyDescent="0.25">
      <c r="A5688">
        <v>8081</v>
      </c>
      <c r="B5688" t="s">
        <v>303</v>
      </c>
      <c r="C5688" t="s">
        <v>492</v>
      </c>
      <c r="D5688" t="s">
        <v>59</v>
      </c>
      <c r="E5688">
        <v>2014</v>
      </c>
      <c r="F5688" s="10">
        <v>41729</v>
      </c>
      <c r="G5688" t="s">
        <v>489</v>
      </c>
      <c r="H5688" t="s">
        <v>474</v>
      </c>
      <c r="I5688" t="s">
        <v>546</v>
      </c>
      <c r="J5688">
        <v>35800000</v>
      </c>
      <c r="K5688">
        <v>59600410.876575544</v>
      </c>
    </row>
    <row r="5689" spans="1:11" x14ac:dyDescent="0.25">
      <c r="A5689">
        <v>8081</v>
      </c>
      <c r="B5689" t="s">
        <v>303</v>
      </c>
      <c r="C5689" t="s">
        <v>492</v>
      </c>
      <c r="D5689" t="s">
        <v>660</v>
      </c>
      <c r="E5689">
        <v>2014</v>
      </c>
      <c r="F5689" s="10">
        <v>41729</v>
      </c>
      <c r="G5689" t="s">
        <v>489</v>
      </c>
      <c r="H5689" t="s">
        <v>474</v>
      </c>
      <c r="I5689" t="s">
        <v>546</v>
      </c>
      <c r="J5689">
        <v>13100000</v>
      </c>
      <c r="K5689">
        <v>21809088.896177083</v>
      </c>
    </row>
    <row r="5690" spans="1:11" x14ac:dyDescent="0.25">
      <c r="A5690">
        <v>8081</v>
      </c>
      <c r="B5690" t="s">
        <v>303</v>
      </c>
      <c r="C5690" t="s">
        <v>492</v>
      </c>
      <c r="D5690" t="s">
        <v>653</v>
      </c>
      <c r="E5690">
        <v>2014</v>
      </c>
      <c r="F5690" s="10">
        <v>41729</v>
      </c>
      <c r="G5690" t="s">
        <v>489</v>
      </c>
      <c r="H5690" t="s">
        <v>474</v>
      </c>
      <c r="I5690" t="s">
        <v>546</v>
      </c>
      <c r="J5690">
        <v>7100000</v>
      </c>
      <c r="K5690">
        <v>11820193.218538726</v>
      </c>
    </row>
    <row r="5691" spans="1:11" x14ac:dyDescent="0.25">
      <c r="A5691">
        <v>8081</v>
      </c>
      <c r="B5691" t="s">
        <v>303</v>
      </c>
      <c r="C5691" t="s">
        <v>492</v>
      </c>
      <c r="D5691" t="s">
        <v>290</v>
      </c>
      <c r="E5691">
        <v>2014</v>
      </c>
      <c r="F5691" s="10">
        <v>41729</v>
      </c>
      <c r="G5691" t="s">
        <v>489</v>
      </c>
      <c r="H5691" t="s">
        <v>474</v>
      </c>
      <c r="I5691" t="s">
        <v>546</v>
      </c>
      <c r="J5691">
        <v>1265200000</v>
      </c>
      <c r="K5691">
        <v>2106325135.2246754</v>
      </c>
    </row>
    <row r="5692" spans="1:11" x14ac:dyDescent="0.25">
      <c r="A5692">
        <v>8081</v>
      </c>
      <c r="B5692" t="s">
        <v>303</v>
      </c>
      <c r="C5692" t="s">
        <v>493</v>
      </c>
      <c r="D5692" t="s">
        <v>659</v>
      </c>
      <c r="E5692">
        <v>2014</v>
      </c>
      <c r="F5692" s="10">
        <v>41729</v>
      </c>
      <c r="G5692" t="s">
        <v>489</v>
      </c>
      <c r="H5692" t="s">
        <v>474</v>
      </c>
      <c r="I5692" t="s">
        <v>546</v>
      </c>
      <c r="J5692">
        <v>-12000000</v>
      </c>
      <c r="K5692">
        <v>-19977791.355276719</v>
      </c>
    </row>
    <row r="5693" spans="1:11" x14ac:dyDescent="0.25">
      <c r="A5693">
        <v>8081</v>
      </c>
      <c r="B5693" t="s">
        <v>303</v>
      </c>
      <c r="C5693" t="s">
        <v>493</v>
      </c>
      <c r="D5693" t="s">
        <v>458</v>
      </c>
      <c r="E5693">
        <v>2014</v>
      </c>
      <c r="F5693" s="10">
        <v>41729</v>
      </c>
      <c r="G5693" t="s">
        <v>489</v>
      </c>
      <c r="H5693" t="s">
        <v>474</v>
      </c>
      <c r="I5693" t="s">
        <v>546</v>
      </c>
      <c r="J5693">
        <v>11200000</v>
      </c>
      <c r="K5693">
        <v>18645938.598258272</v>
      </c>
    </row>
    <row r="5694" spans="1:11" x14ac:dyDescent="0.25">
      <c r="A5694">
        <v>8081</v>
      </c>
      <c r="B5694" t="s">
        <v>303</v>
      </c>
      <c r="C5694" t="s">
        <v>493</v>
      </c>
      <c r="D5694" t="s">
        <v>658</v>
      </c>
      <c r="E5694">
        <v>2014</v>
      </c>
      <c r="F5694" s="10">
        <v>41729</v>
      </c>
      <c r="G5694" t="s">
        <v>489</v>
      </c>
      <c r="H5694" t="s">
        <v>474</v>
      </c>
      <c r="I5694" t="s">
        <v>546</v>
      </c>
      <c r="J5694">
        <v>802000000</v>
      </c>
      <c r="K5694">
        <v>1335182388.9109941</v>
      </c>
    </row>
    <row r="5695" spans="1:11" x14ac:dyDescent="0.25">
      <c r="A5695">
        <v>8081</v>
      </c>
      <c r="B5695" t="s">
        <v>303</v>
      </c>
      <c r="C5695" t="s">
        <v>493</v>
      </c>
      <c r="D5695" t="s">
        <v>657</v>
      </c>
      <c r="E5695">
        <v>2014</v>
      </c>
      <c r="F5695" s="10">
        <v>41729</v>
      </c>
      <c r="G5695" t="s">
        <v>489</v>
      </c>
      <c r="H5695" t="s">
        <v>474</v>
      </c>
      <c r="I5695" t="s">
        <v>546</v>
      </c>
      <c r="J5695">
        <v>520000000</v>
      </c>
      <c r="K5695">
        <v>865704292.06199121</v>
      </c>
    </row>
    <row r="5696" spans="1:11" x14ac:dyDescent="0.25">
      <c r="A5696">
        <v>1276</v>
      </c>
      <c r="B5696" t="s">
        <v>299</v>
      </c>
      <c r="C5696" t="s">
        <v>493</v>
      </c>
      <c r="D5696" t="s">
        <v>610</v>
      </c>
      <c r="E5696">
        <v>2014</v>
      </c>
      <c r="F5696" s="10">
        <v>41820</v>
      </c>
      <c r="G5696" t="s">
        <v>489</v>
      </c>
      <c r="H5696" t="s">
        <v>474</v>
      </c>
      <c r="I5696" t="s">
        <v>546</v>
      </c>
      <c r="J5696">
        <v>510300000</v>
      </c>
      <c r="K5696">
        <v>869578553.46297765</v>
      </c>
    </row>
    <row r="5697" spans="1:11" x14ac:dyDescent="0.25">
      <c r="A5697">
        <v>1276</v>
      </c>
      <c r="B5697" t="s">
        <v>299</v>
      </c>
      <c r="C5697" t="s">
        <v>493</v>
      </c>
      <c r="D5697" t="s">
        <v>614</v>
      </c>
      <c r="E5697">
        <v>2014</v>
      </c>
      <c r="F5697" s="10">
        <v>41820</v>
      </c>
      <c r="G5697" t="s">
        <v>489</v>
      </c>
      <c r="H5697" t="s">
        <v>474</v>
      </c>
      <c r="I5697" t="s">
        <v>546</v>
      </c>
      <c r="J5697">
        <v>1600000</v>
      </c>
      <c r="K5697">
        <v>2726485.7643362028</v>
      </c>
    </row>
    <row r="5698" spans="1:11" x14ac:dyDescent="0.25">
      <c r="A5698">
        <v>1276</v>
      </c>
      <c r="B5698" t="s">
        <v>299</v>
      </c>
      <c r="C5698" t="s">
        <v>493</v>
      </c>
      <c r="D5698" t="s">
        <v>609</v>
      </c>
      <c r="E5698">
        <v>2014</v>
      </c>
      <c r="F5698" s="10">
        <v>41820</v>
      </c>
      <c r="G5698" t="s">
        <v>489</v>
      </c>
      <c r="H5698" t="s">
        <v>474</v>
      </c>
      <c r="I5698" t="s">
        <v>546</v>
      </c>
      <c r="J5698">
        <v>709200000</v>
      </c>
      <c r="K5698">
        <v>1208514815.042022</v>
      </c>
    </row>
    <row r="5699" spans="1:11" x14ac:dyDescent="0.25">
      <c r="A5699">
        <v>1276</v>
      </c>
      <c r="B5699" t="s">
        <v>299</v>
      </c>
      <c r="C5699" t="s">
        <v>493</v>
      </c>
      <c r="D5699" t="s">
        <v>593</v>
      </c>
      <c r="E5699">
        <v>2014</v>
      </c>
      <c r="F5699" s="10">
        <v>41820</v>
      </c>
      <c r="G5699" t="s">
        <v>489</v>
      </c>
      <c r="H5699" t="s">
        <v>474</v>
      </c>
      <c r="I5699" t="s">
        <v>546</v>
      </c>
      <c r="J5699">
        <v>402700000</v>
      </c>
      <c r="K5699">
        <v>686222385.81136811</v>
      </c>
    </row>
    <row r="5700" spans="1:11" x14ac:dyDescent="0.25">
      <c r="A5700">
        <v>1276</v>
      </c>
      <c r="B5700" t="s">
        <v>299</v>
      </c>
      <c r="C5700" t="s">
        <v>493</v>
      </c>
      <c r="D5700" t="s">
        <v>613</v>
      </c>
      <c r="E5700">
        <v>2014</v>
      </c>
      <c r="F5700" s="10">
        <v>41820</v>
      </c>
      <c r="G5700" t="s">
        <v>489</v>
      </c>
      <c r="H5700" t="s">
        <v>474</v>
      </c>
      <c r="I5700" t="s">
        <v>546</v>
      </c>
      <c r="J5700">
        <v>-92600000</v>
      </c>
      <c r="K5700">
        <v>-157795363.61095774</v>
      </c>
    </row>
    <row r="5701" spans="1:11" x14ac:dyDescent="0.25">
      <c r="A5701">
        <v>1276</v>
      </c>
      <c r="B5701" t="s">
        <v>299</v>
      </c>
      <c r="C5701" t="s">
        <v>493</v>
      </c>
      <c r="D5701" t="s">
        <v>612</v>
      </c>
      <c r="E5701">
        <v>2014</v>
      </c>
      <c r="F5701" s="10">
        <v>41820</v>
      </c>
      <c r="G5701" t="s">
        <v>489</v>
      </c>
      <c r="H5701" t="s">
        <v>474</v>
      </c>
      <c r="I5701" t="s">
        <v>546</v>
      </c>
      <c r="J5701">
        <v>2700000</v>
      </c>
      <c r="K5701">
        <v>4600944.7273173425</v>
      </c>
    </row>
    <row r="5702" spans="1:11" x14ac:dyDescent="0.25">
      <c r="A5702">
        <v>1276</v>
      </c>
      <c r="B5702" t="s">
        <v>299</v>
      </c>
      <c r="C5702" t="s">
        <v>493</v>
      </c>
      <c r="D5702" t="s">
        <v>611</v>
      </c>
      <c r="E5702">
        <v>2014</v>
      </c>
      <c r="F5702" s="10">
        <v>41820</v>
      </c>
      <c r="G5702" t="s">
        <v>489</v>
      </c>
      <c r="H5702" t="s">
        <v>474</v>
      </c>
      <c r="I5702" t="s">
        <v>546</v>
      </c>
      <c r="J5702">
        <v>233900000</v>
      </c>
      <c r="K5702">
        <v>398578137.67389864</v>
      </c>
    </row>
    <row r="5703" spans="1:11" x14ac:dyDescent="0.25">
      <c r="A5703">
        <v>992</v>
      </c>
      <c r="B5703" t="s">
        <v>291</v>
      </c>
      <c r="C5703" t="s">
        <v>492</v>
      </c>
      <c r="D5703" t="s">
        <v>1164</v>
      </c>
      <c r="E5703">
        <v>2014</v>
      </c>
      <c r="F5703" s="10">
        <v>42004</v>
      </c>
      <c r="G5703" t="s">
        <v>489</v>
      </c>
      <c r="H5703" t="s">
        <v>474</v>
      </c>
      <c r="I5703" t="s">
        <v>546</v>
      </c>
      <c r="J5703">
        <v>516000000</v>
      </c>
      <c r="K5703">
        <v>804308349.37533605</v>
      </c>
    </row>
    <row r="5704" spans="1:11" x14ac:dyDescent="0.25">
      <c r="A5704">
        <v>992</v>
      </c>
      <c r="B5704" t="s">
        <v>291</v>
      </c>
      <c r="C5704" t="s">
        <v>492</v>
      </c>
      <c r="D5704" t="s">
        <v>726</v>
      </c>
      <c r="E5704">
        <v>2014</v>
      </c>
      <c r="F5704" s="10">
        <v>42004</v>
      </c>
      <c r="G5704" t="s">
        <v>489</v>
      </c>
      <c r="H5704" t="s">
        <v>474</v>
      </c>
      <c r="I5704" t="s">
        <v>546</v>
      </c>
      <c r="J5704">
        <v>2184000000</v>
      </c>
      <c r="K5704">
        <v>3404281850.8444457</v>
      </c>
    </row>
    <row r="5705" spans="1:11" x14ac:dyDescent="0.25">
      <c r="A5705">
        <v>992</v>
      </c>
      <c r="B5705" t="s">
        <v>291</v>
      </c>
      <c r="C5705" t="s">
        <v>492</v>
      </c>
      <c r="D5705" t="s">
        <v>2134</v>
      </c>
      <c r="E5705">
        <v>2014</v>
      </c>
      <c r="F5705" s="10">
        <v>42004</v>
      </c>
      <c r="G5705" t="s">
        <v>489</v>
      </c>
      <c r="H5705" t="s">
        <v>474</v>
      </c>
      <c r="I5705" t="s">
        <v>546</v>
      </c>
      <c r="J5705">
        <v>53000000</v>
      </c>
      <c r="K5705">
        <v>82613066.893203124</v>
      </c>
    </row>
    <row r="5706" spans="1:11" x14ac:dyDescent="0.25">
      <c r="A5706">
        <v>992</v>
      </c>
      <c r="B5706" t="s">
        <v>291</v>
      </c>
      <c r="C5706" t="s">
        <v>492</v>
      </c>
      <c r="D5706" t="s">
        <v>613</v>
      </c>
      <c r="E5706">
        <v>2014</v>
      </c>
      <c r="F5706" s="10">
        <v>42004</v>
      </c>
      <c r="G5706" t="s">
        <v>489</v>
      </c>
      <c r="H5706" t="s">
        <v>474</v>
      </c>
      <c r="I5706" t="s">
        <v>546</v>
      </c>
      <c r="J5706">
        <v>-61000000</v>
      </c>
      <c r="K5706">
        <v>-95082963.782743216</v>
      </c>
    </row>
    <row r="5707" spans="1:11" x14ac:dyDescent="0.25">
      <c r="A5707">
        <v>992</v>
      </c>
      <c r="B5707" t="s">
        <v>291</v>
      </c>
      <c r="C5707" t="s">
        <v>492</v>
      </c>
      <c r="D5707" t="s">
        <v>766</v>
      </c>
      <c r="E5707">
        <v>2014</v>
      </c>
      <c r="F5707" s="10">
        <v>42004</v>
      </c>
      <c r="G5707" t="s">
        <v>489</v>
      </c>
      <c r="H5707" t="s">
        <v>474</v>
      </c>
      <c r="I5707" t="s">
        <v>546</v>
      </c>
      <c r="J5707">
        <v>1293000000</v>
      </c>
      <c r="K5707">
        <v>2015447084.7719176</v>
      </c>
    </row>
    <row r="5708" spans="1:11" x14ac:dyDescent="0.25">
      <c r="A5708">
        <v>992</v>
      </c>
      <c r="B5708" t="s">
        <v>291</v>
      </c>
      <c r="C5708" t="s">
        <v>492</v>
      </c>
      <c r="D5708" t="s">
        <v>458</v>
      </c>
      <c r="E5708">
        <v>2014</v>
      </c>
      <c r="F5708" s="10">
        <v>42004</v>
      </c>
      <c r="G5708" t="s">
        <v>489</v>
      </c>
      <c r="H5708" t="s">
        <v>474</v>
      </c>
      <c r="I5708" t="s">
        <v>546</v>
      </c>
      <c r="J5708">
        <v>8000000</v>
      </c>
      <c r="K5708">
        <v>12469896.889540095</v>
      </c>
    </row>
    <row r="5709" spans="1:11" x14ac:dyDescent="0.25">
      <c r="A5709">
        <v>8186</v>
      </c>
      <c r="B5709" t="s">
        <v>305</v>
      </c>
      <c r="C5709" t="s">
        <v>492</v>
      </c>
      <c r="D5709" t="s">
        <v>156</v>
      </c>
      <c r="E5709">
        <v>2014</v>
      </c>
      <c r="F5709" s="10">
        <v>42004</v>
      </c>
      <c r="G5709" t="s">
        <v>489</v>
      </c>
      <c r="H5709" t="s">
        <v>474</v>
      </c>
      <c r="I5709" t="s">
        <v>546</v>
      </c>
      <c r="J5709">
        <v>66447000</v>
      </c>
      <c r="K5709">
        <v>103573404.82740884</v>
      </c>
    </row>
    <row r="5710" spans="1:11" x14ac:dyDescent="0.25">
      <c r="A5710">
        <v>8186</v>
      </c>
      <c r="B5710" t="s">
        <v>305</v>
      </c>
      <c r="C5710" t="s">
        <v>492</v>
      </c>
      <c r="D5710" t="s">
        <v>1006</v>
      </c>
      <c r="E5710">
        <v>2014</v>
      </c>
      <c r="F5710" s="10">
        <v>42004</v>
      </c>
      <c r="G5710" t="s">
        <v>489</v>
      </c>
      <c r="H5710" t="s">
        <v>474</v>
      </c>
      <c r="I5710" t="s">
        <v>546</v>
      </c>
      <c r="J5710">
        <v>36327000</v>
      </c>
      <c r="K5710">
        <v>56624243.038290374</v>
      </c>
    </row>
    <row r="5711" spans="1:11" x14ac:dyDescent="0.25">
      <c r="A5711">
        <v>8186</v>
      </c>
      <c r="B5711" t="s">
        <v>305</v>
      </c>
      <c r="C5711" t="s">
        <v>492</v>
      </c>
      <c r="D5711" t="s">
        <v>1005</v>
      </c>
      <c r="E5711">
        <v>2014</v>
      </c>
      <c r="F5711" s="10">
        <v>42004</v>
      </c>
      <c r="G5711" t="s">
        <v>489</v>
      </c>
      <c r="H5711" t="s">
        <v>474</v>
      </c>
      <c r="I5711" t="s">
        <v>546</v>
      </c>
      <c r="J5711">
        <v>110790000</v>
      </c>
      <c r="K5711">
        <v>172692484.54901838</v>
      </c>
    </row>
    <row r="5712" spans="1:11" x14ac:dyDescent="0.25">
      <c r="A5712">
        <v>8186</v>
      </c>
      <c r="B5712" t="s">
        <v>305</v>
      </c>
      <c r="C5712" t="s">
        <v>492</v>
      </c>
      <c r="D5712" t="s">
        <v>653</v>
      </c>
      <c r="E5712">
        <v>2014</v>
      </c>
      <c r="F5712" s="10">
        <v>42004</v>
      </c>
      <c r="G5712" t="s">
        <v>489</v>
      </c>
      <c r="H5712" t="s">
        <v>474</v>
      </c>
      <c r="I5712" t="s">
        <v>546</v>
      </c>
      <c r="J5712">
        <v>179385000</v>
      </c>
      <c r="K5712">
        <v>279614056.69126874</v>
      </c>
    </row>
    <row r="5713" spans="1:11" x14ac:dyDescent="0.25">
      <c r="A5713">
        <v>8186</v>
      </c>
      <c r="B5713" t="s">
        <v>305</v>
      </c>
      <c r="C5713" t="s">
        <v>492</v>
      </c>
      <c r="D5713" t="s">
        <v>967</v>
      </c>
      <c r="E5713">
        <v>2014</v>
      </c>
      <c r="F5713" s="10">
        <v>42004</v>
      </c>
      <c r="G5713" t="s">
        <v>489</v>
      </c>
      <c r="H5713" t="s">
        <v>474</v>
      </c>
      <c r="I5713" t="s">
        <v>546</v>
      </c>
      <c r="J5713">
        <v>144366000</v>
      </c>
      <c r="K5713">
        <v>225028641.79441816</v>
      </c>
    </row>
    <row r="5714" spans="1:11" x14ac:dyDescent="0.25">
      <c r="A5714">
        <v>8186</v>
      </c>
      <c r="B5714" t="s">
        <v>305</v>
      </c>
      <c r="C5714" t="s">
        <v>492</v>
      </c>
      <c r="D5714" t="s">
        <v>290</v>
      </c>
      <c r="E5714">
        <v>2014</v>
      </c>
      <c r="F5714" s="10">
        <v>42004</v>
      </c>
      <c r="G5714" t="s">
        <v>489</v>
      </c>
      <c r="H5714" t="s">
        <v>474</v>
      </c>
      <c r="I5714" t="s">
        <v>546</v>
      </c>
      <c r="J5714">
        <v>57424000</v>
      </c>
      <c r="K5714">
        <v>89508919.873118788</v>
      </c>
    </row>
    <row r="5715" spans="1:11" x14ac:dyDescent="0.25">
      <c r="A5715">
        <v>8186</v>
      </c>
      <c r="B5715" t="s">
        <v>305</v>
      </c>
      <c r="C5715" t="s">
        <v>493</v>
      </c>
      <c r="D5715" t="s">
        <v>989</v>
      </c>
      <c r="E5715">
        <v>2014</v>
      </c>
      <c r="F5715" s="10">
        <v>42004</v>
      </c>
      <c r="G5715" t="s">
        <v>489</v>
      </c>
      <c r="H5715" t="s">
        <v>474</v>
      </c>
      <c r="I5715" t="s">
        <v>546</v>
      </c>
      <c r="J5715">
        <v>324539000</v>
      </c>
      <c r="K5715">
        <v>505870983.32930654</v>
      </c>
    </row>
    <row r="5716" spans="1:11" x14ac:dyDescent="0.25">
      <c r="A5716">
        <v>8186</v>
      </c>
      <c r="B5716" t="s">
        <v>305</v>
      </c>
      <c r="C5716" t="s">
        <v>493</v>
      </c>
      <c r="D5716" t="s">
        <v>990</v>
      </c>
      <c r="E5716">
        <v>2014</v>
      </c>
      <c r="F5716" s="10">
        <v>42004</v>
      </c>
      <c r="G5716" t="s">
        <v>489</v>
      </c>
      <c r="H5716" t="s">
        <v>474</v>
      </c>
      <c r="I5716" t="s">
        <v>546</v>
      </c>
      <c r="J5716">
        <v>180260000</v>
      </c>
      <c r="K5716">
        <v>280977951.66356218</v>
      </c>
    </row>
    <row r="5717" spans="1:11" x14ac:dyDescent="0.25">
      <c r="A5717">
        <v>8186</v>
      </c>
      <c r="B5717" t="s">
        <v>305</v>
      </c>
      <c r="C5717" t="s">
        <v>493</v>
      </c>
      <c r="D5717" t="s">
        <v>991</v>
      </c>
      <c r="E5717">
        <v>2014</v>
      </c>
      <c r="F5717" s="10">
        <v>42004</v>
      </c>
      <c r="G5717" t="s">
        <v>489</v>
      </c>
      <c r="H5717" t="s">
        <v>474</v>
      </c>
      <c r="I5717" t="s">
        <v>546</v>
      </c>
      <c r="J5717">
        <v>69841000</v>
      </c>
      <c r="K5717">
        <v>108863758.58279622</v>
      </c>
    </row>
    <row r="5718" spans="1:11" x14ac:dyDescent="0.25">
      <c r="A5718">
        <v>8186</v>
      </c>
      <c r="B5718" t="s">
        <v>305</v>
      </c>
      <c r="C5718" t="s">
        <v>493</v>
      </c>
      <c r="D5718" t="s">
        <v>992</v>
      </c>
      <c r="E5718">
        <v>2014</v>
      </c>
      <c r="F5718" s="10">
        <v>42004</v>
      </c>
      <c r="G5718" t="s">
        <v>489</v>
      </c>
      <c r="H5718" t="s">
        <v>474</v>
      </c>
      <c r="I5718" t="s">
        <v>546</v>
      </c>
      <c r="J5718">
        <v>47745000</v>
      </c>
      <c r="K5718">
        <v>74421903.373886466</v>
      </c>
    </row>
    <row r="5719" spans="1:11" x14ac:dyDescent="0.25">
      <c r="A5719">
        <v>8186</v>
      </c>
      <c r="B5719" t="s">
        <v>305</v>
      </c>
      <c r="C5719" t="s">
        <v>493</v>
      </c>
      <c r="D5719" t="s">
        <v>993</v>
      </c>
      <c r="E5719">
        <v>2014</v>
      </c>
      <c r="F5719" s="10">
        <v>42004</v>
      </c>
      <c r="G5719" t="s">
        <v>489</v>
      </c>
      <c r="H5719" t="s">
        <v>474</v>
      </c>
      <c r="I5719" t="s">
        <v>546</v>
      </c>
      <c r="J5719">
        <v>-27646000</v>
      </c>
      <c r="K5719">
        <v>-43092846.176028177</v>
      </c>
    </row>
    <row r="5720" spans="1:11" x14ac:dyDescent="0.25">
      <c r="A5720">
        <v>8186</v>
      </c>
      <c r="B5720" t="s">
        <v>305</v>
      </c>
      <c r="C5720" t="s">
        <v>493</v>
      </c>
      <c r="D5720" t="s">
        <v>654</v>
      </c>
      <c r="E5720">
        <v>2014</v>
      </c>
      <c r="F5720" s="10">
        <v>42004</v>
      </c>
      <c r="G5720" t="s">
        <v>489</v>
      </c>
      <c r="H5720" t="s">
        <v>474</v>
      </c>
      <c r="I5720" t="s">
        <v>546</v>
      </c>
      <c r="J5720">
        <v>0</v>
      </c>
      <c r="K5720">
        <v>0</v>
      </c>
    </row>
    <row r="5721" spans="1:11" x14ac:dyDescent="0.25">
      <c r="A5721">
        <v>1683</v>
      </c>
      <c r="B5721" t="s">
        <v>306</v>
      </c>
      <c r="C5721" t="s">
        <v>492</v>
      </c>
      <c r="D5721" t="s">
        <v>458</v>
      </c>
      <c r="E5721">
        <v>2015</v>
      </c>
      <c r="F5721" s="10">
        <v>42094</v>
      </c>
      <c r="G5721" t="s">
        <v>489</v>
      </c>
      <c r="H5721" t="s">
        <v>474</v>
      </c>
      <c r="I5721" t="s">
        <v>546</v>
      </c>
      <c r="J5721">
        <v>22600000</v>
      </c>
      <c r="K5721">
        <v>33432348.311814338</v>
      </c>
    </row>
    <row r="5722" spans="1:11" x14ac:dyDescent="0.25">
      <c r="A5722">
        <v>1683</v>
      </c>
      <c r="B5722" t="s">
        <v>306</v>
      </c>
      <c r="C5722" t="s">
        <v>492</v>
      </c>
      <c r="D5722" t="s">
        <v>290</v>
      </c>
      <c r="E5722">
        <v>2015</v>
      </c>
      <c r="F5722" s="10">
        <v>42094</v>
      </c>
      <c r="G5722" t="s">
        <v>489</v>
      </c>
      <c r="H5722" t="s">
        <v>474</v>
      </c>
      <c r="I5722" t="s">
        <v>546</v>
      </c>
      <c r="J5722">
        <v>1649400000</v>
      </c>
      <c r="K5722">
        <v>2439969703.7834768</v>
      </c>
    </row>
    <row r="5723" spans="1:11" x14ac:dyDescent="0.25">
      <c r="A5723">
        <v>1683</v>
      </c>
      <c r="B5723" t="s">
        <v>306</v>
      </c>
      <c r="C5723" t="s">
        <v>492</v>
      </c>
      <c r="D5723" t="s">
        <v>316</v>
      </c>
      <c r="E5723">
        <v>2015</v>
      </c>
      <c r="F5723" s="10">
        <v>42094</v>
      </c>
      <c r="G5723" t="s">
        <v>489</v>
      </c>
      <c r="H5723" t="s">
        <v>474</v>
      </c>
      <c r="I5723" t="s">
        <v>546</v>
      </c>
      <c r="J5723">
        <v>129300000</v>
      </c>
      <c r="K5723">
        <v>191274452.95210594</v>
      </c>
    </row>
    <row r="5724" spans="1:11" x14ac:dyDescent="0.25">
      <c r="A5724">
        <v>1683</v>
      </c>
      <c r="B5724" t="s">
        <v>306</v>
      </c>
      <c r="C5724" t="s">
        <v>493</v>
      </c>
      <c r="D5724" t="s">
        <v>589</v>
      </c>
      <c r="E5724">
        <v>2015</v>
      </c>
      <c r="F5724" s="10">
        <v>42094</v>
      </c>
      <c r="G5724" t="s">
        <v>489</v>
      </c>
      <c r="H5724" t="s">
        <v>474</v>
      </c>
      <c r="I5724" t="s">
        <v>546</v>
      </c>
      <c r="J5724">
        <v>-2200000</v>
      </c>
      <c r="K5724">
        <v>-3254476.384335909</v>
      </c>
    </row>
    <row r="5725" spans="1:11" x14ac:dyDescent="0.25">
      <c r="A5725">
        <v>1683</v>
      </c>
      <c r="B5725" t="s">
        <v>306</v>
      </c>
      <c r="C5725" t="s">
        <v>493</v>
      </c>
      <c r="D5725" t="s">
        <v>1245</v>
      </c>
      <c r="E5725">
        <v>2015</v>
      </c>
      <c r="F5725" s="10">
        <v>42094</v>
      </c>
      <c r="G5725" t="s">
        <v>489</v>
      </c>
      <c r="H5725" t="s">
        <v>474</v>
      </c>
      <c r="I5725" t="s">
        <v>546</v>
      </c>
      <c r="J5725">
        <v>1581200000</v>
      </c>
      <c r="K5725">
        <v>2339080935.8690634</v>
      </c>
    </row>
    <row r="5726" spans="1:11" x14ac:dyDescent="0.25">
      <c r="A5726">
        <v>1683</v>
      </c>
      <c r="B5726" t="s">
        <v>306</v>
      </c>
      <c r="C5726" t="s">
        <v>493</v>
      </c>
      <c r="D5726" t="s">
        <v>1244</v>
      </c>
      <c r="E5726">
        <v>2015</v>
      </c>
      <c r="F5726" s="10">
        <v>42094</v>
      </c>
      <c r="G5726" t="s">
        <v>489</v>
      </c>
      <c r="H5726" t="s">
        <v>474</v>
      </c>
      <c r="I5726" t="s">
        <v>546</v>
      </c>
      <c r="J5726">
        <v>216300000</v>
      </c>
      <c r="K5726">
        <v>319974200.87811691</v>
      </c>
    </row>
    <row r="5727" spans="1:11" x14ac:dyDescent="0.25">
      <c r="A5727">
        <v>8081</v>
      </c>
      <c r="B5727" t="s">
        <v>303</v>
      </c>
      <c r="C5727" t="s">
        <v>492</v>
      </c>
      <c r="D5727" t="s">
        <v>59</v>
      </c>
      <c r="E5727">
        <v>2015</v>
      </c>
      <c r="F5727" s="10">
        <v>42094</v>
      </c>
      <c r="G5727" t="s">
        <v>489</v>
      </c>
      <c r="H5727" t="s">
        <v>474</v>
      </c>
      <c r="I5727" t="s">
        <v>546</v>
      </c>
      <c r="J5727">
        <v>25300000</v>
      </c>
      <c r="K5727">
        <v>37426478.419862956</v>
      </c>
    </row>
    <row r="5728" spans="1:11" x14ac:dyDescent="0.25">
      <c r="A5728">
        <v>8081</v>
      </c>
      <c r="B5728" t="s">
        <v>303</v>
      </c>
      <c r="C5728" t="s">
        <v>492</v>
      </c>
      <c r="D5728" t="s">
        <v>660</v>
      </c>
      <c r="E5728">
        <v>2015</v>
      </c>
      <c r="F5728" s="10">
        <v>42094</v>
      </c>
      <c r="G5728" t="s">
        <v>489</v>
      </c>
      <c r="H5728" t="s">
        <v>474</v>
      </c>
      <c r="I5728" t="s">
        <v>546</v>
      </c>
      <c r="J5728">
        <v>10400000</v>
      </c>
      <c r="K5728">
        <v>15384797.453224298</v>
      </c>
    </row>
    <row r="5729" spans="1:11" x14ac:dyDescent="0.25">
      <c r="A5729">
        <v>8081</v>
      </c>
      <c r="B5729" t="s">
        <v>303</v>
      </c>
      <c r="C5729" t="s">
        <v>492</v>
      </c>
      <c r="D5729" t="s">
        <v>653</v>
      </c>
      <c r="E5729">
        <v>2015</v>
      </c>
      <c r="F5729" s="10">
        <v>42094</v>
      </c>
      <c r="G5729" t="s">
        <v>489</v>
      </c>
      <c r="H5729" t="s">
        <v>474</v>
      </c>
      <c r="I5729" t="s">
        <v>546</v>
      </c>
      <c r="J5729">
        <v>3900000</v>
      </c>
      <c r="K5729">
        <v>5769299.0449591121</v>
      </c>
    </row>
    <row r="5730" spans="1:11" x14ac:dyDescent="0.25">
      <c r="A5730">
        <v>8081</v>
      </c>
      <c r="B5730" t="s">
        <v>303</v>
      </c>
      <c r="C5730" t="s">
        <v>492</v>
      </c>
      <c r="D5730" t="s">
        <v>290</v>
      </c>
      <c r="E5730">
        <v>2015</v>
      </c>
      <c r="F5730" s="10">
        <v>42094</v>
      </c>
      <c r="G5730" t="s">
        <v>489</v>
      </c>
      <c r="H5730" t="s">
        <v>474</v>
      </c>
      <c r="I5730" t="s">
        <v>546</v>
      </c>
      <c r="J5730">
        <v>1317600000</v>
      </c>
      <c r="K5730">
        <v>1949135492.7277246</v>
      </c>
    </row>
    <row r="5731" spans="1:11" x14ac:dyDescent="0.25">
      <c r="A5731">
        <v>8081</v>
      </c>
      <c r="B5731" t="s">
        <v>303</v>
      </c>
      <c r="C5731" t="s">
        <v>493</v>
      </c>
      <c r="D5731" t="s">
        <v>659</v>
      </c>
      <c r="E5731">
        <v>2015</v>
      </c>
      <c r="F5731" s="10">
        <v>42094</v>
      </c>
      <c r="G5731" t="s">
        <v>489</v>
      </c>
      <c r="H5731" t="s">
        <v>474</v>
      </c>
      <c r="I5731" t="s">
        <v>546</v>
      </c>
      <c r="J5731">
        <v>-11800000</v>
      </c>
      <c r="K5731">
        <v>-17455827.879619878</v>
      </c>
    </row>
    <row r="5732" spans="1:11" x14ac:dyDescent="0.25">
      <c r="A5732">
        <v>8081</v>
      </c>
      <c r="B5732" t="s">
        <v>303</v>
      </c>
      <c r="C5732" t="s">
        <v>493</v>
      </c>
      <c r="D5732" t="s">
        <v>458</v>
      </c>
      <c r="E5732">
        <v>2015</v>
      </c>
      <c r="F5732" s="10">
        <v>42094</v>
      </c>
      <c r="G5732" t="s">
        <v>489</v>
      </c>
      <c r="H5732" t="s">
        <v>474</v>
      </c>
      <c r="I5732" t="s">
        <v>546</v>
      </c>
      <c r="J5732">
        <v>10900000</v>
      </c>
      <c r="K5732">
        <v>16124451.176937005</v>
      </c>
    </row>
    <row r="5733" spans="1:11" x14ac:dyDescent="0.25">
      <c r="A5733">
        <v>8081</v>
      </c>
      <c r="B5733" t="s">
        <v>303</v>
      </c>
      <c r="C5733" t="s">
        <v>493</v>
      </c>
      <c r="D5733" t="s">
        <v>658</v>
      </c>
      <c r="E5733">
        <v>2015</v>
      </c>
      <c r="F5733" s="10">
        <v>42094</v>
      </c>
      <c r="G5733" t="s">
        <v>489</v>
      </c>
      <c r="H5733" t="s">
        <v>474</v>
      </c>
      <c r="I5733" t="s">
        <v>546</v>
      </c>
      <c r="J5733">
        <v>835900000</v>
      </c>
      <c r="K5733">
        <v>1236553095.3029029</v>
      </c>
    </row>
    <row r="5734" spans="1:11" x14ac:dyDescent="0.25">
      <c r="A5734">
        <v>8081</v>
      </c>
      <c r="B5734" t="s">
        <v>303</v>
      </c>
      <c r="C5734" t="s">
        <v>493</v>
      </c>
      <c r="D5734" t="s">
        <v>657</v>
      </c>
      <c r="E5734">
        <v>2015</v>
      </c>
      <c r="F5734" s="10">
        <v>42094</v>
      </c>
      <c r="G5734" t="s">
        <v>489</v>
      </c>
      <c r="H5734" t="s">
        <v>474</v>
      </c>
      <c r="I5734" t="s">
        <v>546</v>
      </c>
      <c r="J5734">
        <v>522200000</v>
      </c>
      <c r="K5734">
        <v>772494349.04555082</v>
      </c>
    </row>
    <row r="5735" spans="1:11" x14ac:dyDescent="0.25">
      <c r="A5735">
        <v>1276</v>
      </c>
      <c r="B5735" t="s">
        <v>299</v>
      </c>
      <c r="C5735" t="s">
        <v>493</v>
      </c>
      <c r="D5735" t="s">
        <v>610</v>
      </c>
      <c r="E5735">
        <v>2015</v>
      </c>
      <c r="F5735" s="10">
        <v>42185</v>
      </c>
      <c r="G5735" t="s">
        <v>489</v>
      </c>
      <c r="H5735" t="s">
        <v>474</v>
      </c>
      <c r="I5735" t="s">
        <v>546</v>
      </c>
      <c r="J5735">
        <v>948900000</v>
      </c>
      <c r="K5735">
        <v>1492443414.0763726</v>
      </c>
    </row>
    <row r="5736" spans="1:11" x14ac:dyDescent="0.25">
      <c r="A5736">
        <v>1276</v>
      </c>
      <c r="B5736" t="s">
        <v>299</v>
      </c>
      <c r="C5736" t="s">
        <v>493</v>
      </c>
      <c r="D5736" t="s">
        <v>614</v>
      </c>
      <c r="E5736">
        <v>2015</v>
      </c>
      <c r="F5736" s="10">
        <v>42185</v>
      </c>
      <c r="G5736" t="s">
        <v>489</v>
      </c>
      <c r="H5736" t="s">
        <v>474</v>
      </c>
      <c r="I5736" t="s">
        <v>546</v>
      </c>
      <c r="J5736">
        <v>1600000</v>
      </c>
      <c r="K5736">
        <v>2516502.7532112934</v>
      </c>
    </row>
    <row r="5737" spans="1:11" x14ac:dyDescent="0.25">
      <c r="A5737">
        <v>1276</v>
      </c>
      <c r="B5737" t="s">
        <v>299</v>
      </c>
      <c r="C5737" t="s">
        <v>493</v>
      </c>
      <c r="D5737" t="s">
        <v>609</v>
      </c>
      <c r="E5737">
        <v>2015</v>
      </c>
      <c r="F5737" s="10">
        <v>42185</v>
      </c>
      <c r="G5737" t="s">
        <v>489</v>
      </c>
      <c r="H5737" t="s">
        <v>474</v>
      </c>
      <c r="I5737" t="s">
        <v>546</v>
      </c>
      <c r="J5737">
        <v>731600000</v>
      </c>
      <c r="K5737">
        <v>1150670883.905864</v>
      </c>
    </row>
    <row r="5738" spans="1:11" x14ac:dyDescent="0.25">
      <c r="A5738">
        <v>1276</v>
      </c>
      <c r="B5738" t="s">
        <v>299</v>
      </c>
      <c r="C5738" t="s">
        <v>493</v>
      </c>
      <c r="D5738" t="s">
        <v>593</v>
      </c>
      <c r="E5738">
        <v>2015</v>
      </c>
      <c r="F5738" s="10">
        <v>42185</v>
      </c>
      <c r="G5738" t="s">
        <v>489</v>
      </c>
      <c r="H5738" t="s">
        <v>474</v>
      </c>
      <c r="I5738" t="s">
        <v>546</v>
      </c>
      <c r="J5738">
        <v>429900000</v>
      </c>
      <c r="K5738">
        <v>676152833.50345945</v>
      </c>
    </row>
    <row r="5739" spans="1:11" x14ac:dyDescent="0.25">
      <c r="A5739">
        <v>1276</v>
      </c>
      <c r="B5739" t="s">
        <v>299</v>
      </c>
      <c r="C5739" t="s">
        <v>493</v>
      </c>
      <c r="D5739" t="s">
        <v>613</v>
      </c>
      <c r="E5739">
        <v>2015</v>
      </c>
      <c r="F5739" s="10">
        <v>42185</v>
      </c>
      <c r="G5739" t="s">
        <v>489</v>
      </c>
      <c r="H5739" t="s">
        <v>474</v>
      </c>
      <c r="I5739" t="s">
        <v>546</v>
      </c>
      <c r="J5739">
        <v>-97900000</v>
      </c>
      <c r="K5739">
        <v>-153978512.212116</v>
      </c>
    </row>
    <row r="5740" spans="1:11" x14ac:dyDescent="0.25">
      <c r="A5740">
        <v>1276</v>
      </c>
      <c r="B5740" t="s">
        <v>299</v>
      </c>
      <c r="C5740" t="s">
        <v>493</v>
      </c>
      <c r="D5740" t="s">
        <v>612</v>
      </c>
      <c r="E5740">
        <v>2015</v>
      </c>
      <c r="F5740" s="10">
        <v>42185</v>
      </c>
      <c r="G5740" t="s">
        <v>489</v>
      </c>
      <c r="H5740" t="s">
        <v>474</v>
      </c>
      <c r="I5740" t="s">
        <v>546</v>
      </c>
      <c r="J5740">
        <v>15700000</v>
      </c>
      <c r="K5740">
        <v>24693183.265885815</v>
      </c>
    </row>
    <row r="5741" spans="1:11" x14ac:dyDescent="0.25">
      <c r="A5741">
        <v>1276</v>
      </c>
      <c r="B5741" t="s">
        <v>299</v>
      </c>
      <c r="C5741" t="s">
        <v>493</v>
      </c>
      <c r="D5741" t="s">
        <v>611</v>
      </c>
      <c r="E5741">
        <v>2015</v>
      </c>
      <c r="F5741" s="10">
        <v>42185</v>
      </c>
      <c r="G5741" t="s">
        <v>489</v>
      </c>
      <c r="H5741" t="s">
        <v>474</v>
      </c>
      <c r="I5741" t="s">
        <v>546</v>
      </c>
      <c r="J5741">
        <v>318600000</v>
      </c>
      <c r="K5741">
        <v>501098610.73319882</v>
      </c>
    </row>
    <row r="5742" spans="1:11" x14ac:dyDescent="0.25">
      <c r="A5742">
        <v>992</v>
      </c>
      <c r="B5742" t="s">
        <v>291</v>
      </c>
      <c r="C5742" t="s">
        <v>492</v>
      </c>
      <c r="D5742" t="s">
        <v>1164</v>
      </c>
      <c r="E5742">
        <v>2015</v>
      </c>
      <c r="F5742" s="10">
        <v>42369</v>
      </c>
      <c r="G5742" t="s">
        <v>489</v>
      </c>
      <c r="H5742" t="s">
        <v>474</v>
      </c>
      <c r="I5742" t="s">
        <v>546</v>
      </c>
      <c r="J5742">
        <v>1050000000</v>
      </c>
      <c r="K5742">
        <v>1557509942.1051304</v>
      </c>
    </row>
    <row r="5743" spans="1:11" x14ac:dyDescent="0.25">
      <c r="A5743">
        <v>992</v>
      </c>
      <c r="B5743" t="s">
        <v>291</v>
      </c>
      <c r="C5743" t="s">
        <v>492</v>
      </c>
      <c r="D5743" t="s">
        <v>726</v>
      </c>
      <c r="E5743">
        <v>2015</v>
      </c>
      <c r="F5743" s="10">
        <v>42369</v>
      </c>
      <c r="G5743" t="s">
        <v>489</v>
      </c>
      <c r="H5743" t="s">
        <v>474</v>
      </c>
      <c r="I5743" t="s">
        <v>546</v>
      </c>
      <c r="J5743">
        <v>2646000000</v>
      </c>
      <c r="K5743">
        <v>3924925054.1049285</v>
      </c>
    </row>
    <row r="5744" spans="1:11" x14ac:dyDescent="0.25">
      <c r="A5744">
        <v>992</v>
      </c>
      <c r="B5744" t="s">
        <v>291</v>
      </c>
      <c r="C5744" t="s">
        <v>492</v>
      </c>
      <c r="D5744" t="s">
        <v>2134</v>
      </c>
      <c r="E5744">
        <v>2015</v>
      </c>
      <c r="F5744" s="10">
        <v>42369</v>
      </c>
      <c r="G5744" t="s">
        <v>489</v>
      </c>
      <c r="H5744" t="s">
        <v>474</v>
      </c>
      <c r="I5744" t="s">
        <v>546</v>
      </c>
      <c r="J5744">
        <v>364000000</v>
      </c>
      <c r="K5744">
        <v>539936779.92977858</v>
      </c>
    </row>
    <row r="5745" spans="1:11" x14ac:dyDescent="0.25">
      <c r="A5745">
        <v>992</v>
      </c>
      <c r="B5745" t="s">
        <v>291</v>
      </c>
      <c r="C5745" t="s">
        <v>492</v>
      </c>
      <c r="D5745" t="s">
        <v>613</v>
      </c>
      <c r="E5745">
        <v>2015</v>
      </c>
      <c r="F5745" s="10">
        <v>42369</v>
      </c>
      <c r="G5745" t="s">
        <v>489</v>
      </c>
      <c r="H5745" t="s">
        <v>474</v>
      </c>
      <c r="I5745" t="s">
        <v>546</v>
      </c>
      <c r="J5745">
        <v>-112000000</v>
      </c>
      <c r="K5745">
        <v>-166134393.82454726</v>
      </c>
    </row>
    <row r="5746" spans="1:11" x14ac:dyDescent="0.25">
      <c r="A5746">
        <v>992</v>
      </c>
      <c r="B5746" t="s">
        <v>291</v>
      </c>
      <c r="C5746" t="s">
        <v>492</v>
      </c>
      <c r="D5746" t="s">
        <v>766</v>
      </c>
      <c r="E5746">
        <v>2015</v>
      </c>
      <c r="F5746" s="10">
        <v>42369</v>
      </c>
      <c r="G5746" t="s">
        <v>489</v>
      </c>
      <c r="H5746" t="s">
        <v>474</v>
      </c>
      <c r="I5746" t="s">
        <v>546</v>
      </c>
      <c r="J5746">
        <v>1492000000</v>
      </c>
      <c r="K5746">
        <v>2213147460.59129</v>
      </c>
    </row>
    <row r="5747" spans="1:11" x14ac:dyDescent="0.25">
      <c r="A5747">
        <v>992</v>
      </c>
      <c r="B5747" t="s">
        <v>291</v>
      </c>
      <c r="C5747" t="s">
        <v>492</v>
      </c>
      <c r="D5747" t="s">
        <v>458</v>
      </c>
      <c r="E5747">
        <v>2015</v>
      </c>
      <c r="F5747" s="10">
        <v>42369</v>
      </c>
      <c r="G5747" t="s">
        <v>489</v>
      </c>
      <c r="H5747" t="s">
        <v>474</v>
      </c>
      <c r="I5747" t="s">
        <v>546</v>
      </c>
      <c r="J5747">
        <v>15000000</v>
      </c>
      <c r="K5747">
        <v>22250142.030073293</v>
      </c>
    </row>
    <row r="5748" spans="1:11" x14ac:dyDescent="0.25">
      <c r="A5748">
        <v>8186</v>
      </c>
      <c r="B5748" t="s">
        <v>305</v>
      </c>
      <c r="C5748" t="s">
        <v>492</v>
      </c>
      <c r="D5748" t="s">
        <v>156</v>
      </c>
      <c r="E5748">
        <v>2015</v>
      </c>
      <c r="F5748" s="10">
        <v>42369</v>
      </c>
      <c r="G5748" t="s">
        <v>489</v>
      </c>
      <c r="H5748" t="s">
        <v>474</v>
      </c>
      <c r="I5748" t="s">
        <v>546</v>
      </c>
      <c r="J5748">
        <v>57254000</v>
      </c>
      <c r="K5748">
        <v>84927308.78598775</v>
      </c>
    </row>
    <row r="5749" spans="1:11" x14ac:dyDescent="0.25">
      <c r="A5749">
        <v>8186</v>
      </c>
      <c r="B5749" t="s">
        <v>305</v>
      </c>
      <c r="C5749" t="s">
        <v>492</v>
      </c>
      <c r="D5749" t="s">
        <v>1006</v>
      </c>
      <c r="E5749">
        <v>2015</v>
      </c>
      <c r="F5749" s="10">
        <v>42369</v>
      </c>
      <c r="G5749" t="s">
        <v>489</v>
      </c>
      <c r="H5749" t="s">
        <v>474</v>
      </c>
      <c r="I5749" t="s">
        <v>546</v>
      </c>
      <c r="J5749">
        <v>30698000</v>
      </c>
      <c r="K5749">
        <v>45535657.335945994</v>
      </c>
    </row>
    <row r="5750" spans="1:11" x14ac:dyDescent="0.25">
      <c r="A5750">
        <v>8186</v>
      </c>
      <c r="B5750" t="s">
        <v>305</v>
      </c>
      <c r="C5750" t="s">
        <v>492</v>
      </c>
      <c r="D5750" t="s">
        <v>1005</v>
      </c>
      <c r="E5750">
        <v>2015</v>
      </c>
      <c r="F5750" s="10">
        <v>42369</v>
      </c>
      <c r="G5750" t="s">
        <v>489</v>
      </c>
      <c r="H5750" t="s">
        <v>474</v>
      </c>
      <c r="I5750" t="s">
        <v>546</v>
      </c>
      <c r="J5750">
        <v>92908000</v>
      </c>
      <c r="K5750">
        <v>137814413.04866996</v>
      </c>
    </row>
    <row r="5751" spans="1:11" x14ac:dyDescent="0.25">
      <c r="A5751">
        <v>8186</v>
      </c>
      <c r="B5751" t="s">
        <v>305</v>
      </c>
      <c r="C5751" t="s">
        <v>492</v>
      </c>
      <c r="D5751" t="s">
        <v>653</v>
      </c>
      <c r="E5751">
        <v>2015</v>
      </c>
      <c r="F5751" s="10">
        <v>42369</v>
      </c>
      <c r="G5751" t="s">
        <v>489</v>
      </c>
      <c r="H5751" t="s">
        <v>474</v>
      </c>
      <c r="I5751" t="s">
        <v>546</v>
      </c>
      <c r="J5751">
        <v>163286000</v>
      </c>
      <c r="K5751">
        <v>242209112.76816985</v>
      </c>
    </row>
    <row r="5752" spans="1:11" x14ac:dyDescent="0.25">
      <c r="A5752">
        <v>8186</v>
      </c>
      <c r="B5752" t="s">
        <v>305</v>
      </c>
      <c r="C5752" t="s">
        <v>492</v>
      </c>
      <c r="D5752" t="s">
        <v>967</v>
      </c>
      <c r="E5752">
        <v>2015</v>
      </c>
      <c r="F5752" s="10">
        <v>42369</v>
      </c>
      <c r="G5752" t="s">
        <v>489</v>
      </c>
      <c r="H5752" t="s">
        <v>474</v>
      </c>
      <c r="I5752" t="s">
        <v>546</v>
      </c>
      <c r="J5752">
        <v>137898000</v>
      </c>
      <c r="K5752">
        <v>204550005.71086979</v>
      </c>
    </row>
    <row r="5753" spans="1:11" x14ac:dyDescent="0.25">
      <c r="A5753">
        <v>8186</v>
      </c>
      <c r="B5753" t="s">
        <v>305</v>
      </c>
      <c r="C5753" t="s">
        <v>492</v>
      </c>
      <c r="D5753" t="s">
        <v>290</v>
      </c>
      <c r="E5753">
        <v>2015</v>
      </c>
      <c r="F5753" s="10">
        <v>42369</v>
      </c>
      <c r="G5753" t="s">
        <v>489</v>
      </c>
      <c r="H5753" t="s">
        <v>474</v>
      </c>
      <c r="I5753" t="s">
        <v>546</v>
      </c>
      <c r="J5753">
        <v>64415000</v>
      </c>
      <c r="K5753">
        <v>95549526.591144741</v>
      </c>
    </row>
    <row r="5754" spans="1:11" x14ac:dyDescent="0.25">
      <c r="A5754">
        <v>8186</v>
      </c>
      <c r="B5754" t="s">
        <v>305</v>
      </c>
      <c r="C5754" t="s">
        <v>493</v>
      </c>
      <c r="D5754" t="s">
        <v>989</v>
      </c>
      <c r="E5754">
        <v>2015</v>
      </c>
      <c r="F5754" s="10">
        <v>42369</v>
      </c>
      <c r="G5754" t="s">
        <v>489</v>
      </c>
      <c r="H5754" t="s">
        <v>474</v>
      </c>
      <c r="I5754" t="s">
        <v>546</v>
      </c>
      <c r="J5754">
        <v>286708000</v>
      </c>
      <c r="K5754">
        <v>425286248.07721686</v>
      </c>
    </row>
    <row r="5755" spans="1:11" x14ac:dyDescent="0.25">
      <c r="A5755">
        <v>8186</v>
      </c>
      <c r="B5755" t="s">
        <v>305</v>
      </c>
      <c r="C5755" t="s">
        <v>493</v>
      </c>
      <c r="D5755" t="s">
        <v>990</v>
      </c>
      <c r="E5755">
        <v>2015</v>
      </c>
      <c r="F5755" s="10">
        <v>42369</v>
      </c>
      <c r="G5755" t="s">
        <v>489</v>
      </c>
      <c r="H5755" t="s">
        <v>474</v>
      </c>
      <c r="I5755" t="s">
        <v>546</v>
      </c>
      <c r="J5755">
        <v>149228000</v>
      </c>
      <c r="K5755">
        <v>221356279.65758514</v>
      </c>
    </row>
    <row r="5756" spans="1:11" x14ac:dyDescent="0.25">
      <c r="A5756">
        <v>8186</v>
      </c>
      <c r="B5756" t="s">
        <v>305</v>
      </c>
      <c r="C5756" t="s">
        <v>493</v>
      </c>
      <c r="D5756" t="s">
        <v>991</v>
      </c>
      <c r="E5756">
        <v>2015</v>
      </c>
      <c r="F5756" s="10">
        <v>42369</v>
      </c>
      <c r="G5756" t="s">
        <v>489</v>
      </c>
      <c r="H5756" t="s">
        <v>474</v>
      </c>
      <c r="I5756" t="s">
        <v>546</v>
      </c>
      <c r="J5756">
        <v>71196000</v>
      </c>
      <c r="K5756">
        <v>105608074.13153987</v>
      </c>
    </row>
    <row r="5757" spans="1:11" x14ac:dyDescent="0.25">
      <c r="A5757">
        <v>8186</v>
      </c>
      <c r="B5757" t="s">
        <v>305</v>
      </c>
      <c r="C5757" t="s">
        <v>493</v>
      </c>
      <c r="D5757" t="s">
        <v>992</v>
      </c>
      <c r="E5757">
        <v>2015</v>
      </c>
      <c r="F5757" s="10">
        <v>42369</v>
      </c>
      <c r="G5757" t="s">
        <v>489</v>
      </c>
      <c r="H5757" t="s">
        <v>474</v>
      </c>
      <c r="I5757" t="s">
        <v>546</v>
      </c>
      <c r="J5757">
        <v>70201000</v>
      </c>
      <c r="K5757">
        <v>104132148.04354501</v>
      </c>
    </row>
    <row r="5758" spans="1:11" x14ac:dyDescent="0.25">
      <c r="A5758">
        <v>8186</v>
      </c>
      <c r="B5758" t="s">
        <v>305</v>
      </c>
      <c r="C5758" t="s">
        <v>493</v>
      </c>
      <c r="D5758" t="s">
        <v>993</v>
      </c>
      <c r="E5758">
        <v>2015</v>
      </c>
      <c r="F5758" s="10">
        <v>42369</v>
      </c>
      <c r="G5758" t="s">
        <v>489</v>
      </c>
      <c r="H5758" t="s">
        <v>474</v>
      </c>
      <c r="I5758" t="s">
        <v>546</v>
      </c>
      <c r="J5758">
        <v>-30874000</v>
      </c>
      <c r="K5758">
        <v>-45796725.669098854</v>
      </c>
    </row>
    <row r="5759" spans="1:11" x14ac:dyDescent="0.25">
      <c r="A5759">
        <v>8186</v>
      </c>
      <c r="B5759" t="s">
        <v>305</v>
      </c>
      <c r="C5759" t="s">
        <v>493</v>
      </c>
      <c r="D5759" t="s">
        <v>654</v>
      </c>
      <c r="E5759">
        <v>2015</v>
      </c>
      <c r="F5759" s="10">
        <v>42369</v>
      </c>
      <c r="G5759" t="s">
        <v>489</v>
      </c>
      <c r="H5759" t="s">
        <v>474</v>
      </c>
      <c r="I5759" t="s">
        <v>546</v>
      </c>
      <c r="J5759">
        <v>0</v>
      </c>
      <c r="K5759">
        <v>0</v>
      </c>
    </row>
    <row r="5760" spans="1:11" x14ac:dyDescent="0.25">
      <c r="A5760">
        <v>1683</v>
      </c>
      <c r="B5760" t="s">
        <v>306</v>
      </c>
      <c r="C5760" t="s">
        <v>492</v>
      </c>
      <c r="D5760" t="s">
        <v>458</v>
      </c>
      <c r="E5760">
        <v>2016</v>
      </c>
      <c r="F5760" s="10">
        <v>42460</v>
      </c>
      <c r="G5760" t="s">
        <v>489</v>
      </c>
      <c r="H5760" t="s">
        <v>474</v>
      </c>
      <c r="I5760" t="s">
        <v>546</v>
      </c>
      <c r="J5760">
        <v>24700000</v>
      </c>
      <c r="K5760">
        <v>35526431.233342491</v>
      </c>
    </row>
    <row r="5761" spans="1:11" x14ac:dyDescent="0.25">
      <c r="A5761">
        <v>1683</v>
      </c>
      <c r="B5761" t="s">
        <v>306</v>
      </c>
      <c r="C5761" t="s">
        <v>492</v>
      </c>
      <c r="D5761" t="s">
        <v>290</v>
      </c>
      <c r="E5761">
        <v>2016</v>
      </c>
      <c r="F5761" s="10">
        <v>42460</v>
      </c>
      <c r="G5761" t="s">
        <v>489</v>
      </c>
      <c r="H5761" t="s">
        <v>474</v>
      </c>
      <c r="I5761" t="s">
        <v>546</v>
      </c>
      <c r="J5761">
        <v>1593500000</v>
      </c>
      <c r="K5761">
        <v>2291958225.519484</v>
      </c>
    </row>
    <row r="5762" spans="1:11" x14ac:dyDescent="0.25">
      <c r="A5762">
        <v>1683</v>
      </c>
      <c r="B5762" t="s">
        <v>306</v>
      </c>
      <c r="C5762" t="s">
        <v>492</v>
      </c>
      <c r="D5762" t="s">
        <v>316</v>
      </c>
      <c r="E5762">
        <v>2016</v>
      </c>
      <c r="F5762" s="10">
        <v>42460</v>
      </c>
      <c r="G5762" t="s">
        <v>489</v>
      </c>
      <c r="H5762" t="s">
        <v>474</v>
      </c>
      <c r="I5762" t="s">
        <v>546</v>
      </c>
      <c r="J5762">
        <v>135500000</v>
      </c>
      <c r="K5762">
        <v>194891960.81449017</v>
      </c>
    </row>
    <row r="5763" spans="1:11" x14ac:dyDescent="0.25">
      <c r="A5763">
        <v>1683</v>
      </c>
      <c r="B5763" t="s">
        <v>306</v>
      </c>
      <c r="C5763" t="s">
        <v>493</v>
      </c>
      <c r="D5763" t="s">
        <v>662</v>
      </c>
      <c r="E5763">
        <v>2016</v>
      </c>
      <c r="F5763" s="10">
        <v>42460</v>
      </c>
      <c r="G5763" t="s">
        <v>489</v>
      </c>
      <c r="H5763" t="s">
        <v>474</v>
      </c>
      <c r="I5763" t="s">
        <v>546</v>
      </c>
      <c r="J5763">
        <v>276700000</v>
      </c>
      <c r="K5763">
        <v>397982328.83667475</v>
      </c>
    </row>
    <row r="5764" spans="1:11" x14ac:dyDescent="0.25">
      <c r="A5764">
        <v>1683</v>
      </c>
      <c r="B5764" t="s">
        <v>306</v>
      </c>
      <c r="C5764" t="s">
        <v>493</v>
      </c>
      <c r="D5764" t="s">
        <v>589</v>
      </c>
      <c r="E5764">
        <v>2016</v>
      </c>
      <c r="F5764" s="10">
        <v>42460</v>
      </c>
      <c r="G5764" t="s">
        <v>489</v>
      </c>
      <c r="H5764" t="s">
        <v>474</v>
      </c>
      <c r="I5764" t="s">
        <v>546</v>
      </c>
      <c r="J5764">
        <v>-21200000</v>
      </c>
      <c r="K5764">
        <v>-30492321.544407319</v>
      </c>
    </row>
    <row r="5765" spans="1:11" x14ac:dyDescent="0.25">
      <c r="A5765">
        <v>1683</v>
      </c>
      <c r="B5765" t="s">
        <v>306</v>
      </c>
      <c r="C5765" t="s">
        <v>493</v>
      </c>
      <c r="D5765" t="s">
        <v>661</v>
      </c>
      <c r="E5765">
        <v>2016</v>
      </c>
      <c r="F5765" s="10">
        <v>42460</v>
      </c>
      <c r="G5765" t="s">
        <v>489</v>
      </c>
      <c r="H5765" t="s">
        <v>474</v>
      </c>
      <c r="I5765" t="s">
        <v>546</v>
      </c>
      <c r="J5765">
        <v>1506100000</v>
      </c>
      <c r="K5765">
        <v>2166249315.001503</v>
      </c>
    </row>
    <row r="5766" spans="1:11" x14ac:dyDescent="0.25">
      <c r="A5766">
        <v>8081</v>
      </c>
      <c r="B5766" t="s">
        <v>303</v>
      </c>
      <c r="C5766" t="s">
        <v>492</v>
      </c>
      <c r="D5766" t="s">
        <v>59</v>
      </c>
      <c r="E5766">
        <v>2016</v>
      </c>
      <c r="F5766" s="10">
        <v>42460</v>
      </c>
      <c r="G5766" t="s">
        <v>489</v>
      </c>
      <c r="H5766" t="s">
        <v>474</v>
      </c>
      <c r="I5766" t="s">
        <v>546</v>
      </c>
      <c r="J5766">
        <v>38800000</v>
      </c>
      <c r="K5766">
        <v>55806701.694481321</v>
      </c>
    </row>
    <row r="5767" spans="1:11" x14ac:dyDescent="0.25">
      <c r="A5767">
        <v>8081</v>
      </c>
      <c r="B5767" t="s">
        <v>303</v>
      </c>
      <c r="C5767" t="s">
        <v>492</v>
      </c>
      <c r="D5767" t="s">
        <v>660</v>
      </c>
      <c r="E5767">
        <v>2016</v>
      </c>
      <c r="F5767" s="10">
        <v>42460</v>
      </c>
      <c r="G5767" t="s">
        <v>489</v>
      </c>
      <c r="H5767" t="s">
        <v>474</v>
      </c>
      <c r="I5767" t="s">
        <v>546</v>
      </c>
      <c r="J5767">
        <v>10500000</v>
      </c>
      <c r="K5767">
        <v>15102329.066805512</v>
      </c>
    </row>
    <row r="5768" spans="1:11" x14ac:dyDescent="0.25">
      <c r="A5768">
        <v>8081</v>
      </c>
      <c r="B5768" t="s">
        <v>303</v>
      </c>
      <c r="C5768" t="s">
        <v>492</v>
      </c>
      <c r="D5768" t="s">
        <v>653</v>
      </c>
      <c r="E5768">
        <v>2016</v>
      </c>
      <c r="F5768" s="10">
        <v>42460</v>
      </c>
      <c r="G5768" t="s">
        <v>489</v>
      </c>
      <c r="H5768" t="s">
        <v>474</v>
      </c>
      <c r="I5768" t="s">
        <v>546</v>
      </c>
      <c r="J5768">
        <v>6900000</v>
      </c>
      <c r="K5768">
        <v>9924387.6724721938</v>
      </c>
    </row>
    <row r="5769" spans="1:11" x14ac:dyDescent="0.25">
      <c r="A5769">
        <v>8081</v>
      </c>
      <c r="B5769" t="s">
        <v>303</v>
      </c>
      <c r="C5769" t="s">
        <v>492</v>
      </c>
      <c r="D5769" t="s">
        <v>290</v>
      </c>
      <c r="E5769">
        <v>2016</v>
      </c>
      <c r="F5769" s="10">
        <v>42460</v>
      </c>
      <c r="G5769" t="s">
        <v>489</v>
      </c>
      <c r="H5769" t="s">
        <v>474</v>
      </c>
      <c r="I5769" t="s">
        <v>546</v>
      </c>
      <c r="J5769">
        <v>1296100000</v>
      </c>
      <c r="K5769">
        <v>1864202733.6653929</v>
      </c>
    </row>
    <row r="5770" spans="1:11" x14ac:dyDescent="0.25">
      <c r="A5770">
        <v>8081</v>
      </c>
      <c r="B5770" t="s">
        <v>303</v>
      </c>
      <c r="C5770" t="s">
        <v>493</v>
      </c>
      <c r="D5770" t="s">
        <v>659</v>
      </c>
      <c r="E5770">
        <v>2016</v>
      </c>
      <c r="F5770" s="10">
        <v>42460</v>
      </c>
      <c r="G5770" t="s">
        <v>489</v>
      </c>
      <c r="H5770" t="s">
        <v>474</v>
      </c>
      <c r="I5770" t="s">
        <v>546</v>
      </c>
      <c r="J5770">
        <v>-12900000</v>
      </c>
      <c r="K5770">
        <v>-18554289.996361058</v>
      </c>
    </row>
    <row r="5771" spans="1:11" x14ac:dyDescent="0.25">
      <c r="A5771">
        <v>8081</v>
      </c>
      <c r="B5771" t="s">
        <v>303</v>
      </c>
      <c r="C5771" t="s">
        <v>493</v>
      </c>
      <c r="D5771" t="s">
        <v>458</v>
      </c>
      <c r="E5771">
        <v>2016</v>
      </c>
      <c r="F5771" s="10">
        <v>42460</v>
      </c>
      <c r="G5771" t="s">
        <v>489</v>
      </c>
      <c r="H5771" t="s">
        <v>474</v>
      </c>
      <c r="I5771" t="s">
        <v>546</v>
      </c>
      <c r="J5771">
        <v>12000000</v>
      </c>
      <c r="K5771">
        <v>17259804.647777729</v>
      </c>
    </row>
    <row r="5772" spans="1:11" x14ac:dyDescent="0.25">
      <c r="A5772">
        <v>8081</v>
      </c>
      <c r="B5772" t="s">
        <v>303</v>
      </c>
      <c r="C5772" t="s">
        <v>493</v>
      </c>
      <c r="D5772" t="s">
        <v>658</v>
      </c>
      <c r="E5772">
        <v>2016</v>
      </c>
      <c r="F5772" s="10">
        <v>42460</v>
      </c>
      <c r="G5772" t="s">
        <v>489</v>
      </c>
      <c r="H5772" t="s">
        <v>474</v>
      </c>
      <c r="I5772" t="s">
        <v>546</v>
      </c>
      <c r="J5772">
        <v>806200000</v>
      </c>
      <c r="K5772">
        <v>1159571208.919867</v>
      </c>
    </row>
    <row r="5773" spans="1:11" x14ac:dyDescent="0.25">
      <c r="A5773">
        <v>8081</v>
      </c>
      <c r="B5773" t="s">
        <v>303</v>
      </c>
      <c r="C5773" t="s">
        <v>493</v>
      </c>
      <c r="D5773" t="s">
        <v>657</v>
      </c>
      <c r="E5773">
        <v>2016</v>
      </c>
      <c r="F5773" s="10">
        <v>42460</v>
      </c>
      <c r="G5773" t="s">
        <v>489</v>
      </c>
      <c r="H5773" t="s">
        <v>474</v>
      </c>
      <c r="I5773" t="s">
        <v>546</v>
      </c>
      <c r="J5773">
        <v>547000000</v>
      </c>
      <c r="K5773">
        <v>786759428.52786815</v>
      </c>
    </row>
    <row r="5774" spans="1:11" x14ac:dyDescent="0.25">
      <c r="A5774">
        <v>1276</v>
      </c>
      <c r="B5774" t="s">
        <v>299</v>
      </c>
      <c r="C5774" t="s">
        <v>493</v>
      </c>
      <c r="D5774" t="s">
        <v>610</v>
      </c>
      <c r="E5774">
        <v>2016</v>
      </c>
      <c r="F5774" s="10">
        <v>42551</v>
      </c>
      <c r="G5774" t="s">
        <v>489</v>
      </c>
      <c r="H5774" t="s">
        <v>474</v>
      </c>
      <c r="I5774" t="s">
        <v>546</v>
      </c>
      <c r="J5774">
        <v>1048800000</v>
      </c>
      <c r="K5774">
        <v>1408806383.1502028</v>
      </c>
    </row>
    <row r="5775" spans="1:11" x14ac:dyDescent="0.25">
      <c r="A5775">
        <v>1276</v>
      </c>
      <c r="B5775" t="s">
        <v>299</v>
      </c>
      <c r="C5775" t="s">
        <v>493</v>
      </c>
      <c r="D5775" t="s">
        <v>614</v>
      </c>
      <c r="E5775">
        <v>2016</v>
      </c>
      <c r="F5775" s="10">
        <v>42551</v>
      </c>
      <c r="G5775" t="s">
        <v>489</v>
      </c>
      <c r="H5775" t="s">
        <v>474</v>
      </c>
      <c r="I5775" t="s">
        <v>546</v>
      </c>
      <c r="J5775">
        <v>1900000</v>
      </c>
      <c r="K5775">
        <v>2552185.4767213818</v>
      </c>
    </row>
    <row r="5776" spans="1:11" x14ac:dyDescent="0.25">
      <c r="A5776">
        <v>1276</v>
      </c>
      <c r="B5776" t="s">
        <v>299</v>
      </c>
      <c r="C5776" t="s">
        <v>493</v>
      </c>
      <c r="D5776" t="s">
        <v>609</v>
      </c>
      <c r="E5776">
        <v>2016</v>
      </c>
      <c r="F5776" s="10">
        <v>42551</v>
      </c>
      <c r="G5776" t="s">
        <v>489</v>
      </c>
      <c r="H5776" t="s">
        <v>474</v>
      </c>
      <c r="I5776" t="s">
        <v>546</v>
      </c>
      <c r="J5776">
        <v>708500000</v>
      </c>
      <c r="K5776">
        <v>951696531.71426272</v>
      </c>
    </row>
    <row r="5777" spans="1:11" x14ac:dyDescent="0.25">
      <c r="A5777">
        <v>1276</v>
      </c>
      <c r="B5777" t="s">
        <v>299</v>
      </c>
      <c r="C5777" t="s">
        <v>493</v>
      </c>
      <c r="D5777" t="s">
        <v>593</v>
      </c>
      <c r="E5777">
        <v>2016</v>
      </c>
      <c r="F5777" s="10">
        <v>42551</v>
      </c>
      <c r="G5777" t="s">
        <v>489</v>
      </c>
      <c r="H5777" t="s">
        <v>474</v>
      </c>
      <c r="I5777" t="s">
        <v>546</v>
      </c>
      <c r="J5777">
        <v>522700000</v>
      </c>
      <c r="K5777">
        <v>702119657.20119286</v>
      </c>
    </row>
    <row r="5778" spans="1:11" x14ac:dyDescent="0.25">
      <c r="A5778">
        <v>1276</v>
      </c>
      <c r="B5778" t="s">
        <v>299</v>
      </c>
      <c r="C5778" t="s">
        <v>493</v>
      </c>
      <c r="D5778" t="s">
        <v>613</v>
      </c>
      <c r="E5778">
        <v>2016</v>
      </c>
      <c r="F5778" s="10">
        <v>42551</v>
      </c>
      <c r="G5778" t="s">
        <v>489</v>
      </c>
      <c r="H5778" t="s">
        <v>474</v>
      </c>
      <c r="I5778" t="s">
        <v>546</v>
      </c>
      <c r="J5778">
        <v>-79900000</v>
      </c>
      <c r="K5778">
        <v>-107326115.57370442</v>
      </c>
    </row>
    <row r="5779" spans="1:11" x14ac:dyDescent="0.25">
      <c r="A5779">
        <v>1276</v>
      </c>
      <c r="B5779" t="s">
        <v>299</v>
      </c>
      <c r="C5779" t="s">
        <v>493</v>
      </c>
      <c r="D5779" t="s">
        <v>612</v>
      </c>
      <c r="E5779">
        <v>2016</v>
      </c>
      <c r="F5779" s="10">
        <v>42551</v>
      </c>
      <c r="G5779" t="s">
        <v>489</v>
      </c>
      <c r="H5779" t="s">
        <v>474</v>
      </c>
      <c r="I5779" t="s">
        <v>546</v>
      </c>
      <c r="J5779">
        <v>7800000</v>
      </c>
      <c r="K5779">
        <v>10477393.009698305</v>
      </c>
    </row>
    <row r="5780" spans="1:11" x14ac:dyDescent="0.25">
      <c r="A5780">
        <v>1276</v>
      </c>
      <c r="B5780" t="s">
        <v>299</v>
      </c>
      <c r="C5780" t="s">
        <v>493</v>
      </c>
      <c r="D5780" t="s">
        <v>611</v>
      </c>
      <c r="E5780">
        <v>2016</v>
      </c>
      <c r="F5780" s="10">
        <v>42551</v>
      </c>
      <c r="G5780" t="s">
        <v>489</v>
      </c>
      <c r="H5780" t="s">
        <v>474</v>
      </c>
      <c r="I5780" t="s">
        <v>546</v>
      </c>
      <c r="J5780">
        <v>285100000</v>
      </c>
      <c r="K5780">
        <v>382962147.05961365</v>
      </c>
    </row>
    <row r="5781" spans="1:11" x14ac:dyDescent="0.25">
      <c r="A5781">
        <v>992</v>
      </c>
      <c r="B5781" t="s">
        <v>291</v>
      </c>
      <c r="C5781" t="s">
        <v>492</v>
      </c>
      <c r="D5781" t="s">
        <v>1164</v>
      </c>
      <c r="E5781">
        <v>2016</v>
      </c>
      <c r="F5781" s="10">
        <v>42735</v>
      </c>
      <c r="G5781" t="s">
        <v>489</v>
      </c>
      <c r="H5781" t="s">
        <v>474</v>
      </c>
      <c r="I5781" t="s">
        <v>546</v>
      </c>
      <c r="J5781">
        <v>1102000000</v>
      </c>
      <c r="K5781">
        <v>1356745190.4491048</v>
      </c>
    </row>
    <row r="5782" spans="1:11" x14ac:dyDescent="0.25">
      <c r="A5782">
        <v>992</v>
      </c>
      <c r="B5782" t="s">
        <v>291</v>
      </c>
      <c r="C5782" t="s">
        <v>492</v>
      </c>
      <c r="D5782" t="s">
        <v>726</v>
      </c>
      <c r="E5782">
        <v>2016</v>
      </c>
      <c r="F5782" s="10">
        <v>42735</v>
      </c>
      <c r="G5782" t="s">
        <v>489</v>
      </c>
      <c r="H5782" t="s">
        <v>474</v>
      </c>
      <c r="I5782" t="s">
        <v>546</v>
      </c>
      <c r="J5782">
        <v>2516000000</v>
      </c>
      <c r="K5782">
        <v>3097614246.0707331</v>
      </c>
    </row>
    <row r="5783" spans="1:11" x14ac:dyDescent="0.25">
      <c r="A5783">
        <v>992</v>
      </c>
      <c r="B5783" t="s">
        <v>291</v>
      </c>
      <c r="C5783" t="s">
        <v>492</v>
      </c>
      <c r="D5783" t="s">
        <v>2134</v>
      </c>
      <c r="E5783">
        <v>2016</v>
      </c>
      <c r="F5783" s="10">
        <v>42735</v>
      </c>
      <c r="G5783" t="s">
        <v>489</v>
      </c>
      <c r="H5783" t="s">
        <v>474</v>
      </c>
      <c r="I5783" t="s">
        <v>546</v>
      </c>
      <c r="J5783">
        <v>406000000</v>
      </c>
      <c r="K5783">
        <v>499853491.21809125</v>
      </c>
    </row>
    <row r="5784" spans="1:11" x14ac:dyDescent="0.25">
      <c r="A5784">
        <v>992</v>
      </c>
      <c r="B5784" t="s">
        <v>291</v>
      </c>
      <c r="C5784" t="s">
        <v>492</v>
      </c>
      <c r="D5784" t="s">
        <v>613</v>
      </c>
      <c r="E5784">
        <v>2016</v>
      </c>
      <c r="F5784" s="10">
        <v>42735</v>
      </c>
      <c r="G5784" t="s">
        <v>489</v>
      </c>
      <c r="H5784" t="s">
        <v>474</v>
      </c>
      <c r="I5784" t="s">
        <v>546</v>
      </c>
      <c r="J5784">
        <v>-97000000</v>
      </c>
      <c r="K5784">
        <v>-119423124.74914987</v>
      </c>
    </row>
    <row r="5785" spans="1:11" x14ac:dyDescent="0.25">
      <c r="A5785">
        <v>992</v>
      </c>
      <c r="B5785" t="s">
        <v>291</v>
      </c>
      <c r="C5785" t="s">
        <v>492</v>
      </c>
      <c r="D5785" t="s">
        <v>766</v>
      </c>
      <c r="E5785">
        <v>2016</v>
      </c>
      <c r="F5785" s="10">
        <v>42735</v>
      </c>
      <c r="G5785" t="s">
        <v>489</v>
      </c>
      <c r="H5785" t="s">
        <v>474</v>
      </c>
      <c r="I5785" t="s">
        <v>546</v>
      </c>
      <c r="J5785">
        <v>1497000000</v>
      </c>
      <c r="K5785">
        <v>1843055853.0873954</v>
      </c>
    </row>
    <row r="5786" spans="1:11" x14ac:dyDescent="0.25">
      <c r="A5786">
        <v>992</v>
      </c>
      <c r="B5786" t="s">
        <v>291</v>
      </c>
      <c r="C5786" t="s">
        <v>492</v>
      </c>
      <c r="D5786" t="s">
        <v>458</v>
      </c>
      <c r="E5786">
        <v>2016</v>
      </c>
      <c r="F5786" s="10">
        <v>42735</v>
      </c>
      <c r="G5786" t="s">
        <v>489</v>
      </c>
      <c r="H5786" t="s">
        <v>474</v>
      </c>
      <c r="I5786" t="s">
        <v>546</v>
      </c>
      <c r="J5786">
        <v>16000000</v>
      </c>
      <c r="K5786">
        <v>19698659.752437092</v>
      </c>
    </row>
    <row r="5787" spans="1:11" x14ac:dyDescent="0.25">
      <c r="A5787">
        <v>992</v>
      </c>
      <c r="B5787" t="s">
        <v>291</v>
      </c>
      <c r="C5787" t="s">
        <v>493</v>
      </c>
      <c r="D5787" t="s">
        <v>764</v>
      </c>
      <c r="E5787">
        <v>2016</v>
      </c>
      <c r="F5787" s="10">
        <v>42735</v>
      </c>
      <c r="G5787" t="s">
        <v>489</v>
      </c>
      <c r="H5787" t="s">
        <v>474</v>
      </c>
      <c r="I5787" t="s">
        <v>546</v>
      </c>
      <c r="J5787">
        <v>924800000</v>
      </c>
      <c r="K5787">
        <v>1138582533.6908641</v>
      </c>
    </row>
    <row r="5788" spans="1:11" x14ac:dyDescent="0.25">
      <c r="A5788">
        <v>992</v>
      </c>
      <c r="B5788" t="s">
        <v>291</v>
      </c>
      <c r="C5788" t="s">
        <v>493</v>
      </c>
      <c r="D5788" t="s">
        <v>2135</v>
      </c>
      <c r="E5788">
        <v>2016</v>
      </c>
      <c r="F5788" s="10">
        <v>42735</v>
      </c>
      <c r="G5788" t="s">
        <v>489</v>
      </c>
      <c r="H5788" t="s">
        <v>474</v>
      </c>
      <c r="I5788" t="s">
        <v>546</v>
      </c>
      <c r="J5788">
        <v>598400000</v>
      </c>
      <c r="K5788">
        <v>736729874.74114728</v>
      </c>
    </row>
    <row r="5789" spans="1:11" x14ac:dyDescent="0.25">
      <c r="A5789">
        <v>992</v>
      </c>
      <c r="B5789" t="s">
        <v>291</v>
      </c>
      <c r="C5789" t="s">
        <v>493</v>
      </c>
      <c r="D5789" t="s">
        <v>765</v>
      </c>
      <c r="E5789">
        <v>2016</v>
      </c>
      <c r="F5789" s="10">
        <v>42735</v>
      </c>
      <c r="G5789" t="s">
        <v>489</v>
      </c>
      <c r="H5789" t="s">
        <v>474</v>
      </c>
      <c r="I5789" t="s">
        <v>546</v>
      </c>
      <c r="J5789">
        <v>272000000</v>
      </c>
      <c r="K5789">
        <v>334877215.79143059</v>
      </c>
    </row>
    <row r="5790" spans="1:11" x14ac:dyDescent="0.25">
      <c r="A5790">
        <v>992</v>
      </c>
      <c r="B5790" t="s">
        <v>291</v>
      </c>
      <c r="C5790" t="s">
        <v>493</v>
      </c>
      <c r="D5790" t="s">
        <v>1159</v>
      </c>
      <c r="E5790">
        <v>2016</v>
      </c>
      <c r="F5790" s="10">
        <v>42735</v>
      </c>
      <c r="G5790" t="s">
        <v>489</v>
      </c>
      <c r="H5790" t="s">
        <v>474</v>
      </c>
      <c r="I5790" t="s">
        <v>546</v>
      </c>
      <c r="J5790">
        <v>2230400000</v>
      </c>
      <c r="K5790">
        <v>2745993169.4897308</v>
      </c>
    </row>
    <row r="5791" spans="1:11" x14ac:dyDescent="0.25">
      <c r="A5791">
        <v>992</v>
      </c>
      <c r="B5791" t="s">
        <v>291</v>
      </c>
      <c r="C5791" t="s">
        <v>493</v>
      </c>
      <c r="D5791" t="s">
        <v>763</v>
      </c>
      <c r="E5791">
        <v>2016</v>
      </c>
      <c r="F5791" s="10">
        <v>42735</v>
      </c>
      <c r="G5791" t="s">
        <v>489</v>
      </c>
      <c r="H5791" t="s">
        <v>474</v>
      </c>
      <c r="I5791" t="s">
        <v>546</v>
      </c>
      <c r="J5791">
        <v>1414400000</v>
      </c>
      <c r="K5791">
        <v>1741361522.1154389</v>
      </c>
    </row>
    <row r="5792" spans="1:11" x14ac:dyDescent="0.25">
      <c r="A5792">
        <v>8186</v>
      </c>
      <c r="B5792" t="s">
        <v>305</v>
      </c>
      <c r="C5792" t="s">
        <v>492</v>
      </c>
      <c r="D5792" t="s">
        <v>156</v>
      </c>
      <c r="E5792">
        <v>2016</v>
      </c>
      <c r="F5792" s="10">
        <v>42735</v>
      </c>
      <c r="G5792" t="s">
        <v>489</v>
      </c>
      <c r="H5792" t="s">
        <v>474</v>
      </c>
      <c r="I5792" t="s">
        <v>546</v>
      </c>
      <c r="J5792">
        <v>63040000</v>
      </c>
      <c r="K5792">
        <v>77612719.424602151</v>
      </c>
    </row>
    <row r="5793" spans="1:11" x14ac:dyDescent="0.25">
      <c r="A5793">
        <v>8186</v>
      </c>
      <c r="B5793" t="s">
        <v>305</v>
      </c>
      <c r="C5793" t="s">
        <v>492</v>
      </c>
      <c r="D5793" t="s">
        <v>1006</v>
      </c>
      <c r="E5793">
        <v>2016</v>
      </c>
      <c r="F5793" s="10">
        <v>42735</v>
      </c>
      <c r="G5793" t="s">
        <v>489</v>
      </c>
      <c r="H5793" t="s">
        <v>474</v>
      </c>
      <c r="I5793" t="s">
        <v>546</v>
      </c>
      <c r="J5793">
        <v>27365000</v>
      </c>
      <c r="K5793">
        <v>33690864.007840067</v>
      </c>
    </row>
    <row r="5794" spans="1:11" x14ac:dyDescent="0.25">
      <c r="A5794">
        <v>8186</v>
      </c>
      <c r="B5794" t="s">
        <v>305</v>
      </c>
      <c r="C5794" t="s">
        <v>492</v>
      </c>
      <c r="D5794" t="s">
        <v>1005</v>
      </c>
      <c r="E5794">
        <v>2016</v>
      </c>
      <c r="F5794" s="10">
        <v>42735</v>
      </c>
      <c r="G5794" t="s">
        <v>489</v>
      </c>
      <c r="H5794" t="s">
        <v>474</v>
      </c>
      <c r="I5794" t="s">
        <v>546</v>
      </c>
      <c r="J5794">
        <v>112759000</v>
      </c>
      <c r="K5794">
        <v>138825073.43906587</v>
      </c>
    </row>
    <row r="5795" spans="1:11" x14ac:dyDescent="0.25">
      <c r="A5795">
        <v>8186</v>
      </c>
      <c r="B5795" t="s">
        <v>305</v>
      </c>
      <c r="C5795" t="s">
        <v>492</v>
      </c>
      <c r="D5795" t="s">
        <v>653</v>
      </c>
      <c r="E5795">
        <v>2016</v>
      </c>
      <c r="F5795" s="10">
        <v>42735</v>
      </c>
      <c r="G5795" t="s">
        <v>489</v>
      </c>
      <c r="H5795" t="s">
        <v>474</v>
      </c>
      <c r="I5795" t="s">
        <v>546</v>
      </c>
      <c r="J5795">
        <v>167297000</v>
      </c>
      <c r="K5795">
        <v>205970417.53771678</v>
      </c>
    </row>
    <row r="5796" spans="1:11" x14ac:dyDescent="0.25">
      <c r="A5796">
        <v>8186</v>
      </c>
      <c r="B5796" t="s">
        <v>305</v>
      </c>
      <c r="C5796" t="s">
        <v>492</v>
      </c>
      <c r="D5796" t="s">
        <v>967</v>
      </c>
      <c r="E5796">
        <v>2016</v>
      </c>
      <c r="F5796" s="10">
        <v>42735</v>
      </c>
      <c r="G5796" t="s">
        <v>489</v>
      </c>
      <c r="H5796" t="s">
        <v>474</v>
      </c>
      <c r="I5796" t="s">
        <v>546</v>
      </c>
      <c r="J5796">
        <v>145473000</v>
      </c>
      <c r="K5796">
        <v>179101445.63539258</v>
      </c>
    </row>
    <row r="5797" spans="1:11" x14ac:dyDescent="0.25">
      <c r="A5797">
        <v>8186</v>
      </c>
      <c r="B5797" t="s">
        <v>305</v>
      </c>
      <c r="C5797" t="s">
        <v>492</v>
      </c>
      <c r="D5797" t="s">
        <v>290</v>
      </c>
      <c r="E5797">
        <v>2016</v>
      </c>
      <c r="F5797" s="10">
        <v>42735</v>
      </c>
      <c r="G5797" t="s">
        <v>489</v>
      </c>
      <c r="H5797" t="s">
        <v>474</v>
      </c>
      <c r="I5797" t="s">
        <v>546</v>
      </c>
      <c r="J5797">
        <v>74144000</v>
      </c>
      <c r="K5797">
        <v>91283589.292793483</v>
      </c>
    </row>
    <row r="5798" spans="1:11" x14ac:dyDescent="0.25">
      <c r="A5798">
        <v>8186</v>
      </c>
      <c r="B5798" t="s">
        <v>305</v>
      </c>
      <c r="C5798" t="s">
        <v>493</v>
      </c>
      <c r="D5798" t="s">
        <v>989</v>
      </c>
      <c r="E5798">
        <v>2016</v>
      </c>
      <c r="F5798" s="10">
        <v>42735</v>
      </c>
      <c r="G5798" t="s">
        <v>489</v>
      </c>
      <c r="H5798" t="s">
        <v>474</v>
      </c>
      <c r="I5798" t="s">
        <v>546</v>
      </c>
      <c r="J5798">
        <v>298381000</v>
      </c>
      <c r="K5798">
        <v>367356612.22449577</v>
      </c>
    </row>
    <row r="5799" spans="1:11" x14ac:dyDescent="0.25">
      <c r="A5799">
        <v>8186</v>
      </c>
      <c r="B5799" t="s">
        <v>305</v>
      </c>
      <c r="C5799" t="s">
        <v>493</v>
      </c>
      <c r="D5799" t="s">
        <v>990</v>
      </c>
      <c r="E5799">
        <v>2016</v>
      </c>
      <c r="F5799" s="10">
        <v>42735</v>
      </c>
      <c r="G5799" t="s">
        <v>489</v>
      </c>
      <c r="H5799" t="s">
        <v>474</v>
      </c>
      <c r="I5799" t="s">
        <v>546</v>
      </c>
      <c r="J5799">
        <v>145317000</v>
      </c>
      <c r="K5799">
        <v>178909383.70280632</v>
      </c>
    </row>
    <row r="5800" spans="1:11" x14ac:dyDescent="0.25">
      <c r="A5800">
        <v>8186</v>
      </c>
      <c r="B5800" t="s">
        <v>305</v>
      </c>
      <c r="C5800" t="s">
        <v>493</v>
      </c>
      <c r="D5800" t="s">
        <v>991</v>
      </c>
      <c r="E5800">
        <v>2016</v>
      </c>
      <c r="F5800" s="10">
        <v>42735</v>
      </c>
      <c r="G5800" t="s">
        <v>489</v>
      </c>
      <c r="H5800" t="s">
        <v>474</v>
      </c>
      <c r="I5800" t="s">
        <v>546</v>
      </c>
      <c r="J5800">
        <v>72379000</v>
      </c>
      <c r="K5800">
        <v>89110580.888852775</v>
      </c>
    </row>
    <row r="5801" spans="1:11" x14ac:dyDescent="0.25">
      <c r="A5801">
        <v>8186</v>
      </c>
      <c r="B5801" t="s">
        <v>305</v>
      </c>
      <c r="C5801" t="s">
        <v>493</v>
      </c>
      <c r="D5801" t="s">
        <v>992</v>
      </c>
      <c r="E5801">
        <v>2016</v>
      </c>
      <c r="F5801" s="10">
        <v>42735</v>
      </c>
      <c r="G5801" t="s">
        <v>489</v>
      </c>
      <c r="H5801" t="s">
        <v>474</v>
      </c>
      <c r="I5801" t="s">
        <v>546</v>
      </c>
      <c r="J5801">
        <v>91170000</v>
      </c>
      <c r="K5801">
        <v>112245425.60185561</v>
      </c>
    </row>
    <row r="5802" spans="1:11" x14ac:dyDescent="0.25">
      <c r="A5802">
        <v>8186</v>
      </c>
      <c r="B5802" t="s">
        <v>305</v>
      </c>
      <c r="C5802" t="s">
        <v>493</v>
      </c>
      <c r="D5802" t="s">
        <v>993</v>
      </c>
      <c r="E5802">
        <v>2016</v>
      </c>
      <c r="F5802" s="10">
        <v>42735</v>
      </c>
      <c r="G5802" t="s">
        <v>489</v>
      </c>
      <c r="H5802" t="s">
        <v>474</v>
      </c>
      <c r="I5802" t="s">
        <v>546</v>
      </c>
      <c r="J5802">
        <v>-17169000</v>
      </c>
      <c r="K5802">
        <v>-21137893.080599528</v>
      </c>
    </row>
    <row r="5803" spans="1:11" x14ac:dyDescent="0.25">
      <c r="A5803">
        <v>8186</v>
      </c>
      <c r="B5803" t="s">
        <v>305</v>
      </c>
      <c r="C5803" t="s">
        <v>493</v>
      </c>
      <c r="D5803" t="s">
        <v>654</v>
      </c>
      <c r="E5803">
        <v>2016</v>
      </c>
      <c r="F5803" s="10">
        <v>42735</v>
      </c>
      <c r="G5803" t="s">
        <v>489</v>
      </c>
      <c r="H5803" t="s">
        <v>474</v>
      </c>
      <c r="I5803" t="s">
        <v>546</v>
      </c>
      <c r="J5803">
        <v>0</v>
      </c>
      <c r="K5803">
        <v>0</v>
      </c>
    </row>
    <row r="5804" spans="1:11" x14ac:dyDescent="0.25">
      <c r="A5804">
        <v>1683</v>
      </c>
      <c r="B5804" t="s">
        <v>306</v>
      </c>
      <c r="C5804" t="s">
        <v>492</v>
      </c>
      <c r="D5804" t="s">
        <v>458</v>
      </c>
      <c r="E5804">
        <v>2017</v>
      </c>
      <c r="F5804" s="10">
        <v>42825</v>
      </c>
      <c r="G5804" t="s">
        <v>489</v>
      </c>
      <c r="H5804" t="s">
        <v>474</v>
      </c>
      <c r="I5804" t="s">
        <v>546</v>
      </c>
      <c r="J5804">
        <v>26600000</v>
      </c>
      <c r="K5804">
        <v>33240277.218913469</v>
      </c>
    </row>
    <row r="5805" spans="1:11" x14ac:dyDescent="0.25">
      <c r="A5805">
        <v>1683</v>
      </c>
      <c r="B5805" t="s">
        <v>306</v>
      </c>
      <c r="C5805" t="s">
        <v>492</v>
      </c>
      <c r="D5805" t="s">
        <v>290</v>
      </c>
      <c r="E5805">
        <v>2017</v>
      </c>
      <c r="F5805" s="10">
        <v>42825</v>
      </c>
      <c r="G5805" t="s">
        <v>489</v>
      </c>
      <c r="H5805" t="s">
        <v>474</v>
      </c>
      <c r="I5805" t="s">
        <v>546</v>
      </c>
      <c r="J5805">
        <v>1632100000</v>
      </c>
      <c r="K5805">
        <v>2039528437.931905</v>
      </c>
    </row>
    <row r="5806" spans="1:11" x14ac:dyDescent="0.25">
      <c r="A5806">
        <v>1683</v>
      </c>
      <c r="B5806" t="s">
        <v>306</v>
      </c>
      <c r="C5806" t="s">
        <v>492</v>
      </c>
      <c r="D5806" t="s">
        <v>316</v>
      </c>
      <c r="E5806">
        <v>2017</v>
      </c>
      <c r="F5806" s="10">
        <v>42825</v>
      </c>
      <c r="G5806" t="s">
        <v>489</v>
      </c>
      <c r="H5806" t="s">
        <v>474</v>
      </c>
      <c r="I5806" t="s">
        <v>546</v>
      </c>
      <c r="J5806">
        <v>160500000</v>
      </c>
      <c r="K5806">
        <v>200566334.34720343</v>
      </c>
    </row>
    <row r="5807" spans="1:11" x14ac:dyDescent="0.25">
      <c r="A5807">
        <v>1683</v>
      </c>
      <c r="B5807" t="s">
        <v>306</v>
      </c>
      <c r="C5807" t="s">
        <v>493</v>
      </c>
      <c r="D5807" t="s">
        <v>662</v>
      </c>
      <c r="E5807">
        <v>2017</v>
      </c>
      <c r="F5807" s="10">
        <v>42825</v>
      </c>
      <c r="G5807" t="s">
        <v>489</v>
      </c>
      <c r="H5807" t="s">
        <v>474</v>
      </c>
      <c r="I5807" t="s">
        <v>546</v>
      </c>
      <c r="J5807">
        <v>309600000</v>
      </c>
      <c r="K5807">
        <v>386886835.60058683</v>
      </c>
    </row>
    <row r="5808" spans="1:11" x14ac:dyDescent="0.25">
      <c r="A5808">
        <v>1683</v>
      </c>
      <c r="B5808" t="s">
        <v>306</v>
      </c>
      <c r="C5808" t="s">
        <v>493</v>
      </c>
      <c r="D5808" t="s">
        <v>589</v>
      </c>
      <c r="E5808">
        <v>2017</v>
      </c>
      <c r="F5808" s="10">
        <v>42825</v>
      </c>
      <c r="G5808" t="s">
        <v>489</v>
      </c>
      <c r="H5808" t="s">
        <v>474</v>
      </c>
      <c r="I5808" t="s">
        <v>546</v>
      </c>
      <c r="J5808">
        <v>-19800000</v>
      </c>
      <c r="K5808">
        <v>-24742762.741897997</v>
      </c>
    </row>
    <row r="5809" spans="1:11" x14ac:dyDescent="0.25">
      <c r="A5809">
        <v>1683</v>
      </c>
      <c r="B5809" t="s">
        <v>306</v>
      </c>
      <c r="C5809" t="s">
        <v>493</v>
      </c>
      <c r="D5809" t="s">
        <v>661</v>
      </c>
      <c r="E5809">
        <v>2017</v>
      </c>
      <c r="F5809" s="10">
        <v>42825</v>
      </c>
      <c r="G5809" t="s">
        <v>489</v>
      </c>
      <c r="H5809" t="s">
        <v>474</v>
      </c>
      <c r="I5809" t="s">
        <v>546</v>
      </c>
      <c r="J5809">
        <v>1528800000</v>
      </c>
      <c r="K5809">
        <v>1910441195.9501846</v>
      </c>
    </row>
    <row r="5810" spans="1:11" x14ac:dyDescent="0.25">
      <c r="A5810">
        <v>8081</v>
      </c>
      <c r="B5810" t="s">
        <v>303</v>
      </c>
      <c r="C5810" t="s">
        <v>492</v>
      </c>
      <c r="D5810" t="s">
        <v>59</v>
      </c>
      <c r="E5810">
        <v>2017</v>
      </c>
      <c r="F5810" s="10">
        <v>42825</v>
      </c>
      <c r="G5810" t="s">
        <v>489</v>
      </c>
      <c r="H5810" t="s">
        <v>474</v>
      </c>
      <c r="I5810" t="s">
        <v>546</v>
      </c>
      <c r="J5810">
        <v>45100000</v>
      </c>
      <c r="K5810">
        <v>56358515.13432321</v>
      </c>
    </row>
    <row r="5811" spans="1:11" x14ac:dyDescent="0.25">
      <c r="A5811">
        <v>8081</v>
      </c>
      <c r="B5811" t="s">
        <v>303</v>
      </c>
      <c r="C5811" t="s">
        <v>492</v>
      </c>
      <c r="D5811" t="s">
        <v>660</v>
      </c>
      <c r="E5811">
        <v>2017</v>
      </c>
      <c r="F5811" s="10">
        <v>42825</v>
      </c>
      <c r="G5811" t="s">
        <v>489</v>
      </c>
      <c r="H5811" t="s">
        <v>474</v>
      </c>
      <c r="I5811" t="s">
        <v>546</v>
      </c>
      <c r="J5811">
        <v>10300000</v>
      </c>
      <c r="K5811">
        <v>12871235.163714614</v>
      </c>
    </row>
    <row r="5812" spans="1:11" x14ac:dyDescent="0.25">
      <c r="A5812">
        <v>8081</v>
      </c>
      <c r="B5812" t="s">
        <v>303</v>
      </c>
      <c r="C5812" t="s">
        <v>492</v>
      </c>
      <c r="D5812" t="s">
        <v>653</v>
      </c>
      <c r="E5812">
        <v>2017</v>
      </c>
      <c r="F5812" s="10">
        <v>42825</v>
      </c>
      <c r="G5812" t="s">
        <v>489</v>
      </c>
      <c r="H5812" t="s">
        <v>474</v>
      </c>
      <c r="I5812" t="s">
        <v>546</v>
      </c>
      <c r="J5812">
        <v>10100000</v>
      </c>
      <c r="K5812">
        <v>12621308.267331805</v>
      </c>
    </row>
    <row r="5813" spans="1:11" x14ac:dyDescent="0.25">
      <c r="A5813">
        <v>8081</v>
      </c>
      <c r="B5813" t="s">
        <v>303</v>
      </c>
      <c r="C5813" t="s">
        <v>492</v>
      </c>
      <c r="D5813" t="s">
        <v>290</v>
      </c>
      <c r="E5813">
        <v>2017</v>
      </c>
      <c r="F5813" s="10">
        <v>42825</v>
      </c>
      <c r="G5813" t="s">
        <v>489</v>
      </c>
      <c r="H5813" t="s">
        <v>474</v>
      </c>
      <c r="I5813" t="s">
        <v>546</v>
      </c>
      <c r="J5813">
        <v>1287600000</v>
      </c>
      <c r="K5813">
        <v>1609029358.912518</v>
      </c>
    </row>
    <row r="5814" spans="1:11" x14ac:dyDescent="0.25">
      <c r="A5814">
        <v>8081</v>
      </c>
      <c r="B5814" t="s">
        <v>303</v>
      </c>
      <c r="C5814" t="s">
        <v>493</v>
      </c>
      <c r="D5814" t="s">
        <v>659</v>
      </c>
      <c r="E5814">
        <v>2017</v>
      </c>
      <c r="F5814" s="10">
        <v>42825</v>
      </c>
      <c r="G5814" t="s">
        <v>489</v>
      </c>
      <c r="H5814" t="s">
        <v>474</v>
      </c>
      <c r="I5814" t="s">
        <v>546</v>
      </c>
      <c r="J5814">
        <v>-14200000</v>
      </c>
      <c r="K5814">
        <v>-17744809.643179368</v>
      </c>
    </row>
    <row r="5815" spans="1:11" x14ac:dyDescent="0.25">
      <c r="A5815">
        <v>8081</v>
      </c>
      <c r="B5815" t="s">
        <v>303</v>
      </c>
      <c r="C5815" t="s">
        <v>493</v>
      </c>
      <c r="D5815" t="s">
        <v>458</v>
      </c>
      <c r="E5815">
        <v>2017</v>
      </c>
      <c r="F5815" s="10">
        <v>42825</v>
      </c>
      <c r="G5815" t="s">
        <v>489</v>
      </c>
      <c r="H5815" t="s">
        <v>474</v>
      </c>
      <c r="I5815" t="s">
        <v>546</v>
      </c>
      <c r="J5815">
        <v>12800000</v>
      </c>
      <c r="K5815">
        <v>15995321.368499713</v>
      </c>
    </row>
    <row r="5816" spans="1:11" x14ac:dyDescent="0.25">
      <c r="A5816">
        <v>8081</v>
      </c>
      <c r="B5816" t="s">
        <v>303</v>
      </c>
      <c r="C5816" t="s">
        <v>493</v>
      </c>
      <c r="D5816" t="s">
        <v>658</v>
      </c>
      <c r="E5816">
        <v>2017</v>
      </c>
      <c r="F5816" s="10">
        <v>42825</v>
      </c>
      <c r="G5816" t="s">
        <v>489</v>
      </c>
      <c r="H5816" t="s">
        <v>474</v>
      </c>
      <c r="I5816" t="s">
        <v>546</v>
      </c>
      <c r="J5816">
        <v>793500000</v>
      </c>
      <c r="K5816">
        <v>991584961.39879084</v>
      </c>
    </row>
    <row r="5817" spans="1:11" x14ac:dyDescent="0.25">
      <c r="A5817">
        <v>8081</v>
      </c>
      <c r="B5817" t="s">
        <v>303</v>
      </c>
      <c r="C5817" t="s">
        <v>493</v>
      </c>
      <c r="D5817" t="s">
        <v>657</v>
      </c>
      <c r="E5817">
        <v>2017</v>
      </c>
      <c r="F5817" s="10">
        <v>42825</v>
      </c>
      <c r="G5817" t="s">
        <v>489</v>
      </c>
      <c r="H5817" t="s">
        <v>474</v>
      </c>
      <c r="I5817" t="s">
        <v>546</v>
      </c>
      <c r="J5817">
        <v>561000000</v>
      </c>
      <c r="K5817">
        <v>701044944.35377657</v>
      </c>
    </row>
    <row r="5818" spans="1:11" x14ac:dyDescent="0.25">
      <c r="A5818">
        <v>1276</v>
      </c>
      <c r="B5818" t="s">
        <v>299</v>
      </c>
      <c r="C5818" t="s">
        <v>493</v>
      </c>
      <c r="D5818" t="s">
        <v>610</v>
      </c>
      <c r="E5818">
        <v>2017</v>
      </c>
      <c r="F5818" s="10">
        <v>42916</v>
      </c>
      <c r="G5818" t="s">
        <v>489</v>
      </c>
      <c r="H5818" t="s">
        <v>474</v>
      </c>
      <c r="I5818" t="s">
        <v>546</v>
      </c>
      <c r="J5818">
        <v>1042100000</v>
      </c>
      <c r="K5818">
        <v>1352443963.9677055</v>
      </c>
    </row>
    <row r="5819" spans="1:11" x14ac:dyDescent="0.25">
      <c r="A5819">
        <v>1276</v>
      </c>
      <c r="B5819" t="s">
        <v>299</v>
      </c>
      <c r="C5819" t="s">
        <v>493</v>
      </c>
      <c r="D5819" t="s">
        <v>614</v>
      </c>
      <c r="E5819">
        <v>2017</v>
      </c>
      <c r="F5819" s="10">
        <v>42916</v>
      </c>
      <c r="G5819" t="s">
        <v>489</v>
      </c>
      <c r="H5819" t="s">
        <v>474</v>
      </c>
      <c r="I5819" t="s">
        <v>546</v>
      </c>
      <c r="J5819">
        <v>24100000</v>
      </c>
      <c r="K5819">
        <v>31277132.263335288</v>
      </c>
    </row>
    <row r="5820" spans="1:11" x14ac:dyDescent="0.25">
      <c r="A5820">
        <v>1276</v>
      </c>
      <c r="B5820" t="s">
        <v>299</v>
      </c>
      <c r="C5820" t="s">
        <v>493</v>
      </c>
      <c r="D5820" t="s">
        <v>609</v>
      </c>
      <c r="E5820">
        <v>2017</v>
      </c>
      <c r="F5820" s="10">
        <v>42916</v>
      </c>
      <c r="G5820" t="s">
        <v>489</v>
      </c>
      <c r="H5820" t="s">
        <v>474</v>
      </c>
      <c r="I5820" t="s">
        <v>546</v>
      </c>
      <c r="J5820">
        <v>937400000</v>
      </c>
      <c r="K5820">
        <v>1216563642.4751244</v>
      </c>
    </row>
    <row r="5821" spans="1:11" x14ac:dyDescent="0.25">
      <c r="A5821">
        <v>1276</v>
      </c>
      <c r="B5821" t="s">
        <v>299</v>
      </c>
      <c r="C5821" t="s">
        <v>493</v>
      </c>
      <c r="D5821" t="s">
        <v>593</v>
      </c>
      <c r="E5821">
        <v>2017</v>
      </c>
      <c r="F5821" s="10">
        <v>42916</v>
      </c>
      <c r="G5821" t="s">
        <v>489</v>
      </c>
      <c r="H5821" t="s">
        <v>474</v>
      </c>
      <c r="I5821" t="s">
        <v>546</v>
      </c>
      <c r="J5821">
        <v>546100000</v>
      </c>
      <c r="K5821">
        <v>708732030.24926972</v>
      </c>
    </row>
    <row r="5822" spans="1:11" x14ac:dyDescent="0.25">
      <c r="A5822">
        <v>1276</v>
      </c>
      <c r="B5822" t="s">
        <v>299</v>
      </c>
      <c r="C5822" t="s">
        <v>493</v>
      </c>
      <c r="D5822" t="s">
        <v>613</v>
      </c>
      <c r="E5822">
        <v>2017</v>
      </c>
      <c r="F5822" s="10">
        <v>42916</v>
      </c>
      <c r="G5822" t="s">
        <v>489</v>
      </c>
      <c r="H5822" t="s">
        <v>474</v>
      </c>
      <c r="I5822" t="s">
        <v>546</v>
      </c>
      <c r="J5822">
        <v>-84700000</v>
      </c>
      <c r="K5822">
        <v>-109924195.13296676</v>
      </c>
    </row>
    <row r="5823" spans="1:11" x14ac:dyDescent="0.25">
      <c r="A5823">
        <v>1276</v>
      </c>
      <c r="B5823" t="s">
        <v>299</v>
      </c>
      <c r="C5823" t="s">
        <v>493</v>
      </c>
      <c r="D5823" t="s">
        <v>612</v>
      </c>
      <c r="E5823">
        <v>2017</v>
      </c>
      <c r="F5823" s="10">
        <v>42916</v>
      </c>
      <c r="G5823" t="s">
        <v>489</v>
      </c>
      <c r="H5823" t="s">
        <v>474</v>
      </c>
      <c r="I5823" t="s">
        <v>546</v>
      </c>
      <c r="J5823">
        <v>25000000</v>
      </c>
      <c r="K5823">
        <v>32445157.949517932</v>
      </c>
    </row>
    <row r="5824" spans="1:11" x14ac:dyDescent="0.25">
      <c r="A5824">
        <v>1276</v>
      </c>
      <c r="B5824" t="s">
        <v>299</v>
      </c>
      <c r="C5824" t="s">
        <v>493</v>
      </c>
      <c r="D5824" t="s">
        <v>611</v>
      </c>
      <c r="E5824">
        <v>2017</v>
      </c>
      <c r="F5824" s="10">
        <v>42916</v>
      </c>
      <c r="G5824" t="s">
        <v>489</v>
      </c>
      <c r="H5824" t="s">
        <v>474</v>
      </c>
      <c r="I5824" t="s">
        <v>546</v>
      </c>
      <c r="J5824">
        <v>330200000</v>
      </c>
      <c r="K5824">
        <v>428535646.19723284</v>
      </c>
    </row>
    <row r="5825" spans="1:11" x14ac:dyDescent="0.25">
      <c r="A5825">
        <v>1167</v>
      </c>
      <c r="B5825" t="s">
        <v>3412</v>
      </c>
      <c r="C5825" t="s">
        <v>492</v>
      </c>
      <c r="D5825" t="s">
        <v>653</v>
      </c>
      <c r="E5825">
        <v>2017</v>
      </c>
      <c r="F5825" s="10">
        <v>43100</v>
      </c>
      <c r="G5825" t="s">
        <v>489</v>
      </c>
      <c r="H5825" t="s">
        <v>474</v>
      </c>
      <c r="I5825" t="s">
        <v>546</v>
      </c>
      <c r="J5825">
        <v>4000000</v>
      </c>
      <c r="K5825">
        <v>5406939.8072425965</v>
      </c>
    </row>
    <row r="5826" spans="1:11" x14ac:dyDescent="0.25">
      <c r="A5826">
        <v>1167</v>
      </c>
      <c r="B5826" t="s">
        <v>3412</v>
      </c>
      <c r="C5826" t="s">
        <v>492</v>
      </c>
      <c r="D5826" t="s">
        <v>267</v>
      </c>
      <c r="E5826">
        <v>2017</v>
      </c>
      <c r="F5826" s="10">
        <v>43100</v>
      </c>
      <c r="G5826" t="s">
        <v>489</v>
      </c>
      <c r="H5826" t="s">
        <v>474</v>
      </c>
      <c r="I5826" t="s">
        <v>546</v>
      </c>
      <c r="J5826">
        <v>5300000</v>
      </c>
      <c r="K5826">
        <v>7164195.2445964403</v>
      </c>
    </row>
    <row r="5827" spans="1:11" x14ac:dyDescent="0.25">
      <c r="A5827">
        <v>1167</v>
      </c>
      <c r="B5827" t="s">
        <v>3412</v>
      </c>
      <c r="C5827" t="s">
        <v>492</v>
      </c>
      <c r="D5827" t="s">
        <v>3418</v>
      </c>
      <c r="E5827">
        <v>2017</v>
      </c>
      <c r="F5827" s="10">
        <v>43100</v>
      </c>
      <c r="G5827" t="s">
        <v>489</v>
      </c>
      <c r="H5827" t="s">
        <v>474</v>
      </c>
      <c r="I5827" t="s">
        <v>546</v>
      </c>
      <c r="J5827">
        <v>1674700000</v>
      </c>
      <c r="K5827">
        <v>2263750523.7972941</v>
      </c>
    </row>
    <row r="5828" spans="1:11" x14ac:dyDescent="0.25">
      <c r="A5828">
        <v>1167</v>
      </c>
      <c r="B5828" t="s">
        <v>3412</v>
      </c>
      <c r="C5828" t="s">
        <v>493</v>
      </c>
      <c r="D5828" t="s">
        <v>3416</v>
      </c>
      <c r="E5828">
        <v>2017</v>
      </c>
      <c r="F5828" s="10">
        <v>43100</v>
      </c>
      <c r="G5828" t="s">
        <v>489</v>
      </c>
      <c r="H5828" t="s">
        <v>474</v>
      </c>
      <c r="I5828" t="s">
        <v>546</v>
      </c>
      <c r="J5828">
        <v>5300000</v>
      </c>
      <c r="K5828">
        <v>7164195.2445964403</v>
      </c>
    </row>
    <row r="5829" spans="1:11" x14ac:dyDescent="0.25">
      <c r="A5829">
        <v>1167</v>
      </c>
      <c r="B5829" t="s">
        <v>3412</v>
      </c>
      <c r="C5829" t="s">
        <v>493</v>
      </c>
      <c r="D5829" t="s">
        <v>3417</v>
      </c>
      <c r="E5829">
        <v>2017</v>
      </c>
      <c r="F5829" s="10">
        <v>43100</v>
      </c>
      <c r="G5829" t="s">
        <v>489</v>
      </c>
      <c r="H5829" t="s">
        <v>474</v>
      </c>
      <c r="I5829" t="s">
        <v>546</v>
      </c>
      <c r="J5829">
        <v>0</v>
      </c>
      <c r="K5829">
        <v>0</v>
      </c>
    </row>
    <row r="5830" spans="1:11" x14ac:dyDescent="0.25">
      <c r="A5830">
        <v>1167</v>
      </c>
      <c r="B5830" t="s">
        <v>3412</v>
      </c>
      <c r="C5830" t="s">
        <v>493</v>
      </c>
      <c r="D5830" t="s">
        <v>593</v>
      </c>
      <c r="E5830">
        <v>2017</v>
      </c>
      <c r="F5830" s="10">
        <v>43100</v>
      </c>
      <c r="G5830" t="s">
        <v>489</v>
      </c>
      <c r="H5830" t="s">
        <v>474</v>
      </c>
      <c r="I5830" t="s">
        <v>546</v>
      </c>
      <c r="J5830">
        <v>1379700000</v>
      </c>
      <c r="K5830">
        <v>1864988713.0131526</v>
      </c>
    </row>
    <row r="5831" spans="1:11" x14ac:dyDescent="0.25">
      <c r="A5831">
        <v>1167</v>
      </c>
      <c r="B5831" t="s">
        <v>3412</v>
      </c>
      <c r="C5831" t="s">
        <v>493</v>
      </c>
      <c r="D5831" t="s">
        <v>3415</v>
      </c>
      <c r="E5831">
        <v>2017</v>
      </c>
      <c r="F5831" s="10">
        <v>43100</v>
      </c>
      <c r="G5831" t="s">
        <v>489</v>
      </c>
      <c r="H5831" t="s">
        <v>474</v>
      </c>
      <c r="I5831" t="s">
        <v>546</v>
      </c>
      <c r="J5831">
        <v>343900000</v>
      </c>
      <c r="K5831">
        <v>464861649.92768222</v>
      </c>
    </row>
    <row r="5832" spans="1:11" x14ac:dyDescent="0.25">
      <c r="A5832">
        <v>1494</v>
      </c>
      <c r="B5832" t="s">
        <v>301</v>
      </c>
      <c r="C5832" t="s">
        <v>492</v>
      </c>
      <c r="D5832" t="s">
        <v>726</v>
      </c>
      <c r="E5832">
        <v>2017</v>
      </c>
      <c r="F5832" s="10">
        <v>43100</v>
      </c>
      <c r="G5832" t="s">
        <v>489</v>
      </c>
      <c r="H5832" t="s">
        <v>474</v>
      </c>
      <c r="I5832" t="s">
        <v>546</v>
      </c>
      <c r="J5832">
        <v>369405000</v>
      </c>
      <c r="K5832">
        <v>499337649.87361282</v>
      </c>
    </row>
    <row r="5833" spans="1:11" x14ac:dyDescent="0.25">
      <c r="A5833">
        <v>1494</v>
      </c>
      <c r="B5833" t="s">
        <v>301</v>
      </c>
      <c r="C5833" t="s">
        <v>492</v>
      </c>
      <c r="D5833" t="s">
        <v>2914</v>
      </c>
      <c r="E5833">
        <v>2017</v>
      </c>
      <c r="F5833" s="10">
        <v>43100</v>
      </c>
      <c r="G5833" t="s">
        <v>489</v>
      </c>
      <c r="H5833" t="s">
        <v>474</v>
      </c>
      <c r="I5833" t="s">
        <v>546</v>
      </c>
      <c r="J5833">
        <v>158785000</v>
      </c>
      <c r="K5833">
        <v>214635234.3232539</v>
      </c>
    </row>
    <row r="5834" spans="1:11" x14ac:dyDescent="0.25">
      <c r="A5834">
        <v>1494</v>
      </c>
      <c r="B5834" t="s">
        <v>301</v>
      </c>
      <c r="C5834" t="s">
        <v>492</v>
      </c>
      <c r="D5834" t="s">
        <v>2912</v>
      </c>
      <c r="E5834">
        <v>2017</v>
      </c>
      <c r="F5834" s="10">
        <v>43100</v>
      </c>
      <c r="G5834" t="s">
        <v>489</v>
      </c>
      <c r="H5834" t="s">
        <v>474</v>
      </c>
      <c r="I5834" t="s">
        <v>546</v>
      </c>
      <c r="J5834">
        <v>831121000</v>
      </c>
      <c r="K5834">
        <v>1123455304.8838184</v>
      </c>
    </row>
    <row r="5835" spans="1:11" x14ac:dyDescent="0.25">
      <c r="A5835">
        <v>1494</v>
      </c>
      <c r="B5835" t="s">
        <v>301</v>
      </c>
      <c r="C5835" t="s">
        <v>492</v>
      </c>
      <c r="D5835" t="s">
        <v>2913</v>
      </c>
      <c r="E5835">
        <v>2017</v>
      </c>
      <c r="F5835" s="10">
        <v>43100</v>
      </c>
      <c r="G5835" t="s">
        <v>489</v>
      </c>
      <c r="H5835" t="s">
        <v>474</v>
      </c>
      <c r="I5835" t="s">
        <v>546</v>
      </c>
      <c r="J5835">
        <v>189567000</v>
      </c>
      <c r="K5835">
        <v>256244339.6098893</v>
      </c>
    </row>
    <row r="5836" spans="1:11" x14ac:dyDescent="0.25">
      <c r="A5836">
        <v>1494</v>
      </c>
      <c r="B5836" t="s">
        <v>301</v>
      </c>
      <c r="C5836" t="s">
        <v>493</v>
      </c>
      <c r="D5836" t="s">
        <v>2916</v>
      </c>
      <c r="E5836">
        <v>2017</v>
      </c>
      <c r="F5836" s="10">
        <v>43100</v>
      </c>
      <c r="G5836" t="s">
        <v>489</v>
      </c>
      <c r="H5836" t="s">
        <v>474</v>
      </c>
      <c r="I5836" t="s">
        <v>546</v>
      </c>
      <c r="J5836">
        <v>256470000</v>
      </c>
      <c r="K5836">
        <v>346679463.09087718</v>
      </c>
    </row>
    <row r="5837" spans="1:11" x14ac:dyDescent="0.25">
      <c r="A5837">
        <v>1494</v>
      </c>
      <c r="B5837" t="s">
        <v>301</v>
      </c>
      <c r="C5837" t="s">
        <v>493</v>
      </c>
      <c r="D5837" t="s">
        <v>2915</v>
      </c>
      <c r="E5837">
        <v>2017</v>
      </c>
      <c r="F5837" s="10">
        <v>43100</v>
      </c>
      <c r="G5837" t="s">
        <v>489</v>
      </c>
      <c r="H5837" t="s">
        <v>474</v>
      </c>
      <c r="I5837" t="s">
        <v>546</v>
      </c>
      <c r="J5837">
        <v>1292408000</v>
      </c>
      <c r="K5837">
        <v>1746993065.5996974</v>
      </c>
    </row>
    <row r="5838" spans="1:11" x14ac:dyDescent="0.25">
      <c r="A5838">
        <v>8186</v>
      </c>
      <c r="B5838" t="s">
        <v>305</v>
      </c>
      <c r="C5838" t="s">
        <v>492</v>
      </c>
      <c r="D5838" t="s">
        <v>156</v>
      </c>
      <c r="E5838">
        <v>2017</v>
      </c>
      <c r="F5838" s="10">
        <v>43100</v>
      </c>
      <c r="G5838" t="s">
        <v>489</v>
      </c>
      <c r="H5838" t="s">
        <v>474</v>
      </c>
      <c r="I5838" t="s">
        <v>546</v>
      </c>
      <c r="J5838">
        <v>82165000</v>
      </c>
      <c r="K5838">
        <v>111065302.31552199</v>
      </c>
    </row>
    <row r="5839" spans="1:11" x14ac:dyDescent="0.25">
      <c r="A5839">
        <v>8186</v>
      </c>
      <c r="B5839" t="s">
        <v>305</v>
      </c>
      <c r="C5839" t="s">
        <v>492</v>
      </c>
      <c r="D5839" t="s">
        <v>1006</v>
      </c>
      <c r="E5839">
        <v>2017</v>
      </c>
      <c r="F5839" s="10">
        <v>43100</v>
      </c>
      <c r="G5839" t="s">
        <v>489</v>
      </c>
      <c r="H5839" t="s">
        <v>474</v>
      </c>
      <c r="I5839" t="s">
        <v>546</v>
      </c>
      <c r="J5839">
        <v>31549000</v>
      </c>
      <c r="K5839">
        <v>42645885.994674169</v>
      </c>
    </row>
    <row r="5840" spans="1:11" x14ac:dyDescent="0.25">
      <c r="A5840">
        <v>8186</v>
      </c>
      <c r="B5840" t="s">
        <v>305</v>
      </c>
      <c r="C5840" t="s">
        <v>492</v>
      </c>
      <c r="D5840" t="s">
        <v>1005</v>
      </c>
      <c r="E5840">
        <v>2017</v>
      </c>
      <c r="F5840" s="10">
        <v>43100</v>
      </c>
      <c r="G5840" t="s">
        <v>489</v>
      </c>
      <c r="H5840" t="s">
        <v>474</v>
      </c>
      <c r="I5840" t="s">
        <v>546</v>
      </c>
      <c r="J5840">
        <v>113822000</v>
      </c>
      <c r="K5840">
        <v>153857175.68499169</v>
      </c>
    </row>
    <row r="5841" spans="1:11" x14ac:dyDescent="0.25">
      <c r="A5841">
        <v>8186</v>
      </c>
      <c r="B5841" t="s">
        <v>305</v>
      </c>
      <c r="C5841" t="s">
        <v>492</v>
      </c>
      <c r="D5841" t="s">
        <v>653</v>
      </c>
      <c r="E5841">
        <v>2017</v>
      </c>
      <c r="F5841" s="10">
        <v>43100</v>
      </c>
      <c r="G5841" t="s">
        <v>489</v>
      </c>
      <c r="H5841" t="s">
        <v>474</v>
      </c>
      <c r="I5841" t="s">
        <v>546</v>
      </c>
      <c r="J5841">
        <v>188886000</v>
      </c>
      <c r="K5841">
        <v>255323808.10770625</v>
      </c>
    </row>
    <row r="5842" spans="1:11" x14ac:dyDescent="0.25">
      <c r="A5842">
        <v>8186</v>
      </c>
      <c r="B5842" t="s">
        <v>305</v>
      </c>
      <c r="C5842" t="s">
        <v>492</v>
      </c>
      <c r="D5842" t="s">
        <v>967</v>
      </c>
      <c r="E5842">
        <v>2017</v>
      </c>
      <c r="F5842" s="10">
        <v>43100</v>
      </c>
      <c r="G5842" t="s">
        <v>489</v>
      </c>
      <c r="H5842" t="s">
        <v>474</v>
      </c>
      <c r="I5842" t="s">
        <v>546</v>
      </c>
      <c r="J5842">
        <v>149526000</v>
      </c>
      <c r="K5842">
        <v>202119520.40443912</v>
      </c>
    </row>
    <row r="5843" spans="1:11" x14ac:dyDescent="0.25">
      <c r="A5843">
        <v>8186</v>
      </c>
      <c r="B5843" t="s">
        <v>305</v>
      </c>
      <c r="C5843" t="s">
        <v>492</v>
      </c>
      <c r="D5843" t="s">
        <v>290</v>
      </c>
      <c r="E5843">
        <v>2017</v>
      </c>
      <c r="F5843" s="10">
        <v>43100</v>
      </c>
      <c r="G5843" t="s">
        <v>489</v>
      </c>
      <c r="H5843" t="s">
        <v>474</v>
      </c>
      <c r="I5843" t="s">
        <v>546</v>
      </c>
      <c r="J5843">
        <v>76281000</v>
      </c>
      <c r="K5843">
        <v>103111693.85906813</v>
      </c>
    </row>
    <row r="5844" spans="1:11" x14ac:dyDescent="0.25">
      <c r="A5844">
        <v>8186</v>
      </c>
      <c r="B5844" t="s">
        <v>305</v>
      </c>
      <c r="C5844" t="s">
        <v>493</v>
      </c>
      <c r="D5844" t="s">
        <v>989</v>
      </c>
      <c r="E5844">
        <v>2017</v>
      </c>
      <c r="F5844" s="10">
        <v>43100</v>
      </c>
      <c r="G5844" t="s">
        <v>489</v>
      </c>
      <c r="H5844" t="s">
        <v>474</v>
      </c>
      <c r="I5844" t="s">
        <v>546</v>
      </c>
      <c r="J5844">
        <v>325200000</v>
      </c>
      <c r="K5844">
        <v>439584206.32882309</v>
      </c>
    </row>
    <row r="5845" spans="1:11" x14ac:dyDescent="0.25">
      <c r="A5845">
        <v>8186</v>
      </c>
      <c r="B5845" t="s">
        <v>305</v>
      </c>
      <c r="C5845" t="s">
        <v>493</v>
      </c>
      <c r="D5845" t="s">
        <v>990</v>
      </c>
      <c r="E5845">
        <v>2017</v>
      </c>
      <c r="F5845" s="10">
        <v>43100</v>
      </c>
      <c r="G5845" t="s">
        <v>489</v>
      </c>
      <c r="H5845" t="s">
        <v>474</v>
      </c>
      <c r="I5845" t="s">
        <v>546</v>
      </c>
      <c r="J5845">
        <v>150100000</v>
      </c>
      <c r="K5845">
        <v>202895416.26677844</v>
      </c>
    </row>
    <row r="5846" spans="1:11" x14ac:dyDescent="0.25">
      <c r="A5846">
        <v>8186</v>
      </c>
      <c r="B5846" t="s">
        <v>305</v>
      </c>
      <c r="C5846" t="s">
        <v>493</v>
      </c>
      <c r="D5846" t="s">
        <v>991</v>
      </c>
      <c r="E5846">
        <v>2017</v>
      </c>
      <c r="F5846" s="10">
        <v>43100</v>
      </c>
      <c r="G5846" t="s">
        <v>489</v>
      </c>
      <c r="H5846" t="s">
        <v>474</v>
      </c>
      <c r="I5846" t="s">
        <v>546</v>
      </c>
      <c r="J5846">
        <v>83900000</v>
      </c>
      <c r="K5846">
        <v>113410562.45691346</v>
      </c>
    </row>
    <row r="5847" spans="1:11" x14ac:dyDescent="0.25">
      <c r="A5847">
        <v>8186</v>
      </c>
      <c r="B5847" t="s">
        <v>305</v>
      </c>
      <c r="C5847" t="s">
        <v>493</v>
      </c>
      <c r="D5847" t="s">
        <v>992</v>
      </c>
      <c r="E5847">
        <v>2017</v>
      </c>
      <c r="F5847" s="10">
        <v>43100</v>
      </c>
      <c r="G5847" t="s">
        <v>489</v>
      </c>
      <c r="H5847" t="s">
        <v>474</v>
      </c>
      <c r="I5847" t="s">
        <v>546</v>
      </c>
      <c r="J5847">
        <v>100600000</v>
      </c>
      <c r="K5847">
        <v>135984536.15215129</v>
      </c>
    </row>
    <row r="5848" spans="1:11" x14ac:dyDescent="0.25">
      <c r="A5848">
        <v>8186</v>
      </c>
      <c r="B5848" t="s">
        <v>305</v>
      </c>
      <c r="C5848" t="s">
        <v>493</v>
      </c>
      <c r="D5848" t="s">
        <v>993</v>
      </c>
      <c r="E5848">
        <v>2017</v>
      </c>
      <c r="F5848" s="10">
        <v>43100</v>
      </c>
      <c r="G5848" t="s">
        <v>489</v>
      </c>
      <c r="H5848" t="s">
        <v>474</v>
      </c>
      <c r="I5848" t="s">
        <v>546</v>
      </c>
      <c r="J5848">
        <v>-17600000</v>
      </c>
      <c r="K5848">
        <v>-23790535.151867423</v>
      </c>
    </row>
    <row r="5849" spans="1:11" x14ac:dyDescent="0.25">
      <c r="A5849">
        <v>8186</v>
      </c>
      <c r="B5849" t="s">
        <v>305</v>
      </c>
      <c r="C5849" t="s">
        <v>493</v>
      </c>
      <c r="D5849" t="s">
        <v>654</v>
      </c>
      <c r="E5849">
        <v>2017</v>
      </c>
      <c r="F5849" s="10">
        <v>43100</v>
      </c>
      <c r="G5849" t="s">
        <v>489</v>
      </c>
      <c r="H5849" t="s">
        <v>474</v>
      </c>
      <c r="I5849" t="s">
        <v>546</v>
      </c>
      <c r="J5849">
        <v>0</v>
      </c>
      <c r="K5849">
        <v>0</v>
      </c>
    </row>
    <row r="5850" spans="1:11" x14ac:dyDescent="0.25">
      <c r="A5850">
        <v>1683</v>
      </c>
      <c r="B5850" t="s">
        <v>306</v>
      </c>
      <c r="C5850" t="s">
        <v>492</v>
      </c>
      <c r="D5850" t="s">
        <v>458</v>
      </c>
      <c r="E5850">
        <v>2018</v>
      </c>
      <c r="F5850" s="10">
        <v>43190</v>
      </c>
      <c r="G5850" t="s">
        <v>489</v>
      </c>
      <c r="H5850" t="s">
        <v>474</v>
      </c>
      <c r="I5850" t="s">
        <v>546</v>
      </c>
      <c r="J5850">
        <v>4300000</v>
      </c>
      <c r="K5850">
        <v>6055587.4764817879</v>
      </c>
    </row>
    <row r="5851" spans="1:11" x14ac:dyDescent="0.25">
      <c r="A5851">
        <v>1683</v>
      </c>
      <c r="B5851" t="s">
        <v>306</v>
      </c>
      <c r="C5851" t="s">
        <v>492</v>
      </c>
      <c r="D5851" t="s">
        <v>290</v>
      </c>
      <c r="E5851">
        <v>2018</v>
      </c>
      <c r="F5851" s="10">
        <v>43190</v>
      </c>
      <c r="G5851" t="s">
        <v>489</v>
      </c>
      <c r="H5851" t="s">
        <v>474</v>
      </c>
      <c r="I5851" t="s">
        <v>546</v>
      </c>
      <c r="J5851">
        <v>1689800000</v>
      </c>
      <c r="K5851">
        <v>2379705050.6416106</v>
      </c>
    </row>
    <row r="5852" spans="1:11" x14ac:dyDescent="0.25">
      <c r="A5852">
        <v>1683</v>
      </c>
      <c r="B5852" t="s">
        <v>306</v>
      </c>
      <c r="C5852" t="s">
        <v>493</v>
      </c>
      <c r="D5852" t="s">
        <v>662</v>
      </c>
      <c r="E5852">
        <v>2018</v>
      </c>
      <c r="F5852" s="10">
        <v>43190</v>
      </c>
      <c r="G5852" t="s">
        <v>489</v>
      </c>
      <c r="H5852" t="s">
        <v>474</v>
      </c>
      <c r="I5852" t="s">
        <v>546</v>
      </c>
      <c r="J5852">
        <v>138700000</v>
      </c>
      <c r="K5852">
        <v>195327903.02047068</v>
      </c>
    </row>
    <row r="5853" spans="1:11" x14ac:dyDescent="0.25">
      <c r="A5853">
        <v>1683</v>
      </c>
      <c r="B5853" t="s">
        <v>306</v>
      </c>
      <c r="C5853" t="s">
        <v>493</v>
      </c>
      <c r="D5853" t="s">
        <v>2136</v>
      </c>
      <c r="E5853">
        <v>2018</v>
      </c>
      <c r="F5853" s="10">
        <v>43190</v>
      </c>
      <c r="G5853" t="s">
        <v>489</v>
      </c>
      <c r="H5853" t="s">
        <v>474</v>
      </c>
      <c r="I5853" t="s">
        <v>546</v>
      </c>
      <c r="J5853">
        <v>9000000</v>
      </c>
      <c r="K5853">
        <v>12674485.415892113</v>
      </c>
    </row>
    <row r="5854" spans="1:11" x14ac:dyDescent="0.25">
      <c r="A5854">
        <v>1683</v>
      </c>
      <c r="B5854" t="s">
        <v>306</v>
      </c>
      <c r="C5854" t="s">
        <v>493</v>
      </c>
      <c r="D5854" t="s">
        <v>589</v>
      </c>
      <c r="E5854">
        <v>2018</v>
      </c>
      <c r="F5854" s="10">
        <v>43190</v>
      </c>
      <c r="G5854" t="s">
        <v>489</v>
      </c>
      <c r="H5854" t="s">
        <v>474</v>
      </c>
      <c r="I5854" t="s">
        <v>546</v>
      </c>
      <c r="J5854">
        <v>-28200000</v>
      </c>
      <c r="K5854">
        <v>-39713387.636461958</v>
      </c>
    </row>
    <row r="5855" spans="1:11" x14ac:dyDescent="0.25">
      <c r="A5855">
        <v>1683</v>
      </c>
      <c r="B5855" t="s">
        <v>306</v>
      </c>
      <c r="C5855" t="s">
        <v>493</v>
      </c>
      <c r="D5855" t="s">
        <v>661</v>
      </c>
      <c r="E5855">
        <v>2018</v>
      </c>
      <c r="F5855" s="10">
        <v>43190</v>
      </c>
      <c r="G5855" t="s">
        <v>489</v>
      </c>
      <c r="H5855" t="s">
        <v>474</v>
      </c>
      <c r="I5855" t="s">
        <v>546</v>
      </c>
      <c r="J5855">
        <v>1574600000</v>
      </c>
      <c r="K5855">
        <v>2217471637.3181915</v>
      </c>
    </row>
    <row r="5856" spans="1:11" x14ac:dyDescent="0.25">
      <c r="A5856">
        <v>8081</v>
      </c>
      <c r="B5856" t="s">
        <v>303</v>
      </c>
      <c r="C5856" t="s">
        <v>492</v>
      </c>
      <c r="D5856" t="s">
        <v>59</v>
      </c>
      <c r="E5856">
        <v>2018</v>
      </c>
      <c r="F5856" s="10">
        <v>43190</v>
      </c>
      <c r="G5856" t="s">
        <v>489</v>
      </c>
      <c r="H5856" t="s">
        <v>474</v>
      </c>
      <c r="I5856" t="s">
        <v>546</v>
      </c>
      <c r="J5856">
        <v>31000000</v>
      </c>
      <c r="K5856">
        <v>43656560.876961723</v>
      </c>
    </row>
    <row r="5857" spans="1:11" x14ac:dyDescent="0.25">
      <c r="A5857">
        <v>8081</v>
      </c>
      <c r="B5857" t="s">
        <v>303</v>
      </c>
      <c r="C5857" t="s">
        <v>492</v>
      </c>
      <c r="D5857" t="s">
        <v>660</v>
      </c>
      <c r="E5857">
        <v>2018</v>
      </c>
      <c r="F5857" s="10">
        <v>43190</v>
      </c>
      <c r="G5857" t="s">
        <v>489</v>
      </c>
      <c r="H5857" t="s">
        <v>474</v>
      </c>
      <c r="I5857" t="s">
        <v>546</v>
      </c>
      <c r="J5857">
        <v>12300000</v>
      </c>
      <c r="K5857">
        <v>17321796.735052556</v>
      </c>
    </row>
    <row r="5858" spans="1:11" x14ac:dyDescent="0.25">
      <c r="A5858">
        <v>8081</v>
      </c>
      <c r="B5858" t="s">
        <v>303</v>
      </c>
      <c r="C5858" t="s">
        <v>492</v>
      </c>
      <c r="D5858" t="s">
        <v>653</v>
      </c>
      <c r="E5858">
        <v>2018</v>
      </c>
      <c r="F5858" s="10">
        <v>43190</v>
      </c>
      <c r="G5858" t="s">
        <v>489</v>
      </c>
      <c r="H5858" t="s">
        <v>474</v>
      </c>
      <c r="I5858" t="s">
        <v>546</v>
      </c>
      <c r="J5858">
        <v>11700000</v>
      </c>
      <c r="K5858">
        <v>16476831.040659748</v>
      </c>
    </row>
    <row r="5859" spans="1:11" x14ac:dyDescent="0.25">
      <c r="A5859">
        <v>8081</v>
      </c>
      <c r="B5859" t="s">
        <v>303</v>
      </c>
      <c r="C5859" t="s">
        <v>492</v>
      </c>
      <c r="D5859" t="s">
        <v>290</v>
      </c>
      <c r="E5859">
        <v>2018</v>
      </c>
      <c r="F5859" s="10">
        <v>43190</v>
      </c>
      <c r="G5859" t="s">
        <v>489</v>
      </c>
      <c r="H5859" t="s">
        <v>474</v>
      </c>
      <c r="I5859" t="s">
        <v>546</v>
      </c>
      <c r="J5859">
        <v>1338000000</v>
      </c>
      <c r="K5859">
        <v>1884273498.495961</v>
      </c>
    </row>
    <row r="5860" spans="1:11" x14ac:dyDescent="0.25">
      <c r="A5860">
        <v>8081</v>
      </c>
      <c r="B5860" t="s">
        <v>303</v>
      </c>
      <c r="C5860" t="s">
        <v>493</v>
      </c>
      <c r="D5860" t="s">
        <v>659</v>
      </c>
      <c r="E5860">
        <v>2018</v>
      </c>
      <c r="F5860" s="10">
        <v>43190</v>
      </c>
      <c r="G5860" t="s">
        <v>489</v>
      </c>
      <c r="H5860" t="s">
        <v>474</v>
      </c>
      <c r="I5860" t="s">
        <v>546</v>
      </c>
      <c r="J5860">
        <v>-143700000</v>
      </c>
      <c r="K5860">
        <v>-202369283.80707741</v>
      </c>
    </row>
    <row r="5861" spans="1:11" x14ac:dyDescent="0.25">
      <c r="A5861">
        <v>8081</v>
      </c>
      <c r="B5861" t="s">
        <v>303</v>
      </c>
      <c r="C5861" t="s">
        <v>493</v>
      </c>
      <c r="D5861" t="s">
        <v>2054</v>
      </c>
      <c r="E5861">
        <v>2018</v>
      </c>
      <c r="F5861" s="10">
        <v>43190</v>
      </c>
      <c r="G5861" t="s">
        <v>489</v>
      </c>
      <c r="H5861" t="s">
        <v>474</v>
      </c>
      <c r="I5861" t="s">
        <v>546</v>
      </c>
      <c r="J5861">
        <v>165900000</v>
      </c>
      <c r="K5861">
        <v>233633014.49961129</v>
      </c>
    </row>
    <row r="5862" spans="1:11" x14ac:dyDescent="0.25">
      <c r="A5862">
        <v>8081</v>
      </c>
      <c r="B5862" t="s">
        <v>303</v>
      </c>
      <c r="C5862" t="s">
        <v>493</v>
      </c>
      <c r="D5862" t="s">
        <v>643</v>
      </c>
      <c r="E5862">
        <v>2018</v>
      </c>
      <c r="F5862" s="10">
        <v>43190</v>
      </c>
      <c r="G5862" t="s">
        <v>489</v>
      </c>
      <c r="H5862" t="s">
        <v>474</v>
      </c>
      <c r="I5862" t="s">
        <v>546</v>
      </c>
      <c r="J5862">
        <v>13800000</v>
      </c>
      <c r="K5862">
        <v>19434210.971034575</v>
      </c>
    </row>
    <row r="5863" spans="1:11" x14ac:dyDescent="0.25">
      <c r="A5863">
        <v>8081</v>
      </c>
      <c r="B5863" t="s">
        <v>303</v>
      </c>
      <c r="C5863" t="s">
        <v>493</v>
      </c>
      <c r="D5863" t="s">
        <v>658</v>
      </c>
      <c r="E5863">
        <v>2018</v>
      </c>
      <c r="F5863" s="10">
        <v>43190</v>
      </c>
      <c r="G5863" t="s">
        <v>489</v>
      </c>
      <c r="H5863" t="s">
        <v>474</v>
      </c>
      <c r="I5863" t="s">
        <v>546</v>
      </c>
      <c r="J5863">
        <v>788900000</v>
      </c>
      <c r="K5863">
        <v>1110989060.5108099</v>
      </c>
    </row>
    <row r="5864" spans="1:11" x14ac:dyDescent="0.25">
      <c r="A5864">
        <v>8081</v>
      </c>
      <c r="B5864" t="s">
        <v>303</v>
      </c>
      <c r="C5864" t="s">
        <v>493</v>
      </c>
      <c r="D5864" t="s">
        <v>456</v>
      </c>
      <c r="E5864">
        <v>2018</v>
      </c>
      <c r="F5864" s="10">
        <v>43190</v>
      </c>
      <c r="G5864" t="s">
        <v>489</v>
      </c>
      <c r="H5864" t="s">
        <v>474</v>
      </c>
      <c r="I5864" t="s">
        <v>546</v>
      </c>
      <c r="J5864">
        <v>571300000</v>
      </c>
      <c r="K5864">
        <v>804548168.6776849</v>
      </c>
    </row>
    <row r="5865" spans="1:11" x14ac:dyDescent="0.25">
      <c r="A5865">
        <v>8439</v>
      </c>
      <c r="B5865" t="s">
        <v>3399</v>
      </c>
      <c r="C5865" t="s">
        <v>492</v>
      </c>
      <c r="D5865" t="s">
        <v>3409</v>
      </c>
      <c r="E5865">
        <v>2018</v>
      </c>
      <c r="F5865" s="10">
        <v>43190</v>
      </c>
      <c r="G5865" t="s">
        <v>489</v>
      </c>
      <c r="H5865" t="s">
        <v>474</v>
      </c>
      <c r="I5865" t="s">
        <v>546</v>
      </c>
      <c r="J5865">
        <v>69715000</v>
      </c>
      <c r="K5865">
        <v>98177972.307657629</v>
      </c>
    </row>
    <row r="5866" spans="1:11" x14ac:dyDescent="0.25">
      <c r="A5866">
        <v>8439</v>
      </c>
      <c r="B5866" t="s">
        <v>3399</v>
      </c>
      <c r="C5866" t="s">
        <v>492</v>
      </c>
      <c r="D5866" t="s">
        <v>578</v>
      </c>
      <c r="E5866">
        <v>2018</v>
      </c>
      <c r="F5866" s="10">
        <v>43190</v>
      </c>
      <c r="G5866" t="s">
        <v>489</v>
      </c>
      <c r="H5866" t="s">
        <v>474</v>
      </c>
      <c r="I5866" t="s">
        <v>546</v>
      </c>
      <c r="J5866">
        <v>174918000</v>
      </c>
      <c r="K5866">
        <v>246332848.88633519</v>
      </c>
    </row>
    <row r="5867" spans="1:11" x14ac:dyDescent="0.25">
      <c r="A5867">
        <v>8439</v>
      </c>
      <c r="B5867" t="s">
        <v>3399</v>
      </c>
      <c r="C5867" t="s">
        <v>492</v>
      </c>
      <c r="D5867" t="s">
        <v>3408</v>
      </c>
      <c r="E5867">
        <v>2018</v>
      </c>
      <c r="F5867" s="10">
        <v>43190</v>
      </c>
      <c r="G5867" t="s">
        <v>489</v>
      </c>
      <c r="H5867" t="s">
        <v>474</v>
      </c>
      <c r="I5867" t="s">
        <v>546</v>
      </c>
      <c r="J5867">
        <v>237716000</v>
      </c>
      <c r="K5867">
        <v>334769775.0138011</v>
      </c>
    </row>
    <row r="5868" spans="1:11" x14ac:dyDescent="0.25">
      <c r="A5868">
        <v>8439</v>
      </c>
      <c r="B5868" t="s">
        <v>3399</v>
      </c>
      <c r="C5868" t="s">
        <v>492</v>
      </c>
      <c r="D5868" t="s">
        <v>595</v>
      </c>
      <c r="E5868">
        <v>2018</v>
      </c>
      <c r="F5868" s="10">
        <v>43190</v>
      </c>
      <c r="G5868" t="s">
        <v>489</v>
      </c>
      <c r="H5868" t="s">
        <v>474</v>
      </c>
      <c r="I5868" t="s">
        <v>546</v>
      </c>
      <c r="J5868">
        <v>46578000</v>
      </c>
      <c r="K5868">
        <v>65594686.855713651</v>
      </c>
    </row>
    <row r="5869" spans="1:11" x14ac:dyDescent="0.25">
      <c r="A5869">
        <v>8439</v>
      </c>
      <c r="B5869" t="s">
        <v>3399</v>
      </c>
      <c r="C5869" t="s">
        <v>492</v>
      </c>
      <c r="D5869" t="s">
        <v>290</v>
      </c>
      <c r="E5869">
        <v>2018</v>
      </c>
      <c r="F5869" s="10">
        <v>43190</v>
      </c>
      <c r="G5869" t="s">
        <v>489</v>
      </c>
      <c r="H5869" t="s">
        <v>474</v>
      </c>
      <c r="I5869" t="s">
        <v>546</v>
      </c>
      <c r="J5869">
        <v>173277000</v>
      </c>
      <c r="K5869">
        <v>244021867.71217087</v>
      </c>
    </row>
    <row r="5870" spans="1:11" x14ac:dyDescent="0.25">
      <c r="A5870">
        <v>8439</v>
      </c>
      <c r="B5870" t="s">
        <v>3399</v>
      </c>
      <c r="C5870" t="s">
        <v>492</v>
      </c>
      <c r="D5870" t="s">
        <v>3407</v>
      </c>
      <c r="E5870">
        <v>2018</v>
      </c>
      <c r="F5870" s="10">
        <v>43190</v>
      </c>
      <c r="G5870" t="s">
        <v>489</v>
      </c>
      <c r="H5870" t="s">
        <v>474</v>
      </c>
      <c r="I5870" t="s">
        <v>546</v>
      </c>
      <c r="J5870">
        <v>374007000</v>
      </c>
      <c r="K5870">
        <v>526705140.77128464</v>
      </c>
    </row>
    <row r="5871" spans="1:11" x14ac:dyDescent="0.25">
      <c r="A5871">
        <v>8439</v>
      </c>
      <c r="B5871" t="s">
        <v>3399</v>
      </c>
      <c r="C5871" t="s">
        <v>493</v>
      </c>
      <c r="D5871" t="s">
        <v>3406</v>
      </c>
      <c r="E5871">
        <v>2018</v>
      </c>
      <c r="F5871" s="10">
        <v>43190</v>
      </c>
      <c r="G5871" t="s">
        <v>489</v>
      </c>
      <c r="H5871" t="s">
        <v>474</v>
      </c>
      <c r="I5871" t="s">
        <v>546</v>
      </c>
      <c r="J5871">
        <v>259411000</v>
      </c>
      <c r="K5871">
        <v>365322326.24688768</v>
      </c>
    </row>
    <row r="5872" spans="1:11" x14ac:dyDescent="0.25">
      <c r="A5872">
        <v>8439</v>
      </c>
      <c r="B5872" t="s">
        <v>3399</v>
      </c>
      <c r="C5872" t="s">
        <v>493</v>
      </c>
      <c r="D5872" t="s">
        <v>3404</v>
      </c>
      <c r="E5872">
        <v>2018</v>
      </c>
      <c r="F5872" s="10">
        <v>43190</v>
      </c>
      <c r="G5872" t="s">
        <v>489</v>
      </c>
      <c r="H5872" t="s">
        <v>474</v>
      </c>
      <c r="I5872" t="s">
        <v>546</v>
      </c>
      <c r="J5872">
        <v>348763000</v>
      </c>
      <c r="K5872">
        <v>491154617.45586461</v>
      </c>
    </row>
    <row r="5873" spans="1:11" x14ac:dyDescent="0.25">
      <c r="A5873">
        <v>8439</v>
      </c>
      <c r="B5873" t="s">
        <v>3399</v>
      </c>
      <c r="C5873" t="s">
        <v>493</v>
      </c>
      <c r="D5873" t="s">
        <v>3402</v>
      </c>
      <c r="E5873">
        <v>2018</v>
      </c>
      <c r="F5873" s="10">
        <v>43190</v>
      </c>
      <c r="G5873" t="s">
        <v>489</v>
      </c>
      <c r="H5873" t="s">
        <v>474</v>
      </c>
      <c r="I5873" t="s">
        <v>546</v>
      </c>
      <c r="J5873">
        <v>-273000</v>
      </c>
      <c r="K5873">
        <v>-384459.39094872744</v>
      </c>
    </row>
    <row r="5874" spans="1:11" x14ac:dyDescent="0.25">
      <c r="A5874">
        <v>8439</v>
      </c>
      <c r="B5874" t="s">
        <v>3399</v>
      </c>
      <c r="C5874" t="s">
        <v>493</v>
      </c>
      <c r="D5874" t="s">
        <v>3405</v>
      </c>
      <c r="E5874">
        <v>2018</v>
      </c>
      <c r="F5874" s="10">
        <v>43190</v>
      </c>
      <c r="G5874" t="s">
        <v>489</v>
      </c>
      <c r="H5874" t="s">
        <v>474</v>
      </c>
      <c r="I5874" t="s">
        <v>546</v>
      </c>
      <c r="J5874">
        <v>283758000</v>
      </c>
      <c r="K5874">
        <v>399609625.84919047</v>
      </c>
    </row>
    <row r="5875" spans="1:11" x14ac:dyDescent="0.25">
      <c r="A5875">
        <v>8439</v>
      </c>
      <c r="B5875" t="s">
        <v>3399</v>
      </c>
      <c r="C5875" t="s">
        <v>493</v>
      </c>
      <c r="D5875" t="s">
        <v>3403</v>
      </c>
      <c r="E5875">
        <v>2018</v>
      </c>
      <c r="F5875" s="10">
        <v>43190</v>
      </c>
      <c r="G5875" t="s">
        <v>489</v>
      </c>
      <c r="H5875" t="s">
        <v>474</v>
      </c>
      <c r="I5875" t="s">
        <v>546</v>
      </c>
      <c r="J5875">
        <v>184552000</v>
      </c>
      <c r="K5875">
        <v>259900181.38596904</v>
      </c>
    </row>
    <row r="5876" spans="1:11" x14ac:dyDescent="0.25">
      <c r="A5876">
        <v>2057</v>
      </c>
      <c r="B5876" t="s">
        <v>130</v>
      </c>
      <c r="C5876" t="s">
        <v>493</v>
      </c>
      <c r="D5876" t="s">
        <v>1215</v>
      </c>
      <c r="E5876">
        <v>2014</v>
      </c>
      <c r="F5876" s="10">
        <v>42004</v>
      </c>
      <c r="G5876" t="s">
        <v>489</v>
      </c>
      <c r="H5876" t="s">
        <v>474</v>
      </c>
      <c r="I5876" t="s">
        <v>545</v>
      </c>
      <c r="J5876">
        <v>25907000</v>
      </c>
      <c r="K5876">
        <v>31453703.310245186</v>
      </c>
    </row>
    <row r="5877" spans="1:11" x14ac:dyDescent="0.25">
      <c r="A5877">
        <v>2057</v>
      </c>
      <c r="B5877" t="s">
        <v>130</v>
      </c>
      <c r="C5877" t="s">
        <v>493</v>
      </c>
      <c r="D5877" t="s">
        <v>1214</v>
      </c>
      <c r="E5877">
        <v>2014</v>
      </c>
      <c r="F5877" s="10">
        <v>42004</v>
      </c>
      <c r="G5877" t="s">
        <v>489</v>
      </c>
      <c r="H5877" t="s">
        <v>474</v>
      </c>
      <c r="I5877" t="s">
        <v>545</v>
      </c>
      <c r="J5877">
        <v>47785000</v>
      </c>
      <c r="K5877">
        <v>58015795.448336981</v>
      </c>
    </row>
    <row r="5878" spans="1:11" x14ac:dyDescent="0.25">
      <c r="A5878">
        <v>2057</v>
      </c>
      <c r="B5878" t="s">
        <v>130</v>
      </c>
      <c r="C5878" t="s">
        <v>493</v>
      </c>
      <c r="D5878" t="s">
        <v>1215</v>
      </c>
      <c r="E5878">
        <v>2015</v>
      </c>
      <c r="F5878" s="10">
        <v>42369</v>
      </c>
      <c r="G5878" t="s">
        <v>489</v>
      </c>
      <c r="H5878" t="s">
        <v>474</v>
      </c>
      <c r="I5878" t="s">
        <v>545</v>
      </c>
      <c r="J5878">
        <v>25990000</v>
      </c>
      <c r="K5878">
        <v>28295303.240949914</v>
      </c>
    </row>
    <row r="5879" spans="1:11" x14ac:dyDescent="0.25">
      <c r="A5879">
        <v>2057</v>
      </c>
      <c r="B5879" t="s">
        <v>130</v>
      </c>
      <c r="C5879" t="s">
        <v>493</v>
      </c>
      <c r="D5879" t="s">
        <v>1214</v>
      </c>
      <c r="E5879">
        <v>2015</v>
      </c>
      <c r="F5879" s="10">
        <v>42369</v>
      </c>
      <c r="G5879" t="s">
        <v>489</v>
      </c>
      <c r="H5879" t="s">
        <v>474</v>
      </c>
      <c r="I5879" t="s">
        <v>545</v>
      </c>
      <c r="J5879">
        <v>47288000</v>
      </c>
      <c r="K5879">
        <v>51482427.843710639</v>
      </c>
    </row>
    <row r="5880" spans="1:11" x14ac:dyDescent="0.25">
      <c r="A5880">
        <v>2057</v>
      </c>
      <c r="B5880" t="s">
        <v>130</v>
      </c>
      <c r="C5880" t="s">
        <v>493</v>
      </c>
      <c r="D5880" t="s">
        <v>1215</v>
      </c>
      <c r="E5880">
        <v>2016</v>
      </c>
      <c r="F5880" s="10">
        <v>42735</v>
      </c>
      <c r="G5880" t="s">
        <v>489</v>
      </c>
      <c r="H5880" t="s">
        <v>474</v>
      </c>
      <c r="I5880" t="s">
        <v>545</v>
      </c>
      <c r="J5880">
        <v>24991000</v>
      </c>
      <c r="K5880">
        <v>26343001.885784097</v>
      </c>
    </row>
    <row r="5881" spans="1:11" x14ac:dyDescent="0.25">
      <c r="A5881">
        <v>2057</v>
      </c>
      <c r="B5881" t="s">
        <v>130</v>
      </c>
      <c r="C5881" t="s">
        <v>493</v>
      </c>
      <c r="D5881" t="s">
        <v>1214</v>
      </c>
      <c r="E5881">
        <v>2016</v>
      </c>
      <c r="F5881" s="10">
        <v>42735</v>
      </c>
      <c r="G5881" t="s">
        <v>489</v>
      </c>
      <c r="H5881" t="s">
        <v>474</v>
      </c>
      <c r="I5881" t="s">
        <v>545</v>
      </c>
      <c r="J5881">
        <v>48410000</v>
      </c>
      <c r="K5881">
        <v>51028959.276972033</v>
      </c>
    </row>
    <row r="5882" spans="1:11" x14ac:dyDescent="0.25">
      <c r="A5882">
        <v>2057</v>
      </c>
      <c r="B5882" t="s">
        <v>130</v>
      </c>
      <c r="C5882" t="s">
        <v>493</v>
      </c>
      <c r="D5882" t="s">
        <v>1215</v>
      </c>
      <c r="E5882">
        <v>2017</v>
      </c>
      <c r="F5882" s="10">
        <v>43100</v>
      </c>
      <c r="G5882" t="s">
        <v>489</v>
      </c>
      <c r="H5882" t="s">
        <v>474</v>
      </c>
      <c r="I5882" t="s">
        <v>545</v>
      </c>
      <c r="J5882">
        <v>24991000</v>
      </c>
      <c r="K5882">
        <v>29971696.529226933</v>
      </c>
    </row>
    <row r="5883" spans="1:11" x14ac:dyDescent="0.25">
      <c r="A5883">
        <v>2057</v>
      </c>
      <c r="B5883" t="s">
        <v>130</v>
      </c>
      <c r="C5883" t="s">
        <v>493</v>
      </c>
      <c r="D5883" t="s">
        <v>1214</v>
      </c>
      <c r="E5883">
        <v>2017</v>
      </c>
      <c r="F5883" s="10">
        <v>43100</v>
      </c>
      <c r="G5883" t="s">
        <v>489</v>
      </c>
      <c r="H5883" t="s">
        <v>474</v>
      </c>
      <c r="I5883" t="s">
        <v>545</v>
      </c>
      <c r="J5883">
        <v>48410000</v>
      </c>
      <c r="K5883">
        <v>58058094.073061332</v>
      </c>
    </row>
    <row r="5884" spans="1:11" x14ac:dyDescent="0.25">
      <c r="A5884">
        <v>1132</v>
      </c>
      <c r="B5884" t="s">
        <v>133</v>
      </c>
      <c r="C5884" t="s">
        <v>493</v>
      </c>
      <c r="D5884" t="s">
        <v>640</v>
      </c>
      <c r="E5884">
        <v>2014</v>
      </c>
      <c r="F5884" s="10">
        <v>41729</v>
      </c>
      <c r="G5884" t="s">
        <v>489</v>
      </c>
      <c r="H5884" t="s">
        <v>474</v>
      </c>
      <c r="I5884" t="s">
        <v>547</v>
      </c>
      <c r="J5884">
        <v>59724000</v>
      </c>
      <c r="K5884">
        <v>7697966.0659982916</v>
      </c>
    </row>
    <row r="5885" spans="1:11" x14ac:dyDescent="0.25">
      <c r="A5885">
        <v>1132</v>
      </c>
      <c r="B5885" t="s">
        <v>133</v>
      </c>
      <c r="C5885" t="s">
        <v>493</v>
      </c>
      <c r="D5885" t="s">
        <v>637</v>
      </c>
      <c r="E5885">
        <v>2014</v>
      </c>
      <c r="F5885" s="10">
        <v>41729</v>
      </c>
      <c r="G5885" t="s">
        <v>489</v>
      </c>
      <c r="H5885" t="s">
        <v>474</v>
      </c>
      <c r="I5885" t="s">
        <v>547</v>
      </c>
      <c r="J5885">
        <v>1875385000</v>
      </c>
      <c r="K5885">
        <v>241722759.53858089</v>
      </c>
    </row>
    <row r="5886" spans="1:11" x14ac:dyDescent="0.25">
      <c r="A5886">
        <v>1132</v>
      </c>
      <c r="B5886" t="s">
        <v>133</v>
      </c>
      <c r="C5886" t="s">
        <v>493</v>
      </c>
      <c r="D5886" t="s">
        <v>1242</v>
      </c>
      <c r="E5886">
        <v>2014</v>
      </c>
      <c r="F5886" s="10">
        <v>41729</v>
      </c>
      <c r="G5886" t="s">
        <v>489</v>
      </c>
      <c r="H5886" t="s">
        <v>474</v>
      </c>
      <c r="I5886" t="s">
        <v>547</v>
      </c>
      <c r="J5886">
        <v>356988000</v>
      </c>
      <c r="K5886">
        <v>46013018.384043232</v>
      </c>
    </row>
    <row r="5887" spans="1:11" x14ac:dyDescent="0.25">
      <c r="A5887">
        <v>1132</v>
      </c>
      <c r="B5887" t="s">
        <v>133</v>
      </c>
      <c r="C5887" t="s">
        <v>493</v>
      </c>
      <c r="D5887" t="s">
        <v>589</v>
      </c>
      <c r="E5887">
        <v>2014</v>
      </c>
      <c r="F5887" s="10">
        <v>41729</v>
      </c>
      <c r="G5887" t="s">
        <v>489</v>
      </c>
      <c r="H5887" t="s">
        <v>474</v>
      </c>
      <c r="I5887" t="s">
        <v>547</v>
      </c>
      <c r="J5887">
        <v>-13186000</v>
      </c>
      <c r="K5887">
        <v>-1699574.3846067488</v>
      </c>
    </row>
    <row r="5888" spans="1:11" x14ac:dyDescent="0.25">
      <c r="A5888">
        <v>1132</v>
      </c>
      <c r="B5888" t="s">
        <v>133</v>
      </c>
      <c r="C5888" t="s">
        <v>493</v>
      </c>
      <c r="D5888" t="s">
        <v>639</v>
      </c>
      <c r="E5888">
        <v>2014</v>
      </c>
      <c r="F5888" s="10">
        <v>41729</v>
      </c>
      <c r="G5888" t="s">
        <v>489</v>
      </c>
      <c r="H5888" t="s">
        <v>474</v>
      </c>
      <c r="I5888" t="s">
        <v>547</v>
      </c>
      <c r="J5888">
        <v>385317000</v>
      </c>
      <c r="K5888">
        <v>49664409.461058594</v>
      </c>
    </row>
    <row r="5889" spans="1:11" x14ac:dyDescent="0.25">
      <c r="A5889">
        <v>1132</v>
      </c>
      <c r="B5889" t="s">
        <v>133</v>
      </c>
      <c r="C5889" t="s">
        <v>493</v>
      </c>
      <c r="D5889" t="s">
        <v>638</v>
      </c>
      <c r="E5889">
        <v>2014</v>
      </c>
      <c r="F5889" s="10">
        <v>41729</v>
      </c>
      <c r="G5889" t="s">
        <v>489</v>
      </c>
      <c r="H5889" t="s">
        <v>474</v>
      </c>
      <c r="I5889" t="s">
        <v>547</v>
      </c>
      <c r="J5889">
        <v>82355000</v>
      </c>
      <c r="K5889">
        <v>10614928.594288548</v>
      </c>
    </row>
    <row r="5890" spans="1:11" x14ac:dyDescent="0.25">
      <c r="A5890">
        <v>719</v>
      </c>
      <c r="B5890" t="s">
        <v>136</v>
      </c>
      <c r="C5890" t="s">
        <v>492</v>
      </c>
      <c r="D5890" t="s">
        <v>606</v>
      </c>
      <c r="E5890">
        <v>2014</v>
      </c>
      <c r="F5890" s="10">
        <v>41820</v>
      </c>
      <c r="G5890" t="s">
        <v>489</v>
      </c>
      <c r="H5890" t="s">
        <v>474</v>
      </c>
      <c r="I5890" t="s">
        <v>547</v>
      </c>
      <c r="J5890">
        <v>18504200000</v>
      </c>
      <c r="K5890">
        <v>2387447097.7942157</v>
      </c>
    </row>
    <row r="5891" spans="1:11" x14ac:dyDescent="0.25">
      <c r="A5891">
        <v>719</v>
      </c>
      <c r="B5891" t="s">
        <v>136</v>
      </c>
      <c r="C5891" t="s">
        <v>492</v>
      </c>
      <c r="D5891" t="s">
        <v>608</v>
      </c>
      <c r="E5891">
        <v>2014</v>
      </c>
      <c r="F5891" s="10">
        <v>41820</v>
      </c>
      <c r="G5891" t="s">
        <v>489</v>
      </c>
      <c r="H5891" t="s">
        <v>474</v>
      </c>
      <c r="I5891" t="s">
        <v>547</v>
      </c>
      <c r="J5891">
        <v>557600000</v>
      </c>
      <c r="K5891">
        <v>71942613.121888801</v>
      </c>
    </row>
    <row r="5892" spans="1:11" x14ac:dyDescent="0.25">
      <c r="A5892">
        <v>719</v>
      </c>
      <c r="B5892" t="s">
        <v>136</v>
      </c>
      <c r="C5892" t="s">
        <v>492</v>
      </c>
      <c r="D5892" t="s">
        <v>607</v>
      </c>
      <c r="E5892">
        <v>2014</v>
      </c>
      <c r="F5892" s="10">
        <v>41820</v>
      </c>
      <c r="G5892" t="s">
        <v>489</v>
      </c>
      <c r="H5892" t="s">
        <v>474</v>
      </c>
      <c r="I5892" t="s">
        <v>547</v>
      </c>
      <c r="J5892">
        <v>2381200000</v>
      </c>
      <c r="K5892">
        <v>307226955.46241319</v>
      </c>
    </row>
    <row r="5893" spans="1:11" x14ac:dyDescent="0.25">
      <c r="A5893">
        <v>719</v>
      </c>
      <c r="B5893" t="s">
        <v>136</v>
      </c>
      <c r="C5893" t="s">
        <v>493</v>
      </c>
      <c r="D5893" t="s">
        <v>603</v>
      </c>
      <c r="E5893">
        <v>2014</v>
      </c>
      <c r="F5893" s="10">
        <v>41820</v>
      </c>
      <c r="G5893" t="s">
        <v>489</v>
      </c>
      <c r="H5893" t="s">
        <v>474</v>
      </c>
      <c r="I5893" t="s">
        <v>547</v>
      </c>
      <c r="J5893">
        <v>12986100000</v>
      </c>
      <c r="K5893">
        <v>1675491334.7599716</v>
      </c>
    </row>
    <row r="5894" spans="1:11" x14ac:dyDescent="0.25">
      <c r="A5894">
        <v>719</v>
      </c>
      <c r="B5894" t="s">
        <v>136</v>
      </c>
      <c r="C5894" t="s">
        <v>493</v>
      </c>
      <c r="D5894" t="s">
        <v>605</v>
      </c>
      <c r="E5894">
        <v>2014</v>
      </c>
      <c r="F5894" s="10">
        <v>41820</v>
      </c>
      <c r="G5894" t="s">
        <v>489</v>
      </c>
      <c r="H5894" t="s">
        <v>474</v>
      </c>
      <c r="I5894" t="s">
        <v>547</v>
      </c>
      <c r="J5894">
        <v>-145000000</v>
      </c>
      <c r="K5894">
        <v>-18708175.937363479</v>
      </c>
    </row>
    <row r="5895" spans="1:11" x14ac:dyDescent="0.25">
      <c r="A5895">
        <v>719</v>
      </c>
      <c r="B5895" t="s">
        <v>136</v>
      </c>
      <c r="C5895" t="s">
        <v>493</v>
      </c>
      <c r="D5895" t="s">
        <v>600</v>
      </c>
      <c r="E5895">
        <v>2014</v>
      </c>
      <c r="F5895" s="10">
        <v>41820</v>
      </c>
      <c r="G5895" t="s">
        <v>489</v>
      </c>
      <c r="H5895" t="s">
        <v>474</v>
      </c>
      <c r="I5895" t="s">
        <v>547</v>
      </c>
      <c r="J5895">
        <v>0</v>
      </c>
      <c r="K5895">
        <v>0</v>
      </c>
    </row>
    <row r="5896" spans="1:11" x14ac:dyDescent="0.25">
      <c r="A5896">
        <v>719</v>
      </c>
      <c r="B5896" t="s">
        <v>136</v>
      </c>
      <c r="C5896" t="s">
        <v>493</v>
      </c>
      <c r="D5896" t="s">
        <v>602</v>
      </c>
      <c r="E5896">
        <v>2014</v>
      </c>
      <c r="F5896" s="10">
        <v>41820</v>
      </c>
      <c r="G5896" t="s">
        <v>489</v>
      </c>
      <c r="H5896" t="s">
        <v>474</v>
      </c>
      <c r="I5896" t="s">
        <v>547</v>
      </c>
      <c r="J5896">
        <v>6195400000</v>
      </c>
      <c r="K5896">
        <v>799342297.94718409</v>
      </c>
    </row>
    <row r="5897" spans="1:11" x14ac:dyDescent="0.25">
      <c r="A5897">
        <v>719</v>
      </c>
      <c r="B5897" t="s">
        <v>136</v>
      </c>
      <c r="C5897" t="s">
        <v>493</v>
      </c>
      <c r="D5897" t="s">
        <v>601</v>
      </c>
      <c r="E5897">
        <v>2014</v>
      </c>
      <c r="F5897" s="10">
        <v>41820</v>
      </c>
      <c r="G5897" t="s">
        <v>489</v>
      </c>
      <c r="H5897" t="s">
        <v>474</v>
      </c>
      <c r="I5897" t="s">
        <v>547</v>
      </c>
      <c r="J5897">
        <v>99700000</v>
      </c>
      <c r="K5897">
        <v>12863483.730725095</v>
      </c>
    </row>
    <row r="5898" spans="1:11" x14ac:dyDescent="0.25">
      <c r="A5898">
        <v>719</v>
      </c>
      <c r="B5898" t="s">
        <v>136</v>
      </c>
      <c r="C5898" t="s">
        <v>493</v>
      </c>
      <c r="D5898" t="s">
        <v>599</v>
      </c>
      <c r="E5898">
        <v>2014</v>
      </c>
      <c r="F5898" s="10">
        <v>41820</v>
      </c>
      <c r="G5898" t="s">
        <v>489</v>
      </c>
      <c r="H5898" t="s">
        <v>474</v>
      </c>
      <c r="I5898" t="s">
        <v>547</v>
      </c>
      <c r="J5898">
        <v>2306800000</v>
      </c>
      <c r="K5898">
        <v>297627725.8780005</v>
      </c>
    </row>
    <row r="5899" spans="1:11" x14ac:dyDescent="0.25">
      <c r="A5899">
        <v>719</v>
      </c>
      <c r="B5899" t="s">
        <v>136</v>
      </c>
      <c r="C5899" t="s">
        <v>493</v>
      </c>
      <c r="D5899" t="s">
        <v>560</v>
      </c>
      <c r="E5899">
        <v>2014</v>
      </c>
      <c r="F5899" s="10">
        <v>41820</v>
      </c>
      <c r="G5899" t="s">
        <v>489</v>
      </c>
      <c r="H5899" t="s">
        <v>474</v>
      </c>
      <c r="I5899" t="s">
        <v>547</v>
      </c>
      <c r="J5899">
        <v>0</v>
      </c>
      <c r="K5899">
        <v>0</v>
      </c>
    </row>
    <row r="5900" spans="1:11" x14ac:dyDescent="0.25">
      <c r="A5900">
        <v>746</v>
      </c>
      <c r="B5900" t="s">
        <v>62</v>
      </c>
      <c r="C5900" t="s">
        <v>492</v>
      </c>
      <c r="D5900" t="s">
        <v>59</v>
      </c>
      <c r="E5900">
        <v>2014</v>
      </c>
      <c r="F5900" s="10">
        <v>42004</v>
      </c>
      <c r="G5900" t="s">
        <v>489</v>
      </c>
      <c r="H5900" t="s">
        <v>474</v>
      </c>
      <c r="I5900" t="s">
        <v>547</v>
      </c>
      <c r="J5900">
        <v>7676405000</v>
      </c>
      <c r="K5900">
        <v>989691302.48287761</v>
      </c>
    </row>
    <row r="5901" spans="1:11" x14ac:dyDescent="0.25">
      <c r="A5901">
        <v>746</v>
      </c>
      <c r="B5901" t="s">
        <v>62</v>
      </c>
      <c r="C5901" t="s">
        <v>492</v>
      </c>
      <c r="D5901" t="s">
        <v>833</v>
      </c>
      <c r="E5901">
        <v>2014</v>
      </c>
      <c r="F5901" s="10">
        <v>42004</v>
      </c>
      <c r="G5901" t="s">
        <v>489</v>
      </c>
      <c r="H5901" t="s">
        <v>474</v>
      </c>
      <c r="I5901" t="s">
        <v>547</v>
      </c>
      <c r="J5901">
        <v>539722000</v>
      </c>
      <c r="K5901">
        <v>69584417.335805446</v>
      </c>
    </row>
    <row r="5902" spans="1:11" x14ac:dyDescent="0.25">
      <c r="A5902">
        <v>746</v>
      </c>
      <c r="B5902" t="s">
        <v>62</v>
      </c>
      <c r="C5902" t="s">
        <v>492</v>
      </c>
      <c r="D5902" t="s">
        <v>219</v>
      </c>
      <c r="E5902">
        <v>2014</v>
      </c>
      <c r="F5902" s="10">
        <v>42004</v>
      </c>
      <c r="G5902" t="s">
        <v>489</v>
      </c>
      <c r="H5902" t="s">
        <v>474</v>
      </c>
      <c r="I5902" t="s">
        <v>547</v>
      </c>
      <c r="J5902">
        <v>709815000</v>
      </c>
      <c r="K5902">
        <v>91513896.397061348</v>
      </c>
    </row>
    <row r="5903" spans="1:11" x14ac:dyDescent="0.25">
      <c r="A5903">
        <v>746</v>
      </c>
      <c r="B5903" t="s">
        <v>62</v>
      </c>
      <c r="C5903" t="s">
        <v>493</v>
      </c>
      <c r="D5903" t="s">
        <v>827</v>
      </c>
      <c r="E5903">
        <v>2014</v>
      </c>
      <c r="F5903" s="10">
        <v>42004</v>
      </c>
      <c r="G5903" t="s">
        <v>489</v>
      </c>
      <c r="H5903" t="s">
        <v>474</v>
      </c>
      <c r="I5903" t="s">
        <v>547</v>
      </c>
      <c r="J5903">
        <v>7832555000</v>
      </c>
      <c r="K5903">
        <v>1009823160.6746615</v>
      </c>
    </row>
    <row r="5904" spans="1:11" x14ac:dyDescent="0.25">
      <c r="A5904">
        <v>746</v>
      </c>
      <c r="B5904" t="s">
        <v>62</v>
      </c>
      <c r="C5904" t="s">
        <v>493</v>
      </c>
      <c r="D5904" t="s">
        <v>829</v>
      </c>
      <c r="E5904">
        <v>2014</v>
      </c>
      <c r="F5904" s="10">
        <v>42004</v>
      </c>
      <c r="G5904" t="s">
        <v>489</v>
      </c>
      <c r="H5904" t="s">
        <v>474</v>
      </c>
      <c r="I5904" t="s">
        <v>547</v>
      </c>
      <c r="J5904">
        <v>280746000</v>
      </c>
      <c r="K5904">
        <v>36195572.589885235</v>
      </c>
    </row>
    <row r="5905" spans="1:11" x14ac:dyDescent="0.25">
      <c r="A5905">
        <v>746</v>
      </c>
      <c r="B5905" t="s">
        <v>62</v>
      </c>
      <c r="C5905" t="s">
        <v>493</v>
      </c>
      <c r="D5905" t="s">
        <v>828</v>
      </c>
      <c r="E5905">
        <v>2014</v>
      </c>
      <c r="F5905" s="10">
        <v>42004</v>
      </c>
      <c r="G5905" t="s">
        <v>489</v>
      </c>
      <c r="H5905" t="s">
        <v>474</v>
      </c>
      <c r="I5905" t="s">
        <v>547</v>
      </c>
      <c r="J5905">
        <v>812641000</v>
      </c>
      <c r="K5905">
        <v>104770882.95119761</v>
      </c>
    </row>
    <row r="5906" spans="1:11" x14ac:dyDescent="0.25">
      <c r="A5906">
        <v>1134</v>
      </c>
      <c r="B5906" t="s">
        <v>134</v>
      </c>
      <c r="C5906" t="s">
        <v>493</v>
      </c>
      <c r="D5906" t="s">
        <v>845</v>
      </c>
      <c r="E5906">
        <v>2014</v>
      </c>
      <c r="F5906" s="10">
        <v>42004</v>
      </c>
      <c r="G5906" t="s">
        <v>489</v>
      </c>
      <c r="H5906" t="s">
        <v>474</v>
      </c>
      <c r="I5906" t="s">
        <v>547</v>
      </c>
      <c r="J5906">
        <v>19690000</v>
      </c>
      <c r="K5906">
        <v>2538560.9208852137</v>
      </c>
    </row>
    <row r="5907" spans="1:11" x14ac:dyDescent="0.25">
      <c r="A5907">
        <v>1134</v>
      </c>
      <c r="B5907" t="s">
        <v>134</v>
      </c>
      <c r="C5907" t="s">
        <v>493</v>
      </c>
      <c r="D5907" t="s">
        <v>844</v>
      </c>
      <c r="E5907">
        <v>2014</v>
      </c>
      <c r="F5907" s="10">
        <v>42004</v>
      </c>
      <c r="G5907" t="s">
        <v>489</v>
      </c>
      <c r="H5907" t="s">
        <v>474</v>
      </c>
      <c r="I5907" t="s">
        <v>547</v>
      </c>
      <c r="J5907">
        <v>488273000</v>
      </c>
      <c r="K5907">
        <v>62951282.708145551</v>
      </c>
    </row>
    <row r="5908" spans="1:11" x14ac:dyDescent="0.25">
      <c r="A5908">
        <v>1341</v>
      </c>
      <c r="B5908" t="s">
        <v>135</v>
      </c>
      <c r="C5908" t="s">
        <v>492</v>
      </c>
      <c r="D5908" t="s">
        <v>59</v>
      </c>
      <c r="E5908">
        <v>2014</v>
      </c>
      <c r="F5908" s="10">
        <v>42004</v>
      </c>
      <c r="G5908" t="s">
        <v>489</v>
      </c>
      <c r="H5908" t="s">
        <v>474</v>
      </c>
      <c r="I5908" t="s">
        <v>547</v>
      </c>
      <c r="J5908">
        <v>8129153000</v>
      </c>
      <c r="K5908">
        <v>1048062474.6417876</v>
      </c>
    </row>
    <row r="5909" spans="1:11" x14ac:dyDescent="0.25">
      <c r="A5909">
        <v>1341</v>
      </c>
      <c r="B5909" t="s">
        <v>135</v>
      </c>
      <c r="C5909" t="s">
        <v>492</v>
      </c>
      <c r="D5909" t="s">
        <v>606</v>
      </c>
      <c r="E5909">
        <v>2014</v>
      </c>
      <c r="F5909" s="10">
        <v>42004</v>
      </c>
      <c r="G5909" t="s">
        <v>489</v>
      </c>
      <c r="H5909" t="s">
        <v>474</v>
      </c>
      <c r="I5909" t="s">
        <v>547</v>
      </c>
      <c r="J5909">
        <v>297132000</v>
      </c>
      <c r="K5909">
        <v>38308160.667570613</v>
      </c>
    </row>
    <row r="5910" spans="1:11" x14ac:dyDescent="0.25">
      <c r="A5910">
        <v>1341</v>
      </c>
      <c r="B5910" t="s">
        <v>135</v>
      </c>
      <c r="C5910" t="s">
        <v>493</v>
      </c>
      <c r="D5910" t="s">
        <v>849</v>
      </c>
      <c r="E5910">
        <v>2014</v>
      </c>
      <c r="F5910" s="10">
        <v>42004</v>
      </c>
      <c r="G5910" t="s">
        <v>489</v>
      </c>
      <c r="H5910" t="s">
        <v>474</v>
      </c>
      <c r="I5910" t="s">
        <v>547</v>
      </c>
      <c r="J5910">
        <v>834805000</v>
      </c>
      <c r="K5910">
        <v>107628407.7988614</v>
      </c>
    </row>
    <row r="5911" spans="1:11" x14ac:dyDescent="0.25">
      <c r="A5911">
        <v>1341</v>
      </c>
      <c r="B5911" t="s">
        <v>135</v>
      </c>
      <c r="C5911" t="s">
        <v>493</v>
      </c>
      <c r="D5911" t="s">
        <v>848</v>
      </c>
      <c r="E5911">
        <v>2014</v>
      </c>
      <c r="F5911" s="10">
        <v>42004</v>
      </c>
      <c r="G5911" t="s">
        <v>489</v>
      </c>
      <c r="H5911" t="s">
        <v>474</v>
      </c>
      <c r="I5911" t="s">
        <v>547</v>
      </c>
      <c r="J5911">
        <v>490048000</v>
      </c>
      <c r="K5911">
        <v>63180127.077600673</v>
      </c>
    </row>
    <row r="5912" spans="1:11" x14ac:dyDescent="0.25">
      <c r="A5912">
        <v>1341</v>
      </c>
      <c r="B5912" t="s">
        <v>135</v>
      </c>
      <c r="C5912" t="s">
        <v>493</v>
      </c>
      <c r="D5912" t="s">
        <v>589</v>
      </c>
      <c r="E5912">
        <v>2014</v>
      </c>
      <c r="F5912" s="10">
        <v>42004</v>
      </c>
      <c r="G5912" t="s">
        <v>489</v>
      </c>
      <c r="H5912" t="s">
        <v>474</v>
      </c>
      <c r="I5912" t="s">
        <v>547</v>
      </c>
      <c r="J5912">
        <v>-110622000</v>
      </c>
      <c r="K5912">
        <v>-14262096.8100642</v>
      </c>
    </row>
    <row r="5913" spans="1:11" x14ac:dyDescent="0.25">
      <c r="A5913">
        <v>1341</v>
      </c>
      <c r="B5913" t="s">
        <v>135</v>
      </c>
      <c r="C5913" t="s">
        <v>493</v>
      </c>
      <c r="D5913" t="s">
        <v>850</v>
      </c>
      <c r="E5913">
        <v>2014</v>
      </c>
      <c r="F5913" s="10">
        <v>42004</v>
      </c>
      <c r="G5913" t="s">
        <v>489</v>
      </c>
      <c r="H5913" t="s">
        <v>474</v>
      </c>
      <c r="I5913" t="s">
        <v>547</v>
      </c>
      <c r="J5913">
        <v>702754000</v>
      </c>
      <c r="K5913">
        <v>90603547.049048632</v>
      </c>
    </row>
    <row r="5914" spans="1:11" x14ac:dyDescent="0.25">
      <c r="A5914">
        <v>1341</v>
      </c>
      <c r="B5914" t="s">
        <v>135</v>
      </c>
      <c r="C5914" t="s">
        <v>493</v>
      </c>
      <c r="D5914" t="s">
        <v>643</v>
      </c>
      <c r="E5914">
        <v>2014</v>
      </c>
      <c r="F5914" s="10">
        <v>42004</v>
      </c>
      <c r="G5914" t="s">
        <v>489</v>
      </c>
      <c r="H5914" t="s">
        <v>474</v>
      </c>
      <c r="I5914" t="s">
        <v>547</v>
      </c>
      <c r="J5914">
        <v>3013000</v>
      </c>
      <c r="K5914">
        <v>388455.25924972823</v>
      </c>
    </row>
    <row r="5915" spans="1:11" x14ac:dyDescent="0.25">
      <c r="A5915">
        <v>1341</v>
      </c>
      <c r="B5915" t="s">
        <v>135</v>
      </c>
      <c r="C5915" t="s">
        <v>493</v>
      </c>
      <c r="D5915" t="s">
        <v>851</v>
      </c>
      <c r="E5915">
        <v>2014</v>
      </c>
      <c r="F5915" s="10">
        <v>42004</v>
      </c>
      <c r="G5915" t="s">
        <v>489</v>
      </c>
      <c r="H5915" t="s">
        <v>474</v>
      </c>
      <c r="I5915" t="s">
        <v>547</v>
      </c>
      <c r="J5915">
        <v>1278716000</v>
      </c>
      <c r="K5915">
        <v>164860257.31389827</v>
      </c>
    </row>
    <row r="5916" spans="1:11" x14ac:dyDescent="0.25">
      <c r="A5916">
        <v>1341</v>
      </c>
      <c r="B5916" t="s">
        <v>135</v>
      </c>
      <c r="C5916" t="s">
        <v>493</v>
      </c>
      <c r="D5916" t="s">
        <v>847</v>
      </c>
      <c r="E5916">
        <v>2014</v>
      </c>
      <c r="F5916" s="10">
        <v>42004</v>
      </c>
      <c r="G5916" t="s">
        <v>489</v>
      </c>
      <c r="H5916" t="s">
        <v>474</v>
      </c>
      <c r="I5916" t="s">
        <v>547</v>
      </c>
      <c r="J5916">
        <v>0</v>
      </c>
      <c r="K5916">
        <v>0</v>
      </c>
    </row>
    <row r="5917" spans="1:11" x14ac:dyDescent="0.25">
      <c r="A5917">
        <v>1341</v>
      </c>
      <c r="B5917" t="s">
        <v>135</v>
      </c>
      <c r="C5917" t="s">
        <v>493</v>
      </c>
      <c r="D5917" t="s">
        <v>771</v>
      </c>
      <c r="E5917">
        <v>2014</v>
      </c>
      <c r="F5917" s="10">
        <v>42004</v>
      </c>
      <c r="G5917" t="s">
        <v>489</v>
      </c>
      <c r="H5917" t="s">
        <v>474</v>
      </c>
      <c r="I5917" t="s">
        <v>547</v>
      </c>
      <c r="J5917">
        <v>5308480000</v>
      </c>
      <c r="K5917">
        <v>684403244.14935195</v>
      </c>
    </row>
    <row r="5918" spans="1:11" x14ac:dyDescent="0.25">
      <c r="A5918">
        <v>13281</v>
      </c>
      <c r="B5918" t="s">
        <v>131</v>
      </c>
      <c r="C5918" t="s">
        <v>492</v>
      </c>
      <c r="D5918" t="s">
        <v>21</v>
      </c>
      <c r="E5918">
        <v>2014</v>
      </c>
      <c r="F5918" s="10">
        <v>42004</v>
      </c>
      <c r="G5918" t="s">
        <v>489</v>
      </c>
      <c r="H5918" t="s">
        <v>474</v>
      </c>
      <c r="I5918" t="s">
        <v>547</v>
      </c>
      <c r="J5918">
        <v>508000000</v>
      </c>
      <c r="K5918">
        <v>65494613.906027861</v>
      </c>
    </row>
    <row r="5919" spans="1:11" x14ac:dyDescent="0.25">
      <c r="A5919">
        <v>13281</v>
      </c>
      <c r="B5919" t="s">
        <v>131</v>
      </c>
      <c r="C5919" t="s">
        <v>492</v>
      </c>
      <c r="D5919" t="s">
        <v>879</v>
      </c>
      <c r="E5919">
        <v>2014</v>
      </c>
      <c r="F5919" s="10">
        <v>42004</v>
      </c>
      <c r="G5919" t="s">
        <v>489</v>
      </c>
      <c r="H5919" t="s">
        <v>474</v>
      </c>
      <c r="I5919" t="s">
        <v>547</v>
      </c>
      <c r="J5919">
        <v>141000000</v>
      </c>
      <c r="K5919">
        <v>18178623.151082538</v>
      </c>
    </row>
    <row r="5920" spans="1:11" x14ac:dyDescent="0.25">
      <c r="A5920">
        <v>13281</v>
      </c>
      <c r="B5920" t="s">
        <v>131</v>
      </c>
      <c r="C5920" t="s">
        <v>492</v>
      </c>
      <c r="D5920" t="s">
        <v>606</v>
      </c>
      <c r="E5920">
        <v>2014</v>
      </c>
      <c r="F5920" s="10">
        <v>42004</v>
      </c>
      <c r="G5920" t="s">
        <v>489</v>
      </c>
      <c r="H5920" t="s">
        <v>474</v>
      </c>
      <c r="I5920" t="s">
        <v>547</v>
      </c>
      <c r="J5920">
        <v>0</v>
      </c>
      <c r="K5920">
        <v>0</v>
      </c>
    </row>
    <row r="5921" spans="1:11" x14ac:dyDescent="0.25">
      <c r="A5921">
        <v>13281</v>
      </c>
      <c r="B5921" t="s">
        <v>131</v>
      </c>
      <c r="C5921" t="s">
        <v>492</v>
      </c>
      <c r="D5921" t="s">
        <v>881</v>
      </c>
      <c r="E5921">
        <v>2014</v>
      </c>
      <c r="F5921" s="10">
        <v>42004</v>
      </c>
      <c r="G5921" t="s">
        <v>489</v>
      </c>
      <c r="H5921" t="s">
        <v>474</v>
      </c>
      <c r="I5921" t="s">
        <v>547</v>
      </c>
      <c r="J5921">
        <v>2642000000</v>
      </c>
      <c r="K5921">
        <v>340623562.87347561</v>
      </c>
    </row>
    <row r="5922" spans="1:11" x14ac:dyDescent="0.25">
      <c r="A5922">
        <v>13281</v>
      </c>
      <c r="B5922" t="s">
        <v>131</v>
      </c>
      <c r="C5922" t="s">
        <v>492</v>
      </c>
      <c r="D5922" t="s">
        <v>607</v>
      </c>
      <c r="E5922">
        <v>2014</v>
      </c>
      <c r="F5922" s="10">
        <v>42004</v>
      </c>
      <c r="G5922" t="s">
        <v>489</v>
      </c>
      <c r="H5922" t="s">
        <v>474</v>
      </c>
      <c r="I5922" t="s">
        <v>547</v>
      </c>
      <c r="J5922">
        <v>0</v>
      </c>
      <c r="K5922">
        <v>0</v>
      </c>
    </row>
    <row r="5923" spans="1:11" x14ac:dyDescent="0.25">
      <c r="A5923">
        <v>13281</v>
      </c>
      <c r="B5923" t="s">
        <v>131</v>
      </c>
      <c r="C5923" t="s">
        <v>492</v>
      </c>
      <c r="D5923" t="s">
        <v>880</v>
      </c>
      <c r="E5923">
        <v>2014</v>
      </c>
      <c r="F5923" s="10">
        <v>42004</v>
      </c>
      <c r="G5923" t="s">
        <v>489</v>
      </c>
      <c r="H5923" t="s">
        <v>474</v>
      </c>
      <c r="I5923" t="s">
        <v>547</v>
      </c>
      <c r="J5923">
        <v>1362000000</v>
      </c>
      <c r="K5923">
        <v>175597764.05513769</v>
      </c>
    </row>
    <row r="5924" spans="1:11" x14ac:dyDescent="0.25">
      <c r="A5924">
        <v>13281</v>
      </c>
      <c r="B5924" t="s">
        <v>131</v>
      </c>
      <c r="C5924" t="s">
        <v>492</v>
      </c>
      <c r="D5924" t="s">
        <v>290</v>
      </c>
      <c r="E5924">
        <v>2014</v>
      </c>
      <c r="F5924" s="10">
        <v>42004</v>
      </c>
      <c r="G5924" t="s">
        <v>489</v>
      </c>
      <c r="H5924" t="s">
        <v>474</v>
      </c>
      <c r="I5924" t="s">
        <v>547</v>
      </c>
      <c r="J5924">
        <v>1318000000</v>
      </c>
      <c r="K5924">
        <v>169925002.22075734</v>
      </c>
    </row>
    <row r="5925" spans="1:11" x14ac:dyDescent="0.25">
      <c r="A5925">
        <v>13281</v>
      </c>
      <c r="B5925" t="s">
        <v>131</v>
      </c>
      <c r="C5925" t="s">
        <v>493</v>
      </c>
      <c r="D5925" t="s">
        <v>871</v>
      </c>
      <c r="E5925">
        <v>2014</v>
      </c>
      <c r="F5925" s="10">
        <v>42004</v>
      </c>
      <c r="G5925" t="s">
        <v>489</v>
      </c>
      <c r="H5925" t="s">
        <v>474</v>
      </c>
      <c r="I5925" t="s">
        <v>547</v>
      </c>
      <c r="J5925">
        <v>3329000000</v>
      </c>
      <c r="K5925">
        <v>429196003.33300543</v>
      </c>
    </row>
    <row r="5926" spans="1:11" x14ac:dyDescent="0.25">
      <c r="A5926">
        <v>13281</v>
      </c>
      <c r="B5926" t="s">
        <v>131</v>
      </c>
      <c r="C5926" t="s">
        <v>493</v>
      </c>
      <c r="D5926" t="s">
        <v>872</v>
      </c>
      <c r="E5926">
        <v>2014</v>
      </c>
      <c r="F5926" s="10">
        <v>42004</v>
      </c>
      <c r="G5926" t="s">
        <v>489</v>
      </c>
      <c r="H5926" t="s">
        <v>474</v>
      </c>
      <c r="I5926" t="s">
        <v>547</v>
      </c>
      <c r="J5926">
        <v>2642000000</v>
      </c>
      <c r="K5926">
        <v>340623562.87347561</v>
      </c>
    </row>
    <row r="5927" spans="1:11" x14ac:dyDescent="0.25">
      <c r="A5927">
        <v>13281</v>
      </c>
      <c r="B5927" t="s">
        <v>131</v>
      </c>
      <c r="C5927" t="s">
        <v>493</v>
      </c>
      <c r="D5927" t="s">
        <v>870</v>
      </c>
      <c r="E5927">
        <v>2014</v>
      </c>
      <c r="F5927" s="10">
        <v>42004</v>
      </c>
      <c r="G5927" t="s">
        <v>489</v>
      </c>
      <c r="H5927" t="s">
        <v>474</v>
      </c>
      <c r="I5927" t="s">
        <v>547</v>
      </c>
      <c r="J5927">
        <v>0</v>
      </c>
      <c r="K5927">
        <v>0</v>
      </c>
    </row>
    <row r="5928" spans="1:11" x14ac:dyDescent="0.25">
      <c r="A5928">
        <v>13281</v>
      </c>
      <c r="B5928" t="s">
        <v>131</v>
      </c>
      <c r="C5928" t="s">
        <v>493</v>
      </c>
      <c r="D5928" t="s">
        <v>654</v>
      </c>
      <c r="E5928">
        <v>2014</v>
      </c>
      <c r="F5928" s="10">
        <v>42004</v>
      </c>
      <c r="G5928" t="s">
        <v>489</v>
      </c>
      <c r="H5928" t="s">
        <v>474</v>
      </c>
      <c r="I5928" t="s">
        <v>547</v>
      </c>
      <c r="J5928">
        <v>0</v>
      </c>
      <c r="K5928">
        <v>0</v>
      </c>
    </row>
    <row r="5929" spans="1:11" x14ac:dyDescent="0.25">
      <c r="A5929">
        <v>1132</v>
      </c>
      <c r="B5929" t="s">
        <v>133</v>
      </c>
      <c r="C5929" t="s">
        <v>493</v>
      </c>
      <c r="D5929" t="s">
        <v>640</v>
      </c>
      <c r="E5929">
        <v>2015</v>
      </c>
      <c r="F5929" s="10">
        <v>42094</v>
      </c>
      <c r="G5929" t="s">
        <v>489</v>
      </c>
      <c r="H5929" t="s">
        <v>474</v>
      </c>
      <c r="I5929" t="s">
        <v>547</v>
      </c>
      <c r="J5929">
        <v>90480000</v>
      </c>
      <c r="K5929">
        <v>11669275.100452108</v>
      </c>
    </row>
    <row r="5930" spans="1:11" x14ac:dyDescent="0.25">
      <c r="A5930">
        <v>1132</v>
      </c>
      <c r="B5930" t="s">
        <v>133</v>
      </c>
      <c r="C5930" t="s">
        <v>493</v>
      </c>
      <c r="D5930" t="s">
        <v>637</v>
      </c>
      <c r="E5930">
        <v>2015</v>
      </c>
      <c r="F5930" s="10">
        <v>42094</v>
      </c>
      <c r="G5930" t="s">
        <v>489</v>
      </c>
      <c r="H5930" t="s">
        <v>474</v>
      </c>
      <c r="I5930" t="s">
        <v>547</v>
      </c>
      <c r="J5930">
        <v>2244234000</v>
      </c>
      <c r="K5930">
        <v>289440582.84469533</v>
      </c>
    </row>
    <row r="5931" spans="1:11" x14ac:dyDescent="0.25">
      <c r="A5931">
        <v>1132</v>
      </c>
      <c r="B5931" t="s">
        <v>133</v>
      </c>
      <c r="C5931" t="s">
        <v>493</v>
      </c>
      <c r="D5931" t="s">
        <v>1242</v>
      </c>
      <c r="E5931">
        <v>2015</v>
      </c>
      <c r="F5931" s="10">
        <v>42094</v>
      </c>
      <c r="G5931" t="s">
        <v>489</v>
      </c>
      <c r="H5931" t="s">
        <v>474</v>
      </c>
      <c r="I5931" t="s">
        <v>547</v>
      </c>
      <c r="J5931">
        <v>305480000</v>
      </c>
      <c r="K5931">
        <v>39397990.248520225</v>
      </c>
    </row>
    <row r="5932" spans="1:11" x14ac:dyDescent="0.25">
      <c r="A5932">
        <v>1132</v>
      </c>
      <c r="B5932" t="s">
        <v>133</v>
      </c>
      <c r="C5932" t="s">
        <v>493</v>
      </c>
      <c r="D5932" t="s">
        <v>589</v>
      </c>
      <c r="E5932">
        <v>2015</v>
      </c>
      <c r="F5932" s="10">
        <v>42094</v>
      </c>
      <c r="G5932" t="s">
        <v>489</v>
      </c>
      <c r="H5932" t="s">
        <v>474</v>
      </c>
      <c r="I5932" t="s">
        <v>547</v>
      </c>
      <c r="J5932">
        <v>-65505000</v>
      </c>
      <c r="K5932">
        <v>-8448230.1663916372</v>
      </c>
    </row>
    <row r="5933" spans="1:11" x14ac:dyDescent="0.25">
      <c r="A5933">
        <v>1132</v>
      </c>
      <c r="B5933" t="s">
        <v>133</v>
      </c>
      <c r="C5933" t="s">
        <v>493</v>
      </c>
      <c r="D5933" t="s">
        <v>639</v>
      </c>
      <c r="E5933">
        <v>2015</v>
      </c>
      <c r="F5933" s="10">
        <v>42094</v>
      </c>
      <c r="G5933" t="s">
        <v>489</v>
      </c>
      <c r="H5933" t="s">
        <v>474</v>
      </c>
      <c r="I5933" t="s">
        <v>547</v>
      </c>
      <c r="J5933">
        <v>114008000</v>
      </c>
      <c r="K5933">
        <v>14703699.333027674</v>
      </c>
    </row>
    <row r="5934" spans="1:11" x14ac:dyDescent="0.25">
      <c r="A5934">
        <v>1132</v>
      </c>
      <c r="B5934" t="s">
        <v>133</v>
      </c>
      <c r="C5934" t="s">
        <v>493</v>
      </c>
      <c r="D5934" t="s">
        <v>638</v>
      </c>
      <c r="E5934">
        <v>2015</v>
      </c>
      <c r="F5934" s="10">
        <v>42094</v>
      </c>
      <c r="G5934" t="s">
        <v>489</v>
      </c>
      <c r="H5934" t="s">
        <v>474</v>
      </c>
      <c r="I5934" t="s">
        <v>547</v>
      </c>
      <c r="J5934">
        <v>169927000</v>
      </c>
      <c r="K5934">
        <v>21915615.716119863</v>
      </c>
    </row>
    <row r="5935" spans="1:11" x14ac:dyDescent="0.25">
      <c r="A5935">
        <v>719</v>
      </c>
      <c r="B5935" t="s">
        <v>136</v>
      </c>
      <c r="C5935" t="s">
        <v>492</v>
      </c>
      <c r="D5935" t="s">
        <v>606</v>
      </c>
      <c r="E5935">
        <v>2015</v>
      </c>
      <c r="F5935" s="10">
        <v>42185</v>
      </c>
      <c r="G5935" t="s">
        <v>489</v>
      </c>
      <c r="H5935" t="s">
        <v>474</v>
      </c>
      <c r="I5935" t="s">
        <v>547</v>
      </c>
      <c r="J5935">
        <v>21818300000</v>
      </c>
      <c r="K5935">
        <v>2814444877.1499705</v>
      </c>
    </row>
    <row r="5936" spans="1:11" x14ac:dyDescent="0.25">
      <c r="A5936">
        <v>719</v>
      </c>
      <c r="B5936" t="s">
        <v>136</v>
      </c>
      <c r="C5936" t="s">
        <v>492</v>
      </c>
      <c r="D5936" t="s">
        <v>608</v>
      </c>
      <c r="E5936">
        <v>2015</v>
      </c>
      <c r="F5936" s="10">
        <v>42185</v>
      </c>
      <c r="G5936" t="s">
        <v>489</v>
      </c>
      <c r="H5936" t="s">
        <v>474</v>
      </c>
      <c r="I5936" t="s">
        <v>547</v>
      </c>
      <c r="J5936">
        <v>183500000</v>
      </c>
      <c r="K5936">
        <v>23670525.886848178</v>
      </c>
    </row>
    <row r="5937" spans="1:11" x14ac:dyDescent="0.25">
      <c r="A5937">
        <v>719</v>
      </c>
      <c r="B5937" t="s">
        <v>136</v>
      </c>
      <c r="C5937" t="s">
        <v>492</v>
      </c>
      <c r="D5937" t="s">
        <v>607</v>
      </c>
      <c r="E5937">
        <v>2015</v>
      </c>
      <c r="F5937" s="10">
        <v>42185</v>
      </c>
      <c r="G5937" t="s">
        <v>489</v>
      </c>
      <c r="H5937" t="s">
        <v>474</v>
      </c>
      <c r="I5937" t="s">
        <v>547</v>
      </c>
      <c r="J5937">
        <v>2490000000</v>
      </c>
      <c r="K5937">
        <v>321196781.78883904</v>
      </c>
    </row>
    <row r="5938" spans="1:11" x14ac:dyDescent="0.25">
      <c r="A5938">
        <v>719</v>
      </c>
      <c r="B5938" t="s">
        <v>136</v>
      </c>
      <c r="C5938" t="s">
        <v>493</v>
      </c>
      <c r="D5938" t="s">
        <v>603</v>
      </c>
      <c r="E5938">
        <v>2015</v>
      </c>
      <c r="F5938" s="10">
        <v>42185</v>
      </c>
      <c r="G5938" t="s">
        <v>489</v>
      </c>
      <c r="H5938" t="s">
        <v>474</v>
      </c>
      <c r="I5938" t="s">
        <v>547</v>
      </c>
      <c r="J5938">
        <v>15233200000</v>
      </c>
      <c r="K5938">
        <v>1965001934.2753987</v>
      </c>
    </row>
    <row r="5939" spans="1:11" x14ac:dyDescent="0.25">
      <c r="A5939">
        <v>719</v>
      </c>
      <c r="B5939" t="s">
        <v>136</v>
      </c>
      <c r="C5939" t="s">
        <v>493</v>
      </c>
      <c r="D5939" t="s">
        <v>605</v>
      </c>
      <c r="E5939">
        <v>2015</v>
      </c>
      <c r="F5939" s="10">
        <v>42185</v>
      </c>
      <c r="G5939" t="s">
        <v>489</v>
      </c>
      <c r="H5939" t="s">
        <v>474</v>
      </c>
      <c r="I5939" t="s">
        <v>547</v>
      </c>
      <c r="J5939">
        <v>-44600000</v>
      </c>
      <c r="K5939">
        <v>-5753163.2400731808</v>
      </c>
    </row>
    <row r="5940" spans="1:11" x14ac:dyDescent="0.25">
      <c r="A5940">
        <v>719</v>
      </c>
      <c r="B5940" t="s">
        <v>136</v>
      </c>
      <c r="C5940" t="s">
        <v>493</v>
      </c>
      <c r="D5940" t="s">
        <v>600</v>
      </c>
      <c r="E5940">
        <v>2015</v>
      </c>
      <c r="F5940" s="10">
        <v>42185</v>
      </c>
      <c r="G5940" t="s">
        <v>489</v>
      </c>
      <c r="H5940" t="s">
        <v>474</v>
      </c>
      <c r="I5940" t="s">
        <v>547</v>
      </c>
      <c r="J5940">
        <v>0</v>
      </c>
      <c r="K5940">
        <v>0</v>
      </c>
    </row>
    <row r="5941" spans="1:11" x14ac:dyDescent="0.25">
      <c r="A5941">
        <v>719</v>
      </c>
      <c r="B5941" t="s">
        <v>136</v>
      </c>
      <c r="C5941" t="s">
        <v>493</v>
      </c>
      <c r="D5941" t="s">
        <v>602</v>
      </c>
      <c r="E5941">
        <v>2015</v>
      </c>
      <c r="F5941" s="10">
        <v>42185</v>
      </c>
      <c r="G5941" t="s">
        <v>489</v>
      </c>
      <c r="H5941" t="s">
        <v>474</v>
      </c>
      <c r="I5941" t="s">
        <v>547</v>
      </c>
      <c r="J5941">
        <v>6786900000</v>
      </c>
      <c r="K5941">
        <v>875474071.61553073</v>
      </c>
    </row>
    <row r="5942" spans="1:11" x14ac:dyDescent="0.25">
      <c r="A5942">
        <v>719</v>
      </c>
      <c r="B5942" t="s">
        <v>136</v>
      </c>
      <c r="C5942" t="s">
        <v>493</v>
      </c>
      <c r="D5942" t="s">
        <v>601</v>
      </c>
      <c r="E5942">
        <v>2015</v>
      </c>
      <c r="F5942" s="10">
        <v>42185</v>
      </c>
      <c r="G5942" t="s">
        <v>489</v>
      </c>
      <c r="H5942" t="s">
        <v>474</v>
      </c>
      <c r="I5942" t="s">
        <v>547</v>
      </c>
      <c r="J5942">
        <v>100100000</v>
      </c>
      <c r="K5942">
        <v>12912368.617294293</v>
      </c>
    </row>
    <row r="5943" spans="1:11" x14ac:dyDescent="0.25">
      <c r="A5943">
        <v>719</v>
      </c>
      <c r="B5943" t="s">
        <v>136</v>
      </c>
      <c r="C5943" t="s">
        <v>493</v>
      </c>
      <c r="D5943" t="s">
        <v>599</v>
      </c>
      <c r="E5943">
        <v>2015</v>
      </c>
      <c r="F5943" s="10">
        <v>42185</v>
      </c>
      <c r="G5943" t="s">
        <v>489</v>
      </c>
      <c r="H5943" t="s">
        <v>474</v>
      </c>
      <c r="I5943" t="s">
        <v>547</v>
      </c>
      <c r="J5943">
        <v>2416200000</v>
      </c>
      <c r="K5943">
        <v>311676973.55750716</v>
      </c>
    </row>
    <row r="5944" spans="1:11" x14ac:dyDescent="0.25">
      <c r="A5944">
        <v>719</v>
      </c>
      <c r="B5944" t="s">
        <v>136</v>
      </c>
      <c r="C5944" t="s">
        <v>493</v>
      </c>
      <c r="D5944" t="s">
        <v>560</v>
      </c>
      <c r="E5944">
        <v>2015</v>
      </c>
      <c r="F5944" s="10">
        <v>42185</v>
      </c>
      <c r="G5944" t="s">
        <v>489</v>
      </c>
      <c r="H5944" t="s">
        <v>474</v>
      </c>
      <c r="I5944" t="s">
        <v>547</v>
      </c>
      <c r="J5944">
        <v>0</v>
      </c>
      <c r="K5944">
        <v>0</v>
      </c>
    </row>
    <row r="5945" spans="1:11" x14ac:dyDescent="0.25">
      <c r="A5945">
        <v>746</v>
      </c>
      <c r="B5945" t="s">
        <v>62</v>
      </c>
      <c r="C5945" t="s">
        <v>492</v>
      </c>
      <c r="D5945" t="s">
        <v>59</v>
      </c>
      <c r="E5945">
        <v>2015</v>
      </c>
      <c r="F5945" s="10">
        <v>42369</v>
      </c>
      <c r="G5945" t="s">
        <v>489</v>
      </c>
      <c r="H5945" t="s">
        <v>474</v>
      </c>
      <c r="I5945" t="s">
        <v>547</v>
      </c>
      <c r="J5945">
        <v>12110629000</v>
      </c>
      <c r="K5945">
        <v>1562629344.0871744</v>
      </c>
    </row>
    <row r="5946" spans="1:11" x14ac:dyDescent="0.25">
      <c r="A5946">
        <v>746</v>
      </c>
      <c r="B5946" t="s">
        <v>62</v>
      </c>
      <c r="C5946" t="s">
        <v>492</v>
      </c>
      <c r="D5946" t="s">
        <v>833</v>
      </c>
      <c r="E5946">
        <v>2015</v>
      </c>
      <c r="F5946" s="10">
        <v>42369</v>
      </c>
      <c r="G5946" t="s">
        <v>489</v>
      </c>
      <c r="H5946" t="s">
        <v>474</v>
      </c>
      <c r="I5946" t="s">
        <v>547</v>
      </c>
      <c r="J5946">
        <v>979475000</v>
      </c>
      <c r="K5946">
        <v>126381245.49928704</v>
      </c>
    </row>
    <row r="5947" spans="1:11" x14ac:dyDescent="0.25">
      <c r="A5947">
        <v>746</v>
      </c>
      <c r="B5947" t="s">
        <v>62</v>
      </c>
      <c r="C5947" t="s">
        <v>492</v>
      </c>
      <c r="D5947" t="s">
        <v>219</v>
      </c>
      <c r="E5947">
        <v>2015</v>
      </c>
      <c r="F5947" s="10">
        <v>42369</v>
      </c>
      <c r="G5947" t="s">
        <v>489</v>
      </c>
      <c r="H5947" t="s">
        <v>474</v>
      </c>
      <c r="I5947" t="s">
        <v>547</v>
      </c>
      <c r="J5947">
        <v>412853000</v>
      </c>
      <c r="K5947">
        <v>53270248.192263357</v>
      </c>
    </row>
    <row r="5948" spans="1:11" x14ac:dyDescent="0.25">
      <c r="A5948">
        <v>746</v>
      </c>
      <c r="B5948" t="s">
        <v>62</v>
      </c>
      <c r="C5948" t="s">
        <v>493</v>
      </c>
      <c r="D5948" t="s">
        <v>827</v>
      </c>
      <c r="E5948">
        <v>2015</v>
      </c>
      <c r="F5948" s="10">
        <v>42369</v>
      </c>
      <c r="G5948" t="s">
        <v>489</v>
      </c>
      <c r="H5948" t="s">
        <v>474</v>
      </c>
      <c r="I5948" t="s">
        <v>547</v>
      </c>
      <c r="J5948">
        <v>11846112000</v>
      </c>
      <c r="K5948">
        <v>1528498827.3146842</v>
      </c>
    </row>
    <row r="5949" spans="1:11" x14ac:dyDescent="0.25">
      <c r="A5949">
        <v>746</v>
      </c>
      <c r="B5949" t="s">
        <v>62</v>
      </c>
      <c r="C5949" t="s">
        <v>493</v>
      </c>
      <c r="D5949" t="s">
        <v>829</v>
      </c>
      <c r="E5949">
        <v>2015</v>
      </c>
      <c r="F5949" s="10">
        <v>42369</v>
      </c>
      <c r="G5949" t="s">
        <v>489</v>
      </c>
      <c r="H5949" t="s">
        <v>474</v>
      </c>
      <c r="I5949" t="s">
        <v>547</v>
      </c>
      <c r="J5949">
        <v>775821000</v>
      </c>
      <c r="K5949">
        <v>100103855.90699342</v>
      </c>
    </row>
    <row r="5950" spans="1:11" x14ac:dyDescent="0.25">
      <c r="A5950">
        <v>746</v>
      </c>
      <c r="B5950" t="s">
        <v>62</v>
      </c>
      <c r="C5950" t="s">
        <v>493</v>
      </c>
      <c r="D5950" t="s">
        <v>828</v>
      </c>
      <c r="E5950">
        <v>2015</v>
      </c>
      <c r="F5950" s="10">
        <v>42369</v>
      </c>
      <c r="G5950" t="s">
        <v>489</v>
      </c>
      <c r="H5950" t="s">
        <v>474</v>
      </c>
      <c r="I5950" t="s">
        <v>547</v>
      </c>
      <c r="J5950">
        <v>881024000</v>
      </c>
      <c r="K5950">
        <v>113678154.55704726</v>
      </c>
    </row>
    <row r="5951" spans="1:11" x14ac:dyDescent="0.25">
      <c r="A5951">
        <v>1134</v>
      </c>
      <c r="B5951" t="s">
        <v>134</v>
      </c>
      <c r="C5951" t="s">
        <v>493</v>
      </c>
      <c r="D5951" t="s">
        <v>845</v>
      </c>
      <c r="E5951">
        <v>2015</v>
      </c>
      <c r="F5951" s="10">
        <v>42369</v>
      </c>
      <c r="G5951" t="s">
        <v>489</v>
      </c>
      <c r="H5951" t="s">
        <v>474</v>
      </c>
      <c r="I5951" t="s">
        <v>547</v>
      </c>
      <c r="J5951">
        <v>66579000</v>
      </c>
      <c r="K5951">
        <v>8590660.2456387673</v>
      </c>
    </row>
    <row r="5952" spans="1:11" x14ac:dyDescent="0.25">
      <c r="A5952">
        <v>1134</v>
      </c>
      <c r="B5952" t="s">
        <v>134</v>
      </c>
      <c r="C5952" t="s">
        <v>493</v>
      </c>
      <c r="D5952" t="s">
        <v>844</v>
      </c>
      <c r="E5952">
        <v>2015</v>
      </c>
      <c r="F5952" s="10">
        <v>42369</v>
      </c>
      <c r="G5952" t="s">
        <v>489</v>
      </c>
      <c r="H5952" t="s">
        <v>474</v>
      </c>
      <c r="I5952" t="s">
        <v>547</v>
      </c>
      <c r="J5952">
        <v>462007000</v>
      </c>
      <c r="K5952">
        <v>59612568.048586346</v>
      </c>
    </row>
    <row r="5953" spans="1:11" x14ac:dyDescent="0.25">
      <c r="A5953">
        <v>1341</v>
      </c>
      <c r="B5953" t="s">
        <v>135</v>
      </c>
      <c r="C5953" t="s">
        <v>492</v>
      </c>
      <c r="D5953" t="s">
        <v>59</v>
      </c>
      <c r="E5953">
        <v>2015</v>
      </c>
      <c r="F5953" s="10">
        <v>42369</v>
      </c>
      <c r="G5953" t="s">
        <v>489</v>
      </c>
      <c r="H5953" t="s">
        <v>474</v>
      </c>
      <c r="I5953" t="s">
        <v>547</v>
      </c>
      <c r="J5953">
        <v>8917147000</v>
      </c>
      <c r="K5953">
        <v>1150575710.6207213</v>
      </c>
    </row>
    <row r="5954" spans="1:11" x14ac:dyDescent="0.25">
      <c r="A5954">
        <v>1341</v>
      </c>
      <c r="B5954" t="s">
        <v>135</v>
      </c>
      <c r="C5954" t="s">
        <v>492</v>
      </c>
      <c r="D5954" t="s">
        <v>606</v>
      </c>
      <c r="E5954">
        <v>2015</v>
      </c>
      <c r="F5954" s="10">
        <v>42369</v>
      </c>
      <c r="G5954" t="s">
        <v>489</v>
      </c>
      <c r="H5954" t="s">
        <v>474</v>
      </c>
      <c r="I5954" t="s">
        <v>547</v>
      </c>
      <c r="J5954">
        <v>254812000</v>
      </c>
      <c r="K5954">
        <v>32878284.722085126</v>
      </c>
    </row>
    <row r="5955" spans="1:11" x14ac:dyDescent="0.25">
      <c r="A5955">
        <v>1341</v>
      </c>
      <c r="B5955" t="s">
        <v>135</v>
      </c>
      <c r="C5955" t="s">
        <v>493</v>
      </c>
      <c r="D5955" t="s">
        <v>849</v>
      </c>
      <c r="E5955">
        <v>2015</v>
      </c>
      <c r="F5955" s="10">
        <v>42369</v>
      </c>
      <c r="G5955" t="s">
        <v>489</v>
      </c>
      <c r="H5955" t="s">
        <v>474</v>
      </c>
      <c r="I5955" t="s">
        <v>547</v>
      </c>
      <c r="J5955">
        <v>877132000</v>
      </c>
      <c r="K5955">
        <v>113175971.44110942</v>
      </c>
    </row>
    <row r="5956" spans="1:11" x14ac:dyDescent="0.25">
      <c r="A5956">
        <v>1341</v>
      </c>
      <c r="B5956" t="s">
        <v>135</v>
      </c>
      <c r="C5956" t="s">
        <v>493</v>
      </c>
      <c r="D5956" t="s">
        <v>848</v>
      </c>
      <c r="E5956">
        <v>2015</v>
      </c>
      <c r="F5956" s="10">
        <v>42369</v>
      </c>
      <c r="G5956" t="s">
        <v>489</v>
      </c>
      <c r="H5956" t="s">
        <v>474</v>
      </c>
      <c r="I5956" t="s">
        <v>547</v>
      </c>
      <c r="J5956">
        <v>481378000</v>
      </c>
      <c r="K5956">
        <v>62111999.995871052</v>
      </c>
    </row>
    <row r="5957" spans="1:11" x14ac:dyDescent="0.25">
      <c r="A5957">
        <v>1341</v>
      </c>
      <c r="B5957" t="s">
        <v>135</v>
      </c>
      <c r="C5957" t="s">
        <v>493</v>
      </c>
      <c r="D5957" t="s">
        <v>589</v>
      </c>
      <c r="E5957">
        <v>2015</v>
      </c>
      <c r="F5957" s="10">
        <v>42369</v>
      </c>
      <c r="G5957" t="s">
        <v>489</v>
      </c>
      <c r="H5957" t="s">
        <v>474</v>
      </c>
      <c r="I5957" t="s">
        <v>547</v>
      </c>
      <c r="J5957">
        <v>-109947000</v>
      </c>
      <c r="K5957">
        <v>-14186414.96608909</v>
      </c>
    </row>
    <row r="5958" spans="1:11" x14ac:dyDescent="0.25">
      <c r="A5958">
        <v>1341</v>
      </c>
      <c r="B5958" t="s">
        <v>135</v>
      </c>
      <c r="C5958" t="s">
        <v>493</v>
      </c>
      <c r="D5958" t="s">
        <v>850</v>
      </c>
      <c r="E5958">
        <v>2015</v>
      </c>
      <c r="F5958" s="10">
        <v>42369</v>
      </c>
      <c r="G5958" t="s">
        <v>489</v>
      </c>
      <c r="H5958" t="s">
        <v>474</v>
      </c>
      <c r="I5958" t="s">
        <v>547</v>
      </c>
      <c r="J5958">
        <v>671856000</v>
      </c>
      <c r="K5958">
        <v>86689295.873982489</v>
      </c>
    </row>
    <row r="5959" spans="1:11" x14ac:dyDescent="0.25">
      <c r="A5959">
        <v>1341</v>
      </c>
      <c r="B5959" t="s">
        <v>135</v>
      </c>
      <c r="C5959" t="s">
        <v>493</v>
      </c>
      <c r="D5959" t="s">
        <v>643</v>
      </c>
      <c r="E5959">
        <v>2015</v>
      </c>
      <c r="F5959" s="10">
        <v>42369</v>
      </c>
      <c r="G5959" t="s">
        <v>489</v>
      </c>
      <c r="H5959" t="s">
        <v>474</v>
      </c>
      <c r="I5959" t="s">
        <v>547</v>
      </c>
      <c r="J5959">
        <v>1548000</v>
      </c>
      <c r="K5959">
        <v>199737.78609244374</v>
      </c>
    </row>
    <row r="5960" spans="1:11" x14ac:dyDescent="0.25">
      <c r="A5960">
        <v>1341</v>
      </c>
      <c r="B5960" t="s">
        <v>135</v>
      </c>
      <c r="C5960" t="s">
        <v>493</v>
      </c>
      <c r="D5960" t="s">
        <v>851</v>
      </c>
      <c r="E5960">
        <v>2015</v>
      </c>
      <c r="F5960" s="10">
        <v>42369</v>
      </c>
      <c r="G5960" t="s">
        <v>489</v>
      </c>
      <c r="H5960" t="s">
        <v>474</v>
      </c>
      <c r="I5960" t="s">
        <v>547</v>
      </c>
      <c r="J5960">
        <v>1285397000</v>
      </c>
      <c r="K5960">
        <v>165854231.93143988</v>
      </c>
    </row>
    <row r="5961" spans="1:11" x14ac:dyDescent="0.25">
      <c r="A5961">
        <v>1341</v>
      </c>
      <c r="B5961" t="s">
        <v>135</v>
      </c>
      <c r="C5961" t="s">
        <v>493</v>
      </c>
      <c r="D5961" t="s">
        <v>847</v>
      </c>
      <c r="E5961">
        <v>2015</v>
      </c>
      <c r="F5961" s="10">
        <v>42369</v>
      </c>
      <c r="G5961" t="s">
        <v>489</v>
      </c>
      <c r="H5961" t="s">
        <v>474</v>
      </c>
      <c r="I5961" t="s">
        <v>547</v>
      </c>
      <c r="J5961">
        <v>206828000</v>
      </c>
      <c r="K5961">
        <v>26686929.471529689</v>
      </c>
    </row>
    <row r="5962" spans="1:11" x14ac:dyDescent="0.25">
      <c r="A5962">
        <v>1341</v>
      </c>
      <c r="B5962" t="s">
        <v>135</v>
      </c>
      <c r="C5962" t="s">
        <v>493</v>
      </c>
      <c r="D5962" t="s">
        <v>771</v>
      </c>
      <c r="E5962">
        <v>2015</v>
      </c>
      <c r="F5962" s="10">
        <v>42369</v>
      </c>
      <c r="G5962" t="s">
        <v>489</v>
      </c>
      <c r="H5962" t="s">
        <v>474</v>
      </c>
      <c r="I5962" t="s">
        <v>547</v>
      </c>
      <c r="J5962">
        <v>5913409000</v>
      </c>
      <c r="K5962">
        <v>763004665.32243645</v>
      </c>
    </row>
    <row r="5963" spans="1:11" x14ac:dyDescent="0.25">
      <c r="A5963">
        <v>13281</v>
      </c>
      <c r="B5963" t="s">
        <v>131</v>
      </c>
      <c r="C5963" t="s">
        <v>492</v>
      </c>
      <c r="D5963" t="s">
        <v>21</v>
      </c>
      <c r="E5963">
        <v>2015</v>
      </c>
      <c r="F5963" s="10">
        <v>42369</v>
      </c>
      <c r="G5963" t="s">
        <v>489</v>
      </c>
      <c r="H5963" t="s">
        <v>474</v>
      </c>
      <c r="I5963" t="s">
        <v>547</v>
      </c>
      <c r="J5963">
        <v>424000000</v>
      </c>
      <c r="K5963">
        <v>54708540.893537566</v>
      </c>
    </row>
    <row r="5964" spans="1:11" x14ac:dyDescent="0.25">
      <c r="A5964">
        <v>13281</v>
      </c>
      <c r="B5964" t="s">
        <v>131</v>
      </c>
      <c r="C5964" t="s">
        <v>492</v>
      </c>
      <c r="D5964" t="s">
        <v>879</v>
      </c>
      <c r="E5964">
        <v>2015</v>
      </c>
      <c r="F5964" s="10">
        <v>42369</v>
      </c>
      <c r="G5964" t="s">
        <v>489</v>
      </c>
      <c r="H5964" t="s">
        <v>474</v>
      </c>
      <c r="I5964" t="s">
        <v>547</v>
      </c>
      <c r="J5964">
        <v>137000000</v>
      </c>
      <c r="K5964">
        <v>17677052.12833643</v>
      </c>
    </row>
    <row r="5965" spans="1:11" x14ac:dyDescent="0.25">
      <c r="A5965">
        <v>13281</v>
      </c>
      <c r="B5965" t="s">
        <v>131</v>
      </c>
      <c r="C5965" t="s">
        <v>492</v>
      </c>
      <c r="D5965" t="s">
        <v>606</v>
      </c>
      <c r="E5965">
        <v>2015</v>
      </c>
      <c r="F5965" s="10">
        <v>42369</v>
      </c>
      <c r="G5965" t="s">
        <v>489</v>
      </c>
      <c r="H5965" t="s">
        <v>474</v>
      </c>
      <c r="I5965" t="s">
        <v>547</v>
      </c>
      <c r="J5965">
        <v>0</v>
      </c>
      <c r="K5965">
        <v>0</v>
      </c>
    </row>
    <row r="5966" spans="1:11" x14ac:dyDescent="0.25">
      <c r="A5966">
        <v>13281</v>
      </c>
      <c r="B5966" t="s">
        <v>131</v>
      </c>
      <c r="C5966" t="s">
        <v>492</v>
      </c>
      <c r="D5966" t="s">
        <v>881</v>
      </c>
      <c r="E5966">
        <v>2015</v>
      </c>
      <c r="F5966" s="10">
        <v>42369</v>
      </c>
      <c r="G5966" t="s">
        <v>489</v>
      </c>
      <c r="H5966" t="s">
        <v>474</v>
      </c>
      <c r="I5966" t="s">
        <v>547</v>
      </c>
      <c r="J5966">
        <v>2161000000</v>
      </c>
      <c r="K5966">
        <v>278832917.14843082</v>
      </c>
    </row>
    <row r="5967" spans="1:11" x14ac:dyDescent="0.25">
      <c r="A5967">
        <v>13281</v>
      </c>
      <c r="B5967" t="s">
        <v>131</v>
      </c>
      <c r="C5967" t="s">
        <v>492</v>
      </c>
      <c r="D5967" t="s">
        <v>607</v>
      </c>
      <c r="E5967">
        <v>2015</v>
      </c>
      <c r="F5967" s="10">
        <v>42369</v>
      </c>
      <c r="G5967" t="s">
        <v>489</v>
      </c>
      <c r="H5967" t="s">
        <v>474</v>
      </c>
      <c r="I5967" t="s">
        <v>547</v>
      </c>
      <c r="J5967">
        <v>0</v>
      </c>
      <c r="K5967">
        <v>0</v>
      </c>
    </row>
    <row r="5968" spans="1:11" x14ac:dyDescent="0.25">
      <c r="A5968">
        <v>13281</v>
      </c>
      <c r="B5968" t="s">
        <v>131</v>
      </c>
      <c r="C5968" t="s">
        <v>492</v>
      </c>
      <c r="D5968" t="s">
        <v>880</v>
      </c>
      <c r="E5968">
        <v>2015</v>
      </c>
      <c r="F5968" s="10">
        <v>42369</v>
      </c>
      <c r="G5968" t="s">
        <v>489</v>
      </c>
      <c r="H5968" t="s">
        <v>474</v>
      </c>
      <c r="I5968" t="s">
        <v>547</v>
      </c>
      <c r="J5968">
        <v>1279000000</v>
      </c>
      <c r="K5968">
        <v>165028829.72366637</v>
      </c>
    </row>
    <row r="5969" spans="1:11" x14ac:dyDescent="0.25">
      <c r="A5969">
        <v>13281</v>
      </c>
      <c r="B5969" t="s">
        <v>131</v>
      </c>
      <c r="C5969" t="s">
        <v>492</v>
      </c>
      <c r="D5969" t="s">
        <v>290</v>
      </c>
      <c r="E5969">
        <v>2015</v>
      </c>
      <c r="F5969" s="10">
        <v>42369</v>
      </c>
      <c r="G5969" t="s">
        <v>489</v>
      </c>
      <c r="H5969" t="s">
        <v>474</v>
      </c>
      <c r="I5969" t="s">
        <v>547</v>
      </c>
      <c r="J5969">
        <v>1556000000</v>
      </c>
      <c r="K5969">
        <v>200770022.71307653</v>
      </c>
    </row>
    <row r="5970" spans="1:11" x14ac:dyDescent="0.25">
      <c r="A5970">
        <v>13281</v>
      </c>
      <c r="B5970" t="s">
        <v>131</v>
      </c>
      <c r="C5970" t="s">
        <v>493</v>
      </c>
      <c r="D5970" t="s">
        <v>871</v>
      </c>
      <c r="E5970">
        <v>2015</v>
      </c>
      <c r="F5970" s="10">
        <v>42369</v>
      </c>
      <c r="G5970" t="s">
        <v>489</v>
      </c>
      <c r="H5970" t="s">
        <v>474</v>
      </c>
      <c r="I5970" t="s">
        <v>547</v>
      </c>
      <c r="J5970">
        <v>3396000000</v>
      </c>
      <c r="K5970">
        <v>438184445.45861691</v>
      </c>
    </row>
    <row r="5971" spans="1:11" x14ac:dyDescent="0.25">
      <c r="A5971">
        <v>13281</v>
      </c>
      <c r="B5971" t="s">
        <v>131</v>
      </c>
      <c r="C5971" t="s">
        <v>493</v>
      </c>
      <c r="D5971" t="s">
        <v>872</v>
      </c>
      <c r="E5971">
        <v>2015</v>
      </c>
      <c r="F5971" s="10">
        <v>42369</v>
      </c>
      <c r="G5971" t="s">
        <v>489</v>
      </c>
      <c r="H5971" t="s">
        <v>474</v>
      </c>
      <c r="I5971" t="s">
        <v>547</v>
      </c>
      <c r="J5971">
        <v>2161000000</v>
      </c>
      <c r="K5971">
        <v>278832917.14843082</v>
      </c>
    </row>
    <row r="5972" spans="1:11" x14ac:dyDescent="0.25">
      <c r="A5972">
        <v>13281</v>
      </c>
      <c r="B5972" t="s">
        <v>131</v>
      </c>
      <c r="C5972" t="s">
        <v>493</v>
      </c>
      <c r="D5972" t="s">
        <v>870</v>
      </c>
      <c r="E5972">
        <v>2015</v>
      </c>
      <c r="F5972" s="10">
        <v>42369</v>
      </c>
      <c r="G5972" t="s">
        <v>489</v>
      </c>
      <c r="H5972" t="s">
        <v>474</v>
      </c>
      <c r="I5972" t="s">
        <v>547</v>
      </c>
      <c r="J5972">
        <v>0</v>
      </c>
      <c r="K5972">
        <v>0</v>
      </c>
    </row>
    <row r="5973" spans="1:11" x14ac:dyDescent="0.25">
      <c r="A5973">
        <v>13281</v>
      </c>
      <c r="B5973" t="s">
        <v>131</v>
      </c>
      <c r="C5973" t="s">
        <v>493</v>
      </c>
      <c r="D5973" t="s">
        <v>654</v>
      </c>
      <c r="E5973">
        <v>2015</v>
      </c>
      <c r="F5973" s="10">
        <v>42369</v>
      </c>
      <c r="G5973" t="s">
        <v>489</v>
      </c>
      <c r="H5973" t="s">
        <v>474</v>
      </c>
      <c r="I5973" t="s">
        <v>547</v>
      </c>
      <c r="J5973">
        <v>0</v>
      </c>
      <c r="K5973">
        <v>0</v>
      </c>
    </row>
    <row r="5974" spans="1:11" x14ac:dyDescent="0.25">
      <c r="A5974">
        <v>1132</v>
      </c>
      <c r="B5974" t="s">
        <v>133</v>
      </c>
      <c r="C5974" t="s">
        <v>493</v>
      </c>
      <c r="D5974" t="s">
        <v>640</v>
      </c>
      <c r="E5974">
        <v>2016</v>
      </c>
      <c r="F5974" s="10">
        <v>42460</v>
      </c>
      <c r="G5974" t="s">
        <v>489</v>
      </c>
      <c r="H5974" t="s">
        <v>474</v>
      </c>
      <c r="I5974" t="s">
        <v>547</v>
      </c>
      <c r="J5974">
        <v>400416000</v>
      </c>
      <c r="K5974">
        <v>51638342.800414428</v>
      </c>
    </row>
    <row r="5975" spans="1:11" x14ac:dyDescent="0.25">
      <c r="A5975">
        <v>1132</v>
      </c>
      <c r="B5975" t="s">
        <v>133</v>
      </c>
      <c r="C5975" t="s">
        <v>493</v>
      </c>
      <c r="D5975" t="s">
        <v>637</v>
      </c>
      <c r="E5975">
        <v>2016</v>
      </c>
      <c r="F5975" s="10">
        <v>42460</v>
      </c>
      <c r="G5975" t="s">
        <v>489</v>
      </c>
      <c r="H5975" t="s">
        <v>474</v>
      </c>
      <c r="I5975" t="s">
        <v>547</v>
      </c>
      <c r="J5975">
        <v>4003068000</v>
      </c>
      <c r="K5975">
        <v>516242601.78756446</v>
      </c>
    </row>
    <row r="5976" spans="1:11" x14ac:dyDescent="0.25">
      <c r="A5976">
        <v>1132</v>
      </c>
      <c r="B5976" t="s">
        <v>133</v>
      </c>
      <c r="C5976" t="s">
        <v>493</v>
      </c>
      <c r="D5976" t="s">
        <v>589</v>
      </c>
      <c r="E5976">
        <v>2016</v>
      </c>
      <c r="F5976" s="10">
        <v>42460</v>
      </c>
      <c r="G5976" t="s">
        <v>489</v>
      </c>
      <c r="H5976" t="s">
        <v>474</v>
      </c>
      <c r="I5976" t="s">
        <v>547</v>
      </c>
      <c r="J5976">
        <v>-25893000</v>
      </c>
      <c r="K5976">
        <v>-3339206.2508269669</v>
      </c>
    </row>
    <row r="5977" spans="1:11" x14ac:dyDescent="0.25">
      <c r="A5977">
        <v>1132</v>
      </c>
      <c r="B5977" t="s">
        <v>133</v>
      </c>
      <c r="C5977" t="s">
        <v>493</v>
      </c>
      <c r="D5977" t="s">
        <v>639</v>
      </c>
      <c r="E5977">
        <v>2016</v>
      </c>
      <c r="F5977" s="10">
        <v>42460</v>
      </c>
      <c r="G5977" t="s">
        <v>489</v>
      </c>
      <c r="H5977" t="s">
        <v>474</v>
      </c>
      <c r="I5977" t="s">
        <v>547</v>
      </c>
      <c r="J5977">
        <v>23296000</v>
      </c>
      <c r="K5977">
        <v>3004292.6203709505</v>
      </c>
    </row>
    <row r="5978" spans="1:11" x14ac:dyDescent="0.25">
      <c r="A5978">
        <v>1132</v>
      </c>
      <c r="B5978" t="s">
        <v>133</v>
      </c>
      <c r="C5978" t="s">
        <v>493</v>
      </c>
      <c r="D5978" t="s">
        <v>638</v>
      </c>
      <c r="E5978">
        <v>2016</v>
      </c>
      <c r="F5978" s="10">
        <v>42460</v>
      </c>
      <c r="G5978" t="s">
        <v>489</v>
      </c>
      <c r="H5978" t="s">
        <v>474</v>
      </c>
      <c r="I5978" t="s">
        <v>547</v>
      </c>
      <c r="J5978">
        <v>339015000</v>
      </c>
      <c r="K5978">
        <v>43719963.19947879</v>
      </c>
    </row>
    <row r="5979" spans="1:11" x14ac:dyDescent="0.25">
      <c r="A5979">
        <v>719</v>
      </c>
      <c r="B5979" t="s">
        <v>136</v>
      </c>
      <c r="C5979" t="s">
        <v>492</v>
      </c>
      <c r="D5979" t="s">
        <v>606</v>
      </c>
      <c r="E5979">
        <v>2016</v>
      </c>
      <c r="F5979" s="10">
        <v>42551</v>
      </c>
      <c r="G5979" t="s">
        <v>489</v>
      </c>
      <c r="H5979" t="s">
        <v>474</v>
      </c>
      <c r="I5979" t="s">
        <v>547</v>
      </c>
      <c r="J5979">
        <v>26243300000</v>
      </c>
      <c r="K5979">
        <v>3382517163.0848804</v>
      </c>
    </row>
    <row r="5980" spans="1:11" x14ac:dyDescent="0.25">
      <c r="A5980">
        <v>719</v>
      </c>
      <c r="B5980" t="s">
        <v>136</v>
      </c>
      <c r="C5980" t="s">
        <v>492</v>
      </c>
      <c r="D5980" t="s">
        <v>608</v>
      </c>
      <c r="E5980">
        <v>2016</v>
      </c>
      <c r="F5980" s="10">
        <v>42551</v>
      </c>
      <c r="G5980" t="s">
        <v>489</v>
      </c>
      <c r="H5980" t="s">
        <v>474</v>
      </c>
      <c r="I5980" t="s">
        <v>547</v>
      </c>
      <c r="J5980">
        <v>774300000</v>
      </c>
      <c r="K5980">
        <v>99800064.754684925</v>
      </c>
    </row>
    <row r="5981" spans="1:11" x14ac:dyDescent="0.25">
      <c r="A5981">
        <v>719</v>
      </c>
      <c r="B5981" t="s">
        <v>136</v>
      </c>
      <c r="C5981" t="s">
        <v>492</v>
      </c>
      <c r="D5981" t="s">
        <v>607</v>
      </c>
      <c r="E5981">
        <v>2016</v>
      </c>
      <c r="F5981" s="10">
        <v>42551</v>
      </c>
      <c r="G5981" t="s">
        <v>489</v>
      </c>
      <c r="H5981" t="s">
        <v>474</v>
      </c>
      <c r="I5981" t="s">
        <v>547</v>
      </c>
      <c r="J5981">
        <v>2480200000</v>
      </c>
      <c r="K5981">
        <v>319674700.50958228</v>
      </c>
    </row>
    <row r="5982" spans="1:11" x14ac:dyDescent="0.25">
      <c r="A5982">
        <v>719</v>
      </c>
      <c r="B5982" t="s">
        <v>136</v>
      </c>
      <c r="C5982" t="s">
        <v>493</v>
      </c>
      <c r="D5982" t="s">
        <v>604</v>
      </c>
      <c r="E5982">
        <v>2016</v>
      </c>
      <c r="F5982" s="10">
        <v>42551</v>
      </c>
      <c r="G5982" t="s">
        <v>489</v>
      </c>
      <c r="H5982" t="s">
        <v>474</v>
      </c>
      <c r="I5982" t="s">
        <v>547</v>
      </c>
      <c r="J5982">
        <v>0</v>
      </c>
      <c r="K5982">
        <v>0</v>
      </c>
    </row>
    <row r="5983" spans="1:11" x14ac:dyDescent="0.25">
      <c r="A5983">
        <v>719</v>
      </c>
      <c r="B5983" t="s">
        <v>136</v>
      </c>
      <c r="C5983" t="s">
        <v>493</v>
      </c>
      <c r="D5983" t="s">
        <v>603</v>
      </c>
      <c r="E5983">
        <v>2016</v>
      </c>
      <c r="F5983" s="10">
        <v>42551</v>
      </c>
      <c r="G5983" t="s">
        <v>489</v>
      </c>
      <c r="H5983" t="s">
        <v>474</v>
      </c>
      <c r="I5983" t="s">
        <v>547</v>
      </c>
      <c r="J5983">
        <v>19961100000</v>
      </c>
      <c r="K5983">
        <v>2572800042.0699229</v>
      </c>
    </row>
    <row r="5984" spans="1:11" x14ac:dyDescent="0.25">
      <c r="A5984">
        <v>719</v>
      </c>
      <c r="B5984" t="s">
        <v>136</v>
      </c>
      <c r="C5984" t="s">
        <v>493</v>
      </c>
      <c r="D5984" t="s">
        <v>605</v>
      </c>
      <c r="E5984">
        <v>2016</v>
      </c>
      <c r="F5984" s="10">
        <v>42551</v>
      </c>
      <c r="G5984" t="s">
        <v>489</v>
      </c>
      <c r="H5984" t="s">
        <v>474</v>
      </c>
      <c r="I5984" t="s">
        <v>547</v>
      </c>
      <c r="J5984">
        <v>134000000</v>
      </c>
      <c r="K5984">
        <v>17271353.063577142</v>
      </c>
    </row>
    <row r="5985" spans="1:11" x14ac:dyDescent="0.25">
      <c r="A5985">
        <v>719</v>
      </c>
      <c r="B5985" t="s">
        <v>136</v>
      </c>
      <c r="C5985" t="s">
        <v>493</v>
      </c>
      <c r="D5985" t="s">
        <v>600</v>
      </c>
      <c r="E5985">
        <v>2016</v>
      </c>
      <c r="F5985" s="10">
        <v>42551</v>
      </c>
      <c r="G5985" t="s">
        <v>489</v>
      </c>
      <c r="H5985" t="s">
        <v>474</v>
      </c>
      <c r="I5985" t="s">
        <v>547</v>
      </c>
      <c r="J5985">
        <v>0</v>
      </c>
      <c r="K5985">
        <v>0</v>
      </c>
    </row>
    <row r="5986" spans="1:11" x14ac:dyDescent="0.25">
      <c r="A5986">
        <v>719</v>
      </c>
      <c r="B5986" t="s">
        <v>136</v>
      </c>
      <c r="C5986" t="s">
        <v>493</v>
      </c>
      <c r="D5986" t="s">
        <v>602</v>
      </c>
      <c r="E5986">
        <v>2016</v>
      </c>
      <c r="F5986" s="10">
        <v>42551</v>
      </c>
      <c r="G5986" t="s">
        <v>489</v>
      </c>
      <c r="H5986" t="s">
        <v>474</v>
      </c>
      <c r="I5986" t="s">
        <v>547</v>
      </c>
      <c r="J5986">
        <v>6902800000</v>
      </c>
      <c r="K5986">
        <v>889706686.0243305</v>
      </c>
    </row>
    <row r="5987" spans="1:11" x14ac:dyDescent="0.25">
      <c r="A5987">
        <v>719</v>
      </c>
      <c r="B5987" t="s">
        <v>136</v>
      </c>
      <c r="C5987" t="s">
        <v>493</v>
      </c>
      <c r="D5987" t="s">
        <v>601</v>
      </c>
      <c r="E5987">
        <v>2016</v>
      </c>
      <c r="F5987" s="10">
        <v>42551</v>
      </c>
      <c r="G5987" t="s">
        <v>489</v>
      </c>
      <c r="H5987" t="s">
        <v>474</v>
      </c>
      <c r="I5987" t="s">
        <v>547</v>
      </c>
      <c r="J5987">
        <v>100100000</v>
      </c>
      <c r="K5987">
        <v>12901958.519881133</v>
      </c>
    </row>
    <row r="5988" spans="1:11" x14ac:dyDescent="0.25">
      <c r="A5988">
        <v>719</v>
      </c>
      <c r="B5988" t="s">
        <v>136</v>
      </c>
      <c r="C5988" t="s">
        <v>493</v>
      </c>
      <c r="D5988" t="s">
        <v>599</v>
      </c>
      <c r="E5988">
        <v>2016</v>
      </c>
      <c r="F5988" s="10">
        <v>42551</v>
      </c>
      <c r="G5988" t="s">
        <v>489</v>
      </c>
      <c r="H5988" t="s">
        <v>474</v>
      </c>
      <c r="I5988" t="s">
        <v>547</v>
      </c>
      <c r="J5988">
        <v>2399800000</v>
      </c>
      <c r="K5988">
        <v>309311888.67143595</v>
      </c>
    </row>
    <row r="5989" spans="1:11" x14ac:dyDescent="0.25">
      <c r="A5989">
        <v>719</v>
      </c>
      <c r="B5989" t="s">
        <v>136</v>
      </c>
      <c r="C5989" t="s">
        <v>493</v>
      </c>
      <c r="D5989" t="s">
        <v>560</v>
      </c>
      <c r="E5989">
        <v>2016</v>
      </c>
      <c r="F5989" s="10">
        <v>42551</v>
      </c>
      <c r="G5989" t="s">
        <v>489</v>
      </c>
      <c r="H5989" t="s">
        <v>474</v>
      </c>
      <c r="I5989" t="s">
        <v>547</v>
      </c>
      <c r="J5989">
        <v>0</v>
      </c>
      <c r="K5989">
        <v>0</v>
      </c>
    </row>
    <row r="5990" spans="1:11" x14ac:dyDescent="0.25">
      <c r="A5990">
        <v>746</v>
      </c>
      <c r="B5990" t="s">
        <v>62</v>
      </c>
      <c r="C5990" t="s">
        <v>492</v>
      </c>
      <c r="D5990" t="s">
        <v>59</v>
      </c>
      <c r="E5990">
        <v>2016</v>
      </c>
      <c r="F5990" s="10">
        <v>42735</v>
      </c>
      <c r="G5990" t="s">
        <v>489</v>
      </c>
      <c r="H5990" t="s">
        <v>474</v>
      </c>
      <c r="I5990" t="s">
        <v>547</v>
      </c>
      <c r="J5990">
        <v>16026894000</v>
      </c>
      <c r="K5990">
        <v>2066512832.2695327</v>
      </c>
    </row>
    <row r="5991" spans="1:11" x14ac:dyDescent="0.25">
      <c r="A5991">
        <v>746</v>
      </c>
      <c r="B5991" t="s">
        <v>62</v>
      </c>
      <c r="C5991" t="s">
        <v>492</v>
      </c>
      <c r="D5991" t="s">
        <v>833</v>
      </c>
      <c r="E5991">
        <v>2016</v>
      </c>
      <c r="F5991" s="10">
        <v>42735</v>
      </c>
      <c r="G5991" t="s">
        <v>489</v>
      </c>
      <c r="H5991" t="s">
        <v>474</v>
      </c>
      <c r="I5991" t="s">
        <v>547</v>
      </c>
      <c r="J5991">
        <v>1327939000</v>
      </c>
      <c r="K5991">
        <v>171224878.87991092</v>
      </c>
    </row>
    <row r="5992" spans="1:11" x14ac:dyDescent="0.25">
      <c r="A5992">
        <v>746</v>
      </c>
      <c r="B5992" t="s">
        <v>62</v>
      </c>
      <c r="C5992" t="s">
        <v>493</v>
      </c>
      <c r="D5992" t="s">
        <v>827</v>
      </c>
      <c r="E5992">
        <v>2016</v>
      </c>
      <c r="F5992" s="10">
        <v>42735</v>
      </c>
      <c r="G5992" t="s">
        <v>489</v>
      </c>
      <c r="H5992" t="s">
        <v>474</v>
      </c>
      <c r="I5992" t="s">
        <v>547</v>
      </c>
      <c r="J5992">
        <v>14962570000</v>
      </c>
      <c r="K5992">
        <v>1929278555.7033784</v>
      </c>
    </row>
    <row r="5993" spans="1:11" x14ac:dyDescent="0.25">
      <c r="A5993">
        <v>746</v>
      </c>
      <c r="B5993" t="s">
        <v>62</v>
      </c>
      <c r="C5993" t="s">
        <v>493</v>
      </c>
      <c r="D5993" t="s">
        <v>829</v>
      </c>
      <c r="E5993">
        <v>2016</v>
      </c>
      <c r="F5993" s="10">
        <v>42735</v>
      </c>
      <c r="G5993" t="s">
        <v>489</v>
      </c>
      <c r="H5993" t="s">
        <v>474</v>
      </c>
      <c r="I5993" t="s">
        <v>547</v>
      </c>
      <c r="J5993">
        <v>1020854000</v>
      </c>
      <c r="K5993">
        <v>131629240.87934203</v>
      </c>
    </row>
    <row r="5994" spans="1:11" x14ac:dyDescent="0.25">
      <c r="A5994">
        <v>746</v>
      </c>
      <c r="B5994" t="s">
        <v>62</v>
      </c>
      <c r="C5994" t="s">
        <v>493</v>
      </c>
      <c r="D5994" t="s">
        <v>828</v>
      </c>
      <c r="E5994">
        <v>2016</v>
      </c>
      <c r="F5994" s="10">
        <v>42735</v>
      </c>
      <c r="G5994" t="s">
        <v>489</v>
      </c>
      <c r="H5994" t="s">
        <v>474</v>
      </c>
      <c r="I5994" t="s">
        <v>547</v>
      </c>
      <c r="J5994">
        <v>1371409000</v>
      </c>
      <c r="K5994">
        <v>176829914.56672314</v>
      </c>
    </row>
    <row r="5995" spans="1:11" x14ac:dyDescent="0.25">
      <c r="A5995">
        <v>1134</v>
      </c>
      <c r="B5995" t="s">
        <v>134</v>
      </c>
      <c r="C5995" t="s">
        <v>493</v>
      </c>
      <c r="D5995" t="s">
        <v>845</v>
      </c>
      <c r="E5995">
        <v>2016</v>
      </c>
      <c r="F5995" s="10">
        <v>42735</v>
      </c>
      <c r="G5995" t="s">
        <v>489</v>
      </c>
      <c r="H5995" t="s">
        <v>474</v>
      </c>
      <c r="I5995" t="s">
        <v>547</v>
      </c>
      <c r="J5995">
        <v>121207000</v>
      </c>
      <c r="K5995">
        <v>15628469.300470401</v>
      </c>
    </row>
    <row r="5996" spans="1:11" x14ac:dyDescent="0.25">
      <c r="A5996">
        <v>1134</v>
      </c>
      <c r="B5996" t="s">
        <v>134</v>
      </c>
      <c r="C5996" t="s">
        <v>493</v>
      </c>
      <c r="D5996" t="s">
        <v>844</v>
      </c>
      <c r="E5996">
        <v>2016</v>
      </c>
      <c r="F5996" s="10">
        <v>42735</v>
      </c>
      <c r="G5996" t="s">
        <v>489</v>
      </c>
      <c r="H5996" t="s">
        <v>474</v>
      </c>
      <c r="I5996" t="s">
        <v>547</v>
      </c>
      <c r="J5996">
        <v>429439000</v>
      </c>
      <c r="K5996">
        <v>55372001.847456902</v>
      </c>
    </row>
    <row r="5997" spans="1:11" x14ac:dyDescent="0.25">
      <c r="A5997">
        <v>1341</v>
      </c>
      <c r="B5997" t="s">
        <v>135</v>
      </c>
      <c r="C5997" t="s">
        <v>492</v>
      </c>
      <c r="D5997" t="s">
        <v>59</v>
      </c>
      <c r="E5997">
        <v>2016</v>
      </c>
      <c r="F5997" s="10">
        <v>42735</v>
      </c>
      <c r="G5997" t="s">
        <v>489</v>
      </c>
      <c r="H5997" t="s">
        <v>474</v>
      </c>
      <c r="I5997" t="s">
        <v>547</v>
      </c>
      <c r="J5997">
        <v>10220143000</v>
      </c>
      <c r="K5997">
        <v>1317788503.3200843</v>
      </c>
    </row>
    <row r="5998" spans="1:11" x14ac:dyDescent="0.25">
      <c r="A5998">
        <v>1341</v>
      </c>
      <c r="B5998" t="s">
        <v>135</v>
      </c>
      <c r="C5998" t="s">
        <v>492</v>
      </c>
      <c r="D5998" t="s">
        <v>606</v>
      </c>
      <c r="E5998">
        <v>2016</v>
      </c>
      <c r="F5998" s="10">
        <v>42735</v>
      </c>
      <c r="G5998" t="s">
        <v>489</v>
      </c>
      <c r="H5998" t="s">
        <v>474</v>
      </c>
      <c r="I5998" t="s">
        <v>547</v>
      </c>
      <c r="J5998">
        <v>244059000</v>
      </c>
      <c r="K5998">
        <v>31469045.426448189</v>
      </c>
    </row>
    <row r="5999" spans="1:11" x14ac:dyDescent="0.25">
      <c r="A5999">
        <v>1341</v>
      </c>
      <c r="B5999" t="s">
        <v>135</v>
      </c>
      <c r="C5999" t="s">
        <v>493</v>
      </c>
      <c r="D5999" t="s">
        <v>849</v>
      </c>
      <c r="E5999">
        <v>2016</v>
      </c>
      <c r="F5999" s="10">
        <v>42735</v>
      </c>
      <c r="G5999" t="s">
        <v>489</v>
      </c>
      <c r="H5999" t="s">
        <v>474</v>
      </c>
      <c r="I5999" t="s">
        <v>547</v>
      </c>
      <c r="J5999">
        <v>771423000</v>
      </c>
      <c r="K5999">
        <v>99467528.05676882</v>
      </c>
    </row>
    <row r="6000" spans="1:11" x14ac:dyDescent="0.25">
      <c r="A6000">
        <v>1341</v>
      </c>
      <c r="B6000" t="s">
        <v>135</v>
      </c>
      <c r="C6000" t="s">
        <v>493</v>
      </c>
      <c r="D6000" t="s">
        <v>848</v>
      </c>
      <c r="E6000">
        <v>2016</v>
      </c>
      <c r="F6000" s="10">
        <v>42735</v>
      </c>
      <c r="G6000" t="s">
        <v>489</v>
      </c>
      <c r="H6000" t="s">
        <v>474</v>
      </c>
      <c r="I6000" t="s">
        <v>547</v>
      </c>
      <c r="J6000">
        <v>960705000</v>
      </c>
      <c r="K6000">
        <v>123873609.60430022</v>
      </c>
    </row>
    <row r="6001" spans="1:11" x14ac:dyDescent="0.25">
      <c r="A6001">
        <v>1341</v>
      </c>
      <c r="B6001" t="s">
        <v>135</v>
      </c>
      <c r="C6001" t="s">
        <v>493</v>
      </c>
      <c r="D6001" t="s">
        <v>589</v>
      </c>
      <c r="E6001">
        <v>2016</v>
      </c>
      <c r="F6001" s="10">
        <v>42735</v>
      </c>
      <c r="G6001" t="s">
        <v>489</v>
      </c>
      <c r="H6001" t="s">
        <v>474</v>
      </c>
      <c r="I6001" t="s">
        <v>547</v>
      </c>
      <c r="J6001">
        <v>-208926000</v>
      </c>
      <c r="K6001">
        <v>-26938985.182952132</v>
      </c>
    </row>
    <row r="6002" spans="1:11" x14ac:dyDescent="0.25">
      <c r="A6002">
        <v>1341</v>
      </c>
      <c r="B6002" t="s">
        <v>135</v>
      </c>
      <c r="C6002" t="s">
        <v>493</v>
      </c>
      <c r="D6002" t="s">
        <v>850</v>
      </c>
      <c r="E6002">
        <v>2016</v>
      </c>
      <c r="F6002" s="10">
        <v>42735</v>
      </c>
      <c r="G6002" t="s">
        <v>489</v>
      </c>
      <c r="H6002" t="s">
        <v>474</v>
      </c>
      <c r="I6002" t="s">
        <v>547</v>
      </c>
      <c r="J6002">
        <v>634287000</v>
      </c>
      <c r="K6002">
        <v>81785168.40766184</v>
      </c>
    </row>
    <row r="6003" spans="1:11" x14ac:dyDescent="0.25">
      <c r="A6003">
        <v>1341</v>
      </c>
      <c r="B6003" t="s">
        <v>135</v>
      </c>
      <c r="C6003" t="s">
        <v>493</v>
      </c>
      <c r="D6003" t="s">
        <v>643</v>
      </c>
      <c r="E6003">
        <v>2016</v>
      </c>
      <c r="F6003" s="10">
        <v>42735</v>
      </c>
      <c r="G6003" t="s">
        <v>489</v>
      </c>
      <c r="H6003" t="s">
        <v>474</v>
      </c>
      <c r="I6003" t="s">
        <v>547</v>
      </c>
      <c r="J6003">
        <v>1723000</v>
      </c>
      <c r="K6003">
        <v>222164.1704250621</v>
      </c>
    </row>
    <row r="6004" spans="1:11" x14ac:dyDescent="0.25">
      <c r="A6004">
        <v>1341</v>
      </c>
      <c r="B6004" t="s">
        <v>135</v>
      </c>
      <c r="C6004" t="s">
        <v>493</v>
      </c>
      <c r="D6004" t="s">
        <v>846</v>
      </c>
      <c r="E6004">
        <v>2016</v>
      </c>
      <c r="F6004" s="10">
        <v>42735</v>
      </c>
      <c r="G6004" t="s">
        <v>489</v>
      </c>
      <c r="H6004" t="s">
        <v>474</v>
      </c>
      <c r="I6004" t="s">
        <v>547</v>
      </c>
      <c r="J6004">
        <v>0</v>
      </c>
      <c r="K6004">
        <v>0</v>
      </c>
    </row>
    <row r="6005" spans="1:11" x14ac:dyDescent="0.25">
      <c r="A6005">
        <v>1341</v>
      </c>
      <c r="B6005" t="s">
        <v>135</v>
      </c>
      <c r="C6005" t="s">
        <v>493</v>
      </c>
      <c r="D6005" t="s">
        <v>851</v>
      </c>
      <c r="E6005">
        <v>2016</v>
      </c>
      <c r="F6005" s="10">
        <v>42735</v>
      </c>
      <c r="G6005" t="s">
        <v>489</v>
      </c>
      <c r="H6005" t="s">
        <v>474</v>
      </c>
      <c r="I6005" t="s">
        <v>547</v>
      </c>
      <c r="J6005">
        <v>1248864000</v>
      </c>
      <c r="K6005">
        <v>161028923.11881876</v>
      </c>
    </row>
    <row r="6006" spans="1:11" x14ac:dyDescent="0.25">
      <c r="A6006">
        <v>1341</v>
      </c>
      <c r="B6006" t="s">
        <v>135</v>
      </c>
      <c r="C6006" t="s">
        <v>493</v>
      </c>
      <c r="D6006" t="s">
        <v>847</v>
      </c>
      <c r="E6006">
        <v>2016</v>
      </c>
      <c r="F6006" s="10">
        <v>42735</v>
      </c>
      <c r="G6006" t="s">
        <v>489</v>
      </c>
      <c r="H6006" t="s">
        <v>474</v>
      </c>
      <c r="I6006" t="s">
        <v>547</v>
      </c>
      <c r="J6006">
        <v>633625000</v>
      </c>
      <c r="K6006">
        <v>81699809.916181058</v>
      </c>
    </row>
    <row r="6007" spans="1:11" x14ac:dyDescent="0.25">
      <c r="A6007">
        <v>1341</v>
      </c>
      <c r="B6007" t="s">
        <v>135</v>
      </c>
      <c r="C6007" t="s">
        <v>493</v>
      </c>
      <c r="D6007" t="s">
        <v>771</v>
      </c>
      <c r="E6007">
        <v>2016</v>
      </c>
      <c r="F6007" s="10">
        <v>42735</v>
      </c>
      <c r="G6007" t="s">
        <v>489</v>
      </c>
      <c r="H6007" t="s">
        <v>474</v>
      </c>
      <c r="I6007" t="s">
        <v>547</v>
      </c>
      <c r="J6007">
        <v>6532527000</v>
      </c>
      <c r="K6007">
        <v>842306118.24394631</v>
      </c>
    </row>
    <row r="6008" spans="1:11" x14ac:dyDescent="0.25">
      <c r="A6008">
        <v>13281</v>
      </c>
      <c r="B6008" t="s">
        <v>131</v>
      </c>
      <c r="C6008" t="s">
        <v>492</v>
      </c>
      <c r="D6008" t="s">
        <v>21</v>
      </c>
      <c r="E6008">
        <v>2016</v>
      </c>
      <c r="F6008" s="10">
        <v>42735</v>
      </c>
      <c r="G6008" t="s">
        <v>489</v>
      </c>
      <c r="H6008" t="s">
        <v>474</v>
      </c>
      <c r="I6008" t="s">
        <v>547</v>
      </c>
      <c r="J6008">
        <v>388000000</v>
      </c>
      <c r="K6008">
        <v>50028843.949462615</v>
      </c>
    </row>
    <row r="6009" spans="1:11" x14ac:dyDescent="0.25">
      <c r="A6009">
        <v>13281</v>
      </c>
      <c r="B6009" t="s">
        <v>131</v>
      </c>
      <c r="C6009" t="s">
        <v>492</v>
      </c>
      <c r="D6009" t="s">
        <v>879</v>
      </c>
      <c r="E6009">
        <v>2016</v>
      </c>
      <c r="F6009" s="10">
        <v>42735</v>
      </c>
      <c r="G6009" t="s">
        <v>489</v>
      </c>
      <c r="H6009" t="s">
        <v>474</v>
      </c>
      <c r="I6009" t="s">
        <v>547</v>
      </c>
      <c r="J6009">
        <v>210000000</v>
      </c>
      <c r="K6009">
        <v>27077467.086049356</v>
      </c>
    </row>
    <row r="6010" spans="1:11" x14ac:dyDescent="0.25">
      <c r="A6010">
        <v>13281</v>
      </c>
      <c r="B6010" t="s">
        <v>131</v>
      </c>
      <c r="C6010" t="s">
        <v>492</v>
      </c>
      <c r="D6010" t="s">
        <v>606</v>
      </c>
      <c r="E6010">
        <v>2016</v>
      </c>
      <c r="F6010" s="10">
        <v>42735</v>
      </c>
      <c r="G6010" t="s">
        <v>489</v>
      </c>
      <c r="H6010" t="s">
        <v>474</v>
      </c>
      <c r="I6010" t="s">
        <v>547</v>
      </c>
      <c r="J6010">
        <v>0</v>
      </c>
      <c r="K6010">
        <v>0</v>
      </c>
    </row>
    <row r="6011" spans="1:11" x14ac:dyDescent="0.25">
      <c r="A6011">
        <v>13281</v>
      </c>
      <c r="B6011" t="s">
        <v>131</v>
      </c>
      <c r="C6011" t="s">
        <v>492</v>
      </c>
      <c r="D6011" t="s">
        <v>881</v>
      </c>
      <c r="E6011">
        <v>2016</v>
      </c>
      <c r="F6011" s="10">
        <v>42735</v>
      </c>
      <c r="G6011" t="s">
        <v>489</v>
      </c>
      <c r="H6011" t="s">
        <v>474</v>
      </c>
      <c r="I6011" t="s">
        <v>547</v>
      </c>
      <c r="J6011">
        <v>1980000000</v>
      </c>
      <c r="K6011">
        <v>255301832.52560821</v>
      </c>
    </row>
    <row r="6012" spans="1:11" x14ac:dyDescent="0.25">
      <c r="A6012">
        <v>13281</v>
      </c>
      <c r="B6012" t="s">
        <v>131</v>
      </c>
      <c r="C6012" t="s">
        <v>492</v>
      </c>
      <c r="D6012" t="s">
        <v>607</v>
      </c>
      <c r="E6012">
        <v>2016</v>
      </c>
      <c r="F6012" s="10">
        <v>42735</v>
      </c>
      <c r="G6012" t="s">
        <v>489</v>
      </c>
      <c r="H6012" t="s">
        <v>474</v>
      </c>
      <c r="I6012" t="s">
        <v>547</v>
      </c>
      <c r="J6012">
        <v>0</v>
      </c>
      <c r="K6012">
        <v>0</v>
      </c>
    </row>
    <row r="6013" spans="1:11" x14ac:dyDescent="0.25">
      <c r="A6013">
        <v>13281</v>
      </c>
      <c r="B6013" t="s">
        <v>131</v>
      </c>
      <c r="C6013" t="s">
        <v>492</v>
      </c>
      <c r="D6013" t="s">
        <v>880</v>
      </c>
      <c r="E6013">
        <v>2016</v>
      </c>
      <c r="F6013" s="10">
        <v>42735</v>
      </c>
      <c r="G6013" t="s">
        <v>489</v>
      </c>
      <c r="H6013" t="s">
        <v>474</v>
      </c>
      <c r="I6013" t="s">
        <v>547</v>
      </c>
      <c r="J6013">
        <v>1376000000</v>
      </c>
      <c r="K6013">
        <v>177421879.57335195</v>
      </c>
    </row>
    <row r="6014" spans="1:11" x14ac:dyDescent="0.25">
      <c r="A6014">
        <v>13281</v>
      </c>
      <c r="B6014" t="s">
        <v>131</v>
      </c>
      <c r="C6014" t="s">
        <v>492</v>
      </c>
      <c r="D6014" t="s">
        <v>290</v>
      </c>
      <c r="E6014">
        <v>2016</v>
      </c>
      <c r="F6014" s="10">
        <v>42735</v>
      </c>
      <c r="G6014" t="s">
        <v>489</v>
      </c>
      <c r="H6014" t="s">
        <v>474</v>
      </c>
      <c r="I6014" t="s">
        <v>547</v>
      </c>
      <c r="J6014">
        <v>1367000000</v>
      </c>
      <c r="K6014">
        <v>176261416.69823557</v>
      </c>
    </row>
    <row r="6015" spans="1:11" x14ac:dyDescent="0.25">
      <c r="A6015">
        <v>13281</v>
      </c>
      <c r="B6015" t="s">
        <v>131</v>
      </c>
      <c r="C6015" t="s">
        <v>493</v>
      </c>
      <c r="D6015" t="s">
        <v>871</v>
      </c>
      <c r="E6015">
        <v>2016</v>
      </c>
      <c r="F6015" s="10">
        <v>42735</v>
      </c>
      <c r="G6015" t="s">
        <v>489</v>
      </c>
      <c r="H6015" t="s">
        <v>474</v>
      </c>
      <c r="I6015" t="s">
        <v>547</v>
      </c>
      <c r="J6015">
        <v>3341000000</v>
      </c>
      <c r="K6015">
        <v>430789607.30709952</v>
      </c>
    </row>
    <row r="6016" spans="1:11" x14ac:dyDescent="0.25">
      <c r="A6016">
        <v>13281</v>
      </c>
      <c r="B6016" t="s">
        <v>131</v>
      </c>
      <c r="C6016" t="s">
        <v>493</v>
      </c>
      <c r="D6016" t="s">
        <v>872</v>
      </c>
      <c r="E6016">
        <v>2016</v>
      </c>
      <c r="F6016" s="10">
        <v>42735</v>
      </c>
      <c r="G6016" t="s">
        <v>489</v>
      </c>
      <c r="H6016" t="s">
        <v>474</v>
      </c>
      <c r="I6016" t="s">
        <v>547</v>
      </c>
      <c r="J6016">
        <v>1980000000</v>
      </c>
      <c r="K6016">
        <v>255301832.52560821</v>
      </c>
    </row>
    <row r="6017" spans="1:11" x14ac:dyDescent="0.25">
      <c r="A6017">
        <v>13281</v>
      </c>
      <c r="B6017" t="s">
        <v>131</v>
      </c>
      <c r="C6017" t="s">
        <v>493</v>
      </c>
      <c r="D6017" t="s">
        <v>870</v>
      </c>
      <c r="E6017">
        <v>2016</v>
      </c>
      <c r="F6017" s="10">
        <v>42735</v>
      </c>
      <c r="G6017" t="s">
        <v>489</v>
      </c>
      <c r="H6017" t="s">
        <v>474</v>
      </c>
      <c r="I6017" t="s">
        <v>547</v>
      </c>
      <c r="J6017">
        <v>0</v>
      </c>
      <c r="K6017">
        <v>0</v>
      </c>
    </row>
    <row r="6018" spans="1:11" x14ac:dyDescent="0.25">
      <c r="A6018">
        <v>13281</v>
      </c>
      <c r="B6018" t="s">
        <v>131</v>
      </c>
      <c r="C6018" t="s">
        <v>493</v>
      </c>
      <c r="D6018" t="s">
        <v>654</v>
      </c>
      <c r="E6018">
        <v>2016</v>
      </c>
      <c r="F6018" s="10">
        <v>42735</v>
      </c>
      <c r="G6018" t="s">
        <v>489</v>
      </c>
      <c r="H6018" t="s">
        <v>474</v>
      </c>
      <c r="I6018" t="s">
        <v>547</v>
      </c>
      <c r="J6018">
        <v>0</v>
      </c>
      <c r="K6018">
        <v>0</v>
      </c>
    </row>
    <row r="6019" spans="1:11" x14ac:dyDescent="0.25">
      <c r="A6019">
        <v>1132</v>
      </c>
      <c r="B6019" t="s">
        <v>133</v>
      </c>
      <c r="C6019" t="s">
        <v>493</v>
      </c>
      <c r="D6019" t="s">
        <v>640</v>
      </c>
      <c r="E6019">
        <v>2017</v>
      </c>
      <c r="F6019" s="10">
        <v>42825</v>
      </c>
      <c r="G6019" t="s">
        <v>489</v>
      </c>
      <c r="H6019" t="s">
        <v>474</v>
      </c>
      <c r="I6019" t="s">
        <v>547</v>
      </c>
      <c r="J6019">
        <v>172097000</v>
      </c>
      <c r="K6019">
        <v>22147592.015454423</v>
      </c>
    </row>
    <row r="6020" spans="1:11" x14ac:dyDescent="0.25">
      <c r="A6020">
        <v>1132</v>
      </c>
      <c r="B6020" t="s">
        <v>133</v>
      </c>
      <c r="C6020" t="s">
        <v>493</v>
      </c>
      <c r="D6020" t="s">
        <v>637</v>
      </c>
      <c r="E6020">
        <v>2017</v>
      </c>
      <c r="F6020" s="10">
        <v>42825</v>
      </c>
      <c r="G6020" t="s">
        <v>489</v>
      </c>
      <c r="H6020" t="s">
        <v>474</v>
      </c>
      <c r="I6020" t="s">
        <v>547</v>
      </c>
      <c r="J6020">
        <v>4960825000</v>
      </c>
      <c r="K6020">
        <v>638420937.95979416</v>
      </c>
    </row>
    <row r="6021" spans="1:11" x14ac:dyDescent="0.25">
      <c r="A6021">
        <v>1132</v>
      </c>
      <c r="B6021" t="s">
        <v>133</v>
      </c>
      <c r="C6021" t="s">
        <v>493</v>
      </c>
      <c r="D6021" t="s">
        <v>589</v>
      </c>
      <c r="E6021">
        <v>2017</v>
      </c>
      <c r="F6021" s="10">
        <v>42825</v>
      </c>
      <c r="G6021" t="s">
        <v>489</v>
      </c>
      <c r="H6021" t="s">
        <v>474</v>
      </c>
      <c r="I6021" t="s">
        <v>547</v>
      </c>
      <c r="J6021">
        <v>0</v>
      </c>
      <c r="K6021">
        <v>0</v>
      </c>
    </row>
    <row r="6022" spans="1:11" x14ac:dyDescent="0.25">
      <c r="A6022">
        <v>1132</v>
      </c>
      <c r="B6022" t="s">
        <v>133</v>
      </c>
      <c r="C6022" t="s">
        <v>493</v>
      </c>
      <c r="D6022" t="s">
        <v>639</v>
      </c>
      <c r="E6022">
        <v>2017</v>
      </c>
      <c r="F6022" s="10">
        <v>42825</v>
      </c>
      <c r="G6022" t="s">
        <v>489</v>
      </c>
      <c r="H6022" t="s">
        <v>474</v>
      </c>
      <c r="I6022" t="s">
        <v>547</v>
      </c>
      <c r="J6022">
        <v>22033000</v>
      </c>
      <c r="K6022">
        <v>2835481.7043673471</v>
      </c>
    </row>
    <row r="6023" spans="1:11" x14ac:dyDescent="0.25">
      <c r="A6023">
        <v>1132</v>
      </c>
      <c r="B6023" t="s">
        <v>133</v>
      </c>
      <c r="C6023" t="s">
        <v>493</v>
      </c>
      <c r="D6023" t="s">
        <v>638</v>
      </c>
      <c r="E6023">
        <v>2017</v>
      </c>
      <c r="F6023" s="10">
        <v>42825</v>
      </c>
      <c r="G6023" t="s">
        <v>489</v>
      </c>
      <c r="H6023" t="s">
        <v>474</v>
      </c>
      <c r="I6023" t="s">
        <v>547</v>
      </c>
      <c r="J6023">
        <v>552940000</v>
      </c>
      <c r="K6023">
        <v>71159227.232464075</v>
      </c>
    </row>
    <row r="6024" spans="1:11" x14ac:dyDescent="0.25">
      <c r="A6024">
        <v>719</v>
      </c>
      <c r="B6024" t="s">
        <v>136</v>
      </c>
      <c r="C6024" t="s">
        <v>492</v>
      </c>
      <c r="D6024" t="s">
        <v>606</v>
      </c>
      <c r="E6024">
        <v>2017</v>
      </c>
      <c r="F6024" s="10">
        <v>42916</v>
      </c>
      <c r="G6024" t="s">
        <v>489</v>
      </c>
      <c r="H6024" t="s">
        <v>474</v>
      </c>
      <c r="I6024" t="s">
        <v>547</v>
      </c>
      <c r="J6024">
        <v>28449700000</v>
      </c>
      <c r="K6024">
        <v>3645169676.4298024</v>
      </c>
    </row>
    <row r="6025" spans="1:11" x14ac:dyDescent="0.25">
      <c r="A6025">
        <v>719</v>
      </c>
      <c r="B6025" t="s">
        <v>136</v>
      </c>
      <c r="C6025" t="s">
        <v>492</v>
      </c>
      <c r="D6025" t="s">
        <v>608</v>
      </c>
      <c r="E6025">
        <v>2017</v>
      </c>
      <c r="F6025" s="10">
        <v>42916</v>
      </c>
      <c r="G6025" t="s">
        <v>489</v>
      </c>
      <c r="H6025" t="s">
        <v>474</v>
      </c>
      <c r="I6025" t="s">
        <v>547</v>
      </c>
      <c r="J6025">
        <v>464800000</v>
      </c>
      <c r="K6025">
        <v>59553347.332470015</v>
      </c>
    </row>
    <row r="6026" spans="1:11" x14ac:dyDescent="0.25">
      <c r="A6026">
        <v>719</v>
      </c>
      <c r="B6026" t="s">
        <v>136</v>
      </c>
      <c r="C6026" t="s">
        <v>492</v>
      </c>
      <c r="D6026" t="s">
        <v>607</v>
      </c>
      <c r="E6026">
        <v>2017</v>
      </c>
      <c r="F6026" s="10">
        <v>42916</v>
      </c>
      <c r="G6026" t="s">
        <v>489</v>
      </c>
      <c r="H6026" t="s">
        <v>474</v>
      </c>
      <c r="I6026" t="s">
        <v>547</v>
      </c>
      <c r="J6026">
        <v>2470500000</v>
      </c>
      <c r="K6026">
        <v>316537316.23250252</v>
      </c>
    </row>
    <row r="6027" spans="1:11" x14ac:dyDescent="0.25">
      <c r="A6027">
        <v>719</v>
      </c>
      <c r="B6027" t="s">
        <v>136</v>
      </c>
      <c r="C6027" t="s">
        <v>493</v>
      </c>
      <c r="D6027" t="s">
        <v>604</v>
      </c>
      <c r="E6027">
        <v>2017</v>
      </c>
      <c r="F6027" s="10">
        <v>42916</v>
      </c>
      <c r="G6027" t="s">
        <v>489</v>
      </c>
      <c r="H6027" t="s">
        <v>474</v>
      </c>
      <c r="I6027" t="s">
        <v>547</v>
      </c>
      <c r="J6027">
        <v>0</v>
      </c>
      <c r="K6027">
        <v>0</v>
      </c>
    </row>
    <row r="6028" spans="1:11" x14ac:dyDescent="0.25">
      <c r="A6028">
        <v>719</v>
      </c>
      <c r="B6028" t="s">
        <v>136</v>
      </c>
      <c r="C6028" t="s">
        <v>493</v>
      </c>
      <c r="D6028" t="s">
        <v>603</v>
      </c>
      <c r="E6028">
        <v>2017</v>
      </c>
      <c r="F6028" s="10">
        <v>42916</v>
      </c>
      <c r="G6028" t="s">
        <v>489</v>
      </c>
      <c r="H6028" t="s">
        <v>474</v>
      </c>
      <c r="I6028" t="s">
        <v>547</v>
      </c>
      <c r="J6028">
        <v>22092900000</v>
      </c>
      <c r="K6028">
        <v>2830693087.955092</v>
      </c>
    </row>
    <row r="6029" spans="1:11" x14ac:dyDescent="0.25">
      <c r="A6029">
        <v>719</v>
      </c>
      <c r="B6029" t="s">
        <v>136</v>
      </c>
      <c r="C6029" t="s">
        <v>493</v>
      </c>
      <c r="D6029" t="s">
        <v>605</v>
      </c>
      <c r="E6029">
        <v>2017</v>
      </c>
      <c r="F6029" s="10">
        <v>42916</v>
      </c>
      <c r="G6029" t="s">
        <v>489</v>
      </c>
      <c r="H6029" t="s">
        <v>474</v>
      </c>
      <c r="I6029" t="s">
        <v>547</v>
      </c>
      <c r="J6029">
        <v>-3400000</v>
      </c>
      <c r="K6029">
        <v>-435631.19821514213</v>
      </c>
    </row>
    <row r="6030" spans="1:11" x14ac:dyDescent="0.25">
      <c r="A6030">
        <v>719</v>
      </c>
      <c r="B6030" t="s">
        <v>136</v>
      </c>
      <c r="C6030" t="s">
        <v>493</v>
      </c>
      <c r="D6030" t="s">
        <v>600</v>
      </c>
      <c r="E6030">
        <v>2017</v>
      </c>
      <c r="F6030" s="10">
        <v>42916</v>
      </c>
      <c r="G6030" t="s">
        <v>489</v>
      </c>
      <c r="H6030" t="s">
        <v>474</v>
      </c>
      <c r="I6030" t="s">
        <v>547</v>
      </c>
      <c r="J6030">
        <v>0</v>
      </c>
      <c r="K6030">
        <v>0</v>
      </c>
    </row>
    <row r="6031" spans="1:11" x14ac:dyDescent="0.25">
      <c r="A6031">
        <v>719</v>
      </c>
      <c r="B6031" t="s">
        <v>136</v>
      </c>
      <c r="C6031" t="s">
        <v>493</v>
      </c>
      <c r="D6031" t="s">
        <v>602</v>
      </c>
      <c r="E6031">
        <v>2017</v>
      </c>
      <c r="F6031" s="10">
        <v>42916</v>
      </c>
      <c r="G6031" t="s">
        <v>489</v>
      </c>
      <c r="H6031" t="s">
        <v>474</v>
      </c>
      <c r="I6031" t="s">
        <v>547</v>
      </c>
      <c r="J6031">
        <v>6918500000</v>
      </c>
      <c r="K6031">
        <v>886445424.95631194</v>
      </c>
    </row>
    <row r="6032" spans="1:11" x14ac:dyDescent="0.25">
      <c r="A6032">
        <v>719</v>
      </c>
      <c r="B6032" t="s">
        <v>136</v>
      </c>
      <c r="C6032" t="s">
        <v>493</v>
      </c>
      <c r="D6032" t="s">
        <v>601</v>
      </c>
      <c r="E6032">
        <v>2017</v>
      </c>
      <c r="F6032" s="10">
        <v>42916</v>
      </c>
      <c r="G6032" t="s">
        <v>489</v>
      </c>
      <c r="H6032" t="s">
        <v>474</v>
      </c>
      <c r="I6032" t="s">
        <v>547</v>
      </c>
      <c r="J6032">
        <v>0</v>
      </c>
      <c r="K6032">
        <v>0</v>
      </c>
    </row>
    <row r="6033" spans="1:11" x14ac:dyDescent="0.25">
      <c r="A6033">
        <v>719</v>
      </c>
      <c r="B6033" t="s">
        <v>136</v>
      </c>
      <c r="C6033" t="s">
        <v>493</v>
      </c>
      <c r="D6033" t="s">
        <v>599</v>
      </c>
      <c r="E6033">
        <v>2017</v>
      </c>
      <c r="F6033" s="10">
        <v>42916</v>
      </c>
      <c r="G6033" t="s">
        <v>489</v>
      </c>
      <c r="H6033" t="s">
        <v>474</v>
      </c>
      <c r="I6033" t="s">
        <v>547</v>
      </c>
      <c r="J6033">
        <v>2377000000</v>
      </c>
      <c r="K6033">
        <v>304557458.28158611</v>
      </c>
    </row>
    <row r="6034" spans="1:11" x14ac:dyDescent="0.25">
      <c r="A6034">
        <v>719</v>
      </c>
      <c r="B6034" t="s">
        <v>136</v>
      </c>
      <c r="C6034" t="s">
        <v>493</v>
      </c>
      <c r="D6034" t="s">
        <v>560</v>
      </c>
      <c r="E6034">
        <v>2017</v>
      </c>
      <c r="F6034" s="10">
        <v>42916</v>
      </c>
      <c r="G6034" t="s">
        <v>489</v>
      </c>
      <c r="H6034" t="s">
        <v>474</v>
      </c>
      <c r="I6034" t="s">
        <v>547</v>
      </c>
      <c r="J6034">
        <v>0</v>
      </c>
      <c r="K6034">
        <v>0</v>
      </c>
    </row>
    <row r="6035" spans="1:11" x14ac:dyDescent="0.25">
      <c r="A6035">
        <v>746</v>
      </c>
      <c r="B6035" t="s">
        <v>62</v>
      </c>
      <c r="C6035" t="s">
        <v>493</v>
      </c>
      <c r="D6035" t="s">
        <v>1455</v>
      </c>
      <c r="E6035">
        <v>2017</v>
      </c>
      <c r="F6035" s="10">
        <v>43100</v>
      </c>
      <c r="G6035" t="s">
        <v>489</v>
      </c>
      <c r="H6035" t="s">
        <v>474</v>
      </c>
      <c r="I6035" t="s">
        <v>547</v>
      </c>
      <c r="J6035">
        <v>6647100000</v>
      </c>
      <c r="K6035">
        <v>850604730.29952562</v>
      </c>
    </row>
    <row r="6036" spans="1:11" x14ac:dyDescent="0.25">
      <c r="A6036">
        <v>746</v>
      </c>
      <c r="B6036" t="s">
        <v>62</v>
      </c>
      <c r="C6036" t="s">
        <v>493</v>
      </c>
      <c r="D6036" t="s">
        <v>1454</v>
      </c>
      <c r="E6036">
        <v>2017</v>
      </c>
      <c r="F6036" s="10">
        <v>43100</v>
      </c>
      <c r="G6036" t="s">
        <v>489</v>
      </c>
      <c r="H6036" t="s">
        <v>474</v>
      </c>
      <c r="I6036" t="s">
        <v>547</v>
      </c>
      <c r="J6036">
        <v>7335300000</v>
      </c>
      <c r="K6036">
        <v>938671131.49585688</v>
      </c>
    </row>
    <row r="6037" spans="1:11" x14ac:dyDescent="0.25">
      <c r="A6037">
        <v>746</v>
      </c>
      <c r="B6037" t="s">
        <v>62</v>
      </c>
      <c r="C6037" t="s">
        <v>493</v>
      </c>
      <c r="D6037" t="s">
        <v>1453</v>
      </c>
      <c r="E6037">
        <v>2017</v>
      </c>
      <c r="F6037" s="10">
        <v>43100</v>
      </c>
      <c r="G6037" t="s">
        <v>489</v>
      </c>
      <c r="H6037" t="s">
        <v>474</v>
      </c>
      <c r="I6037" t="s">
        <v>547</v>
      </c>
      <c r="J6037">
        <v>4031700000</v>
      </c>
      <c r="K6037">
        <v>515921693.84372091</v>
      </c>
    </row>
    <row r="6038" spans="1:11" x14ac:dyDescent="0.25">
      <c r="A6038">
        <v>746</v>
      </c>
      <c r="B6038" t="s">
        <v>62</v>
      </c>
      <c r="C6038" t="s">
        <v>493</v>
      </c>
      <c r="D6038" t="s">
        <v>1456</v>
      </c>
      <c r="E6038">
        <v>2017</v>
      </c>
      <c r="F6038" s="10">
        <v>43100</v>
      </c>
      <c r="G6038" t="s">
        <v>489</v>
      </c>
      <c r="H6038" t="s">
        <v>474</v>
      </c>
      <c r="I6038" t="s">
        <v>547</v>
      </c>
      <c r="J6038">
        <v>1338600000</v>
      </c>
      <c r="K6038">
        <v>171295676.6076853</v>
      </c>
    </row>
    <row r="6039" spans="1:11" x14ac:dyDescent="0.25">
      <c r="A6039">
        <v>746</v>
      </c>
      <c r="B6039" t="s">
        <v>62</v>
      </c>
      <c r="C6039" t="s">
        <v>493</v>
      </c>
      <c r="D6039" t="s">
        <v>828</v>
      </c>
      <c r="E6039">
        <v>2017</v>
      </c>
      <c r="F6039" s="10">
        <v>43100</v>
      </c>
      <c r="G6039" t="s">
        <v>489</v>
      </c>
      <c r="H6039" t="s">
        <v>474</v>
      </c>
      <c r="I6039" t="s">
        <v>547</v>
      </c>
      <c r="J6039">
        <v>1839700000</v>
      </c>
      <c r="K6039">
        <v>235419584.83128542</v>
      </c>
    </row>
    <row r="6040" spans="1:11" x14ac:dyDescent="0.25">
      <c r="A6040">
        <v>1134</v>
      </c>
      <c r="B6040" t="s">
        <v>134</v>
      </c>
      <c r="C6040" t="s">
        <v>493</v>
      </c>
      <c r="D6040" t="s">
        <v>845</v>
      </c>
      <c r="E6040">
        <v>2017</v>
      </c>
      <c r="F6040" s="10">
        <v>43100</v>
      </c>
      <c r="G6040" t="s">
        <v>489</v>
      </c>
      <c r="H6040" t="s">
        <v>474</v>
      </c>
      <c r="I6040" t="s">
        <v>547</v>
      </c>
      <c r="J6040">
        <v>237977000</v>
      </c>
      <c r="K6040">
        <v>30453033.939987395</v>
      </c>
    </row>
    <row r="6041" spans="1:11" x14ac:dyDescent="0.25">
      <c r="A6041">
        <v>1134</v>
      </c>
      <c r="B6041" t="s">
        <v>134</v>
      </c>
      <c r="C6041" t="s">
        <v>493</v>
      </c>
      <c r="D6041" t="s">
        <v>844</v>
      </c>
      <c r="E6041">
        <v>2017</v>
      </c>
      <c r="F6041" s="10">
        <v>43100</v>
      </c>
      <c r="G6041" t="s">
        <v>489</v>
      </c>
      <c r="H6041" t="s">
        <v>474</v>
      </c>
      <c r="I6041" t="s">
        <v>547</v>
      </c>
      <c r="J6041">
        <v>463547000</v>
      </c>
      <c r="K6041">
        <v>59318390.112403028</v>
      </c>
    </row>
    <row r="6042" spans="1:11" x14ac:dyDescent="0.25">
      <c r="A6042">
        <v>1341</v>
      </c>
      <c r="B6042" t="s">
        <v>135</v>
      </c>
      <c r="C6042" t="s">
        <v>492</v>
      </c>
      <c r="D6042" t="s">
        <v>59</v>
      </c>
      <c r="E6042">
        <v>2017</v>
      </c>
      <c r="F6042" s="10">
        <v>43100</v>
      </c>
      <c r="G6042" t="s">
        <v>489</v>
      </c>
      <c r="H6042" t="s">
        <v>474</v>
      </c>
      <c r="I6042" t="s">
        <v>547</v>
      </c>
      <c r="J6042">
        <v>11910867000</v>
      </c>
      <c r="K6042">
        <v>1524189467.9136043</v>
      </c>
    </row>
    <row r="6043" spans="1:11" x14ac:dyDescent="0.25">
      <c r="A6043">
        <v>1341</v>
      </c>
      <c r="B6043" t="s">
        <v>135</v>
      </c>
      <c r="C6043" t="s">
        <v>492</v>
      </c>
      <c r="D6043" t="s">
        <v>606</v>
      </c>
      <c r="E6043">
        <v>2017</v>
      </c>
      <c r="F6043" s="10">
        <v>43100</v>
      </c>
      <c r="G6043" t="s">
        <v>489</v>
      </c>
      <c r="H6043" t="s">
        <v>474</v>
      </c>
      <c r="I6043" t="s">
        <v>547</v>
      </c>
      <c r="J6043">
        <v>257972000</v>
      </c>
      <c r="K6043">
        <v>33011719.920691613</v>
      </c>
    </row>
    <row r="6044" spans="1:11" x14ac:dyDescent="0.25">
      <c r="A6044">
        <v>1341</v>
      </c>
      <c r="B6044" t="s">
        <v>135</v>
      </c>
      <c r="C6044" t="s">
        <v>493</v>
      </c>
      <c r="D6044" t="s">
        <v>849</v>
      </c>
      <c r="E6044">
        <v>2017</v>
      </c>
      <c r="F6044" s="10">
        <v>43100</v>
      </c>
      <c r="G6044" t="s">
        <v>489</v>
      </c>
      <c r="H6044" t="s">
        <v>474</v>
      </c>
      <c r="I6044" t="s">
        <v>547</v>
      </c>
      <c r="J6044">
        <v>778242000</v>
      </c>
      <c r="K6044">
        <v>99588741.935244456</v>
      </c>
    </row>
    <row r="6045" spans="1:11" x14ac:dyDescent="0.25">
      <c r="A6045">
        <v>1341</v>
      </c>
      <c r="B6045" t="s">
        <v>135</v>
      </c>
      <c r="C6045" t="s">
        <v>493</v>
      </c>
      <c r="D6045" t="s">
        <v>848</v>
      </c>
      <c r="E6045">
        <v>2017</v>
      </c>
      <c r="F6045" s="10">
        <v>43100</v>
      </c>
      <c r="G6045" t="s">
        <v>489</v>
      </c>
      <c r="H6045" t="s">
        <v>474</v>
      </c>
      <c r="I6045" t="s">
        <v>547</v>
      </c>
      <c r="J6045">
        <v>1289427000</v>
      </c>
      <c r="K6045">
        <v>165003190.19962487</v>
      </c>
    </row>
    <row r="6046" spans="1:11" x14ac:dyDescent="0.25">
      <c r="A6046">
        <v>1341</v>
      </c>
      <c r="B6046" t="s">
        <v>135</v>
      </c>
      <c r="C6046" t="s">
        <v>493</v>
      </c>
      <c r="D6046" t="s">
        <v>589</v>
      </c>
      <c r="E6046">
        <v>2017</v>
      </c>
      <c r="F6046" s="10">
        <v>43100</v>
      </c>
      <c r="G6046" t="s">
        <v>489</v>
      </c>
      <c r="H6046" t="s">
        <v>474</v>
      </c>
      <c r="I6046" t="s">
        <v>547</v>
      </c>
      <c r="J6046">
        <v>-331681000</v>
      </c>
      <c r="K6046">
        <v>-42443987.23510658</v>
      </c>
    </row>
    <row r="6047" spans="1:11" x14ac:dyDescent="0.25">
      <c r="A6047">
        <v>1341</v>
      </c>
      <c r="B6047" t="s">
        <v>135</v>
      </c>
      <c r="C6047" t="s">
        <v>493</v>
      </c>
      <c r="D6047" t="s">
        <v>850</v>
      </c>
      <c r="E6047">
        <v>2017</v>
      </c>
      <c r="F6047" s="10">
        <v>43100</v>
      </c>
      <c r="G6047" t="s">
        <v>489</v>
      </c>
      <c r="H6047" t="s">
        <v>474</v>
      </c>
      <c r="I6047" t="s">
        <v>547</v>
      </c>
      <c r="J6047">
        <v>647860000</v>
      </c>
      <c r="K6047">
        <v>82904241.033210069</v>
      </c>
    </row>
    <row r="6048" spans="1:11" x14ac:dyDescent="0.25">
      <c r="A6048">
        <v>1341</v>
      </c>
      <c r="B6048" t="s">
        <v>135</v>
      </c>
      <c r="C6048" t="s">
        <v>493</v>
      </c>
      <c r="D6048" t="s">
        <v>643</v>
      </c>
      <c r="E6048">
        <v>2017</v>
      </c>
      <c r="F6048" s="10">
        <v>43100</v>
      </c>
      <c r="G6048" t="s">
        <v>489</v>
      </c>
      <c r="H6048" t="s">
        <v>474</v>
      </c>
      <c r="I6048" t="s">
        <v>547</v>
      </c>
      <c r="J6048">
        <v>6902000</v>
      </c>
      <c r="K6048">
        <v>883223.33777546987</v>
      </c>
    </row>
    <row r="6049" spans="1:11" x14ac:dyDescent="0.25">
      <c r="A6049">
        <v>1341</v>
      </c>
      <c r="B6049" t="s">
        <v>135</v>
      </c>
      <c r="C6049" t="s">
        <v>493</v>
      </c>
      <c r="D6049" t="s">
        <v>851</v>
      </c>
      <c r="E6049">
        <v>2017</v>
      </c>
      <c r="F6049" s="10">
        <v>43100</v>
      </c>
      <c r="G6049" t="s">
        <v>489</v>
      </c>
      <c r="H6049" t="s">
        <v>474</v>
      </c>
      <c r="I6049" t="s">
        <v>547</v>
      </c>
      <c r="J6049">
        <v>1485604000</v>
      </c>
      <c r="K6049">
        <v>190107233.19220358</v>
      </c>
    </row>
    <row r="6050" spans="1:11" x14ac:dyDescent="0.25">
      <c r="A6050">
        <v>1341</v>
      </c>
      <c r="B6050" t="s">
        <v>135</v>
      </c>
      <c r="C6050" t="s">
        <v>493</v>
      </c>
      <c r="D6050" t="s">
        <v>847</v>
      </c>
      <c r="E6050">
        <v>2017</v>
      </c>
      <c r="F6050" s="10">
        <v>43100</v>
      </c>
      <c r="G6050" t="s">
        <v>489</v>
      </c>
      <c r="H6050" t="s">
        <v>474</v>
      </c>
      <c r="I6050" t="s">
        <v>547</v>
      </c>
      <c r="J6050">
        <v>689122000</v>
      </c>
      <c r="K6050">
        <v>88184386.116271704</v>
      </c>
    </row>
    <row r="6051" spans="1:11" x14ac:dyDescent="0.25">
      <c r="A6051">
        <v>1341</v>
      </c>
      <c r="B6051" t="s">
        <v>135</v>
      </c>
      <c r="C6051" t="s">
        <v>493</v>
      </c>
      <c r="D6051" t="s">
        <v>797</v>
      </c>
      <c r="E6051">
        <v>2017</v>
      </c>
      <c r="F6051" s="10">
        <v>43100</v>
      </c>
      <c r="G6051" t="s">
        <v>489</v>
      </c>
      <c r="H6051" t="s">
        <v>474</v>
      </c>
      <c r="I6051" t="s">
        <v>547</v>
      </c>
      <c r="J6051">
        <v>7764140000</v>
      </c>
      <c r="K6051">
        <v>993548195.56013274</v>
      </c>
    </row>
    <row r="6052" spans="1:11" x14ac:dyDescent="0.25">
      <c r="A6052">
        <v>13281</v>
      </c>
      <c r="B6052" t="s">
        <v>131</v>
      </c>
      <c r="C6052" t="s">
        <v>492</v>
      </c>
      <c r="D6052" t="s">
        <v>21</v>
      </c>
      <c r="E6052">
        <v>2017</v>
      </c>
      <c r="F6052" s="10">
        <v>43100</v>
      </c>
      <c r="G6052" t="s">
        <v>489</v>
      </c>
      <c r="H6052" t="s">
        <v>474</v>
      </c>
      <c r="I6052" t="s">
        <v>547</v>
      </c>
      <c r="J6052">
        <v>5028000000</v>
      </c>
      <c r="K6052">
        <v>643414509.17633474</v>
      </c>
    </row>
    <row r="6053" spans="1:11" x14ac:dyDescent="0.25">
      <c r="A6053">
        <v>13281</v>
      </c>
      <c r="B6053" t="s">
        <v>131</v>
      </c>
      <c r="C6053" t="s">
        <v>492</v>
      </c>
      <c r="D6053" t="s">
        <v>1705</v>
      </c>
      <c r="E6053">
        <v>2017</v>
      </c>
      <c r="F6053" s="10">
        <v>43100</v>
      </c>
      <c r="G6053" t="s">
        <v>489</v>
      </c>
      <c r="H6053" t="s">
        <v>474</v>
      </c>
      <c r="I6053" t="s">
        <v>547</v>
      </c>
      <c r="J6053">
        <v>1376000000</v>
      </c>
      <c r="K6053">
        <v>176081615.87641937</v>
      </c>
    </row>
    <row r="6054" spans="1:11" x14ac:dyDescent="0.25">
      <c r="A6054">
        <v>13281</v>
      </c>
      <c r="B6054" t="s">
        <v>131</v>
      </c>
      <c r="C6054" t="s">
        <v>492</v>
      </c>
      <c r="D6054" t="s">
        <v>1222</v>
      </c>
      <c r="E6054">
        <v>2017</v>
      </c>
      <c r="F6054" s="10">
        <v>43100</v>
      </c>
      <c r="G6054" t="s">
        <v>489</v>
      </c>
      <c r="H6054" t="s">
        <v>474</v>
      </c>
      <c r="I6054" t="s">
        <v>547</v>
      </c>
      <c r="J6054">
        <v>2368000000</v>
      </c>
      <c r="K6054">
        <v>303024176.15941936</v>
      </c>
    </row>
    <row r="6055" spans="1:11" x14ac:dyDescent="0.25">
      <c r="A6055">
        <v>13281</v>
      </c>
      <c r="B6055" t="s">
        <v>131</v>
      </c>
      <c r="C6055" t="s">
        <v>492</v>
      </c>
      <c r="D6055" t="s">
        <v>607</v>
      </c>
      <c r="E6055">
        <v>2017</v>
      </c>
      <c r="F6055" s="10">
        <v>43100</v>
      </c>
      <c r="G6055" t="s">
        <v>489</v>
      </c>
      <c r="H6055" t="s">
        <v>474</v>
      </c>
      <c r="I6055" t="s">
        <v>547</v>
      </c>
      <c r="J6055">
        <v>398000000</v>
      </c>
      <c r="K6055">
        <v>50930583.661929443</v>
      </c>
    </row>
    <row r="6056" spans="1:11" x14ac:dyDescent="0.25">
      <c r="A6056">
        <v>13281</v>
      </c>
      <c r="B6056" t="s">
        <v>131</v>
      </c>
      <c r="C6056" t="s">
        <v>492</v>
      </c>
      <c r="D6056" t="s">
        <v>880</v>
      </c>
      <c r="E6056">
        <v>2017</v>
      </c>
      <c r="F6056" s="10">
        <v>43100</v>
      </c>
      <c r="G6056" t="s">
        <v>489</v>
      </c>
      <c r="H6056" t="s">
        <v>474</v>
      </c>
      <c r="I6056" t="s">
        <v>547</v>
      </c>
      <c r="J6056">
        <v>2098000000</v>
      </c>
      <c r="K6056">
        <v>268473277.69529641</v>
      </c>
    </row>
    <row r="6057" spans="1:11" x14ac:dyDescent="0.25">
      <c r="A6057">
        <v>13281</v>
      </c>
      <c r="B6057" t="s">
        <v>131</v>
      </c>
      <c r="C6057" t="s">
        <v>492</v>
      </c>
      <c r="D6057" t="s">
        <v>290</v>
      </c>
      <c r="E6057">
        <v>2017</v>
      </c>
      <c r="F6057" s="10">
        <v>43100</v>
      </c>
      <c r="G6057" t="s">
        <v>489</v>
      </c>
      <c r="H6057" t="s">
        <v>474</v>
      </c>
      <c r="I6057" t="s">
        <v>547</v>
      </c>
      <c r="J6057">
        <v>17484000000</v>
      </c>
      <c r="K6057">
        <v>2237362624.9878755</v>
      </c>
    </row>
    <row r="6058" spans="1:11" x14ac:dyDescent="0.25">
      <c r="A6058">
        <v>13281</v>
      </c>
      <c r="B6058" t="s">
        <v>131</v>
      </c>
      <c r="C6058" t="s">
        <v>493</v>
      </c>
      <c r="D6058" t="s">
        <v>871</v>
      </c>
      <c r="E6058">
        <v>2017</v>
      </c>
      <c r="F6058" s="10">
        <v>43100</v>
      </c>
      <c r="G6058" t="s">
        <v>489</v>
      </c>
      <c r="H6058" t="s">
        <v>474</v>
      </c>
      <c r="I6058" t="s">
        <v>547</v>
      </c>
      <c r="J6058">
        <v>28752000000</v>
      </c>
      <c r="K6058">
        <v>3679286787.5572743</v>
      </c>
    </row>
    <row r="6059" spans="1:11" x14ac:dyDescent="0.25">
      <c r="A6059">
        <v>13281</v>
      </c>
      <c r="B6059" t="s">
        <v>131</v>
      </c>
      <c r="C6059" t="s">
        <v>493</v>
      </c>
      <c r="D6059" t="s">
        <v>872</v>
      </c>
      <c r="E6059">
        <v>2017</v>
      </c>
      <c r="F6059" s="10">
        <v>43100</v>
      </c>
      <c r="G6059" t="s">
        <v>489</v>
      </c>
      <c r="H6059" t="s">
        <v>474</v>
      </c>
      <c r="I6059" t="s">
        <v>547</v>
      </c>
      <c r="J6059">
        <v>2890000000</v>
      </c>
      <c r="K6059">
        <v>369822579.85672385</v>
      </c>
    </row>
    <row r="6060" spans="1:11" x14ac:dyDescent="0.25">
      <c r="A6060">
        <v>13281</v>
      </c>
      <c r="B6060" t="s">
        <v>131</v>
      </c>
      <c r="C6060" t="s">
        <v>493</v>
      </c>
      <c r="D6060" t="s">
        <v>870</v>
      </c>
      <c r="E6060">
        <v>2017</v>
      </c>
      <c r="F6060" s="10">
        <v>43100</v>
      </c>
      <c r="G6060" t="s">
        <v>489</v>
      </c>
      <c r="H6060" t="s">
        <v>474</v>
      </c>
      <c r="I6060" t="s">
        <v>547</v>
      </c>
      <c r="J6060">
        <v>0</v>
      </c>
      <c r="K6060">
        <v>0</v>
      </c>
    </row>
    <row r="6061" spans="1:11" x14ac:dyDescent="0.25">
      <c r="A6061">
        <v>1132</v>
      </c>
      <c r="B6061" t="s">
        <v>133</v>
      </c>
      <c r="C6061" t="s">
        <v>493</v>
      </c>
      <c r="D6061" t="s">
        <v>640</v>
      </c>
      <c r="E6061">
        <v>2018</v>
      </c>
      <c r="F6061" s="10">
        <v>43190</v>
      </c>
      <c r="G6061" t="s">
        <v>489</v>
      </c>
      <c r="H6061" t="s">
        <v>474</v>
      </c>
      <c r="I6061" t="s">
        <v>547</v>
      </c>
      <c r="J6061">
        <v>83822000</v>
      </c>
      <c r="K6061">
        <v>10680595.876893971</v>
      </c>
    </row>
    <row r="6062" spans="1:11" x14ac:dyDescent="0.25">
      <c r="A6062">
        <v>1132</v>
      </c>
      <c r="B6062" t="s">
        <v>133</v>
      </c>
      <c r="C6062" t="s">
        <v>493</v>
      </c>
      <c r="D6062" t="s">
        <v>637</v>
      </c>
      <c r="E6062">
        <v>2018</v>
      </c>
      <c r="F6062" s="10">
        <v>43190</v>
      </c>
      <c r="G6062" t="s">
        <v>489</v>
      </c>
      <c r="H6062" t="s">
        <v>474</v>
      </c>
      <c r="I6062" t="s">
        <v>547</v>
      </c>
      <c r="J6062">
        <v>6204059000</v>
      </c>
      <c r="K6062">
        <v>790520948.86076367</v>
      </c>
    </row>
    <row r="6063" spans="1:11" x14ac:dyDescent="0.25">
      <c r="A6063">
        <v>1132</v>
      </c>
      <c r="B6063" t="s">
        <v>133</v>
      </c>
      <c r="C6063" t="s">
        <v>493</v>
      </c>
      <c r="D6063" t="s">
        <v>589</v>
      </c>
      <c r="E6063">
        <v>2018</v>
      </c>
      <c r="F6063" s="10">
        <v>43190</v>
      </c>
      <c r="G6063" t="s">
        <v>489</v>
      </c>
      <c r="H6063" t="s">
        <v>474</v>
      </c>
      <c r="I6063" t="s">
        <v>547</v>
      </c>
      <c r="J6063">
        <v>0</v>
      </c>
      <c r="K6063">
        <v>0</v>
      </c>
    </row>
    <row r="6064" spans="1:11" x14ac:dyDescent="0.25">
      <c r="A6064">
        <v>1132</v>
      </c>
      <c r="B6064" t="s">
        <v>133</v>
      </c>
      <c r="C6064" t="s">
        <v>493</v>
      </c>
      <c r="D6064" t="s">
        <v>639</v>
      </c>
      <c r="E6064">
        <v>2018</v>
      </c>
      <c r="F6064" s="10">
        <v>43190</v>
      </c>
      <c r="G6064" t="s">
        <v>489</v>
      </c>
      <c r="H6064" t="s">
        <v>474</v>
      </c>
      <c r="I6064" t="s">
        <v>547</v>
      </c>
      <c r="J6064">
        <v>478659000</v>
      </c>
      <c r="K6064">
        <v>60990710.575245053</v>
      </c>
    </row>
    <row r="6065" spans="1:11" x14ac:dyDescent="0.25">
      <c r="A6065">
        <v>1132</v>
      </c>
      <c r="B6065" t="s">
        <v>133</v>
      </c>
      <c r="C6065" t="s">
        <v>493</v>
      </c>
      <c r="D6065" t="s">
        <v>638</v>
      </c>
      <c r="E6065">
        <v>2018</v>
      </c>
      <c r="F6065" s="10">
        <v>43190</v>
      </c>
      <c r="G6065" t="s">
        <v>489</v>
      </c>
      <c r="H6065" t="s">
        <v>474</v>
      </c>
      <c r="I6065" t="s">
        <v>547</v>
      </c>
      <c r="J6065">
        <v>813636000</v>
      </c>
      <c r="K6065">
        <v>103673466.47529888</v>
      </c>
    </row>
    <row r="6066" spans="1:11" x14ac:dyDescent="0.25">
      <c r="A6066">
        <v>719</v>
      </c>
      <c r="B6066" t="s">
        <v>136</v>
      </c>
      <c r="C6066" t="s">
        <v>492</v>
      </c>
      <c r="D6066" t="s">
        <v>606</v>
      </c>
      <c r="E6066">
        <v>2018</v>
      </c>
      <c r="F6066" s="10">
        <v>43281</v>
      </c>
      <c r="G6066" t="s">
        <v>489</v>
      </c>
      <c r="H6066" t="s">
        <v>474</v>
      </c>
      <c r="I6066" t="s">
        <v>547</v>
      </c>
      <c r="J6066">
        <v>31599000000</v>
      </c>
      <c r="K6066">
        <v>4027431756.7690716</v>
      </c>
    </row>
    <row r="6067" spans="1:11" x14ac:dyDescent="0.25">
      <c r="A6067">
        <v>719</v>
      </c>
      <c r="B6067" t="s">
        <v>136</v>
      </c>
      <c r="C6067" t="s">
        <v>492</v>
      </c>
      <c r="D6067" t="s">
        <v>608</v>
      </c>
      <c r="E6067">
        <v>2018</v>
      </c>
      <c r="F6067" s="10">
        <v>43281</v>
      </c>
      <c r="G6067" t="s">
        <v>489</v>
      </c>
      <c r="H6067" t="s">
        <v>474</v>
      </c>
      <c r="I6067" t="s">
        <v>547</v>
      </c>
    </row>
    <row r="6068" spans="1:11" x14ac:dyDescent="0.25">
      <c r="A6068">
        <v>719</v>
      </c>
      <c r="B6068" t="s">
        <v>136</v>
      </c>
      <c r="C6068" t="s">
        <v>492</v>
      </c>
      <c r="D6068" t="s">
        <v>607</v>
      </c>
      <c r="E6068">
        <v>2018</v>
      </c>
      <c r="F6068" s="10">
        <v>43281</v>
      </c>
      <c r="G6068" t="s">
        <v>489</v>
      </c>
      <c r="H6068" t="s">
        <v>474</v>
      </c>
      <c r="I6068" t="s">
        <v>547</v>
      </c>
      <c r="J6068">
        <v>2726100000</v>
      </c>
      <c r="K6068">
        <v>347453454.60704976</v>
      </c>
    </row>
    <row r="6069" spans="1:11" x14ac:dyDescent="0.25">
      <c r="A6069">
        <v>719</v>
      </c>
      <c r="B6069" t="s">
        <v>136</v>
      </c>
      <c r="C6069" t="s">
        <v>492</v>
      </c>
      <c r="D6069" t="s">
        <v>643</v>
      </c>
      <c r="E6069">
        <v>2018</v>
      </c>
      <c r="F6069" s="10">
        <v>43281</v>
      </c>
      <c r="G6069" t="s">
        <v>489</v>
      </c>
      <c r="H6069" t="s">
        <v>474</v>
      </c>
      <c r="I6069" t="s">
        <v>547</v>
      </c>
      <c r="J6069">
        <v>789700000</v>
      </c>
      <c r="K6069">
        <v>100650743.95773713</v>
      </c>
    </row>
    <row r="6070" spans="1:11" x14ac:dyDescent="0.25">
      <c r="A6070">
        <v>719</v>
      </c>
      <c r="B6070" t="s">
        <v>136</v>
      </c>
      <c r="C6070" t="s">
        <v>493</v>
      </c>
      <c r="D6070" t="s">
        <v>604</v>
      </c>
      <c r="E6070">
        <v>2018</v>
      </c>
      <c r="F6070" s="10">
        <v>43281</v>
      </c>
      <c r="G6070" t="s">
        <v>489</v>
      </c>
      <c r="H6070" t="s">
        <v>474</v>
      </c>
      <c r="I6070" t="s">
        <v>547</v>
      </c>
      <c r="J6070">
        <v>160800000</v>
      </c>
      <c r="K6070">
        <v>20494668.391039804</v>
      </c>
    </row>
    <row r="6071" spans="1:11" x14ac:dyDescent="0.25">
      <c r="A6071">
        <v>719</v>
      </c>
      <c r="B6071" t="s">
        <v>136</v>
      </c>
      <c r="C6071" t="s">
        <v>493</v>
      </c>
      <c r="D6071" t="s">
        <v>603</v>
      </c>
      <c r="E6071">
        <v>2018</v>
      </c>
      <c r="F6071" s="10">
        <v>43281</v>
      </c>
      <c r="G6071" t="s">
        <v>489</v>
      </c>
      <c r="H6071" t="s">
        <v>474</v>
      </c>
      <c r="I6071" t="s">
        <v>547</v>
      </c>
      <c r="J6071">
        <v>26759500000</v>
      </c>
      <c r="K6071">
        <v>3410616161.7539153</v>
      </c>
    </row>
    <row r="6072" spans="1:11" x14ac:dyDescent="0.25">
      <c r="A6072">
        <v>719</v>
      </c>
      <c r="B6072" t="s">
        <v>136</v>
      </c>
      <c r="C6072" t="s">
        <v>493</v>
      </c>
      <c r="D6072" t="s">
        <v>605</v>
      </c>
      <c r="E6072">
        <v>2018</v>
      </c>
      <c r="F6072" s="10">
        <v>43281</v>
      </c>
      <c r="G6072" t="s">
        <v>489</v>
      </c>
      <c r="H6072" t="s">
        <v>474</v>
      </c>
      <c r="I6072" t="s">
        <v>547</v>
      </c>
    </row>
    <row r="6073" spans="1:11" x14ac:dyDescent="0.25">
      <c r="A6073">
        <v>719</v>
      </c>
      <c r="B6073" t="s">
        <v>136</v>
      </c>
      <c r="C6073" t="s">
        <v>493</v>
      </c>
      <c r="D6073" t="s">
        <v>600</v>
      </c>
      <c r="E6073">
        <v>2018</v>
      </c>
      <c r="F6073" s="10">
        <v>43281</v>
      </c>
      <c r="G6073" t="s">
        <v>489</v>
      </c>
      <c r="H6073" t="s">
        <v>474</v>
      </c>
      <c r="I6073" t="s">
        <v>547</v>
      </c>
    </row>
    <row r="6074" spans="1:11" x14ac:dyDescent="0.25">
      <c r="A6074">
        <v>719</v>
      </c>
      <c r="B6074" t="s">
        <v>136</v>
      </c>
      <c r="C6074" t="s">
        <v>493</v>
      </c>
      <c r="D6074" t="s">
        <v>602</v>
      </c>
      <c r="E6074">
        <v>2018</v>
      </c>
      <c r="F6074" s="10">
        <v>43281</v>
      </c>
      <c r="G6074" t="s">
        <v>489</v>
      </c>
      <c r="H6074" t="s">
        <v>474</v>
      </c>
      <c r="I6074" t="s">
        <v>547</v>
      </c>
      <c r="J6074">
        <v>5573500000</v>
      </c>
      <c r="K6074">
        <v>710367128.59117126</v>
      </c>
    </row>
    <row r="6075" spans="1:11" x14ac:dyDescent="0.25">
      <c r="A6075">
        <v>719</v>
      </c>
      <c r="B6075" t="s">
        <v>136</v>
      </c>
      <c r="C6075" t="s">
        <v>493</v>
      </c>
      <c r="D6075" t="s">
        <v>601</v>
      </c>
      <c r="E6075">
        <v>2018</v>
      </c>
      <c r="F6075" s="10">
        <v>43281</v>
      </c>
      <c r="G6075" t="s">
        <v>489</v>
      </c>
      <c r="H6075" t="s">
        <v>474</v>
      </c>
      <c r="I6075" t="s">
        <v>547</v>
      </c>
    </row>
    <row r="6076" spans="1:11" x14ac:dyDescent="0.25">
      <c r="A6076">
        <v>719</v>
      </c>
      <c r="B6076" t="s">
        <v>136</v>
      </c>
      <c r="C6076" t="s">
        <v>493</v>
      </c>
      <c r="D6076" t="s">
        <v>599</v>
      </c>
      <c r="E6076">
        <v>2018</v>
      </c>
      <c r="F6076" s="10">
        <v>43281</v>
      </c>
      <c r="G6076" t="s">
        <v>489</v>
      </c>
      <c r="H6076" t="s">
        <v>474</v>
      </c>
      <c r="I6076" t="s">
        <v>547</v>
      </c>
      <c r="J6076">
        <v>2623600000</v>
      </c>
      <c r="K6076">
        <v>334389378.05181605</v>
      </c>
    </row>
    <row r="6077" spans="1:11" x14ac:dyDescent="0.25">
      <c r="A6077">
        <v>719</v>
      </c>
      <c r="B6077" t="s">
        <v>136</v>
      </c>
      <c r="C6077" t="s">
        <v>493</v>
      </c>
      <c r="D6077" t="s">
        <v>560</v>
      </c>
      <c r="E6077">
        <v>2018</v>
      </c>
      <c r="F6077" s="10">
        <v>43281</v>
      </c>
      <c r="G6077" t="s">
        <v>489</v>
      </c>
      <c r="H6077" t="s">
        <v>474</v>
      </c>
      <c r="I6077" t="s">
        <v>547</v>
      </c>
    </row>
    <row r="6078" spans="1:11" x14ac:dyDescent="0.25">
      <c r="A6078">
        <v>881</v>
      </c>
      <c r="B6078" t="s">
        <v>147</v>
      </c>
      <c r="C6078" t="s">
        <v>492</v>
      </c>
      <c r="D6078" t="s">
        <v>138</v>
      </c>
      <c r="E6078">
        <v>2014</v>
      </c>
      <c r="F6078" s="10">
        <v>41729</v>
      </c>
      <c r="G6078" t="s">
        <v>489</v>
      </c>
      <c r="H6078" t="s">
        <v>474</v>
      </c>
      <c r="I6078" t="s">
        <v>548</v>
      </c>
      <c r="J6078">
        <v>8219100000</v>
      </c>
      <c r="K6078">
        <v>137233163.30364075</v>
      </c>
    </row>
    <row r="6079" spans="1:11" x14ac:dyDescent="0.25">
      <c r="A6079">
        <v>881</v>
      </c>
      <c r="B6079" t="s">
        <v>147</v>
      </c>
      <c r="C6079" t="s">
        <v>492</v>
      </c>
      <c r="D6079" t="s">
        <v>1289</v>
      </c>
      <c r="E6079">
        <v>2014</v>
      </c>
      <c r="F6079" s="10">
        <v>41729</v>
      </c>
      <c r="G6079" t="s">
        <v>489</v>
      </c>
      <c r="H6079" t="s">
        <v>474</v>
      </c>
      <c r="I6079" t="s">
        <v>548</v>
      </c>
      <c r="J6079">
        <v>-1030200000</v>
      </c>
      <c r="K6079">
        <v>-17201105.33214229</v>
      </c>
    </row>
    <row r="6080" spans="1:11" x14ac:dyDescent="0.25">
      <c r="A6080">
        <v>881</v>
      </c>
      <c r="B6080" t="s">
        <v>147</v>
      </c>
      <c r="C6080" t="s">
        <v>492</v>
      </c>
      <c r="D6080" t="s">
        <v>653</v>
      </c>
      <c r="E6080">
        <v>2014</v>
      </c>
      <c r="F6080" s="10">
        <v>41729</v>
      </c>
      <c r="G6080" t="s">
        <v>489</v>
      </c>
      <c r="H6080" t="s">
        <v>474</v>
      </c>
      <c r="I6080" t="s">
        <v>548</v>
      </c>
      <c r="J6080">
        <v>15112600000</v>
      </c>
      <c r="K6080">
        <v>252332968.78521994</v>
      </c>
    </row>
    <row r="6081" spans="1:11" x14ac:dyDescent="0.25">
      <c r="A6081">
        <v>881</v>
      </c>
      <c r="B6081" t="s">
        <v>147</v>
      </c>
      <c r="C6081" t="s">
        <v>492</v>
      </c>
      <c r="D6081" t="s">
        <v>654</v>
      </c>
      <c r="E6081">
        <v>2014</v>
      </c>
      <c r="F6081" s="10">
        <v>41729</v>
      </c>
      <c r="G6081" t="s">
        <v>489</v>
      </c>
      <c r="H6081" t="s">
        <v>474</v>
      </c>
      <c r="I6081" t="s">
        <v>548</v>
      </c>
      <c r="J6081">
        <v>84500000</v>
      </c>
      <c r="K6081">
        <v>1410884.6831353365</v>
      </c>
    </row>
    <row r="6082" spans="1:11" x14ac:dyDescent="0.25">
      <c r="A6082">
        <v>908</v>
      </c>
      <c r="B6082" t="s">
        <v>144</v>
      </c>
      <c r="C6082" t="s">
        <v>492</v>
      </c>
      <c r="D6082" t="s">
        <v>651</v>
      </c>
      <c r="E6082">
        <v>2014</v>
      </c>
      <c r="F6082" s="10">
        <v>41729</v>
      </c>
      <c r="G6082" t="s">
        <v>489</v>
      </c>
      <c r="H6082" t="s">
        <v>474</v>
      </c>
      <c r="I6082" t="s">
        <v>548</v>
      </c>
      <c r="J6082">
        <v>619348200000</v>
      </c>
      <c r="K6082">
        <v>10341170282.928295</v>
      </c>
    </row>
    <row r="6083" spans="1:11" x14ac:dyDescent="0.25">
      <c r="A6083">
        <v>908</v>
      </c>
      <c r="B6083" t="s">
        <v>144</v>
      </c>
      <c r="C6083" t="s">
        <v>492</v>
      </c>
      <c r="D6083" t="s">
        <v>652</v>
      </c>
      <c r="E6083">
        <v>2014</v>
      </c>
      <c r="F6083" s="10">
        <v>41729</v>
      </c>
      <c r="G6083" t="s">
        <v>489</v>
      </c>
      <c r="H6083" t="s">
        <v>474</v>
      </c>
      <c r="I6083" t="s">
        <v>548</v>
      </c>
      <c r="J6083">
        <v>239542200000</v>
      </c>
      <c r="K6083">
        <v>3999602614.7283001</v>
      </c>
    </row>
    <row r="6084" spans="1:11" x14ac:dyDescent="0.25">
      <c r="A6084">
        <v>908</v>
      </c>
      <c r="B6084" t="s">
        <v>144</v>
      </c>
      <c r="C6084" t="s">
        <v>493</v>
      </c>
      <c r="D6084" t="s">
        <v>646</v>
      </c>
      <c r="E6084">
        <v>2014</v>
      </c>
      <c r="F6084" s="10">
        <v>41729</v>
      </c>
      <c r="G6084" t="s">
        <v>489</v>
      </c>
      <c r="H6084" t="s">
        <v>474</v>
      </c>
      <c r="I6084" t="s">
        <v>548</v>
      </c>
      <c r="J6084">
        <v>15428900000</v>
      </c>
      <c r="K6084">
        <v>257614185.65238807</v>
      </c>
    </row>
    <row r="6085" spans="1:11" x14ac:dyDescent="0.25">
      <c r="A6085">
        <v>908</v>
      </c>
      <c r="B6085" t="s">
        <v>144</v>
      </c>
      <c r="C6085" t="s">
        <v>493</v>
      </c>
      <c r="D6085" t="s">
        <v>644</v>
      </c>
      <c r="E6085">
        <v>2014</v>
      </c>
      <c r="F6085" s="10">
        <v>41729</v>
      </c>
      <c r="G6085" t="s">
        <v>489</v>
      </c>
      <c r="H6085" t="s">
        <v>474</v>
      </c>
      <c r="I6085" t="s">
        <v>548</v>
      </c>
      <c r="J6085">
        <v>51327100000</v>
      </c>
      <c r="K6085">
        <v>857001410.88468313</v>
      </c>
    </row>
    <row r="6086" spans="1:11" x14ac:dyDescent="0.25">
      <c r="A6086">
        <v>908</v>
      </c>
      <c r="B6086" t="s">
        <v>144</v>
      </c>
      <c r="C6086" t="s">
        <v>493</v>
      </c>
      <c r="D6086" t="s">
        <v>589</v>
      </c>
      <c r="E6086">
        <v>2014</v>
      </c>
      <c r="F6086" s="10">
        <v>41729</v>
      </c>
      <c r="G6086" t="s">
        <v>489</v>
      </c>
      <c r="H6086" t="s">
        <v>474</v>
      </c>
      <c r="I6086" t="s">
        <v>548</v>
      </c>
      <c r="J6086">
        <v>-24737600000</v>
      </c>
      <c r="K6086">
        <v>-413040247.78140467</v>
      </c>
    </row>
    <row r="6087" spans="1:11" x14ac:dyDescent="0.25">
      <c r="A6087">
        <v>908</v>
      </c>
      <c r="B6087" t="s">
        <v>144</v>
      </c>
      <c r="C6087" t="s">
        <v>493</v>
      </c>
      <c r="D6087" t="s">
        <v>1288</v>
      </c>
      <c r="E6087">
        <v>2014</v>
      </c>
      <c r="F6087" s="10">
        <v>41729</v>
      </c>
      <c r="G6087" t="s">
        <v>489</v>
      </c>
      <c r="H6087" t="s">
        <v>474</v>
      </c>
      <c r="I6087" t="s">
        <v>548</v>
      </c>
      <c r="J6087">
        <v>51808600000</v>
      </c>
      <c r="K6087">
        <v>865040949.04953122</v>
      </c>
    </row>
    <row r="6088" spans="1:11" x14ac:dyDescent="0.25">
      <c r="A6088">
        <v>908</v>
      </c>
      <c r="B6088" t="s">
        <v>144</v>
      </c>
      <c r="C6088" t="s">
        <v>493</v>
      </c>
      <c r="D6088" t="s">
        <v>648</v>
      </c>
      <c r="E6088">
        <v>2014</v>
      </c>
      <c r="F6088" s="10">
        <v>41729</v>
      </c>
      <c r="G6088" t="s">
        <v>489</v>
      </c>
      <c r="H6088" t="s">
        <v>474</v>
      </c>
      <c r="I6088" t="s">
        <v>548</v>
      </c>
      <c r="J6088">
        <v>45247000000</v>
      </c>
      <c r="K6088">
        <v>755482831.45354509</v>
      </c>
    </row>
    <row r="6089" spans="1:11" x14ac:dyDescent="0.25">
      <c r="A6089">
        <v>908</v>
      </c>
      <c r="B6089" t="s">
        <v>144</v>
      </c>
      <c r="C6089" t="s">
        <v>493</v>
      </c>
      <c r="D6089" t="s">
        <v>649</v>
      </c>
      <c r="E6089">
        <v>2014</v>
      </c>
      <c r="F6089" s="10">
        <v>41729</v>
      </c>
      <c r="G6089" t="s">
        <v>489</v>
      </c>
      <c r="H6089" t="s">
        <v>474</v>
      </c>
      <c r="I6089" t="s">
        <v>548</v>
      </c>
      <c r="J6089">
        <v>101316100000</v>
      </c>
      <c r="K6089">
        <v>1691660753.1953616</v>
      </c>
    </row>
    <row r="6090" spans="1:11" x14ac:dyDescent="0.25">
      <c r="A6090">
        <v>908</v>
      </c>
      <c r="B6090" t="s">
        <v>144</v>
      </c>
      <c r="C6090" t="s">
        <v>493</v>
      </c>
      <c r="D6090" t="s">
        <v>645</v>
      </c>
      <c r="E6090">
        <v>2014</v>
      </c>
      <c r="F6090" s="10">
        <v>41729</v>
      </c>
      <c r="G6090" t="s">
        <v>489</v>
      </c>
      <c r="H6090" t="s">
        <v>474</v>
      </c>
      <c r="I6090" t="s">
        <v>548</v>
      </c>
      <c r="J6090">
        <v>64496200000</v>
      </c>
      <c r="K6090">
        <v>1076884031.9577904</v>
      </c>
    </row>
    <row r="6091" spans="1:11" x14ac:dyDescent="0.25">
      <c r="A6091">
        <v>908</v>
      </c>
      <c r="B6091" t="s">
        <v>144</v>
      </c>
      <c r="C6091" t="s">
        <v>493</v>
      </c>
      <c r="D6091" t="s">
        <v>593</v>
      </c>
      <c r="E6091">
        <v>2014</v>
      </c>
      <c r="F6091" s="10">
        <v>41729</v>
      </c>
      <c r="G6091" t="s">
        <v>489</v>
      </c>
      <c r="H6091" t="s">
        <v>474</v>
      </c>
      <c r="I6091" t="s">
        <v>548</v>
      </c>
      <c r="J6091">
        <v>380213400000</v>
      </c>
      <c r="K6091">
        <v>6348369969.0273247</v>
      </c>
    </row>
    <row r="6092" spans="1:11" x14ac:dyDescent="0.25">
      <c r="A6092">
        <v>908</v>
      </c>
      <c r="B6092" t="s">
        <v>144</v>
      </c>
      <c r="C6092" t="s">
        <v>493</v>
      </c>
      <c r="D6092" t="s">
        <v>1243</v>
      </c>
      <c r="E6092">
        <v>2014</v>
      </c>
      <c r="F6092" s="10">
        <v>41729</v>
      </c>
      <c r="G6092" t="s">
        <v>489</v>
      </c>
      <c r="H6092" t="s">
        <v>474</v>
      </c>
      <c r="I6092" t="s">
        <v>548</v>
      </c>
      <c r="J6092">
        <v>57319700000</v>
      </c>
      <c r="K6092">
        <v>957059015.05221939</v>
      </c>
    </row>
    <row r="6093" spans="1:11" x14ac:dyDescent="0.25">
      <c r="A6093">
        <v>908</v>
      </c>
      <c r="B6093" t="s">
        <v>144</v>
      </c>
      <c r="C6093" t="s">
        <v>493</v>
      </c>
      <c r="D6093" t="s">
        <v>643</v>
      </c>
      <c r="E6093">
        <v>2014</v>
      </c>
      <c r="F6093" s="10">
        <v>41729</v>
      </c>
      <c r="G6093" t="s">
        <v>489</v>
      </c>
      <c r="H6093" t="s">
        <v>474</v>
      </c>
      <c r="I6093" t="s">
        <v>548</v>
      </c>
      <c r="J6093">
        <v>54924800000</v>
      </c>
      <c r="K6093">
        <v>917071704.66593754</v>
      </c>
    </row>
    <row r="6094" spans="1:11" x14ac:dyDescent="0.25">
      <c r="A6094">
        <v>908</v>
      </c>
      <c r="B6094" t="s">
        <v>144</v>
      </c>
      <c r="C6094" t="s">
        <v>493</v>
      </c>
      <c r="D6094" t="s">
        <v>647</v>
      </c>
      <c r="E6094">
        <v>2014</v>
      </c>
      <c r="F6094" s="10">
        <v>41729</v>
      </c>
      <c r="G6094" t="s">
        <v>489</v>
      </c>
      <c r="H6094" t="s">
        <v>474</v>
      </c>
      <c r="I6094" t="s">
        <v>548</v>
      </c>
      <c r="J6094">
        <v>61546200000</v>
      </c>
      <c r="K6094">
        <v>1027628294.4992194</v>
      </c>
    </row>
    <row r="6095" spans="1:11" x14ac:dyDescent="0.25">
      <c r="A6095">
        <v>1355</v>
      </c>
      <c r="B6095" t="s">
        <v>139</v>
      </c>
      <c r="C6095" t="s">
        <v>492</v>
      </c>
      <c r="D6095" t="s">
        <v>138</v>
      </c>
      <c r="E6095">
        <v>2014</v>
      </c>
      <c r="F6095" s="10">
        <v>41729</v>
      </c>
      <c r="G6095" t="s">
        <v>489</v>
      </c>
      <c r="H6095" t="s">
        <v>474</v>
      </c>
      <c r="I6095" t="s">
        <v>548</v>
      </c>
      <c r="J6095">
        <v>43766500000</v>
      </c>
      <c r="K6095">
        <v>730763129.99340475</v>
      </c>
    </row>
    <row r="6096" spans="1:11" x14ac:dyDescent="0.25">
      <c r="A6096">
        <v>1355</v>
      </c>
      <c r="B6096" t="s">
        <v>139</v>
      </c>
      <c r="C6096" t="s">
        <v>492</v>
      </c>
      <c r="D6096" t="s">
        <v>794</v>
      </c>
      <c r="E6096">
        <v>2014</v>
      </c>
      <c r="F6096" s="10">
        <v>41729</v>
      </c>
      <c r="G6096" t="s">
        <v>489</v>
      </c>
      <c r="H6096" t="s">
        <v>474</v>
      </c>
      <c r="I6096" t="s">
        <v>548</v>
      </c>
      <c r="J6096">
        <v>52916000000</v>
      </c>
      <c r="K6096">
        <v>883531051.98567414</v>
      </c>
    </row>
    <row r="6097" spans="1:11" x14ac:dyDescent="0.25">
      <c r="A6097">
        <v>1355</v>
      </c>
      <c r="B6097" t="s">
        <v>139</v>
      </c>
      <c r="C6097" t="s">
        <v>493</v>
      </c>
      <c r="D6097" t="s">
        <v>741</v>
      </c>
      <c r="E6097">
        <v>2014</v>
      </c>
      <c r="F6097" s="10">
        <v>41729</v>
      </c>
      <c r="G6097" t="s">
        <v>489</v>
      </c>
      <c r="H6097" t="s">
        <v>474</v>
      </c>
      <c r="I6097" t="s">
        <v>548</v>
      </c>
      <c r="J6097">
        <v>1592200000</v>
      </c>
      <c r="K6097">
        <v>26584740.739503935</v>
      </c>
    </row>
    <row r="6098" spans="1:11" x14ac:dyDescent="0.25">
      <c r="A6098">
        <v>1355</v>
      </c>
      <c r="B6098" t="s">
        <v>139</v>
      </c>
      <c r="C6098" t="s">
        <v>493</v>
      </c>
      <c r="D6098" t="s">
        <v>589</v>
      </c>
      <c r="E6098">
        <v>2014</v>
      </c>
      <c r="F6098" s="10">
        <v>41729</v>
      </c>
      <c r="G6098" t="s">
        <v>489</v>
      </c>
      <c r="H6098" t="s">
        <v>474</v>
      </c>
      <c r="I6098" t="s">
        <v>548</v>
      </c>
      <c r="J6098">
        <v>-720300000</v>
      </c>
      <c r="K6098">
        <v>-12026748.369969027</v>
      </c>
    </row>
    <row r="6099" spans="1:11" x14ac:dyDescent="0.25">
      <c r="A6099">
        <v>1355</v>
      </c>
      <c r="B6099" t="s">
        <v>139</v>
      </c>
      <c r="C6099" t="s">
        <v>493</v>
      </c>
      <c r="D6099" t="s">
        <v>738</v>
      </c>
      <c r="E6099">
        <v>2014</v>
      </c>
      <c r="F6099" s="10">
        <v>41729</v>
      </c>
      <c r="G6099" t="s">
        <v>489</v>
      </c>
      <c r="H6099" t="s">
        <v>474</v>
      </c>
      <c r="I6099" t="s">
        <v>548</v>
      </c>
      <c r="J6099">
        <v>94050800000</v>
      </c>
      <c r="K6099">
        <v>1570353055.1079869</v>
      </c>
    </row>
    <row r="6100" spans="1:11" x14ac:dyDescent="0.25">
      <c r="A6100">
        <v>1355</v>
      </c>
      <c r="B6100" t="s">
        <v>139</v>
      </c>
      <c r="C6100" t="s">
        <v>493</v>
      </c>
      <c r="D6100" t="s">
        <v>739</v>
      </c>
      <c r="E6100">
        <v>2014</v>
      </c>
      <c r="F6100" s="10">
        <v>41729</v>
      </c>
      <c r="G6100" t="s">
        <v>489</v>
      </c>
      <c r="H6100" t="s">
        <v>474</v>
      </c>
      <c r="I6100" t="s">
        <v>548</v>
      </c>
      <c r="J6100">
        <v>1363000000</v>
      </c>
      <c r="K6100">
        <v>22757820.391875308</v>
      </c>
    </row>
    <row r="6101" spans="1:11" x14ac:dyDescent="0.25">
      <c r="A6101">
        <v>1355</v>
      </c>
      <c r="B6101" t="s">
        <v>139</v>
      </c>
      <c r="C6101" t="s">
        <v>493</v>
      </c>
      <c r="D6101" t="s">
        <v>643</v>
      </c>
      <c r="E6101">
        <v>2014</v>
      </c>
      <c r="F6101" s="10">
        <v>41729</v>
      </c>
      <c r="G6101" t="s">
        <v>489</v>
      </c>
      <c r="H6101" t="s">
        <v>474</v>
      </c>
      <c r="I6101" t="s">
        <v>548</v>
      </c>
      <c r="J6101">
        <v>297300000</v>
      </c>
      <c r="K6101">
        <v>4963976.5242146216</v>
      </c>
    </row>
    <row r="6102" spans="1:11" x14ac:dyDescent="0.25">
      <c r="A6102">
        <v>1355</v>
      </c>
      <c r="B6102" t="s">
        <v>139</v>
      </c>
      <c r="C6102" t="s">
        <v>493</v>
      </c>
      <c r="D6102" t="s">
        <v>740</v>
      </c>
      <c r="E6102">
        <v>2014</v>
      </c>
      <c r="F6102" s="10">
        <v>41729</v>
      </c>
      <c r="G6102" t="s">
        <v>489</v>
      </c>
      <c r="H6102" t="s">
        <v>474</v>
      </c>
      <c r="I6102" t="s">
        <v>548</v>
      </c>
      <c r="J6102">
        <v>99500000</v>
      </c>
      <c r="K6102">
        <v>1661337.5854670529</v>
      </c>
    </row>
    <row r="6103" spans="1:11" x14ac:dyDescent="0.25">
      <c r="A6103">
        <v>1408</v>
      </c>
      <c r="B6103" t="s">
        <v>143</v>
      </c>
      <c r="C6103" t="s">
        <v>492</v>
      </c>
      <c r="D6103" t="s">
        <v>138</v>
      </c>
      <c r="E6103">
        <v>2014</v>
      </c>
      <c r="F6103" s="10">
        <v>41729</v>
      </c>
      <c r="G6103" t="s">
        <v>489</v>
      </c>
      <c r="H6103" t="s">
        <v>474</v>
      </c>
      <c r="I6103" t="s">
        <v>548</v>
      </c>
      <c r="J6103">
        <v>41790197000</v>
      </c>
      <c r="K6103">
        <v>697765075.1776129</v>
      </c>
    </row>
    <row r="6104" spans="1:11" x14ac:dyDescent="0.25">
      <c r="A6104">
        <v>1408</v>
      </c>
      <c r="B6104" t="s">
        <v>143</v>
      </c>
      <c r="C6104" t="s">
        <v>492</v>
      </c>
      <c r="D6104" t="s">
        <v>667</v>
      </c>
      <c r="E6104">
        <v>2014</v>
      </c>
      <c r="F6104" s="10">
        <v>41729</v>
      </c>
      <c r="G6104" t="s">
        <v>489</v>
      </c>
      <c r="H6104" t="s">
        <v>474</v>
      </c>
      <c r="I6104" t="s">
        <v>548</v>
      </c>
      <c r="J6104">
        <v>24768277000</v>
      </c>
      <c r="K6104">
        <v>413552457.36039335</v>
      </c>
    </row>
    <row r="6105" spans="1:11" x14ac:dyDescent="0.25">
      <c r="A6105">
        <v>1408</v>
      </c>
      <c r="B6105" t="s">
        <v>143</v>
      </c>
      <c r="C6105" t="s">
        <v>493</v>
      </c>
      <c r="D6105" t="s">
        <v>589</v>
      </c>
      <c r="E6105">
        <v>2014</v>
      </c>
      <c r="F6105" s="10">
        <v>41729</v>
      </c>
      <c r="G6105" t="s">
        <v>489</v>
      </c>
      <c r="H6105" t="s">
        <v>474</v>
      </c>
      <c r="I6105" t="s">
        <v>548</v>
      </c>
      <c r="J6105">
        <v>-132391000</v>
      </c>
      <c r="K6105">
        <v>-2210514.0128398854</v>
      </c>
    </row>
    <row r="6106" spans="1:11" x14ac:dyDescent="0.25">
      <c r="A6106">
        <v>1408</v>
      </c>
      <c r="B6106" t="s">
        <v>143</v>
      </c>
      <c r="C6106" t="s">
        <v>493</v>
      </c>
      <c r="D6106" t="s">
        <v>641</v>
      </c>
      <c r="E6106">
        <v>2014</v>
      </c>
      <c r="F6106" s="10">
        <v>41729</v>
      </c>
      <c r="G6106" t="s">
        <v>489</v>
      </c>
      <c r="H6106" t="s">
        <v>474</v>
      </c>
      <c r="I6106" t="s">
        <v>548</v>
      </c>
      <c r="J6106">
        <v>61902394000</v>
      </c>
      <c r="K6106">
        <v>1033575615.905429</v>
      </c>
    </row>
    <row r="6107" spans="1:11" x14ac:dyDescent="0.25">
      <c r="A6107">
        <v>1408</v>
      </c>
      <c r="B6107" t="s">
        <v>143</v>
      </c>
      <c r="C6107" t="s">
        <v>493</v>
      </c>
      <c r="D6107" t="s">
        <v>643</v>
      </c>
      <c r="E6107">
        <v>2014</v>
      </c>
      <c r="F6107" s="10">
        <v>41729</v>
      </c>
      <c r="G6107" t="s">
        <v>489</v>
      </c>
      <c r="H6107" t="s">
        <v>474</v>
      </c>
      <c r="I6107" t="s">
        <v>548</v>
      </c>
      <c r="J6107">
        <v>4788471000</v>
      </c>
      <c r="K6107">
        <v>79952430.645417124</v>
      </c>
    </row>
    <row r="6108" spans="1:11" x14ac:dyDescent="0.25">
      <c r="A6108">
        <v>1408</v>
      </c>
      <c r="B6108" t="s">
        <v>143</v>
      </c>
      <c r="C6108" t="s">
        <v>493</v>
      </c>
      <c r="D6108" t="s">
        <v>1290</v>
      </c>
      <c r="E6108">
        <v>2014</v>
      </c>
      <c r="F6108" s="10">
        <v>41729</v>
      </c>
      <c r="G6108" t="s">
        <v>489</v>
      </c>
      <c r="H6108" t="s">
        <v>474</v>
      </c>
      <c r="I6108" t="s">
        <v>548</v>
      </c>
      <c r="J6108">
        <v>0</v>
      </c>
      <c r="K6108">
        <v>0</v>
      </c>
    </row>
    <row r="6109" spans="1:11" x14ac:dyDescent="0.25">
      <c r="A6109">
        <v>881</v>
      </c>
      <c r="B6109" t="s">
        <v>147</v>
      </c>
      <c r="C6109" t="s">
        <v>492</v>
      </c>
      <c r="D6109" t="s">
        <v>138</v>
      </c>
      <c r="E6109">
        <v>2015</v>
      </c>
      <c r="F6109" s="10">
        <v>42094</v>
      </c>
      <c r="G6109" t="s">
        <v>489</v>
      </c>
      <c r="H6109" t="s">
        <v>474</v>
      </c>
      <c r="I6109" t="s">
        <v>548</v>
      </c>
      <c r="J6109">
        <v>9081500000</v>
      </c>
      <c r="K6109">
        <v>145239095.55297929</v>
      </c>
    </row>
    <row r="6110" spans="1:11" x14ac:dyDescent="0.25">
      <c r="A6110">
        <v>881</v>
      </c>
      <c r="B6110" t="s">
        <v>147</v>
      </c>
      <c r="C6110" t="s">
        <v>492</v>
      </c>
      <c r="D6110" t="s">
        <v>653</v>
      </c>
      <c r="E6110">
        <v>2015</v>
      </c>
      <c r="F6110" s="10">
        <v>42094</v>
      </c>
      <c r="G6110" t="s">
        <v>489</v>
      </c>
      <c r="H6110" t="s">
        <v>474</v>
      </c>
      <c r="I6110" t="s">
        <v>548</v>
      </c>
      <c r="J6110">
        <v>16186300000</v>
      </c>
      <c r="K6110">
        <v>258865118.35590911</v>
      </c>
    </row>
    <row r="6111" spans="1:11" x14ac:dyDescent="0.25">
      <c r="A6111">
        <v>881</v>
      </c>
      <c r="B6111" t="s">
        <v>147</v>
      </c>
      <c r="C6111" t="s">
        <v>492</v>
      </c>
      <c r="D6111" t="s">
        <v>654</v>
      </c>
      <c r="E6111">
        <v>2015</v>
      </c>
      <c r="F6111" s="10">
        <v>42094</v>
      </c>
      <c r="G6111" t="s">
        <v>489</v>
      </c>
      <c r="H6111" t="s">
        <v>474</v>
      </c>
      <c r="I6111" t="s">
        <v>548</v>
      </c>
      <c r="J6111">
        <v>-984000000</v>
      </c>
      <c r="K6111">
        <v>-15736967.463979697</v>
      </c>
    </row>
    <row r="6112" spans="1:11" x14ac:dyDescent="0.25">
      <c r="A6112">
        <v>908</v>
      </c>
      <c r="B6112" t="s">
        <v>144</v>
      </c>
      <c r="C6112" t="s">
        <v>492</v>
      </c>
      <c r="D6112" t="s">
        <v>651</v>
      </c>
      <c r="E6112">
        <v>2015</v>
      </c>
      <c r="F6112" s="10">
        <v>42094</v>
      </c>
      <c r="G6112" t="s">
        <v>489</v>
      </c>
      <c r="H6112" t="s">
        <v>474</v>
      </c>
      <c r="I6112" t="s">
        <v>548</v>
      </c>
      <c r="J6112">
        <v>668354700000</v>
      </c>
      <c r="K6112">
        <v>10688898545.018202</v>
      </c>
    </row>
    <row r="6113" spans="1:11" x14ac:dyDescent="0.25">
      <c r="A6113">
        <v>908</v>
      </c>
      <c r="B6113" t="s">
        <v>144</v>
      </c>
      <c r="C6113" t="s">
        <v>492</v>
      </c>
      <c r="D6113" t="s">
        <v>652</v>
      </c>
      <c r="E6113">
        <v>2015</v>
      </c>
      <c r="F6113" s="10">
        <v>42094</v>
      </c>
      <c r="G6113" t="s">
        <v>489</v>
      </c>
      <c r="H6113" t="s">
        <v>474</v>
      </c>
      <c r="I6113" t="s">
        <v>548</v>
      </c>
      <c r="J6113">
        <v>259261900000</v>
      </c>
      <c r="K6113">
        <v>4146337484.7048354</v>
      </c>
    </row>
    <row r="6114" spans="1:11" x14ac:dyDescent="0.25">
      <c r="A6114">
        <v>908</v>
      </c>
      <c r="B6114" t="s">
        <v>144</v>
      </c>
      <c r="C6114" t="s">
        <v>493</v>
      </c>
      <c r="D6114" t="s">
        <v>646</v>
      </c>
      <c r="E6114">
        <v>2015</v>
      </c>
      <c r="F6114" s="10">
        <v>42094</v>
      </c>
      <c r="G6114" t="s">
        <v>489</v>
      </c>
      <c r="H6114" t="s">
        <v>474</v>
      </c>
      <c r="I6114" t="s">
        <v>548</v>
      </c>
      <c r="J6114">
        <v>51554100000</v>
      </c>
      <c r="K6114">
        <v>824497148.71418262</v>
      </c>
    </row>
    <row r="6115" spans="1:11" x14ac:dyDescent="0.25">
      <c r="A6115">
        <v>908</v>
      </c>
      <c r="B6115" t="s">
        <v>144</v>
      </c>
      <c r="C6115" t="s">
        <v>493</v>
      </c>
      <c r="D6115" t="s">
        <v>644</v>
      </c>
      <c r="E6115">
        <v>2015</v>
      </c>
      <c r="F6115" s="10">
        <v>42094</v>
      </c>
      <c r="G6115" t="s">
        <v>489</v>
      </c>
      <c r="H6115" t="s">
        <v>474</v>
      </c>
      <c r="I6115" t="s">
        <v>548</v>
      </c>
      <c r="J6115">
        <v>54596200000</v>
      </c>
      <c r="K6115">
        <v>873149007.17167521</v>
      </c>
    </row>
    <row r="6116" spans="1:11" x14ac:dyDescent="0.25">
      <c r="A6116">
        <v>908</v>
      </c>
      <c r="B6116" t="s">
        <v>144</v>
      </c>
      <c r="C6116" t="s">
        <v>493</v>
      </c>
      <c r="D6116" t="s">
        <v>589</v>
      </c>
      <c r="E6116">
        <v>2015</v>
      </c>
      <c r="F6116" s="10">
        <v>42094</v>
      </c>
      <c r="G6116" t="s">
        <v>489</v>
      </c>
      <c r="H6116" t="s">
        <v>474</v>
      </c>
      <c r="I6116" t="s">
        <v>548</v>
      </c>
      <c r="J6116">
        <v>-26653500000</v>
      </c>
      <c r="K6116">
        <v>-426265510.46868175</v>
      </c>
    </row>
    <row r="6117" spans="1:11" x14ac:dyDescent="0.25">
      <c r="A6117">
        <v>908</v>
      </c>
      <c r="B6117" t="s">
        <v>144</v>
      </c>
      <c r="C6117" t="s">
        <v>493</v>
      </c>
      <c r="D6117" t="s">
        <v>650</v>
      </c>
      <c r="E6117">
        <v>2015</v>
      </c>
      <c r="F6117" s="10">
        <v>42094</v>
      </c>
      <c r="G6117" t="s">
        <v>489</v>
      </c>
      <c r="H6117" t="s">
        <v>474</v>
      </c>
      <c r="I6117" t="s">
        <v>548</v>
      </c>
      <c r="J6117">
        <v>64005000000</v>
      </c>
      <c r="K6117">
        <v>1023622563.5488013</v>
      </c>
    </row>
    <row r="6118" spans="1:11" x14ac:dyDescent="0.25">
      <c r="A6118">
        <v>908</v>
      </c>
      <c r="B6118" t="s">
        <v>144</v>
      </c>
      <c r="C6118" t="s">
        <v>493</v>
      </c>
      <c r="D6118" t="s">
        <v>648</v>
      </c>
      <c r="E6118">
        <v>2015</v>
      </c>
      <c r="F6118" s="10">
        <v>42094</v>
      </c>
      <c r="G6118" t="s">
        <v>489</v>
      </c>
      <c r="H6118" t="s">
        <v>474</v>
      </c>
      <c r="I6118" t="s">
        <v>548</v>
      </c>
      <c r="J6118">
        <v>36237800000</v>
      </c>
      <c r="K6118">
        <v>579545812.56727993</v>
      </c>
    </row>
    <row r="6119" spans="1:11" x14ac:dyDescent="0.25">
      <c r="A6119">
        <v>908</v>
      </c>
      <c r="B6119" t="s">
        <v>144</v>
      </c>
      <c r="C6119" t="s">
        <v>493</v>
      </c>
      <c r="D6119" t="s">
        <v>649</v>
      </c>
      <c r="E6119">
        <v>2015</v>
      </c>
      <c r="F6119" s="10">
        <v>42094</v>
      </c>
      <c r="G6119" t="s">
        <v>489</v>
      </c>
      <c r="H6119" t="s">
        <v>474</v>
      </c>
      <c r="I6119" t="s">
        <v>548</v>
      </c>
      <c r="J6119">
        <v>74315200000</v>
      </c>
      <c r="K6119">
        <v>1188512077.7227073</v>
      </c>
    </row>
    <row r="6120" spans="1:11" x14ac:dyDescent="0.25">
      <c r="A6120">
        <v>908</v>
      </c>
      <c r="B6120" t="s">
        <v>144</v>
      </c>
      <c r="C6120" t="s">
        <v>493</v>
      </c>
      <c r="D6120" t="s">
        <v>645</v>
      </c>
      <c r="E6120">
        <v>2015</v>
      </c>
      <c r="F6120" s="10">
        <v>42094</v>
      </c>
      <c r="G6120" t="s">
        <v>489</v>
      </c>
      <c r="H6120" t="s">
        <v>474</v>
      </c>
      <c r="I6120" t="s">
        <v>548</v>
      </c>
      <c r="J6120">
        <v>76544100000</v>
      </c>
      <c r="K6120">
        <v>1224158548.0280573</v>
      </c>
    </row>
    <row r="6121" spans="1:11" x14ac:dyDescent="0.25">
      <c r="A6121">
        <v>908</v>
      </c>
      <c r="B6121" t="s">
        <v>144</v>
      </c>
      <c r="C6121" t="s">
        <v>493</v>
      </c>
      <c r="D6121" t="s">
        <v>593</v>
      </c>
      <c r="E6121">
        <v>2015</v>
      </c>
      <c r="F6121" s="10">
        <v>42094</v>
      </c>
      <c r="G6121" t="s">
        <v>489</v>
      </c>
      <c r="H6121" t="s">
        <v>474</v>
      </c>
      <c r="I6121" t="s">
        <v>548</v>
      </c>
      <c r="J6121">
        <v>448544100000</v>
      </c>
      <c r="K6121">
        <v>7173499906.361845</v>
      </c>
    </row>
    <row r="6122" spans="1:11" x14ac:dyDescent="0.25">
      <c r="A6122">
        <v>908</v>
      </c>
      <c r="B6122" t="s">
        <v>144</v>
      </c>
      <c r="C6122" t="s">
        <v>493</v>
      </c>
      <c r="D6122" t="s">
        <v>1243</v>
      </c>
      <c r="E6122">
        <v>2015</v>
      </c>
      <c r="F6122" s="10">
        <v>42094</v>
      </c>
      <c r="G6122" t="s">
        <v>489</v>
      </c>
      <c r="H6122" t="s">
        <v>474</v>
      </c>
      <c r="I6122" t="s">
        <v>548</v>
      </c>
      <c r="J6122">
        <v>34265000000</v>
      </c>
      <c r="K6122">
        <v>547995111.94437432</v>
      </c>
    </row>
    <row r="6123" spans="1:11" x14ac:dyDescent="0.25">
      <c r="A6123">
        <v>908</v>
      </c>
      <c r="B6123" t="s">
        <v>144</v>
      </c>
      <c r="C6123" t="s">
        <v>493</v>
      </c>
      <c r="D6123" t="s">
        <v>643</v>
      </c>
      <c r="E6123">
        <v>2015</v>
      </c>
      <c r="F6123" s="10">
        <v>42094</v>
      </c>
      <c r="G6123" t="s">
        <v>489</v>
      </c>
      <c r="H6123" t="s">
        <v>474</v>
      </c>
      <c r="I6123" t="s">
        <v>548</v>
      </c>
      <c r="J6123">
        <v>66649400000</v>
      </c>
      <c r="K6123">
        <v>1065914064.3229355</v>
      </c>
    </row>
    <row r="6124" spans="1:11" x14ac:dyDescent="0.25">
      <c r="A6124">
        <v>908</v>
      </c>
      <c r="B6124" t="s">
        <v>144</v>
      </c>
      <c r="C6124" t="s">
        <v>493</v>
      </c>
      <c r="D6124" t="s">
        <v>647</v>
      </c>
      <c r="E6124">
        <v>2015</v>
      </c>
      <c r="F6124" s="10">
        <v>42094</v>
      </c>
      <c r="G6124" t="s">
        <v>489</v>
      </c>
      <c r="H6124" t="s">
        <v>474</v>
      </c>
      <c r="I6124" t="s">
        <v>548</v>
      </c>
      <c r="J6124">
        <v>47559200000</v>
      </c>
      <c r="K6124">
        <v>760607299.80986094</v>
      </c>
    </row>
    <row r="6125" spans="1:11" x14ac:dyDescent="0.25">
      <c r="A6125">
        <v>1355</v>
      </c>
      <c r="B6125" t="s">
        <v>139</v>
      </c>
      <c r="C6125" t="s">
        <v>492</v>
      </c>
      <c r="D6125" t="s">
        <v>138</v>
      </c>
      <c r="E6125">
        <v>2015</v>
      </c>
      <c r="F6125" s="10">
        <v>42094</v>
      </c>
      <c r="G6125" t="s">
        <v>489</v>
      </c>
      <c r="H6125" t="s">
        <v>474</v>
      </c>
      <c r="I6125" t="s">
        <v>548</v>
      </c>
      <c r="J6125">
        <v>47477600000</v>
      </c>
      <c r="K6125">
        <v>759302282.99577487</v>
      </c>
    </row>
    <row r="6126" spans="1:11" x14ac:dyDescent="0.25">
      <c r="A6126">
        <v>1355</v>
      </c>
      <c r="B6126" t="s">
        <v>139</v>
      </c>
      <c r="C6126" t="s">
        <v>492</v>
      </c>
      <c r="D6126" t="s">
        <v>794</v>
      </c>
      <c r="E6126">
        <v>2015</v>
      </c>
      <c r="F6126" s="10">
        <v>42094</v>
      </c>
      <c r="G6126" t="s">
        <v>489</v>
      </c>
      <c r="H6126" t="s">
        <v>474</v>
      </c>
      <c r="I6126" t="s">
        <v>548</v>
      </c>
      <c r="J6126">
        <v>56051900000</v>
      </c>
      <c r="K6126">
        <v>896429803.44943452</v>
      </c>
    </row>
    <row r="6127" spans="1:11" x14ac:dyDescent="0.25">
      <c r="A6127">
        <v>1355</v>
      </c>
      <c r="B6127" t="s">
        <v>139</v>
      </c>
      <c r="C6127" t="s">
        <v>493</v>
      </c>
      <c r="D6127" t="s">
        <v>741</v>
      </c>
      <c r="E6127">
        <v>2015</v>
      </c>
      <c r="F6127" s="10">
        <v>42094</v>
      </c>
      <c r="G6127" t="s">
        <v>489</v>
      </c>
      <c r="H6127" t="s">
        <v>474</v>
      </c>
      <c r="I6127" t="s">
        <v>548</v>
      </c>
      <c r="J6127">
        <v>3075600000</v>
      </c>
      <c r="K6127">
        <v>49187619.036804833</v>
      </c>
    </row>
    <row r="6128" spans="1:11" x14ac:dyDescent="0.25">
      <c r="A6128">
        <v>1355</v>
      </c>
      <c r="B6128" t="s">
        <v>139</v>
      </c>
      <c r="C6128" t="s">
        <v>493</v>
      </c>
      <c r="D6128" t="s">
        <v>589</v>
      </c>
      <c r="E6128">
        <v>2015</v>
      </c>
      <c r="F6128" s="10">
        <v>42094</v>
      </c>
      <c r="G6128" t="s">
        <v>489</v>
      </c>
      <c r="H6128" t="s">
        <v>474</v>
      </c>
      <c r="I6128" t="s">
        <v>548</v>
      </c>
      <c r="J6128">
        <v>-1374000000</v>
      </c>
      <c r="K6128">
        <v>-21974180.178361893</v>
      </c>
    </row>
    <row r="6129" spans="1:11" x14ac:dyDescent="0.25">
      <c r="A6129">
        <v>1355</v>
      </c>
      <c r="B6129" t="s">
        <v>139</v>
      </c>
      <c r="C6129" t="s">
        <v>493</v>
      </c>
      <c r="D6129" t="s">
        <v>738</v>
      </c>
      <c r="E6129">
        <v>2015</v>
      </c>
      <c r="F6129" s="10">
        <v>42094</v>
      </c>
      <c r="G6129" t="s">
        <v>489</v>
      </c>
      <c r="H6129" t="s">
        <v>474</v>
      </c>
      <c r="I6129" t="s">
        <v>548</v>
      </c>
      <c r="J6129">
        <v>99063300000</v>
      </c>
      <c r="K6129">
        <v>1584304805.8683536</v>
      </c>
    </row>
    <row r="6130" spans="1:11" x14ac:dyDescent="0.25">
      <c r="A6130">
        <v>1355</v>
      </c>
      <c r="B6130" t="s">
        <v>139</v>
      </c>
      <c r="C6130" t="s">
        <v>493</v>
      </c>
      <c r="D6130" t="s">
        <v>739</v>
      </c>
      <c r="E6130">
        <v>2015</v>
      </c>
      <c r="F6130" s="10">
        <v>42094</v>
      </c>
      <c r="G6130" t="s">
        <v>489</v>
      </c>
      <c r="H6130" t="s">
        <v>474</v>
      </c>
      <c r="I6130" t="s">
        <v>548</v>
      </c>
      <c r="J6130">
        <v>2300900000</v>
      </c>
      <c r="K6130">
        <v>36797955.729543582</v>
      </c>
    </row>
    <row r="6131" spans="1:11" x14ac:dyDescent="0.25">
      <c r="A6131">
        <v>1355</v>
      </c>
      <c r="B6131" t="s">
        <v>139</v>
      </c>
      <c r="C6131" t="s">
        <v>493</v>
      </c>
      <c r="D6131" t="s">
        <v>643</v>
      </c>
      <c r="E6131">
        <v>2015</v>
      </c>
      <c r="F6131" s="10">
        <v>42094</v>
      </c>
      <c r="G6131" t="s">
        <v>489</v>
      </c>
      <c r="H6131" t="s">
        <v>474</v>
      </c>
      <c r="I6131" t="s">
        <v>548</v>
      </c>
      <c r="J6131">
        <v>462000000</v>
      </c>
      <c r="K6131">
        <v>7388698.1385758333</v>
      </c>
    </row>
    <row r="6132" spans="1:11" x14ac:dyDescent="0.25">
      <c r="A6132">
        <v>1355</v>
      </c>
      <c r="B6132" t="s">
        <v>139</v>
      </c>
      <c r="C6132" t="s">
        <v>493</v>
      </c>
      <c r="D6132" t="s">
        <v>740</v>
      </c>
      <c r="E6132">
        <v>2015</v>
      </c>
      <c r="F6132" s="10">
        <v>42094</v>
      </c>
      <c r="G6132" t="s">
        <v>489</v>
      </c>
      <c r="H6132" t="s">
        <v>474</v>
      </c>
      <c r="I6132" t="s">
        <v>548</v>
      </c>
      <c r="J6132">
        <v>1700000</v>
      </c>
      <c r="K6132">
        <v>27187.850293460859</v>
      </c>
    </row>
    <row r="6133" spans="1:11" x14ac:dyDescent="0.25">
      <c r="A6133">
        <v>1408</v>
      </c>
      <c r="B6133" t="s">
        <v>143</v>
      </c>
      <c r="C6133" t="s">
        <v>492</v>
      </c>
      <c r="D6133" t="s">
        <v>138</v>
      </c>
      <c r="E6133">
        <v>2015</v>
      </c>
      <c r="F6133" s="10">
        <v>42094</v>
      </c>
      <c r="G6133" t="s">
        <v>489</v>
      </c>
      <c r="H6133" t="s">
        <v>474</v>
      </c>
      <c r="I6133" t="s">
        <v>548</v>
      </c>
      <c r="J6133">
        <v>51719560000</v>
      </c>
      <c r="K6133">
        <v>827143326.19039202</v>
      </c>
    </row>
    <row r="6134" spans="1:11" x14ac:dyDescent="0.25">
      <c r="A6134">
        <v>1408</v>
      </c>
      <c r="B6134" t="s">
        <v>143</v>
      </c>
      <c r="C6134" t="s">
        <v>492</v>
      </c>
      <c r="D6134" t="s">
        <v>667</v>
      </c>
      <c r="E6134">
        <v>2015</v>
      </c>
      <c r="F6134" s="10">
        <v>42094</v>
      </c>
      <c r="G6134" t="s">
        <v>489</v>
      </c>
      <c r="H6134" t="s">
        <v>474</v>
      </c>
      <c r="I6134" t="s">
        <v>548</v>
      </c>
      <c r="J6134">
        <v>33475928000</v>
      </c>
      <c r="K6134">
        <v>535375599.35216153</v>
      </c>
    </row>
    <row r="6135" spans="1:11" x14ac:dyDescent="0.25">
      <c r="A6135">
        <v>1408</v>
      </c>
      <c r="B6135" t="s">
        <v>143</v>
      </c>
      <c r="C6135" t="s">
        <v>493</v>
      </c>
      <c r="D6135" t="s">
        <v>589</v>
      </c>
      <c r="E6135">
        <v>2015</v>
      </c>
      <c r="F6135" s="10">
        <v>42094</v>
      </c>
      <c r="G6135" t="s">
        <v>489</v>
      </c>
      <c r="H6135" t="s">
        <v>474</v>
      </c>
      <c r="I6135" t="s">
        <v>548</v>
      </c>
      <c r="J6135">
        <v>-224896000</v>
      </c>
      <c r="K6135">
        <v>-3596728.6938812784</v>
      </c>
    </row>
    <row r="6136" spans="1:11" x14ac:dyDescent="0.25">
      <c r="A6136">
        <v>1408</v>
      </c>
      <c r="B6136" t="s">
        <v>143</v>
      </c>
      <c r="C6136" t="s">
        <v>493</v>
      </c>
      <c r="D6136" t="s">
        <v>641</v>
      </c>
      <c r="E6136">
        <v>2015</v>
      </c>
      <c r="F6136" s="10">
        <v>42094</v>
      </c>
      <c r="G6136" t="s">
        <v>489</v>
      </c>
      <c r="H6136" t="s">
        <v>474</v>
      </c>
      <c r="I6136" t="s">
        <v>548</v>
      </c>
      <c r="J6136">
        <v>81330120000</v>
      </c>
      <c r="K6136">
        <v>1300700662.8877687</v>
      </c>
    </row>
    <row r="6137" spans="1:11" x14ac:dyDescent="0.25">
      <c r="A6137">
        <v>1408</v>
      </c>
      <c r="B6137" t="s">
        <v>143</v>
      </c>
      <c r="C6137" t="s">
        <v>493</v>
      </c>
      <c r="D6137" t="s">
        <v>643</v>
      </c>
      <c r="E6137">
        <v>2015</v>
      </c>
      <c r="F6137" s="10">
        <v>42094</v>
      </c>
      <c r="G6137" t="s">
        <v>489</v>
      </c>
      <c r="H6137" t="s">
        <v>474</v>
      </c>
      <c r="I6137" t="s">
        <v>548</v>
      </c>
      <c r="J6137">
        <v>3030447000</v>
      </c>
      <c r="K6137">
        <v>48465493.740157403</v>
      </c>
    </row>
    <row r="6138" spans="1:11" x14ac:dyDescent="0.25">
      <c r="A6138">
        <v>1408</v>
      </c>
      <c r="B6138" t="s">
        <v>143</v>
      </c>
      <c r="C6138" t="s">
        <v>493</v>
      </c>
      <c r="D6138" t="s">
        <v>642</v>
      </c>
      <c r="E6138">
        <v>2015</v>
      </c>
      <c r="F6138" s="10">
        <v>42094</v>
      </c>
      <c r="G6138" t="s">
        <v>489</v>
      </c>
      <c r="H6138" t="s">
        <v>474</v>
      </c>
      <c r="I6138" t="s">
        <v>548</v>
      </c>
      <c r="J6138">
        <v>1059817000</v>
      </c>
      <c r="K6138">
        <v>16949497.60850871</v>
      </c>
    </row>
    <row r="6139" spans="1:11" x14ac:dyDescent="0.25">
      <c r="A6139">
        <v>881</v>
      </c>
      <c r="B6139" t="s">
        <v>147</v>
      </c>
      <c r="C6139" t="s">
        <v>492</v>
      </c>
      <c r="D6139" t="s">
        <v>138</v>
      </c>
      <c r="E6139">
        <v>2016</v>
      </c>
      <c r="F6139" s="10">
        <v>42460</v>
      </c>
      <c r="G6139" t="s">
        <v>489</v>
      </c>
      <c r="H6139" t="s">
        <v>474</v>
      </c>
      <c r="I6139" t="s">
        <v>548</v>
      </c>
      <c r="J6139">
        <v>9646000000</v>
      </c>
      <c r="K6139">
        <v>145591941.34869549</v>
      </c>
    </row>
    <row r="6140" spans="1:11" x14ac:dyDescent="0.25">
      <c r="A6140">
        <v>881</v>
      </c>
      <c r="B6140" t="s">
        <v>147</v>
      </c>
      <c r="C6140" t="s">
        <v>492</v>
      </c>
      <c r="D6140" t="s">
        <v>653</v>
      </c>
      <c r="E6140">
        <v>2016</v>
      </c>
      <c r="F6140" s="10">
        <v>42460</v>
      </c>
      <c r="G6140" t="s">
        <v>489</v>
      </c>
      <c r="H6140" t="s">
        <v>474</v>
      </c>
      <c r="I6140" t="s">
        <v>548</v>
      </c>
      <c r="J6140">
        <v>16673300000</v>
      </c>
      <c r="K6140">
        <v>251658523.29351071</v>
      </c>
    </row>
    <row r="6141" spans="1:11" x14ac:dyDescent="0.25">
      <c r="A6141">
        <v>881</v>
      </c>
      <c r="B6141" t="s">
        <v>147</v>
      </c>
      <c r="C6141" t="s">
        <v>492</v>
      </c>
      <c r="D6141" t="s">
        <v>654</v>
      </c>
      <c r="E6141">
        <v>2016</v>
      </c>
      <c r="F6141" s="10">
        <v>42460</v>
      </c>
      <c r="G6141" t="s">
        <v>489</v>
      </c>
      <c r="H6141" t="s">
        <v>474</v>
      </c>
      <c r="I6141" t="s">
        <v>548</v>
      </c>
      <c r="J6141">
        <v>-1285200000</v>
      </c>
      <c r="K6141">
        <v>-19398171.575921983</v>
      </c>
    </row>
    <row r="6142" spans="1:11" x14ac:dyDescent="0.25">
      <c r="A6142">
        <v>908</v>
      </c>
      <c r="B6142" t="s">
        <v>144</v>
      </c>
      <c r="C6142" t="s">
        <v>492</v>
      </c>
      <c r="D6142" t="s">
        <v>651</v>
      </c>
      <c r="E6142">
        <v>2016</v>
      </c>
      <c r="F6142" s="10">
        <v>42460</v>
      </c>
      <c r="G6142" t="s">
        <v>489</v>
      </c>
      <c r="H6142" t="s">
        <v>474</v>
      </c>
      <c r="I6142" t="s">
        <v>548</v>
      </c>
      <c r="J6142">
        <v>693621600000</v>
      </c>
      <c r="K6142">
        <v>10469180520.981579</v>
      </c>
    </row>
    <row r="6143" spans="1:11" x14ac:dyDescent="0.25">
      <c r="A6143">
        <v>908</v>
      </c>
      <c r="B6143" t="s">
        <v>144</v>
      </c>
      <c r="C6143" t="s">
        <v>492</v>
      </c>
      <c r="D6143" t="s">
        <v>652</v>
      </c>
      <c r="E6143">
        <v>2016</v>
      </c>
      <c r="F6143" s="10">
        <v>42460</v>
      </c>
      <c r="G6143" t="s">
        <v>489</v>
      </c>
      <c r="H6143" t="s">
        <v>474</v>
      </c>
      <c r="I6143" t="s">
        <v>548</v>
      </c>
      <c r="J6143">
        <v>326131800000</v>
      </c>
      <c r="K6143">
        <v>4922471687.4916525</v>
      </c>
    </row>
    <row r="6144" spans="1:11" x14ac:dyDescent="0.25">
      <c r="A6144">
        <v>908</v>
      </c>
      <c r="B6144" t="s">
        <v>144</v>
      </c>
      <c r="C6144" t="s">
        <v>493</v>
      </c>
      <c r="D6144" t="s">
        <v>646</v>
      </c>
      <c r="E6144">
        <v>2016</v>
      </c>
      <c r="F6144" s="10">
        <v>42460</v>
      </c>
      <c r="G6144" t="s">
        <v>489</v>
      </c>
      <c r="H6144" t="s">
        <v>474</v>
      </c>
      <c r="I6144" t="s">
        <v>548</v>
      </c>
      <c r="J6144">
        <v>46200200000</v>
      </c>
      <c r="K6144">
        <v>697322911.95293391</v>
      </c>
    </row>
    <row r="6145" spans="1:11" x14ac:dyDescent="0.25">
      <c r="A6145">
        <v>908</v>
      </c>
      <c r="B6145" t="s">
        <v>144</v>
      </c>
      <c r="C6145" t="s">
        <v>493</v>
      </c>
      <c r="D6145" t="s">
        <v>644</v>
      </c>
      <c r="E6145">
        <v>2016</v>
      </c>
      <c r="F6145" s="10">
        <v>42460</v>
      </c>
      <c r="G6145" t="s">
        <v>489</v>
      </c>
      <c r="H6145" t="s">
        <v>474</v>
      </c>
      <c r="I6145" t="s">
        <v>548</v>
      </c>
      <c r="J6145">
        <v>54013000000</v>
      </c>
      <c r="K6145">
        <v>815245441.43345308</v>
      </c>
    </row>
    <row r="6146" spans="1:11" x14ac:dyDescent="0.25">
      <c r="A6146">
        <v>908</v>
      </c>
      <c r="B6146" t="s">
        <v>144</v>
      </c>
      <c r="C6146" t="s">
        <v>493</v>
      </c>
      <c r="D6146" t="s">
        <v>589</v>
      </c>
      <c r="E6146">
        <v>2016</v>
      </c>
      <c r="F6146" s="10">
        <v>42460</v>
      </c>
      <c r="G6146" t="s">
        <v>489</v>
      </c>
      <c r="H6146" t="s">
        <v>474</v>
      </c>
      <c r="I6146" t="s">
        <v>548</v>
      </c>
      <c r="J6146">
        <v>-33352500000</v>
      </c>
      <c r="K6146">
        <v>-503406098.26170081</v>
      </c>
    </row>
    <row r="6147" spans="1:11" x14ac:dyDescent="0.25">
      <c r="A6147">
        <v>908</v>
      </c>
      <c r="B6147" t="s">
        <v>144</v>
      </c>
      <c r="C6147" t="s">
        <v>493</v>
      </c>
      <c r="D6147" t="s">
        <v>650</v>
      </c>
      <c r="E6147">
        <v>2016</v>
      </c>
      <c r="F6147" s="10">
        <v>42460</v>
      </c>
      <c r="G6147" t="s">
        <v>489</v>
      </c>
      <c r="H6147" t="s">
        <v>474</v>
      </c>
      <c r="I6147" t="s">
        <v>548</v>
      </c>
      <c r="J6147">
        <v>76950000000</v>
      </c>
      <c r="K6147">
        <v>1161445146.8776817</v>
      </c>
    </row>
    <row r="6148" spans="1:11" x14ac:dyDescent="0.25">
      <c r="A6148">
        <v>908</v>
      </c>
      <c r="B6148" t="s">
        <v>144</v>
      </c>
      <c r="C6148" t="s">
        <v>493</v>
      </c>
      <c r="D6148" t="s">
        <v>648</v>
      </c>
      <c r="E6148">
        <v>2016</v>
      </c>
      <c r="F6148" s="10">
        <v>42460</v>
      </c>
      <c r="G6148" t="s">
        <v>489</v>
      </c>
      <c r="H6148" t="s">
        <v>474</v>
      </c>
      <c r="I6148" t="s">
        <v>548</v>
      </c>
      <c r="J6148">
        <v>32558700000</v>
      </c>
      <c r="K6148">
        <v>491424874.64127839</v>
      </c>
    </row>
    <row r="6149" spans="1:11" x14ac:dyDescent="0.25">
      <c r="A6149">
        <v>908</v>
      </c>
      <c r="B6149" t="s">
        <v>144</v>
      </c>
      <c r="C6149" t="s">
        <v>493</v>
      </c>
      <c r="D6149" t="s">
        <v>649</v>
      </c>
      <c r="E6149">
        <v>2016</v>
      </c>
      <c r="F6149" s="10">
        <v>42460</v>
      </c>
      <c r="G6149" t="s">
        <v>489</v>
      </c>
      <c r="H6149" t="s">
        <v>474</v>
      </c>
      <c r="I6149" t="s">
        <v>548</v>
      </c>
      <c r="J6149">
        <v>86182500000</v>
      </c>
      <c r="K6149">
        <v>1300795924.2467289</v>
      </c>
    </row>
    <row r="6150" spans="1:11" x14ac:dyDescent="0.25">
      <c r="A6150">
        <v>908</v>
      </c>
      <c r="B6150" t="s">
        <v>144</v>
      </c>
      <c r="C6150" t="s">
        <v>493</v>
      </c>
      <c r="D6150" t="s">
        <v>645</v>
      </c>
      <c r="E6150">
        <v>2016</v>
      </c>
      <c r="F6150" s="10">
        <v>42460</v>
      </c>
      <c r="G6150" t="s">
        <v>489</v>
      </c>
      <c r="H6150" t="s">
        <v>474</v>
      </c>
      <c r="I6150" t="s">
        <v>548</v>
      </c>
      <c r="J6150">
        <v>90145900000</v>
      </c>
      <c r="K6150">
        <v>1360617518.7254164</v>
      </c>
    </row>
    <row r="6151" spans="1:11" x14ac:dyDescent="0.25">
      <c r="A6151">
        <v>908</v>
      </c>
      <c r="B6151" t="s">
        <v>144</v>
      </c>
      <c r="C6151" t="s">
        <v>493</v>
      </c>
      <c r="D6151" t="s">
        <v>593</v>
      </c>
      <c r="E6151">
        <v>2016</v>
      </c>
      <c r="F6151" s="10">
        <v>42460</v>
      </c>
      <c r="G6151" t="s">
        <v>489</v>
      </c>
      <c r="H6151" t="s">
        <v>474</v>
      </c>
      <c r="I6151" t="s">
        <v>548</v>
      </c>
      <c r="J6151">
        <v>505583400000</v>
      </c>
      <c r="K6151">
        <v>7631025162.7279749</v>
      </c>
    </row>
    <row r="6152" spans="1:11" x14ac:dyDescent="0.25">
      <c r="A6152">
        <v>908</v>
      </c>
      <c r="B6152" t="s">
        <v>144</v>
      </c>
      <c r="C6152" t="s">
        <v>493</v>
      </c>
      <c r="D6152" t="s">
        <v>643</v>
      </c>
      <c r="E6152">
        <v>2016</v>
      </c>
      <c r="F6152" s="10">
        <v>42460</v>
      </c>
      <c r="G6152" t="s">
        <v>489</v>
      </c>
      <c r="H6152" t="s">
        <v>474</v>
      </c>
      <c r="I6152" t="s">
        <v>548</v>
      </c>
      <c r="J6152">
        <v>97204200000</v>
      </c>
      <c r="K6152">
        <v>1467151999.2999032</v>
      </c>
    </row>
    <row r="6153" spans="1:11" x14ac:dyDescent="0.25">
      <c r="A6153">
        <v>908</v>
      </c>
      <c r="B6153" t="s">
        <v>144</v>
      </c>
      <c r="C6153" t="s">
        <v>493</v>
      </c>
      <c r="D6153" t="s">
        <v>647</v>
      </c>
      <c r="E6153">
        <v>2016</v>
      </c>
      <c r="F6153" s="10">
        <v>42460</v>
      </c>
      <c r="G6153" t="s">
        <v>489</v>
      </c>
      <c r="H6153" t="s">
        <v>474</v>
      </c>
      <c r="I6153" t="s">
        <v>548</v>
      </c>
      <c r="J6153">
        <v>64268000000</v>
      </c>
      <c r="K6153">
        <v>970029326.82956266</v>
      </c>
    </row>
    <row r="6154" spans="1:11" x14ac:dyDescent="0.25">
      <c r="A6154">
        <v>1355</v>
      </c>
      <c r="B6154" t="s">
        <v>139</v>
      </c>
      <c r="C6154" t="s">
        <v>492</v>
      </c>
      <c r="D6154" t="s">
        <v>138</v>
      </c>
      <c r="E6154">
        <v>2016</v>
      </c>
      <c r="F6154" s="10">
        <v>42460</v>
      </c>
      <c r="G6154" t="s">
        <v>489</v>
      </c>
      <c r="H6154" t="s">
        <v>474</v>
      </c>
      <c r="I6154" t="s">
        <v>548</v>
      </c>
      <c r="J6154">
        <v>45128000000</v>
      </c>
      <c r="K6154">
        <v>681139656.76797938</v>
      </c>
    </row>
    <row r="6155" spans="1:11" x14ac:dyDescent="0.25">
      <c r="A6155">
        <v>1355</v>
      </c>
      <c r="B6155" t="s">
        <v>139</v>
      </c>
      <c r="C6155" t="s">
        <v>492</v>
      </c>
      <c r="D6155" t="s">
        <v>794</v>
      </c>
      <c r="E6155">
        <v>2016</v>
      </c>
      <c r="F6155" s="10">
        <v>42460</v>
      </c>
      <c r="G6155" t="s">
        <v>489</v>
      </c>
      <c r="H6155" t="s">
        <v>474</v>
      </c>
      <c r="I6155" t="s">
        <v>548</v>
      </c>
      <c r="J6155">
        <v>42552800000</v>
      </c>
      <c r="K6155">
        <v>642270864.79605734</v>
      </c>
    </row>
    <row r="6156" spans="1:11" x14ac:dyDescent="0.25">
      <c r="A6156">
        <v>1355</v>
      </c>
      <c r="B6156" t="s">
        <v>139</v>
      </c>
      <c r="C6156" t="s">
        <v>493</v>
      </c>
      <c r="D6156" t="s">
        <v>741</v>
      </c>
      <c r="E6156">
        <v>2016</v>
      </c>
      <c r="F6156" s="10">
        <v>42460</v>
      </c>
      <c r="G6156" t="s">
        <v>489</v>
      </c>
      <c r="H6156" t="s">
        <v>474</v>
      </c>
      <c r="I6156" t="s">
        <v>548</v>
      </c>
      <c r="J6156">
        <v>847900000</v>
      </c>
      <c r="K6156">
        <v>12797782.196719769</v>
      </c>
    </row>
    <row r="6157" spans="1:11" x14ac:dyDescent="0.25">
      <c r="A6157">
        <v>1355</v>
      </c>
      <c r="B6157" t="s">
        <v>139</v>
      </c>
      <c r="C6157" t="s">
        <v>493</v>
      </c>
      <c r="D6157" t="s">
        <v>589</v>
      </c>
      <c r="E6157">
        <v>2016</v>
      </c>
      <c r="F6157" s="10">
        <v>42460</v>
      </c>
      <c r="G6157" t="s">
        <v>489</v>
      </c>
      <c r="H6157" t="s">
        <v>474</v>
      </c>
      <c r="I6157" t="s">
        <v>548</v>
      </c>
      <c r="J6157">
        <v>-654400000</v>
      </c>
      <c r="K6157">
        <v>-9877189.1373197511</v>
      </c>
    </row>
    <row r="6158" spans="1:11" x14ac:dyDescent="0.25">
      <c r="A6158">
        <v>1355</v>
      </c>
      <c r="B6158" t="s">
        <v>139</v>
      </c>
      <c r="C6158" t="s">
        <v>493</v>
      </c>
      <c r="D6158" t="s">
        <v>738</v>
      </c>
      <c r="E6158">
        <v>2016</v>
      </c>
      <c r="F6158" s="10">
        <v>42460</v>
      </c>
      <c r="G6158" t="s">
        <v>489</v>
      </c>
      <c r="H6158" t="s">
        <v>474</v>
      </c>
      <c r="I6158" t="s">
        <v>548</v>
      </c>
      <c r="J6158">
        <v>84302100000</v>
      </c>
      <c r="K6158">
        <v>1272414098.9811177</v>
      </c>
    </row>
    <row r="6159" spans="1:11" x14ac:dyDescent="0.25">
      <c r="A6159">
        <v>1355</v>
      </c>
      <c r="B6159" t="s">
        <v>139</v>
      </c>
      <c r="C6159" t="s">
        <v>493</v>
      </c>
      <c r="D6159" t="s">
        <v>739</v>
      </c>
      <c r="E6159">
        <v>2016</v>
      </c>
      <c r="F6159" s="10">
        <v>42460</v>
      </c>
      <c r="G6159" t="s">
        <v>489</v>
      </c>
      <c r="H6159" t="s">
        <v>474</v>
      </c>
      <c r="I6159" t="s">
        <v>548</v>
      </c>
      <c r="J6159">
        <v>286300000</v>
      </c>
      <c r="K6159">
        <v>4321270.2475773916</v>
      </c>
    </row>
    <row r="6160" spans="1:11" x14ac:dyDescent="0.25">
      <c r="A6160">
        <v>1355</v>
      </c>
      <c r="B6160" t="s">
        <v>139</v>
      </c>
      <c r="C6160" t="s">
        <v>493</v>
      </c>
      <c r="D6160" t="s">
        <v>643</v>
      </c>
      <c r="E6160">
        <v>2016</v>
      </c>
      <c r="F6160" s="10">
        <v>42460</v>
      </c>
      <c r="G6160" t="s">
        <v>489</v>
      </c>
      <c r="H6160" t="s">
        <v>474</v>
      </c>
      <c r="I6160" t="s">
        <v>548</v>
      </c>
      <c r="J6160">
        <v>379600000</v>
      </c>
      <c r="K6160">
        <v>5729494.1878462369</v>
      </c>
    </row>
    <row r="6161" spans="1:11" x14ac:dyDescent="0.25">
      <c r="A6161">
        <v>1355</v>
      </c>
      <c r="B6161" t="s">
        <v>139</v>
      </c>
      <c r="C6161" t="s">
        <v>493</v>
      </c>
      <c r="D6161" t="s">
        <v>740</v>
      </c>
      <c r="E6161">
        <v>2016</v>
      </c>
      <c r="F6161" s="10">
        <v>42460</v>
      </c>
      <c r="G6161" t="s">
        <v>489</v>
      </c>
      <c r="H6161" t="s">
        <v>474</v>
      </c>
      <c r="I6161" t="s">
        <v>548</v>
      </c>
      <c r="J6161">
        <v>240100000</v>
      </c>
      <c r="K6161">
        <v>3623950.354325294</v>
      </c>
    </row>
    <row r="6162" spans="1:11" x14ac:dyDescent="0.25">
      <c r="A6162">
        <v>1394</v>
      </c>
      <c r="B6162" t="s">
        <v>2264</v>
      </c>
      <c r="C6162" t="s">
        <v>493</v>
      </c>
      <c r="D6162" t="s">
        <v>2329</v>
      </c>
      <c r="E6162">
        <v>2016</v>
      </c>
      <c r="F6162" s="10">
        <v>42460</v>
      </c>
      <c r="G6162" t="s">
        <v>489</v>
      </c>
      <c r="H6162" t="s">
        <v>474</v>
      </c>
      <c r="I6162" t="s">
        <v>548</v>
      </c>
      <c r="J6162">
        <v>1448810000</v>
      </c>
      <c r="K6162">
        <v>21867619.795293748</v>
      </c>
    </row>
    <row r="6163" spans="1:11" x14ac:dyDescent="0.25">
      <c r="A6163">
        <v>1394</v>
      </c>
      <c r="B6163" t="s">
        <v>2264</v>
      </c>
      <c r="C6163" t="s">
        <v>493</v>
      </c>
      <c r="D6163" t="s">
        <v>994</v>
      </c>
      <c r="E6163">
        <v>2016</v>
      </c>
      <c r="F6163" s="10">
        <v>42460</v>
      </c>
      <c r="G6163" t="s">
        <v>489</v>
      </c>
      <c r="H6163" t="s">
        <v>474</v>
      </c>
      <c r="I6163" t="s">
        <v>548</v>
      </c>
      <c r="J6163">
        <v>626490000</v>
      </c>
      <c r="K6163">
        <v>9455929.4355737325</v>
      </c>
    </row>
    <row r="6164" spans="1:11" x14ac:dyDescent="0.25">
      <c r="A6164">
        <v>1394</v>
      </c>
      <c r="B6164" t="s">
        <v>2264</v>
      </c>
      <c r="C6164" t="s">
        <v>493</v>
      </c>
      <c r="D6164" t="s">
        <v>975</v>
      </c>
      <c r="E6164">
        <v>2016</v>
      </c>
      <c r="F6164" s="10">
        <v>42460</v>
      </c>
      <c r="G6164" t="s">
        <v>489</v>
      </c>
      <c r="H6164" t="s">
        <v>474</v>
      </c>
      <c r="I6164" t="s">
        <v>548</v>
      </c>
      <c r="J6164">
        <v>605010000</v>
      </c>
      <c r="K6164">
        <v>9131720.9657240566</v>
      </c>
    </row>
    <row r="6165" spans="1:11" x14ac:dyDescent="0.25">
      <c r="A6165">
        <v>1408</v>
      </c>
      <c r="B6165" t="s">
        <v>143</v>
      </c>
      <c r="C6165" t="s">
        <v>492</v>
      </c>
      <c r="D6165" t="s">
        <v>138</v>
      </c>
      <c r="E6165">
        <v>2016</v>
      </c>
      <c r="F6165" s="10">
        <v>42460</v>
      </c>
      <c r="G6165" t="s">
        <v>489</v>
      </c>
      <c r="H6165" t="s">
        <v>474</v>
      </c>
      <c r="I6165" t="s">
        <v>548</v>
      </c>
      <c r="J6165">
        <v>50792728000</v>
      </c>
      <c r="K6165">
        <v>766640252.53122973</v>
      </c>
    </row>
    <row r="6166" spans="1:11" x14ac:dyDescent="0.25">
      <c r="A6166">
        <v>1408</v>
      </c>
      <c r="B6166" t="s">
        <v>143</v>
      </c>
      <c r="C6166" t="s">
        <v>492</v>
      </c>
      <c r="D6166" t="s">
        <v>667</v>
      </c>
      <c r="E6166">
        <v>2016</v>
      </c>
      <c r="F6166" s="10">
        <v>42460</v>
      </c>
      <c r="G6166" t="s">
        <v>489</v>
      </c>
      <c r="H6166" t="s">
        <v>474</v>
      </c>
      <c r="I6166" t="s">
        <v>548</v>
      </c>
      <c r="J6166">
        <v>28611334000</v>
      </c>
      <c r="K6166">
        <v>431845289.40866023</v>
      </c>
    </row>
    <row r="6167" spans="1:11" x14ac:dyDescent="0.25">
      <c r="A6167">
        <v>1408</v>
      </c>
      <c r="B6167" t="s">
        <v>143</v>
      </c>
      <c r="C6167" t="s">
        <v>493</v>
      </c>
      <c r="D6167" t="s">
        <v>589</v>
      </c>
      <c r="E6167">
        <v>2016</v>
      </c>
      <c r="F6167" s="10">
        <v>42460</v>
      </c>
      <c r="G6167" t="s">
        <v>489</v>
      </c>
      <c r="H6167" t="s">
        <v>474</v>
      </c>
      <c r="I6167" t="s">
        <v>548</v>
      </c>
      <c r="J6167">
        <v>-21000</v>
      </c>
      <c r="K6167">
        <v>-316.96358784186242</v>
      </c>
    </row>
    <row r="6168" spans="1:11" x14ac:dyDescent="0.25">
      <c r="A6168">
        <v>1408</v>
      </c>
      <c r="B6168" t="s">
        <v>143</v>
      </c>
      <c r="C6168" t="s">
        <v>493</v>
      </c>
      <c r="D6168" t="s">
        <v>641</v>
      </c>
      <c r="E6168">
        <v>2016</v>
      </c>
      <c r="F6168" s="10">
        <v>42460</v>
      </c>
      <c r="G6168" t="s">
        <v>489</v>
      </c>
      <c r="H6168" t="s">
        <v>474</v>
      </c>
      <c r="I6168" t="s">
        <v>548</v>
      </c>
      <c r="J6168">
        <v>78053293000</v>
      </c>
      <c r="K6168">
        <v>1178097704.3881965</v>
      </c>
    </row>
    <row r="6169" spans="1:11" x14ac:dyDescent="0.25">
      <c r="A6169">
        <v>1408</v>
      </c>
      <c r="B6169" t="s">
        <v>143</v>
      </c>
      <c r="C6169" t="s">
        <v>493</v>
      </c>
      <c r="D6169" t="s">
        <v>643</v>
      </c>
      <c r="E6169">
        <v>2016</v>
      </c>
      <c r="F6169" s="10">
        <v>42460</v>
      </c>
      <c r="G6169" t="s">
        <v>489</v>
      </c>
      <c r="H6169" t="s">
        <v>474</v>
      </c>
      <c r="I6169" t="s">
        <v>548</v>
      </c>
      <c r="J6169">
        <v>435518000</v>
      </c>
      <c r="K6169">
        <v>6573492.7547482019</v>
      </c>
    </row>
    <row r="6170" spans="1:11" x14ac:dyDescent="0.25">
      <c r="A6170">
        <v>1408</v>
      </c>
      <c r="B6170" t="s">
        <v>143</v>
      </c>
      <c r="C6170" t="s">
        <v>493</v>
      </c>
      <c r="D6170" t="s">
        <v>642</v>
      </c>
      <c r="E6170">
        <v>2016</v>
      </c>
      <c r="F6170" s="10">
        <v>42460</v>
      </c>
      <c r="G6170" t="s">
        <v>489</v>
      </c>
      <c r="H6170" t="s">
        <v>474</v>
      </c>
      <c r="I6170" t="s">
        <v>548</v>
      </c>
      <c r="J6170">
        <v>915272000</v>
      </c>
      <c r="K6170">
        <v>13814661.760533195</v>
      </c>
    </row>
    <row r="6171" spans="1:11" x14ac:dyDescent="0.25">
      <c r="A6171">
        <v>881</v>
      </c>
      <c r="B6171" t="s">
        <v>147</v>
      </c>
      <c r="C6171" t="s">
        <v>492</v>
      </c>
      <c r="D6171" t="s">
        <v>138</v>
      </c>
      <c r="E6171">
        <v>2017</v>
      </c>
      <c r="F6171" s="10">
        <v>42825</v>
      </c>
      <c r="G6171" t="s">
        <v>489</v>
      </c>
      <c r="H6171" t="s">
        <v>474</v>
      </c>
      <c r="I6171" t="s">
        <v>548</v>
      </c>
      <c r="J6171">
        <v>11708000000</v>
      </c>
      <c r="K6171">
        <v>180369656.11757857</v>
      </c>
    </row>
    <row r="6172" spans="1:11" x14ac:dyDescent="0.25">
      <c r="A6172">
        <v>881</v>
      </c>
      <c r="B6172" t="s">
        <v>147</v>
      </c>
      <c r="C6172" t="s">
        <v>492</v>
      </c>
      <c r="D6172" t="s">
        <v>653</v>
      </c>
      <c r="E6172">
        <v>2017</v>
      </c>
      <c r="F6172" s="10">
        <v>42825</v>
      </c>
      <c r="G6172" t="s">
        <v>489</v>
      </c>
      <c r="H6172" t="s">
        <v>474</v>
      </c>
      <c r="I6172" t="s">
        <v>548</v>
      </c>
      <c r="J6172">
        <v>20273500000</v>
      </c>
      <c r="K6172">
        <v>312326974.99997687</v>
      </c>
    </row>
    <row r="6173" spans="1:11" x14ac:dyDescent="0.25">
      <c r="A6173">
        <v>881</v>
      </c>
      <c r="B6173" t="s">
        <v>147</v>
      </c>
      <c r="C6173" t="s">
        <v>492</v>
      </c>
      <c r="D6173" t="s">
        <v>654</v>
      </c>
      <c r="E6173">
        <v>2017</v>
      </c>
      <c r="F6173" s="10">
        <v>42825</v>
      </c>
      <c r="G6173" t="s">
        <v>489</v>
      </c>
      <c r="H6173" t="s">
        <v>474</v>
      </c>
      <c r="I6173" t="s">
        <v>548</v>
      </c>
      <c r="J6173">
        <v>97600000</v>
      </c>
      <c r="K6173">
        <v>1503593.9901841194</v>
      </c>
    </row>
    <row r="6174" spans="1:11" x14ac:dyDescent="0.25">
      <c r="A6174">
        <v>908</v>
      </c>
      <c r="B6174" t="s">
        <v>144</v>
      </c>
      <c r="C6174" t="s">
        <v>492</v>
      </c>
      <c r="D6174" t="s">
        <v>651</v>
      </c>
      <c r="E6174">
        <v>2017</v>
      </c>
      <c r="F6174" s="10">
        <v>42825</v>
      </c>
      <c r="G6174" t="s">
        <v>489</v>
      </c>
      <c r="H6174" t="s">
        <v>474</v>
      </c>
      <c r="I6174" t="s">
        <v>548</v>
      </c>
      <c r="J6174">
        <v>723575100000</v>
      </c>
      <c r="K6174">
        <v>11147163645.562225</v>
      </c>
    </row>
    <row r="6175" spans="1:11" x14ac:dyDescent="0.25">
      <c r="A6175">
        <v>908</v>
      </c>
      <c r="B6175" t="s">
        <v>144</v>
      </c>
      <c r="C6175" t="s">
        <v>492</v>
      </c>
      <c r="D6175" t="s">
        <v>652</v>
      </c>
      <c r="E6175">
        <v>2017</v>
      </c>
      <c r="F6175" s="10">
        <v>42825</v>
      </c>
      <c r="G6175" t="s">
        <v>489</v>
      </c>
      <c r="H6175" t="s">
        <v>474</v>
      </c>
      <c r="I6175" t="s">
        <v>548</v>
      </c>
      <c r="J6175">
        <v>376534900000</v>
      </c>
      <c r="K6175">
        <v>5800774720.6411715</v>
      </c>
    </row>
    <row r="6176" spans="1:11" x14ac:dyDescent="0.25">
      <c r="A6176">
        <v>908</v>
      </c>
      <c r="B6176" t="s">
        <v>144</v>
      </c>
      <c r="C6176" t="s">
        <v>493</v>
      </c>
      <c r="D6176" t="s">
        <v>646</v>
      </c>
      <c r="E6176">
        <v>2017</v>
      </c>
      <c r="F6176" s="10">
        <v>42825</v>
      </c>
      <c r="G6176" t="s">
        <v>489</v>
      </c>
      <c r="H6176" t="s">
        <v>474</v>
      </c>
      <c r="I6176" t="s">
        <v>548</v>
      </c>
      <c r="J6176">
        <v>43672800000</v>
      </c>
      <c r="K6176">
        <v>672809012.44378078</v>
      </c>
    </row>
    <row r="6177" spans="1:11" x14ac:dyDescent="0.25">
      <c r="A6177">
        <v>908</v>
      </c>
      <c r="B6177" t="s">
        <v>144</v>
      </c>
      <c r="C6177" t="s">
        <v>493</v>
      </c>
      <c r="D6177" t="s">
        <v>644</v>
      </c>
      <c r="E6177">
        <v>2017</v>
      </c>
      <c r="F6177" s="10">
        <v>42825</v>
      </c>
      <c r="G6177" t="s">
        <v>489</v>
      </c>
      <c r="H6177" t="s">
        <v>474</v>
      </c>
      <c r="I6177" t="s">
        <v>548</v>
      </c>
      <c r="J6177">
        <v>53672700000</v>
      </c>
      <c r="K6177">
        <v>826864233.16552436</v>
      </c>
    </row>
    <row r="6178" spans="1:11" x14ac:dyDescent="0.25">
      <c r="A6178">
        <v>908</v>
      </c>
      <c r="B6178" t="s">
        <v>144</v>
      </c>
      <c r="C6178" t="s">
        <v>493</v>
      </c>
      <c r="D6178" t="s">
        <v>589</v>
      </c>
      <c r="E6178">
        <v>2017</v>
      </c>
      <c r="F6178" s="10">
        <v>42825</v>
      </c>
      <c r="G6178" t="s">
        <v>489</v>
      </c>
      <c r="H6178" t="s">
        <v>474</v>
      </c>
      <c r="I6178" t="s">
        <v>548</v>
      </c>
      <c r="J6178">
        <v>-29536900000</v>
      </c>
      <c r="K6178">
        <v>-455035915.25275934</v>
      </c>
    </row>
    <row r="6179" spans="1:11" x14ac:dyDescent="0.25">
      <c r="A6179">
        <v>908</v>
      </c>
      <c r="B6179" t="s">
        <v>144</v>
      </c>
      <c r="C6179" t="s">
        <v>493</v>
      </c>
      <c r="D6179" t="s">
        <v>650</v>
      </c>
      <c r="E6179">
        <v>2017</v>
      </c>
      <c r="F6179" s="10">
        <v>42825</v>
      </c>
      <c r="G6179" t="s">
        <v>489</v>
      </c>
      <c r="H6179" t="s">
        <v>474</v>
      </c>
      <c r="I6179" t="s">
        <v>548</v>
      </c>
      <c r="J6179">
        <v>85452900000</v>
      </c>
      <c r="K6179">
        <v>1316459701.6783252</v>
      </c>
    </row>
    <row r="6180" spans="1:11" x14ac:dyDescent="0.25">
      <c r="A6180">
        <v>908</v>
      </c>
      <c r="B6180" t="s">
        <v>144</v>
      </c>
      <c r="C6180" t="s">
        <v>493</v>
      </c>
      <c r="D6180" t="s">
        <v>648</v>
      </c>
      <c r="E6180">
        <v>2017</v>
      </c>
      <c r="F6180" s="10">
        <v>42825</v>
      </c>
      <c r="G6180" t="s">
        <v>489</v>
      </c>
      <c r="H6180" t="s">
        <v>474</v>
      </c>
      <c r="I6180" t="s">
        <v>548</v>
      </c>
      <c r="J6180">
        <v>34469400000</v>
      </c>
      <c r="K6180">
        <v>531024412.75873446</v>
      </c>
    </row>
    <row r="6181" spans="1:11" x14ac:dyDescent="0.25">
      <c r="A6181">
        <v>908</v>
      </c>
      <c r="B6181" t="s">
        <v>144</v>
      </c>
      <c r="C6181" t="s">
        <v>493</v>
      </c>
      <c r="D6181" t="s">
        <v>649</v>
      </c>
      <c r="E6181">
        <v>2017</v>
      </c>
      <c r="F6181" s="10">
        <v>42825</v>
      </c>
      <c r="G6181" t="s">
        <v>489</v>
      </c>
      <c r="H6181" t="s">
        <v>474</v>
      </c>
      <c r="I6181" t="s">
        <v>548</v>
      </c>
      <c r="J6181">
        <v>96283400000</v>
      </c>
      <c r="K6181">
        <v>1483310876.9927626</v>
      </c>
    </row>
    <row r="6182" spans="1:11" x14ac:dyDescent="0.25">
      <c r="A6182">
        <v>908</v>
      </c>
      <c r="B6182" t="s">
        <v>144</v>
      </c>
      <c r="C6182" t="s">
        <v>493</v>
      </c>
      <c r="D6182" t="s">
        <v>645</v>
      </c>
      <c r="E6182">
        <v>2017</v>
      </c>
      <c r="F6182" s="10">
        <v>42825</v>
      </c>
      <c r="G6182" t="s">
        <v>489</v>
      </c>
      <c r="H6182" t="s">
        <v>474</v>
      </c>
      <c r="I6182" t="s">
        <v>548</v>
      </c>
      <c r="J6182">
        <v>98875400000</v>
      </c>
      <c r="K6182">
        <v>1523242389.5189638</v>
      </c>
    </row>
    <row r="6183" spans="1:11" x14ac:dyDescent="0.25">
      <c r="A6183">
        <v>908</v>
      </c>
      <c r="B6183" t="s">
        <v>144</v>
      </c>
      <c r="C6183" t="s">
        <v>493</v>
      </c>
      <c r="D6183" t="s">
        <v>593</v>
      </c>
      <c r="E6183">
        <v>2017</v>
      </c>
      <c r="F6183" s="10">
        <v>42825</v>
      </c>
      <c r="G6183" t="s">
        <v>489</v>
      </c>
      <c r="H6183" t="s">
        <v>474</v>
      </c>
      <c r="I6183" t="s">
        <v>548</v>
      </c>
      <c r="J6183">
        <v>539208100000</v>
      </c>
      <c r="K6183">
        <v>8306865354.6987467</v>
      </c>
    </row>
    <row r="6184" spans="1:11" x14ac:dyDescent="0.25">
      <c r="A6184">
        <v>908</v>
      </c>
      <c r="B6184" t="s">
        <v>144</v>
      </c>
      <c r="C6184" t="s">
        <v>493</v>
      </c>
      <c r="D6184" t="s">
        <v>643</v>
      </c>
      <c r="E6184">
        <v>2017</v>
      </c>
      <c r="F6184" s="10">
        <v>42825</v>
      </c>
      <c r="G6184" t="s">
        <v>489</v>
      </c>
      <c r="H6184" t="s">
        <v>474</v>
      </c>
      <c r="I6184" t="s">
        <v>548</v>
      </c>
      <c r="J6184">
        <v>108624300000</v>
      </c>
      <c r="K6184">
        <v>1673430785.5323446</v>
      </c>
    </row>
    <row r="6185" spans="1:11" x14ac:dyDescent="0.25">
      <c r="A6185">
        <v>908</v>
      </c>
      <c r="B6185" t="s">
        <v>144</v>
      </c>
      <c r="C6185" t="s">
        <v>493</v>
      </c>
      <c r="D6185" t="s">
        <v>647</v>
      </c>
      <c r="E6185">
        <v>2017</v>
      </c>
      <c r="F6185" s="10">
        <v>42825</v>
      </c>
      <c r="G6185" t="s">
        <v>489</v>
      </c>
      <c r="H6185" t="s">
        <v>474</v>
      </c>
      <c r="I6185" t="s">
        <v>548</v>
      </c>
      <c r="J6185">
        <v>69387900000</v>
      </c>
      <c r="K6185">
        <v>1068967514.6669739</v>
      </c>
    </row>
    <row r="6186" spans="1:11" x14ac:dyDescent="0.25">
      <c r="A6186">
        <v>1355</v>
      </c>
      <c r="B6186" t="s">
        <v>139</v>
      </c>
      <c r="C6186" t="s">
        <v>493</v>
      </c>
      <c r="D6186" t="s">
        <v>741</v>
      </c>
      <c r="E6186">
        <v>2017</v>
      </c>
      <c r="F6186" s="10">
        <v>42825</v>
      </c>
      <c r="G6186" t="s">
        <v>489</v>
      </c>
      <c r="H6186" t="s">
        <v>474</v>
      </c>
      <c r="I6186" t="s">
        <v>548</v>
      </c>
      <c r="J6186">
        <v>1020900000</v>
      </c>
      <c r="K6186">
        <v>15727654.760030404</v>
      </c>
    </row>
    <row r="6187" spans="1:11" x14ac:dyDescent="0.25">
      <c r="A6187">
        <v>1355</v>
      </c>
      <c r="B6187" t="s">
        <v>139</v>
      </c>
      <c r="C6187" t="s">
        <v>493</v>
      </c>
      <c r="D6187" t="s">
        <v>589</v>
      </c>
      <c r="E6187">
        <v>2017</v>
      </c>
      <c r="F6187" s="10">
        <v>42825</v>
      </c>
      <c r="G6187" t="s">
        <v>489</v>
      </c>
      <c r="H6187" t="s">
        <v>474</v>
      </c>
      <c r="I6187" t="s">
        <v>548</v>
      </c>
      <c r="J6187">
        <v>-716300000</v>
      </c>
      <c r="K6187">
        <v>-11035085.811156604</v>
      </c>
    </row>
    <row r="6188" spans="1:11" x14ac:dyDescent="0.25">
      <c r="A6188">
        <v>1355</v>
      </c>
      <c r="B6188" t="s">
        <v>139</v>
      </c>
      <c r="C6188" t="s">
        <v>493</v>
      </c>
      <c r="D6188" t="s">
        <v>738</v>
      </c>
      <c r="E6188">
        <v>2017</v>
      </c>
      <c r="F6188" s="10">
        <v>42825</v>
      </c>
      <c r="G6188" t="s">
        <v>489</v>
      </c>
      <c r="H6188" t="s">
        <v>474</v>
      </c>
      <c r="I6188" t="s">
        <v>548</v>
      </c>
      <c r="J6188">
        <v>97704300000</v>
      </c>
      <c r="K6188">
        <v>1505200802.2043674</v>
      </c>
    </row>
    <row r="6189" spans="1:11" x14ac:dyDescent="0.25">
      <c r="A6189">
        <v>1355</v>
      </c>
      <c r="B6189" t="s">
        <v>139</v>
      </c>
      <c r="C6189" t="s">
        <v>493</v>
      </c>
      <c r="D6189" t="s">
        <v>739</v>
      </c>
      <c r="E6189">
        <v>2017</v>
      </c>
      <c r="F6189" s="10">
        <v>42825</v>
      </c>
      <c r="G6189" t="s">
        <v>489</v>
      </c>
      <c r="H6189" t="s">
        <v>474</v>
      </c>
      <c r="I6189" t="s">
        <v>548</v>
      </c>
      <c r="J6189">
        <v>364000000</v>
      </c>
      <c r="K6189">
        <v>5607666.1109325765</v>
      </c>
    </row>
    <row r="6190" spans="1:11" x14ac:dyDescent="0.25">
      <c r="A6190">
        <v>1355</v>
      </c>
      <c r="B6190" t="s">
        <v>139</v>
      </c>
      <c r="C6190" t="s">
        <v>493</v>
      </c>
      <c r="D6190" t="s">
        <v>643</v>
      </c>
      <c r="E6190">
        <v>2017</v>
      </c>
      <c r="F6190" s="10">
        <v>42825</v>
      </c>
      <c r="G6190" t="s">
        <v>489</v>
      </c>
      <c r="H6190" t="s">
        <v>474</v>
      </c>
      <c r="I6190" t="s">
        <v>548</v>
      </c>
      <c r="J6190">
        <v>284200000</v>
      </c>
      <c r="K6190">
        <v>4378293.1558435112</v>
      </c>
    </row>
    <row r="6191" spans="1:11" x14ac:dyDescent="0.25">
      <c r="A6191">
        <v>1355</v>
      </c>
      <c r="B6191" t="s">
        <v>139</v>
      </c>
      <c r="C6191" t="s">
        <v>493</v>
      </c>
      <c r="D6191" t="s">
        <v>740</v>
      </c>
      <c r="E6191">
        <v>2017</v>
      </c>
      <c r="F6191" s="10">
        <v>42825</v>
      </c>
      <c r="G6191" t="s">
        <v>489</v>
      </c>
      <c r="H6191" t="s">
        <v>474</v>
      </c>
      <c r="I6191" t="s">
        <v>548</v>
      </c>
      <c r="J6191">
        <v>10700000</v>
      </c>
      <c r="K6191">
        <v>164840.73457961145</v>
      </c>
    </row>
    <row r="6192" spans="1:11" x14ac:dyDescent="0.25">
      <c r="A6192">
        <v>1392</v>
      </c>
      <c r="B6192" t="s">
        <v>141</v>
      </c>
      <c r="C6192" t="s">
        <v>492</v>
      </c>
      <c r="D6192" t="s">
        <v>138</v>
      </c>
      <c r="E6192">
        <v>2017</v>
      </c>
      <c r="F6192" s="10">
        <v>42825</v>
      </c>
      <c r="G6192" t="s">
        <v>489</v>
      </c>
      <c r="H6192" t="s">
        <v>474</v>
      </c>
      <c r="I6192" t="s">
        <v>548</v>
      </c>
      <c r="J6192">
        <v>6967592000</v>
      </c>
      <c r="K6192">
        <v>107340465.750563</v>
      </c>
    </row>
    <row r="6193" spans="1:11" x14ac:dyDescent="0.25">
      <c r="A6193">
        <v>1392</v>
      </c>
      <c r="B6193" t="s">
        <v>141</v>
      </c>
      <c r="C6193" t="s">
        <v>492</v>
      </c>
      <c r="D6193" t="s">
        <v>667</v>
      </c>
      <c r="E6193">
        <v>2017</v>
      </c>
      <c r="F6193" s="10">
        <v>42825</v>
      </c>
      <c r="G6193" t="s">
        <v>489</v>
      </c>
      <c r="H6193" t="s">
        <v>474</v>
      </c>
      <c r="I6193" t="s">
        <v>548</v>
      </c>
      <c r="J6193">
        <v>3272996000</v>
      </c>
      <c r="K6193">
        <v>50422716.347301863</v>
      </c>
    </row>
    <row r="6194" spans="1:11" x14ac:dyDescent="0.25">
      <c r="A6194">
        <v>1392</v>
      </c>
      <c r="B6194" t="s">
        <v>141</v>
      </c>
      <c r="C6194" t="s">
        <v>493</v>
      </c>
      <c r="D6194" t="s">
        <v>664</v>
      </c>
      <c r="E6194">
        <v>2017</v>
      </c>
      <c r="F6194" s="10">
        <v>42825</v>
      </c>
      <c r="G6194" t="s">
        <v>489</v>
      </c>
      <c r="H6194" t="s">
        <v>474</v>
      </c>
      <c r="I6194" t="s">
        <v>548</v>
      </c>
      <c r="J6194">
        <v>3242655000</v>
      </c>
      <c r="K6194">
        <v>49955292.727873825</v>
      </c>
    </row>
    <row r="6195" spans="1:11" x14ac:dyDescent="0.25">
      <c r="A6195">
        <v>1392</v>
      </c>
      <c r="B6195" t="s">
        <v>141</v>
      </c>
      <c r="C6195" t="s">
        <v>493</v>
      </c>
      <c r="D6195" t="s">
        <v>665</v>
      </c>
      <c r="E6195">
        <v>2017</v>
      </c>
      <c r="F6195" s="10">
        <v>42825</v>
      </c>
      <c r="G6195" t="s">
        <v>489</v>
      </c>
      <c r="H6195" t="s">
        <v>474</v>
      </c>
      <c r="I6195" t="s">
        <v>548</v>
      </c>
      <c r="J6195">
        <v>1047470000</v>
      </c>
      <c r="K6195">
        <v>16136983.574776225</v>
      </c>
    </row>
    <row r="6196" spans="1:11" x14ac:dyDescent="0.25">
      <c r="A6196">
        <v>1392</v>
      </c>
      <c r="B6196" t="s">
        <v>141</v>
      </c>
      <c r="C6196" t="s">
        <v>493</v>
      </c>
      <c r="D6196" t="s">
        <v>589</v>
      </c>
      <c r="E6196">
        <v>2017</v>
      </c>
      <c r="F6196" s="10">
        <v>42825</v>
      </c>
      <c r="G6196" t="s">
        <v>489</v>
      </c>
      <c r="H6196" t="s">
        <v>474</v>
      </c>
      <c r="I6196" t="s">
        <v>548</v>
      </c>
      <c r="J6196">
        <v>-475350000</v>
      </c>
      <c r="K6196">
        <v>-7323088.147889561</v>
      </c>
    </row>
    <row r="6197" spans="1:11" x14ac:dyDescent="0.25">
      <c r="A6197">
        <v>1392</v>
      </c>
      <c r="B6197" t="s">
        <v>141</v>
      </c>
      <c r="C6197" t="s">
        <v>493</v>
      </c>
      <c r="D6197" t="s">
        <v>663</v>
      </c>
      <c r="E6197">
        <v>2017</v>
      </c>
      <c r="F6197" s="10">
        <v>42825</v>
      </c>
      <c r="G6197" t="s">
        <v>489</v>
      </c>
      <c r="H6197" t="s">
        <v>474</v>
      </c>
      <c r="I6197" t="s">
        <v>548</v>
      </c>
      <c r="J6197">
        <v>6418391000</v>
      </c>
      <c r="K6197">
        <v>98879653.014875412</v>
      </c>
    </row>
    <row r="6198" spans="1:11" x14ac:dyDescent="0.25">
      <c r="A6198">
        <v>1392</v>
      </c>
      <c r="B6198" t="s">
        <v>141</v>
      </c>
      <c r="C6198" t="s">
        <v>493</v>
      </c>
      <c r="D6198" t="s">
        <v>666</v>
      </c>
      <c r="E6198">
        <v>2017</v>
      </c>
      <c r="F6198" s="10">
        <v>42825</v>
      </c>
      <c r="G6198" t="s">
        <v>489</v>
      </c>
      <c r="H6198" t="s">
        <v>474</v>
      </c>
      <c r="I6198" t="s">
        <v>548</v>
      </c>
      <c r="J6198">
        <v>109000</v>
      </c>
      <c r="K6198">
        <v>1679.2186980539857</v>
      </c>
    </row>
    <row r="6199" spans="1:11" x14ac:dyDescent="0.25">
      <c r="A6199">
        <v>1392</v>
      </c>
      <c r="B6199" t="s">
        <v>141</v>
      </c>
      <c r="C6199" t="s">
        <v>493</v>
      </c>
      <c r="D6199" t="s">
        <v>654</v>
      </c>
      <c r="E6199">
        <v>2017</v>
      </c>
      <c r="F6199" s="10">
        <v>42825</v>
      </c>
      <c r="G6199" t="s">
        <v>489</v>
      </c>
      <c r="H6199" t="s">
        <v>474</v>
      </c>
      <c r="I6199" t="s">
        <v>548</v>
      </c>
      <c r="J6199">
        <v>7314000</v>
      </c>
      <c r="K6199">
        <v>112677.11520703534</v>
      </c>
    </row>
    <row r="6200" spans="1:11" x14ac:dyDescent="0.25">
      <c r="A6200">
        <v>1394</v>
      </c>
      <c r="B6200" t="s">
        <v>2264</v>
      </c>
      <c r="C6200" t="s">
        <v>493</v>
      </c>
      <c r="D6200" t="s">
        <v>2329</v>
      </c>
      <c r="E6200">
        <v>2017</v>
      </c>
      <c r="F6200" s="10">
        <v>42825</v>
      </c>
      <c r="G6200" t="s">
        <v>489</v>
      </c>
      <c r="H6200" t="s">
        <v>474</v>
      </c>
      <c r="I6200" t="s">
        <v>548</v>
      </c>
      <c r="J6200">
        <v>870560000</v>
      </c>
      <c r="K6200">
        <v>13411565.410806218</v>
      </c>
    </row>
    <row r="6201" spans="1:11" x14ac:dyDescent="0.25">
      <c r="A6201">
        <v>1394</v>
      </c>
      <c r="B6201" t="s">
        <v>2264</v>
      </c>
      <c r="C6201" t="s">
        <v>493</v>
      </c>
      <c r="D6201" t="s">
        <v>994</v>
      </c>
      <c r="E6201">
        <v>2017</v>
      </c>
      <c r="F6201" s="10">
        <v>42825</v>
      </c>
      <c r="G6201" t="s">
        <v>489</v>
      </c>
      <c r="H6201" t="s">
        <v>474</v>
      </c>
      <c r="I6201" t="s">
        <v>548</v>
      </c>
      <c r="J6201">
        <v>312440000</v>
      </c>
      <c r="K6201">
        <v>4813349.4497246537</v>
      </c>
    </row>
    <row r="6202" spans="1:11" x14ac:dyDescent="0.25">
      <c r="A6202">
        <v>1408</v>
      </c>
      <c r="B6202" t="s">
        <v>143</v>
      </c>
      <c r="C6202" t="s">
        <v>492</v>
      </c>
      <c r="D6202" t="s">
        <v>138</v>
      </c>
      <c r="E6202">
        <v>2017</v>
      </c>
      <c r="F6202" s="10">
        <v>42825</v>
      </c>
      <c r="G6202" t="s">
        <v>489</v>
      </c>
      <c r="H6202" t="s">
        <v>474</v>
      </c>
      <c r="I6202" t="s">
        <v>548</v>
      </c>
      <c r="J6202">
        <v>46834096000</v>
      </c>
      <c r="K6202">
        <v>721510914.76748061</v>
      </c>
    </row>
    <row r="6203" spans="1:11" x14ac:dyDescent="0.25">
      <c r="A6203">
        <v>1408</v>
      </c>
      <c r="B6203" t="s">
        <v>143</v>
      </c>
      <c r="C6203" t="s">
        <v>492</v>
      </c>
      <c r="D6203" t="s">
        <v>667</v>
      </c>
      <c r="E6203">
        <v>2017</v>
      </c>
      <c r="F6203" s="10">
        <v>42825</v>
      </c>
      <c r="G6203" t="s">
        <v>489</v>
      </c>
      <c r="H6203" t="s">
        <v>474</v>
      </c>
      <c r="I6203" t="s">
        <v>548</v>
      </c>
      <c r="J6203">
        <v>26842040000</v>
      </c>
      <c r="K6203">
        <v>413519774.87993586</v>
      </c>
    </row>
    <row r="6204" spans="1:11" x14ac:dyDescent="0.25">
      <c r="A6204">
        <v>1408</v>
      </c>
      <c r="B6204" t="s">
        <v>143</v>
      </c>
      <c r="C6204" t="s">
        <v>493</v>
      </c>
      <c r="D6204" t="s">
        <v>589</v>
      </c>
      <c r="E6204">
        <v>2017</v>
      </c>
      <c r="F6204" s="10">
        <v>42825</v>
      </c>
      <c r="G6204" t="s">
        <v>489</v>
      </c>
      <c r="H6204" t="s">
        <v>474</v>
      </c>
      <c r="I6204" t="s">
        <v>548</v>
      </c>
      <c r="J6204">
        <v>-17925000</v>
      </c>
      <c r="K6204">
        <v>-276146.74461117148</v>
      </c>
    </row>
    <row r="6205" spans="1:11" x14ac:dyDescent="0.25">
      <c r="A6205">
        <v>1408</v>
      </c>
      <c r="B6205" t="s">
        <v>143</v>
      </c>
      <c r="C6205" t="s">
        <v>493</v>
      </c>
      <c r="D6205" t="s">
        <v>641</v>
      </c>
      <c r="E6205">
        <v>2017</v>
      </c>
      <c r="F6205" s="10">
        <v>42825</v>
      </c>
      <c r="G6205" t="s">
        <v>489</v>
      </c>
      <c r="H6205" t="s">
        <v>474</v>
      </c>
      <c r="I6205" t="s">
        <v>548</v>
      </c>
      <c r="J6205">
        <v>72732737000</v>
      </c>
      <c r="K6205">
        <v>1120496990.1930547</v>
      </c>
    </row>
    <row r="6206" spans="1:11" x14ac:dyDescent="0.25">
      <c r="A6206">
        <v>1408</v>
      </c>
      <c r="B6206" t="s">
        <v>143</v>
      </c>
      <c r="C6206" t="s">
        <v>493</v>
      </c>
      <c r="D6206" t="s">
        <v>643</v>
      </c>
      <c r="E6206">
        <v>2017</v>
      </c>
      <c r="F6206" s="10">
        <v>42825</v>
      </c>
      <c r="G6206" t="s">
        <v>489</v>
      </c>
      <c r="H6206" t="s">
        <v>474</v>
      </c>
      <c r="I6206" t="s">
        <v>548</v>
      </c>
      <c r="J6206">
        <v>417245000</v>
      </c>
      <c r="K6206">
        <v>6427941.3364177551</v>
      </c>
    </row>
    <row r="6207" spans="1:11" x14ac:dyDescent="0.25">
      <c r="A6207">
        <v>1408</v>
      </c>
      <c r="B6207" t="s">
        <v>143</v>
      </c>
      <c r="C6207" t="s">
        <v>493</v>
      </c>
      <c r="D6207" t="s">
        <v>642</v>
      </c>
      <c r="E6207">
        <v>2017</v>
      </c>
      <c r="F6207" s="10">
        <v>42825</v>
      </c>
      <c r="G6207" t="s">
        <v>489</v>
      </c>
      <c r="H6207" t="s">
        <v>474</v>
      </c>
      <c r="I6207" t="s">
        <v>548</v>
      </c>
      <c r="J6207">
        <v>544079000</v>
      </c>
      <c r="K6207">
        <v>8381904.8625551788</v>
      </c>
    </row>
    <row r="6208" spans="1:11" x14ac:dyDescent="0.25">
      <c r="A6208">
        <v>1518</v>
      </c>
      <c r="B6208" t="s">
        <v>2295</v>
      </c>
      <c r="C6208" t="s">
        <v>492</v>
      </c>
      <c r="D6208" t="s">
        <v>138</v>
      </c>
      <c r="E6208">
        <v>2017</v>
      </c>
      <c r="F6208" s="10">
        <v>42825</v>
      </c>
      <c r="G6208" t="s">
        <v>489</v>
      </c>
      <c r="H6208" t="s">
        <v>474</v>
      </c>
      <c r="I6208" t="s">
        <v>548</v>
      </c>
      <c r="J6208">
        <v>82657330000</v>
      </c>
      <c r="K6208">
        <v>1273392055.6625564</v>
      </c>
    </row>
    <row r="6209" spans="1:11" x14ac:dyDescent="0.25">
      <c r="A6209">
        <v>1518</v>
      </c>
      <c r="B6209" t="s">
        <v>2295</v>
      </c>
      <c r="C6209" t="s">
        <v>492</v>
      </c>
      <c r="D6209" t="s">
        <v>667</v>
      </c>
      <c r="E6209">
        <v>2017</v>
      </c>
      <c r="F6209" s="10">
        <v>42825</v>
      </c>
      <c r="G6209" t="s">
        <v>489</v>
      </c>
      <c r="H6209" t="s">
        <v>474</v>
      </c>
      <c r="I6209" t="s">
        <v>548</v>
      </c>
      <c r="J6209">
        <v>9387400000</v>
      </c>
      <c r="K6209">
        <v>144619244.09277052</v>
      </c>
    </row>
    <row r="6210" spans="1:11" x14ac:dyDescent="0.25">
      <c r="A6210">
        <v>1730</v>
      </c>
      <c r="B6210" t="s">
        <v>145</v>
      </c>
      <c r="C6210" t="s">
        <v>493</v>
      </c>
      <c r="D6210" t="s">
        <v>2791</v>
      </c>
      <c r="E6210">
        <v>2017</v>
      </c>
      <c r="F6210" s="10">
        <v>42825</v>
      </c>
      <c r="G6210" t="s">
        <v>489</v>
      </c>
      <c r="H6210" t="s">
        <v>474</v>
      </c>
      <c r="I6210" t="s">
        <v>548</v>
      </c>
      <c r="J6210">
        <v>5929186620</v>
      </c>
      <c r="K6210">
        <v>91343128.775738642</v>
      </c>
    </row>
    <row r="6211" spans="1:11" x14ac:dyDescent="0.25">
      <c r="A6211">
        <v>1730</v>
      </c>
      <c r="B6211" t="s">
        <v>145</v>
      </c>
      <c r="C6211" t="s">
        <v>493</v>
      </c>
      <c r="D6211" t="s">
        <v>647</v>
      </c>
      <c r="E6211">
        <v>2017</v>
      </c>
      <c r="F6211" s="10">
        <v>42825</v>
      </c>
      <c r="G6211" t="s">
        <v>489</v>
      </c>
      <c r="H6211" t="s">
        <v>474</v>
      </c>
      <c r="I6211" t="s">
        <v>548</v>
      </c>
      <c r="J6211">
        <v>2541079980</v>
      </c>
      <c r="K6211">
        <v>39147055.189602278</v>
      </c>
    </row>
    <row r="6212" spans="1:11" x14ac:dyDescent="0.25">
      <c r="A6212">
        <v>1730</v>
      </c>
      <c r="B6212" t="s">
        <v>145</v>
      </c>
      <c r="C6212" t="s">
        <v>493</v>
      </c>
      <c r="D6212" t="s">
        <v>1503</v>
      </c>
      <c r="E6212">
        <v>2017</v>
      </c>
      <c r="F6212" s="10">
        <v>42825</v>
      </c>
      <c r="G6212" t="s">
        <v>489</v>
      </c>
      <c r="H6212" t="s">
        <v>474</v>
      </c>
      <c r="I6212" t="s">
        <v>548</v>
      </c>
      <c r="J6212">
        <v>5646844400</v>
      </c>
      <c r="K6212">
        <v>86993455.976893947</v>
      </c>
    </row>
    <row r="6213" spans="1:11" x14ac:dyDescent="0.25">
      <c r="A6213">
        <v>1783</v>
      </c>
      <c r="B6213" t="s">
        <v>146</v>
      </c>
      <c r="C6213" t="s">
        <v>493</v>
      </c>
      <c r="D6213" t="s">
        <v>2329</v>
      </c>
      <c r="E6213">
        <v>2017</v>
      </c>
      <c r="F6213" s="10">
        <v>42825</v>
      </c>
      <c r="G6213" t="s">
        <v>489</v>
      </c>
      <c r="H6213" t="s">
        <v>474</v>
      </c>
      <c r="I6213" t="s">
        <v>548</v>
      </c>
      <c r="J6213">
        <v>60992011000</v>
      </c>
      <c r="K6213">
        <v>939623167.91848052</v>
      </c>
    </row>
    <row r="6214" spans="1:11" x14ac:dyDescent="0.25">
      <c r="A6214">
        <v>1783</v>
      </c>
      <c r="B6214" t="s">
        <v>146</v>
      </c>
      <c r="C6214" t="s">
        <v>493</v>
      </c>
      <c r="D6214" t="s">
        <v>2365</v>
      </c>
      <c r="E6214">
        <v>2017</v>
      </c>
      <c r="F6214" s="10">
        <v>42825</v>
      </c>
      <c r="G6214" t="s">
        <v>489</v>
      </c>
      <c r="H6214" t="s">
        <v>474</v>
      </c>
      <c r="I6214" t="s">
        <v>548</v>
      </c>
      <c r="J6214">
        <v>49816000</v>
      </c>
      <c r="K6214">
        <v>767449.16203905828</v>
      </c>
    </row>
    <row r="6215" spans="1:11" x14ac:dyDescent="0.25">
      <c r="A6215">
        <v>1783</v>
      </c>
      <c r="B6215" t="s">
        <v>146</v>
      </c>
      <c r="C6215" t="s">
        <v>493</v>
      </c>
      <c r="D6215" t="s">
        <v>643</v>
      </c>
      <c r="E6215">
        <v>2017</v>
      </c>
      <c r="F6215" s="10">
        <v>42825</v>
      </c>
      <c r="G6215" t="s">
        <v>489</v>
      </c>
      <c r="H6215" t="s">
        <v>474</v>
      </c>
      <c r="I6215" t="s">
        <v>548</v>
      </c>
      <c r="J6215">
        <v>119573000</v>
      </c>
      <c r="K6215">
        <v>1842102.9117652224</v>
      </c>
    </row>
    <row r="6216" spans="1:11" x14ac:dyDescent="0.25">
      <c r="A6216">
        <v>1783</v>
      </c>
      <c r="B6216" t="s">
        <v>146</v>
      </c>
      <c r="C6216" t="s">
        <v>493</v>
      </c>
      <c r="D6216" t="s">
        <v>468</v>
      </c>
      <c r="E6216">
        <v>2017</v>
      </c>
      <c r="F6216" s="10">
        <v>42825</v>
      </c>
      <c r="G6216" t="s">
        <v>489</v>
      </c>
      <c r="H6216" t="s">
        <v>474</v>
      </c>
      <c r="I6216" t="s">
        <v>548</v>
      </c>
      <c r="J6216">
        <v>1638545000</v>
      </c>
      <c r="K6216">
        <v>25242893.592686862</v>
      </c>
    </row>
    <row r="6217" spans="1:11" x14ac:dyDescent="0.25">
      <c r="A6217">
        <v>10976</v>
      </c>
      <c r="B6217" t="s">
        <v>3326</v>
      </c>
      <c r="C6217" t="s">
        <v>492</v>
      </c>
      <c r="D6217" t="s">
        <v>569</v>
      </c>
      <c r="E6217">
        <v>2017</v>
      </c>
      <c r="F6217" s="10">
        <v>42825</v>
      </c>
      <c r="G6217" t="s">
        <v>489</v>
      </c>
      <c r="H6217" t="s">
        <v>474</v>
      </c>
      <c r="I6217" t="s">
        <v>548</v>
      </c>
      <c r="J6217">
        <v>12883720000</v>
      </c>
      <c r="K6217">
        <v>198482417.65589079</v>
      </c>
    </row>
    <row r="6218" spans="1:11" x14ac:dyDescent="0.25">
      <c r="A6218">
        <v>10976</v>
      </c>
      <c r="B6218" t="s">
        <v>3326</v>
      </c>
      <c r="C6218" t="s">
        <v>492</v>
      </c>
      <c r="D6218" t="s">
        <v>138</v>
      </c>
      <c r="E6218">
        <v>2017</v>
      </c>
      <c r="F6218" s="10">
        <v>42825</v>
      </c>
      <c r="G6218" t="s">
        <v>489</v>
      </c>
      <c r="H6218" t="s">
        <v>474</v>
      </c>
      <c r="I6218" t="s">
        <v>548</v>
      </c>
      <c r="J6218">
        <v>38406970000</v>
      </c>
      <c r="K6218">
        <v>591685340.91374755</v>
      </c>
    </row>
    <row r="6219" spans="1:11" x14ac:dyDescent="0.25">
      <c r="A6219">
        <v>10976</v>
      </c>
      <c r="B6219" t="s">
        <v>3326</v>
      </c>
      <c r="C6219" t="s">
        <v>492</v>
      </c>
      <c r="D6219" t="s">
        <v>621</v>
      </c>
      <c r="E6219">
        <v>2017</v>
      </c>
      <c r="F6219" s="10">
        <v>42825</v>
      </c>
      <c r="G6219" t="s">
        <v>489</v>
      </c>
      <c r="H6219" t="s">
        <v>474</v>
      </c>
      <c r="I6219" t="s">
        <v>548</v>
      </c>
      <c r="J6219">
        <v>9274520000</v>
      </c>
      <c r="K6219">
        <v>142880251.37133625</v>
      </c>
    </row>
    <row r="6220" spans="1:11" x14ac:dyDescent="0.25">
      <c r="A6220">
        <v>10976</v>
      </c>
      <c r="B6220" t="s">
        <v>3326</v>
      </c>
      <c r="C6220" t="s">
        <v>492</v>
      </c>
      <c r="D6220" t="s">
        <v>967</v>
      </c>
      <c r="E6220">
        <v>2017</v>
      </c>
      <c r="F6220" s="10">
        <v>42825</v>
      </c>
      <c r="G6220" t="s">
        <v>489</v>
      </c>
      <c r="H6220" t="s">
        <v>474</v>
      </c>
      <c r="I6220" t="s">
        <v>548</v>
      </c>
      <c r="J6220">
        <v>8827960000</v>
      </c>
      <c r="K6220">
        <v>136000692.63919875</v>
      </c>
    </row>
    <row r="6221" spans="1:11" x14ac:dyDescent="0.25">
      <c r="A6221">
        <v>10976</v>
      </c>
      <c r="B6221" t="s">
        <v>3326</v>
      </c>
      <c r="C6221" t="s">
        <v>493</v>
      </c>
      <c r="D6221" t="s">
        <v>3334</v>
      </c>
      <c r="E6221">
        <v>2017</v>
      </c>
      <c r="F6221" s="10">
        <v>42825</v>
      </c>
      <c r="G6221" t="s">
        <v>489</v>
      </c>
      <c r="H6221" t="s">
        <v>474</v>
      </c>
      <c r="I6221" t="s">
        <v>548</v>
      </c>
      <c r="J6221">
        <v>16045200000</v>
      </c>
      <c r="K6221">
        <v>247187154.62399828</v>
      </c>
    </row>
    <row r="6222" spans="1:11" x14ac:dyDescent="0.25">
      <c r="A6222">
        <v>10976</v>
      </c>
      <c r="B6222" t="s">
        <v>3326</v>
      </c>
      <c r="C6222" t="s">
        <v>493</v>
      </c>
      <c r="D6222" t="s">
        <v>3332</v>
      </c>
      <c r="E6222">
        <v>2017</v>
      </c>
      <c r="F6222" s="10">
        <v>42825</v>
      </c>
      <c r="G6222" t="s">
        <v>489</v>
      </c>
      <c r="H6222" t="s">
        <v>474</v>
      </c>
      <c r="I6222" t="s">
        <v>548</v>
      </c>
      <c r="J6222">
        <v>32244770000</v>
      </c>
      <c r="K6222">
        <v>496752483.47202033</v>
      </c>
    </row>
    <row r="6223" spans="1:11" x14ac:dyDescent="0.25">
      <c r="A6223">
        <v>10976</v>
      </c>
      <c r="B6223" t="s">
        <v>3326</v>
      </c>
      <c r="C6223" t="s">
        <v>493</v>
      </c>
      <c r="D6223" t="s">
        <v>3331</v>
      </c>
      <c r="E6223">
        <v>2017</v>
      </c>
      <c r="F6223" s="10">
        <v>42825</v>
      </c>
      <c r="G6223" t="s">
        <v>489</v>
      </c>
      <c r="H6223" t="s">
        <v>474</v>
      </c>
      <c r="I6223" t="s">
        <v>548</v>
      </c>
      <c r="J6223">
        <v>3135400000</v>
      </c>
      <c r="K6223">
        <v>48302956.934664831</v>
      </c>
    </row>
    <row r="6224" spans="1:11" x14ac:dyDescent="0.25">
      <c r="A6224">
        <v>10976</v>
      </c>
      <c r="B6224" t="s">
        <v>3326</v>
      </c>
      <c r="C6224" t="s">
        <v>493</v>
      </c>
      <c r="D6224" t="s">
        <v>3333</v>
      </c>
      <c r="E6224">
        <v>2017</v>
      </c>
      <c r="F6224" s="10">
        <v>42825</v>
      </c>
      <c r="G6224" t="s">
        <v>489</v>
      </c>
      <c r="H6224" t="s">
        <v>474</v>
      </c>
      <c r="I6224" t="s">
        <v>548</v>
      </c>
      <c r="J6224">
        <v>17967800000</v>
      </c>
      <c r="K6224">
        <v>276806107.54948997</v>
      </c>
    </row>
    <row r="6225" spans="1:11" x14ac:dyDescent="0.25">
      <c r="A6225">
        <v>908</v>
      </c>
      <c r="B6225" t="s">
        <v>144</v>
      </c>
      <c r="C6225" t="s">
        <v>493</v>
      </c>
      <c r="D6225" t="s">
        <v>646</v>
      </c>
      <c r="E6225">
        <v>2018</v>
      </c>
      <c r="F6225" s="10">
        <v>43190</v>
      </c>
      <c r="G6225" t="s">
        <v>489</v>
      </c>
      <c r="H6225" t="s">
        <v>474</v>
      </c>
      <c r="I6225" t="s">
        <v>548</v>
      </c>
      <c r="J6225">
        <v>42940500000</v>
      </c>
      <c r="K6225">
        <v>658899446.65519977</v>
      </c>
    </row>
    <row r="6226" spans="1:11" x14ac:dyDescent="0.25">
      <c r="A6226">
        <v>908</v>
      </c>
      <c r="B6226" t="s">
        <v>144</v>
      </c>
      <c r="C6226" t="s">
        <v>493</v>
      </c>
      <c r="D6226" t="s">
        <v>644</v>
      </c>
      <c r="E6226">
        <v>2018</v>
      </c>
      <c r="F6226" s="10">
        <v>43190</v>
      </c>
      <c r="G6226" t="s">
        <v>489</v>
      </c>
      <c r="H6226" t="s">
        <v>474</v>
      </c>
      <c r="I6226" t="s">
        <v>548</v>
      </c>
      <c r="J6226">
        <v>55082700000</v>
      </c>
      <c r="K6226">
        <v>845215136.0667522</v>
      </c>
    </row>
    <row r="6227" spans="1:11" x14ac:dyDescent="0.25">
      <c r="A6227">
        <v>908</v>
      </c>
      <c r="B6227" t="s">
        <v>144</v>
      </c>
      <c r="C6227" t="s">
        <v>493</v>
      </c>
      <c r="D6227" t="s">
        <v>589</v>
      </c>
      <c r="E6227">
        <v>2018</v>
      </c>
      <c r="F6227" s="10">
        <v>43190</v>
      </c>
      <c r="G6227" t="s">
        <v>489</v>
      </c>
      <c r="H6227" t="s">
        <v>474</v>
      </c>
      <c r="I6227" t="s">
        <v>548</v>
      </c>
      <c r="J6227">
        <v>-20964300000</v>
      </c>
      <c r="K6227">
        <v>-321686185.99023312</v>
      </c>
    </row>
    <row r="6228" spans="1:11" x14ac:dyDescent="0.25">
      <c r="A6228">
        <v>908</v>
      </c>
      <c r="B6228" t="s">
        <v>144</v>
      </c>
      <c r="C6228" t="s">
        <v>493</v>
      </c>
      <c r="D6228" t="s">
        <v>650</v>
      </c>
      <c r="E6228">
        <v>2018</v>
      </c>
      <c r="F6228" s="10">
        <v>43190</v>
      </c>
      <c r="G6228" t="s">
        <v>489</v>
      </c>
      <c r="H6228" t="s">
        <v>474</v>
      </c>
      <c r="I6228" t="s">
        <v>548</v>
      </c>
      <c r="J6228">
        <v>100637500000</v>
      </c>
      <c r="K6228">
        <v>1544229644.8053157</v>
      </c>
    </row>
    <row r="6229" spans="1:11" x14ac:dyDescent="0.25">
      <c r="A6229">
        <v>908</v>
      </c>
      <c r="B6229" t="s">
        <v>144</v>
      </c>
      <c r="C6229" t="s">
        <v>493</v>
      </c>
      <c r="D6229" t="s">
        <v>648</v>
      </c>
      <c r="E6229">
        <v>2018</v>
      </c>
      <c r="F6229" s="10">
        <v>43190</v>
      </c>
      <c r="G6229" t="s">
        <v>489</v>
      </c>
      <c r="H6229" t="s">
        <v>474</v>
      </c>
      <c r="I6229" t="s">
        <v>548</v>
      </c>
      <c r="J6229">
        <v>41138800000</v>
      </c>
      <c r="K6229">
        <v>631253305.29590786</v>
      </c>
    </row>
    <row r="6230" spans="1:11" x14ac:dyDescent="0.25">
      <c r="A6230">
        <v>908</v>
      </c>
      <c r="B6230" t="s">
        <v>144</v>
      </c>
      <c r="C6230" t="s">
        <v>493</v>
      </c>
      <c r="D6230" t="s">
        <v>649</v>
      </c>
      <c r="E6230">
        <v>2018</v>
      </c>
      <c r="F6230" s="10">
        <v>43190</v>
      </c>
      <c r="G6230" t="s">
        <v>489</v>
      </c>
      <c r="H6230" t="s">
        <v>474</v>
      </c>
      <c r="I6230" t="s">
        <v>548</v>
      </c>
      <c r="J6230">
        <v>117596300000</v>
      </c>
      <c r="K6230">
        <v>1804453534.5116816</v>
      </c>
    </row>
    <row r="6231" spans="1:11" x14ac:dyDescent="0.25">
      <c r="A6231">
        <v>908</v>
      </c>
      <c r="B6231" t="s">
        <v>144</v>
      </c>
      <c r="C6231" t="s">
        <v>493</v>
      </c>
      <c r="D6231" t="s">
        <v>645</v>
      </c>
      <c r="E6231">
        <v>2018</v>
      </c>
      <c r="F6231" s="10">
        <v>43190</v>
      </c>
      <c r="G6231" t="s">
        <v>489</v>
      </c>
      <c r="H6231" t="s">
        <v>474</v>
      </c>
      <c r="I6231" t="s">
        <v>548</v>
      </c>
      <c r="J6231">
        <v>113574300000</v>
      </c>
      <c r="K6231">
        <v>1742738054.3834295</v>
      </c>
    </row>
    <row r="6232" spans="1:11" x14ac:dyDescent="0.25">
      <c r="A6232">
        <v>908</v>
      </c>
      <c r="B6232" t="s">
        <v>144</v>
      </c>
      <c r="C6232" t="s">
        <v>493</v>
      </c>
      <c r="D6232" t="s">
        <v>593</v>
      </c>
      <c r="E6232">
        <v>2018</v>
      </c>
      <c r="F6232" s="10">
        <v>43190</v>
      </c>
      <c r="G6232" t="s">
        <v>489</v>
      </c>
      <c r="H6232" t="s">
        <v>474</v>
      </c>
      <c r="I6232" t="s">
        <v>548</v>
      </c>
      <c r="J6232">
        <v>598189700000</v>
      </c>
      <c r="K6232">
        <v>9178907146.5129642</v>
      </c>
    </row>
    <row r="6233" spans="1:11" x14ac:dyDescent="0.25">
      <c r="A6233">
        <v>908</v>
      </c>
      <c r="B6233" t="s">
        <v>144</v>
      </c>
      <c r="C6233" t="s">
        <v>493</v>
      </c>
      <c r="D6233" t="s">
        <v>643</v>
      </c>
      <c r="E6233">
        <v>2018</v>
      </c>
      <c r="F6233" s="10">
        <v>43190</v>
      </c>
      <c r="G6233" t="s">
        <v>489</v>
      </c>
      <c r="H6233" t="s">
        <v>474</v>
      </c>
      <c r="I6233" t="s">
        <v>548</v>
      </c>
      <c r="J6233">
        <v>88343200000</v>
      </c>
      <c r="K6233">
        <v>1355580060.682797</v>
      </c>
    </row>
    <row r="6234" spans="1:11" x14ac:dyDescent="0.25">
      <c r="A6234">
        <v>908</v>
      </c>
      <c r="B6234" t="s">
        <v>144</v>
      </c>
      <c r="C6234" t="s">
        <v>493</v>
      </c>
      <c r="D6234" t="s">
        <v>647</v>
      </c>
      <c r="E6234">
        <v>2018</v>
      </c>
      <c r="F6234" s="10">
        <v>43190</v>
      </c>
      <c r="G6234" t="s">
        <v>489</v>
      </c>
      <c r="H6234" t="s">
        <v>474</v>
      </c>
      <c r="I6234" t="s">
        <v>548</v>
      </c>
      <c r="J6234">
        <v>62082300000</v>
      </c>
      <c r="K6234">
        <v>952620326.19746172</v>
      </c>
    </row>
    <row r="6235" spans="1:11" x14ac:dyDescent="0.25">
      <c r="A6235">
        <v>1355</v>
      </c>
      <c r="B6235" t="s">
        <v>139</v>
      </c>
      <c r="C6235" t="s">
        <v>492</v>
      </c>
      <c r="D6235" t="s">
        <v>138</v>
      </c>
      <c r="E6235">
        <v>2018</v>
      </c>
      <c r="F6235" s="10">
        <v>43190</v>
      </c>
      <c r="G6235" t="s">
        <v>489</v>
      </c>
      <c r="H6235" t="s">
        <v>474</v>
      </c>
      <c r="I6235" t="s">
        <v>548</v>
      </c>
      <c r="J6235">
        <v>47316700000</v>
      </c>
      <c r="K6235">
        <v>726049939.97624826</v>
      </c>
    </row>
    <row r="6236" spans="1:11" x14ac:dyDescent="0.25">
      <c r="A6236">
        <v>1355</v>
      </c>
      <c r="B6236" t="s">
        <v>139</v>
      </c>
      <c r="C6236" t="s">
        <v>492</v>
      </c>
      <c r="D6236" t="s">
        <v>794</v>
      </c>
      <c r="E6236">
        <v>2018</v>
      </c>
      <c r="F6236" s="10">
        <v>43190</v>
      </c>
      <c r="G6236" t="s">
        <v>489</v>
      </c>
      <c r="H6236" t="s">
        <v>474</v>
      </c>
      <c r="I6236" t="s">
        <v>548</v>
      </c>
      <c r="J6236">
        <v>54007900000</v>
      </c>
      <c r="K6236">
        <v>828722893.8882724</v>
      </c>
    </row>
    <row r="6237" spans="1:11" x14ac:dyDescent="0.25">
      <c r="A6237">
        <v>1355</v>
      </c>
      <c r="B6237" t="s">
        <v>139</v>
      </c>
      <c r="C6237" t="s">
        <v>493</v>
      </c>
      <c r="D6237" t="s">
        <v>741</v>
      </c>
      <c r="E6237">
        <v>2018</v>
      </c>
      <c r="F6237" s="10">
        <v>43190</v>
      </c>
      <c r="G6237" t="s">
        <v>489</v>
      </c>
      <c r="H6237" t="s">
        <v>474</v>
      </c>
      <c r="I6237" t="s">
        <v>548</v>
      </c>
      <c r="J6237">
        <v>649400000</v>
      </c>
      <c r="K6237">
        <v>9964702.3359738868</v>
      </c>
    </row>
    <row r="6238" spans="1:11" x14ac:dyDescent="0.25">
      <c r="A6238">
        <v>1355</v>
      </c>
      <c r="B6238" t="s">
        <v>139</v>
      </c>
      <c r="C6238" t="s">
        <v>493</v>
      </c>
      <c r="D6238" t="s">
        <v>589</v>
      </c>
      <c r="E6238">
        <v>2018</v>
      </c>
      <c r="F6238" s="10">
        <v>43190</v>
      </c>
      <c r="G6238" t="s">
        <v>489</v>
      </c>
      <c r="H6238" t="s">
        <v>474</v>
      </c>
      <c r="I6238" t="s">
        <v>548</v>
      </c>
      <c r="J6238">
        <v>-70500000</v>
      </c>
      <c r="K6238">
        <v>-1081785.5169173994</v>
      </c>
    </row>
    <row r="6239" spans="1:11" x14ac:dyDescent="0.25">
      <c r="A6239">
        <v>1355</v>
      </c>
      <c r="B6239" t="s">
        <v>139</v>
      </c>
      <c r="C6239" t="s">
        <v>493</v>
      </c>
      <c r="D6239" t="s">
        <v>738</v>
      </c>
      <c r="E6239">
        <v>2018</v>
      </c>
      <c r="F6239" s="10">
        <v>43190</v>
      </c>
      <c r="G6239" t="s">
        <v>489</v>
      </c>
      <c r="H6239" t="s">
        <v>474</v>
      </c>
      <c r="I6239" t="s">
        <v>548</v>
      </c>
      <c r="J6239">
        <v>99758800000</v>
      </c>
      <c r="K6239">
        <v>1530746454.2561624</v>
      </c>
    </row>
    <row r="6240" spans="1:11" x14ac:dyDescent="0.25">
      <c r="A6240">
        <v>1355</v>
      </c>
      <c r="B6240" t="s">
        <v>139</v>
      </c>
      <c r="C6240" t="s">
        <v>493</v>
      </c>
      <c r="D6240" t="s">
        <v>739</v>
      </c>
      <c r="E6240">
        <v>2018</v>
      </c>
      <c r="F6240" s="10">
        <v>43190</v>
      </c>
      <c r="G6240" t="s">
        <v>489</v>
      </c>
      <c r="H6240" t="s">
        <v>474</v>
      </c>
      <c r="I6240" t="s">
        <v>548</v>
      </c>
      <c r="J6240">
        <v>726500000</v>
      </c>
      <c r="K6240">
        <v>11147761.390645256</v>
      </c>
    </row>
    <row r="6241" spans="1:11" x14ac:dyDescent="0.25">
      <c r="A6241">
        <v>1355</v>
      </c>
      <c r="B6241" t="s">
        <v>139</v>
      </c>
      <c r="C6241" t="s">
        <v>493</v>
      </c>
      <c r="D6241" t="s">
        <v>643</v>
      </c>
      <c r="E6241">
        <v>2018</v>
      </c>
      <c r="F6241" s="10">
        <v>43190</v>
      </c>
      <c r="G6241" t="s">
        <v>489</v>
      </c>
      <c r="H6241" t="s">
        <v>474</v>
      </c>
      <c r="I6241" t="s">
        <v>548</v>
      </c>
      <c r="J6241">
        <v>243400000</v>
      </c>
      <c r="K6241">
        <v>3734845.3165630493</v>
      </c>
    </row>
    <row r="6242" spans="1:11" x14ac:dyDescent="0.25">
      <c r="A6242">
        <v>1355</v>
      </c>
      <c r="B6242" t="s">
        <v>139</v>
      </c>
      <c r="C6242" t="s">
        <v>493</v>
      </c>
      <c r="D6242" t="s">
        <v>740</v>
      </c>
      <c r="E6242">
        <v>2018</v>
      </c>
      <c r="F6242" s="10">
        <v>43190</v>
      </c>
      <c r="G6242" t="s">
        <v>489</v>
      </c>
      <c r="H6242" t="s">
        <v>474</v>
      </c>
      <c r="I6242" t="s">
        <v>548</v>
      </c>
      <c r="J6242">
        <v>17000000</v>
      </c>
      <c r="K6242">
        <v>260856.08209355726</v>
      </c>
    </row>
    <row r="6243" spans="1:11" x14ac:dyDescent="0.25">
      <c r="A6243">
        <v>1384</v>
      </c>
      <c r="B6243" t="s">
        <v>140</v>
      </c>
      <c r="C6243" t="s">
        <v>493</v>
      </c>
      <c r="D6243" t="s">
        <v>650</v>
      </c>
      <c r="E6243">
        <v>2018</v>
      </c>
      <c r="F6243" s="10">
        <v>43190</v>
      </c>
      <c r="G6243" t="s">
        <v>489</v>
      </c>
      <c r="H6243" t="s">
        <v>474</v>
      </c>
      <c r="I6243" t="s">
        <v>548</v>
      </c>
      <c r="J6243">
        <v>23130810000</v>
      </c>
      <c r="K6243">
        <v>354930145.42649853</v>
      </c>
    </row>
    <row r="6244" spans="1:11" x14ac:dyDescent="0.25">
      <c r="A6244">
        <v>1384</v>
      </c>
      <c r="B6244" t="s">
        <v>140</v>
      </c>
      <c r="C6244" t="s">
        <v>493</v>
      </c>
      <c r="D6244" t="s">
        <v>3305</v>
      </c>
      <c r="E6244">
        <v>2018</v>
      </c>
      <c r="F6244" s="10">
        <v>43190</v>
      </c>
      <c r="G6244" t="s">
        <v>489</v>
      </c>
      <c r="H6244" t="s">
        <v>474</v>
      </c>
      <c r="I6244" t="s">
        <v>548</v>
      </c>
      <c r="J6244">
        <v>136058470000</v>
      </c>
      <c r="K6244">
        <v>2087745848.2261057</v>
      </c>
    </row>
    <row r="6245" spans="1:11" x14ac:dyDescent="0.25">
      <c r="A6245">
        <v>1384</v>
      </c>
      <c r="B6245" t="s">
        <v>140</v>
      </c>
      <c r="C6245" t="s">
        <v>493</v>
      </c>
      <c r="D6245" t="s">
        <v>3307</v>
      </c>
      <c r="E6245">
        <v>2018</v>
      </c>
      <c r="F6245" s="10">
        <v>43190</v>
      </c>
      <c r="G6245" t="s">
        <v>489</v>
      </c>
      <c r="H6245" t="s">
        <v>474</v>
      </c>
      <c r="I6245" t="s">
        <v>548</v>
      </c>
      <c r="J6245">
        <v>-24016990000</v>
      </c>
      <c r="K6245">
        <v>-368528112.65177315</v>
      </c>
    </row>
    <row r="6246" spans="1:11" x14ac:dyDescent="0.25">
      <c r="A6246">
        <v>1384</v>
      </c>
      <c r="B6246" t="s">
        <v>140</v>
      </c>
      <c r="C6246" t="s">
        <v>493</v>
      </c>
      <c r="D6246" t="s">
        <v>643</v>
      </c>
      <c r="E6246">
        <v>2018</v>
      </c>
      <c r="F6246" s="10">
        <v>43190</v>
      </c>
      <c r="G6246" t="s">
        <v>489</v>
      </c>
      <c r="H6246" t="s">
        <v>474</v>
      </c>
      <c r="I6246" t="s">
        <v>548</v>
      </c>
      <c r="J6246">
        <v>17535680000</v>
      </c>
      <c r="K6246">
        <v>269075810.68507946</v>
      </c>
    </row>
    <row r="6247" spans="1:11" x14ac:dyDescent="0.25">
      <c r="A6247">
        <v>1384</v>
      </c>
      <c r="B6247" t="s">
        <v>140</v>
      </c>
      <c r="C6247" t="s">
        <v>493</v>
      </c>
      <c r="D6247" t="s">
        <v>3306</v>
      </c>
      <c r="E6247">
        <v>2018</v>
      </c>
      <c r="F6247" s="10">
        <v>43190</v>
      </c>
      <c r="G6247" t="s">
        <v>489</v>
      </c>
      <c r="H6247" t="s">
        <v>474</v>
      </c>
      <c r="I6247" t="s">
        <v>548</v>
      </c>
      <c r="J6247">
        <v>11262880000</v>
      </c>
      <c r="K6247">
        <v>172822985.28764024</v>
      </c>
    </row>
    <row r="6248" spans="1:11" x14ac:dyDescent="0.25">
      <c r="A6248">
        <v>1392</v>
      </c>
      <c r="B6248" t="s">
        <v>141</v>
      </c>
      <c r="C6248" t="s">
        <v>493</v>
      </c>
      <c r="D6248" t="s">
        <v>664</v>
      </c>
      <c r="E6248">
        <v>2018</v>
      </c>
      <c r="F6248" s="10">
        <v>43190</v>
      </c>
      <c r="G6248" t="s">
        <v>489</v>
      </c>
      <c r="H6248" t="s">
        <v>474</v>
      </c>
      <c r="I6248" t="s">
        <v>548</v>
      </c>
      <c r="J6248">
        <v>3535100000</v>
      </c>
      <c r="K6248">
        <v>54244255.04758437</v>
      </c>
    </row>
    <row r="6249" spans="1:11" x14ac:dyDescent="0.25">
      <c r="A6249">
        <v>1392</v>
      </c>
      <c r="B6249" t="s">
        <v>141</v>
      </c>
      <c r="C6249" t="s">
        <v>493</v>
      </c>
      <c r="D6249" t="s">
        <v>665</v>
      </c>
      <c r="E6249">
        <v>2018</v>
      </c>
      <c r="F6249" s="10">
        <v>43190</v>
      </c>
      <c r="G6249" t="s">
        <v>489</v>
      </c>
      <c r="H6249" t="s">
        <v>474</v>
      </c>
      <c r="I6249" t="s">
        <v>548</v>
      </c>
      <c r="J6249">
        <v>1086000000</v>
      </c>
      <c r="K6249">
        <v>16664100.303153129</v>
      </c>
    </row>
    <row r="6250" spans="1:11" x14ac:dyDescent="0.25">
      <c r="A6250">
        <v>1392</v>
      </c>
      <c r="B6250" t="s">
        <v>141</v>
      </c>
      <c r="C6250" t="s">
        <v>493</v>
      </c>
      <c r="D6250" t="s">
        <v>589</v>
      </c>
      <c r="E6250">
        <v>2018</v>
      </c>
      <c r="F6250" s="10">
        <v>43190</v>
      </c>
      <c r="G6250" t="s">
        <v>489</v>
      </c>
      <c r="H6250" t="s">
        <v>474</v>
      </c>
      <c r="I6250" t="s">
        <v>548</v>
      </c>
      <c r="J6250">
        <v>-426900000</v>
      </c>
      <c r="K6250">
        <v>-6550556.555631741</v>
      </c>
    </row>
    <row r="6251" spans="1:11" x14ac:dyDescent="0.25">
      <c r="A6251">
        <v>1392</v>
      </c>
      <c r="B6251" t="s">
        <v>141</v>
      </c>
      <c r="C6251" t="s">
        <v>493</v>
      </c>
      <c r="D6251" t="s">
        <v>663</v>
      </c>
      <c r="E6251">
        <v>2018</v>
      </c>
      <c r="F6251" s="10">
        <v>43190</v>
      </c>
      <c r="G6251" t="s">
        <v>489</v>
      </c>
      <c r="H6251" t="s">
        <v>474</v>
      </c>
      <c r="I6251" t="s">
        <v>548</v>
      </c>
      <c r="J6251">
        <v>6347500000</v>
      </c>
      <c r="K6251">
        <v>97399057.711109102</v>
      </c>
    </row>
    <row r="6252" spans="1:11" x14ac:dyDescent="0.25">
      <c r="A6252">
        <v>1392</v>
      </c>
      <c r="B6252" t="s">
        <v>141</v>
      </c>
      <c r="C6252" t="s">
        <v>493</v>
      </c>
      <c r="D6252" t="s">
        <v>666</v>
      </c>
      <c r="E6252">
        <v>2018</v>
      </c>
      <c r="F6252" s="10">
        <v>43190</v>
      </c>
      <c r="G6252" t="s">
        <v>489</v>
      </c>
      <c r="H6252" t="s">
        <v>474</v>
      </c>
      <c r="I6252" t="s">
        <v>548</v>
      </c>
      <c r="J6252">
        <v>200000</v>
      </c>
      <c r="K6252">
        <v>3068.8950834536149</v>
      </c>
    </row>
    <row r="6253" spans="1:11" x14ac:dyDescent="0.25">
      <c r="A6253">
        <v>1392</v>
      </c>
      <c r="B6253" t="s">
        <v>141</v>
      </c>
      <c r="C6253" t="s">
        <v>493</v>
      </c>
      <c r="D6253" t="s">
        <v>654</v>
      </c>
      <c r="E6253">
        <v>2018</v>
      </c>
      <c r="F6253" s="10">
        <v>43190</v>
      </c>
      <c r="G6253" t="s">
        <v>489</v>
      </c>
      <c r="H6253" t="s">
        <v>474</v>
      </c>
      <c r="I6253" t="s">
        <v>548</v>
      </c>
      <c r="J6253">
        <v>6700000</v>
      </c>
      <c r="K6253">
        <v>102807.9852956961</v>
      </c>
    </row>
    <row r="6254" spans="1:11" x14ac:dyDescent="0.25">
      <c r="A6254">
        <v>1408</v>
      </c>
      <c r="B6254" t="s">
        <v>143</v>
      </c>
      <c r="C6254" t="s">
        <v>493</v>
      </c>
      <c r="D6254" t="s">
        <v>589</v>
      </c>
      <c r="E6254">
        <v>2018</v>
      </c>
      <c r="F6254" s="10">
        <v>43190</v>
      </c>
      <c r="G6254" t="s">
        <v>489</v>
      </c>
      <c r="H6254" t="s">
        <v>474</v>
      </c>
      <c r="I6254" t="s">
        <v>548</v>
      </c>
      <c r="J6254">
        <v>-14600000</v>
      </c>
      <c r="K6254">
        <v>-224029.3410921139</v>
      </c>
    </row>
    <row r="6255" spans="1:11" x14ac:dyDescent="0.25">
      <c r="A6255">
        <v>1408</v>
      </c>
      <c r="B6255" t="s">
        <v>143</v>
      </c>
      <c r="C6255" t="s">
        <v>493</v>
      </c>
      <c r="D6255" t="s">
        <v>641</v>
      </c>
      <c r="E6255">
        <v>2018</v>
      </c>
      <c r="F6255" s="10">
        <v>43190</v>
      </c>
      <c r="G6255" t="s">
        <v>489</v>
      </c>
      <c r="H6255" t="s">
        <v>474</v>
      </c>
      <c r="I6255" t="s">
        <v>548</v>
      </c>
      <c r="J6255">
        <v>84804000000</v>
      </c>
      <c r="K6255">
        <v>1301272893.2860017</v>
      </c>
    </row>
    <row r="6256" spans="1:11" x14ac:dyDescent="0.25">
      <c r="A6256">
        <v>1408</v>
      </c>
      <c r="B6256" t="s">
        <v>143</v>
      </c>
      <c r="C6256" t="s">
        <v>493</v>
      </c>
      <c r="D6256" t="s">
        <v>643</v>
      </c>
      <c r="E6256">
        <v>2018</v>
      </c>
      <c r="F6256" s="10">
        <v>43190</v>
      </c>
      <c r="G6256" t="s">
        <v>489</v>
      </c>
      <c r="H6256" t="s">
        <v>474</v>
      </c>
      <c r="I6256" t="s">
        <v>548</v>
      </c>
      <c r="J6256">
        <v>321000000</v>
      </c>
      <c r="K6256">
        <v>4925576.6089430517</v>
      </c>
    </row>
    <row r="6257" spans="1:11" x14ac:dyDescent="0.25">
      <c r="A6257">
        <v>1408</v>
      </c>
      <c r="B6257" t="s">
        <v>143</v>
      </c>
      <c r="C6257" t="s">
        <v>493</v>
      </c>
      <c r="D6257" t="s">
        <v>642</v>
      </c>
      <c r="E6257">
        <v>2018</v>
      </c>
      <c r="F6257" s="10">
        <v>43190</v>
      </c>
      <c r="G6257" t="s">
        <v>489</v>
      </c>
      <c r="H6257" t="s">
        <v>474</v>
      </c>
      <c r="I6257" t="s">
        <v>548</v>
      </c>
      <c r="J6257">
        <v>299500000</v>
      </c>
      <c r="K6257">
        <v>4595670.3874717886</v>
      </c>
    </row>
    <row r="6258" spans="1:11" x14ac:dyDescent="0.25">
      <c r="A6258">
        <v>1730</v>
      </c>
      <c r="B6258" t="s">
        <v>145</v>
      </c>
      <c r="C6258" t="s">
        <v>493</v>
      </c>
      <c r="D6258" t="s">
        <v>2791</v>
      </c>
      <c r="E6258">
        <v>2018</v>
      </c>
      <c r="F6258" s="10">
        <v>43190</v>
      </c>
      <c r="G6258" t="s">
        <v>489</v>
      </c>
      <c r="H6258" t="s">
        <v>474</v>
      </c>
      <c r="I6258" t="s">
        <v>548</v>
      </c>
      <c r="J6258">
        <v>3105764420</v>
      </c>
      <c r="K6258">
        <v>47656325.794515841</v>
      </c>
    </row>
    <row r="6259" spans="1:11" x14ac:dyDescent="0.25">
      <c r="A6259">
        <v>1730</v>
      </c>
      <c r="B6259" t="s">
        <v>145</v>
      </c>
      <c r="C6259" t="s">
        <v>493</v>
      </c>
      <c r="D6259" t="s">
        <v>647</v>
      </c>
      <c r="E6259">
        <v>2018</v>
      </c>
      <c r="F6259" s="10">
        <v>43190</v>
      </c>
      <c r="G6259" t="s">
        <v>489</v>
      </c>
      <c r="H6259" t="s">
        <v>474</v>
      </c>
      <c r="I6259" t="s">
        <v>548</v>
      </c>
      <c r="J6259">
        <v>3246935530</v>
      </c>
      <c r="K6259">
        <v>49822522.421539284</v>
      </c>
    </row>
    <row r="6260" spans="1:11" x14ac:dyDescent="0.25">
      <c r="A6260">
        <v>1730</v>
      </c>
      <c r="B6260" t="s">
        <v>145</v>
      </c>
      <c r="C6260" t="s">
        <v>493</v>
      </c>
      <c r="D6260" t="s">
        <v>1503</v>
      </c>
      <c r="E6260">
        <v>2018</v>
      </c>
      <c r="F6260" s="10">
        <v>43190</v>
      </c>
      <c r="G6260" t="s">
        <v>489</v>
      </c>
      <c r="H6260" t="s">
        <v>474</v>
      </c>
      <c r="I6260" t="s">
        <v>548</v>
      </c>
      <c r="J6260">
        <v>7905582160</v>
      </c>
      <c r="K6260">
        <v>121307011.11331305</v>
      </c>
    </row>
    <row r="6261" spans="1:11" x14ac:dyDescent="0.25">
      <c r="A6261">
        <v>1783</v>
      </c>
      <c r="B6261" t="s">
        <v>146</v>
      </c>
      <c r="C6261" t="s">
        <v>493</v>
      </c>
      <c r="D6261" t="s">
        <v>2329</v>
      </c>
      <c r="E6261">
        <v>2018</v>
      </c>
      <c r="F6261" s="10">
        <v>43190</v>
      </c>
      <c r="G6261" t="s">
        <v>489</v>
      </c>
      <c r="H6261" t="s">
        <v>474</v>
      </c>
      <c r="I6261" t="s">
        <v>548</v>
      </c>
      <c r="J6261">
        <v>89912789000</v>
      </c>
      <c r="K6261">
        <v>1379664580.5085113</v>
      </c>
    </row>
    <row r="6262" spans="1:11" x14ac:dyDescent="0.25">
      <c r="A6262">
        <v>1783</v>
      </c>
      <c r="B6262" t="s">
        <v>146</v>
      </c>
      <c r="C6262" t="s">
        <v>493</v>
      </c>
      <c r="D6262" t="s">
        <v>2365</v>
      </c>
      <c r="E6262">
        <v>2018</v>
      </c>
      <c r="F6262" s="10">
        <v>43190</v>
      </c>
      <c r="G6262" t="s">
        <v>489</v>
      </c>
      <c r="H6262" t="s">
        <v>474</v>
      </c>
      <c r="I6262" t="s">
        <v>548</v>
      </c>
      <c r="J6262">
        <v>-49635000</v>
      </c>
      <c r="K6262">
        <v>-761623.03733610082</v>
      </c>
    </row>
    <row r="6263" spans="1:11" x14ac:dyDescent="0.25">
      <c r="A6263">
        <v>1783</v>
      </c>
      <c r="B6263" t="s">
        <v>146</v>
      </c>
      <c r="C6263" t="s">
        <v>493</v>
      </c>
      <c r="D6263" t="s">
        <v>643</v>
      </c>
      <c r="E6263">
        <v>2018</v>
      </c>
      <c r="F6263" s="10">
        <v>43190</v>
      </c>
      <c r="G6263" t="s">
        <v>489</v>
      </c>
      <c r="H6263" t="s">
        <v>474</v>
      </c>
      <c r="I6263" t="s">
        <v>548</v>
      </c>
      <c r="J6263">
        <v>265233000</v>
      </c>
      <c r="K6263">
        <v>4069861.2483482631</v>
      </c>
    </row>
    <row r="6264" spans="1:11" x14ac:dyDescent="0.25">
      <c r="A6264">
        <v>1783</v>
      </c>
      <c r="B6264" t="s">
        <v>146</v>
      </c>
      <c r="C6264" t="s">
        <v>493</v>
      </c>
      <c r="D6264" t="s">
        <v>468</v>
      </c>
      <c r="E6264">
        <v>2018</v>
      </c>
      <c r="F6264" s="10">
        <v>43190</v>
      </c>
      <c r="G6264" t="s">
        <v>489</v>
      </c>
      <c r="H6264" t="s">
        <v>474</v>
      </c>
      <c r="I6264" t="s">
        <v>548</v>
      </c>
      <c r="J6264">
        <v>2103666000</v>
      </c>
      <c r="K6264">
        <v>32279651.223142661</v>
      </c>
    </row>
    <row r="6265" spans="1:11" x14ac:dyDescent="0.25">
      <c r="A6265">
        <v>10976</v>
      </c>
      <c r="B6265" t="s">
        <v>3326</v>
      </c>
      <c r="C6265" t="s">
        <v>492</v>
      </c>
      <c r="D6265" t="s">
        <v>569</v>
      </c>
      <c r="E6265">
        <v>2018</v>
      </c>
      <c r="F6265" s="10">
        <v>43190</v>
      </c>
      <c r="G6265" t="s">
        <v>489</v>
      </c>
      <c r="H6265" t="s">
        <v>474</v>
      </c>
      <c r="I6265" t="s">
        <v>548</v>
      </c>
      <c r="J6265">
        <v>12931520000</v>
      </c>
      <c r="K6265">
        <v>198427390.74791044</v>
      </c>
    </row>
    <row r="6266" spans="1:11" x14ac:dyDescent="0.25">
      <c r="A6266">
        <v>10976</v>
      </c>
      <c r="B6266" t="s">
        <v>3326</v>
      </c>
      <c r="C6266" t="s">
        <v>492</v>
      </c>
      <c r="D6266" t="s">
        <v>138</v>
      </c>
      <c r="E6266">
        <v>2018</v>
      </c>
      <c r="F6266" s="10">
        <v>43190</v>
      </c>
      <c r="G6266" t="s">
        <v>489</v>
      </c>
      <c r="H6266" t="s">
        <v>474</v>
      </c>
      <c r="I6266" t="s">
        <v>548</v>
      </c>
      <c r="J6266">
        <v>42462070000</v>
      </c>
      <c r="K6266">
        <v>651558189.28131616</v>
      </c>
    </row>
    <row r="6267" spans="1:11" x14ac:dyDescent="0.25">
      <c r="A6267">
        <v>10976</v>
      </c>
      <c r="B6267" t="s">
        <v>3326</v>
      </c>
      <c r="C6267" t="s">
        <v>492</v>
      </c>
      <c r="D6267" t="s">
        <v>621</v>
      </c>
      <c r="E6267">
        <v>2018</v>
      </c>
      <c r="F6267" s="10">
        <v>43190</v>
      </c>
      <c r="G6267" t="s">
        <v>489</v>
      </c>
      <c r="H6267" t="s">
        <v>474</v>
      </c>
      <c r="I6267" t="s">
        <v>548</v>
      </c>
      <c r="J6267">
        <v>10743170000</v>
      </c>
      <c r="K6267">
        <v>164848307.96853185</v>
      </c>
    </row>
    <row r="6268" spans="1:11" x14ac:dyDescent="0.25">
      <c r="A6268">
        <v>10976</v>
      </c>
      <c r="B6268" t="s">
        <v>3326</v>
      </c>
      <c r="C6268" t="s">
        <v>492</v>
      </c>
      <c r="D6268" t="s">
        <v>967</v>
      </c>
      <c r="E6268">
        <v>2018</v>
      </c>
      <c r="F6268" s="10">
        <v>43190</v>
      </c>
      <c r="G6268" t="s">
        <v>489</v>
      </c>
      <c r="H6268" t="s">
        <v>474</v>
      </c>
      <c r="I6268" t="s">
        <v>548</v>
      </c>
      <c r="J6268">
        <v>13853870000</v>
      </c>
      <c r="K6268">
        <v>212580367.64902765</v>
      </c>
    </row>
    <row r="6269" spans="1:11" x14ac:dyDescent="0.25">
      <c r="A6269">
        <v>10976</v>
      </c>
      <c r="B6269" t="s">
        <v>3326</v>
      </c>
      <c r="C6269" t="s">
        <v>493</v>
      </c>
      <c r="D6269" t="s">
        <v>3334</v>
      </c>
      <c r="E6269">
        <v>2018</v>
      </c>
      <c r="F6269" s="10">
        <v>43190</v>
      </c>
      <c r="G6269" t="s">
        <v>489</v>
      </c>
      <c r="H6269" t="s">
        <v>474</v>
      </c>
      <c r="I6269" t="s">
        <v>548</v>
      </c>
      <c r="J6269">
        <v>16130570000</v>
      </c>
      <c r="K6269">
        <v>247515134.8315219</v>
      </c>
    </row>
    <row r="6270" spans="1:11" x14ac:dyDescent="0.25">
      <c r="A6270">
        <v>10976</v>
      </c>
      <c r="B6270" t="s">
        <v>3326</v>
      </c>
      <c r="C6270" t="s">
        <v>493</v>
      </c>
      <c r="D6270" t="s">
        <v>3332</v>
      </c>
      <c r="E6270">
        <v>2018</v>
      </c>
      <c r="F6270" s="10">
        <v>43190</v>
      </c>
      <c r="G6270" t="s">
        <v>489</v>
      </c>
      <c r="H6270" t="s">
        <v>474</v>
      </c>
      <c r="I6270" t="s">
        <v>548</v>
      </c>
      <c r="J6270">
        <v>41357730000</v>
      </c>
      <c r="K6270">
        <v>634612671.2990104</v>
      </c>
    </row>
    <row r="6271" spans="1:11" x14ac:dyDescent="0.25">
      <c r="A6271">
        <v>10976</v>
      </c>
      <c r="B6271" t="s">
        <v>3326</v>
      </c>
      <c r="C6271" t="s">
        <v>493</v>
      </c>
      <c r="D6271" t="s">
        <v>3331</v>
      </c>
      <c r="E6271">
        <v>2018</v>
      </c>
      <c r="F6271" s="10">
        <v>43190</v>
      </c>
      <c r="G6271" t="s">
        <v>489</v>
      </c>
      <c r="H6271" t="s">
        <v>474</v>
      </c>
      <c r="I6271" t="s">
        <v>548</v>
      </c>
      <c r="J6271">
        <v>2340540000</v>
      </c>
      <c r="K6271">
        <v>35914358.493132621</v>
      </c>
    </row>
    <row r="6272" spans="1:11" x14ac:dyDescent="0.25">
      <c r="A6272">
        <v>10976</v>
      </c>
      <c r="B6272" t="s">
        <v>3326</v>
      </c>
      <c r="C6272" t="s">
        <v>493</v>
      </c>
      <c r="D6272" t="s">
        <v>3333</v>
      </c>
      <c r="E6272">
        <v>2018</v>
      </c>
      <c r="F6272" s="10">
        <v>43190</v>
      </c>
      <c r="G6272" t="s">
        <v>489</v>
      </c>
      <c r="H6272" t="s">
        <v>474</v>
      </c>
      <c r="I6272" t="s">
        <v>548</v>
      </c>
      <c r="J6272">
        <v>20161790000</v>
      </c>
      <c r="K6272">
        <v>309372091.0231213</v>
      </c>
    </row>
    <row r="6273" spans="1:11" x14ac:dyDescent="0.25">
      <c r="A6273">
        <v>12436</v>
      </c>
      <c r="B6273" t="s">
        <v>142</v>
      </c>
      <c r="C6273" t="s">
        <v>493</v>
      </c>
      <c r="D6273" t="s">
        <v>971</v>
      </c>
      <c r="E6273">
        <v>2018</v>
      </c>
      <c r="F6273" s="10">
        <v>43190</v>
      </c>
      <c r="G6273" t="s">
        <v>489</v>
      </c>
      <c r="H6273" t="s">
        <v>474</v>
      </c>
      <c r="I6273" t="s">
        <v>548</v>
      </c>
      <c r="J6273">
        <v>2626600000</v>
      </c>
      <c r="K6273">
        <v>40303799.130996324</v>
      </c>
    </row>
    <row r="6274" spans="1:11" x14ac:dyDescent="0.25">
      <c r="A6274">
        <v>12436</v>
      </c>
      <c r="B6274" t="s">
        <v>142</v>
      </c>
      <c r="C6274" t="s">
        <v>493</v>
      </c>
      <c r="D6274" t="s">
        <v>647</v>
      </c>
      <c r="E6274">
        <v>2018</v>
      </c>
      <c r="F6274" s="10">
        <v>43190</v>
      </c>
      <c r="G6274" t="s">
        <v>489</v>
      </c>
      <c r="H6274" t="s">
        <v>474</v>
      </c>
      <c r="I6274" t="s">
        <v>548</v>
      </c>
      <c r="J6274">
        <v>3034300000</v>
      </c>
      <c r="K6274">
        <v>46559741.758616522</v>
      </c>
    </row>
    <row r="6275" spans="1:11" x14ac:dyDescent="0.25">
      <c r="A6275">
        <v>12436</v>
      </c>
      <c r="B6275" t="s">
        <v>142</v>
      </c>
      <c r="C6275" t="s">
        <v>493</v>
      </c>
      <c r="D6275" t="s">
        <v>2788</v>
      </c>
      <c r="E6275">
        <v>2018</v>
      </c>
      <c r="F6275" s="10">
        <v>43190</v>
      </c>
      <c r="G6275" t="s">
        <v>489</v>
      </c>
      <c r="H6275" t="s">
        <v>474</v>
      </c>
      <c r="I6275" t="s">
        <v>548</v>
      </c>
      <c r="J6275">
        <v>3492800000</v>
      </c>
      <c r="K6275">
        <v>53595183.737433933</v>
      </c>
    </row>
    <row r="6276" spans="1:11" x14ac:dyDescent="0.25">
      <c r="A6276">
        <v>12436</v>
      </c>
      <c r="B6276" t="s">
        <v>142</v>
      </c>
      <c r="C6276" t="s">
        <v>493</v>
      </c>
      <c r="D6276" t="s">
        <v>2789</v>
      </c>
      <c r="E6276">
        <v>2018</v>
      </c>
      <c r="F6276" s="10">
        <v>43190</v>
      </c>
      <c r="G6276" t="s">
        <v>489</v>
      </c>
      <c r="H6276" t="s">
        <v>474</v>
      </c>
      <c r="I6276" t="s">
        <v>548</v>
      </c>
      <c r="J6276">
        <v>0</v>
      </c>
      <c r="K6276">
        <v>0</v>
      </c>
    </row>
    <row r="6277" spans="1:11" x14ac:dyDescent="0.25">
      <c r="A6277">
        <v>785</v>
      </c>
      <c r="B6277" t="s">
        <v>155</v>
      </c>
      <c r="C6277" t="s">
        <v>492</v>
      </c>
      <c r="D6277" t="s">
        <v>794</v>
      </c>
      <c r="E6277">
        <v>2014</v>
      </c>
      <c r="F6277" s="10">
        <v>42004</v>
      </c>
      <c r="G6277" t="s">
        <v>489</v>
      </c>
      <c r="H6277" t="s">
        <v>474</v>
      </c>
      <c r="I6277" t="s">
        <v>545</v>
      </c>
      <c r="J6277">
        <v>8703000</v>
      </c>
      <c r="K6277">
        <v>10566317.208054343</v>
      </c>
    </row>
    <row r="6278" spans="1:11" x14ac:dyDescent="0.25">
      <c r="A6278">
        <v>785</v>
      </c>
      <c r="B6278" t="s">
        <v>155</v>
      </c>
      <c r="C6278" t="s">
        <v>493</v>
      </c>
      <c r="D6278" t="s">
        <v>577</v>
      </c>
      <c r="E6278">
        <v>2014</v>
      </c>
      <c r="F6278" s="10">
        <v>42004</v>
      </c>
      <c r="G6278" t="s">
        <v>489</v>
      </c>
      <c r="H6278" t="s">
        <v>474</v>
      </c>
      <c r="I6278" t="s">
        <v>545</v>
      </c>
      <c r="J6278">
        <v>122802000</v>
      </c>
      <c r="K6278">
        <v>149093977.45415252</v>
      </c>
    </row>
    <row r="6279" spans="1:11" x14ac:dyDescent="0.25">
      <c r="A6279">
        <v>785</v>
      </c>
      <c r="B6279" t="s">
        <v>155</v>
      </c>
      <c r="C6279" t="s">
        <v>493</v>
      </c>
      <c r="D6279" t="s">
        <v>911</v>
      </c>
      <c r="E6279">
        <v>2014</v>
      </c>
      <c r="F6279" s="10">
        <v>42004</v>
      </c>
      <c r="G6279" t="s">
        <v>489</v>
      </c>
      <c r="H6279" t="s">
        <v>474</v>
      </c>
      <c r="I6279" t="s">
        <v>545</v>
      </c>
      <c r="J6279">
        <v>486102000</v>
      </c>
      <c r="K6279">
        <v>590176712.33708286</v>
      </c>
    </row>
    <row r="6280" spans="1:11" x14ac:dyDescent="0.25">
      <c r="A6280">
        <v>785</v>
      </c>
      <c r="B6280" t="s">
        <v>155</v>
      </c>
      <c r="C6280" t="s">
        <v>493</v>
      </c>
      <c r="D6280" t="s">
        <v>589</v>
      </c>
      <c r="E6280">
        <v>2014</v>
      </c>
      <c r="F6280" s="10">
        <v>42004</v>
      </c>
      <c r="G6280" t="s">
        <v>489</v>
      </c>
      <c r="H6280" t="s">
        <v>474</v>
      </c>
      <c r="I6280" t="s">
        <v>545</v>
      </c>
      <c r="J6280">
        <v>-542547000</v>
      </c>
      <c r="K6280">
        <v>-658706618.66922438</v>
      </c>
    </row>
    <row r="6281" spans="1:11" x14ac:dyDescent="0.25">
      <c r="A6281">
        <v>785</v>
      </c>
      <c r="B6281" t="s">
        <v>155</v>
      </c>
      <c r="C6281" t="s">
        <v>493</v>
      </c>
      <c r="D6281" t="s">
        <v>663</v>
      </c>
      <c r="E6281">
        <v>2014</v>
      </c>
      <c r="F6281" s="10">
        <v>42004</v>
      </c>
      <c r="G6281" t="s">
        <v>489</v>
      </c>
      <c r="H6281" t="s">
        <v>474</v>
      </c>
      <c r="I6281" t="s">
        <v>545</v>
      </c>
      <c r="J6281">
        <v>31311000</v>
      </c>
      <c r="K6281">
        <v>38014702.757829428</v>
      </c>
    </row>
    <row r="6282" spans="1:11" x14ac:dyDescent="0.25">
      <c r="A6282">
        <v>785</v>
      </c>
      <c r="B6282" t="s">
        <v>155</v>
      </c>
      <c r="C6282" t="s">
        <v>493</v>
      </c>
      <c r="D6282" t="s">
        <v>600</v>
      </c>
      <c r="E6282">
        <v>2014</v>
      </c>
      <c r="F6282" s="10">
        <v>42004</v>
      </c>
      <c r="G6282" t="s">
        <v>489</v>
      </c>
      <c r="H6282" t="s">
        <v>474</v>
      </c>
      <c r="I6282" t="s">
        <v>545</v>
      </c>
      <c r="J6282">
        <v>128412000</v>
      </c>
      <c r="K6282">
        <v>155905081.61791041</v>
      </c>
    </row>
    <row r="6283" spans="1:11" x14ac:dyDescent="0.25">
      <c r="A6283">
        <v>785</v>
      </c>
      <c r="B6283" t="s">
        <v>155</v>
      </c>
      <c r="C6283" t="s">
        <v>493</v>
      </c>
      <c r="D6283" t="s">
        <v>910</v>
      </c>
      <c r="E6283">
        <v>2014</v>
      </c>
      <c r="F6283" s="10">
        <v>42004</v>
      </c>
      <c r="G6283" t="s">
        <v>489</v>
      </c>
      <c r="H6283" t="s">
        <v>474</v>
      </c>
      <c r="I6283" t="s">
        <v>545</v>
      </c>
      <c r="J6283">
        <v>59356000</v>
      </c>
      <c r="K6283">
        <v>72064153.073799103</v>
      </c>
    </row>
    <row r="6284" spans="1:11" x14ac:dyDescent="0.25">
      <c r="A6284">
        <v>785</v>
      </c>
      <c r="B6284" t="s">
        <v>155</v>
      </c>
      <c r="C6284" t="s">
        <v>493</v>
      </c>
      <c r="D6284" t="s">
        <v>914</v>
      </c>
      <c r="E6284">
        <v>2014</v>
      </c>
      <c r="F6284" s="10">
        <v>42004</v>
      </c>
      <c r="G6284" t="s">
        <v>489</v>
      </c>
      <c r="H6284" t="s">
        <v>474</v>
      </c>
      <c r="I6284" t="s">
        <v>545</v>
      </c>
      <c r="J6284">
        <v>622630000</v>
      </c>
      <c r="K6284">
        <v>755935434.13200915</v>
      </c>
    </row>
    <row r="6285" spans="1:11" x14ac:dyDescent="0.25">
      <c r="A6285">
        <v>785</v>
      </c>
      <c r="B6285" t="s">
        <v>155</v>
      </c>
      <c r="C6285" t="s">
        <v>493</v>
      </c>
      <c r="D6285" t="s">
        <v>1267</v>
      </c>
      <c r="E6285">
        <v>2014</v>
      </c>
      <c r="F6285" s="10">
        <v>42004</v>
      </c>
      <c r="G6285" t="s">
        <v>489</v>
      </c>
      <c r="H6285" t="s">
        <v>474</v>
      </c>
      <c r="I6285" t="s">
        <v>545</v>
      </c>
      <c r="J6285">
        <v>6531000</v>
      </c>
      <c r="K6285">
        <v>7929290.7831555689</v>
      </c>
    </row>
    <row r="6286" spans="1:11" x14ac:dyDescent="0.25">
      <c r="A6286">
        <v>785</v>
      </c>
      <c r="B6286" t="s">
        <v>155</v>
      </c>
      <c r="C6286" t="s">
        <v>493</v>
      </c>
      <c r="D6286" t="s">
        <v>913</v>
      </c>
      <c r="E6286">
        <v>2014</v>
      </c>
      <c r="F6286" s="10">
        <v>42004</v>
      </c>
      <c r="G6286" t="s">
        <v>489</v>
      </c>
      <c r="H6286" t="s">
        <v>474</v>
      </c>
      <c r="I6286" t="s">
        <v>545</v>
      </c>
      <c r="J6286">
        <v>67267000</v>
      </c>
      <c r="K6286">
        <v>81668902.635205269</v>
      </c>
    </row>
    <row r="6287" spans="1:11" x14ac:dyDescent="0.25">
      <c r="A6287">
        <v>785</v>
      </c>
      <c r="B6287" t="s">
        <v>155</v>
      </c>
      <c r="C6287" t="s">
        <v>493</v>
      </c>
      <c r="D6287" t="s">
        <v>912</v>
      </c>
      <c r="E6287">
        <v>2014</v>
      </c>
      <c r="F6287" s="10">
        <v>42004</v>
      </c>
      <c r="G6287" t="s">
        <v>489</v>
      </c>
      <c r="H6287" t="s">
        <v>474</v>
      </c>
      <c r="I6287" t="s">
        <v>545</v>
      </c>
      <c r="J6287">
        <v>2047684000</v>
      </c>
      <c r="K6287">
        <v>2486094299.1908021</v>
      </c>
    </row>
    <row r="6288" spans="1:11" x14ac:dyDescent="0.25">
      <c r="A6288">
        <v>794</v>
      </c>
      <c r="B6288" t="s">
        <v>159</v>
      </c>
      <c r="C6288" t="s">
        <v>493</v>
      </c>
      <c r="D6288" t="s">
        <v>888</v>
      </c>
      <c r="E6288">
        <v>2014</v>
      </c>
      <c r="F6288" s="10">
        <v>42004</v>
      </c>
      <c r="G6288" t="s">
        <v>489</v>
      </c>
      <c r="H6288" t="s">
        <v>474</v>
      </c>
      <c r="I6288" t="s">
        <v>545</v>
      </c>
      <c r="J6288">
        <v>773000000</v>
      </c>
      <c r="K6288">
        <v>938499735.93312728</v>
      </c>
    </row>
    <row r="6289" spans="1:11" x14ac:dyDescent="0.25">
      <c r="A6289">
        <v>794</v>
      </c>
      <c r="B6289" t="s">
        <v>159</v>
      </c>
      <c r="C6289" t="s">
        <v>493</v>
      </c>
      <c r="D6289" t="s">
        <v>1217</v>
      </c>
      <c r="E6289">
        <v>2014</v>
      </c>
      <c r="F6289" s="10">
        <v>42004</v>
      </c>
      <c r="G6289" t="s">
        <v>489</v>
      </c>
      <c r="H6289" t="s">
        <v>474</v>
      </c>
      <c r="I6289" t="s">
        <v>545</v>
      </c>
      <c r="J6289">
        <v>341000000</v>
      </c>
      <c r="K6289">
        <v>414008292.30685174</v>
      </c>
    </row>
    <row r="6290" spans="1:11" x14ac:dyDescent="0.25">
      <c r="A6290">
        <v>794</v>
      </c>
      <c r="B6290" t="s">
        <v>159</v>
      </c>
      <c r="C6290" t="s">
        <v>493</v>
      </c>
      <c r="D6290" t="s">
        <v>600</v>
      </c>
      <c r="E6290">
        <v>2014</v>
      </c>
      <c r="F6290" s="10">
        <v>42004</v>
      </c>
      <c r="G6290" t="s">
        <v>489</v>
      </c>
      <c r="H6290" t="s">
        <v>474</v>
      </c>
      <c r="I6290" t="s">
        <v>545</v>
      </c>
      <c r="J6290">
        <v>238000000</v>
      </c>
      <c r="K6290">
        <v>288955934.22003144</v>
      </c>
    </row>
    <row r="6291" spans="1:11" x14ac:dyDescent="0.25">
      <c r="A6291">
        <v>794</v>
      </c>
      <c r="B6291" t="s">
        <v>159</v>
      </c>
      <c r="C6291" t="s">
        <v>493</v>
      </c>
      <c r="D6291" t="s">
        <v>891</v>
      </c>
      <c r="E6291">
        <v>2014</v>
      </c>
      <c r="F6291" s="10">
        <v>42004</v>
      </c>
      <c r="G6291" t="s">
        <v>489</v>
      </c>
      <c r="H6291" t="s">
        <v>474</v>
      </c>
      <c r="I6291" t="s">
        <v>545</v>
      </c>
      <c r="J6291">
        <v>-1399000000</v>
      </c>
      <c r="K6291">
        <v>-1698526688.965647</v>
      </c>
    </row>
    <row r="6292" spans="1:11" x14ac:dyDescent="0.25">
      <c r="A6292">
        <v>794</v>
      </c>
      <c r="B6292" t="s">
        <v>159</v>
      </c>
      <c r="C6292" t="s">
        <v>493</v>
      </c>
      <c r="D6292" t="s">
        <v>889</v>
      </c>
      <c r="E6292">
        <v>2014</v>
      </c>
      <c r="F6292" s="10">
        <v>42004</v>
      </c>
      <c r="G6292" t="s">
        <v>489</v>
      </c>
      <c r="H6292" t="s">
        <v>474</v>
      </c>
      <c r="I6292" t="s">
        <v>545</v>
      </c>
      <c r="J6292">
        <v>2388000000</v>
      </c>
      <c r="K6292">
        <v>2899272146.7119122</v>
      </c>
    </row>
    <row r="6293" spans="1:11" x14ac:dyDescent="0.25">
      <c r="A6293">
        <v>794</v>
      </c>
      <c r="B6293" t="s">
        <v>159</v>
      </c>
      <c r="C6293" t="s">
        <v>493</v>
      </c>
      <c r="D6293" t="s">
        <v>877</v>
      </c>
      <c r="E6293">
        <v>2014</v>
      </c>
      <c r="F6293" s="10">
        <v>42004</v>
      </c>
      <c r="G6293" t="s">
        <v>489</v>
      </c>
      <c r="H6293" t="s">
        <v>474</v>
      </c>
      <c r="I6293" t="s">
        <v>545</v>
      </c>
      <c r="J6293">
        <v>96000000</v>
      </c>
      <c r="K6293">
        <v>116553654.13917235</v>
      </c>
    </row>
    <row r="6294" spans="1:11" x14ac:dyDescent="0.25">
      <c r="A6294">
        <v>794</v>
      </c>
      <c r="B6294" t="s">
        <v>159</v>
      </c>
      <c r="C6294" t="s">
        <v>493</v>
      </c>
      <c r="D6294" t="s">
        <v>1218</v>
      </c>
      <c r="E6294">
        <v>2014</v>
      </c>
      <c r="F6294" s="10">
        <v>42004</v>
      </c>
      <c r="G6294" t="s">
        <v>489</v>
      </c>
      <c r="H6294" t="s">
        <v>474</v>
      </c>
      <c r="I6294" t="s">
        <v>545</v>
      </c>
      <c r="J6294">
        <v>464000000</v>
      </c>
      <c r="K6294">
        <v>563342661.67266631</v>
      </c>
    </row>
    <row r="6295" spans="1:11" x14ac:dyDescent="0.25">
      <c r="A6295">
        <v>2047</v>
      </c>
      <c r="B6295" t="s">
        <v>157</v>
      </c>
      <c r="C6295" t="s">
        <v>493</v>
      </c>
      <c r="D6295" t="s">
        <v>874</v>
      </c>
      <c r="E6295">
        <v>2014</v>
      </c>
      <c r="F6295" s="10">
        <v>42004</v>
      </c>
      <c r="G6295" t="s">
        <v>489</v>
      </c>
      <c r="H6295" t="s">
        <v>474</v>
      </c>
      <c r="I6295" t="s">
        <v>545</v>
      </c>
      <c r="J6295">
        <v>1442300000</v>
      </c>
      <c r="K6295">
        <v>1751097243.3846695</v>
      </c>
    </row>
    <row r="6296" spans="1:11" x14ac:dyDescent="0.25">
      <c r="A6296">
        <v>2047</v>
      </c>
      <c r="B6296" t="s">
        <v>157</v>
      </c>
      <c r="C6296" t="s">
        <v>493</v>
      </c>
      <c r="D6296" t="s">
        <v>876</v>
      </c>
      <c r="E6296">
        <v>2014</v>
      </c>
      <c r="F6296" s="10">
        <v>42004</v>
      </c>
      <c r="G6296" t="s">
        <v>489</v>
      </c>
      <c r="H6296" t="s">
        <v>474</v>
      </c>
      <c r="I6296" t="s">
        <v>545</v>
      </c>
      <c r="J6296">
        <v>910400000</v>
      </c>
      <c r="K6296">
        <v>1105317153.4198177</v>
      </c>
    </row>
    <row r="6297" spans="1:11" x14ac:dyDescent="0.25">
      <c r="A6297">
        <v>2047</v>
      </c>
      <c r="B6297" t="s">
        <v>157</v>
      </c>
      <c r="C6297" t="s">
        <v>493</v>
      </c>
      <c r="D6297" t="s">
        <v>873</v>
      </c>
      <c r="E6297">
        <v>2014</v>
      </c>
      <c r="F6297" s="10">
        <v>42004</v>
      </c>
      <c r="G6297" t="s">
        <v>489</v>
      </c>
      <c r="H6297" t="s">
        <v>474</v>
      </c>
      <c r="I6297" t="s">
        <v>545</v>
      </c>
      <c r="J6297">
        <v>1481000000</v>
      </c>
      <c r="K6297">
        <v>1798082935.2095234</v>
      </c>
    </row>
    <row r="6298" spans="1:11" x14ac:dyDescent="0.25">
      <c r="A6298">
        <v>2047</v>
      </c>
      <c r="B6298" t="s">
        <v>157</v>
      </c>
      <c r="C6298" t="s">
        <v>493</v>
      </c>
      <c r="D6298" t="s">
        <v>877</v>
      </c>
      <c r="E6298">
        <v>2014</v>
      </c>
      <c r="F6298" s="10">
        <v>42004</v>
      </c>
      <c r="G6298" t="s">
        <v>489</v>
      </c>
      <c r="H6298" t="s">
        <v>474</v>
      </c>
      <c r="I6298" t="s">
        <v>545</v>
      </c>
      <c r="J6298">
        <v>124300000</v>
      </c>
      <c r="K6298">
        <v>150912700.09894919</v>
      </c>
    </row>
    <row r="6299" spans="1:11" x14ac:dyDescent="0.25">
      <c r="A6299">
        <v>2047</v>
      </c>
      <c r="B6299" t="s">
        <v>157</v>
      </c>
      <c r="C6299" t="s">
        <v>493</v>
      </c>
      <c r="D6299" t="s">
        <v>878</v>
      </c>
      <c r="E6299">
        <v>2014</v>
      </c>
      <c r="F6299" s="10">
        <v>42004</v>
      </c>
      <c r="G6299" t="s">
        <v>489</v>
      </c>
      <c r="H6299" t="s">
        <v>474</v>
      </c>
      <c r="I6299" t="s">
        <v>545</v>
      </c>
      <c r="J6299">
        <v>0</v>
      </c>
      <c r="K6299">
        <v>0</v>
      </c>
    </row>
    <row r="6300" spans="1:11" x14ac:dyDescent="0.25">
      <c r="A6300">
        <v>2047</v>
      </c>
      <c r="B6300" t="s">
        <v>157</v>
      </c>
      <c r="C6300" t="s">
        <v>493</v>
      </c>
      <c r="D6300" t="s">
        <v>875</v>
      </c>
      <c r="E6300">
        <v>2014</v>
      </c>
      <c r="F6300" s="10">
        <v>42004</v>
      </c>
      <c r="G6300" t="s">
        <v>489</v>
      </c>
      <c r="H6300" t="s">
        <v>474</v>
      </c>
      <c r="I6300" t="s">
        <v>545</v>
      </c>
      <c r="J6300">
        <v>780200000</v>
      </c>
      <c r="K6300">
        <v>947241259.9935652</v>
      </c>
    </row>
    <row r="6301" spans="1:11" x14ac:dyDescent="0.25">
      <c r="A6301">
        <v>785</v>
      </c>
      <c r="B6301" t="s">
        <v>155</v>
      </c>
      <c r="C6301" t="s">
        <v>493</v>
      </c>
      <c r="D6301" t="s">
        <v>577</v>
      </c>
      <c r="E6301">
        <v>2015</v>
      </c>
      <c r="F6301" s="10">
        <v>42369</v>
      </c>
      <c r="G6301" t="s">
        <v>489</v>
      </c>
      <c r="H6301" t="s">
        <v>474</v>
      </c>
      <c r="I6301" t="s">
        <v>545</v>
      </c>
      <c r="J6301">
        <v>113316000</v>
      </c>
      <c r="K6301">
        <v>123367086.65069182</v>
      </c>
    </row>
    <row r="6302" spans="1:11" x14ac:dyDescent="0.25">
      <c r="A6302">
        <v>785</v>
      </c>
      <c r="B6302" t="s">
        <v>155</v>
      </c>
      <c r="C6302" t="s">
        <v>493</v>
      </c>
      <c r="D6302" t="s">
        <v>911</v>
      </c>
      <c r="E6302">
        <v>2015</v>
      </c>
      <c r="F6302" s="10">
        <v>42369</v>
      </c>
      <c r="G6302" t="s">
        <v>489</v>
      </c>
      <c r="H6302" t="s">
        <v>474</v>
      </c>
      <c r="I6302" t="s">
        <v>545</v>
      </c>
      <c r="J6302">
        <v>468453000</v>
      </c>
      <c r="K6302">
        <v>510004605.19941169</v>
      </c>
    </row>
    <row r="6303" spans="1:11" x14ac:dyDescent="0.25">
      <c r="A6303">
        <v>785</v>
      </c>
      <c r="B6303" t="s">
        <v>155</v>
      </c>
      <c r="C6303" t="s">
        <v>493</v>
      </c>
      <c r="D6303" t="s">
        <v>589</v>
      </c>
      <c r="E6303">
        <v>2015</v>
      </c>
      <c r="F6303" s="10">
        <v>42369</v>
      </c>
      <c r="G6303" t="s">
        <v>489</v>
      </c>
      <c r="H6303" t="s">
        <v>474</v>
      </c>
      <c r="I6303" t="s">
        <v>545</v>
      </c>
      <c r="J6303">
        <v>-541883000</v>
      </c>
      <c r="K6303">
        <v>-589947818.62699735</v>
      </c>
    </row>
    <row r="6304" spans="1:11" x14ac:dyDescent="0.25">
      <c r="A6304">
        <v>785</v>
      </c>
      <c r="B6304" t="s">
        <v>155</v>
      </c>
      <c r="C6304" t="s">
        <v>493</v>
      </c>
      <c r="D6304" t="s">
        <v>663</v>
      </c>
      <c r="E6304">
        <v>2015</v>
      </c>
      <c r="F6304" s="10">
        <v>42369</v>
      </c>
      <c r="G6304" t="s">
        <v>489</v>
      </c>
      <c r="H6304" t="s">
        <v>474</v>
      </c>
      <c r="I6304" t="s">
        <v>545</v>
      </c>
      <c r="J6304">
        <v>31463000</v>
      </c>
      <c r="K6304">
        <v>34253756.285879456</v>
      </c>
    </row>
    <row r="6305" spans="1:11" x14ac:dyDescent="0.25">
      <c r="A6305">
        <v>785</v>
      </c>
      <c r="B6305" t="s">
        <v>155</v>
      </c>
      <c r="C6305" t="s">
        <v>493</v>
      </c>
      <c r="D6305" t="s">
        <v>600</v>
      </c>
      <c r="E6305">
        <v>2015</v>
      </c>
      <c r="F6305" s="10">
        <v>42369</v>
      </c>
      <c r="G6305" t="s">
        <v>489</v>
      </c>
      <c r="H6305" t="s">
        <v>474</v>
      </c>
      <c r="I6305" t="s">
        <v>545</v>
      </c>
      <c r="J6305">
        <v>132108000</v>
      </c>
      <c r="K6305">
        <v>143825929.99443674</v>
      </c>
    </row>
    <row r="6306" spans="1:11" x14ac:dyDescent="0.25">
      <c r="A6306">
        <v>785</v>
      </c>
      <c r="B6306" t="s">
        <v>155</v>
      </c>
      <c r="C6306" t="s">
        <v>493</v>
      </c>
      <c r="D6306" t="s">
        <v>1219</v>
      </c>
      <c r="E6306">
        <v>2015</v>
      </c>
      <c r="F6306" s="10">
        <v>42369</v>
      </c>
      <c r="G6306" t="s">
        <v>489</v>
      </c>
      <c r="H6306" t="s">
        <v>474</v>
      </c>
      <c r="I6306" t="s">
        <v>545</v>
      </c>
      <c r="J6306">
        <v>10331000</v>
      </c>
      <c r="K6306">
        <v>11247355.820786977</v>
      </c>
    </row>
    <row r="6307" spans="1:11" x14ac:dyDescent="0.25">
      <c r="A6307">
        <v>785</v>
      </c>
      <c r="B6307" t="s">
        <v>155</v>
      </c>
      <c r="C6307" t="s">
        <v>493</v>
      </c>
      <c r="D6307" t="s">
        <v>910</v>
      </c>
      <c r="E6307">
        <v>2015</v>
      </c>
      <c r="F6307" s="10">
        <v>42369</v>
      </c>
      <c r="G6307" t="s">
        <v>489</v>
      </c>
      <c r="H6307" t="s">
        <v>474</v>
      </c>
      <c r="I6307" t="s">
        <v>545</v>
      </c>
      <c r="J6307">
        <v>63847000</v>
      </c>
      <c r="K6307">
        <v>69510204.925930321</v>
      </c>
    </row>
    <row r="6308" spans="1:11" x14ac:dyDescent="0.25">
      <c r="A6308">
        <v>785</v>
      </c>
      <c r="B6308" t="s">
        <v>155</v>
      </c>
      <c r="C6308" t="s">
        <v>493</v>
      </c>
      <c r="D6308" t="s">
        <v>914</v>
      </c>
      <c r="E6308">
        <v>2015</v>
      </c>
      <c r="F6308" s="10">
        <v>42369</v>
      </c>
      <c r="G6308" t="s">
        <v>489</v>
      </c>
      <c r="H6308" t="s">
        <v>474</v>
      </c>
      <c r="I6308" t="s">
        <v>545</v>
      </c>
      <c r="J6308">
        <v>624580000</v>
      </c>
      <c r="K6308">
        <v>679980011.47489405</v>
      </c>
    </row>
    <row r="6309" spans="1:11" x14ac:dyDescent="0.25">
      <c r="A6309">
        <v>785</v>
      </c>
      <c r="B6309" t="s">
        <v>155</v>
      </c>
      <c r="C6309" t="s">
        <v>493</v>
      </c>
      <c r="D6309" t="s">
        <v>913</v>
      </c>
      <c r="E6309">
        <v>2015</v>
      </c>
      <c r="F6309" s="10">
        <v>42369</v>
      </c>
      <c r="G6309" t="s">
        <v>489</v>
      </c>
      <c r="H6309" t="s">
        <v>474</v>
      </c>
      <c r="I6309" t="s">
        <v>545</v>
      </c>
      <c r="J6309">
        <v>71052000</v>
      </c>
      <c r="K6309">
        <v>77354285.720506862</v>
      </c>
    </row>
    <row r="6310" spans="1:11" x14ac:dyDescent="0.25">
      <c r="A6310">
        <v>785</v>
      </c>
      <c r="B6310" t="s">
        <v>155</v>
      </c>
      <c r="C6310" t="s">
        <v>493</v>
      </c>
      <c r="D6310" t="s">
        <v>912</v>
      </c>
      <c r="E6310">
        <v>2015</v>
      </c>
      <c r="F6310" s="10">
        <v>42369</v>
      </c>
      <c r="G6310" t="s">
        <v>489</v>
      </c>
      <c r="H6310" t="s">
        <v>474</v>
      </c>
      <c r="I6310" t="s">
        <v>545</v>
      </c>
      <c r="J6310">
        <v>1944051000</v>
      </c>
      <c r="K6310">
        <v>2116487593.723429</v>
      </c>
    </row>
    <row r="6311" spans="1:11" x14ac:dyDescent="0.25">
      <c r="A6311">
        <v>794</v>
      </c>
      <c r="B6311" t="s">
        <v>159</v>
      </c>
      <c r="C6311" t="s">
        <v>493</v>
      </c>
      <c r="D6311" t="s">
        <v>888</v>
      </c>
      <c r="E6311">
        <v>2015</v>
      </c>
      <c r="F6311" s="10">
        <v>42369</v>
      </c>
      <c r="G6311" t="s">
        <v>489</v>
      </c>
      <c r="H6311" t="s">
        <v>474</v>
      </c>
      <c r="I6311" t="s">
        <v>545</v>
      </c>
      <c r="J6311">
        <v>813000000</v>
      </c>
      <c r="K6311">
        <v>885112794.7245971</v>
      </c>
    </row>
    <row r="6312" spans="1:11" x14ac:dyDescent="0.25">
      <c r="A6312">
        <v>794</v>
      </c>
      <c r="B6312" t="s">
        <v>159</v>
      </c>
      <c r="C6312" t="s">
        <v>493</v>
      </c>
      <c r="D6312" t="s">
        <v>1217</v>
      </c>
      <c r="E6312">
        <v>2015</v>
      </c>
      <c r="F6312" s="10">
        <v>42369</v>
      </c>
      <c r="G6312" t="s">
        <v>489</v>
      </c>
      <c r="H6312" t="s">
        <v>474</v>
      </c>
      <c r="I6312" t="s">
        <v>545</v>
      </c>
      <c r="J6312">
        <v>373000000</v>
      </c>
      <c r="K6312">
        <v>406084959.94129735</v>
      </c>
    </row>
    <row r="6313" spans="1:11" x14ac:dyDescent="0.25">
      <c r="A6313">
        <v>794</v>
      </c>
      <c r="B6313" t="s">
        <v>159</v>
      </c>
      <c r="C6313" t="s">
        <v>493</v>
      </c>
      <c r="D6313" t="s">
        <v>600</v>
      </c>
      <c r="E6313">
        <v>2015</v>
      </c>
      <c r="F6313" s="10">
        <v>42369</v>
      </c>
      <c r="G6313" t="s">
        <v>489</v>
      </c>
      <c r="H6313" t="s">
        <v>474</v>
      </c>
      <c r="I6313" t="s">
        <v>545</v>
      </c>
      <c r="J6313">
        <v>463000000</v>
      </c>
      <c r="K6313">
        <v>504067926.1469723</v>
      </c>
    </row>
    <row r="6314" spans="1:11" x14ac:dyDescent="0.25">
      <c r="A6314">
        <v>794</v>
      </c>
      <c r="B6314" t="s">
        <v>159</v>
      </c>
      <c r="C6314" t="s">
        <v>493</v>
      </c>
      <c r="D6314" t="s">
        <v>891</v>
      </c>
      <c r="E6314">
        <v>2015</v>
      </c>
      <c r="F6314" s="10">
        <v>42369</v>
      </c>
      <c r="G6314" t="s">
        <v>489</v>
      </c>
      <c r="H6314" t="s">
        <v>474</v>
      </c>
      <c r="I6314" t="s">
        <v>545</v>
      </c>
      <c r="J6314">
        <v>-1511000000</v>
      </c>
      <c r="K6314">
        <v>-1645025132.6308317</v>
      </c>
    </row>
    <row r="6315" spans="1:11" x14ac:dyDescent="0.25">
      <c r="A6315">
        <v>794</v>
      </c>
      <c r="B6315" t="s">
        <v>159</v>
      </c>
      <c r="C6315" t="s">
        <v>493</v>
      </c>
      <c r="D6315" t="s">
        <v>889</v>
      </c>
      <c r="E6315">
        <v>2015</v>
      </c>
      <c r="F6315" s="10">
        <v>42369</v>
      </c>
      <c r="G6315" t="s">
        <v>489</v>
      </c>
      <c r="H6315" t="s">
        <v>474</v>
      </c>
      <c r="I6315" t="s">
        <v>545</v>
      </c>
      <c r="J6315">
        <v>2377000000</v>
      </c>
      <c r="K6315">
        <v>2587839007.4543262</v>
      </c>
    </row>
    <row r="6316" spans="1:11" x14ac:dyDescent="0.25">
      <c r="A6316">
        <v>794</v>
      </c>
      <c r="B6316" t="s">
        <v>159</v>
      </c>
      <c r="C6316" t="s">
        <v>493</v>
      </c>
      <c r="D6316" t="s">
        <v>877</v>
      </c>
      <c r="E6316">
        <v>2015</v>
      </c>
      <c r="F6316" s="10">
        <v>42369</v>
      </c>
      <c r="G6316" t="s">
        <v>489</v>
      </c>
      <c r="H6316" t="s">
        <v>474</v>
      </c>
      <c r="I6316" t="s">
        <v>545</v>
      </c>
      <c r="J6316">
        <v>93000000</v>
      </c>
      <c r="K6316">
        <v>101249065.07919745</v>
      </c>
    </row>
    <row r="6317" spans="1:11" x14ac:dyDescent="0.25">
      <c r="A6317">
        <v>794</v>
      </c>
      <c r="B6317" t="s">
        <v>159</v>
      </c>
      <c r="C6317" t="s">
        <v>493</v>
      </c>
      <c r="D6317" t="s">
        <v>1218</v>
      </c>
      <c r="E6317">
        <v>2015</v>
      </c>
      <c r="F6317" s="10">
        <v>42369</v>
      </c>
      <c r="G6317" t="s">
        <v>489</v>
      </c>
      <c r="H6317" t="s">
        <v>474</v>
      </c>
      <c r="I6317" t="s">
        <v>545</v>
      </c>
      <c r="J6317">
        <v>486000000</v>
      </c>
      <c r="K6317">
        <v>529108017.51064479</v>
      </c>
    </row>
    <row r="6318" spans="1:11" x14ac:dyDescent="0.25">
      <c r="A6318">
        <v>2047</v>
      </c>
      <c r="B6318" t="s">
        <v>157</v>
      </c>
      <c r="C6318" t="s">
        <v>493</v>
      </c>
      <c r="D6318" t="s">
        <v>874</v>
      </c>
      <c r="E6318">
        <v>2015</v>
      </c>
      <c r="F6318" s="10">
        <v>42369</v>
      </c>
      <c r="G6318" t="s">
        <v>489</v>
      </c>
      <c r="H6318" t="s">
        <v>474</v>
      </c>
      <c r="I6318" t="s">
        <v>545</v>
      </c>
      <c r="J6318">
        <v>1615000000</v>
      </c>
      <c r="K6318">
        <v>1758249893.5796118</v>
      </c>
    </row>
    <row r="6319" spans="1:11" x14ac:dyDescent="0.25">
      <c r="A6319">
        <v>2047</v>
      </c>
      <c r="B6319" t="s">
        <v>157</v>
      </c>
      <c r="C6319" t="s">
        <v>493</v>
      </c>
      <c r="D6319" t="s">
        <v>876</v>
      </c>
      <c r="E6319">
        <v>2015</v>
      </c>
      <c r="F6319" s="10">
        <v>42369</v>
      </c>
      <c r="G6319" t="s">
        <v>489</v>
      </c>
      <c r="H6319" t="s">
        <v>474</v>
      </c>
      <c r="I6319" t="s">
        <v>545</v>
      </c>
      <c r="J6319">
        <v>894000000</v>
      </c>
      <c r="K6319">
        <v>973297464.30970454</v>
      </c>
    </row>
    <row r="6320" spans="1:11" x14ac:dyDescent="0.25">
      <c r="A6320">
        <v>2047</v>
      </c>
      <c r="B6320" t="s">
        <v>157</v>
      </c>
      <c r="C6320" t="s">
        <v>493</v>
      </c>
      <c r="D6320" t="s">
        <v>873</v>
      </c>
      <c r="E6320">
        <v>2015</v>
      </c>
      <c r="F6320" s="10">
        <v>42369</v>
      </c>
      <c r="G6320" t="s">
        <v>489</v>
      </c>
      <c r="H6320" t="s">
        <v>474</v>
      </c>
      <c r="I6320" t="s">
        <v>545</v>
      </c>
      <c r="J6320">
        <v>1619000000</v>
      </c>
      <c r="K6320">
        <v>1762604692.0776417</v>
      </c>
    </row>
    <row r="6321" spans="1:11" x14ac:dyDescent="0.25">
      <c r="A6321">
        <v>2047</v>
      </c>
      <c r="B6321" t="s">
        <v>157</v>
      </c>
      <c r="C6321" t="s">
        <v>493</v>
      </c>
      <c r="D6321" t="s">
        <v>877</v>
      </c>
      <c r="E6321">
        <v>2015</v>
      </c>
      <c r="F6321" s="10">
        <v>42369</v>
      </c>
      <c r="G6321" t="s">
        <v>489</v>
      </c>
      <c r="H6321" t="s">
        <v>474</v>
      </c>
      <c r="I6321" t="s">
        <v>545</v>
      </c>
      <c r="J6321">
        <v>126000000</v>
      </c>
      <c r="K6321">
        <v>137176152.68794495</v>
      </c>
    </row>
    <row r="6322" spans="1:11" x14ac:dyDescent="0.25">
      <c r="A6322">
        <v>2047</v>
      </c>
      <c r="B6322" t="s">
        <v>157</v>
      </c>
      <c r="C6322" t="s">
        <v>493</v>
      </c>
      <c r="D6322" t="s">
        <v>878</v>
      </c>
      <c r="E6322">
        <v>2015</v>
      </c>
      <c r="F6322" s="10">
        <v>42369</v>
      </c>
      <c r="G6322" t="s">
        <v>489</v>
      </c>
      <c r="H6322" t="s">
        <v>474</v>
      </c>
      <c r="I6322" t="s">
        <v>545</v>
      </c>
      <c r="J6322">
        <v>0</v>
      </c>
      <c r="K6322">
        <v>0</v>
      </c>
    </row>
    <row r="6323" spans="1:11" x14ac:dyDescent="0.25">
      <c r="A6323">
        <v>2047</v>
      </c>
      <c r="B6323" t="s">
        <v>157</v>
      </c>
      <c r="C6323" t="s">
        <v>493</v>
      </c>
      <c r="D6323" t="s">
        <v>875</v>
      </c>
      <c r="E6323">
        <v>2015</v>
      </c>
      <c r="F6323" s="10">
        <v>42369</v>
      </c>
      <c r="G6323" t="s">
        <v>489</v>
      </c>
      <c r="H6323" t="s">
        <v>474</v>
      </c>
      <c r="I6323" t="s">
        <v>545</v>
      </c>
      <c r="J6323">
        <v>796000000</v>
      </c>
      <c r="K6323">
        <v>866604901.10796964</v>
      </c>
    </row>
    <row r="6324" spans="1:11" x14ac:dyDescent="0.25">
      <c r="A6324">
        <v>785</v>
      </c>
      <c r="B6324" t="s">
        <v>155</v>
      </c>
      <c r="C6324" t="s">
        <v>492</v>
      </c>
      <c r="D6324" t="s">
        <v>794</v>
      </c>
      <c r="E6324">
        <v>2016</v>
      </c>
      <c r="F6324" s="10">
        <v>42735</v>
      </c>
      <c r="G6324" t="s">
        <v>489</v>
      </c>
      <c r="H6324" t="s">
        <v>474</v>
      </c>
      <c r="I6324" t="s">
        <v>545</v>
      </c>
      <c r="J6324">
        <v>11942000</v>
      </c>
      <c r="K6324">
        <v>12588056.841264203</v>
      </c>
    </row>
    <row r="6325" spans="1:11" x14ac:dyDescent="0.25">
      <c r="A6325">
        <v>785</v>
      </c>
      <c r="B6325" t="s">
        <v>155</v>
      </c>
      <c r="C6325" t="s">
        <v>493</v>
      </c>
      <c r="D6325" t="s">
        <v>577</v>
      </c>
      <c r="E6325">
        <v>2016</v>
      </c>
      <c r="F6325" s="10">
        <v>42735</v>
      </c>
      <c r="G6325" t="s">
        <v>489</v>
      </c>
      <c r="H6325" t="s">
        <v>474</v>
      </c>
      <c r="I6325" t="s">
        <v>545</v>
      </c>
      <c r="J6325">
        <v>112218000</v>
      </c>
      <c r="K6325">
        <v>118288943.44439678</v>
      </c>
    </row>
    <row r="6326" spans="1:11" x14ac:dyDescent="0.25">
      <c r="A6326">
        <v>785</v>
      </c>
      <c r="B6326" t="s">
        <v>155</v>
      </c>
      <c r="C6326" t="s">
        <v>493</v>
      </c>
      <c r="D6326" t="s">
        <v>911</v>
      </c>
      <c r="E6326">
        <v>2016</v>
      </c>
      <c r="F6326" s="10">
        <v>42735</v>
      </c>
      <c r="G6326" t="s">
        <v>489</v>
      </c>
      <c r="H6326" t="s">
        <v>474</v>
      </c>
      <c r="I6326" t="s">
        <v>545</v>
      </c>
      <c r="J6326">
        <v>571193000</v>
      </c>
      <c r="K6326">
        <v>602094284.98846292</v>
      </c>
    </row>
    <row r="6327" spans="1:11" x14ac:dyDescent="0.25">
      <c r="A6327">
        <v>785</v>
      </c>
      <c r="B6327" t="s">
        <v>155</v>
      </c>
      <c r="C6327" t="s">
        <v>493</v>
      </c>
      <c r="D6327" t="s">
        <v>589</v>
      </c>
      <c r="E6327">
        <v>2016</v>
      </c>
      <c r="F6327" s="10">
        <v>42735</v>
      </c>
      <c r="G6327" t="s">
        <v>489</v>
      </c>
      <c r="H6327" t="s">
        <v>474</v>
      </c>
      <c r="I6327" t="s">
        <v>545</v>
      </c>
      <c r="J6327">
        <v>-519606000</v>
      </c>
      <c r="K6327">
        <v>-547716451.43710661</v>
      </c>
    </row>
    <row r="6328" spans="1:11" x14ac:dyDescent="0.25">
      <c r="A6328">
        <v>785</v>
      </c>
      <c r="B6328" t="s">
        <v>155</v>
      </c>
      <c r="C6328" t="s">
        <v>493</v>
      </c>
      <c r="D6328" t="s">
        <v>663</v>
      </c>
      <c r="E6328">
        <v>2016</v>
      </c>
      <c r="F6328" s="10">
        <v>42735</v>
      </c>
      <c r="G6328" t="s">
        <v>489</v>
      </c>
      <c r="H6328" t="s">
        <v>474</v>
      </c>
      <c r="I6328" t="s">
        <v>545</v>
      </c>
      <c r="J6328">
        <v>37540000</v>
      </c>
      <c r="K6328">
        <v>39570897.154669084</v>
      </c>
    </row>
    <row r="6329" spans="1:11" x14ac:dyDescent="0.25">
      <c r="A6329">
        <v>785</v>
      </c>
      <c r="B6329" t="s">
        <v>155</v>
      </c>
      <c r="C6329" t="s">
        <v>493</v>
      </c>
      <c r="D6329" t="s">
        <v>600</v>
      </c>
      <c r="E6329">
        <v>2016</v>
      </c>
      <c r="F6329" s="10">
        <v>42735</v>
      </c>
      <c r="G6329" t="s">
        <v>489</v>
      </c>
      <c r="H6329" t="s">
        <v>474</v>
      </c>
      <c r="I6329" t="s">
        <v>545</v>
      </c>
      <c r="J6329">
        <v>136810000</v>
      </c>
      <c r="K6329">
        <v>144211359.60922423</v>
      </c>
    </row>
    <row r="6330" spans="1:11" x14ac:dyDescent="0.25">
      <c r="A6330">
        <v>785</v>
      </c>
      <c r="B6330" t="s">
        <v>155</v>
      </c>
      <c r="C6330" t="s">
        <v>493</v>
      </c>
      <c r="D6330" t="s">
        <v>910</v>
      </c>
      <c r="E6330">
        <v>2016</v>
      </c>
      <c r="F6330" s="10">
        <v>42735</v>
      </c>
      <c r="G6330" t="s">
        <v>489</v>
      </c>
      <c r="H6330" t="s">
        <v>474</v>
      </c>
      <c r="I6330" t="s">
        <v>545</v>
      </c>
      <c r="J6330">
        <v>56233000</v>
      </c>
      <c r="K6330">
        <v>59275180.066555843</v>
      </c>
    </row>
    <row r="6331" spans="1:11" x14ac:dyDescent="0.25">
      <c r="A6331">
        <v>785</v>
      </c>
      <c r="B6331" t="s">
        <v>155</v>
      </c>
      <c r="C6331" t="s">
        <v>493</v>
      </c>
      <c r="D6331" t="s">
        <v>914</v>
      </c>
      <c r="E6331">
        <v>2016</v>
      </c>
      <c r="F6331" s="10">
        <v>42735</v>
      </c>
      <c r="G6331" t="s">
        <v>489</v>
      </c>
      <c r="H6331" t="s">
        <v>474</v>
      </c>
      <c r="I6331" t="s">
        <v>545</v>
      </c>
      <c r="J6331">
        <v>672217000</v>
      </c>
      <c r="K6331">
        <v>708583638.05594528</v>
      </c>
    </row>
    <row r="6332" spans="1:11" x14ac:dyDescent="0.25">
      <c r="A6332">
        <v>785</v>
      </c>
      <c r="B6332" t="s">
        <v>155</v>
      </c>
      <c r="C6332" t="s">
        <v>493</v>
      </c>
      <c r="D6332" t="s">
        <v>913</v>
      </c>
      <c r="E6332">
        <v>2016</v>
      </c>
      <c r="F6332" s="10">
        <v>42735</v>
      </c>
      <c r="G6332" t="s">
        <v>489</v>
      </c>
      <c r="H6332" t="s">
        <v>474</v>
      </c>
      <c r="I6332" t="s">
        <v>545</v>
      </c>
      <c r="J6332">
        <v>77628000</v>
      </c>
      <c r="K6332">
        <v>81827639.96597366</v>
      </c>
    </row>
    <row r="6333" spans="1:11" x14ac:dyDescent="0.25">
      <c r="A6333">
        <v>785</v>
      </c>
      <c r="B6333" t="s">
        <v>155</v>
      </c>
      <c r="C6333" t="s">
        <v>493</v>
      </c>
      <c r="D6333" t="s">
        <v>912</v>
      </c>
      <c r="E6333">
        <v>2016</v>
      </c>
      <c r="F6333" s="10">
        <v>42735</v>
      </c>
      <c r="G6333" t="s">
        <v>489</v>
      </c>
      <c r="H6333" t="s">
        <v>474</v>
      </c>
      <c r="I6333" t="s">
        <v>545</v>
      </c>
      <c r="J6333">
        <v>1676242000</v>
      </c>
      <c r="K6333">
        <v>1766925940.0196273</v>
      </c>
    </row>
    <row r="6334" spans="1:11" x14ac:dyDescent="0.25">
      <c r="A6334">
        <v>794</v>
      </c>
      <c r="B6334" t="s">
        <v>159</v>
      </c>
      <c r="C6334" t="s">
        <v>493</v>
      </c>
      <c r="D6334" t="s">
        <v>888</v>
      </c>
      <c r="E6334">
        <v>2016</v>
      </c>
      <c r="F6334" s="10">
        <v>42735</v>
      </c>
      <c r="G6334" t="s">
        <v>489</v>
      </c>
      <c r="H6334" t="s">
        <v>474</v>
      </c>
      <c r="I6334" t="s">
        <v>545</v>
      </c>
      <c r="J6334">
        <v>908000000</v>
      </c>
      <c r="K6334">
        <v>957122392.55299747</v>
      </c>
    </row>
    <row r="6335" spans="1:11" x14ac:dyDescent="0.25">
      <c r="A6335">
        <v>794</v>
      </c>
      <c r="B6335" t="s">
        <v>159</v>
      </c>
      <c r="C6335" t="s">
        <v>493</v>
      </c>
      <c r="D6335" t="s">
        <v>600</v>
      </c>
      <c r="E6335">
        <v>2016</v>
      </c>
      <c r="F6335" s="10">
        <v>42735</v>
      </c>
      <c r="G6335" t="s">
        <v>489</v>
      </c>
      <c r="H6335" t="s">
        <v>474</v>
      </c>
      <c r="I6335" t="s">
        <v>545</v>
      </c>
      <c r="J6335">
        <v>503000000</v>
      </c>
      <c r="K6335">
        <v>530212074.28871995</v>
      </c>
    </row>
    <row r="6336" spans="1:11" x14ac:dyDescent="0.25">
      <c r="A6336">
        <v>794</v>
      </c>
      <c r="B6336" t="s">
        <v>159</v>
      </c>
      <c r="C6336" t="s">
        <v>493</v>
      </c>
      <c r="D6336" t="s">
        <v>891</v>
      </c>
      <c r="E6336">
        <v>2016</v>
      </c>
      <c r="F6336" s="10">
        <v>42735</v>
      </c>
      <c r="G6336" t="s">
        <v>489</v>
      </c>
      <c r="H6336" t="s">
        <v>474</v>
      </c>
      <c r="I6336" t="s">
        <v>545</v>
      </c>
      <c r="J6336">
        <v>-1230000000</v>
      </c>
      <c r="K6336">
        <v>-1296542448.0618799</v>
      </c>
    </row>
    <row r="6337" spans="1:11" x14ac:dyDescent="0.25">
      <c r="A6337">
        <v>794</v>
      </c>
      <c r="B6337" t="s">
        <v>159</v>
      </c>
      <c r="C6337" t="s">
        <v>493</v>
      </c>
      <c r="D6337" t="s">
        <v>889</v>
      </c>
      <c r="E6337">
        <v>2016</v>
      </c>
      <c r="F6337" s="10">
        <v>42735</v>
      </c>
      <c r="G6337" t="s">
        <v>489</v>
      </c>
      <c r="H6337" t="s">
        <v>474</v>
      </c>
      <c r="I6337" t="s">
        <v>545</v>
      </c>
      <c r="J6337">
        <v>2187000000</v>
      </c>
      <c r="K6337">
        <v>2305315718.6270986</v>
      </c>
    </row>
    <row r="6338" spans="1:11" x14ac:dyDescent="0.25">
      <c r="A6338">
        <v>794</v>
      </c>
      <c r="B6338" t="s">
        <v>159</v>
      </c>
      <c r="C6338" t="s">
        <v>493</v>
      </c>
      <c r="D6338" t="s">
        <v>890</v>
      </c>
      <c r="E6338">
        <v>2016</v>
      </c>
      <c r="F6338" s="10">
        <v>42735</v>
      </c>
      <c r="G6338" t="s">
        <v>489</v>
      </c>
      <c r="H6338" t="s">
        <v>474</v>
      </c>
      <c r="I6338" t="s">
        <v>545</v>
      </c>
      <c r="J6338">
        <v>854000000</v>
      </c>
      <c r="K6338">
        <v>900201016.78442717</v>
      </c>
    </row>
    <row r="6339" spans="1:11" x14ac:dyDescent="0.25">
      <c r="A6339">
        <v>794</v>
      </c>
      <c r="B6339" t="s">
        <v>159</v>
      </c>
      <c r="C6339" t="s">
        <v>493</v>
      </c>
      <c r="D6339" t="s">
        <v>877</v>
      </c>
      <c r="E6339">
        <v>2016</v>
      </c>
      <c r="F6339" s="10">
        <v>42735</v>
      </c>
      <c r="G6339" t="s">
        <v>489</v>
      </c>
      <c r="H6339" t="s">
        <v>474</v>
      </c>
      <c r="I6339" t="s">
        <v>545</v>
      </c>
      <c r="J6339">
        <v>62000000</v>
      </c>
      <c r="K6339">
        <v>65354172.178728901</v>
      </c>
    </row>
    <row r="6340" spans="1:11" x14ac:dyDescent="0.25">
      <c r="A6340">
        <v>1649</v>
      </c>
      <c r="B6340" t="s">
        <v>2227</v>
      </c>
      <c r="C6340" t="s">
        <v>492</v>
      </c>
      <c r="D6340" t="s">
        <v>726</v>
      </c>
      <c r="E6340">
        <v>2016</v>
      </c>
      <c r="F6340" s="10">
        <v>42735</v>
      </c>
      <c r="G6340" t="s">
        <v>489</v>
      </c>
      <c r="H6340" t="s">
        <v>474</v>
      </c>
      <c r="I6340" t="s">
        <v>545</v>
      </c>
      <c r="J6340">
        <v>954000000</v>
      </c>
      <c r="K6340">
        <v>1005610971.9114093</v>
      </c>
    </row>
    <row r="6341" spans="1:11" x14ac:dyDescent="0.25">
      <c r="A6341">
        <v>1649</v>
      </c>
      <c r="B6341" t="s">
        <v>2227</v>
      </c>
      <c r="C6341" t="s">
        <v>492</v>
      </c>
      <c r="D6341" t="s">
        <v>2320</v>
      </c>
      <c r="E6341">
        <v>2016</v>
      </c>
      <c r="F6341" s="10">
        <v>42735</v>
      </c>
      <c r="G6341" t="s">
        <v>489</v>
      </c>
      <c r="H6341" t="s">
        <v>474</v>
      </c>
      <c r="I6341" t="s">
        <v>545</v>
      </c>
      <c r="J6341">
        <v>2626000000</v>
      </c>
      <c r="K6341">
        <v>2768065421.6345501</v>
      </c>
    </row>
    <row r="6342" spans="1:11" x14ac:dyDescent="0.25">
      <c r="A6342">
        <v>1649</v>
      </c>
      <c r="B6342" t="s">
        <v>2227</v>
      </c>
      <c r="C6342" t="s">
        <v>492</v>
      </c>
      <c r="D6342" t="s">
        <v>2321</v>
      </c>
      <c r="E6342">
        <v>2016</v>
      </c>
      <c r="F6342" s="10">
        <v>42735</v>
      </c>
      <c r="G6342" t="s">
        <v>489</v>
      </c>
      <c r="H6342" t="s">
        <v>474</v>
      </c>
      <c r="I6342" t="s">
        <v>545</v>
      </c>
      <c r="J6342">
        <v>545000000</v>
      </c>
      <c r="K6342">
        <v>574484255.44205248</v>
      </c>
    </row>
    <row r="6343" spans="1:11" x14ac:dyDescent="0.25">
      <c r="A6343">
        <v>1649</v>
      </c>
      <c r="B6343" t="s">
        <v>2227</v>
      </c>
      <c r="C6343" t="s">
        <v>492</v>
      </c>
      <c r="D6343" t="s">
        <v>156</v>
      </c>
      <c r="E6343">
        <v>2016</v>
      </c>
      <c r="F6343" s="10">
        <v>42735</v>
      </c>
      <c r="G6343" t="s">
        <v>489</v>
      </c>
      <c r="H6343" t="s">
        <v>474</v>
      </c>
      <c r="I6343" t="s">
        <v>545</v>
      </c>
      <c r="J6343">
        <v>338000000</v>
      </c>
      <c r="K6343">
        <v>356285648.32919949</v>
      </c>
    </row>
    <row r="6344" spans="1:11" x14ac:dyDescent="0.25">
      <c r="A6344">
        <v>1649</v>
      </c>
      <c r="B6344" t="s">
        <v>2227</v>
      </c>
      <c r="C6344" t="s">
        <v>492</v>
      </c>
      <c r="D6344" t="s">
        <v>701</v>
      </c>
      <c r="E6344">
        <v>2016</v>
      </c>
      <c r="F6344" s="10">
        <v>42735</v>
      </c>
      <c r="G6344" t="s">
        <v>489</v>
      </c>
      <c r="H6344" t="s">
        <v>474</v>
      </c>
      <c r="I6344" t="s">
        <v>545</v>
      </c>
      <c r="J6344">
        <v>2104000000</v>
      </c>
      <c r="K6344">
        <v>2217825455.8717036</v>
      </c>
    </row>
    <row r="6345" spans="1:11" x14ac:dyDescent="0.25">
      <c r="A6345">
        <v>1649</v>
      </c>
      <c r="B6345" t="s">
        <v>2227</v>
      </c>
      <c r="C6345" t="s">
        <v>492</v>
      </c>
      <c r="D6345" t="s">
        <v>2322</v>
      </c>
      <c r="E6345">
        <v>2016</v>
      </c>
      <c r="F6345" s="10">
        <v>42735</v>
      </c>
      <c r="G6345" t="s">
        <v>489</v>
      </c>
      <c r="H6345" t="s">
        <v>474</v>
      </c>
      <c r="I6345" t="s">
        <v>545</v>
      </c>
      <c r="J6345">
        <v>452000000</v>
      </c>
      <c r="K6345">
        <v>476452997.17395914</v>
      </c>
    </row>
    <row r="6346" spans="1:11" x14ac:dyDescent="0.25">
      <c r="A6346">
        <v>1649</v>
      </c>
      <c r="B6346" t="s">
        <v>2227</v>
      </c>
      <c r="C6346" t="s">
        <v>492</v>
      </c>
      <c r="D6346" t="s">
        <v>1005</v>
      </c>
      <c r="E6346">
        <v>2016</v>
      </c>
      <c r="F6346" s="10">
        <v>42735</v>
      </c>
      <c r="G6346" t="s">
        <v>489</v>
      </c>
      <c r="H6346" t="s">
        <v>474</v>
      </c>
      <c r="I6346" t="s">
        <v>545</v>
      </c>
      <c r="J6346">
        <v>749000000</v>
      </c>
      <c r="K6346">
        <v>789520563.90109599</v>
      </c>
    </row>
    <row r="6347" spans="1:11" x14ac:dyDescent="0.25">
      <c r="A6347">
        <v>1649</v>
      </c>
      <c r="B6347" t="s">
        <v>2227</v>
      </c>
      <c r="C6347" t="s">
        <v>492</v>
      </c>
      <c r="D6347" t="s">
        <v>2323</v>
      </c>
      <c r="E6347">
        <v>2016</v>
      </c>
      <c r="F6347" s="10">
        <v>42735</v>
      </c>
      <c r="G6347" t="s">
        <v>489</v>
      </c>
      <c r="H6347" t="s">
        <v>474</v>
      </c>
      <c r="I6347" t="s">
        <v>545</v>
      </c>
      <c r="J6347">
        <v>2208000000</v>
      </c>
      <c r="K6347">
        <v>2327451809.2037649</v>
      </c>
    </row>
    <row r="6348" spans="1:11" x14ac:dyDescent="0.25">
      <c r="A6348">
        <v>1649</v>
      </c>
      <c r="B6348" t="s">
        <v>2227</v>
      </c>
      <c r="C6348" t="s">
        <v>493</v>
      </c>
      <c r="D6348" t="s">
        <v>2318</v>
      </c>
      <c r="E6348">
        <v>2016</v>
      </c>
      <c r="F6348" s="10">
        <v>42735</v>
      </c>
      <c r="G6348" t="s">
        <v>489</v>
      </c>
      <c r="H6348" t="s">
        <v>474</v>
      </c>
      <c r="I6348" t="s">
        <v>545</v>
      </c>
      <c r="J6348">
        <v>1023000000</v>
      </c>
      <c r="K6348">
        <v>1078343840.9490268</v>
      </c>
    </row>
    <row r="6349" spans="1:11" x14ac:dyDescent="0.25">
      <c r="A6349">
        <v>1649</v>
      </c>
      <c r="B6349" t="s">
        <v>2227</v>
      </c>
      <c r="C6349" t="s">
        <v>493</v>
      </c>
      <c r="D6349" t="s">
        <v>2319</v>
      </c>
      <c r="E6349">
        <v>2016</v>
      </c>
      <c r="F6349" s="10">
        <v>42735</v>
      </c>
      <c r="G6349" t="s">
        <v>489</v>
      </c>
      <c r="H6349" t="s">
        <v>474</v>
      </c>
      <c r="I6349" t="s">
        <v>545</v>
      </c>
      <c r="J6349">
        <v>0</v>
      </c>
      <c r="K6349">
        <v>0</v>
      </c>
    </row>
    <row r="6350" spans="1:11" x14ac:dyDescent="0.25">
      <c r="A6350">
        <v>1649</v>
      </c>
      <c r="B6350" t="s">
        <v>2227</v>
      </c>
      <c r="C6350" t="s">
        <v>493</v>
      </c>
      <c r="D6350" t="s">
        <v>2316</v>
      </c>
      <c r="E6350">
        <v>2016</v>
      </c>
      <c r="F6350" s="10">
        <v>42735</v>
      </c>
      <c r="G6350" t="s">
        <v>489</v>
      </c>
      <c r="H6350" t="s">
        <v>474</v>
      </c>
      <c r="I6350" t="s">
        <v>545</v>
      </c>
      <c r="J6350">
        <v>903000000</v>
      </c>
      <c r="K6350">
        <v>951851894.79664838</v>
      </c>
    </row>
    <row r="6351" spans="1:11" x14ac:dyDescent="0.25">
      <c r="A6351">
        <v>1649</v>
      </c>
      <c r="B6351" t="s">
        <v>2227</v>
      </c>
      <c r="C6351" t="s">
        <v>493</v>
      </c>
      <c r="D6351" t="s">
        <v>2314</v>
      </c>
      <c r="E6351">
        <v>2016</v>
      </c>
      <c r="F6351" s="10">
        <v>42735</v>
      </c>
      <c r="G6351" t="s">
        <v>489</v>
      </c>
      <c r="H6351" t="s">
        <v>474</v>
      </c>
      <c r="I6351" t="s">
        <v>545</v>
      </c>
      <c r="J6351">
        <v>4652000000</v>
      </c>
      <c r="K6351">
        <v>4903671112.5072079</v>
      </c>
    </row>
    <row r="6352" spans="1:11" x14ac:dyDescent="0.25">
      <c r="A6352">
        <v>1649</v>
      </c>
      <c r="B6352" t="s">
        <v>2227</v>
      </c>
      <c r="C6352" t="s">
        <v>493</v>
      </c>
      <c r="D6352" t="s">
        <v>2317</v>
      </c>
      <c r="E6352">
        <v>2016</v>
      </c>
      <c r="F6352" s="10">
        <v>42735</v>
      </c>
      <c r="G6352" t="s">
        <v>489</v>
      </c>
      <c r="H6352" t="s">
        <v>474</v>
      </c>
      <c r="I6352" t="s">
        <v>545</v>
      </c>
      <c r="J6352">
        <v>543000000</v>
      </c>
      <c r="K6352">
        <v>572376056.33951283</v>
      </c>
    </row>
    <row r="6353" spans="1:11" x14ac:dyDescent="0.25">
      <c r="A6353">
        <v>1649</v>
      </c>
      <c r="B6353" t="s">
        <v>2227</v>
      </c>
      <c r="C6353" t="s">
        <v>493</v>
      </c>
      <c r="D6353" t="s">
        <v>2315</v>
      </c>
      <c r="E6353">
        <v>2016</v>
      </c>
      <c r="F6353" s="10">
        <v>42735</v>
      </c>
      <c r="G6353" t="s">
        <v>489</v>
      </c>
      <c r="H6353" t="s">
        <v>474</v>
      </c>
      <c r="I6353" t="s">
        <v>545</v>
      </c>
      <c r="J6353">
        <v>2855000000</v>
      </c>
      <c r="K6353">
        <v>3009454218.875339</v>
      </c>
    </row>
    <row r="6354" spans="1:11" x14ac:dyDescent="0.25">
      <c r="A6354">
        <v>2047</v>
      </c>
      <c r="B6354" t="s">
        <v>157</v>
      </c>
      <c r="C6354" t="s">
        <v>493</v>
      </c>
      <c r="D6354" t="s">
        <v>874</v>
      </c>
      <c r="E6354">
        <v>2016</v>
      </c>
      <c r="F6354" s="10">
        <v>42735</v>
      </c>
      <c r="G6354" t="s">
        <v>489</v>
      </c>
      <c r="H6354" t="s">
        <v>474</v>
      </c>
      <c r="I6354" t="s">
        <v>545</v>
      </c>
      <c r="J6354">
        <v>1523500000</v>
      </c>
      <c r="K6354">
        <v>1605920666.3595724</v>
      </c>
    </row>
    <row r="6355" spans="1:11" x14ac:dyDescent="0.25">
      <c r="A6355">
        <v>2047</v>
      </c>
      <c r="B6355" t="s">
        <v>157</v>
      </c>
      <c r="C6355" t="s">
        <v>493</v>
      </c>
      <c r="D6355" t="s">
        <v>876</v>
      </c>
      <c r="E6355">
        <v>2016</v>
      </c>
      <c r="F6355" s="10">
        <v>42735</v>
      </c>
      <c r="G6355" t="s">
        <v>489</v>
      </c>
      <c r="H6355" t="s">
        <v>474</v>
      </c>
      <c r="I6355" t="s">
        <v>545</v>
      </c>
      <c r="J6355">
        <v>967300000</v>
      </c>
      <c r="K6355">
        <v>1019630495.9432979</v>
      </c>
    </row>
    <row r="6356" spans="1:11" x14ac:dyDescent="0.25">
      <c r="A6356">
        <v>2047</v>
      </c>
      <c r="B6356" t="s">
        <v>157</v>
      </c>
      <c r="C6356" t="s">
        <v>493</v>
      </c>
      <c r="D6356" t="s">
        <v>873</v>
      </c>
      <c r="E6356">
        <v>2016</v>
      </c>
      <c r="F6356" s="10">
        <v>42735</v>
      </c>
      <c r="G6356" t="s">
        <v>489</v>
      </c>
      <c r="H6356" t="s">
        <v>474</v>
      </c>
      <c r="I6356" t="s">
        <v>545</v>
      </c>
      <c r="J6356">
        <v>1655300000</v>
      </c>
      <c r="K6356">
        <v>1744850987.2169347</v>
      </c>
    </row>
    <row r="6357" spans="1:11" x14ac:dyDescent="0.25">
      <c r="A6357">
        <v>2047</v>
      </c>
      <c r="B6357" t="s">
        <v>157</v>
      </c>
      <c r="C6357" t="s">
        <v>493</v>
      </c>
      <c r="D6357" t="s">
        <v>877</v>
      </c>
      <c r="E6357">
        <v>2016</v>
      </c>
      <c r="F6357" s="10">
        <v>42735</v>
      </c>
      <c r="G6357" t="s">
        <v>489</v>
      </c>
      <c r="H6357" t="s">
        <v>474</v>
      </c>
      <c r="I6357" t="s">
        <v>545</v>
      </c>
      <c r="J6357">
        <v>131700000</v>
      </c>
      <c r="K6357">
        <v>138824910.90223542</v>
      </c>
    </row>
    <row r="6358" spans="1:11" x14ac:dyDescent="0.25">
      <c r="A6358">
        <v>2047</v>
      </c>
      <c r="B6358" t="s">
        <v>157</v>
      </c>
      <c r="C6358" t="s">
        <v>493</v>
      </c>
      <c r="D6358" t="s">
        <v>878</v>
      </c>
      <c r="E6358">
        <v>2016</v>
      </c>
      <c r="F6358" s="10">
        <v>42735</v>
      </c>
      <c r="G6358" t="s">
        <v>489</v>
      </c>
      <c r="H6358" t="s">
        <v>474</v>
      </c>
      <c r="I6358" t="s">
        <v>545</v>
      </c>
      <c r="J6358">
        <v>0</v>
      </c>
      <c r="K6358">
        <v>0</v>
      </c>
    </row>
    <row r="6359" spans="1:11" x14ac:dyDescent="0.25">
      <c r="A6359">
        <v>2047</v>
      </c>
      <c r="B6359" t="s">
        <v>157</v>
      </c>
      <c r="C6359" t="s">
        <v>493</v>
      </c>
      <c r="D6359" t="s">
        <v>875</v>
      </c>
      <c r="E6359">
        <v>2016</v>
      </c>
      <c r="F6359" s="10">
        <v>42735</v>
      </c>
      <c r="G6359" t="s">
        <v>489</v>
      </c>
      <c r="H6359" t="s">
        <v>474</v>
      </c>
      <c r="I6359" t="s">
        <v>545</v>
      </c>
      <c r="J6359">
        <v>807700000</v>
      </c>
      <c r="K6359">
        <v>851396207.56063449</v>
      </c>
    </row>
    <row r="6360" spans="1:11" x14ac:dyDescent="0.25">
      <c r="A6360">
        <v>1649</v>
      </c>
      <c r="B6360" t="s">
        <v>2227</v>
      </c>
      <c r="C6360" t="s">
        <v>492</v>
      </c>
      <c r="D6360" t="s">
        <v>726</v>
      </c>
      <c r="E6360">
        <v>2017</v>
      </c>
      <c r="F6360" s="10">
        <v>42916</v>
      </c>
      <c r="G6360" t="s">
        <v>489</v>
      </c>
      <c r="H6360" t="s">
        <v>474</v>
      </c>
      <c r="I6360" t="s">
        <v>545</v>
      </c>
      <c r="J6360">
        <v>476000000</v>
      </c>
      <c r="K6360">
        <v>543210947.29826725</v>
      </c>
    </row>
    <row r="6361" spans="1:11" x14ac:dyDescent="0.25">
      <c r="A6361">
        <v>1649</v>
      </c>
      <c r="B6361" t="s">
        <v>2227</v>
      </c>
      <c r="C6361" t="s">
        <v>492</v>
      </c>
      <c r="D6361" t="s">
        <v>2320</v>
      </c>
      <c r="E6361">
        <v>2017</v>
      </c>
      <c r="F6361" s="10">
        <v>42916</v>
      </c>
      <c r="G6361" t="s">
        <v>489</v>
      </c>
      <c r="H6361" t="s">
        <v>474</v>
      </c>
      <c r="I6361" t="s">
        <v>545</v>
      </c>
      <c r="J6361">
        <v>1053000000</v>
      </c>
      <c r="K6361">
        <v>1201683040.9770494</v>
      </c>
    </row>
    <row r="6362" spans="1:11" x14ac:dyDescent="0.25">
      <c r="A6362">
        <v>1649</v>
      </c>
      <c r="B6362" t="s">
        <v>2227</v>
      </c>
      <c r="C6362" t="s">
        <v>492</v>
      </c>
      <c r="D6362" t="s">
        <v>2321</v>
      </c>
      <c r="E6362">
        <v>2017</v>
      </c>
      <c r="F6362" s="10">
        <v>42916</v>
      </c>
      <c r="G6362" t="s">
        <v>489</v>
      </c>
      <c r="H6362" t="s">
        <v>474</v>
      </c>
      <c r="I6362" t="s">
        <v>545</v>
      </c>
      <c r="J6362">
        <v>579000000</v>
      </c>
      <c r="K6362">
        <v>660754492.61701</v>
      </c>
    </row>
    <row r="6363" spans="1:11" x14ac:dyDescent="0.25">
      <c r="A6363">
        <v>1649</v>
      </c>
      <c r="B6363" t="s">
        <v>2227</v>
      </c>
      <c r="C6363" t="s">
        <v>492</v>
      </c>
      <c r="D6363" t="s">
        <v>156</v>
      </c>
      <c r="E6363">
        <v>2017</v>
      </c>
      <c r="F6363" s="10">
        <v>42916</v>
      </c>
      <c r="G6363" t="s">
        <v>489</v>
      </c>
      <c r="H6363" t="s">
        <v>474</v>
      </c>
      <c r="I6363" t="s">
        <v>545</v>
      </c>
      <c r="J6363">
        <v>428000000</v>
      </c>
      <c r="K6363">
        <v>488433372.78079498</v>
      </c>
    </row>
    <row r="6364" spans="1:11" x14ac:dyDescent="0.25">
      <c r="A6364">
        <v>1649</v>
      </c>
      <c r="B6364" t="s">
        <v>2227</v>
      </c>
      <c r="C6364" t="s">
        <v>492</v>
      </c>
      <c r="D6364" t="s">
        <v>701</v>
      </c>
      <c r="E6364">
        <v>2017</v>
      </c>
      <c r="F6364" s="10">
        <v>42916</v>
      </c>
      <c r="G6364" t="s">
        <v>489</v>
      </c>
      <c r="H6364" t="s">
        <v>474</v>
      </c>
      <c r="I6364" t="s">
        <v>545</v>
      </c>
      <c r="J6364">
        <v>3063000000</v>
      </c>
      <c r="K6364">
        <v>3495493973.896203</v>
      </c>
    </row>
    <row r="6365" spans="1:11" x14ac:dyDescent="0.25">
      <c r="A6365">
        <v>1649</v>
      </c>
      <c r="B6365" t="s">
        <v>2227</v>
      </c>
      <c r="C6365" t="s">
        <v>492</v>
      </c>
      <c r="D6365" t="s">
        <v>2322</v>
      </c>
      <c r="E6365">
        <v>2017</v>
      </c>
      <c r="F6365" s="10">
        <v>42916</v>
      </c>
      <c r="G6365" t="s">
        <v>489</v>
      </c>
      <c r="H6365" t="s">
        <v>474</v>
      </c>
      <c r="I6365" t="s">
        <v>545</v>
      </c>
      <c r="J6365">
        <v>1143000000</v>
      </c>
      <c r="K6365">
        <v>1304390993.19731</v>
      </c>
    </row>
    <row r="6366" spans="1:11" x14ac:dyDescent="0.25">
      <c r="A6366">
        <v>1649</v>
      </c>
      <c r="B6366" t="s">
        <v>2227</v>
      </c>
      <c r="C6366" t="s">
        <v>492</v>
      </c>
      <c r="D6366" t="s">
        <v>1005</v>
      </c>
      <c r="E6366">
        <v>2017</v>
      </c>
      <c r="F6366" s="10">
        <v>42916</v>
      </c>
      <c r="G6366" t="s">
        <v>489</v>
      </c>
      <c r="H6366" t="s">
        <v>474</v>
      </c>
      <c r="I6366" t="s">
        <v>545</v>
      </c>
      <c r="J6366">
        <v>415000000</v>
      </c>
      <c r="K6366">
        <v>473597779.68231291</v>
      </c>
    </row>
    <row r="6367" spans="1:11" x14ac:dyDescent="0.25">
      <c r="A6367">
        <v>1649</v>
      </c>
      <c r="B6367" t="s">
        <v>2227</v>
      </c>
      <c r="C6367" t="s">
        <v>492</v>
      </c>
      <c r="D6367" t="s">
        <v>2323</v>
      </c>
      <c r="E6367">
        <v>2017</v>
      </c>
      <c r="F6367" s="10">
        <v>42916</v>
      </c>
      <c r="G6367" t="s">
        <v>489</v>
      </c>
      <c r="H6367" t="s">
        <v>474</v>
      </c>
      <c r="I6367" t="s">
        <v>545</v>
      </c>
      <c r="J6367">
        <v>1842000000</v>
      </c>
      <c r="K6367">
        <v>2102089422.1080008</v>
      </c>
    </row>
    <row r="6368" spans="1:11" x14ac:dyDescent="0.25">
      <c r="A6368">
        <v>1649</v>
      </c>
      <c r="B6368" t="s">
        <v>2227</v>
      </c>
      <c r="C6368" t="s">
        <v>493</v>
      </c>
      <c r="D6368" t="s">
        <v>2318</v>
      </c>
      <c r="E6368">
        <v>2017</v>
      </c>
      <c r="F6368" s="10">
        <v>42916</v>
      </c>
      <c r="G6368" t="s">
        <v>489</v>
      </c>
      <c r="H6368" t="s">
        <v>474</v>
      </c>
      <c r="I6368" t="s">
        <v>545</v>
      </c>
      <c r="J6368">
        <v>674000000</v>
      </c>
      <c r="K6368">
        <v>769168442.1828407</v>
      </c>
    </row>
    <row r="6369" spans="1:11" x14ac:dyDescent="0.25">
      <c r="A6369">
        <v>1649</v>
      </c>
      <c r="B6369" t="s">
        <v>2227</v>
      </c>
      <c r="C6369" t="s">
        <v>493</v>
      </c>
      <c r="D6369" t="s">
        <v>2319</v>
      </c>
      <c r="E6369">
        <v>2017</v>
      </c>
      <c r="F6369" s="10">
        <v>42916</v>
      </c>
      <c r="G6369" t="s">
        <v>489</v>
      </c>
      <c r="H6369" t="s">
        <v>474</v>
      </c>
      <c r="I6369" t="s">
        <v>545</v>
      </c>
      <c r="J6369">
        <v>0</v>
      </c>
      <c r="K6369">
        <v>0</v>
      </c>
    </row>
    <row r="6370" spans="1:11" x14ac:dyDescent="0.25">
      <c r="A6370">
        <v>1649</v>
      </c>
      <c r="B6370" t="s">
        <v>2227</v>
      </c>
      <c r="C6370" t="s">
        <v>493</v>
      </c>
      <c r="D6370" t="s">
        <v>2316</v>
      </c>
      <c r="E6370">
        <v>2017</v>
      </c>
      <c r="F6370" s="10">
        <v>42916</v>
      </c>
      <c r="G6370" t="s">
        <v>489</v>
      </c>
      <c r="H6370" t="s">
        <v>474</v>
      </c>
      <c r="I6370" t="s">
        <v>545</v>
      </c>
      <c r="J6370">
        <v>613000000</v>
      </c>
      <c r="K6370">
        <v>699555274.56688631</v>
      </c>
    </row>
    <row r="6371" spans="1:11" x14ac:dyDescent="0.25">
      <c r="A6371">
        <v>1649</v>
      </c>
      <c r="B6371" t="s">
        <v>2227</v>
      </c>
      <c r="C6371" t="s">
        <v>493</v>
      </c>
      <c r="D6371" t="s">
        <v>2314</v>
      </c>
      <c r="E6371">
        <v>2017</v>
      </c>
      <c r="F6371" s="10">
        <v>42916</v>
      </c>
      <c r="G6371" t="s">
        <v>489</v>
      </c>
      <c r="H6371" t="s">
        <v>474</v>
      </c>
      <c r="I6371" t="s">
        <v>545</v>
      </c>
      <c r="J6371">
        <v>3692000000</v>
      </c>
      <c r="K6371">
        <v>4213308439.9689136</v>
      </c>
    </row>
    <row r="6372" spans="1:11" x14ac:dyDescent="0.25">
      <c r="A6372">
        <v>1649</v>
      </c>
      <c r="B6372" t="s">
        <v>2227</v>
      </c>
      <c r="C6372" t="s">
        <v>493</v>
      </c>
      <c r="D6372" t="s">
        <v>2317</v>
      </c>
      <c r="E6372">
        <v>2017</v>
      </c>
      <c r="F6372" s="10">
        <v>42916</v>
      </c>
      <c r="G6372" t="s">
        <v>489</v>
      </c>
      <c r="H6372" t="s">
        <v>474</v>
      </c>
      <c r="I6372" t="s">
        <v>545</v>
      </c>
      <c r="J6372">
        <v>490000000</v>
      </c>
      <c r="K6372">
        <v>559187739.86586344</v>
      </c>
    </row>
    <row r="6373" spans="1:11" x14ac:dyDescent="0.25">
      <c r="A6373">
        <v>1649</v>
      </c>
      <c r="B6373" t="s">
        <v>2227</v>
      </c>
      <c r="C6373" t="s">
        <v>493</v>
      </c>
      <c r="D6373" t="s">
        <v>2315</v>
      </c>
      <c r="E6373">
        <v>2017</v>
      </c>
      <c r="F6373" s="10">
        <v>42916</v>
      </c>
      <c r="G6373" t="s">
        <v>489</v>
      </c>
      <c r="H6373" t="s">
        <v>474</v>
      </c>
      <c r="I6373" t="s">
        <v>545</v>
      </c>
      <c r="J6373">
        <v>3530000000</v>
      </c>
      <c r="K6373">
        <v>4028434125.9724445</v>
      </c>
    </row>
    <row r="6374" spans="1:11" x14ac:dyDescent="0.25">
      <c r="A6374">
        <v>785</v>
      </c>
      <c r="B6374" t="s">
        <v>155</v>
      </c>
      <c r="C6374" t="s">
        <v>492</v>
      </c>
      <c r="D6374" t="s">
        <v>2133</v>
      </c>
      <c r="E6374">
        <v>2017</v>
      </c>
      <c r="F6374" s="10">
        <v>43100</v>
      </c>
      <c r="G6374" t="s">
        <v>489</v>
      </c>
      <c r="H6374" t="s">
        <v>474</v>
      </c>
      <c r="I6374" t="s">
        <v>545</v>
      </c>
      <c r="J6374">
        <v>2760784000</v>
      </c>
      <c r="K6374">
        <v>3311007171.8116622</v>
      </c>
    </row>
    <row r="6375" spans="1:11" x14ac:dyDescent="0.25">
      <c r="A6375">
        <v>785</v>
      </c>
      <c r="B6375" t="s">
        <v>155</v>
      </c>
      <c r="C6375" t="s">
        <v>492</v>
      </c>
      <c r="D6375" t="s">
        <v>794</v>
      </c>
      <c r="E6375">
        <v>2017</v>
      </c>
      <c r="F6375" s="10">
        <v>43100</v>
      </c>
      <c r="G6375" t="s">
        <v>489</v>
      </c>
      <c r="H6375" t="s">
        <v>474</v>
      </c>
      <c r="I6375" t="s">
        <v>545</v>
      </c>
      <c r="J6375">
        <v>36200000</v>
      </c>
      <c r="K6375">
        <v>43414645.846825451</v>
      </c>
    </row>
    <row r="6376" spans="1:11" x14ac:dyDescent="0.25">
      <c r="A6376">
        <v>785</v>
      </c>
      <c r="B6376" t="s">
        <v>155</v>
      </c>
      <c r="C6376" t="s">
        <v>493</v>
      </c>
      <c r="D6376" t="s">
        <v>2131</v>
      </c>
      <c r="E6376">
        <v>2017</v>
      </c>
      <c r="F6376" s="10">
        <v>43100</v>
      </c>
      <c r="G6376" t="s">
        <v>489</v>
      </c>
      <c r="H6376" t="s">
        <v>474</v>
      </c>
      <c r="I6376" t="s">
        <v>545</v>
      </c>
      <c r="J6376">
        <v>29285000</v>
      </c>
      <c r="K6376">
        <v>35121489.050394572</v>
      </c>
    </row>
    <row r="6377" spans="1:11" x14ac:dyDescent="0.25">
      <c r="A6377">
        <v>785</v>
      </c>
      <c r="B6377" t="s">
        <v>155</v>
      </c>
      <c r="C6377" t="s">
        <v>493</v>
      </c>
      <c r="D6377" t="s">
        <v>2130</v>
      </c>
      <c r="E6377">
        <v>2017</v>
      </c>
      <c r="F6377" s="10">
        <v>43100</v>
      </c>
      <c r="G6377" t="s">
        <v>489</v>
      </c>
      <c r="H6377" t="s">
        <v>474</v>
      </c>
      <c r="I6377" t="s">
        <v>545</v>
      </c>
      <c r="J6377">
        <v>106056000</v>
      </c>
      <c r="K6377">
        <v>127192919.3351083</v>
      </c>
    </row>
    <row r="6378" spans="1:11" x14ac:dyDescent="0.25">
      <c r="A6378">
        <v>785</v>
      </c>
      <c r="B6378" t="s">
        <v>155</v>
      </c>
      <c r="C6378" t="s">
        <v>493</v>
      </c>
      <c r="D6378" t="s">
        <v>2127</v>
      </c>
      <c r="E6378">
        <v>2017</v>
      </c>
      <c r="F6378" s="10">
        <v>43100</v>
      </c>
      <c r="G6378" t="s">
        <v>489</v>
      </c>
      <c r="H6378" t="s">
        <v>474</v>
      </c>
      <c r="I6378" t="s">
        <v>545</v>
      </c>
      <c r="J6378">
        <v>22670000</v>
      </c>
      <c r="K6378">
        <v>27188122.136672184</v>
      </c>
    </row>
    <row r="6379" spans="1:11" x14ac:dyDescent="0.25">
      <c r="A6379">
        <v>785</v>
      </c>
      <c r="B6379" t="s">
        <v>155</v>
      </c>
      <c r="C6379" t="s">
        <v>493</v>
      </c>
      <c r="D6379" t="s">
        <v>2125</v>
      </c>
      <c r="E6379">
        <v>2017</v>
      </c>
      <c r="F6379" s="10">
        <v>43100</v>
      </c>
      <c r="G6379" t="s">
        <v>489</v>
      </c>
      <c r="H6379" t="s">
        <v>474</v>
      </c>
      <c r="I6379" t="s">
        <v>545</v>
      </c>
      <c r="J6379">
        <v>1697743000</v>
      </c>
      <c r="K6379">
        <v>2036102516.1305797</v>
      </c>
    </row>
    <row r="6380" spans="1:11" x14ac:dyDescent="0.25">
      <c r="A6380">
        <v>785</v>
      </c>
      <c r="B6380" t="s">
        <v>155</v>
      </c>
      <c r="C6380" t="s">
        <v>493</v>
      </c>
      <c r="D6380" t="s">
        <v>2128</v>
      </c>
      <c r="E6380">
        <v>2017</v>
      </c>
      <c r="F6380" s="10">
        <v>43100</v>
      </c>
      <c r="G6380" t="s">
        <v>489</v>
      </c>
      <c r="H6380" t="s">
        <v>474</v>
      </c>
      <c r="I6380" t="s">
        <v>545</v>
      </c>
      <c r="J6380">
        <v>35124000</v>
      </c>
      <c r="K6380">
        <v>42124199.467510976</v>
      </c>
    </row>
    <row r="6381" spans="1:11" x14ac:dyDescent="0.25">
      <c r="A6381">
        <v>785</v>
      </c>
      <c r="B6381" t="s">
        <v>155</v>
      </c>
      <c r="C6381" t="s">
        <v>493</v>
      </c>
      <c r="D6381" t="s">
        <v>2132</v>
      </c>
      <c r="E6381">
        <v>2017</v>
      </c>
      <c r="F6381" s="10">
        <v>43100</v>
      </c>
      <c r="G6381" t="s">
        <v>489</v>
      </c>
      <c r="H6381" t="s">
        <v>474</v>
      </c>
      <c r="I6381" t="s">
        <v>545</v>
      </c>
      <c r="J6381">
        <v>127107000</v>
      </c>
      <c r="K6381">
        <v>152439375.40476361</v>
      </c>
    </row>
    <row r="6382" spans="1:11" x14ac:dyDescent="0.25">
      <c r="A6382">
        <v>785</v>
      </c>
      <c r="B6382" t="s">
        <v>155</v>
      </c>
      <c r="C6382" t="s">
        <v>493</v>
      </c>
      <c r="D6382" t="s">
        <v>2129</v>
      </c>
      <c r="E6382">
        <v>2017</v>
      </c>
      <c r="F6382" s="10">
        <v>43100</v>
      </c>
      <c r="G6382" t="s">
        <v>489</v>
      </c>
      <c r="H6382" t="s">
        <v>474</v>
      </c>
      <c r="I6382" t="s">
        <v>545</v>
      </c>
      <c r="J6382">
        <v>58835000</v>
      </c>
      <c r="K6382">
        <v>70560792.497181639</v>
      </c>
    </row>
    <row r="6383" spans="1:11" x14ac:dyDescent="0.25">
      <c r="A6383">
        <v>785</v>
      </c>
      <c r="B6383" t="s">
        <v>155</v>
      </c>
      <c r="C6383" t="s">
        <v>493</v>
      </c>
      <c r="D6383" t="s">
        <v>2126</v>
      </c>
      <c r="E6383">
        <v>2017</v>
      </c>
      <c r="F6383" s="10">
        <v>43100</v>
      </c>
      <c r="G6383" t="s">
        <v>489</v>
      </c>
      <c r="H6383" t="s">
        <v>474</v>
      </c>
      <c r="I6383" t="s">
        <v>545</v>
      </c>
      <c r="J6383">
        <v>62816000</v>
      </c>
      <c r="K6383">
        <v>75335204.240723416</v>
      </c>
    </row>
    <row r="6384" spans="1:11" x14ac:dyDescent="0.25">
      <c r="A6384">
        <v>785</v>
      </c>
      <c r="B6384" t="s">
        <v>155</v>
      </c>
      <c r="C6384" t="s">
        <v>493</v>
      </c>
      <c r="D6384" t="s">
        <v>1816</v>
      </c>
      <c r="E6384">
        <v>2017</v>
      </c>
      <c r="F6384" s="10">
        <v>43100</v>
      </c>
      <c r="G6384" t="s">
        <v>489</v>
      </c>
      <c r="H6384" t="s">
        <v>474</v>
      </c>
      <c r="I6384" t="s">
        <v>545</v>
      </c>
      <c r="J6384">
        <v>657348000</v>
      </c>
      <c r="K6384">
        <v>788357199.39555299</v>
      </c>
    </row>
    <row r="6385" spans="1:11" x14ac:dyDescent="0.25">
      <c r="A6385">
        <v>794</v>
      </c>
      <c r="B6385" t="s">
        <v>159</v>
      </c>
      <c r="C6385" t="s">
        <v>493</v>
      </c>
      <c r="D6385" t="s">
        <v>888</v>
      </c>
      <c r="E6385">
        <v>2017</v>
      </c>
      <c r="F6385" s="10">
        <v>43100</v>
      </c>
      <c r="G6385" t="s">
        <v>489</v>
      </c>
      <c r="H6385" t="s">
        <v>474</v>
      </c>
      <c r="I6385" t="s">
        <v>545</v>
      </c>
      <c r="J6385">
        <v>1104000000</v>
      </c>
      <c r="K6385">
        <v>1324026768.3672736</v>
      </c>
    </row>
    <row r="6386" spans="1:11" x14ac:dyDescent="0.25">
      <c r="A6386">
        <v>794</v>
      </c>
      <c r="B6386" t="s">
        <v>159</v>
      </c>
      <c r="C6386" t="s">
        <v>493</v>
      </c>
      <c r="D6386" t="s">
        <v>889</v>
      </c>
      <c r="E6386">
        <v>2017</v>
      </c>
      <c r="F6386" s="10">
        <v>43100</v>
      </c>
      <c r="G6386" t="s">
        <v>489</v>
      </c>
      <c r="H6386" t="s">
        <v>474</v>
      </c>
      <c r="I6386" t="s">
        <v>545</v>
      </c>
      <c r="J6386">
        <v>2418000000</v>
      </c>
      <c r="K6386">
        <v>2899906454.6304955</v>
      </c>
    </row>
    <row r="6387" spans="1:11" x14ac:dyDescent="0.25">
      <c r="A6387">
        <v>794</v>
      </c>
      <c r="B6387" t="s">
        <v>159</v>
      </c>
      <c r="C6387" t="s">
        <v>493</v>
      </c>
      <c r="D6387" t="s">
        <v>1726</v>
      </c>
      <c r="E6387">
        <v>2017</v>
      </c>
      <c r="F6387" s="10">
        <v>43100</v>
      </c>
      <c r="G6387" t="s">
        <v>489</v>
      </c>
      <c r="H6387" t="s">
        <v>474</v>
      </c>
      <c r="I6387" t="s">
        <v>545</v>
      </c>
      <c r="J6387">
        <v>-1438000000</v>
      </c>
      <c r="K6387">
        <v>-1724592837.7827349</v>
      </c>
    </row>
    <row r="6388" spans="1:11" x14ac:dyDescent="0.25">
      <c r="A6388">
        <v>794</v>
      </c>
      <c r="B6388" t="s">
        <v>159</v>
      </c>
      <c r="C6388" t="s">
        <v>493</v>
      </c>
      <c r="D6388" t="s">
        <v>890</v>
      </c>
      <c r="E6388">
        <v>2017</v>
      </c>
      <c r="F6388" s="10">
        <v>43100</v>
      </c>
      <c r="G6388" t="s">
        <v>489</v>
      </c>
      <c r="H6388" t="s">
        <v>474</v>
      </c>
      <c r="I6388" t="s">
        <v>545</v>
      </c>
      <c r="J6388">
        <v>936000000</v>
      </c>
      <c r="K6388">
        <v>1122544434.0505145</v>
      </c>
    </row>
    <row r="6389" spans="1:11" x14ac:dyDescent="0.25">
      <c r="A6389">
        <v>794</v>
      </c>
      <c r="B6389" t="s">
        <v>159</v>
      </c>
      <c r="C6389" t="s">
        <v>493</v>
      </c>
      <c r="D6389" t="s">
        <v>877</v>
      </c>
      <c r="E6389">
        <v>2017</v>
      </c>
      <c r="F6389" s="10">
        <v>43100</v>
      </c>
      <c r="G6389" t="s">
        <v>489</v>
      </c>
      <c r="H6389" t="s">
        <v>474</v>
      </c>
      <c r="I6389" t="s">
        <v>545</v>
      </c>
      <c r="J6389">
        <v>127000000</v>
      </c>
      <c r="K6389">
        <v>152311050.34659758</v>
      </c>
    </row>
    <row r="6390" spans="1:11" x14ac:dyDescent="0.25">
      <c r="A6390">
        <v>794</v>
      </c>
      <c r="B6390" t="s">
        <v>159</v>
      </c>
      <c r="C6390" t="s">
        <v>493</v>
      </c>
      <c r="D6390" t="s">
        <v>658</v>
      </c>
      <c r="E6390">
        <v>2017</v>
      </c>
      <c r="F6390" s="10">
        <v>43100</v>
      </c>
      <c r="G6390" t="s">
        <v>489</v>
      </c>
      <c r="H6390" t="s">
        <v>474</v>
      </c>
      <c r="I6390" t="s">
        <v>545</v>
      </c>
      <c r="J6390">
        <v>551000000</v>
      </c>
      <c r="K6390">
        <v>660814084.57460845</v>
      </c>
    </row>
    <row r="6391" spans="1:11" x14ac:dyDescent="0.25">
      <c r="A6391">
        <v>2047</v>
      </c>
      <c r="B6391" t="s">
        <v>157</v>
      </c>
      <c r="C6391" t="s">
        <v>493</v>
      </c>
      <c r="D6391" t="s">
        <v>874</v>
      </c>
      <c r="E6391">
        <v>2017</v>
      </c>
      <c r="F6391" s="10">
        <v>43100</v>
      </c>
      <c r="G6391" t="s">
        <v>489</v>
      </c>
      <c r="H6391" t="s">
        <v>474</v>
      </c>
      <c r="I6391" t="s">
        <v>545</v>
      </c>
      <c r="J6391">
        <v>1049462700</v>
      </c>
      <c r="K6391">
        <v>1258620205.7998128</v>
      </c>
    </row>
    <row r="6392" spans="1:11" x14ac:dyDescent="0.25">
      <c r="A6392">
        <v>2047</v>
      </c>
      <c r="B6392" t="s">
        <v>157</v>
      </c>
      <c r="C6392" t="s">
        <v>493</v>
      </c>
      <c r="D6392" t="s">
        <v>876</v>
      </c>
      <c r="E6392">
        <v>2017</v>
      </c>
      <c r="F6392" s="10">
        <v>43100</v>
      </c>
      <c r="G6392" t="s">
        <v>489</v>
      </c>
      <c r="H6392" t="s">
        <v>474</v>
      </c>
      <c r="I6392" t="s">
        <v>545</v>
      </c>
      <c r="J6392">
        <v>1403025000</v>
      </c>
      <c r="K6392">
        <v>1682647333.956969</v>
      </c>
    </row>
    <row r="6393" spans="1:11" x14ac:dyDescent="0.25">
      <c r="A6393">
        <v>2047</v>
      </c>
      <c r="B6393" t="s">
        <v>157</v>
      </c>
      <c r="C6393" t="s">
        <v>493</v>
      </c>
      <c r="D6393" t="s">
        <v>873</v>
      </c>
      <c r="E6393">
        <v>2017</v>
      </c>
      <c r="F6393" s="10">
        <v>43100</v>
      </c>
      <c r="G6393" t="s">
        <v>489</v>
      </c>
      <c r="H6393" t="s">
        <v>474</v>
      </c>
      <c r="I6393" t="s">
        <v>545</v>
      </c>
      <c r="J6393">
        <v>1717302600</v>
      </c>
      <c r="K6393">
        <v>2059560336.7633302</v>
      </c>
    </row>
    <row r="6394" spans="1:11" x14ac:dyDescent="0.25">
      <c r="A6394">
        <v>2047</v>
      </c>
      <c r="B6394" t="s">
        <v>157</v>
      </c>
      <c r="C6394" t="s">
        <v>493</v>
      </c>
      <c r="D6394" t="s">
        <v>877</v>
      </c>
      <c r="E6394">
        <v>2017</v>
      </c>
      <c r="F6394" s="10">
        <v>43100</v>
      </c>
      <c r="G6394" t="s">
        <v>489</v>
      </c>
      <c r="H6394" t="s">
        <v>474</v>
      </c>
      <c r="I6394" t="s">
        <v>545</v>
      </c>
      <c r="J6394">
        <v>134690400</v>
      </c>
      <c r="K6394">
        <v>161534144.05986902</v>
      </c>
    </row>
    <row r="6395" spans="1:11" x14ac:dyDescent="0.25">
      <c r="A6395">
        <v>2047</v>
      </c>
      <c r="B6395" t="s">
        <v>157</v>
      </c>
      <c r="C6395" t="s">
        <v>493</v>
      </c>
      <c r="D6395" t="s">
        <v>875</v>
      </c>
      <c r="E6395">
        <v>2017</v>
      </c>
      <c r="F6395" s="10">
        <v>43100</v>
      </c>
      <c r="G6395" t="s">
        <v>489</v>
      </c>
      <c r="H6395" t="s">
        <v>474</v>
      </c>
      <c r="I6395" t="s">
        <v>545</v>
      </c>
      <c r="J6395">
        <v>1307619300</v>
      </c>
      <c r="K6395">
        <v>1568227315.2478952</v>
      </c>
    </row>
    <row r="6396" spans="1:11" x14ac:dyDescent="0.25">
      <c r="A6396">
        <v>780</v>
      </c>
      <c r="B6396" t="s">
        <v>180</v>
      </c>
      <c r="C6396" t="s">
        <v>492</v>
      </c>
      <c r="D6396" t="s">
        <v>163</v>
      </c>
      <c r="E6396">
        <v>2014</v>
      </c>
      <c r="F6396" s="10">
        <v>41729</v>
      </c>
      <c r="G6396" t="s">
        <v>489</v>
      </c>
      <c r="H6396" t="s">
        <v>474</v>
      </c>
      <c r="I6396" t="s">
        <v>549</v>
      </c>
      <c r="J6396">
        <v>4269704000000</v>
      </c>
      <c r="K6396">
        <v>41335963296.076691</v>
      </c>
    </row>
    <row r="6397" spans="1:11" x14ac:dyDescent="0.25">
      <c r="A6397">
        <v>780</v>
      </c>
      <c r="B6397" t="s">
        <v>180</v>
      </c>
      <c r="C6397" t="s">
        <v>492</v>
      </c>
      <c r="D6397" t="s">
        <v>458</v>
      </c>
      <c r="E6397">
        <v>2014</v>
      </c>
      <c r="F6397" s="10">
        <v>41729</v>
      </c>
      <c r="G6397" t="s">
        <v>489</v>
      </c>
      <c r="H6397" t="s">
        <v>474</v>
      </c>
      <c r="I6397" t="s">
        <v>549</v>
      </c>
      <c r="J6397">
        <v>504430000000</v>
      </c>
      <c r="K6397">
        <v>4883500112.7572231</v>
      </c>
    </row>
    <row r="6398" spans="1:11" x14ac:dyDescent="0.25">
      <c r="A6398">
        <v>780</v>
      </c>
      <c r="B6398" t="s">
        <v>180</v>
      </c>
      <c r="C6398" t="s">
        <v>492</v>
      </c>
      <c r="D6398" t="s">
        <v>249</v>
      </c>
      <c r="E6398">
        <v>2014</v>
      </c>
      <c r="F6398" s="10">
        <v>41729</v>
      </c>
      <c r="G6398" t="s">
        <v>489</v>
      </c>
      <c r="H6398" t="s">
        <v>474</v>
      </c>
      <c r="I6398" t="s">
        <v>549</v>
      </c>
      <c r="J6398">
        <v>264064000000</v>
      </c>
      <c r="K6398">
        <v>2556462886.3769469</v>
      </c>
    </row>
    <row r="6399" spans="1:11" x14ac:dyDescent="0.25">
      <c r="A6399">
        <v>780</v>
      </c>
      <c r="B6399" t="s">
        <v>180</v>
      </c>
      <c r="C6399" t="s">
        <v>492</v>
      </c>
      <c r="D6399" t="s">
        <v>316</v>
      </c>
      <c r="E6399">
        <v>2014</v>
      </c>
      <c r="F6399" s="10">
        <v>41729</v>
      </c>
      <c r="G6399" t="s">
        <v>489</v>
      </c>
      <c r="H6399" t="s">
        <v>474</v>
      </c>
      <c r="I6399" t="s">
        <v>549</v>
      </c>
      <c r="J6399">
        <v>2017502000000</v>
      </c>
      <c r="K6399">
        <v>19531889944.071373</v>
      </c>
    </row>
    <row r="6400" spans="1:11" x14ac:dyDescent="0.25">
      <c r="A6400">
        <v>780</v>
      </c>
      <c r="B6400" t="s">
        <v>180</v>
      </c>
      <c r="C6400" t="s">
        <v>493</v>
      </c>
      <c r="D6400" t="s">
        <v>664</v>
      </c>
      <c r="E6400">
        <v>2014</v>
      </c>
      <c r="F6400" s="10">
        <v>41729</v>
      </c>
      <c r="G6400" t="s">
        <v>489</v>
      </c>
      <c r="H6400" t="s">
        <v>474</v>
      </c>
      <c r="I6400" t="s">
        <v>549</v>
      </c>
      <c r="J6400">
        <v>1258146000000</v>
      </c>
      <c r="K6400">
        <v>12180393975.110619</v>
      </c>
    </row>
    <row r="6401" spans="1:11" x14ac:dyDescent="0.25">
      <c r="A6401">
        <v>780</v>
      </c>
      <c r="B6401" t="s">
        <v>180</v>
      </c>
      <c r="C6401" t="s">
        <v>493</v>
      </c>
      <c r="D6401" t="s">
        <v>1294</v>
      </c>
      <c r="E6401">
        <v>2014</v>
      </c>
      <c r="F6401" s="10">
        <v>41729</v>
      </c>
      <c r="G6401" t="s">
        <v>489</v>
      </c>
      <c r="H6401" t="s">
        <v>474</v>
      </c>
      <c r="I6401" t="s">
        <v>549</v>
      </c>
      <c r="J6401">
        <v>51498000000</v>
      </c>
      <c r="K6401">
        <v>498563703.20316291</v>
      </c>
    </row>
    <row r="6402" spans="1:11" x14ac:dyDescent="0.25">
      <c r="A6402">
        <v>780</v>
      </c>
      <c r="B6402" t="s">
        <v>180</v>
      </c>
      <c r="C6402" t="s">
        <v>493</v>
      </c>
      <c r="D6402" t="s">
        <v>635</v>
      </c>
      <c r="E6402">
        <v>2014</v>
      </c>
      <c r="F6402" s="10">
        <v>41729</v>
      </c>
      <c r="G6402" t="s">
        <v>489</v>
      </c>
      <c r="H6402" t="s">
        <v>474</v>
      </c>
      <c r="I6402" t="s">
        <v>549</v>
      </c>
      <c r="J6402">
        <v>-2008578000000</v>
      </c>
      <c r="K6402">
        <v>-19445494695.957172</v>
      </c>
    </row>
    <row r="6403" spans="1:11" x14ac:dyDescent="0.25">
      <c r="A6403">
        <v>780</v>
      </c>
      <c r="B6403" t="s">
        <v>180</v>
      </c>
      <c r="C6403" t="s">
        <v>493</v>
      </c>
      <c r="D6403" t="s">
        <v>724</v>
      </c>
      <c r="E6403">
        <v>2014</v>
      </c>
      <c r="F6403" s="10">
        <v>41729</v>
      </c>
      <c r="G6403" t="s">
        <v>489</v>
      </c>
      <c r="H6403" t="s">
        <v>474</v>
      </c>
      <c r="I6403" t="s">
        <v>549</v>
      </c>
      <c r="J6403">
        <v>3686878000000</v>
      </c>
      <c r="K6403">
        <v>35693493901.477165</v>
      </c>
    </row>
    <row r="6404" spans="1:11" x14ac:dyDescent="0.25">
      <c r="A6404">
        <v>780</v>
      </c>
      <c r="B6404" t="s">
        <v>180</v>
      </c>
      <c r="C6404" t="s">
        <v>493</v>
      </c>
      <c r="D6404" t="s">
        <v>1255</v>
      </c>
      <c r="E6404">
        <v>2014</v>
      </c>
      <c r="F6404" s="10">
        <v>41729</v>
      </c>
      <c r="G6404" t="s">
        <v>489</v>
      </c>
      <c r="H6404" t="s">
        <v>474</v>
      </c>
      <c r="I6404" t="s">
        <v>549</v>
      </c>
      <c r="J6404">
        <v>430658000000</v>
      </c>
      <c r="K6404">
        <v>4169296813.3532901</v>
      </c>
    </row>
    <row r="6405" spans="1:11" x14ac:dyDescent="0.25">
      <c r="A6405">
        <v>780</v>
      </c>
      <c r="B6405" t="s">
        <v>180</v>
      </c>
      <c r="C6405" t="s">
        <v>493</v>
      </c>
      <c r="D6405" t="s">
        <v>1252</v>
      </c>
      <c r="E6405">
        <v>2014</v>
      </c>
      <c r="F6405" s="10">
        <v>41729</v>
      </c>
      <c r="G6405" t="s">
        <v>489</v>
      </c>
      <c r="H6405" t="s">
        <v>474</v>
      </c>
      <c r="I6405" t="s">
        <v>549</v>
      </c>
      <c r="J6405">
        <v>4020145000000</v>
      </c>
      <c r="K6405">
        <v>38919926572.171333</v>
      </c>
    </row>
    <row r="6406" spans="1:11" x14ac:dyDescent="0.25">
      <c r="A6406">
        <v>780</v>
      </c>
      <c r="B6406" t="s">
        <v>180</v>
      </c>
      <c r="C6406" t="s">
        <v>493</v>
      </c>
      <c r="D6406" t="s">
        <v>1253</v>
      </c>
      <c r="E6406">
        <v>2014</v>
      </c>
      <c r="F6406" s="10">
        <v>41729</v>
      </c>
      <c r="G6406" t="s">
        <v>489</v>
      </c>
      <c r="H6406" t="s">
        <v>474</v>
      </c>
      <c r="I6406" t="s">
        <v>549</v>
      </c>
      <c r="J6406">
        <v>959221000000</v>
      </c>
      <c r="K6406">
        <v>9286433918.7976456</v>
      </c>
    </row>
    <row r="6407" spans="1:11" x14ac:dyDescent="0.25">
      <c r="A6407">
        <v>780</v>
      </c>
      <c r="B6407" t="s">
        <v>180</v>
      </c>
      <c r="C6407" t="s">
        <v>493</v>
      </c>
      <c r="D6407" t="s">
        <v>722</v>
      </c>
      <c r="E6407">
        <v>2014</v>
      </c>
      <c r="F6407" s="10">
        <v>41729</v>
      </c>
      <c r="G6407" t="s">
        <v>489</v>
      </c>
      <c r="H6407" t="s">
        <v>474</v>
      </c>
      <c r="I6407" t="s">
        <v>549</v>
      </c>
      <c r="J6407">
        <v>798727000000</v>
      </c>
      <c r="K6407">
        <v>7732655461.7335176</v>
      </c>
    </row>
    <row r="6408" spans="1:11" x14ac:dyDescent="0.25">
      <c r="A6408">
        <v>780</v>
      </c>
      <c r="B6408" t="s">
        <v>180</v>
      </c>
      <c r="C6408" t="s">
        <v>493</v>
      </c>
      <c r="D6408" t="s">
        <v>1256</v>
      </c>
      <c r="E6408">
        <v>2014</v>
      </c>
      <c r="F6408" s="10">
        <v>41729</v>
      </c>
      <c r="G6408" t="s">
        <v>489</v>
      </c>
      <c r="H6408" t="s">
        <v>474</v>
      </c>
      <c r="I6408" t="s">
        <v>549</v>
      </c>
      <c r="J6408">
        <v>2895626000000</v>
      </c>
      <c r="K6408">
        <v>28033205593.447548</v>
      </c>
    </row>
    <row r="6409" spans="1:11" x14ac:dyDescent="0.25">
      <c r="A6409">
        <v>780</v>
      </c>
      <c r="B6409" t="s">
        <v>180</v>
      </c>
      <c r="C6409" t="s">
        <v>493</v>
      </c>
      <c r="D6409" t="s">
        <v>1254</v>
      </c>
      <c r="E6409">
        <v>2014</v>
      </c>
      <c r="F6409" s="10">
        <v>41729</v>
      </c>
      <c r="G6409" t="s">
        <v>489</v>
      </c>
      <c r="H6409" t="s">
        <v>474</v>
      </c>
      <c r="I6409" t="s">
        <v>549</v>
      </c>
      <c r="J6409">
        <v>5987000000</v>
      </c>
      <c r="K6409">
        <v>57961491.535153531</v>
      </c>
    </row>
    <row r="6410" spans="1:11" x14ac:dyDescent="0.25">
      <c r="A6410">
        <v>780</v>
      </c>
      <c r="B6410" t="s">
        <v>180</v>
      </c>
      <c r="C6410" t="s">
        <v>493</v>
      </c>
      <c r="D6410" t="s">
        <v>1293</v>
      </c>
      <c r="E6410">
        <v>2014</v>
      </c>
      <c r="F6410" s="10">
        <v>41729</v>
      </c>
      <c r="G6410" t="s">
        <v>489</v>
      </c>
      <c r="H6410" t="s">
        <v>474</v>
      </c>
      <c r="I6410" t="s">
        <v>549</v>
      </c>
      <c r="J6410">
        <v>439984000000</v>
      </c>
      <c r="K6410">
        <v>4259583913.7469501</v>
      </c>
    </row>
    <row r="6411" spans="1:11" x14ac:dyDescent="0.25">
      <c r="A6411">
        <v>780</v>
      </c>
      <c r="B6411" t="s">
        <v>180</v>
      </c>
      <c r="C6411" t="s">
        <v>493</v>
      </c>
      <c r="D6411" t="s">
        <v>711</v>
      </c>
      <c r="E6411">
        <v>2014</v>
      </c>
      <c r="F6411" s="10">
        <v>41729</v>
      </c>
      <c r="G6411" t="s">
        <v>489</v>
      </c>
      <c r="H6411" t="s">
        <v>474</v>
      </c>
      <c r="I6411" t="s">
        <v>549</v>
      </c>
      <c r="J6411">
        <v>694340000000</v>
      </c>
      <c r="K6411">
        <v>6722061471.9422913</v>
      </c>
    </row>
    <row r="6412" spans="1:11" x14ac:dyDescent="0.25">
      <c r="A6412">
        <v>780</v>
      </c>
      <c r="B6412" t="s">
        <v>180</v>
      </c>
      <c r="C6412" t="s">
        <v>493</v>
      </c>
      <c r="D6412" t="s">
        <v>1257</v>
      </c>
      <c r="E6412">
        <v>2014</v>
      </c>
      <c r="F6412" s="10">
        <v>41729</v>
      </c>
      <c r="G6412" t="s">
        <v>489</v>
      </c>
      <c r="H6412" t="s">
        <v>474</v>
      </c>
      <c r="I6412" t="s">
        <v>549</v>
      </c>
      <c r="J6412">
        <v>400888000000</v>
      </c>
      <c r="K6412">
        <v>3881086757.7325249</v>
      </c>
    </row>
    <row r="6413" spans="1:11" x14ac:dyDescent="0.25">
      <c r="A6413">
        <v>1357</v>
      </c>
      <c r="B6413" t="s">
        <v>167</v>
      </c>
      <c r="C6413" t="s">
        <v>492</v>
      </c>
      <c r="D6413" t="s">
        <v>570</v>
      </c>
      <c r="E6413">
        <v>2014</v>
      </c>
      <c r="F6413" s="10">
        <v>41729</v>
      </c>
      <c r="G6413" t="s">
        <v>489</v>
      </c>
      <c r="H6413" t="s">
        <v>474</v>
      </c>
      <c r="I6413" t="s">
        <v>549</v>
      </c>
      <c r="J6413">
        <v>2127480000000</v>
      </c>
      <c r="K6413">
        <v>20596611660.465748</v>
      </c>
    </row>
    <row r="6414" spans="1:11" x14ac:dyDescent="0.25">
      <c r="A6414">
        <v>1357</v>
      </c>
      <c r="B6414" t="s">
        <v>167</v>
      </c>
      <c r="C6414" t="s">
        <v>492</v>
      </c>
      <c r="D6414" t="s">
        <v>2154</v>
      </c>
      <c r="E6414">
        <v>2014</v>
      </c>
      <c r="F6414" s="10">
        <v>41729</v>
      </c>
      <c r="G6414" t="s">
        <v>489</v>
      </c>
      <c r="H6414" t="s">
        <v>474</v>
      </c>
      <c r="I6414" t="s">
        <v>549</v>
      </c>
      <c r="J6414">
        <v>5310345000000</v>
      </c>
      <c r="K6414">
        <v>51410642519.833786</v>
      </c>
    </row>
    <row r="6415" spans="1:11" x14ac:dyDescent="0.25">
      <c r="A6415">
        <v>1357</v>
      </c>
      <c r="B6415" t="s">
        <v>167</v>
      </c>
      <c r="C6415" t="s">
        <v>492</v>
      </c>
      <c r="D6415" t="s">
        <v>569</v>
      </c>
      <c r="E6415">
        <v>2014</v>
      </c>
      <c r="F6415" s="10">
        <v>41729</v>
      </c>
      <c r="G6415" t="s">
        <v>489</v>
      </c>
      <c r="H6415" t="s">
        <v>474</v>
      </c>
      <c r="I6415" t="s">
        <v>549</v>
      </c>
      <c r="J6415">
        <v>772698000000</v>
      </c>
      <c r="K6415">
        <v>7480662867.25072</v>
      </c>
    </row>
    <row r="6416" spans="1:11" x14ac:dyDescent="0.25">
      <c r="A6416">
        <v>1357</v>
      </c>
      <c r="B6416" t="s">
        <v>167</v>
      </c>
      <c r="C6416" t="s">
        <v>492</v>
      </c>
      <c r="D6416" t="s">
        <v>834</v>
      </c>
      <c r="E6416">
        <v>2014</v>
      </c>
      <c r="F6416" s="10">
        <v>41729</v>
      </c>
      <c r="G6416" t="s">
        <v>489</v>
      </c>
      <c r="H6416" t="s">
        <v>474</v>
      </c>
      <c r="I6416" t="s">
        <v>549</v>
      </c>
      <c r="J6416">
        <v>914553000000</v>
      </c>
      <c r="K6416">
        <v>8853992979.4470119</v>
      </c>
    </row>
    <row r="6417" spans="1:11" x14ac:dyDescent="0.25">
      <c r="A6417">
        <v>1357</v>
      </c>
      <c r="B6417" t="s">
        <v>167</v>
      </c>
      <c r="C6417" t="s">
        <v>492</v>
      </c>
      <c r="D6417" t="s">
        <v>699</v>
      </c>
      <c r="E6417">
        <v>2014</v>
      </c>
      <c r="F6417" s="10">
        <v>41729</v>
      </c>
      <c r="G6417" t="s">
        <v>489</v>
      </c>
      <c r="H6417" t="s">
        <v>474</v>
      </c>
      <c r="I6417" t="s">
        <v>549</v>
      </c>
      <c r="J6417">
        <v>541370000000</v>
      </c>
      <c r="K6417">
        <v>5241124548.5862808</v>
      </c>
    </row>
    <row r="6418" spans="1:11" x14ac:dyDescent="0.25">
      <c r="A6418">
        <v>1357</v>
      </c>
      <c r="B6418" t="s">
        <v>167</v>
      </c>
      <c r="C6418" t="s">
        <v>493</v>
      </c>
      <c r="D6418" t="s">
        <v>691</v>
      </c>
      <c r="E6418">
        <v>2014</v>
      </c>
      <c r="F6418" s="10">
        <v>41729</v>
      </c>
      <c r="G6418" t="s">
        <v>489</v>
      </c>
      <c r="H6418" t="s">
        <v>474</v>
      </c>
      <c r="I6418" t="s">
        <v>549</v>
      </c>
      <c r="J6418">
        <v>892426000000</v>
      </c>
      <c r="K6418">
        <v>8639776523.2588806</v>
      </c>
    </row>
    <row r="6419" spans="1:11" x14ac:dyDescent="0.25">
      <c r="A6419">
        <v>1357</v>
      </c>
      <c r="B6419" t="s">
        <v>167</v>
      </c>
      <c r="C6419" t="s">
        <v>493</v>
      </c>
      <c r="D6419" t="s">
        <v>689</v>
      </c>
      <c r="E6419">
        <v>2014</v>
      </c>
      <c r="F6419" s="10">
        <v>41729</v>
      </c>
      <c r="G6419" t="s">
        <v>489</v>
      </c>
      <c r="H6419" t="s">
        <v>474</v>
      </c>
      <c r="I6419" t="s">
        <v>549</v>
      </c>
      <c r="J6419">
        <v>802988000000</v>
      </c>
      <c r="K6419">
        <v>7773907159.6508865</v>
      </c>
    </row>
    <row r="6420" spans="1:11" x14ac:dyDescent="0.25">
      <c r="A6420">
        <v>1357</v>
      </c>
      <c r="B6420" t="s">
        <v>167</v>
      </c>
      <c r="C6420" t="s">
        <v>493</v>
      </c>
      <c r="D6420" t="s">
        <v>688</v>
      </c>
      <c r="E6420">
        <v>2014</v>
      </c>
      <c r="F6420" s="10">
        <v>41729</v>
      </c>
      <c r="G6420" t="s">
        <v>489</v>
      </c>
      <c r="H6420" t="s">
        <v>474</v>
      </c>
      <c r="I6420" t="s">
        <v>549</v>
      </c>
      <c r="J6420">
        <v>1117601000000</v>
      </c>
      <c r="K6420">
        <v>10819746267.108587</v>
      </c>
    </row>
    <row r="6421" spans="1:11" x14ac:dyDescent="0.25">
      <c r="A6421">
        <v>1357</v>
      </c>
      <c r="B6421" t="s">
        <v>167</v>
      </c>
      <c r="C6421" t="s">
        <v>493</v>
      </c>
      <c r="D6421" t="s">
        <v>635</v>
      </c>
      <c r="E6421">
        <v>2014</v>
      </c>
      <c r="F6421" s="10">
        <v>41729</v>
      </c>
      <c r="G6421" t="s">
        <v>489</v>
      </c>
      <c r="H6421" t="s">
        <v>474</v>
      </c>
      <c r="I6421" t="s">
        <v>549</v>
      </c>
      <c r="J6421">
        <v>-1251344000000</v>
      </c>
      <c r="K6421">
        <v>-12114542285.546209</v>
      </c>
    </row>
    <row r="6422" spans="1:11" x14ac:dyDescent="0.25">
      <c r="A6422">
        <v>1357</v>
      </c>
      <c r="B6422" t="s">
        <v>167</v>
      </c>
      <c r="C6422" t="s">
        <v>493</v>
      </c>
      <c r="D6422" t="s">
        <v>650</v>
      </c>
      <c r="E6422">
        <v>2014</v>
      </c>
      <c r="F6422" s="10">
        <v>41729</v>
      </c>
      <c r="G6422" t="s">
        <v>489</v>
      </c>
      <c r="H6422" t="s">
        <v>474</v>
      </c>
      <c r="I6422" t="s">
        <v>549</v>
      </c>
      <c r="J6422">
        <v>342675000000</v>
      </c>
      <c r="K6422">
        <v>3317513631.5030456</v>
      </c>
    </row>
    <row r="6423" spans="1:11" x14ac:dyDescent="0.25">
      <c r="A6423">
        <v>1357</v>
      </c>
      <c r="B6423" t="s">
        <v>167</v>
      </c>
      <c r="C6423" t="s">
        <v>493</v>
      </c>
      <c r="D6423" t="s">
        <v>690</v>
      </c>
      <c r="E6423">
        <v>2014</v>
      </c>
      <c r="F6423" s="10">
        <v>41729</v>
      </c>
      <c r="G6423" t="s">
        <v>489</v>
      </c>
      <c r="H6423" t="s">
        <v>474</v>
      </c>
      <c r="I6423" t="s">
        <v>549</v>
      </c>
      <c r="J6423">
        <v>1385119000000</v>
      </c>
      <c r="K6423">
        <v>13409648103.170256</v>
      </c>
    </row>
    <row r="6424" spans="1:11" x14ac:dyDescent="0.25">
      <c r="A6424">
        <v>1357</v>
      </c>
      <c r="B6424" t="s">
        <v>167</v>
      </c>
      <c r="C6424" t="s">
        <v>493</v>
      </c>
      <c r="D6424" t="s">
        <v>686</v>
      </c>
      <c r="E6424">
        <v>2014</v>
      </c>
      <c r="F6424" s="10">
        <v>41729</v>
      </c>
      <c r="G6424" t="s">
        <v>489</v>
      </c>
      <c r="H6424" t="s">
        <v>474</v>
      </c>
      <c r="I6424" t="s">
        <v>549</v>
      </c>
      <c r="J6424">
        <v>1943968000000</v>
      </c>
      <c r="K6424">
        <v>18819990776.116474</v>
      </c>
    </row>
    <row r="6425" spans="1:11" x14ac:dyDescent="0.25">
      <c r="A6425">
        <v>1357</v>
      </c>
      <c r="B6425" t="s">
        <v>167</v>
      </c>
      <c r="C6425" t="s">
        <v>493</v>
      </c>
      <c r="D6425" t="s">
        <v>692</v>
      </c>
      <c r="E6425">
        <v>2014</v>
      </c>
      <c r="F6425" s="10">
        <v>41729</v>
      </c>
      <c r="G6425" t="s">
        <v>489</v>
      </c>
      <c r="H6425" t="s">
        <v>474</v>
      </c>
      <c r="I6425" t="s">
        <v>549</v>
      </c>
      <c r="J6425">
        <v>744036000000</v>
      </c>
      <c r="K6425">
        <v>7203179608.4599113</v>
      </c>
    </row>
    <row r="6426" spans="1:11" x14ac:dyDescent="0.25">
      <c r="A6426">
        <v>1357</v>
      </c>
      <c r="B6426" t="s">
        <v>167</v>
      </c>
      <c r="C6426" t="s">
        <v>493</v>
      </c>
      <c r="D6426" t="s">
        <v>458</v>
      </c>
      <c r="E6426">
        <v>2014</v>
      </c>
      <c r="F6426" s="10">
        <v>41729</v>
      </c>
      <c r="G6426" t="s">
        <v>489</v>
      </c>
      <c r="H6426" t="s">
        <v>474</v>
      </c>
      <c r="I6426" t="s">
        <v>549</v>
      </c>
      <c r="J6426">
        <v>1454952000000</v>
      </c>
      <c r="K6426">
        <v>14085717058.970219</v>
      </c>
    </row>
    <row r="6427" spans="1:11" x14ac:dyDescent="0.25">
      <c r="A6427">
        <v>1357</v>
      </c>
      <c r="B6427" t="s">
        <v>167</v>
      </c>
      <c r="C6427" t="s">
        <v>493</v>
      </c>
      <c r="D6427" t="s">
        <v>1246</v>
      </c>
      <c r="E6427">
        <v>2014</v>
      </c>
      <c r="F6427" s="10">
        <v>41729</v>
      </c>
      <c r="G6427" t="s">
        <v>489</v>
      </c>
      <c r="H6427" t="s">
        <v>474</v>
      </c>
      <c r="I6427" t="s">
        <v>549</v>
      </c>
      <c r="J6427">
        <v>727810000000</v>
      </c>
      <c r="K6427">
        <v>7046092058.4934168</v>
      </c>
    </row>
    <row r="6428" spans="1:11" x14ac:dyDescent="0.25">
      <c r="A6428">
        <v>1357</v>
      </c>
      <c r="B6428" t="s">
        <v>167</v>
      </c>
      <c r="C6428" t="s">
        <v>493</v>
      </c>
      <c r="D6428" t="s">
        <v>687</v>
      </c>
      <c r="E6428">
        <v>2014</v>
      </c>
      <c r="F6428" s="10">
        <v>41729</v>
      </c>
      <c r="G6428" t="s">
        <v>489</v>
      </c>
      <c r="H6428" t="s">
        <v>474</v>
      </c>
      <c r="I6428" t="s">
        <v>549</v>
      </c>
      <c r="J6428">
        <v>1506215000000</v>
      </c>
      <c r="K6428">
        <v>14582005674.398075</v>
      </c>
    </row>
    <row r="6429" spans="1:11" x14ac:dyDescent="0.25">
      <c r="A6429">
        <v>1358</v>
      </c>
      <c r="B6429" t="s">
        <v>169</v>
      </c>
      <c r="C6429" t="s">
        <v>492</v>
      </c>
      <c r="D6429" t="s">
        <v>2077</v>
      </c>
      <c r="E6429">
        <v>2014</v>
      </c>
      <c r="F6429" s="10">
        <v>41729</v>
      </c>
      <c r="G6429" t="s">
        <v>489</v>
      </c>
      <c r="H6429" t="s">
        <v>474</v>
      </c>
      <c r="I6429" t="s">
        <v>549</v>
      </c>
      <c r="J6429">
        <v>29780000000</v>
      </c>
      <c r="K6429">
        <v>288306867.86652279</v>
      </c>
    </row>
    <row r="6430" spans="1:11" x14ac:dyDescent="0.25">
      <c r="A6430">
        <v>1358</v>
      </c>
      <c r="B6430" t="s">
        <v>169</v>
      </c>
      <c r="C6430" t="s">
        <v>492</v>
      </c>
      <c r="D6430" t="s">
        <v>1295</v>
      </c>
      <c r="E6430">
        <v>2014</v>
      </c>
      <c r="F6430" s="10">
        <v>41729</v>
      </c>
      <c r="G6430" t="s">
        <v>489</v>
      </c>
      <c r="H6430" t="s">
        <v>474</v>
      </c>
      <c r="I6430" t="s">
        <v>549</v>
      </c>
      <c r="J6430">
        <v>56942000000</v>
      </c>
      <c r="K6430">
        <v>551268289.79367161</v>
      </c>
    </row>
    <row r="6431" spans="1:11" x14ac:dyDescent="0.25">
      <c r="A6431">
        <v>1358</v>
      </c>
      <c r="B6431" t="s">
        <v>169</v>
      </c>
      <c r="C6431" t="s">
        <v>492</v>
      </c>
      <c r="D6431" t="s">
        <v>163</v>
      </c>
      <c r="E6431">
        <v>2014</v>
      </c>
      <c r="F6431" s="10">
        <v>41729</v>
      </c>
      <c r="G6431" t="s">
        <v>489</v>
      </c>
      <c r="H6431" t="s">
        <v>474</v>
      </c>
      <c r="I6431" t="s">
        <v>549</v>
      </c>
      <c r="J6431">
        <v>217356000000</v>
      </c>
      <c r="K6431">
        <v>2104272248.8917372</v>
      </c>
    </row>
    <row r="6432" spans="1:11" x14ac:dyDescent="0.25">
      <c r="A6432">
        <v>1358</v>
      </c>
      <c r="B6432" t="s">
        <v>169</v>
      </c>
      <c r="C6432" t="s">
        <v>492</v>
      </c>
      <c r="D6432" t="s">
        <v>701</v>
      </c>
      <c r="E6432">
        <v>2014</v>
      </c>
      <c r="F6432" s="10">
        <v>41729</v>
      </c>
      <c r="G6432" t="s">
        <v>489</v>
      </c>
      <c r="H6432" t="s">
        <v>474</v>
      </c>
      <c r="I6432" t="s">
        <v>549</v>
      </c>
      <c r="J6432">
        <v>18690000000</v>
      </c>
      <c r="K6432">
        <v>180942087.32119918</v>
      </c>
    </row>
    <row r="6433" spans="1:11" x14ac:dyDescent="0.25">
      <c r="A6433">
        <v>1358</v>
      </c>
      <c r="B6433" t="s">
        <v>169</v>
      </c>
      <c r="C6433" t="s">
        <v>492</v>
      </c>
      <c r="D6433" t="s">
        <v>2087</v>
      </c>
      <c r="E6433">
        <v>2014</v>
      </c>
      <c r="F6433" s="10">
        <v>41729</v>
      </c>
      <c r="G6433" t="s">
        <v>489</v>
      </c>
      <c r="H6433" t="s">
        <v>474</v>
      </c>
      <c r="I6433" t="s">
        <v>549</v>
      </c>
      <c r="J6433">
        <v>6997000000</v>
      </c>
      <c r="K6433">
        <v>67739528.356684357</v>
      </c>
    </row>
    <row r="6434" spans="1:11" x14ac:dyDescent="0.25">
      <c r="A6434">
        <v>1358</v>
      </c>
      <c r="B6434" t="s">
        <v>169</v>
      </c>
      <c r="C6434" t="s">
        <v>492</v>
      </c>
      <c r="D6434" t="s">
        <v>2078</v>
      </c>
      <c r="E6434">
        <v>2014</v>
      </c>
      <c r="F6434" s="10">
        <v>41729</v>
      </c>
      <c r="G6434" t="s">
        <v>489</v>
      </c>
      <c r="H6434" t="s">
        <v>474</v>
      </c>
      <c r="I6434" t="s">
        <v>549</v>
      </c>
      <c r="J6434">
        <v>3665000000</v>
      </c>
      <c r="K6434">
        <v>35481688.0702084</v>
      </c>
    </row>
    <row r="6435" spans="1:11" x14ac:dyDescent="0.25">
      <c r="A6435">
        <v>1358</v>
      </c>
      <c r="B6435" t="s">
        <v>169</v>
      </c>
      <c r="C6435" t="s">
        <v>493</v>
      </c>
      <c r="D6435" t="s">
        <v>635</v>
      </c>
      <c r="E6435">
        <v>2014</v>
      </c>
      <c r="F6435" s="10">
        <v>41729</v>
      </c>
      <c r="G6435" t="s">
        <v>489</v>
      </c>
      <c r="H6435" t="s">
        <v>474</v>
      </c>
      <c r="I6435" t="s">
        <v>549</v>
      </c>
      <c r="J6435">
        <v>-5960000000</v>
      </c>
      <c r="K6435">
        <v>-57700098.471607655</v>
      </c>
    </row>
    <row r="6436" spans="1:11" x14ac:dyDescent="0.25">
      <c r="A6436">
        <v>1358</v>
      </c>
      <c r="B6436" t="s">
        <v>169</v>
      </c>
      <c r="C6436" t="s">
        <v>493</v>
      </c>
      <c r="D6436" t="s">
        <v>2086</v>
      </c>
      <c r="E6436">
        <v>2014</v>
      </c>
      <c r="F6436" s="10">
        <v>41729</v>
      </c>
      <c r="G6436" t="s">
        <v>489</v>
      </c>
      <c r="H6436" t="s">
        <v>474</v>
      </c>
      <c r="I6436" t="s">
        <v>549</v>
      </c>
      <c r="J6436">
        <v>207236000000</v>
      </c>
      <c r="K6436">
        <v>2006298256.1849134</v>
      </c>
    </row>
    <row r="6437" spans="1:11" x14ac:dyDescent="0.25">
      <c r="A6437">
        <v>1358</v>
      </c>
      <c r="B6437" t="s">
        <v>169</v>
      </c>
      <c r="C6437" t="s">
        <v>493</v>
      </c>
      <c r="D6437" t="s">
        <v>593</v>
      </c>
      <c r="E6437">
        <v>2014</v>
      </c>
      <c r="F6437" s="10">
        <v>41729</v>
      </c>
      <c r="G6437" t="s">
        <v>489</v>
      </c>
      <c r="H6437" t="s">
        <v>474</v>
      </c>
      <c r="I6437" t="s">
        <v>549</v>
      </c>
      <c r="J6437">
        <v>28592000000</v>
      </c>
      <c r="K6437">
        <v>276805573.07050437</v>
      </c>
    </row>
    <row r="6438" spans="1:11" x14ac:dyDescent="0.25">
      <c r="A6438">
        <v>1358</v>
      </c>
      <c r="B6438" t="s">
        <v>169</v>
      </c>
      <c r="C6438" t="s">
        <v>493</v>
      </c>
      <c r="D6438" t="s">
        <v>693</v>
      </c>
      <c r="E6438">
        <v>2014</v>
      </c>
      <c r="F6438" s="10">
        <v>41729</v>
      </c>
      <c r="G6438" t="s">
        <v>489</v>
      </c>
      <c r="H6438" t="s">
        <v>474</v>
      </c>
      <c r="I6438" t="s">
        <v>549</v>
      </c>
      <c r="J6438">
        <v>52297000000</v>
      </c>
      <c r="K6438">
        <v>506299001.63920563</v>
      </c>
    </row>
    <row r="6439" spans="1:11" x14ac:dyDescent="0.25">
      <c r="A6439">
        <v>1358</v>
      </c>
      <c r="B6439" t="s">
        <v>169</v>
      </c>
      <c r="C6439" t="s">
        <v>493</v>
      </c>
      <c r="D6439" t="s">
        <v>458</v>
      </c>
      <c r="E6439">
        <v>2014</v>
      </c>
      <c r="F6439" s="10">
        <v>41729</v>
      </c>
      <c r="G6439" t="s">
        <v>489</v>
      </c>
      <c r="H6439" t="s">
        <v>474</v>
      </c>
      <c r="I6439" t="s">
        <v>549</v>
      </c>
      <c r="J6439">
        <v>11345000000</v>
      </c>
      <c r="K6439">
        <v>109833492.81214577</v>
      </c>
    </row>
    <row r="6440" spans="1:11" x14ac:dyDescent="0.25">
      <c r="A6440">
        <v>1358</v>
      </c>
      <c r="B6440" t="s">
        <v>169</v>
      </c>
      <c r="C6440" t="s">
        <v>493</v>
      </c>
      <c r="D6440" t="s">
        <v>1251</v>
      </c>
      <c r="E6440">
        <v>2014</v>
      </c>
      <c r="F6440" s="10">
        <v>41729</v>
      </c>
      <c r="G6440" t="s">
        <v>489</v>
      </c>
      <c r="H6440" t="s">
        <v>474</v>
      </c>
      <c r="I6440" t="s">
        <v>549</v>
      </c>
      <c r="J6440">
        <v>23943000000</v>
      </c>
      <c r="K6440">
        <v>231797560.01773524</v>
      </c>
    </row>
    <row r="6441" spans="1:11" x14ac:dyDescent="0.25">
      <c r="A6441">
        <v>1358</v>
      </c>
      <c r="B6441" t="s">
        <v>169</v>
      </c>
      <c r="C6441" t="s">
        <v>493</v>
      </c>
      <c r="D6441" t="s">
        <v>1250</v>
      </c>
      <c r="E6441">
        <v>2014</v>
      </c>
      <c r="F6441" s="10">
        <v>41729</v>
      </c>
      <c r="G6441" t="s">
        <v>489</v>
      </c>
      <c r="H6441" t="s">
        <v>474</v>
      </c>
      <c r="I6441" t="s">
        <v>549</v>
      </c>
      <c r="J6441">
        <v>15978000000</v>
      </c>
      <c r="K6441">
        <v>154686606.27170253</v>
      </c>
    </row>
    <row r="6442" spans="1:11" x14ac:dyDescent="0.25">
      <c r="A6442">
        <v>1431</v>
      </c>
      <c r="B6442" t="s">
        <v>174</v>
      </c>
      <c r="C6442" t="s">
        <v>493</v>
      </c>
      <c r="D6442" t="s">
        <v>752</v>
      </c>
      <c r="E6442">
        <v>2014</v>
      </c>
      <c r="F6442" s="10">
        <v>41729</v>
      </c>
      <c r="G6442" t="s">
        <v>489</v>
      </c>
      <c r="H6442" t="s">
        <v>474</v>
      </c>
      <c r="I6442" t="s">
        <v>549</v>
      </c>
      <c r="J6442">
        <v>6360000000</v>
      </c>
      <c r="K6442">
        <v>61572588.30191689</v>
      </c>
    </row>
    <row r="6443" spans="1:11" x14ac:dyDescent="0.25">
      <c r="A6443">
        <v>1431</v>
      </c>
      <c r="B6443" t="s">
        <v>174</v>
      </c>
      <c r="C6443" t="s">
        <v>493</v>
      </c>
      <c r="D6443" t="s">
        <v>753</v>
      </c>
      <c r="E6443">
        <v>2014</v>
      </c>
      <c r="F6443" s="10">
        <v>41729</v>
      </c>
      <c r="G6443" t="s">
        <v>489</v>
      </c>
      <c r="H6443" t="s">
        <v>474</v>
      </c>
      <c r="I6443" t="s">
        <v>549</v>
      </c>
      <c r="J6443">
        <v>-4000000</v>
      </c>
      <c r="K6443">
        <v>-38724.898303092385</v>
      </c>
    </row>
    <row r="6444" spans="1:11" x14ac:dyDescent="0.25">
      <c r="A6444">
        <v>1431</v>
      </c>
      <c r="B6444" t="s">
        <v>174</v>
      </c>
      <c r="C6444" t="s">
        <v>493</v>
      </c>
      <c r="D6444" t="s">
        <v>751</v>
      </c>
      <c r="E6444">
        <v>2014</v>
      </c>
      <c r="F6444" s="10">
        <v>41729</v>
      </c>
      <c r="G6444" t="s">
        <v>489</v>
      </c>
      <c r="H6444" t="s">
        <v>474</v>
      </c>
      <c r="I6444" t="s">
        <v>549</v>
      </c>
      <c r="J6444">
        <v>29915000000</v>
      </c>
      <c r="K6444">
        <v>289613833.1842522</v>
      </c>
    </row>
    <row r="6445" spans="1:11" x14ac:dyDescent="0.25">
      <c r="A6445">
        <v>1431</v>
      </c>
      <c r="B6445" t="s">
        <v>174</v>
      </c>
      <c r="C6445" t="s">
        <v>493</v>
      </c>
      <c r="D6445" t="s">
        <v>750</v>
      </c>
      <c r="E6445">
        <v>2014</v>
      </c>
      <c r="F6445" s="10">
        <v>41729</v>
      </c>
      <c r="G6445" t="s">
        <v>489</v>
      </c>
      <c r="H6445" t="s">
        <v>474</v>
      </c>
      <c r="I6445" t="s">
        <v>549</v>
      </c>
      <c r="J6445">
        <v>31887000000</v>
      </c>
      <c r="K6445">
        <v>308705208.04767674</v>
      </c>
    </row>
    <row r="6446" spans="1:11" x14ac:dyDescent="0.25">
      <c r="A6446">
        <v>1437</v>
      </c>
      <c r="B6446" t="s">
        <v>178</v>
      </c>
      <c r="C6446" t="s">
        <v>492</v>
      </c>
      <c r="D6446" t="s">
        <v>2077</v>
      </c>
      <c r="E6446">
        <v>2014</v>
      </c>
      <c r="F6446" s="10">
        <v>41729</v>
      </c>
      <c r="G6446" t="s">
        <v>489</v>
      </c>
      <c r="H6446" t="s">
        <v>474</v>
      </c>
      <c r="I6446" t="s">
        <v>549</v>
      </c>
      <c r="J6446">
        <v>3331000000</v>
      </c>
      <c r="K6446">
        <v>32248159.061900184</v>
      </c>
    </row>
    <row r="6447" spans="1:11" x14ac:dyDescent="0.25">
      <c r="A6447">
        <v>1437</v>
      </c>
      <c r="B6447" t="s">
        <v>178</v>
      </c>
      <c r="C6447" t="s">
        <v>492</v>
      </c>
      <c r="D6447" t="s">
        <v>569</v>
      </c>
      <c r="E6447">
        <v>2014</v>
      </c>
      <c r="F6447" s="10">
        <v>41729</v>
      </c>
      <c r="G6447" t="s">
        <v>489</v>
      </c>
      <c r="H6447" t="s">
        <v>474</v>
      </c>
      <c r="I6447" t="s">
        <v>549</v>
      </c>
      <c r="J6447">
        <v>1330000000</v>
      </c>
      <c r="K6447">
        <v>12876028.685778217</v>
      </c>
    </row>
    <row r="6448" spans="1:11" x14ac:dyDescent="0.25">
      <c r="A6448">
        <v>1437</v>
      </c>
      <c r="B6448" t="s">
        <v>178</v>
      </c>
      <c r="C6448" t="s">
        <v>492</v>
      </c>
      <c r="D6448" t="s">
        <v>163</v>
      </c>
      <c r="E6448">
        <v>2014</v>
      </c>
      <c r="F6448" s="10">
        <v>41729</v>
      </c>
      <c r="G6448" t="s">
        <v>489</v>
      </c>
      <c r="H6448" t="s">
        <v>474</v>
      </c>
      <c r="I6448" t="s">
        <v>549</v>
      </c>
      <c r="J6448">
        <v>144546000000</v>
      </c>
      <c r="K6448">
        <v>1399382287.5296979</v>
      </c>
    </row>
    <row r="6449" spans="1:11" x14ac:dyDescent="0.25">
      <c r="A6449">
        <v>1437</v>
      </c>
      <c r="B6449" t="s">
        <v>178</v>
      </c>
      <c r="C6449" t="s">
        <v>492</v>
      </c>
      <c r="D6449" t="s">
        <v>834</v>
      </c>
      <c r="E6449">
        <v>2014</v>
      </c>
      <c r="F6449" s="10">
        <v>41729</v>
      </c>
      <c r="G6449" t="s">
        <v>489</v>
      </c>
      <c r="H6449" t="s">
        <v>474</v>
      </c>
      <c r="I6449" t="s">
        <v>549</v>
      </c>
      <c r="J6449">
        <v>1765000000</v>
      </c>
      <c r="K6449">
        <v>17087361.376239516</v>
      </c>
    </row>
    <row r="6450" spans="1:11" x14ac:dyDescent="0.25">
      <c r="A6450">
        <v>1437</v>
      </c>
      <c r="B6450" t="s">
        <v>178</v>
      </c>
      <c r="C6450" t="s">
        <v>492</v>
      </c>
      <c r="D6450" t="s">
        <v>2060</v>
      </c>
      <c r="E6450">
        <v>2014</v>
      </c>
      <c r="F6450" s="10">
        <v>41729</v>
      </c>
      <c r="G6450" t="s">
        <v>489</v>
      </c>
      <c r="H6450" t="s">
        <v>474</v>
      </c>
      <c r="I6450" t="s">
        <v>549</v>
      </c>
      <c r="J6450">
        <v>3331000000</v>
      </c>
      <c r="K6450">
        <v>32248159.061900184</v>
      </c>
    </row>
    <row r="6451" spans="1:11" x14ac:dyDescent="0.25">
      <c r="A6451">
        <v>1437</v>
      </c>
      <c r="B6451" t="s">
        <v>178</v>
      </c>
      <c r="C6451" t="s">
        <v>493</v>
      </c>
      <c r="D6451" t="s">
        <v>635</v>
      </c>
      <c r="E6451">
        <v>2014</v>
      </c>
      <c r="F6451" s="10">
        <v>41729</v>
      </c>
      <c r="G6451" t="s">
        <v>489</v>
      </c>
      <c r="H6451" t="s">
        <v>474</v>
      </c>
      <c r="I6451" t="s">
        <v>549</v>
      </c>
      <c r="J6451">
        <v>-530000000</v>
      </c>
      <c r="K6451">
        <v>-5131049.0251597408</v>
      </c>
    </row>
    <row r="6452" spans="1:11" x14ac:dyDescent="0.25">
      <c r="A6452">
        <v>1437</v>
      </c>
      <c r="B6452" t="s">
        <v>178</v>
      </c>
      <c r="C6452" t="s">
        <v>493</v>
      </c>
      <c r="D6452" t="s">
        <v>748</v>
      </c>
      <c r="E6452">
        <v>2014</v>
      </c>
      <c r="F6452" s="10">
        <v>41729</v>
      </c>
      <c r="G6452" t="s">
        <v>489</v>
      </c>
      <c r="H6452" t="s">
        <v>474</v>
      </c>
      <c r="I6452" t="s">
        <v>549</v>
      </c>
      <c r="J6452">
        <v>59122000000</v>
      </c>
      <c r="K6452">
        <v>572373359.36885703</v>
      </c>
    </row>
    <row r="6453" spans="1:11" x14ac:dyDescent="0.25">
      <c r="A6453">
        <v>1437</v>
      </c>
      <c r="B6453" t="s">
        <v>178</v>
      </c>
      <c r="C6453" t="s">
        <v>493</v>
      </c>
      <c r="D6453" t="s">
        <v>749</v>
      </c>
      <c r="E6453">
        <v>2014</v>
      </c>
      <c r="F6453" s="10">
        <v>41729</v>
      </c>
      <c r="G6453" t="s">
        <v>489</v>
      </c>
      <c r="H6453" t="s">
        <v>474</v>
      </c>
      <c r="I6453" t="s">
        <v>549</v>
      </c>
      <c r="J6453">
        <v>119544000000</v>
      </c>
      <c r="K6453">
        <v>1157332310.686219</v>
      </c>
    </row>
    <row r="6454" spans="1:11" x14ac:dyDescent="0.25">
      <c r="A6454">
        <v>1463</v>
      </c>
      <c r="B6454" t="s">
        <v>182</v>
      </c>
      <c r="C6454" t="s">
        <v>492</v>
      </c>
      <c r="D6454" t="s">
        <v>570</v>
      </c>
      <c r="E6454">
        <v>2014</v>
      </c>
      <c r="F6454" s="10">
        <v>41729</v>
      </c>
      <c r="G6454" t="s">
        <v>489</v>
      </c>
      <c r="H6454" t="s">
        <v>474</v>
      </c>
      <c r="I6454" t="s">
        <v>549</v>
      </c>
      <c r="J6454">
        <v>33061000000</v>
      </c>
      <c r="K6454">
        <v>320070965.69963431</v>
      </c>
    </row>
    <row r="6455" spans="1:11" x14ac:dyDescent="0.25">
      <c r="A6455">
        <v>1463</v>
      </c>
      <c r="B6455" t="s">
        <v>182</v>
      </c>
      <c r="C6455" t="s">
        <v>492</v>
      </c>
      <c r="D6455" t="s">
        <v>163</v>
      </c>
      <c r="E6455">
        <v>2014</v>
      </c>
      <c r="F6455" s="10">
        <v>41729</v>
      </c>
      <c r="G6455" t="s">
        <v>489</v>
      </c>
      <c r="H6455" t="s">
        <v>474</v>
      </c>
      <c r="I6455" t="s">
        <v>549</v>
      </c>
      <c r="J6455">
        <v>170472000000</v>
      </c>
      <c r="K6455">
        <v>1650377715.8811913</v>
      </c>
    </row>
    <row r="6456" spans="1:11" x14ac:dyDescent="0.25">
      <c r="A6456">
        <v>1463</v>
      </c>
      <c r="B6456" t="s">
        <v>182</v>
      </c>
      <c r="C6456" t="s">
        <v>492</v>
      </c>
      <c r="D6456" t="s">
        <v>2060</v>
      </c>
      <c r="E6456">
        <v>2014</v>
      </c>
      <c r="F6456" s="10">
        <v>41729</v>
      </c>
      <c r="G6456" t="s">
        <v>489</v>
      </c>
      <c r="H6456" t="s">
        <v>474</v>
      </c>
      <c r="I6456" t="s">
        <v>549</v>
      </c>
      <c r="J6456">
        <v>12642000000</v>
      </c>
      <c r="K6456">
        <v>122390041.08692348</v>
      </c>
    </row>
    <row r="6457" spans="1:11" x14ac:dyDescent="0.25">
      <c r="A6457">
        <v>1463</v>
      </c>
      <c r="B6457" t="s">
        <v>182</v>
      </c>
      <c r="C6457" t="s">
        <v>493</v>
      </c>
      <c r="D6457" t="s">
        <v>635</v>
      </c>
      <c r="E6457">
        <v>2014</v>
      </c>
      <c r="F6457" s="10">
        <v>41729</v>
      </c>
      <c r="G6457" t="s">
        <v>489</v>
      </c>
      <c r="H6457" t="s">
        <v>474</v>
      </c>
      <c r="I6457" t="s">
        <v>549</v>
      </c>
      <c r="J6457">
        <v>-22782000000</v>
      </c>
      <c r="K6457">
        <v>-220557658.28526267</v>
      </c>
    </row>
    <row r="6458" spans="1:11" x14ac:dyDescent="0.25">
      <c r="A6458">
        <v>1463</v>
      </c>
      <c r="B6458" t="s">
        <v>182</v>
      </c>
      <c r="C6458" t="s">
        <v>493</v>
      </c>
      <c r="D6458" t="s">
        <v>674</v>
      </c>
      <c r="E6458">
        <v>2014</v>
      </c>
      <c r="F6458" s="10">
        <v>41729</v>
      </c>
      <c r="G6458" t="s">
        <v>489</v>
      </c>
      <c r="H6458" t="s">
        <v>474</v>
      </c>
      <c r="I6458" t="s">
        <v>549</v>
      </c>
      <c r="J6458">
        <v>51439000000</v>
      </c>
      <c r="K6458">
        <v>497992510.95319229</v>
      </c>
    </row>
    <row r="6459" spans="1:11" x14ac:dyDescent="0.25">
      <c r="A6459">
        <v>1463</v>
      </c>
      <c r="B6459" t="s">
        <v>182</v>
      </c>
      <c r="C6459" t="s">
        <v>493</v>
      </c>
      <c r="D6459" t="s">
        <v>675</v>
      </c>
      <c r="E6459">
        <v>2014</v>
      </c>
      <c r="F6459" s="10">
        <v>41729</v>
      </c>
      <c r="G6459" t="s">
        <v>489</v>
      </c>
      <c r="H6459" t="s">
        <v>474</v>
      </c>
      <c r="I6459" t="s">
        <v>549</v>
      </c>
      <c r="J6459">
        <v>24859000000</v>
      </c>
      <c r="K6459">
        <v>240665561.72914341</v>
      </c>
    </row>
    <row r="6460" spans="1:11" x14ac:dyDescent="0.25">
      <c r="A6460">
        <v>1463</v>
      </c>
      <c r="B6460" t="s">
        <v>182</v>
      </c>
      <c r="C6460" t="s">
        <v>493</v>
      </c>
      <c r="D6460" t="s">
        <v>458</v>
      </c>
      <c r="E6460">
        <v>2014</v>
      </c>
      <c r="F6460" s="10">
        <v>41729</v>
      </c>
      <c r="G6460" t="s">
        <v>489</v>
      </c>
      <c r="H6460" t="s">
        <v>474</v>
      </c>
      <c r="I6460" t="s">
        <v>549</v>
      </c>
      <c r="J6460">
        <v>25366000000</v>
      </c>
      <c r="K6460">
        <v>245573942.58906037</v>
      </c>
    </row>
    <row r="6461" spans="1:11" x14ac:dyDescent="0.25">
      <c r="A6461">
        <v>1463</v>
      </c>
      <c r="B6461" t="s">
        <v>182</v>
      </c>
      <c r="C6461" t="s">
        <v>493</v>
      </c>
      <c r="D6461" t="s">
        <v>676</v>
      </c>
      <c r="E6461">
        <v>2014</v>
      </c>
      <c r="F6461" s="10">
        <v>41729</v>
      </c>
      <c r="G6461" t="s">
        <v>489</v>
      </c>
      <c r="H6461" t="s">
        <v>474</v>
      </c>
      <c r="I6461" t="s">
        <v>549</v>
      </c>
      <c r="J6461">
        <v>3285000000</v>
      </c>
      <c r="K6461">
        <v>31802822.73141462</v>
      </c>
    </row>
    <row r="6462" spans="1:11" x14ac:dyDescent="0.25">
      <c r="A6462">
        <v>1463</v>
      </c>
      <c r="B6462" t="s">
        <v>182</v>
      </c>
      <c r="C6462" t="s">
        <v>493</v>
      </c>
      <c r="D6462" t="s">
        <v>673</v>
      </c>
      <c r="E6462">
        <v>2014</v>
      </c>
      <c r="F6462" s="10">
        <v>41729</v>
      </c>
      <c r="G6462" t="s">
        <v>489</v>
      </c>
      <c r="H6462" t="s">
        <v>474</v>
      </c>
      <c r="I6462" t="s">
        <v>549</v>
      </c>
      <c r="J6462">
        <v>134006000000</v>
      </c>
      <c r="K6462">
        <v>1297342180.5010495</v>
      </c>
    </row>
    <row r="6463" spans="1:11" x14ac:dyDescent="0.25">
      <c r="A6463">
        <v>1475</v>
      </c>
      <c r="B6463" t="s">
        <v>188</v>
      </c>
      <c r="C6463" t="s">
        <v>492</v>
      </c>
      <c r="D6463" t="s">
        <v>620</v>
      </c>
      <c r="E6463">
        <v>2014</v>
      </c>
      <c r="F6463" s="10">
        <v>41729</v>
      </c>
      <c r="G6463" t="s">
        <v>489</v>
      </c>
      <c r="H6463" t="s">
        <v>474</v>
      </c>
      <c r="I6463" t="s">
        <v>549</v>
      </c>
      <c r="J6463">
        <v>67397000000</v>
      </c>
      <c r="K6463">
        <v>652485492.73337936</v>
      </c>
    </row>
    <row r="6464" spans="1:11" x14ac:dyDescent="0.25">
      <c r="A6464">
        <v>1475</v>
      </c>
      <c r="B6464" t="s">
        <v>188</v>
      </c>
      <c r="C6464" t="s">
        <v>492</v>
      </c>
      <c r="D6464" t="s">
        <v>618</v>
      </c>
      <c r="E6464">
        <v>2014</v>
      </c>
      <c r="F6464" s="10">
        <v>41729</v>
      </c>
      <c r="G6464" t="s">
        <v>489</v>
      </c>
      <c r="H6464" t="s">
        <v>474</v>
      </c>
      <c r="I6464" t="s">
        <v>549</v>
      </c>
      <c r="J6464">
        <v>452676000000</v>
      </c>
      <c r="K6464">
        <v>4382458016.0626621</v>
      </c>
    </row>
    <row r="6465" spans="1:11" x14ac:dyDescent="0.25">
      <c r="A6465">
        <v>1475</v>
      </c>
      <c r="B6465" t="s">
        <v>188</v>
      </c>
      <c r="C6465" t="s">
        <v>492</v>
      </c>
      <c r="D6465" t="s">
        <v>570</v>
      </c>
      <c r="E6465">
        <v>2014</v>
      </c>
      <c r="F6465" s="10">
        <v>41729</v>
      </c>
      <c r="G6465" t="s">
        <v>489</v>
      </c>
      <c r="H6465" t="s">
        <v>474</v>
      </c>
      <c r="I6465" t="s">
        <v>549</v>
      </c>
      <c r="J6465">
        <v>592922000000</v>
      </c>
      <c r="K6465">
        <v>5740211037.9165354</v>
      </c>
    </row>
    <row r="6466" spans="1:11" x14ac:dyDescent="0.25">
      <c r="A6466">
        <v>1475</v>
      </c>
      <c r="B6466" t="s">
        <v>188</v>
      </c>
      <c r="C6466" t="s">
        <v>492</v>
      </c>
      <c r="D6466" t="s">
        <v>2107</v>
      </c>
      <c r="E6466">
        <v>2014</v>
      </c>
      <c r="F6466" s="10">
        <v>41729</v>
      </c>
      <c r="G6466" t="s">
        <v>489</v>
      </c>
      <c r="H6466" t="s">
        <v>474</v>
      </c>
      <c r="I6466" t="s">
        <v>549</v>
      </c>
      <c r="J6466">
        <v>104069000000</v>
      </c>
      <c r="K6466">
        <v>1007515360.3761303</v>
      </c>
    </row>
    <row r="6467" spans="1:11" x14ac:dyDescent="0.25">
      <c r="A6467">
        <v>1475</v>
      </c>
      <c r="B6467" t="s">
        <v>188</v>
      </c>
      <c r="C6467" t="s">
        <v>492</v>
      </c>
      <c r="D6467" t="s">
        <v>569</v>
      </c>
      <c r="E6467">
        <v>2014</v>
      </c>
      <c r="F6467" s="10">
        <v>41729</v>
      </c>
      <c r="G6467" t="s">
        <v>489</v>
      </c>
      <c r="H6467" t="s">
        <v>474</v>
      </c>
      <c r="I6467" t="s">
        <v>549</v>
      </c>
      <c r="J6467">
        <v>263844000000</v>
      </c>
      <c r="K6467">
        <v>2554333016.9702768</v>
      </c>
    </row>
    <row r="6468" spans="1:11" x14ac:dyDescent="0.25">
      <c r="A6468">
        <v>1475</v>
      </c>
      <c r="B6468" t="s">
        <v>188</v>
      </c>
      <c r="C6468" t="s">
        <v>492</v>
      </c>
      <c r="D6468" t="s">
        <v>163</v>
      </c>
      <c r="E6468">
        <v>2014</v>
      </c>
      <c r="F6468" s="10">
        <v>41729</v>
      </c>
      <c r="G6468" t="s">
        <v>489</v>
      </c>
      <c r="H6468" t="s">
        <v>474</v>
      </c>
      <c r="I6468" t="s">
        <v>549</v>
      </c>
      <c r="J6468">
        <v>1698391000000</v>
      </c>
      <c r="K6468">
        <v>16442504688.471846</v>
      </c>
    </row>
    <row r="6469" spans="1:11" x14ac:dyDescent="0.25">
      <c r="A6469">
        <v>1475</v>
      </c>
      <c r="B6469" t="s">
        <v>188</v>
      </c>
      <c r="C6469" t="s">
        <v>492</v>
      </c>
      <c r="D6469" t="s">
        <v>701</v>
      </c>
      <c r="E6469">
        <v>2014</v>
      </c>
      <c r="F6469" s="10">
        <v>41729</v>
      </c>
      <c r="G6469" t="s">
        <v>489</v>
      </c>
      <c r="H6469" t="s">
        <v>474</v>
      </c>
      <c r="I6469" t="s">
        <v>549</v>
      </c>
      <c r="J6469">
        <v>78610000000</v>
      </c>
      <c r="K6469">
        <v>761041063.90152311</v>
      </c>
    </row>
    <row r="6470" spans="1:11" x14ac:dyDescent="0.25">
      <c r="A6470">
        <v>1475</v>
      </c>
      <c r="B6470" t="s">
        <v>188</v>
      </c>
      <c r="C6470" t="s">
        <v>492</v>
      </c>
      <c r="D6470" t="s">
        <v>458</v>
      </c>
      <c r="E6470">
        <v>2014</v>
      </c>
      <c r="F6470" s="10">
        <v>41729</v>
      </c>
      <c r="G6470" t="s">
        <v>489</v>
      </c>
      <c r="H6470" t="s">
        <v>474</v>
      </c>
      <c r="I6470" t="s">
        <v>549</v>
      </c>
      <c r="J6470">
        <v>91686000000</v>
      </c>
      <c r="K6470">
        <v>887632756.45433211</v>
      </c>
    </row>
    <row r="6471" spans="1:11" x14ac:dyDescent="0.25">
      <c r="A6471">
        <v>1475</v>
      </c>
      <c r="B6471" t="s">
        <v>188</v>
      </c>
      <c r="C6471" t="s">
        <v>493</v>
      </c>
      <c r="D6471" t="s">
        <v>2105</v>
      </c>
      <c r="E6471">
        <v>2014</v>
      </c>
      <c r="F6471" s="10">
        <v>41729</v>
      </c>
      <c r="G6471" t="s">
        <v>489</v>
      </c>
      <c r="H6471" t="s">
        <v>474</v>
      </c>
      <c r="I6471" t="s">
        <v>549</v>
      </c>
      <c r="J6471">
        <v>469463000000</v>
      </c>
      <c r="K6471">
        <v>4544976733.0161648</v>
      </c>
    </row>
    <row r="6472" spans="1:11" x14ac:dyDescent="0.25">
      <c r="A6472">
        <v>1475</v>
      </c>
      <c r="B6472" t="s">
        <v>188</v>
      </c>
      <c r="C6472" t="s">
        <v>493</v>
      </c>
      <c r="D6472" t="s">
        <v>635</v>
      </c>
      <c r="E6472">
        <v>2014</v>
      </c>
      <c r="F6472" s="10">
        <v>41729</v>
      </c>
      <c r="G6472" t="s">
        <v>489</v>
      </c>
      <c r="H6472" t="s">
        <v>474</v>
      </c>
      <c r="I6472" t="s">
        <v>549</v>
      </c>
      <c r="J6472">
        <v>-118912000000</v>
      </c>
      <c r="K6472">
        <v>-1151213776.7543304</v>
      </c>
    </row>
    <row r="6473" spans="1:11" x14ac:dyDescent="0.25">
      <c r="A6473">
        <v>1475</v>
      </c>
      <c r="B6473" t="s">
        <v>188</v>
      </c>
      <c r="C6473" t="s">
        <v>493</v>
      </c>
      <c r="D6473" t="s">
        <v>2106</v>
      </c>
      <c r="E6473">
        <v>2014</v>
      </c>
      <c r="F6473" s="10">
        <v>41729</v>
      </c>
      <c r="G6473" t="s">
        <v>489</v>
      </c>
      <c r="H6473" t="s">
        <v>474</v>
      </c>
      <c r="I6473" t="s">
        <v>549</v>
      </c>
      <c r="J6473">
        <v>1253988000000</v>
      </c>
      <c r="K6473">
        <v>12140139443.324553</v>
      </c>
    </row>
    <row r="6474" spans="1:11" x14ac:dyDescent="0.25">
      <c r="A6474">
        <v>1475</v>
      </c>
      <c r="B6474" t="s">
        <v>188</v>
      </c>
      <c r="C6474" t="s">
        <v>493</v>
      </c>
      <c r="D6474" t="s">
        <v>2108</v>
      </c>
      <c r="E6474">
        <v>2014</v>
      </c>
      <c r="F6474" s="10">
        <v>41729</v>
      </c>
      <c r="G6474" t="s">
        <v>489</v>
      </c>
      <c r="H6474" t="s">
        <v>474</v>
      </c>
      <c r="I6474" t="s">
        <v>549</v>
      </c>
      <c r="J6474">
        <v>1096332000000</v>
      </c>
      <c r="K6474">
        <v>10613836301.60647</v>
      </c>
    </row>
    <row r="6475" spans="1:11" x14ac:dyDescent="0.25">
      <c r="A6475">
        <v>1475</v>
      </c>
      <c r="B6475" t="s">
        <v>188</v>
      </c>
      <c r="C6475" t="s">
        <v>493</v>
      </c>
      <c r="D6475" t="s">
        <v>458</v>
      </c>
      <c r="E6475">
        <v>2014</v>
      </c>
      <c r="F6475" s="10">
        <v>41729</v>
      </c>
      <c r="G6475" t="s">
        <v>489</v>
      </c>
      <c r="H6475" t="s">
        <v>474</v>
      </c>
      <c r="I6475" t="s">
        <v>549</v>
      </c>
      <c r="J6475">
        <v>185055000000</v>
      </c>
      <c r="K6475">
        <v>1791559013.8696904</v>
      </c>
    </row>
    <row r="6476" spans="1:11" x14ac:dyDescent="0.25">
      <c r="A6476">
        <v>1475</v>
      </c>
      <c r="B6476" t="s">
        <v>188</v>
      </c>
      <c r="C6476" t="s">
        <v>493</v>
      </c>
      <c r="D6476" t="s">
        <v>720</v>
      </c>
      <c r="E6476">
        <v>2014</v>
      </c>
      <c r="F6476" s="10">
        <v>41729</v>
      </c>
      <c r="G6476" t="s">
        <v>489</v>
      </c>
      <c r="H6476" t="s">
        <v>474</v>
      </c>
      <c r="I6476" t="s">
        <v>549</v>
      </c>
      <c r="J6476">
        <v>463671000000</v>
      </c>
      <c r="K6476">
        <v>4488903080.2732878</v>
      </c>
    </row>
    <row r="6477" spans="1:11" x14ac:dyDescent="0.25">
      <c r="A6477">
        <v>1531</v>
      </c>
      <c r="B6477" t="s">
        <v>196</v>
      </c>
      <c r="C6477" t="s">
        <v>492</v>
      </c>
      <c r="D6477" t="s">
        <v>570</v>
      </c>
      <c r="E6477">
        <v>2014</v>
      </c>
      <c r="F6477" s="10">
        <v>41729</v>
      </c>
      <c r="G6477" t="s">
        <v>489</v>
      </c>
      <c r="H6477" t="s">
        <v>474</v>
      </c>
      <c r="I6477" t="s">
        <v>549</v>
      </c>
      <c r="J6477">
        <v>8166989000</v>
      </c>
      <c r="K6477">
        <v>79066454.616868541</v>
      </c>
    </row>
    <row r="6478" spans="1:11" x14ac:dyDescent="0.25">
      <c r="A6478">
        <v>1531</v>
      </c>
      <c r="B6478" t="s">
        <v>196</v>
      </c>
      <c r="C6478" t="s">
        <v>492</v>
      </c>
      <c r="D6478" t="s">
        <v>163</v>
      </c>
      <c r="E6478">
        <v>2014</v>
      </c>
      <c r="F6478" s="10">
        <v>41729</v>
      </c>
      <c r="G6478" t="s">
        <v>489</v>
      </c>
      <c r="H6478" t="s">
        <v>474</v>
      </c>
      <c r="I6478" t="s">
        <v>549</v>
      </c>
      <c r="J6478">
        <v>5889823000</v>
      </c>
      <c r="K6478">
        <v>57020699.174553625</v>
      </c>
    </row>
    <row r="6479" spans="1:11" x14ac:dyDescent="0.25">
      <c r="A6479">
        <v>1531</v>
      </c>
      <c r="B6479" t="s">
        <v>196</v>
      </c>
      <c r="C6479" t="s">
        <v>492</v>
      </c>
      <c r="D6479" t="s">
        <v>316</v>
      </c>
      <c r="E6479">
        <v>2014</v>
      </c>
      <c r="F6479" s="10">
        <v>41729</v>
      </c>
      <c r="G6479" t="s">
        <v>489</v>
      </c>
      <c r="H6479" t="s">
        <v>474</v>
      </c>
      <c r="I6479" t="s">
        <v>549</v>
      </c>
      <c r="J6479">
        <v>928469000</v>
      </c>
      <c r="K6479">
        <v>8988716.9006434716</v>
      </c>
    </row>
    <row r="6480" spans="1:11" x14ac:dyDescent="0.25">
      <c r="A6480">
        <v>1531</v>
      </c>
      <c r="B6480" t="s">
        <v>196</v>
      </c>
      <c r="C6480" t="s">
        <v>493</v>
      </c>
      <c r="D6480" t="s">
        <v>618</v>
      </c>
      <c r="E6480">
        <v>2014</v>
      </c>
      <c r="F6480" s="10">
        <v>41729</v>
      </c>
      <c r="G6480" t="s">
        <v>489</v>
      </c>
      <c r="H6480" t="s">
        <v>474</v>
      </c>
      <c r="I6480" t="s">
        <v>549</v>
      </c>
      <c r="J6480">
        <v>928469000</v>
      </c>
      <c r="K6480">
        <v>8988716.9006434716</v>
      </c>
    </row>
    <row r="6481" spans="1:11" x14ac:dyDescent="0.25">
      <c r="A6481">
        <v>1531</v>
      </c>
      <c r="B6481" t="s">
        <v>196</v>
      </c>
      <c r="C6481" t="s">
        <v>493</v>
      </c>
      <c r="D6481" t="s">
        <v>570</v>
      </c>
      <c r="E6481">
        <v>2014</v>
      </c>
      <c r="F6481" s="10">
        <v>41729</v>
      </c>
      <c r="G6481" t="s">
        <v>489</v>
      </c>
      <c r="H6481" t="s">
        <v>474</v>
      </c>
      <c r="I6481" t="s">
        <v>549</v>
      </c>
      <c r="J6481">
        <v>3783686000</v>
      </c>
      <c r="K6481">
        <v>36630713.890208602</v>
      </c>
    </row>
    <row r="6482" spans="1:11" x14ac:dyDescent="0.25">
      <c r="A6482">
        <v>1531</v>
      </c>
      <c r="B6482" t="s">
        <v>196</v>
      </c>
      <c r="C6482" t="s">
        <v>493</v>
      </c>
      <c r="D6482" t="s">
        <v>2161</v>
      </c>
      <c r="E6482">
        <v>2014</v>
      </c>
      <c r="F6482" s="10">
        <v>41729</v>
      </c>
      <c r="G6482" t="s">
        <v>489</v>
      </c>
      <c r="H6482" t="s">
        <v>474</v>
      </c>
      <c r="I6482" t="s">
        <v>549</v>
      </c>
      <c r="J6482">
        <v>-1314686000</v>
      </c>
      <c r="K6482">
        <v>-12727770.412624829</v>
      </c>
    </row>
    <row r="6483" spans="1:11" x14ac:dyDescent="0.25">
      <c r="A6483">
        <v>1531</v>
      </c>
      <c r="B6483" t="s">
        <v>196</v>
      </c>
      <c r="C6483" t="s">
        <v>493</v>
      </c>
      <c r="D6483" t="s">
        <v>163</v>
      </c>
      <c r="E6483">
        <v>2014</v>
      </c>
      <c r="F6483" s="10">
        <v>41729</v>
      </c>
      <c r="G6483" t="s">
        <v>489</v>
      </c>
      <c r="H6483" t="s">
        <v>474</v>
      </c>
      <c r="I6483" t="s">
        <v>549</v>
      </c>
      <c r="J6483">
        <v>11587811000</v>
      </c>
      <c r="K6483">
        <v>112184200.63261382</v>
      </c>
    </row>
    <row r="6484" spans="1:11" x14ac:dyDescent="0.25">
      <c r="A6484">
        <v>1554</v>
      </c>
      <c r="B6484" t="s">
        <v>198</v>
      </c>
      <c r="C6484" t="s">
        <v>492</v>
      </c>
      <c r="D6484" t="s">
        <v>2077</v>
      </c>
      <c r="E6484">
        <v>2014</v>
      </c>
      <c r="F6484" s="10">
        <v>41729</v>
      </c>
      <c r="G6484" t="s">
        <v>489</v>
      </c>
      <c r="H6484" t="s">
        <v>474</v>
      </c>
      <c r="I6484" t="s">
        <v>549</v>
      </c>
      <c r="J6484">
        <v>5381000000</v>
      </c>
      <c r="K6484">
        <v>52094669.44223503</v>
      </c>
    </row>
    <row r="6485" spans="1:11" x14ac:dyDescent="0.25">
      <c r="A6485">
        <v>1554</v>
      </c>
      <c r="B6485" t="s">
        <v>198</v>
      </c>
      <c r="C6485" t="s">
        <v>492</v>
      </c>
      <c r="D6485" t="s">
        <v>163</v>
      </c>
      <c r="E6485">
        <v>2014</v>
      </c>
      <c r="F6485" s="10">
        <v>41729</v>
      </c>
      <c r="G6485" t="s">
        <v>489</v>
      </c>
      <c r="H6485" t="s">
        <v>474</v>
      </c>
      <c r="I6485" t="s">
        <v>549</v>
      </c>
      <c r="J6485">
        <v>48005000000</v>
      </c>
      <c r="K6485">
        <v>464747185.75998747</v>
      </c>
    </row>
    <row r="6486" spans="1:11" x14ac:dyDescent="0.25">
      <c r="A6486">
        <v>1554</v>
      </c>
      <c r="B6486" t="s">
        <v>198</v>
      </c>
      <c r="C6486" t="s">
        <v>492</v>
      </c>
      <c r="D6486" t="s">
        <v>643</v>
      </c>
      <c r="E6486">
        <v>2014</v>
      </c>
      <c r="F6486" s="10">
        <v>41729</v>
      </c>
      <c r="G6486" t="s">
        <v>489</v>
      </c>
      <c r="H6486" t="s">
        <v>474</v>
      </c>
      <c r="I6486" t="s">
        <v>549</v>
      </c>
      <c r="J6486">
        <v>357000000</v>
      </c>
      <c r="K6486">
        <v>3456197.1735509955</v>
      </c>
    </row>
    <row r="6487" spans="1:11" x14ac:dyDescent="0.25">
      <c r="A6487">
        <v>1554</v>
      </c>
      <c r="B6487" t="s">
        <v>198</v>
      </c>
      <c r="C6487" t="s">
        <v>492</v>
      </c>
      <c r="D6487" t="s">
        <v>2114</v>
      </c>
      <c r="E6487">
        <v>2014</v>
      </c>
      <c r="F6487" s="10">
        <v>41729</v>
      </c>
      <c r="G6487" t="s">
        <v>489</v>
      </c>
      <c r="H6487" t="s">
        <v>474</v>
      </c>
      <c r="I6487" t="s">
        <v>549</v>
      </c>
      <c r="J6487">
        <v>8352000000</v>
      </c>
      <c r="K6487">
        <v>80857587.656856894</v>
      </c>
    </row>
    <row r="6488" spans="1:11" x14ac:dyDescent="0.25">
      <c r="A6488">
        <v>1554</v>
      </c>
      <c r="B6488" t="s">
        <v>198</v>
      </c>
      <c r="C6488" t="s">
        <v>493</v>
      </c>
      <c r="D6488" t="s">
        <v>2113</v>
      </c>
      <c r="E6488">
        <v>2014</v>
      </c>
      <c r="F6488" s="10">
        <v>41729</v>
      </c>
      <c r="G6488" t="s">
        <v>489</v>
      </c>
      <c r="H6488" t="s">
        <v>474</v>
      </c>
      <c r="I6488" t="s">
        <v>549</v>
      </c>
      <c r="J6488">
        <v>19983000000</v>
      </c>
      <c r="K6488">
        <v>193459910.69767377</v>
      </c>
    </row>
    <row r="6489" spans="1:11" x14ac:dyDescent="0.25">
      <c r="A6489">
        <v>1554</v>
      </c>
      <c r="B6489" t="s">
        <v>198</v>
      </c>
      <c r="C6489" t="s">
        <v>493</v>
      </c>
      <c r="D6489" t="s">
        <v>694</v>
      </c>
      <c r="E6489">
        <v>2014</v>
      </c>
      <c r="F6489" s="10">
        <v>41729</v>
      </c>
      <c r="G6489" t="s">
        <v>489</v>
      </c>
      <c r="H6489" t="s">
        <v>474</v>
      </c>
      <c r="I6489" t="s">
        <v>549</v>
      </c>
      <c r="J6489">
        <v>42112000000</v>
      </c>
      <c r="K6489">
        <v>407695729.33495665</v>
      </c>
    </row>
    <row r="6490" spans="1:11" x14ac:dyDescent="0.25">
      <c r="A6490">
        <v>1660</v>
      </c>
      <c r="B6490" t="s">
        <v>200</v>
      </c>
      <c r="C6490" t="s">
        <v>492</v>
      </c>
      <c r="D6490" t="s">
        <v>570</v>
      </c>
      <c r="E6490">
        <v>2014</v>
      </c>
      <c r="F6490" s="10">
        <v>41729</v>
      </c>
      <c r="G6490" t="s">
        <v>489</v>
      </c>
      <c r="H6490" t="s">
        <v>474</v>
      </c>
      <c r="I6490" t="s">
        <v>549</v>
      </c>
      <c r="J6490">
        <v>713962000</v>
      </c>
      <c r="K6490">
        <v>6912026.4605681114</v>
      </c>
    </row>
    <row r="6491" spans="1:11" x14ac:dyDescent="0.25">
      <c r="A6491">
        <v>1660</v>
      </c>
      <c r="B6491" t="s">
        <v>200</v>
      </c>
      <c r="C6491" t="s">
        <v>492</v>
      </c>
      <c r="D6491" t="s">
        <v>465</v>
      </c>
      <c r="E6491">
        <v>2014</v>
      </c>
      <c r="F6491" s="10">
        <v>41729</v>
      </c>
      <c r="G6491" t="s">
        <v>489</v>
      </c>
      <c r="H6491" t="s">
        <v>474</v>
      </c>
      <c r="I6491" t="s">
        <v>549</v>
      </c>
      <c r="J6491">
        <v>2658095000</v>
      </c>
      <c r="K6491">
        <v>25733614.63873959</v>
      </c>
    </row>
    <row r="6492" spans="1:11" x14ac:dyDescent="0.25">
      <c r="A6492">
        <v>1660</v>
      </c>
      <c r="B6492" t="s">
        <v>200</v>
      </c>
      <c r="C6492" t="s">
        <v>492</v>
      </c>
      <c r="D6492" t="s">
        <v>163</v>
      </c>
      <c r="E6492">
        <v>2014</v>
      </c>
      <c r="F6492" s="10">
        <v>41729</v>
      </c>
      <c r="G6492" t="s">
        <v>489</v>
      </c>
      <c r="H6492" t="s">
        <v>474</v>
      </c>
      <c r="I6492" t="s">
        <v>549</v>
      </c>
      <c r="J6492">
        <v>7350544000</v>
      </c>
      <c r="K6492">
        <v>71162267.218101472</v>
      </c>
    </row>
    <row r="6493" spans="1:11" x14ac:dyDescent="0.25">
      <c r="A6493">
        <v>1660</v>
      </c>
      <c r="B6493" t="s">
        <v>200</v>
      </c>
      <c r="C6493" t="s">
        <v>492</v>
      </c>
      <c r="D6493" t="s">
        <v>701</v>
      </c>
      <c r="E6493">
        <v>2014</v>
      </c>
      <c r="F6493" s="10">
        <v>41729</v>
      </c>
      <c r="G6493" t="s">
        <v>489</v>
      </c>
      <c r="H6493" t="s">
        <v>474</v>
      </c>
      <c r="I6493" t="s">
        <v>549</v>
      </c>
      <c r="J6493">
        <v>133398000</v>
      </c>
      <c r="K6493">
        <v>1291455.9959589795</v>
      </c>
    </row>
    <row r="6494" spans="1:11" x14ac:dyDescent="0.25">
      <c r="A6494">
        <v>1660</v>
      </c>
      <c r="B6494" t="s">
        <v>200</v>
      </c>
      <c r="C6494" t="s">
        <v>492</v>
      </c>
      <c r="D6494" t="s">
        <v>458</v>
      </c>
      <c r="E6494">
        <v>2014</v>
      </c>
      <c r="F6494" s="10">
        <v>41729</v>
      </c>
      <c r="G6494" t="s">
        <v>489</v>
      </c>
      <c r="H6494" t="s">
        <v>474</v>
      </c>
      <c r="I6494" t="s">
        <v>549</v>
      </c>
      <c r="J6494">
        <v>28530000</v>
      </c>
      <c r="K6494">
        <v>276205.33714680641</v>
      </c>
    </row>
    <row r="6495" spans="1:11" x14ac:dyDescent="0.25">
      <c r="A6495">
        <v>1660</v>
      </c>
      <c r="B6495" t="s">
        <v>200</v>
      </c>
      <c r="C6495" t="s">
        <v>493</v>
      </c>
      <c r="D6495" t="s">
        <v>695</v>
      </c>
      <c r="E6495">
        <v>2014</v>
      </c>
      <c r="F6495" s="10">
        <v>41729</v>
      </c>
      <c r="G6495" t="s">
        <v>489</v>
      </c>
      <c r="H6495" t="s">
        <v>474</v>
      </c>
      <c r="I6495" t="s">
        <v>549</v>
      </c>
      <c r="J6495">
        <v>2439820000</v>
      </c>
      <c r="K6495">
        <v>23620445.344462715</v>
      </c>
    </row>
    <row r="6496" spans="1:11" x14ac:dyDescent="0.25">
      <c r="A6496">
        <v>1660</v>
      </c>
      <c r="B6496" t="s">
        <v>200</v>
      </c>
      <c r="C6496" t="s">
        <v>493</v>
      </c>
      <c r="D6496" t="s">
        <v>696</v>
      </c>
      <c r="E6496">
        <v>2014</v>
      </c>
      <c r="F6496" s="10">
        <v>41729</v>
      </c>
      <c r="G6496" t="s">
        <v>489</v>
      </c>
      <c r="H6496" t="s">
        <v>474</v>
      </c>
      <c r="I6496" t="s">
        <v>549</v>
      </c>
      <c r="J6496">
        <v>1488496000</v>
      </c>
      <c r="K6496">
        <v>14410464.056139952</v>
      </c>
    </row>
    <row r="6497" spans="1:11" x14ac:dyDescent="0.25">
      <c r="A6497">
        <v>1660</v>
      </c>
      <c r="B6497" t="s">
        <v>200</v>
      </c>
      <c r="C6497" t="s">
        <v>493</v>
      </c>
      <c r="D6497" t="s">
        <v>698</v>
      </c>
      <c r="E6497">
        <v>2014</v>
      </c>
      <c r="F6497" s="10">
        <v>41729</v>
      </c>
      <c r="G6497" t="s">
        <v>489</v>
      </c>
      <c r="H6497" t="s">
        <v>474</v>
      </c>
      <c r="I6497" t="s">
        <v>549</v>
      </c>
      <c r="J6497">
        <v>1439508000</v>
      </c>
      <c r="K6497">
        <v>13936200.226621978</v>
      </c>
    </row>
    <row r="6498" spans="1:11" x14ac:dyDescent="0.25">
      <c r="A6498">
        <v>1660</v>
      </c>
      <c r="B6498" t="s">
        <v>200</v>
      </c>
      <c r="C6498" t="s">
        <v>493</v>
      </c>
      <c r="D6498" t="s">
        <v>458</v>
      </c>
      <c r="E6498">
        <v>2014</v>
      </c>
      <c r="F6498" s="10">
        <v>41729</v>
      </c>
      <c r="G6498" t="s">
        <v>489</v>
      </c>
      <c r="H6498" t="s">
        <v>474</v>
      </c>
      <c r="I6498" t="s">
        <v>549</v>
      </c>
      <c r="J6498">
        <v>14072000</v>
      </c>
      <c r="K6498">
        <v>136234.192230279</v>
      </c>
    </row>
    <row r="6499" spans="1:11" x14ac:dyDescent="0.25">
      <c r="A6499">
        <v>1660</v>
      </c>
      <c r="B6499" t="s">
        <v>200</v>
      </c>
      <c r="C6499" t="s">
        <v>493</v>
      </c>
      <c r="D6499" t="s">
        <v>697</v>
      </c>
      <c r="E6499">
        <v>2014</v>
      </c>
      <c r="F6499" s="10">
        <v>41729</v>
      </c>
      <c r="G6499" t="s">
        <v>489</v>
      </c>
      <c r="H6499" t="s">
        <v>474</v>
      </c>
      <c r="I6499" t="s">
        <v>549</v>
      </c>
      <c r="J6499">
        <v>5502634000</v>
      </c>
      <c r="K6499">
        <v>53272235.512284614</v>
      </c>
    </row>
    <row r="6500" spans="1:11" x14ac:dyDescent="0.25">
      <c r="A6500">
        <v>1796</v>
      </c>
      <c r="B6500" t="s">
        <v>205</v>
      </c>
      <c r="C6500" t="s">
        <v>492</v>
      </c>
      <c r="D6500" t="s">
        <v>1163</v>
      </c>
      <c r="E6500">
        <v>2014</v>
      </c>
      <c r="F6500" s="10">
        <v>41729</v>
      </c>
      <c r="G6500" t="s">
        <v>489</v>
      </c>
      <c r="H6500" t="s">
        <v>474</v>
      </c>
      <c r="I6500" t="s">
        <v>549</v>
      </c>
      <c r="J6500">
        <v>323151000000</v>
      </c>
      <c r="K6500">
        <v>3128497402.8856516</v>
      </c>
    </row>
    <row r="6501" spans="1:11" x14ac:dyDescent="0.25">
      <c r="A6501">
        <v>1796</v>
      </c>
      <c r="B6501" t="s">
        <v>205</v>
      </c>
      <c r="C6501" t="s">
        <v>492</v>
      </c>
      <c r="D6501" t="s">
        <v>59</v>
      </c>
      <c r="E6501">
        <v>2014</v>
      </c>
      <c r="F6501" s="10">
        <v>41729</v>
      </c>
      <c r="G6501" t="s">
        <v>489</v>
      </c>
      <c r="H6501" t="s">
        <v>474</v>
      </c>
      <c r="I6501" t="s">
        <v>549</v>
      </c>
      <c r="J6501">
        <v>305742000000</v>
      </c>
      <c r="K6501">
        <v>2959956964.2460179</v>
      </c>
    </row>
    <row r="6502" spans="1:11" x14ac:dyDescent="0.25">
      <c r="A6502">
        <v>1796</v>
      </c>
      <c r="B6502" t="s">
        <v>205</v>
      </c>
      <c r="C6502" t="s">
        <v>492</v>
      </c>
      <c r="D6502" t="s">
        <v>710</v>
      </c>
      <c r="E6502">
        <v>2014</v>
      </c>
      <c r="F6502" s="10">
        <v>41729</v>
      </c>
      <c r="G6502" t="s">
        <v>489</v>
      </c>
      <c r="H6502" t="s">
        <v>474</v>
      </c>
      <c r="I6502" t="s">
        <v>549</v>
      </c>
      <c r="J6502">
        <v>283018000000</v>
      </c>
      <c r="K6502">
        <v>2739960816.9861503</v>
      </c>
    </row>
    <row r="6503" spans="1:11" x14ac:dyDescent="0.25">
      <c r="A6503">
        <v>1796</v>
      </c>
      <c r="B6503" t="s">
        <v>205</v>
      </c>
      <c r="C6503" t="s">
        <v>492</v>
      </c>
      <c r="D6503" t="s">
        <v>163</v>
      </c>
      <c r="E6503">
        <v>2014</v>
      </c>
      <c r="F6503" s="10">
        <v>41729</v>
      </c>
      <c r="G6503" t="s">
        <v>489</v>
      </c>
      <c r="H6503" t="s">
        <v>474</v>
      </c>
      <c r="I6503" t="s">
        <v>549</v>
      </c>
      <c r="J6503">
        <v>925867000000</v>
      </c>
      <c r="K6503">
        <v>8963526354.2973099</v>
      </c>
    </row>
    <row r="6504" spans="1:11" x14ac:dyDescent="0.25">
      <c r="A6504">
        <v>1796</v>
      </c>
      <c r="B6504" t="s">
        <v>205</v>
      </c>
      <c r="C6504" t="s">
        <v>493</v>
      </c>
      <c r="D6504" t="s">
        <v>705</v>
      </c>
      <c r="E6504">
        <v>2014</v>
      </c>
      <c r="F6504" s="10">
        <v>41729</v>
      </c>
      <c r="G6504" t="s">
        <v>489</v>
      </c>
      <c r="H6504" t="s">
        <v>474</v>
      </c>
      <c r="I6504" t="s">
        <v>549</v>
      </c>
      <c r="J6504">
        <v>113650000000</v>
      </c>
      <c r="K6504">
        <v>1100271173.0366123</v>
      </c>
    </row>
    <row r="6505" spans="1:11" x14ac:dyDescent="0.25">
      <c r="A6505">
        <v>1796</v>
      </c>
      <c r="B6505" t="s">
        <v>205</v>
      </c>
      <c r="C6505" t="s">
        <v>493</v>
      </c>
      <c r="D6505" t="s">
        <v>709</v>
      </c>
      <c r="E6505">
        <v>2014</v>
      </c>
      <c r="F6505" s="10">
        <v>41729</v>
      </c>
      <c r="G6505" t="s">
        <v>489</v>
      </c>
      <c r="H6505" t="s">
        <v>474</v>
      </c>
      <c r="I6505" t="s">
        <v>549</v>
      </c>
      <c r="J6505">
        <v>-118517000000</v>
      </c>
      <c r="K6505">
        <v>-1147389693.0469</v>
      </c>
    </row>
    <row r="6506" spans="1:11" x14ac:dyDescent="0.25">
      <c r="A6506">
        <v>1796</v>
      </c>
      <c r="B6506" t="s">
        <v>205</v>
      </c>
      <c r="C6506" t="s">
        <v>493</v>
      </c>
      <c r="D6506" t="s">
        <v>706</v>
      </c>
      <c r="E6506">
        <v>2014</v>
      </c>
      <c r="F6506" s="10">
        <v>41729</v>
      </c>
      <c r="G6506" t="s">
        <v>489</v>
      </c>
      <c r="H6506" t="s">
        <v>474</v>
      </c>
      <c r="I6506" t="s">
        <v>549</v>
      </c>
      <c r="J6506">
        <v>241104000000</v>
      </c>
      <c r="K6506">
        <v>2334181970.1171966</v>
      </c>
    </row>
    <row r="6507" spans="1:11" x14ac:dyDescent="0.25">
      <c r="A6507">
        <v>1796</v>
      </c>
      <c r="B6507" t="s">
        <v>205</v>
      </c>
      <c r="C6507" t="s">
        <v>493</v>
      </c>
      <c r="D6507" t="s">
        <v>702</v>
      </c>
      <c r="E6507">
        <v>2014</v>
      </c>
      <c r="F6507" s="10">
        <v>41729</v>
      </c>
      <c r="G6507" t="s">
        <v>489</v>
      </c>
      <c r="H6507" t="s">
        <v>474</v>
      </c>
      <c r="I6507" t="s">
        <v>549</v>
      </c>
      <c r="J6507">
        <v>756687000000</v>
      </c>
      <c r="K6507">
        <v>7325656780.568017</v>
      </c>
    </row>
    <row r="6508" spans="1:11" x14ac:dyDescent="0.25">
      <c r="A6508">
        <v>1796</v>
      </c>
      <c r="B6508" t="s">
        <v>205</v>
      </c>
      <c r="C6508" t="s">
        <v>493</v>
      </c>
      <c r="D6508" t="s">
        <v>704</v>
      </c>
      <c r="E6508">
        <v>2014</v>
      </c>
      <c r="F6508" s="10">
        <v>41729</v>
      </c>
      <c r="G6508" t="s">
        <v>489</v>
      </c>
      <c r="H6508" t="s">
        <v>474</v>
      </c>
      <c r="I6508" t="s">
        <v>549</v>
      </c>
      <c r="J6508">
        <v>252880000000</v>
      </c>
      <c r="K6508">
        <v>2448188070.7215004</v>
      </c>
    </row>
    <row r="6509" spans="1:11" x14ac:dyDescent="0.25">
      <c r="A6509">
        <v>1796</v>
      </c>
      <c r="B6509" t="s">
        <v>205</v>
      </c>
      <c r="C6509" t="s">
        <v>493</v>
      </c>
      <c r="D6509" t="s">
        <v>458</v>
      </c>
      <c r="E6509">
        <v>2014</v>
      </c>
      <c r="F6509" s="10">
        <v>41729</v>
      </c>
      <c r="G6509" t="s">
        <v>489</v>
      </c>
      <c r="H6509" t="s">
        <v>474</v>
      </c>
      <c r="I6509" t="s">
        <v>549</v>
      </c>
      <c r="J6509">
        <v>14277000000</v>
      </c>
      <c r="K6509">
        <v>138218843.26831248</v>
      </c>
    </row>
    <row r="6510" spans="1:11" x14ac:dyDescent="0.25">
      <c r="A6510">
        <v>1796</v>
      </c>
      <c r="B6510" t="s">
        <v>205</v>
      </c>
      <c r="C6510" t="s">
        <v>493</v>
      </c>
      <c r="D6510" t="s">
        <v>708</v>
      </c>
      <c r="E6510">
        <v>2014</v>
      </c>
      <c r="F6510" s="10">
        <v>41729</v>
      </c>
      <c r="G6510" t="s">
        <v>489</v>
      </c>
      <c r="H6510" t="s">
        <v>474</v>
      </c>
      <c r="I6510" t="s">
        <v>549</v>
      </c>
      <c r="J6510">
        <v>74404000000</v>
      </c>
      <c r="K6510">
        <v>720321833.33582151</v>
      </c>
    </row>
    <row r="6511" spans="1:11" x14ac:dyDescent="0.25">
      <c r="A6511">
        <v>1796</v>
      </c>
      <c r="B6511" t="s">
        <v>205</v>
      </c>
      <c r="C6511" t="s">
        <v>493</v>
      </c>
      <c r="D6511" t="s">
        <v>703</v>
      </c>
      <c r="E6511">
        <v>2014</v>
      </c>
      <c r="F6511" s="10">
        <v>41729</v>
      </c>
      <c r="G6511" t="s">
        <v>489</v>
      </c>
      <c r="H6511" t="s">
        <v>474</v>
      </c>
      <c r="I6511" t="s">
        <v>549</v>
      </c>
      <c r="J6511">
        <v>503293000000</v>
      </c>
      <c r="K6511">
        <v>4872492560.4145689</v>
      </c>
    </row>
    <row r="6512" spans="1:11" x14ac:dyDescent="0.25">
      <c r="A6512">
        <v>1801</v>
      </c>
      <c r="B6512" t="s">
        <v>211</v>
      </c>
      <c r="C6512" t="s">
        <v>492</v>
      </c>
      <c r="D6512" t="s">
        <v>1271</v>
      </c>
      <c r="E6512">
        <v>2014</v>
      </c>
      <c r="F6512" s="10">
        <v>41729</v>
      </c>
      <c r="G6512" t="s">
        <v>489</v>
      </c>
      <c r="H6512" t="s">
        <v>474</v>
      </c>
      <c r="I6512" t="s">
        <v>549</v>
      </c>
      <c r="J6512">
        <v>34002000000</v>
      </c>
      <c r="K6512">
        <v>329180998.02543682</v>
      </c>
    </row>
    <row r="6513" spans="1:11" x14ac:dyDescent="0.25">
      <c r="A6513">
        <v>1801</v>
      </c>
      <c r="B6513" t="s">
        <v>211</v>
      </c>
      <c r="C6513" t="s">
        <v>492</v>
      </c>
      <c r="D6513" t="s">
        <v>1268</v>
      </c>
      <c r="E6513">
        <v>2014</v>
      </c>
      <c r="F6513" s="10">
        <v>41729</v>
      </c>
      <c r="G6513" t="s">
        <v>489</v>
      </c>
      <c r="H6513" t="s">
        <v>474</v>
      </c>
      <c r="I6513" t="s">
        <v>549</v>
      </c>
      <c r="J6513">
        <v>39367000000</v>
      </c>
      <c r="K6513">
        <v>381120767.87445951</v>
      </c>
    </row>
    <row r="6514" spans="1:11" x14ac:dyDescent="0.25">
      <c r="A6514">
        <v>1801</v>
      </c>
      <c r="B6514" t="s">
        <v>211</v>
      </c>
      <c r="C6514" t="s">
        <v>492</v>
      </c>
      <c r="D6514" t="s">
        <v>163</v>
      </c>
      <c r="E6514">
        <v>2014</v>
      </c>
      <c r="F6514" s="10">
        <v>41729</v>
      </c>
      <c r="G6514" t="s">
        <v>489</v>
      </c>
      <c r="H6514" t="s">
        <v>474</v>
      </c>
      <c r="I6514" t="s">
        <v>549</v>
      </c>
      <c r="J6514">
        <v>36258000000</v>
      </c>
      <c r="K6514">
        <v>351021840.66838092</v>
      </c>
    </row>
    <row r="6515" spans="1:11" x14ac:dyDescent="0.25">
      <c r="A6515">
        <v>1801</v>
      </c>
      <c r="B6515" t="s">
        <v>211</v>
      </c>
      <c r="C6515" t="s">
        <v>492</v>
      </c>
      <c r="D6515" t="s">
        <v>458</v>
      </c>
      <c r="E6515">
        <v>2014</v>
      </c>
      <c r="F6515" s="10">
        <v>41729</v>
      </c>
      <c r="G6515" t="s">
        <v>489</v>
      </c>
      <c r="H6515" t="s">
        <v>474</v>
      </c>
      <c r="I6515" t="s">
        <v>549</v>
      </c>
      <c r="J6515">
        <v>120495000000</v>
      </c>
      <c r="K6515">
        <v>1166539155.2577791</v>
      </c>
    </row>
    <row r="6516" spans="1:11" x14ac:dyDescent="0.25">
      <c r="A6516">
        <v>1801</v>
      </c>
      <c r="B6516" t="s">
        <v>211</v>
      </c>
      <c r="C6516" t="s">
        <v>493</v>
      </c>
      <c r="D6516" t="s">
        <v>1247</v>
      </c>
      <c r="E6516">
        <v>2014</v>
      </c>
      <c r="F6516" s="10">
        <v>41729</v>
      </c>
      <c r="G6516" t="s">
        <v>489</v>
      </c>
      <c r="H6516" t="s">
        <v>474</v>
      </c>
      <c r="I6516" t="s">
        <v>549</v>
      </c>
      <c r="J6516">
        <v>216163000000</v>
      </c>
      <c r="K6516">
        <v>2092722547.9728398</v>
      </c>
    </row>
    <row r="6517" spans="1:11" x14ac:dyDescent="0.25">
      <c r="A6517">
        <v>1801</v>
      </c>
      <c r="B6517" t="s">
        <v>211</v>
      </c>
      <c r="C6517" t="s">
        <v>493</v>
      </c>
      <c r="D6517" t="s">
        <v>1249</v>
      </c>
      <c r="E6517">
        <v>2014</v>
      </c>
      <c r="F6517" s="10">
        <v>41729</v>
      </c>
      <c r="G6517" t="s">
        <v>489</v>
      </c>
      <c r="H6517" t="s">
        <v>474</v>
      </c>
      <c r="I6517" t="s">
        <v>549</v>
      </c>
      <c r="J6517">
        <v>-460000000</v>
      </c>
      <c r="K6517">
        <v>-4453363.3048556242</v>
      </c>
    </row>
    <row r="6518" spans="1:11" x14ac:dyDescent="0.25">
      <c r="A6518">
        <v>1801</v>
      </c>
      <c r="B6518" t="s">
        <v>211</v>
      </c>
      <c r="C6518" t="s">
        <v>493</v>
      </c>
      <c r="D6518" t="s">
        <v>1248</v>
      </c>
      <c r="E6518">
        <v>2014</v>
      </c>
      <c r="F6518" s="10">
        <v>41729</v>
      </c>
      <c r="G6518" t="s">
        <v>489</v>
      </c>
      <c r="H6518" t="s">
        <v>474</v>
      </c>
      <c r="I6518" t="s">
        <v>549</v>
      </c>
      <c r="J6518">
        <v>12175000000</v>
      </c>
      <c r="K6518">
        <v>117868909.21003744</v>
      </c>
    </row>
    <row r="6519" spans="1:11" x14ac:dyDescent="0.25">
      <c r="A6519">
        <v>1801</v>
      </c>
      <c r="B6519" t="s">
        <v>211</v>
      </c>
      <c r="C6519" t="s">
        <v>493</v>
      </c>
      <c r="D6519" t="s">
        <v>740</v>
      </c>
      <c r="E6519">
        <v>2014</v>
      </c>
      <c r="F6519" s="10">
        <v>41729</v>
      </c>
      <c r="G6519" t="s">
        <v>489</v>
      </c>
      <c r="H6519" t="s">
        <v>474</v>
      </c>
      <c r="I6519" t="s">
        <v>549</v>
      </c>
      <c r="J6519">
        <v>2245000000</v>
      </c>
      <c r="K6519">
        <v>21734349.1726106</v>
      </c>
    </row>
    <row r="6520" spans="1:11" x14ac:dyDescent="0.25">
      <c r="A6520">
        <v>8069</v>
      </c>
      <c r="B6520" t="s">
        <v>165</v>
      </c>
      <c r="C6520" t="s">
        <v>492</v>
      </c>
      <c r="D6520" t="s">
        <v>2077</v>
      </c>
      <c r="E6520">
        <v>2014</v>
      </c>
      <c r="F6520" s="10">
        <v>41729</v>
      </c>
      <c r="G6520" t="s">
        <v>489</v>
      </c>
      <c r="H6520" t="s">
        <v>474</v>
      </c>
      <c r="I6520" t="s">
        <v>549</v>
      </c>
      <c r="J6520">
        <v>129995000000</v>
      </c>
      <c r="K6520">
        <v>1258510788.7276237</v>
      </c>
    </row>
    <row r="6521" spans="1:11" x14ac:dyDescent="0.25">
      <c r="A6521">
        <v>8069</v>
      </c>
      <c r="B6521" t="s">
        <v>165</v>
      </c>
      <c r="C6521" t="s">
        <v>492</v>
      </c>
      <c r="D6521" t="s">
        <v>163</v>
      </c>
      <c r="E6521">
        <v>2014</v>
      </c>
      <c r="F6521" s="10">
        <v>41729</v>
      </c>
      <c r="G6521" t="s">
        <v>489</v>
      </c>
      <c r="H6521" t="s">
        <v>474</v>
      </c>
      <c r="I6521" t="s">
        <v>549</v>
      </c>
      <c r="J6521">
        <v>211859000000</v>
      </c>
      <c r="K6521">
        <v>2051054557.3987124</v>
      </c>
    </row>
    <row r="6522" spans="1:11" x14ac:dyDescent="0.25">
      <c r="A6522">
        <v>8069</v>
      </c>
      <c r="B6522" t="s">
        <v>165</v>
      </c>
      <c r="C6522" t="s">
        <v>492</v>
      </c>
      <c r="D6522" t="s">
        <v>636</v>
      </c>
      <c r="E6522">
        <v>2014</v>
      </c>
      <c r="F6522" s="10">
        <v>41729</v>
      </c>
      <c r="G6522" t="s">
        <v>489</v>
      </c>
      <c r="H6522" t="s">
        <v>474</v>
      </c>
      <c r="I6522" t="s">
        <v>549</v>
      </c>
      <c r="J6522">
        <v>50058000000</v>
      </c>
      <c r="K6522">
        <v>484622739.81404966</v>
      </c>
    </row>
    <row r="6523" spans="1:11" x14ac:dyDescent="0.25">
      <c r="A6523">
        <v>8069</v>
      </c>
      <c r="B6523" t="s">
        <v>165</v>
      </c>
      <c r="C6523" t="s">
        <v>492</v>
      </c>
      <c r="D6523" t="s">
        <v>2078</v>
      </c>
      <c r="E6523">
        <v>2014</v>
      </c>
      <c r="F6523" s="10">
        <v>41729</v>
      </c>
      <c r="G6523" t="s">
        <v>489</v>
      </c>
      <c r="H6523" t="s">
        <v>474</v>
      </c>
      <c r="I6523" t="s">
        <v>549</v>
      </c>
      <c r="J6523">
        <v>56744000000</v>
      </c>
      <c r="K6523">
        <v>549351407.32766855</v>
      </c>
    </row>
    <row r="6524" spans="1:11" x14ac:dyDescent="0.25">
      <c r="A6524">
        <v>8069</v>
      </c>
      <c r="B6524" t="s">
        <v>165</v>
      </c>
      <c r="C6524" t="s">
        <v>493</v>
      </c>
      <c r="D6524" t="s">
        <v>635</v>
      </c>
      <c r="E6524">
        <v>2014</v>
      </c>
      <c r="F6524" s="10">
        <v>41729</v>
      </c>
      <c r="G6524" t="s">
        <v>489</v>
      </c>
      <c r="H6524" t="s">
        <v>474</v>
      </c>
      <c r="I6524" t="s">
        <v>549</v>
      </c>
      <c r="J6524">
        <v>-3437000000</v>
      </c>
      <c r="K6524">
        <v>-33274368.866932131</v>
      </c>
    </row>
    <row r="6525" spans="1:11" x14ac:dyDescent="0.25">
      <c r="A6525">
        <v>8069</v>
      </c>
      <c r="B6525" t="s">
        <v>165</v>
      </c>
      <c r="C6525" t="s">
        <v>493</v>
      </c>
      <c r="D6525" t="s">
        <v>684</v>
      </c>
      <c r="E6525">
        <v>2014</v>
      </c>
      <c r="F6525" s="10">
        <v>41729</v>
      </c>
      <c r="G6525" t="s">
        <v>489</v>
      </c>
      <c r="H6525" t="s">
        <v>474</v>
      </c>
      <c r="I6525" t="s">
        <v>549</v>
      </c>
      <c r="J6525">
        <v>53003000000</v>
      </c>
      <c r="K6525">
        <v>513133946.18970144</v>
      </c>
    </row>
    <row r="6526" spans="1:11" x14ac:dyDescent="0.25">
      <c r="A6526">
        <v>8069</v>
      </c>
      <c r="B6526" t="s">
        <v>165</v>
      </c>
      <c r="C6526" t="s">
        <v>493</v>
      </c>
      <c r="D6526" t="s">
        <v>683</v>
      </c>
      <c r="E6526">
        <v>2014</v>
      </c>
      <c r="F6526" s="10">
        <v>41729</v>
      </c>
      <c r="G6526" t="s">
        <v>489</v>
      </c>
      <c r="H6526" t="s">
        <v>474</v>
      </c>
      <c r="I6526" t="s">
        <v>549</v>
      </c>
      <c r="J6526">
        <v>322398000000</v>
      </c>
      <c r="K6526">
        <v>3121207440.7800946</v>
      </c>
    </row>
    <row r="6527" spans="1:11" x14ac:dyDescent="0.25">
      <c r="A6527">
        <v>8069</v>
      </c>
      <c r="B6527" t="s">
        <v>165</v>
      </c>
      <c r="C6527" t="s">
        <v>493</v>
      </c>
      <c r="D6527" t="s">
        <v>458</v>
      </c>
      <c r="E6527">
        <v>2014</v>
      </c>
      <c r="F6527" s="10">
        <v>41729</v>
      </c>
      <c r="G6527" t="s">
        <v>489</v>
      </c>
      <c r="H6527" t="s">
        <v>474</v>
      </c>
      <c r="I6527" t="s">
        <v>549</v>
      </c>
      <c r="J6527">
        <v>4874000000</v>
      </c>
      <c r="K6527">
        <v>47186288.582318068</v>
      </c>
    </row>
    <row r="6528" spans="1:11" x14ac:dyDescent="0.25">
      <c r="A6528">
        <v>8069</v>
      </c>
      <c r="B6528" t="s">
        <v>165</v>
      </c>
      <c r="C6528" t="s">
        <v>493</v>
      </c>
      <c r="D6528" t="s">
        <v>685</v>
      </c>
      <c r="E6528">
        <v>2014</v>
      </c>
      <c r="F6528" s="10">
        <v>41729</v>
      </c>
      <c r="G6528" t="s">
        <v>489</v>
      </c>
      <c r="H6528" t="s">
        <v>474</v>
      </c>
      <c r="I6528" t="s">
        <v>549</v>
      </c>
      <c r="J6528">
        <v>71818000000</v>
      </c>
      <c r="K6528">
        <v>695286186.58287227</v>
      </c>
    </row>
    <row r="6529" spans="1:11" x14ac:dyDescent="0.25">
      <c r="A6529">
        <v>8078</v>
      </c>
      <c r="B6529" t="s">
        <v>184</v>
      </c>
      <c r="C6529" t="s">
        <v>493</v>
      </c>
      <c r="D6529" t="s">
        <v>756</v>
      </c>
      <c r="E6529">
        <v>2014</v>
      </c>
      <c r="F6529" s="10">
        <v>41729</v>
      </c>
      <c r="G6529" t="s">
        <v>489</v>
      </c>
      <c r="H6529" t="s">
        <v>474</v>
      </c>
      <c r="I6529" t="s">
        <v>549</v>
      </c>
      <c r="J6529">
        <v>66652000000</v>
      </c>
      <c r="K6529">
        <v>645272980.42442846</v>
      </c>
    </row>
    <row r="6530" spans="1:11" x14ac:dyDescent="0.25">
      <c r="A6530">
        <v>8078</v>
      </c>
      <c r="B6530" t="s">
        <v>184</v>
      </c>
      <c r="C6530" t="s">
        <v>493</v>
      </c>
      <c r="D6530" t="s">
        <v>757</v>
      </c>
      <c r="E6530">
        <v>2014</v>
      </c>
      <c r="F6530" s="10">
        <v>41729</v>
      </c>
      <c r="G6530" t="s">
        <v>489</v>
      </c>
      <c r="H6530" t="s">
        <v>474</v>
      </c>
      <c r="I6530" t="s">
        <v>549</v>
      </c>
      <c r="J6530">
        <v>38838000000</v>
      </c>
      <c r="K6530">
        <v>375999400.07387549</v>
      </c>
    </row>
    <row r="6531" spans="1:11" x14ac:dyDescent="0.25">
      <c r="A6531">
        <v>8096</v>
      </c>
      <c r="B6531" t="s">
        <v>162</v>
      </c>
      <c r="C6531" t="s">
        <v>492</v>
      </c>
      <c r="D6531" t="s">
        <v>59</v>
      </c>
      <c r="E6531">
        <v>2014</v>
      </c>
      <c r="F6531" s="10">
        <v>41729</v>
      </c>
      <c r="G6531" t="s">
        <v>489</v>
      </c>
      <c r="H6531" t="s">
        <v>474</v>
      </c>
      <c r="I6531" t="s">
        <v>549</v>
      </c>
      <c r="J6531">
        <v>187247000000</v>
      </c>
      <c r="K6531">
        <v>1812780258.1397851</v>
      </c>
    </row>
    <row r="6532" spans="1:11" x14ac:dyDescent="0.25">
      <c r="A6532">
        <v>8096</v>
      </c>
      <c r="B6532" t="s">
        <v>162</v>
      </c>
      <c r="C6532" t="s">
        <v>492</v>
      </c>
      <c r="D6532" t="s">
        <v>163</v>
      </c>
      <c r="E6532">
        <v>2014</v>
      </c>
      <c r="F6532" s="10">
        <v>41729</v>
      </c>
      <c r="G6532" t="s">
        <v>489</v>
      </c>
      <c r="H6532" t="s">
        <v>474</v>
      </c>
      <c r="I6532" t="s">
        <v>549</v>
      </c>
      <c r="J6532">
        <v>1289054000000</v>
      </c>
      <c r="K6532">
        <v>12479621264.298613</v>
      </c>
    </row>
    <row r="6533" spans="1:11" x14ac:dyDescent="0.25">
      <c r="A6533">
        <v>8096</v>
      </c>
      <c r="B6533" t="s">
        <v>162</v>
      </c>
      <c r="C6533" t="s">
        <v>492</v>
      </c>
      <c r="D6533" t="s">
        <v>458</v>
      </c>
      <c r="E6533">
        <v>2014</v>
      </c>
      <c r="F6533" s="10">
        <v>41729</v>
      </c>
      <c r="G6533" t="s">
        <v>489</v>
      </c>
      <c r="H6533" t="s">
        <v>474</v>
      </c>
      <c r="I6533" t="s">
        <v>549</v>
      </c>
      <c r="J6533">
        <v>421465000000</v>
      </c>
      <c r="K6533">
        <v>4080297315.828208</v>
      </c>
    </row>
    <row r="6534" spans="1:11" x14ac:dyDescent="0.25">
      <c r="A6534">
        <v>8096</v>
      </c>
      <c r="B6534" t="s">
        <v>162</v>
      </c>
      <c r="C6534" t="s">
        <v>493</v>
      </c>
      <c r="D6534" t="s">
        <v>681</v>
      </c>
      <c r="E6534">
        <v>2014</v>
      </c>
      <c r="F6534" s="10">
        <v>41729</v>
      </c>
      <c r="G6534" t="s">
        <v>489</v>
      </c>
      <c r="H6534" t="s">
        <v>474</v>
      </c>
      <c r="I6534" t="s">
        <v>549</v>
      </c>
      <c r="J6534">
        <v>71761000000</v>
      </c>
      <c r="K6534">
        <v>694734356.78205311</v>
      </c>
    </row>
    <row r="6535" spans="1:11" x14ac:dyDescent="0.25">
      <c r="A6535">
        <v>8096</v>
      </c>
      <c r="B6535" t="s">
        <v>162</v>
      </c>
      <c r="C6535" t="s">
        <v>493</v>
      </c>
      <c r="D6535" t="s">
        <v>1206</v>
      </c>
      <c r="E6535">
        <v>2014</v>
      </c>
      <c r="F6535" s="10">
        <v>41729</v>
      </c>
      <c r="G6535" t="s">
        <v>489</v>
      </c>
      <c r="H6535" t="s">
        <v>474</v>
      </c>
      <c r="I6535" t="s">
        <v>549</v>
      </c>
      <c r="J6535">
        <v>824804000000</v>
      </c>
      <c r="K6535">
        <v>7985112754.9959526</v>
      </c>
    </row>
    <row r="6536" spans="1:11" x14ac:dyDescent="0.25">
      <c r="A6536">
        <v>8096</v>
      </c>
      <c r="B6536" t="s">
        <v>162</v>
      </c>
      <c r="C6536" t="s">
        <v>493</v>
      </c>
      <c r="D6536" t="s">
        <v>682</v>
      </c>
      <c r="E6536">
        <v>2014</v>
      </c>
      <c r="F6536" s="10">
        <v>41729</v>
      </c>
      <c r="G6536" t="s">
        <v>489</v>
      </c>
      <c r="H6536" t="s">
        <v>474</v>
      </c>
      <c r="I6536" t="s">
        <v>549</v>
      </c>
      <c r="J6536">
        <v>79840000000</v>
      </c>
      <c r="K6536">
        <v>772948970.12972403</v>
      </c>
    </row>
    <row r="6537" spans="1:11" x14ac:dyDescent="0.25">
      <c r="A6537">
        <v>8096</v>
      </c>
      <c r="B6537" t="s">
        <v>162</v>
      </c>
      <c r="C6537" t="s">
        <v>493</v>
      </c>
      <c r="D6537" t="s">
        <v>1207</v>
      </c>
      <c r="E6537">
        <v>2014</v>
      </c>
      <c r="F6537" s="10">
        <v>41729</v>
      </c>
      <c r="G6537" t="s">
        <v>489</v>
      </c>
      <c r="H6537" t="s">
        <v>474</v>
      </c>
      <c r="I6537" t="s">
        <v>549</v>
      </c>
      <c r="J6537">
        <v>145485000000</v>
      </c>
      <c r="K6537">
        <v>1408472957.4063489</v>
      </c>
    </row>
    <row r="6538" spans="1:11" x14ac:dyDescent="0.25">
      <c r="A6538">
        <v>8096</v>
      </c>
      <c r="B6538" t="s">
        <v>162</v>
      </c>
      <c r="C6538" t="s">
        <v>493</v>
      </c>
      <c r="D6538" t="s">
        <v>635</v>
      </c>
      <c r="E6538">
        <v>2014</v>
      </c>
      <c r="F6538" s="10">
        <v>41729</v>
      </c>
      <c r="G6538" t="s">
        <v>489</v>
      </c>
      <c r="H6538" t="s">
        <v>474</v>
      </c>
      <c r="I6538" t="s">
        <v>549</v>
      </c>
      <c r="J6538">
        <v>-76197000000</v>
      </c>
      <c r="K6538">
        <v>-737680269.00018263</v>
      </c>
    </row>
    <row r="6539" spans="1:11" x14ac:dyDescent="0.25">
      <c r="A6539">
        <v>8096</v>
      </c>
      <c r="B6539" t="s">
        <v>162</v>
      </c>
      <c r="C6539" t="s">
        <v>493</v>
      </c>
      <c r="D6539" t="s">
        <v>1292</v>
      </c>
      <c r="E6539">
        <v>2014</v>
      </c>
      <c r="F6539" s="10">
        <v>41729</v>
      </c>
      <c r="G6539" t="s">
        <v>489</v>
      </c>
      <c r="H6539" t="s">
        <v>474</v>
      </c>
      <c r="I6539" t="s">
        <v>549</v>
      </c>
      <c r="J6539">
        <v>122759000000</v>
      </c>
      <c r="K6539">
        <v>1188457447.6973295</v>
      </c>
    </row>
    <row r="6540" spans="1:11" x14ac:dyDescent="0.25">
      <c r="A6540">
        <v>8096</v>
      </c>
      <c r="B6540" t="s">
        <v>162</v>
      </c>
      <c r="C6540" t="s">
        <v>493</v>
      </c>
      <c r="D6540" t="s">
        <v>680</v>
      </c>
      <c r="E6540">
        <v>2014</v>
      </c>
      <c r="F6540" s="10">
        <v>41729</v>
      </c>
      <c r="G6540" t="s">
        <v>489</v>
      </c>
      <c r="H6540" t="s">
        <v>474</v>
      </c>
      <c r="I6540" t="s">
        <v>549</v>
      </c>
      <c r="J6540">
        <v>534462000000</v>
      </c>
      <c r="K6540">
        <v>5174246649.2168407</v>
      </c>
    </row>
    <row r="6541" spans="1:11" x14ac:dyDescent="0.25">
      <c r="A6541">
        <v>8096</v>
      </c>
      <c r="B6541" t="s">
        <v>162</v>
      </c>
      <c r="C6541" t="s">
        <v>493</v>
      </c>
      <c r="D6541" t="s">
        <v>458</v>
      </c>
      <c r="E6541">
        <v>2014</v>
      </c>
      <c r="F6541" s="10">
        <v>41729</v>
      </c>
      <c r="G6541" t="s">
        <v>489</v>
      </c>
      <c r="H6541" t="s">
        <v>474</v>
      </c>
      <c r="I6541" t="s">
        <v>549</v>
      </c>
      <c r="J6541">
        <v>42266000000</v>
      </c>
      <c r="K6541">
        <v>409186637.9196257</v>
      </c>
    </row>
    <row r="6542" spans="1:11" x14ac:dyDescent="0.25">
      <c r="A6542">
        <v>8096</v>
      </c>
      <c r="B6542" t="s">
        <v>162</v>
      </c>
      <c r="C6542" t="s">
        <v>493</v>
      </c>
      <c r="D6542" t="s">
        <v>1291</v>
      </c>
      <c r="E6542">
        <v>2014</v>
      </c>
      <c r="F6542" s="10">
        <v>41729</v>
      </c>
      <c r="G6542" t="s">
        <v>489</v>
      </c>
      <c r="H6542" t="s">
        <v>474</v>
      </c>
      <c r="I6542" t="s">
        <v>549</v>
      </c>
      <c r="J6542">
        <v>152585000000</v>
      </c>
      <c r="K6542">
        <v>1477209651.8943379</v>
      </c>
    </row>
    <row r="6543" spans="1:11" x14ac:dyDescent="0.25">
      <c r="A6543">
        <v>8175</v>
      </c>
      <c r="B6543" t="s">
        <v>207</v>
      </c>
      <c r="C6543" t="s">
        <v>492</v>
      </c>
      <c r="D6543" t="s">
        <v>2168</v>
      </c>
      <c r="E6543">
        <v>2014</v>
      </c>
      <c r="F6543" s="10">
        <v>41729</v>
      </c>
      <c r="G6543" t="s">
        <v>489</v>
      </c>
      <c r="H6543" t="s">
        <v>474</v>
      </c>
      <c r="I6543" t="s">
        <v>549</v>
      </c>
      <c r="J6543">
        <v>9042000000</v>
      </c>
      <c r="K6543">
        <v>87537632.614140332</v>
      </c>
    </row>
    <row r="6544" spans="1:11" x14ac:dyDescent="0.25">
      <c r="A6544">
        <v>8175</v>
      </c>
      <c r="B6544" t="s">
        <v>207</v>
      </c>
      <c r="C6544" t="s">
        <v>492</v>
      </c>
      <c r="D6544" t="s">
        <v>163</v>
      </c>
      <c r="E6544">
        <v>2014</v>
      </c>
      <c r="F6544" s="10">
        <v>41729</v>
      </c>
      <c r="G6544" t="s">
        <v>489</v>
      </c>
      <c r="H6544" t="s">
        <v>474</v>
      </c>
      <c r="I6544" t="s">
        <v>549</v>
      </c>
      <c r="J6544">
        <v>20096000000</v>
      </c>
      <c r="K6544">
        <v>194553889.07473615</v>
      </c>
    </row>
    <row r="6545" spans="1:11" x14ac:dyDescent="0.25">
      <c r="A6545">
        <v>8175</v>
      </c>
      <c r="B6545" t="s">
        <v>207</v>
      </c>
      <c r="C6545" t="s">
        <v>492</v>
      </c>
      <c r="D6545" t="s">
        <v>2169</v>
      </c>
      <c r="E6545">
        <v>2014</v>
      </c>
      <c r="F6545" s="10">
        <v>41729</v>
      </c>
      <c r="G6545" t="s">
        <v>489</v>
      </c>
      <c r="H6545" t="s">
        <v>474</v>
      </c>
      <c r="I6545" t="s">
        <v>549</v>
      </c>
      <c r="J6545">
        <v>9753000000</v>
      </c>
      <c r="K6545">
        <v>94420983.287515014</v>
      </c>
    </row>
    <row r="6546" spans="1:11" x14ac:dyDescent="0.25">
      <c r="A6546">
        <v>8175</v>
      </c>
      <c r="B6546" t="s">
        <v>207</v>
      </c>
      <c r="C6546" t="s">
        <v>492</v>
      </c>
      <c r="D6546" t="s">
        <v>458</v>
      </c>
      <c r="E6546">
        <v>2014</v>
      </c>
      <c r="F6546" s="10">
        <v>41729</v>
      </c>
      <c r="G6546" t="s">
        <v>489</v>
      </c>
      <c r="H6546" t="s">
        <v>474</v>
      </c>
      <c r="I6546" t="s">
        <v>549</v>
      </c>
      <c r="J6546">
        <v>7092000000</v>
      </c>
      <c r="K6546">
        <v>68659244.691382796</v>
      </c>
    </row>
    <row r="6547" spans="1:11" x14ac:dyDescent="0.25">
      <c r="A6547">
        <v>8176</v>
      </c>
      <c r="B6547" t="s">
        <v>176</v>
      </c>
      <c r="C6547" t="s">
        <v>492</v>
      </c>
      <c r="D6547" t="s">
        <v>569</v>
      </c>
      <c r="E6547">
        <v>2014</v>
      </c>
      <c r="F6547" s="10">
        <v>41729</v>
      </c>
      <c r="G6547" t="s">
        <v>489</v>
      </c>
      <c r="H6547" t="s">
        <v>474</v>
      </c>
      <c r="I6547" t="s">
        <v>549</v>
      </c>
      <c r="J6547">
        <v>177466000000</v>
      </c>
      <c r="K6547">
        <v>1718088200.5641482</v>
      </c>
    </row>
    <row r="6548" spans="1:11" x14ac:dyDescent="0.25">
      <c r="A6548">
        <v>8176</v>
      </c>
      <c r="B6548" t="s">
        <v>176</v>
      </c>
      <c r="C6548" t="s">
        <v>492</v>
      </c>
      <c r="D6548" t="s">
        <v>163</v>
      </c>
      <c r="E6548">
        <v>2014</v>
      </c>
      <c r="F6548" s="10">
        <v>41729</v>
      </c>
      <c r="G6548" t="s">
        <v>489</v>
      </c>
      <c r="H6548" t="s">
        <v>474</v>
      </c>
      <c r="I6548" t="s">
        <v>549</v>
      </c>
      <c r="J6548">
        <v>638346000000</v>
      </c>
      <c r="K6548">
        <v>6179970983.0464525</v>
      </c>
    </row>
    <row r="6549" spans="1:11" x14ac:dyDescent="0.25">
      <c r="A6549">
        <v>8176</v>
      </c>
      <c r="B6549" t="s">
        <v>176</v>
      </c>
      <c r="C6549" t="s">
        <v>492</v>
      </c>
      <c r="D6549" t="s">
        <v>834</v>
      </c>
      <c r="E6549">
        <v>2014</v>
      </c>
      <c r="F6549" s="10">
        <v>41729</v>
      </c>
      <c r="G6549" t="s">
        <v>489</v>
      </c>
      <c r="H6549" t="s">
        <v>474</v>
      </c>
      <c r="I6549" t="s">
        <v>549</v>
      </c>
      <c r="J6549">
        <v>356890000000</v>
      </c>
      <c r="K6549">
        <v>3455132238.8476605</v>
      </c>
    </row>
    <row r="6550" spans="1:11" x14ac:dyDescent="0.25">
      <c r="A6550">
        <v>8176</v>
      </c>
      <c r="B6550" t="s">
        <v>176</v>
      </c>
      <c r="C6550" t="s">
        <v>492</v>
      </c>
      <c r="D6550" t="s">
        <v>458</v>
      </c>
      <c r="E6550">
        <v>2014</v>
      </c>
      <c r="F6550" s="10">
        <v>41729</v>
      </c>
      <c r="G6550" t="s">
        <v>489</v>
      </c>
      <c r="H6550" t="s">
        <v>474</v>
      </c>
      <c r="I6550" t="s">
        <v>549</v>
      </c>
      <c r="J6550">
        <v>51917000000</v>
      </c>
      <c r="K6550">
        <v>502620136.30041182</v>
      </c>
    </row>
    <row r="6551" spans="1:11" x14ac:dyDescent="0.25">
      <c r="A6551">
        <v>8176</v>
      </c>
      <c r="B6551" t="s">
        <v>176</v>
      </c>
      <c r="C6551" t="s">
        <v>493</v>
      </c>
      <c r="D6551" t="s">
        <v>635</v>
      </c>
      <c r="E6551">
        <v>2014</v>
      </c>
      <c r="F6551" s="10">
        <v>41729</v>
      </c>
      <c r="G6551" t="s">
        <v>489</v>
      </c>
      <c r="H6551" t="s">
        <v>474</v>
      </c>
      <c r="I6551" t="s">
        <v>549</v>
      </c>
      <c r="J6551">
        <v>-29899000000</v>
      </c>
      <c r="K6551">
        <v>-289458933.59103978</v>
      </c>
    </row>
    <row r="6552" spans="1:11" x14ac:dyDescent="0.25">
      <c r="A6552">
        <v>8176</v>
      </c>
      <c r="B6552" t="s">
        <v>176</v>
      </c>
      <c r="C6552" t="s">
        <v>493</v>
      </c>
      <c r="D6552" t="s">
        <v>693</v>
      </c>
      <c r="E6552">
        <v>2014</v>
      </c>
      <c r="F6552" s="10">
        <v>41729</v>
      </c>
      <c r="G6552" t="s">
        <v>489</v>
      </c>
      <c r="H6552" t="s">
        <v>474</v>
      </c>
      <c r="I6552" t="s">
        <v>549</v>
      </c>
      <c r="J6552">
        <v>1153164000000</v>
      </c>
      <c r="K6552">
        <v>11164039656.696806</v>
      </c>
    </row>
    <row r="6553" spans="1:11" x14ac:dyDescent="0.25">
      <c r="A6553">
        <v>8176</v>
      </c>
      <c r="B6553" t="s">
        <v>176</v>
      </c>
      <c r="C6553" t="s">
        <v>493</v>
      </c>
      <c r="D6553" t="s">
        <v>458</v>
      </c>
      <c r="E6553">
        <v>2014</v>
      </c>
      <c r="F6553" s="10">
        <v>41729</v>
      </c>
      <c r="G6553" t="s">
        <v>489</v>
      </c>
      <c r="H6553" t="s">
        <v>474</v>
      </c>
      <c r="I6553" t="s">
        <v>549</v>
      </c>
      <c r="J6553">
        <v>65247000000</v>
      </c>
      <c r="K6553">
        <v>631670859.89546716</v>
      </c>
    </row>
    <row r="6554" spans="1:11" x14ac:dyDescent="0.25">
      <c r="A6554">
        <v>8176</v>
      </c>
      <c r="B6554" t="s">
        <v>176</v>
      </c>
      <c r="C6554" t="s">
        <v>493</v>
      </c>
      <c r="D6554" t="s">
        <v>1064</v>
      </c>
      <c r="E6554">
        <v>2014</v>
      </c>
      <c r="F6554" s="10">
        <v>41729</v>
      </c>
      <c r="G6554" t="s">
        <v>489</v>
      </c>
      <c r="H6554" t="s">
        <v>474</v>
      </c>
      <c r="I6554" t="s">
        <v>549</v>
      </c>
      <c r="J6554">
        <v>320078000000</v>
      </c>
      <c r="K6554">
        <v>3098746999.7643013</v>
      </c>
    </row>
    <row r="6555" spans="1:11" x14ac:dyDescent="0.25">
      <c r="A6555">
        <v>8437</v>
      </c>
      <c r="B6555" t="s">
        <v>209</v>
      </c>
      <c r="C6555" t="s">
        <v>492</v>
      </c>
      <c r="D6555" t="s">
        <v>570</v>
      </c>
      <c r="E6555">
        <v>2014</v>
      </c>
      <c r="F6555" s="10">
        <v>41729</v>
      </c>
      <c r="G6555" t="s">
        <v>489</v>
      </c>
      <c r="H6555" t="s">
        <v>474</v>
      </c>
      <c r="I6555" t="s">
        <v>549</v>
      </c>
      <c r="J6555">
        <v>1383640000000</v>
      </c>
      <c r="K6555">
        <v>13395329572.022686</v>
      </c>
    </row>
    <row r="6556" spans="1:11" x14ac:dyDescent="0.25">
      <c r="A6556">
        <v>8437</v>
      </c>
      <c r="B6556" t="s">
        <v>209</v>
      </c>
      <c r="C6556" t="s">
        <v>492</v>
      </c>
      <c r="D6556" t="s">
        <v>569</v>
      </c>
      <c r="E6556">
        <v>2014</v>
      </c>
      <c r="F6556" s="10">
        <v>41729</v>
      </c>
      <c r="G6556" t="s">
        <v>489</v>
      </c>
      <c r="H6556" t="s">
        <v>474</v>
      </c>
      <c r="I6556" t="s">
        <v>549</v>
      </c>
      <c r="J6556">
        <v>846267000000</v>
      </c>
      <c r="K6556">
        <v>8192900878.0657711</v>
      </c>
    </row>
    <row r="6557" spans="1:11" x14ac:dyDescent="0.25">
      <c r="A6557">
        <v>8437</v>
      </c>
      <c r="B6557" t="s">
        <v>209</v>
      </c>
      <c r="C6557" t="s">
        <v>492</v>
      </c>
      <c r="D6557" t="s">
        <v>163</v>
      </c>
      <c r="E6557">
        <v>2014</v>
      </c>
      <c r="F6557" s="10">
        <v>41729</v>
      </c>
      <c r="G6557" t="s">
        <v>489</v>
      </c>
      <c r="H6557" t="s">
        <v>474</v>
      </c>
      <c r="I6557" t="s">
        <v>549</v>
      </c>
      <c r="J6557">
        <v>2727415000000</v>
      </c>
      <c r="K6557">
        <v>26404717126.33218</v>
      </c>
    </row>
    <row r="6558" spans="1:11" x14ac:dyDescent="0.25">
      <c r="A6558">
        <v>8437</v>
      </c>
      <c r="B6558" t="s">
        <v>209</v>
      </c>
      <c r="C6558" t="s">
        <v>492</v>
      </c>
      <c r="D6558" t="s">
        <v>636</v>
      </c>
      <c r="E6558">
        <v>2014</v>
      </c>
      <c r="F6558" s="10">
        <v>41729</v>
      </c>
      <c r="G6558" t="s">
        <v>489</v>
      </c>
      <c r="H6558" t="s">
        <v>474</v>
      </c>
      <c r="I6558" t="s">
        <v>549</v>
      </c>
      <c r="J6558">
        <v>1160489000000</v>
      </c>
      <c r="K6558">
        <v>11234954626.714344</v>
      </c>
    </row>
    <row r="6559" spans="1:11" x14ac:dyDescent="0.25">
      <c r="A6559">
        <v>8437</v>
      </c>
      <c r="B6559" t="s">
        <v>209</v>
      </c>
      <c r="C6559" t="s">
        <v>492</v>
      </c>
      <c r="D6559" t="s">
        <v>458</v>
      </c>
      <c r="E6559">
        <v>2014</v>
      </c>
      <c r="F6559" s="10">
        <v>41729</v>
      </c>
      <c r="G6559" t="s">
        <v>489</v>
      </c>
      <c r="H6559" t="s">
        <v>474</v>
      </c>
      <c r="I6559" t="s">
        <v>549</v>
      </c>
      <c r="J6559">
        <v>371891000000</v>
      </c>
      <c r="K6559">
        <v>3600360288.7088327</v>
      </c>
    </row>
    <row r="6560" spans="1:11" x14ac:dyDescent="0.25">
      <c r="A6560">
        <v>8437</v>
      </c>
      <c r="B6560" t="s">
        <v>209</v>
      </c>
      <c r="C6560" t="s">
        <v>493</v>
      </c>
      <c r="D6560" t="s">
        <v>1240</v>
      </c>
      <c r="E6560">
        <v>2014</v>
      </c>
      <c r="F6560" s="10">
        <v>41729</v>
      </c>
      <c r="G6560" t="s">
        <v>489</v>
      </c>
      <c r="H6560" t="s">
        <v>474</v>
      </c>
      <c r="I6560" t="s">
        <v>549</v>
      </c>
      <c r="J6560">
        <v>1356636000000</v>
      </c>
      <c r="K6560">
        <v>13133897783.57851</v>
      </c>
    </row>
    <row r="6561" spans="1:11" x14ac:dyDescent="0.25">
      <c r="A6561">
        <v>8437</v>
      </c>
      <c r="B6561" t="s">
        <v>209</v>
      </c>
      <c r="C6561" t="s">
        <v>493</v>
      </c>
      <c r="D6561" t="s">
        <v>1296</v>
      </c>
      <c r="E6561">
        <v>2014</v>
      </c>
      <c r="F6561" s="10">
        <v>41729</v>
      </c>
      <c r="G6561" t="s">
        <v>489</v>
      </c>
      <c r="H6561" t="s">
        <v>474</v>
      </c>
      <c r="I6561" t="s">
        <v>549</v>
      </c>
      <c r="J6561">
        <v>0</v>
      </c>
      <c r="K6561">
        <v>0</v>
      </c>
    </row>
    <row r="6562" spans="1:11" x14ac:dyDescent="0.25">
      <c r="A6562">
        <v>8437</v>
      </c>
      <c r="B6562" t="s">
        <v>209</v>
      </c>
      <c r="C6562" t="s">
        <v>493</v>
      </c>
      <c r="D6562" t="s">
        <v>1238</v>
      </c>
      <c r="E6562">
        <v>2014</v>
      </c>
      <c r="F6562" s="10">
        <v>41729</v>
      </c>
      <c r="G6562" t="s">
        <v>489</v>
      </c>
      <c r="H6562" t="s">
        <v>474</v>
      </c>
      <c r="I6562" t="s">
        <v>549</v>
      </c>
      <c r="J6562">
        <v>1687285000000</v>
      </c>
      <c r="K6562">
        <v>16334985008.333309</v>
      </c>
    </row>
    <row r="6563" spans="1:11" x14ac:dyDescent="0.25">
      <c r="A6563">
        <v>8437</v>
      </c>
      <c r="B6563" t="s">
        <v>209</v>
      </c>
      <c r="C6563" t="s">
        <v>493</v>
      </c>
      <c r="D6563" t="s">
        <v>1239</v>
      </c>
      <c r="E6563">
        <v>2014</v>
      </c>
      <c r="F6563" s="10">
        <v>41729</v>
      </c>
      <c r="G6563" t="s">
        <v>489</v>
      </c>
      <c r="H6563" t="s">
        <v>474</v>
      </c>
      <c r="I6563" t="s">
        <v>549</v>
      </c>
      <c r="J6563">
        <v>1805527000000</v>
      </c>
      <c r="K6563">
        <v>17479712364.621872</v>
      </c>
    </row>
    <row r="6564" spans="1:11" x14ac:dyDescent="0.25">
      <c r="A6564">
        <v>8437</v>
      </c>
      <c r="B6564" t="s">
        <v>209</v>
      </c>
      <c r="C6564" t="s">
        <v>493</v>
      </c>
      <c r="D6564" t="s">
        <v>635</v>
      </c>
      <c r="E6564">
        <v>2014</v>
      </c>
      <c r="F6564" s="10">
        <v>41729</v>
      </c>
      <c r="G6564" t="s">
        <v>489</v>
      </c>
      <c r="H6564" t="s">
        <v>474</v>
      </c>
      <c r="I6564" t="s">
        <v>549</v>
      </c>
      <c r="J6564">
        <v>-589106000000</v>
      </c>
      <c r="K6564">
        <v>-5703267484.9353857</v>
      </c>
    </row>
    <row r="6565" spans="1:11" x14ac:dyDescent="0.25">
      <c r="A6565">
        <v>8437</v>
      </c>
      <c r="B6565" t="s">
        <v>209</v>
      </c>
      <c r="C6565" t="s">
        <v>493</v>
      </c>
      <c r="D6565" t="s">
        <v>1297</v>
      </c>
      <c r="E6565">
        <v>2014</v>
      </c>
      <c r="F6565" s="10">
        <v>41729</v>
      </c>
      <c r="G6565" t="s">
        <v>489</v>
      </c>
      <c r="H6565" t="s">
        <v>474</v>
      </c>
      <c r="I6565" t="s">
        <v>549</v>
      </c>
      <c r="J6565">
        <v>410727000000</v>
      </c>
      <c r="K6565">
        <v>3976340326.3335567</v>
      </c>
    </row>
    <row r="6566" spans="1:11" x14ac:dyDescent="0.25">
      <c r="A6566">
        <v>8437</v>
      </c>
      <c r="B6566" t="s">
        <v>209</v>
      </c>
      <c r="C6566" t="s">
        <v>493</v>
      </c>
      <c r="D6566" t="s">
        <v>1241</v>
      </c>
      <c r="E6566">
        <v>2014</v>
      </c>
      <c r="F6566" s="10">
        <v>41729</v>
      </c>
      <c r="G6566" t="s">
        <v>489</v>
      </c>
      <c r="H6566" t="s">
        <v>474</v>
      </c>
      <c r="I6566" t="s">
        <v>549</v>
      </c>
      <c r="J6566">
        <v>1314617000000</v>
      </c>
      <c r="K6566">
        <v>12727102408.129101</v>
      </c>
    </row>
    <row r="6567" spans="1:11" x14ac:dyDescent="0.25">
      <c r="A6567">
        <v>8437</v>
      </c>
      <c r="B6567" t="s">
        <v>209</v>
      </c>
      <c r="C6567" t="s">
        <v>493</v>
      </c>
      <c r="D6567" t="s">
        <v>458</v>
      </c>
      <c r="E6567">
        <v>2014</v>
      </c>
      <c r="F6567" s="10">
        <v>41729</v>
      </c>
      <c r="G6567" t="s">
        <v>489</v>
      </c>
      <c r="H6567" t="s">
        <v>474</v>
      </c>
      <c r="I6567" t="s">
        <v>549</v>
      </c>
      <c r="J6567">
        <v>504016000000</v>
      </c>
      <c r="K6567">
        <v>4879492085.7828531</v>
      </c>
    </row>
    <row r="6568" spans="1:11" x14ac:dyDescent="0.25">
      <c r="A6568">
        <v>9044</v>
      </c>
      <c r="B6568" t="s">
        <v>202</v>
      </c>
      <c r="C6568" t="s">
        <v>492</v>
      </c>
      <c r="D6568" t="s">
        <v>570</v>
      </c>
      <c r="E6568">
        <v>2014</v>
      </c>
      <c r="F6568" s="10">
        <v>41729</v>
      </c>
      <c r="G6568" t="s">
        <v>489</v>
      </c>
      <c r="H6568" t="s">
        <v>474</v>
      </c>
      <c r="I6568" t="s">
        <v>549</v>
      </c>
      <c r="J6568">
        <v>330018000000</v>
      </c>
      <c r="K6568">
        <v>3194978372.0474858</v>
      </c>
    </row>
    <row r="6569" spans="1:11" x14ac:dyDescent="0.25">
      <c r="A6569">
        <v>9044</v>
      </c>
      <c r="B6569" t="s">
        <v>202</v>
      </c>
      <c r="C6569" t="s">
        <v>492</v>
      </c>
      <c r="D6569" t="s">
        <v>569</v>
      </c>
      <c r="E6569">
        <v>2014</v>
      </c>
      <c r="F6569" s="10">
        <v>41729</v>
      </c>
      <c r="G6569" t="s">
        <v>489</v>
      </c>
      <c r="H6569" t="s">
        <v>474</v>
      </c>
      <c r="I6569" t="s">
        <v>549</v>
      </c>
      <c r="J6569">
        <v>339570000000</v>
      </c>
      <c r="K6569">
        <v>3287453429.1952701</v>
      </c>
    </row>
    <row r="6570" spans="1:11" x14ac:dyDescent="0.25">
      <c r="A6570">
        <v>9044</v>
      </c>
      <c r="B6570" t="s">
        <v>202</v>
      </c>
      <c r="C6570" t="s">
        <v>492</v>
      </c>
      <c r="D6570" t="s">
        <v>163</v>
      </c>
      <c r="E6570">
        <v>2014</v>
      </c>
      <c r="F6570" s="10">
        <v>41729</v>
      </c>
      <c r="G6570" t="s">
        <v>489</v>
      </c>
      <c r="H6570" t="s">
        <v>474</v>
      </c>
      <c r="I6570" t="s">
        <v>549</v>
      </c>
      <c r="J6570">
        <v>1367475000000</v>
      </c>
      <c r="K6570">
        <v>13238832576.755314</v>
      </c>
    </row>
    <row r="6571" spans="1:11" x14ac:dyDescent="0.25">
      <c r="A6571">
        <v>9044</v>
      </c>
      <c r="B6571" t="s">
        <v>202</v>
      </c>
      <c r="C6571" t="s">
        <v>492</v>
      </c>
      <c r="D6571" t="s">
        <v>458</v>
      </c>
      <c r="E6571">
        <v>2014</v>
      </c>
      <c r="F6571" s="10">
        <v>41729</v>
      </c>
      <c r="G6571" t="s">
        <v>489</v>
      </c>
      <c r="H6571" t="s">
        <v>474</v>
      </c>
      <c r="I6571" t="s">
        <v>549</v>
      </c>
      <c r="J6571">
        <v>257977000000</v>
      </c>
      <c r="K6571">
        <v>2497533272.3842158</v>
      </c>
    </row>
    <row r="6572" spans="1:11" x14ac:dyDescent="0.25">
      <c r="A6572">
        <v>9044</v>
      </c>
      <c r="B6572" t="s">
        <v>202</v>
      </c>
      <c r="C6572" t="s">
        <v>492</v>
      </c>
      <c r="D6572" t="s">
        <v>737</v>
      </c>
      <c r="E6572">
        <v>2014</v>
      </c>
      <c r="F6572" s="10">
        <v>41729</v>
      </c>
      <c r="G6572" t="s">
        <v>489</v>
      </c>
      <c r="H6572" t="s">
        <v>474</v>
      </c>
      <c r="I6572" t="s">
        <v>549</v>
      </c>
      <c r="J6572">
        <v>149668000000</v>
      </c>
      <c r="K6572">
        <v>1448969519.8068078</v>
      </c>
    </row>
    <row r="6573" spans="1:11" x14ac:dyDescent="0.25">
      <c r="A6573">
        <v>9044</v>
      </c>
      <c r="B6573" t="s">
        <v>202</v>
      </c>
      <c r="C6573" t="s">
        <v>492</v>
      </c>
      <c r="D6573" t="s">
        <v>316</v>
      </c>
      <c r="E6573">
        <v>2014</v>
      </c>
      <c r="F6573" s="10">
        <v>41729</v>
      </c>
      <c r="G6573" t="s">
        <v>489</v>
      </c>
      <c r="H6573" t="s">
        <v>474</v>
      </c>
      <c r="I6573" t="s">
        <v>549</v>
      </c>
      <c r="J6573">
        <v>872698000000</v>
      </c>
      <c r="K6573">
        <v>8448785324.8280296</v>
      </c>
    </row>
    <row r="6574" spans="1:11" x14ac:dyDescent="0.25">
      <c r="A6574">
        <v>9044</v>
      </c>
      <c r="B6574" t="s">
        <v>202</v>
      </c>
      <c r="C6574" t="s">
        <v>493</v>
      </c>
      <c r="D6574" t="s">
        <v>732</v>
      </c>
      <c r="E6574">
        <v>2014</v>
      </c>
      <c r="F6574" s="10">
        <v>41729</v>
      </c>
      <c r="G6574" t="s">
        <v>489</v>
      </c>
      <c r="H6574" t="s">
        <v>474</v>
      </c>
      <c r="I6574" t="s">
        <v>549</v>
      </c>
      <c r="J6574">
        <v>311874000000</v>
      </c>
      <c r="K6574">
        <v>3019322233.3446589</v>
      </c>
    </row>
    <row r="6575" spans="1:11" x14ac:dyDescent="0.25">
      <c r="A6575">
        <v>9044</v>
      </c>
      <c r="B6575" t="s">
        <v>202</v>
      </c>
      <c r="C6575" t="s">
        <v>493</v>
      </c>
      <c r="D6575" t="s">
        <v>736</v>
      </c>
      <c r="E6575">
        <v>2014</v>
      </c>
      <c r="F6575" s="10">
        <v>41729</v>
      </c>
      <c r="G6575" t="s">
        <v>489</v>
      </c>
      <c r="H6575" t="s">
        <v>474</v>
      </c>
      <c r="I6575" t="s">
        <v>549</v>
      </c>
      <c r="J6575">
        <v>-11327000000</v>
      </c>
      <c r="K6575">
        <v>-109659230.76978186</v>
      </c>
    </row>
    <row r="6576" spans="1:11" x14ac:dyDescent="0.25">
      <c r="A6576">
        <v>9044</v>
      </c>
      <c r="B6576" t="s">
        <v>202</v>
      </c>
      <c r="C6576" t="s">
        <v>493</v>
      </c>
      <c r="D6576" t="s">
        <v>735</v>
      </c>
      <c r="E6576">
        <v>2014</v>
      </c>
      <c r="F6576" s="10">
        <v>41729</v>
      </c>
      <c r="G6576" t="s">
        <v>489</v>
      </c>
      <c r="H6576" t="s">
        <v>474</v>
      </c>
      <c r="I6576" t="s">
        <v>549</v>
      </c>
      <c r="J6576">
        <v>143137000000</v>
      </c>
      <c r="K6576">
        <v>1385741442.1024337</v>
      </c>
    </row>
    <row r="6577" spans="1:11" x14ac:dyDescent="0.25">
      <c r="A6577">
        <v>9044</v>
      </c>
      <c r="B6577" t="s">
        <v>202</v>
      </c>
      <c r="C6577" t="s">
        <v>493</v>
      </c>
      <c r="D6577" t="s">
        <v>734</v>
      </c>
      <c r="E6577">
        <v>2014</v>
      </c>
      <c r="F6577" s="10">
        <v>41729</v>
      </c>
      <c r="G6577" t="s">
        <v>489</v>
      </c>
      <c r="H6577" t="s">
        <v>474</v>
      </c>
      <c r="I6577" t="s">
        <v>549</v>
      </c>
      <c r="J6577">
        <v>922474000000</v>
      </c>
      <c r="K6577">
        <v>8930677959.3117104</v>
      </c>
    </row>
    <row r="6578" spans="1:11" x14ac:dyDescent="0.25">
      <c r="A6578">
        <v>9044</v>
      </c>
      <c r="B6578" t="s">
        <v>202</v>
      </c>
      <c r="C6578" t="s">
        <v>493</v>
      </c>
      <c r="D6578" t="s">
        <v>730</v>
      </c>
      <c r="E6578">
        <v>2014</v>
      </c>
      <c r="F6578" s="10">
        <v>41729</v>
      </c>
      <c r="G6578" t="s">
        <v>489</v>
      </c>
      <c r="H6578" t="s">
        <v>474</v>
      </c>
      <c r="I6578" t="s">
        <v>549</v>
      </c>
      <c r="J6578">
        <v>536705000000</v>
      </c>
      <c r="K6578">
        <v>5195961635.9403</v>
      </c>
    </row>
    <row r="6579" spans="1:11" x14ac:dyDescent="0.25">
      <c r="A6579">
        <v>9044</v>
      </c>
      <c r="B6579" t="s">
        <v>202</v>
      </c>
      <c r="C6579" t="s">
        <v>493</v>
      </c>
      <c r="D6579" t="s">
        <v>733</v>
      </c>
      <c r="E6579">
        <v>2014</v>
      </c>
      <c r="F6579" s="10">
        <v>41729</v>
      </c>
      <c r="G6579" t="s">
        <v>489</v>
      </c>
      <c r="H6579" t="s">
        <v>474</v>
      </c>
      <c r="I6579" t="s">
        <v>549</v>
      </c>
      <c r="J6579">
        <v>976037000000</v>
      </c>
      <c r="K6579">
        <v>9449233391.2638454</v>
      </c>
    </row>
    <row r="6580" spans="1:11" x14ac:dyDescent="0.25">
      <c r="A6580">
        <v>9044</v>
      </c>
      <c r="B6580" t="s">
        <v>202</v>
      </c>
      <c r="C6580" t="s">
        <v>493</v>
      </c>
      <c r="D6580" t="s">
        <v>731</v>
      </c>
      <c r="E6580">
        <v>2014</v>
      </c>
      <c r="F6580" s="10">
        <v>41729</v>
      </c>
      <c r="G6580" t="s">
        <v>489</v>
      </c>
      <c r="H6580" t="s">
        <v>474</v>
      </c>
      <c r="I6580" t="s">
        <v>549</v>
      </c>
      <c r="J6580">
        <v>438506000000</v>
      </c>
      <c r="K6580">
        <v>4245275063.8239574</v>
      </c>
    </row>
    <row r="6581" spans="1:11" x14ac:dyDescent="0.25">
      <c r="A6581">
        <v>9059</v>
      </c>
      <c r="B6581" t="s">
        <v>191</v>
      </c>
      <c r="C6581" t="s">
        <v>492</v>
      </c>
      <c r="D6581" t="s">
        <v>618</v>
      </c>
      <c r="E6581">
        <v>2014</v>
      </c>
      <c r="F6581" s="10">
        <v>41729</v>
      </c>
      <c r="G6581" t="s">
        <v>489</v>
      </c>
      <c r="H6581" t="s">
        <v>474</v>
      </c>
      <c r="I6581" t="s">
        <v>549</v>
      </c>
      <c r="J6581">
        <v>817676000000</v>
      </c>
      <c r="K6581">
        <v>7916104986.219842</v>
      </c>
    </row>
    <row r="6582" spans="1:11" x14ac:dyDescent="0.25">
      <c r="A6582">
        <v>9059</v>
      </c>
      <c r="B6582" t="s">
        <v>191</v>
      </c>
      <c r="C6582" t="s">
        <v>492</v>
      </c>
      <c r="D6582" t="s">
        <v>21</v>
      </c>
      <c r="E6582">
        <v>2014</v>
      </c>
      <c r="F6582" s="10">
        <v>41729</v>
      </c>
      <c r="G6582" t="s">
        <v>489</v>
      </c>
      <c r="H6582" t="s">
        <v>474</v>
      </c>
      <c r="I6582" t="s">
        <v>549</v>
      </c>
      <c r="J6582">
        <v>486551000000</v>
      </c>
      <c r="K6582">
        <v>4710409498.5669756</v>
      </c>
    </row>
    <row r="6583" spans="1:11" x14ac:dyDescent="0.25">
      <c r="A6583">
        <v>9059</v>
      </c>
      <c r="B6583" t="s">
        <v>191</v>
      </c>
      <c r="C6583" t="s">
        <v>492</v>
      </c>
      <c r="D6583" t="s">
        <v>163</v>
      </c>
      <c r="E6583">
        <v>2014</v>
      </c>
      <c r="F6583" s="10">
        <v>41729</v>
      </c>
      <c r="G6583" t="s">
        <v>489</v>
      </c>
      <c r="H6583" t="s">
        <v>474</v>
      </c>
      <c r="I6583" t="s">
        <v>549</v>
      </c>
      <c r="J6583">
        <v>2526034000000</v>
      </c>
      <c r="K6583">
        <v>24455102440.038418</v>
      </c>
    </row>
    <row r="6584" spans="1:11" x14ac:dyDescent="0.25">
      <c r="A6584">
        <v>9059</v>
      </c>
      <c r="B6584" t="s">
        <v>191</v>
      </c>
      <c r="C6584" t="s">
        <v>492</v>
      </c>
      <c r="D6584" t="s">
        <v>458</v>
      </c>
      <c r="E6584">
        <v>2014</v>
      </c>
      <c r="F6584" s="10">
        <v>41729</v>
      </c>
      <c r="G6584" t="s">
        <v>489</v>
      </c>
      <c r="H6584" t="s">
        <v>474</v>
      </c>
      <c r="I6584" t="s">
        <v>549</v>
      </c>
      <c r="J6584">
        <v>1053877000000</v>
      </c>
      <c r="K6584">
        <v>10202819912.242023</v>
      </c>
    </row>
    <row r="6585" spans="1:11" x14ac:dyDescent="0.25">
      <c r="A6585">
        <v>9059</v>
      </c>
      <c r="B6585" t="s">
        <v>191</v>
      </c>
      <c r="C6585" t="s">
        <v>492</v>
      </c>
      <c r="D6585" t="s">
        <v>249</v>
      </c>
      <c r="E6585">
        <v>2014</v>
      </c>
      <c r="F6585" s="10">
        <v>41729</v>
      </c>
      <c r="G6585" t="s">
        <v>489</v>
      </c>
      <c r="H6585" t="s">
        <v>474</v>
      </c>
      <c r="I6585" t="s">
        <v>549</v>
      </c>
      <c r="J6585">
        <v>847780000000</v>
      </c>
      <c r="K6585">
        <v>8207548570.8489151</v>
      </c>
    </row>
    <row r="6586" spans="1:11" x14ac:dyDescent="0.25">
      <c r="A6586">
        <v>9059</v>
      </c>
      <c r="B6586" t="s">
        <v>191</v>
      </c>
      <c r="C6586" t="s">
        <v>493</v>
      </c>
      <c r="D6586" t="s">
        <v>726</v>
      </c>
      <c r="E6586">
        <v>2014</v>
      </c>
      <c r="F6586" s="10">
        <v>41729</v>
      </c>
      <c r="G6586" t="s">
        <v>489</v>
      </c>
      <c r="H6586" t="s">
        <v>474</v>
      </c>
      <c r="I6586" t="s">
        <v>549</v>
      </c>
      <c r="J6586">
        <v>699622000000</v>
      </c>
      <c r="K6586">
        <v>6773197700.1515255</v>
      </c>
    </row>
    <row r="6587" spans="1:11" x14ac:dyDescent="0.25">
      <c r="A6587">
        <v>9059</v>
      </c>
      <c r="B6587" t="s">
        <v>191</v>
      </c>
      <c r="C6587" t="s">
        <v>493</v>
      </c>
      <c r="D6587" t="s">
        <v>727</v>
      </c>
      <c r="E6587">
        <v>2014</v>
      </c>
      <c r="F6587" s="10">
        <v>41729</v>
      </c>
      <c r="G6587" t="s">
        <v>489</v>
      </c>
      <c r="H6587" t="s">
        <v>474</v>
      </c>
      <c r="I6587" t="s">
        <v>549</v>
      </c>
      <c r="J6587">
        <v>109079000000</v>
      </c>
      <c r="K6587">
        <v>1056018295.5007535</v>
      </c>
    </row>
    <row r="6588" spans="1:11" x14ac:dyDescent="0.25">
      <c r="A6588">
        <v>9059</v>
      </c>
      <c r="B6588" t="s">
        <v>191</v>
      </c>
      <c r="C6588" t="s">
        <v>493</v>
      </c>
      <c r="D6588" t="s">
        <v>725</v>
      </c>
      <c r="E6588">
        <v>2014</v>
      </c>
      <c r="F6588" s="10">
        <v>41729</v>
      </c>
      <c r="G6588" t="s">
        <v>489</v>
      </c>
      <c r="H6588" t="s">
        <v>474</v>
      </c>
      <c r="I6588" t="s">
        <v>549</v>
      </c>
      <c r="J6588">
        <v>103215000000</v>
      </c>
      <c r="K6588">
        <v>999247594.58842015</v>
      </c>
    </row>
    <row r="6589" spans="1:11" x14ac:dyDescent="0.25">
      <c r="A6589">
        <v>9059</v>
      </c>
      <c r="B6589" t="s">
        <v>191</v>
      </c>
      <c r="C6589" t="s">
        <v>493</v>
      </c>
      <c r="D6589" t="s">
        <v>664</v>
      </c>
      <c r="E6589">
        <v>2014</v>
      </c>
      <c r="F6589" s="10">
        <v>41729</v>
      </c>
      <c r="G6589" t="s">
        <v>489</v>
      </c>
      <c r="H6589" t="s">
        <v>474</v>
      </c>
      <c r="I6589" t="s">
        <v>549</v>
      </c>
      <c r="J6589">
        <v>943198000000</v>
      </c>
      <c r="K6589">
        <v>9131311657.4200325</v>
      </c>
    </row>
    <row r="6590" spans="1:11" x14ac:dyDescent="0.25">
      <c r="A6590">
        <v>9059</v>
      </c>
      <c r="B6590" t="s">
        <v>191</v>
      </c>
      <c r="C6590" t="s">
        <v>493</v>
      </c>
      <c r="D6590" t="s">
        <v>728</v>
      </c>
      <c r="E6590">
        <v>2014</v>
      </c>
      <c r="F6590" s="10">
        <v>41729</v>
      </c>
      <c r="G6590" t="s">
        <v>489</v>
      </c>
      <c r="H6590" t="s">
        <v>474</v>
      </c>
      <c r="I6590" t="s">
        <v>549</v>
      </c>
      <c r="J6590">
        <v>890587000000</v>
      </c>
      <c r="K6590">
        <v>8621972751.2640343</v>
      </c>
    </row>
    <row r="6591" spans="1:11" x14ac:dyDescent="0.25">
      <c r="A6591">
        <v>9059</v>
      </c>
      <c r="B6591" t="s">
        <v>191</v>
      </c>
      <c r="C6591" t="s">
        <v>493</v>
      </c>
      <c r="D6591" t="s">
        <v>729</v>
      </c>
      <c r="E6591">
        <v>2014</v>
      </c>
      <c r="F6591" s="10">
        <v>41729</v>
      </c>
      <c r="G6591" t="s">
        <v>489</v>
      </c>
      <c r="H6591" t="s">
        <v>474</v>
      </c>
      <c r="I6591" t="s">
        <v>549</v>
      </c>
      <c r="J6591">
        <v>-4000000</v>
      </c>
      <c r="K6591">
        <v>-38724.898303092385</v>
      </c>
    </row>
    <row r="6592" spans="1:11" x14ac:dyDescent="0.25">
      <c r="A6592">
        <v>9059</v>
      </c>
      <c r="B6592" t="s">
        <v>191</v>
      </c>
      <c r="C6592" t="s">
        <v>493</v>
      </c>
      <c r="D6592" t="s">
        <v>724</v>
      </c>
      <c r="E6592">
        <v>2014</v>
      </c>
      <c r="F6592" s="10">
        <v>41729</v>
      </c>
      <c r="G6592" t="s">
        <v>489</v>
      </c>
      <c r="H6592" t="s">
        <v>474</v>
      </c>
      <c r="I6592" t="s">
        <v>549</v>
      </c>
      <c r="J6592">
        <v>1454254000000</v>
      </c>
      <c r="K6592">
        <v>14078959564.216328</v>
      </c>
    </row>
    <row r="6593" spans="1:11" x14ac:dyDescent="0.25">
      <c r="A6593">
        <v>9059</v>
      </c>
      <c r="B6593" t="s">
        <v>191</v>
      </c>
      <c r="C6593" t="s">
        <v>493</v>
      </c>
      <c r="D6593" t="s">
        <v>1165</v>
      </c>
      <c r="E6593">
        <v>2014</v>
      </c>
      <c r="F6593" s="10">
        <v>41729</v>
      </c>
      <c r="G6593" t="s">
        <v>489</v>
      </c>
      <c r="H6593" t="s">
        <v>474</v>
      </c>
      <c r="I6593" t="s">
        <v>549</v>
      </c>
      <c r="J6593">
        <v>108663000000</v>
      </c>
      <c r="K6593">
        <v>1051990906.077232</v>
      </c>
    </row>
    <row r="6594" spans="1:11" x14ac:dyDescent="0.25">
      <c r="A6594">
        <v>9059</v>
      </c>
      <c r="B6594" t="s">
        <v>191</v>
      </c>
      <c r="C6594" t="s">
        <v>493</v>
      </c>
      <c r="D6594" t="s">
        <v>723</v>
      </c>
      <c r="E6594">
        <v>2014</v>
      </c>
      <c r="F6594" s="10">
        <v>41729</v>
      </c>
      <c r="G6594" t="s">
        <v>489</v>
      </c>
      <c r="H6594" t="s">
        <v>474</v>
      </c>
      <c r="I6594" t="s">
        <v>549</v>
      </c>
      <c r="J6594">
        <v>410155000000</v>
      </c>
      <c r="K6594">
        <v>3970802665.8762145</v>
      </c>
    </row>
    <row r="6595" spans="1:11" x14ac:dyDescent="0.25">
      <c r="A6595">
        <v>9059</v>
      </c>
      <c r="B6595" t="s">
        <v>191</v>
      </c>
      <c r="C6595" t="s">
        <v>493</v>
      </c>
      <c r="D6595" t="s">
        <v>722</v>
      </c>
      <c r="E6595">
        <v>2014</v>
      </c>
      <c r="F6595" s="10">
        <v>41729</v>
      </c>
      <c r="G6595" t="s">
        <v>489</v>
      </c>
      <c r="H6595" t="s">
        <v>474</v>
      </c>
      <c r="I6595" t="s">
        <v>549</v>
      </c>
      <c r="J6595">
        <v>791197000000</v>
      </c>
      <c r="K6595">
        <v>7659755840.6779461</v>
      </c>
    </row>
    <row r="6596" spans="1:11" x14ac:dyDescent="0.25">
      <c r="A6596">
        <v>9059</v>
      </c>
      <c r="B6596" t="s">
        <v>191</v>
      </c>
      <c r="C6596" t="s">
        <v>493</v>
      </c>
      <c r="D6596" t="s">
        <v>458</v>
      </c>
      <c r="E6596">
        <v>2014</v>
      </c>
      <c r="F6596" s="10">
        <v>41729</v>
      </c>
      <c r="G6596" t="s">
        <v>489</v>
      </c>
      <c r="H6596" t="s">
        <v>474</v>
      </c>
      <c r="I6596" t="s">
        <v>549</v>
      </c>
      <c r="J6596">
        <v>1884000000</v>
      </c>
      <c r="K6596">
        <v>18239427.100756515</v>
      </c>
    </row>
    <row r="6597" spans="1:11" x14ac:dyDescent="0.25">
      <c r="A6597">
        <v>9059</v>
      </c>
      <c r="B6597" t="s">
        <v>191</v>
      </c>
      <c r="C6597" t="s">
        <v>493</v>
      </c>
      <c r="D6597" t="s">
        <v>721</v>
      </c>
      <c r="E6597">
        <v>2014</v>
      </c>
      <c r="F6597" s="10">
        <v>41729</v>
      </c>
      <c r="G6597" t="s">
        <v>489</v>
      </c>
      <c r="H6597" t="s">
        <v>474</v>
      </c>
      <c r="I6597" t="s">
        <v>549</v>
      </c>
      <c r="J6597">
        <v>220068000000</v>
      </c>
      <c r="K6597">
        <v>2130527729.9412336</v>
      </c>
    </row>
    <row r="6598" spans="1:11" x14ac:dyDescent="0.25">
      <c r="A6598">
        <v>10965</v>
      </c>
      <c r="B6598" t="s">
        <v>171</v>
      </c>
      <c r="C6598" t="s">
        <v>493</v>
      </c>
      <c r="D6598" t="s">
        <v>742</v>
      </c>
      <c r="E6598">
        <v>2014</v>
      </c>
      <c r="F6598" s="10">
        <v>41729</v>
      </c>
      <c r="G6598" t="s">
        <v>489</v>
      </c>
      <c r="H6598" t="s">
        <v>474</v>
      </c>
      <c r="I6598" t="s">
        <v>549</v>
      </c>
      <c r="J6598">
        <v>2058305000000</v>
      </c>
      <c r="K6598">
        <v>19926912950.436642</v>
      </c>
    </row>
    <row r="6599" spans="1:11" x14ac:dyDescent="0.25">
      <c r="A6599">
        <v>10965</v>
      </c>
      <c r="B6599" t="s">
        <v>171</v>
      </c>
      <c r="C6599" t="s">
        <v>493</v>
      </c>
      <c r="D6599" t="s">
        <v>743</v>
      </c>
      <c r="E6599">
        <v>2014</v>
      </c>
      <c r="F6599" s="10">
        <v>41729</v>
      </c>
      <c r="G6599" t="s">
        <v>489</v>
      </c>
      <c r="H6599" t="s">
        <v>474</v>
      </c>
      <c r="I6599" t="s">
        <v>549</v>
      </c>
      <c r="J6599">
        <v>989713000000</v>
      </c>
      <c r="K6599">
        <v>9581633818.5621185</v>
      </c>
    </row>
    <row r="6600" spans="1:11" x14ac:dyDescent="0.25">
      <c r="A6600">
        <v>10965</v>
      </c>
      <c r="B6600" t="s">
        <v>171</v>
      </c>
      <c r="C6600" t="s">
        <v>493</v>
      </c>
      <c r="D6600" t="s">
        <v>1258</v>
      </c>
      <c r="E6600">
        <v>2014</v>
      </c>
      <c r="F6600" s="10">
        <v>41729</v>
      </c>
      <c r="G6600" t="s">
        <v>489</v>
      </c>
      <c r="H6600" t="s">
        <v>474</v>
      </c>
      <c r="I6600" t="s">
        <v>549</v>
      </c>
      <c r="J6600">
        <v>1338854000000</v>
      </c>
      <c r="K6600">
        <v>12961746248.172113</v>
      </c>
    </row>
    <row r="6601" spans="1:11" x14ac:dyDescent="0.25">
      <c r="A6601">
        <v>10965</v>
      </c>
      <c r="B6601" t="s">
        <v>171</v>
      </c>
      <c r="C6601" t="s">
        <v>493</v>
      </c>
      <c r="D6601" t="s">
        <v>744</v>
      </c>
      <c r="E6601">
        <v>2014</v>
      </c>
      <c r="F6601" s="10">
        <v>41729</v>
      </c>
      <c r="G6601" t="s">
        <v>489</v>
      </c>
      <c r="H6601" t="s">
        <v>474</v>
      </c>
      <c r="I6601" t="s">
        <v>549</v>
      </c>
      <c r="J6601">
        <v>340386000000</v>
      </c>
      <c r="K6601">
        <v>3295353308.449101</v>
      </c>
    </row>
    <row r="6602" spans="1:11" x14ac:dyDescent="0.25">
      <c r="A6602">
        <v>10965</v>
      </c>
      <c r="B6602" t="s">
        <v>171</v>
      </c>
      <c r="C6602" t="s">
        <v>493</v>
      </c>
      <c r="D6602" t="s">
        <v>934</v>
      </c>
      <c r="E6602">
        <v>2014</v>
      </c>
      <c r="F6602" s="10">
        <v>41729</v>
      </c>
      <c r="G6602" t="s">
        <v>489</v>
      </c>
      <c r="H6602" t="s">
        <v>474</v>
      </c>
      <c r="I6602" t="s">
        <v>549</v>
      </c>
      <c r="J6602">
        <v>305495000000</v>
      </c>
      <c r="K6602">
        <v>2957565701.7758021</v>
      </c>
    </row>
    <row r="6603" spans="1:11" x14ac:dyDescent="0.25">
      <c r="A6603">
        <v>10965</v>
      </c>
      <c r="B6603" t="s">
        <v>171</v>
      </c>
      <c r="C6603" t="s">
        <v>493</v>
      </c>
      <c r="D6603" t="s">
        <v>458</v>
      </c>
      <c r="E6603">
        <v>2014</v>
      </c>
      <c r="F6603" s="10">
        <v>41729</v>
      </c>
      <c r="G6603" t="s">
        <v>489</v>
      </c>
      <c r="H6603" t="s">
        <v>474</v>
      </c>
      <c r="I6603" t="s">
        <v>549</v>
      </c>
      <c r="J6603">
        <v>21399000000</v>
      </c>
      <c r="K6603">
        <v>207168524.6969685</v>
      </c>
    </row>
    <row r="6604" spans="1:11" x14ac:dyDescent="0.25">
      <c r="A6604">
        <v>10965</v>
      </c>
      <c r="B6604" t="s">
        <v>171</v>
      </c>
      <c r="C6604" t="s">
        <v>493</v>
      </c>
      <c r="D6604" t="s">
        <v>2089</v>
      </c>
      <c r="E6604">
        <v>2014</v>
      </c>
      <c r="F6604" s="10">
        <v>41729</v>
      </c>
      <c r="G6604" t="s">
        <v>489</v>
      </c>
      <c r="H6604" t="s">
        <v>474</v>
      </c>
      <c r="I6604" t="s">
        <v>549</v>
      </c>
      <c r="J6604">
        <v>533374000000</v>
      </c>
      <c r="K6604">
        <v>5163713476.8783998</v>
      </c>
    </row>
    <row r="6605" spans="1:11" x14ac:dyDescent="0.25">
      <c r="A6605">
        <v>11237</v>
      </c>
      <c r="B6605" t="s">
        <v>186</v>
      </c>
      <c r="C6605" t="s">
        <v>492</v>
      </c>
      <c r="D6605" t="s">
        <v>163</v>
      </c>
      <c r="E6605">
        <v>2014</v>
      </c>
      <c r="F6605" s="10">
        <v>41729</v>
      </c>
      <c r="G6605" t="s">
        <v>489</v>
      </c>
      <c r="H6605" t="s">
        <v>474</v>
      </c>
      <c r="I6605" t="s">
        <v>549</v>
      </c>
      <c r="J6605">
        <v>5431592000000</v>
      </c>
      <c r="K6605">
        <v>52584461955.972542</v>
      </c>
    </row>
    <row r="6606" spans="1:11" x14ac:dyDescent="0.25">
      <c r="A6606">
        <v>11237</v>
      </c>
      <c r="B6606" t="s">
        <v>186</v>
      </c>
      <c r="C6606" t="s">
        <v>492</v>
      </c>
      <c r="D6606" t="s">
        <v>458</v>
      </c>
      <c r="E6606">
        <v>2014</v>
      </c>
      <c r="F6606" s="10">
        <v>41729</v>
      </c>
      <c r="G6606" t="s">
        <v>489</v>
      </c>
      <c r="H6606" t="s">
        <v>474</v>
      </c>
      <c r="I6606" t="s">
        <v>549</v>
      </c>
      <c r="J6606">
        <v>1580887000000</v>
      </c>
      <c r="K6606">
        <v>15304922075.920202</v>
      </c>
    </row>
    <row r="6607" spans="1:11" x14ac:dyDescent="0.25">
      <c r="A6607">
        <v>11237</v>
      </c>
      <c r="B6607" t="s">
        <v>186</v>
      </c>
      <c r="C6607" t="s">
        <v>492</v>
      </c>
      <c r="D6607" t="s">
        <v>316</v>
      </c>
      <c r="E6607">
        <v>2014</v>
      </c>
      <c r="F6607" s="10">
        <v>41729</v>
      </c>
      <c r="G6607" t="s">
        <v>489</v>
      </c>
      <c r="H6607" t="s">
        <v>474</v>
      </c>
      <c r="I6607" t="s">
        <v>549</v>
      </c>
      <c r="J6607">
        <v>622689000000</v>
      </c>
      <c r="K6607">
        <v>6028392049.8635731</v>
      </c>
    </row>
    <row r="6608" spans="1:11" x14ac:dyDescent="0.25">
      <c r="A6608">
        <v>11237</v>
      </c>
      <c r="B6608" t="s">
        <v>186</v>
      </c>
      <c r="C6608" t="s">
        <v>493</v>
      </c>
      <c r="D6608" t="s">
        <v>664</v>
      </c>
      <c r="E6608">
        <v>2014</v>
      </c>
      <c r="F6608" s="10">
        <v>41729</v>
      </c>
      <c r="G6608" t="s">
        <v>489</v>
      </c>
      <c r="H6608" t="s">
        <v>474</v>
      </c>
      <c r="I6608" t="s">
        <v>549</v>
      </c>
      <c r="J6608">
        <v>1465304000000</v>
      </c>
      <c r="K6608">
        <v>14185937095.778622</v>
      </c>
    </row>
    <row r="6609" spans="1:11" x14ac:dyDescent="0.25">
      <c r="A6609">
        <v>11237</v>
      </c>
      <c r="B6609" t="s">
        <v>186</v>
      </c>
      <c r="C6609" t="s">
        <v>493</v>
      </c>
      <c r="D6609" t="s">
        <v>635</v>
      </c>
      <c r="E6609">
        <v>2014</v>
      </c>
      <c r="F6609" s="10">
        <v>41729</v>
      </c>
      <c r="G6609" t="s">
        <v>489</v>
      </c>
      <c r="H6609" t="s">
        <v>474</v>
      </c>
      <c r="I6609" t="s">
        <v>549</v>
      </c>
      <c r="J6609">
        <v>-6747000000</v>
      </c>
      <c r="K6609">
        <v>-65319222.212741077</v>
      </c>
    </row>
    <row r="6610" spans="1:11" x14ac:dyDescent="0.25">
      <c r="A6610">
        <v>11237</v>
      </c>
      <c r="B6610" t="s">
        <v>186</v>
      </c>
      <c r="C6610" t="s">
        <v>493</v>
      </c>
      <c r="D6610" t="s">
        <v>716</v>
      </c>
      <c r="E6610">
        <v>2014</v>
      </c>
      <c r="F6610" s="10">
        <v>41729</v>
      </c>
      <c r="G6610" t="s">
        <v>489</v>
      </c>
      <c r="H6610" t="s">
        <v>474</v>
      </c>
      <c r="I6610" t="s">
        <v>549</v>
      </c>
      <c r="J6610">
        <v>1886026000000</v>
      </c>
      <c r="K6610">
        <v>18259041261.747028</v>
      </c>
    </row>
    <row r="6611" spans="1:11" x14ac:dyDescent="0.25">
      <c r="A6611">
        <v>11237</v>
      </c>
      <c r="B6611" t="s">
        <v>186</v>
      </c>
      <c r="C6611" t="s">
        <v>493</v>
      </c>
      <c r="D6611" t="s">
        <v>719</v>
      </c>
      <c r="E6611">
        <v>2014</v>
      </c>
      <c r="F6611" s="10">
        <v>41729</v>
      </c>
      <c r="G6611" t="s">
        <v>489</v>
      </c>
      <c r="H6611" t="s">
        <v>474</v>
      </c>
      <c r="I6611" t="s">
        <v>549</v>
      </c>
      <c r="J6611">
        <v>29664000000</v>
      </c>
      <c r="K6611">
        <v>287183845.81573313</v>
      </c>
    </row>
    <row r="6612" spans="1:11" x14ac:dyDescent="0.25">
      <c r="A6612">
        <v>11237</v>
      </c>
      <c r="B6612" t="s">
        <v>186</v>
      </c>
      <c r="C6612" t="s">
        <v>493</v>
      </c>
      <c r="D6612" t="s">
        <v>1158</v>
      </c>
      <c r="E6612">
        <v>2014</v>
      </c>
      <c r="F6612" s="10">
        <v>41729</v>
      </c>
      <c r="G6612" t="s">
        <v>489</v>
      </c>
      <c r="H6612" t="s">
        <v>474</v>
      </c>
      <c r="I6612" t="s">
        <v>549</v>
      </c>
      <c r="J6612">
        <v>172265000000</v>
      </c>
      <c r="K6612">
        <v>1667736151.5455525</v>
      </c>
    </row>
    <row r="6613" spans="1:11" x14ac:dyDescent="0.25">
      <c r="A6613">
        <v>11237</v>
      </c>
      <c r="B6613" t="s">
        <v>186</v>
      </c>
      <c r="C6613" t="s">
        <v>493</v>
      </c>
      <c r="D6613" t="s">
        <v>718</v>
      </c>
      <c r="E6613">
        <v>2014</v>
      </c>
      <c r="F6613" s="10">
        <v>41729</v>
      </c>
      <c r="G6613" t="s">
        <v>489</v>
      </c>
      <c r="H6613" t="s">
        <v>474</v>
      </c>
      <c r="I6613" t="s">
        <v>549</v>
      </c>
      <c r="J6613">
        <v>2353559000000</v>
      </c>
      <c r="K6613">
        <v>22785333231.331951</v>
      </c>
    </row>
    <row r="6614" spans="1:11" x14ac:dyDescent="0.25">
      <c r="A6614">
        <v>11237</v>
      </c>
      <c r="B6614" t="s">
        <v>186</v>
      </c>
      <c r="C6614" t="s">
        <v>493</v>
      </c>
      <c r="D6614" t="s">
        <v>693</v>
      </c>
      <c r="E6614">
        <v>2014</v>
      </c>
      <c r="F6614" s="10">
        <v>41729</v>
      </c>
      <c r="G6614" t="s">
        <v>489</v>
      </c>
      <c r="H6614" t="s">
        <v>474</v>
      </c>
      <c r="I6614" t="s">
        <v>549</v>
      </c>
      <c r="J6614">
        <v>829006000000</v>
      </c>
      <c r="K6614">
        <v>8025793260.6633511</v>
      </c>
    </row>
    <row r="6615" spans="1:11" x14ac:dyDescent="0.25">
      <c r="A6615">
        <v>11237</v>
      </c>
      <c r="B6615" t="s">
        <v>186</v>
      </c>
      <c r="C6615" t="s">
        <v>493</v>
      </c>
      <c r="D6615" t="s">
        <v>717</v>
      </c>
      <c r="E6615">
        <v>2014</v>
      </c>
      <c r="F6615" s="10">
        <v>41729</v>
      </c>
      <c r="G6615" t="s">
        <v>489</v>
      </c>
      <c r="H6615" t="s">
        <v>474</v>
      </c>
      <c r="I6615" t="s">
        <v>549</v>
      </c>
      <c r="J6615">
        <v>873154000000</v>
      </c>
      <c r="K6615">
        <v>8453199963.2345819</v>
      </c>
    </row>
    <row r="6616" spans="1:11" x14ac:dyDescent="0.25">
      <c r="A6616">
        <v>11237</v>
      </c>
      <c r="B6616" t="s">
        <v>186</v>
      </c>
      <c r="C6616" t="s">
        <v>493</v>
      </c>
      <c r="D6616" t="s">
        <v>458</v>
      </c>
      <c r="E6616">
        <v>2014</v>
      </c>
      <c r="F6616" s="10">
        <v>41729</v>
      </c>
      <c r="G6616" t="s">
        <v>489</v>
      </c>
      <c r="H6616" t="s">
        <v>474</v>
      </c>
      <c r="I6616" t="s">
        <v>549</v>
      </c>
      <c r="J6616">
        <v>32937000000</v>
      </c>
      <c r="K6616">
        <v>318870493.85223848</v>
      </c>
    </row>
    <row r="6617" spans="1:11" x14ac:dyDescent="0.25">
      <c r="A6617">
        <v>12064</v>
      </c>
      <c r="B6617" t="s">
        <v>213</v>
      </c>
      <c r="C6617" t="s">
        <v>492</v>
      </c>
      <c r="D6617" t="s">
        <v>570</v>
      </c>
      <c r="E6617">
        <v>2014</v>
      </c>
      <c r="F6617" s="10">
        <v>41729</v>
      </c>
      <c r="G6617" t="s">
        <v>489</v>
      </c>
      <c r="H6617" t="s">
        <v>474</v>
      </c>
      <c r="I6617" t="s">
        <v>549</v>
      </c>
      <c r="J6617">
        <v>8598000000</v>
      </c>
      <c r="K6617">
        <v>83239168.902497083</v>
      </c>
    </row>
    <row r="6618" spans="1:11" x14ac:dyDescent="0.25">
      <c r="A6618">
        <v>12064</v>
      </c>
      <c r="B6618" t="s">
        <v>213</v>
      </c>
      <c r="C6618" t="s">
        <v>492</v>
      </c>
      <c r="D6618" t="s">
        <v>629</v>
      </c>
      <c r="E6618">
        <v>2014</v>
      </c>
      <c r="F6618" s="10">
        <v>41729</v>
      </c>
      <c r="G6618" t="s">
        <v>489</v>
      </c>
      <c r="H6618" t="s">
        <v>474</v>
      </c>
      <c r="I6618" t="s">
        <v>549</v>
      </c>
      <c r="J6618">
        <v>61198000000</v>
      </c>
      <c r="K6618">
        <v>592471581.58816195</v>
      </c>
    </row>
    <row r="6619" spans="1:11" x14ac:dyDescent="0.25">
      <c r="A6619">
        <v>12064</v>
      </c>
      <c r="B6619" t="s">
        <v>213</v>
      </c>
      <c r="C6619" t="s">
        <v>492</v>
      </c>
      <c r="D6619" t="s">
        <v>458</v>
      </c>
      <c r="E6619">
        <v>2014</v>
      </c>
      <c r="F6619" s="10">
        <v>41729</v>
      </c>
      <c r="G6619" t="s">
        <v>489</v>
      </c>
      <c r="H6619" t="s">
        <v>474</v>
      </c>
      <c r="I6619" t="s">
        <v>549</v>
      </c>
      <c r="J6619">
        <v>1419000000</v>
      </c>
      <c r="K6619">
        <v>13737657.673022024</v>
      </c>
    </row>
    <row r="6620" spans="1:11" x14ac:dyDescent="0.25">
      <c r="A6620">
        <v>12064</v>
      </c>
      <c r="B6620" t="s">
        <v>213</v>
      </c>
      <c r="C6620" t="s">
        <v>493</v>
      </c>
      <c r="D6620" t="s">
        <v>635</v>
      </c>
      <c r="E6620">
        <v>2014</v>
      </c>
      <c r="F6620" s="10">
        <v>41729</v>
      </c>
      <c r="G6620" t="s">
        <v>489</v>
      </c>
      <c r="H6620" t="s">
        <v>474</v>
      </c>
      <c r="I6620" t="s">
        <v>549</v>
      </c>
      <c r="J6620">
        <v>-360000000</v>
      </c>
      <c r="K6620">
        <v>-3485240.8472783146</v>
      </c>
    </row>
    <row r="6621" spans="1:11" x14ac:dyDescent="0.25">
      <c r="A6621">
        <v>12064</v>
      </c>
      <c r="B6621" t="s">
        <v>213</v>
      </c>
      <c r="C6621" t="s">
        <v>493</v>
      </c>
      <c r="D6621" t="s">
        <v>678</v>
      </c>
      <c r="E6621">
        <v>2014</v>
      </c>
      <c r="F6621" s="10">
        <v>41729</v>
      </c>
      <c r="G6621" t="s">
        <v>489</v>
      </c>
      <c r="H6621" t="s">
        <v>474</v>
      </c>
      <c r="I6621" t="s">
        <v>549</v>
      </c>
      <c r="J6621">
        <v>25163000000</v>
      </c>
      <c r="K6621">
        <v>243608654.00017843</v>
      </c>
    </row>
    <row r="6622" spans="1:11" x14ac:dyDescent="0.25">
      <c r="A6622">
        <v>12064</v>
      </c>
      <c r="B6622" t="s">
        <v>213</v>
      </c>
      <c r="C6622" t="s">
        <v>493</v>
      </c>
      <c r="D6622" t="s">
        <v>458</v>
      </c>
      <c r="E6622">
        <v>2014</v>
      </c>
      <c r="F6622" s="10">
        <v>41729</v>
      </c>
      <c r="G6622" t="s">
        <v>489</v>
      </c>
      <c r="H6622" t="s">
        <v>474</v>
      </c>
      <c r="I6622" t="s">
        <v>549</v>
      </c>
      <c r="J6622">
        <v>416000000</v>
      </c>
      <c r="K6622">
        <v>4027389.4235216081</v>
      </c>
    </row>
    <row r="6623" spans="1:11" x14ac:dyDescent="0.25">
      <c r="A6623">
        <v>12064</v>
      </c>
      <c r="B6623" t="s">
        <v>213</v>
      </c>
      <c r="C6623" t="s">
        <v>493</v>
      </c>
      <c r="D6623" t="s">
        <v>677</v>
      </c>
      <c r="E6623">
        <v>2014</v>
      </c>
      <c r="F6623" s="10">
        <v>41729</v>
      </c>
      <c r="G6623" t="s">
        <v>489</v>
      </c>
      <c r="H6623" t="s">
        <v>474</v>
      </c>
      <c r="I6623" t="s">
        <v>549</v>
      </c>
      <c r="J6623">
        <v>45996000000</v>
      </c>
      <c r="K6623">
        <v>445297605.58725935</v>
      </c>
    </row>
    <row r="6624" spans="1:11" x14ac:dyDescent="0.25">
      <c r="A6624">
        <v>1522</v>
      </c>
      <c r="B6624" t="s">
        <v>194</v>
      </c>
      <c r="C6624" t="s">
        <v>492</v>
      </c>
      <c r="D6624" t="s">
        <v>620</v>
      </c>
      <c r="E6624">
        <v>2014</v>
      </c>
      <c r="F6624" s="10">
        <v>41820</v>
      </c>
      <c r="G6624" t="s">
        <v>489</v>
      </c>
      <c r="H6624" t="s">
        <v>474</v>
      </c>
      <c r="I6624" t="s">
        <v>549</v>
      </c>
      <c r="J6624">
        <v>4461000000</v>
      </c>
      <c r="K6624">
        <v>44010645.860519558</v>
      </c>
    </row>
    <row r="6625" spans="1:11" x14ac:dyDescent="0.25">
      <c r="A6625">
        <v>1522</v>
      </c>
      <c r="B6625" t="s">
        <v>194</v>
      </c>
      <c r="C6625" t="s">
        <v>492</v>
      </c>
      <c r="D6625" t="s">
        <v>2077</v>
      </c>
      <c r="E6625">
        <v>2014</v>
      </c>
      <c r="F6625" s="10">
        <v>41820</v>
      </c>
      <c r="G6625" t="s">
        <v>489</v>
      </c>
      <c r="H6625" t="s">
        <v>474</v>
      </c>
      <c r="I6625" t="s">
        <v>549</v>
      </c>
      <c r="J6625">
        <v>13215000000</v>
      </c>
      <c r="K6625">
        <v>130374509.0891652</v>
      </c>
    </row>
    <row r="6626" spans="1:11" x14ac:dyDescent="0.25">
      <c r="A6626">
        <v>1522</v>
      </c>
      <c r="B6626" t="s">
        <v>194</v>
      </c>
      <c r="C6626" t="s">
        <v>492</v>
      </c>
      <c r="D6626" t="s">
        <v>163</v>
      </c>
      <c r="E6626">
        <v>2014</v>
      </c>
      <c r="F6626" s="10">
        <v>41820</v>
      </c>
      <c r="G6626" t="s">
        <v>489</v>
      </c>
      <c r="H6626" t="s">
        <v>474</v>
      </c>
      <c r="I6626" t="s">
        <v>549</v>
      </c>
      <c r="J6626">
        <v>56265000000</v>
      </c>
      <c r="K6626">
        <v>555090560.26499283</v>
      </c>
    </row>
    <row r="6627" spans="1:11" x14ac:dyDescent="0.25">
      <c r="A6627">
        <v>1522</v>
      </c>
      <c r="B6627" t="s">
        <v>194</v>
      </c>
      <c r="C6627" t="s">
        <v>492</v>
      </c>
      <c r="D6627" t="s">
        <v>619</v>
      </c>
      <c r="E6627">
        <v>2014</v>
      </c>
      <c r="F6627" s="10">
        <v>41820</v>
      </c>
      <c r="G6627" t="s">
        <v>489</v>
      </c>
      <c r="H6627" t="s">
        <v>474</v>
      </c>
      <c r="I6627" t="s">
        <v>549</v>
      </c>
      <c r="J6627">
        <v>3551000000</v>
      </c>
      <c r="K6627">
        <v>35032908.193388246</v>
      </c>
    </row>
    <row r="6628" spans="1:11" x14ac:dyDescent="0.25">
      <c r="A6628">
        <v>1522</v>
      </c>
      <c r="B6628" t="s">
        <v>194</v>
      </c>
      <c r="C6628" t="s">
        <v>492</v>
      </c>
      <c r="D6628" t="s">
        <v>701</v>
      </c>
      <c r="E6628">
        <v>2014</v>
      </c>
      <c r="F6628" s="10">
        <v>41820</v>
      </c>
      <c r="G6628" t="s">
        <v>489</v>
      </c>
      <c r="H6628" t="s">
        <v>474</v>
      </c>
      <c r="I6628" t="s">
        <v>549</v>
      </c>
      <c r="J6628">
        <v>1316000000</v>
      </c>
      <c r="K6628">
        <v>12983189.85708221</v>
      </c>
    </row>
    <row r="6629" spans="1:11" x14ac:dyDescent="0.25">
      <c r="A6629">
        <v>1522</v>
      </c>
      <c r="B6629" t="s">
        <v>194</v>
      </c>
      <c r="C6629" t="s">
        <v>492</v>
      </c>
      <c r="D6629" t="s">
        <v>458</v>
      </c>
      <c r="E6629">
        <v>2014</v>
      </c>
      <c r="F6629" s="10">
        <v>41820</v>
      </c>
      <c r="G6629" t="s">
        <v>489</v>
      </c>
      <c r="H6629" t="s">
        <v>474</v>
      </c>
      <c r="I6629" t="s">
        <v>549</v>
      </c>
      <c r="J6629">
        <v>382000000</v>
      </c>
      <c r="K6629">
        <v>3768676.6910375413</v>
      </c>
    </row>
    <row r="6630" spans="1:11" x14ac:dyDescent="0.25">
      <c r="A6630">
        <v>1522</v>
      </c>
      <c r="B6630" t="s">
        <v>194</v>
      </c>
      <c r="C6630" t="s">
        <v>493</v>
      </c>
      <c r="D6630" t="s">
        <v>623</v>
      </c>
      <c r="E6630">
        <v>2014</v>
      </c>
      <c r="F6630" s="10">
        <v>41820</v>
      </c>
      <c r="G6630" t="s">
        <v>489</v>
      </c>
      <c r="H6630" t="s">
        <v>474</v>
      </c>
      <c r="I6630" t="s">
        <v>549</v>
      </c>
      <c r="J6630">
        <v>42270000000</v>
      </c>
      <c r="K6630">
        <v>417020847.46114361</v>
      </c>
    </row>
    <row r="6631" spans="1:11" x14ac:dyDescent="0.25">
      <c r="A6631">
        <v>1522</v>
      </c>
      <c r="B6631" t="s">
        <v>194</v>
      </c>
      <c r="C6631" t="s">
        <v>493</v>
      </c>
      <c r="D6631" t="s">
        <v>625</v>
      </c>
      <c r="E6631">
        <v>2014</v>
      </c>
      <c r="F6631" s="10">
        <v>41820</v>
      </c>
      <c r="G6631" t="s">
        <v>489</v>
      </c>
      <c r="H6631" t="s">
        <v>474</v>
      </c>
      <c r="I6631" t="s">
        <v>549</v>
      </c>
      <c r="J6631">
        <v>14379000000</v>
      </c>
      <c r="K6631">
        <v>141858120.78646284</v>
      </c>
    </row>
    <row r="6632" spans="1:11" x14ac:dyDescent="0.25">
      <c r="A6632">
        <v>1522</v>
      </c>
      <c r="B6632" t="s">
        <v>194</v>
      </c>
      <c r="C6632" t="s">
        <v>493</v>
      </c>
      <c r="D6632" t="s">
        <v>628</v>
      </c>
      <c r="E6632">
        <v>2014</v>
      </c>
      <c r="F6632" s="10">
        <v>41820</v>
      </c>
      <c r="G6632" t="s">
        <v>489</v>
      </c>
      <c r="H6632" t="s">
        <v>474</v>
      </c>
      <c r="I6632" t="s">
        <v>549</v>
      </c>
      <c r="J6632">
        <v>-794000000</v>
      </c>
      <c r="K6632">
        <v>-7833322.7557167737</v>
      </c>
    </row>
    <row r="6633" spans="1:11" x14ac:dyDescent="0.25">
      <c r="A6633">
        <v>1522</v>
      </c>
      <c r="B6633" t="s">
        <v>194</v>
      </c>
      <c r="C6633" t="s">
        <v>493</v>
      </c>
      <c r="D6633" t="s">
        <v>458</v>
      </c>
      <c r="E6633">
        <v>2014</v>
      </c>
      <c r="F6633" s="10">
        <v>41820</v>
      </c>
      <c r="G6633" t="s">
        <v>489</v>
      </c>
      <c r="H6633" t="s">
        <v>474</v>
      </c>
      <c r="I6633" t="s">
        <v>549</v>
      </c>
      <c r="J6633">
        <v>1140000000</v>
      </c>
      <c r="K6633">
        <v>11246836.198384285</v>
      </c>
    </row>
    <row r="6634" spans="1:11" x14ac:dyDescent="0.25">
      <c r="A6634">
        <v>1522</v>
      </c>
      <c r="B6634" t="s">
        <v>194</v>
      </c>
      <c r="C6634" t="s">
        <v>493</v>
      </c>
      <c r="D6634" t="s">
        <v>624</v>
      </c>
      <c r="E6634">
        <v>2014</v>
      </c>
      <c r="F6634" s="10">
        <v>41820</v>
      </c>
      <c r="G6634" t="s">
        <v>489</v>
      </c>
      <c r="H6634" t="s">
        <v>474</v>
      </c>
      <c r="I6634" t="s">
        <v>549</v>
      </c>
      <c r="J6634">
        <v>20947000000</v>
      </c>
      <c r="K6634">
        <v>206655682.3224172</v>
      </c>
    </row>
    <row r="6635" spans="1:11" x14ac:dyDescent="0.25">
      <c r="A6635">
        <v>1522</v>
      </c>
      <c r="B6635" t="s">
        <v>194</v>
      </c>
      <c r="C6635" t="s">
        <v>493</v>
      </c>
      <c r="D6635" t="s">
        <v>626</v>
      </c>
      <c r="E6635">
        <v>2014</v>
      </c>
      <c r="F6635" s="10">
        <v>41820</v>
      </c>
      <c r="G6635" t="s">
        <v>489</v>
      </c>
      <c r="H6635" t="s">
        <v>474</v>
      </c>
      <c r="I6635" t="s">
        <v>549</v>
      </c>
      <c r="J6635">
        <v>1249000000</v>
      </c>
      <c r="K6635">
        <v>12322191.589282431</v>
      </c>
    </row>
    <row r="6636" spans="1:11" x14ac:dyDescent="0.25">
      <c r="A6636">
        <v>780</v>
      </c>
      <c r="B6636" t="s">
        <v>180</v>
      </c>
      <c r="C6636" t="s">
        <v>492</v>
      </c>
      <c r="D6636" t="s">
        <v>163</v>
      </c>
      <c r="E6636">
        <v>2015</v>
      </c>
      <c r="F6636" s="10">
        <v>42094</v>
      </c>
      <c r="G6636" t="s">
        <v>489</v>
      </c>
      <c r="H6636" t="s">
        <v>474</v>
      </c>
      <c r="I6636" t="s">
        <v>549</v>
      </c>
      <c r="J6636">
        <v>4279717000000</v>
      </c>
      <c r="K6636">
        <v>35708007197.408066</v>
      </c>
    </row>
    <row r="6637" spans="1:11" x14ac:dyDescent="0.25">
      <c r="A6637">
        <v>780</v>
      </c>
      <c r="B6637" t="s">
        <v>180</v>
      </c>
      <c r="C6637" t="s">
        <v>492</v>
      </c>
      <c r="D6637" t="s">
        <v>458</v>
      </c>
      <c r="E6637">
        <v>2015</v>
      </c>
      <c r="F6637" s="10">
        <v>42094</v>
      </c>
      <c r="G6637" t="s">
        <v>489</v>
      </c>
      <c r="H6637" t="s">
        <v>474</v>
      </c>
      <c r="I6637" t="s">
        <v>549</v>
      </c>
      <c r="J6637">
        <v>641317000000</v>
      </c>
      <c r="K6637">
        <v>5350856622.486989</v>
      </c>
    </row>
    <row r="6638" spans="1:11" x14ac:dyDescent="0.25">
      <c r="A6638">
        <v>780</v>
      </c>
      <c r="B6638" t="s">
        <v>180</v>
      </c>
      <c r="C6638" t="s">
        <v>492</v>
      </c>
      <c r="D6638" t="s">
        <v>249</v>
      </c>
      <c r="E6638">
        <v>2015</v>
      </c>
      <c r="F6638" s="10">
        <v>42094</v>
      </c>
      <c r="G6638" t="s">
        <v>489</v>
      </c>
      <c r="H6638" t="s">
        <v>474</v>
      </c>
      <c r="I6638" t="s">
        <v>549</v>
      </c>
      <c r="J6638">
        <v>272939000000</v>
      </c>
      <c r="K6638">
        <v>2277278562.2164645</v>
      </c>
    </row>
    <row r="6639" spans="1:11" x14ac:dyDescent="0.25">
      <c r="A6639">
        <v>780</v>
      </c>
      <c r="B6639" t="s">
        <v>180</v>
      </c>
      <c r="C6639" t="s">
        <v>492</v>
      </c>
      <c r="D6639" t="s">
        <v>316</v>
      </c>
      <c r="E6639">
        <v>2015</v>
      </c>
      <c r="F6639" s="10">
        <v>42094</v>
      </c>
      <c r="G6639" t="s">
        <v>489</v>
      </c>
      <c r="H6639" t="s">
        <v>474</v>
      </c>
      <c r="I6639" t="s">
        <v>549</v>
      </c>
      <c r="J6639">
        <v>2640322000000</v>
      </c>
      <c r="K6639">
        <v>22029642843.083988</v>
      </c>
    </row>
    <row r="6640" spans="1:11" x14ac:dyDescent="0.25">
      <c r="A6640">
        <v>780</v>
      </c>
      <c r="B6640" t="s">
        <v>180</v>
      </c>
      <c r="C6640" t="s">
        <v>493</v>
      </c>
      <c r="D6640" t="s">
        <v>664</v>
      </c>
      <c r="E6640">
        <v>2015</v>
      </c>
      <c r="F6640" s="10">
        <v>42094</v>
      </c>
      <c r="G6640" t="s">
        <v>489</v>
      </c>
      <c r="H6640" t="s">
        <v>474</v>
      </c>
      <c r="I6640" t="s">
        <v>549</v>
      </c>
      <c r="J6640">
        <v>1277468000000</v>
      </c>
      <c r="K6640">
        <v>10658610496.548836</v>
      </c>
    </row>
    <row r="6641" spans="1:11" x14ac:dyDescent="0.25">
      <c r="A6641">
        <v>780</v>
      </c>
      <c r="B6641" t="s">
        <v>180</v>
      </c>
      <c r="C6641" t="s">
        <v>493</v>
      </c>
      <c r="D6641" t="s">
        <v>635</v>
      </c>
      <c r="E6641">
        <v>2015</v>
      </c>
      <c r="F6641" s="10">
        <v>42094</v>
      </c>
      <c r="G6641" t="s">
        <v>489</v>
      </c>
      <c r="H6641" t="s">
        <v>474</v>
      </c>
      <c r="I6641" t="s">
        <v>549</v>
      </c>
      <c r="J6641">
        <v>-2086525000000</v>
      </c>
      <c r="K6641">
        <v>-17409013193.529354</v>
      </c>
    </row>
    <row r="6642" spans="1:11" x14ac:dyDescent="0.25">
      <c r="A6642">
        <v>780</v>
      </c>
      <c r="B6642" t="s">
        <v>180</v>
      </c>
      <c r="C6642" t="s">
        <v>493</v>
      </c>
      <c r="D6642" t="s">
        <v>724</v>
      </c>
      <c r="E6642">
        <v>2015</v>
      </c>
      <c r="F6642" s="10">
        <v>42094</v>
      </c>
      <c r="G6642" t="s">
        <v>489</v>
      </c>
      <c r="H6642" t="s">
        <v>474</v>
      </c>
      <c r="I6642" t="s">
        <v>549</v>
      </c>
      <c r="J6642">
        <v>3248288000000</v>
      </c>
      <c r="K6642">
        <v>27102233928.844891</v>
      </c>
    </row>
    <row r="6643" spans="1:11" x14ac:dyDescent="0.25">
      <c r="A6643">
        <v>780</v>
      </c>
      <c r="B6643" t="s">
        <v>180</v>
      </c>
      <c r="C6643" t="s">
        <v>493</v>
      </c>
      <c r="D6643" t="s">
        <v>1255</v>
      </c>
      <c r="E6643">
        <v>2015</v>
      </c>
      <c r="F6643" s="10">
        <v>42094</v>
      </c>
      <c r="G6643" t="s">
        <v>489</v>
      </c>
      <c r="H6643" t="s">
        <v>474</v>
      </c>
      <c r="I6643" t="s">
        <v>549</v>
      </c>
      <c r="J6643">
        <v>448245000000</v>
      </c>
      <c r="K6643">
        <v>3739951890.791419</v>
      </c>
    </row>
    <row r="6644" spans="1:11" x14ac:dyDescent="0.25">
      <c r="A6644">
        <v>780</v>
      </c>
      <c r="B6644" t="s">
        <v>180</v>
      </c>
      <c r="C6644" t="s">
        <v>493</v>
      </c>
      <c r="D6644" t="s">
        <v>1252</v>
      </c>
      <c r="E6644">
        <v>2015</v>
      </c>
      <c r="F6644" s="10">
        <v>42094</v>
      </c>
      <c r="G6644" t="s">
        <v>489</v>
      </c>
      <c r="H6644" t="s">
        <v>474</v>
      </c>
      <c r="I6644" t="s">
        <v>549</v>
      </c>
      <c r="J6644">
        <v>4725590000000</v>
      </c>
      <c r="K6644">
        <v>39428168201.775864</v>
      </c>
    </row>
    <row r="6645" spans="1:11" x14ac:dyDescent="0.25">
      <c r="A6645">
        <v>780</v>
      </c>
      <c r="B6645" t="s">
        <v>180</v>
      </c>
      <c r="C6645" t="s">
        <v>493</v>
      </c>
      <c r="D6645" t="s">
        <v>1253</v>
      </c>
      <c r="E6645">
        <v>2015</v>
      </c>
      <c r="F6645" s="10">
        <v>42094</v>
      </c>
      <c r="G6645" t="s">
        <v>489</v>
      </c>
      <c r="H6645" t="s">
        <v>474</v>
      </c>
      <c r="I6645" t="s">
        <v>549</v>
      </c>
      <c r="J6645">
        <v>947745000000</v>
      </c>
      <c r="K6645">
        <v>7907552130.504777</v>
      </c>
    </row>
    <row r="6646" spans="1:11" x14ac:dyDescent="0.25">
      <c r="A6646">
        <v>780</v>
      </c>
      <c r="B6646" t="s">
        <v>180</v>
      </c>
      <c r="C6646" t="s">
        <v>493</v>
      </c>
      <c r="D6646" t="s">
        <v>722</v>
      </c>
      <c r="E6646">
        <v>2015</v>
      </c>
      <c r="F6646" s="10">
        <v>42094</v>
      </c>
      <c r="G6646" t="s">
        <v>489</v>
      </c>
      <c r="H6646" t="s">
        <v>474</v>
      </c>
      <c r="I6646" t="s">
        <v>549</v>
      </c>
      <c r="J6646">
        <v>809589000000</v>
      </c>
      <c r="K6646">
        <v>6754841462.4009953</v>
      </c>
    </row>
    <row r="6647" spans="1:11" x14ac:dyDescent="0.25">
      <c r="A6647">
        <v>780</v>
      </c>
      <c r="B6647" t="s">
        <v>180</v>
      </c>
      <c r="C6647" t="s">
        <v>493</v>
      </c>
      <c r="D6647" t="s">
        <v>1256</v>
      </c>
      <c r="E6647">
        <v>2015</v>
      </c>
      <c r="F6647" s="10">
        <v>42094</v>
      </c>
      <c r="G6647" t="s">
        <v>489</v>
      </c>
      <c r="H6647" t="s">
        <v>474</v>
      </c>
      <c r="I6647" t="s">
        <v>549</v>
      </c>
      <c r="J6647">
        <v>3163705000000</v>
      </c>
      <c r="K6647">
        <v>26396511944.709404</v>
      </c>
    </row>
    <row r="6648" spans="1:11" x14ac:dyDescent="0.25">
      <c r="A6648">
        <v>780</v>
      </c>
      <c r="B6648" t="s">
        <v>180</v>
      </c>
      <c r="C6648" t="s">
        <v>493</v>
      </c>
      <c r="D6648" t="s">
        <v>1254</v>
      </c>
      <c r="E6648">
        <v>2015</v>
      </c>
      <c r="F6648" s="10">
        <v>42094</v>
      </c>
      <c r="G6648" t="s">
        <v>489</v>
      </c>
      <c r="H6648" t="s">
        <v>474</v>
      </c>
      <c r="I6648" t="s">
        <v>549</v>
      </c>
      <c r="J6648">
        <v>192602000000</v>
      </c>
      <c r="K6648">
        <v>1606983266.0045485</v>
      </c>
    </row>
    <row r="6649" spans="1:11" x14ac:dyDescent="0.25">
      <c r="A6649">
        <v>780</v>
      </c>
      <c r="B6649" t="s">
        <v>180</v>
      </c>
      <c r="C6649" t="s">
        <v>493</v>
      </c>
      <c r="D6649" t="s">
        <v>711</v>
      </c>
      <c r="E6649">
        <v>2015</v>
      </c>
      <c r="F6649" s="10">
        <v>42094</v>
      </c>
      <c r="G6649" t="s">
        <v>489</v>
      </c>
      <c r="H6649" t="s">
        <v>474</v>
      </c>
      <c r="I6649" t="s">
        <v>549</v>
      </c>
      <c r="J6649">
        <v>772266000000</v>
      </c>
      <c r="K6649">
        <v>6443435368.8137655</v>
      </c>
    </row>
    <row r="6650" spans="1:11" x14ac:dyDescent="0.25">
      <c r="A6650">
        <v>780</v>
      </c>
      <c r="B6650" t="s">
        <v>180</v>
      </c>
      <c r="C6650" t="s">
        <v>493</v>
      </c>
      <c r="D6650" t="s">
        <v>1257</v>
      </c>
      <c r="E6650">
        <v>2015</v>
      </c>
      <c r="F6650" s="10">
        <v>42094</v>
      </c>
      <c r="G6650" t="s">
        <v>489</v>
      </c>
      <c r="H6650" t="s">
        <v>474</v>
      </c>
      <c r="I6650" t="s">
        <v>549</v>
      </c>
      <c r="J6650">
        <v>426366000000</v>
      </c>
      <c r="K6650">
        <v>3557403491.1023531</v>
      </c>
    </row>
    <row r="6651" spans="1:11" x14ac:dyDescent="0.25">
      <c r="A6651">
        <v>1357</v>
      </c>
      <c r="B6651" t="s">
        <v>167</v>
      </c>
      <c r="C6651" t="s">
        <v>492</v>
      </c>
      <c r="D6651" t="s">
        <v>570</v>
      </c>
      <c r="E6651">
        <v>2015</v>
      </c>
      <c r="F6651" s="10">
        <v>42094</v>
      </c>
      <c r="G6651" t="s">
        <v>489</v>
      </c>
      <c r="H6651" t="s">
        <v>474</v>
      </c>
      <c r="I6651" t="s">
        <v>549</v>
      </c>
      <c r="J6651">
        <v>2178222000000</v>
      </c>
      <c r="K6651">
        <v>18174091149.847664</v>
      </c>
    </row>
    <row r="6652" spans="1:11" x14ac:dyDescent="0.25">
      <c r="A6652">
        <v>1357</v>
      </c>
      <c r="B6652" t="s">
        <v>167</v>
      </c>
      <c r="C6652" t="s">
        <v>492</v>
      </c>
      <c r="D6652" t="s">
        <v>2154</v>
      </c>
      <c r="E6652">
        <v>2015</v>
      </c>
      <c r="F6652" s="10">
        <v>42094</v>
      </c>
      <c r="G6652" t="s">
        <v>489</v>
      </c>
      <c r="H6652" t="s">
        <v>474</v>
      </c>
      <c r="I6652" t="s">
        <v>549</v>
      </c>
      <c r="J6652">
        <v>5220349000000</v>
      </c>
      <c r="K6652">
        <v>43556211699.274048</v>
      </c>
    </row>
    <row r="6653" spans="1:11" x14ac:dyDescent="0.25">
      <c r="A6653">
        <v>1357</v>
      </c>
      <c r="B6653" t="s">
        <v>167</v>
      </c>
      <c r="C6653" t="s">
        <v>492</v>
      </c>
      <c r="D6653" t="s">
        <v>569</v>
      </c>
      <c r="E6653">
        <v>2015</v>
      </c>
      <c r="F6653" s="10">
        <v>42094</v>
      </c>
      <c r="G6653" t="s">
        <v>489</v>
      </c>
      <c r="H6653" t="s">
        <v>474</v>
      </c>
      <c r="I6653" t="s">
        <v>549</v>
      </c>
      <c r="J6653">
        <v>841966000000</v>
      </c>
      <c r="K6653">
        <v>7024980387.2482414</v>
      </c>
    </row>
    <row r="6654" spans="1:11" x14ac:dyDescent="0.25">
      <c r="A6654">
        <v>1357</v>
      </c>
      <c r="B6654" t="s">
        <v>167</v>
      </c>
      <c r="C6654" t="s">
        <v>492</v>
      </c>
      <c r="D6654" t="s">
        <v>834</v>
      </c>
      <c r="E6654">
        <v>2015</v>
      </c>
      <c r="F6654" s="10">
        <v>42094</v>
      </c>
      <c r="G6654" t="s">
        <v>489</v>
      </c>
      <c r="H6654" t="s">
        <v>474</v>
      </c>
      <c r="I6654" t="s">
        <v>549</v>
      </c>
      <c r="J6654">
        <v>1064127000000</v>
      </c>
      <c r="K6654">
        <v>8878590471.041954</v>
      </c>
    </row>
    <row r="6655" spans="1:11" x14ac:dyDescent="0.25">
      <c r="A6655">
        <v>1357</v>
      </c>
      <c r="B6655" t="s">
        <v>167</v>
      </c>
      <c r="C6655" t="s">
        <v>492</v>
      </c>
      <c r="D6655" t="s">
        <v>699</v>
      </c>
      <c r="E6655">
        <v>2015</v>
      </c>
      <c r="F6655" s="10">
        <v>42094</v>
      </c>
      <c r="G6655" t="s">
        <v>489</v>
      </c>
      <c r="H6655" t="s">
        <v>474</v>
      </c>
      <c r="I6655" t="s">
        <v>549</v>
      </c>
      <c r="J6655">
        <v>470266000000</v>
      </c>
      <c r="K6655">
        <v>3923685073.7318153</v>
      </c>
    </row>
    <row r="6656" spans="1:11" x14ac:dyDescent="0.25">
      <c r="A6656">
        <v>1357</v>
      </c>
      <c r="B6656" t="s">
        <v>167</v>
      </c>
      <c r="C6656" t="s">
        <v>493</v>
      </c>
      <c r="D6656" t="s">
        <v>691</v>
      </c>
      <c r="E6656">
        <v>2015</v>
      </c>
      <c r="F6656" s="10">
        <v>42094</v>
      </c>
      <c r="G6656" t="s">
        <v>489</v>
      </c>
      <c r="H6656" t="s">
        <v>474</v>
      </c>
      <c r="I6656" t="s">
        <v>549</v>
      </c>
      <c r="J6656">
        <v>936934000000</v>
      </c>
      <c r="K6656">
        <v>7817350076.0672569</v>
      </c>
    </row>
    <row r="6657" spans="1:11" x14ac:dyDescent="0.25">
      <c r="A6657">
        <v>1357</v>
      </c>
      <c r="B6657" t="s">
        <v>167</v>
      </c>
      <c r="C6657" t="s">
        <v>493</v>
      </c>
      <c r="D6657" t="s">
        <v>689</v>
      </c>
      <c r="E6657">
        <v>2015</v>
      </c>
      <c r="F6657" s="10">
        <v>42094</v>
      </c>
      <c r="G6657" t="s">
        <v>489</v>
      </c>
      <c r="H6657" t="s">
        <v>474</v>
      </c>
      <c r="I6657" t="s">
        <v>549</v>
      </c>
      <c r="J6657">
        <v>815792000000</v>
      </c>
      <c r="K6657">
        <v>6806596465.9784565</v>
      </c>
    </row>
    <row r="6658" spans="1:11" x14ac:dyDescent="0.25">
      <c r="A6658">
        <v>1357</v>
      </c>
      <c r="B6658" t="s">
        <v>167</v>
      </c>
      <c r="C6658" t="s">
        <v>493</v>
      </c>
      <c r="D6658" t="s">
        <v>688</v>
      </c>
      <c r="E6658">
        <v>2015</v>
      </c>
      <c r="F6658" s="10">
        <v>42094</v>
      </c>
      <c r="G6658" t="s">
        <v>489</v>
      </c>
      <c r="H6658" t="s">
        <v>474</v>
      </c>
      <c r="I6658" t="s">
        <v>549</v>
      </c>
      <c r="J6658">
        <v>1131696000000</v>
      </c>
      <c r="K6658">
        <v>9442355397.1624584</v>
      </c>
    </row>
    <row r="6659" spans="1:11" x14ac:dyDescent="0.25">
      <c r="A6659">
        <v>1357</v>
      </c>
      <c r="B6659" t="s">
        <v>167</v>
      </c>
      <c r="C6659" t="s">
        <v>493</v>
      </c>
      <c r="D6659" t="s">
        <v>635</v>
      </c>
      <c r="E6659">
        <v>2015</v>
      </c>
      <c r="F6659" s="10">
        <v>42094</v>
      </c>
      <c r="G6659" t="s">
        <v>489</v>
      </c>
      <c r="H6659" t="s">
        <v>474</v>
      </c>
      <c r="I6659" t="s">
        <v>549</v>
      </c>
      <c r="J6659">
        <v>-1123981000000</v>
      </c>
      <c r="K6659">
        <v>-9377984955.0215397</v>
      </c>
    </row>
    <row r="6660" spans="1:11" x14ac:dyDescent="0.25">
      <c r="A6660">
        <v>1357</v>
      </c>
      <c r="B6660" t="s">
        <v>167</v>
      </c>
      <c r="C6660" t="s">
        <v>493</v>
      </c>
      <c r="D6660" t="s">
        <v>650</v>
      </c>
      <c r="E6660">
        <v>2015</v>
      </c>
      <c r="F6660" s="10">
        <v>42094</v>
      </c>
      <c r="G6660" t="s">
        <v>489</v>
      </c>
      <c r="H6660" t="s">
        <v>474</v>
      </c>
      <c r="I6660" t="s">
        <v>549</v>
      </c>
      <c r="J6660">
        <v>356291000000</v>
      </c>
      <c r="K6660">
        <v>2972729643.6590829</v>
      </c>
    </row>
    <row r="6661" spans="1:11" x14ac:dyDescent="0.25">
      <c r="A6661">
        <v>1357</v>
      </c>
      <c r="B6661" t="s">
        <v>167</v>
      </c>
      <c r="C6661" t="s">
        <v>493</v>
      </c>
      <c r="D6661" t="s">
        <v>690</v>
      </c>
      <c r="E6661">
        <v>2015</v>
      </c>
      <c r="F6661" s="10">
        <v>42094</v>
      </c>
      <c r="G6661" t="s">
        <v>489</v>
      </c>
      <c r="H6661" t="s">
        <v>474</v>
      </c>
      <c r="I6661" t="s">
        <v>549</v>
      </c>
      <c r="J6661">
        <v>1529434000000</v>
      </c>
      <c r="K6661">
        <v>12760899909.961479</v>
      </c>
    </row>
    <row r="6662" spans="1:11" x14ac:dyDescent="0.25">
      <c r="A6662">
        <v>1357</v>
      </c>
      <c r="B6662" t="s">
        <v>167</v>
      </c>
      <c r="C6662" t="s">
        <v>493</v>
      </c>
      <c r="D6662" t="s">
        <v>686</v>
      </c>
      <c r="E6662">
        <v>2015</v>
      </c>
      <c r="F6662" s="10">
        <v>42094</v>
      </c>
      <c r="G6662" t="s">
        <v>489</v>
      </c>
      <c r="H6662" t="s">
        <v>474</v>
      </c>
      <c r="I6662" t="s">
        <v>549</v>
      </c>
      <c r="J6662">
        <v>2034022000000</v>
      </c>
      <c r="K6662">
        <v>16970952101.666151</v>
      </c>
    </row>
    <row r="6663" spans="1:11" x14ac:dyDescent="0.25">
      <c r="A6663">
        <v>1357</v>
      </c>
      <c r="B6663" t="s">
        <v>167</v>
      </c>
      <c r="C6663" t="s">
        <v>493</v>
      </c>
      <c r="D6663" t="s">
        <v>692</v>
      </c>
      <c r="E6663">
        <v>2015</v>
      </c>
      <c r="F6663" s="10">
        <v>42094</v>
      </c>
      <c r="G6663" t="s">
        <v>489</v>
      </c>
      <c r="H6663" t="s">
        <v>474</v>
      </c>
      <c r="I6663" t="s">
        <v>549</v>
      </c>
      <c r="J6663">
        <v>754270000000</v>
      </c>
      <c r="K6663">
        <v>6293284950.5677557</v>
      </c>
    </row>
    <row r="6664" spans="1:11" x14ac:dyDescent="0.25">
      <c r="A6664">
        <v>1357</v>
      </c>
      <c r="B6664" t="s">
        <v>167</v>
      </c>
      <c r="C6664" t="s">
        <v>493</v>
      </c>
      <c r="D6664" t="s">
        <v>458</v>
      </c>
      <c r="E6664">
        <v>2015</v>
      </c>
      <c r="F6664" s="10">
        <v>42094</v>
      </c>
      <c r="G6664" t="s">
        <v>489</v>
      </c>
      <c r="H6664" t="s">
        <v>474</v>
      </c>
      <c r="I6664" t="s">
        <v>549</v>
      </c>
      <c r="J6664">
        <v>1274251000000</v>
      </c>
      <c r="K6664">
        <v>10631769315.425396</v>
      </c>
    </row>
    <row r="6665" spans="1:11" x14ac:dyDescent="0.25">
      <c r="A6665">
        <v>1357</v>
      </c>
      <c r="B6665" t="s">
        <v>167</v>
      </c>
      <c r="C6665" t="s">
        <v>493</v>
      </c>
      <c r="D6665" t="s">
        <v>1246</v>
      </c>
      <c r="E6665">
        <v>2015</v>
      </c>
      <c r="F6665" s="10">
        <v>42094</v>
      </c>
      <c r="G6665" t="s">
        <v>489</v>
      </c>
      <c r="H6665" t="s">
        <v>474</v>
      </c>
      <c r="I6665" t="s">
        <v>549</v>
      </c>
      <c r="J6665">
        <v>466715000000</v>
      </c>
      <c r="K6665">
        <v>3894057148.9045439</v>
      </c>
    </row>
    <row r="6666" spans="1:11" x14ac:dyDescent="0.25">
      <c r="A6666">
        <v>1357</v>
      </c>
      <c r="B6666" t="s">
        <v>167</v>
      </c>
      <c r="C6666" t="s">
        <v>493</v>
      </c>
      <c r="D6666" t="s">
        <v>687</v>
      </c>
      <c r="E6666">
        <v>2015</v>
      </c>
      <c r="F6666" s="10">
        <v>42094</v>
      </c>
      <c r="G6666" t="s">
        <v>489</v>
      </c>
      <c r="H6666" t="s">
        <v>474</v>
      </c>
      <c r="I6666" t="s">
        <v>549</v>
      </c>
      <c r="J6666">
        <v>1599506000000</v>
      </c>
      <c r="K6666">
        <v>13345548726.77268</v>
      </c>
    </row>
    <row r="6667" spans="1:11" x14ac:dyDescent="0.25">
      <c r="A6667">
        <v>1358</v>
      </c>
      <c r="B6667" t="s">
        <v>169</v>
      </c>
      <c r="C6667" t="s">
        <v>492</v>
      </c>
      <c r="D6667" t="s">
        <v>2077</v>
      </c>
      <c r="E6667">
        <v>2015</v>
      </c>
      <c r="F6667" s="10">
        <v>42094</v>
      </c>
      <c r="G6667" t="s">
        <v>489</v>
      </c>
      <c r="H6667" t="s">
        <v>474</v>
      </c>
      <c r="I6667" t="s">
        <v>549</v>
      </c>
      <c r="J6667">
        <v>24045000000</v>
      </c>
      <c r="K6667">
        <v>200620516.04385921</v>
      </c>
    </row>
    <row r="6668" spans="1:11" x14ac:dyDescent="0.25">
      <c r="A6668">
        <v>1358</v>
      </c>
      <c r="B6668" t="s">
        <v>169</v>
      </c>
      <c r="C6668" t="s">
        <v>492</v>
      </c>
      <c r="D6668" t="s">
        <v>2088</v>
      </c>
      <c r="E6668">
        <v>2015</v>
      </c>
      <c r="F6668" s="10">
        <v>42094</v>
      </c>
      <c r="G6668" t="s">
        <v>489</v>
      </c>
      <c r="H6668" t="s">
        <v>474</v>
      </c>
      <c r="I6668" t="s">
        <v>549</v>
      </c>
      <c r="J6668">
        <v>20005000000</v>
      </c>
      <c r="K6668">
        <v>166912598.18912056</v>
      </c>
    </row>
    <row r="6669" spans="1:11" x14ac:dyDescent="0.25">
      <c r="A6669">
        <v>1358</v>
      </c>
      <c r="B6669" t="s">
        <v>169</v>
      </c>
      <c r="C6669" t="s">
        <v>492</v>
      </c>
      <c r="D6669" t="s">
        <v>163</v>
      </c>
      <c r="E6669">
        <v>2015</v>
      </c>
      <c r="F6669" s="10">
        <v>42094</v>
      </c>
      <c r="G6669" t="s">
        <v>489</v>
      </c>
      <c r="H6669" t="s">
        <v>474</v>
      </c>
      <c r="I6669" t="s">
        <v>549</v>
      </c>
      <c r="J6669">
        <v>237098000000</v>
      </c>
      <c r="K6669">
        <v>1978237600.8719871</v>
      </c>
    </row>
    <row r="6670" spans="1:11" x14ac:dyDescent="0.25">
      <c r="A6670">
        <v>1358</v>
      </c>
      <c r="B6670" t="s">
        <v>169</v>
      </c>
      <c r="C6670" t="s">
        <v>492</v>
      </c>
      <c r="D6670" t="s">
        <v>701</v>
      </c>
      <c r="E6670">
        <v>2015</v>
      </c>
      <c r="F6670" s="10">
        <v>42094</v>
      </c>
      <c r="G6670" t="s">
        <v>489</v>
      </c>
      <c r="H6670" t="s">
        <v>474</v>
      </c>
      <c r="I6670" t="s">
        <v>549</v>
      </c>
      <c r="J6670">
        <v>10793000000</v>
      </c>
      <c r="K6670">
        <v>90051870.645097628</v>
      </c>
    </row>
    <row r="6671" spans="1:11" x14ac:dyDescent="0.25">
      <c r="A6671">
        <v>1358</v>
      </c>
      <c r="B6671" t="s">
        <v>169</v>
      </c>
      <c r="C6671" t="s">
        <v>492</v>
      </c>
      <c r="D6671" t="s">
        <v>2087</v>
      </c>
      <c r="E6671">
        <v>2015</v>
      </c>
      <c r="F6671" s="10">
        <v>42094</v>
      </c>
      <c r="G6671" t="s">
        <v>489</v>
      </c>
      <c r="H6671" t="s">
        <v>474</v>
      </c>
      <c r="I6671" t="s">
        <v>549</v>
      </c>
      <c r="J6671">
        <v>14743000000</v>
      </c>
      <c r="K6671">
        <v>123008869.53772578</v>
      </c>
    </row>
    <row r="6672" spans="1:11" x14ac:dyDescent="0.25">
      <c r="A6672">
        <v>1358</v>
      </c>
      <c r="B6672" t="s">
        <v>169</v>
      </c>
      <c r="C6672" t="s">
        <v>492</v>
      </c>
      <c r="D6672" t="s">
        <v>2078</v>
      </c>
      <c r="E6672">
        <v>2015</v>
      </c>
      <c r="F6672" s="10">
        <v>42094</v>
      </c>
      <c r="G6672" t="s">
        <v>489</v>
      </c>
      <c r="H6672" t="s">
        <v>474</v>
      </c>
      <c r="I6672" t="s">
        <v>549</v>
      </c>
      <c r="J6672">
        <v>4702000000</v>
      </c>
      <c r="K6672">
        <v>39231343.998262674</v>
      </c>
    </row>
    <row r="6673" spans="1:11" x14ac:dyDescent="0.25">
      <c r="A6673">
        <v>1358</v>
      </c>
      <c r="B6673" t="s">
        <v>169</v>
      </c>
      <c r="C6673" t="s">
        <v>492</v>
      </c>
      <c r="D6673" t="s">
        <v>747</v>
      </c>
      <c r="E6673">
        <v>2015</v>
      </c>
      <c r="F6673" s="10">
        <v>42094</v>
      </c>
      <c r="G6673" t="s">
        <v>489</v>
      </c>
      <c r="H6673" t="s">
        <v>474</v>
      </c>
      <c r="I6673" t="s">
        <v>549</v>
      </c>
      <c r="J6673">
        <v>47942000000</v>
      </c>
      <c r="K6673">
        <v>400006187.5722478</v>
      </c>
    </row>
    <row r="6674" spans="1:11" x14ac:dyDescent="0.25">
      <c r="A6674">
        <v>1358</v>
      </c>
      <c r="B6674" t="s">
        <v>169</v>
      </c>
      <c r="C6674" t="s">
        <v>493</v>
      </c>
      <c r="D6674" t="s">
        <v>635</v>
      </c>
      <c r="E6674">
        <v>2015</v>
      </c>
      <c r="F6674" s="10">
        <v>42094</v>
      </c>
      <c r="G6674" t="s">
        <v>489</v>
      </c>
      <c r="H6674" t="s">
        <v>474</v>
      </c>
      <c r="I6674" t="s">
        <v>549</v>
      </c>
      <c r="J6674">
        <v>-6585000000</v>
      </c>
      <c r="K6674">
        <v>-54942237.394419335</v>
      </c>
    </row>
    <row r="6675" spans="1:11" x14ac:dyDescent="0.25">
      <c r="A6675">
        <v>1358</v>
      </c>
      <c r="B6675" t="s">
        <v>169</v>
      </c>
      <c r="C6675" t="s">
        <v>493</v>
      </c>
      <c r="D6675" t="s">
        <v>2086</v>
      </c>
      <c r="E6675">
        <v>2015</v>
      </c>
      <c r="F6675" s="10">
        <v>42094</v>
      </c>
      <c r="G6675" t="s">
        <v>489</v>
      </c>
      <c r="H6675" t="s">
        <v>474</v>
      </c>
      <c r="I6675" t="s">
        <v>549</v>
      </c>
      <c r="J6675">
        <v>228937000000</v>
      </c>
      <c r="K6675">
        <v>1910145938.0966103</v>
      </c>
    </row>
    <row r="6676" spans="1:11" x14ac:dyDescent="0.25">
      <c r="A6676">
        <v>1358</v>
      </c>
      <c r="B6676" t="s">
        <v>169</v>
      </c>
      <c r="C6676" t="s">
        <v>493</v>
      </c>
      <c r="D6676" t="s">
        <v>593</v>
      </c>
      <c r="E6676">
        <v>2015</v>
      </c>
      <c r="F6676" s="10">
        <v>42094</v>
      </c>
      <c r="G6676" t="s">
        <v>489</v>
      </c>
      <c r="H6676" t="s">
        <v>474</v>
      </c>
      <c r="I6676" t="s">
        <v>549</v>
      </c>
      <c r="J6676">
        <v>21028000000</v>
      </c>
      <c r="K6676">
        <v>175448043.72511005</v>
      </c>
    </row>
    <row r="6677" spans="1:11" x14ac:dyDescent="0.25">
      <c r="A6677">
        <v>1358</v>
      </c>
      <c r="B6677" t="s">
        <v>169</v>
      </c>
      <c r="C6677" t="s">
        <v>493</v>
      </c>
      <c r="D6677" t="s">
        <v>693</v>
      </c>
      <c r="E6677">
        <v>2015</v>
      </c>
      <c r="F6677" s="10">
        <v>42094</v>
      </c>
      <c r="G6677" t="s">
        <v>489</v>
      </c>
      <c r="H6677" t="s">
        <v>474</v>
      </c>
      <c r="I6677" t="s">
        <v>549</v>
      </c>
      <c r="J6677">
        <v>55419000000</v>
      </c>
      <c r="K6677">
        <v>462390866.23558468</v>
      </c>
    </row>
    <row r="6678" spans="1:11" x14ac:dyDescent="0.25">
      <c r="A6678">
        <v>1358</v>
      </c>
      <c r="B6678" t="s">
        <v>169</v>
      </c>
      <c r="C6678" t="s">
        <v>493</v>
      </c>
      <c r="D6678" t="s">
        <v>458</v>
      </c>
      <c r="E6678">
        <v>2015</v>
      </c>
      <c r="F6678" s="10">
        <v>42094</v>
      </c>
      <c r="G6678" t="s">
        <v>489</v>
      </c>
      <c r="H6678" t="s">
        <v>474</v>
      </c>
      <c r="I6678" t="s">
        <v>549</v>
      </c>
      <c r="J6678">
        <v>12238000000</v>
      </c>
      <c r="K6678">
        <v>102108291.75898312</v>
      </c>
    </row>
    <row r="6679" spans="1:11" x14ac:dyDescent="0.25">
      <c r="A6679">
        <v>1358</v>
      </c>
      <c r="B6679" t="s">
        <v>169</v>
      </c>
      <c r="C6679" t="s">
        <v>493</v>
      </c>
      <c r="D6679" t="s">
        <v>1251</v>
      </c>
      <c r="E6679">
        <v>2015</v>
      </c>
      <c r="F6679" s="10">
        <v>42094</v>
      </c>
      <c r="G6679" t="s">
        <v>489</v>
      </c>
      <c r="H6679" t="s">
        <v>474</v>
      </c>
      <c r="I6679" t="s">
        <v>549</v>
      </c>
      <c r="J6679">
        <v>26270000000</v>
      </c>
      <c r="K6679">
        <v>219184901.49603584</v>
      </c>
    </row>
    <row r="6680" spans="1:11" x14ac:dyDescent="0.25">
      <c r="A6680">
        <v>1358</v>
      </c>
      <c r="B6680" t="s">
        <v>169</v>
      </c>
      <c r="C6680" t="s">
        <v>493</v>
      </c>
      <c r="D6680" t="s">
        <v>1250</v>
      </c>
      <c r="E6680">
        <v>2015</v>
      </c>
      <c r="F6680" s="10">
        <v>42094</v>
      </c>
      <c r="G6680" t="s">
        <v>489</v>
      </c>
      <c r="H6680" t="s">
        <v>474</v>
      </c>
      <c r="I6680" t="s">
        <v>549</v>
      </c>
      <c r="J6680">
        <v>22021000000</v>
      </c>
      <c r="K6680">
        <v>183733182.94039607</v>
      </c>
    </row>
    <row r="6681" spans="1:11" x14ac:dyDescent="0.25">
      <c r="A6681">
        <v>1431</v>
      </c>
      <c r="B6681" t="s">
        <v>174</v>
      </c>
      <c r="C6681" t="s">
        <v>493</v>
      </c>
      <c r="D6681" t="s">
        <v>752</v>
      </c>
      <c r="E6681">
        <v>2015</v>
      </c>
      <c r="F6681" s="10">
        <v>42094</v>
      </c>
      <c r="G6681" t="s">
        <v>489</v>
      </c>
      <c r="H6681" t="s">
        <v>474</v>
      </c>
      <c r="I6681" t="s">
        <v>549</v>
      </c>
      <c r="J6681">
        <v>7226000000</v>
      </c>
      <c r="K6681">
        <v>60290449.113450892</v>
      </c>
    </row>
    <row r="6682" spans="1:11" x14ac:dyDescent="0.25">
      <c r="A6682">
        <v>1431</v>
      </c>
      <c r="B6682" t="s">
        <v>174</v>
      </c>
      <c r="C6682" t="s">
        <v>493</v>
      </c>
      <c r="D6682" t="s">
        <v>753</v>
      </c>
      <c r="E6682">
        <v>2015</v>
      </c>
      <c r="F6682" s="10">
        <v>42094</v>
      </c>
      <c r="G6682" t="s">
        <v>489</v>
      </c>
      <c r="H6682" t="s">
        <v>474</v>
      </c>
      <c r="I6682" t="s">
        <v>549</v>
      </c>
      <c r="J6682">
        <v>-4000000</v>
      </c>
      <c r="K6682">
        <v>-33374.176093800663</v>
      </c>
    </row>
    <row r="6683" spans="1:11" x14ac:dyDescent="0.25">
      <c r="A6683">
        <v>1431</v>
      </c>
      <c r="B6683" t="s">
        <v>174</v>
      </c>
      <c r="C6683" t="s">
        <v>493</v>
      </c>
      <c r="D6683" t="s">
        <v>751</v>
      </c>
      <c r="E6683">
        <v>2015</v>
      </c>
      <c r="F6683" s="10">
        <v>42094</v>
      </c>
      <c r="G6683" t="s">
        <v>489</v>
      </c>
      <c r="H6683" t="s">
        <v>474</v>
      </c>
      <c r="I6683" t="s">
        <v>549</v>
      </c>
      <c r="J6683">
        <v>28151000000</v>
      </c>
      <c r="K6683">
        <v>234879107.8041456</v>
      </c>
    </row>
    <row r="6684" spans="1:11" x14ac:dyDescent="0.25">
      <c r="A6684">
        <v>1431</v>
      </c>
      <c r="B6684" t="s">
        <v>174</v>
      </c>
      <c r="C6684" t="s">
        <v>493</v>
      </c>
      <c r="D6684" t="s">
        <v>750</v>
      </c>
      <c r="E6684">
        <v>2015</v>
      </c>
      <c r="F6684" s="10">
        <v>42094</v>
      </c>
      <c r="G6684" t="s">
        <v>489</v>
      </c>
      <c r="H6684" t="s">
        <v>474</v>
      </c>
      <c r="I6684" t="s">
        <v>549</v>
      </c>
      <c r="J6684">
        <v>32759000000</v>
      </c>
      <c r="K6684">
        <v>273326158.66420394</v>
      </c>
    </row>
    <row r="6685" spans="1:11" x14ac:dyDescent="0.25">
      <c r="A6685">
        <v>1437</v>
      </c>
      <c r="B6685" t="s">
        <v>178</v>
      </c>
      <c r="C6685" t="s">
        <v>492</v>
      </c>
      <c r="D6685" t="s">
        <v>2077</v>
      </c>
      <c r="E6685">
        <v>2015</v>
      </c>
      <c r="F6685" s="10">
        <v>42094</v>
      </c>
      <c r="G6685" t="s">
        <v>489</v>
      </c>
      <c r="H6685" t="s">
        <v>474</v>
      </c>
      <c r="I6685" t="s">
        <v>549</v>
      </c>
      <c r="J6685">
        <v>32061000000</v>
      </c>
      <c r="K6685">
        <v>267502364.93583575</v>
      </c>
    </row>
    <row r="6686" spans="1:11" x14ac:dyDescent="0.25">
      <c r="A6686">
        <v>1437</v>
      </c>
      <c r="B6686" t="s">
        <v>178</v>
      </c>
      <c r="C6686" t="s">
        <v>492</v>
      </c>
      <c r="D6686" t="s">
        <v>2092</v>
      </c>
      <c r="E6686">
        <v>2015</v>
      </c>
      <c r="F6686" s="10">
        <v>42094</v>
      </c>
      <c r="G6686" t="s">
        <v>489</v>
      </c>
      <c r="H6686" t="s">
        <v>474</v>
      </c>
      <c r="I6686" t="s">
        <v>549</v>
      </c>
      <c r="J6686">
        <v>1557000000</v>
      </c>
      <c r="K6686">
        <v>12990898.044511907</v>
      </c>
    </row>
    <row r="6687" spans="1:11" x14ac:dyDescent="0.25">
      <c r="A6687">
        <v>1437</v>
      </c>
      <c r="B6687" t="s">
        <v>178</v>
      </c>
      <c r="C6687" t="s">
        <v>492</v>
      </c>
      <c r="D6687" t="s">
        <v>163</v>
      </c>
      <c r="E6687">
        <v>2015</v>
      </c>
      <c r="F6687" s="10">
        <v>42094</v>
      </c>
      <c r="G6687" t="s">
        <v>489</v>
      </c>
      <c r="H6687" t="s">
        <v>474</v>
      </c>
      <c r="I6687" t="s">
        <v>549</v>
      </c>
      <c r="J6687">
        <v>150291000000</v>
      </c>
      <c r="K6687">
        <v>1253959574.8283486</v>
      </c>
    </row>
    <row r="6688" spans="1:11" x14ac:dyDescent="0.25">
      <c r="A6688">
        <v>1437</v>
      </c>
      <c r="B6688" t="s">
        <v>178</v>
      </c>
      <c r="C6688" t="s">
        <v>492</v>
      </c>
      <c r="D6688" t="s">
        <v>834</v>
      </c>
      <c r="E6688">
        <v>2015</v>
      </c>
      <c r="F6688" s="10">
        <v>42094</v>
      </c>
      <c r="G6688" t="s">
        <v>489</v>
      </c>
      <c r="H6688" t="s">
        <v>474</v>
      </c>
      <c r="I6688" t="s">
        <v>549</v>
      </c>
      <c r="J6688">
        <v>2028000000</v>
      </c>
      <c r="K6688">
        <v>16920707.279556934</v>
      </c>
    </row>
    <row r="6689" spans="1:11" x14ac:dyDescent="0.25">
      <c r="A6689">
        <v>1437</v>
      </c>
      <c r="B6689" t="s">
        <v>178</v>
      </c>
      <c r="C6689" t="s">
        <v>492</v>
      </c>
      <c r="D6689" t="s">
        <v>2060</v>
      </c>
      <c r="E6689">
        <v>2015</v>
      </c>
      <c r="F6689" s="10">
        <v>42094</v>
      </c>
      <c r="G6689" t="s">
        <v>489</v>
      </c>
      <c r="H6689" t="s">
        <v>474</v>
      </c>
      <c r="I6689" t="s">
        <v>549</v>
      </c>
      <c r="J6689">
        <v>3460000000</v>
      </c>
      <c r="K6689">
        <v>28868662.32113757</v>
      </c>
    </row>
    <row r="6690" spans="1:11" x14ac:dyDescent="0.25">
      <c r="A6690">
        <v>1437</v>
      </c>
      <c r="B6690" t="s">
        <v>178</v>
      </c>
      <c r="C6690" t="s">
        <v>493</v>
      </c>
      <c r="D6690" t="s">
        <v>635</v>
      </c>
      <c r="E6690">
        <v>2015</v>
      </c>
      <c r="F6690" s="10">
        <v>42094</v>
      </c>
      <c r="G6690" t="s">
        <v>489</v>
      </c>
      <c r="H6690" t="s">
        <v>474</v>
      </c>
      <c r="I6690" t="s">
        <v>549</v>
      </c>
      <c r="J6690">
        <v>-608000000</v>
      </c>
      <c r="K6690">
        <v>-5072874.7662577005</v>
      </c>
    </row>
    <row r="6691" spans="1:11" x14ac:dyDescent="0.25">
      <c r="A6691">
        <v>1437</v>
      </c>
      <c r="B6691" t="s">
        <v>178</v>
      </c>
      <c r="C6691" t="s">
        <v>493</v>
      </c>
      <c r="D6691" t="s">
        <v>748</v>
      </c>
      <c r="E6691">
        <v>2015</v>
      </c>
      <c r="F6691" s="10">
        <v>42094</v>
      </c>
      <c r="G6691" t="s">
        <v>489</v>
      </c>
      <c r="H6691" t="s">
        <v>474</v>
      </c>
      <c r="I6691" t="s">
        <v>549</v>
      </c>
      <c r="J6691">
        <v>60376000000</v>
      </c>
      <c r="K6691">
        <v>503749813.95982718</v>
      </c>
    </row>
    <row r="6692" spans="1:11" x14ac:dyDescent="0.25">
      <c r="A6692">
        <v>1437</v>
      </c>
      <c r="B6692" t="s">
        <v>178</v>
      </c>
      <c r="C6692" t="s">
        <v>493</v>
      </c>
      <c r="D6692" t="s">
        <v>749</v>
      </c>
      <c r="E6692">
        <v>2015</v>
      </c>
      <c r="F6692" s="10">
        <v>42094</v>
      </c>
      <c r="G6692" t="s">
        <v>489</v>
      </c>
      <c r="H6692" t="s">
        <v>474</v>
      </c>
      <c r="I6692" t="s">
        <v>549</v>
      </c>
      <c r="J6692">
        <v>129630000000</v>
      </c>
      <c r="K6692">
        <v>1081573611.7598448</v>
      </c>
    </row>
    <row r="6693" spans="1:11" x14ac:dyDescent="0.25">
      <c r="A6693">
        <v>1463</v>
      </c>
      <c r="B6693" t="s">
        <v>182</v>
      </c>
      <c r="C6693" t="s">
        <v>492</v>
      </c>
      <c r="D6693" t="s">
        <v>570</v>
      </c>
      <c r="E6693">
        <v>2015</v>
      </c>
      <c r="F6693" s="10">
        <v>42094</v>
      </c>
      <c r="G6693" t="s">
        <v>489</v>
      </c>
      <c r="H6693" t="s">
        <v>474</v>
      </c>
      <c r="I6693" t="s">
        <v>549</v>
      </c>
      <c r="J6693">
        <v>40831000000</v>
      </c>
      <c r="K6693">
        <v>340675246.02149367</v>
      </c>
    </row>
    <row r="6694" spans="1:11" x14ac:dyDescent="0.25">
      <c r="A6694">
        <v>1463</v>
      </c>
      <c r="B6694" t="s">
        <v>182</v>
      </c>
      <c r="C6694" t="s">
        <v>492</v>
      </c>
      <c r="D6694" t="s">
        <v>163</v>
      </c>
      <c r="E6694">
        <v>2015</v>
      </c>
      <c r="F6694" s="10">
        <v>42094</v>
      </c>
      <c r="G6694" t="s">
        <v>489</v>
      </c>
      <c r="H6694" t="s">
        <v>474</v>
      </c>
      <c r="I6694" t="s">
        <v>549</v>
      </c>
      <c r="J6694">
        <v>174435000000</v>
      </c>
      <c r="K6694">
        <v>1455406101.7305295</v>
      </c>
    </row>
    <row r="6695" spans="1:11" x14ac:dyDescent="0.25">
      <c r="A6695">
        <v>1463</v>
      </c>
      <c r="B6695" t="s">
        <v>182</v>
      </c>
      <c r="C6695" t="s">
        <v>492</v>
      </c>
      <c r="D6695" t="s">
        <v>2060</v>
      </c>
      <c r="E6695">
        <v>2015</v>
      </c>
      <c r="F6695" s="10">
        <v>42094</v>
      </c>
      <c r="G6695" t="s">
        <v>489</v>
      </c>
      <c r="H6695" t="s">
        <v>474</v>
      </c>
      <c r="I6695" t="s">
        <v>549</v>
      </c>
      <c r="J6695">
        <v>15032000000</v>
      </c>
      <c r="K6695">
        <v>125420153.76050287</v>
      </c>
    </row>
    <row r="6696" spans="1:11" x14ac:dyDescent="0.25">
      <c r="A6696">
        <v>1463</v>
      </c>
      <c r="B6696" t="s">
        <v>182</v>
      </c>
      <c r="C6696" t="s">
        <v>493</v>
      </c>
      <c r="D6696" t="s">
        <v>635</v>
      </c>
      <c r="E6696">
        <v>2015</v>
      </c>
      <c r="F6696" s="10">
        <v>42094</v>
      </c>
      <c r="G6696" t="s">
        <v>489</v>
      </c>
      <c r="H6696" t="s">
        <v>474</v>
      </c>
      <c r="I6696" t="s">
        <v>549</v>
      </c>
      <c r="J6696">
        <v>-19659000000</v>
      </c>
      <c r="K6696">
        <v>-164025731.95700678</v>
      </c>
    </row>
    <row r="6697" spans="1:11" x14ac:dyDescent="0.25">
      <c r="A6697">
        <v>1463</v>
      </c>
      <c r="B6697" t="s">
        <v>182</v>
      </c>
      <c r="C6697" t="s">
        <v>493</v>
      </c>
      <c r="D6697" t="s">
        <v>674</v>
      </c>
      <c r="E6697">
        <v>2015</v>
      </c>
      <c r="F6697" s="10">
        <v>42094</v>
      </c>
      <c r="G6697" t="s">
        <v>489</v>
      </c>
      <c r="H6697" t="s">
        <v>474</v>
      </c>
      <c r="I6697" t="s">
        <v>549</v>
      </c>
      <c r="J6697">
        <v>55413000000</v>
      </c>
      <c r="K6697">
        <v>462340804.97144401</v>
      </c>
    </row>
    <row r="6698" spans="1:11" x14ac:dyDescent="0.25">
      <c r="A6698">
        <v>1463</v>
      </c>
      <c r="B6698" t="s">
        <v>182</v>
      </c>
      <c r="C6698" t="s">
        <v>493</v>
      </c>
      <c r="D6698" t="s">
        <v>675</v>
      </c>
      <c r="E6698">
        <v>2015</v>
      </c>
      <c r="F6698" s="10">
        <v>42094</v>
      </c>
      <c r="G6698" t="s">
        <v>489</v>
      </c>
      <c r="H6698" t="s">
        <v>474</v>
      </c>
      <c r="I6698" t="s">
        <v>549</v>
      </c>
      <c r="J6698">
        <v>29773000000</v>
      </c>
      <c r="K6698">
        <v>248412336.21018177</v>
      </c>
    </row>
    <row r="6699" spans="1:11" x14ac:dyDescent="0.25">
      <c r="A6699">
        <v>1463</v>
      </c>
      <c r="B6699" t="s">
        <v>182</v>
      </c>
      <c r="C6699" t="s">
        <v>493</v>
      </c>
      <c r="D6699" t="s">
        <v>458</v>
      </c>
      <c r="E6699">
        <v>2015</v>
      </c>
      <c r="F6699" s="10">
        <v>42094</v>
      </c>
      <c r="G6699" t="s">
        <v>489</v>
      </c>
      <c r="H6699" t="s">
        <v>474</v>
      </c>
      <c r="I6699" t="s">
        <v>549</v>
      </c>
      <c r="J6699">
        <v>20467000000</v>
      </c>
      <c r="K6699">
        <v>170767315.52795452</v>
      </c>
    </row>
    <row r="6700" spans="1:11" x14ac:dyDescent="0.25">
      <c r="A6700">
        <v>1463</v>
      </c>
      <c r="B6700" t="s">
        <v>182</v>
      </c>
      <c r="C6700" t="s">
        <v>493</v>
      </c>
      <c r="D6700" t="s">
        <v>676</v>
      </c>
      <c r="E6700">
        <v>2015</v>
      </c>
      <c r="F6700" s="10">
        <v>42094</v>
      </c>
      <c r="G6700" t="s">
        <v>489</v>
      </c>
      <c r="H6700" t="s">
        <v>474</v>
      </c>
      <c r="I6700" t="s">
        <v>549</v>
      </c>
      <c r="J6700">
        <v>3289000000</v>
      </c>
      <c r="K6700">
        <v>27441916.293127593</v>
      </c>
    </row>
    <row r="6701" spans="1:11" x14ac:dyDescent="0.25">
      <c r="A6701">
        <v>1463</v>
      </c>
      <c r="B6701" t="s">
        <v>182</v>
      </c>
      <c r="C6701" t="s">
        <v>493</v>
      </c>
      <c r="D6701" t="s">
        <v>673</v>
      </c>
      <c r="E6701">
        <v>2015</v>
      </c>
      <c r="F6701" s="10">
        <v>42094</v>
      </c>
      <c r="G6701" t="s">
        <v>489</v>
      </c>
      <c r="H6701" t="s">
        <v>474</v>
      </c>
      <c r="I6701" t="s">
        <v>549</v>
      </c>
      <c r="J6701">
        <v>141014000000</v>
      </c>
      <c r="K6701">
        <v>1176556516.9228015</v>
      </c>
    </row>
    <row r="6702" spans="1:11" x14ac:dyDescent="0.25">
      <c r="A6702">
        <v>1475</v>
      </c>
      <c r="B6702" t="s">
        <v>188</v>
      </c>
      <c r="C6702" t="s">
        <v>492</v>
      </c>
      <c r="D6702" t="s">
        <v>620</v>
      </c>
      <c r="E6702">
        <v>2015</v>
      </c>
      <c r="F6702" s="10">
        <v>42094</v>
      </c>
      <c r="G6702" t="s">
        <v>489</v>
      </c>
      <c r="H6702" t="s">
        <v>474</v>
      </c>
      <c r="I6702" t="s">
        <v>549</v>
      </c>
      <c r="J6702">
        <v>129814000000</v>
      </c>
      <c r="K6702">
        <v>1083108823.8601596</v>
      </c>
    </row>
    <row r="6703" spans="1:11" x14ac:dyDescent="0.25">
      <c r="A6703">
        <v>1475</v>
      </c>
      <c r="B6703" t="s">
        <v>188</v>
      </c>
      <c r="C6703" t="s">
        <v>492</v>
      </c>
      <c r="D6703" t="s">
        <v>618</v>
      </c>
      <c r="E6703">
        <v>2015</v>
      </c>
      <c r="F6703" s="10">
        <v>42094</v>
      </c>
      <c r="G6703" t="s">
        <v>489</v>
      </c>
      <c r="H6703" t="s">
        <v>474</v>
      </c>
      <c r="I6703" t="s">
        <v>549</v>
      </c>
      <c r="J6703">
        <v>607288000000</v>
      </c>
      <c r="K6703">
        <v>5066934162.9130039</v>
      </c>
    </row>
    <row r="6704" spans="1:11" x14ac:dyDescent="0.25">
      <c r="A6704">
        <v>1475</v>
      </c>
      <c r="B6704" t="s">
        <v>188</v>
      </c>
      <c r="C6704" t="s">
        <v>492</v>
      </c>
      <c r="D6704" t="s">
        <v>570</v>
      </c>
      <c r="E6704">
        <v>2015</v>
      </c>
      <c r="F6704" s="10">
        <v>42094</v>
      </c>
      <c r="G6704" t="s">
        <v>489</v>
      </c>
      <c r="H6704" t="s">
        <v>474</v>
      </c>
      <c r="I6704" t="s">
        <v>549</v>
      </c>
      <c r="J6704">
        <v>682587000000</v>
      </c>
      <c r="K6704">
        <v>5695194684.3347778</v>
      </c>
    </row>
    <row r="6705" spans="1:11" x14ac:dyDescent="0.25">
      <c r="A6705">
        <v>1475</v>
      </c>
      <c r="B6705" t="s">
        <v>188</v>
      </c>
      <c r="C6705" t="s">
        <v>492</v>
      </c>
      <c r="D6705" t="s">
        <v>2107</v>
      </c>
      <c r="E6705">
        <v>2015</v>
      </c>
      <c r="F6705" s="10">
        <v>42094</v>
      </c>
      <c r="G6705" t="s">
        <v>489</v>
      </c>
      <c r="H6705" t="s">
        <v>474</v>
      </c>
      <c r="I6705" t="s">
        <v>549</v>
      </c>
      <c r="J6705">
        <v>119021000000</v>
      </c>
      <c r="K6705">
        <v>993056953.21506202</v>
      </c>
    </row>
    <row r="6706" spans="1:11" x14ac:dyDescent="0.25">
      <c r="A6706">
        <v>1475</v>
      </c>
      <c r="B6706" t="s">
        <v>188</v>
      </c>
      <c r="C6706" t="s">
        <v>492</v>
      </c>
      <c r="D6706" t="s">
        <v>569</v>
      </c>
      <c r="E6706">
        <v>2015</v>
      </c>
      <c r="F6706" s="10">
        <v>42094</v>
      </c>
      <c r="G6706" t="s">
        <v>489</v>
      </c>
      <c r="H6706" t="s">
        <v>474</v>
      </c>
      <c r="I6706" t="s">
        <v>549</v>
      </c>
      <c r="J6706">
        <v>354020000000</v>
      </c>
      <c r="K6706">
        <v>2953781455.1818275</v>
      </c>
    </row>
    <row r="6707" spans="1:11" x14ac:dyDescent="0.25">
      <c r="A6707">
        <v>1475</v>
      </c>
      <c r="B6707" t="s">
        <v>188</v>
      </c>
      <c r="C6707" t="s">
        <v>492</v>
      </c>
      <c r="D6707" t="s">
        <v>163</v>
      </c>
      <c r="E6707">
        <v>2015</v>
      </c>
      <c r="F6707" s="10">
        <v>42094</v>
      </c>
      <c r="G6707" t="s">
        <v>489</v>
      </c>
      <c r="H6707" t="s">
        <v>474</v>
      </c>
      <c r="I6707" t="s">
        <v>549</v>
      </c>
      <c r="J6707">
        <v>1862140000000</v>
      </c>
      <c r="K6707">
        <v>15536847067.82749</v>
      </c>
    </row>
    <row r="6708" spans="1:11" x14ac:dyDescent="0.25">
      <c r="A6708">
        <v>1475</v>
      </c>
      <c r="B6708" t="s">
        <v>188</v>
      </c>
      <c r="C6708" t="s">
        <v>492</v>
      </c>
      <c r="D6708" t="s">
        <v>701</v>
      </c>
      <c r="E6708">
        <v>2015</v>
      </c>
      <c r="F6708" s="10">
        <v>42094</v>
      </c>
      <c r="G6708" t="s">
        <v>489</v>
      </c>
      <c r="H6708" t="s">
        <v>474</v>
      </c>
      <c r="I6708" t="s">
        <v>549</v>
      </c>
      <c r="J6708">
        <v>127167000000</v>
      </c>
      <c r="K6708">
        <v>1061023462.8300871</v>
      </c>
    </row>
    <row r="6709" spans="1:11" x14ac:dyDescent="0.25">
      <c r="A6709">
        <v>1475</v>
      </c>
      <c r="B6709" t="s">
        <v>188</v>
      </c>
      <c r="C6709" t="s">
        <v>492</v>
      </c>
      <c r="D6709" t="s">
        <v>458</v>
      </c>
      <c r="E6709">
        <v>2015</v>
      </c>
      <c r="F6709" s="10">
        <v>42094</v>
      </c>
      <c r="G6709" t="s">
        <v>489</v>
      </c>
      <c r="H6709" t="s">
        <v>474</v>
      </c>
      <c r="I6709" t="s">
        <v>549</v>
      </c>
      <c r="J6709">
        <v>110070000000</v>
      </c>
      <c r="K6709">
        <v>918373890.66115963</v>
      </c>
    </row>
    <row r="6710" spans="1:11" x14ac:dyDescent="0.25">
      <c r="A6710">
        <v>1475</v>
      </c>
      <c r="B6710" t="s">
        <v>188</v>
      </c>
      <c r="C6710" t="s">
        <v>493</v>
      </c>
      <c r="D6710" t="s">
        <v>2105</v>
      </c>
      <c r="E6710">
        <v>2015</v>
      </c>
      <c r="F6710" s="10">
        <v>42094</v>
      </c>
      <c r="G6710" t="s">
        <v>489</v>
      </c>
      <c r="H6710" t="s">
        <v>474</v>
      </c>
      <c r="I6710" t="s">
        <v>549</v>
      </c>
      <c r="J6710">
        <v>483963000000</v>
      </c>
      <c r="K6710">
        <v>4037966596.2210121</v>
      </c>
    </row>
    <row r="6711" spans="1:11" x14ac:dyDescent="0.25">
      <c r="A6711">
        <v>1475</v>
      </c>
      <c r="B6711" t="s">
        <v>188</v>
      </c>
      <c r="C6711" t="s">
        <v>493</v>
      </c>
      <c r="D6711" t="s">
        <v>635</v>
      </c>
      <c r="E6711">
        <v>2015</v>
      </c>
      <c r="F6711" s="10">
        <v>42094</v>
      </c>
      <c r="G6711" t="s">
        <v>489</v>
      </c>
      <c r="H6711" t="s">
        <v>474</v>
      </c>
      <c r="I6711" t="s">
        <v>549</v>
      </c>
      <c r="J6711">
        <v>-123376000000</v>
      </c>
      <c r="K6711">
        <v>-1029393087.4371876</v>
      </c>
    </row>
    <row r="6712" spans="1:11" x14ac:dyDescent="0.25">
      <c r="A6712">
        <v>1475</v>
      </c>
      <c r="B6712" t="s">
        <v>188</v>
      </c>
      <c r="C6712" t="s">
        <v>493</v>
      </c>
      <c r="D6712" t="s">
        <v>2106</v>
      </c>
      <c r="E6712">
        <v>2015</v>
      </c>
      <c r="F6712" s="10">
        <v>42094</v>
      </c>
      <c r="G6712" t="s">
        <v>489</v>
      </c>
      <c r="H6712" t="s">
        <v>474</v>
      </c>
      <c r="I6712" t="s">
        <v>549</v>
      </c>
      <c r="J6712">
        <v>1599527000000</v>
      </c>
      <c r="K6712">
        <v>13345723941.197172</v>
      </c>
    </row>
    <row r="6713" spans="1:11" x14ac:dyDescent="0.25">
      <c r="A6713">
        <v>1475</v>
      </c>
      <c r="B6713" t="s">
        <v>188</v>
      </c>
      <c r="C6713" t="s">
        <v>493</v>
      </c>
      <c r="D6713" t="s">
        <v>2108</v>
      </c>
      <c r="E6713">
        <v>2015</v>
      </c>
      <c r="F6713" s="10">
        <v>42094</v>
      </c>
      <c r="G6713" t="s">
        <v>489</v>
      </c>
      <c r="H6713" t="s">
        <v>474</v>
      </c>
      <c r="I6713" t="s">
        <v>549</v>
      </c>
      <c r="J6713">
        <v>1347462000000</v>
      </c>
      <c r="K6713">
        <v>11242608516.926207</v>
      </c>
    </row>
    <row r="6714" spans="1:11" x14ac:dyDescent="0.25">
      <c r="A6714">
        <v>1475</v>
      </c>
      <c r="B6714" t="s">
        <v>188</v>
      </c>
      <c r="C6714" t="s">
        <v>493</v>
      </c>
      <c r="D6714" t="s">
        <v>458</v>
      </c>
      <c r="E6714">
        <v>2015</v>
      </c>
      <c r="F6714" s="10">
        <v>42094</v>
      </c>
      <c r="G6714" t="s">
        <v>489</v>
      </c>
      <c r="H6714" t="s">
        <v>474</v>
      </c>
      <c r="I6714" t="s">
        <v>549</v>
      </c>
      <c r="J6714">
        <v>154935000000</v>
      </c>
      <c r="K6714">
        <v>1292706993.2732513</v>
      </c>
    </row>
    <row r="6715" spans="1:11" x14ac:dyDescent="0.25">
      <c r="A6715">
        <v>1475</v>
      </c>
      <c r="B6715" t="s">
        <v>188</v>
      </c>
      <c r="C6715" t="s">
        <v>493</v>
      </c>
      <c r="D6715" t="s">
        <v>720</v>
      </c>
      <c r="E6715">
        <v>2015</v>
      </c>
      <c r="F6715" s="10">
        <v>42094</v>
      </c>
      <c r="G6715" t="s">
        <v>489</v>
      </c>
      <c r="H6715" t="s">
        <v>474</v>
      </c>
      <c r="I6715" t="s">
        <v>549</v>
      </c>
      <c r="J6715">
        <v>529597000000</v>
      </c>
      <c r="K6715">
        <v>4418715884.1871367</v>
      </c>
    </row>
    <row r="6716" spans="1:11" x14ac:dyDescent="0.25">
      <c r="A6716">
        <v>1531</v>
      </c>
      <c r="B6716" t="s">
        <v>196</v>
      </c>
      <c r="C6716" t="s">
        <v>492</v>
      </c>
      <c r="D6716" t="s">
        <v>570</v>
      </c>
      <c r="E6716">
        <v>2015</v>
      </c>
      <c r="F6716" s="10">
        <v>42094</v>
      </c>
      <c r="G6716" t="s">
        <v>489</v>
      </c>
      <c r="H6716" t="s">
        <v>474</v>
      </c>
      <c r="I6716" t="s">
        <v>549</v>
      </c>
      <c r="J6716">
        <v>6624455000</v>
      </c>
      <c r="K6716">
        <v>55271431.923864566</v>
      </c>
    </row>
    <row r="6717" spans="1:11" x14ac:dyDescent="0.25">
      <c r="A6717">
        <v>1531</v>
      </c>
      <c r="B6717" t="s">
        <v>196</v>
      </c>
      <c r="C6717" t="s">
        <v>492</v>
      </c>
      <c r="D6717" t="s">
        <v>163</v>
      </c>
      <c r="E6717">
        <v>2015</v>
      </c>
      <c r="F6717" s="10">
        <v>42094</v>
      </c>
      <c r="G6717" t="s">
        <v>489</v>
      </c>
      <c r="H6717" t="s">
        <v>474</v>
      </c>
      <c r="I6717" t="s">
        <v>549</v>
      </c>
      <c r="J6717">
        <v>5249525000</v>
      </c>
      <c r="K6717">
        <v>43799642.939702228</v>
      </c>
    </row>
    <row r="6718" spans="1:11" x14ac:dyDescent="0.25">
      <c r="A6718">
        <v>1531</v>
      </c>
      <c r="B6718" t="s">
        <v>196</v>
      </c>
      <c r="C6718" t="s">
        <v>492</v>
      </c>
      <c r="D6718" t="s">
        <v>316</v>
      </c>
      <c r="E6718">
        <v>2015</v>
      </c>
      <c r="F6718" s="10">
        <v>42094</v>
      </c>
      <c r="G6718" t="s">
        <v>489</v>
      </c>
      <c r="H6718" t="s">
        <v>474</v>
      </c>
      <c r="I6718" t="s">
        <v>549</v>
      </c>
      <c r="J6718">
        <v>237142000</v>
      </c>
      <c r="K6718">
        <v>1978604.716809019</v>
      </c>
    </row>
    <row r="6719" spans="1:11" x14ac:dyDescent="0.25">
      <c r="A6719">
        <v>1531</v>
      </c>
      <c r="B6719" t="s">
        <v>196</v>
      </c>
      <c r="C6719" t="s">
        <v>493</v>
      </c>
      <c r="D6719" t="s">
        <v>618</v>
      </c>
      <c r="E6719">
        <v>2015</v>
      </c>
      <c r="F6719" s="10">
        <v>42094</v>
      </c>
      <c r="G6719" t="s">
        <v>489</v>
      </c>
      <c r="H6719" t="s">
        <v>474</v>
      </c>
      <c r="I6719" t="s">
        <v>549</v>
      </c>
      <c r="J6719">
        <v>237142000</v>
      </c>
      <c r="K6719">
        <v>1978604.716809019</v>
      </c>
    </row>
    <row r="6720" spans="1:11" x14ac:dyDescent="0.25">
      <c r="A6720">
        <v>1531</v>
      </c>
      <c r="B6720" t="s">
        <v>196</v>
      </c>
      <c r="C6720" t="s">
        <v>493</v>
      </c>
      <c r="D6720" t="s">
        <v>570</v>
      </c>
      <c r="E6720">
        <v>2015</v>
      </c>
      <c r="F6720" s="10">
        <v>42094</v>
      </c>
      <c r="G6720" t="s">
        <v>489</v>
      </c>
      <c r="H6720" t="s">
        <v>474</v>
      </c>
      <c r="I6720" t="s">
        <v>549</v>
      </c>
      <c r="J6720">
        <v>4540336000</v>
      </c>
      <c r="K6720">
        <v>37882493.297255628</v>
      </c>
    </row>
    <row r="6721" spans="1:11" x14ac:dyDescent="0.25">
      <c r="A6721">
        <v>1531</v>
      </c>
      <c r="B6721" t="s">
        <v>196</v>
      </c>
      <c r="C6721" t="s">
        <v>493</v>
      </c>
      <c r="D6721" t="s">
        <v>2161</v>
      </c>
      <c r="E6721">
        <v>2015</v>
      </c>
      <c r="F6721" s="10">
        <v>42094</v>
      </c>
      <c r="G6721" t="s">
        <v>489</v>
      </c>
      <c r="H6721" t="s">
        <v>474</v>
      </c>
      <c r="I6721" t="s">
        <v>549</v>
      </c>
      <c r="J6721">
        <v>-1437622000</v>
      </c>
      <c r="K6721">
        <v>-11994862.446080472</v>
      </c>
    </row>
    <row r="6722" spans="1:11" x14ac:dyDescent="0.25">
      <c r="A6722">
        <v>1531</v>
      </c>
      <c r="B6722" t="s">
        <v>196</v>
      </c>
      <c r="C6722" t="s">
        <v>493</v>
      </c>
      <c r="D6722" t="s">
        <v>163</v>
      </c>
      <c r="E6722">
        <v>2015</v>
      </c>
      <c r="F6722" s="10">
        <v>42094</v>
      </c>
      <c r="G6722" t="s">
        <v>489</v>
      </c>
      <c r="H6722" t="s">
        <v>474</v>
      </c>
      <c r="I6722" t="s">
        <v>549</v>
      </c>
      <c r="J6722">
        <v>8771266000</v>
      </c>
      <c r="K6722">
        <v>73183444.012391627</v>
      </c>
    </row>
    <row r="6723" spans="1:11" x14ac:dyDescent="0.25">
      <c r="A6723">
        <v>1554</v>
      </c>
      <c r="B6723" t="s">
        <v>198</v>
      </c>
      <c r="C6723" t="s">
        <v>492</v>
      </c>
      <c r="D6723" t="s">
        <v>2077</v>
      </c>
      <c r="E6723">
        <v>2015</v>
      </c>
      <c r="F6723" s="10">
        <v>42094</v>
      </c>
      <c r="G6723" t="s">
        <v>489</v>
      </c>
      <c r="H6723" t="s">
        <v>474</v>
      </c>
      <c r="I6723" t="s">
        <v>549</v>
      </c>
      <c r="J6723">
        <v>5217000000</v>
      </c>
      <c r="K6723">
        <v>43528269.17033951</v>
      </c>
    </row>
    <row r="6724" spans="1:11" x14ac:dyDescent="0.25">
      <c r="A6724">
        <v>1554</v>
      </c>
      <c r="B6724" t="s">
        <v>198</v>
      </c>
      <c r="C6724" t="s">
        <v>492</v>
      </c>
      <c r="D6724" t="s">
        <v>163</v>
      </c>
      <c r="E6724">
        <v>2015</v>
      </c>
      <c r="F6724" s="10">
        <v>42094</v>
      </c>
      <c r="G6724" t="s">
        <v>489</v>
      </c>
      <c r="H6724" t="s">
        <v>474</v>
      </c>
      <c r="I6724" t="s">
        <v>549</v>
      </c>
      <c r="J6724">
        <v>56351000000</v>
      </c>
      <c r="K6724">
        <v>470167049.26544023</v>
      </c>
    </row>
    <row r="6725" spans="1:11" x14ac:dyDescent="0.25">
      <c r="A6725">
        <v>1554</v>
      </c>
      <c r="B6725" t="s">
        <v>198</v>
      </c>
      <c r="C6725" t="s">
        <v>492</v>
      </c>
      <c r="D6725" t="s">
        <v>643</v>
      </c>
      <c r="E6725">
        <v>2015</v>
      </c>
      <c r="F6725" s="10">
        <v>42094</v>
      </c>
      <c r="G6725" t="s">
        <v>489</v>
      </c>
      <c r="H6725" t="s">
        <v>474</v>
      </c>
      <c r="I6725" t="s">
        <v>549</v>
      </c>
      <c r="J6725">
        <v>173000000</v>
      </c>
      <c r="K6725">
        <v>1443433.1160568786</v>
      </c>
    </row>
    <row r="6726" spans="1:11" x14ac:dyDescent="0.25">
      <c r="A6726">
        <v>1554</v>
      </c>
      <c r="B6726" t="s">
        <v>198</v>
      </c>
      <c r="C6726" t="s">
        <v>492</v>
      </c>
      <c r="D6726" t="s">
        <v>2114</v>
      </c>
      <c r="E6726">
        <v>2015</v>
      </c>
      <c r="F6726" s="10">
        <v>42094</v>
      </c>
      <c r="G6726" t="s">
        <v>489</v>
      </c>
      <c r="H6726" t="s">
        <v>474</v>
      </c>
      <c r="I6726" t="s">
        <v>549</v>
      </c>
      <c r="J6726">
        <v>6999000000</v>
      </c>
      <c r="K6726">
        <v>58396464.620127708</v>
      </c>
    </row>
    <row r="6727" spans="1:11" x14ac:dyDescent="0.25">
      <c r="A6727">
        <v>1554</v>
      </c>
      <c r="B6727" t="s">
        <v>198</v>
      </c>
      <c r="C6727" t="s">
        <v>493</v>
      </c>
      <c r="D6727" t="s">
        <v>2113</v>
      </c>
      <c r="E6727">
        <v>2015</v>
      </c>
      <c r="F6727" s="10">
        <v>42094</v>
      </c>
      <c r="G6727" t="s">
        <v>489</v>
      </c>
      <c r="H6727" t="s">
        <v>474</v>
      </c>
      <c r="I6727" t="s">
        <v>549</v>
      </c>
      <c r="J6727">
        <v>15374000000</v>
      </c>
      <c r="K6727">
        <v>128273645.81652284</v>
      </c>
    </row>
    <row r="6728" spans="1:11" x14ac:dyDescent="0.25">
      <c r="A6728">
        <v>1554</v>
      </c>
      <c r="B6728" t="s">
        <v>198</v>
      </c>
      <c r="C6728" t="s">
        <v>493</v>
      </c>
      <c r="D6728" t="s">
        <v>694</v>
      </c>
      <c r="E6728">
        <v>2015</v>
      </c>
      <c r="F6728" s="10">
        <v>42094</v>
      </c>
      <c r="G6728" t="s">
        <v>489</v>
      </c>
      <c r="H6728" t="s">
        <v>474</v>
      </c>
      <c r="I6728" t="s">
        <v>549</v>
      </c>
      <c r="J6728">
        <v>53367000000</v>
      </c>
      <c r="K6728">
        <v>445269913.89946496</v>
      </c>
    </row>
    <row r="6729" spans="1:11" x14ac:dyDescent="0.25">
      <c r="A6729">
        <v>1660</v>
      </c>
      <c r="B6729" t="s">
        <v>200</v>
      </c>
      <c r="C6729" t="s">
        <v>492</v>
      </c>
      <c r="D6729" t="s">
        <v>570</v>
      </c>
      <c r="E6729">
        <v>2015</v>
      </c>
      <c r="F6729" s="10">
        <v>42094</v>
      </c>
      <c r="G6729" t="s">
        <v>489</v>
      </c>
      <c r="H6729" t="s">
        <v>474</v>
      </c>
      <c r="I6729" t="s">
        <v>549</v>
      </c>
      <c r="J6729">
        <v>953039000</v>
      </c>
      <c r="K6729">
        <v>7951722.8525649216</v>
      </c>
    </row>
    <row r="6730" spans="1:11" x14ac:dyDescent="0.25">
      <c r="A6730">
        <v>1660</v>
      </c>
      <c r="B6730" t="s">
        <v>200</v>
      </c>
      <c r="C6730" t="s">
        <v>492</v>
      </c>
      <c r="D6730" t="s">
        <v>163</v>
      </c>
      <c r="E6730">
        <v>2015</v>
      </c>
      <c r="F6730" s="10">
        <v>42094</v>
      </c>
      <c r="G6730" t="s">
        <v>489</v>
      </c>
      <c r="H6730" t="s">
        <v>474</v>
      </c>
      <c r="I6730" t="s">
        <v>549</v>
      </c>
      <c r="J6730">
        <v>9254644000</v>
      </c>
      <c r="K6730">
        <v>77216529.63535893</v>
      </c>
    </row>
    <row r="6731" spans="1:11" x14ac:dyDescent="0.25">
      <c r="A6731">
        <v>1660</v>
      </c>
      <c r="B6731" t="s">
        <v>200</v>
      </c>
      <c r="C6731" t="s">
        <v>492</v>
      </c>
      <c r="D6731" t="s">
        <v>701</v>
      </c>
      <c r="E6731">
        <v>2015</v>
      </c>
      <c r="F6731" s="10">
        <v>42094</v>
      </c>
      <c r="G6731" t="s">
        <v>489</v>
      </c>
      <c r="H6731" t="s">
        <v>474</v>
      </c>
      <c r="I6731" t="s">
        <v>549</v>
      </c>
      <c r="J6731">
        <v>1021093000</v>
      </c>
      <c r="K6731">
        <v>8519534.3975367993</v>
      </c>
    </row>
    <row r="6732" spans="1:11" x14ac:dyDescent="0.25">
      <c r="A6732">
        <v>1660</v>
      </c>
      <c r="B6732" t="s">
        <v>200</v>
      </c>
      <c r="C6732" t="s">
        <v>492</v>
      </c>
      <c r="D6732" t="s">
        <v>458</v>
      </c>
      <c r="E6732">
        <v>2015</v>
      </c>
      <c r="F6732" s="10">
        <v>42094</v>
      </c>
      <c r="G6732" t="s">
        <v>489</v>
      </c>
      <c r="H6732" t="s">
        <v>474</v>
      </c>
      <c r="I6732" t="s">
        <v>549</v>
      </c>
      <c r="J6732">
        <v>43411000</v>
      </c>
      <c r="K6732">
        <v>362201.58960199513</v>
      </c>
    </row>
    <row r="6733" spans="1:11" x14ac:dyDescent="0.25">
      <c r="A6733">
        <v>1660</v>
      </c>
      <c r="B6733" t="s">
        <v>200</v>
      </c>
      <c r="C6733" t="s">
        <v>493</v>
      </c>
      <c r="D6733" t="s">
        <v>695</v>
      </c>
      <c r="E6733">
        <v>2015</v>
      </c>
      <c r="F6733" s="10">
        <v>42094</v>
      </c>
      <c r="G6733" t="s">
        <v>489</v>
      </c>
      <c r="H6733" t="s">
        <v>474</v>
      </c>
      <c r="I6733" t="s">
        <v>549</v>
      </c>
      <c r="J6733">
        <v>2797255000</v>
      </c>
      <c r="K6733">
        <v>23339020.237316091</v>
      </c>
    </row>
    <row r="6734" spans="1:11" x14ac:dyDescent="0.25">
      <c r="A6734">
        <v>1660</v>
      </c>
      <c r="B6734" t="s">
        <v>200</v>
      </c>
      <c r="C6734" t="s">
        <v>493</v>
      </c>
      <c r="D6734" t="s">
        <v>696</v>
      </c>
      <c r="E6734">
        <v>2015</v>
      </c>
      <c r="F6734" s="10">
        <v>42094</v>
      </c>
      <c r="G6734" t="s">
        <v>489</v>
      </c>
      <c r="H6734" t="s">
        <v>474</v>
      </c>
      <c r="I6734" t="s">
        <v>549</v>
      </c>
      <c r="J6734">
        <v>2484551000</v>
      </c>
      <c r="K6734">
        <v>20729960.64700713</v>
      </c>
    </row>
    <row r="6735" spans="1:11" x14ac:dyDescent="0.25">
      <c r="A6735">
        <v>1660</v>
      </c>
      <c r="B6735" t="s">
        <v>200</v>
      </c>
      <c r="C6735" t="s">
        <v>493</v>
      </c>
      <c r="D6735" t="s">
        <v>698</v>
      </c>
      <c r="E6735">
        <v>2015</v>
      </c>
      <c r="F6735" s="10">
        <v>42094</v>
      </c>
      <c r="G6735" t="s">
        <v>489</v>
      </c>
      <c r="H6735" t="s">
        <v>474</v>
      </c>
      <c r="I6735" t="s">
        <v>549</v>
      </c>
      <c r="J6735">
        <v>2145610000</v>
      </c>
      <c r="K6735">
        <v>17901991.492154907</v>
      </c>
    </row>
    <row r="6736" spans="1:11" x14ac:dyDescent="0.25">
      <c r="A6736">
        <v>1660</v>
      </c>
      <c r="B6736" t="s">
        <v>200</v>
      </c>
      <c r="C6736" t="s">
        <v>493</v>
      </c>
      <c r="D6736" t="s">
        <v>458</v>
      </c>
      <c r="E6736">
        <v>2015</v>
      </c>
      <c r="F6736" s="10">
        <v>42094</v>
      </c>
      <c r="G6736" t="s">
        <v>489</v>
      </c>
      <c r="H6736" t="s">
        <v>474</v>
      </c>
      <c r="I6736" t="s">
        <v>549</v>
      </c>
      <c r="J6736">
        <v>13383000</v>
      </c>
      <c r="K6736">
        <v>111661.64966583355</v>
      </c>
    </row>
    <row r="6737" spans="1:11" x14ac:dyDescent="0.25">
      <c r="A6737">
        <v>1660</v>
      </c>
      <c r="B6737" t="s">
        <v>200</v>
      </c>
      <c r="C6737" t="s">
        <v>493</v>
      </c>
      <c r="D6737" t="s">
        <v>697</v>
      </c>
      <c r="E6737">
        <v>2015</v>
      </c>
      <c r="F6737" s="10">
        <v>42094</v>
      </c>
      <c r="G6737" t="s">
        <v>489</v>
      </c>
      <c r="H6737" t="s">
        <v>474</v>
      </c>
      <c r="I6737" t="s">
        <v>549</v>
      </c>
      <c r="J6737">
        <v>3831386000</v>
      </c>
      <c r="K6737">
        <v>31967337.761830635</v>
      </c>
    </row>
    <row r="6738" spans="1:11" x14ac:dyDescent="0.25">
      <c r="A6738">
        <v>1796</v>
      </c>
      <c r="B6738" t="s">
        <v>205</v>
      </c>
      <c r="C6738" t="s">
        <v>492</v>
      </c>
      <c r="D6738" t="s">
        <v>1163</v>
      </c>
      <c r="E6738">
        <v>2015</v>
      </c>
      <c r="F6738" s="10">
        <v>42094</v>
      </c>
      <c r="G6738" t="s">
        <v>489</v>
      </c>
      <c r="H6738" t="s">
        <v>474</v>
      </c>
      <c r="I6738" t="s">
        <v>549</v>
      </c>
      <c r="J6738">
        <v>387962000000</v>
      </c>
      <c r="K6738">
        <v>3236978026.4257727</v>
      </c>
    </row>
    <row r="6739" spans="1:11" x14ac:dyDescent="0.25">
      <c r="A6739">
        <v>1796</v>
      </c>
      <c r="B6739" t="s">
        <v>205</v>
      </c>
      <c r="C6739" t="s">
        <v>492</v>
      </c>
      <c r="D6739" t="s">
        <v>59</v>
      </c>
      <c r="E6739">
        <v>2015</v>
      </c>
      <c r="F6739" s="10">
        <v>42094</v>
      </c>
      <c r="G6739" t="s">
        <v>489</v>
      </c>
      <c r="H6739" t="s">
        <v>474</v>
      </c>
      <c r="I6739" t="s">
        <v>549</v>
      </c>
      <c r="J6739">
        <v>344545000000</v>
      </c>
      <c r="K6739">
        <v>2874726375.5596371</v>
      </c>
    </row>
    <row r="6740" spans="1:11" x14ac:dyDescent="0.25">
      <c r="A6740">
        <v>1796</v>
      </c>
      <c r="B6740" t="s">
        <v>205</v>
      </c>
      <c r="C6740" t="s">
        <v>492</v>
      </c>
      <c r="D6740" t="s">
        <v>710</v>
      </c>
      <c r="E6740">
        <v>2015</v>
      </c>
      <c r="F6740" s="10">
        <v>42094</v>
      </c>
      <c r="G6740" t="s">
        <v>489</v>
      </c>
      <c r="H6740" t="s">
        <v>474</v>
      </c>
      <c r="I6740" t="s">
        <v>549</v>
      </c>
      <c r="J6740">
        <v>348430000000</v>
      </c>
      <c r="K6740">
        <v>2907141044.0907412</v>
      </c>
    </row>
    <row r="6741" spans="1:11" x14ac:dyDescent="0.25">
      <c r="A6741">
        <v>1796</v>
      </c>
      <c r="B6741" t="s">
        <v>205</v>
      </c>
      <c r="C6741" t="s">
        <v>492</v>
      </c>
      <c r="D6741" t="s">
        <v>163</v>
      </c>
      <c r="E6741">
        <v>2015</v>
      </c>
      <c r="F6741" s="10">
        <v>42094</v>
      </c>
      <c r="G6741" t="s">
        <v>489</v>
      </c>
      <c r="H6741" t="s">
        <v>474</v>
      </c>
      <c r="I6741" t="s">
        <v>549</v>
      </c>
      <c r="J6741">
        <v>929797000000</v>
      </c>
      <c r="K6741">
        <v>7757802202.3718929</v>
      </c>
    </row>
    <row r="6742" spans="1:11" x14ac:dyDescent="0.25">
      <c r="A6742">
        <v>1796</v>
      </c>
      <c r="B6742" t="s">
        <v>205</v>
      </c>
      <c r="C6742" t="s">
        <v>493</v>
      </c>
      <c r="D6742" t="s">
        <v>705</v>
      </c>
      <c r="E6742">
        <v>2015</v>
      </c>
      <c r="F6742" s="10">
        <v>42094</v>
      </c>
      <c r="G6742" t="s">
        <v>489</v>
      </c>
      <c r="H6742" t="s">
        <v>474</v>
      </c>
      <c r="I6742" t="s">
        <v>549</v>
      </c>
      <c r="J6742">
        <v>158713000000</v>
      </c>
      <c r="K6742">
        <v>1324228902.5938461</v>
      </c>
    </row>
    <row r="6743" spans="1:11" x14ac:dyDescent="0.25">
      <c r="A6743">
        <v>1796</v>
      </c>
      <c r="B6743" t="s">
        <v>205</v>
      </c>
      <c r="C6743" t="s">
        <v>493</v>
      </c>
      <c r="D6743" t="s">
        <v>709</v>
      </c>
      <c r="E6743">
        <v>2015</v>
      </c>
      <c r="F6743" s="10">
        <v>42094</v>
      </c>
      <c r="G6743" t="s">
        <v>489</v>
      </c>
      <c r="H6743" t="s">
        <v>474</v>
      </c>
      <c r="I6743" t="s">
        <v>549</v>
      </c>
      <c r="J6743">
        <v>-117756000000</v>
      </c>
      <c r="K6743">
        <v>-982502370.02539766</v>
      </c>
    </row>
    <row r="6744" spans="1:11" x14ac:dyDescent="0.25">
      <c r="A6744">
        <v>1796</v>
      </c>
      <c r="B6744" t="s">
        <v>205</v>
      </c>
      <c r="C6744" t="s">
        <v>493</v>
      </c>
      <c r="D6744" t="s">
        <v>706</v>
      </c>
      <c r="E6744">
        <v>2015</v>
      </c>
      <c r="F6744" s="10">
        <v>42094</v>
      </c>
      <c r="G6744" t="s">
        <v>489</v>
      </c>
      <c r="H6744" t="s">
        <v>474</v>
      </c>
      <c r="I6744" t="s">
        <v>549</v>
      </c>
      <c r="J6744">
        <v>242855000000</v>
      </c>
      <c r="K6744">
        <v>2026271383.8149898</v>
      </c>
    </row>
    <row r="6745" spans="1:11" x14ac:dyDescent="0.25">
      <c r="A6745">
        <v>1796</v>
      </c>
      <c r="B6745" t="s">
        <v>205</v>
      </c>
      <c r="C6745" t="s">
        <v>493</v>
      </c>
      <c r="D6745" t="s">
        <v>702</v>
      </c>
      <c r="E6745">
        <v>2015</v>
      </c>
      <c r="F6745" s="10">
        <v>42094</v>
      </c>
      <c r="G6745" t="s">
        <v>489</v>
      </c>
      <c r="H6745" t="s">
        <v>474</v>
      </c>
      <c r="I6745" t="s">
        <v>549</v>
      </c>
      <c r="J6745">
        <v>857746000000</v>
      </c>
      <c r="K6745">
        <v>7156641511.9382849</v>
      </c>
    </row>
    <row r="6746" spans="1:11" x14ac:dyDescent="0.25">
      <c r="A6746">
        <v>1796</v>
      </c>
      <c r="B6746" t="s">
        <v>205</v>
      </c>
      <c r="C6746" t="s">
        <v>493</v>
      </c>
      <c r="D6746" t="s">
        <v>704</v>
      </c>
      <c r="E6746">
        <v>2015</v>
      </c>
      <c r="F6746" s="10">
        <v>42094</v>
      </c>
      <c r="G6746" t="s">
        <v>489</v>
      </c>
      <c r="H6746" t="s">
        <v>474</v>
      </c>
      <c r="I6746" t="s">
        <v>549</v>
      </c>
      <c r="J6746">
        <v>254995000000</v>
      </c>
      <c r="K6746">
        <v>2127562008.2596748</v>
      </c>
    </row>
    <row r="6747" spans="1:11" x14ac:dyDescent="0.25">
      <c r="A6747">
        <v>1796</v>
      </c>
      <c r="B6747" t="s">
        <v>205</v>
      </c>
      <c r="C6747" t="s">
        <v>493</v>
      </c>
      <c r="D6747" t="s">
        <v>707</v>
      </c>
      <c r="E6747">
        <v>2015</v>
      </c>
      <c r="F6747" s="10">
        <v>42094</v>
      </c>
      <c r="G6747" t="s">
        <v>489</v>
      </c>
      <c r="H6747" t="s">
        <v>474</v>
      </c>
      <c r="I6747" t="s">
        <v>549</v>
      </c>
      <c r="J6747">
        <v>57040000000</v>
      </c>
      <c r="K6747">
        <v>475915751.09759742</v>
      </c>
    </row>
    <row r="6748" spans="1:11" x14ac:dyDescent="0.25">
      <c r="A6748">
        <v>1796</v>
      </c>
      <c r="B6748" t="s">
        <v>205</v>
      </c>
      <c r="C6748" t="s">
        <v>493</v>
      </c>
      <c r="D6748" t="s">
        <v>458</v>
      </c>
      <c r="E6748">
        <v>2015</v>
      </c>
      <c r="F6748" s="10">
        <v>42094</v>
      </c>
      <c r="G6748" t="s">
        <v>489</v>
      </c>
      <c r="H6748" t="s">
        <v>474</v>
      </c>
      <c r="I6748" t="s">
        <v>549</v>
      </c>
      <c r="J6748">
        <v>14321000000</v>
      </c>
      <c r="K6748">
        <v>119487893.95982981</v>
      </c>
    </row>
    <row r="6749" spans="1:11" x14ac:dyDescent="0.25">
      <c r="A6749">
        <v>1796</v>
      </c>
      <c r="B6749" t="s">
        <v>205</v>
      </c>
      <c r="C6749" t="s">
        <v>493</v>
      </c>
      <c r="D6749" t="s">
        <v>708</v>
      </c>
      <c r="E6749">
        <v>2015</v>
      </c>
      <c r="F6749" s="10">
        <v>42094</v>
      </c>
      <c r="G6749" t="s">
        <v>489</v>
      </c>
      <c r="H6749" t="s">
        <v>474</v>
      </c>
      <c r="I6749" t="s">
        <v>549</v>
      </c>
      <c r="J6749">
        <v>16060000000</v>
      </c>
      <c r="K6749">
        <v>133997317.01660965</v>
      </c>
    </row>
    <row r="6750" spans="1:11" x14ac:dyDescent="0.25">
      <c r="A6750">
        <v>1796</v>
      </c>
      <c r="B6750" t="s">
        <v>205</v>
      </c>
      <c r="C6750" t="s">
        <v>493</v>
      </c>
      <c r="D6750" t="s">
        <v>703</v>
      </c>
      <c r="E6750">
        <v>2015</v>
      </c>
      <c r="F6750" s="10">
        <v>42094</v>
      </c>
      <c r="G6750" t="s">
        <v>489</v>
      </c>
      <c r="H6750" t="s">
        <v>474</v>
      </c>
      <c r="I6750" t="s">
        <v>549</v>
      </c>
      <c r="J6750">
        <v>526760000000</v>
      </c>
      <c r="K6750">
        <v>4395045249.7926092</v>
      </c>
    </row>
    <row r="6751" spans="1:11" x14ac:dyDescent="0.25">
      <c r="A6751">
        <v>1801</v>
      </c>
      <c r="B6751" t="s">
        <v>211</v>
      </c>
      <c r="C6751" t="s">
        <v>492</v>
      </c>
      <c r="D6751" t="s">
        <v>1037</v>
      </c>
      <c r="E6751">
        <v>2015</v>
      </c>
      <c r="F6751" s="10">
        <v>42094</v>
      </c>
      <c r="G6751" t="s">
        <v>489</v>
      </c>
      <c r="H6751" t="s">
        <v>474</v>
      </c>
      <c r="I6751" t="s">
        <v>549</v>
      </c>
      <c r="J6751">
        <v>30247000000</v>
      </c>
      <c r="K6751">
        <v>252367176.07729715</v>
      </c>
    </row>
    <row r="6752" spans="1:11" x14ac:dyDescent="0.25">
      <c r="A6752">
        <v>1801</v>
      </c>
      <c r="B6752" t="s">
        <v>211</v>
      </c>
      <c r="C6752" t="s">
        <v>492</v>
      </c>
      <c r="D6752" t="s">
        <v>163</v>
      </c>
      <c r="E6752">
        <v>2015</v>
      </c>
      <c r="F6752" s="10">
        <v>42094</v>
      </c>
      <c r="G6752" t="s">
        <v>489</v>
      </c>
      <c r="H6752" t="s">
        <v>474</v>
      </c>
      <c r="I6752" t="s">
        <v>549</v>
      </c>
      <c r="J6752">
        <v>40906000000</v>
      </c>
      <c r="K6752">
        <v>341301011.82325244</v>
      </c>
    </row>
    <row r="6753" spans="1:11" x14ac:dyDescent="0.25">
      <c r="A6753">
        <v>1801</v>
      </c>
      <c r="B6753" t="s">
        <v>211</v>
      </c>
      <c r="C6753" t="s">
        <v>492</v>
      </c>
      <c r="D6753" t="s">
        <v>669</v>
      </c>
      <c r="E6753">
        <v>2015</v>
      </c>
      <c r="F6753" s="10">
        <v>42094</v>
      </c>
      <c r="G6753" t="s">
        <v>489</v>
      </c>
      <c r="H6753" t="s">
        <v>474</v>
      </c>
      <c r="I6753" t="s">
        <v>549</v>
      </c>
      <c r="J6753">
        <v>26427000000</v>
      </c>
      <c r="K6753">
        <v>220494837.9077175</v>
      </c>
    </row>
    <row r="6754" spans="1:11" x14ac:dyDescent="0.25">
      <c r="A6754">
        <v>1801</v>
      </c>
      <c r="B6754" t="s">
        <v>211</v>
      </c>
      <c r="C6754" t="s">
        <v>492</v>
      </c>
      <c r="D6754" t="s">
        <v>458</v>
      </c>
      <c r="E6754">
        <v>2015</v>
      </c>
      <c r="F6754" s="10">
        <v>42094</v>
      </c>
      <c r="G6754" t="s">
        <v>489</v>
      </c>
      <c r="H6754" t="s">
        <v>474</v>
      </c>
      <c r="I6754" t="s">
        <v>549</v>
      </c>
      <c r="J6754">
        <v>213873000000</v>
      </c>
      <c r="K6754">
        <v>1784458790.9273572</v>
      </c>
    </row>
    <row r="6755" spans="1:11" x14ac:dyDescent="0.25">
      <c r="A6755">
        <v>1801</v>
      </c>
      <c r="B6755" t="s">
        <v>211</v>
      </c>
      <c r="C6755" t="s">
        <v>493</v>
      </c>
      <c r="D6755" t="s">
        <v>1247</v>
      </c>
      <c r="E6755">
        <v>2015</v>
      </c>
      <c r="F6755" s="10">
        <v>42094</v>
      </c>
      <c r="G6755" t="s">
        <v>489</v>
      </c>
      <c r="H6755" t="s">
        <v>474</v>
      </c>
      <c r="I6755" t="s">
        <v>549</v>
      </c>
      <c r="J6755">
        <v>301191000000</v>
      </c>
      <c r="K6755">
        <v>2513000367.9669785</v>
      </c>
    </row>
    <row r="6756" spans="1:11" x14ac:dyDescent="0.25">
      <c r="A6756">
        <v>1801</v>
      </c>
      <c r="B6756" t="s">
        <v>211</v>
      </c>
      <c r="C6756" t="s">
        <v>493</v>
      </c>
      <c r="D6756" t="s">
        <v>1249</v>
      </c>
      <c r="E6756">
        <v>2015</v>
      </c>
      <c r="F6756" s="10">
        <v>42094</v>
      </c>
      <c r="G6756" t="s">
        <v>489</v>
      </c>
      <c r="H6756" t="s">
        <v>474</v>
      </c>
      <c r="I6756" t="s">
        <v>549</v>
      </c>
      <c r="J6756">
        <v>-358000000</v>
      </c>
      <c r="K6756">
        <v>-2986988.760395159</v>
      </c>
    </row>
    <row r="6757" spans="1:11" x14ac:dyDescent="0.25">
      <c r="A6757">
        <v>1801</v>
      </c>
      <c r="B6757" t="s">
        <v>211</v>
      </c>
      <c r="C6757" t="s">
        <v>493</v>
      </c>
      <c r="D6757" t="s">
        <v>1248</v>
      </c>
      <c r="E6757">
        <v>2015</v>
      </c>
      <c r="F6757" s="10">
        <v>42094</v>
      </c>
      <c r="G6757" t="s">
        <v>489</v>
      </c>
      <c r="H6757" t="s">
        <v>474</v>
      </c>
      <c r="I6757" t="s">
        <v>549</v>
      </c>
      <c r="J6757">
        <v>8476000000</v>
      </c>
      <c r="K6757">
        <v>70719879.1427636</v>
      </c>
    </row>
    <row r="6758" spans="1:11" x14ac:dyDescent="0.25">
      <c r="A6758">
        <v>1801</v>
      </c>
      <c r="B6758" t="s">
        <v>211</v>
      </c>
      <c r="C6758" t="s">
        <v>493</v>
      </c>
      <c r="D6758" t="s">
        <v>740</v>
      </c>
      <c r="E6758">
        <v>2015</v>
      </c>
      <c r="F6758" s="10">
        <v>42094</v>
      </c>
      <c r="G6758" t="s">
        <v>489</v>
      </c>
      <c r="H6758" t="s">
        <v>474</v>
      </c>
      <c r="I6758" t="s">
        <v>549</v>
      </c>
      <c r="J6758">
        <v>2145000000</v>
      </c>
      <c r="K6758">
        <v>17896901.930300605</v>
      </c>
    </row>
    <row r="6759" spans="1:11" x14ac:dyDescent="0.25">
      <c r="A6759">
        <v>8069</v>
      </c>
      <c r="B6759" t="s">
        <v>165</v>
      </c>
      <c r="C6759" t="s">
        <v>492</v>
      </c>
      <c r="D6759" t="s">
        <v>2077</v>
      </c>
      <c r="E6759">
        <v>2015</v>
      </c>
      <c r="F6759" s="10">
        <v>42094</v>
      </c>
      <c r="G6759" t="s">
        <v>489</v>
      </c>
      <c r="H6759" t="s">
        <v>474</v>
      </c>
      <c r="I6759" t="s">
        <v>549</v>
      </c>
      <c r="J6759">
        <v>139615000000</v>
      </c>
      <c r="K6759">
        <v>1164883898.8339949</v>
      </c>
    </row>
    <row r="6760" spans="1:11" x14ac:dyDescent="0.25">
      <c r="A6760">
        <v>8069</v>
      </c>
      <c r="B6760" t="s">
        <v>165</v>
      </c>
      <c r="C6760" t="s">
        <v>492</v>
      </c>
      <c r="D6760" t="s">
        <v>163</v>
      </c>
      <c r="E6760">
        <v>2015</v>
      </c>
      <c r="F6760" s="10">
        <v>42094</v>
      </c>
      <c r="G6760" t="s">
        <v>489</v>
      </c>
      <c r="H6760" t="s">
        <v>474</v>
      </c>
      <c r="I6760" t="s">
        <v>549</v>
      </c>
      <c r="J6760">
        <v>224001000000</v>
      </c>
      <c r="K6760">
        <v>1868962204.7968605</v>
      </c>
    </row>
    <row r="6761" spans="1:11" x14ac:dyDescent="0.25">
      <c r="A6761">
        <v>8069</v>
      </c>
      <c r="B6761" t="s">
        <v>165</v>
      </c>
      <c r="C6761" t="s">
        <v>492</v>
      </c>
      <c r="D6761" t="s">
        <v>636</v>
      </c>
      <c r="E6761">
        <v>2015</v>
      </c>
      <c r="F6761" s="10">
        <v>42094</v>
      </c>
      <c r="G6761" t="s">
        <v>489</v>
      </c>
      <c r="H6761" t="s">
        <v>474</v>
      </c>
      <c r="I6761" t="s">
        <v>549</v>
      </c>
      <c r="J6761">
        <v>58653000000</v>
      </c>
      <c r="K6761">
        <v>489373887.60742253</v>
      </c>
    </row>
    <row r="6762" spans="1:11" x14ac:dyDescent="0.25">
      <c r="A6762">
        <v>8069</v>
      </c>
      <c r="B6762" t="s">
        <v>165</v>
      </c>
      <c r="C6762" t="s">
        <v>492</v>
      </c>
      <c r="D6762" t="s">
        <v>2078</v>
      </c>
      <c r="E6762">
        <v>2015</v>
      </c>
      <c r="F6762" s="10">
        <v>42094</v>
      </c>
      <c r="G6762" t="s">
        <v>489</v>
      </c>
      <c r="H6762" t="s">
        <v>474</v>
      </c>
      <c r="I6762" t="s">
        <v>549</v>
      </c>
      <c r="J6762">
        <v>60429000000</v>
      </c>
      <c r="K6762">
        <v>504192021.79307002</v>
      </c>
    </row>
    <row r="6763" spans="1:11" x14ac:dyDescent="0.25">
      <c r="A6763">
        <v>8069</v>
      </c>
      <c r="B6763" t="s">
        <v>165</v>
      </c>
      <c r="C6763" t="s">
        <v>493</v>
      </c>
      <c r="D6763" t="s">
        <v>635</v>
      </c>
      <c r="E6763">
        <v>2015</v>
      </c>
      <c r="F6763" s="10">
        <v>42094</v>
      </c>
      <c r="G6763" t="s">
        <v>489</v>
      </c>
      <c r="H6763" t="s">
        <v>474</v>
      </c>
      <c r="I6763" t="s">
        <v>549</v>
      </c>
      <c r="J6763">
        <v>-3955000000</v>
      </c>
      <c r="K6763">
        <v>-32998716.612745401</v>
      </c>
    </row>
    <row r="6764" spans="1:11" x14ac:dyDescent="0.25">
      <c r="A6764">
        <v>8069</v>
      </c>
      <c r="B6764" t="s">
        <v>165</v>
      </c>
      <c r="C6764" t="s">
        <v>493</v>
      </c>
      <c r="D6764" t="s">
        <v>684</v>
      </c>
      <c r="E6764">
        <v>2015</v>
      </c>
      <c r="F6764" s="10">
        <v>42094</v>
      </c>
      <c r="G6764" t="s">
        <v>489</v>
      </c>
      <c r="H6764" t="s">
        <v>474</v>
      </c>
      <c r="I6764" t="s">
        <v>549</v>
      </c>
      <c r="J6764">
        <v>64995000000</v>
      </c>
      <c r="K6764">
        <v>542288643.80414343</v>
      </c>
    </row>
    <row r="6765" spans="1:11" x14ac:dyDescent="0.25">
      <c r="A6765">
        <v>8069</v>
      </c>
      <c r="B6765" t="s">
        <v>165</v>
      </c>
      <c r="C6765" t="s">
        <v>493</v>
      </c>
      <c r="D6765" t="s">
        <v>683</v>
      </c>
      <c r="E6765">
        <v>2015</v>
      </c>
      <c r="F6765" s="10">
        <v>42094</v>
      </c>
      <c r="G6765" t="s">
        <v>489</v>
      </c>
      <c r="H6765" t="s">
        <v>474</v>
      </c>
      <c r="I6765" t="s">
        <v>549</v>
      </c>
      <c r="J6765">
        <v>342694000000</v>
      </c>
      <c r="K6765">
        <v>2859282475.5722308</v>
      </c>
    </row>
    <row r="6766" spans="1:11" x14ac:dyDescent="0.25">
      <c r="A6766">
        <v>8069</v>
      </c>
      <c r="B6766" t="s">
        <v>165</v>
      </c>
      <c r="C6766" t="s">
        <v>493</v>
      </c>
      <c r="D6766" t="s">
        <v>458</v>
      </c>
      <c r="E6766">
        <v>2015</v>
      </c>
      <c r="F6766" s="10">
        <v>42094</v>
      </c>
      <c r="G6766" t="s">
        <v>489</v>
      </c>
      <c r="H6766" t="s">
        <v>474</v>
      </c>
      <c r="I6766" t="s">
        <v>549</v>
      </c>
      <c r="J6766">
        <v>5008000000</v>
      </c>
      <c r="K6766">
        <v>41784468.469438426</v>
      </c>
    </row>
    <row r="6767" spans="1:11" x14ac:dyDescent="0.25">
      <c r="A6767">
        <v>8069</v>
      </c>
      <c r="B6767" t="s">
        <v>165</v>
      </c>
      <c r="C6767" t="s">
        <v>493</v>
      </c>
      <c r="D6767" t="s">
        <v>685</v>
      </c>
      <c r="E6767">
        <v>2015</v>
      </c>
      <c r="F6767" s="10">
        <v>42094</v>
      </c>
      <c r="G6767" t="s">
        <v>489</v>
      </c>
      <c r="H6767" t="s">
        <v>474</v>
      </c>
      <c r="I6767" t="s">
        <v>549</v>
      </c>
      <c r="J6767">
        <v>73956000000</v>
      </c>
      <c r="K6767">
        <v>617055141.79828036</v>
      </c>
    </row>
    <row r="6768" spans="1:11" x14ac:dyDescent="0.25">
      <c r="A6768">
        <v>8078</v>
      </c>
      <c r="B6768" t="s">
        <v>184</v>
      </c>
      <c r="C6768" t="s">
        <v>493</v>
      </c>
      <c r="D6768" t="s">
        <v>756</v>
      </c>
      <c r="E6768">
        <v>2015</v>
      </c>
      <c r="F6768" s="10">
        <v>42094</v>
      </c>
      <c r="G6768" t="s">
        <v>489</v>
      </c>
      <c r="H6768" t="s">
        <v>474</v>
      </c>
      <c r="I6768" t="s">
        <v>549</v>
      </c>
      <c r="J6768">
        <v>64681000000</v>
      </c>
      <c r="K6768">
        <v>539668770.98078012</v>
      </c>
    </row>
    <row r="6769" spans="1:11" x14ac:dyDescent="0.25">
      <c r="A6769">
        <v>8078</v>
      </c>
      <c r="B6769" t="s">
        <v>184</v>
      </c>
      <c r="C6769" t="s">
        <v>493</v>
      </c>
      <c r="D6769" t="s">
        <v>757</v>
      </c>
      <c r="E6769">
        <v>2015</v>
      </c>
      <c r="F6769" s="10">
        <v>42094</v>
      </c>
      <c r="G6769" t="s">
        <v>489</v>
      </c>
      <c r="H6769" t="s">
        <v>474</v>
      </c>
      <c r="I6769" t="s">
        <v>549</v>
      </c>
      <c r="J6769">
        <v>42263000000</v>
      </c>
      <c r="K6769">
        <v>352623201.06307429</v>
      </c>
    </row>
    <row r="6770" spans="1:11" x14ac:dyDescent="0.25">
      <c r="A6770">
        <v>8096</v>
      </c>
      <c r="B6770" t="s">
        <v>162</v>
      </c>
      <c r="C6770" t="s">
        <v>492</v>
      </c>
      <c r="D6770" t="s">
        <v>59</v>
      </c>
      <c r="E6770">
        <v>2015</v>
      </c>
      <c r="F6770" s="10">
        <v>42094</v>
      </c>
      <c r="G6770" t="s">
        <v>489</v>
      </c>
      <c r="H6770" t="s">
        <v>474</v>
      </c>
      <c r="I6770" t="s">
        <v>549</v>
      </c>
      <c r="J6770">
        <v>194007000000</v>
      </c>
      <c r="K6770">
        <v>1618705945.3574963</v>
      </c>
    </row>
    <row r="6771" spans="1:11" x14ac:dyDescent="0.25">
      <c r="A6771">
        <v>8096</v>
      </c>
      <c r="B6771" t="s">
        <v>162</v>
      </c>
      <c r="C6771" t="s">
        <v>492</v>
      </c>
      <c r="D6771" t="s">
        <v>163</v>
      </c>
      <c r="E6771">
        <v>2015</v>
      </c>
      <c r="F6771" s="10">
        <v>42094</v>
      </c>
      <c r="G6771" t="s">
        <v>489</v>
      </c>
      <c r="H6771" t="s">
        <v>474</v>
      </c>
      <c r="I6771" t="s">
        <v>549</v>
      </c>
      <c r="J6771">
        <v>1313128000000</v>
      </c>
      <c r="K6771">
        <v>10956141276.425068</v>
      </c>
    </row>
    <row r="6772" spans="1:11" x14ac:dyDescent="0.25">
      <c r="A6772">
        <v>8096</v>
      </c>
      <c r="B6772" t="s">
        <v>162</v>
      </c>
      <c r="C6772" t="s">
        <v>492</v>
      </c>
      <c r="D6772" t="s">
        <v>458</v>
      </c>
      <c r="E6772">
        <v>2015</v>
      </c>
      <c r="F6772" s="10">
        <v>42094</v>
      </c>
      <c r="G6772" t="s">
        <v>489</v>
      </c>
      <c r="H6772" t="s">
        <v>474</v>
      </c>
      <c r="I6772" t="s">
        <v>549</v>
      </c>
      <c r="J6772">
        <v>479271000000</v>
      </c>
      <c r="K6772">
        <v>3998818687.6629839</v>
      </c>
    </row>
    <row r="6773" spans="1:11" x14ac:dyDescent="0.25">
      <c r="A6773">
        <v>8096</v>
      </c>
      <c r="B6773" t="s">
        <v>162</v>
      </c>
      <c r="C6773" t="s">
        <v>493</v>
      </c>
      <c r="D6773" t="s">
        <v>1206</v>
      </c>
      <c r="E6773">
        <v>2015</v>
      </c>
      <c r="F6773" s="10">
        <v>42094</v>
      </c>
      <c r="G6773" t="s">
        <v>489</v>
      </c>
      <c r="H6773" t="s">
        <v>474</v>
      </c>
      <c r="I6773" t="s">
        <v>549</v>
      </c>
      <c r="J6773">
        <v>972839000000</v>
      </c>
      <c r="K6773">
        <v>8116925024.2292347</v>
      </c>
    </row>
    <row r="6774" spans="1:11" x14ac:dyDescent="0.25">
      <c r="A6774">
        <v>8096</v>
      </c>
      <c r="B6774" t="s">
        <v>162</v>
      </c>
      <c r="C6774" t="s">
        <v>493</v>
      </c>
      <c r="D6774" t="s">
        <v>682</v>
      </c>
      <c r="E6774">
        <v>2015</v>
      </c>
      <c r="F6774" s="10">
        <v>42094</v>
      </c>
      <c r="G6774" t="s">
        <v>489</v>
      </c>
      <c r="H6774" t="s">
        <v>474</v>
      </c>
      <c r="I6774" t="s">
        <v>549</v>
      </c>
      <c r="J6774">
        <v>257174000000</v>
      </c>
      <c r="K6774">
        <v>2145742590.6867728</v>
      </c>
    </row>
    <row r="6775" spans="1:11" x14ac:dyDescent="0.25">
      <c r="A6775">
        <v>8096</v>
      </c>
      <c r="B6775" t="s">
        <v>162</v>
      </c>
      <c r="C6775" t="s">
        <v>493</v>
      </c>
      <c r="D6775" t="s">
        <v>1207</v>
      </c>
      <c r="E6775">
        <v>2015</v>
      </c>
      <c r="F6775" s="10">
        <v>42094</v>
      </c>
      <c r="G6775" t="s">
        <v>489</v>
      </c>
      <c r="H6775" t="s">
        <v>474</v>
      </c>
      <c r="I6775" t="s">
        <v>549</v>
      </c>
      <c r="J6775">
        <v>150932000000</v>
      </c>
      <c r="K6775">
        <v>1259307786.5473802</v>
      </c>
    </row>
    <row r="6776" spans="1:11" x14ac:dyDescent="0.25">
      <c r="A6776">
        <v>8096</v>
      </c>
      <c r="B6776" t="s">
        <v>162</v>
      </c>
      <c r="C6776" t="s">
        <v>493</v>
      </c>
      <c r="D6776" t="s">
        <v>635</v>
      </c>
      <c r="E6776">
        <v>2015</v>
      </c>
      <c r="F6776" s="10">
        <v>42094</v>
      </c>
      <c r="G6776" t="s">
        <v>489</v>
      </c>
      <c r="H6776" t="s">
        <v>474</v>
      </c>
      <c r="I6776" t="s">
        <v>549</v>
      </c>
      <c r="J6776">
        <v>-41152000000</v>
      </c>
      <c r="K6776">
        <v>-343353523.65302116</v>
      </c>
    </row>
    <row r="6777" spans="1:11" x14ac:dyDescent="0.25">
      <c r="A6777">
        <v>8096</v>
      </c>
      <c r="B6777" t="s">
        <v>162</v>
      </c>
      <c r="C6777" t="s">
        <v>493</v>
      </c>
      <c r="D6777" t="s">
        <v>680</v>
      </c>
      <c r="E6777">
        <v>2015</v>
      </c>
      <c r="F6777" s="10">
        <v>42094</v>
      </c>
      <c r="G6777" t="s">
        <v>489</v>
      </c>
      <c r="H6777" t="s">
        <v>474</v>
      </c>
      <c r="I6777" t="s">
        <v>549</v>
      </c>
      <c r="J6777">
        <v>603854000000</v>
      </c>
      <c r="K6777">
        <v>5038282432.7364759</v>
      </c>
    </row>
    <row r="6778" spans="1:11" x14ac:dyDescent="0.25">
      <c r="A6778">
        <v>8096</v>
      </c>
      <c r="B6778" t="s">
        <v>162</v>
      </c>
      <c r="C6778" t="s">
        <v>493</v>
      </c>
      <c r="D6778" t="s">
        <v>458</v>
      </c>
      <c r="E6778">
        <v>2015</v>
      </c>
      <c r="F6778" s="10">
        <v>42094</v>
      </c>
      <c r="G6778" t="s">
        <v>489</v>
      </c>
      <c r="H6778" t="s">
        <v>474</v>
      </c>
      <c r="I6778" t="s">
        <v>549</v>
      </c>
      <c r="J6778">
        <v>42759000000</v>
      </c>
      <c r="K6778">
        <v>356761598.8987056</v>
      </c>
    </row>
    <row r="6779" spans="1:11" x14ac:dyDescent="0.25">
      <c r="A6779">
        <v>8175</v>
      </c>
      <c r="B6779" t="s">
        <v>207</v>
      </c>
      <c r="C6779" t="s">
        <v>492</v>
      </c>
      <c r="D6779" t="s">
        <v>2168</v>
      </c>
      <c r="E6779">
        <v>2015</v>
      </c>
      <c r="F6779" s="10">
        <v>42094</v>
      </c>
      <c r="G6779" t="s">
        <v>489</v>
      </c>
      <c r="H6779" t="s">
        <v>474</v>
      </c>
      <c r="I6779" t="s">
        <v>549</v>
      </c>
      <c r="J6779">
        <v>11124000000</v>
      </c>
      <c r="K6779">
        <v>92813583.716859639</v>
      </c>
    </row>
    <row r="6780" spans="1:11" x14ac:dyDescent="0.25">
      <c r="A6780">
        <v>8175</v>
      </c>
      <c r="B6780" t="s">
        <v>207</v>
      </c>
      <c r="C6780" t="s">
        <v>492</v>
      </c>
      <c r="D6780" t="s">
        <v>163</v>
      </c>
      <c r="E6780">
        <v>2015</v>
      </c>
      <c r="F6780" s="10">
        <v>42094</v>
      </c>
      <c r="G6780" t="s">
        <v>489</v>
      </c>
      <c r="H6780" t="s">
        <v>474</v>
      </c>
      <c r="I6780" t="s">
        <v>549</v>
      </c>
      <c r="J6780">
        <v>19104000000</v>
      </c>
      <c r="K6780">
        <v>159395065.02399194</v>
      </c>
    </row>
    <row r="6781" spans="1:11" x14ac:dyDescent="0.25">
      <c r="A6781">
        <v>8175</v>
      </c>
      <c r="B6781" t="s">
        <v>207</v>
      </c>
      <c r="C6781" t="s">
        <v>492</v>
      </c>
      <c r="D6781" t="s">
        <v>2169</v>
      </c>
      <c r="E6781">
        <v>2015</v>
      </c>
      <c r="F6781" s="10">
        <v>42094</v>
      </c>
      <c r="G6781" t="s">
        <v>489</v>
      </c>
      <c r="H6781" t="s">
        <v>474</v>
      </c>
      <c r="I6781" t="s">
        <v>549</v>
      </c>
      <c r="J6781">
        <v>11115000000</v>
      </c>
      <c r="K6781">
        <v>92738491.820648581</v>
      </c>
    </row>
    <row r="6782" spans="1:11" x14ac:dyDescent="0.25">
      <c r="A6782">
        <v>8175</v>
      </c>
      <c r="B6782" t="s">
        <v>207</v>
      </c>
      <c r="C6782" t="s">
        <v>492</v>
      </c>
      <c r="D6782" t="s">
        <v>458</v>
      </c>
      <c r="E6782">
        <v>2015</v>
      </c>
      <c r="F6782" s="10">
        <v>42094</v>
      </c>
      <c r="G6782" t="s">
        <v>489</v>
      </c>
      <c r="H6782" t="s">
        <v>474</v>
      </c>
      <c r="I6782" t="s">
        <v>549</v>
      </c>
      <c r="J6782">
        <v>5156000000</v>
      </c>
      <c r="K6782">
        <v>43019312.98490905</v>
      </c>
    </row>
    <row r="6783" spans="1:11" x14ac:dyDescent="0.25">
      <c r="A6783">
        <v>8437</v>
      </c>
      <c r="B6783" t="s">
        <v>209</v>
      </c>
      <c r="C6783" t="s">
        <v>492</v>
      </c>
      <c r="D6783" t="s">
        <v>570</v>
      </c>
      <c r="E6783">
        <v>2015</v>
      </c>
      <c r="F6783" s="10">
        <v>42094</v>
      </c>
      <c r="G6783" t="s">
        <v>489</v>
      </c>
      <c r="H6783" t="s">
        <v>474</v>
      </c>
      <c r="I6783" t="s">
        <v>549</v>
      </c>
      <c r="J6783">
        <v>1632963000000</v>
      </c>
      <c r="K6783">
        <v>13624698679.165251</v>
      </c>
    </row>
    <row r="6784" spans="1:11" x14ac:dyDescent="0.25">
      <c r="A6784">
        <v>8437</v>
      </c>
      <c r="B6784" t="s">
        <v>209</v>
      </c>
      <c r="C6784" t="s">
        <v>492</v>
      </c>
      <c r="D6784" t="s">
        <v>569</v>
      </c>
      <c r="E6784">
        <v>2015</v>
      </c>
      <c r="F6784" s="10">
        <v>42094</v>
      </c>
      <c r="G6784" t="s">
        <v>489</v>
      </c>
      <c r="H6784" t="s">
        <v>474</v>
      </c>
      <c r="I6784" t="s">
        <v>549</v>
      </c>
      <c r="J6784">
        <v>710071000000</v>
      </c>
      <c r="K6784">
        <v>5924508648.2752819</v>
      </c>
    </row>
    <row r="6785" spans="1:11" x14ac:dyDescent="0.25">
      <c r="A6785">
        <v>8437</v>
      </c>
      <c r="B6785" t="s">
        <v>209</v>
      </c>
      <c r="C6785" t="s">
        <v>492</v>
      </c>
      <c r="D6785" t="s">
        <v>163</v>
      </c>
      <c r="E6785">
        <v>2015</v>
      </c>
      <c r="F6785" s="10">
        <v>42094</v>
      </c>
      <c r="G6785" t="s">
        <v>489</v>
      </c>
      <c r="H6785" t="s">
        <v>474</v>
      </c>
      <c r="I6785" t="s">
        <v>549</v>
      </c>
      <c r="J6785">
        <v>2409504000000</v>
      </c>
      <c r="K6785">
        <v>20103802698.679268</v>
      </c>
    </row>
    <row r="6786" spans="1:11" x14ac:dyDescent="0.25">
      <c r="A6786">
        <v>8437</v>
      </c>
      <c r="B6786" t="s">
        <v>209</v>
      </c>
      <c r="C6786" t="s">
        <v>492</v>
      </c>
      <c r="D6786" t="s">
        <v>636</v>
      </c>
      <c r="E6786">
        <v>2015</v>
      </c>
      <c r="F6786" s="10">
        <v>42094</v>
      </c>
      <c r="G6786" t="s">
        <v>489</v>
      </c>
      <c r="H6786" t="s">
        <v>474</v>
      </c>
      <c r="I6786" t="s">
        <v>549</v>
      </c>
      <c r="J6786">
        <v>1046255000000</v>
      </c>
      <c r="K6786">
        <v>8729474652.2548523</v>
      </c>
    </row>
    <row r="6787" spans="1:11" x14ac:dyDescent="0.25">
      <c r="A6787">
        <v>8437</v>
      </c>
      <c r="B6787" t="s">
        <v>209</v>
      </c>
      <c r="C6787" t="s">
        <v>492</v>
      </c>
      <c r="D6787" t="s">
        <v>458</v>
      </c>
      <c r="E6787">
        <v>2015</v>
      </c>
      <c r="F6787" s="10">
        <v>42094</v>
      </c>
      <c r="G6787" t="s">
        <v>489</v>
      </c>
      <c r="H6787" t="s">
        <v>474</v>
      </c>
      <c r="I6787" t="s">
        <v>549</v>
      </c>
      <c r="J6787">
        <v>315889000000</v>
      </c>
      <c r="K6787">
        <v>2635633778.0236492</v>
      </c>
    </row>
    <row r="6788" spans="1:11" x14ac:dyDescent="0.25">
      <c r="A6788">
        <v>8437</v>
      </c>
      <c r="B6788" t="s">
        <v>209</v>
      </c>
      <c r="C6788" t="s">
        <v>493</v>
      </c>
      <c r="D6788" t="s">
        <v>1240</v>
      </c>
      <c r="E6788">
        <v>2015</v>
      </c>
      <c r="F6788" s="10">
        <v>42094</v>
      </c>
      <c r="G6788" t="s">
        <v>489</v>
      </c>
      <c r="H6788" t="s">
        <v>474</v>
      </c>
      <c r="I6788" t="s">
        <v>549</v>
      </c>
      <c r="J6788">
        <v>1410686000000</v>
      </c>
      <c r="K6788">
        <v>11770120744.26482</v>
      </c>
    </row>
    <row r="6789" spans="1:11" x14ac:dyDescent="0.25">
      <c r="A6789">
        <v>8437</v>
      </c>
      <c r="B6789" t="s">
        <v>209</v>
      </c>
      <c r="C6789" t="s">
        <v>493</v>
      </c>
      <c r="D6789" t="s">
        <v>1238</v>
      </c>
      <c r="E6789">
        <v>2015</v>
      </c>
      <c r="F6789" s="10">
        <v>42094</v>
      </c>
      <c r="G6789" t="s">
        <v>489</v>
      </c>
      <c r="H6789" t="s">
        <v>474</v>
      </c>
      <c r="I6789" t="s">
        <v>549</v>
      </c>
      <c r="J6789">
        <v>1768752000000</v>
      </c>
      <c r="K6789">
        <v>14757660178.565527</v>
      </c>
    </row>
    <row r="6790" spans="1:11" x14ac:dyDescent="0.25">
      <c r="A6790">
        <v>8437</v>
      </c>
      <c r="B6790" t="s">
        <v>209</v>
      </c>
      <c r="C6790" t="s">
        <v>493</v>
      </c>
      <c r="D6790" t="s">
        <v>1239</v>
      </c>
      <c r="E6790">
        <v>2015</v>
      </c>
      <c r="F6790" s="10">
        <v>42094</v>
      </c>
      <c r="G6790" t="s">
        <v>489</v>
      </c>
      <c r="H6790" t="s">
        <v>474</v>
      </c>
      <c r="I6790" t="s">
        <v>549</v>
      </c>
      <c r="J6790">
        <v>1993911000000</v>
      </c>
      <c r="K6790">
        <v>16636284207.341541</v>
      </c>
    </row>
    <row r="6791" spans="1:11" x14ac:dyDescent="0.25">
      <c r="A6791">
        <v>8437</v>
      </c>
      <c r="B6791" t="s">
        <v>209</v>
      </c>
      <c r="C6791" t="s">
        <v>493</v>
      </c>
      <c r="D6791" t="s">
        <v>635</v>
      </c>
      <c r="E6791">
        <v>2015</v>
      </c>
      <c r="F6791" s="10">
        <v>42094</v>
      </c>
      <c r="G6791" t="s">
        <v>489</v>
      </c>
      <c r="H6791" t="s">
        <v>474</v>
      </c>
      <c r="I6791" t="s">
        <v>549</v>
      </c>
      <c r="J6791">
        <v>-517684000000</v>
      </c>
      <c r="K6791">
        <v>-4319319244.235775</v>
      </c>
    </row>
    <row r="6792" spans="1:11" x14ac:dyDescent="0.25">
      <c r="A6792">
        <v>8437</v>
      </c>
      <c r="B6792" t="s">
        <v>209</v>
      </c>
      <c r="C6792" t="s">
        <v>493</v>
      </c>
      <c r="D6792" t="s">
        <v>1241</v>
      </c>
      <c r="E6792">
        <v>2015</v>
      </c>
      <c r="F6792" s="10">
        <v>42094</v>
      </c>
      <c r="G6792" t="s">
        <v>489</v>
      </c>
      <c r="H6792" t="s">
        <v>474</v>
      </c>
      <c r="I6792" t="s">
        <v>549</v>
      </c>
      <c r="J6792">
        <v>915750000000</v>
      </c>
      <c r="K6792">
        <v>7640600439.4744883</v>
      </c>
    </row>
    <row r="6793" spans="1:11" x14ac:dyDescent="0.25">
      <c r="A6793">
        <v>8437</v>
      </c>
      <c r="B6793" t="s">
        <v>209</v>
      </c>
      <c r="C6793" t="s">
        <v>493</v>
      </c>
      <c r="D6793" t="s">
        <v>458</v>
      </c>
      <c r="E6793">
        <v>2015</v>
      </c>
      <c r="F6793" s="10">
        <v>42094</v>
      </c>
      <c r="G6793" t="s">
        <v>489</v>
      </c>
      <c r="H6793" t="s">
        <v>474</v>
      </c>
      <c r="I6793" t="s">
        <v>549</v>
      </c>
      <c r="J6793">
        <v>543267000000</v>
      </c>
      <c r="K6793">
        <v>4532772130.9877005</v>
      </c>
    </row>
    <row r="6794" spans="1:11" x14ac:dyDescent="0.25">
      <c r="A6794">
        <v>9044</v>
      </c>
      <c r="B6794" t="s">
        <v>202</v>
      </c>
      <c r="C6794" t="s">
        <v>492</v>
      </c>
      <c r="D6794" t="s">
        <v>570</v>
      </c>
      <c r="E6794">
        <v>2015</v>
      </c>
      <c r="F6794" s="10">
        <v>42094</v>
      </c>
      <c r="G6794" t="s">
        <v>489</v>
      </c>
      <c r="H6794" t="s">
        <v>474</v>
      </c>
      <c r="I6794" t="s">
        <v>549</v>
      </c>
      <c r="J6794">
        <v>400268000000</v>
      </c>
      <c r="K6794">
        <v>3339653679.1783504</v>
      </c>
    </row>
    <row r="6795" spans="1:11" x14ac:dyDescent="0.25">
      <c r="A6795">
        <v>9044</v>
      </c>
      <c r="B6795" t="s">
        <v>202</v>
      </c>
      <c r="C6795" t="s">
        <v>492</v>
      </c>
      <c r="D6795" t="s">
        <v>569</v>
      </c>
      <c r="E6795">
        <v>2015</v>
      </c>
      <c r="F6795" s="10">
        <v>42094</v>
      </c>
      <c r="G6795" t="s">
        <v>489</v>
      </c>
      <c r="H6795" t="s">
        <v>474</v>
      </c>
      <c r="I6795" t="s">
        <v>549</v>
      </c>
      <c r="J6795">
        <v>344075000000</v>
      </c>
      <c r="K6795">
        <v>2870804909.8686156</v>
      </c>
    </row>
    <row r="6796" spans="1:11" x14ac:dyDescent="0.25">
      <c r="A6796">
        <v>9044</v>
      </c>
      <c r="B6796" t="s">
        <v>202</v>
      </c>
      <c r="C6796" t="s">
        <v>492</v>
      </c>
      <c r="D6796" t="s">
        <v>163</v>
      </c>
      <c r="E6796">
        <v>2015</v>
      </c>
      <c r="F6796" s="10">
        <v>42094</v>
      </c>
      <c r="G6796" t="s">
        <v>489</v>
      </c>
      <c r="H6796" t="s">
        <v>474</v>
      </c>
      <c r="I6796" t="s">
        <v>549</v>
      </c>
      <c r="J6796">
        <v>1442420000000</v>
      </c>
      <c r="K6796">
        <v>12034894770.304987</v>
      </c>
    </row>
    <row r="6797" spans="1:11" x14ac:dyDescent="0.25">
      <c r="A6797">
        <v>9044</v>
      </c>
      <c r="B6797" t="s">
        <v>202</v>
      </c>
      <c r="C6797" t="s">
        <v>492</v>
      </c>
      <c r="D6797" t="s">
        <v>458</v>
      </c>
      <c r="E6797">
        <v>2015</v>
      </c>
      <c r="F6797" s="10">
        <v>42094</v>
      </c>
      <c r="G6797" t="s">
        <v>489</v>
      </c>
      <c r="H6797" t="s">
        <v>474</v>
      </c>
      <c r="I6797" t="s">
        <v>549</v>
      </c>
      <c r="J6797">
        <v>267367000000</v>
      </c>
      <c r="K6797">
        <v>2230788334.9178004</v>
      </c>
    </row>
    <row r="6798" spans="1:11" x14ac:dyDescent="0.25">
      <c r="A6798">
        <v>9044</v>
      </c>
      <c r="B6798" t="s">
        <v>202</v>
      </c>
      <c r="C6798" t="s">
        <v>492</v>
      </c>
      <c r="D6798" t="s">
        <v>737</v>
      </c>
      <c r="E6798">
        <v>2015</v>
      </c>
      <c r="F6798" s="10">
        <v>42094</v>
      </c>
      <c r="G6798" t="s">
        <v>489</v>
      </c>
      <c r="H6798" t="s">
        <v>474</v>
      </c>
      <c r="I6798" t="s">
        <v>549</v>
      </c>
      <c r="J6798">
        <v>150147000000</v>
      </c>
      <c r="K6798">
        <v>1252758104.4889719</v>
      </c>
    </row>
    <row r="6799" spans="1:11" x14ac:dyDescent="0.25">
      <c r="A6799">
        <v>9044</v>
      </c>
      <c r="B6799" t="s">
        <v>202</v>
      </c>
      <c r="C6799" t="s">
        <v>492</v>
      </c>
      <c r="D6799" t="s">
        <v>316</v>
      </c>
      <c r="E6799">
        <v>2015</v>
      </c>
      <c r="F6799" s="10">
        <v>42094</v>
      </c>
      <c r="G6799" t="s">
        <v>489</v>
      </c>
      <c r="H6799" t="s">
        <v>474</v>
      </c>
      <c r="I6799" t="s">
        <v>549</v>
      </c>
      <c r="J6799">
        <v>1157959000000</v>
      </c>
      <c r="K6799">
        <v>9661481893.8503304</v>
      </c>
    </row>
    <row r="6800" spans="1:11" x14ac:dyDescent="0.25">
      <c r="A6800">
        <v>9044</v>
      </c>
      <c r="B6800" t="s">
        <v>202</v>
      </c>
      <c r="C6800" t="s">
        <v>493</v>
      </c>
      <c r="D6800" t="s">
        <v>732</v>
      </c>
      <c r="E6800">
        <v>2015</v>
      </c>
      <c r="F6800" s="10">
        <v>42094</v>
      </c>
      <c r="G6800" t="s">
        <v>489</v>
      </c>
      <c r="H6800" t="s">
        <v>474</v>
      </c>
      <c r="I6800" t="s">
        <v>549</v>
      </c>
      <c r="J6800">
        <v>339337000000</v>
      </c>
      <c r="K6800">
        <v>2831273198.2855086</v>
      </c>
    </row>
    <row r="6801" spans="1:11" x14ac:dyDescent="0.25">
      <c r="A6801">
        <v>9044</v>
      </c>
      <c r="B6801" t="s">
        <v>202</v>
      </c>
      <c r="C6801" t="s">
        <v>493</v>
      </c>
      <c r="D6801" t="s">
        <v>736</v>
      </c>
      <c r="E6801">
        <v>2015</v>
      </c>
      <c r="F6801" s="10">
        <v>42094</v>
      </c>
      <c r="G6801" t="s">
        <v>489</v>
      </c>
      <c r="H6801" t="s">
        <v>474</v>
      </c>
      <c r="I6801" t="s">
        <v>549</v>
      </c>
      <c r="J6801">
        <v>-6469000000</v>
      </c>
      <c r="K6801">
        <v>-53974386.287699118</v>
      </c>
    </row>
    <row r="6802" spans="1:11" x14ac:dyDescent="0.25">
      <c r="A6802">
        <v>9044</v>
      </c>
      <c r="B6802" t="s">
        <v>202</v>
      </c>
      <c r="C6802" t="s">
        <v>493</v>
      </c>
      <c r="D6802" t="s">
        <v>735</v>
      </c>
      <c r="E6802">
        <v>2015</v>
      </c>
      <c r="F6802" s="10">
        <v>42094</v>
      </c>
      <c r="G6802" t="s">
        <v>489</v>
      </c>
      <c r="H6802" t="s">
        <v>474</v>
      </c>
      <c r="I6802" t="s">
        <v>549</v>
      </c>
      <c r="J6802">
        <v>180350000000</v>
      </c>
      <c r="K6802">
        <v>1504758164.6292372</v>
      </c>
    </row>
    <row r="6803" spans="1:11" x14ac:dyDescent="0.25">
      <c r="A6803">
        <v>9044</v>
      </c>
      <c r="B6803" t="s">
        <v>202</v>
      </c>
      <c r="C6803" t="s">
        <v>493</v>
      </c>
      <c r="D6803" t="s">
        <v>734</v>
      </c>
      <c r="E6803">
        <v>2015</v>
      </c>
      <c r="F6803" s="10">
        <v>42094</v>
      </c>
      <c r="G6803" t="s">
        <v>489</v>
      </c>
      <c r="H6803" t="s">
        <v>474</v>
      </c>
      <c r="I6803" t="s">
        <v>549</v>
      </c>
      <c r="J6803">
        <v>832825000000</v>
      </c>
      <c r="K6803">
        <v>6948712051.3298836</v>
      </c>
    </row>
    <row r="6804" spans="1:11" x14ac:dyDescent="0.25">
      <c r="A6804">
        <v>9044</v>
      </c>
      <c r="B6804" t="s">
        <v>202</v>
      </c>
      <c r="C6804" t="s">
        <v>493</v>
      </c>
      <c r="D6804" t="s">
        <v>730</v>
      </c>
      <c r="E6804">
        <v>2015</v>
      </c>
      <c r="F6804" s="10">
        <v>42094</v>
      </c>
      <c r="G6804" t="s">
        <v>489</v>
      </c>
      <c r="H6804" t="s">
        <v>474</v>
      </c>
      <c r="I6804" t="s">
        <v>549</v>
      </c>
      <c r="J6804">
        <v>610401000000</v>
      </c>
      <c r="K6804">
        <v>5092907615.458004</v>
      </c>
    </row>
    <row r="6805" spans="1:11" x14ac:dyDescent="0.25">
      <c r="A6805">
        <v>9044</v>
      </c>
      <c r="B6805" t="s">
        <v>202</v>
      </c>
      <c r="C6805" t="s">
        <v>493</v>
      </c>
      <c r="D6805" t="s">
        <v>733</v>
      </c>
      <c r="E6805">
        <v>2015</v>
      </c>
      <c r="F6805" s="10">
        <v>42094</v>
      </c>
      <c r="G6805" t="s">
        <v>489</v>
      </c>
      <c r="H6805" t="s">
        <v>474</v>
      </c>
      <c r="I6805" t="s">
        <v>549</v>
      </c>
      <c r="J6805">
        <v>1182229000000</v>
      </c>
      <c r="K6805">
        <v>9863979707.2994652</v>
      </c>
    </row>
    <row r="6806" spans="1:11" x14ac:dyDescent="0.25">
      <c r="A6806">
        <v>9044</v>
      </c>
      <c r="B6806" t="s">
        <v>202</v>
      </c>
      <c r="C6806" t="s">
        <v>493</v>
      </c>
      <c r="D6806" t="s">
        <v>731</v>
      </c>
      <c r="E6806">
        <v>2015</v>
      </c>
      <c r="F6806" s="10">
        <v>42094</v>
      </c>
      <c r="G6806" t="s">
        <v>489</v>
      </c>
      <c r="H6806" t="s">
        <v>474</v>
      </c>
      <c r="I6806" t="s">
        <v>549</v>
      </c>
      <c r="J6806">
        <v>623563000000</v>
      </c>
      <c r="K6806">
        <v>5202725341.8946552</v>
      </c>
    </row>
    <row r="6807" spans="1:11" x14ac:dyDescent="0.25">
      <c r="A6807">
        <v>9059</v>
      </c>
      <c r="B6807" t="s">
        <v>191</v>
      </c>
      <c r="C6807" t="s">
        <v>492</v>
      </c>
      <c r="D6807" t="s">
        <v>618</v>
      </c>
      <c r="E6807">
        <v>2015</v>
      </c>
      <c r="F6807" s="10">
        <v>42094</v>
      </c>
      <c r="G6807" t="s">
        <v>489</v>
      </c>
      <c r="H6807" t="s">
        <v>474</v>
      </c>
      <c r="I6807" t="s">
        <v>549</v>
      </c>
      <c r="J6807">
        <v>1052460000000</v>
      </c>
      <c r="K6807">
        <v>8781246342.9203606</v>
      </c>
    </row>
    <row r="6808" spans="1:11" x14ac:dyDescent="0.25">
      <c r="A6808">
        <v>9059</v>
      </c>
      <c r="B6808" t="s">
        <v>191</v>
      </c>
      <c r="C6808" t="s">
        <v>492</v>
      </c>
      <c r="D6808" t="s">
        <v>21</v>
      </c>
      <c r="E6808">
        <v>2015</v>
      </c>
      <c r="F6808" s="10">
        <v>42094</v>
      </c>
      <c r="G6808" t="s">
        <v>489</v>
      </c>
      <c r="H6808" t="s">
        <v>474</v>
      </c>
      <c r="I6808" t="s">
        <v>549</v>
      </c>
      <c r="J6808">
        <v>456538000000</v>
      </c>
      <c r="K6808">
        <v>3809144901.3778915</v>
      </c>
    </row>
    <row r="6809" spans="1:11" x14ac:dyDescent="0.25">
      <c r="A6809">
        <v>9059</v>
      </c>
      <c r="B6809" t="s">
        <v>191</v>
      </c>
      <c r="C6809" t="s">
        <v>492</v>
      </c>
      <c r="D6809" t="s">
        <v>163</v>
      </c>
      <c r="E6809">
        <v>2015</v>
      </c>
      <c r="F6809" s="10">
        <v>42094</v>
      </c>
      <c r="G6809" t="s">
        <v>489</v>
      </c>
      <c r="H6809" t="s">
        <v>474</v>
      </c>
      <c r="I6809" t="s">
        <v>549</v>
      </c>
      <c r="J6809">
        <v>2253353000000</v>
      </c>
      <c r="K6809">
        <v>18800949955.873501</v>
      </c>
    </row>
    <row r="6810" spans="1:11" x14ac:dyDescent="0.25">
      <c r="A6810">
        <v>9059</v>
      </c>
      <c r="B6810" t="s">
        <v>191</v>
      </c>
      <c r="C6810" t="s">
        <v>492</v>
      </c>
      <c r="D6810" t="s">
        <v>458</v>
      </c>
      <c r="E6810">
        <v>2015</v>
      </c>
      <c r="F6810" s="10">
        <v>42094</v>
      </c>
      <c r="G6810" t="s">
        <v>489</v>
      </c>
      <c r="H6810" t="s">
        <v>474</v>
      </c>
      <c r="I6810" t="s">
        <v>549</v>
      </c>
      <c r="J6810">
        <v>1093452000000</v>
      </c>
      <c r="K6810">
        <v>9123264899.5296307</v>
      </c>
    </row>
    <row r="6811" spans="1:11" x14ac:dyDescent="0.25">
      <c r="A6811">
        <v>9059</v>
      </c>
      <c r="B6811" t="s">
        <v>191</v>
      </c>
      <c r="C6811" t="s">
        <v>492</v>
      </c>
      <c r="D6811" t="s">
        <v>249</v>
      </c>
      <c r="E6811">
        <v>2015</v>
      </c>
      <c r="F6811" s="10">
        <v>42094</v>
      </c>
      <c r="G6811" t="s">
        <v>489</v>
      </c>
      <c r="H6811" t="s">
        <v>474</v>
      </c>
      <c r="I6811" t="s">
        <v>549</v>
      </c>
      <c r="J6811">
        <v>549127000000</v>
      </c>
      <c r="K6811">
        <v>4581665298.9651184</v>
      </c>
    </row>
    <row r="6812" spans="1:11" x14ac:dyDescent="0.25">
      <c r="A6812">
        <v>9059</v>
      </c>
      <c r="B6812" t="s">
        <v>191</v>
      </c>
      <c r="C6812" t="s">
        <v>493</v>
      </c>
      <c r="D6812" t="s">
        <v>726</v>
      </c>
      <c r="E6812">
        <v>2015</v>
      </c>
      <c r="F6812" s="10">
        <v>42094</v>
      </c>
      <c r="G6812" t="s">
        <v>489</v>
      </c>
      <c r="H6812" t="s">
        <v>474</v>
      </c>
      <c r="I6812" t="s">
        <v>549</v>
      </c>
      <c r="J6812">
        <v>828521000000</v>
      </c>
      <c r="K6812">
        <v>6912801437.8529539</v>
      </c>
    </row>
    <row r="6813" spans="1:11" x14ac:dyDescent="0.25">
      <c r="A6813">
        <v>9059</v>
      </c>
      <c r="B6813" t="s">
        <v>191</v>
      </c>
      <c r="C6813" t="s">
        <v>493</v>
      </c>
      <c r="D6813" t="s">
        <v>727</v>
      </c>
      <c r="E6813">
        <v>2015</v>
      </c>
      <c r="F6813" s="10">
        <v>42094</v>
      </c>
      <c r="G6813" t="s">
        <v>489</v>
      </c>
      <c r="H6813" t="s">
        <v>474</v>
      </c>
      <c r="I6813" t="s">
        <v>549</v>
      </c>
      <c r="J6813">
        <v>102179000000</v>
      </c>
      <c r="K6813">
        <v>852534984.7721144</v>
      </c>
    </row>
    <row r="6814" spans="1:11" x14ac:dyDescent="0.25">
      <c r="A6814">
        <v>9059</v>
      </c>
      <c r="B6814" t="s">
        <v>191</v>
      </c>
      <c r="C6814" t="s">
        <v>493</v>
      </c>
      <c r="D6814" t="s">
        <v>725</v>
      </c>
      <c r="E6814">
        <v>2015</v>
      </c>
      <c r="F6814" s="10">
        <v>42094</v>
      </c>
      <c r="G6814" t="s">
        <v>489</v>
      </c>
      <c r="H6814" t="s">
        <v>474</v>
      </c>
      <c r="I6814" t="s">
        <v>549</v>
      </c>
      <c r="J6814">
        <v>120167000000</v>
      </c>
      <c r="K6814">
        <v>1002618654.665936</v>
      </c>
    </row>
    <row r="6815" spans="1:11" x14ac:dyDescent="0.25">
      <c r="A6815">
        <v>9059</v>
      </c>
      <c r="B6815" t="s">
        <v>191</v>
      </c>
      <c r="C6815" t="s">
        <v>493</v>
      </c>
      <c r="D6815" t="s">
        <v>664</v>
      </c>
      <c r="E6815">
        <v>2015</v>
      </c>
      <c r="F6815" s="10">
        <v>42094</v>
      </c>
      <c r="G6815" t="s">
        <v>489</v>
      </c>
      <c r="H6815" t="s">
        <v>474</v>
      </c>
      <c r="I6815" t="s">
        <v>549</v>
      </c>
      <c r="J6815">
        <v>888222000000</v>
      </c>
      <c r="K6815">
        <v>7410919359.5969524</v>
      </c>
    </row>
    <row r="6816" spans="1:11" x14ac:dyDescent="0.25">
      <c r="A6816">
        <v>9059</v>
      </c>
      <c r="B6816" t="s">
        <v>191</v>
      </c>
      <c r="C6816" t="s">
        <v>493</v>
      </c>
      <c r="D6816" t="s">
        <v>728</v>
      </c>
      <c r="E6816">
        <v>2015</v>
      </c>
      <c r="F6816" s="10">
        <v>42094</v>
      </c>
      <c r="G6816" t="s">
        <v>489</v>
      </c>
      <c r="H6816" t="s">
        <v>474</v>
      </c>
      <c r="I6816" t="s">
        <v>549</v>
      </c>
      <c r="J6816">
        <v>975991000000</v>
      </c>
      <c r="K6816">
        <v>8143223874.9911499</v>
      </c>
    </row>
    <row r="6817" spans="1:11" x14ac:dyDescent="0.25">
      <c r="A6817">
        <v>9059</v>
      </c>
      <c r="B6817" t="s">
        <v>191</v>
      </c>
      <c r="C6817" t="s">
        <v>493</v>
      </c>
      <c r="D6817" t="s">
        <v>729</v>
      </c>
      <c r="E6817">
        <v>2015</v>
      </c>
      <c r="F6817" s="10">
        <v>42094</v>
      </c>
      <c r="G6817" t="s">
        <v>489</v>
      </c>
      <c r="H6817" t="s">
        <v>474</v>
      </c>
      <c r="I6817" t="s">
        <v>549</v>
      </c>
      <c r="J6817">
        <v>0</v>
      </c>
      <c r="K6817">
        <v>0</v>
      </c>
    </row>
    <row r="6818" spans="1:11" x14ac:dyDescent="0.25">
      <c r="A6818">
        <v>9059</v>
      </c>
      <c r="B6818" t="s">
        <v>191</v>
      </c>
      <c r="C6818" t="s">
        <v>493</v>
      </c>
      <c r="D6818" t="s">
        <v>724</v>
      </c>
      <c r="E6818">
        <v>2015</v>
      </c>
      <c r="F6818" s="10">
        <v>42094</v>
      </c>
      <c r="G6818" t="s">
        <v>489</v>
      </c>
      <c r="H6818" t="s">
        <v>474</v>
      </c>
      <c r="I6818" t="s">
        <v>549</v>
      </c>
      <c r="J6818">
        <v>991247000000</v>
      </c>
      <c r="K6818">
        <v>8270512982.6129055</v>
      </c>
    </row>
    <row r="6819" spans="1:11" x14ac:dyDescent="0.25">
      <c r="A6819">
        <v>9059</v>
      </c>
      <c r="B6819" t="s">
        <v>191</v>
      </c>
      <c r="C6819" t="s">
        <v>493</v>
      </c>
      <c r="D6819" t="s">
        <v>1165</v>
      </c>
      <c r="E6819">
        <v>2015</v>
      </c>
      <c r="F6819" s="10">
        <v>42094</v>
      </c>
      <c r="G6819" t="s">
        <v>489</v>
      </c>
      <c r="H6819" t="s">
        <v>474</v>
      </c>
      <c r="I6819" t="s">
        <v>549</v>
      </c>
      <c r="J6819">
        <v>110161000000</v>
      </c>
      <c r="K6819">
        <v>919133153.16729367</v>
      </c>
    </row>
    <row r="6820" spans="1:11" x14ac:dyDescent="0.25">
      <c r="A6820">
        <v>9059</v>
      </c>
      <c r="B6820" t="s">
        <v>191</v>
      </c>
      <c r="C6820" t="s">
        <v>493</v>
      </c>
      <c r="D6820" t="s">
        <v>723</v>
      </c>
      <c r="E6820">
        <v>2015</v>
      </c>
      <c r="F6820" s="10">
        <v>42094</v>
      </c>
      <c r="G6820" t="s">
        <v>489</v>
      </c>
      <c r="H6820" t="s">
        <v>474</v>
      </c>
      <c r="I6820" t="s">
        <v>549</v>
      </c>
      <c r="J6820">
        <v>443946000000</v>
      </c>
      <c r="K6820">
        <v>3704082995.0346069</v>
      </c>
    </row>
    <row r="6821" spans="1:11" x14ac:dyDescent="0.25">
      <c r="A6821">
        <v>9059</v>
      </c>
      <c r="B6821" t="s">
        <v>191</v>
      </c>
      <c r="C6821" t="s">
        <v>493</v>
      </c>
      <c r="D6821" t="s">
        <v>722</v>
      </c>
      <c r="E6821">
        <v>2015</v>
      </c>
      <c r="F6821" s="10">
        <v>42094</v>
      </c>
      <c r="G6821" t="s">
        <v>489</v>
      </c>
      <c r="H6821" t="s">
        <v>474</v>
      </c>
      <c r="I6821" t="s">
        <v>549</v>
      </c>
      <c r="J6821">
        <v>791211000000</v>
      </c>
      <c r="K6821">
        <v>6601503810.3380289</v>
      </c>
    </row>
    <row r="6822" spans="1:11" x14ac:dyDescent="0.25">
      <c r="A6822">
        <v>9059</v>
      </c>
      <c r="B6822" t="s">
        <v>191</v>
      </c>
      <c r="C6822" t="s">
        <v>493</v>
      </c>
      <c r="D6822" t="s">
        <v>458</v>
      </c>
      <c r="E6822">
        <v>2015</v>
      </c>
      <c r="F6822" s="10">
        <v>42094</v>
      </c>
      <c r="G6822" t="s">
        <v>489</v>
      </c>
      <c r="H6822" t="s">
        <v>474</v>
      </c>
      <c r="I6822" t="s">
        <v>549</v>
      </c>
      <c r="J6822">
        <v>1843000000</v>
      </c>
      <c r="K6822">
        <v>15377151.635218654</v>
      </c>
    </row>
    <row r="6823" spans="1:11" x14ac:dyDescent="0.25">
      <c r="A6823">
        <v>9059</v>
      </c>
      <c r="B6823" t="s">
        <v>191</v>
      </c>
      <c r="C6823" t="s">
        <v>493</v>
      </c>
      <c r="D6823" t="s">
        <v>721</v>
      </c>
      <c r="E6823">
        <v>2015</v>
      </c>
      <c r="F6823" s="10">
        <v>42094</v>
      </c>
      <c r="G6823" t="s">
        <v>489</v>
      </c>
      <c r="H6823" t="s">
        <v>474</v>
      </c>
      <c r="I6823" t="s">
        <v>549</v>
      </c>
      <c r="J6823">
        <v>151442000000</v>
      </c>
      <c r="K6823">
        <v>1263562993.9993398</v>
      </c>
    </row>
    <row r="6824" spans="1:11" x14ac:dyDescent="0.25">
      <c r="A6824">
        <v>10965</v>
      </c>
      <c r="B6824" t="s">
        <v>171</v>
      </c>
      <c r="C6824" t="s">
        <v>492</v>
      </c>
      <c r="D6824" t="s">
        <v>2090</v>
      </c>
      <c r="E6824">
        <v>2015</v>
      </c>
      <c r="F6824" s="10">
        <v>42094</v>
      </c>
      <c r="G6824" t="s">
        <v>489</v>
      </c>
      <c r="H6824" t="s">
        <v>474</v>
      </c>
      <c r="I6824" t="s">
        <v>549</v>
      </c>
      <c r="J6824">
        <v>871745000000</v>
      </c>
      <c r="K6824">
        <v>7273442784.7225637</v>
      </c>
    </row>
    <row r="6825" spans="1:11" x14ac:dyDescent="0.25">
      <c r="A6825">
        <v>10965</v>
      </c>
      <c r="B6825" t="s">
        <v>171</v>
      </c>
      <c r="C6825" t="s">
        <v>492</v>
      </c>
      <c r="D6825" t="s">
        <v>21</v>
      </c>
      <c r="E6825">
        <v>2015</v>
      </c>
      <c r="F6825" s="10">
        <v>42094</v>
      </c>
      <c r="G6825" t="s">
        <v>489</v>
      </c>
      <c r="H6825" t="s">
        <v>474</v>
      </c>
      <c r="I6825" t="s">
        <v>549</v>
      </c>
      <c r="J6825">
        <v>193809000000</v>
      </c>
      <c r="K6825">
        <v>1617053923.6408529</v>
      </c>
    </row>
    <row r="6826" spans="1:11" x14ac:dyDescent="0.25">
      <c r="A6826">
        <v>10965</v>
      </c>
      <c r="B6826" t="s">
        <v>171</v>
      </c>
      <c r="C6826" t="s">
        <v>492</v>
      </c>
      <c r="D6826" t="s">
        <v>163</v>
      </c>
      <c r="E6826">
        <v>2015</v>
      </c>
      <c r="F6826" s="10">
        <v>42094</v>
      </c>
      <c r="G6826" t="s">
        <v>489</v>
      </c>
      <c r="H6826" t="s">
        <v>474</v>
      </c>
      <c r="I6826" t="s">
        <v>549</v>
      </c>
      <c r="J6826">
        <v>3551589000000</v>
      </c>
      <c r="K6826">
        <v>29632839174.701347</v>
      </c>
    </row>
    <row r="6827" spans="1:11" x14ac:dyDescent="0.25">
      <c r="A6827">
        <v>10965</v>
      </c>
      <c r="B6827" t="s">
        <v>171</v>
      </c>
      <c r="C6827" t="s">
        <v>492</v>
      </c>
      <c r="D6827" t="s">
        <v>458</v>
      </c>
      <c r="E6827">
        <v>2015</v>
      </c>
      <c r="F6827" s="10">
        <v>42094</v>
      </c>
      <c r="G6827" t="s">
        <v>489</v>
      </c>
      <c r="H6827" t="s">
        <v>474</v>
      </c>
      <c r="I6827" t="s">
        <v>549</v>
      </c>
      <c r="J6827">
        <v>346238000000</v>
      </c>
      <c r="K6827">
        <v>2888851995.5913382</v>
      </c>
    </row>
    <row r="6828" spans="1:11" x14ac:dyDescent="0.25">
      <c r="A6828">
        <v>10965</v>
      </c>
      <c r="B6828" t="s">
        <v>171</v>
      </c>
      <c r="C6828" t="s">
        <v>492</v>
      </c>
      <c r="D6828" t="s">
        <v>249</v>
      </c>
      <c r="E6828">
        <v>2015</v>
      </c>
      <c r="F6828" s="10">
        <v>42094</v>
      </c>
      <c r="G6828" t="s">
        <v>489</v>
      </c>
      <c r="H6828" t="s">
        <v>474</v>
      </c>
      <c r="I6828" t="s">
        <v>549</v>
      </c>
      <c r="J6828">
        <v>402675000000</v>
      </c>
      <c r="K6828">
        <v>3359736589.6427951</v>
      </c>
    </row>
    <row r="6829" spans="1:11" x14ac:dyDescent="0.25">
      <c r="A6829">
        <v>10965</v>
      </c>
      <c r="B6829" t="s">
        <v>171</v>
      </c>
      <c r="C6829" t="s">
        <v>492</v>
      </c>
      <c r="D6829" t="s">
        <v>290</v>
      </c>
      <c r="E6829">
        <v>2015</v>
      </c>
      <c r="F6829" s="10">
        <v>42094</v>
      </c>
      <c r="G6829" t="s">
        <v>489</v>
      </c>
      <c r="H6829" t="s">
        <v>474</v>
      </c>
      <c r="I6829" t="s">
        <v>549</v>
      </c>
      <c r="J6829">
        <v>225379000000</v>
      </c>
      <c r="K6829">
        <v>1880459608.4611747</v>
      </c>
    </row>
    <row r="6830" spans="1:11" x14ac:dyDescent="0.25">
      <c r="A6830">
        <v>10965</v>
      </c>
      <c r="B6830" t="s">
        <v>171</v>
      </c>
      <c r="C6830" t="s">
        <v>493</v>
      </c>
      <c r="D6830" t="s">
        <v>742</v>
      </c>
      <c r="E6830">
        <v>2015</v>
      </c>
      <c r="F6830" s="10">
        <v>42094</v>
      </c>
      <c r="G6830" t="s">
        <v>489</v>
      </c>
      <c r="H6830" t="s">
        <v>474</v>
      </c>
      <c r="I6830" t="s">
        <v>549</v>
      </c>
      <c r="J6830">
        <v>1890746000000</v>
      </c>
      <c r="K6830">
        <v>15775522488.162306</v>
      </c>
    </row>
    <row r="6831" spans="1:11" x14ac:dyDescent="0.25">
      <c r="A6831">
        <v>10965</v>
      </c>
      <c r="B6831" t="s">
        <v>171</v>
      </c>
      <c r="C6831" t="s">
        <v>493</v>
      </c>
      <c r="D6831" t="s">
        <v>743</v>
      </c>
      <c r="E6831">
        <v>2015</v>
      </c>
      <c r="F6831" s="10">
        <v>42094</v>
      </c>
      <c r="G6831" t="s">
        <v>489</v>
      </c>
      <c r="H6831" t="s">
        <v>474</v>
      </c>
      <c r="I6831" t="s">
        <v>549</v>
      </c>
      <c r="J6831">
        <v>1059538000000</v>
      </c>
      <c r="K6831">
        <v>8840301947.5183411</v>
      </c>
    </row>
    <row r="6832" spans="1:11" x14ac:dyDescent="0.25">
      <c r="A6832">
        <v>10965</v>
      </c>
      <c r="B6832" t="s">
        <v>171</v>
      </c>
      <c r="C6832" t="s">
        <v>493</v>
      </c>
      <c r="D6832" t="s">
        <v>1258</v>
      </c>
      <c r="E6832">
        <v>2015</v>
      </c>
      <c r="F6832" s="10">
        <v>42094</v>
      </c>
      <c r="G6832" t="s">
        <v>489</v>
      </c>
      <c r="H6832" t="s">
        <v>474</v>
      </c>
      <c r="I6832" t="s">
        <v>549</v>
      </c>
      <c r="J6832">
        <v>1363674000000</v>
      </c>
      <c r="K6832">
        <v>11377874052.63438</v>
      </c>
    </row>
    <row r="6833" spans="1:11" x14ac:dyDescent="0.25">
      <c r="A6833">
        <v>10965</v>
      </c>
      <c r="B6833" t="s">
        <v>171</v>
      </c>
      <c r="C6833" t="s">
        <v>493</v>
      </c>
      <c r="D6833" t="s">
        <v>744</v>
      </c>
      <c r="E6833">
        <v>2015</v>
      </c>
      <c r="F6833" s="10">
        <v>42094</v>
      </c>
      <c r="G6833" t="s">
        <v>489</v>
      </c>
      <c r="H6833" t="s">
        <v>474</v>
      </c>
      <c r="I6833" t="s">
        <v>549</v>
      </c>
      <c r="J6833">
        <v>411302000000</v>
      </c>
      <c r="K6833">
        <v>3431716343.9330997</v>
      </c>
    </row>
    <row r="6834" spans="1:11" x14ac:dyDescent="0.25">
      <c r="A6834">
        <v>10965</v>
      </c>
      <c r="B6834" t="s">
        <v>171</v>
      </c>
      <c r="C6834" t="s">
        <v>493</v>
      </c>
      <c r="D6834" t="s">
        <v>934</v>
      </c>
      <c r="E6834">
        <v>2015</v>
      </c>
      <c r="F6834" s="10">
        <v>42094</v>
      </c>
      <c r="G6834" t="s">
        <v>489</v>
      </c>
      <c r="H6834" t="s">
        <v>474</v>
      </c>
      <c r="I6834" t="s">
        <v>549</v>
      </c>
      <c r="J6834">
        <v>253490000000</v>
      </c>
      <c r="K6834">
        <v>2115004974.5043824</v>
      </c>
    </row>
    <row r="6835" spans="1:11" x14ac:dyDescent="0.25">
      <c r="A6835">
        <v>10965</v>
      </c>
      <c r="B6835" t="s">
        <v>171</v>
      </c>
      <c r="C6835" t="s">
        <v>493</v>
      </c>
      <c r="D6835" t="s">
        <v>458</v>
      </c>
      <c r="E6835">
        <v>2015</v>
      </c>
      <c r="F6835" s="10">
        <v>42094</v>
      </c>
      <c r="G6835" t="s">
        <v>489</v>
      </c>
      <c r="H6835" t="s">
        <v>474</v>
      </c>
      <c r="I6835" t="s">
        <v>549</v>
      </c>
      <c r="J6835">
        <v>44772000000</v>
      </c>
      <c r="K6835">
        <v>373557153.01791078</v>
      </c>
    </row>
    <row r="6836" spans="1:11" x14ac:dyDescent="0.25">
      <c r="A6836">
        <v>10965</v>
      </c>
      <c r="B6836" t="s">
        <v>171</v>
      </c>
      <c r="C6836" t="s">
        <v>493</v>
      </c>
      <c r="D6836" t="s">
        <v>2089</v>
      </c>
      <c r="E6836">
        <v>2015</v>
      </c>
      <c r="F6836" s="10">
        <v>42094</v>
      </c>
      <c r="G6836" t="s">
        <v>489</v>
      </c>
      <c r="H6836" t="s">
        <v>474</v>
      </c>
      <c r="I6836" t="s">
        <v>549</v>
      </c>
      <c r="J6836">
        <v>567913000000</v>
      </c>
      <c r="K6836">
        <v>4738407116.9896536</v>
      </c>
    </row>
    <row r="6837" spans="1:11" x14ac:dyDescent="0.25">
      <c r="A6837">
        <v>11237</v>
      </c>
      <c r="B6837" t="s">
        <v>186</v>
      </c>
      <c r="C6837" t="s">
        <v>492</v>
      </c>
      <c r="D6837" t="s">
        <v>163</v>
      </c>
      <c r="E6837">
        <v>2015</v>
      </c>
      <c r="F6837" s="10">
        <v>42094</v>
      </c>
      <c r="G6837" t="s">
        <v>489</v>
      </c>
      <c r="H6837" t="s">
        <v>474</v>
      </c>
      <c r="I6837" t="s">
        <v>549</v>
      </c>
      <c r="J6837">
        <v>5360766000000</v>
      </c>
      <c r="K6837">
        <v>44727787120.414848</v>
      </c>
    </row>
    <row r="6838" spans="1:11" x14ac:dyDescent="0.25">
      <c r="A6838">
        <v>11237</v>
      </c>
      <c r="B6838" t="s">
        <v>186</v>
      </c>
      <c r="C6838" t="s">
        <v>492</v>
      </c>
      <c r="D6838" t="s">
        <v>458</v>
      </c>
      <c r="E6838">
        <v>2015</v>
      </c>
      <c r="F6838" s="10">
        <v>42094</v>
      </c>
      <c r="G6838" t="s">
        <v>489</v>
      </c>
      <c r="H6838" t="s">
        <v>474</v>
      </c>
      <c r="I6838" t="s">
        <v>549</v>
      </c>
      <c r="J6838">
        <v>1700035000000</v>
      </c>
      <c r="K6838">
        <v>14184316863.906101</v>
      </c>
    </row>
    <row r="6839" spans="1:11" x14ac:dyDescent="0.25">
      <c r="A6839">
        <v>11237</v>
      </c>
      <c r="B6839" t="s">
        <v>186</v>
      </c>
      <c r="C6839" t="s">
        <v>492</v>
      </c>
      <c r="D6839" t="s">
        <v>316</v>
      </c>
      <c r="E6839">
        <v>2015</v>
      </c>
      <c r="F6839" s="10">
        <v>42094</v>
      </c>
      <c r="G6839" t="s">
        <v>489</v>
      </c>
      <c r="H6839" t="s">
        <v>474</v>
      </c>
      <c r="I6839" t="s">
        <v>549</v>
      </c>
      <c r="J6839">
        <v>608688000000</v>
      </c>
      <c r="K6839">
        <v>5078615124.5458336</v>
      </c>
    </row>
    <row r="6840" spans="1:11" x14ac:dyDescent="0.25">
      <c r="A6840">
        <v>11237</v>
      </c>
      <c r="B6840" t="s">
        <v>186</v>
      </c>
      <c r="C6840" t="s">
        <v>493</v>
      </c>
      <c r="D6840" t="s">
        <v>664</v>
      </c>
      <c r="E6840">
        <v>2015</v>
      </c>
      <c r="F6840" s="10">
        <v>42094</v>
      </c>
      <c r="G6840" t="s">
        <v>489</v>
      </c>
      <c r="H6840" t="s">
        <v>474</v>
      </c>
      <c r="I6840" t="s">
        <v>549</v>
      </c>
      <c r="J6840">
        <v>1462328000000</v>
      </c>
      <c r="K6840">
        <v>12200998044.723833</v>
      </c>
    </row>
    <row r="6841" spans="1:11" x14ac:dyDescent="0.25">
      <c r="A6841">
        <v>11237</v>
      </c>
      <c r="B6841" t="s">
        <v>186</v>
      </c>
      <c r="C6841" t="s">
        <v>493</v>
      </c>
      <c r="D6841" t="s">
        <v>635</v>
      </c>
      <c r="E6841">
        <v>2015</v>
      </c>
      <c r="F6841" s="10">
        <v>42094</v>
      </c>
      <c r="G6841" t="s">
        <v>489</v>
      </c>
      <c r="H6841" t="s">
        <v>474</v>
      </c>
      <c r="I6841" t="s">
        <v>549</v>
      </c>
      <c r="J6841">
        <v>-3130000000</v>
      </c>
      <c r="K6841">
        <v>-26115292.793399017</v>
      </c>
    </row>
    <row r="6842" spans="1:11" x14ac:dyDescent="0.25">
      <c r="A6842">
        <v>11237</v>
      </c>
      <c r="B6842" t="s">
        <v>186</v>
      </c>
      <c r="C6842" t="s">
        <v>493</v>
      </c>
      <c r="D6842" t="s">
        <v>716</v>
      </c>
      <c r="E6842">
        <v>2015</v>
      </c>
      <c r="F6842" s="10">
        <v>42094</v>
      </c>
      <c r="G6842" t="s">
        <v>489</v>
      </c>
      <c r="H6842" t="s">
        <v>474</v>
      </c>
      <c r="I6842" t="s">
        <v>549</v>
      </c>
      <c r="J6842">
        <v>1816224000000</v>
      </c>
      <c r="K6842">
        <v>15153744900.446753</v>
      </c>
    </row>
    <row r="6843" spans="1:11" x14ac:dyDescent="0.25">
      <c r="A6843">
        <v>11237</v>
      </c>
      <c r="B6843" t="s">
        <v>186</v>
      </c>
      <c r="C6843" t="s">
        <v>493</v>
      </c>
      <c r="D6843" t="s">
        <v>719</v>
      </c>
      <c r="E6843">
        <v>2015</v>
      </c>
      <c r="F6843" s="10">
        <v>42094</v>
      </c>
      <c r="G6843" t="s">
        <v>489</v>
      </c>
      <c r="H6843" t="s">
        <v>474</v>
      </c>
      <c r="I6843" t="s">
        <v>549</v>
      </c>
      <c r="J6843">
        <v>39221000000</v>
      </c>
      <c r="K6843">
        <v>327242140.14373893</v>
      </c>
    </row>
    <row r="6844" spans="1:11" x14ac:dyDescent="0.25">
      <c r="A6844">
        <v>11237</v>
      </c>
      <c r="B6844" t="s">
        <v>186</v>
      </c>
      <c r="C6844" t="s">
        <v>493</v>
      </c>
      <c r="D6844" t="s">
        <v>1158</v>
      </c>
      <c r="E6844">
        <v>2015</v>
      </c>
      <c r="F6844" s="10">
        <v>42094</v>
      </c>
      <c r="G6844" t="s">
        <v>489</v>
      </c>
      <c r="H6844" t="s">
        <v>474</v>
      </c>
      <c r="I6844" t="s">
        <v>549</v>
      </c>
      <c r="J6844">
        <v>230210000000</v>
      </c>
      <c r="K6844">
        <v>1920767269.6384625</v>
      </c>
    </row>
    <row r="6845" spans="1:11" x14ac:dyDescent="0.25">
      <c r="A6845">
        <v>11237</v>
      </c>
      <c r="B6845" t="s">
        <v>186</v>
      </c>
      <c r="C6845" t="s">
        <v>493</v>
      </c>
      <c r="D6845" t="s">
        <v>718</v>
      </c>
      <c r="E6845">
        <v>2015</v>
      </c>
      <c r="F6845" s="10">
        <v>42094</v>
      </c>
      <c r="G6845" t="s">
        <v>489</v>
      </c>
      <c r="H6845" t="s">
        <v>474</v>
      </c>
      <c r="I6845" t="s">
        <v>549</v>
      </c>
      <c r="J6845">
        <v>2448564000000</v>
      </c>
      <c r="K6845">
        <v>20429701528.235229</v>
      </c>
    </row>
    <row r="6846" spans="1:11" x14ac:dyDescent="0.25">
      <c r="A6846">
        <v>11237</v>
      </c>
      <c r="B6846" t="s">
        <v>186</v>
      </c>
      <c r="C6846" t="s">
        <v>493</v>
      </c>
      <c r="D6846" t="s">
        <v>693</v>
      </c>
      <c r="E6846">
        <v>2015</v>
      </c>
      <c r="F6846" s="10">
        <v>42094</v>
      </c>
      <c r="G6846" t="s">
        <v>489</v>
      </c>
      <c r="H6846" t="s">
        <v>474</v>
      </c>
      <c r="I6846" t="s">
        <v>549</v>
      </c>
      <c r="J6846">
        <v>806678000000</v>
      </c>
      <c r="K6846">
        <v>6730553405.7487326</v>
      </c>
    </row>
    <row r="6847" spans="1:11" x14ac:dyDescent="0.25">
      <c r="A6847">
        <v>11237</v>
      </c>
      <c r="B6847" t="s">
        <v>186</v>
      </c>
      <c r="C6847" t="s">
        <v>493</v>
      </c>
      <c r="D6847" t="s">
        <v>717</v>
      </c>
      <c r="E6847">
        <v>2015</v>
      </c>
      <c r="F6847" s="10">
        <v>42094</v>
      </c>
      <c r="G6847" t="s">
        <v>489</v>
      </c>
      <c r="H6847" t="s">
        <v>474</v>
      </c>
      <c r="I6847" t="s">
        <v>549</v>
      </c>
      <c r="J6847">
        <v>852813000000</v>
      </c>
      <c r="K6847">
        <v>7115482809.2706051</v>
      </c>
    </row>
    <row r="6848" spans="1:11" x14ac:dyDescent="0.25">
      <c r="A6848">
        <v>11237</v>
      </c>
      <c r="B6848" t="s">
        <v>186</v>
      </c>
      <c r="C6848" t="s">
        <v>493</v>
      </c>
      <c r="D6848" t="s">
        <v>458</v>
      </c>
      <c r="E6848">
        <v>2015</v>
      </c>
      <c r="F6848" s="10">
        <v>42094</v>
      </c>
      <c r="G6848" t="s">
        <v>489</v>
      </c>
      <c r="H6848" t="s">
        <v>474</v>
      </c>
      <c r="I6848" t="s">
        <v>549</v>
      </c>
      <c r="J6848">
        <v>16581000000</v>
      </c>
      <c r="K6848">
        <v>138344303.45282719</v>
      </c>
    </row>
    <row r="6849" spans="1:11" x14ac:dyDescent="0.25">
      <c r="A6849">
        <v>12064</v>
      </c>
      <c r="B6849" t="s">
        <v>213</v>
      </c>
      <c r="C6849" t="s">
        <v>492</v>
      </c>
      <c r="D6849" t="s">
        <v>570</v>
      </c>
      <c r="E6849">
        <v>2015</v>
      </c>
      <c r="F6849" s="10">
        <v>42094</v>
      </c>
      <c r="G6849" t="s">
        <v>489</v>
      </c>
      <c r="H6849" t="s">
        <v>474</v>
      </c>
      <c r="I6849" t="s">
        <v>549</v>
      </c>
      <c r="J6849">
        <v>10521000000</v>
      </c>
      <c r="K6849">
        <v>87782426.670719191</v>
      </c>
    </row>
    <row r="6850" spans="1:11" x14ac:dyDescent="0.25">
      <c r="A6850">
        <v>12064</v>
      </c>
      <c r="B6850" t="s">
        <v>213</v>
      </c>
      <c r="C6850" t="s">
        <v>492</v>
      </c>
      <c r="D6850" t="s">
        <v>629</v>
      </c>
      <c r="E6850">
        <v>2015</v>
      </c>
      <c r="F6850" s="10">
        <v>42094</v>
      </c>
      <c r="G6850" t="s">
        <v>489</v>
      </c>
      <c r="H6850" t="s">
        <v>474</v>
      </c>
      <c r="I6850" t="s">
        <v>549</v>
      </c>
      <c r="J6850">
        <v>64007000000</v>
      </c>
      <c r="K6850">
        <v>534045222.30897468</v>
      </c>
    </row>
    <row r="6851" spans="1:11" x14ac:dyDescent="0.25">
      <c r="A6851">
        <v>12064</v>
      </c>
      <c r="B6851" t="s">
        <v>213</v>
      </c>
      <c r="C6851" t="s">
        <v>492</v>
      </c>
      <c r="D6851" t="s">
        <v>458</v>
      </c>
      <c r="E6851">
        <v>2015</v>
      </c>
      <c r="F6851" s="10">
        <v>42094</v>
      </c>
      <c r="G6851" t="s">
        <v>489</v>
      </c>
      <c r="H6851" t="s">
        <v>474</v>
      </c>
      <c r="I6851" t="s">
        <v>549</v>
      </c>
      <c r="J6851">
        <v>1110000000</v>
      </c>
      <c r="K6851">
        <v>9261333.8660296835</v>
      </c>
    </row>
    <row r="6852" spans="1:11" x14ac:dyDescent="0.25">
      <c r="A6852">
        <v>12064</v>
      </c>
      <c r="B6852" t="s">
        <v>213</v>
      </c>
      <c r="C6852" t="s">
        <v>493</v>
      </c>
      <c r="D6852" t="s">
        <v>635</v>
      </c>
      <c r="E6852">
        <v>2015</v>
      </c>
      <c r="F6852" s="10">
        <v>42094</v>
      </c>
      <c r="G6852" t="s">
        <v>489</v>
      </c>
      <c r="H6852" t="s">
        <v>474</v>
      </c>
      <c r="I6852" t="s">
        <v>549</v>
      </c>
      <c r="J6852">
        <v>-337000000</v>
      </c>
      <c r="K6852">
        <v>-2811774.3359027058</v>
      </c>
    </row>
    <row r="6853" spans="1:11" x14ac:dyDescent="0.25">
      <c r="A6853">
        <v>12064</v>
      </c>
      <c r="B6853" t="s">
        <v>213</v>
      </c>
      <c r="C6853" t="s">
        <v>493</v>
      </c>
      <c r="D6853" t="s">
        <v>678</v>
      </c>
      <c r="E6853">
        <v>2015</v>
      </c>
      <c r="F6853" s="10">
        <v>42094</v>
      </c>
      <c r="G6853" t="s">
        <v>489</v>
      </c>
      <c r="H6853" t="s">
        <v>474</v>
      </c>
      <c r="I6853" t="s">
        <v>549</v>
      </c>
      <c r="J6853">
        <v>30703000000</v>
      </c>
      <c r="K6853">
        <v>256171832.15199041</v>
      </c>
    </row>
    <row r="6854" spans="1:11" x14ac:dyDescent="0.25">
      <c r="A6854">
        <v>12064</v>
      </c>
      <c r="B6854" t="s">
        <v>213</v>
      </c>
      <c r="C6854" t="s">
        <v>493</v>
      </c>
      <c r="D6854" t="s">
        <v>458</v>
      </c>
      <c r="E6854">
        <v>2015</v>
      </c>
      <c r="F6854" s="10">
        <v>42094</v>
      </c>
      <c r="G6854" t="s">
        <v>489</v>
      </c>
      <c r="H6854" t="s">
        <v>474</v>
      </c>
      <c r="I6854" t="s">
        <v>549</v>
      </c>
      <c r="J6854">
        <v>376000000</v>
      </c>
      <c r="K6854">
        <v>3137172.5528172618</v>
      </c>
    </row>
    <row r="6855" spans="1:11" x14ac:dyDescent="0.25">
      <c r="A6855">
        <v>12064</v>
      </c>
      <c r="B6855" t="s">
        <v>213</v>
      </c>
      <c r="C6855" t="s">
        <v>493</v>
      </c>
      <c r="D6855" t="s">
        <v>677</v>
      </c>
      <c r="E6855">
        <v>2015</v>
      </c>
      <c r="F6855" s="10">
        <v>42094</v>
      </c>
      <c r="G6855" t="s">
        <v>489</v>
      </c>
      <c r="H6855" t="s">
        <v>474</v>
      </c>
      <c r="I6855" t="s">
        <v>549</v>
      </c>
      <c r="J6855">
        <v>44897000000</v>
      </c>
      <c r="K6855">
        <v>374600096.02084208</v>
      </c>
    </row>
    <row r="6856" spans="1:11" x14ac:dyDescent="0.25">
      <c r="A6856">
        <v>1522</v>
      </c>
      <c r="B6856" t="s">
        <v>194</v>
      </c>
      <c r="C6856" t="s">
        <v>492</v>
      </c>
      <c r="D6856" t="s">
        <v>620</v>
      </c>
      <c r="E6856">
        <v>2015</v>
      </c>
      <c r="F6856" s="10">
        <v>42185</v>
      </c>
      <c r="G6856" t="s">
        <v>489</v>
      </c>
      <c r="H6856" t="s">
        <v>474</v>
      </c>
      <c r="I6856" t="s">
        <v>549</v>
      </c>
      <c r="J6856">
        <v>3442000000</v>
      </c>
      <c r="K6856">
        <v>28109289.866320889</v>
      </c>
    </row>
    <row r="6857" spans="1:11" x14ac:dyDescent="0.25">
      <c r="A6857">
        <v>1522</v>
      </c>
      <c r="B6857" t="s">
        <v>194</v>
      </c>
      <c r="C6857" t="s">
        <v>492</v>
      </c>
      <c r="D6857" t="s">
        <v>2077</v>
      </c>
      <c r="E6857">
        <v>2015</v>
      </c>
      <c r="F6857" s="10">
        <v>42185</v>
      </c>
      <c r="G6857" t="s">
        <v>489</v>
      </c>
      <c r="H6857" t="s">
        <v>474</v>
      </c>
      <c r="I6857" t="s">
        <v>549</v>
      </c>
      <c r="J6857">
        <v>12670000000</v>
      </c>
      <c r="K6857">
        <v>103470279.6648128</v>
      </c>
    </row>
    <row r="6858" spans="1:11" x14ac:dyDescent="0.25">
      <c r="A6858">
        <v>1522</v>
      </c>
      <c r="B6858" t="s">
        <v>194</v>
      </c>
      <c r="C6858" t="s">
        <v>492</v>
      </c>
      <c r="D6858" t="s">
        <v>163</v>
      </c>
      <c r="E6858">
        <v>2015</v>
      </c>
      <c r="F6858" s="10">
        <v>42185</v>
      </c>
      <c r="G6858" t="s">
        <v>489</v>
      </c>
      <c r="H6858" t="s">
        <v>474</v>
      </c>
      <c r="I6858" t="s">
        <v>549</v>
      </c>
      <c r="J6858">
        <v>60203000000</v>
      </c>
      <c r="K6858">
        <v>491651242.83036506</v>
      </c>
    </row>
    <row r="6859" spans="1:11" x14ac:dyDescent="0.25">
      <c r="A6859">
        <v>1522</v>
      </c>
      <c r="B6859" t="s">
        <v>194</v>
      </c>
      <c r="C6859" t="s">
        <v>492</v>
      </c>
      <c r="D6859" t="s">
        <v>619</v>
      </c>
      <c r="E6859">
        <v>2015</v>
      </c>
      <c r="F6859" s="10">
        <v>42185</v>
      </c>
      <c r="G6859" t="s">
        <v>489</v>
      </c>
      <c r="H6859" t="s">
        <v>474</v>
      </c>
      <c r="I6859" t="s">
        <v>549</v>
      </c>
      <c r="J6859">
        <v>3895000000</v>
      </c>
      <c r="K6859">
        <v>31808740.275804728</v>
      </c>
    </row>
    <row r="6860" spans="1:11" x14ac:dyDescent="0.25">
      <c r="A6860">
        <v>1522</v>
      </c>
      <c r="B6860" t="s">
        <v>194</v>
      </c>
      <c r="C6860" t="s">
        <v>492</v>
      </c>
      <c r="D6860" t="s">
        <v>701</v>
      </c>
      <c r="E6860">
        <v>2015</v>
      </c>
      <c r="F6860" s="10">
        <v>42185</v>
      </c>
      <c r="G6860" t="s">
        <v>489</v>
      </c>
      <c r="H6860" t="s">
        <v>474</v>
      </c>
      <c r="I6860" t="s">
        <v>549</v>
      </c>
      <c r="J6860">
        <v>1446000000</v>
      </c>
      <c r="K6860">
        <v>11808841.704445092</v>
      </c>
    </row>
    <row r="6861" spans="1:11" x14ac:dyDescent="0.25">
      <c r="A6861">
        <v>1522</v>
      </c>
      <c r="B6861" t="s">
        <v>194</v>
      </c>
      <c r="C6861" t="s">
        <v>492</v>
      </c>
      <c r="D6861" t="s">
        <v>458</v>
      </c>
      <c r="E6861">
        <v>2015</v>
      </c>
      <c r="F6861" s="10">
        <v>42185</v>
      </c>
      <c r="G6861" t="s">
        <v>489</v>
      </c>
      <c r="H6861" t="s">
        <v>474</v>
      </c>
      <c r="I6861" t="s">
        <v>549</v>
      </c>
      <c r="J6861">
        <v>181000000</v>
      </c>
      <c r="K6861">
        <v>1478146.8523544688</v>
      </c>
    </row>
    <row r="6862" spans="1:11" x14ac:dyDescent="0.25">
      <c r="A6862">
        <v>1522</v>
      </c>
      <c r="B6862" t="s">
        <v>194</v>
      </c>
      <c r="C6862" t="s">
        <v>493</v>
      </c>
      <c r="D6862" t="s">
        <v>623</v>
      </c>
      <c r="E6862">
        <v>2015</v>
      </c>
      <c r="F6862" s="10">
        <v>42185</v>
      </c>
      <c r="G6862" t="s">
        <v>489</v>
      </c>
      <c r="H6862" t="s">
        <v>474</v>
      </c>
      <c r="I6862" t="s">
        <v>549</v>
      </c>
      <c r="J6862">
        <v>42216000000</v>
      </c>
      <c r="K6862">
        <v>344759378.55799031</v>
      </c>
    </row>
    <row r="6863" spans="1:11" x14ac:dyDescent="0.25">
      <c r="A6863">
        <v>1522</v>
      </c>
      <c r="B6863" t="s">
        <v>194</v>
      </c>
      <c r="C6863" t="s">
        <v>493</v>
      </c>
      <c r="D6863" t="s">
        <v>625</v>
      </c>
      <c r="E6863">
        <v>2015</v>
      </c>
      <c r="F6863" s="10">
        <v>42185</v>
      </c>
      <c r="G6863" t="s">
        <v>489</v>
      </c>
      <c r="H6863" t="s">
        <v>474</v>
      </c>
      <c r="I6863" t="s">
        <v>549</v>
      </c>
      <c r="J6863">
        <v>18091000000</v>
      </c>
      <c r="K6863">
        <v>147741186.22068891</v>
      </c>
    </row>
    <row r="6864" spans="1:11" x14ac:dyDescent="0.25">
      <c r="A6864">
        <v>1522</v>
      </c>
      <c r="B6864" t="s">
        <v>194</v>
      </c>
      <c r="C6864" t="s">
        <v>493</v>
      </c>
      <c r="D6864" t="s">
        <v>628</v>
      </c>
      <c r="E6864">
        <v>2015</v>
      </c>
      <c r="F6864" s="10">
        <v>42185</v>
      </c>
      <c r="G6864" t="s">
        <v>489</v>
      </c>
      <c r="H6864" t="s">
        <v>474</v>
      </c>
      <c r="I6864" t="s">
        <v>549</v>
      </c>
      <c r="J6864">
        <v>-753000000</v>
      </c>
      <c r="K6864">
        <v>-6149417.5680824025</v>
      </c>
    </row>
    <row r="6865" spans="1:11" x14ac:dyDescent="0.25">
      <c r="A6865">
        <v>1522</v>
      </c>
      <c r="B6865" t="s">
        <v>194</v>
      </c>
      <c r="C6865" t="s">
        <v>493</v>
      </c>
      <c r="D6865" t="s">
        <v>458</v>
      </c>
      <c r="E6865">
        <v>2015</v>
      </c>
      <c r="F6865" s="10">
        <v>42185</v>
      </c>
      <c r="G6865" t="s">
        <v>489</v>
      </c>
      <c r="H6865" t="s">
        <v>474</v>
      </c>
      <c r="I6865" t="s">
        <v>549</v>
      </c>
      <c r="J6865">
        <v>1143000000</v>
      </c>
      <c r="K6865">
        <v>9334374.8742605392</v>
      </c>
    </row>
    <row r="6866" spans="1:11" x14ac:dyDescent="0.25">
      <c r="A6866">
        <v>1522</v>
      </c>
      <c r="B6866" t="s">
        <v>194</v>
      </c>
      <c r="C6866" t="s">
        <v>493</v>
      </c>
      <c r="D6866" t="s">
        <v>624</v>
      </c>
      <c r="E6866">
        <v>2015</v>
      </c>
      <c r="F6866" s="10">
        <v>42185</v>
      </c>
      <c r="G6866" t="s">
        <v>489</v>
      </c>
      <c r="H6866" t="s">
        <v>474</v>
      </c>
      <c r="I6866" t="s">
        <v>549</v>
      </c>
      <c r="J6866">
        <v>20196000000</v>
      </c>
      <c r="K6866">
        <v>164931789.11685553</v>
      </c>
    </row>
    <row r="6867" spans="1:11" x14ac:dyDescent="0.25">
      <c r="A6867">
        <v>1522</v>
      </c>
      <c r="B6867" t="s">
        <v>194</v>
      </c>
      <c r="C6867" t="s">
        <v>493</v>
      </c>
      <c r="D6867" t="s">
        <v>626</v>
      </c>
      <c r="E6867">
        <v>2015</v>
      </c>
      <c r="F6867" s="10">
        <v>42185</v>
      </c>
      <c r="G6867" t="s">
        <v>489</v>
      </c>
      <c r="H6867" t="s">
        <v>474</v>
      </c>
      <c r="I6867" t="s">
        <v>549</v>
      </c>
      <c r="J6867">
        <v>945000000</v>
      </c>
      <c r="K6867">
        <v>7717396.5495854858</v>
      </c>
    </row>
    <row r="6868" spans="1:11" x14ac:dyDescent="0.25">
      <c r="A6868">
        <v>780</v>
      </c>
      <c r="B6868" t="s">
        <v>180</v>
      </c>
      <c r="C6868" t="s">
        <v>492</v>
      </c>
      <c r="D6868" t="s">
        <v>163</v>
      </c>
      <c r="E6868">
        <v>2016</v>
      </c>
      <c r="F6868" s="10">
        <v>42460</v>
      </c>
      <c r="G6868" t="s">
        <v>489</v>
      </c>
      <c r="H6868" t="s">
        <v>474</v>
      </c>
      <c r="I6868" t="s">
        <v>549</v>
      </c>
      <c r="J6868">
        <v>3878418000000</v>
      </c>
      <c r="K6868">
        <v>34523681819.282768</v>
      </c>
    </row>
    <row r="6869" spans="1:11" x14ac:dyDescent="0.25">
      <c r="A6869">
        <v>780</v>
      </c>
      <c r="B6869" t="s">
        <v>180</v>
      </c>
      <c r="C6869" t="s">
        <v>492</v>
      </c>
      <c r="D6869" t="s">
        <v>458</v>
      </c>
      <c r="E6869">
        <v>2016</v>
      </c>
      <c r="F6869" s="10">
        <v>42460</v>
      </c>
      <c r="G6869" t="s">
        <v>489</v>
      </c>
      <c r="H6869" t="s">
        <v>474</v>
      </c>
      <c r="I6869" t="s">
        <v>549</v>
      </c>
      <c r="J6869">
        <v>732951000000</v>
      </c>
      <c r="K6869">
        <v>6524352742.0523329</v>
      </c>
    </row>
    <row r="6870" spans="1:11" x14ac:dyDescent="0.25">
      <c r="A6870">
        <v>780</v>
      </c>
      <c r="B6870" t="s">
        <v>180</v>
      </c>
      <c r="C6870" t="s">
        <v>492</v>
      </c>
      <c r="D6870" t="s">
        <v>249</v>
      </c>
      <c r="E6870">
        <v>2016</v>
      </c>
      <c r="F6870" s="10">
        <v>42460</v>
      </c>
      <c r="G6870" t="s">
        <v>489</v>
      </c>
      <c r="H6870" t="s">
        <v>474</v>
      </c>
      <c r="I6870" t="s">
        <v>549</v>
      </c>
      <c r="J6870">
        <v>2430287000000</v>
      </c>
      <c r="K6870">
        <v>21633164635.049461</v>
      </c>
    </row>
    <row r="6871" spans="1:11" x14ac:dyDescent="0.25">
      <c r="A6871">
        <v>780</v>
      </c>
      <c r="B6871" t="s">
        <v>180</v>
      </c>
      <c r="C6871" t="s">
        <v>492</v>
      </c>
      <c r="D6871" t="s">
        <v>316</v>
      </c>
      <c r="E6871">
        <v>2016</v>
      </c>
      <c r="F6871" s="10">
        <v>42460</v>
      </c>
      <c r="G6871" t="s">
        <v>489</v>
      </c>
      <c r="H6871" t="s">
        <v>474</v>
      </c>
      <c r="I6871" t="s">
        <v>549</v>
      </c>
      <c r="J6871">
        <v>258643000000</v>
      </c>
      <c r="K6871">
        <v>2302306929.4709215</v>
      </c>
    </row>
    <row r="6872" spans="1:11" x14ac:dyDescent="0.25">
      <c r="A6872">
        <v>780</v>
      </c>
      <c r="B6872" t="s">
        <v>180</v>
      </c>
      <c r="C6872" t="s">
        <v>493</v>
      </c>
      <c r="D6872" t="s">
        <v>635</v>
      </c>
      <c r="E6872">
        <v>2016</v>
      </c>
      <c r="F6872" s="10">
        <v>42460</v>
      </c>
      <c r="G6872" t="s">
        <v>489</v>
      </c>
      <c r="H6872" t="s">
        <v>474</v>
      </c>
      <c r="I6872" t="s">
        <v>549</v>
      </c>
      <c r="J6872">
        <v>330504000000</v>
      </c>
      <c r="K6872">
        <v>2941976583.2358017</v>
      </c>
    </row>
    <row r="6873" spans="1:11" x14ac:dyDescent="0.25">
      <c r="A6873">
        <v>780</v>
      </c>
      <c r="B6873" t="s">
        <v>180</v>
      </c>
      <c r="C6873" t="s">
        <v>493</v>
      </c>
      <c r="D6873" t="s">
        <v>714</v>
      </c>
      <c r="E6873">
        <v>2016</v>
      </c>
      <c r="F6873" s="10">
        <v>42460</v>
      </c>
      <c r="G6873" t="s">
        <v>489</v>
      </c>
      <c r="H6873" t="s">
        <v>474</v>
      </c>
      <c r="I6873" t="s">
        <v>549</v>
      </c>
      <c r="J6873">
        <v>2789472000000</v>
      </c>
      <c r="K6873">
        <v>24830444725.606766</v>
      </c>
    </row>
    <row r="6874" spans="1:11" x14ac:dyDescent="0.25">
      <c r="A6874">
        <v>780</v>
      </c>
      <c r="B6874" t="s">
        <v>180</v>
      </c>
      <c r="C6874" t="s">
        <v>493</v>
      </c>
      <c r="D6874" t="s">
        <v>712</v>
      </c>
      <c r="E6874">
        <v>2016</v>
      </c>
      <c r="F6874" s="10">
        <v>42460</v>
      </c>
      <c r="G6874" t="s">
        <v>489</v>
      </c>
      <c r="H6874" t="s">
        <v>474</v>
      </c>
      <c r="I6874" t="s">
        <v>549</v>
      </c>
      <c r="J6874">
        <v>5399327000000</v>
      </c>
      <c r="K6874">
        <v>48062031319.538681</v>
      </c>
    </row>
    <row r="6875" spans="1:11" x14ac:dyDescent="0.25">
      <c r="A6875">
        <v>780</v>
      </c>
      <c r="B6875" t="s">
        <v>180</v>
      </c>
      <c r="C6875" t="s">
        <v>493</v>
      </c>
      <c r="D6875" t="s">
        <v>713</v>
      </c>
      <c r="E6875">
        <v>2016</v>
      </c>
      <c r="F6875" s="10">
        <v>42460</v>
      </c>
      <c r="G6875" t="s">
        <v>489</v>
      </c>
      <c r="H6875" t="s">
        <v>474</v>
      </c>
      <c r="I6875" t="s">
        <v>549</v>
      </c>
      <c r="J6875">
        <v>2347418000000</v>
      </c>
      <c r="K6875">
        <v>20895507428.249641</v>
      </c>
    </row>
    <row r="6876" spans="1:11" x14ac:dyDescent="0.25">
      <c r="A6876">
        <v>780</v>
      </c>
      <c r="B6876" t="s">
        <v>180</v>
      </c>
      <c r="C6876" t="s">
        <v>493</v>
      </c>
      <c r="D6876" t="s">
        <v>711</v>
      </c>
      <c r="E6876">
        <v>2016</v>
      </c>
      <c r="F6876" s="10">
        <v>42460</v>
      </c>
      <c r="G6876" t="s">
        <v>489</v>
      </c>
      <c r="H6876" t="s">
        <v>474</v>
      </c>
      <c r="I6876" t="s">
        <v>549</v>
      </c>
      <c r="J6876">
        <v>908817000000</v>
      </c>
      <c r="K6876">
        <v>8089821401.3948746</v>
      </c>
    </row>
    <row r="6877" spans="1:11" x14ac:dyDescent="0.25">
      <c r="A6877">
        <v>780</v>
      </c>
      <c r="B6877" t="s">
        <v>180</v>
      </c>
      <c r="C6877" t="s">
        <v>493</v>
      </c>
      <c r="D6877" t="s">
        <v>715</v>
      </c>
      <c r="E6877">
        <v>2016</v>
      </c>
      <c r="F6877" s="10">
        <v>42460</v>
      </c>
      <c r="G6877" t="s">
        <v>489</v>
      </c>
      <c r="H6877" t="s">
        <v>474</v>
      </c>
      <c r="I6877" t="s">
        <v>549</v>
      </c>
      <c r="J6877">
        <v>432419000000</v>
      </c>
      <c r="K6877">
        <v>3849171483.994875</v>
      </c>
    </row>
    <row r="6878" spans="1:11" x14ac:dyDescent="0.25">
      <c r="A6878">
        <v>1357</v>
      </c>
      <c r="B6878" t="s">
        <v>167</v>
      </c>
      <c r="C6878" t="s">
        <v>492</v>
      </c>
      <c r="D6878" t="s">
        <v>570</v>
      </c>
      <c r="E6878">
        <v>2016</v>
      </c>
      <c r="F6878" s="10">
        <v>42460</v>
      </c>
      <c r="G6878" t="s">
        <v>489</v>
      </c>
      <c r="H6878" t="s">
        <v>474</v>
      </c>
      <c r="I6878" t="s">
        <v>549</v>
      </c>
      <c r="J6878">
        <v>2112334000000</v>
      </c>
      <c r="K6878">
        <v>18802910597.066341</v>
      </c>
    </row>
    <row r="6879" spans="1:11" x14ac:dyDescent="0.25">
      <c r="A6879">
        <v>1357</v>
      </c>
      <c r="B6879" t="s">
        <v>167</v>
      </c>
      <c r="C6879" t="s">
        <v>492</v>
      </c>
      <c r="D6879" t="s">
        <v>2154</v>
      </c>
      <c r="E6879">
        <v>2016</v>
      </c>
      <c r="F6879" s="10">
        <v>42460</v>
      </c>
      <c r="G6879" t="s">
        <v>489</v>
      </c>
      <c r="H6879" t="s">
        <v>474</v>
      </c>
      <c r="I6879" t="s">
        <v>549</v>
      </c>
      <c r="J6879">
        <v>5231530000000</v>
      </c>
      <c r="K6879">
        <v>46568388747.172783</v>
      </c>
    </row>
    <row r="6880" spans="1:11" x14ac:dyDescent="0.25">
      <c r="A6880">
        <v>1357</v>
      </c>
      <c r="B6880" t="s">
        <v>167</v>
      </c>
      <c r="C6880" t="s">
        <v>492</v>
      </c>
      <c r="D6880" t="s">
        <v>569</v>
      </c>
      <c r="E6880">
        <v>2016</v>
      </c>
      <c r="F6880" s="10">
        <v>42460</v>
      </c>
      <c r="G6880" t="s">
        <v>489</v>
      </c>
      <c r="H6880" t="s">
        <v>474</v>
      </c>
      <c r="I6880" t="s">
        <v>549</v>
      </c>
      <c r="J6880">
        <v>951105000000</v>
      </c>
      <c r="K6880">
        <v>8466247422.7195053</v>
      </c>
    </row>
    <row r="6881" spans="1:11" x14ac:dyDescent="0.25">
      <c r="A6881">
        <v>1357</v>
      </c>
      <c r="B6881" t="s">
        <v>167</v>
      </c>
      <c r="C6881" t="s">
        <v>492</v>
      </c>
      <c r="D6881" t="s">
        <v>834</v>
      </c>
      <c r="E6881">
        <v>2016</v>
      </c>
      <c r="F6881" s="10">
        <v>42460</v>
      </c>
      <c r="G6881" t="s">
        <v>489</v>
      </c>
      <c r="H6881" t="s">
        <v>474</v>
      </c>
      <c r="I6881" t="s">
        <v>549</v>
      </c>
      <c r="J6881">
        <v>1280326000000</v>
      </c>
      <c r="K6881">
        <v>11396803399.982939</v>
      </c>
    </row>
    <row r="6882" spans="1:11" x14ac:dyDescent="0.25">
      <c r="A6882">
        <v>1357</v>
      </c>
      <c r="B6882" t="s">
        <v>167</v>
      </c>
      <c r="C6882" t="s">
        <v>492</v>
      </c>
      <c r="D6882" t="s">
        <v>699</v>
      </c>
      <c r="E6882">
        <v>2016</v>
      </c>
      <c r="F6882" s="10">
        <v>42460</v>
      </c>
      <c r="G6882" t="s">
        <v>489</v>
      </c>
      <c r="H6882" t="s">
        <v>474</v>
      </c>
      <c r="I6882" t="s">
        <v>549</v>
      </c>
      <c r="J6882">
        <v>459010000000</v>
      </c>
      <c r="K6882">
        <v>4085870886.4977894</v>
      </c>
    </row>
    <row r="6883" spans="1:11" x14ac:dyDescent="0.25">
      <c r="A6883">
        <v>1357</v>
      </c>
      <c r="B6883" t="s">
        <v>167</v>
      </c>
      <c r="C6883" t="s">
        <v>493</v>
      </c>
      <c r="D6883" t="s">
        <v>691</v>
      </c>
      <c r="E6883">
        <v>2016</v>
      </c>
      <c r="F6883" s="10">
        <v>42460</v>
      </c>
      <c r="G6883" t="s">
        <v>489</v>
      </c>
      <c r="H6883" t="s">
        <v>474</v>
      </c>
      <c r="I6883" t="s">
        <v>549</v>
      </c>
      <c r="J6883">
        <v>1001192000000</v>
      </c>
      <c r="K6883">
        <v>8912096129.919817</v>
      </c>
    </row>
    <row r="6884" spans="1:11" x14ac:dyDescent="0.25">
      <c r="A6884">
        <v>1357</v>
      </c>
      <c r="B6884" t="s">
        <v>167</v>
      </c>
      <c r="C6884" t="s">
        <v>493</v>
      </c>
      <c r="D6884" t="s">
        <v>689</v>
      </c>
      <c r="E6884">
        <v>2016</v>
      </c>
      <c r="F6884" s="10">
        <v>42460</v>
      </c>
      <c r="G6884" t="s">
        <v>489</v>
      </c>
      <c r="H6884" t="s">
        <v>474</v>
      </c>
      <c r="I6884" t="s">
        <v>549</v>
      </c>
      <c r="J6884">
        <v>758331000000</v>
      </c>
      <c r="K6884">
        <v>6750272445.5431366</v>
      </c>
    </row>
    <row r="6885" spans="1:11" x14ac:dyDescent="0.25">
      <c r="A6885">
        <v>1357</v>
      </c>
      <c r="B6885" t="s">
        <v>167</v>
      </c>
      <c r="C6885" t="s">
        <v>493</v>
      </c>
      <c r="D6885" t="s">
        <v>688</v>
      </c>
      <c r="E6885">
        <v>2016</v>
      </c>
      <c r="F6885" s="10">
        <v>42460</v>
      </c>
      <c r="G6885" t="s">
        <v>489</v>
      </c>
      <c r="H6885" t="s">
        <v>474</v>
      </c>
      <c r="I6885" t="s">
        <v>549</v>
      </c>
      <c r="J6885">
        <v>1127608000000</v>
      </c>
      <c r="K6885">
        <v>10037386328.363214</v>
      </c>
    </row>
    <row r="6886" spans="1:11" x14ac:dyDescent="0.25">
      <c r="A6886">
        <v>1357</v>
      </c>
      <c r="B6886" t="s">
        <v>167</v>
      </c>
      <c r="C6886" t="s">
        <v>493</v>
      </c>
      <c r="D6886" t="s">
        <v>635</v>
      </c>
      <c r="E6886">
        <v>2016</v>
      </c>
      <c r="F6886" s="10">
        <v>42460</v>
      </c>
      <c r="G6886" t="s">
        <v>489</v>
      </c>
      <c r="H6886" t="s">
        <v>474</v>
      </c>
      <c r="I6886" t="s">
        <v>549</v>
      </c>
      <c r="J6886">
        <v>-1158476000000</v>
      </c>
      <c r="K6886">
        <v>-10312157384.602543</v>
      </c>
    </row>
    <row r="6887" spans="1:11" x14ac:dyDescent="0.25">
      <c r="A6887">
        <v>1357</v>
      </c>
      <c r="B6887" t="s">
        <v>167</v>
      </c>
      <c r="C6887" t="s">
        <v>493</v>
      </c>
      <c r="D6887" t="s">
        <v>650</v>
      </c>
      <c r="E6887">
        <v>2016</v>
      </c>
      <c r="F6887" s="10">
        <v>42460</v>
      </c>
      <c r="G6887" t="s">
        <v>489</v>
      </c>
      <c r="H6887" t="s">
        <v>474</v>
      </c>
      <c r="I6887" t="s">
        <v>549</v>
      </c>
      <c r="J6887">
        <v>365353000000</v>
      </c>
      <c r="K6887">
        <v>3252184453.4860392</v>
      </c>
    </row>
    <row r="6888" spans="1:11" x14ac:dyDescent="0.25">
      <c r="A6888">
        <v>1357</v>
      </c>
      <c r="B6888" t="s">
        <v>167</v>
      </c>
      <c r="C6888" t="s">
        <v>493</v>
      </c>
      <c r="D6888" t="s">
        <v>690</v>
      </c>
      <c r="E6888">
        <v>2016</v>
      </c>
      <c r="F6888" s="10">
        <v>42460</v>
      </c>
      <c r="G6888" t="s">
        <v>489</v>
      </c>
      <c r="H6888" t="s">
        <v>474</v>
      </c>
      <c r="I6888" t="s">
        <v>549</v>
      </c>
      <c r="J6888">
        <v>1564052000000</v>
      </c>
      <c r="K6888">
        <v>13922386291.733603</v>
      </c>
    </row>
    <row r="6889" spans="1:11" x14ac:dyDescent="0.25">
      <c r="A6889">
        <v>1357</v>
      </c>
      <c r="B6889" t="s">
        <v>167</v>
      </c>
      <c r="C6889" t="s">
        <v>493</v>
      </c>
      <c r="D6889" t="s">
        <v>686</v>
      </c>
      <c r="E6889">
        <v>2016</v>
      </c>
      <c r="F6889" s="10">
        <v>42460</v>
      </c>
      <c r="G6889" t="s">
        <v>489</v>
      </c>
      <c r="H6889" t="s">
        <v>474</v>
      </c>
      <c r="I6889" t="s">
        <v>549</v>
      </c>
      <c r="J6889">
        <v>2109321000000</v>
      </c>
      <c r="K6889">
        <v>18776090421.076672</v>
      </c>
    </row>
    <row r="6890" spans="1:11" x14ac:dyDescent="0.25">
      <c r="A6890">
        <v>1357</v>
      </c>
      <c r="B6890" t="s">
        <v>167</v>
      </c>
      <c r="C6890" t="s">
        <v>493</v>
      </c>
      <c r="D6890" t="s">
        <v>692</v>
      </c>
      <c r="E6890">
        <v>2016</v>
      </c>
      <c r="F6890" s="10">
        <v>42460</v>
      </c>
      <c r="G6890" t="s">
        <v>489</v>
      </c>
      <c r="H6890" t="s">
        <v>474</v>
      </c>
      <c r="I6890" t="s">
        <v>549</v>
      </c>
      <c r="J6890">
        <v>681018000000</v>
      </c>
      <c r="K6890">
        <v>6062071892.5098619</v>
      </c>
    </row>
    <row r="6891" spans="1:11" x14ac:dyDescent="0.25">
      <c r="A6891">
        <v>1357</v>
      </c>
      <c r="B6891" t="s">
        <v>167</v>
      </c>
      <c r="C6891" t="s">
        <v>493</v>
      </c>
      <c r="D6891" t="s">
        <v>458</v>
      </c>
      <c r="E6891">
        <v>2016</v>
      </c>
      <c r="F6891" s="10">
        <v>42460</v>
      </c>
      <c r="G6891" t="s">
        <v>489</v>
      </c>
      <c r="H6891" t="s">
        <v>474</v>
      </c>
      <c r="I6891" t="s">
        <v>549</v>
      </c>
      <c r="J6891">
        <v>1252762000000</v>
      </c>
      <c r="K6891">
        <v>11151442852.030989</v>
      </c>
    </row>
    <row r="6892" spans="1:11" x14ac:dyDescent="0.25">
      <c r="A6892">
        <v>1357</v>
      </c>
      <c r="B6892" t="s">
        <v>167</v>
      </c>
      <c r="C6892" t="s">
        <v>493</v>
      </c>
      <c r="D6892" t="s">
        <v>687</v>
      </c>
      <c r="E6892">
        <v>2016</v>
      </c>
      <c r="F6892" s="10">
        <v>42460</v>
      </c>
      <c r="G6892" t="s">
        <v>489</v>
      </c>
      <c r="H6892" t="s">
        <v>474</v>
      </c>
      <c r="I6892" t="s">
        <v>549</v>
      </c>
      <c r="J6892">
        <v>2333144000000</v>
      </c>
      <c r="K6892">
        <v>20768447623.378574</v>
      </c>
    </row>
    <row r="6893" spans="1:11" x14ac:dyDescent="0.25">
      <c r="A6893">
        <v>1358</v>
      </c>
      <c r="B6893" t="s">
        <v>169</v>
      </c>
      <c r="C6893" t="s">
        <v>492</v>
      </c>
      <c r="D6893" t="s">
        <v>2077</v>
      </c>
      <c r="E6893">
        <v>2016</v>
      </c>
      <c r="F6893" s="10">
        <v>42460</v>
      </c>
      <c r="G6893" t="s">
        <v>489</v>
      </c>
      <c r="H6893" t="s">
        <v>474</v>
      </c>
      <c r="I6893" t="s">
        <v>549</v>
      </c>
      <c r="J6893">
        <v>23083000000</v>
      </c>
      <c r="K6893">
        <v>205472991.16147465</v>
      </c>
    </row>
    <row r="6894" spans="1:11" x14ac:dyDescent="0.25">
      <c r="A6894">
        <v>1358</v>
      </c>
      <c r="B6894" t="s">
        <v>169</v>
      </c>
      <c r="C6894" t="s">
        <v>492</v>
      </c>
      <c r="D6894" t="s">
        <v>2088</v>
      </c>
      <c r="E6894">
        <v>2016</v>
      </c>
      <c r="F6894" s="10">
        <v>42460</v>
      </c>
      <c r="G6894" t="s">
        <v>489</v>
      </c>
      <c r="H6894" t="s">
        <v>474</v>
      </c>
      <c r="I6894" t="s">
        <v>549</v>
      </c>
      <c r="J6894">
        <v>68578000000</v>
      </c>
      <c r="K6894">
        <v>610446076.67424548</v>
      </c>
    </row>
    <row r="6895" spans="1:11" x14ac:dyDescent="0.25">
      <c r="A6895">
        <v>1358</v>
      </c>
      <c r="B6895" t="s">
        <v>169</v>
      </c>
      <c r="C6895" t="s">
        <v>492</v>
      </c>
      <c r="D6895" t="s">
        <v>163</v>
      </c>
      <c r="E6895">
        <v>2016</v>
      </c>
      <c r="F6895" s="10">
        <v>42460</v>
      </c>
      <c r="G6895" t="s">
        <v>489</v>
      </c>
      <c r="H6895" t="s">
        <v>474</v>
      </c>
      <c r="I6895" t="s">
        <v>549</v>
      </c>
      <c r="J6895">
        <v>258116000000</v>
      </c>
      <c r="K6895">
        <v>2297615846.5812583</v>
      </c>
    </row>
    <row r="6896" spans="1:11" x14ac:dyDescent="0.25">
      <c r="A6896">
        <v>1358</v>
      </c>
      <c r="B6896" t="s">
        <v>169</v>
      </c>
      <c r="C6896" t="s">
        <v>492</v>
      </c>
      <c r="D6896" t="s">
        <v>701</v>
      </c>
      <c r="E6896">
        <v>2016</v>
      </c>
      <c r="F6896" s="10">
        <v>42460</v>
      </c>
      <c r="G6896" t="s">
        <v>489</v>
      </c>
      <c r="H6896" t="s">
        <v>474</v>
      </c>
      <c r="I6896" t="s">
        <v>549</v>
      </c>
      <c r="J6896">
        <v>20245000000</v>
      </c>
      <c r="K6896">
        <v>180210575.14465424</v>
      </c>
    </row>
    <row r="6897" spans="1:11" x14ac:dyDescent="0.25">
      <c r="A6897">
        <v>1358</v>
      </c>
      <c r="B6897" t="s">
        <v>169</v>
      </c>
      <c r="C6897" t="s">
        <v>492</v>
      </c>
      <c r="D6897" t="s">
        <v>2087</v>
      </c>
      <c r="E6897">
        <v>2016</v>
      </c>
      <c r="F6897" s="10">
        <v>42460</v>
      </c>
      <c r="G6897" t="s">
        <v>489</v>
      </c>
      <c r="H6897" t="s">
        <v>474</v>
      </c>
      <c r="I6897" t="s">
        <v>549</v>
      </c>
      <c r="J6897">
        <v>14571000000</v>
      </c>
      <c r="K6897">
        <v>129703546.08213174</v>
      </c>
    </row>
    <row r="6898" spans="1:11" x14ac:dyDescent="0.25">
      <c r="A6898">
        <v>1358</v>
      </c>
      <c r="B6898" t="s">
        <v>169</v>
      </c>
      <c r="C6898" t="s">
        <v>492</v>
      </c>
      <c r="D6898" t="s">
        <v>2078</v>
      </c>
      <c r="E6898">
        <v>2016</v>
      </c>
      <c r="F6898" s="10">
        <v>42460</v>
      </c>
      <c r="G6898" t="s">
        <v>489</v>
      </c>
      <c r="H6898" t="s">
        <v>474</v>
      </c>
      <c r="I6898" t="s">
        <v>549</v>
      </c>
      <c r="J6898">
        <v>2448000000</v>
      </c>
      <c r="K6898">
        <v>21790836.648758389</v>
      </c>
    </row>
    <row r="6899" spans="1:11" x14ac:dyDescent="0.25">
      <c r="A6899">
        <v>1358</v>
      </c>
      <c r="B6899" t="s">
        <v>169</v>
      </c>
      <c r="C6899" t="s">
        <v>493</v>
      </c>
      <c r="D6899" t="s">
        <v>635</v>
      </c>
      <c r="E6899">
        <v>2016</v>
      </c>
      <c r="F6899" s="10">
        <v>42460</v>
      </c>
      <c r="G6899" t="s">
        <v>489</v>
      </c>
      <c r="H6899" t="s">
        <v>474</v>
      </c>
      <c r="I6899" t="s">
        <v>549</v>
      </c>
      <c r="J6899">
        <v>-7355000000</v>
      </c>
      <c r="K6899">
        <v>-65470426.287425637</v>
      </c>
    </row>
    <row r="6900" spans="1:11" x14ac:dyDescent="0.25">
      <c r="A6900">
        <v>1358</v>
      </c>
      <c r="B6900" t="s">
        <v>169</v>
      </c>
      <c r="C6900" t="s">
        <v>493</v>
      </c>
      <c r="D6900" t="s">
        <v>2086</v>
      </c>
      <c r="E6900">
        <v>2016</v>
      </c>
      <c r="F6900" s="10">
        <v>42460</v>
      </c>
      <c r="G6900" t="s">
        <v>489</v>
      </c>
      <c r="H6900" t="s">
        <v>474</v>
      </c>
      <c r="I6900" t="s">
        <v>549</v>
      </c>
      <c r="J6900">
        <v>242000000000</v>
      </c>
      <c r="K6900">
        <v>2154159505.3102655</v>
      </c>
    </row>
    <row r="6901" spans="1:11" x14ac:dyDescent="0.25">
      <c r="A6901">
        <v>1358</v>
      </c>
      <c r="B6901" t="s">
        <v>169</v>
      </c>
      <c r="C6901" t="s">
        <v>493</v>
      </c>
      <c r="D6901" t="s">
        <v>593</v>
      </c>
      <c r="E6901">
        <v>2016</v>
      </c>
      <c r="F6901" s="10">
        <v>42460</v>
      </c>
      <c r="G6901" t="s">
        <v>489</v>
      </c>
      <c r="H6901" t="s">
        <v>474</v>
      </c>
      <c r="I6901" t="s">
        <v>549</v>
      </c>
      <c r="J6901">
        <v>31352000000</v>
      </c>
      <c r="K6901">
        <v>279079375.24994814</v>
      </c>
    </row>
    <row r="6902" spans="1:11" x14ac:dyDescent="0.25">
      <c r="A6902">
        <v>1358</v>
      </c>
      <c r="B6902" t="s">
        <v>169</v>
      </c>
      <c r="C6902" t="s">
        <v>493</v>
      </c>
      <c r="D6902" t="s">
        <v>693</v>
      </c>
      <c r="E6902">
        <v>2016</v>
      </c>
      <c r="F6902" s="10">
        <v>42460</v>
      </c>
      <c r="G6902" t="s">
        <v>489</v>
      </c>
      <c r="H6902" t="s">
        <v>474</v>
      </c>
      <c r="I6902" t="s">
        <v>549</v>
      </c>
      <c r="J6902">
        <v>108029000000</v>
      </c>
      <c r="K6902">
        <v>961618583.46761441</v>
      </c>
    </row>
    <row r="6903" spans="1:11" x14ac:dyDescent="0.25">
      <c r="A6903">
        <v>1358</v>
      </c>
      <c r="B6903" t="s">
        <v>169</v>
      </c>
      <c r="C6903" t="s">
        <v>493</v>
      </c>
      <c r="D6903" t="s">
        <v>458</v>
      </c>
      <c r="E6903">
        <v>2016</v>
      </c>
      <c r="F6903" s="10">
        <v>42460</v>
      </c>
      <c r="G6903" t="s">
        <v>489</v>
      </c>
      <c r="H6903" t="s">
        <v>474</v>
      </c>
      <c r="I6903" t="s">
        <v>549</v>
      </c>
      <c r="J6903">
        <v>13016000000</v>
      </c>
      <c r="K6903">
        <v>115861736.03767942</v>
      </c>
    </row>
    <row r="6904" spans="1:11" x14ac:dyDescent="0.25">
      <c r="A6904">
        <v>1431</v>
      </c>
      <c r="B6904" t="s">
        <v>174</v>
      </c>
      <c r="C6904" t="s">
        <v>493</v>
      </c>
      <c r="D6904" t="s">
        <v>752</v>
      </c>
      <c r="E6904">
        <v>2016</v>
      </c>
      <c r="F6904" s="10">
        <v>42460</v>
      </c>
      <c r="G6904" t="s">
        <v>489</v>
      </c>
      <c r="H6904" t="s">
        <v>474</v>
      </c>
      <c r="I6904" t="s">
        <v>549</v>
      </c>
      <c r="J6904">
        <v>6859000000</v>
      </c>
      <c r="K6904">
        <v>61055289.450095505</v>
      </c>
    </row>
    <row r="6905" spans="1:11" x14ac:dyDescent="0.25">
      <c r="A6905">
        <v>1431</v>
      </c>
      <c r="B6905" t="s">
        <v>174</v>
      </c>
      <c r="C6905" t="s">
        <v>493</v>
      </c>
      <c r="D6905" t="s">
        <v>753</v>
      </c>
      <c r="E6905">
        <v>2016</v>
      </c>
      <c r="F6905" s="10">
        <v>42460</v>
      </c>
      <c r="G6905" t="s">
        <v>489</v>
      </c>
      <c r="H6905" t="s">
        <v>474</v>
      </c>
      <c r="I6905" t="s">
        <v>549</v>
      </c>
      <c r="J6905">
        <v>-659000000</v>
      </c>
      <c r="K6905">
        <v>-5866078.9834688641</v>
      </c>
    </row>
    <row r="6906" spans="1:11" x14ac:dyDescent="0.25">
      <c r="A6906">
        <v>1431</v>
      </c>
      <c r="B6906" t="s">
        <v>174</v>
      </c>
      <c r="C6906" t="s">
        <v>493</v>
      </c>
      <c r="D6906" t="s">
        <v>751</v>
      </c>
      <c r="E6906">
        <v>2016</v>
      </c>
      <c r="F6906" s="10">
        <v>42460</v>
      </c>
      <c r="G6906" t="s">
        <v>489</v>
      </c>
      <c r="H6906" t="s">
        <v>474</v>
      </c>
      <c r="I6906" t="s">
        <v>549</v>
      </c>
      <c r="J6906">
        <v>41600000000</v>
      </c>
      <c r="K6906">
        <v>370301799.25994653</v>
      </c>
    </row>
    <row r="6907" spans="1:11" x14ac:dyDescent="0.25">
      <c r="A6907">
        <v>1431</v>
      </c>
      <c r="B6907" t="s">
        <v>174</v>
      </c>
      <c r="C6907" t="s">
        <v>493</v>
      </c>
      <c r="D6907" t="s">
        <v>750</v>
      </c>
      <c r="E6907">
        <v>2016</v>
      </c>
      <c r="F6907" s="10">
        <v>42460</v>
      </c>
      <c r="G6907" t="s">
        <v>489</v>
      </c>
      <c r="H6907" t="s">
        <v>474</v>
      </c>
      <c r="I6907" t="s">
        <v>549</v>
      </c>
      <c r="J6907">
        <v>35203000000</v>
      </c>
      <c r="K6907">
        <v>313358996.1381706</v>
      </c>
    </row>
    <row r="6908" spans="1:11" x14ac:dyDescent="0.25">
      <c r="A6908">
        <v>1437</v>
      </c>
      <c r="B6908" t="s">
        <v>178</v>
      </c>
      <c r="C6908" t="s">
        <v>492</v>
      </c>
      <c r="D6908" t="s">
        <v>2077</v>
      </c>
      <c r="E6908">
        <v>2016</v>
      </c>
      <c r="F6908" s="10">
        <v>42460</v>
      </c>
      <c r="G6908" t="s">
        <v>489</v>
      </c>
      <c r="H6908" t="s">
        <v>474</v>
      </c>
      <c r="I6908" t="s">
        <v>549</v>
      </c>
      <c r="J6908">
        <v>37778000000</v>
      </c>
      <c r="K6908">
        <v>336280321.45293891</v>
      </c>
    </row>
    <row r="6909" spans="1:11" x14ac:dyDescent="0.25">
      <c r="A6909">
        <v>1437</v>
      </c>
      <c r="B6909" t="s">
        <v>178</v>
      </c>
      <c r="C6909" t="s">
        <v>492</v>
      </c>
      <c r="D6909" t="s">
        <v>2092</v>
      </c>
      <c r="E6909">
        <v>2016</v>
      </c>
      <c r="F6909" s="10">
        <v>42460</v>
      </c>
      <c r="G6909" t="s">
        <v>489</v>
      </c>
      <c r="H6909" t="s">
        <v>474</v>
      </c>
      <c r="I6909" t="s">
        <v>549</v>
      </c>
      <c r="J6909">
        <v>20698000000</v>
      </c>
      <c r="K6909">
        <v>184242948.10294166</v>
      </c>
    </row>
    <row r="6910" spans="1:11" x14ac:dyDescent="0.25">
      <c r="A6910">
        <v>1437</v>
      </c>
      <c r="B6910" t="s">
        <v>178</v>
      </c>
      <c r="C6910" t="s">
        <v>492</v>
      </c>
      <c r="D6910" t="s">
        <v>163</v>
      </c>
      <c r="E6910">
        <v>2016</v>
      </c>
      <c r="F6910" s="10">
        <v>42460</v>
      </c>
      <c r="G6910" t="s">
        <v>489</v>
      </c>
      <c r="H6910" t="s">
        <v>474</v>
      </c>
      <c r="I6910" t="s">
        <v>549</v>
      </c>
      <c r="J6910">
        <v>150495000000</v>
      </c>
      <c r="K6910">
        <v>1339629069.2217703</v>
      </c>
    </row>
    <row r="6911" spans="1:11" x14ac:dyDescent="0.25">
      <c r="A6911">
        <v>1437</v>
      </c>
      <c r="B6911" t="s">
        <v>178</v>
      </c>
      <c r="C6911" t="s">
        <v>492</v>
      </c>
      <c r="D6911" t="s">
        <v>834</v>
      </c>
      <c r="E6911">
        <v>2016</v>
      </c>
      <c r="F6911" s="10">
        <v>42460</v>
      </c>
      <c r="G6911" t="s">
        <v>489</v>
      </c>
      <c r="H6911" t="s">
        <v>474</v>
      </c>
      <c r="I6911" t="s">
        <v>549</v>
      </c>
      <c r="J6911">
        <v>2431000000</v>
      </c>
      <c r="K6911">
        <v>21639511.394253124</v>
      </c>
    </row>
    <row r="6912" spans="1:11" x14ac:dyDescent="0.25">
      <c r="A6912">
        <v>1437</v>
      </c>
      <c r="B6912" t="s">
        <v>178</v>
      </c>
      <c r="C6912" t="s">
        <v>492</v>
      </c>
      <c r="D6912" t="s">
        <v>2060</v>
      </c>
      <c r="E6912">
        <v>2016</v>
      </c>
      <c r="F6912" s="10">
        <v>42460</v>
      </c>
      <c r="G6912" t="s">
        <v>489</v>
      </c>
      <c r="H6912" t="s">
        <v>474</v>
      </c>
      <c r="I6912" t="s">
        <v>549</v>
      </c>
      <c r="J6912">
        <v>2970000000</v>
      </c>
      <c r="K6912">
        <v>26437412.11062599</v>
      </c>
    </row>
    <row r="6913" spans="1:11" x14ac:dyDescent="0.25">
      <c r="A6913">
        <v>1437</v>
      </c>
      <c r="B6913" t="s">
        <v>178</v>
      </c>
      <c r="C6913" t="s">
        <v>493</v>
      </c>
      <c r="D6913" t="s">
        <v>635</v>
      </c>
      <c r="E6913">
        <v>2016</v>
      </c>
      <c r="F6913" s="10">
        <v>42460</v>
      </c>
      <c r="G6913" t="s">
        <v>489</v>
      </c>
      <c r="H6913" t="s">
        <v>474</v>
      </c>
      <c r="I6913" t="s">
        <v>549</v>
      </c>
      <c r="J6913">
        <v>-393000000</v>
      </c>
      <c r="K6913">
        <v>-3498283.8247393984</v>
      </c>
    </row>
    <row r="6914" spans="1:11" x14ac:dyDescent="0.25">
      <c r="A6914">
        <v>1437</v>
      </c>
      <c r="B6914" t="s">
        <v>178</v>
      </c>
      <c r="C6914" t="s">
        <v>493</v>
      </c>
      <c r="D6914" t="s">
        <v>748</v>
      </c>
      <c r="E6914">
        <v>2016</v>
      </c>
      <c r="F6914" s="10">
        <v>42460</v>
      </c>
      <c r="G6914" t="s">
        <v>489</v>
      </c>
      <c r="H6914" t="s">
        <v>474</v>
      </c>
      <c r="I6914" t="s">
        <v>549</v>
      </c>
      <c r="J6914">
        <v>83915000000</v>
      </c>
      <c r="K6914">
        <v>746968160.6946733</v>
      </c>
    </row>
    <row r="6915" spans="1:11" x14ac:dyDescent="0.25">
      <c r="A6915">
        <v>1437</v>
      </c>
      <c r="B6915" t="s">
        <v>178</v>
      </c>
      <c r="C6915" t="s">
        <v>493</v>
      </c>
      <c r="D6915" t="s">
        <v>749</v>
      </c>
      <c r="E6915">
        <v>2016</v>
      </c>
      <c r="F6915" s="10">
        <v>42460</v>
      </c>
      <c r="G6915" t="s">
        <v>489</v>
      </c>
      <c r="H6915" t="s">
        <v>474</v>
      </c>
      <c r="I6915" t="s">
        <v>549</v>
      </c>
      <c r="J6915">
        <v>130850000000</v>
      </c>
      <c r="K6915">
        <v>1164759385.4125962</v>
      </c>
    </row>
    <row r="6916" spans="1:11" x14ac:dyDescent="0.25">
      <c r="A6916">
        <v>1463</v>
      </c>
      <c r="B6916" t="s">
        <v>182</v>
      </c>
      <c r="C6916" t="s">
        <v>492</v>
      </c>
      <c r="D6916" t="s">
        <v>570</v>
      </c>
      <c r="E6916">
        <v>2016</v>
      </c>
      <c r="F6916" s="10">
        <v>42460</v>
      </c>
      <c r="G6916" t="s">
        <v>489</v>
      </c>
      <c r="H6916" t="s">
        <v>474</v>
      </c>
      <c r="I6916" t="s">
        <v>549</v>
      </c>
      <c r="J6916">
        <v>46447000000</v>
      </c>
      <c r="K6916">
        <v>413447299.76506573</v>
      </c>
    </row>
    <row r="6917" spans="1:11" x14ac:dyDescent="0.25">
      <c r="A6917">
        <v>1463</v>
      </c>
      <c r="B6917" t="s">
        <v>182</v>
      </c>
      <c r="C6917" t="s">
        <v>492</v>
      </c>
      <c r="D6917" t="s">
        <v>163</v>
      </c>
      <c r="E6917">
        <v>2016</v>
      </c>
      <c r="F6917" s="10">
        <v>42460</v>
      </c>
      <c r="G6917" t="s">
        <v>489</v>
      </c>
      <c r="H6917" t="s">
        <v>474</v>
      </c>
      <c r="I6917" t="s">
        <v>549</v>
      </c>
      <c r="J6917">
        <v>173322000000</v>
      </c>
      <c r="K6917">
        <v>1542823280.080107</v>
      </c>
    </row>
    <row r="6918" spans="1:11" x14ac:dyDescent="0.25">
      <c r="A6918">
        <v>1463</v>
      </c>
      <c r="B6918" t="s">
        <v>182</v>
      </c>
      <c r="C6918" t="s">
        <v>492</v>
      </c>
      <c r="D6918" t="s">
        <v>2060</v>
      </c>
      <c r="E6918">
        <v>2016</v>
      </c>
      <c r="F6918" s="10">
        <v>42460</v>
      </c>
      <c r="G6918" t="s">
        <v>489</v>
      </c>
      <c r="H6918" t="s">
        <v>474</v>
      </c>
      <c r="I6918" t="s">
        <v>549</v>
      </c>
      <c r="J6918">
        <v>17634000000</v>
      </c>
      <c r="K6918">
        <v>156968796.34975713</v>
      </c>
    </row>
    <row r="6919" spans="1:11" x14ac:dyDescent="0.25">
      <c r="A6919">
        <v>1463</v>
      </c>
      <c r="B6919" t="s">
        <v>182</v>
      </c>
      <c r="C6919" t="s">
        <v>493</v>
      </c>
      <c r="D6919" t="s">
        <v>635</v>
      </c>
      <c r="E6919">
        <v>2016</v>
      </c>
      <c r="F6919" s="10">
        <v>42460</v>
      </c>
      <c r="G6919" t="s">
        <v>489</v>
      </c>
      <c r="H6919" t="s">
        <v>474</v>
      </c>
      <c r="I6919" t="s">
        <v>549</v>
      </c>
      <c r="J6919">
        <v>-18376000000</v>
      </c>
      <c r="K6919">
        <v>-163573698.63463405</v>
      </c>
    </row>
    <row r="6920" spans="1:11" x14ac:dyDescent="0.25">
      <c r="A6920">
        <v>1463</v>
      </c>
      <c r="B6920" t="s">
        <v>182</v>
      </c>
      <c r="C6920" t="s">
        <v>493</v>
      </c>
      <c r="D6920" t="s">
        <v>674</v>
      </c>
      <c r="E6920">
        <v>2016</v>
      </c>
      <c r="F6920" s="10">
        <v>42460</v>
      </c>
      <c r="G6920" t="s">
        <v>489</v>
      </c>
      <c r="H6920" t="s">
        <v>474</v>
      </c>
      <c r="I6920" t="s">
        <v>549</v>
      </c>
      <c r="J6920">
        <v>61089000000</v>
      </c>
      <c r="K6920">
        <v>543782851.32189596</v>
      </c>
    </row>
    <row r="6921" spans="1:11" x14ac:dyDescent="0.25">
      <c r="A6921">
        <v>1463</v>
      </c>
      <c r="B6921" t="s">
        <v>182</v>
      </c>
      <c r="C6921" t="s">
        <v>493</v>
      </c>
      <c r="D6921" t="s">
        <v>675</v>
      </c>
      <c r="E6921">
        <v>2016</v>
      </c>
      <c r="F6921" s="10">
        <v>42460</v>
      </c>
      <c r="G6921" t="s">
        <v>489</v>
      </c>
      <c r="H6921" t="s">
        <v>474</v>
      </c>
      <c r="I6921" t="s">
        <v>549</v>
      </c>
      <c r="J6921">
        <v>31006000000</v>
      </c>
      <c r="K6921">
        <v>275999461.24648803</v>
      </c>
    </row>
    <row r="6922" spans="1:11" x14ac:dyDescent="0.25">
      <c r="A6922">
        <v>1463</v>
      </c>
      <c r="B6922" t="s">
        <v>182</v>
      </c>
      <c r="C6922" t="s">
        <v>493</v>
      </c>
      <c r="D6922" t="s">
        <v>458</v>
      </c>
      <c r="E6922">
        <v>2016</v>
      </c>
      <c r="F6922" s="10">
        <v>42460</v>
      </c>
      <c r="G6922" t="s">
        <v>489</v>
      </c>
      <c r="H6922" t="s">
        <v>474</v>
      </c>
      <c r="I6922" t="s">
        <v>549</v>
      </c>
      <c r="J6922">
        <v>19711000000</v>
      </c>
      <c r="K6922">
        <v>175457181.85607705</v>
      </c>
    </row>
    <row r="6923" spans="1:11" x14ac:dyDescent="0.25">
      <c r="A6923">
        <v>1463</v>
      </c>
      <c r="B6923" t="s">
        <v>182</v>
      </c>
      <c r="C6923" t="s">
        <v>493</v>
      </c>
      <c r="D6923" t="s">
        <v>676</v>
      </c>
      <c r="E6923">
        <v>2016</v>
      </c>
      <c r="F6923" s="10">
        <v>42460</v>
      </c>
      <c r="G6923" t="s">
        <v>489</v>
      </c>
      <c r="H6923" t="s">
        <v>474</v>
      </c>
      <c r="I6923" t="s">
        <v>549</v>
      </c>
      <c r="J6923">
        <v>3386000000</v>
      </c>
      <c r="K6923">
        <v>30140430.103225455</v>
      </c>
    </row>
    <row r="6924" spans="1:11" x14ac:dyDescent="0.25">
      <c r="A6924">
        <v>1463</v>
      </c>
      <c r="B6924" t="s">
        <v>182</v>
      </c>
      <c r="C6924" t="s">
        <v>493</v>
      </c>
      <c r="D6924" t="s">
        <v>673</v>
      </c>
      <c r="E6924">
        <v>2016</v>
      </c>
      <c r="F6924" s="10">
        <v>42460</v>
      </c>
      <c r="G6924" t="s">
        <v>489</v>
      </c>
      <c r="H6924" t="s">
        <v>474</v>
      </c>
      <c r="I6924" t="s">
        <v>549</v>
      </c>
      <c r="J6924">
        <v>140585000000</v>
      </c>
      <c r="K6924">
        <v>1251415347.330759</v>
      </c>
    </row>
    <row r="6925" spans="1:11" x14ac:dyDescent="0.25">
      <c r="A6925">
        <v>1475</v>
      </c>
      <c r="B6925" t="s">
        <v>188</v>
      </c>
      <c r="C6925" t="s">
        <v>492</v>
      </c>
      <c r="D6925" t="s">
        <v>620</v>
      </c>
      <c r="E6925">
        <v>2016</v>
      </c>
      <c r="F6925" s="10">
        <v>42460</v>
      </c>
      <c r="G6925" t="s">
        <v>489</v>
      </c>
      <c r="H6925" t="s">
        <v>474</v>
      </c>
      <c r="I6925" t="s">
        <v>549</v>
      </c>
      <c r="J6925">
        <v>110635000000</v>
      </c>
      <c r="K6925">
        <v>984815854.83471584</v>
      </c>
    </row>
    <row r="6926" spans="1:11" x14ac:dyDescent="0.25">
      <c r="A6926">
        <v>1475</v>
      </c>
      <c r="B6926" t="s">
        <v>188</v>
      </c>
      <c r="C6926" t="s">
        <v>492</v>
      </c>
      <c r="D6926" t="s">
        <v>618</v>
      </c>
      <c r="E6926">
        <v>2016</v>
      </c>
      <c r="F6926" s="10">
        <v>42460</v>
      </c>
      <c r="G6926" t="s">
        <v>489</v>
      </c>
      <c r="H6926" t="s">
        <v>474</v>
      </c>
      <c r="I6926" t="s">
        <v>549</v>
      </c>
      <c r="J6926">
        <v>697369000000</v>
      </c>
      <c r="K6926">
        <v>6207620082.8872509</v>
      </c>
    </row>
    <row r="6927" spans="1:11" x14ac:dyDescent="0.25">
      <c r="A6927">
        <v>1475</v>
      </c>
      <c r="B6927" t="s">
        <v>188</v>
      </c>
      <c r="C6927" t="s">
        <v>492</v>
      </c>
      <c r="D6927" t="s">
        <v>570</v>
      </c>
      <c r="E6927">
        <v>2016</v>
      </c>
      <c r="F6927" s="10">
        <v>42460</v>
      </c>
      <c r="G6927" t="s">
        <v>489</v>
      </c>
      <c r="H6927" t="s">
        <v>474</v>
      </c>
      <c r="I6927" t="s">
        <v>549</v>
      </c>
      <c r="J6927">
        <v>721946000000</v>
      </c>
      <c r="K6927">
        <v>6426391893.4740705</v>
      </c>
    </row>
    <row r="6928" spans="1:11" x14ac:dyDescent="0.25">
      <c r="A6928">
        <v>1475</v>
      </c>
      <c r="B6928" t="s">
        <v>188</v>
      </c>
      <c r="C6928" t="s">
        <v>492</v>
      </c>
      <c r="D6928" t="s">
        <v>2107</v>
      </c>
      <c r="E6928">
        <v>2016</v>
      </c>
      <c r="F6928" s="10">
        <v>42460</v>
      </c>
      <c r="G6928" t="s">
        <v>489</v>
      </c>
      <c r="H6928" t="s">
        <v>474</v>
      </c>
      <c r="I6928" t="s">
        <v>549</v>
      </c>
      <c r="J6928">
        <v>126956000000</v>
      </c>
      <c r="K6928">
        <v>1130097000.6453309</v>
      </c>
    </row>
    <row r="6929" spans="1:11" x14ac:dyDescent="0.25">
      <c r="A6929">
        <v>1475</v>
      </c>
      <c r="B6929" t="s">
        <v>188</v>
      </c>
      <c r="C6929" t="s">
        <v>492</v>
      </c>
      <c r="D6929" t="s">
        <v>569</v>
      </c>
      <c r="E6929">
        <v>2016</v>
      </c>
      <c r="F6929" s="10">
        <v>42460</v>
      </c>
      <c r="G6929" t="s">
        <v>489</v>
      </c>
      <c r="H6929" t="s">
        <v>474</v>
      </c>
      <c r="I6929" t="s">
        <v>549</v>
      </c>
      <c r="J6929">
        <v>352706000000</v>
      </c>
      <c r="K6929">
        <v>3139607365.6196799</v>
      </c>
    </row>
    <row r="6930" spans="1:11" x14ac:dyDescent="0.25">
      <c r="A6930">
        <v>1475</v>
      </c>
      <c r="B6930" t="s">
        <v>188</v>
      </c>
      <c r="C6930" t="s">
        <v>492</v>
      </c>
      <c r="D6930" t="s">
        <v>163</v>
      </c>
      <c r="E6930">
        <v>2016</v>
      </c>
      <c r="F6930" s="10">
        <v>42460</v>
      </c>
      <c r="G6930" t="s">
        <v>489</v>
      </c>
      <c r="H6930" t="s">
        <v>474</v>
      </c>
      <c r="I6930" t="s">
        <v>549</v>
      </c>
      <c r="J6930">
        <v>1804925000000</v>
      </c>
      <c r="K6930">
        <v>16066513822.818724</v>
      </c>
    </row>
    <row r="6931" spans="1:11" x14ac:dyDescent="0.25">
      <c r="A6931">
        <v>1475</v>
      </c>
      <c r="B6931" t="s">
        <v>188</v>
      </c>
      <c r="C6931" t="s">
        <v>492</v>
      </c>
      <c r="D6931" t="s">
        <v>701</v>
      </c>
      <c r="E6931">
        <v>2016</v>
      </c>
      <c r="F6931" s="10">
        <v>42460</v>
      </c>
      <c r="G6931" t="s">
        <v>489</v>
      </c>
      <c r="H6931" t="s">
        <v>474</v>
      </c>
      <c r="I6931" t="s">
        <v>549</v>
      </c>
      <c r="J6931">
        <v>115757000000</v>
      </c>
      <c r="K6931">
        <v>1030409263.8685968</v>
      </c>
    </row>
    <row r="6932" spans="1:11" x14ac:dyDescent="0.25">
      <c r="A6932">
        <v>1475</v>
      </c>
      <c r="B6932" t="s">
        <v>188</v>
      </c>
      <c r="C6932" t="s">
        <v>492</v>
      </c>
      <c r="D6932" t="s">
        <v>458</v>
      </c>
      <c r="E6932">
        <v>2016</v>
      </c>
      <c r="F6932" s="10">
        <v>42460</v>
      </c>
      <c r="G6932" t="s">
        <v>489</v>
      </c>
      <c r="H6932" t="s">
        <v>474</v>
      </c>
      <c r="I6932" t="s">
        <v>549</v>
      </c>
      <c r="J6932">
        <v>116512000000</v>
      </c>
      <c r="K6932">
        <v>1037129885.4657425</v>
      </c>
    </row>
    <row r="6933" spans="1:11" x14ac:dyDescent="0.25">
      <c r="A6933">
        <v>1475</v>
      </c>
      <c r="B6933" t="s">
        <v>188</v>
      </c>
      <c r="C6933" t="s">
        <v>493</v>
      </c>
      <c r="D6933" t="s">
        <v>2105</v>
      </c>
      <c r="E6933">
        <v>2016</v>
      </c>
      <c r="F6933" s="10">
        <v>42460</v>
      </c>
      <c r="G6933" t="s">
        <v>489</v>
      </c>
      <c r="H6933" t="s">
        <v>474</v>
      </c>
      <c r="I6933" t="s">
        <v>549</v>
      </c>
      <c r="J6933">
        <v>485069000000</v>
      </c>
      <c r="K6933">
        <v>4317834698.6832447</v>
      </c>
    </row>
    <row r="6934" spans="1:11" x14ac:dyDescent="0.25">
      <c r="A6934">
        <v>1475</v>
      </c>
      <c r="B6934" t="s">
        <v>188</v>
      </c>
      <c r="C6934" t="s">
        <v>493</v>
      </c>
      <c r="D6934" t="s">
        <v>635</v>
      </c>
      <c r="E6934">
        <v>2016</v>
      </c>
      <c r="F6934" s="10">
        <v>42460</v>
      </c>
      <c r="G6934" t="s">
        <v>489</v>
      </c>
      <c r="H6934" t="s">
        <v>474</v>
      </c>
      <c r="I6934" t="s">
        <v>549</v>
      </c>
      <c r="J6934">
        <v>-139241000000</v>
      </c>
      <c r="K6934">
        <v>-1239451750.7392838</v>
      </c>
    </row>
    <row r="6935" spans="1:11" x14ac:dyDescent="0.25">
      <c r="A6935">
        <v>1475</v>
      </c>
      <c r="B6935" t="s">
        <v>188</v>
      </c>
      <c r="C6935" t="s">
        <v>493</v>
      </c>
      <c r="D6935" t="s">
        <v>2106</v>
      </c>
      <c r="E6935">
        <v>2016</v>
      </c>
      <c r="F6935" s="10">
        <v>42460</v>
      </c>
      <c r="G6935" t="s">
        <v>489</v>
      </c>
      <c r="H6935" t="s">
        <v>474</v>
      </c>
      <c r="I6935" t="s">
        <v>549</v>
      </c>
      <c r="J6935">
        <v>1542779000000</v>
      </c>
      <c r="K6935">
        <v>13733024989.434158</v>
      </c>
    </row>
    <row r="6936" spans="1:11" x14ac:dyDescent="0.25">
      <c r="A6936">
        <v>1475</v>
      </c>
      <c r="B6936" t="s">
        <v>188</v>
      </c>
      <c r="C6936" t="s">
        <v>493</v>
      </c>
      <c r="D6936" t="s">
        <v>2108</v>
      </c>
      <c r="E6936">
        <v>2016</v>
      </c>
      <c r="F6936" s="10">
        <v>42460</v>
      </c>
      <c r="G6936" t="s">
        <v>489</v>
      </c>
      <c r="H6936" t="s">
        <v>474</v>
      </c>
      <c r="I6936" t="s">
        <v>549</v>
      </c>
      <c r="J6936">
        <v>1432357000000</v>
      </c>
      <c r="K6936">
        <v>12750105151.023539</v>
      </c>
    </row>
    <row r="6937" spans="1:11" x14ac:dyDescent="0.25">
      <c r="A6937">
        <v>1475</v>
      </c>
      <c r="B6937" t="s">
        <v>188</v>
      </c>
      <c r="C6937" t="s">
        <v>493</v>
      </c>
      <c r="D6937" t="s">
        <v>458</v>
      </c>
      <c r="E6937">
        <v>2016</v>
      </c>
      <c r="F6937" s="10">
        <v>42460</v>
      </c>
      <c r="G6937" t="s">
        <v>489</v>
      </c>
      <c r="H6937" t="s">
        <v>474</v>
      </c>
      <c r="I6937" t="s">
        <v>549</v>
      </c>
      <c r="J6937">
        <v>177334000000</v>
      </c>
      <c r="K6937">
        <v>1578536040.1433499</v>
      </c>
    </row>
    <row r="6938" spans="1:11" x14ac:dyDescent="0.25">
      <c r="A6938">
        <v>1475</v>
      </c>
      <c r="B6938" t="s">
        <v>188</v>
      </c>
      <c r="C6938" t="s">
        <v>493</v>
      </c>
      <c r="D6938" t="s">
        <v>720</v>
      </c>
      <c r="E6938">
        <v>2016</v>
      </c>
      <c r="F6938" s="10">
        <v>42460</v>
      </c>
      <c r="G6938" t="s">
        <v>489</v>
      </c>
      <c r="H6938" t="s">
        <v>474</v>
      </c>
      <c r="I6938" t="s">
        <v>549</v>
      </c>
      <c r="J6938">
        <v>548509000000</v>
      </c>
      <c r="K6938">
        <v>4882544942.5546637</v>
      </c>
    </row>
    <row r="6939" spans="1:11" x14ac:dyDescent="0.25">
      <c r="A6939">
        <v>1531</v>
      </c>
      <c r="B6939" t="s">
        <v>196</v>
      </c>
      <c r="C6939" t="s">
        <v>492</v>
      </c>
      <c r="D6939" t="s">
        <v>570</v>
      </c>
      <c r="E6939">
        <v>2016</v>
      </c>
      <c r="F6939" s="10">
        <v>42460</v>
      </c>
      <c r="G6939" t="s">
        <v>489</v>
      </c>
      <c r="H6939" t="s">
        <v>474</v>
      </c>
      <c r="I6939" t="s">
        <v>549</v>
      </c>
      <c r="J6939">
        <v>12373470000</v>
      </c>
      <c r="K6939">
        <v>110142264.52136947</v>
      </c>
    </row>
    <row r="6940" spans="1:11" x14ac:dyDescent="0.25">
      <c r="A6940">
        <v>1531</v>
      </c>
      <c r="B6940" t="s">
        <v>196</v>
      </c>
      <c r="C6940" t="s">
        <v>492</v>
      </c>
      <c r="D6940" t="s">
        <v>163</v>
      </c>
      <c r="E6940">
        <v>2016</v>
      </c>
      <c r="F6940" s="10">
        <v>42460</v>
      </c>
      <c r="G6940" t="s">
        <v>489</v>
      </c>
      <c r="H6940" t="s">
        <v>474</v>
      </c>
      <c r="I6940" t="s">
        <v>549</v>
      </c>
      <c r="J6940">
        <v>5193452000</v>
      </c>
      <c r="K6940">
        <v>46229437.980052106</v>
      </c>
    </row>
    <row r="6941" spans="1:11" x14ac:dyDescent="0.25">
      <c r="A6941">
        <v>1531</v>
      </c>
      <c r="B6941" t="s">
        <v>196</v>
      </c>
      <c r="C6941" t="s">
        <v>492</v>
      </c>
      <c r="D6941" t="s">
        <v>316</v>
      </c>
      <c r="E6941">
        <v>2016</v>
      </c>
      <c r="F6941" s="10">
        <v>42460</v>
      </c>
      <c r="G6941" t="s">
        <v>489</v>
      </c>
      <c r="H6941" t="s">
        <v>474</v>
      </c>
      <c r="I6941" t="s">
        <v>549</v>
      </c>
      <c r="J6941">
        <v>200897000</v>
      </c>
      <c r="K6941">
        <v>1788281.7443732084</v>
      </c>
    </row>
    <row r="6942" spans="1:11" x14ac:dyDescent="0.25">
      <c r="A6942">
        <v>1531</v>
      </c>
      <c r="B6942" t="s">
        <v>196</v>
      </c>
      <c r="C6942" t="s">
        <v>493</v>
      </c>
      <c r="D6942" t="s">
        <v>618</v>
      </c>
      <c r="E6942">
        <v>2016</v>
      </c>
      <c r="F6942" s="10">
        <v>42460</v>
      </c>
      <c r="G6942" t="s">
        <v>489</v>
      </c>
      <c r="H6942" t="s">
        <v>474</v>
      </c>
      <c r="I6942" t="s">
        <v>549</v>
      </c>
      <c r="J6942">
        <v>200897000</v>
      </c>
      <c r="K6942">
        <v>1788281.7443732084</v>
      </c>
    </row>
    <row r="6943" spans="1:11" x14ac:dyDescent="0.25">
      <c r="A6943">
        <v>1531</v>
      </c>
      <c r="B6943" t="s">
        <v>196</v>
      </c>
      <c r="C6943" t="s">
        <v>493</v>
      </c>
      <c r="D6943" t="s">
        <v>570</v>
      </c>
      <c r="E6943">
        <v>2016</v>
      </c>
      <c r="F6943" s="10">
        <v>42460</v>
      </c>
      <c r="G6943" t="s">
        <v>489</v>
      </c>
      <c r="H6943" t="s">
        <v>474</v>
      </c>
      <c r="I6943" t="s">
        <v>549</v>
      </c>
      <c r="J6943">
        <v>6719821000</v>
      </c>
      <c r="K6943">
        <v>59816389.591460891</v>
      </c>
    </row>
    <row r="6944" spans="1:11" x14ac:dyDescent="0.25">
      <c r="A6944">
        <v>1531</v>
      </c>
      <c r="B6944" t="s">
        <v>196</v>
      </c>
      <c r="C6944" t="s">
        <v>493</v>
      </c>
      <c r="D6944" t="s">
        <v>2161</v>
      </c>
      <c r="E6944">
        <v>2016</v>
      </c>
      <c r="F6944" s="10">
        <v>42460</v>
      </c>
      <c r="G6944" t="s">
        <v>489</v>
      </c>
      <c r="H6944" t="s">
        <v>474</v>
      </c>
      <c r="I6944" t="s">
        <v>549</v>
      </c>
      <c r="J6944">
        <v>-1150683000</v>
      </c>
      <c r="K6944">
        <v>-10242788.107640216</v>
      </c>
    </row>
    <row r="6945" spans="1:11" x14ac:dyDescent="0.25">
      <c r="A6945">
        <v>1531</v>
      </c>
      <c r="B6945" t="s">
        <v>196</v>
      </c>
      <c r="C6945" t="s">
        <v>493</v>
      </c>
      <c r="D6945" t="s">
        <v>163</v>
      </c>
      <c r="E6945">
        <v>2016</v>
      </c>
      <c r="F6945" s="10">
        <v>42460</v>
      </c>
      <c r="G6945" t="s">
        <v>489</v>
      </c>
      <c r="H6945" t="s">
        <v>474</v>
      </c>
      <c r="I6945" t="s">
        <v>549</v>
      </c>
      <c r="J6945">
        <v>11997784000</v>
      </c>
      <c r="K6945">
        <v>106798101.01760091</v>
      </c>
    </row>
    <row r="6946" spans="1:11" x14ac:dyDescent="0.25">
      <c r="A6946">
        <v>1554</v>
      </c>
      <c r="B6946" t="s">
        <v>198</v>
      </c>
      <c r="C6946" t="s">
        <v>492</v>
      </c>
      <c r="D6946" t="s">
        <v>59</v>
      </c>
      <c r="E6946">
        <v>2016</v>
      </c>
      <c r="F6946" s="10">
        <v>42460</v>
      </c>
      <c r="G6946" t="s">
        <v>489</v>
      </c>
      <c r="H6946" t="s">
        <v>474</v>
      </c>
      <c r="I6946" t="s">
        <v>549</v>
      </c>
      <c r="J6946">
        <v>2247000000</v>
      </c>
      <c r="K6946">
        <v>20001638.051372591</v>
      </c>
    </row>
    <row r="6947" spans="1:11" x14ac:dyDescent="0.25">
      <c r="A6947">
        <v>1554</v>
      </c>
      <c r="B6947" t="s">
        <v>198</v>
      </c>
      <c r="C6947" t="s">
        <v>492</v>
      </c>
      <c r="D6947" t="s">
        <v>163</v>
      </c>
      <c r="E6947">
        <v>2016</v>
      </c>
      <c r="F6947" s="10">
        <v>42460</v>
      </c>
      <c r="G6947" t="s">
        <v>489</v>
      </c>
      <c r="H6947" t="s">
        <v>474</v>
      </c>
      <c r="I6947" t="s">
        <v>549</v>
      </c>
      <c r="J6947">
        <v>60319000000</v>
      </c>
      <c r="K6947">
        <v>536928707.44136333</v>
      </c>
    </row>
    <row r="6948" spans="1:11" x14ac:dyDescent="0.25">
      <c r="A6948">
        <v>1554</v>
      </c>
      <c r="B6948" t="s">
        <v>198</v>
      </c>
      <c r="C6948" t="s">
        <v>492</v>
      </c>
      <c r="D6948" t="s">
        <v>643</v>
      </c>
      <c r="E6948">
        <v>2016</v>
      </c>
      <c r="F6948" s="10">
        <v>42460</v>
      </c>
      <c r="G6948" t="s">
        <v>489</v>
      </c>
      <c r="H6948" t="s">
        <v>474</v>
      </c>
      <c r="I6948" t="s">
        <v>549</v>
      </c>
      <c r="J6948">
        <v>507000000</v>
      </c>
      <c r="K6948">
        <v>4513053.1784805981</v>
      </c>
    </row>
    <row r="6949" spans="1:11" x14ac:dyDescent="0.25">
      <c r="A6949">
        <v>1554</v>
      </c>
      <c r="B6949" t="s">
        <v>198</v>
      </c>
      <c r="C6949" t="s">
        <v>492</v>
      </c>
      <c r="D6949" t="s">
        <v>2115</v>
      </c>
      <c r="E6949">
        <v>2016</v>
      </c>
      <c r="F6949" s="10">
        <v>42460</v>
      </c>
      <c r="G6949" t="s">
        <v>489</v>
      </c>
      <c r="H6949" t="s">
        <v>474</v>
      </c>
      <c r="I6949" t="s">
        <v>549</v>
      </c>
      <c r="J6949">
        <v>5516000000</v>
      </c>
      <c r="K6949">
        <v>49100594.344179444</v>
      </c>
    </row>
    <row r="6950" spans="1:11" x14ac:dyDescent="0.25">
      <c r="A6950">
        <v>1554</v>
      </c>
      <c r="B6950" t="s">
        <v>198</v>
      </c>
      <c r="C6950" t="s">
        <v>492</v>
      </c>
      <c r="D6950" t="s">
        <v>2114</v>
      </c>
      <c r="E6950">
        <v>2016</v>
      </c>
      <c r="F6950" s="10">
        <v>42460</v>
      </c>
      <c r="G6950" t="s">
        <v>489</v>
      </c>
      <c r="H6950" t="s">
        <v>474</v>
      </c>
      <c r="I6950" t="s">
        <v>549</v>
      </c>
      <c r="J6950">
        <v>10128000000</v>
      </c>
      <c r="K6950">
        <v>90154245.742902353</v>
      </c>
    </row>
    <row r="6951" spans="1:11" x14ac:dyDescent="0.25">
      <c r="A6951">
        <v>1554</v>
      </c>
      <c r="B6951" t="s">
        <v>198</v>
      </c>
      <c r="C6951" t="s">
        <v>493</v>
      </c>
      <c r="D6951" t="s">
        <v>2113</v>
      </c>
      <c r="E6951">
        <v>2016</v>
      </c>
      <c r="F6951" s="10">
        <v>42460</v>
      </c>
      <c r="G6951" t="s">
        <v>489</v>
      </c>
      <c r="H6951" t="s">
        <v>474</v>
      </c>
      <c r="I6951" t="s">
        <v>549</v>
      </c>
      <c r="J6951">
        <v>15811000000</v>
      </c>
      <c r="K6951">
        <v>140741388.17545706</v>
      </c>
    </row>
    <row r="6952" spans="1:11" x14ac:dyDescent="0.25">
      <c r="A6952">
        <v>1554</v>
      </c>
      <c r="B6952" t="s">
        <v>198</v>
      </c>
      <c r="C6952" t="s">
        <v>493</v>
      </c>
      <c r="D6952" t="s">
        <v>694</v>
      </c>
      <c r="E6952">
        <v>2016</v>
      </c>
      <c r="F6952" s="10">
        <v>42460</v>
      </c>
      <c r="G6952" t="s">
        <v>489</v>
      </c>
      <c r="H6952" t="s">
        <v>474</v>
      </c>
      <c r="I6952" t="s">
        <v>549</v>
      </c>
      <c r="J6952">
        <v>62907000000</v>
      </c>
      <c r="K6952">
        <v>559965752.06840038</v>
      </c>
    </row>
    <row r="6953" spans="1:11" x14ac:dyDescent="0.25">
      <c r="A6953">
        <v>1660</v>
      </c>
      <c r="B6953" t="s">
        <v>200</v>
      </c>
      <c r="C6953" t="s">
        <v>492</v>
      </c>
      <c r="D6953" t="s">
        <v>570</v>
      </c>
      <c r="E6953">
        <v>2016</v>
      </c>
      <c r="F6953" s="10">
        <v>42460</v>
      </c>
      <c r="G6953" t="s">
        <v>489</v>
      </c>
      <c r="H6953" t="s">
        <v>474</v>
      </c>
      <c r="I6953" t="s">
        <v>549</v>
      </c>
      <c r="J6953">
        <v>1708000000</v>
      </c>
      <c r="K6953">
        <v>15203737.334999727</v>
      </c>
    </row>
    <row r="6954" spans="1:11" x14ac:dyDescent="0.25">
      <c r="A6954">
        <v>1660</v>
      </c>
      <c r="B6954" t="s">
        <v>200</v>
      </c>
      <c r="C6954" t="s">
        <v>492</v>
      </c>
      <c r="D6954" t="s">
        <v>163</v>
      </c>
      <c r="E6954">
        <v>2016</v>
      </c>
      <c r="F6954" s="10">
        <v>42460</v>
      </c>
      <c r="G6954" t="s">
        <v>489</v>
      </c>
      <c r="H6954" t="s">
        <v>474</v>
      </c>
      <c r="I6954" t="s">
        <v>549</v>
      </c>
      <c r="J6954">
        <v>8435000000</v>
      </c>
      <c r="K6954">
        <v>75084030.691289634</v>
      </c>
    </row>
    <row r="6955" spans="1:11" x14ac:dyDescent="0.25">
      <c r="A6955">
        <v>1660</v>
      </c>
      <c r="B6955" t="s">
        <v>200</v>
      </c>
      <c r="C6955" t="s">
        <v>492</v>
      </c>
      <c r="D6955" t="s">
        <v>701</v>
      </c>
      <c r="E6955">
        <v>2016</v>
      </c>
      <c r="F6955" s="10">
        <v>42460</v>
      </c>
      <c r="G6955" t="s">
        <v>489</v>
      </c>
      <c r="H6955" t="s">
        <v>474</v>
      </c>
      <c r="I6955" t="s">
        <v>549</v>
      </c>
      <c r="J6955">
        <v>18000000</v>
      </c>
      <c r="K6955">
        <v>160226.74006439993</v>
      </c>
    </row>
    <row r="6956" spans="1:11" x14ac:dyDescent="0.25">
      <c r="A6956">
        <v>1660</v>
      </c>
      <c r="B6956" t="s">
        <v>200</v>
      </c>
      <c r="C6956" t="s">
        <v>492</v>
      </c>
      <c r="D6956" t="s">
        <v>458</v>
      </c>
      <c r="E6956">
        <v>2016</v>
      </c>
      <c r="F6956" s="10">
        <v>42460</v>
      </c>
      <c r="G6956" t="s">
        <v>489</v>
      </c>
      <c r="H6956" t="s">
        <v>474</v>
      </c>
      <c r="I6956" t="s">
        <v>549</v>
      </c>
      <c r="J6956">
        <v>51000000</v>
      </c>
      <c r="K6956">
        <v>453975.76351579977</v>
      </c>
    </row>
    <row r="6957" spans="1:11" x14ac:dyDescent="0.25">
      <c r="A6957">
        <v>1660</v>
      </c>
      <c r="B6957" t="s">
        <v>200</v>
      </c>
      <c r="C6957" t="s">
        <v>492</v>
      </c>
      <c r="D6957" t="s">
        <v>243</v>
      </c>
      <c r="E6957">
        <v>2016</v>
      </c>
      <c r="F6957" s="10">
        <v>42460</v>
      </c>
      <c r="G6957" t="s">
        <v>489</v>
      </c>
      <c r="H6957" t="s">
        <v>474</v>
      </c>
      <c r="I6957" t="s">
        <v>549</v>
      </c>
      <c r="J6957">
        <v>2718000000</v>
      </c>
      <c r="K6957">
        <v>24194237.749724388</v>
      </c>
    </row>
    <row r="6958" spans="1:11" x14ac:dyDescent="0.25">
      <c r="A6958">
        <v>1660</v>
      </c>
      <c r="B6958" t="s">
        <v>200</v>
      </c>
      <c r="C6958" t="s">
        <v>493</v>
      </c>
      <c r="D6958" t="s">
        <v>695</v>
      </c>
      <c r="E6958">
        <v>2016</v>
      </c>
      <c r="F6958" s="10">
        <v>42460</v>
      </c>
      <c r="G6958" t="s">
        <v>489</v>
      </c>
      <c r="H6958" t="s">
        <v>474</v>
      </c>
      <c r="I6958" t="s">
        <v>549</v>
      </c>
      <c r="J6958">
        <v>2843000000</v>
      </c>
      <c r="K6958">
        <v>25306923.444616057</v>
      </c>
    </row>
    <row r="6959" spans="1:11" x14ac:dyDescent="0.25">
      <c r="A6959">
        <v>1660</v>
      </c>
      <c r="B6959" t="s">
        <v>200</v>
      </c>
      <c r="C6959" t="s">
        <v>493</v>
      </c>
      <c r="D6959" t="s">
        <v>696</v>
      </c>
      <c r="E6959">
        <v>2016</v>
      </c>
      <c r="F6959" s="10">
        <v>42460</v>
      </c>
      <c r="G6959" t="s">
        <v>489</v>
      </c>
      <c r="H6959" t="s">
        <v>474</v>
      </c>
      <c r="I6959" t="s">
        <v>549</v>
      </c>
      <c r="J6959">
        <v>2564000000</v>
      </c>
      <c r="K6959">
        <v>22823408.973617855</v>
      </c>
    </row>
    <row r="6960" spans="1:11" x14ac:dyDescent="0.25">
      <c r="A6960">
        <v>1660</v>
      </c>
      <c r="B6960" t="s">
        <v>200</v>
      </c>
      <c r="C6960" t="s">
        <v>493</v>
      </c>
      <c r="D6960" t="s">
        <v>698</v>
      </c>
      <c r="E6960">
        <v>2016</v>
      </c>
      <c r="F6960" s="10">
        <v>42460</v>
      </c>
      <c r="G6960" t="s">
        <v>489</v>
      </c>
      <c r="H6960" t="s">
        <v>474</v>
      </c>
      <c r="I6960" t="s">
        <v>549</v>
      </c>
      <c r="J6960">
        <v>1185000000</v>
      </c>
      <c r="K6960">
        <v>10548260.387572994</v>
      </c>
    </row>
    <row r="6961" spans="1:11" x14ac:dyDescent="0.25">
      <c r="A6961">
        <v>1660</v>
      </c>
      <c r="B6961" t="s">
        <v>200</v>
      </c>
      <c r="C6961" t="s">
        <v>493</v>
      </c>
      <c r="D6961" t="s">
        <v>458</v>
      </c>
      <c r="E6961">
        <v>2016</v>
      </c>
      <c r="F6961" s="10">
        <v>42460</v>
      </c>
      <c r="G6961" t="s">
        <v>489</v>
      </c>
      <c r="H6961" t="s">
        <v>474</v>
      </c>
      <c r="I6961" t="s">
        <v>549</v>
      </c>
      <c r="J6961">
        <v>12000000</v>
      </c>
      <c r="K6961">
        <v>106817.82670959995</v>
      </c>
    </row>
    <row r="6962" spans="1:11" x14ac:dyDescent="0.25">
      <c r="A6962">
        <v>1660</v>
      </c>
      <c r="B6962" t="s">
        <v>200</v>
      </c>
      <c r="C6962" t="s">
        <v>493</v>
      </c>
      <c r="D6962" t="s">
        <v>697</v>
      </c>
      <c r="E6962">
        <v>2016</v>
      </c>
      <c r="F6962" s="10">
        <v>42460</v>
      </c>
      <c r="G6962" t="s">
        <v>489</v>
      </c>
      <c r="H6962" t="s">
        <v>474</v>
      </c>
      <c r="I6962" t="s">
        <v>549</v>
      </c>
      <c r="J6962">
        <v>6325000000</v>
      </c>
      <c r="K6962">
        <v>56301896.161518306</v>
      </c>
    </row>
    <row r="6963" spans="1:11" x14ac:dyDescent="0.25">
      <c r="A6963">
        <v>1796</v>
      </c>
      <c r="B6963" t="s">
        <v>205</v>
      </c>
      <c r="C6963" t="s">
        <v>492</v>
      </c>
      <c r="D6963" t="s">
        <v>1163</v>
      </c>
      <c r="E6963">
        <v>2016</v>
      </c>
      <c r="F6963" s="10">
        <v>42460</v>
      </c>
      <c r="G6963" t="s">
        <v>489</v>
      </c>
      <c r="H6963" t="s">
        <v>474</v>
      </c>
      <c r="I6963" t="s">
        <v>549</v>
      </c>
      <c r="J6963">
        <v>387219000000</v>
      </c>
      <c r="K6963">
        <v>3446824336.7220488</v>
      </c>
    </row>
    <row r="6964" spans="1:11" x14ac:dyDescent="0.25">
      <c r="A6964">
        <v>1796</v>
      </c>
      <c r="B6964" t="s">
        <v>205</v>
      </c>
      <c r="C6964" t="s">
        <v>492</v>
      </c>
      <c r="D6964" t="s">
        <v>59</v>
      </c>
      <c r="E6964">
        <v>2016</v>
      </c>
      <c r="F6964" s="10">
        <v>42460</v>
      </c>
      <c r="G6964" t="s">
        <v>489</v>
      </c>
      <c r="H6964" t="s">
        <v>474</v>
      </c>
      <c r="I6964" t="s">
        <v>549</v>
      </c>
      <c r="J6964">
        <v>352967000000</v>
      </c>
      <c r="K6964">
        <v>3141930653.3506141</v>
      </c>
    </row>
    <row r="6965" spans="1:11" x14ac:dyDescent="0.25">
      <c r="A6965">
        <v>1796</v>
      </c>
      <c r="B6965" t="s">
        <v>205</v>
      </c>
      <c r="C6965" t="s">
        <v>492</v>
      </c>
      <c r="D6965" t="s">
        <v>710</v>
      </c>
      <c r="E6965">
        <v>2016</v>
      </c>
      <c r="F6965" s="10">
        <v>42460</v>
      </c>
      <c r="G6965" t="s">
        <v>489</v>
      </c>
      <c r="H6965" t="s">
        <v>474</v>
      </c>
      <c r="I6965" t="s">
        <v>549</v>
      </c>
      <c r="J6965">
        <v>369151000000</v>
      </c>
      <c r="K6965">
        <v>3285992295.6396275</v>
      </c>
    </row>
    <row r="6966" spans="1:11" x14ac:dyDescent="0.25">
      <c r="A6966">
        <v>1796</v>
      </c>
      <c r="B6966" t="s">
        <v>205</v>
      </c>
      <c r="C6966" t="s">
        <v>492</v>
      </c>
      <c r="D6966" t="s">
        <v>163</v>
      </c>
      <c r="E6966">
        <v>2016</v>
      </c>
      <c r="F6966" s="10">
        <v>42460</v>
      </c>
      <c r="G6966" t="s">
        <v>489</v>
      </c>
      <c r="H6966" t="s">
        <v>474</v>
      </c>
      <c r="I6966" t="s">
        <v>549</v>
      </c>
      <c r="J6966">
        <v>995093000000</v>
      </c>
      <c r="K6966">
        <v>8857805969.4946613</v>
      </c>
    </row>
    <row r="6967" spans="1:11" x14ac:dyDescent="0.25">
      <c r="A6967">
        <v>1796</v>
      </c>
      <c r="B6967" t="s">
        <v>205</v>
      </c>
      <c r="C6967" t="s">
        <v>493</v>
      </c>
      <c r="D6967" t="s">
        <v>705</v>
      </c>
      <c r="E6967">
        <v>2016</v>
      </c>
      <c r="F6967" s="10">
        <v>42460</v>
      </c>
      <c r="G6967" t="s">
        <v>489</v>
      </c>
      <c r="H6967" t="s">
        <v>474</v>
      </c>
      <c r="I6967" t="s">
        <v>549</v>
      </c>
      <c r="J6967">
        <v>186565000000</v>
      </c>
      <c r="K6967">
        <v>1660705653.3397095</v>
      </c>
    </row>
    <row r="6968" spans="1:11" x14ac:dyDescent="0.25">
      <c r="A6968">
        <v>1796</v>
      </c>
      <c r="B6968" t="s">
        <v>205</v>
      </c>
      <c r="C6968" t="s">
        <v>493</v>
      </c>
      <c r="D6968" t="s">
        <v>709</v>
      </c>
      <c r="E6968">
        <v>2016</v>
      </c>
      <c r="F6968" s="10">
        <v>42460</v>
      </c>
      <c r="G6968" t="s">
        <v>489</v>
      </c>
      <c r="H6968" t="s">
        <v>474</v>
      </c>
      <c r="I6968" t="s">
        <v>549</v>
      </c>
      <c r="J6968">
        <v>-107204000000</v>
      </c>
      <c r="K6968">
        <v>-954274857.88132942</v>
      </c>
    </row>
    <row r="6969" spans="1:11" x14ac:dyDescent="0.25">
      <c r="A6969">
        <v>1796</v>
      </c>
      <c r="B6969" t="s">
        <v>205</v>
      </c>
      <c r="C6969" t="s">
        <v>493</v>
      </c>
      <c r="D6969" t="s">
        <v>706</v>
      </c>
      <c r="E6969">
        <v>2016</v>
      </c>
      <c r="F6969" s="10">
        <v>42460</v>
      </c>
      <c r="G6969" t="s">
        <v>489</v>
      </c>
      <c r="H6969" t="s">
        <v>474</v>
      </c>
      <c r="I6969" t="s">
        <v>549</v>
      </c>
      <c r="J6969">
        <v>245932000000</v>
      </c>
      <c r="K6969">
        <v>2189160146.5287781</v>
      </c>
    </row>
    <row r="6970" spans="1:11" x14ac:dyDescent="0.25">
      <c r="A6970">
        <v>1796</v>
      </c>
      <c r="B6970" t="s">
        <v>205</v>
      </c>
      <c r="C6970" t="s">
        <v>493</v>
      </c>
      <c r="D6970" t="s">
        <v>702</v>
      </c>
      <c r="E6970">
        <v>2016</v>
      </c>
      <c r="F6970" s="10">
        <v>42460</v>
      </c>
      <c r="G6970" t="s">
        <v>489</v>
      </c>
      <c r="H6970" t="s">
        <v>474</v>
      </c>
      <c r="I6970" t="s">
        <v>549</v>
      </c>
      <c r="J6970">
        <v>893074000000</v>
      </c>
      <c r="K6970">
        <v>7949685314.2374392</v>
      </c>
    </row>
    <row r="6971" spans="1:11" x14ac:dyDescent="0.25">
      <c r="A6971">
        <v>1796</v>
      </c>
      <c r="B6971" t="s">
        <v>205</v>
      </c>
      <c r="C6971" t="s">
        <v>493</v>
      </c>
      <c r="D6971" t="s">
        <v>704</v>
      </c>
      <c r="E6971">
        <v>2016</v>
      </c>
      <c r="F6971" s="10">
        <v>42460</v>
      </c>
      <c r="G6971" t="s">
        <v>489</v>
      </c>
      <c r="H6971" t="s">
        <v>474</v>
      </c>
      <c r="I6971" t="s">
        <v>549</v>
      </c>
      <c r="J6971">
        <v>258686000000</v>
      </c>
      <c r="K6971">
        <v>2302689693.3499646</v>
      </c>
    </row>
    <row r="6972" spans="1:11" x14ac:dyDescent="0.25">
      <c r="A6972">
        <v>1796</v>
      </c>
      <c r="B6972" t="s">
        <v>205</v>
      </c>
      <c r="C6972" t="s">
        <v>493</v>
      </c>
      <c r="D6972" t="s">
        <v>707</v>
      </c>
      <c r="E6972">
        <v>2016</v>
      </c>
      <c r="F6972" s="10">
        <v>42460</v>
      </c>
      <c r="G6972" t="s">
        <v>489</v>
      </c>
      <c r="H6972" t="s">
        <v>474</v>
      </c>
      <c r="I6972" t="s">
        <v>549</v>
      </c>
      <c r="J6972">
        <v>55849000000</v>
      </c>
      <c r="K6972">
        <v>497139066.9920373</v>
      </c>
    </row>
    <row r="6973" spans="1:11" x14ac:dyDescent="0.25">
      <c r="A6973">
        <v>1796</v>
      </c>
      <c r="B6973" t="s">
        <v>205</v>
      </c>
      <c r="C6973" t="s">
        <v>493</v>
      </c>
      <c r="D6973" t="s">
        <v>458</v>
      </c>
      <c r="E6973">
        <v>2016</v>
      </c>
      <c r="F6973" s="10">
        <v>42460</v>
      </c>
      <c r="G6973" t="s">
        <v>489</v>
      </c>
      <c r="H6973" t="s">
        <v>474</v>
      </c>
      <c r="I6973" t="s">
        <v>549</v>
      </c>
      <c r="J6973">
        <v>14720000000</v>
      </c>
      <c r="K6973">
        <v>131029867.4304426</v>
      </c>
    </row>
    <row r="6974" spans="1:11" x14ac:dyDescent="0.25">
      <c r="A6974">
        <v>1796</v>
      </c>
      <c r="B6974" t="s">
        <v>205</v>
      </c>
      <c r="C6974" t="s">
        <v>493</v>
      </c>
      <c r="D6974" t="s">
        <v>708</v>
      </c>
      <c r="E6974">
        <v>2016</v>
      </c>
      <c r="F6974" s="10">
        <v>42460</v>
      </c>
      <c r="G6974" t="s">
        <v>489</v>
      </c>
      <c r="H6974" t="s">
        <v>474</v>
      </c>
      <c r="I6974" t="s">
        <v>549</v>
      </c>
      <c r="J6974">
        <v>16422000000</v>
      </c>
      <c r="K6974">
        <v>146180195.85208753</v>
      </c>
    </row>
    <row r="6975" spans="1:11" x14ac:dyDescent="0.25">
      <c r="A6975">
        <v>1796</v>
      </c>
      <c r="B6975" t="s">
        <v>205</v>
      </c>
      <c r="C6975" t="s">
        <v>493</v>
      </c>
      <c r="D6975" t="s">
        <v>703</v>
      </c>
      <c r="E6975">
        <v>2016</v>
      </c>
      <c r="F6975" s="10">
        <v>42460</v>
      </c>
      <c r="G6975" t="s">
        <v>489</v>
      </c>
      <c r="H6975" t="s">
        <v>474</v>
      </c>
      <c r="I6975" t="s">
        <v>549</v>
      </c>
      <c r="J6975">
        <v>540386000000</v>
      </c>
      <c r="K6975">
        <v>4810238175.3578234</v>
      </c>
    </row>
    <row r="6976" spans="1:11" x14ac:dyDescent="0.25">
      <c r="A6976">
        <v>1801</v>
      </c>
      <c r="B6976" t="s">
        <v>211</v>
      </c>
      <c r="C6976" t="s">
        <v>492</v>
      </c>
      <c r="D6976" t="s">
        <v>163</v>
      </c>
      <c r="E6976">
        <v>2016</v>
      </c>
      <c r="F6976" s="10">
        <v>42460</v>
      </c>
      <c r="G6976" t="s">
        <v>489</v>
      </c>
      <c r="H6976" t="s">
        <v>474</v>
      </c>
      <c r="I6976" t="s">
        <v>549</v>
      </c>
      <c r="J6976">
        <v>49925000000</v>
      </c>
      <c r="K6976">
        <v>444406666.53973144</v>
      </c>
    </row>
    <row r="6977" spans="1:11" x14ac:dyDescent="0.25">
      <c r="A6977">
        <v>1801</v>
      </c>
      <c r="B6977" t="s">
        <v>211</v>
      </c>
      <c r="C6977" t="s">
        <v>492</v>
      </c>
      <c r="D6977" t="s">
        <v>669</v>
      </c>
      <c r="E6977">
        <v>2016</v>
      </c>
      <c r="F6977" s="10">
        <v>42460</v>
      </c>
      <c r="G6977" t="s">
        <v>489</v>
      </c>
      <c r="H6977" t="s">
        <v>474</v>
      </c>
      <c r="I6977" t="s">
        <v>549</v>
      </c>
      <c r="J6977">
        <v>43331000000</v>
      </c>
      <c r="K6977">
        <v>385710270.7628063</v>
      </c>
    </row>
    <row r="6978" spans="1:11" x14ac:dyDescent="0.25">
      <c r="A6978">
        <v>1801</v>
      </c>
      <c r="B6978" t="s">
        <v>211</v>
      </c>
      <c r="C6978" t="s">
        <v>492</v>
      </c>
      <c r="D6978" t="s">
        <v>458</v>
      </c>
      <c r="E6978">
        <v>2016</v>
      </c>
      <c r="F6978" s="10">
        <v>42460</v>
      </c>
      <c r="G6978" t="s">
        <v>489</v>
      </c>
      <c r="H6978" t="s">
        <v>474</v>
      </c>
      <c r="I6978" t="s">
        <v>549</v>
      </c>
      <c r="J6978">
        <v>176511000000</v>
      </c>
      <c r="K6978">
        <v>1571210117.528183</v>
      </c>
    </row>
    <row r="6979" spans="1:11" x14ac:dyDescent="0.25">
      <c r="A6979">
        <v>1801</v>
      </c>
      <c r="B6979" t="s">
        <v>211</v>
      </c>
      <c r="C6979" t="s">
        <v>492</v>
      </c>
      <c r="D6979" t="s">
        <v>668</v>
      </c>
      <c r="E6979">
        <v>2016</v>
      </c>
      <c r="F6979" s="10">
        <v>42460</v>
      </c>
      <c r="G6979" t="s">
        <v>489</v>
      </c>
      <c r="H6979" t="s">
        <v>474</v>
      </c>
      <c r="I6979" t="s">
        <v>549</v>
      </c>
      <c r="J6979">
        <v>15989000000</v>
      </c>
      <c r="K6979">
        <v>142325852.60498279</v>
      </c>
    </row>
    <row r="6980" spans="1:11" x14ac:dyDescent="0.25">
      <c r="A6980">
        <v>1801</v>
      </c>
      <c r="B6980" t="s">
        <v>211</v>
      </c>
      <c r="C6980" t="s">
        <v>492</v>
      </c>
      <c r="D6980" t="s">
        <v>670</v>
      </c>
      <c r="E6980">
        <v>2016</v>
      </c>
      <c r="F6980" s="10">
        <v>42460</v>
      </c>
      <c r="G6980" t="s">
        <v>489</v>
      </c>
      <c r="H6980" t="s">
        <v>474</v>
      </c>
      <c r="I6980" t="s">
        <v>549</v>
      </c>
      <c r="J6980">
        <v>14055000000</v>
      </c>
      <c r="K6980">
        <v>125110379.53361894</v>
      </c>
    </row>
    <row r="6981" spans="1:11" x14ac:dyDescent="0.25">
      <c r="A6981">
        <v>8069</v>
      </c>
      <c r="B6981" t="s">
        <v>165</v>
      </c>
      <c r="C6981" t="s">
        <v>492</v>
      </c>
      <c r="D6981" t="s">
        <v>2077</v>
      </c>
      <c r="E6981">
        <v>2016</v>
      </c>
      <c r="F6981" s="10">
        <v>42460</v>
      </c>
      <c r="G6981" t="s">
        <v>489</v>
      </c>
      <c r="H6981" t="s">
        <v>474</v>
      </c>
      <c r="I6981" t="s">
        <v>549</v>
      </c>
      <c r="J6981">
        <v>130969000000</v>
      </c>
      <c r="K6981">
        <v>1165818662.194133</v>
      </c>
    </row>
    <row r="6982" spans="1:11" x14ac:dyDescent="0.25">
      <c r="A6982">
        <v>8069</v>
      </c>
      <c r="B6982" t="s">
        <v>165</v>
      </c>
      <c r="C6982" t="s">
        <v>492</v>
      </c>
      <c r="D6982" t="s">
        <v>163</v>
      </c>
      <c r="E6982">
        <v>2016</v>
      </c>
      <c r="F6982" s="10">
        <v>42460</v>
      </c>
      <c r="G6982" t="s">
        <v>489</v>
      </c>
      <c r="H6982" t="s">
        <v>474</v>
      </c>
      <c r="I6982" t="s">
        <v>549</v>
      </c>
      <c r="J6982">
        <v>232630000000</v>
      </c>
      <c r="K6982">
        <v>2070752585.6211865</v>
      </c>
    </row>
    <row r="6983" spans="1:11" x14ac:dyDescent="0.25">
      <c r="A6983">
        <v>8069</v>
      </c>
      <c r="B6983" t="s">
        <v>165</v>
      </c>
      <c r="C6983" t="s">
        <v>492</v>
      </c>
      <c r="D6983" t="s">
        <v>636</v>
      </c>
      <c r="E6983">
        <v>2016</v>
      </c>
      <c r="F6983" s="10">
        <v>42460</v>
      </c>
      <c r="G6983" t="s">
        <v>489</v>
      </c>
      <c r="H6983" t="s">
        <v>474</v>
      </c>
      <c r="I6983" t="s">
        <v>549</v>
      </c>
      <c r="J6983">
        <v>53073000000</v>
      </c>
      <c r="K6983">
        <v>472428543.07988316</v>
      </c>
    </row>
    <row r="6984" spans="1:11" x14ac:dyDescent="0.25">
      <c r="A6984">
        <v>8069</v>
      </c>
      <c r="B6984" t="s">
        <v>165</v>
      </c>
      <c r="C6984" t="s">
        <v>492</v>
      </c>
      <c r="D6984" t="s">
        <v>2078</v>
      </c>
      <c r="E6984">
        <v>2016</v>
      </c>
      <c r="F6984" s="10">
        <v>42460</v>
      </c>
      <c r="G6984" t="s">
        <v>489</v>
      </c>
      <c r="H6984" t="s">
        <v>474</v>
      </c>
      <c r="I6984" t="s">
        <v>549</v>
      </c>
      <c r="J6984">
        <v>69562000000</v>
      </c>
      <c r="K6984">
        <v>619205138.4644326</v>
      </c>
    </row>
    <row r="6985" spans="1:11" x14ac:dyDescent="0.25">
      <c r="A6985">
        <v>8069</v>
      </c>
      <c r="B6985" t="s">
        <v>165</v>
      </c>
      <c r="C6985" t="s">
        <v>493</v>
      </c>
      <c r="D6985" t="s">
        <v>635</v>
      </c>
      <c r="E6985">
        <v>2016</v>
      </c>
      <c r="F6985" s="10">
        <v>42460</v>
      </c>
      <c r="G6985" t="s">
        <v>489</v>
      </c>
      <c r="H6985" t="s">
        <v>474</v>
      </c>
      <c r="I6985" t="s">
        <v>549</v>
      </c>
      <c r="J6985">
        <v>-4166000000</v>
      </c>
      <c r="K6985">
        <v>-37083588.839349449</v>
      </c>
    </row>
    <row r="6986" spans="1:11" x14ac:dyDescent="0.25">
      <c r="A6986">
        <v>8069</v>
      </c>
      <c r="B6986" t="s">
        <v>165</v>
      </c>
      <c r="C6986" t="s">
        <v>493</v>
      </c>
      <c r="D6986" t="s">
        <v>684</v>
      </c>
      <c r="E6986">
        <v>2016</v>
      </c>
      <c r="F6986" s="10">
        <v>42460</v>
      </c>
      <c r="G6986" t="s">
        <v>489</v>
      </c>
      <c r="H6986" t="s">
        <v>474</v>
      </c>
      <c r="I6986" t="s">
        <v>549</v>
      </c>
      <c r="J6986">
        <v>70392000000</v>
      </c>
      <c r="K6986">
        <v>626593371.47851336</v>
      </c>
    </row>
    <row r="6987" spans="1:11" x14ac:dyDescent="0.25">
      <c r="A6987">
        <v>8069</v>
      </c>
      <c r="B6987" t="s">
        <v>165</v>
      </c>
      <c r="C6987" t="s">
        <v>493</v>
      </c>
      <c r="D6987" t="s">
        <v>683</v>
      </c>
      <c r="E6987">
        <v>2016</v>
      </c>
      <c r="F6987" s="10">
        <v>42460</v>
      </c>
      <c r="G6987" t="s">
        <v>489</v>
      </c>
      <c r="H6987" t="s">
        <v>474</v>
      </c>
      <c r="I6987" t="s">
        <v>549</v>
      </c>
      <c r="J6987">
        <v>321614000000</v>
      </c>
      <c r="K6987">
        <v>2862842376.6151066</v>
      </c>
    </row>
    <row r="6988" spans="1:11" x14ac:dyDescent="0.25">
      <c r="A6988">
        <v>8069</v>
      </c>
      <c r="B6988" t="s">
        <v>165</v>
      </c>
      <c r="C6988" t="s">
        <v>493</v>
      </c>
      <c r="D6988" t="s">
        <v>458</v>
      </c>
      <c r="E6988">
        <v>2016</v>
      </c>
      <c r="F6988" s="10">
        <v>42460</v>
      </c>
      <c r="G6988" t="s">
        <v>489</v>
      </c>
      <c r="H6988" t="s">
        <v>474</v>
      </c>
      <c r="I6988" t="s">
        <v>549</v>
      </c>
      <c r="J6988">
        <v>5066000000</v>
      </c>
      <c r="K6988">
        <v>45094925.842569448</v>
      </c>
    </row>
    <row r="6989" spans="1:11" x14ac:dyDescent="0.25">
      <c r="A6989">
        <v>8069</v>
      </c>
      <c r="B6989" t="s">
        <v>165</v>
      </c>
      <c r="C6989" t="s">
        <v>493</v>
      </c>
      <c r="D6989" t="s">
        <v>685</v>
      </c>
      <c r="E6989">
        <v>2016</v>
      </c>
      <c r="F6989" s="10">
        <v>42460</v>
      </c>
      <c r="G6989" t="s">
        <v>489</v>
      </c>
      <c r="H6989" t="s">
        <v>474</v>
      </c>
      <c r="I6989" t="s">
        <v>549</v>
      </c>
      <c r="J6989">
        <v>93328000000</v>
      </c>
      <c r="K6989">
        <v>830757844.26279533</v>
      </c>
    </row>
    <row r="6990" spans="1:11" x14ac:dyDescent="0.25">
      <c r="A6990">
        <v>8078</v>
      </c>
      <c r="B6990" t="s">
        <v>184</v>
      </c>
      <c r="C6990" t="s">
        <v>493</v>
      </c>
      <c r="D6990" t="s">
        <v>756</v>
      </c>
      <c r="E6990">
        <v>2016</v>
      </c>
      <c r="F6990" s="10">
        <v>42460</v>
      </c>
      <c r="G6990" t="s">
        <v>489</v>
      </c>
      <c r="H6990" t="s">
        <v>474</v>
      </c>
      <c r="I6990" t="s">
        <v>549</v>
      </c>
      <c r="J6990">
        <v>59031000000</v>
      </c>
      <c r="K6990">
        <v>525463594.04119956</v>
      </c>
    </row>
    <row r="6991" spans="1:11" x14ac:dyDescent="0.25">
      <c r="A6991">
        <v>8078</v>
      </c>
      <c r="B6991" t="s">
        <v>184</v>
      </c>
      <c r="C6991" t="s">
        <v>493</v>
      </c>
      <c r="D6991" t="s">
        <v>757</v>
      </c>
      <c r="E6991">
        <v>2016</v>
      </c>
      <c r="F6991" s="10">
        <v>42460</v>
      </c>
      <c r="G6991" t="s">
        <v>489</v>
      </c>
      <c r="H6991" t="s">
        <v>474</v>
      </c>
      <c r="I6991" t="s">
        <v>549</v>
      </c>
      <c r="J6991">
        <v>44067000000</v>
      </c>
      <c r="K6991">
        <v>392261764.13432842</v>
      </c>
    </row>
    <row r="6992" spans="1:11" x14ac:dyDescent="0.25">
      <c r="A6992">
        <v>8096</v>
      </c>
      <c r="B6992" t="s">
        <v>162</v>
      </c>
      <c r="C6992" t="s">
        <v>492</v>
      </c>
      <c r="D6992" t="s">
        <v>59</v>
      </c>
      <c r="E6992">
        <v>2016</v>
      </c>
      <c r="F6992" s="10">
        <v>42460</v>
      </c>
      <c r="G6992" t="s">
        <v>489</v>
      </c>
      <c r="H6992" t="s">
        <v>474</v>
      </c>
      <c r="I6992" t="s">
        <v>549</v>
      </c>
      <c r="J6992">
        <v>185241000000</v>
      </c>
      <c r="K6992">
        <v>1648920086.4594171</v>
      </c>
    </row>
    <row r="6993" spans="1:11" x14ac:dyDescent="0.25">
      <c r="A6993">
        <v>8096</v>
      </c>
      <c r="B6993" t="s">
        <v>162</v>
      </c>
      <c r="C6993" t="s">
        <v>492</v>
      </c>
      <c r="D6993" t="s">
        <v>163</v>
      </c>
      <c r="E6993">
        <v>2016</v>
      </c>
      <c r="F6993" s="10">
        <v>42460</v>
      </c>
      <c r="G6993" t="s">
        <v>489</v>
      </c>
      <c r="H6993" t="s">
        <v>474</v>
      </c>
      <c r="I6993" t="s">
        <v>549</v>
      </c>
      <c r="J6993">
        <v>1261203000000</v>
      </c>
      <c r="K6993">
        <v>11226580291.635632</v>
      </c>
    </row>
    <row r="6994" spans="1:11" x14ac:dyDescent="0.25">
      <c r="A6994">
        <v>8096</v>
      </c>
      <c r="B6994" t="s">
        <v>162</v>
      </c>
      <c r="C6994" t="s">
        <v>492</v>
      </c>
      <c r="D6994" t="s">
        <v>458</v>
      </c>
      <c r="E6994">
        <v>2016</v>
      </c>
      <c r="F6994" s="10">
        <v>42460</v>
      </c>
      <c r="G6994" t="s">
        <v>489</v>
      </c>
      <c r="H6994" t="s">
        <v>474</v>
      </c>
      <c r="I6994" t="s">
        <v>549</v>
      </c>
      <c r="J6994">
        <v>494470000000</v>
      </c>
      <c r="K6994">
        <v>4401517564.4246578</v>
      </c>
    </row>
    <row r="6995" spans="1:11" x14ac:dyDescent="0.25">
      <c r="A6995">
        <v>8096</v>
      </c>
      <c r="B6995" t="s">
        <v>162</v>
      </c>
      <c r="C6995" t="s">
        <v>493</v>
      </c>
      <c r="D6995" t="s">
        <v>1206</v>
      </c>
      <c r="E6995">
        <v>2016</v>
      </c>
      <c r="F6995" s="10">
        <v>42460</v>
      </c>
      <c r="G6995" t="s">
        <v>489</v>
      </c>
      <c r="H6995" t="s">
        <v>474</v>
      </c>
      <c r="I6995" t="s">
        <v>549</v>
      </c>
      <c r="J6995">
        <v>847923000000</v>
      </c>
      <c r="K6995">
        <v>7547774339.7570105</v>
      </c>
    </row>
    <row r="6996" spans="1:11" x14ac:dyDescent="0.25">
      <c r="A6996">
        <v>8096</v>
      </c>
      <c r="B6996" t="s">
        <v>162</v>
      </c>
      <c r="C6996" t="s">
        <v>493</v>
      </c>
      <c r="D6996" t="s">
        <v>682</v>
      </c>
      <c r="E6996">
        <v>2016</v>
      </c>
      <c r="F6996" s="10">
        <v>42460</v>
      </c>
      <c r="G6996" t="s">
        <v>489</v>
      </c>
      <c r="H6996" t="s">
        <v>474</v>
      </c>
      <c r="I6996" t="s">
        <v>549</v>
      </c>
      <c r="J6996">
        <v>285452000000</v>
      </c>
      <c r="K6996">
        <v>2540946855.825727</v>
      </c>
    </row>
    <row r="6997" spans="1:11" x14ac:dyDescent="0.25">
      <c r="A6997">
        <v>8096</v>
      </c>
      <c r="B6997" t="s">
        <v>162</v>
      </c>
      <c r="C6997" t="s">
        <v>493</v>
      </c>
      <c r="D6997" t="s">
        <v>1207</v>
      </c>
      <c r="E6997">
        <v>2016</v>
      </c>
      <c r="F6997" s="10">
        <v>42460</v>
      </c>
      <c r="G6997" t="s">
        <v>489</v>
      </c>
      <c r="H6997" t="s">
        <v>474</v>
      </c>
      <c r="I6997" t="s">
        <v>549</v>
      </c>
      <c r="J6997">
        <v>174844000000</v>
      </c>
      <c r="K6997">
        <v>1556371341.1011078</v>
      </c>
    </row>
    <row r="6998" spans="1:11" x14ac:dyDescent="0.25">
      <c r="A6998">
        <v>8096</v>
      </c>
      <c r="B6998" t="s">
        <v>162</v>
      </c>
      <c r="C6998" t="s">
        <v>493</v>
      </c>
      <c r="D6998" t="s">
        <v>635</v>
      </c>
      <c r="E6998">
        <v>2016</v>
      </c>
      <c r="F6998" s="10">
        <v>42460</v>
      </c>
      <c r="G6998" t="s">
        <v>489</v>
      </c>
      <c r="H6998" t="s">
        <v>474</v>
      </c>
      <c r="I6998" t="s">
        <v>549</v>
      </c>
      <c r="J6998">
        <v>-36537000000</v>
      </c>
      <c r="K6998">
        <v>-325233577.87405443</v>
      </c>
    </row>
    <row r="6999" spans="1:11" x14ac:dyDescent="0.25">
      <c r="A6999">
        <v>8096</v>
      </c>
      <c r="B6999" t="s">
        <v>162</v>
      </c>
      <c r="C6999" t="s">
        <v>493</v>
      </c>
      <c r="D6999" t="s">
        <v>680</v>
      </c>
      <c r="E6999">
        <v>2016</v>
      </c>
      <c r="F6999" s="10">
        <v>42460</v>
      </c>
      <c r="G6999" t="s">
        <v>489</v>
      </c>
      <c r="H6999" t="s">
        <v>474</v>
      </c>
      <c r="I6999" t="s">
        <v>549</v>
      </c>
      <c r="J6999">
        <v>632471000000</v>
      </c>
      <c r="K6999">
        <v>5629931473.0706158</v>
      </c>
    </row>
    <row r="7000" spans="1:11" x14ac:dyDescent="0.25">
      <c r="A7000">
        <v>8096</v>
      </c>
      <c r="B7000" t="s">
        <v>162</v>
      </c>
      <c r="C7000" t="s">
        <v>493</v>
      </c>
      <c r="D7000" t="s">
        <v>458</v>
      </c>
      <c r="E7000">
        <v>2016</v>
      </c>
      <c r="F7000" s="10">
        <v>42460</v>
      </c>
      <c r="G7000" t="s">
        <v>489</v>
      </c>
      <c r="H7000" t="s">
        <v>474</v>
      </c>
      <c r="I7000" t="s">
        <v>549</v>
      </c>
      <c r="J7000">
        <v>36760000000</v>
      </c>
      <c r="K7000">
        <v>327218609.15374118</v>
      </c>
    </row>
    <row r="7001" spans="1:11" x14ac:dyDescent="0.25">
      <c r="A7001">
        <v>8175</v>
      </c>
      <c r="B7001" t="s">
        <v>207</v>
      </c>
      <c r="C7001" t="s">
        <v>492</v>
      </c>
      <c r="D7001" t="s">
        <v>2168</v>
      </c>
      <c r="E7001">
        <v>2016</v>
      </c>
      <c r="F7001" s="10">
        <v>42460</v>
      </c>
      <c r="G7001" t="s">
        <v>489</v>
      </c>
      <c r="H7001" t="s">
        <v>474</v>
      </c>
      <c r="I7001" t="s">
        <v>549</v>
      </c>
      <c r="J7001">
        <v>11307000000</v>
      </c>
      <c r="K7001">
        <v>100649097.21712056</v>
      </c>
    </row>
    <row r="7002" spans="1:11" x14ac:dyDescent="0.25">
      <c r="A7002">
        <v>8175</v>
      </c>
      <c r="B7002" t="s">
        <v>207</v>
      </c>
      <c r="C7002" t="s">
        <v>492</v>
      </c>
      <c r="D7002" t="s">
        <v>163</v>
      </c>
      <c r="E7002">
        <v>2016</v>
      </c>
      <c r="F7002" s="10">
        <v>42460</v>
      </c>
      <c r="G7002" t="s">
        <v>489</v>
      </c>
      <c r="H7002" t="s">
        <v>474</v>
      </c>
      <c r="I7002" t="s">
        <v>549</v>
      </c>
      <c r="J7002">
        <v>17059000000</v>
      </c>
      <c r="K7002">
        <v>151850442.15325546</v>
      </c>
    </row>
    <row r="7003" spans="1:11" x14ac:dyDescent="0.25">
      <c r="A7003">
        <v>8175</v>
      </c>
      <c r="B7003" t="s">
        <v>207</v>
      </c>
      <c r="C7003" t="s">
        <v>492</v>
      </c>
      <c r="D7003" t="s">
        <v>2169</v>
      </c>
      <c r="E7003">
        <v>2016</v>
      </c>
      <c r="F7003" s="10">
        <v>42460</v>
      </c>
      <c r="G7003" t="s">
        <v>489</v>
      </c>
      <c r="H7003" t="s">
        <v>474</v>
      </c>
      <c r="I7003" t="s">
        <v>549</v>
      </c>
      <c r="J7003">
        <v>8225000000</v>
      </c>
      <c r="K7003">
        <v>73214718.723871633</v>
      </c>
    </row>
    <row r="7004" spans="1:11" x14ac:dyDescent="0.25">
      <c r="A7004">
        <v>8175</v>
      </c>
      <c r="B7004" t="s">
        <v>207</v>
      </c>
      <c r="C7004" t="s">
        <v>492</v>
      </c>
      <c r="D7004" t="s">
        <v>458</v>
      </c>
      <c r="E7004">
        <v>2016</v>
      </c>
      <c r="F7004" s="10">
        <v>42460</v>
      </c>
      <c r="G7004" t="s">
        <v>489</v>
      </c>
      <c r="H7004" t="s">
        <v>474</v>
      </c>
      <c r="I7004" t="s">
        <v>549</v>
      </c>
      <c r="J7004">
        <v>3887000000</v>
      </c>
      <c r="K7004">
        <v>34600074.368351251</v>
      </c>
    </row>
    <row r="7005" spans="1:11" x14ac:dyDescent="0.25">
      <c r="A7005">
        <v>8437</v>
      </c>
      <c r="B7005" t="s">
        <v>209</v>
      </c>
      <c r="C7005" t="s">
        <v>492</v>
      </c>
      <c r="D7005" t="s">
        <v>570</v>
      </c>
      <c r="E7005">
        <v>2016</v>
      </c>
      <c r="F7005" s="10">
        <v>42460</v>
      </c>
      <c r="G7005" t="s">
        <v>489</v>
      </c>
      <c r="H7005" t="s">
        <v>474</v>
      </c>
      <c r="I7005" t="s">
        <v>549</v>
      </c>
      <c r="J7005">
        <v>1467137000000</v>
      </c>
      <c r="K7005">
        <v>13059698818.770195</v>
      </c>
    </row>
    <row r="7006" spans="1:11" x14ac:dyDescent="0.25">
      <c r="A7006">
        <v>8437</v>
      </c>
      <c r="B7006" t="s">
        <v>209</v>
      </c>
      <c r="C7006" t="s">
        <v>492</v>
      </c>
      <c r="D7006" t="s">
        <v>569</v>
      </c>
      <c r="E7006">
        <v>2016</v>
      </c>
      <c r="F7006" s="10">
        <v>42460</v>
      </c>
      <c r="G7006" t="s">
        <v>489</v>
      </c>
      <c r="H7006" t="s">
        <v>474</v>
      </c>
      <c r="I7006" t="s">
        <v>549</v>
      </c>
      <c r="J7006">
        <v>438995000000</v>
      </c>
      <c r="K7006">
        <v>3907707653.0317359</v>
      </c>
    </row>
    <row r="7007" spans="1:11" x14ac:dyDescent="0.25">
      <c r="A7007">
        <v>8437</v>
      </c>
      <c r="B7007" t="s">
        <v>209</v>
      </c>
      <c r="C7007" t="s">
        <v>492</v>
      </c>
      <c r="D7007" t="s">
        <v>163</v>
      </c>
      <c r="E7007">
        <v>2016</v>
      </c>
      <c r="F7007" s="10">
        <v>42460</v>
      </c>
      <c r="G7007" t="s">
        <v>489</v>
      </c>
      <c r="H7007" t="s">
        <v>474</v>
      </c>
      <c r="I7007" t="s">
        <v>549</v>
      </c>
      <c r="J7007">
        <v>2292366000000</v>
      </c>
      <c r="K7007">
        <v>20405462845.248234</v>
      </c>
    </row>
    <row r="7008" spans="1:11" x14ac:dyDescent="0.25">
      <c r="A7008">
        <v>8437</v>
      </c>
      <c r="B7008" t="s">
        <v>209</v>
      </c>
      <c r="C7008" t="s">
        <v>492</v>
      </c>
      <c r="D7008" t="s">
        <v>636</v>
      </c>
      <c r="E7008">
        <v>2016</v>
      </c>
      <c r="F7008" s="10">
        <v>42460</v>
      </c>
      <c r="G7008" t="s">
        <v>489</v>
      </c>
      <c r="H7008" t="s">
        <v>474</v>
      </c>
      <c r="I7008" t="s">
        <v>549</v>
      </c>
      <c r="J7008">
        <v>714661000000</v>
      </c>
      <c r="K7008">
        <v>6361544571.1757841</v>
      </c>
    </row>
    <row r="7009" spans="1:11" x14ac:dyDescent="0.25">
      <c r="A7009">
        <v>8437</v>
      </c>
      <c r="B7009" t="s">
        <v>209</v>
      </c>
      <c r="C7009" t="s">
        <v>492</v>
      </c>
      <c r="D7009" t="s">
        <v>458</v>
      </c>
      <c r="E7009">
        <v>2016</v>
      </c>
      <c r="F7009" s="10">
        <v>42460</v>
      </c>
      <c r="G7009" t="s">
        <v>489</v>
      </c>
      <c r="H7009" t="s">
        <v>474</v>
      </c>
      <c r="I7009" t="s">
        <v>549</v>
      </c>
      <c r="J7009">
        <v>241679000000</v>
      </c>
      <c r="K7009">
        <v>2151302128.4457841</v>
      </c>
    </row>
    <row r="7010" spans="1:11" x14ac:dyDescent="0.25">
      <c r="A7010">
        <v>8437</v>
      </c>
      <c r="B7010" t="s">
        <v>209</v>
      </c>
      <c r="C7010" t="s">
        <v>493</v>
      </c>
      <c r="D7010" t="s">
        <v>635</v>
      </c>
      <c r="E7010">
        <v>2016</v>
      </c>
      <c r="F7010" s="10">
        <v>42460</v>
      </c>
      <c r="G7010" t="s">
        <v>489</v>
      </c>
      <c r="H7010" t="s">
        <v>474</v>
      </c>
      <c r="I7010" t="s">
        <v>549</v>
      </c>
      <c r="J7010">
        <v>-433004000000</v>
      </c>
      <c r="K7010">
        <v>-3854378853.046968</v>
      </c>
    </row>
    <row r="7011" spans="1:11" x14ac:dyDescent="0.25">
      <c r="A7011">
        <v>8437</v>
      </c>
      <c r="B7011" t="s">
        <v>209</v>
      </c>
      <c r="C7011" t="s">
        <v>493</v>
      </c>
      <c r="D7011" t="s">
        <v>630</v>
      </c>
      <c r="E7011">
        <v>2016</v>
      </c>
      <c r="F7011" s="10">
        <v>42460</v>
      </c>
      <c r="G7011" t="s">
        <v>489</v>
      </c>
      <c r="H7011" t="s">
        <v>474</v>
      </c>
      <c r="I7011" t="s">
        <v>549</v>
      </c>
      <c r="J7011">
        <v>1061345000000</v>
      </c>
      <c r="K7011">
        <v>9447547190.7583637</v>
      </c>
    </row>
    <row r="7012" spans="1:11" x14ac:dyDescent="0.25">
      <c r="A7012">
        <v>8437</v>
      </c>
      <c r="B7012" t="s">
        <v>209</v>
      </c>
      <c r="C7012" t="s">
        <v>493</v>
      </c>
      <c r="D7012" t="s">
        <v>634</v>
      </c>
      <c r="E7012">
        <v>2016</v>
      </c>
      <c r="F7012" s="10">
        <v>42460</v>
      </c>
      <c r="G7012" t="s">
        <v>489</v>
      </c>
      <c r="H7012" t="s">
        <v>474</v>
      </c>
      <c r="I7012" t="s">
        <v>549</v>
      </c>
      <c r="J7012">
        <v>256778000000</v>
      </c>
      <c r="K7012">
        <v>2285705658.9031382</v>
      </c>
    </row>
    <row r="7013" spans="1:11" x14ac:dyDescent="0.25">
      <c r="A7013">
        <v>8437</v>
      </c>
      <c r="B7013" t="s">
        <v>209</v>
      </c>
      <c r="C7013" t="s">
        <v>493</v>
      </c>
      <c r="D7013" t="s">
        <v>631</v>
      </c>
      <c r="E7013">
        <v>2016</v>
      </c>
      <c r="F7013" s="10">
        <v>42460</v>
      </c>
      <c r="G7013" t="s">
        <v>489</v>
      </c>
      <c r="H7013" t="s">
        <v>474</v>
      </c>
      <c r="I7013" t="s">
        <v>549</v>
      </c>
      <c r="J7013">
        <v>1352855000000</v>
      </c>
      <c r="K7013">
        <v>12042419246.10132</v>
      </c>
    </row>
    <row r="7014" spans="1:11" x14ac:dyDescent="0.25">
      <c r="A7014">
        <v>8437</v>
      </c>
      <c r="B7014" t="s">
        <v>209</v>
      </c>
      <c r="C7014" t="s">
        <v>493</v>
      </c>
      <c r="D7014" t="s">
        <v>458</v>
      </c>
      <c r="E7014">
        <v>2016</v>
      </c>
      <c r="F7014" s="10">
        <v>42460</v>
      </c>
      <c r="G7014" t="s">
        <v>489</v>
      </c>
      <c r="H7014" t="s">
        <v>474</v>
      </c>
      <c r="I7014" t="s">
        <v>549</v>
      </c>
      <c r="J7014">
        <v>796097000000</v>
      </c>
      <c r="K7014">
        <v>7086445949.1693659</v>
      </c>
    </row>
    <row r="7015" spans="1:11" x14ac:dyDescent="0.25">
      <c r="A7015">
        <v>8437</v>
      </c>
      <c r="B7015" t="s">
        <v>209</v>
      </c>
      <c r="C7015" t="s">
        <v>493</v>
      </c>
      <c r="D7015" t="s">
        <v>632</v>
      </c>
      <c r="E7015">
        <v>2016</v>
      </c>
      <c r="F7015" s="10">
        <v>42460</v>
      </c>
      <c r="G7015" t="s">
        <v>489</v>
      </c>
      <c r="H7015" t="s">
        <v>474</v>
      </c>
      <c r="I7015" t="s">
        <v>549</v>
      </c>
      <c r="J7015">
        <v>544891000000</v>
      </c>
      <c r="K7015">
        <v>4850339367.8017187</v>
      </c>
    </row>
    <row r="7016" spans="1:11" x14ac:dyDescent="0.25">
      <c r="A7016">
        <v>8437</v>
      </c>
      <c r="B7016" t="s">
        <v>209</v>
      </c>
      <c r="C7016" t="s">
        <v>493</v>
      </c>
      <c r="D7016" t="s">
        <v>633</v>
      </c>
      <c r="E7016">
        <v>2016</v>
      </c>
      <c r="F7016" s="10">
        <v>42460</v>
      </c>
      <c r="G7016" t="s">
        <v>489</v>
      </c>
      <c r="H7016" t="s">
        <v>474</v>
      </c>
      <c r="I7016" t="s">
        <v>549</v>
      </c>
      <c r="J7016">
        <v>1575876000000</v>
      </c>
      <c r="K7016">
        <v>14027637456.984795</v>
      </c>
    </row>
    <row r="7017" spans="1:11" x14ac:dyDescent="0.25">
      <c r="A7017">
        <v>9044</v>
      </c>
      <c r="B7017" t="s">
        <v>202</v>
      </c>
      <c r="C7017" t="s">
        <v>492</v>
      </c>
      <c r="D7017" t="s">
        <v>570</v>
      </c>
      <c r="E7017">
        <v>2016</v>
      </c>
      <c r="F7017" s="10">
        <v>42460</v>
      </c>
      <c r="G7017" t="s">
        <v>489</v>
      </c>
      <c r="H7017" t="s">
        <v>474</v>
      </c>
      <c r="I7017" t="s">
        <v>549</v>
      </c>
      <c r="J7017">
        <v>570274000000</v>
      </c>
      <c r="K7017">
        <v>5076285775.7491999</v>
      </c>
    </row>
    <row r="7018" spans="1:11" x14ac:dyDescent="0.25">
      <c r="A7018">
        <v>9044</v>
      </c>
      <c r="B7018" t="s">
        <v>202</v>
      </c>
      <c r="C7018" t="s">
        <v>492</v>
      </c>
      <c r="D7018" t="s">
        <v>569</v>
      </c>
      <c r="E7018">
        <v>2016</v>
      </c>
      <c r="F7018" s="10">
        <v>42460</v>
      </c>
      <c r="G7018" t="s">
        <v>489</v>
      </c>
      <c r="H7018" t="s">
        <v>474</v>
      </c>
      <c r="I7018" t="s">
        <v>549</v>
      </c>
      <c r="J7018">
        <v>427726000000</v>
      </c>
      <c r="K7018">
        <v>3807396812.2658625</v>
      </c>
    </row>
    <row r="7019" spans="1:11" x14ac:dyDescent="0.25">
      <c r="A7019">
        <v>9044</v>
      </c>
      <c r="B7019" t="s">
        <v>202</v>
      </c>
      <c r="C7019" t="s">
        <v>492</v>
      </c>
      <c r="D7019" t="s">
        <v>163</v>
      </c>
      <c r="E7019">
        <v>2016</v>
      </c>
      <c r="F7019" s="10">
        <v>42460</v>
      </c>
      <c r="G7019" t="s">
        <v>489</v>
      </c>
      <c r="H7019" t="s">
        <v>474</v>
      </c>
      <c r="I7019" t="s">
        <v>549</v>
      </c>
      <c r="J7019">
        <v>1596720000000</v>
      </c>
      <c r="K7019">
        <v>14213180021.97937</v>
      </c>
    </row>
    <row r="7020" spans="1:11" x14ac:dyDescent="0.25">
      <c r="A7020">
        <v>9044</v>
      </c>
      <c r="B7020" t="s">
        <v>202</v>
      </c>
      <c r="C7020" t="s">
        <v>492</v>
      </c>
      <c r="D7020" t="s">
        <v>458</v>
      </c>
      <c r="E7020">
        <v>2016</v>
      </c>
      <c r="F7020" s="10">
        <v>42460</v>
      </c>
      <c r="G7020" t="s">
        <v>489</v>
      </c>
      <c r="H7020" t="s">
        <v>474</v>
      </c>
      <c r="I7020" t="s">
        <v>549</v>
      </c>
      <c r="J7020">
        <v>215111000000</v>
      </c>
      <c r="K7020">
        <v>1914807460.1107297</v>
      </c>
    </row>
    <row r="7021" spans="1:11" x14ac:dyDescent="0.25">
      <c r="A7021">
        <v>9044</v>
      </c>
      <c r="B7021" t="s">
        <v>202</v>
      </c>
      <c r="C7021" t="s">
        <v>492</v>
      </c>
      <c r="D7021" t="s">
        <v>737</v>
      </c>
      <c r="E7021">
        <v>2016</v>
      </c>
      <c r="F7021" s="10">
        <v>42460</v>
      </c>
      <c r="G7021" t="s">
        <v>489</v>
      </c>
      <c r="H7021" t="s">
        <v>474</v>
      </c>
      <c r="I7021" t="s">
        <v>549</v>
      </c>
      <c r="J7021">
        <v>176938000000</v>
      </c>
      <c r="K7021">
        <v>1575011051.861933</v>
      </c>
    </row>
    <row r="7022" spans="1:11" x14ac:dyDescent="0.25">
      <c r="A7022">
        <v>9044</v>
      </c>
      <c r="B7022" t="s">
        <v>202</v>
      </c>
      <c r="C7022" t="s">
        <v>492</v>
      </c>
      <c r="D7022" t="s">
        <v>316</v>
      </c>
      <c r="E7022">
        <v>2016</v>
      </c>
      <c r="F7022" s="10">
        <v>42460</v>
      </c>
      <c r="G7022" t="s">
        <v>489</v>
      </c>
      <c r="H7022" t="s">
        <v>474</v>
      </c>
      <c r="I7022" t="s">
        <v>549</v>
      </c>
      <c r="J7022">
        <v>1024039000000</v>
      </c>
      <c r="K7022">
        <v>9115468370.489336</v>
      </c>
    </row>
    <row r="7023" spans="1:11" x14ac:dyDescent="0.25">
      <c r="A7023">
        <v>9044</v>
      </c>
      <c r="B7023" t="s">
        <v>202</v>
      </c>
      <c r="C7023" t="s">
        <v>493</v>
      </c>
      <c r="D7023" t="s">
        <v>732</v>
      </c>
      <c r="E7023">
        <v>2016</v>
      </c>
      <c r="F7023" s="10">
        <v>42460</v>
      </c>
      <c r="G7023" t="s">
        <v>489</v>
      </c>
      <c r="H7023" t="s">
        <v>474</v>
      </c>
      <c r="I7023" t="s">
        <v>549</v>
      </c>
      <c r="J7023">
        <v>427146000000</v>
      </c>
      <c r="K7023">
        <v>3802233950.6415653</v>
      </c>
    </row>
    <row r="7024" spans="1:11" x14ac:dyDescent="0.25">
      <c r="A7024">
        <v>9044</v>
      </c>
      <c r="B7024" t="s">
        <v>202</v>
      </c>
      <c r="C7024" t="s">
        <v>493</v>
      </c>
      <c r="D7024" t="s">
        <v>736</v>
      </c>
      <c r="E7024">
        <v>2016</v>
      </c>
      <c r="F7024" s="10">
        <v>42460</v>
      </c>
      <c r="G7024" t="s">
        <v>489</v>
      </c>
      <c r="H7024" t="s">
        <v>474</v>
      </c>
      <c r="I7024" t="s">
        <v>549</v>
      </c>
      <c r="J7024">
        <v>-8730000000</v>
      </c>
      <c r="K7024">
        <v>-77709968.931233972</v>
      </c>
    </row>
    <row r="7025" spans="1:11" x14ac:dyDescent="0.25">
      <c r="A7025">
        <v>9044</v>
      </c>
      <c r="B7025" t="s">
        <v>202</v>
      </c>
      <c r="C7025" t="s">
        <v>493</v>
      </c>
      <c r="D7025" t="s">
        <v>735</v>
      </c>
      <c r="E7025">
        <v>2016</v>
      </c>
      <c r="F7025" s="10">
        <v>42460</v>
      </c>
      <c r="G7025" t="s">
        <v>489</v>
      </c>
      <c r="H7025" t="s">
        <v>474</v>
      </c>
      <c r="I7025" t="s">
        <v>549</v>
      </c>
      <c r="J7025">
        <v>201593000000</v>
      </c>
      <c r="K7025">
        <v>1794477178.3223653</v>
      </c>
    </row>
    <row r="7026" spans="1:11" x14ac:dyDescent="0.25">
      <c r="A7026">
        <v>9044</v>
      </c>
      <c r="B7026" t="s">
        <v>202</v>
      </c>
      <c r="C7026" t="s">
        <v>493</v>
      </c>
      <c r="D7026" t="s">
        <v>734</v>
      </c>
      <c r="E7026">
        <v>2016</v>
      </c>
      <c r="F7026" s="10">
        <v>42460</v>
      </c>
      <c r="G7026" t="s">
        <v>489</v>
      </c>
      <c r="H7026" t="s">
        <v>474</v>
      </c>
      <c r="I7026" t="s">
        <v>549</v>
      </c>
      <c r="J7026">
        <v>948768000000</v>
      </c>
      <c r="K7026">
        <v>8445444650.9678106</v>
      </c>
    </row>
    <row r="7027" spans="1:11" x14ac:dyDescent="0.25">
      <c r="A7027">
        <v>9044</v>
      </c>
      <c r="B7027" t="s">
        <v>202</v>
      </c>
      <c r="C7027" t="s">
        <v>493</v>
      </c>
      <c r="D7027" t="s">
        <v>730</v>
      </c>
      <c r="E7027">
        <v>2016</v>
      </c>
      <c r="F7027" s="10">
        <v>42460</v>
      </c>
      <c r="G7027" t="s">
        <v>489</v>
      </c>
      <c r="H7027" t="s">
        <v>474</v>
      </c>
      <c r="I7027" t="s">
        <v>549</v>
      </c>
      <c r="J7027">
        <v>556422000000</v>
      </c>
      <c r="K7027">
        <v>4952982397.7840853</v>
      </c>
    </row>
    <row r="7028" spans="1:11" x14ac:dyDescent="0.25">
      <c r="A7028">
        <v>9044</v>
      </c>
      <c r="B7028" t="s">
        <v>202</v>
      </c>
      <c r="C7028" t="s">
        <v>493</v>
      </c>
      <c r="D7028" t="s">
        <v>733</v>
      </c>
      <c r="E7028">
        <v>2016</v>
      </c>
      <c r="F7028" s="10">
        <v>42460</v>
      </c>
      <c r="G7028" t="s">
        <v>489</v>
      </c>
      <c r="H7028" t="s">
        <v>474</v>
      </c>
      <c r="I7028" t="s">
        <v>549</v>
      </c>
      <c r="J7028">
        <v>1294539000000</v>
      </c>
      <c r="K7028">
        <v>11523320214.234901</v>
      </c>
    </row>
    <row r="7029" spans="1:11" x14ac:dyDescent="0.25">
      <c r="A7029">
        <v>9044</v>
      </c>
      <c r="B7029" t="s">
        <v>202</v>
      </c>
      <c r="C7029" t="s">
        <v>493</v>
      </c>
      <c r="D7029" t="s">
        <v>731</v>
      </c>
      <c r="E7029">
        <v>2016</v>
      </c>
      <c r="F7029" s="10">
        <v>42460</v>
      </c>
      <c r="G7029" t="s">
        <v>489</v>
      </c>
      <c r="H7029" t="s">
        <v>474</v>
      </c>
      <c r="I7029" t="s">
        <v>549</v>
      </c>
      <c r="J7029">
        <v>591070000000</v>
      </c>
      <c r="K7029">
        <v>5261401069.4369373</v>
      </c>
    </row>
    <row r="7030" spans="1:11" x14ac:dyDescent="0.25">
      <c r="A7030">
        <v>9059</v>
      </c>
      <c r="B7030" t="s">
        <v>191</v>
      </c>
      <c r="C7030" t="s">
        <v>492</v>
      </c>
      <c r="D7030" t="s">
        <v>618</v>
      </c>
      <c r="E7030">
        <v>2016</v>
      </c>
      <c r="F7030" s="10">
        <v>42460</v>
      </c>
      <c r="G7030" t="s">
        <v>489</v>
      </c>
      <c r="H7030" t="s">
        <v>474</v>
      </c>
      <c r="I7030" t="s">
        <v>549</v>
      </c>
      <c r="J7030">
        <v>977253000000</v>
      </c>
      <c r="K7030">
        <v>8699003467.1197243</v>
      </c>
    </row>
    <row r="7031" spans="1:11" x14ac:dyDescent="0.25">
      <c r="A7031">
        <v>9059</v>
      </c>
      <c r="B7031" t="s">
        <v>191</v>
      </c>
      <c r="C7031" t="s">
        <v>492</v>
      </c>
      <c r="D7031" t="s">
        <v>21</v>
      </c>
      <c r="E7031">
        <v>2016</v>
      </c>
      <c r="F7031" s="10">
        <v>42460</v>
      </c>
      <c r="G7031" t="s">
        <v>489</v>
      </c>
      <c r="H7031" t="s">
        <v>474</v>
      </c>
      <c r="I7031" t="s">
        <v>549</v>
      </c>
      <c r="J7031">
        <v>354367000000</v>
      </c>
      <c r="K7031">
        <v>3154392733.1334004</v>
      </c>
    </row>
    <row r="7032" spans="1:11" x14ac:dyDescent="0.25">
      <c r="A7032">
        <v>9059</v>
      </c>
      <c r="B7032" t="s">
        <v>191</v>
      </c>
      <c r="C7032" t="s">
        <v>492</v>
      </c>
      <c r="D7032" t="s">
        <v>163</v>
      </c>
      <c r="E7032">
        <v>2016</v>
      </c>
      <c r="F7032" s="10">
        <v>42460</v>
      </c>
      <c r="G7032" t="s">
        <v>489</v>
      </c>
      <c r="H7032" t="s">
        <v>474</v>
      </c>
      <c r="I7032" t="s">
        <v>549</v>
      </c>
      <c r="J7032">
        <v>2141274000000</v>
      </c>
      <c r="K7032">
        <v>19060519589.147659</v>
      </c>
    </row>
    <row r="7033" spans="1:11" x14ac:dyDescent="0.25">
      <c r="A7033">
        <v>9059</v>
      </c>
      <c r="B7033" t="s">
        <v>191</v>
      </c>
      <c r="C7033" t="s">
        <v>492</v>
      </c>
      <c r="D7033" t="s">
        <v>458</v>
      </c>
      <c r="E7033">
        <v>2016</v>
      </c>
      <c r="F7033" s="10">
        <v>42460</v>
      </c>
      <c r="G7033" t="s">
        <v>489</v>
      </c>
      <c r="H7033" t="s">
        <v>474</v>
      </c>
      <c r="I7033" t="s">
        <v>549</v>
      </c>
      <c r="J7033">
        <v>938287000000</v>
      </c>
      <c r="K7033">
        <v>8352148180.8225346</v>
      </c>
    </row>
    <row r="7034" spans="1:11" x14ac:dyDescent="0.25">
      <c r="A7034">
        <v>9059</v>
      </c>
      <c r="B7034" t="s">
        <v>191</v>
      </c>
      <c r="C7034" t="s">
        <v>492</v>
      </c>
      <c r="D7034" t="s">
        <v>249</v>
      </c>
      <c r="E7034">
        <v>2016</v>
      </c>
      <c r="F7034" s="10">
        <v>42460</v>
      </c>
      <c r="G7034" t="s">
        <v>489</v>
      </c>
      <c r="H7034" t="s">
        <v>474</v>
      </c>
      <c r="I7034" t="s">
        <v>549</v>
      </c>
      <c r="J7034">
        <v>348513000000</v>
      </c>
      <c r="K7034">
        <v>3102283436.6702342</v>
      </c>
    </row>
    <row r="7035" spans="1:11" x14ac:dyDescent="0.25">
      <c r="A7035">
        <v>9059</v>
      </c>
      <c r="B7035" t="s">
        <v>191</v>
      </c>
      <c r="C7035" t="s">
        <v>493</v>
      </c>
      <c r="D7035" t="s">
        <v>726</v>
      </c>
      <c r="E7035">
        <v>2016</v>
      </c>
      <c r="F7035" s="10">
        <v>42460</v>
      </c>
      <c r="G7035" t="s">
        <v>489</v>
      </c>
      <c r="H7035" t="s">
        <v>474</v>
      </c>
      <c r="I7035" t="s">
        <v>549</v>
      </c>
      <c r="J7035">
        <v>785574000000</v>
      </c>
      <c r="K7035">
        <v>6992775616.6306057</v>
      </c>
    </row>
    <row r="7036" spans="1:11" x14ac:dyDescent="0.25">
      <c r="A7036">
        <v>9059</v>
      </c>
      <c r="B7036" t="s">
        <v>191</v>
      </c>
      <c r="C7036" t="s">
        <v>493</v>
      </c>
      <c r="D7036" t="s">
        <v>727</v>
      </c>
      <c r="E7036">
        <v>2016</v>
      </c>
      <c r="F7036" s="10">
        <v>42460</v>
      </c>
      <c r="G7036" t="s">
        <v>489</v>
      </c>
      <c r="H7036" t="s">
        <v>474</v>
      </c>
      <c r="I7036" t="s">
        <v>549</v>
      </c>
      <c r="J7036">
        <v>111402000000</v>
      </c>
      <c r="K7036">
        <v>991643294.25857115</v>
      </c>
    </row>
    <row r="7037" spans="1:11" x14ac:dyDescent="0.25">
      <c r="A7037">
        <v>9059</v>
      </c>
      <c r="B7037" t="s">
        <v>191</v>
      </c>
      <c r="C7037" t="s">
        <v>493</v>
      </c>
      <c r="D7037" t="s">
        <v>725</v>
      </c>
      <c r="E7037">
        <v>2016</v>
      </c>
      <c r="F7037" s="10">
        <v>42460</v>
      </c>
      <c r="G7037" t="s">
        <v>489</v>
      </c>
      <c r="H7037" t="s">
        <v>474</v>
      </c>
      <c r="I7037" t="s">
        <v>549</v>
      </c>
      <c r="J7037">
        <v>139473000000</v>
      </c>
      <c r="K7037">
        <v>1241516895.3890028</v>
      </c>
    </row>
    <row r="7038" spans="1:11" x14ac:dyDescent="0.25">
      <c r="A7038">
        <v>9059</v>
      </c>
      <c r="B7038" t="s">
        <v>191</v>
      </c>
      <c r="C7038" t="s">
        <v>493</v>
      </c>
      <c r="D7038" t="s">
        <v>664</v>
      </c>
      <c r="E7038">
        <v>2016</v>
      </c>
      <c r="F7038" s="10">
        <v>42460</v>
      </c>
      <c r="G7038" t="s">
        <v>489</v>
      </c>
      <c r="H7038" t="s">
        <v>474</v>
      </c>
      <c r="I7038" t="s">
        <v>549</v>
      </c>
      <c r="J7038">
        <v>787370000000</v>
      </c>
      <c r="K7038">
        <v>7008762684.6948099</v>
      </c>
    </row>
    <row r="7039" spans="1:11" x14ac:dyDescent="0.25">
      <c r="A7039">
        <v>9059</v>
      </c>
      <c r="B7039" t="s">
        <v>191</v>
      </c>
      <c r="C7039" t="s">
        <v>493</v>
      </c>
      <c r="D7039" t="s">
        <v>728</v>
      </c>
      <c r="E7039">
        <v>2016</v>
      </c>
      <c r="F7039" s="10">
        <v>42460</v>
      </c>
      <c r="G7039" t="s">
        <v>489</v>
      </c>
      <c r="H7039" t="s">
        <v>474</v>
      </c>
      <c r="I7039" t="s">
        <v>549</v>
      </c>
      <c r="J7039">
        <v>990438000000</v>
      </c>
      <c r="K7039">
        <v>8816369554.2168961</v>
      </c>
    </row>
    <row r="7040" spans="1:11" x14ac:dyDescent="0.25">
      <c r="A7040">
        <v>9059</v>
      </c>
      <c r="B7040" t="s">
        <v>191</v>
      </c>
      <c r="C7040" t="s">
        <v>493</v>
      </c>
      <c r="D7040" t="s">
        <v>729</v>
      </c>
      <c r="E7040">
        <v>2016</v>
      </c>
      <c r="F7040" s="10">
        <v>42460</v>
      </c>
      <c r="G7040" t="s">
        <v>489</v>
      </c>
      <c r="H7040" t="s">
        <v>474</v>
      </c>
      <c r="I7040" t="s">
        <v>549</v>
      </c>
      <c r="J7040">
        <v>-46911000000</v>
      </c>
      <c r="K7040">
        <v>-417577589.06450361</v>
      </c>
    </row>
    <row r="7041" spans="1:11" x14ac:dyDescent="0.25">
      <c r="A7041">
        <v>9059</v>
      </c>
      <c r="B7041" t="s">
        <v>191</v>
      </c>
      <c r="C7041" t="s">
        <v>493</v>
      </c>
      <c r="D7041" t="s">
        <v>724</v>
      </c>
      <c r="E7041">
        <v>2016</v>
      </c>
      <c r="F7041" s="10">
        <v>42460</v>
      </c>
      <c r="G7041" t="s">
        <v>489</v>
      </c>
      <c r="H7041" t="s">
        <v>474</v>
      </c>
      <c r="I7041" t="s">
        <v>549</v>
      </c>
      <c r="J7041">
        <v>672638000000</v>
      </c>
      <c r="K7041">
        <v>5987477443.5243244</v>
      </c>
    </row>
    <row r="7042" spans="1:11" x14ac:dyDescent="0.25">
      <c r="A7042">
        <v>9059</v>
      </c>
      <c r="B7042" t="s">
        <v>191</v>
      </c>
      <c r="C7042" t="s">
        <v>493</v>
      </c>
      <c r="D7042" t="s">
        <v>1165</v>
      </c>
      <c r="E7042">
        <v>2016</v>
      </c>
      <c r="F7042" s="10">
        <v>42460</v>
      </c>
      <c r="G7042" t="s">
        <v>489</v>
      </c>
      <c r="H7042" t="s">
        <v>474</v>
      </c>
      <c r="I7042" t="s">
        <v>549</v>
      </c>
      <c r="J7042">
        <v>105267000000</v>
      </c>
      <c r="K7042">
        <v>937032680.35328817</v>
      </c>
    </row>
    <row r="7043" spans="1:11" x14ac:dyDescent="0.25">
      <c r="A7043">
        <v>9059</v>
      </c>
      <c r="B7043" t="s">
        <v>191</v>
      </c>
      <c r="C7043" t="s">
        <v>493</v>
      </c>
      <c r="D7043" t="s">
        <v>723</v>
      </c>
      <c r="E7043">
        <v>2016</v>
      </c>
      <c r="F7043" s="10">
        <v>42460</v>
      </c>
      <c r="G7043" t="s">
        <v>489</v>
      </c>
      <c r="H7043" t="s">
        <v>474</v>
      </c>
      <c r="I7043" t="s">
        <v>549</v>
      </c>
      <c r="J7043">
        <v>415198000000</v>
      </c>
      <c r="K7043">
        <v>3695879001.1810403</v>
      </c>
    </row>
    <row r="7044" spans="1:11" x14ac:dyDescent="0.25">
      <c r="A7044">
        <v>9059</v>
      </c>
      <c r="B7044" t="s">
        <v>191</v>
      </c>
      <c r="C7044" t="s">
        <v>493</v>
      </c>
      <c r="D7044" t="s">
        <v>722</v>
      </c>
      <c r="E7044">
        <v>2016</v>
      </c>
      <c r="F7044" s="10">
        <v>42460</v>
      </c>
      <c r="G7044" t="s">
        <v>489</v>
      </c>
      <c r="H7044" t="s">
        <v>474</v>
      </c>
      <c r="I7044" t="s">
        <v>549</v>
      </c>
      <c r="J7044">
        <v>685557000000</v>
      </c>
      <c r="K7044">
        <v>6102475735.4627676</v>
      </c>
    </row>
    <row r="7045" spans="1:11" x14ac:dyDescent="0.25">
      <c r="A7045">
        <v>9059</v>
      </c>
      <c r="B7045" t="s">
        <v>191</v>
      </c>
      <c r="C7045" t="s">
        <v>493</v>
      </c>
      <c r="D7045" t="s">
        <v>458</v>
      </c>
      <c r="E7045">
        <v>2016</v>
      </c>
      <c r="F7045" s="10">
        <v>42460</v>
      </c>
      <c r="G7045" t="s">
        <v>489</v>
      </c>
      <c r="H7045" t="s">
        <v>474</v>
      </c>
      <c r="I7045" t="s">
        <v>549</v>
      </c>
      <c r="J7045">
        <v>2606000000</v>
      </c>
      <c r="K7045">
        <v>23197271.367101457</v>
      </c>
    </row>
    <row r="7046" spans="1:11" x14ac:dyDescent="0.25">
      <c r="A7046">
        <v>9059</v>
      </c>
      <c r="B7046" t="s">
        <v>191</v>
      </c>
      <c r="C7046" t="s">
        <v>493</v>
      </c>
      <c r="D7046" t="s">
        <v>721</v>
      </c>
      <c r="E7046">
        <v>2016</v>
      </c>
      <c r="F7046" s="10">
        <v>42460</v>
      </c>
      <c r="G7046" t="s">
        <v>489</v>
      </c>
      <c r="H7046" t="s">
        <v>474</v>
      </c>
      <c r="I7046" t="s">
        <v>549</v>
      </c>
      <c r="J7046">
        <v>111082000000</v>
      </c>
      <c r="K7046">
        <v>988794818.87964845</v>
      </c>
    </row>
    <row r="7047" spans="1:11" x14ac:dyDescent="0.25">
      <c r="A7047">
        <v>10965</v>
      </c>
      <c r="B7047" t="s">
        <v>171</v>
      </c>
      <c r="C7047" t="s">
        <v>492</v>
      </c>
      <c r="D7047" t="s">
        <v>2090</v>
      </c>
      <c r="E7047">
        <v>2016</v>
      </c>
      <c r="F7047" s="10">
        <v>42460</v>
      </c>
      <c r="G7047" t="s">
        <v>489</v>
      </c>
      <c r="H7047" t="s">
        <v>474</v>
      </c>
      <c r="I7047" t="s">
        <v>549</v>
      </c>
      <c r="J7047">
        <v>755758000000</v>
      </c>
      <c r="K7047">
        <v>6727368923.1994867</v>
      </c>
    </row>
    <row r="7048" spans="1:11" x14ac:dyDescent="0.25">
      <c r="A7048">
        <v>10965</v>
      </c>
      <c r="B7048" t="s">
        <v>171</v>
      </c>
      <c r="C7048" t="s">
        <v>492</v>
      </c>
      <c r="D7048" t="s">
        <v>21</v>
      </c>
      <c r="E7048">
        <v>2016</v>
      </c>
      <c r="F7048" s="10">
        <v>42460</v>
      </c>
      <c r="G7048" t="s">
        <v>489</v>
      </c>
      <c r="H7048" t="s">
        <v>474</v>
      </c>
      <c r="I7048" t="s">
        <v>549</v>
      </c>
      <c r="J7048">
        <v>147831000000</v>
      </c>
      <c r="K7048">
        <v>1315915511.6922393</v>
      </c>
    </row>
    <row r="7049" spans="1:11" x14ac:dyDescent="0.25">
      <c r="A7049">
        <v>10965</v>
      </c>
      <c r="B7049" t="s">
        <v>171</v>
      </c>
      <c r="C7049" t="s">
        <v>492</v>
      </c>
      <c r="D7049" t="s">
        <v>163</v>
      </c>
      <c r="E7049">
        <v>2016</v>
      </c>
      <c r="F7049" s="10">
        <v>42460</v>
      </c>
      <c r="G7049" t="s">
        <v>489</v>
      </c>
      <c r="H7049" t="s">
        <v>474</v>
      </c>
      <c r="I7049" t="s">
        <v>549</v>
      </c>
      <c r="J7049">
        <v>3295824000000</v>
      </c>
      <c r="K7049">
        <v>29337729741.445045</v>
      </c>
    </row>
    <row r="7050" spans="1:11" x14ac:dyDescent="0.25">
      <c r="A7050">
        <v>10965</v>
      </c>
      <c r="B7050" t="s">
        <v>171</v>
      </c>
      <c r="C7050" t="s">
        <v>492</v>
      </c>
      <c r="D7050" t="s">
        <v>458</v>
      </c>
      <c r="E7050">
        <v>2016</v>
      </c>
      <c r="F7050" s="10">
        <v>42460</v>
      </c>
      <c r="G7050" t="s">
        <v>489</v>
      </c>
      <c r="H7050" t="s">
        <v>474</v>
      </c>
      <c r="I7050" t="s">
        <v>549</v>
      </c>
      <c r="J7050">
        <v>317115000000</v>
      </c>
      <c r="K7050">
        <v>2822794593.0845656</v>
      </c>
    </row>
    <row r="7051" spans="1:11" x14ac:dyDescent="0.25">
      <c r="A7051">
        <v>10965</v>
      </c>
      <c r="B7051" t="s">
        <v>171</v>
      </c>
      <c r="C7051" t="s">
        <v>492</v>
      </c>
      <c r="D7051" t="s">
        <v>249</v>
      </c>
      <c r="E7051">
        <v>2016</v>
      </c>
      <c r="F7051" s="10">
        <v>42460</v>
      </c>
      <c r="G7051" t="s">
        <v>489</v>
      </c>
      <c r="H7051" t="s">
        <v>474</v>
      </c>
      <c r="I7051" t="s">
        <v>549</v>
      </c>
      <c r="J7051">
        <v>344870000000</v>
      </c>
      <c r="K7051">
        <v>3069855324.7783113</v>
      </c>
    </row>
    <row r="7052" spans="1:11" x14ac:dyDescent="0.25">
      <c r="A7052">
        <v>10965</v>
      </c>
      <c r="B7052" t="s">
        <v>171</v>
      </c>
      <c r="C7052" t="s">
        <v>492</v>
      </c>
      <c r="D7052" t="s">
        <v>290</v>
      </c>
      <c r="E7052">
        <v>2016</v>
      </c>
      <c r="F7052" s="10">
        <v>42460</v>
      </c>
      <c r="G7052" t="s">
        <v>489</v>
      </c>
      <c r="H7052" t="s">
        <v>474</v>
      </c>
      <c r="I7052" t="s">
        <v>549</v>
      </c>
      <c r="J7052">
        <v>222138000000</v>
      </c>
      <c r="K7052">
        <v>1977358199.1347594</v>
      </c>
    </row>
    <row r="7053" spans="1:11" x14ac:dyDescent="0.25">
      <c r="A7053">
        <v>10965</v>
      </c>
      <c r="B7053" t="s">
        <v>171</v>
      </c>
      <c r="C7053" t="s">
        <v>493</v>
      </c>
      <c r="D7053" t="s">
        <v>742</v>
      </c>
      <c r="E7053">
        <v>2016</v>
      </c>
      <c r="F7053" s="10">
        <v>42460</v>
      </c>
      <c r="G7053" t="s">
        <v>489</v>
      </c>
      <c r="H7053" t="s">
        <v>474</v>
      </c>
      <c r="I7053" t="s">
        <v>549</v>
      </c>
      <c r="J7053">
        <v>1487883000000</v>
      </c>
      <c r="K7053">
        <v>13244369038.179976</v>
      </c>
    </row>
    <row r="7054" spans="1:11" x14ac:dyDescent="0.25">
      <c r="A7054">
        <v>10965</v>
      </c>
      <c r="B7054" t="s">
        <v>171</v>
      </c>
      <c r="C7054" t="s">
        <v>493</v>
      </c>
      <c r="D7054" t="s">
        <v>743</v>
      </c>
      <c r="E7054">
        <v>2016</v>
      </c>
      <c r="F7054" s="10">
        <v>42460</v>
      </c>
      <c r="G7054" t="s">
        <v>489</v>
      </c>
      <c r="H7054" t="s">
        <v>474</v>
      </c>
      <c r="I7054" t="s">
        <v>549</v>
      </c>
      <c r="J7054">
        <v>1084321000000</v>
      </c>
      <c r="K7054">
        <v>9652067722.9650116</v>
      </c>
    </row>
    <row r="7055" spans="1:11" x14ac:dyDescent="0.25">
      <c r="A7055">
        <v>10965</v>
      </c>
      <c r="B7055" t="s">
        <v>171</v>
      </c>
      <c r="C7055" t="s">
        <v>493</v>
      </c>
      <c r="D7055" t="s">
        <v>746</v>
      </c>
      <c r="E7055">
        <v>2016</v>
      </c>
      <c r="F7055" s="10">
        <v>42460</v>
      </c>
      <c r="G7055" t="s">
        <v>489</v>
      </c>
      <c r="H7055" t="s">
        <v>474</v>
      </c>
      <c r="I7055" t="s">
        <v>549</v>
      </c>
      <c r="J7055">
        <v>672537000000</v>
      </c>
      <c r="K7055">
        <v>5986578393.482852</v>
      </c>
    </row>
    <row r="7056" spans="1:11" x14ac:dyDescent="0.25">
      <c r="A7056">
        <v>10965</v>
      </c>
      <c r="B7056" t="s">
        <v>171</v>
      </c>
      <c r="C7056" t="s">
        <v>493</v>
      </c>
      <c r="D7056" t="s">
        <v>745</v>
      </c>
      <c r="E7056">
        <v>2016</v>
      </c>
      <c r="F7056" s="10">
        <v>42460</v>
      </c>
      <c r="G7056" t="s">
        <v>489</v>
      </c>
      <c r="H7056" t="s">
        <v>474</v>
      </c>
      <c r="I7056" t="s">
        <v>549</v>
      </c>
      <c r="J7056">
        <v>581284000000</v>
      </c>
      <c r="K7056">
        <v>5174291131.7552586</v>
      </c>
    </row>
    <row r="7057" spans="1:11" x14ac:dyDescent="0.25">
      <c r="A7057">
        <v>10965</v>
      </c>
      <c r="B7057" t="s">
        <v>171</v>
      </c>
      <c r="C7057" t="s">
        <v>493</v>
      </c>
      <c r="D7057" t="s">
        <v>744</v>
      </c>
      <c r="E7057">
        <v>2016</v>
      </c>
      <c r="F7057" s="10">
        <v>42460</v>
      </c>
      <c r="G7057" t="s">
        <v>489</v>
      </c>
      <c r="H7057" t="s">
        <v>474</v>
      </c>
      <c r="I7057" t="s">
        <v>549</v>
      </c>
      <c r="J7057">
        <v>403310000000</v>
      </c>
      <c r="K7057">
        <v>3590058140.854063</v>
      </c>
    </row>
    <row r="7058" spans="1:11" x14ac:dyDescent="0.25">
      <c r="A7058">
        <v>10965</v>
      </c>
      <c r="B7058" t="s">
        <v>171</v>
      </c>
      <c r="C7058" t="s">
        <v>493</v>
      </c>
      <c r="D7058" t="s">
        <v>934</v>
      </c>
      <c r="E7058">
        <v>2016</v>
      </c>
      <c r="F7058" s="10">
        <v>42460</v>
      </c>
      <c r="G7058" t="s">
        <v>489</v>
      </c>
      <c r="H7058" t="s">
        <v>474</v>
      </c>
      <c r="I7058" t="s">
        <v>549</v>
      </c>
      <c r="J7058">
        <v>220052000000</v>
      </c>
      <c r="K7058">
        <v>1958789700.2584074</v>
      </c>
    </row>
    <row r="7059" spans="1:11" x14ac:dyDescent="0.25">
      <c r="A7059">
        <v>10965</v>
      </c>
      <c r="B7059" t="s">
        <v>171</v>
      </c>
      <c r="C7059" t="s">
        <v>493</v>
      </c>
      <c r="D7059" t="s">
        <v>458</v>
      </c>
      <c r="E7059">
        <v>2016</v>
      </c>
      <c r="F7059" s="10">
        <v>42460</v>
      </c>
      <c r="G7059" t="s">
        <v>489</v>
      </c>
      <c r="H7059" t="s">
        <v>474</v>
      </c>
      <c r="I7059" t="s">
        <v>549</v>
      </c>
      <c r="J7059">
        <v>51324000000</v>
      </c>
      <c r="K7059">
        <v>456859844.836959</v>
      </c>
    </row>
    <row r="7060" spans="1:11" x14ac:dyDescent="0.25">
      <c r="A7060">
        <v>10965</v>
      </c>
      <c r="B7060" t="s">
        <v>171</v>
      </c>
      <c r="C7060" t="s">
        <v>493</v>
      </c>
      <c r="D7060" t="s">
        <v>2089</v>
      </c>
      <c r="E7060">
        <v>2016</v>
      </c>
      <c r="F7060" s="10">
        <v>42460</v>
      </c>
      <c r="G7060" t="s">
        <v>489</v>
      </c>
      <c r="H7060" t="s">
        <v>474</v>
      </c>
      <c r="I7060" t="s">
        <v>549</v>
      </c>
      <c r="J7060">
        <v>582825000000</v>
      </c>
      <c r="K7060">
        <v>5188008321.0018826</v>
      </c>
    </row>
    <row r="7061" spans="1:11" x14ac:dyDescent="0.25">
      <c r="A7061">
        <v>11237</v>
      </c>
      <c r="B7061" t="s">
        <v>186</v>
      </c>
      <c r="C7061" t="s">
        <v>492</v>
      </c>
      <c r="D7061" t="s">
        <v>163</v>
      </c>
      <c r="E7061">
        <v>2016</v>
      </c>
      <c r="F7061" s="10">
        <v>42460</v>
      </c>
      <c r="G7061" t="s">
        <v>489</v>
      </c>
      <c r="H7061" t="s">
        <v>474</v>
      </c>
      <c r="I7061" t="s">
        <v>549</v>
      </c>
      <c r="J7061">
        <v>4548391000000</v>
      </c>
      <c r="K7061">
        <v>40487436803.792</v>
      </c>
    </row>
    <row r="7062" spans="1:11" x14ac:dyDescent="0.25">
      <c r="A7062">
        <v>11237</v>
      </c>
      <c r="B7062" t="s">
        <v>186</v>
      </c>
      <c r="C7062" t="s">
        <v>492</v>
      </c>
      <c r="D7062" t="s">
        <v>458</v>
      </c>
      <c r="E7062">
        <v>2016</v>
      </c>
      <c r="F7062" s="10">
        <v>42460</v>
      </c>
      <c r="G7062" t="s">
        <v>489</v>
      </c>
      <c r="H7062" t="s">
        <v>474</v>
      </c>
      <c r="I7062" t="s">
        <v>549</v>
      </c>
      <c r="J7062">
        <v>1738430000000</v>
      </c>
      <c r="K7062">
        <v>15474609540.564154</v>
      </c>
    </row>
    <row r="7063" spans="1:11" x14ac:dyDescent="0.25">
      <c r="A7063">
        <v>11237</v>
      </c>
      <c r="B7063" t="s">
        <v>186</v>
      </c>
      <c r="C7063" t="s">
        <v>492</v>
      </c>
      <c r="D7063" t="s">
        <v>316</v>
      </c>
      <c r="E7063">
        <v>2016</v>
      </c>
      <c r="F7063" s="10">
        <v>42460</v>
      </c>
      <c r="G7063" t="s">
        <v>489</v>
      </c>
      <c r="H7063" t="s">
        <v>474</v>
      </c>
      <c r="I7063" t="s">
        <v>549</v>
      </c>
      <c r="J7063">
        <v>638761000000</v>
      </c>
      <c r="K7063">
        <v>5685921817.237565</v>
      </c>
    </row>
    <row r="7064" spans="1:11" x14ac:dyDescent="0.25">
      <c r="A7064">
        <v>11237</v>
      </c>
      <c r="B7064" t="s">
        <v>186</v>
      </c>
      <c r="C7064" t="s">
        <v>493</v>
      </c>
      <c r="D7064" t="s">
        <v>664</v>
      </c>
      <c r="E7064">
        <v>2016</v>
      </c>
      <c r="F7064" s="10">
        <v>42460</v>
      </c>
      <c r="G7064" t="s">
        <v>489</v>
      </c>
      <c r="H7064" t="s">
        <v>474</v>
      </c>
      <c r="I7064" t="s">
        <v>549</v>
      </c>
      <c r="J7064">
        <v>1302053000000</v>
      </c>
      <c r="K7064">
        <v>11590205976.726229</v>
      </c>
    </row>
    <row r="7065" spans="1:11" x14ac:dyDescent="0.25">
      <c r="A7065">
        <v>11237</v>
      </c>
      <c r="B7065" t="s">
        <v>186</v>
      </c>
      <c r="C7065" t="s">
        <v>493</v>
      </c>
      <c r="D7065" t="s">
        <v>635</v>
      </c>
      <c r="E7065">
        <v>2016</v>
      </c>
      <c r="F7065" s="10">
        <v>42460</v>
      </c>
      <c r="G7065" t="s">
        <v>489</v>
      </c>
      <c r="H7065" t="s">
        <v>474</v>
      </c>
      <c r="I7065" t="s">
        <v>549</v>
      </c>
      <c r="J7065">
        <v>-12552000000</v>
      </c>
      <c r="K7065">
        <v>-111731446.73824155</v>
      </c>
    </row>
    <row r="7066" spans="1:11" x14ac:dyDescent="0.25">
      <c r="A7066">
        <v>11237</v>
      </c>
      <c r="B7066" t="s">
        <v>186</v>
      </c>
      <c r="C7066" t="s">
        <v>493</v>
      </c>
      <c r="D7066" t="s">
        <v>716</v>
      </c>
      <c r="E7066">
        <v>2016</v>
      </c>
      <c r="F7066" s="10">
        <v>42460</v>
      </c>
      <c r="G7066" t="s">
        <v>489</v>
      </c>
      <c r="H7066" t="s">
        <v>474</v>
      </c>
      <c r="I7066" t="s">
        <v>549</v>
      </c>
      <c r="J7066">
        <v>1368508000000</v>
      </c>
      <c r="K7066">
        <v>12181754199.558434</v>
      </c>
    </row>
    <row r="7067" spans="1:11" x14ac:dyDescent="0.25">
      <c r="A7067">
        <v>11237</v>
      </c>
      <c r="B7067" t="s">
        <v>186</v>
      </c>
      <c r="C7067" t="s">
        <v>493</v>
      </c>
      <c r="D7067" t="s">
        <v>719</v>
      </c>
      <c r="E7067">
        <v>2016</v>
      </c>
      <c r="F7067" s="10">
        <v>42460</v>
      </c>
      <c r="G7067" t="s">
        <v>489</v>
      </c>
      <c r="H7067" t="s">
        <v>474</v>
      </c>
      <c r="I7067" t="s">
        <v>549</v>
      </c>
      <c r="J7067">
        <v>58839000000</v>
      </c>
      <c r="K7067">
        <v>523754508.81384599</v>
      </c>
    </row>
    <row r="7068" spans="1:11" x14ac:dyDescent="0.25">
      <c r="A7068">
        <v>11237</v>
      </c>
      <c r="B7068" t="s">
        <v>186</v>
      </c>
      <c r="C7068" t="s">
        <v>493</v>
      </c>
      <c r="D7068" t="s">
        <v>1158</v>
      </c>
      <c r="E7068">
        <v>2016</v>
      </c>
      <c r="F7068" s="10">
        <v>42460</v>
      </c>
      <c r="G7068" t="s">
        <v>489</v>
      </c>
      <c r="H7068" t="s">
        <v>474</v>
      </c>
      <c r="I7068" t="s">
        <v>549</v>
      </c>
      <c r="J7068">
        <v>154208000000</v>
      </c>
      <c r="K7068">
        <v>1372680285.1028326</v>
      </c>
    </row>
    <row r="7069" spans="1:11" x14ac:dyDescent="0.25">
      <c r="A7069">
        <v>11237</v>
      </c>
      <c r="B7069" t="s">
        <v>186</v>
      </c>
      <c r="C7069" t="s">
        <v>493</v>
      </c>
      <c r="D7069" t="s">
        <v>718</v>
      </c>
      <c r="E7069">
        <v>2016</v>
      </c>
      <c r="F7069" s="10">
        <v>42460</v>
      </c>
      <c r="G7069" t="s">
        <v>489</v>
      </c>
      <c r="H7069" t="s">
        <v>474</v>
      </c>
      <c r="I7069" t="s">
        <v>549</v>
      </c>
      <c r="J7069">
        <v>2562763000000</v>
      </c>
      <c r="K7069">
        <v>22812397835.981209</v>
      </c>
    </row>
    <row r="7070" spans="1:11" x14ac:dyDescent="0.25">
      <c r="A7070">
        <v>11237</v>
      </c>
      <c r="B7070" t="s">
        <v>186</v>
      </c>
      <c r="C7070" t="s">
        <v>493</v>
      </c>
      <c r="D7070" t="s">
        <v>693</v>
      </c>
      <c r="E7070">
        <v>2016</v>
      </c>
      <c r="F7070" s="10">
        <v>42460</v>
      </c>
      <c r="G7070" t="s">
        <v>489</v>
      </c>
      <c r="H7070" t="s">
        <v>474</v>
      </c>
      <c r="I7070" t="s">
        <v>549</v>
      </c>
      <c r="J7070">
        <v>777551000000</v>
      </c>
      <c r="K7070">
        <v>6921358997.9896793</v>
      </c>
    </row>
    <row r="7071" spans="1:11" x14ac:dyDescent="0.25">
      <c r="A7071">
        <v>11237</v>
      </c>
      <c r="B7071" t="s">
        <v>186</v>
      </c>
      <c r="C7071" t="s">
        <v>493</v>
      </c>
      <c r="D7071" t="s">
        <v>717</v>
      </c>
      <c r="E7071">
        <v>2016</v>
      </c>
      <c r="F7071" s="10">
        <v>42460</v>
      </c>
      <c r="G7071" t="s">
        <v>489</v>
      </c>
      <c r="H7071" t="s">
        <v>474</v>
      </c>
      <c r="I7071" t="s">
        <v>549</v>
      </c>
      <c r="J7071">
        <v>700887000000</v>
      </c>
      <c r="K7071">
        <v>6238935509.0842819</v>
      </c>
    </row>
    <row r="7072" spans="1:11" x14ac:dyDescent="0.25">
      <c r="A7072">
        <v>11237</v>
      </c>
      <c r="B7072" t="s">
        <v>186</v>
      </c>
      <c r="C7072" t="s">
        <v>493</v>
      </c>
      <c r="D7072" t="s">
        <v>458</v>
      </c>
      <c r="E7072">
        <v>2016</v>
      </c>
      <c r="F7072" s="10">
        <v>42460</v>
      </c>
      <c r="G7072" t="s">
        <v>489</v>
      </c>
      <c r="H7072" t="s">
        <v>474</v>
      </c>
      <c r="I7072" t="s">
        <v>549</v>
      </c>
      <c r="J7072">
        <v>13325000000</v>
      </c>
      <c r="K7072">
        <v>118612295.07545161</v>
      </c>
    </row>
    <row r="7073" spans="1:11" x14ac:dyDescent="0.25">
      <c r="A7073">
        <v>12064</v>
      </c>
      <c r="B7073" t="s">
        <v>213</v>
      </c>
      <c r="C7073" t="s">
        <v>492</v>
      </c>
      <c r="D7073" t="s">
        <v>570</v>
      </c>
      <c r="E7073">
        <v>2016</v>
      </c>
      <c r="F7073" s="10">
        <v>42460</v>
      </c>
      <c r="G7073" t="s">
        <v>489</v>
      </c>
      <c r="H7073" t="s">
        <v>474</v>
      </c>
      <c r="I7073" t="s">
        <v>549</v>
      </c>
      <c r="J7073">
        <v>15918000000</v>
      </c>
      <c r="K7073">
        <v>141693847.13028434</v>
      </c>
    </row>
    <row r="7074" spans="1:11" x14ac:dyDescent="0.25">
      <c r="A7074">
        <v>12064</v>
      </c>
      <c r="B7074" t="s">
        <v>213</v>
      </c>
      <c r="C7074" t="s">
        <v>492</v>
      </c>
      <c r="D7074" t="s">
        <v>629</v>
      </c>
      <c r="E7074">
        <v>2016</v>
      </c>
      <c r="F7074" s="10">
        <v>42460</v>
      </c>
      <c r="G7074" t="s">
        <v>489</v>
      </c>
      <c r="H7074" t="s">
        <v>474</v>
      </c>
      <c r="I7074" t="s">
        <v>549</v>
      </c>
      <c r="J7074">
        <v>57945000000</v>
      </c>
      <c r="K7074">
        <v>515796580.72398078</v>
      </c>
    </row>
    <row r="7075" spans="1:11" x14ac:dyDescent="0.25">
      <c r="A7075">
        <v>12064</v>
      </c>
      <c r="B7075" t="s">
        <v>213</v>
      </c>
      <c r="C7075" t="s">
        <v>492</v>
      </c>
      <c r="D7075" t="s">
        <v>458</v>
      </c>
      <c r="E7075">
        <v>2016</v>
      </c>
      <c r="F7075" s="10">
        <v>42460</v>
      </c>
      <c r="G7075" t="s">
        <v>489</v>
      </c>
      <c r="H7075" t="s">
        <v>474</v>
      </c>
      <c r="I7075" t="s">
        <v>549</v>
      </c>
      <c r="J7075">
        <v>1894000000</v>
      </c>
      <c r="K7075">
        <v>16859413.648998525</v>
      </c>
    </row>
    <row r="7076" spans="1:11" x14ac:dyDescent="0.25">
      <c r="A7076">
        <v>12064</v>
      </c>
      <c r="B7076" t="s">
        <v>213</v>
      </c>
      <c r="C7076" t="s">
        <v>493</v>
      </c>
      <c r="D7076" t="s">
        <v>635</v>
      </c>
      <c r="E7076">
        <v>2016</v>
      </c>
      <c r="F7076" s="10">
        <v>42460</v>
      </c>
      <c r="G7076" t="s">
        <v>489</v>
      </c>
      <c r="H7076" t="s">
        <v>474</v>
      </c>
      <c r="I7076" t="s">
        <v>549</v>
      </c>
      <c r="J7076">
        <v>-270000000</v>
      </c>
      <c r="K7076">
        <v>-2403401.1009659991</v>
      </c>
    </row>
    <row r="7077" spans="1:11" x14ac:dyDescent="0.25">
      <c r="A7077">
        <v>12064</v>
      </c>
      <c r="B7077" t="s">
        <v>213</v>
      </c>
      <c r="C7077" t="s">
        <v>493</v>
      </c>
      <c r="D7077" t="s">
        <v>678</v>
      </c>
      <c r="E7077">
        <v>2016</v>
      </c>
      <c r="F7077" s="10">
        <v>42460</v>
      </c>
      <c r="G7077" t="s">
        <v>489</v>
      </c>
      <c r="H7077" t="s">
        <v>474</v>
      </c>
      <c r="I7077" t="s">
        <v>549</v>
      </c>
      <c r="J7077">
        <v>32623000000</v>
      </c>
      <c r="K7077">
        <v>290393163.39560658</v>
      </c>
    </row>
    <row r="7078" spans="1:11" x14ac:dyDescent="0.25">
      <c r="A7078">
        <v>12064</v>
      </c>
      <c r="B7078" t="s">
        <v>213</v>
      </c>
      <c r="C7078" t="s">
        <v>493</v>
      </c>
      <c r="D7078" t="s">
        <v>458</v>
      </c>
      <c r="E7078">
        <v>2016</v>
      </c>
      <c r="F7078" s="10">
        <v>42460</v>
      </c>
      <c r="G7078" t="s">
        <v>489</v>
      </c>
      <c r="H7078" t="s">
        <v>474</v>
      </c>
      <c r="I7078" t="s">
        <v>549</v>
      </c>
      <c r="J7078">
        <v>299000000</v>
      </c>
      <c r="K7078">
        <v>2661544.1821808657</v>
      </c>
    </row>
    <row r="7079" spans="1:11" x14ac:dyDescent="0.25">
      <c r="A7079">
        <v>12064</v>
      </c>
      <c r="B7079" t="s">
        <v>213</v>
      </c>
      <c r="C7079" t="s">
        <v>493</v>
      </c>
      <c r="D7079" t="s">
        <v>677</v>
      </c>
      <c r="E7079">
        <v>2016</v>
      </c>
      <c r="F7079" s="10">
        <v>42460</v>
      </c>
      <c r="G7079" t="s">
        <v>489</v>
      </c>
      <c r="H7079" t="s">
        <v>474</v>
      </c>
      <c r="I7079" t="s">
        <v>549</v>
      </c>
      <c r="J7079">
        <v>43105000000</v>
      </c>
      <c r="K7079">
        <v>383698535.02644217</v>
      </c>
    </row>
    <row r="7080" spans="1:11" x14ac:dyDescent="0.25">
      <c r="A7080">
        <v>1522</v>
      </c>
      <c r="B7080" t="s">
        <v>194</v>
      </c>
      <c r="C7080" t="s">
        <v>492</v>
      </c>
      <c r="D7080" t="s">
        <v>620</v>
      </c>
      <c r="E7080">
        <v>2016</v>
      </c>
      <c r="F7080" s="10">
        <v>42551</v>
      </c>
      <c r="G7080" t="s">
        <v>489</v>
      </c>
      <c r="H7080" t="s">
        <v>474</v>
      </c>
      <c r="I7080" t="s">
        <v>549</v>
      </c>
      <c r="J7080">
        <v>3584000000</v>
      </c>
      <c r="K7080">
        <v>34887828.137107372</v>
      </c>
    </row>
    <row r="7081" spans="1:11" x14ac:dyDescent="0.25">
      <c r="A7081">
        <v>1522</v>
      </c>
      <c r="B7081" t="s">
        <v>194</v>
      </c>
      <c r="C7081" t="s">
        <v>492</v>
      </c>
      <c r="D7081" t="s">
        <v>2077</v>
      </c>
      <c r="E7081">
        <v>2016</v>
      </c>
      <c r="F7081" s="10">
        <v>42551</v>
      </c>
      <c r="G7081" t="s">
        <v>489</v>
      </c>
      <c r="H7081" t="s">
        <v>474</v>
      </c>
      <c r="I7081" t="s">
        <v>549</v>
      </c>
      <c r="J7081">
        <v>13880000000</v>
      </c>
      <c r="K7081">
        <v>135112459.41491359</v>
      </c>
    </row>
    <row r="7082" spans="1:11" x14ac:dyDescent="0.25">
      <c r="A7082">
        <v>1522</v>
      </c>
      <c r="B7082" t="s">
        <v>194</v>
      </c>
      <c r="C7082" t="s">
        <v>492</v>
      </c>
      <c r="D7082" t="s">
        <v>163</v>
      </c>
      <c r="E7082">
        <v>2016</v>
      </c>
      <c r="F7082" s="10">
        <v>42551</v>
      </c>
      <c r="G7082" t="s">
        <v>489</v>
      </c>
      <c r="H7082" t="s">
        <v>474</v>
      </c>
      <c r="I7082" t="s">
        <v>549</v>
      </c>
      <c r="J7082">
        <v>58414000000</v>
      </c>
      <c r="K7082">
        <v>568620980.13420486</v>
      </c>
    </row>
    <row r="7083" spans="1:11" x14ac:dyDescent="0.25">
      <c r="A7083">
        <v>1522</v>
      </c>
      <c r="B7083" t="s">
        <v>194</v>
      </c>
      <c r="C7083" t="s">
        <v>492</v>
      </c>
      <c r="D7083" t="s">
        <v>619</v>
      </c>
      <c r="E7083">
        <v>2016</v>
      </c>
      <c r="F7083" s="10">
        <v>42551</v>
      </c>
      <c r="G7083" t="s">
        <v>489</v>
      </c>
      <c r="H7083" t="s">
        <v>474</v>
      </c>
      <c r="I7083" t="s">
        <v>549</v>
      </c>
      <c r="J7083">
        <v>3646000000</v>
      </c>
      <c r="K7083">
        <v>35491356.41403278</v>
      </c>
    </row>
    <row r="7084" spans="1:11" x14ac:dyDescent="0.25">
      <c r="A7084">
        <v>1522</v>
      </c>
      <c r="B7084" t="s">
        <v>194</v>
      </c>
      <c r="C7084" t="s">
        <v>492</v>
      </c>
      <c r="D7084" t="s">
        <v>701</v>
      </c>
      <c r="E7084">
        <v>2016</v>
      </c>
      <c r="F7084" s="10">
        <v>42551</v>
      </c>
      <c r="G7084" t="s">
        <v>489</v>
      </c>
      <c r="H7084" t="s">
        <v>474</v>
      </c>
      <c r="I7084" t="s">
        <v>549</v>
      </c>
      <c r="J7084">
        <v>2159000000</v>
      </c>
      <c r="K7084">
        <v>21016412.094870206</v>
      </c>
    </row>
    <row r="7085" spans="1:11" x14ac:dyDescent="0.25">
      <c r="A7085">
        <v>1522</v>
      </c>
      <c r="B7085" t="s">
        <v>194</v>
      </c>
      <c r="C7085" t="s">
        <v>492</v>
      </c>
      <c r="D7085" t="s">
        <v>458</v>
      </c>
      <c r="E7085">
        <v>2016</v>
      </c>
      <c r="F7085" s="10">
        <v>42551</v>
      </c>
      <c r="G7085" t="s">
        <v>489</v>
      </c>
      <c r="H7085" t="s">
        <v>474</v>
      </c>
      <c r="I7085" t="s">
        <v>549</v>
      </c>
      <c r="J7085">
        <v>179000000</v>
      </c>
      <c r="K7085">
        <v>1742444.5414459319</v>
      </c>
    </row>
    <row r="7086" spans="1:11" x14ac:dyDescent="0.25">
      <c r="A7086">
        <v>1522</v>
      </c>
      <c r="B7086" t="s">
        <v>194</v>
      </c>
      <c r="C7086" t="s">
        <v>493</v>
      </c>
      <c r="D7086" t="s">
        <v>623</v>
      </c>
      <c r="E7086">
        <v>2016</v>
      </c>
      <c r="F7086" s="10">
        <v>42551</v>
      </c>
      <c r="G7086" t="s">
        <v>489</v>
      </c>
      <c r="H7086" t="s">
        <v>474</v>
      </c>
      <c r="I7086" t="s">
        <v>549</v>
      </c>
      <c r="J7086">
        <v>41186000000</v>
      </c>
      <c r="K7086">
        <v>400917993.76531929</v>
      </c>
    </row>
    <row r="7087" spans="1:11" x14ac:dyDescent="0.25">
      <c r="A7087">
        <v>1522</v>
      </c>
      <c r="B7087" t="s">
        <v>194</v>
      </c>
      <c r="C7087" t="s">
        <v>493</v>
      </c>
      <c r="D7087" t="s">
        <v>625</v>
      </c>
      <c r="E7087">
        <v>2016</v>
      </c>
      <c r="F7087" s="10">
        <v>42551</v>
      </c>
      <c r="G7087" t="s">
        <v>489</v>
      </c>
      <c r="H7087" t="s">
        <v>474</v>
      </c>
      <c r="I7087" t="s">
        <v>549</v>
      </c>
      <c r="J7087">
        <v>17769000000</v>
      </c>
      <c r="K7087">
        <v>172969257.30141211</v>
      </c>
    </row>
    <row r="7088" spans="1:11" x14ac:dyDescent="0.25">
      <c r="A7088">
        <v>1522</v>
      </c>
      <c r="B7088" t="s">
        <v>194</v>
      </c>
      <c r="C7088" t="s">
        <v>493</v>
      </c>
      <c r="D7088" t="s">
        <v>628</v>
      </c>
      <c r="E7088">
        <v>2016</v>
      </c>
      <c r="F7088" s="10">
        <v>42551</v>
      </c>
      <c r="G7088" t="s">
        <v>489</v>
      </c>
      <c r="H7088" t="s">
        <v>474</v>
      </c>
      <c r="I7088" t="s">
        <v>549</v>
      </c>
      <c r="J7088">
        <v>-794000000</v>
      </c>
      <c r="K7088">
        <v>-7729055.6754640779</v>
      </c>
    </row>
    <row r="7089" spans="1:11" x14ac:dyDescent="0.25">
      <c r="A7089">
        <v>1522</v>
      </c>
      <c r="B7089" t="s">
        <v>194</v>
      </c>
      <c r="C7089" t="s">
        <v>493</v>
      </c>
      <c r="D7089" t="s">
        <v>458</v>
      </c>
      <c r="E7089">
        <v>2016</v>
      </c>
      <c r="F7089" s="10">
        <v>42551</v>
      </c>
      <c r="G7089" t="s">
        <v>489</v>
      </c>
      <c r="H7089" t="s">
        <v>474</v>
      </c>
      <c r="I7089" t="s">
        <v>549</v>
      </c>
      <c r="J7089">
        <v>981000000</v>
      </c>
      <c r="K7089">
        <v>9549374.8332874812</v>
      </c>
    </row>
    <row r="7090" spans="1:11" x14ac:dyDescent="0.25">
      <c r="A7090">
        <v>1522</v>
      </c>
      <c r="B7090" t="s">
        <v>194</v>
      </c>
      <c r="C7090" t="s">
        <v>493</v>
      </c>
      <c r="D7090" t="s">
        <v>624</v>
      </c>
      <c r="E7090">
        <v>2016</v>
      </c>
      <c r="F7090" s="10">
        <v>42551</v>
      </c>
      <c r="G7090" t="s">
        <v>489</v>
      </c>
      <c r="H7090" t="s">
        <v>474</v>
      </c>
      <c r="I7090" t="s">
        <v>549</v>
      </c>
      <c r="J7090">
        <v>22083000000</v>
      </c>
      <c r="K7090">
        <v>214963144.18296376</v>
      </c>
    </row>
    <row r="7091" spans="1:11" x14ac:dyDescent="0.25">
      <c r="A7091">
        <v>1522</v>
      </c>
      <c r="B7091" t="s">
        <v>194</v>
      </c>
      <c r="C7091" t="s">
        <v>493</v>
      </c>
      <c r="D7091" t="s">
        <v>626</v>
      </c>
      <c r="E7091">
        <v>2016</v>
      </c>
      <c r="F7091" s="10">
        <v>42551</v>
      </c>
      <c r="G7091" t="s">
        <v>489</v>
      </c>
      <c r="H7091" t="s">
        <v>474</v>
      </c>
      <c r="I7091" t="s">
        <v>549</v>
      </c>
      <c r="J7091">
        <v>638000000</v>
      </c>
      <c r="K7091">
        <v>6210500.6561033772</v>
      </c>
    </row>
    <row r="7092" spans="1:11" x14ac:dyDescent="0.25">
      <c r="A7092">
        <v>8176</v>
      </c>
      <c r="B7092" t="s">
        <v>176</v>
      </c>
      <c r="C7092" t="s">
        <v>492</v>
      </c>
      <c r="D7092" t="s">
        <v>570</v>
      </c>
      <c r="E7092">
        <v>2016</v>
      </c>
      <c r="F7092" s="10">
        <v>42735</v>
      </c>
      <c r="G7092" t="s">
        <v>489</v>
      </c>
      <c r="H7092" t="s">
        <v>474</v>
      </c>
      <c r="I7092" t="s">
        <v>549</v>
      </c>
      <c r="J7092">
        <v>306030000000</v>
      </c>
      <c r="K7092">
        <v>2614150914.9331732</v>
      </c>
    </row>
    <row r="7093" spans="1:11" x14ac:dyDescent="0.25">
      <c r="A7093">
        <v>8176</v>
      </c>
      <c r="B7093" t="s">
        <v>176</v>
      </c>
      <c r="C7093" t="s">
        <v>492</v>
      </c>
      <c r="D7093" t="s">
        <v>569</v>
      </c>
      <c r="E7093">
        <v>2016</v>
      </c>
      <c r="F7093" s="10">
        <v>42735</v>
      </c>
      <c r="G7093" t="s">
        <v>489</v>
      </c>
      <c r="H7093" t="s">
        <v>474</v>
      </c>
      <c r="I7093" t="s">
        <v>549</v>
      </c>
      <c r="J7093">
        <v>192478000000</v>
      </c>
      <c r="K7093">
        <v>1644173903.8803625</v>
      </c>
    </row>
    <row r="7094" spans="1:11" x14ac:dyDescent="0.25">
      <c r="A7094">
        <v>8176</v>
      </c>
      <c r="B7094" t="s">
        <v>176</v>
      </c>
      <c r="C7094" t="s">
        <v>492</v>
      </c>
      <c r="D7094" t="s">
        <v>163</v>
      </c>
      <c r="E7094">
        <v>2016</v>
      </c>
      <c r="F7094" s="10">
        <v>42735</v>
      </c>
      <c r="G7094" t="s">
        <v>489</v>
      </c>
      <c r="H7094" t="s">
        <v>474</v>
      </c>
      <c r="I7094" t="s">
        <v>549</v>
      </c>
      <c r="J7094">
        <v>551441000000</v>
      </c>
      <c r="K7094">
        <v>4710485882.6966772</v>
      </c>
    </row>
    <row r="7095" spans="1:11" x14ac:dyDescent="0.25">
      <c r="A7095">
        <v>8176</v>
      </c>
      <c r="B7095" t="s">
        <v>176</v>
      </c>
      <c r="C7095" t="s">
        <v>492</v>
      </c>
      <c r="D7095" t="s">
        <v>2091</v>
      </c>
      <c r="E7095">
        <v>2016</v>
      </c>
      <c r="F7095" s="10">
        <v>42735</v>
      </c>
      <c r="G7095" t="s">
        <v>489</v>
      </c>
      <c r="H7095" t="s">
        <v>474</v>
      </c>
      <c r="I7095" t="s">
        <v>549</v>
      </c>
      <c r="J7095">
        <v>50697000000</v>
      </c>
      <c r="K7095">
        <v>433060840.22601408</v>
      </c>
    </row>
    <row r="7096" spans="1:11" x14ac:dyDescent="0.25">
      <c r="A7096">
        <v>8176</v>
      </c>
      <c r="B7096" t="s">
        <v>176</v>
      </c>
      <c r="C7096" t="s">
        <v>492</v>
      </c>
      <c r="D7096" t="s">
        <v>458</v>
      </c>
      <c r="E7096">
        <v>2016</v>
      </c>
      <c r="F7096" s="10">
        <v>42735</v>
      </c>
      <c r="G7096" t="s">
        <v>489</v>
      </c>
      <c r="H7096" t="s">
        <v>474</v>
      </c>
      <c r="I7096" t="s">
        <v>549</v>
      </c>
      <c r="J7096">
        <v>66195000000</v>
      </c>
      <c r="K7096">
        <v>565446916.36114562</v>
      </c>
    </row>
    <row r="7097" spans="1:11" x14ac:dyDescent="0.25">
      <c r="A7097">
        <v>8176</v>
      </c>
      <c r="B7097" t="s">
        <v>176</v>
      </c>
      <c r="C7097" t="s">
        <v>492</v>
      </c>
      <c r="D7097" t="s">
        <v>316</v>
      </c>
      <c r="E7097">
        <v>2016</v>
      </c>
      <c r="F7097" s="10">
        <v>42735</v>
      </c>
      <c r="G7097" t="s">
        <v>489</v>
      </c>
      <c r="H7097" t="s">
        <v>474</v>
      </c>
      <c r="I7097" t="s">
        <v>549</v>
      </c>
      <c r="J7097">
        <v>429260000000</v>
      </c>
      <c r="K7097">
        <v>3666798750.9205437</v>
      </c>
    </row>
    <row r="7098" spans="1:11" x14ac:dyDescent="0.25">
      <c r="A7098">
        <v>8176</v>
      </c>
      <c r="B7098" t="s">
        <v>176</v>
      </c>
      <c r="C7098" t="s">
        <v>493</v>
      </c>
      <c r="D7098" t="s">
        <v>635</v>
      </c>
      <c r="E7098">
        <v>2016</v>
      </c>
      <c r="F7098" s="10">
        <v>42735</v>
      </c>
      <c r="G7098" t="s">
        <v>489</v>
      </c>
      <c r="H7098" t="s">
        <v>474</v>
      </c>
      <c r="I7098" t="s">
        <v>549</v>
      </c>
      <c r="J7098">
        <v>-28150000000</v>
      </c>
      <c r="K7098">
        <v>-240461223.59039581</v>
      </c>
    </row>
    <row r="7099" spans="1:11" x14ac:dyDescent="0.25">
      <c r="A7099">
        <v>8176</v>
      </c>
      <c r="B7099" t="s">
        <v>176</v>
      </c>
      <c r="C7099" t="s">
        <v>493</v>
      </c>
      <c r="D7099" t="s">
        <v>693</v>
      </c>
      <c r="E7099">
        <v>2016</v>
      </c>
      <c r="F7099" s="10">
        <v>42735</v>
      </c>
      <c r="G7099" t="s">
        <v>489</v>
      </c>
      <c r="H7099" t="s">
        <v>474</v>
      </c>
      <c r="I7099" t="s">
        <v>549</v>
      </c>
      <c r="J7099">
        <v>1272599000000</v>
      </c>
      <c r="K7099">
        <v>10870718034.810448</v>
      </c>
    </row>
    <row r="7100" spans="1:11" x14ac:dyDescent="0.25">
      <c r="A7100">
        <v>8176</v>
      </c>
      <c r="B7100" t="s">
        <v>176</v>
      </c>
      <c r="C7100" t="s">
        <v>493</v>
      </c>
      <c r="D7100" t="s">
        <v>458</v>
      </c>
      <c r="E7100">
        <v>2016</v>
      </c>
      <c r="F7100" s="10">
        <v>42735</v>
      </c>
      <c r="G7100" t="s">
        <v>489</v>
      </c>
      <c r="H7100" t="s">
        <v>474</v>
      </c>
      <c r="I7100" t="s">
        <v>549</v>
      </c>
      <c r="J7100">
        <v>55368000000</v>
      </c>
      <c r="K7100">
        <v>472961173.27719486</v>
      </c>
    </row>
    <row r="7101" spans="1:11" x14ac:dyDescent="0.25">
      <c r="A7101">
        <v>8176</v>
      </c>
      <c r="B7101" t="s">
        <v>176</v>
      </c>
      <c r="C7101" t="s">
        <v>493</v>
      </c>
      <c r="D7101" t="s">
        <v>1064</v>
      </c>
      <c r="E7101">
        <v>2016</v>
      </c>
      <c r="F7101" s="10">
        <v>42735</v>
      </c>
      <c r="G7101" t="s">
        <v>489</v>
      </c>
      <c r="H7101" t="s">
        <v>474</v>
      </c>
      <c r="I7101" t="s">
        <v>549</v>
      </c>
      <c r="J7101">
        <v>296274000000</v>
      </c>
      <c r="K7101">
        <v>2530813803.1268535</v>
      </c>
    </row>
    <row r="7102" spans="1:11" x14ac:dyDescent="0.25">
      <c r="A7102">
        <v>780</v>
      </c>
      <c r="B7102" t="s">
        <v>180</v>
      </c>
      <c r="C7102" t="s">
        <v>492</v>
      </c>
      <c r="D7102" t="s">
        <v>163</v>
      </c>
      <c r="E7102">
        <v>2017</v>
      </c>
      <c r="F7102" s="10">
        <v>42825</v>
      </c>
      <c r="G7102" t="s">
        <v>489</v>
      </c>
      <c r="H7102" t="s">
        <v>474</v>
      </c>
      <c r="I7102" t="s">
        <v>549</v>
      </c>
      <c r="J7102">
        <v>3811051000000</v>
      </c>
      <c r="K7102">
        <v>34081092544.899673</v>
      </c>
    </row>
    <row r="7103" spans="1:11" x14ac:dyDescent="0.25">
      <c r="A7103">
        <v>780</v>
      </c>
      <c r="B7103" t="s">
        <v>180</v>
      </c>
      <c r="C7103" t="s">
        <v>492</v>
      </c>
      <c r="D7103" t="s">
        <v>458</v>
      </c>
      <c r="E7103">
        <v>2017</v>
      </c>
      <c r="F7103" s="10">
        <v>42825</v>
      </c>
      <c r="G7103" t="s">
        <v>489</v>
      </c>
      <c r="H7103" t="s">
        <v>474</v>
      </c>
      <c r="I7103" t="s">
        <v>549</v>
      </c>
      <c r="J7103">
        <v>674169000000</v>
      </c>
      <c r="K7103">
        <v>6028892313.4071064</v>
      </c>
    </row>
    <row r="7104" spans="1:11" x14ac:dyDescent="0.25">
      <c r="A7104">
        <v>780</v>
      </c>
      <c r="B7104" t="s">
        <v>180</v>
      </c>
      <c r="C7104" t="s">
        <v>492</v>
      </c>
      <c r="D7104" t="s">
        <v>249</v>
      </c>
      <c r="E7104">
        <v>2017</v>
      </c>
      <c r="F7104" s="10">
        <v>42825</v>
      </c>
      <c r="G7104" t="s">
        <v>489</v>
      </c>
      <c r="H7104" t="s">
        <v>474</v>
      </c>
      <c r="I7104" t="s">
        <v>549</v>
      </c>
      <c r="J7104">
        <v>2404209000000</v>
      </c>
      <c r="K7104">
        <v>21500124093.401188</v>
      </c>
    </row>
    <row r="7105" spans="1:11" x14ac:dyDescent="0.25">
      <c r="A7105">
        <v>780</v>
      </c>
      <c r="B7105" t="s">
        <v>180</v>
      </c>
      <c r="C7105" t="s">
        <v>492</v>
      </c>
      <c r="D7105" t="s">
        <v>316</v>
      </c>
      <c r="E7105">
        <v>2017</v>
      </c>
      <c r="F7105" s="10">
        <v>42825</v>
      </c>
      <c r="G7105" t="s">
        <v>489</v>
      </c>
      <c r="H7105" t="s">
        <v>474</v>
      </c>
      <c r="I7105" t="s">
        <v>549</v>
      </c>
      <c r="J7105">
        <v>239376000000</v>
      </c>
      <c r="K7105">
        <v>2140668180.2547128</v>
      </c>
    </row>
    <row r="7106" spans="1:11" x14ac:dyDescent="0.25">
      <c r="A7106">
        <v>780</v>
      </c>
      <c r="B7106" t="s">
        <v>180</v>
      </c>
      <c r="C7106" t="s">
        <v>493</v>
      </c>
      <c r="D7106" t="s">
        <v>635</v>
      </c>
      <c r="E7106">
        <v>2017</v>
      </c>
      <c r="F7106" s="10">
        <v>42825</v>
      </c>
      <c r="G7106" t="s">
        <v>489</v>
      </c>
      <c r="H7106" t="s">
        <v>474</v>
      </c>
      <c r="I7106" t="s">
        <v>549</v>
      </c>
      <c r="J7106">
        <v>-41235000000</v>
      </c>
      <c r="K7106">
        <v>-368752307.72008508</v>
      </c>
    </row>
    <row r="7107" spans="1:11" x14ac:dyDescent="0.25">
      <c r="A7107">
        <v>780</v>
      </c>
      <c r="B7107" t="s">
        <v>180</v>
      </c>
      <c r="C7107" t="s">
        <v>493</v>
      </c>
      <c r="D7107" t="s">
        <v>714</v>
      </c>
      <c r="E7107">
        <v>2017</v>
      </c>
      <c r="F7107" s="10">
        <v>42825</v>
      </c>
      <c r="G7107" t="s">
        <v>489</v>
      </c>
      <c r="H7107" t="s">
        <v>474</v>
      </c>
      <c r="I7107" t="s">
        <v>549</v>
      </c>
      <c r="J7107">
        <v>2505966000000</v>
      </c>
      <c r="K7107">
        <v>22410106597.988861</v>
      </c>
    </row>
    <row r="7108" spans="1:11" x14ac:dyDescent="0.25">
      <c r="A7108">
        <v>780</v>
      </c>
      <c r="B7108" t="s">
        <v>180</v>
      </c>
      <c r="C7108" t="s">
        <v>493</v>
      </c>
      <c r="D7108" t="s">
        <v>712</v>
      </c>
      <c r="E7108">
        <v>2017</v>
      </c>
      <c r="F7108" s="10">
        <v>42825</v>
      </c>
      <c r="G7108" t="s">
        <v>489</v>
      </c>
      <c r="H7108" t="s">
        <v>474</v>
      </c>
      <c r="I7108" t="s">
        <v>549</v>
      </c>
      <c r="J7108">
        <v>5021301000000</v>
      </c>
      <c r="K7108">
        <v>44903997368.914055</v>
      </c>
    </row>
    <row r="7109" spans="1:11" x14ac:dyDescent="0.25">
      <c r="A7109">
        <v>780</v>
      </c>
      <c r="B7109" t="s">
        <v>180</v>
      </c>
      <c r="C7109" t="s">
        <v>493</v>
      </c>
      <c r="D7109" t="s">
        <v>713</v>
      </c>
      <c r="E7109">
        <v>2017</v>
      </c>
      <c r="F7109" s="10">
        <v>42825</v>
      </c>
      <c r="G7109" t="s">
        <v>489</v>
      </c>
      <c r="H7109" t="s">
        <v>474</v>
      </c>
      <c r="I7109" t="s">
        <v>549</v>
      </c>
      <c r="J7109">
        <v>2436034000000</v>
      </c>
      <c r="K7109">
        <v>21784725577.412144</v>
      </c>
    </row>
    <row r="7110" spans="1:11" x14ac:dyDescent="0.25">
      <c r="A7110">
        <v>780</v>
      </c>
      <c r="B7110" t="s">
        <v>180</v>
      </c>
      <c r="C7110" t="s">
        <v>493</v>
      </c>
      <c r="D7110" t="s">
        <v>711</v>
      </c>
      <c r="E7110">
        <v>2017</v>
      </c>
      <c r="F7110" s="10">
        <v>42825</v>
      </c>
      <c r="G7110" t="s">
        <v>489</v>
      </c>
      <c r="H7110" t="s">
        <v>474</v>
      </c>
      <c r="I7110" t="s">
        <v>549</v>
      </c>
      <c r="J7110">
        <v>814055000000</v>
      </c>
      <c r="K7110">
        <v>7279851093.999609</v>
      </c>
    </row>
    <row r="7111" spans="1:11" x14ac:dyDescent="0.25">
      <c r="A7111">
        <v>780</v>
      </c>
      <c r="B7111" t="s">
        <v>180</v>
      </c>
      <c r="C7111" t="s">
        <v>493</v>
      </c>
      <c r="D7111" t="s">
        <v>715</v>
      </c>
      <c r="E7111">
        <v>2017</v>
      </c>
      <c r="F7111" s="10">
        <v>42825</v>
      </c>
      <c r="G7111" t="s">
        <v>489</v>
      </c>
      <c r="H7111" t="s">
        <v>474</v>
      </c>
      <c r="I7111" t="s">
        <v>549</v>
      </c>
      <c r="J7111">
        <v>398048000000</v>
      </c>
      <c r="K7111">
        <v>3559624556.4051032</v>
      </c>
    </row>
    <row r="7112" spans="1:11" x14ac:dyDescent="0.25">
      <c r="A7112">
        <v>1357</v>
      </c>
      <c r="B7112" t="s">
        <v>167</v>
      </c>
      <c r="C7112" t="s">
        <v>492</v>
      </c>
      <c r="D7112" t="s">
        <v>570</v>
      </c>
      <c r="E7112">
        <v>2017</v>
      </c>
      <c r="F7112" s="10">
        <v>42825</v>
      </c>
      <c r="G7112" t="s">
        <v>489</v>
      </c>
      <c r="H7112" t="s">
        <v>474</v>
      </c>
      <c r="I7112" t="s">
        <v>549</v>
      </c>
      <c r="J7112">
        <v>1860716000000</v>
      </c>
      <c r="K7112">
        <v>16639828277.23259</v>
      </c>
    </row>
    <row r="7113" spans="1:11" x14ac:dyDescent="0.25">
      <c r="A7113">
        <v>1357</v>
      </c>
      <c r="B7113" t="s">
        <v>167</v>
      </c>
      <c r="C7113" t="s">
        <v>492</v>
      </c>
      <c r="D7113" t="s">
        <v>2154</v>
      </c>
      <c r="E7113">
        <v>2017</v>
      </c>
      <c r="F7113" s="10">
        <v>42825</v>
      </c>
      <c r="G7113" t="s">
        <v>489</v>
      </c>
      <c r="H7113" t="s">
        <v>474</v>
      </c>
      <c r="I7113" t="s">
        <v>549</v>
      </c>
      <c r="J7113">
        <v>4757685000000</v>
      </c>
      <c r="K7113">
        <v>42546558097.616905</v>
      </c>
    </row>
    <row r="7114" spans="1:11" x14ac:dyDescent="0.25">
      <c r="A7114">
        <v>1357</v>
      </c>
      <c r="B7114" t="s">
        <v>167</v>
      </c>
      <c r="C7114" t="s">
        <v>492</v>
      </c>
      <c r="D7114" t="s">
        <v>569</v>
      </c>
      <c r="E7114">
        <v>2017</v>
      </c>
      <c r="F7114" s="10">
        <v>42825</v>
      </c>
      <c r="G7114" t="s">
        <v>489</v>
      </c>
      <c r="H7114" t="s">
        <v>474</v>
      </c>
      <c r="I7114" t="s">
        <v>549</v>
      </c>
      <c r="J7114">
        <v>972661000000</v>
      </c>
      <c r="K7114">
        <v>8698217251.8328037</v>
      </c>
    </row>
    <row r="7115" spans="1:11" x14ac:dyDescent="0.25">
      <c r="A7115">
        <v>1357</v>
      </c>
      <c r="B7115" t="s">
        <v>167</v>
      </c>
      <c r="C7115" t="s">
        <v>492</v>
      </c>
      <c r="D7115" t="s">
        <v>834</v>
      </c>
      <c r="E7115">
        <v>2017</v>
      </c>
      <c r="F7115" s="10">
        <v>42825</v>
      </c>
      <c r="G7115" t="s">
        <v>489</v>
      </c>
      <c r="H7115" t="s">
        <v>474</v>
      </c>
      <c r="I7115" t="s">
        <v>549</v>
      </c>
      <c r="J7115">
        <v>1144029000000</v>
      </c>
      <c r="K7115">
        <v>10230710169.727203</v>
      </c>
    </row>
    <row r="7116" spans="1:11" x14ac:dyDescent="0.25">
      <c r="A7116">
        <v>1357</v>
      </c>
      <c r="B7116" t="s">
        <v>167</v>
      </c>
      <c r="C7116" t="s">
        <v>492</v>
      </c>
      <c r="D7116" t="s">
        <v>2085</v>
      </c>
      <c r="E7116">
        <v>2017</v>
      </c>
      <c r="F7116" s="10">
        <v>42825</v>
      </c>
      <c r="G7116" t="s">
        <v>489</v>
      </c>
      <c r="H7116" t="s">
        <v>474</v>
      </c>
      <c r="I7116" t="s">
        <v>549</v>
      </c>
      <c r="J7116">
        <v>427173000000</v>
      </c>
      <c r="K7116">
        <v>3820080745.621727</v>
      </c>
    </row>
    <row r="7117" spans="1:11" x14ac:dyDescent="0.25">
      <c r="A7117">
        <v>1357</v>
      </c>
      <c r="B7117" t="s">
        <v>167</v>
      </c>
      <c r="C7117" t="s">
        <v>493</v>
      </c>
      <c r="D7117" t="s">
        <v>691</v>
      </c>
      <c r="E7117">
        <v>2017</v>
      </c>
      <c r="F7117" s="10">
        <v>42825</v>
      </c>
      <c r="G7117" t="s">
        <v>489</v>
      </c>
      <c r="H7117" t="s">
        <v>474</v>
      </c>
      <c r="I7117" t="s">
        <v>549</v>
      </c>
      <c r="J7117">
        <v>992284000000</v>
      </c>
      <c r="K7117">
        <v>8873699888.7769356</v>
      </c>
    </row>
    <row r="7118" spans="1:11" x14ac:dyDescent="0.25">
      <c r="A7118">
        <v>1357</v>
      </c>
      <c r="B7118" t="s">
        <v>167</v>
      </c>
      <c r="C7118" t="s">
        <v>493</v>
      </c>
      <c r="D7118" t="s">
        <v>689</v>
      </c>
      <c r="E7118">
        <v>2017</v>
      </c>
      <c r="F7118" s="10">
        <v>42825</v>
      </c>
      <c r="G7118" t="s">
        <v>489</v>
      </c>
      <c r="H7118" t="s">
        <v>474</v>
      </c>
      <c r="I7118" t="s">
        <v>549</v>
      </c>
      <c r="J7118">
        <v>753947000000</v>
      </c>
      <c r="K7118">
        <v>6742323175.6671515</v>
      </c>
    </row>
    <row r="7119" spans="1:11" x14ac:dyDescent="0.25">
      <c r="A7119">
        <v>1357</v>
      </c>
      <c r="B7119" t="s">
        <v>167</v>
      </c>
      <c r="C7119" t="s">
        <v>493</v>
      </c>
      <c r="D7119" t="s">
        <v>688</v>
      </c>
      <c r="E7119">
        <v>2017</v>
      </c>
      <c r="F7119" s="10">
        <v>42825</v>
      </c>
      <c r="G7119" t="s">
        <v>489</v>
      </c>
      <c r="H7119" t="s">
        <v>474</v>
      </c>
      <c r="I7119" t="s">
        <v>549</v>
      </c>
      <c r="J7119">
        <v>1170375000000</v>
      </c>
      <c r="K7119">
        <v>10466314590.709217</v>
      </c>
    </row>
    <row r="7120" spans="1:11" x14ac:dyDescent="0.25">
      <c r="A7120">
        <v>1357</v>
      </c>
      <c r="B7120" t="s">
        <v>167</v>
      </c>
      <c r="C7120" t="s">
        <v>493</v>
      </c>
      <c r="D7120" t="s">
        <v>635</v>
      </c>
      <c r="E7120">
        <v>2017</v>
      </c>
      <c r="F7120" s="10">
        <v>42825</v>
      </c>
      <c r="G7120" t="s">
        <v>489</v>
      </c>
      <c r="H7120" t="s">
        <v>474</v>
      </c>
      <c r="I7120" t="s">
        <v>549</v>
      </c>
      <c r="J7120">
        <v>-924102000000</v>
      </c>
      <c r="K7120">
        <v>-8263968596.3076525</v>
      </c>
    </row>
    <row r="7121" spans="1:11" x14ac:dyDescent="0.25">
      <c r="A7121">
        <v>1357</v>
      </c>
      <c r="B7121" t="s">
        <v>167</v>
      </c>
      <c r="C7121" t="s">
        <v>493</v>
      </c>
      <c r="D7121" t="s">
        <v>650</v>
      </c>
      <c r="E7121">
        <v>2017</v>
      </c>
      <c r="F7121" s="10">
        <v>42825</v>
      </c>
      <c r="G7121" t="s">
        <v>489</v>
      </c>
      <c r="H7121" t="s">
        <v>474</v>
      </c>
      <c r="I7121" t="s">
        <v>549</v>
      </c>
      <c r="J7121">
        <v>179212000000</v>
      </c>
      <c r="K7121">
        <v>1602639470.6228178</v>
      </c>
    </row>
    <row r="7122" spans="1:11" x14ac:dyDescent="0.25">
      <c r="A7122">
        <v>1357</v>
      </c>
      <c r="B7122" t="s">
        <v>167</v>
      </c>
      <c r="C7122" t="s">
        <v>493</v>
      </c>
      <c r="D7122" t="s">
        <v>690</v>
      </c>
      <c r="E7122">
        <v>2017</v>
      </c>
      <c r="F7122" s="10">
        <v>42825</v>
      </c>
      <c r="G7122" t="s">
        <v>489</v>
      </c>
      <c r="H7122" t="s">
        <v>474</v>
      </c>
      <c r="I7122" t="s">
        <v>549</v>
      </c>
      <c r="J7122">
        <v>1464687000000</v>
      </c>
      <c r="K7122">
        <v>13098259035.71258</v>
      </c>
    </row>
    <row r="7123" spans="1:11" x14ac:dyDescent="0.25">
      <c r="A7123">
        <v>1357</v>
      </c>
      <c r="B7123" t="s">
        <v>167</v>
      </c>
      <c r="C7123" t="s">
        <v>493</v>
      </c>
      <c r="D7123" t="s">
        <v>686</v>
      </c>
      <c r="E7123">
        <v>2017</v>
      </c>
      <c r="F7123" s="10">
        <v>42825</v>
      </c>
      <c r="G7123" t="s">
        <v>489</v>
      </c>
      <c r="H7123" t="s">
        <v>474</v>
      </c>
      <c r="I7123" t="s">
        <v>549</v>
      </c>
      <c r="J7123">
        <v>1982821000000</v>
      </c>
      <c r="K7123">
        <v>17731776877.551762</v>
      </c>
    </row>
    <row r="7124" spans="1:11" x14ac:dyDescent="0.25">
      <c r="A7124">
        <v>1357</v>
      </c>
      <c r="B7124" t="s">
        <v>167</v>
      </c>
      <c r="C7124" t="s">
        <v>493</v>
      </c>
      <c r="D7124" t="s">
        <v>692</v>
      </c>
      <c r="E7124">
        <v>2017</v>
      </c>
      <c r="F7124" s="10">
        <v>42825</v>
      </c>
      <c r="G7124" t="s">
        <v>489</v>
      </c>
      <c r="H7124" t="s">
        <v>474</v>
      </c>
      <c r="I7124" t="s">
        <v>549</v>
      </c>
      <c r="J7124">
        <v>557315000000</v>
      </c>
      <c r="K7124">
        <v>4983901840.1120214</v>
      </c>
    </row>
    <row r="7125" spans="1:11" x14ac:dyDescent="0.25">
      <c r="A7125">
        <v>1357</v>
      </c>
      <c r="B7125" t="s">
        <v>167</v>
      </c>
      <c r="C7125" t="s">
        <v>493</v>
      </c>
      <c r="D7125" t="s">
        <v>458</v>
      </c>
      <c r="E7125">
        <v>2017</v>
      </c>
      <c r="F7125" s="10">
        <v>42825</v>
      </c>
      <c r="G7125" t="s">
        <v>489</v>
      </c>
      <c r="H7125" t="s">
        <v>474</v>
      </c>
      <c r="I7125" t="s">
        <v>549</v>
      </c>
      <c r="J7125">
        <v>653794000000</v>
      </c>
      <c r="K7125">
        <v>5846684764.7276659</v>
      </c>
    </row>
    <row r="7126" spans="1:11" x14ac:dyDescent="0.25">
      <c r="A7126">
        <v>1357</v>
      </c>
      <c r="B7126" t="s">
        <v>167</v>
      </c>
      <c r="C7126" t="s">
        <v>493</v>
      </c>
      <c r="D7126" t="s">
        <v>687</v>
      </c>
      <c r="E7126">
        <v>2017</v>
      </c>
      <c r="F7126" s="10">
        <v>42825</v>
      </c>
      <c r="G7126" t="s">
        <v>489</v>
      </c>
      <c r="H7126" t="s">
        <v>474</v>
      </c>
      <c r="I7126" t="s">
        <v>549</v>
      </c>
      <c r="J7126">
        <v>2331931000000</v>
      </c>
      <c r="K7126">
        <v>20853763494.458729</v>
      </c>
    </row>
    <row r="7127" spans="1:11" x14ac:dyDescent="0.25">
      <c r="A7127">
        <v>1358</v>
      </c>
      <c r="B7127" t="s">
        <v>169</v>
      </c>
      <c r="C7127" t="s">
        <v>492</v>
      </c>
      <c r="D7127" t="s">
        <v>2077</v>
      </c>
      <c r="E7127">
        <v>2017</v>
      </c>
      <c r="F7127" s="10">
        <v>42825</v>
      </c>
      <c r="G7127" t="s">
        <v>489</v>
      </c>
      <c r="H7127" t="s">
        <v>474</v>
      </c>
      <c r="I7127" t="s">
        <v>549</v>
      </c>
      <c r="J7127">
        <v>27995000000</v>
      </c>
      <c r="K7127">
        <v>250350936.21010748</v>
      </c>
    </row>
    <row r="7128" spans="1:11" x14ac:dyDescent="0.25">
      <c r="A7128">
        <v>1358</v>
      </c>
      <c r="B7128" t="s">
        <v>169</v>
      </c>
      <c r="C7128" t="s">
        <v>492</v>
      </c>
      <c r="D7128" t="s">
        <v>2088</v>
      </c>
      <c r="E7128">
        <v>2017</v>
      </c>
      <c r="F7128" s="10">
        <v>42825</v>
      </c>
      <c r="G7128" t="s">
        <v>489</v>
      </c>
      <c r="H7128" t="s">
        <v>474</v>
      </c>
      <c r="I7128" t="s">
        <v>549</v>
      </c>
      <c r="J7128">
        <v>40401000000</v>
      </c>
      <c r="K7128">
        <v>361294094.43916959</v>
      </c>
    </row>
    <row r="7129" spans="1:11" x14ac:dyDescent="0.25">
      <c r="A7129">
        <v>1358</v>
      </c>
      <c r="B7129" t="s">
        <v>169</v>
      </c>
      <c r="C7129" t="s">
        <v>492</v>
      </c>
      <c r="D7129" t="s">
        <v>163</v>
      </c>
      <c r="E7129">
        <v>2017</v>
      </c>
      <c r="F7129" s="10">
        <v>42825</v>
      </c>
      <c r="G7129" t="s">
        <v>489</v>
      </c>
      <c r="H7129" t="s">
        <v>474</v>
      </c>
      <c r="I7129" t="s">
        <v>549</v>
      </c>
      <c r="J7129">
        <v>268522000000</v>
      </c>
      <c r="K7129">
        <v>2401312166.2086258</v>
      </c>
    </row>
    <row r="7130" spans="1:11" x14ac:dyDescent="0.25">
      <c r="A7130">
        <v>1358</v>
      </c>
      <c r="B7130" t="s">
        <v>169</v>
      </c>
      <c r="C7130" t="s">
        <v>492</v>
      </c>
      <c r="D7130" t="s">
        <v>701</v>
      </c>
      <c r="E7130">
        <v>2017</v>
      </c>
      <c r="F7130" s="10">
        <v>42825</v>
      </c>
      <c r="G7130" t="s">
        <v>489</v>
      </c>
      <c r="H7130" t="s">
        <v>474</v>
      </c>
      <c r="I7130" t="s">
        <v>549</v>
      </c>
      <c r="J7130">
        <v>43932000000</v>
      </c>
      <c r="K7130">
        <v>392870774.40908885</v>
      </c>
    </row>
    <row r="7131" spans="1:11" x14ac:dyDescent="0.25">
      <c r="A7131">
        <v>1358</v>
      </c>
      <c r="B7131" t="s">
        <v>169</v>
      </c>
      <c r="C7131" t="s">
        <v>492</v>
      </c>
      <c r="D7131" t="s">
        <v>2087</v>
      </c>
      <c r="E7131">
        <v>2017</v>
      </c>
      <c r="F7131" s="10">
        <v>42825</v>
      </c>
      <c r="G7131" t="s">
        <v>489</v>
      </c>
      <c r="H7131" t="s">
        <v>474</v>
      </c>
      <c r="I7131" t="s">
        <v>549</v>
      </c>
      <c r="J7131">
        <v>15385000000</v>
      </c>
      <c r="K7131">
        <v>137583466.81880707</v>
      </c>
    </row>
    <row r="7132" spans="1:11" x14ac:dyDescent="0.25">
      <c r="A7132">
        <v>1358</v>
      </c>
      <c r="B7132" t="s">
        <v>169</v>
      </c>
      <c r="C7132" t="s">
        <v>492</v>
      </c>
      <c r="D7132" t="s">
        <v>2078</v>
      </c>
      <c r="E7132">
        <v>2017</v>
      </c>
      <c r="F7132" s="10">
        <v>42825</v>
      </c>
      <c r="G7132" t="s">
        <v>489</v>
      </c>
      <c r="H7132" t="s">
        <v>474</v>
      </c>
      <c r="I7132" t="s">
        <v>549</v>
      </c>
      <c r="J7132">
        <v>3094000000</v>
      </c>
      <c r="K7132">
        <v>27668719.293947939</v>
      </c>
    </row>
    <row r="7133" spans="1:11" x14ac:dyDescent="0.25">
      <c r="A7133">
        <v>1358</v>
      </c>
      <c r="B7133" t="s">
        <v>169</v>
      </c>
      <c r="C7133" t="s">
        <v>493</v>
      </c>
      <c r="D7133" t="s">
        <v>635</v>
      </c>
      <c r="E7133">
        <v>2017</v>
      </c>
      <c r="F7133" s="10">
        <v>42825</v>
      </c>
      <c r="G7133" t="s">
        <v>489</v>
      </c>
      <c r="H7133" t="s">
        <v>474</v>
      </c>
      <c r="I7133" t="s">
        <v>549</v>
      </c>
      <c r="J7133">
        <v>-6492000000</v>
      </c>
      <c r="K7133">
        <v>-58056019.92770201</v>
      </c>
    </row>
    <row r="7134" spans="1:11" x14ac:dyDescent="0.25">
      <c r="A7134">
        <v>1358</v>
      </c>
      <c r="B7134" t="s">
        <v>169</v>
      </c>
      <c r="C7134" t="s">
        <v>493</v>
      </c>
      <c r="D7134" t="s">
        <v>2086</v>
      </c>
      <c r="E7134">
        <v>2017</v>
      </c>
      <c r="F7134" s="10">
        <v>42825</v>
      </c>
      <c r="G7134" t="s">
        <v>489</v>
      </c>
      <c r="H7134" t="s">
        <v>474</v>
      </c>
      <c r="I7134" t="s">
        <v>549</v>
      </c>
      <c r="J7134">
        <v>254905000000</v>
      </c>
      <c r="K7134">
        <v>2279539396.1292176</v>
      </c>
    </row>
    <row r="7135" spans="1:11" x14ac:dyDescent="0.25">
      <c r="A7135">
        <v>1358</v>
      </c>
      <c r="B7135" t="s">
        <v>169</v>
      </c>
      <c r="C7135" t="s">
        <v>493</v>
      </c>
      <c r="D7135" t="s">
        <v>593</v>
      </c>
      <c r="E7135">
        <v>2017</v>
      </c>
      <c r="F7135" s="10">
        <v>42825</v>
      </c>
      <c r="G7135" t="s">
        <v>489</v>
      </c>
      <c r="H7135" t="s">
        <v>474</v>
      </c>
      <c r="I7135" t="s">
        <v>549</v>
      </c>
      <c r="J7135">
        <v>29486000000</v>
      </c>
      <c r="K7135">
        <v>263684504.55764347</v>
      </c>
    </row>
    <row r="7136" spans="1:11" x14ac:dyDescent="0.25">
      <c r="A7136">
        <v>1358</v>
      </c>
      <c r="B7136" t="s">
        <v>169</v>
      </c>
      <c r="C7136" t="s">
        <v>493</v>
      </c>
      <c r="D7136" t="s">
        <v>693</v>
      </c>
      <c r="E7136">
        <v>2017</v>
      </c>
      <c r="F7136" s="10">
        <v>42825</v>
      </c>
      <c r="G7136" t="s">
        <v>489</v>
      </c>
      <c r="H7136" t="s">
        <v>474</v>
      </c>
      <c r="I7136" t="s">
        <v>549</v>
      </c>
      <c r="J7136">
        <v>107656000000</v>
      </c>
      <c r="K7136">
        <v>962735502.36239791</v>
      </c>
    </row>
    <row r="7137" spans="1:11" x14ac:dyDescent="0.25">
      <c r="A7137">
        <v>1358</v>
      </c>
      <c r="B7137" t="s">
        <v>169</v>
      </c>
      <c r="C7137" t="s">
        <v>493</v>
      </c>
      <c r="D7137" t="s">
        <v>458</v>
      </c>
      <c r="E7137">
        <v>2017</v>
      </c>
      <c r="F7137" s="10">
        <v>42825</v>
      </c>
      <c r="G7137" t="s">
        <v>489</v>
      </c>
      <c r="H7137" t="s">
        <v>474</v>
      </c>
      <c r="I7137" t="s">
        <v>549</v>
      </c>
      <c r="J7137">
        <v>13774000000</v>
      </c>
      <c r="K7137">
        <v>123176774.25818969</v>
      </c>
    </row>
    <row r="7138" spans="1:11" x14ac:dyDescent="0.25">
      <c r="A7138">
        <v>1431</v>
      </c>
      <c r="B7138" t="s">
        <v>174</v>
      </c>
      <c r="C7138" t="s">
        <v>493</v>
      </c>
      <c r="D7138" t="s">
        <v>752</v>
      </c>
      <c r="E7138">
        <v>2017</v>
      </c>
      <c r="F7138" s="10">
        <v>42825</v>
      </c>
      <c r="G7138" t="s">
        <v>489</v>
      </c>
      <c r="H7138" t="s">
        <v>474</v>
      </c>
      <c r="I7138" t="s">
        <v>549</v>
      </c>
      <c r="J7138">
        <v>8784000000</v>
      </c>
      <c r="K7138">
        <v>78552692.397556141</v>
      </c>
    </row>
    <row r="7139" spans="1:11" x14ac:dyDescent="0.25">
      <c r="A7139">
        <v>1431</v>
      </c>
      <c r="B7139" t="s">
        <v>174</v>
      </c>
      <c r="C7139" t="s">
        <v>493</v>
      </c>
      <c r="D7139" t="s">
        <v>753</v>
      </c>
      <c r="E7139">
        <v>2017</v>
      </c>
      <c r="F7139" s="10">
        <v>42825</v>
      </c>
      <c r="G7139" t="s">
        <v>489</v>
      </c>
      <c r="H7139" t="s">
        <v>474</v>
      </c>
      <c r="I7139" t="s">
        <v>549</v>
      </c>
      <c r="J7139">
        <v>-709000000</v>
      </c>
      <c r="K7139">
        <v>-6340375.5589557495</v>
      </c>
    </row>
    <row r="7140" spans="1:11" x14ac:dyDescent="0.25">
      <c r="A7140">
        <v>1431</v>
      </c>
      <c r="B7140" t="s">
        <v>174</v>
      </c>
      <c r="C7140" t="s">
        <v>493</v>
      </c>
      <c r="D7140" t="s">
        <v>751</v>
      </c>
      <c r="E7140">
        <v>2017</v>
      </c>
      <c r="F7140" s="10">
        <v>42825</v>
      </c>
      <c r="G7140" t="s">
        <v>489</v>
      </c>
      <c r="H7140" t="s">
        <v>474</v>
      </c>
      <c r="I7140" t="s">
        <v>549</v>
      </c>
      <c r="J7140">
        <v>37175000000</v>
      </c>
      <c r="K7140">
        <v>332444938.51083213</v>
      </c>
    </row>
    <row r="7141" spans="1:11" x14ac:dyDescent="0.25">
      <c r="A7141">
        <v>1431</v>
      </c>
      <c r="B7141" t="s">
        <v>174</v>
      </c>
      <c r="C7141" t="s">
        <v>493</v>
      </c>
      <c r="D7141" t="s">
        <v>750</v>
      </c>
      <c r="E7141">
        <v>2017</v>
      </c>
      <c r="F7141" s="10">
        <v>42825</v>
      </c>
      <c r="G7141" t="s">
        <v>489</v>
      </c>
      <c r="H7141" t="s">
        <v>474</v>
      </c>
      <c r="I7141" t="s">
        <v>549</v>
      </c>
      <c r="J7141">
        <v>33446000000</v>
      </c>
      <c r="K7141">
        <v>299097603.58932865</v>
      </c>
    </row>
    <row r="7142" spans="1:11" x14ac:dyDescent="0.25">
      <c r="A7142">
        <v>1437</v>
      </c>
      <c r="B7142" t="s">
        <v>178</v>
      </c>
      <c r="C7142" t="s">
        <v>492</v>
      </c>
      <c r="D7142" t="s">
        <v>2077</v>
      </c>
      <c r="E7142">
        <v>2017</v>
      </c>
      <c r="F7142" s="10">
        <v>42825</v>
      </c>
      <c r="G7142" t="s">
        <v>489</v>
      </c>
      <c r="H7142" t="s">
        <v>474</v>
      </c>
      <c r="I7142" t="s">
        <v>549</v>
      </c>
      <c r="J7142">
        <v>39899000000</v>
      </c>
      <c r="K7142">
        <v>356804858.14777917</v>
      </c>
    </row>
    <row r="7143" spans="1:11" x14ac:dyDescent="0.25">
      <c r="A7143">
        <v>1437</v>
      </c>
      <c r="B7143" t="s">
        <v>178</v>
      </c>
      <c r="C7143" t="s">
        <v>492</v>
      </c>
      <c r="D7143" t="s">
        <v>2092</v>
      </c>
      <c r="E7143">
        <v>2017</v>
      </c>
      <c r="F7143" s="10">
        <v>42825</v>
      </c>
      <c r="G7143" t="s">
        <v>489</v>
      </c>
      <c r="H7143" t="s">
        <v>474</v>
      </c>
      <c r="I7143" t="s">
        <v>549</v>
      </c>
      <c r="J7143">
        <v>19774000000</v>
      </c>
      <c r="K7143">
        <v>176832984.91225809</v>
      </c>
    </row>
    <row r="7144" spans="1:11" x14ac:dyDescent="0.25">
      <c r="A7144">
        <v>1437</v>
      </c>
      <c r="B7144" t="s">
        <v>178</v>
      </c>
      <c r="C7144" t="s">
        <v>492</v>
      </c>
      <c r="D7144" t="s">
        <v>163</v>
      </c>
      <c r="E7144">
        <v>2017</v>
      </c>
      <c r="F7144" s="10">
        <v>42825</v>
      </c>
      <c r="G7144" t="s">
        <v>489</v>
      </c>
      <c r="H7144" t="s">
        <v>474</v>
      </c>
      <c r="I7144" t="s">
        <v>549</v>
      </c>
      <c r="J7144">
        <v>149988000000</v>
      </c>
      <c r="K7144">
        <v>1341297953.9304018</v>
      </c>
    </row>
    <row r="7145" spans="1:11" x14ac:dyDescent="0.25">
      <c r="A7145">
        <v>1437</v>
      </c>
      <c r="B7145" t="s">
        <v>178</v>
      </c>
      <c r="C7145" t="s">
        <v>492</v>
      </c>
      <c r="D7145" t="s">
        <v>834</v>
      </c>
      <c r="E7145">
        <v>2017</v>
      </c>
      <c r="F7145" s="10">
        <v>42825</v>
      </c>
      <c r="G7145" t="s">
        <v>489</v>
      </c>
      <c r="H7145" t="s">
        <v>474</v>
      </c>
      <c r="I7145" t="s">
        <v>549</v>
      </c>
      <c r="J7145">
        <v>1885000000</v>
      </c>
      <c r="K7145">
        <v>16856992.847153157</v>
      </c>
    </row>
    <row r="7146" spans="1:11" x14ac:dyDescent="0.25">
      <c r="A7146">
        <v>1437</v>
      </c>
      <c r="B7146" t="s">
        <v>178</v>
      </c>
      <c r="C7146" t="s">
        <v>492</v>
      </c>
      <c r="D7146" t="s">
        <v>2060</v>
      </c>
      <c r="E7146">
        <v>2017</v>
      </c>
      <c r="F7146" s="10">
        <v>42825</v>
      </c>
      <c r="G7146" t="s">
        <v>489</v>
      </c>
      <c r="H7146" t="s">
        <v>474</v>
      </c>
      <c r="I7146" t="s">
        <v>549</v>
      </c>
      <c r="J7146">
        <v>2641000000</v>
      </c>
      <c r="K7146">
        <v>23617675.389565773</v>
      </c>
    </row>
    <row r="7147" spans="1:11" x14ac:dyDescent="0.25">
      <c r="A7147">
        <v>1437</v>
      </c>
      <c r="B7147" t="s">
        <v>178</v>
      </c>
      <c r="C7147" t="s">
        <v>493</v>
      </c>
      <c r="D7147" t="s">
        <v>635</v>
      </c>
      <c r="E7147">
        <v>2017</v>
      </c>
      <c r="F7147" s="10">
        <v>42825</v>
      </c>
      <c r="G7147" t="s">
        <v>489</v>
      </c>
      <c r="H7147" t="s">
        <v>474</v>
      </c>
      <c r="I7147" t="s">
        <v>549</v>
      </c>
      <c r="J7147">
        <v>-433000000</v>
      </c>
      <c r="K7147">
        <v>-3872189.8688686029</v>
      </c>
    </row>
    <row r="7148" spans="1:11" x14ac:dyDescent="0.25">
      <c r="A7148">
        <v>1437</v>
      </c>
      <c r="B7148" t="s">
        <v>178</v>
      </c>
      <c r="C7148" t="s">
        <v>493</v>
      </c>
      <c r="D7148" t="s">
        <v>748</v>
      </c>
      <c r="E7148">
        <v>2017</v>
      </c>
      <c r="F7148" s="10">
        <v>42825</v>
      </c>
      <c r="G7148" t="s">
        <v>489</v>
      </c>
      <c r="H7148" t="s">
        <v>474</v>
      </c>
      <c r="I7148" t="s">
        <v>549</v>
      </c>
      <c r="J7148">
        <v>82125000000</v>
      </c>
      <c r="K7148">
        <v>734419383.32756126</v>
      </c>
    </row>
    <row r="7149" spans="1:11" x14ac:dyDescent="0.25">
      <c r="A7149">
        <v>1437</v>
      </c>
      <c r="B7149" t="s">
        <v>178</v>
      </c>
      <c r="C7149" t="s">
        <v>493</v>
      </c>
      <c r="D7149" t="s">
        <v>749</v>
      </c>
      <c r="E7149">
        <v>2017</v>
      </c>
      <c r="F7149" s="10">
        <v>42825</v>
      </c>
      <c r="G7149" t="s">
        <v>489</v>
      </c>
      <c r="H7149" t="s">
        <v>474</v>
      </c>
      <c r="I7149" t="s">
        <v>549</v>
      </c>
      <c r="J7149">
        <v>132495000000</v>
      </c>
      <c r="K7149">
        <v>1184863271.7684655</v>
      </c>
    </row>
    <row r="7150" spans="1:11" x14ac:dyDescent="0.25">
      <c r="A7150">
        <v>1463</v>
      </c>
      <c r="B7150" t="s">
        <v>182</v>
      </c>
      <c r="C7150" t="s">
        <v>492</v>
      </c>
      <c r="D7150" t="s">
        <v>570</v>
      </c>
      <c r="E7150">
        <v>2017</v>
      </c>
      <c r="F7150" s="10">
        <v>42825</v>
      </c>
      <c r="G7150" t="s">
        <v>489</v>
      </c>
      <c r="H7150" t="s">
        <v>474</v>
      </c>
      <c r="I7150" t="s">
        <v>549</v>
      </c>
      <c r="J7150">
        <v>42166000000</v>
      </c>
      <c r="K7150">
        <v>377077963.07324135</v>
      </c>
    </row>
    <row r="7151" spans="1:11" x14ac:dyDescent="0.25">
      <c r="A7151">
        <v>1463</v>
      </c>
      <c r="B7151" t="s">
        <v>182</v>
      </c>
      <c r="C7151" t="s">
        <v>492</v>
      </c>
      <c r="D7151" t="s">
        <v>163</v>
      </c>
      <c r="E7151">
        <v>2017</v>
      </c>
      <c r="F7151" s="10">
        <v>42825</v>
      </c>
      <c r="G7151" t="s">
        <v>489</v>
      </c>
      <c r="H7151" t="s">
        <v>474</v>
      </c>
      <c r="I7151" t="s">
        <v>549</v>
      </c>
      <c r="J7151">
        <v>161410000000</v>
      </c>
      <c r="K7151">
        <v>1443441493.6121967</v>
      </c>
    </row>
    <row r="7152" spans="1:11" x14ac:dyDescent="0.25">
      <c r="A7152">
        <v>1463</v>
      </c>
      <c r="B7152" t="s">
        <v>182</v>
      </c>
      <c r="C7152" t="s">
        <v>492</v>
      </c>
      <c r="D7152" t="s">
        <v>2060</v>
      </c>
      <c r="E7152">
        <v>2017</v>
      </c>
      <c r="F7152" s="10">
        <v>42825</v>
      </c>
      <c r="G7152" t="s">
        <v>489</v>
      </c>
      <c r="H7152" t="s">
        <v>474</v>
      </c>
      <c r="I7152" t="s">
        <v>549</v>
      </c>
      <c r="J7152">
        <v>16564000000</v>
      </c>
      <c r="K7152">
        <v>148126912.2123315</v>
      </c>
    </row>
    <row r="7153" spans="1:11" x14ac:dyDescent="0.25">
      <c r="A7153">
        <v>1463</v>
      </c>
      <c r="B7153" t="s">
        <v>182</v>
      </c>
      <c r="C7153" t="s">
        <v>493</v>
      </c>
      <c r="D7153" t="s">
        <v>635</v>
      </c>
      <c r="E7153">
        <v>2017</v>
      </c>
      <c r="F7153" s="10">
        <v>42825</v>
      </c>
      <c r="G7153" t="s">
        <v>489</v>
      </c>
      <c r="H7153" t="s">
        <v>474</v>
      </c>
      <c r="I7153" t="s">
        <v>549</v>
      </c>
      <c r="J7153">
        <v>-17590000000</v>
      </c>
      <c r="K7153">
        <v>-157302124.2341772</v>
      </c>
    </row>
    <row r="7154" spans="1:11" x14ac:dyDescent="0.25">
      <c r="A7154">
        <v>1463</v>
      </c>
      <c r="B7154" t="s">
        <v>182</v>
      </c>
      <c r="C7154" t="s">
        <v>493</v>
      </c>
      <c r="D7154" t="s">
        <v>674</v>
      </c>
      <c r="E7154">
        <v>2017</v>
      </c>
      <c r="F7154" s="10">
        <v>42825</v>
      </c>
      <c r="G7154" t="s">
        <v>489</v>
      </c>
      <c r="H7154" t="s">
        <v>474</v>
      </c>
      <c r="I7154" t="s">
        <v>549</v>
      </c>
      <c r="J7154">
        <v>55552000000</v>
      </c>
      <c r="K7154">
        <v>496784969.04246795</v>
      </c>
    </row>
    <row r="7155" spans="1:11" x14ac:dyDescent="0.25">
      <c r="A7155">
        <v>1463</v>
      </c>
      <c r="B7155" t="s">
        <v>182</v>
      </c>
      <c r="C7155" t="s">
        <v>493</v>
      </c>
      <c r="D7155" t="s">
        <v>675</v>
      </c>
      <c r="E7155">
        <v>2017</v>
      </c>
      <c r="F7155" s="10">
        <v>42825</v>
      </c>
      <c r="G7155" t="s">
        <v>489</v>
      </c>
      <c r="H7155" t="s">
        <v>474</v>
      </c>
      <c r="I7155" t="s">
        <v>549</v>
      </c>
      <c r="J7155">
        <v>33044000000</v>
      </c>
      <c r="K7155">
        <v>295502637.47550607</v>
      </c>
    </row>
    <row r="7156" spans="1:11" x14ac:dyDescent="0.25">
      <c r="A7156">
        <v>1463</v>
      </c>
      <c r="B7156" t="s">
        <v>182</v>
      </c>
      <c r="C7156" t="s">
        <v>493</v>
      </c>
      <c r="D7156" t="s">
        <v>458</v>
      </c>
      <c r="E7156">
        <v>2017</v>
      </c>
      <c r="F7156" s="10">
        <v>42825</v>
      </c>
      <c r="G7156" t="s">
        <v>489</v>
      </c>
      <c r="H7156" t="s">
        <v>474</v>
      </c>
      <c r="I7156" t="s">
        <v>549</v>
      </c>
      <c r="J7156">
        <v>19154000000</v>
      </c>
      <c r="K7156">
        <v>171288509.81133768</v>
      </c>
    </row>
    <row r="7157" spans="1:11" x14ac:dyDescent="0.25">
      <c r="A7157">
        <v>1463</v>
      </c>
      <c r="B7157" t="s">
        <v>182</v>
      </c>
      <c r="C7157" t="s">
        <v>493</v>
      </c>
      <c r="D7157" t="s">
        <v>676</v>
      </c>
      <c r="E7157">
        <v>2017</v>
      </c>
      <c r="F7157" s="10">
        <v>42825</v>
      </c>
      <c r="G7157" t="s">
        <v>489</v>
      </c>
      <c r="H7157" t="s">
        <v>474</v>
      </c>
      <c r="I7157" t="s">
        <v>549</v>
      </c>
      <c r="J7157">
        <v>3451000000</v>
      </c>
      <c r="K7157">
        <v>30861263.827865008</v>
      </c>
    </row>
    <row r="7158" spans="1:11" x14ac:dyDescent="0.25">
      <c r="A7158">
        <v>1463</v>
      </c>
      <c r="B7158" t="s">
        <v>182</v>
      </c>
      <c r="C7158" t="s">
        <v>493</v>
      </c>
      <c r="D7158" t="s">
        <v>673</v>
      </c>
      <c r="E7158">
        <v>2017</v>
      </c>
      <c r="F7158" s="10">
        <v>42825</v>
      </c>
      <c r="G7158" t="s">
        <v>489</v>
      </c>
      <c r="H7158" t="s">
        <v>474</v>
      </c>
      <c r="I7158" t="s">
        <v>549</v>
      </c>
      <c r="J7158">
        <v>126529000000</v>
      </c>
      <c r="K7158">
        <v>1131511112.9747701</v>
      </c>
    </row>
    <row r="7159" spans="1:11" x14ac:dyDescent="0.25">
      <c r="A7159">
        <v>1475</v>
      </c>
      <c r="B7159" t="s">
        <v>188</v>
      </c>
      <c r="C7159" t="s">
        <v>492</v>
      </c>
      <c r="D7159" t="s">
        <v>620</v>
      </c>
      <c r="E7159">
        <v>2017</v>
      </c>
      <c r="F7159" s="10">
        <v>42825</v>
      </c>
      <c r="G7159" t="s">
        <v>489</v>
      </c>
      <c r="H7159" t="s">
        <v>474</v>
      </c>
      <c r="I7159" t="s">
        <v>549</v>
      </c>
      <c r="J7159">
        <v>135669000000</v>
      </c>
      <c r="K7159">
        <v>1213247407.2044675</v>
      </c>
    </row>
    <row r="7160" spans="1:11" x14ac:dyDescent="0.25">
      <c r="A7160">
        <v>1475</v>
      </c>
      <c r="B7160" t="s">
        <v>188</v>
      </c>
      <c r="C7160" t="s">
        <v>492</v>
      </c>
      <c r="D7160" t="s">
        <v>618</v>
      </c>
      <c r="E7160">
        <v>2017</v>
      </c>
      <c r="F7160" s="10">
        <v>42825</v>
      </c>
      <c r="G7160" t="s">
        <v>489</v>
      </c>
      <c r="H7160" t="s">
        <v>474</v>
      </c>
      <c r="I7160" t="s">
        <v>549</v>
      </c>
      <c r="J7160">
        <v>640052000000</v>
      </c>
      <c r="K7160">
        <v>5723794156.9262981</v>
      </c>
    </row>
    <row r="7161" spans="1:11" x14ac:dyDescent="0.25">
      <c r="A7161">
        <v>1475</v>
      </c>
      <c r="B7161" t="s">
        <v>188</v>
      </c>
      <c r="C7161" t="s">
        <v>492</v>
      </c>
      <c r="D7161" t="s">
        <v>570</v>
      </c>
      <c r="E7161">
        <v>2017</v>
      </c>
      <c r="F7161" s="10">
        <v>42825</v>
      </c>
      <c r="G7161" t="s">
        <v>489</v>
      </c>
      <c r="H7161" t="s">
        <v>474</v>
      </c>
      <c r="I7161" t="s">
        <v>549</v>
      </c>
      <c r="J7161">
        <v>618059000000</v>
      </c>
      <c r="K7161">
        <v>5527117316.7738104</v>
      </c>
    </row>
    <row r="7162" spans="1:11" x14ac:dyDescent="0.25">
      <c r="A7162">
        <v>1475</v>
      </c>
      <c r="B7162" t="s">
        <v>188</v>
      </c>
      <c r="C7162" t="s">
        <v>492</v>
      </c>
      <c r="D7162" t="s">
        <v>2107</v>
      </c>
      <c r="E7162">
        <v>2017</v>
      </c>
      <c r="F7162" s="10">
        <v>42825</v>
      </c>
      <c r="G7162" t="s">
        <v>489</v>
      </c>
      <c r="H7162" t="s">
        <v>474</v>
      </c>
      <c r="I7162" t="s">
        <v>549</v>
      </c>
      <c r="J7162">
        <v>110128000000</v>
      </c>
      <c r="K7162">
        <v>984841861.15187418</v>
      </c>
    </row>
    <row r="7163" spans="1:11" x14ac:dyDescent="0.25">
      <c r="A7163">
        <v>1475</v>
      </c>
      <c r="B7163" t="s">
        <v>188</v>
      </c>
      <c r="C7163" t="s">
        <v>492</v>
      </c>
      <c r="D7163" t="s">
        <v>569</v>
      </c>
      <c r="E7163">
        <v>2017</v>
      </c>
      <c r="F7163" s="10">
        <v>42825</v>
      </c>
      <c r="G7163" t="s">
        <v>489</v>
      </c>
      <c r="H7163" t="s">
        <v>474</v>
      </c>
      <c r="I7163" t="s">
        <v>549</v>
      </c>
      <c r="J7163">
        <v>395697000000</v>
      </c>
      <c r="K7163">
        <v>3538600264.5304842</v>
      </c>
    </row>
    <row r="7164" spans="1:11" x14ac:dyDescent="0.25">
      <c r="A7164">
        <v>1475</v>
      </c>
      <c r="B7164" t="s">
        <v>188</v>
      </c>
      <c r="C7164" t="s">
        <v>492</v>
      </c>
      <c r="D7164" t="s">
        <v>163</v>
      </c>
      <c r="E7164">
        <v>2017</v>
      </c>
      <c r="F7164" s="10">
        <v>42825</v>
      </c>
      <c r="G7164" t="s">
        <v>489</v>
      </c>
      <c r="H7164" t="s">
        <v>474</v>
      </c>
      <c r="I7164" t="s">
        <v>549</v>
      </c>
      <c r="J7164">
        <v>1821063000000</v>
      </c>
      <c r="K7164">
        <v>16285223323.721628</v>
      </c>
    </row>
    <row r="7165" spans="1:11" x14ac:dyDescent="0.25">
      <c r="A7165">
        <v>1475</v>
      </c>
      <c r="B7165" t="s">
        <v>188</v>
      </c>
      <c r="C7165" t="s">
        <v>492</v>
      </c>
      <c r="D7165" t="s">
        <v>701</v>
      </c>
      <c r="E7165">
        <v>2017</v>
      </c>
      <c r="F7165" s="10">
        <v>42825</v>
      </c>
      <c r="G7165" t="s">
        <v>489</v>
      </c>
      <c r="H7165" t="s">
        <v>474</v>
      </c>
      <c r="I7165" t="s">
        <v>549</v>
      </c>
      <c r="J7165">
        <v>117202000000</v>
      </c>
      <c r="K7165">
        <v>1048102533.5130208</v>
      </c>
    </row>
    <row r="7166" spans="1:11" x14ac:dyDescent="0.25">
      <c r="A7166">
        <v>1475</v>
      </c>
      <c r="B7166" t="s">
        <v>188</v>
      </c>
      <c r="C7166" t="s">
        <v>492</v>
      </c>
      <c r="D7166" t="s">
        <v>458</v>
      </c>
      <c r="E7166">
        <v>2017</v>
      </c>
      <c r="F7166" s="10">
        <v>42825</v>
      </c>
      <c r="G7166" t="s">
        <v>489</v>
      </c>
      <c r="H7166" t="s">
        <v>474</v>
      </c>
      <c r="I7166" t="s">
        <v>549</v>
      </c>
      <c r="J7166">
        <v>76146000000</v>
      </c>
      <c r="K7166">
        <v>680950969.4107821</v>
      </c>
    </row>
    <row r="7167" spans="1:11" x14ac:dyDescent="0.25">
      <c r="A7167">
        <v>1475</v>
      </c>
      <c r="B7167" t="s">
        <v>188</v>
      </c>
      <c r="C7167" t="s">
        <v>493</v>
      </c>
      <c r="D7167" t="s">
        <v>2105</v>
      </c>
      <c r="E7167">
        <v>2017</v>
      </c>
      <c r="F7167" s="10">
        <v>42825</v>
      </c>
      <c r="G7167" t="s">
        <v>489</v>
      </c>
      <c r="H7167" t="s">
        <v>474</v>
      </c>
      <c r="I7167" t="s">
        <v>549</v>
      </c>
      <c r="J7167">
        <v>470605000000</v>
      </c>
      <c r="K7167">
        <v>4208480169.1429768</v>
      </c>
    </row>
    <row r="7168" spans="1:11" x14ac:dyDescent="0.25">
      <c r="A7168">
        <v>1475</v>
      </c>
      <c r="B7168" t="s">
        <v>188</v>
      </c>
      <c r="C7168" t="s">
        <v>493</v>
      </c>
      <c r="D7168" t="s">
        <v>635</v>
      </c>
      <c r="E7168">
        <v>2017</v>
      </c>
      <c r="F7168" s="10">
        <v>42825</v>
      </c>
      <c r="G7168" t="s">
        <v>489</v>
      </c>
      <c r="H7168" t="s">
        <v>474</v>
      </c>
      <c r="I7168" t="s">
        <v>549</v>
      </c>
      <c r="J7168">
        <v>-156353000000</v>
      </c>
      <c r="K7168">
        <v>-1398218250.7325928</v>
      </c>
    </row>
    <row r="7169" spans="1:11" x14ac:dyDescent="0.25">
      <c r="A7169">
        <v>1475</v>
      </c>
      <c r="B7169" t="s">
        <v>188</v>
      </c>
      <c r="C7169" t="s">
        <v>493</v>
      </c>
      <c r="D7169" t="s">
        <v>2106</v>
      </c>
      <c r="E7169">
        <v>2017</v>
      </c>
      <c r="F7169" s="10">
        <v>42825</v>
      </c>
      <c r="G7169" t="s">
        <v>489</v>
      </c>
      <c r="H7169" t="s">
        <v>474</v>
      </c>
      <c r="I7169" t="s">
        <v>549</v>
      </c>
      <c r="J7169">
        <v>1470437000000</v>
      </c>
      <c r="K7169">
        <v>13149679570.922729</v>
      </c>
    </row>
    <row r="7170" spans="1:11" x14ac:dyDescent="0.25">
      <c r="A7170">
        <v>1475</v>
      </c>
      <c r="B7170" t="s">
        <v>188</v>
      </c>
      <c r="C7170" t="s">
        <v>493</v>
      </c>
      <c r="D7170" t="s">
        <v>2108</v>
      </c>
      <c r="E7170">
        <v>2017</v>
      </c>
      <c r="F7170" s="10">
        <v>42825</v>
      </c>
      <c r="G7170" t="s">
        <v>489</v>
      </c>
      <c r="H7170" t="s">
        <v>474</v>
      </c>
      <c r="I7170" t="s">
        <v>549</v>
      </c>
      <c r="J7170">
        <v>1438044000000</v>
      </c>
      <c r="K7170">
        <v>12859998632.30319</v>
      </c>
    </row>
    <row r="7171" spans="1:11" x14ac:dyDescent="0.25">
      <c r="A7171">
        <v>1475</v>
      </c>
      <c r="B7171" t="s">
        <v>188</v>
      </c>
      <c r="C7171" t="s">
        <v>493</v>
      </c>
      <c r="D7171" t="s">
        <v>458</v>
      </c>
      <c r="E7171">
        <v>2017</v>
      </c>
      <c r="F7171" s="10">
        <v>42825</v>
      </c>
      <c r="G7171" t="s">
        <v>489</v>
      </c>
      <c r="H7171" t="s">
        <v>474</v>
      </c>
      <c r="I7171" t="s">
        <v>549</v>
      </c>
      <c r="J7171">
        <v>175926000000</v>
      </c>
      <c r="K7171">
        <v>1573253752.5879395</v>
      </c>
    </row>
    <row r="7172" spans="1:11" x14ac:dyDescent="0.25">
      <c r="A7172">
        <v>1475</v>
      </c>
      <c r="B7172" t="s">
        <v>188</v>
      </c>
      <c r="C7172" t="s">
        <v>493</v>
      </c>
      <c r="D7172" t="s">
        <v>720</v>
      </c>
      <c r="E7172">
        <v>2017</v>
      </c>
      <c r="F7172" s="10">
        <v>42825</v>
      </c>
      <c r="G7172" t="s">
        <v>489</v>
      </c>
      <c r="H7172" t="s">
        <v>474</v>
      </c>
      <c r="I7172" t="s">
        <v>549</v>
      </c>
      <c r="J7172">
        <v>515358000000</v>
      </c>
      <c r="K7172">
        <v>4608692901.709897</v>
      </c>
    </row>
    <row r="7173" spans="1:11" x14ac:dyDescent="0.25">
      <c r="A7173">
        <v>1531</v>
      </c>
      <c r="B7173" t="s">
        <v>196</v>
      </c>
      <c r="C7173" t="s">
        <v>492</v>
      </c>
      <c r="D7173" t="s">
        <v>570</v>
      </c>
      <c r="E7173">
        <v>2017</v>
      </c>
      <c r="F7173" s="10">
        <v>42825</v>
      </c>
      <c r="G7173" t="s">
        <v>489</v>
      </c>
      <c r="H7173" t="s">
        <v>474</v>
      </c>
      <c r="I7173" t="s">
        <v>549</v>
      </c>
      <c r="J7173">
        <v>10650398000</v>
      </c>
      <c r="K7173">
        <v>95243333.106278136</v>
      </c>
    </row>
    <row r="7174" spans="1:11" x14ac:dyDescent="0.25">
      <c r="A7174">
        <v>1531</v>
      </c>
      <c r="B7174" t="s">
        <v>196</v>
      </c>
      <c r="C7174" t="s">
        <v>492</v>
      </c>
      <c r="D7174" t="s">
        <v>163</v>
      </c>
      <c r="E7174">
        <v>2017</v>
      </c>
      <c r="F7174" s="10">
        <v>42825</v>
      </c>
      <c r="G7174" t="s">
        <v>489</v>
      </c>
      <c r="H7174" t="s">
        <v>474</v>
      </c>
      <c r="I7174" t="s">
        <v>549</v>
      </c>
      <c r="J7174">
        <v>5643366000</v>
      </c>
      <c r="K7174">
        <v>50466939.149001226</v>
      </c>
    </row>
    <row r="7175" spans="1:11" x14ac:dyDescent="0.25">
      <c r="A7175">
        <v>1531</v>
      </c>
      <c r="B7175" t="s">
        <v>196</v>
      </c>
      <c r="C7175" t="s">
        <v>492</v>
      </c>
      <c r="D7175" t="s">
        <v>316</v>
      </c>
      <c r="E7175">
        <v>2017</v>
      </c>
      <c r="F7175" s="10">
        <v>42825</v>
      </c>
      <c r="G7175" t="s">
        <v>489</v>
      </c>
      <c r="H7175" t="s">
        <v>474</v>
      </c>
      <c r="I7175" t="s">
        <v>549</v>
      </c>
      <c r="J7175">
        <v>161317000</v>
      </c>
      <c r="K7175">
        <v>1442609.8223470587</v>
      </c>
    </row>
    <row r="7176" spans="1:11" x14ac:dyDescent="0.25">
      <c r="A7176">
        <v>1531</v>
      </c>
      <c r="B7176" t="s">
        <v>196</v>
      </c>
      <c r="C7176" t="s">
        <v>493</v>
      </c>
      <c r="D7176" t="s">
        <v>618</v>
      </c>
      <c r="E7176">
        <v>2017</v>
      </c>
      <c r="F7176" s="10">
        <v>42825</v>
      </c>
      <c r="G7176" t="s">
        <v>489</v>
      </c>
      <c r="H7176" t="s">
        <v>474</v>
      </c>
      <c r="I7176" t="s">
        <v>549</v>
      </c>
      <c r="J7176">
        <v>161317000</v>
      </c>
      <c r="K7176">
        <v>1442609.8223470587</v>
      </c>
    </row>
    <row r="7177" spans="1:11" x14ac:dyDescent="0.25">
      <c r="A7177">
        <v>1531</v>
      </c>
      <c r="B7177" t="s">
        <v>196</v>
      </c>
      <c r="C7177" t="s">
        <v>493</v>
      </c>
      <c r="D7177" t="s">
        <v>570</v>
      </c>
      <c r="E7177">
        <v>2017</v>
      </c>
      <c r="F7177" s="10">
        <v>42825</v>
      </c>
      <c r="G7177" t="s">
        <v>489</v>
      </c>
      <c r="H7177" t="s">
        <v>474</v>
      </c>
      <c r="I7177" t="s">
        <v>549</v>
      </c>
      <c r="J7177">
        <v>5803417000</v>
      </c>
      <c r="K7177">
        <v>51898227.510900281</v>
      </c>
    </row>
    <row r="7178" spans="1:11" x14ac:dyDescent="0.25">
      <c r="A7178">
        <v>1531</v>
      </c>
      <c r="B7178" t="s">
        <v>196</v>
      </c>
      <c r="C7178" t="s">
        <v>493</v>
      </c>
      <c r="D7178" t="s">
        <v>2161</v>
      </c>
      <c r="E7178">
        <v>2017</v>
      </c>
      <c r="F7178" s="10">
        <v>42825</v>
      </c>
      <c r="G7178" t="s">
        <v>489</v>
      </c>
      <c r="H7178" t="s">
        <v>474</v>
      </c>
      <c r="I7178" t="s">
        <v>549</v>
      </c>
      <c r="J7178">
        <v>-1249074000</v>
      </c>
      <c r="K7178">
        <v>-11170096.277753305</v>
      </c>
    </row>
    <row r="7179" spans="1:11" x14ac:dyDescent="0.25">
      <c r="A7179">
        <v>1531</v>
      </c>
      <c r="B7179" t="s">
        <v>196</v>
      </c>
      <c r="C7179" t="s">
        <v>493</v>
      </c>
      <c r="D7179" t="s">
        <v>163</v>
      </c>
      <c r="E7179">
        <v>2017</v>
      </c>
      <c r="F7179" s="10">
        <v>42825</v>
      </c>
      <c r="G7179" t="s">
        <v>489</v>
      </c>
      <c r="H7179" t="s">
        <v>474</v>
      </c>
      <c r="I7179" t="s">
        <v>549</v>
      </c>
      <c r="J7179">
        <v>11739421000</v>
      </c>
      <c r="K7179">
        <v>104982141.02213238</v>
      </c>
    </row>
    <row r="7180" spans="1:11" x14ac:dyDescent="0.25">
      <c r="A7180">
        <v>1554</v>
      </c>
      <c r="B7180" t="s">
        <v>198</v>
      </c>
      <c r="C7180" t="s">
        <v>492</v>
      </c>
      <c r="D7180" t="s">
        <v>59</v>
      </c>
      <c r="E7180">
        <v>2017</v>
      </c>
      <c r="F7180" s="10">
        <v>42825</v>
      </c>
      <c r="G7180" t="s">
        <v>489</v>
      </c>
      <c r="H7180" t="s">
        <v>474</v>
      </c>
      <c r="I7180" t="s">
        <v>549</v>
      </c>
      <c r="J7180">
        <v>2068000000</v>
      </c>
      <c r="K7180">
        <v>18493507.27210224</v>
      </c>
    </row>
    <row r="7181" spans="1:11" x14ac:dyDescent="0.25">
      <c r="A7181">
        <v>1554</v>
      </c>
      <c r="B7181" t="s">
        <v>198</v>
      </c>
      <c r="C7181" t="s">
        <v>492</v>
      </c>
      <c r="D7181" t="s">
        <v>163</v>
      </c>
      <c r="E7181">
        <v>2017</v>
      </c>
      <c r="F7181" s="10">
        <v>42825</v>
      </c>
      <c r="G7181" t="s">
        <v>489</v>
      </c>
      <c r="H7181" t="s">
        <v>474</v>
      </c>
      <c r="I7181" t="s">
        <v>549</v>
      </c>
      <c r="J7181">
        <v>61869000000</v>
      </c>
      <c r="K7181">
        <v>553276016.15942633</v>
      </c>
    </row>
    <row r="7182" spans="1:11" x14ac:dyDescent="0.25">
      <c r="A7182">
        <v>1554</v>
      </c>
      <c r="B7182" t="s">
        <v>198</v>
      </c>
      <c r="C7182" t="s">
        <v>492</v>
      </c>
      <c r="D7182" t="s">
        <v>643</v>
      </c>
      <c r="E7182">
        <v>2017</v>
      </c>
      <c r="F7182" s="10">
        <v>42825</v>
      </c>
      <c r="G7182" t="s">
        <v>489</v>
      </c>
      <c r="H7182" t="s">
        <v>474</v>
      </c>
      <c r="I7182" t="s">
        <v>549</v>
      </c>
      <c r="J7182">
        <v>397000000</v>
      </c>
      <c r="K7182">
        <v>3550252.6049441923</v>
      </c>
    </row>
    <row r="7183" spans="1:11" x14ac:dyDescent="0.25">
      <c r="A7183">
        <v>1554</v>
      </c>
      <c r="B7183" t="s">
        <v>198</v>
      </c>
      <c r="C7183" t="s">
        <v>492</v>
      </c>
      <c r="D7183" t="s">
        <v>2115</v>
      </c>
      <c r="E7183">
        <v>2017</v>
      </c>
      <c r="F7183" s="10">
        <v>42825</v>
      </c>
      <c r="G7183" t="s">
        <v>489</v>
      </c>
      <c r="H7183" t="s">
        <v>474</v>
      </c>
      <c r="I7183" t="s">
        <v>549</v>
      </c>
      <c r="J7183">
        <v>5803000000</v>
      </c>
      <c r="K7183">
        <v>51894498.404259823</v>
      </c>
    </row>
    <row r="7184" spans="1:11" x14ac:dyDescent="0.25">
      <c r="A7184">
        <v>1554</v>
      </c>
      <c r="B7184" t="s">
        <v>198</v>
      </c>
      <c r="C7184" t="s">
        <v>492</v>
      </c>
      <c r="D7184" t="s">
        <v>2114</v>
      </c>
      <c r="E7184">
        <v>2017</v>
      </c>
      <c r="F7184" s="10">
        <v>42825</v>
      </c>
      <c r="G7184" t="s">
        <v>489</v>
      </c>
      <c r="H7184" t="s">
        <v>474</v>
      </c>
      <c r="I7184" t="s">
        <v>549</v>
      </c>
      <c r="J7184">
        <v>10975000000</v>
      </c>
      <c r="K7184">
        <v>98146151.988066778</v>
      </c>
    </row>
    <row r="7185" spans="1:11" x14ac:dyDescent="0.25">
      <c r="A7185">
        <v>1554</v>
      </c>
      <c r="B7185" t="s">
        <v>198</v>
      </c>
      <c r="C7185" t="s">
        <v>493</v>
      </c>
      <c r="D7185" t="s">
        <v>2113</v>
      </c>
      <c r="E7185">
        <v>2017</v>
      </c>
      <c r="F7185" s="10">
        <v>42825</v>
      </c>
      <c r="G7185" t="s">
        <v>489</v>
      </c>
      <c r="H7185" t="s">
        <v>474</v>
      </c>
      <c r="I7185" t="s">
        <v>549</v>
      </c>
      <c r="J7185">
        <v>16413000000</v>
      </c>
      <c r="K7185">
        <v>146776564.2442041</v>
      </c>
    </row>
    <row r="7186" spans="1:11" x14ac:dyDescent="0.25">
      <c r="A7186">
        <v>1554</v>
      </c>
      <c r="B7186" t="s">
        <v>198</v>
      </c>
      <c r="C7186" t="s">
        <v>493</v>
      </c>
      <c r="D7186" t="s">
        <v>694</v>
      </c>
      <c r="E7186">
        <v>2017</v>
      </c>
      <c r="F7186" s="10">
        <v>42825</v>
      </c>
      <c r="G7186" t="s">
        <v>489</v>
      </c>
      <c r="H7186" t="s">
        <v>474</v>
      </c>
      <c r="I7186" t="s">
        <v>549</v>
      </c>
      <c r="J7186">
        <v>64700000000</v>
      </c>
      <c r="K7186">
        <v>578592804.8863709</v>
      </c>
    </row>
    <row r="7187" spans="1:11" x14ac:dyDescent="0.25">
      <c r="A7187">
        <v>1660</v>
      </c>
      <c r="B7187" t="s">
        <v>200</v>
      </c>
      <c r="C7187" t="s">
        <v>492</v>
      </c>
      <c r="D7187" t="s">
        <v>2120</v>
      </c>
      <c r="E7187">
        <v>2017</v>
      </c>
      <c r="F7187" s="10">
        <v>42825</v>
      </c>
      <c r="G7187" t="s">
        <v>489</v>
      </c>
      <c r="H7187" t="s">
        <v>474</v>
      </c>
      <c r="I7187" t="s">
        <v>549</v>
      </c>
      <c r="J7187">
        <v>1070000000</v>
      </c>
      <c r="K7187">
        <v>9568690.8999755308</v>
      </c>
    </row>
    <row r="7188" spans="1:11" x14ac:dyDescent="0.25">
      <c r="A7188">
        <v>1660</v>
      </c>
      <c r="B7188" t="s">
        <v>200</v>
      </c>
      <c r="C7188" t="s">
        <v>492</v>
      </c>
      <c r="D7188" t="s">
        <v>163</v>
      </c>
      <c r="E7188">
        <v>2017</v>
      </c>
      <c r="F7188" s="10">
        <v>42825</v>
      </c>
      <c r="G7188" t="s">
        <v>489</v>
      </c>
      <c r="H7188" t="s">
        <v>474</v>
      </c>
      <c r="I7188" t="s">
        <v>549</v>
      </c>
      <c r="J7188">
        <v>8990000000</v>
      </c>
      <c r="K7188">
        <v>80394888.963345826</v>
      </c>
    </row>
    <row r="7189" spans="1:11" x14ac:dyDescent="0.25">
      <c r="A7189">
        <v>1660</v>
      </c>
      <c r="B7189" t="s">
        <v>200</v>
      </c>
      <c r="C7189" t="s">
        <v>492</v>
      </c>
      <c r="D7189" t="s">
        <v>701</v>
      </c>
      <c r="E7189">
        <v>2017</v>
      </c>
      <c r="F7189" s="10">
        <v>42825</v>
      </c>
      <c r="G7189" t="s">
        <v>489</v>
      </c>
      <c r="H7189" t="s">
        <v>474</v>
      </c>
      <c r="I7189" t="s">
        <v>549</v>
      </c>
      <c r="J7189">
        <v>131000000</v>
      </c>
      <c r="K7189">
        <v>1171493.9326138268</v>
      </c>
    </row>
    <row r="7190" spans="1:11" x14ac:dyDescent="0.25">
      <c r="A7190">
        <v>1660</v>
      </c>
      <c r="B7190" t="s">
        <v>200</v>
      </c>
      <c r="C7190" t="s">
        <v>492</v>
      </c>
      <c r="D7190" t="s">
        <v>458</v>
      </c>
      <c r="E7190">
        <v>2017</v>
      </c>
      <c r="F7190" s="10">
        <v>42825</v>
      </c>
      <c r="G7190" t="s">
        <v>489</v>
      </c>
      <c r="H7190" t="s">
        <v>474</v>
      </c>
      <c r="I7190" t="s">
        <v>549</v>
      </c>
      <c r="J7190">
        <v>40000000</v>
      </c>
      <c r="K7190">
        <v>357708.07102712267</v>
      </c>
    </row>
    <row r="7191" spans="1:11" x14ac:dyDescent="0.25">
      <c r="A7191">
        <v>1660</v>
      </c>
      <c r="B7191" t="s">
        <v>200</v>
      </c>
      <c r="C7191" t="s">
        <v>493</v>
      </c>
      <c r="D7191" t="s">
        <v>695</v>
      </c>
      <c r="E7191">
        <v>2017</v>
      </c>
      <c r="F7191" s="10">
        <v>42825</v>
      </c>
      <c r="G7191" t="s">
        <v>489</v>
      </c>
      <c r="H7191" t="s">
        <v>474</v>
      </c>
      <c r="I7191" t="s">
        <v>549</v>
      </c>
      <c r="J7191">
        <v>2476000000</v>
      </c>
      <c r="K7191">
        <v>22142129.596578892</v>
      </c>
    </row>
    <row r="7192" spans="1:11" x14ac:dyDescent="0.25">
      <c r="A7192">
        <v>1660</v>
      </c>
      <c r="B7192" t="s">
        <v>200</v>
      </c>
      <c r="C7192" t="s">
        <v>493</v>
      </c>
      <c r="D7192" t="s">
        <v>696</v>
      </c>
      <c r="E7192">
        <v>2017</v>
      </c>
      <c r="F7192" s="10">
        <v>42825</v>
      </c>
      <c r="G7192" t="s">
        <v>489</v>
      </c>
      <c r="H7192" t="s">
        <v>474</v>
      </c>
      <c r="I7192" t="s">
        <v>549</v>
      </c>
      <c r="J7192">
        <v>2720000000</v>
      </c>
      <c r="K7192">
        <v>24324148.829844341</v>
      </c>
    </row>
    <row r="7193" spans="1:11" x14ac:dyDescent="0.25">
      <c r="A7193">
        <v>1660</v>
      </c>
      <c r="B7193" t="s">
        <v>200</v>
      </c>
      <c r="C7193" t="s">
        <v>493</v>
      </c>
      <c r="D7193" t="s">
        <v>698</v>
      </c>
      <c r="E7193">
        <v>2017</v>
      </c>
      <c r="F7193" s="10">
        <v>42825</v>
      </c>
      <c r="G7193" t="s">
        <v>489</v>
      </c>
      <c r="H7193" t="s">
        <v>474</v>
      </c>
      <c r="I7193" t="s">
        <v>549</v>
      </c>
      <c r="J7193">
        <v>2341000000</v>
      </c>
      <c r="K7193">
        <v>20934864.856862355</v>
      </c>
    </row>
    <row r="7194" spans="1:11" x14ac:dyDescent="0.25">
      <c r="A7194">
        <v>1660</v>
      </c>
      <c r="B7194" t="s">
        <v>200</v>
      </c>
      <c r="C7194" t="s">
        <v>493</v>
      </c>
      <c r="D7194" t="s">
        <v>458</v>
      </c>
      <c r="E7194">
        <v>2017</v>
      </c>
      <c r="F7194" s="10">
        <v>42825</v>
      </c>
      <c r="G7194" t="s">
        <v>489</v>
      </c>
      <c r="H7194" t="s">
        <v>474</v>
      </c>
      <c r="I7194" t="s">
        <v>549</v>
      </c>
      <c r="J7194">
        <v>12000000</v>
      </c>
      <c r="K7194">
        <v>107312.42130813681</v>
      </c>
    </row>
    <row r="7195" spans="1:11" x14ac:dyDescent="0.25">
      <c r="A7195">
        <v>1660</v>
      </c>
      <c r="B7195" t="s">
        <v>200</v>
      </c>
      <c r="C7195" t="s">
        <v>493</v>
      </c>
      <c r="D7195" t="s">
        <v>697</v>
      </c>
      <c r="E7195">
        <v>2017</v>
      </c>
      <c r="F7195" s="10">
        <v>42825</v>
      </c>
      <c r="G7195" t="s">
        <v>489</v>
      </c>
      <c r="H7195" t="s">
        <v>474</v>
      </c>
      <c r="I7195" t="s">
        <v>549</v>
      </c>
      <c r="J7195">
        <v>2682000000</v>
      </c>
      <c r="K7195">
        <v>23984326.162368573</v>
      </c>
    </row>
    <row r="7196" spans="1:11" x14ac:dyDescent="0.25">
      <c r="A7196">
        <v>1796</v>
      </c>
      <c r="B7196" t="s">
        <v>205</v>
      </c>
      <c r="C7196" t="s">
        <v>492</v>
      </c>
      <c r="D7196" t="s">
        <v>1163</v>
      </c>
      <c r="E7196">
        <v>2017</v>
      </c>
      <c r="F7196" s="10">
        <v>42825</v>
      </c>
      <c r="G7196" t="s">
        <v>489</v>
      </c>
      <c r="H7196" t="s">
        <v>474</v>
      </c>
      <c r="I7196" t="s">
        <v>549</v>
      </c>
      <c r="J7196">
        <v>376134000000</v>
      </c>
      <c r="K7196">
        <v>3363654189.692894</v>
      </c>
    </row>
    <row r="7197" spans="1:11" x14ac:dyDescent="0.25">
      <c r="A7197">
        <v>1796</v>
      </c>
      <c r="B7197" t="s">
        <v>205</v>
      </c>
      <c r="C7197" t="s">
        <v>492</v>
      </c>
      <c r="D7197" t="s">
        <v>59</v>
      </c>
      <c r="E7197">
        <v>2017</v>
      </c>
      <c r="F7197" s="10">
        <v>42825</v>
      </c>
      <c r="G7197" t="s">
        <v>489</v>
      </c>
      <c r="H7197" t="s">
        <v>474</v>
      </c>
      <c r="I7197" t="s">
        <v>549</v>
      </c>
      <c r="J7197">
        <v>335469000000</v>
      </c>
      <c r="K7197">
        <v>2999999221.9849453</v>
      </c>
    </row>
    <row r="7198" spans="1:11" x14ac:dyDescent="0.25">
      <c r="A7198">
        <v>1796</v>
      </c>
      <c r="B7198" t="s">
        <v>205</v>
      </c>
      <c r="C7198" t="s">
        <v>492</v>
      </c>
      <c r="D7198" t="s">
        <v>710</v>
      </c>
      <c r="E7198">
        <v>2017</v>
      </c>
      <c r="F7198" s="10">
        <v>42825</v>
      </c>
      <c r="G7198" t="s">
        <v>489</v>
      </c>
      <c r="H7198" t="s">
        <v>474</v>
      </c>
      <c r="I7198" t="s">
        <v>549</v>
      </c>
      <c r="J7198">
        <v>338028000000</v>
      </c>
      <c r="K7198">
        <v>3022883595.8289056</v>
      </c>
    </row>
    <row r="7199" spans="1:11" x14ac:dyDescent="0.25">
      <c r="A7199">
        <v>1796</v>
      </c>
      <c r="B7199" t="s">
        <v>205</v>
      </c>
      <c r="C7199" t="s">
        <v>492</v>
      </c>
      <c r="D7199" t="s">
        <v>163</v>
      </c>
      <c r="E7199">
        <v>2017</v>
      </c>
      <c r="F7199" s="10">
        <v>42825</v>
      </c>
      <c r="G7199" t="s">
        <v>489</v>
      </c>
      <c r="H7199" t="s">
        <v>474</v>
      </c>
      <c r="I7199" t="s">
        <v>549</v>
      </c>
      <c r="J7199">
        <v>976839000000</v>
      </c>
      <c r="K7199">
        <v>8735579859.8515873</v>
      </c>
    </row>
    <row r="7200" spans="1:11" x14ac:dyDescent="0.25">
      <c r="A7200">
        <v>1796</v>
      </c>
      <c r="B7200" t="s">
        <v>205</v>
      </c>
      <c r="C7200" t="s">
        <v>493</v>
      </c>
      <c r="D7200" t="s">
        <v>705</v>
      </c>
      <c r="E7200">
        <v>2017</v>
      </c>
      <c r="F7200" s="10">
        <v>42825</v>
      </c>
      <c r="G7200" t="s">
        <v>489</v>
      </c>
      <c r="H7200" t="s">
        <v>474</v>
      </c>
      <c r="I7200" t="s">
        <v>549</v>
      </c>
      <c r="J7200">
        <v>162127000000</v>
      </c>
      <c r="K7200">
        <v>1449853410.785358</v>
      </c>
    </row>
    <row r="7201" spans="1:11" x14ac:dyDescent="0.25">
      <c r="A7201">
        <v>1796</v>
      </c>
      <c r="B7201" t="s">
        <v>205</v>
      </c>
      <c r="C7201" t="s">
        <v>493</v>
      </c>
      <c r="D7201" t="s">
        <v>709</v>
      </c>
      <c r="E7201">
        <v>2017</v>
      </c>
      <c r="F7201" s="10">
        <v>42825</v>
      </c>
      <c r="G7201" t="s">
        <v>489</v>
      </c>
      <c r="H7201" t="s">
        <v>474</v>
      </c>
      <c r="I7201" t="s">
        <v>549</v>
      </c>
      <c r="J7201">
        <v>-109911000000</v>
      </c>
      <c r="K7201">
        <v>-982901294.866552</v>
      </c>
    </row>
    <row r="7202" spans="1:11" x14ac:dyDescent="0.25">
      <c r="A7202">
        <v>1796</v>
      </c>
      <c r="B7202" t="s">
        <v>205</v>
      </c>
      <c r="C7202" t="s">
        <v>493</v>
      </c>
      <c r="D7202" t="s">
        <v>706</v>
      </c>
      <c r="E7202">
        <v>2017</v>
      </c>
      <c r="F7202" s="10">
        <v>42825</v>
      </c>
      <c r="G7202" t="s">
        <v>489</v>
      </c>
      <c r="H7202" t="s">
        <v>474</v>
      </c>
      <c r="I7202" t="s">
        <v>549</v>
      </c>
      <c r="J7202">
        <v>254151000000</v>
      </c>
      <c r="K7202">
        <v>2272796598.9903564</v>
      </c>
    </row>
    <row r="7203" spans="1:11" x14ac:dyDescent="0.25">
      <c r="A7203">
        <v>1796</v>
      </c>
      <c r="B7203" t="s">
        <v>205</v>
      </c>
      <c r="C7203" t="s">
        <v>493</v>
      </c>
      <c r="D7203" t="s">
        <v>702</v>
      </c>
      <c r="E7203">
        <v>2017</v>
      </c>
      <c r="F7203" s="10">
        <v>42825</v>
      </c>
      <c r="G7203" t="s">
        <v>489</v>
      </c>
      <c r="H7203" t="s">
        <v>474</v>
      </c>
      <c r="I7203" t="s">
        <v>549</v>
      </c>
      <c r="J7203">
        <v>857125000000</v>
      </c>
      <c r="K7203">
        <v>7665013259.4780626</v>
      </c>
    </row>
    <row r="7204" spans="1:11" x14ac:dyDescent="0.25">
      <c r="A7204">
        <v>1796</v>
      </c>
      <c r="B7204" t="s">
        <v>205</v>
      </c>
      <c r="C7204" t="s">
        <v>493</v>
      </c>
      <c r="D7204" t="s">
        <v>704</v>
      </c>
      <c r="E7204">
        <v>2017</v>
      </c>
      <c r="F7204" s="10">
        <v>42825</v>
      </c>
      <c r="G7204" t="s">
        <v>489</v>
      </c>
      <c r="H7204" t="s">
        <v>474</v>
      </c>
      <c r="I7204" t="s">
        <v>549</v>
      </c>
      <c r="J7204">
        <v>262066000000</v>
      </c>
      <c r="K7204">
        <v>2343578083.5448484</v>
      </c>
    </row>
    <row r="7205" spans="1:11" x14ac:dyDescent="0.25">
      <c r="A7205">
        <v>1796</v>
      </c>
      <c r="B7205" t="s">
        <v>205</v>
      </c>
      <c r="C7205" t="s">
        <v>493</v>
      </c>
      <c r="D7205" t="s">
        <v>707</v>
      </c>
      <c r="E7205">
        <v>2017</v>
      </c>
      <c r="F7205" s="10">
        <v>42825</v>
      </c>
      <c r="G7205" t="s">
        <v>489</v>
      </c>
      <c r="H7205" t="s">
        <v>474</v>
      </c>
      <c r="I7205" t="s">
        <v>549</v>
      </c>
      <c r="J7205">
        <v>54152000000</v>
      </c>
      <c r="K7205">
        <v>484265186.55651867</v>
      </c>
    </row>
    <row r="7206" spans="1:11" x14ac:dyDescent="0.25">
      <c r="A7206">
        <v>1796</v>
      </c>
      <c r="B7206" t="s">
        <v>205</v>
      </c>
      <c r="C7206" t="s">
        <v>493</v>
      </c>
      <c r="D7206" t="s">
        <v>458</v>
      </c>
      <c r="E7206">
        <v>2017</v>
      </c>
      <c r="F7206" s="10">
        <v>42825</v>
      </c>
      <c r="G7206" t="s">
        <v>489</v>
      </c>
      <c r="H7206" t="s">
        <v>474</v>
      </c>
      <c r="I7206" t="s">
        <v>549</v>
      </c>
      <c r="J7206">
        <v>14937000000</v>
      </c>
      <c r="K7206">
        <v>133577136.42330328</v>
      </c>
    </row>
    <row r="7207" spans="1:11" x14ac:dyDescent="0.25">
      <c r="A7207">
        <v>1796</v>
      </c>
      <c r="B7207" t="s">
        <v>205</v>
      </c>
      <c r="C7207" t="s">
        <v>493</v>
      </c>
      <c r="D7207" t="s">
        <v>708</v>
      </c>
      <c r="E7207">
        <v>2017</v>
      </c>
      <c r="F7207" s="10">
        <v>42825</v>
      </c>
      <c r="G7207" t="s">
        <v>489</v>
      </c>
      <c r="H7207" t="s">
        <v>474</v>
      </c>
      <c r="I7207" t="s">
        <v>549</v>
      </c>
      <c r="J7207">
        <v>16681000000</v>
      </c>
      <c r="K7207">
        <v>149173208.32008582</v>
      </c>
    </row>
    <row r="7208" spans="1:11" x14ac:dyDescent="0.25">
      <c r="A7208">
        <v>1796</v>
      </c>
      <c r="B7208" t="s">
        <v>205</v>
      </c>
      <c r="C7208" t="s">
        <v>493</v>
      </c>
      <c r="D7208" t="s">
        <v>703</v>
      </c>
      <c r="E7208">
        <v>2017</v>
      </c>
      <c r="F7208" s="10">
        <v>42825</v>
      </c>
      <c r="G7208" t="s">
        <v>489</v>
      </c>
      <c r="H7208" t="s">
        <v>474</v>
      </c>
      <c r="I7208" t="s">
        <v>549</v>
      </c>
      <c r="J7208">
        <v>515142000000</v>
      </c>
      <c r="K7208">
        <v>4606761278.1263504</v>
      </c>
    </row>
    <row r="7209" spans="1:11" x14ac:dyDescent="0.25">
      <c r="A7209">
        <v>1801</v>
      </c>
      <c r="B7209" t="s">
        <v>211</v>
      </c>
      <c r="C7209" t="s">
        <v>492</v>
      </c>
      <c r="D7209" t="s">
        <v>163</v>
      </c>
      <c r="E7209">
        <v>2017</v>
      </c>
      <c r="F7209" s="10">
        <v>42825</v>
      </c>
      <c r="G7209" t="s">
        <v>489</v>
      </c>
      <c r="H7209" t="s">
        <v>474</v>
      </c>
      <c r="I7209" t="s">
        <v>549</v>
      </c>
      <c r="J7209">
        <v>71032000000</v>
      </c>
      <c r="K7209">
        <v>635217992.52996445</v>
      </c>
    </row>
    <row r="7210" spans="1:11" x14ac:dyDescent="0.25">
      <c r="A7210">
        <v>1801</v>
      </c>
      <c r="B7210" t="s">
        <v>211</v>
      </c>
      <c r="C7210" t="s">
        <v>492</v>
      </c>
      <c r="D7210" t="s">
        <v>669</v>
      </c>
      <c r="E7210">
        <v>2017</v>
      </c>
      <c r="F7210" s="10">
        <v>42825</v>
      </c>
      <c r="G7210" t="s">
        <v>489</v>
      </c>
      <c r="H7210" t="s">
        <v>474</v>
      </c>
      <c r="I7210" t="s">
        <v>549</v>
      </c>
      <c r="J7210">
        <v>96663000000</v>
      </c>
      <c r="K7210">
        <v>864428381.74236894</v>
      </c>
    </row>
    <row r="7211" spans="1:11" x14ac:dyDescent="0.25">
      <c r="A7211">
        <v>1801</v>
      </c>
      <c r="B7211" t="s">
        <v>211</v>
      </c>
      <c r="C7211" t="s">
        <v>492</v>
      </c>
      <c r="D7211" t="s">
        <v>458</v>
      </c>
      <c r="E7211">
        <v>2017</v>
      </c>
      <c r="F7211" s="10">
        <v>42825</v>
      </c>
      <c r="G7211" t="s">
        <v>489</v>
      </c>
      <c r="H7211" t="s">
        <v>474</v>
      </c>
      <c r="I7211" t="s">
        <v>549</v>
      </c>
      <c r="J7211">
        <v>131307000000</v>
      </c>
      <c r="K7211">
        <v>1174239342.05896</v>
      </c>
    </row>
    <row r="7212" spans="1:11" x14ac:dyDescent="0.25">
      <c r="A7212">
        <v>1801</v>
      </c>
      <c r="B7212" t="s">
        <v>211</v>
      </c>
      <c r="C7212" t="s">
        <v>492</v>
      </c>
      <c r="D7212" t="s">
        <v>668</v>
      </c>
      <c r="E7212">
        <v>2017</v>
      </c>
      <c r="F7212" s="10">
        <v>42825</v>
      </c>
      <c r="G7212" t="s">
        <v>489</v>
      </c>
      <c r="H7212" t="s">
        <v>474</v>
      </c>
      <c r="I7212" t="s">
        <v>549</v>
      </c>
      <c r="J7212">
        <v>52198000000</v>
      </c>
      <c r="K7212">
        <v>466791147.28684372</v>
      </c>
    </row>
    <row r="7213" spans="1:11" x14ac:dyDescent="0.25">
      <c r="A7213">
        <v>1801</v>
      </c>
      <c r="B7213" t="s">
        <v>211</v>
      </c>
      <c r="C7213" t="s">
        <v>492</v>
      </c>
      <c r="D7213" t="s">
        <v>670</v>
      </c>
      <c r="E7213">
        <v>2017</v>
      </c>
      <c r="F7213" s="10">
        <v>42825</v>
      </c>
      <c r="G7213" t="s">
        <v>489</v>
      </c>
      <c r="H7213" t="s">
        <v>474</v>
      </c>
      <c r="I7213" t="s">
        <v>549</v>
      </c>
      <c r="J7213">
        <v>80714000000</v>
      </c>
      <c r="K7213">
        <v>721801231.12207949</v>
      </c>
    </row>
    <row r="7214" spans="1:11" x14ac:dyDescent="0.25">
      <c r="A7214">
        <v>8069</v>
      </c>
      <c r="B7214" t="s">
        <v>165</v>
      </c>
      <c r="C7214" t="s">
        <v>492</v>
      </c>
      <c r="D7214" t="s">
        <v>2077</v>
      </c>
      <c r="E7214">
        <v>2017</v>
      </c>
      <c r="F7214" s="10">
        <v>42825</v>
      </c>
      <c r="G7214" t="s">
        <v>489</v>
      </c>
      <c r="H7214" t="s">
        <v>474</v>
      </c>
      <c r="I7214" t="s">
        <v>549</v>
      </c>
      <c r="J7214">
        <v>145968000000</v>
      </c>
      <c r="K7214">
        <v>1305348292.792176</v>
      </c>
    </row>
    <row r="7215" spans="1:11" x14ac:dyDescent="0.25">
      <c r="A7215">
        <v>8069</v>
      </c>
      <c r="B7215" t="s">
        <v>165</v>
      </c>
      <c r="C7215" t="s">
        <v>492</v>
      </c>
      <c r="D7215" t="s">
        <v>163</v>
      </c>
      <c r="E7215">
        <v>2017</v>
      </c>
      <c r="F7215" s="10">
        <v>42825</v>
      </c>
      <c r="G7215" t="s">
        <v>489</v>
      </c>
      <c r="H7215" t="s">
        <v>474</v>
      </c>
      <c r="I7215" t="s">
        <v>549</v>
      </c>
      <c r="J7215">
        <v>224964000000</v>
      </c>
      <c r="K7215">
        <v>2011785962.2636406</v>
      </c>
    </row>
    <row r="7216" spans="1:11" x14ac:dyDescent="0.25">
      <c r="A7216">
        <v>8069</v>
      </c>
      <c r="B7216" t="s">
        <v>165</v>
      </c>
      <c r="C7216" t="s">
        <v>492</v>
      </c>
      <c r="D7216" t="s">
        <v>636</v>
      </c>
      <c r="E7216">
        <v>2017</v>
      </c>
      <c r="F7216" s="10">
        <v>42825</v>
      </c>
      <c r="G7216" t="s">
        <v>489</v>
      </c>
      <c r="H7216" t="s">
        <v>474</v>
      </c>
      <c r="I7216" t="s">
        <v>549</v>
      </c>
      <c r="J7216">
        <v>39134000000</v>
      </c>
      <c r="K7216">
        <v>349963691.28938544</v>
      </c>
    </row>
    <row r="7217" spans="1:11" x14ac:dyDescent="0.25">
      <c r="A7217">
        <v>8069</v>
      </c>
      <c r="B7217" t="s">
        <v>165</v>
      </c>
      <c r="C7217" t="s">
        <v>492</v>
      </c>
      <c r="D7217" t="s">
        <v>2078</v>
      </c>
      <c r="E7217">
        <v>2017</v>
      </c>
      <c r="F7217" s="10">
        <v>42825</v>
      </c>
      <c r="G7217" t="s">
        <v>489</v>
      </c>
      <c r="H7217" t="s">
        <v>474</v>
      </c>
      <c r="I7217" t="s">
        <v>549</v>
      </c>
      <c r="J7217">
        <v>66037000000</v>
      </c>
      <c r="K7217">
        <v>590549197.16045249</v>
      </c>
    </row>
    <row r="7218" spans="1:11" x14ac:dyDescent="0.25">
      <c r="A7218">
        <v>8069</v>
      </c>
      <c r="B7218" t="s">
        <v>165</v>
      </c>
      <c r="C7218" t="s">
        <v>493</v>
      </c>
      <c r="D7218" t="s">
        <v>635</v>
      </c>
      <c r="E7218">
        <v>2017</v>
      </c>
      <c r="F7218" s="10">
        <v>42825</v>
      </c>
      <c r="G7218" t="s">
        <v>489</v>
      </c>
      <c r="H7218" t="s">
        <v>474</v>
      </c>
      <c r="I7218" t="s">
        <v>549</v>
      </c>
      <c r="J7218">
        <v>-3652000000</v>
      </c>
      <c r="K7218">
        <v>-32658746.884776298</v>
      </c>
    </row>
    <row r="7219" spans="1:11" x14ac:dyDescent="0.25">
      <c r="A7219">
        <v>8069</v>
      </c>
      <c r="B7219" t="s">
        <v>165</v>
      </c>
      <c r="C7219" t="s">
        <v>493</v>
      </c>
      <c r="D7219" t="s">
        <v>684</v>
      </c>
      <c r="E7219">
        <v>2017</v>
      </c>
      <c r="F7219" s="10">
        <v>42825</v>
      </c>
      <c r="G7219" t="s">
        <v>489</v>
      </c>
      <c r="H7219" t="s">
        <v>474</v>
      </c>
      <c r="I7219" t="s">
        <v>549</v>
      </c>
      <c r="J7219">
        <v>68064000000</v>
      </c>
      <c r="K7219">
        <v>608676053.65975189</v>
      </c>
    </row>
    <row r="7220" spans="1:11" x14ac:dyDescent="0.25">
      <c r="A7220">
        <v>8069</v>
      </c>
      <c r="B7220" t="s">
        <v>165</v>
      </c>
      <c r="C7220" t="s">
        <v>493</v>
      </c>
      <c r="D7220" t="s">
        <v>683</v>
      </c>
      <c r="E7220">
        <v>2017</v>
      </c>
      <c r="F7220" s="10">
        <v>42825</v>
      </c>
      <c r="G7220" t="s">
        <v>489</v>
      </c>
      <c r="H7220" t="s">
        <v>474</v>
      </c>
      <c r="I7220" t="s">
        <v>549</v>
      </c>
      <c r="J7220">
        <v>292579000000</v>
      </c>
      <c r="K7220">
        <v>2616446742.8261132</v>
      </c>
    </row>
    <row r="7221" spans="1:11" x14ac:dyDescent="0.25">
      <c r="A7221">
        <v>8069</v>
      </c>
      <c r="B7221" t="s">
        <v>165</v>
      </c>
      <c r="C7221" t="s">
        <v>493</v>
      </c>
      <c r="D7221" t="s">
        <v>458</v>
      </c>
      <c r="E7221">
        <v>2017</v>
      </c>
      <c r="F7221" s="10">
        <v>42825</v>
      </c>
      <c r="G7221" t="s">
        <v>489</v>
      </c>
      <c r="H7221" t="s">
        <v>474</v>
      </c>
      <c r="I7221" t="s">
        <v>549</v>
      </c>
      <c r="J7221">
        <v>4991000000</v>
      </c>
      <c r="K7221">
        <v>44633024.56240923</v>
      </c>
    </row>
    <row r="7222" spans="1:11" x14ac:dyDescent="0.25">
      <c r="A7222">
        <v>8069</v>
      </c>
      <c r="B7222" t="s">
        <v>165</v>
      </c>
      <c r="C7222" t="s">
        <v>493</v>
      </c>
      <c r="D7222" t="s">
        <v>685</v>
      </c>
      <c r="E7222">
        <v>2017</v>
      </c>
      <c r="F7222" s="10">
        <v>42825</v>
      </c>
      <c r="G7222" t="s">
        <v>489</v>
      </c>
      <c r="H7222" t="s">
        <v>474</v>
      </c>
      <c r="I7222" t="s">
        <v>549</v>
      </c>
      <c r="J7222">
        <v>114120000000</v>
      </c>
      <c r="K7222">
        <v>1020541126.640381</v>
      </c>
    </row>
    <row r="7223" spans="1:11" x14ac:dyDescent="0.25">
      <c r="A7223">
        <v>8078</v>
      </c>
      <c r="B7223" t="s">
        <v>184</v>
      </c>
      <c r="C7223" t="s">
        <v>493</v>
      </c>
      <c r="D7223" t="s">
        <v>756</v>
      </c>
      <c r="E7223">
        <v>2017</v>
      </c>
      <c r="F7223" s="10">
        <v>42825</v>
      </c>
      <c r="G7223" t="s">
        <v>489</v>
      </c>
      <c r="H7223" t="s">
        <v>474</v>
      </c>
      <c r="I7223" t="s">
        <v>549</v>
      </c>
      <c r="J7223">
        <v>66788000000</v>
      </c>
      <c r="K7223">
        <v>597265166.19398677</v>
      </c>
    </row>
    <row r="7224" spans="1:11" x14ac:dyDescent="0.25">
      <c r="A7224">
        <v>8078</v>
      </c>
      <c r="B7224" t="s">
        <v>184</v>
      </c>
      <c r="C7224" t="s">
        <v>493</v>
      </c>
      <c r="D7224" t="s">
        <v>757</v>
      </c>
      <c r="E7224">
        <v>2017</v>
      </c>
      <c r="F7224" s="10">
        <v>42825</v>
      </c>
      <c r="G7224" t="s">
        <v>489</v>
      </c>
      <c r="H7224" t="s">
        <v>474</v>
      </c>
      <c r="I7224" t="s">
        <v>549</v>
      </c>
      <c r="J7224">
        <v>44899000000</v>
      </c>
      <c r="K7224">
        <v>401518367.02616954</v>
      </c>
    </row>
    <row r="7225" spans="1:11" x14ac:dyDescent="0.25">
      <c r="A7225">
        <v>8096</v>
      </c>
      <c r="B7225" t="s">
        <v>162</v>
      </c>
      <c r="C7225" t="s">
        <v>492</v>
      </c>
      <c r="D7225" t="s">
        <v>59</v>
      </c>
      <c r="E7225">
        <v>2017</v>
      </c>
      <c r="F7225" s="10">
        <v>42825</v>
      </c>
      <c r="G7225" t="s">
        <v>489</v>
      </c>
      <c r="H7225" t="s">
        <v>474</v>
      </c>
      <c r="I7225" t="s">
        <v>549</v>
      </c>
      <c r="J7225">
        <v>165481000000</v>
      </c>
      <c r="K7225">
        <v>1479847232.5409822</v>
      </c>
    </row>
    <row r="7226" spans="1:11" x14ac:dyDescent="0.25">
      <c r="A7226">
        <v>8096</v>
      </c>
      <c r="B7226" t="s">
        <v>162</v>
      </c>
      <c r="C7226" t="s">
        <v>492</v>
      </c>
      <c r="D7226" t="s">
        <v>163</v>
      </c>
      <c r="E7226">
        <v>2017</v>
      </c>
      <c r="F7226" s="10">
        <v>42825</v>
      </c>
      <c r="G7226" t="s">
        <v>489</v>
      </c>
      <c r="H7226" t="s">
        <v>474</v>
      </c>
      <c r="I7226" t="s">
        <v>549</v>
      </c>
      <c r="J7226">
        <v>1226633000000</v>
      </c>
      <c r="K7226">
        <v>10969413107.205315</v>
      </c>
    </row>
    <row r="7227" spans="1:11" x14ac:dyDescent="0.25">
      <c r="A7227">
        <v>8096</v>
      </c>
      <c r="B7227" t="s">
        <v>162</v>
      </c>
      <c r="C7227" t="s">
        <v>492</v>
      </c>
      <c r="D7227" t="s">
        <v>458</v>
      </c>
      <c r="E7227">
        <v>2017</v>
      </c>
      <c r="F7227" s="10">
        <v>42825</v>
      </c>
      <c r="G7227" t="s">
        <v>489</v>
      </c>
      <c r="H7227" t="s">
        <v>474</v>
      </c>
      <c r="I7227" t="s">
        <v>549</v>
      </c>
      <c r="J7227">
        <v>490877000000</v>
      </c>
      <c r="K7227">
        <v>4389766619.5395222</v>
      </c>
    </row>
    <row r="7228" spans="1:11" x14ac:dyDescent="0.25">
      <c r="A7228">
        <v>8096</v>
      </c>
      <c r="B7228" t="s">
        <v>162</v>
      </c>
      <c r="C7228" t="s">
        <v>493</v>
      </c>
      <c r="D7228" t="s">
        <v>681</v>
      </c>
      <c r="E7228">
        <v>2017</v>
      </c>
      <c r="F7228" s="10">
        <v>42825</v>
      </c>
      <c r="G7228" t="s">
        <v>489</v>
      </c>
      <c r="H7228" t="s">
        <v>474</v>
      </c>
      <c r="I7228" t="s">
        <v>549</v>
      </c>
      <c r="J7228">
        <v>977343000000</v>
      </c>
      <c r="K7228">
        <v>8740086981.5465279</v>
      </c>
    </row>
    <row r="7229" spans="1:11" x14ac:dyDescent="0.25">
      <c r="A7229">
        <v>8096</v>
      </c>
      <c r="B7229" t="s">
        <v>162</v>
      </c>
      <c r="C7229" t="s">
        <v>493</v>
      </c>
      <c r="D7229" t="s">
        <v>682</v>
      </c>
      <c r="E7229">
        <v>2017</v>
      </c>
      <c r="F7229" s="10">
        <v>42825</v>
      </c>
      <c r="G7229" t="s">
        <v>489</v>
      </c>
      <c r="H7229" t="s">
        <v>474</v>
      </c>
      <c r="I7229" t="s">
        <v>549</v>
      </c>
      <c r="J7229">
        <v>270154000000</v>
      </c>
      <c r="K7229">
        <v>2415906655.5065327</v>
      </c>
    </row>
    <row r="7230" spans="1:11" x14ac:dyDescent="0.25">
      <c r="A7230">
        <v>8096</v>
      </c>
      <c r="B7230" t="s">
        <v>162</v>
      </c>
      <c r="C7230" t="s">
        <v>493</v>
      </c>
      <c r="D7230" t="s">
        <v>635</v>
      </c>
      <c r="E7230">
        <v>2017</v>
      </c>
      <c r="F7230" s="10">
        <v>42825</v>
      </c>
      <c r="G7230" t="s">
        <v>489</v>
      </c>
      <c r="H7230" t="s">
        <v>474</v>
      </c>
      <c r="I7230" t="s">
        <v>549</v>
      </c>
      <c r="J7230">
        <v>-36353000000</v>
      </c>
      <c r="K7230">
        <v>-325094037.65122473</v>
      </c>
    </row>
    <row r="7231" spans="1:11" x14ac:dyDescent="0.25">
      <c r="A7231">
        <v>8096</v>
      </c>
      <c r="B7231" t="s">
        <v>162</v>
      </c>
      <c r="C7231" t="s">
        <v>493</v>
      </c>
      <c r="D7231" t="s">
        <v>680</v>
      </c>
      <c r="E7231">
        <v>2017</v>
      </c>
      <c r="F7231" s="10">
        <v>42825</v>
      </c>
      <c r="G7231" t="s">
        <v>489</v>
      </c>
      <c r="H7231" t="s">
        <v>474</v>
      </c>
      <c r="I7231" t="s">
        <v>549</v>
      </c>
      <c r="J7231">
        <v>620725000000</v>
      </c>
      <c r="K7231">
        <v>5550958559.7077684</v>
      </c>
    </row>
    <row r="7232" spans="1:11" x14ac:dyDescent="0.25">
      <c r="A7232">
        <v>8096</v>
      </c>
      <c r="B7232" t="s">
        <v>162</v>
      </c>
      <c r="C7232" t="s">
        <v>493</v>
      </c>
      <c r="D7232" t="s">
        <v>458</v>
      </c>
      <c r="E7232">
        <v>2017</v>
      </c>
      <c r="F7232" s="10">
        <v>42825</v>
      </c>
      <c r="G7232" t="s">
        <v>489</v>
      </c>
      <c r="H7232" t="s">
        <v>474</v>
      </c>
      <c r="I7232" t="s">
        <v>549</v>
      </c>
      <c r="J7232">
        <v>51122000000</v>
      </c>
      <c r="K7232">
        <v>457168800.1762141</v>
      </c>
    </row>
    <row r="7233" spans="1:11" x14ac:dyDescent="0.25">
      <c r="A7233">
        <v>8175</v>
      </c>
      <c r="B7233" t="s">
        <v>207</v>
      </c>
      <c r="C7233" t="s">
        <v>492</v>
      </c>
      <c r="D7233" t="s">
        <v>2168</v>
      </c>
      <c r="E7233">
        <v>2017</v>
      </c>
      <c r="F7233" s="10">
        <v>42825</v>
      </c>
      <c r="G7233" t="s">
        <v>489</v>
      </c>
      <c r="H7233" t="s">
        <v>474</v>
      </c>
      <c r="I7233" t="s">
        <v>549</v>
      </c>
      <c r="J7233">
        <v>8612000000</v>
      </c>
      <c r="K7233">
        <v>77014547.692139506</v>
      </c>
    </row>
    <row r="7234" spans="1:11" x14ac:dyDescent="0.25">
      <c r="A7234">
        <v>8175</v>
      </c>
      <c r="B7234" t="s">
        <v>207</v>
      </c>
      <c r="C7234" t="s">
        <v>492</v>
      </c>
      <c r="D7234" t="s">
        <v>163</v>
      </c>
      <c r="E7234">
        <v>2017</v>
      </c>
      <c r="F7234" s="10">
        <v>42825</v>
      </c>
      <c r="G7234" t="s">
        <v>489</v>
      </c>
      <c r="H7234" t="s">
        <v>474</v>
      </c>
      <c r="I7234" t="s">
        <v>549</v>
      </c>
      <c r="J7234">
        <v>22153000000</v>
      </c>
      <c r="K7234">
        <v>198107672.43659621</v>
      </c>
    </row>
    <row r="7235" spans="1:11" x14ac:dyDescent="0.25">
      <c r="A7235">
        <v>8175</v>
      </c>
      <c r="B7235" t="s">
        <v>207</v>
      </c>
      <c r="C7235" t="s">
        <v>492</v>
      </c>
      <c r="D7235" t="s">
        <v>2169</v>
      </c>
      <c r="E7235">
        <v>2017</v>
      </c>
      <c r="F7235" s="10">
        <v>42825</v>
      </c>
      <c r="G7235" t="s">
        <v>489</v>
      </c>
      <c r="H7235" t="s">
        <v>474</v>
      </c>
      <c r="I7235" t="s">
        <v>549</v>
      </c>
      <c r="J7235">
        <v>10940000000</v>
      </c>
      <c r="K7235">
        <v>97833157.425918058</v>
      </c>
    </row>
    <row r="7236" spans="1:11" x14ac:dyDescent="0.25">
      <c r="A7236">
        <v>8175</v>
      </c>
      <c r="B7236" t="s">
        <v>207</v>
      </c>
      <c r="C7236" t="s">
        <v>492</v>
      </c>
      <c r="D7236" t="s">
        <v>458</v>
      </c>
      <c r="E7236">
        <v>2017</v>
      </c>
      <c r="F7236" s="10">
        <v>42825</v>
      </c>
      <c r="G7236" t="s">
        <v>489</v>
      </c>
      <c r="H7236" t="s">
        <v>474</v>
      </c>
      <c r="I7236" t="s">
        <v>549</v>
      </c>
      <c r="J7236">
        <v>2708000000</v>
      </c>
      <c r="K7236">
        <v>24216836.408536203</v>
      </c>
    </row>
    <row r="7237" spans="1:11" x14ac:dyDescent="0.25">
      <c r="A7237">
        <v>8437</v>
      </c>
      <c r="B7237" t="s">
        <v>209</v>
      </c>
      <c r="C7237" t="s">
        <v>492</v>
      </c>
      <c r="D7237" t="s">
        <v>570</v>
      </c>
      <c r="E7237">
        <v>2017</v>
      </c>
      <c r="F7237" s="10">
        <v>42825</v>
      </c>
      <c r="G7237" t="s">
        <v>489</v>
      </c>
      <c r="H7237" t="s">
        <v>474</v>
      </c>
      <c r="I7237" t="s">
        <v>549</v>
      </c>
      <c r="J7237">
        <v>1503235000000</v>
      </c>
      <c r="K7237">
        <v>13442982303.761419</v>
      </c>
    </row>
    <row r="7238" spans="1:11" x14ac:dyDescent="0.25">
      <c r="A7238">
        <v>8437</v>
      </c>
      <c r="B7238" t="s">
        <v>209</v>
      </c>
      <c r="C7238" t="s">
        <v>492</v>
      </c>
      <c r="D7238" t="s">
        <v>569</v>
      </c>
      <c r="E7238">
        <v>2017</v>
      </c>
      <c r="F7238" s="10">
        <v>42825</v>
      </c>
      <c r="G7238" t="s">
        <v>489</v>
      </c>
      <c r="H7238" t="s">
        <v>474</v>
      </c>
      <c r="I7238" t="s">
        <v>549</v>
      </c>
      <c r="J7238">
        <v>351352000000</v>
      </c>
      <c r="K7238">
        <v>3142036154.2880402</v>
      </c>
    </row>
    <row r="7239" spans="1:11" x14ac:dyDescent="0.25">
      <c r="A7239">
        <v>8437</v>
      </c>
      <c r="B7239" t="s">
        <v>209</v>
      </c>
      <c r="C7239" t="s">
        <v>492</v>
      </c>
      <c r="D7239" t="s">
        <v>163</v>
      </c>
      <c r="E7239">
        <v>2017</v>
      </c>
      <c r="F7239" s="10">
        <v>42825</v>
      </c>
      <c r="G7239" t="s">
        <v>489</v>
      </c>
      <c r="H7239" t="s">
        <v>474</v>
      </c>
      <c r="I7239" t="s">
        <v>549</v>
      </c>
      <c r="J7239">
        <v>2262225000000</v>
      </c>
      <c r="K7239">
        <v>20230403524.483315</v>
      </c>
    </row>
    <row r="7240" spans="1:11" x14ac:dyDescent="0.25">
      <c r="A7240">
        <v>8437</v>
      </c>
      <c r="B7240" t="s">
        <v>209</v>
      </c>
      <c r="C7240" t="s">
        <v>492</v>
      </c>
      <c r="D7240" t="s">
        <v>636</v>
      </c>
      <c r="E7240">
        <v>2017</v>
      </c>
      <c r="F7240" s="10">
        <v>42825</v>
      </c>
      <c r="G7240" t="s">
        <v>489</v>
      </c>
      <c r="H7240" t="s">
        <v>474</v>
      </c>
      <c r="I7240" t="s">
        <v>549</v>
      </c>
      <c r="J7240">
        <v>564163000000</v>
      </c>
      <c r="K7240">
        <v>5045141461.8718653</v>
      </c>
    </row>
    <row r="7241" spans="1:11" x14ac:dyDescent="0.25">
      <c r="A7241">
        <v>8437</v>
      </c>
      <c r="B7241" t="s">
        <v>209</v>
      </c>
      <c r="C7241" t="s">
        <v>492</v>
      </c>
      <c r="D7241" t="s">
        <v>458</v>
      </c>
      <c r="E7241">
        <v>2017</v>
      </c>
      <c r="F7241" s="10">
        <v>42825</v>
      </c>
      <c r="G7241" t="s">
        <v>489</v>
      </c>
      <c r="H7241" t="s">
        <v>474</v>
      </c>
      <c r="I7241" t="s">
        <v>549</v>
      </c>
      <c r="J7241">
        <v>189798000000</v>
      </c>
      <c r="K7241">
        <v>1697306911.6201458</v>
      </c>
    </row>
    <row r="7242" spans="1:11" x14ac:dyDescent="0.25">
      <c r="A7242">
        <v>8437</v>
      </c>
      <c r="B7242" t="s">
        <v>209</v>
      </c>
      <c r="C7242" t="s">
        <v>493</v>
      </c>
      <c r="D7242" t="s">
        <v>635</v>
      </c>
      <c r="E7242">
        <v>2017</v>
      </c>
      <c r="F7242" s="10">
        <v>42825</v>
      </c>
      <c r="G7242" t="s">
        <v>489</v>
      </c>
      <c r="H7242" t="s">
        <v>474</v>
      </c>
      <c r="I7242" t="s">
        <v>549</v>
      </c>
      <c r="J7242">
        <v>-342942000000</v>
      </c>
      <c r="K7242">
        <v>-3066828032.3545876</v>
      </c>
    </row>
    <row r="7243" spans="1:11" x14ac:dyDescent="0.25">
      <c r="A7243">
        <v>8437</v>
      </c>
      <c r="B7243" t="s">
        <v>209</v>
      </c>
      <c r="C7243" t="s">
        <v>493</v>
      </c>
      <c r="D7243" t="s">
        <v>630</v>
      </c>
      <c r="E7243">
        <v>2017</v>
      </c>
      <c r="F7243" s="10">
        <v>42825</v>
      </c>
      <c r="G7243" t="s">
        <v>489</v>
      </c>
      <c r="H7243" t="s">
        <v>474</v>
      </c>
      <c r="I7243" t="s">
        <v>549</v>
      </c>
      <c r="J7243">
        <v>974913000000</v>
      </c>
      <c r="K7243">
        <v>8718356216.2316303</v>
      </c>
    </row>
    <row r="7244" spans="1:11" x14ac:dyDescent="0.25">
      <c r="A7244">
        <v>8437</v>
      </c>
      <c r="B7244" t="s">
        <v>209</v>
      </c>
      <c r="C7244" t="s">
        <v>493</v>
      </c>
      <c r="D7244" t="s">
        <v>634</v>
      </c>
      <c r="E7244">
        <v>2017</v>
      </c>
      <c r="F7244" s="10">
        <v>42825</v>
      </c>
      <c r="G7244" t="s">
        <v>489</v>
      </c>
      <c r="H7244" t="s">
        <v>474</v>
      </c>
      <c r="I7244" t="s">
        <v>549</v>
      </c>
      <c r="J7244">
        <v>238413000000</v>
      </c>
      <c r="K7244">
        <v>2132056358.4447348</v>
      </c>
    </row>
    <row r="7245" spans="1:11" x14ac:dyDescent="0.25">
      <c r="A7245">
        <v>8437</v>
      </c>
      <c r="B7245" t="s">
        <v>209</v>
      </c>
      <c r="C7245" t="s">
        <v>493</v>
      </c>
      <c r="D7245" t="s">
        <v>631</v>
      </c>
      <c r="E7245">
        <v>2017</v>
      </c>
      <c r="F7245" s="10">
        <v>42825</v>
      </c>
      <c r="G7245" t="s">
        <v>489</v>
      </c>
      <c r="H7245" t="s">
        <v>474</v>
      </c>
      <c r="I7245" t="s">
        <v>549</v>
      </c>
      <c r="J7245">
        <v>1262412000000</v>
      </c>
      <c r="K7245">
        <v>11289374034.0373</v>
      </c>
    </row>
    <row r="7246" spans="1:11" x14ac:dyDescent="0.25">
      <c r="A7246">
        <v>8437</v>
      </c>
      <c r="B7246" t="s">
        <v>209</v>
      </c>
      <c r="C7246" t="s">
        <v>493</v>
      </c>
      <c r="D7246" t="s">
        <v>458</v>
      </c>
      <c r="E7246">
        <v>2017</v>
      </c>
      <c r="F7246" s="10">
        <v>42825</v>
      </c>
      <c r="G7246" t="s">
        <v>489</v>
      </c>
      <c r="H7246" t="s">
        <v>474</v>
      </c>
      <c r="I7246" t="s">
        <v>549</v>
      </c>
      <c r="J7246">
        <v>530063000000</v>
      </c>
      <c r="K7246">
        <v>4740195331.3212433</v>
      </c>
    </row>
    <row r="7247" spans="1:11" x14ac:dyDescent="0.25">
      <c r="A7247">
        <v>8437</v>
      </c>
      <c r="B7247" t="s">
        <v>209</v>
      </c>
      <c r="C7247" t="s">
        <v>493</v>
      </c>
      <c r="D7247" t="s">
        <v>632</v>
      </c>
      <c r="E7247">
        <v>2017</v>
      </c>
      <c r="F7247" s="10">
        <v>42825</v>
      </c>
      <c r="G7247" t="s">
        <v>489</v>
      </c>
      <c r="H7247" t="s">
        <v>474</v>
      </c>
      <c r="I7247" t="s">
        <v>549</v>
      </c>
      <c r="J7247">
        <v>507694000000</v>
      </c>
      <c r="K7247">
        <v>4540156035.3011007</v>
      </c>
    </row>
    <row r="7248" spans="1:11" x14ac:dyDescent="0.25">
      <c r="A7248">
        <v>8437</v>
      </c>
      <c r="B7248" t="s">
        <v>209</v>
      </c>
      <c r="C7248" t="s">
        <v>493</v>
      </c>
      <c r="D7248" t="s">
        <v>633</v>
      </c>
      <c r="E7248">
        <v>2017</v>
      </c>
      <c r="F7248" s="10">
        <v>42825</v>
      </c>
      <c r="G7248" t="s">
        <v>489</v>
      </c>
      <c r="H7248" t="s">
        <v>474</v>
      </c>
      <c r="I7248" t="s">
        <v>549</v>
      </c>
      <c r="J7248">
        <v>1700220000000</v>
      </c>
      <c r="K7248">
        <v>15204560413.043364</v>
      </c>
    </row>
    <row r="7249" spans="1:11" x14ac:dyDescent="0.25">
      <c r="A7249">
        <v>9044</v>
      </c>
      <c r="B7249" t="s">
        <v>202</v>
      </c>
      <c r="C7249" t="s">
        <v>492</v>
      </c>
      <c r="D7249" t="s">
        <v>570</v>
      </c>
      <c r="E7249">
        <v>2017</v>
      </c>
      <c r="F7249" s="10">
        <v>42825</v>
      </c>
      <c r="G7249" t="s">
        <v>489</v>
      </c>
      <c r="H7249" t="s">
        <v>474</v>
      </c>
      <c r="I7249" t="s">
        <v>549</v>
      </c>
      <c r="J7249">
        <v>659092000000</v>
      </c>
      <c r="K7249">
        <v>5894063198.7352085</v>
      </c>
    </row>
    <row r="7250" spans="1:11" x14ac:dyDescent="0.25">
      <c r="A7250">
        <v>9044</v>
      </c>
      <c r="B7250" t="s">
        <v>202</v>
      </c>
      <c r="C7250" t="s">
        <v>492</v>
      </c>
      <c r="D7250" t="s">
        <v>569</v>
      </c>
      <c r="E7250">
        <v>2017</v>
      </c>
      <c r="F7250" s="10">
        <v>42825</v>
      </c>
      <c r="G7250" t="s">
        <v>489</v>
      </c>
      <c r="H7250" t="s">
        <v>474</v>
      </c>
      <c r="I7250" t="s">
        <v>549</v>
      </c>
      <c r="J7250">
        <v>440035000000</v>
      </c>
      <c r="K7250">
        <v>3935101775.860498</v>
      </c>
    </row>
    <row r="7251" spans="1:11" x14ac:dyDescent="0.25">
      <c r="A7251">
        <v>9044</v>
      </c>
      <c r="B7251" t="s">
        <v>202</v>
      </c>
      <c r="C7251" t="s">
        <v>492</v>
      </c>
      <c r="D7251" t="s">
        <v>163</v>
      </c>
      <c r="E7251">
        <v>2017</v>
      </c>
      <c r="F7251" s="10">
        <v>42825</v>
      </c>
      <c r="G7251" t="s">
        <v>489</v>
      </c>
      <c r="H7251" t="s">
        <v>474</v>
      </c>
      <c r="I7251" t="s">
        <v>549</v>
      </c>
      <c r="J7251">
        <v>1706352000000</v>
      </c>
      <c r="K7251">
        <v>15259397060.331821</v>
      </c>
    </row>
    <row r="7252" spans="1:11" x14ac:dyDescent="0.25">
      <c r="A7252">
        <v>9044</v>
      </c>
      <c r="B7252" t="s">
        <v>202</v>
      </c>
      <c r="C7252" t="s">
        <v>492</v>
      </c>
      <c r="D7252" t="s">
        <v>458</v>
      </c>
      <c r="E7252">
        <v>2017</v>
      </c>
      <c r="F7252" s="10">
        <v>42825</v>
      </c>
      <c r="G7252" t="s">
        <v>489</v>
      </c>
      <c r="H7252" t="s">
        <v>474</v>
      </c>
      <c r="I7252" t="s">
        <v>549</v>
      </c>
      <c r="J7252">
        <v>203091000000</v>
      </c>
      <c r="K7252">
        <v>1816182246.3242342</v>
      </c>
    </row>
    <row r="7253" spans="1:11" x14ac:dyDescent="0.25">
      <c r="A7253">
        <v>9044</v>
      </c>
      <c r="B7253" t="s">
        <v>202</v>
      </c>
      <c r="C7253" t="s">
        <v>492</v>
      </c>
      <c r="D7253" t="s">
        <v>737</v>
      </c>
      <c r="E7253">
        <v>2017</v>
      </c>
      <c r="F7253" s="10">
        <v>42825</v>
      </c>
      <c r="G7253" t="s">
        <v>489</v>
      </c>
      <c r="H7253" t="s">
        <v>474</v>
      </c>
      <c r="I7253" t="s">
        <v>549</v>
      </c>
      <c r="J7253">
        <v>166791000000</v>
      </c>
      <c r="K7253">
        <v>1491562171.8671205</v>
      </c>
    </row>
    <row r="7254" spans="1:11" x14ac:dyDescent="0.25">
      <c r="A7254">
        <v>9044</v>
      </c>
      <c r="B7254" t="s">
        <v>202</v>
      </c>
      <c r="C7254" t="s">
        <v>492</v>
      </c>
      <c r="D7254" t="s">
        <v>316</v>
      </c>
      <c r="E7254">
        <v>2017</v>
      </c>
      <c r="F7254" s="10">
        <v>42825</v>
      </c>
      <c r="G7254" t="s">
        <v>489</v>
      </c>
      <c r="H7254" t="s">
        <v>474</v>
      </c>
      <c r="I7254" t="s">
        <v>549</v>
      </c>
      <c r="J7254">
        <v>821613000000</v>
      </c>
      <c r="K7254">
        <v>7347440034.0201836</v>
      </c>
    </row>
    <row r="7255" spans="1:11" x14ac:dyDescent="0.25">
      <c r="A7255">
        <v>9044</v>
      </c>
      <c r="B7255" t="s">
        <v>202</v>
      </c>
      <c r="C7255" t="s">
        <v>493</v>
      </c>
      <c r="D7255" t="s">
        <v>732</v>
      </c>
      <c r="E7255">
        <v>2017</v>
      </c>
      <c r="F7255" s="10">
        <v>42825</v>
      </c>
      <c r="G7255" t="s">
        <v>489</v>
      </c>
      <c r="H7255" t="s">
        <v>474</v>
      </c>
      <c r="I7255" t="s">
        <v>549</v>
      </c>
      <c r="J7255">
        <v>653990000000</v>
      </c>
      <c r="K7255">
        <v>5848437534.2756987</v>
      </c>
    </row>
    <row r="7256" spans="1:11" x14ac:dyDescent="0.25">
      <c r="A7256">
        <v>9044</v>
      </c>
      <c r="B7256" t="s">
        <v>202</v>
      </c>
      <c r="C7256" t="s">
        <v>493</v>
      </c>
      <c r="D7256" t="s">
        <v>736</v>
      </c>
      <c r="E7256">
        <v>2017</v>
      </c>
      <c r="F7256" s="10">
        <v>42825</v>
      </c>
      <c r="G7256" t="s">
        <v>489</v>
      </c>
      <c r="H7256" t="s">
        <v>474</v>
      </c>
      <c r="I7256" t="s">
        <v>549</v>
      </c>
      <c r="J7256">
        <v>-8314000000</v>
      </c>
      <c r="K7256">
        <v>-74349622.562987447</v>
      </c>
    </row>
    <row r="7257" spans="1:11" x14ac:dyDescent="0.25">
      <c r="A7257">
        <v>9044</v>
      </c>
      <c r="B7257" t="s">
        <v>202</v>
      </c>
      <c r="C7257" t="s">
        <v>493</v>
      </c>
      <c r="D7257" t="s">
        <v>735</v>
      </c>
      <c r="E7257">
        <v>2017</v>
      </c>
      <c r="F7257" s="10">
        <v>42825</v>
      </c>
      <c r="G7257" t="s">
        <v>489</v>
      </c>
      <c r="H7257" t="s">
        <v>474</v>
      </c>
      <c r="I7257" t="s">
        <v>549</v>
      </c>
      <c r="J7257">
        <v>229424000000</v>
      </c>
      <c r="K7257">
        <v>2051670412.1831648</v>
      </c>
    </row>
    <row r="7258" spans="1:11" x14ac:dyDescent="0.25">
      <c r="A7258">
        <v>9044</v>
      </c>
      <c r="B7258" t="s">
        <v>202</v>
      </c>
      <c r="C7258" t="s">
        <v>493</v>
      </c>
      <c r="D7258" t="s">
        <v>734</v>
      </c>
      <c r="E7258">
        <v>2017</v>
      </c>
      <c r="F7258" s="10">
        <v>42825</v>
      </c>
      <c r="G7258" t="s">
        <v>489</v>
      </c>
      <c r="H7258" t="s">
        <v>474</v>
      </c>
      <c r="I7258" t="s">
        <v>549</v>
      </c>
      <c r="J7258">
        <v>962594000000</v>
      </c>
      <c r="K7258">
        <v>8608191073.0570526</v>
      </c>
    </row>
    <row r="7259" spans="1:11" x14ac:dyDescent="0.25">
      <c r="A7259">
        <v>9044</v>
      </c>
      <c r="B7259" t="s">
        <v>202</v>
      </c>
      <c r="C7259" t="s">
        <v>493</v>
      </c>
      <c r="D7259" t="s">
        <v>730</v>
      </c>
      <c r="E7259">
        <v>2017</v>
      </c>
      <c r="F7259" s="10">
        <v>42825</v>
      </c>
      <c r="G7259" t="s">
        <v>489</v>
      </c>
      <c r="H7259" t="s">
        <v>474</v>
      </c>
      <c r="I7259" t="s">
        <v>549</v>
      </c>
      <c r="J7259">
        <v>485148000000</v>
      </c>
      <c r="K7259">
        <v>4338533881.0666628</v>
      </c>
    </row>
    <row r="7260" spans="1:11" x14ac:dyDescent="0.25">
      <c r="A7260">
        <v>9044</v>
      </c>
      <c r="B7260" t="s">
        <v>202</v>
      </c>
      <c r="C7260" t="s">
        <v>493</v>
      </c>
      <c r="D7260" t="s">
        <v>733</v>
      </c>
      <c r="E7260">
        <v>2017</v>
      </c>
      <c r="F7260" s="10">
        <v>42825</v>
      </c>
      <c r="G7260" t="s">
        <v>489</v>
      </c>
      <c r="H7260" t="s">
        <v>474</v>
      </c>
      <c r="I7260" t="s">
        <v>549</v>
      </c>
      <c r="J7260">
        <v>1154743000000</v>
      </c>
      <c r="K7260">
        <v>10326522276.551817</v>
      </c>
    </row>
    <row r="7261" spans="1:11" x14ac:dyDescent="0.25">
      <c r="A7261">
        <v>9044</v>
      </c>
      <c r="B7261" t="s">
        <v>202</v>
      </c>
      <c r="C7261" t="s">
        <v>493</v>
      </c>
      <c r="D7261" t="s">
        <v>731</v>
      </c>
      <c r="E7261">
        <v>2017</v>
      </c>
      <c r="F7261" s="10">
        <v>42825</v>
      </c>
      <c r="G7261" t="s">
        <v>489</v>
      </c>
      <c r="H7261" t="s">
        <v>474</v>
      </c>
      <c r="I7261" t="s">
        <v>549</v>
      </c>
      <c r="J7261">
        <v>519389000000</v>
      </c>
      <c r="K7261">
        <v>4644740932.5676556</v>
      </c>
    </row>
    <row r="7262" spans="1:11" x14ac:dyDescent="0.25">
      <c r="A7262">
        <v>9059</v>
      </c>
      <c r="B7262" t="s">
        <v>191</v>
      </c>
      <c r="C7262" t="s">
        <v>492</v>
      </c>
      <c r="D7262" t="s">
        <v>618</v>
      </c>
      <c r="E7262">
        <v>2017</v>
      </c>
      <c r="F7262" s="10">
        <v>42825</v>
      </c>
      <c r="G7262" t="s">
        <v>489</v>
      </c>
      <c r="H7262" t="s">
        <v>474</v>
      </c>
      <c r="I7262" t="s">
        <v>549</v>
      </c>
      <c r="J7262">
        <v>912434000000</v>
      </c>
      <c r="K7262">
        <v>8159625151.9890413</v>
      </c>
    </row>
    <row r="7263" spans="1:11" x14ac:dyDescent="0.25">
      <c r="A7263">
        <v>9059</v>
      </c>
      <c r="B7263" t="s">
        <v>191</v>
      </c>
      <c r="C7263" t="s">
        <v>492</v>
      </c>
      <c r="D7263" t="s">
        <v>21</v>
      </c>
      <c r="E7263">
        <v>2017</v>
      </c>
      <c r="F7263" s="10">
        <v>42825</v>
      </c>
      <c r="G7263" t="s">
        <v>489</v>
      </c>
      <c r="H7263" t="s">
        <v>474</v>
      </c>
      <c r="I7263" t="s">
        <v>549</v>
      </c>
      <c r="J7263">
        <v>400101000000</v>
      </c>
      <c r="K7263">
        <v>3577983923.1505704</v>
      </c>
    </row>
    <row r="7264" spans="1:11" x14ac:dyDescent="0.25">
      <c r="A7264">
        <v>9059</v>
      </c>
      <c r="B7264" t="s">
        <v>191</v>
      </c>
      <c r="C7264" t="s">
        <v>492</v>
      </c>
      <c r="D7264" t="s">
        <v>163</v>
      </c>
      <c r="E7264">
        <v>2017</v>
      </c>
      <c r="F7264" s="10">
        <v>42825</v>
      </c>
      <c r="G7264" t="s">
        <v>489</v>
      </c>
      <c r="H7264" t="s">
        <v>474</v>
      </c>
      <c r="I7264" t="s">
        <v>549</v>
      </c>
      <c r="J7264">
        <v>1948234000000</v>
      </c>
      <c r="K7264">
        <v>17422475651.236382</v>
      </c>
    </row>
    <row r="7265" spans="1:11" x14ac:dyDescent="0.25">
      <c r="A7265">
        <v>9059</v>
      </c>
      <c r="B7265" t="s">
        <v>191</v>
      </c>
      <c r="C7265" t="s">
        <v>492</v>
      </c>
      <c r="D7265" t="s">
        <v>458</v>
      </c>
      <c r="E7265">
        <v>2017</v>
      </c>
      <c r="F7265" s="10">
        <v>42825</v>
      </c>
      <c r="G7265" t="s">
        <v>489</v>
      </c>
      <c r="H7265" t="s">
        <v>474</v>
      </c>
      <c r="I7265" t="s">
        <v>549</v>
      </c>
      <c r="J7265">
        <v>861860000000</v>
      </c>
      <c r="K7265">
        <v>7707356952.3858986</v>
      </c>
    </row>
    <row r="7266" spans="1:11" x14ac:dyDescent="0.25">
      <c r="A7266">
        <v>9059</v>
      </c>
      <c r="B7266" t="s">
        <v>191</v>
      </c>
      <c r="C7266" t="s">
        <v>492</v>
      </c>
      <c r="D7266" t="s">
        <v>249</v>
      </c>
      <c r="E7266">
        <v>2017</v>
      </c>
      <c r="F7266" s="10">
        <v>42825</v>
      </c>
      <c r="G7266" t="s">
        <v>489</v>
      </c>
      <c r="H7266" t="s">
        <v>474</v>
      </c>
      <c r="I7266" t="s">
        <v>549</v>
      </c>
      <c r="J7266">
        <v>241340000000</v>
      </c>
      <c r="K7266">
        <v>2158231646.5421448</v>
      </c>
    </row>
    <row r="7267" spans="1:11" x14ac:dyDescent="0.25">
      <c r="A7267">
        <v>9059</v>
      </c>
      <c r="B7267" t="s">
        <v>191</v>
      </c>
      <c r="C7267" t="s">
        <v>493</v>
      </c>
      <c r="D7267" t="s">
        <v>726</v>
      </c>
      <c r="E7267">
        <v>2017</v>
      </c>
      <c r="F7267" s="10">
        <v>42825</v>
      </c>
      <c r="G7267" t="s">
        <v>489</v>
      </c>
      <c r="H7267" t="s">
        <v>474</v>
      </c>
      <c r="I7267" t="s">
        <v>549</v>
      </c>
      <c r="J7267">
        <v>671429000000</v>
      </c>
      <c r="K7267">
        <v>6004389310.541749</v>
      </c>
    </row>
    <row r="7268" spans="1:11" x14ac:dyDescent="0.25">
      <c r="A7268">
        <v>9059</v>
      </c>
      <c r="B7268" t="s">
        <v>191</v>
      </c>
      <c r="C7268" t="s">
        <v>493</v>
      </c>
      <c r="D7268" t="s">
        <v>727</v>
      </c>
      <c r="E7268">
        <v>2017</v>
      </c>
      <c r="F7268" s="10">
        <v>42825</v>
      </c>
      <c r="G7268" t="s">
        <v>489</v>
      </c>
      <c r="H7268" t="s">
        <v>474</v>
      </c>
      <c r="I7268" t="s">
        <v>549</v>
      </c>
      <c r="J7268">
        <v>107756000000</v>
      </c>
      <c r="K7268">
        <v>963629772.53996575</v>
      </c>
    </row>
    <row r="7269" spans="1:11" x14ac:dyDescent="0.25">
      <c r="A7269">
        <v>9059</v>
      </c>
      <c r="B7269" t="s">
        <v>191</v>
      </c>
      <c r="C7269" t="s">
        <v>493</v>
      </c>
      <c r="D7269" t="s">
        <v>725</v>
      </c>
      <c r="E7269">
        <v>2017</v>
      </c>
      <c r="F7269" s="10">
        <v>42825</v>
      </c>
      <c r="G7269" t="s">
        <v>489</v>
      </c>
      <c r="H7269" t="s">
        <v>474</v>
      </c>
      <c r="I7269" t="s">
        <v>549</v>
      </c>
      <c r="J7269">
        <v>126431000000</v>
      </c>
      <c r="K7269">
        <v>1130634728.2007537</v>
      </c>
    </row>
    <row r="7270" spans="1:11" x14ac:dyDescent="0.25">
      <c r="A7270">
        <v>9059</v>
      </c>
      <c r="B7270" t="s">
        <v>191</v>
      </c>
      <c r="C7270" t="s">
        <v>493</v>
      </c>
      <c r="D7270" t="s">
        <v>664</v>
      </c>
      <c r="E7270">
        <v>2017</v>
      </c>
      <c r="F7270" s="10">
        <v>42825</v>
      </c>
      <c r="G7270" t="s">
        <v>489</v>
      </c>
      <c r="H7270" t="s">
        <v>474</v>
      </c>
      <c r="I7270" t="s">
        <v>549</v>
      </c>
      <c r="J7270">
        <v>749419000000</v>
      </c>
      <c r="K7270">
        <v>6701830622.0268812</v>
      </c>
    </row>
    <row r="7271" spans="1:11" x14ac:dyDescent="0.25">
      <c r="A7271">
        <v>9059</v>
      </c>
      <c r="B7271" t="s">
        <v>191</v>
      </c>
      <c r="C7271" t="s">
        <v>493</v>
      </c>
      <c r="D7271" t="s">
        <v>728</v>
      </c>
      <c r="E7271">
        <v>2017</v>
      </c>
      <c r="F7271" s="10">
        <v>42825</v>
      </c>
      <c r="G7271" t="s">
        <v>489</v>
      </c>
      <c r="H7271" t="s">
        <v>474</v>
      </c>
      <c r="I7271" t="s">
        <v>549</v>
      </c>
      <c r="J7271">
        <v>968064000000</v>
      </c>
      <c r="K7271">
        <v>8657107651.7700119</v>
      </c>
    </row>
    <row r="7272" spans="1:11" x14ac:dyDescent="0.25">
      <c r="A7272">
        <v>9059</v>
      </c>
      <c r="B7272" t="s">
        <v>191</v>
      </c>
      <c r="C7272" t="s">
        <v>493</v>
      </c>
      <c r="D7272" t="s">
        <v>729</v>
      </c>
      <c r="E7272">
        <v>2017</v>
      </c>
      <c r="F7272" s="10">
        <v>42825</v>
      </c>
      <c r="G7272" t="s">
        <v>489</v>
      </c>
      <c r="H7272" t="s">
        <v>474</v>
      </c>
      <c r="I7272" t="s">
        <v>549</v>
      </c>
      <c r="J7272">
        <v>-46834000000</v>
      </c>
      <c r="K7272">
        <v>-418822494.96210659</v>
      </c>
    </row>
    <row r="7273" spans="1:11" x14ac:dyDescent="0.25">
      <c r="A7273">
        <v>9059</v>
      </c>
      <c r="B7273" t="s">
        <v>191</v>
      </c>
      <c r="C7273" t="s">
        <v>493</v>
      </c>
      <c r="D7273" t="s">
        <v>724</v>
      </c>
      <c r="E7273">
        <v>2017</v>
      </c>
      <c r="F7273" s="10">
        <v>42825</v>
      </c>
      <c r="G7273" t="s">
        <v>489</v>
      </c>
      <c r="H7273" t="s">
        <v>474</v>
      </c>
      <c r="I7273" t="s">
        <v>549</v>
      </c>
      <c r="J7273">
        <v>464755000000</v>
      </c>
      <c r="K7273">
        <v>4156165363.75526</v>
      </c>
    </row>
    <row r="7274" spans="1:11" x14ac:dyDescent="0.25">
      <c r="A7274">
        <v>9059</v>
      </c>
      <c r="B7274" t="s">
        <v>191</v>
      </c>
      <c r="C7274" t="s">
        <v>493</v>
      </c>
      <c r="D7274" t="s">
        <v>1165</v>
      </c>
      <c r="E7274">
        <v>2017</v>
      </c>
      <c r="F7274" s="10">
        <v>42825</v>
      </c>
      <c r="G7274" t="s">
        <v>489</v>
      </c>
      <c r="H7274" t="s">
        <v>474</v>
      </c>
      <c r="I7274" t="s">
        <v>549</v>
      </c>
      <c r="J7274">
        <v>95431000000</v>
      </c>
      <c r="K7274">
        <v>853410973.15473354</v>
      </c>
    </row>
    <row r="7275" spans="1:11" x14ac:dyDescent="0.25">
      <c r="A7275">
        <v>9059</v>
      </c>
      <c r="B7275" t="s">
        <v>191</v>
      </c>
      <c r="C7275" t="s">
        <v>493</v>
      </c>
      <c r="D7275" t="s">
        <v>723</v>
      </c>
      <c r="E7275">
        <v>2017</v>
      </c>
      <c r="F7275" s="10">
        <v>42825</v>
      </c>
      <c r="G7275" t="s">
        <v>489</v>
      </c>
      <c r="H7275" t="s">
        <v>474</v>
      </c>
      <c r="I7275" t="s">
        <v>549</v>
      </c>
      <c r="J7275">
        <v>394383000000</v>
      </c>
      <c r="K7275">
        <v>3526849554.397243</v>
      </c>
    </row>
    <row r="7276" spans="1:11" x14ac:dyDescent="0.25">
      <c r="A7276">
        <v>9059</v>
      </c>
      <c r="B7276" t="s">
        <v>191</v>
      </c>
      <c r="C7276" t="s">
        <v>493</v>
      </c>
      <c r="D7276" t="s">
        <v>722</v>
      </c>
      <c r="E7276">
        <v>2017</v>
      </c>
      <c r="F7276" s="10">
        <v>42825</v>
      </c>
      <c r="G7276" t="s">
        <v>489</v>
      </c>
      <c r="H7276" t="s">
        <v>474</v>
      </c>
      <c r="I7276" t="s">
        <v>549</v>
      </c>
      <c r="J7276">
        <v>733326000000</v>
      </c>
      <c r="K7276">
        <v>6557915722.350894</v>
      </c>
    </row>
    <row r="7277" spans="1:11" x14ac:dyDescent="0.25">
      <c r="A7277">
        <v>9059</v>
      </c>
      <c r="B7277" t="s">
        <v>191</v>
      </c>
      <c r="C7277" t="s">
        <v>493</v>
      </c>
      <c r="D7277" t="s">
        <v>458</v>
      </c>
      <c r="E7277">
        <v>2017</v>
      </c>
      <c r="F7277" s="10">
        <v>42825</v>
      </c>
      <c r="G7277" t="s">
        <v>489</v>
      </c>
      <c r="H7277" t="s">
        <v>474</v>
      </c>
      <c r="I7277" t="s">
        <v>549</v>
      </c>
      <c r="J7277">
        <v>8187000000</v>
      </c>
      <c r="K7277">
        <v>73213899.437476337</v>
      </c>
    </row>
    <row r="7278" spans="1:11" x14ac:dyDescent="0.25">
      <c r="A7278">
        <v>9059</v>
      </c>
      <c r="B7278" t="s">
        <v>191</v>
      </c>
      <c r="C7278" t="s">
        <v>493</v>
      </c>
      <c r="D7278" t="s">
        <v>721</v>
      </c>
      <c r="E7278">
        <v>2017</v>
      </c>
      <c r="F7278" s="10">
        <v>42825</v>
      </c>
      <c r="G7278" t="s">
        <v>489</v>
      </c>
      <c r="H7278" t="s">
        <v>474</v>
      </c>
      <c r="I7278" t="s">
        <v>549</v>
      </c>
      <c r="J7278">
        <v>91622000000</v>
      </c>
      <c r="K7278">
        <v>819348222.09117579</v>
      </c>
    </row>
    <row r="7279" spans="1:11" x14ac:dyDescent="0.25">
      <c r="A7279">
        <v>10965</v>
      </c>
      <c r="B7279" t="s">
        <v>171</v>
      </c>
      <c r="C7279" t="s">
        <v>492</v>
      </c>
      <c r="D7279" t="s">
        <v>2090</v>
      </c>
      <c r="E7279">
        <v>2017</v>
      </c>
      <c r="F7279" s="10">
        <v>42825</v>
      </c>
      <c r="G7279" t="s">
        <v>489</v>
      </c>
      <c r="H7279" t="s">
        <v>474</v>
      </c>
      <c r="I7279" t="s">
        <v>549</v>
      </c>
      <c r="J7279">
        <v>638109000000</v>
      </c>
      <c r="K7279">
        <v>5706418487.3761559</v>
      </c>
    </row>
    <row r="7280" spans="1:11" x14ac:dyDescent="0.25">
      <c r="A7280">
        <v>10965</v>
      </c>
      <c r="B7280" t="s">
        <v>171</v>
      </c>
      <c r="C7280" t="s">
        <v>492</v>
      </c>
      <c r="D7280" t="s">
        <v>21</v>
      </c>
      <c r="E7280">
        <v>2017</v>
      </c>
      <c r="F7280" s="10">
        <v>42825</v>
      </c>
      <c r="G7280" t="s">
        <v>489</v>
      </c>
      <c r="H7280" t="s">
        <v>474</v>
      </c>
      <c r="I7280" t="s">
        <v>549</v>
      </c>
      <c r="J7280">
        <v>160775000000</v>
      </c>
      <c r="K7280">
        <v>1437762877.9846411</v>
      </c>
    </row>
    <row r="7281" spans="1:11" x14ac:dyDescent="0.25">
      <c r="A7281">
        <v>10965</v>
      </c>
      <c r="B7281" t="s">
        <v>171</v>
      </c>
      <c r="C7281" t="s">
        <v>492</v>
      </c>
      <c r="D7281" t="s">
        <v>163</v>
      </c>
      <c r="E7281">
        <v>2017</v>
      </c>
      <c r="F7281" s="10">
        <v>42825</v>
      </c>
      <c r="G7281" t="s">
        <v>489</v>
      </c>
      <c r="H7281" t="s">
        <v>474</v>
      </c>
      <c r="I7281" t="s">
        <v>549</v>
      </c>
      <c r="J7281">
        <v>3270757000000</v>
      </c>
      <c r="K7281">
        <v>29249404431.711468</v>
      </c>
    </row>
    <row r="7282" spans="1:11" x14ac:dyDescent="0.25">
      <c r="A7282">
        <v>10965</v>
      </c>
      <c r="B7282" t="s">
        <v>171</v>
      </c>
      <c r="C7282" t="s">
        <v>492</v>
      </c>
      <c r="D7282" t="s">
        <v>458</v>
      </c>
      <c r="E7282">
        <v>2017</v>
      </c>
      <c r="F7282" s="10">
        <v>42825</v>
      </c>
      <c r="G7282" t="s">
        <v>489</v>
      </c>
      <c r="H7282" t="s">
        <v>474</v>
      </c>
      <c r="I7282" t="s">
        <v>549</v>
      </c>
      <c r="J7282">
        <v>289413000000</v>
      </c>
      <c r="K7282">
        <v>2588134149.0043163</v>
      </c>
    </row>
    <row r="7283" spans="1:11" x14ac:dyDescent="0.25">
      <c r="A7283">
        <v>10965</v>
      </c>
      <c r="B7283" t="s">
        <v>171</v>
      </c>
      <c r="C7283" t="s">
        <v>492</v>
      </c>
      <c r="D7283" t="s">
        <v>249</v>
      </c>
      <c r="E7283">
        <v>2017</v>
      </c>
      <c r="F7283" s="10">
        <v>42825</v>
      </c>
      <c r="G7283" t="s">
        <v>489</v>
      </c>
      <c r="H7283" t="s">
        <v>474</v>
      </c>
      <c r="I7283" t="s">
        <v>549</v>
      </c>
      <c r="J7283">
        <v>309046000000</v>
      </c>
      <c r="K7283">
        <v>2763706212.9662037</v>
      </c>
    </row>
    <row r="7284" spans="1:11" x14ac:dyDescent="0.25">
      <c r="A7284">
        <v>10965</v>
      </c>
      <c r="B7284" t="s">
        <v>171</v>
      </c>
      <c r="C7284" t="s">
        <v>492</v>
      </c>
      <c r="D7284" t="s">
        <v>290</v>
      </c>
      <c r="E7284">
        <v>2017</v>
      </c>
      <c r="F7284" s="10">
        <v>42825</v>
      </c>
      <c r="G7284" t="s">
        <v>489</v>
      </c>
      <c r="H7284" t="s">
        <v>474</v>
      </c>
      <c r="I7284" t="s">
        <v>549</v>
      </c>
      <c r="J7284">
        <v>170364000000</v>
      </c>
      <c r="K7284">
        <v>1523514445.3116181</v>
      </c>
    </row>
    <row r="7285" spans="1:11" x14ac:dyDescent="0.25">
      <c r="A7285">
        <v>10965</v>
      </c>
      <c r="B7285" t="s">
        <v>171</v>
      </c>
      <c r="C7285" t="s">
        <v>493</v>
      </c>
      <c r="D7285" t="s">
        <v>742</v>
      </c>
      <c r="E7285">
        <v>2017</v>
      </c>
      <c r="F7285" s="10">
        <v>42825</v>
      </c>
      <c r="G7285" t="s">
        <v>489</v>
      </c>
      <c r="H7285" t="s">
        <v>474</v>
      </c>
      <c r="I7285" t="s">
        <v>549</v>
      </c>
      <c r="J7285">
        <v>1427319000000</v>
      </c>
      <c r="K7285">
        <v>12764088155.759043</v>
      </c>
    </row>
    <row r="7286" spans="1:11" x14ac:dyDescent="0.25">
      <c r="A7286">
        <v>10965</v>
      </c>
      <c r="B7286" t="s">
        <v>171</v>
      </c>
      <c r="C7286" t="s">
        <v>493</v>
      </c>
      <c r="D7286" t="s">
        <v>743</v>
      </c>
      <c r="E7286">
        <v>2017</v>
      </c>
      <c r="F7286" s="10">
        <v>42825</v>
      </c>
      <c r="G7286" t="s">
        <v>489</v>
      </c>
      <c r="H7286" t="s">
        <v>474</v>
      </c>
      <c r="I7286" t="s">
        <v>549</v>
      </c>
      <c r="J7286">
        <v>1071681000000</v>
      </c>
      <c r="K7286">
        <v>9583723581.6604462</v>
      </c>
    </row>
    <row r="7287" spans="1:11" x14ac:dyDescent="0.25">
      <c r="A7287">
        <v>10965</v>
      </c>
      <c r="B7287" t="s">
        <v>171</v>
      </c>
      <c r="C7287" t="s">
        <v>493</v>
      </c>
      <c r="D7287" t="s">
        <v>746</v>
      </c>
      <c r="E7287">
        <v>2017</v>
      </c>
      <c r="F7287" s="10">
        <v>42825</v>
      </c>
      <c r="G7287" t="s">
        <v>489</v>
      </c>
      <c r="H7287" t="s">
        <v>474</v>
      </c>
      <c r="I7287" t="s">
        <v>549</v>
      </c>
      <c r="J7287">
        <v>676633000000</v>
      </c>
      <c r="K7287">
        <v>6050927130.5823774</v>
      </c>
    </row>
    <row r="7288" spans="1:11" x14ac:dyDescent="0.25">
      <c r="A7288">
        <v>10965</v>
      </c>
      <c r="B7288" t="s">
        <v>171</v>
      </c>
      <c r="C7288" t="s">
        <v>493</v>
      </c>
      <c r="D7288" t="s">
        <v>745</v>
      </c>
      <c r="E7288">
        <v>2017</v>
      </c>
      <c r="F7288" s="10">
        <v>42825</v>
      </c>
      <c r="G7288" t="s">
        <v>489</v>
      </c>
      <c r="H7288" t="s">
        <v>474</v>
      </c>
      <c r="I7288" t="s">
        <v>549</v>
      </c>
      <c r="J7288">
        <v>561656000000</v>
      </c>
      <c r="K7288">
        <v>5022722108.5202398</v>
      </c>
    </row>
    <row r="7289" spans="1:11" x14ac:dyDescent="0.25">
      <c r="A7289">
        <v>10965</v>
      </c>
      <c r="B7289" t="s">
        <v>171</v>
      </c>
      <c r="C7289" t="s">
        <v>493</v>
      </c>
      <c r="D7289" t="s">
        <v>744</v>
      </c>
      <c r="E7289">
        <v>2017</v>
      </c>
      <c r="F7289" s="10">
        <v>42825</v>
      </c>
      <c r="G7289" t="s">
        <v>489</v>
      </c>
      <c r="H7289" t="s">
        <v>474</v>
      </c>
      <c r="I7289" t="s">
        <v>549</v>
      </c>
      <c r="J7289">
        <v>361946000000</v>
      </c>
      <c r="K7289">
        <v>3236775136.8995733</v>
      </c>
    </row>
    <row r="7290" spans="1:11" x14ac:dyDescent="0.25">
      <c r="A7290">
        <v>10965</v>
      </c>
      <c r="B7290" t="s">
        <v>171</v>
      </c>
      <c r="C7290" t="s">
        <v>493</v>
      </c>
      <c r="D7290" t="s">
        <v>934</v>
      </c>
      <c r="E7290">
        <v>2017</v>
      </c>
      <c r="F7290" s="10">
        <v>42825</v>
      </c>
      <c r="G7290" t="s">
        <v>489</v>
      </c>
      <c r="H7290" t="s">
        <v>474</v>
      </c>
      <c r="I7290" t="s">
        <v>549</v>
      </c>
      <c r="J7290">
        <v>209286000000</v>
      </c>
      <c r="K7290">
        <v>1871582283.8245599</v>
      </c>
    </row>
    <row r="7291" spans="1:11" x14ac:dyDescent="0.25">
      <c r="A7291">
        <v>10965</v>
      </c>
      <c r="B7291" t="s">
        <v>171</v>
      </c>
      <c r="C7291" t="s">
        <v>493</v>
      </c>
      <c r="D7291" t="s">
        <v>458</v>
      </c>
      <c r="E7291">
        <v>2017</v>
      </c>
      <c r="F7291" s="10">
        <v>42825</v>
      </c>
      <c r="G7291" t="s">
        <v>489</v>
      </c>
      <c r="H7291" t="s">
        <v>474</v>
      </c>
      <c r="I7291" t="s">
        <v>549</v>
      </c>
      <c r="J7291">
        <v>1383000000</v>
      </c>
      <c r="K7291">
        <v>12367756.555762766</v>
      </c>
    </row>
    <row r="7292" spans="1:11" x14ac:dyDescent="0.25">
      <c r="A7292">
        <v>10965</v>
      </c>
      <c r="B7292" t="s">
        <v>171</v>
      </c>
      <c r="C7292" t="s">
        <v>493</v>
      </c>
      <c r="D7292" t="s">
        <v>2089</v>
      </c>
      <c r="E7292">
        <v>2017</v>
      </c>
      <c r="F7292" s="10">
        <v>42825</v>
      </c>
      <c r="G7292" t="s">
        <v>489</v>
      </c>
      <c r="H7292" t="s">
        <v>474</v>
      </c>
      <c r="I7292" t="s">
        <v>549</v>
      </c>
      <c r="J7292">
        <v>528560000000</v>
      </c>
      <c r="K7292">
        <v>4726754450.5523987</v>
      </c>
    </row>
    <row r="7293" spans="1:11" x14ac:dyDescent="0.25">
      <c r="A7293">
        <v>11237</v>
      </c>
      <c r="B7293" t="s">
        <v>186</v>
      </c>
      <c r="C7293" t="s">
        <v>492</v>
      </c>
      <c r="D7293" t="s">
        <v>21</v>
      </c>
      <c r="E7293">
        <v>2017</v>
      </c>
      <c r="F7293" s="10">
        <v>42825</v>
      </c>
      <c r="G7293" t="s">
        <v>489</v>
      </c>
      <c r="H7293" t="s">
        <v>474</v>
      </c>
      <c r="I7293" t="s">
        <v>549</v>
      </c>
      <c r="J7293">
        <v>765043000000</v>
      </c>
      <c r="K7293">
        <v>6841551394.570075</v>
      </c>
    </row>
    <row r="7294" spans="1:11" x14ac:dyDescent="0.25">
      <c r="A7294">
        <v>11237</v>
      </c>
      <c r="B7294" t="s">
        <v>186</v>
      </c>
      <c r="C7294" t="s">
        <v>492</v>
      </c>
      <c r="D7294" t="s">
        <v>163</v>
      </c>
      <c r="E7294">
        <v>2017</v>
      </c>
      <c r="F7294" s="10">
        <v>42825</v>
      </c>
      <c r="G7294" t="s">
        <v>489</v>
      </c>
      <c r="H7294" t="s">
        <v>474</v>
      </c>
      <c r="I7294" t="s">
        <v>549</v>
      </c>
      <c r="J7294">
        <v>3793690000000</v>
      </c>
      <c r="K7294">
        <v>33925838299.372124</v>
      </c>
    </row>
    <row r="7295" spans="1:11" x14ac:dyDescent="0.25">
      <c r="A7295">
        <v>11237</v>
      </c>
      <c r="B7295" t="s">
        <v>186</v>
      </c>
      <c r="C7295" t="s">
        <v>492</v>
      </c>
      <c r="D7295" t="s">
        <v>458</v>
      </c>
      <c r="E7295">
        <v>2017</v>
      </c>
      <c r="F7295" s="10">
        <v>42825</v>
      </c>
      <c r="G7295" t="s">
        <v>489</v>
      </c>
      <c r="H7295" t="s">
        <v>474</v>
      </c>
      <c r="I7295" t="s">
        <v>549</v>
      </c>
      <c r="J7295">
        <v>1069315000000</v>
      </c>
      <c r="K7295">
        <v>9562565149.2591915</v>
      </c>
    </row>
    <row r="7296" spans="1:11" x14ac:dyDescent="0.25">
      <c r="A7296">
        <v>11237</v>
      </c>
      <c r="B7296" t="s">
        <v>186</v>
      </c>
      <c r="C7296" t="s">
        <v>492</v>
      </c>
      <c r="D7296" t="s">
        <v>316</v>
      </c>
      <c r="E7296">
        <v>2017</v>
      </c>
      <c r="F7296" s="10">
        <v>42825</v>
      </c>
      <c r="G7296" t="s">
        <v>489</v>
      </c>
      <c r="H7296" t="s">
        <v>474</v>
      </c>
      <c r="I7296" t="s">
        <v>549</v>
      </c>
      <c r="J7296">
        <v>797713000000</v>
      </c>
      <c r="K7296">
        <v>7133709461.5814781</v>
      </c>
    </row>
    <row r="7297" spans="1:11" x14ac:dyDescent="0.25">
      <c r="A7297">
        <v>11237</v>
      </c>
      <c r="B7297" t="s">
        <v>186</v>
      </c>
      <c r="C7297" t="s">
        <v>493</v>
      </c>
      <c r="D7297" t="s">
        <v>664</v>
      </c>
      <c r="E7297">
        <v>2017</v>
      </c>
      <c r="F7297" s="10">
        <v>42825</v>
      </c>
      <c r="G7297" t="s">
        <v>489</v>
      </c>
      <c r="H7297" t="s">
        <v>474</v>
      </c>
      <c r="I7297" t="s">
        <v>549</v>
      </c>
      <c r="J7297">
        <v>1134110000000</v>
      </c>
      <c r="K7297">
        <v>10142007510.814253</v>
      </c>
    </row>
    <row r="7298" spans="1:11" x14ac:dyDescent="0.25">
      <c r="A7298">
        <v>11237</v>
      </c>
      <c r="B7298" t="s">
        <v>186</v>
      </c>
      <c r="C7298" t="s">
        <v>493</v>
      </c>
      <c r="D7298" t="s">
        <v>635</v>
      </c>
      <c r="E7298">
        <v>2017</v>
      </c>
      <c r="F7298" s="10">
        <v>42825</v>
      </c>
      <c r="G7298" t="s">
        <v>489</v>
      </c>
      <c r="H7298" t="s">
        <v>474</v>
      </c>
      <c r="I7298" t="s">
        <v>549</v>
      </c>
      <c r="J7298">
        <v>1890000000</v>
      </c>
      <c r="K7298">
        <v>16901706.356031545</v>
      </c>
    </row>
    <row r="7299" spans="1:11" x14ac:dyDescent="0.25">
      <c r="A7299">
        <v>11237</v>
      </c>
      <c r="B7299" t="s">
        <v>186</v>
      </c>
      <c r="C7299" t="s">
        <v>493</v>
      </c>
      <c r="D7299" t="s">
        <v>716</v>
      </c>
      <c r="E7299">
        <v>2017</v>
      </c>
      <c r="F7299" s="10">
        <v>42825</v>
      </c>
      <c r="G7299" t="s">
        <v>489</v>
      </c>
      <c r="H7299" t="s">
        <v>474</v>
      </c>
      <c r="I7299" t="s">
        <v>549</v>
      </c>
      <c r="J7299">
        <v>1189267000000</v>
      </c>
      <c r="K7299">
        <v>10635260112.655327</v>
      </c>
    </row>
    <row r="7300" spans="1:11" x14ac:dyDescent="0.25">
      <c r="A7300">
        <v>11237</v>
      </c>
      <c r="B7300" t="s">
        <v>186</v>
      </c>
      <c r="C7300" t="s">
        <v>493</v>
      </c>
      <c r="D7300" t="s">
        <v>719</v>
      </c>
      <c r="E7300">
        <v>2017</v>
      </c>
      <c r="F7300" s="10">
        <v>42825</v>
      </c>
      <c r="G7300" t="s">
        <v>489</v>
      </c>
      <c r="H7300" t="s">
        <v>474</v>
      </c>
      <c r="I7300" t="s">
        <v>549</v>
      </c>
      <c r="J7300">
        <v>69088000000</v>
      </c>
      <c r="K7300">
        <v>617833380.27804625</v>
      </c>
    </row>
    <row r="7301" spans="1:11" x14ac:dyDescent="0.25">
      <c r="A7301">
        <v>11237</v>
      </c>
      <c r="B7301" t="s">
        <v>186</v>
      </c>
      <c r="C7301" t="s">
        <v>493</v>
      </c>
      <c r="D7301" t="s">
        <v>1158</v>
      </c>
      <c r="E7301">
        <v>2017</v>
      </c>
      <c r="F7301" s="10">
        <v>42825</v>
      </c>
      <c r="G7301" t="s">
        <v>489</v>
      </c>
      <c r="H7301" t="s">
        <v>474</v>
      </c>
      <c r="I7301" t="s">
        <v>549</v>
      </c>
      <c r="J7301">
        <v>132753000000</v>
      </c>
      <c r="K7301">
        <v>1187170488.8265903</v>
      </c>
    </row>
    <row r="7302" spans="1:11" x14ac:dyDescent="0.25">
      <c r="A7302">
        <v>11237</v>
      </c>
      <c r="B7302" t="s">
        <v>186</v>
      </c>
      <c r="C7302" t="s">
        <v>493</v>
      </c>
      <c r="D7302" t="s">
        <v>718</v>
      </c>
      <c r="E7302">
        <v>2017</v>
      </c>
      <c r="F7302" s="10">
        <v>42825</v>
      </c>
      <c r="G7302" t="s">
        <v>489</v>
      </c>
      <c r="H7302" t="s">
        <v>474</v>
      </c>
      <c r="I7302" t="s">
        <v>549</v>
      </c>
      <c r="J7302">
        <v>2204248000000</v>
      </c>
      <c r="K7302">
        <v>19711932503.634827</v>
      </c>
    </row>
    <row r="7303" spans="1:11" x14ac:dyDescent="0.25">
      <c r="A7303">
        <v>11237</v>
      </c>
      <c r="B7303" t="s">
        <v>186</v>
      </c>
      <c r="C7303" t="s">
        <v>493</v>
      </c>
      <c r="D7303" t="s">
        <v>693</v>
      </c>
      <c r="E7303">
        <v>2017</v>
      </c>
      <c r="F7303" s="10">
        <v>42825</v>
      </c>
      <c r="G7303" t="s">
        <v>489</v>
      </c>
      <c r="H7303" t="s">
        <v>474</v>
      </c>
      <c r="I7303" t="s">
        <v>549</v>
      </c>
      <c r="J7303">
        <v>746957000000</v>
      </c>
      <c r="K7303">
        <v>6679813690.2551613</v>
      </c>
    </row>
    <row r="7304" spans="1:11" x14ac:dyDescent="0.25">
      <c r="A7304">
        <v>11237</v>
      </c>
      <c r="B7304" t="s">
        <v>186</v>
      </c>
      <c r="C7304" t="s">
        <v>493</v>
      </c>
      <c r="D7304" t="s">
        <v>717</v>
      </c>
      <c r="E7304">
        <v>2017</v>
      </c>
      <c r="F7304" s="10">
        <v>42825</v>
      </c>
      <c r="G7304" t="s">
        <v>489</v>
      </c>
      <c r="H7304" t="s">
        <v>474</v>
      </c>
      <c r="I7304" t="s">
        <v>549</v>
      </c>
      <c r="J7304">
        <v>936580000000</v>
      </c>
      <c r="K7304">
        <v>8375555629.0645638</v>
      </c>
    </row>
    <row r="7305" spans="1:11" x14ac:dyDescent="0.25">
      <c r="A7305">
        <v>11237</v>
      </c>
      <c r="B7305" t="s">
        <v>186</v>
      </c>
      <c r="C7305" t="s">
        <v>493</v>
      </c>
      <c r="D7305" t="s">
        <v>458</v>
      </c>
      <c r="E7305">
        <v>2017</v>
      </c>
      <c r="F7305" s="10">
        <v>42825</v>
      </c>
      <c r="G7305" t="s">
        <v>489</v>
      </c>
      <c r="H7305" t="s">
        <v>474</v>
      </c>
      <c r="I7305" t="s">
        <v>549</v>
      </c>
      <c r="J7305">
        <v>10868000000</v>
      </c>
      <c r="K7305">
        <v>97189282.898069233</v>
      </c>
    </row>
    <row r="7306" spans="1:11" x14ac:dyDescent="0.25">
      <c r="A7306">
        <v>12064</v>
      </c>
      <c r="B7306" t="s">
        <v>213</v>
      </c>
      <c r="C7306" t="s">
        <v>492</v>
      </c>
      <c r="D7306" t="s">
        <v>570</v>
      </c>
      <c r="E7306">
        <v>2017</v>
      </c>
      <c r="F7306" s="10">
        <v>42825</v>
      </c>
      <c r="G7306" t="s">
        <v>489</v>
      </c>
      <c r="H7306" t="s">
        <v>474</v>
      </c>
      <c r="I7306" t="s">
        <v>549</v>
      </c>
      <c r="J7306">
        <v>9933000000</v>
      </c>
      <c r="K7306">
        <v>88827856.737810239</v>
      </c>
    </row>
    <row r="7307" spans="1:11" x14ac:dyDescent="0.25">
      <c r="A7307">
        <v>12064</v>
      </c>
      <c r="B7307" t="s">
        <v>213</v>
      </c>
      <c r="C7307" t="s">
        <v>492</v>
      </c>
      <c r="D7307" t="s">
        <v>629</v>
      </c>
      <c r="E7307">
        <v>2017</v>
      </c>
      <c r="F7307" s="10">
        <v>42825</v>
      </c>
      <c r="G7307" t="s">
        <v>489</v>
      </c>
      <c r="H7307" t="s">
        <v>474</v>
      </c>
      <c r="I7307" t="s">
        <v>549</v>
      </c>
      <c r="J7307">
        <v>58092000000</v>
      </c>
      <c r="K7307">
        <v>519499431.55269027</v>
      </c>
    </row>
    <row r="7308" spans="1:11" x14ac:dyDescent="0.25">
      <c r="A7308">
        <v>12064</v>
      </c>
      <c r="B7308" t="s">
        <v>213</v>
      </c>
      <c r="C7308" t="s">
        <v>492</v>
      </c>
      <c r="D7308" t="s">
        <v>458</v>
      </c>
      <c r="E7308">
        <v>2017</v>
      </c>
      <c r="F7308" s="10">
        <v>42825</v>
      </c>
      <c r="G7308" t="s">
        <v>489</v>
      </c>
      <c r="H7308" t="s">
        <v>474</v>
      </c>
      <c r="I7308" t="s">
        <v>549</v>
      </c>
      <c r="J7308">
        <v>1836000000</v>
      </c>
      <c r="K7308">
        <v>16418800.460144931</v>
      </c>
    </row>
    <row r="7309" spans="1:11" x14ac:dyDescent="0.25">
      <c r="A7309">
        <v>12064</v>
      </c>
      <c r="B7309" t="s">
        <v>213</v>
      </c>
      <c r="C7309" t="s">
        <v>493</v>
      </c>
      <c r="D7309" t="s">
        <v>635</v>
      </c>
      <c r="E7309">
        <v>2017</v>
      </c>
      <c r="F7309" s="10">
        <v>42825</v>
      </c>
      <c r="G7309" t="s">
        <v>489</v>
      </c>
      <c r="H7309" t="s">
        <v>474</v>
      </c>
      <c r="I7309" t="s">
        <v>549</v>
      </c>
      <c r="J7309">
        <v>-294000000</v>
      </c>
      <c r="K7309">
        <v>-2629154.3220493514</v>
      </c>
    </row>
    <row r="7310" spans="1:11" x14ac:dyDescent="0.25">
      <c r="A7310">
        <v>12064</v>
      </c>
      <c r="B7310" t="s">
        <v>213</v>
      </c>
      <c r="C7310" t="s">
        <v>493</v>
      </c>
      <c r="D7310" t="s">
        <v>678</v>
      </c>
      <c r="E7310">
        <v>2017</v>
      </c>
      <c r="F7310" s="10">
        <v>42825</v>
      </c>
      <c r="G7310" t="s">
        <v>489</v>
      </c>
      <c r="H7310" t="s">
        <v>474</v>
      </c>
      <c r="I7310" t="s">
        <v>549</v>
      </c>
      <c r="J7310">
        <v>28542000000</v>
      </c>
      <c r="K7310">
        <v>255242594.08140337</v>
      </c>
    </row>
    <row r="7311" spans="1:11" x14ac:dyDescent="0.25">
      <c r="A7311">
        <v>12064</v>
      </c>
      <c r="B7311" t="s">
        <v>213</v>
      </c>
      <c r="C7311" t="s">
        <v>493</v>
      </c>
      <c r="D7311" t="s">
        <v>458</v>
      </c>
      <c r="E7311">
        <v>2017</v>
      </c>
      <c r="F7311" s="10">
        <v>42825</v>
      </c>
      <c r="G7311" t="s">
        <v>489</v>
      </c>
      <c r="H7311" t="s">
        <v>474</v>
      </c>
      <c r="I7311" t="s">
        <v>549</v>
      </c>
      <c r="J7311">
        <v>365000000</v>
      </c>
      <c r="K7311">
        <v>3264086.1481224946</v>
      </c>
    </row>
    <row r="7312" spans="1:11" x14ac:dyDescent="0.25">
      <c r="A7312">
        <v>12064</v>
      </c>
      <c r="B7312" t="s">
        <v>213</v>
      </c>
      <c r="C7312" t="s">
        <v>493</v>
      </c>
      <c r="D7312" t="s">
        <v>677</v>
      </c>
      <c r="E7312">
        <v>2017</v>
      </c>
      <c r="F7312" s="10">
        <v>42825</v>
      </c>
      <c r="G7312" t="s">
        <v>489</v>
      </c>
      <c r="H7312" t="s">
        <v>474</v>
      </c>
      <c r="I7312" t="s">
        <v>549</v>
      </c>
      <c r="J7312">
        <v>41248000000</v>
      </c>
      <c r="K7312">
        <v>368868562.84316891</v>
      </c>
    </row>
    <row r="7313" spans="1:11" x14ac:dyDescent="0.25">
      <c r="A7313">
        <v>1522</v>
      </c>
      <c r="B7313" t="s">
        <v>194</v>
      </c>
      <c r="C7313" t="s">
        <v>492</v>
      </c>
      <c r="D7313" t="s">
        <v>620</v>
      </c>
      <c r="E7313">
        <v>2017</v>
      </c>
      <c r="F7313" s="10">
        <v>42916</v>
      </c>
      <c r="G7313" t="s">
        <v>489</v>
      </c>
      <c r="H7313" t="s">
        <v>474</v>
      </c>
      <c r="I7313" t="s">
        <v>549</v>
      </c>
      <c r="J7313">
        <v>3943000000</v>
      </c>
      <c r="K7313">
        <v>35223104.555681124</v>
      </c>
    </row>
    <row r="7314" spans="1:11" x14ac:dyDescent="0.25">
      <c r="A7314">
        <v>1522</v>
      </c>
      <c r="B7314" t="s">
        <v>194</v>
      </c>
      <c r="C7314" t="s">
        <v>492</v>
      </c>
      <c r="D7314" t="s">
        <v>2077</v>
      </c>
      <c r="E7314">
        <v>2017</v>
      </c>
      <c r="F7314" s="10">
        <v>42916</v>
      </c>
      <c r="G7314" t="s">
        <v>489</v>
      </c>
      <c r="H7314" t="s">
        <v>474</v>
      </c>
      <c r="I7314" t="s">
        <v>549</v>
      </c>
      <c r="J7314">
        <v>15659000000</v>
      </c>
      <c r="K7314">
        <v>139882981.03916073</v>
      </c>
    </row>
    <row r="7315" spans="1:11" x14ac:dyDescent="0.25">
      <c r="A7315">
        <v>1522</v>
      </c>
      <c r="B7315" t="s">
        <v>194</v>
      </c>
      <c r="C7315" t="s">
        <v>492</v>
      </c>
      <c r="D7315" t="s">
        <v>569</v>
      </c>
      <c r="E7315">
        <v>2017</v>
      </c>
      <c r="F7315" s="10">
        <v>42916</v>
      </c>
      <c r="G7315" t="s">
        <v>489</v>
      </c>
      <c r="H7315" t="s">
        <v>474</v>
      </c>
      <c r="I7315" t="s">
        <v>549</v>
      </c>
      <c r="J7315">
        <v>13340000000</v>
      </c>
      <c r="K7315">
        <v>119167186.09505104</v>
      </c>
    </row>
    <row r="7316" spans="1:11" x14ac:dyDescent="0.25">
      <c r="A7316">
        <v>1522</v>
      </c>
      <c r="B7316" t="s">
        <v>194</v>
      </c>
      <c r="C7316" t="s">
        <v>492</v>
      </c>
      <c r="D7316" t="s">
        <v>163</v>
      </c>
      <c r="E7316">
        <v>2017</v>
      </c>
      <c r="F7316" s="10">
        <v>42916</v>
      </c>
      <c r="G7316" t="s">
        <v>489</v>
      </c>
      <c r="H7316" t="s">
        <v>474</v>
      </c>
      <c r="I7316" t="s">
        <v>549</v>
      </c>
      <c r="J7316">
        <v>60582000000</v>
      </c>
      <c r="K7316">
        <v>541183393.40407658</v>
      </c>
    </row>
    <row r="7317" spans="1:11" x14ac:dyDescent="0.25">
      <c r="A7317">
        <v>1522</v>
      </c>
      <c r="B7317" t="s">
        <v>194</v>
      </c>
      <c r="C7317" t="s">
        <v>492</v>
      </c>
      <c r="D7317" t="s">
        <v>619</v>
      </c>
      <c r="E7317">
        <v>2017</v>
      </c>
      <c r="F7317" s="10">
        <v>42916</v>
      </c>
      <c r="G7317" t="s">
        <v>489</v>
      </c>
      <c r="H7317" t="s">
        <v>474</v>
      </c>
      <c r="I7317" t="s">
        <v>549</v>
      </c>
      <c r="J7317">
        <v>5291000000</v>
      </c>
      <c r="K7317">
        <v>47264886.179079086</v>
      </c>
    </row>
    <row r="7318" spans="1:11" x14ac:dyDescent="0.25">
      <c r="A7318">
        <v>1522</v>
      </c>
      <c r="B7318" t="s">
        <v>194</v>
      </c>
      <c r="C7318" t="s">
        <v>492</v>
      </c>
      <c r="D7318" t="s">
        <v>701</v>
      </c>
      <c r="E7318">
        <v>2017</v>
      </c>
      <c r="F7318" s="10">
        <v>42916</v>
      </c>
      <c r="G7318" t="s">
        <v>489</v>
      </c>
      <c r="H7318" t="s">
        <v>474</v>
      </c>
      <c r="I7318" t="s">
        <v>549</v>
      </c>
      <c r="J7318">
        <v>2168000000</v>
      </c>
      <c r="K7318">
        <v>19366901.008551024</v>
      </c>
    </row>
    <row r="7319" spans="1:11" x14ac:dyDescent="0.25">
      <c r="A7319">
        <v>1522</v>
      </c>
      <c r="B7319" t="s">
        <v>194</v>
      </c>
      <c r="C7319" t="s">
        <v>492</v>
      </c>
      <c r="D7319" t="s">
        <v>458</v>
      </c>
      <c r="E7319">
        <v>2017</v>
      </c>
      <c r="F7319" s="10">
        <v>42916</v>
      </c>
      <c r="G7319" t="s">
        <v>489</v>
      </c>
      <c r="H7319" t="s">
        <v>474</v>
      </c>
      <c r="I7319" t="s">
        <v>549</v>
      </c>
      <c r="J7319">
        <v>352000000</v>
      </c>
      <c r="K7319">
        <v>3144441.4921632656</v>
      </c>
    </row>
    <row r="7320" spans="1:11" x14ac:dyDescent="0.25">
      <c r="A7320">
        <v>1522</v>
      </c>
      <c r="B7320" t="s">
        <v>194</v>
      </c>
      <c r="C7320" t="s">
        <v>493</v>
      </c>
      <c r="D7320" t="s">
        <v>627</v>
      </c>
      <c r="E7320">
        <v>2017</v>
      </c>
      <c r="F7320" s="10">
        <v>42916</v>
      </c>
      <c r="G7320" t="s">
        <v>489</v>
      </c>
      <c r="H7320" t="s">
        <v>474</v>
      </c>
      <c r="I7320" t="s">
        <v>549</v>
      </c>
      <c r="J7320">
        <v>14387000000</v>
      </c>
      <c r="K7320">
        <v>128520112.91975257</v>
      </c>
    </row>
    <row r="7321" spans="1:11" x14ac:dyDescent="0.25">
      <c r="A7321">
        <v>1522</v>
      </c>
      <c r="B7321" t="s">
        <v>194</v>
      </c>
      <c r="C7321" t="s">
        <v>493</v>
      </c>
      <c r="D7321" t="s">
        <v>623</v>
      </c>
      <c r="E7321">
        <v>2017</v>
      </c>
      <c r="F7321" s="10">
        <v>42916</v>
      </c>
      <c r="G7321" t="s">
        <v>489</v>
      </c>
      <c r="H7321" t="s">
        <v>474</v>
      </c>
      <c r="I7321" t="s">
        <v>549</v>
      </c>
      <c r="J7321">
        <v>43977000000</v>
      </c>
      <c r="K7321">
        <v>392849725.85472709</v>
      </c>
    </row>
    <row r="7322" spans="1:11" x14ac:dyDescent="0.25">
      <c r="A7322">
        <v>1522</v>
      </c>
      <c r="B7322" t="s">
        <v>194</v>
      </c>
      <c r="C7322" t="s">
        <v>493</v>
      </c>
      <c r="D7322" t="s">
        <v>625</v>
      </c>
      <c r="E7322">
        <v>2017</v>
      </c>
      <c r="F7322" s="10">
        <v>42916</v>
      </c>
      <c r="G7322" t="s">
        <v>489</v>
      </c>
      <c r="H7322" t="s">
        <v>474</v>
      </c>
      <c r="I7322" t="s">
        <v>549</v>
      </c>
      <c r="J7322">
        <v>17813000000</v>
      </c>
      <c r="K7322">
        <v>159124819.0338189</v>
      </c>
    </row>
    <row r="7323" spans="1:11" x14ac:dyDescent="0.25">
      <c r="A7323">
        <v>1522</v>
      </c>
      <c r="B7323" t="s">
        <v>194</v>
      </c>
      <c r="C7323" t="s">
        <v>493</v>
      </c>
      <c r="D7323" t="s">
        <v>628</v>
      </c>
      <c r="E7323">
        <v>2017</v>
      </c>
      <c r="F7323" s="10">
        <v>42916</v>
      </c>
      <c r="G7323" t="s">
        <v>489</v>
      </c>
      <c r="H7323" t="s">
        <v>474</v>
      </c>
      <c r="I7323" t="s">
        <v>549</v>
      </c>
      <c r="J7323">
        <v>-907000000</v>
      </c>
      <c r="K7323">
        <v>-8102296.6857729601</v>
      </c>
    </row>
    <row r="7324" spans="1:11" x14ac:dyDescent="0.25">
      <c r="A7324">
        <v>1522</v>
      </c>
      <c r="B7324" t="s">
        <v>194</v>
      </c>
      <c r="C7324" t="s">
        <v>493</v>
      </c>
      <c r="D7324" t="s">
        <v>458</v>
      </c>
      <c r="E7324">
        <v>2017</v>
      </c>
      <c r="F7324" s="10">
        <v>42916</v>
      </c>
      <c r="G7324" t="s">
        <v>489</v>
      </c>
      <c r="H7324" t="s">
        <v>474</v>
      </c>
      <c r="I7324" t="s">
        <v>549</v>
      </c>
      <c r="J7324">
        <v>933000000</v>
      </c>
      <c r="K7324">
        <v>8334556.568716838</v>
      </c>
    </row>
    <row r="7325" spans="1:11" x14ac:dyDescent="0.25">
      <c r="A7325">
        <v>1522</v>
      </c>
      <c r="B7325" t="s">
        <v>194</v>
      </c>
      <c r="C7325" t="s">
        <v>493</v>
      </c>
      <c r="D7325" t="s">
        <v>624</v>
      </c>
      <c r="E7325">
        <v>2017</v>
      </c>
      <c r="F7325" s="10">
        <v>42916</v>
      </c>
      <c r="G7325" t="s">
        <v>489</v>
      </c>
      <c r="H7325" t="s">
        <v>474</v>
      </c>
      <c r="I7325" t="s">
        <v>549</v>
      </c>
      <c r="J7325">
        <v>24509000000</v>
      </c>
      <c r="K7325">
        <v>218940671.96428829</v>
      </c>
    </row>
    <row r="7326" spans="1:11" x14ac:dyDescent="0.25">
      <c r="A7326">
        <v>1522</v>
      </c>
      <c r="B7326" t="s">
        <v>194</v>
      </c>
      <c r="C7326" t="s">
        <v>493</v>
      </c>
      <c r="D7326" t="s">
        <v>626</v>
      </c>
      <c r="E7326">
        <v>2017</v>
      </c>
      <c r="F7326" s="10">
        <v>42916</v>
      </c>
      <c r="G7326" t="s">
        <v>489</v>
      </c>
      <c r="H7326" t="s">
        <v>474</v>
      </c>
      <c r="I7326" t="s">
        <v>549</v>
      </c>
      <c r="J7326">
        <v>623000000</v>
      </c>
      <c r="K7326">
        <v>5565304.118232144</v>
      </c>
    </row>
    <row r="7327" spans="1:11" x14ac:dyDescent="0.25">
      <c r="A7327">
        <v>8176</v>
      </c>
      <c r="B7327" t="s">
        <v>176</v>
      </c>
      <c r="C7327" t="s">
        <v>493</v>
      </c>
      <c r="D7327" t="s">
        <v>693</v>
      </c>
      <c r="E7327">
        <v>2017</v>
      </c>
      <c r="F7327" s="10">
        <v>43100</v>
      </c>
      <c r="G7327" t="s">
        <v>489</v>
      </c>
      <c r="H7327" t="s">
        <v>474</v>
      </c>
      <c r="I7327" t="s">
        <v>549</v>
      </c>
      <c r="J7327">
        <v>1436578000000</v>
      </c>
      <c r="K7327">
        <v>12761187969.492283</v>
      </c>
    </row>
    <row r="7328" spans="1:11" x14ac:dyDescent="0.25">
      <c r="A7328">
        <v>8176</v>
      </c>
      <c r="B7328" t="s">
        <v>176</v>
      </c>
      <c r="C7328" t="s">
        <v>493</v>
      </c>
      <c r="D7328" t="s">
        <v>458</v>
      </c>
      <c r="E7328">
        <v>2017</v>
      </c>
      <c r="F7328" s="10">
        <v>43100</v>
      </c>
      <c r="G7328" t="s">
        <v>489</v>
      </c>
      <c r="H7328" t="s">
        <v>474</v>
      </c>
      <c r="I7328" t="s">
        <v>549</v>
      </c>
      <c r="J7328">
        <v>28862000000</v>
      </c>
      <c r="K7328">
        <v>256382463.86585778</v>
      </c>
    </row>
    <row r="7329" spans="1:11" x14ac:dyDescent="0.25">
      <c r="A7329">
        <v>8176</v>
      </c>
      <c r="B7329" t="s">
        <v>176</v>
      </c>
      <c r="C7329" t="s">
        <v>493</v>
      </c>
      <c r="D7329" t="s">
        <v>1064</v>
      </c>
      <c r="E7329">
        <v>2017</v>
      </c>
      <c r="F7329" s="10">
        <v>43100</v>
      </c>
      <c r="G7329" t="s">
        <v>489</v>
      </c>
      <c r="H7329" t="s">
        <v>474</v>
      </c>
      <c r="I7329" t="s">
        <v>549</v>
      </c>
      <c r="J7329">
        <v>286095000000</v>
      </c>
      <c r="K7329">
        <v>2541394948.3647213</v>
      </c>
    </row>
    <row r="7330" spans="1:11" x14ac:dyDescent="0.25">
      <c r="A7330">
        <v>780</v>
      </c>
      <c r="B7330" t="s">
        <v>180</v>
      </c>
      <c r="C7330" t="s">
        <v>493</v>
      </c>
      <c r="D7330" t="s">
        <v>2041</v>
      </c>
      <c r="E7330">
        <v>2018</v>
      </c>
      <c r="F7330" s="10">
        <v>43190</v>
      </c>
      <c r="G7330" t="s">
        <v>489</v>
      </c>
      <c r="H7330" t="s">
        <v>474</v>
      </c>
      <c r="I7330" t="s">
        <v>549</v>
      </c>
      <c r="J7330">
        <v>1753440000000</v>
      </c>
      <c r="K7330">
        <v>16472843510.748655</v>
      </c>
    </row>
    <row r="7331" spans="1:11" x14ac:dyDescent="0.25">
      <c r="A7331">
        <v>780</v>
      </c>
      <c r="B7331" t="s">
        <v>180</v>
      </c>
      <c r="C7331" t="s">
        <v>493</v>
      </c>
      <c r="D7331" t="s">
        <v>2042</v>
      </c>
      <c r="E7331">
        <v>2018</v>
      </c>
      <c r="F7331" s="10">
        <v>43190</v>
      </c>
      <c r="G7331" t="s">
        <v>489</v>
      </c>
      <c r="H7331" t="s">
        <v>474</v>
      </c>
      <c r="I7331" t="s">
        <v>549</v>
      </c>
      <c r="J7331">
        <v>705528000000</v>
      </c>
      <c r="K7331">
        <v>6628143726.8748732</v>
      </c>
    </row>
    <row r="7332" spans="1:11" x14ac:dyDescent="0.25">
      <c r="A7332">
        <v>780</v>
      </c>
      <c r="B7332" t="s">
        <v>180</v>
      </c>
      <c r="C7332" t="s">
        <v>493</v>
      </c>
      <c r="D7332" t="s">
        <v>2040</v>
      </c>
      <c r="E7332">
        <v>2018</v>
      </c>
      <c r="F7332" s="10">
        <v>43190</v>
      </c>
      <c r="G7332" t="s">
        <v>489</v>
      </c>
      <c r="H7332" t="s">
        <v>474</v>
      </c>
      <c r="I7332" t="s">
        <v>549</v>
      </c>
      <c r="J7332">
        <v>4426730000000</v>
      </c>
      <c r="K7332">
        <v>41587297286.668716</v>
      </c>
    </row>
    <row r="7333" spans="1:11" x14ac:dyDescent="0.25">
      <c r="A7333">
        <v>780</v>
      </c>
      <c r="B7333" t="s">
        <v>180</v>
      </c>
      <c r="C7333" t="s">
        <v>493</v>
      </c>
      <c r="D7333" t="s">
        <v>458</v>
      </c>
      <c r="E7333">
        <v>2018</v>
      </c>
      <c r="F7333" s="10">
        <v>43190</v>
      </c>
      <c r="G7333" t="s">
        <v>489</v>
      </c>
      <c r="H7333" t="s">
        <v>474</v>
      </c>
      <c r="I7333" t="s">
        <v>549</v>
      </c>
      <c r="J7333">
        <v>-6742000000</v>
      </c>
      <c r="K7333">
        <v>-63338301.253232181</v>
      </c>
    </row>
    <row r="7334" spans="1:11" x14ac:dyDescent="0.25">
      <c r="A7334">
        <v>780</v>
      </c>
      <c r="B7334" t="s">
        <v>180</v>
      </c>
      <c r="C7334" t="s">
        <v>493</v>
      </c>
      <c r="D7334" t="s">
        <v>2043</v>
      </c>
      <c r="E7334">
        <v>2018</v>
      </c>
      <c r="F7334" s="10">
        <v>43190</v>
      </c>
      <c r="G7334" t="s">
        <v>489</v>
      </c>
      <c r="H7334" t="s">
        <v>474</v>
      </c>
      <c r="I7334" t="s">
        <v>549</v>
      </c>
      <c r="J7334">
        <v>225783000000</v>
      </c>
      <c r="K7334">
        <v>2121137892.5924833</v>
      </c>
    </row>
    <row r="7335" spans="1:11" x14ac:dyDescent="0.25">
      <c r="A7335">
        <v>780</v>
      </c>
      <c r="B7335" t="s">
        <v>180</v>
      </c>
      <c r="C7335" t="s">
        <v>493</v>
      </c>
      <c r="D7335" t="s">
        <v>2044</v>
      </c>
      <c r="E7335">
        <v>2018</v>
      </c>
      <c r="F7335" s="10">
        <v>43190</v>
      </c>
      <c r="G7335" t="s">
        <v>489</v>
      </c>
      <c r="H7335" t="s">
        <v>474</v>
      </c>
      <c r="I7335" t="s">
        <v>549</v>
      </c>
      <c r="J7335">
        <v>435598000000</v>
      </c>
      <c r="K7335">
        <v>4092263030.1550627</v>
      </c>
    </row>
    <row r="7336" spans="1:11" x14ac:dyDescent="0.25">
      <c r="A7336">
        <v>882</v>
      </c>
      <c r="B7336" t="s">
        <v>172</v>
      </c>
      <c r="C7336" t="s">
        <v>493</v>
      </c>
      <c r="D7336" t="s">
        <v>2799</v>
      </c>
      <c r="E7336">
        <v>2018</v>
      </c>
      <c r="F7336" s="10">
        <v>43190</v>
      </c>
      <c r="G7336" t="s">
        <v>489</v>
      </c>
      <c r="H7336" t="s">
        <v>474</v>
      </c>
      <c r="I7336" t="s">
        <v>549</v>
      </c>
      <c r="J7336">
        <v>-1137305000000</v>
      </c>
      <c r="K7336">
        <v>-10684510042.540379</v>
      </c>
    </row>
    <row r="7337" spans="1:11" x14ac:dyDescent="0.25">
      <c r="A7337">
        <v>882</v>
      </c>
      <c r="B7337" t="s">
        <v>172</v>
      </c>
      <c r="C7337" t="s">
        <v>493</v>
      </c>
      <c r="D7337" t="s">
        <v>663</v>
      </c>
      <c r="E7337">
        <v>2018</v>
      </c>
      <c r="F7337" s="10">
        <v>43190</v>
      </c>
      <c r="G7337" t="s">
        <v>489</v>
      </c>
      <c r="H7337" t="s">
        <v>474</v>
      </c>
      <c r="I7337" t="s">
        <v>549</v>
      </c>
      <c r="J7337">
        <v>426136000000</v>
      </c>
      <c r="K7337">
        <v>4003371453.9969373</v>
      </c>
    </row>
    <row r="7338" spans="1:11" x14ac:dyDescent="0.25">
      <c r="A7338">
        <v>882</v>
      </c>
      <c r="B7338" t="s">
        <v>172</v>
      </c>
      <c r="C7338" t="s">
        <v>493</v>
      </c>
      <c r="D7338" t="s">
        <v>2798</v>
      </c>
      <c r="E7338">
        <v>2018</v>
      </c>
      <c r="F7338" s="10">
        <v>43190</v>
      </c>
      <c r="G7338" t="s">
        <v>489</v>
      </c>
      <c r="H7338" t="s">
        <v>474</v>
      </c>
      <c r="I7338" t="s">
        <v>549</v>
      </c>
      <c r="J7338">
        <v>2349129000000</v>
      </c>
      <c r="K7338">
        <v>22069095266.197578</v>
      </c>
    </row>
    <row r="7339" spans="1:11" x14ac:dyDescent="0.25">
      <c r="A7339">
        <v>882</v>
      </c>
      <c r="B7339" t="s">
        <v>172</v>
      </c>
      <c r="C7339" t="s">
        <v>493</v>
      </c>
      <c r="D7339" t="s">
        <v>975</v>
      </c>
      <c r="E7339">
        <v>2018</v>
      </c>
      <c r="F7339" s="10">
        <v>43190</v>
      </c>
      <c r="G7339" t="s">
        <v>489</v>
      </c>
      <c r="H7339" t="s">
        <v>474</v>
      </c>
      <c r="I7339" t="s">
        <v>549</v>
      </c>
      <c r="J7339">
        <v>1671032000000</v>
      </c>
      <c r="K7339">
        <v>15698654437.821281</v>
      </c>
    </row>
    <row r="7340" spans="1:11" x14ac:dyDescent="0.25">
      <c r="A7340">
        <v>1357</v>
      </c>
      <c r="B7340" t="s">
        <v>167</v>
      </c>
      <c r="C7340" t="s">
        <v>492</v>
      </c>
      <c r="D7340" t="s">
        <v>570</v>
      </c>
      <c r="E7340">
        <v>2018</v>
      </c>
      <c r="F7340" s="10">
        <v>43190</v>
      </c>
      <c r="G7340" t="s">
        <v>489</v>
      </c>
      <c r="H7340" t="s">
        <v>474</v>
      </c>
      <c r="I7340" t="s">
        <v>549</v>
      </c>
      <c r="J7340">
        <v>2081100000000</v>
      </c>
      <c r="K7340">
        <v>19551073678.152107</v>
      </c>
    </row>
    <row r="7341" spans="1:11" x14ac:dyDescent="0.25">
      <c r="A7341">
        <v>1357</v>
      </c>
      <c r="B7341" t="s">
        <v>167</v>
      </c>
      <c r="C7341" t="s">
        <v>492</v>
      </c>
      <c r="D7341" t="s">
        <v>569</v>
      </c>
      <c r="E7341">
        <v>2018</v>
      </c>
      <c r="F7341" s="10">
        <v>43190</v>
      </c>
      <c r="G7341" t="s">
        <v>489</v>
      </c>
      <c r="H7341" t="s">
        <v>474</v>
      </c>
      <c r="I7341" t="s">
        <v>549</v>
      </c>
      <c r="J7341">
        <v>964400000000</v>
      </c>
      <c r="K7341">
        <v>9060139087.6026573</v>
      </c>
    </row>
    <row r="7342" spans="1:11" x14ac:dyDescent="0.25">
      <c r="A7342">
        <v>1357</v>
      </c>
      <c r="B7342" t="s">
        <v>167</v>
      </c>
      <c r="C7342" t="s">
        <v>492</v>
      </c>
      <c r="D7342" t="s">
        <v>834</v>
      </c>
      <c r="E7342">
        <v>2018</v>
      </c>
      <c r="F7342" s="10">
        <v>43190</v>
      </c>
      <c r="G7342" t="s">
        <v>489</v>
      </c>
      <c r="H7342" t="s">
        <v>474</v>
      </c>
      <c r="I7342" t="s">
        <v>549</v>
      </c>
      <c r="J7342">
        <v>1177500000000</v>
      </c>
      <c r="K7342">
        <v>11062125441.364714</v>
      </c>
    </row>
    <row r="7343" spans="1:11" x14ac:dyDescent="0.25">
      <c r="A7343">
        <v>1357</v>
      </c>
      <c r="B7343" t="s">
        <v>167</v>
      </c>
      <c r="C7343" t="s">
        <v>492</v>
      </c>
      <c r="D7343" t="s">
        <v>2085</v>
      </c>
      <c r="E7343">
        <v>2018</v>
      </c>
      <c r="F7343" s="10">
        <v>43190</v>
      </c>
      <c r="G7343" t="s">
        <v>489</v>
      </c>
      <c r="H7343" t="s">
        <v>474</v>
      </c>
      <c r="I7343" t="s">
        <v>549</v>
      </c>
      <c r="J7343">
        <v>502300000000</v>
      </c>
      <c r="K7343">
        <v>4718900729.6794014</v>
      </c>
    </row>
    <row r="7344" spans="1:11" x14ac:dyDescent="0.25">
      <c r="A7344">
        <v>1357</v>
      </c>
      <c r="B7344" t="s">
        <v>167</v>
      </c>
      <c r="C7344" t="s">
        <v>493</v>
      </c>
      <c r="D7344" t="s">
        <v>691</v>
      </c>
      <c r="E7344">
        <v>2018</v>
      </c>
      <c r="F7344" s="10">
        <v>43190</v>
      </c>
      <c r="G7344" t="s">
        <v>489</v>
      </c>
      <c r="H7344" t="s">
        <v>474</v>
      </c>
      <c r="I7344" t="s">
        <v>549</v>
      </c>
      <c r="J7344">
        <v>1001000000000</v>
      </c>
      <c r="K7344">
        <v>9403980948.455267</v>
      </c>
    </row>
    <row r="7345" spans="1:11" x14ac:dyDescent="0.25">
      <c r="A7345">
        <v>1357</v>
      </c>
      <c r="B7345" t="s">
        <v>167</v>
      </c>
      <c r="C7345" t="s">
        <v>493</v>
      </c>
      <c r="D7345" t="s">
        <v>689</v>
      </c>
      <c r="E7345">
        <v>2018</v>
      </c>
      <c r="F7345" s="10">
        <v>43190</v>
      </c>
      <c r="G7345" t="s">
        <v>489</v>
      </c>
      <c r="H7345" t="s">
        <v>474</v>
      </c>
      <c r="I7345" t="s">
        <v>549</v>
      </c>
      <c r="J7345">
        <v>959100000000</v>
      </c>
      <c r="K7345">
        <v>9010347779.883564</v>
      </c>
    </row>
    <row r="7346" spans="1:11" x14ac:dyDescent="0.25">
      <c r="A7346">
        <v>1357</v>
      </c>
      <c r="B7346" t="s">
        <v>167</v>
      </c>
      <c r="C7346" t="s">
        <v>493</v>
      </c>
      <c r="D7346" t="s">
        <v>688</v>
      </c>
      <c r="E7346">
        <v>2018</v>
      </c>
      <c r="F7346" s="10">
        <v>43190</v>
      </c>
      <c r="G7346" t="s">
        <v>489</v>
      </c>
      <c r="H7346" t="s">
        <v>474</v>
      </c>
      <c r="I7346" t="s">
        <v>549</v>
      </c>
      <c r="J7346">
        <v>1086500000000</v>
      </c>
      <c r="K7346">
        <v>10207218082.414234</v>
      </c>
    </row>
    <row r="7347" spans="1:11" x14ac:dyDescent="0.25">
      <c r="A7347">
        <v>1357</v>
      </c>
      <c r="B7347" t="s">
        <v>167</v>
      </c>
      <c r="C7347" t="s">
        <v>493</v>
      </c>
      <c r="D7347" t="s">
        <v>635</v>
      </c>
      <c r="E7347">
        <v>2018</v>
      </c>
      <c r="F7347" s="10">
        <v>43190</v>
      </c>
      <c r="G7347" t="s">
        <v>489</v>
      </c>
      <c r="H7347" t="s">
        <v>474</v>
      </c>
      <c r="I7347" t="s">
        <v>549</v>
      </c>
      <c r="J7347">
        <v>-817500000000</v>
      </c>
      <c r="K7347">
        <v>-7680074351.0111704</v>
      </c>
    </row>
    <row r="7348" spans="1:11" x14ac:dyDescent="0.25">
      <c r="A7348">
        <v>1357</v>
      </c>
      <c r="B7348" t="s">
        <v>167</v>
      </c>
      <c r="C7348" t="s">
        <v>493</v>
      </c>
      <c r="D7348" t="s">
        <v>650</v>
      </c>
      <c r="E7348">
        <v>2018</v>
      </c>
      <c r="F7348" s="10">
        <v>43190</v>
      </c>
      <c r="G7348" t="s">
        <v>489</v>
      </c>
      <c r="H7348" t="s">
        <v>474</v>
      </c>
      <c r="I7348" t="s">
        <v>549</v>
      </c>
      <c r="J7348">
        <v>0</v>
      </c>
      <c r="K7348">
        <v>0</v>
      </c>
    </row>
    <row r="7349" spans="1:11" x14ac:dyDescent="0.25">
      <c r="A7349">
        <v>1357</v>
      </c>
      <c r="B7349" t="s">
        <v>167</v>
      </c>
      <c r="C7349" t="s">
        <v>493</v>
      </c>
      <c r="D7349" t="s">
        <v>690</v>
      </c>
      <c r="E7349">
        <v>2018</v>
      </c>
      <c r="F7349" s="10">
        <v>43190</v>
      </c>
      <c r="G7349" t="s">
        <v>489</v>
      </c>
      <c r="H7349" t="s">
        <v>474</v>
      </c>
      <c r="I7349" t="s">
        <v>549</v>
      </c>
      <c r="J7349">
        <v>1657500000000</v>
      </c>
      <c r="K7349">
        <v>15571526895.169437</v>
      </c>
    </row>
    <row r="7350" spans="1:11" x14ac:dyDescent="0.25">
      <c r="A7350">
        <v>1357</v>
      </c>
      <c r="B7350" t="s">
        <v>167</v>
      </c>
      <c r="C7350" t="s">
        <v>493</v>
      </c>
      <c r="D7350" t="s">
        <v>686</v>
      </c>
      <c r="E7350">
        <v>2018</v>
      </c>
      <c r="F7350" s="10">
        <v>43190</v>
      </c>
      <c r="G7350" t="s">
        <v>489</v>
      </c>
      <c r="H7350" t="s">
        <v>474</v>
      </c>
      <c r="I7350" t="s">
        <v>549</v>
      </c>
      <c r="J7350">
        <v>2008900000000</v>
      </c>
      <c r="K7350">
        <v>18872784542.808979</v>
      </c>
    </row>
    <row r="7351" spans="1:11" x14ac:dyDescent="0.25">
      <c r="A7351">
        <v>1357</v>
      </c>
      <c r="B7351" t="s">
        <v>167</v>
      </c>
      <c r="C7351" t="s">
        <v>493</v>
      </c>
      <c r="D7351" t="s">
        <v>2197</v>
      </c>
      <c r="E7351">
        <v>2018</v>
      </c>
      <c r="F7351" s="10">
        <v>43190</v>
      </c>
      <c r="G7351" t="s">
        <v>489</v>
      </c>
      <c r="H7351" t="s">
        <v>474</v>
      </c>
      <c r="I7351" t="s">
        <v>549</v>
      </c>
      <c r="J7351">
        <v>557700000000</v>
      </c>
      <c r="K7351">
        <v>5239360814.1393633</v>
      </c>
    </row>
    <row r="7352" spans="1:11" x14ac:dyDescent="0.25">
      <c r="A7352">
        <v>1357</v>
      </c>
      <c r="B7352" t="s">
        <v>167</v>
      </c>
      <c r="C7352" t="s">
        <v>493</v>
      </c>
      <c r="D7352" t="s">
        <v>2196</v>
      </c>
      <c r="E7352">
        <v>2018</v>
      </c>
      <c r="F7352" s="10">
        <v>43190</v>
      </c>
      <c r="G7352" t="s">
        <v>489</v>
      </c>
      <c r="H7352" t="s">
        <v>474</v>
      </c>
      <c r="I7352" t="s">
        <v>549</v>
      </c>
      <c r="J7352">
        <v>540100000000</v>
      </c>
      <c r="K7352">
        <v>5074016094.1665239</v>
      </c>
    </row>
    <row r="7353" spans="1:11" x14ac:dyDescent="0.25">
      <c r="A7353">
        <v>1357</v>
      </c>
      <c r="B7353" t="s">
        <v>167</v>
      </c>
      <c r="C7353" t="s">
        <v>493</v>
      </c>
      <c r="D7353" t="s">
        <v>687</v>
      </c>
      <c r="E7353">
        <v>2018</v>
      </c>
      <c r="F7353" s="10">
        <v>43190</v>
      </c>
      <c r="G7353" t="s">
        <v>489</v>
      </c>
      <c r="H7353" t="s">
        <v>474</v>
      </c>
      <c r="I7353" t="s">
        <v>549</v>
      </c>
      <c r="J7353">
        <v>2375000000000</v>
      </c>
      <c r="K7353">
        <v>22312142609.971291</v>
      </c>
    </row>
    <row r="7354" spans="1:11" x14ac:dyDescent="0.25">
      <c r="A7354">
        <v>1358</v>
      </c>
      <c r="B7354" t="s">
        <v>169</v>
      </c>
      <c r="C7354" t="s">
        <v>493</v>
      </c>
      <c r="D7354" t="s">
        <v>2086</v>
      </c>
      <c r="E7354">
        <v>2018</v>
      </c>
      <c r="F7354" s="10">
        <v>43190</v>
      </c>
      <c r="G7354" t="s">
        <v>489</v>
      </c>
      <c r="H7354" t="s">
        <v>474</v>
      </c>
      <c r="I7354" t="s">
        <v>549</v>
      </c>
      <c r="J7354">
        <v>231800000000</v>
      </c>
      <c r="K7354">
        <v>2177665118.7331977</v>
      </c>
    </row>
    <row r="7355" spans="1:11" x14ac:dyDescent="0.25">
      <c r="A7355">
        <v>1358</v>
      </c>
      <c r="B7355" t="s">
        <v>169</v>
      </c>
      <c r="C7355" t="s">
        <v>493</v>
      </c>
      <c r="D7355" t="s">
        <v>593</v>
      </c>
      <c r="E7355">
        <v>2018</v>
      </c>
      <c r="F7355" s="10">
        <v>43190</v>
      </c>
      <c r="G7355" t="s">
        <v>489</v>
      </c>
      <c r="H7355" t="s">
        <v>474</v>
      </c>
      <c r="I7355" t="s">
        <v>549</v>
      </c>
      <c r="J7355">
        <v>28200000000</v>
      </c>
      <c r="K7355">
        <v>264927335.41102752</v>
      </c>
    </row>
    <row r="7356" spans="1:11" x14ac:dyDescent="0.25">
      <c r="A7356">
        <v>1358</v>
      </c>
      <c r="B7356" t="s">
        <v>169</v>
      </c>
      <c r="C7356" t="s">
        <v>493</v>
      </c>
      <c r="D7356" t="s">
        <v>693</v>
      </c>
      <c r="E7356">
        <v>2018</v>
      </c>
      <c r="F7356" s="10">
        <v>43190</v>
      </c>
      <c r="G7356" t="s">
        <v>489</v>
      </c>
      <c r="H7356" t="s">
        <v>474</v>
      </c>
      <c r="I7356" t="s">
        <v>549</v>
      </c>
      <c r="J7356">
        <v>100600000000</v>
      </c>
      <c r="K7356">
        <v>945095388.02657342</v>
      </c>
    </row>
    <row r="7357" spans="1:11" x14ac:dyDescent="0.25">
      <c r="A7357">
        <v>1358</v>
      </c>
      <c r="B7357" t="s">
        <v>169</v>
      </c>
      <c r="C7357" t="s">
        <v>493</v>
      </c>
      <c r="D7357" t="s">
        <v>458</v>
      </c>
      <c r="E7357">
        <v>2018</v>
      </c>
      <c r="F7357" s="10">
        <v>43190</v>
      </c>
      <c r="G7357" t="s">
        <v>489</v>
      </c>
      <c r="H7357" t="s">
        <v>474</v>
      </c>
      <c r="I7357" t="s">
        <v>549</v>
      </c>
      <c r="J7357">
        <v>15800000000</v>
      </c>
      <c r="K7357">
        <v>148434464.52107215</v>
      </c>
    </row>
    <row r="7358" spans="1:11" x14ac:dyDescent="0.25">
      <c r="A7358">
        <v>1431</v>
      </c>
      <c r="B7358" t="s">
        <v>174</v>
      </c>
      <c r="C7358" t="s">
        <v>493</v>
      </c>
      <c r="D7358" t="s">
        <v>752</v>
      </c>
      <c r="E7358">
        <v>2018</v>
      </c>
      <c r="F7358" s="10">
        <v>43190</v>
      </c>
      <c r="G7358" t="s">
        <v>489</v>
      </c>
      <c r="H7358" t="s">
        <v>474</v>
      </c>
      <c r="I7358" t="s">
        <v>549</v>
      </c>
      <c r="J7358">
        <v>8845000000</v>
      </c>
      <c r="K7358">
        <v>83095116.372714132</v>
      </c>
    </row>
    <row r="7359" spans="1:11" x14ac:dyDescent="0.25">
      <c r="A7359">
        <v>1431</v>
      </c>
      <c r="B7359" t="s">
        <v>174</v>
      </c>
      <c r="C7359" t="s">
        <v>493</v>
      </c>
      <c r="D7359" t="s">
        <v>753</v>
      </c>
      <c r="E7359">
        <v>2018</v>
      </c>
      <c r="F7359" s="10">
        <v>43190</v>
      </c>
      <c r="G7359" t="s">
        <v>489</v>
      </c>
      <c r="H7359" t="s">
        <v>474</v>
      </c>
      <c r="I7359" t="s">
        <v>549</v>
      </c>
      <c r="J7359">
        <v>-51000000</v>
      </c>
      <c r="K7359">
        <v>-479123.9044667519</v>
      </c>
    </row>
    <row r="7360" spans="1:11" x14ac:dyDescent="0.25">
      <c r="A7360">
        <v>1431</v>
      </c>
      <c r="B7360" t="s">
        <v>174</v>
      </c>
      <c r="C7360" t="s">
        <v>493</v>
      </c>
      <c r="D7360" t="s">
        <v>751</v>
      </c>
      <c r="E7360">
        <v>2018</v>
      </c>
      <c r="F7360" s="10">
        <v>43190</v>
      </c>
      <c r="G7360" t="s">
        <v>489</v>
      </c>
      <c r="H7360" t="s">
        <v>474</v>
      </c>
      <c r="I7360" t="s">
        <v>549</v>
      </c>
      <c r="J7360">
        <v>36568000000</v>
      </c>
      <c r="K7360">
        <v>343541234.08902323</v>
      </c>
    </row>
    <row r="7361" spans="1:11" x14ac:dyDescent="0.25">
      <c r="A7361">
        <v>1431</v>
      </c>
      <c r="B7361" t="s">
        <v>174</v>
      </c>
      <c r="C7361" t="s">
        <v>493</v>
      </c>
      <c r="D7361" t="s">
        <v>750</v>
      </c>
      <c r="E7361">
        <v>2018</v>
      </c>
      <c r="F7361" s="10">
        <v>43190</v>
      </c>
      <c r="G7361" t="s">
        <v>489</v>
      </c>
      <c r="H7361" t="s">
        <v>474</v>
      </c>
      <c r="I7361" t="s">
        <v>549</v>
      </c>
      <c r="J7361">
        <v>33404000000</v>
      </c>
      <c r="K7361">
        <v>313816762.83936042</v>
      </c>
    </row>
    <row r="7362" spans="1:11" x14ac:dyDescent="0.25">
      <c r="A7362">
        <v>1437</v>
      </c>
      <c r="B7362" t="s">
        <v>178</v>
      </c>
      <c r="C7362" t="s">
        <v>493</v>
      </c>
      <c r="D7362" t="s">
        <v>748</v>
      </c>
      <c r="E7362">
        <v>2018</v>
      </c>
      <c r="F7362" s="10">
        <v>43190</v>
      </c>
      <c r="G7362" t="s">
        <v>489</v>
      </c>
      <c r="H7362" t="s">
        <v>474</v>
      </c>
      <c r="I7362" t="s">
        <v>549</v>
      </c>
      <c r="J7362">
        <v>90361000000</v>
      </c>
      <c r="K7362">
        <v>848904218.26510131</v>
      </c>
    </row>
    <row r="7363" spans="1:11" x14ac:dyDescent="0.25">
      <c r="A7363">
        <v>1437</v>
      </c>
      <c r="B7363" t="s">
        <v>178</v>
      </c>
      <c r="C7363" t="s">
        <v>493</v>
      </c>
      <c r="D7363" t="s">
        <v>749</v>
      </c>
      <c r="E7363">
        <v>2018</v>
      </c>
      <c r="F7363" s="10">
        <v>43190</v>
      </c>
      <c r="G7363" t="s">
        <v>489</v>
      </c>
      <c r="H7363" t="s">
        <v>474</v>
      </c>
      <c r="I7363" t="s">
        <v>549</v>
      </c>
      <c r="J7363">
        <v>146453000000</v>
      </c>
      <c r="K7363">
        <v>1375865356.4876318</v>
      </c>
    </row>
    <row r="7364" spans="1:11" x14ac:dyDescent="0.25">
      <c r="A7364">
        <v>1463</v>
      </c>
      <c r="B7364" t="s">
        <v>182</v>
      </c>
      <c r="C7364" t="s">
        <v>492</v>
      </c>
      <c r="D7364" t="s">
        <v>570</v>
      </c>
      <c r="E7364">
        <v>2018</v>
      </c>
      <c r="F7364" s="10">
        <v>43190</v>
      </c>
      <c r="G7364" t="s">
        <v>489</v>
      </c>
      <c r="H7364" t="s">
        <v>474</v>
      </c>
      <c r="I7364" t="s">
        <v>549</v>
      </c>
      <c r="J7364">
        <v>55719000000</v>
      </c>
      <c r="K7364">
        <v>523456957.50946957</v>
      </c>
    </row>
    <row r="7365" spans="1:11" x14ac:dyDescent="0.25">
      <c r="A7365">
        <v>1463</v>
      </c>
      <c r="B7365" t="s">
        <v>182</v>
      </c>
      <c r="C7365" t="s">
        <v>492</v>
      </c>
      <c r="D7365" t="s">
        <v>163</v>
      </c>
      <c r="E7365">
        <v>2018</v>
      </c>
      <c r="F7365" s="10">
        <v>43190</v>
      </c>
      <c r="G7365" t="s">
        <v>489</v>
      </c>
      <c r="H7365" t="s">
        <v>474</v>
      </c>
      <c r="I7365" t="s">
        <v>549</v>
      </c>
      <c r="J7365">
        <v>167678000000</v>
      </c>
      <c r="K7365">
        <v>1575265452.0230594</v>
      </c>
    </row>
    <row r="7366" spans="1:11" x14ac:dyDescent="0.25">
      <c r="A7366">
        <v>1463</v>
      </c>
      <c r="B7366" t="s">
        <v>182</v>
      </c>
      <c r="C7366" t="s">
        <v>492</v>
      </c>
      <c r="D7366" t="s">
        <v>2060</v>
      </c>
      <c r="E7366">
        <v>2018</v>
      </c>
      <c r="F7366" s="10">
        <v>43190</v>
      </c>
      <c r="G7366" t="s">
        <v>489</v>
      </c>
      <c r="H7366" t="s">
        <v>474</v>
      </c>
      <c r="I7366" t="s">
        <v>549</v>
      </c>
      <c r="J7366">
        <v>18434000000</v>
      </c>
      <c r="K7366">
        <v>173179804.99882558</v>
      </c>
    </row>
    <row r="7367" spans="1:11" x14ac:dyDescent="0.25">
      <c r="A7367">
        <v>1463</v>
      </c>
      <c r="B7367" t="s">
        <v>182</v>
      </c>
      <c r="C7367" t="s">
        <v>493</v>
      </c>
      <c r="D7367" t="s">
        <v>635</v>
      </c>
      <c r="E7367">
        <v>2018</v>
      </c>
      <c r="F7367" s="10">
        <v>43190</v>
      </c>
      <c r="G7367" t="s">
        <v>489</v>
      </c>
      <c r="H7367" t="s">
        <v>474</v>
      </c>
      <c r="I7367" t="s">
        <v>549</v>
      </c>
      <c r="J7367">
        <v>16971000000</v>
      </c>
      <c r="K7367">
        <v>159435525.15108326</v>
      </c>
    </row>
    <row r="7368" spans="1:11" x14ac:dyDescent="0.25">
      <c r="A7368">
        <v>1463</v>
      </c>
      <c r="B7368" t="s">
        <v>182</v>
      </c>
      <c r="C7368" t="s">
        <v>493</v>
      </c>
      <c r="D7368" t="s">
        <v>674</v>
      </c>
      <c r="E7368">
        <v>2018</v>
      </c>
      <c r="F7368" s="10">
        <v>43190</v>
      </c>
      <c r="G7368" t="s">
        <v>489</v>
      </c>
      <c r="H7368" t="s">
        <v>474</v>
      </c>
      <c r="I7368" t="s">
        <v>549</v>
      </c>
      <c r="J7368">
        <v>56000000000</v>
      </c>
      <c r="K7368">
        <v>526096836.27721781</v>
      </c>
    </row>
    <row r="7369" spans="1:11" x14ac:dyDescent="0.25">
      <c r="A7369">
        <v>1463</v>
      </c>
      <c r="B7369" t="s">
        <v>182</v>
      </c>
      <c r="C7369" t="s">
        <v>493</v>
      </c>
      <c r="D7369" t="s">
        <v>675</v>
      </c>
      <c r="E7369">
        <v>2018</v>
      </c>
      <c r="F7369" s="10">
        <v>43190</v>
      </c>
      <c r="G7369" t="s">
        <v>489</v>
      </c>
      <c r="H7369" t="s">
        <v>474</v>
      </c>
      <c r="I7369" t="s">
        <v>549</v>
      </c>
      <c r="J7369">
        <v>33962000000</v>
      </c>
      <c r="K7369">
        <v>319058942.0294084</v>
      </c>
    </row>
    <row r="7370" spans="1:11" x14ac:dyDescent="0.25">
      <c r="A7370">
        <v>1463</v>
      </c>
      <c r="B7370" t="s">
        <v>182</v>
      </c>
      <c r="C7370" t="s">
        <v>493</v>
      </c>
      <c r="D7370" t="s">
        <v>458</v>
      </c>
      <c r="E7370">
        <v>2018</v>
      </c>
      <c r="F7370" s="10">
        <v>43190</v>
      </c>
      <c r="G7370" t="s">
        <v>489</v>
      </c>
      <c r="H7370" t="s">
        <v>474</v>
      </c>
      <c r="I7370" t="s">
        <v>549</v>
      </c>
      <c r="J7370">
        <v>18327000000</v>
      </c>
      <c r="K7370">
        <v>172174584.25808161</v>
      </c>
    </row>
    <row r="7371" spans="1:11" x14ac:dyDescent="0.25">
      <c r="A7371">
        <v>1463</v>
      </c>
      <c r="B7371" t="s">
        <v>182</v>
      </c>
      <c r="C7371" t="s">
        <v>493</v>
      </c>
      <c r="D7371" t="s">
        <v>676</v>
      </c>
      <c r="E7371">
        <v>2018</v>
      </c>
      <c r="F7371" s="10">
        <v>43190</v>
      </c>
      <c r="G7371" t="s">
        <v>489</v>
      </c>
      <c r="H7371" t="s">
        <v>474</v>
      </c>
      <c r="I7371" t="s">
        <v>549</v>
      </c>
      <c r="J7371">
        <v>3463000000</v>
      </c>
      <c r="K7371">
        <v>32533452.571928665</v>
      </c>
    </row>
    <row r="7372" spans="1:11" x14ac:dyDescent="0.25">
      <c r="A7372">
        <v>1463</v>
      </c>
      <c r="B7372" t="s">
        <v>182</v>
      </c>
      <c r="C7372" t="s">
        <v>493</v>
      </c>
      <c r="D7372" t="s">
        <v>673</v>
      </c>
      <c r="E7372">
        <v>2018</v>
      </c>
      <c r="F7372" s="10">
        <v>43190</v>
      </c>
      <c r="G7372" t="s">
        <v>489</v>
      </c>
      <c r="H7372" t="s">
        <v>474</v>
      </c>
      <c r="I7372" t="s">
        <v>549</v>
      </c>
      <c r="J7372">
        <v>147049000000</v>
      </c>
      <c r="K7372">
        <v>1381464529.9594393</v>
      </c>
    </row>
    <row r="7373" spans="1:11" x14ac:dyDescent="0.25">
      <c r="A7373">
        <v>1475</v>
      </c>
      <c r="B7373" t="s">
        <v>188</v>
      </c>
      <c r="C7373" t="s">
        <v>492</v>
      </c>
      <c r="D7373" t="s">
        <v>620</v>
      </c>
      <c r="E7373">
        <v>2018</v>
      </c>
      <c r="F7373" s="10">
        <v>43190</v>
      </c>
      <c r="G7373" t="s">
        <v>489</v>
      </c>
      <c r="H7373" t="s">
        <v>474</v>
      </c>
      <c r="I7373" t="s">
        <v>549</v>
      </c>
      <c r="J7373">
        <v>99502000000</v>
      </c>
      <c r="K7373">
        <v>934780132.20099509</v>
      </c>
    </row>
    <row r="7374" spans="1:11" x14ac:dyDescent="0.25">
      <c r="A7374">
        <v>1475</v>
      </c>
      <c r="B7374" t="s">
        <v>188</v>
      </c>
      <c r="C7374" t="s">
        <v>492</v>
      </c>
      <c r="D7374" t="s">
        <v>618</v>
      </c>
      <c r="E7374">
        <v>2018</v>
      </c>
      <c r="F7374" s="10">
        <v>43190</v>
      </c>
      <c r="G7374" t="s">
        <v>489</v>
      </c>
      <c r="H7374" t="s">
        <v>474</v>
      </c>
      <c r="I7374" t="s">
        <v>549</v>
      </c>
      <c r="J7374">
        <v>630286000000</v>
      </c>
      <c r="K7374">
        <v>5921276259.8182583</v>
      </c>
    </row>
    <row r="7375" spans="1:11" x14ac:dyDescent="0.25">
      <c r="A7375">
        <v>1475</v>
      </c>
      <c r="B7375" t="s">
        <v>188</v>
      </c>
      <c r="C7375" t="s">
        <v>492</v>
      </c>
      <c r="D7375" t="s">
        <v>570</v>
      </c>
      <c r="E7375">
        <v>2018</v>
      </c>
      <c r="F7375" s="10">
        <v>43190</v>
      </c>
      <c r="G7375" t="s">
        <v>489</v>
      </c>
      <c r="H7375" t="s">
        <v>474</v>
      </c>
      <c r="I7375" t="s">
        <v>549</v>
      </c>
      <c r="J7375">
        <v>693093000000</v>
      </c>
      <c r="K7375">
        <v>6511322045.462245</v>
      </c>
    </row>
    <row r="7376" spans="1:11" x14ac:dyDescent="0.25">
      <c r="A7376">
        <v>1475</v>
      </c>
      <c r="B7376" t="s">
        <v>188</v>
      </c>
      <c r="C7376" t="s">
        <v>492</v>
      </c>
      <c r="D7376" t="s">
        <v>2107</v>
      </c>
      <c r="E7376">
        <v>2018</v>
      </c>
      <c r="F7376" s="10">
        <v>43190</v>
      </c>
      <c r="G7376" t="s">
        <v>489</v>
      </c>
      <c r="H7376" t="s">
        <v>474</v>
      </c>
      <c r="I7376" t="s">
        <v>549</v>
      </c>
      <c r="J7376">
        <v>146897000000</v>
      </c>
      <c r="K7376">
        <v>1380036552.832401</v>
      </c>
    </row>
    <row r="7377" spans="1:11" x14ac:dyDescent="0.25">
      <c r="A7377">
        <v>1475</v>
      </c>
      <c r="B7377" t="s">
        <v>188</v>
      </c>
      <c r="C7377" t="s">
        <v>492</v>
      </c>
      <c r="D7377" t="s">
        <v>569</v>
      </c>
      <c r="E7377">
        <v>2018</v>
      </c>
      <c r="F7377" s="10">
        <v>43190</v>
      </c>
      <c r="G7377" t="s">
        <v>489</v>
      </c>
      <c r="H7377" t="s">
        <v>474</v>
      </c>
      <c r="I7377" t="s">
        <v>549</v>
      </c>
      <c r="J7377">
        <v>440385000000</v>
      </c>
      <c r="K7377">
        <v>4137234915.0704026</v>
      </c>
    </row>
    <row r="7378" spans="1:11" x14ac:dyDescent="0.25">
      <c r="A7378">
        <v>1475</v>
      </c>
      <c r="B7378" t="s">
        <v>188</v>
      </c>
      <c r="C7378" t="s">
        <v>492</v>
      </c>
      <c r="D7378" t="s">
        <v>163</v>
      </c>
      <c r="E7378">
        <v>2018</v>
      </c>
      <c r="F7378" s="10">
        <v>43190</v>
      </c>
      <c r="G7378" t="s">
        <v>489</v>
      </c>
      <c r="H7378" t="s">
        <v>474</v>
      </c>
      <c r="I7378" t="s">
        <v>549</v>
      </c>
      <c r="J7378">
        <v>1881196000000</v>
      </c>
      <c r="K7378">
        <v>17673058286.024231</v>
      </c>
    </row>
    <row r="7379" spans="1:11" x14ac:dyDescent="0.25">
      <c r="A7379">
        <v>1475</v>
      </c>
      <c r="B7379" t="s">
        <v>188</v>
      </c>
      <c r="C7379" t="s">
        <v>492</v>
      </c>
      <c r="D7379" t="s">
        <v>701</v>
      </c>
      <c r="E7379">
        <v>2018</v>
      </c>
      <c r="F7379" s="10">
        <v>43190</v>
      </c>
      <c r="G7379" t="s">
        <v>489</v>
      </c>
      <c r="H7379" t="s">
        <v>474</v>
      </c>
      <c r="I7379" t="s">
        <v>549</v>
      </c>
      <c r="J7379">
        <v>144367000000</v>
      </c>
      <c r="K7379">
        <v>1356268249.3363054</v>
      </c>
    </row>
    <row r="7380" spans="1:11" x14ac:dyDescent="0.25">
      <c r="A7380">
        <v>1475</v>
      </c>
      <c r="B7380" t="s">
        <v>188</v>
      </c>
      <c r="C7380" t="s">
        <v>492</v>
      </c>
      <c r="D7380" t="s">
        <v>458</v>
      </c>
      <c r="E7380">
        <v>2018</v>
      </c>
      <c r="F7380" s="10">
        <v>43190</v>
      </c>
      <c r="G7380" t="s">
        <v>489</v>
      </c>
      <c r="H7380" t="s">
        <v>474</v>
      </c>
      <c r="I7380" t="s">
        <v>549</v>
      </c>
      <c r="J7380">
        <v>75087000000</v>
      </c>
      <c r="K7380">
        <v>705411306.17049015</v>
      </c>
    </row>
    <row r="7381" spans="1:11" x14ac:dyDescent="0.25">
      <c r="A7381">
        <v>1475</v>
      </c>
      <c r="B7381" t="s">
        <v>188</v>
      </c>
      <c r="C7381" t="s">
        <v>493</v>
      </c>
      <c r="D7381" t="s">
        <v>2158</v>
      </c>
      <c r="E7381">
        <v>2018</v>
      </c>
      <c r="F7381" s="10">
        <v>43190</v>
      </c>
      <c r="G7381" t="s">
        <v>489</v>
      </c>
      <c r="H7381" t="s">
        <v>474</v>
      </c>
      <c r="I7381" t="s">
        <v>549</v>
      </c>
      <c r="J7381">
        <v>722900000000</v>
      </c>
      <c r="K7381">
        <v>6791346481.157156</v>
      </c>
    </row>
    <row r="7382" spans="1:11" x14ac:dyDescent="0.25">
      <c r="A7382">
        <v>1475</v>
      </c>
      <c r="B7382" t="s">
        <v>188</v>
      </c>
      <c r="C7382" t="s">
        <v>493</v>
      </c>
      <c r="D7382" t="s">
        <v>635</v>
      </c>
      <c r="E7382">
        <v>2018</v>
      </c>
      <c r="F7382" s="10">
        <v>43190</v>
      </c>
      <c r="G7382" t="s">
        <v>489</v>
      </c>
      <c r="H7382" t="s">
        <v>474</v>
      </c>
      <c r="I7382" t="s">
        <v>549</v>
      </c>
      <c r="J7382">
        <v>-125900000000</v>
      </c>
      <c r="K7382">
        <v>-1182778422.9875307</v>
      </c>
    </row>
    <row r="7383" spans="1:11" x14ac:dyDescent="0.25">
      <c r="A7383">
        <v>1475</v>
      </c>
      <c r="B7383" t="s">
        <v>188</v>
      </c>
      <c r="C7383" t="s">
        <v>493</v>
      </c>
      <c r="D7383" t="s">
        <v>2157</v>
      </c>
      <c r="E7383">
        <v>2018</v>
      </c>
      <c r="F7383" s="10">
        <v>43190</v>
      </c>
      <c r="G7383" t="s">
        <v>489</v>
      </c>
      <c r="H7383" t="s">
        <v>474</v>
      </c>
      <c r="I7383" t="s">
        <v>549</v>
      </c>
      <c r="J7383">
        <v>1898900000000</v>
      </c>
      <c r="K7383">
        <v>17839380042.978729</v>
      </c>
    </row>
    <row r="7384" spans="1:11" x14ac:dyDescent="0.25">
      <c r="A7384">
        <v>1475</v>
      </c>
      <c r="B7384" t="s">
        <v>188</v>
      </c>
      <c r="C7384" t="s">
        <v>493</v>
      </c>
      <c r="D7384" t="s">
        <v>458</v>
      </c>
      <c r="E7384">
        <v>2018</v>
      </c>
      <c r="F7384" s="10">
        <v>43190</v>
      </c>
      <c r="G7384" t="s">
        <v>489</v>
      </c>
      <c r="H7384" t="s">
        <v>474</v>
      </c>
      <c r="I7384" t="s">
        <v>549</v>
      </c>
      <c r="J7384">
        <v>120800000000</v>
      </c>
      <c r="K7384">
        <v>1134866032.5408554</v>
      </c>
    </row>
    <row r="7385" spans="1:11" x14ac:dyDescent="0.25">
      <c r="A7385">
        <v>1475</v>
      </c>
      <c r="B7385" t="s">
        <v>188</v>
      </c>
      <c r="C7385" t="s">
        <v>493</v>
      </c>
      <c r="D7385" t="s">
        <v>2156</v>
      </c>
      <c r="E7385">
        <v>2018</v>
      </c>
      <c r="F7385" s="10">
        <v>43190</v>
      </c>
      <c r="G7385" t="s">
        <v>489</v>
      </c>
      <c r="H7385" t="s">
        <v>474</v>
      </c>
      <c r="I7385" t="s">
        <v>549</v>
      </c>
      <c r="J7385">
        <v>1493900000000</v>
      </c>
      <c r="K7385">
        <v>14034572566.330994</v>
      </c>
    </row>
    <row r="7386" spans="1:11" x14ac:dyDescent="0.25">
      <c r="A7386">
        <v>1531</v>
      </c>
      <c r="B7386" t="s">
        <v>196</v>
      </c>
      <c r="C7386" t="s">
        <v>493</v>
      </c>
      <c r="D7386" t="s">
        <v>618</v>
      </c>
      <c r="E7386">
        <v>2018</v>
      </c>
      <c r="F7386" s="10">
        <v>43190</v>
      </c>
      <c r="G7386" t="s">
        <v>489</v>
      </c>
      <c r="H7386" t="s">
        <v>474</v>
      </c>
      <c r="I7386" t="s">
        <v>549</v>
      </c>
      <c r="J7386">
        <v>369590000</v>
      </c>
      <c r="K7386">
        <v>3472145.1735660164</v>
      </c>
    </row>
    <row r="7387" spans="1:11" x14ac:dyDescent="0.25">
      <c r="A7387">
        <v>1531</v>
      </c>
      <c r="B7387" t="s">
        <v>196</v>
      </c>
      <c r="C7387" t="s">
        <v>493</v>
      </c>
      <c r="D7387" t="s">
        <v>570</v>
      </c>
      <c r="E7387">
        <v>2018</v>
      </c>
      <c r="F7387" s="10">
        <v>43190</v>
      </c>
      <c r="G7387" t="s">
        <v>489</v>
      </c>
      <c r="H7387" t="s">
        <v>474</v>
      </c>
      <c r="I7387" t="s">
        <v>549</v>
      </c>
      <c r="J7387">
        <v>7722737000</v>
      </c>
      <c r="K7387">
        <v>72551919.698232353</v>
      </c>
    </row>
    <row r="7388" spans="1:11" x14ac:dyDescent="0.25">
      <c r="A7388">
        <v>1531</v>
      </c>
      <c r="B7388" t="s">
        <v>196</v>
      </c>
      <c r="C7388" t="s">
        <v>493</v>
      </c>
      <c r="D7388" t="s">
        <v>2161</v>
      </c>
      <c r="E7388">
        <v>2018</v>
      </c>
      <c r="F7388" s="10">
        <v>43190</v>
      </c>
      <c r="G7388" t="s">
        <v>489</v>
      </c>
      <c r="H7388" t="s">
        <v>474</v>
      </c>
      <c r="I7388" t="s">
        <v>549</v>
      </c>
      <c r="J7388">
        <v>-1796266000</v>
      </c>
      <c r="K7388">
        <v>-16875176.06629166</v>
      </c>
    </row>
    <row r="7389" spans="1:11" x14ac:dyDescent="0.25">
      <c r="A7389">
        <v>1531</v>
      </c>
      <c r="B7389" t="s">
        <v>196</v>
      </c>
      <c r="C7389" t="s">
        <v>493</v>
      </c>
      <c r="D7389" t="s">
        <v>163</v>
      </c>
      <c r="E7389">
        <v>2018</v>
      </c>
      <c r="F7389" s="10">
        <v>43190</v>
      </c>
      <c r="G7389" t="s">
        <v>489</v>
      </c>
      <c r="H7389" t="s">
        <v>474</v>
      </c>
      <c r="I7389" t="s">
        <v>549</v>
      </c>
      <c r="J7389">
        <v>13511039000</v>
      </c>
      <c r="K7389">
        <v>126930622.727109</v>
      </c>
    </row>
    <row r="7390" spans="1:11" x14ac:dyDescent="0.25">
      <c r="A7390">
        <v>1554</v>
      </c>
      <c r="B7390" t="s">
        <v>198</v>
      </c>
      <c r="C7390" t="s">
        <v>493</v>
      </c>
      <c r="D7390" t="s">
        <v>2113</v>
      </c>
      <c r="E7390">
        <v>2018</v>
      </c>
      <c r="F7390" s="10">
        <v>43190</v>
      </c>
      <c r="G7390" t="s">
        <v>489</v>
      </c>
      <c r="H7390" t="s">
        <v>474</v>
      </c>
      <c r="I7390" t="s">
        <v>549</v>
      </c>
      <c r="J7390">
        <v>17061000000</v>
      </c>
      <c r="K7390">
        <v>160281037.92367166</v>
      </c>
    </row>
    <row r="7391" spans="1:11" x14ac:dyDescent="0.25">
      <c r="A7391">
        <v>1554</v>
      </c>
      <c r="B7391" t="s">
        <v>198</v>
      </c>
      <c r="C7391" t="s">
        <v>493</v>
      </c>
      <c r="D7391" t="s">
        <v>694</v>
      </c>
      <c r="E7391">
        <v>2018</v>
      </c>
      <c r="F7391" s="10">
        <v>43190</v>
      </c>
      <c r="G7391" t="s">
        <v>489</v>
      </c>
      <c r="H7391" t="s">
        <v>474</v>
      </c>
      <c r="I7391" t="s">
        <v>549</v>
      </c>
      <c r="J7391">
        <v>62164000000</v>
      </c>
      <c r="K7391">
        <v>584005066.61316013</v>
      </c>
    </row>
    <row r="7392" spans="1:11" x14ac:dyDescent="0.25">
      <c r="A7392">
        <v>1660</v>
      </c>
      <c r="B7392" t="s">
        <v>200</v>
      </c>
      <c r="C7392" t="s">
        <v>493</v>
      </c>
      <c r="D7392" t="s">
        <v>695</v>
      </c>
      <c r="E7392">
        <v>2018</v>
      </c>
      <c r="F7392" s="10">
        <v>43190</v>
      </c>
      <c r="G7392" t="s">
        <v>489</v>
      </c>
      <c r="H7392" t="s">
        <v>474</v>
      </c>
      <c r="I7392" t="s">
        <v>549</v>
      </c>
      <c r="J7392">
        <v>2244000000</v>
      </c>
      <c r="K7392">
        <v>21081451.796537083</v>
      </c>
    </row>
    <row r="7393" spans="1:11" x14ac:dyDescent="0.25">
      <c r="A7393">
        <v>1660</v>
      </c>
      <c r="B7393" t="s">
        <v>200</v>
      </c>
      <c r="C7393" t="s">
        <v>493</v>
      </c>
      <c r="D7393" t="s">
        <v>696</v>
      </c>
      <c r="E7393">
        <v>2018</v>
      </c>
      <c r="F7393" s="10">
        <v>43190</v>
      </c>
      <c r="G7393" t="s">
        <v>489</v>
      </c>
      <c r="H7393" t="s">
        <v>474</v>
      </c>
      <c r="I7393" t="s">
        <v>549</v>
      </c>
      <c r="J7393">
        <v>2385000000</v>
      </c>
      <c r="K7393">
        <v>22406088.473592222</v>
      </c>
    </row>
    <row r="7394" spans="1:11" x14ac:dyDescent="0.25">
      <c r="A7394">
        <v>1660</v>
      </c>
      <c r="B7394" t="s">
        <v>200</v>
      </c>
      <c r="C7394" t="s">
        <v>493</v>
      </c>
      <c r="D7394" t="s">
        <v>698</v>
      </c>
      <c r="E7394">
        <v>2018</v>
      </c>
      <c r="F7394" s="10">
        <v>43190</v>
      </c>
      <c r="G7394" t="s">
        <v>489</v>
      </c>
      <c r="H7394" t="s">
        <v>474</v>
      </c>
      <c r="I7394" t="s">
        <v>549</v>
      </c>
      <c r="J7394">
        <v>2755000000</v>
      </c>
      <c r="K7394">
        <v>25882085.427566696</v>
      </c>
    </row>
    <row r="7395" spans="1:11" x14ac:dyDescent="0.25">
      <c r="A7395">
        <v>1660</v>
      </c>
      <c r="B7395" t="s">
        <v>200</v>
      </c>
      <c r="C7395" t="s">
        <v>493</v>
      </c>
      <c r="D7395" t="s">
        <v>458</v>
      </c>
      <c r="E7395">
        <v>2018</v>
      </c>
      <c r="F7395" s="10">
        <v>43190</v>
      </c>
      <c r="G7395" t="s">
        <v>489</v>
      </c>
      <c r="H7395" t="s">
        <v>474</v>
      </c>
      <c r="I7395" t="s">
        <v>549</v>
      </c>
      <c r="J7395">
        <v>12000000</v>
      </c>
      <c r="K7395">
        <v>112735.03634511809</v>
      </c>
    </row>
    <row r="7396" spans="1:11" x14ac:dyDescent="0.25">
      <c r="A7396">
        <v>1660</v>
      </c>
      <c r="B7396" t="s">
        <v>200</v>
      </c>
      <c r="C7396" t="s">
        <v>493</v>
      </c>
      <c r="D7396" t="s">
        <v>697</v>
      </c>
      <c r="E7396">
        <v>2018</v>
      </c>
      <c r="F7396" s="10">
        <v>43190</v>
      </c>
      <c r="G7396" t="s">
        <v>489</v>
      </c>
      <c r="H7396" t="s">
        <v>474</v>
      </c>
      <c r="I7396" t="s">
        <v>549</v>
      </c>
      <c r="J7396">
        <v>3311000000</v>
      </c>
      <c r="K7396">
        <v>31105475.444890503</v>
      </c>
    </row>
    <row r="7397" spans="1:11" x14ac:dyDescent="0.25">
      <c r="A7397">
        <v>1796</v>
      </c>
      <c r="B7397" t="s">
        <v>205</v>
      </c>
      <c r="C7397" t="s">
        <v>492</v>
      </c>
      <c r="D7397" t="s">
        <v>59</v>
      </c>
      <c r="E7397">
        <v>2018</v>
      </c>
      <c r="F7397" s="10">
        <v>43190</v>
      </c>
      <c r="G7397" t="s">
        <v>489</v>
      </c>
      <c r="H7397" t="s">
        <v>474</v>
      </c>
      <c r="I7397" t="s">
        <v>549</v>
      </c>
      <c r="J7397">
        <v>386520000000</v>
      </c>
      <c r="K7397">
        <v>3631195520.6762538</v>
      </c>
    </row>
    <row r="7398" spans="1:11" x14ac:dyDescent="0.25">
      <c r="A7398">
        <v>1796</v>
      </c>
      <c r="B7398" t="s">
        <v>205</v>
      </c>
      <c r="C7398" t="s">
        <v>492</v>
      </c>
      <c r="D7398" t="s">
        <v>163</v>
      </c>
      <c r="E7398">
        <v>2018</v>
      </c>
      <c r="F7398" s="10">
        <v>43190</v>
      </c>
      <c r="G7398" t="s">
        <v>489</v>
      </c>
      <c r="H7398" t="s">
        <v>474</v>
      </c>
      <c r="I7398" t="s">
        <v>549</v>
      </c>
      <c r="J7398">
        <v>1005260000000</v>
      </c>
      <c r="K7398">
        <v>9444001886.3577843</v>
      </c>
    </row>
    <row r="7399" spans="1:11" x14ac:dyDescent="0.25">
      <c r="A7399">
        <v>1796</v>
      </c>
      <c r="B7399" t="s">
        <v>205</v>
      </c>
      <c r="C7399" t="s">
        <v>492</v>
      </c>
      <c r="D7399" t="s">
        <v>2048</v>
      </c>
      <c r="E7399">
        <v>2018</v>
      </c>
      <c r="F7399" s="10">
        <v>43190</v>
      </c>
      <c r="G7399" t="s">
        <v>489</v>
      </c>
      <c r="H7399" t="s">
        <v>474</v>
      </c>
      <c r="I7399" t="s">
        <v>549</v>
      </c>
      <c r="J7399">
        <v>391622000000</v>
      </c>
      <c r="K7399">
        <v>3679126700.2956533</v>
      </c>
    </row>
    <row r="7400" spans="1:11" x14ac:dyDescent="0.25">
      <c r="A7400">
        <v>1796</v>
      </c>
      <c r="B7400" t="s">
        <v>205</v>
      </c>
      <c r="C7400" t="s">
        <v>492</v>
      </c>
      <c r="D7400" t="s">
        <v>643</v>
      </c>
      <c r="E7400">
        <v>2018</v>
      </c>
      <c r="F7400" s="10">
        <v>43190</v>
      </c>
      <c r="G7400" t="s">
        <v>489</v>
      </c>
      <c r="H7400" t="s">
        <v>474</v>
      </c>
      <c r="I7400" t="s">
        <v>549</v>
      </c>
      <c r="J7400">
        <v>421456000000</v>
      </c>
      <c r="K7400">
        <v>3959404789.822341</v>
      </c>
    </row>
    <row r="7401" spans="1:11" x14ac:dyDescent="0.25">
      <c r="A7401">
        <v>1796</v>
      </c>
      <c r="B7401" t="s">
        <v>205</v>
      </c>
      <c r="C7401" t="s">
        <v>493</v>
      </c>
      <c r="D7401" t="s">
        <v>705</v>
      </c>
      <c r="E7401">
        <v>2018</v>
      </c>
      <c r="F7401" s="10">
        <v>43190</v>
      </c>
      <c r="G7401" t="s">
        <v>489</v>
      </c>
      <c r="H7401" t="s">
        <v>474</v>
      </c>
      <c r="I7401" t="s">
        <v>549</v>
      </c>
      <c r="J7401">
        <v>177949000000</v>
      </c>
      <c r="K7401">
        <v>1671757248.5481184</v>
      </c>
    </row>
    <row r="7402" spans="1:11" x14ac:dyDescent="0.25">
      <c r="A7402">
        <v>1796</v>
      </c>
      <c r="B7402" t="s">
        <v>205</v>
      </c>
      <c r="C7402" t="s">
        <v>493</v>
      </c>
      <c r="D7402" t="s">
        <v>706</v>
      </c>
      <c r="E7402">
        <v>2018</v>
      </c>
      <c r="F7402" s="10">
        <v>43190</v>
      </c>
      <c r="G7402" t="s">
        <v>489</v>
      </c>
      <c r="H7402" t="s">
        <v>474</v>
      </c>
      <c r="I7402" t="s">
        <v>549</v>
      </c>
      <c r="J7402">
        <v>238256000000</v>
      </c>
      <c r="K7402">
        <v>2238316568.2868714</v>
      </c>
    </row>
    <row r="7403" spans="1:11" x14ac:dyDescent="0.25">
      <c r="A7403">
        <v>1796</v>
      </c>
      <c r="B7403" t="s">
        <v>205</v>
      </c>
      <c r="C7403" t="s">
        <v>493</v>
      </c>
      <c r="D7403" t="s">
        <v>702</v>
      </c>
      <c r="E7403">
        <v>2018</v>
      </c>
      <c r="F7403" s="10">
        <v>43190</v>
      </c>
      <c r="G7403" t="s">
        <v>489</v>
      </c>
      <c r="H7403" t="s">
        <v>474</v>
      </c>
      <c r="I7403" t="s">
        <v>549</v>
      </c>
      <c r="J7403">
        <v>913610000000</v>
      </c>
      <c r="K7403">
        <v>8582988046.271945</v>
      </c>
    </row>
    <row r="7404" spans="1:11" x14ac:dyDescent="0.25">
      <c r="A7404">
        <v>1796</v>
      </c>
      <c r="B7404" t="s">
        <v>205</v>
      </c>
      <c r="C7404" t="s">
        <v>493</v>
      </c>
      <c r="D7404" t="s">
        <v>707</v>
      </c>
      <c r="E7404">
        <v>2018</v>
      </c>
      <c r="F7404" s="10">
        <v>43190</v>
      </c>
      <c r="G7404" t="s">
        <v>489</v>
      </c>
      <c r="H7404" t="s">
        <v>474</v>
      </c>
      <c r="I7404" t="s">
        <v>549</v>
      </c>
      <c r="J7404">
        <v>53803000000</v>
      </c>
      <c r="K7404">
        <v>505456930.03969908</v>
      </c>
    </row>
    <row r="7405" spans="1:11" x14ac:dyDescent="0.25">
      <c r="A7405">
        <v>1796</v>
      </c>
      <c r="B7405" t="s">
        <v>205</v>
      </c>
      <c r="C7405" t="s">
        <v>493</v>
      </c>
      <c r="D7405" t="s">
        <v>458</v>
      </c>
      <c r="E7405">
        <v>2018</v>
      </c>
      <c r="F7405" s="10">
        <v>43190</v>
      </c>
      <c r="G7405" t="s">
        <v>489</v>
      </c>
      <c r="H7405" t="s">
        <v>474</v>
      </c>
      <c r="I7405" t="s">
        <v>549</v>
      </c>
      <c r="J7405">
        <v>17930000000</v>
      </c>
      <c r="K7405">
        <v>168444933.47233063</v>
      </c>
    </row>
    <row r="7406" spans="1:11" x14ac:dyDescent="0.25">
      <c r="A7406">
        <v>1796</v>
      </c>
      <c r="B7406" t="s">
        <v>205</v>
      </c>
      <c r="C7406" t="s">
        <v>493</v>
      </c>
      <c r="D7406" t="s">
        <v>2049</v>
      </c>
      <c r="E7406">
        <v>2018</v>
      </c>
      <c r="F7406" s="10">
        <v>43190</v>
      </c>
      <c r="G7406" t="s">
        <v>489</v>
      </c>
      <c r="H7406" t="s">
        <v>474</v>
      </c>
      <c r="I7406" t="s">
        <v>549</v>
      </c>
      <c r="J7406">
        <v>803310000000</v>
      </c>
      <c r="K7406">
        <v>7546765170.5330677</v>
      </c>
    </row>
    <row r="7407" spans="1:11" x14ac:dyDescent="0.25">
      <c r="A7407">
        <v>1801</v>
      </c>
      <c r="B7407" t="s">
        <v>211</v>
      </c>
      <c r="C7407" t="s">
        <v>492</v>
      </c>
      <c r="D7407" t="s">
        <v>651</v>
      </c>
      <c r="E7407">
        <v>2018</v>
      </c>
      <c r="F7407" s="10">
        <v>43190</v>
      </c>
      <c r="G7407" t="s">
        <v>489</v>
      </c>
      <c r="H7407" t="s">
        <v>474</v>
      </c>
      <c r="I7407" t="s">
        <v>549</v>
      </c>
      <c r="J7407">
        <v>68542000000</v>
      </c>
      <c r="K7407">
        <v>643923738.43059039</v>
      </c>
    </row>
    <row r="7408" spans="1:11" x14ac:dyDescent="0.25">
      <c r="A7408">
        <v>1801</v>
      </c>
      <c r="B7408" t="s">
        <v>211</v>
      </c>
      <c r="C7408" t="s">
        <v>492</v>
      </c>
      <c r="D7408" t="s">
        <v>794</v>
      </c>
      <c r="E7408">
        <v>2018</v>
      </c>
      <c r="F7408" s="10">
        <v>43190</v>
      </c>
      <c r="G7408" t="s">
        <v>489</v>
      </c>
      <c r="H7408" t="s">
        <v>474</v>
      </c>
      <c r="I7408" t="s">
        <v>549</v>
      </c>
      <c r="J7408">
        <v>267155000000</v>
      </c>
      <c r="K7408">
        <v>2509810719.565002</v>
      </c>
    </row>
    <row r="7409" spans="1:11" x14ac:dyDescent="0.25">
      <c r="A7409">
        <v>1801</v>
      </c>
      <c r="B7409" t="s">
        <v>211</v>
      </c>
      <c r="C7409" t="s">
        <v>493</v>
      </c>
      <c r="D7409" t="s">
        <v>2052</v>
      </c>
      <c r="E7409">
        <v>2018</v>
      </c>
      <c r="F7409" s="10">
        <v>43190</v>
      </c>
      <c r="G7409" t="s">
        <v>489</v>
      </c>
      <c r="H7409" t="s">
        <v>474</v>
      </c>
      <c r="I7409" t="s">
        <v>549</v>
      </c>
      <c r="J7409">
        <v>50257000000</v>
      </c>
      <c r="K7409">
        <v>472143726.79971665</v>
      </c>
    </row>
    <row r="7410" spans="1:11" x14ac:dyDescent="0.25">
      <c r="A7410">
        <v>1801</v>
      </c>
      <c r="B7410" t="s">
        <v>211</v>
      </c>
      <c r="C7410" t="s">
        <v>493</v>
      </c>
      <c r="D7410" t="s">
        <v>921</v>
      </c>
      <c r="E7410">
        <v>2018</v>
      </c>
      <c r="F7410" s="10">
        <v>43190</v>
      </c>
      <c r="G7410" t="s">
        <v>489</v>
      </c>
      <c r="H7410" t="s">
        <v>474</v>
      </c>
      <c r="I7410" t="s">
        <v>549</v>
      </c>
      <c r="J7410">
        <v>12133000000</v>
      </c>
      <c r="K7410">
        <v>113984516.33127649</v>
      </c>
    </row>
    <row r="7411" spans="1:11" x14ac:dyDescent="0.25">
      <c r="A7411">
        <v>1801</v>
      </c>
      <c r="B7411" t="s">
        <v>211</v>
      </c>
      <c r="C7411" t="s">
        <v>493</v>
      </c>
      <c r="D7411" t="s">
        <v>643</v>
      </c>
      <c r="E7411">
        <v>2018</v>
      </c>
      <c r="F7411" s="10">
        <v>43190</v>
      </c>
      <c r="G7411" t="s">
        <v>489</v>
      </c>
      <c r="H7411" t="s">
        <v>474</v>
      </c>
      <c r="I7411" t="s">
        <v>549</v>
      </c>
      <c r="J7411">
        <v>7463000000</v>
      </c>
      <c r="K7411">
        <v>70111798.020301357</v>
      </c>
    </row>
    <row r="7412" spans="1:11" x14ac:dyDescent="0.25">
      <c r="A7412">
        <v>1801</v>
      </c>
      <c r="B7412" t="s">
        <v>211</v>
      </c>
      <c r="C7412" t="s">
        <v>493</v>
      </c>
      <c r="D7412" t="s">
        <v>2050</v>
      </c>
      <c r="E7412">
        <v>2018</v>
      </c>
      <c r="F7412" s="10">
        <v>43190</v>
      </c>
      <c r="G7412" t="s">
        <v>489</v>
      </c>
      <c r="H7412" t="s">
        <v>474</v>
      </c>
      <c r="I7412" t="s">
        <v>549</v>
      </c>
      <c r="J7412">
        <v>140169000000</v>
      </c>
      <c r="K7412">
        <v>1316829775.7882383</v>
      </c>
    </row>
    <row r="7413" spans="1:11" x14ac:dyDescent="0.25">
      <c r="A7413">
        <v>1801</v>
      </c>
      <c r="B7413" t="s">
        <v>211</v>
      </c>
      <c r="C7413" t="s">
        <v>493</v>
      </c>
      <c r="D7413" t="s">
        <v>2053</v>
      </c>
      <c r="E7413">
        <v>2018</v>
      </c>
      <c r="F7413" s="10">
        <v>43190</v>
      </c>
      <c r="G7413" t="s">
        <v>489</v>
      </c>
      <c r="H7413" t="s">
        <v>474</v>
      </c>
      <c r="I7413" t="s">
        <v>549</v>
      </c>
      <c r="J7413">
        <v>9223000000</v>
      </c>
      <c r="K7413">
        <v>86646270.017585352</v>
      </c>
    </row>
    <row r="7414" spans="1:11" x14ac:dyDescent="0.25">
      <c r="A7414">
        <v>1801</v>
      </c>
      <c r="B7414" t="s">
        <v>211</v>
      </c>
      <c r="C7414" t="s">
        <v>493</v>
      </c>
      <c r="D7414" t="s">
        <v>2051</v>
      </c>
      <c r="E7414">
        <v>2018</v>
      </c>
      <c r="F7414" s="10">
        <v>43190</v>
      </c>
      <c r="G7414" t="s">
        <v>489</v>
      </c>
      <c r="H7414" t="s">
        <v>474</v>
      </c>
      <c r="I7414" t="s">
        <v>549</v>
      </c>
      <c r="J7414">
        <v>116448000000</v>
      </c>
      <c r="K7414">
        <v>1093980792.6930261</v>
      </c>
    </row>
    <row r="7415" spans="1:11" x14ac:dyDescent="0.25">
      <c r="A7415">
        <v>8096</v>
      </c>
      <c r="B7415" t="s">
        <v>162</v>
      </c>
      <c r="C7415" t="s">
        <v>492</v>
      </c>
      <c r="D7415" t="s">
        <v>59</v>
      </c>
      <c r="E7415">
        <v>2018</v>
      </c>
      <c r="F7415" s="10">
        <v>43190</v>
      </c>
      <c r="G7415" t="s">
        <v>489</v>
      </c>
      <c r="H7415" t="s">
        <v>474</v>
      </c>
      <c r="I7415" t="s">
        <v>549</v>
      </c>
      <c r="J7415">
        <v>183425000000</v>
      </c>
      <c r="K7415">
        <v>1723202003.4669406</v>
      </c>
    </row>
    <row r="7416" spans="1:11" x14ac:dyDescent="0.25">
      <c r="A7416">
        <v>8096</v>
      </c>
      <c r="B7416" t="s">
        <v>162</v>
      </c>
      <c r="C7416" t="s">
        <v>492</v>
      </c>
      <c r="D7416" t="s">
        <v>163</v>
      </c>
      <c r="E7416">
        <v>2018</v>
      </c>
      <c r="F7416" s="10">
        <v>43190</v>
      </c>
      <c r="G7416" t="s">
        <v>489</v>
      </c>
      <c r="H7416" t="s">
        <v>474</v>
      </c>
      <c r="I7416" t="s">
        <v>549</v>
      </c>
      <c r="J7416">
        <v>1274548000000</v>
      </c>
      <c r="K7416">
        <v>11973851258.633131</v>
      </c>
    </row>
    <row r="7417" spans="1:11" x14ac:dyDescent="0.25">
      <c r="A7417">
        <v>8096</v>
      </c>
      <c r="B7417" t="s">
        <v>162</v>
      </c>
      <c r="C7417" t="s">
        <v>492</v>
      </c>
      <c r="D7417" t="s">
        <v>458</v>
      </c>
      <c r="E7417">
        <v>2018</v>
      </c>
      <c r="F7417" s="10">
        <v>43190</v>
      </c>
      <c r="G7417" t="s">
        <v>489</v>
      </c>
      <c r="H7417" t="s">
        <v>474</v>
      </c>
      <c r="I7417" t="s">
        <v>549</v>
      </c>
      <c r="J7417">
        <v>392477000000</v>
      </c>
      <c r="K7417">
        <v>3687159071.6352429</v>
      </c>
    </row>
    <row r="7418" spans="1:11" x14ac:dyDescent="0.25">
      <c r="A7418">
        <v>8096</v>
      </c>
      <c r="B7418" t="s">
        <v>162</v>
      </c>
      <c r="C7418" t="s">
        <v>492</v>
      </c>
      <c r="D7418" t="s">
        <v>316</v>
      </c>
      <c r="E7418">
        <v>2018</v>
      </c>
      <c r="F7418" s="10">
        <v>43190</v>
      </c>
      <c r="G7418" t="s">
        <v>489</v>
      </c>
      <c r="H7418" t="s">
        <v>474</v>
      </c>
      <c r="I7418" t="s">
        <v>549</v>
      </c>
      <c r="J7418">
        <v>191765000000</v>
      </c>
      <c r="K7418">
        <v>1801552853.7267976</v>
      </c>
    </row>
    <row r="7419" spans="1:11" x14ac:dyDescent="0.25">
      <c r="A7419">
        <v>8096</v>
      </c>
      <c r="B7419" t="s">
        <v>162</v>
      </c>
      <c r="C7419" t="s">
        <v>493</v>
      </c>
      <c r="D7419" t="s">
        <v>1297</v>
      </c>
      <c r="E7419">
        <v>2018</v>
      </c>
      <c r="F7419" s="10">
        <v>43190</v>
      </c>
      <c r="G7419" t="s">
        <v>489</v>
      </c>
      <c r="H7419" t="s">
        <v>474</v>
      </c>
      <c r="I7419" t="s">
        <v>549</v>
      </c>
      <c r="J7419">
        <v>296258000000</v>
      </c>
      <c r="K7419">
        <v>2783221366.4609995</v>
      </c>
    </row>
    <row r="7420" spans="1:11" x14ac:dyDescent="0.25">
      <c r="A7420">
        <v>8096</v>
      </c>
      <c r="B7420" t="s">
        <v>162</v>
      </c>
      <c r="C7420" t="s">
        <v>493</v>
      </c>
      <c r="D7420" t="s">
        <v>2035</v>
      </c>
      <c r="E7420">
        <v>2018</v>
      </c>
      <c r="F7420" s="10">
        <v>43190</v>
      </c>
      <c r="G7420" t="s">
        <v>489</v>
      </c>
      <c r="H7420" t="s">
        <v>474</v>
      </c>
      <c r="I7420" t="s">
        <v>549</v>
      </c>
      <c r="J7420">
        <v>640988000000</v>
      </c>
      <c r="K7420">
        <v>6021817123.0653801</v>
      </c>
    </row>
    <row r="7421" spans="1:11" x14ac:dyDescent="0.25">
      <c r="A7421">
        <v>8096</v>
      </c>
      <c r="B7421" t="s">
        <v>162</v>
      </c>
      <c r="C7421" t="s">
        <v>493</v>
      </c>
      <c r="D7421" t="s">
        <v>713</v>
      </c>
      <c r="E7421">
        <v>2018</v>
      </c>
      <c r="F7421" s="10">
        <v>43190</v>
      </c>
      <c r="G7421" t="s">
        <v>489</v>
      </c>
      <c r="H7421" t="s">
        <v>474</v>
      </c>
      <c r="I7421" t="s">
        <v>549</v>
      </c>
      <c r="J7421">
        <v>1092734000000</v>
      </c>
      <c r="K7421">
        <v>10265783933.795523</v>
      </c>
    </row>
    <row r="7422" spans="1:11" x14ac:dyDescent="0.25">
      <c r="A7422">
        <v>8096</v>
      </c>
      <c r="B7422" t="s">
        <v>162</v>
      </c>
      <c r="C7422" t="s">
        <v>493</v>
      </c>
      <c r="D7422" t="s">
        <v>458</v>
      </c>
      <c r="E7422">
        <v>2018</v>
      </c>
      <c r="F7422" s="10">
        <v>43190</v>
      </c>
      <c r="G7422" t="s">
        <v>489</v>
      </c>
      <c r="H7422" t="s">
        <v>474</v>
      </c>
      <c r="I7422" t="s">
        <v>549</v>
      </c>
      <c r="J7422">
        <v>17251000000</v>
      </c>
      <c r="K7422">
        <v>162066009.33246934</v>
      </c>
    </row>
    <row r="7423" spans="1:11" x14ac:dyDescent="0.25">
      <c r="A7423">
        <v>8175</v>
      </c>
      <c r="B7423" t="s">
        <v>207</v>
      </c>
      <c r="C7423" t="s">
        <v>492</v>
      </c>
      <c r="D7423" t="s">
        <v>2168</v>
      </c>
      <c r="E7423">
        <v>2018</v>
      </c>
      <c r="F7423" s="10">
        <v>43190</v>
      </c>
      <c r="G7423" t="s">
        <v>489</v>
      </c>
      <c r="H7423" t="s">
        <v>474</v>
      </c>
      <c r="I7423" t="s">
        <v>549</v>
      </c>
      <c r="J7423">
        <v>8391000000</v>
      </c>
      <c r="K7423">
        <v>78829974.164323822</v>
      </c>
    </row>
    <row r="7424" spans="1:11" x14ac:dyDescent="0.25">
      <c r="A7424">
        <v>8175</v>
      </c>
      <c r="B7424" t="s">
        <v>207</v>
      </c>
      <c r="C7424" t="s">
        <v>492</v>
      </c>
      <c r="D7424" t="s">
        <v>163</v>
      </c>
      <c r="E7424">
        <v>2018</v>
      </c>
      <c r="F7424" s="10">
        <v>43190</v>
      </c>
      <c r="G7424" t="s">
        <v>489</v>
      </c>
      <c r="H7424" t="s">
        <v>474</v>
      </c>
      <c r="I7424" t="s">
        <v>549</v>
      </c>
      <c r="J7424">
        <v>25058000000</v>
      </c>
      <c r="K7424">
        <v>235409545.06133077</v>
      </c>
    </row>
    <row r="7425" spans="1:11" x14ac:dyDescent="0.25">
      <c r="A7425">
        <v>8175</v>
      </c>
      <c r="B7425" t="s">
        <v>207</v>
      </c>
      <c r="C7425" t="s">
        <v>492</v>
      </c>
      <c r="D7425" t="s">
        <v>2169</v>
      </c>
      <c r="E7425">
        <v>2018</v>
      </c>
      <c r="F7425" s="10">
        <v>43190</v>
      </c>
      <c r="G7425" t="s">
        <v>489</v>
      </c>
      <c r="H7425" t="s">
        <v>474</v>
      </c>
      <c r="I7425" t="s">
        <v>549</v>
      </c>
      <c r="J7425">
        <v>10064000000</v>
      </c>
      <c r="K7425">
        <v>94547117.148105711</v>
      </c>
    </row>
    <row r="7426" spans="1:11" x14ac:dyDescent="0.25">
      <c r="A7426">
        <v>8175</v>
      </c>
      <c r="B7426" t="s">
        <v>207</v>
      </c>
      <c r="C7426" t="s">
        <v>492</v>
      </c>
      <c r="D7426" t="s">
        <v>458</v>
      </c>
      <c r="E7426">
        <v>2018</v>
      </c>
      <c r="F7426" s="10">
        <v>43190</v>
      </c>
      <c r="G7426" t="s">
        <v>489</v>
      </c>
      <c r="H7426" t="s">
        <v>474</v>
      </c>
      <c r="I7426" t="s">
        <v>549</v>
      </c>
      <c r="J7426">
        <v>1866000000</v>
      </c>
      <c r="K7426">
        <v>17530298.151665863</v>
      </c>
    </row>
    <row r="7427" spans="1:11" x14ac:dyDescent="0.25">
      <c r="A7427">
        <v>8437</v>
      </c>
      <c r="B7427" t="s">
        <v>209</v>
      </c>
      <c r="C7427" t="s">
        <v>493</v>
      </c>
      <c r="D7427" t="s">
        <v>635</v>
      </c>
      <c r="E7427">
        <v>2018</v>
      </c>
      <c r="F7427" s="10">
        <v>43190</v>
      </c>
      <c r="G7427" t="s">
        <v>489</v>
      </c>
      <c r="H7427" t="s">
        <v>474</v>
      </c>
      <c r="I7427" t="s">
        <v>549</v>
      </c>
      <c r="J7427">
        <v>-330800000000</v>
      </c>
      <c r="K7427">
        <v>-3107729168.5804219</v>
      </c>
    </row>
    <row r="7428" spans="1:11" x14ac:dyDescent="0.25">
      <c r="A7428">
        <v>8437</v>
      </c>
      <c r="B7428" t="s">
        <v>209</v>
      </c>
      <c r="C7428" t="s">
        <v>493</v>
      </c>
      <c r="D7428" t="s">
        <v>630</v>
      </c>
      <c r="E7428">
        <v>2018</v>
      </c>
      <c r="F7428" s="10">
        <v>43190</v>
      </c>
      <c r="G7428" t="s">
        <v>489</v>
      </c>
      <c r="H7428" t="s">
        <v>474</v>
      </c>
      <c r="I7428" t="s">
        <v>549</v>
      </c>
      <c r="J7428">
        <v>844700000000</v>
      </c>
      <c r="K7428">
        <v>7935607100.0601044</v>
      </c>
    </row>
    <row r="7429" spans="1:11" x14ac:dyDescent="0.25">
      <c r="A7429">
        <v>8437</v>
      </c>
      <c r="B7429" t="s">
        <v>209</v>
      </c>
      <c r="C7429" t="s">
        <v>493</v>
      </c>
      <c r="D7429" t="s">
        <v>634</v>
      </c>
      <c r="E7429">
        <v>2018</v>
      </c>
      <c r="F7429" s="10">
        <v>43190</v>
      </c>
      <c r="G7429" t="s">
        <v>489</v>
      </c>
      <c r="H7429" t="s">
        <v>474</v>
      </c>
      <c r="I7429" t="s">
        <v>549</v>
      </c>
      <c r="J7429">
        <v>258900000000</v>
      </c>
      <c r="K7429">
        <v>2432258409.1459231</v>
      </c>
    </row>
    <row r="7430" spans="1:11" x14ac:dyDescent="0.25">
      <c r="A7430">
        <v>8437</v>
      </c>
      <c r="B7430" t="s">
        <v>209</v>
      </c>
      <c r="C7430" t="s">
        <v>493</v>
      </c>
      <c r="D7430" t="s">
        <v>631</v>
      </c>
      <c r="E7430">
        <v>2018</v>
      </c>
      <c r="F7430" s="10">
        <v>43190</v>
      </c>
      <c r="G7430" t="s">
        <v>489</v>
      </c>
      <c r="H7430" t="s">
        <v>474</v>
      </c>
      <c r="I7430" t="s">
        <v>549</v>
      </c>
      <c r="J7430">
        <v>1246800000000</v>
      </c>
      <c r="K7430">
        <v>11713170276.257771</v>
      </c>
    </row>
    <row r="7431" spans="1:11" x14ac:dyDescent="0.25">
      <c r="A7431">
        <v>8437</v>
      </c>
      <c r="B7431" t="s">
        <v>209</v>
      </c>
      <c r="C7431" t="s">
        <v>493</v>
      </c>
      <c r="D7431" t="s">
        <v>458</v>
      </c>
      <c r="E7431">
        <v>2018</v>
      </c>
      <c r="F7431" s="10">
        <v>43190</v>
      </c>
      <c r="G7431" t="s">
        <v>489</v>
      </c>
      <c r="H7431" t="s">
        <v>474</v>
      </c>
      <c r="I7431" t="s">
        <v>549</v>
      </c>
      <c r="J7431">
        <v>525600000000</v>
      </c>
      <c r="K7431">
        <v>4937794591.916173</v>
      </c>
    </row>
    <row r="7432" spans="1:11" x14ac:dyDescent="0.25">
      <c r="A7432">
        <v>8437</v>
      </c>
      <c r="B7432" t="s">
        <v>209</v>
      </c>
      <c r="C7432" t="s">
        <v>493</v>
      </c>
      <c r="D7432" t="s">
        <v>632</v>
      </c>
      <c r="E7432">
        <v>2018</v>
      </c>
      <c r="F7432" s="10">
        <v>43190</v>
      </c>
      <c r="G7432" t="s">
        <v>489</v>
      </c>
      <c r="H7432" t="s">
        <v>474</v>
      </c>
      <c r="I7432" t="s">
        <v>549</v>
      </c>
      <c r="J7432">
        <v>522800000000</v>
      </c>
      <c r="K7432">
        <v>4911489750.1023121</v>
      </c>
    </row>
    <row r="7433" spans="1:11" x14ac:dyDescent="0.25">
      <c r="A7433">
        <v>8437</v>
      </c>
      <c r="B7433" t="s">
        <v>209</v>
      </c>
      <c r="C7433" t="s">
        <v>493</v>
      </c>
      <c r="D7433" t="s">
        <v>633</v>
      </c>
      <c r="E7433">
        <v>2018</v>
      </c>
      <c r="F7433" s="10">
        <v>43190</v>
      </c>
      <c r="G7433" t="s">
        <v>489</v>
      </c>
      <c r="H7433" t="s">
        <v>474</v>
      </c>
      <c r="I7433" t="s">
        <v>549</v>
      </c>
      <c r="J7433">
        <v>879600000000</v>
      </c>
      <c r="K7433">
        <v>8263478164.0971565</v>
      </c>
    </row>
    <row r="7434" spans="1:11" x14ac:dyDescent="0.25">
      <c r="A7434">
        <v>9059</v>
      </c>
      <c r="B7434" t="s">
        <v>191</v>
      </c>
      <c r="C7434" t="s">
        <v>493</v>
      </c>
      <c r="D7434" t="s">
        <v>664</v>
      </c>
      <c r="E7434">
        <v>2018</v>
      </c>
      <c r="F7434" s="10">
        <v>43190</v>
      </c>
      <c r="G7434" t="s">
        <v>489</v>
      </c>
      <c r="H7434" t="s">
        <v>474</v>
      </c>
      <c r="I7434" t="s">
        <v>549</v>
      </c>
      <c r="J7434">
        <v>1186673000000</v>
      </c>
      <c r="K7434">
        <v>11148301982.064194</v>
      </c>
    </row>
    <row r="7435" spans="1:11" x14ac:dyDescent="0.25">
      <c r="A7435">
        <v>9059</v>
      </c>
      <c r="B7435" t="s">
        <v>191</v>
      </c>
      <c r="C7435" t="s">
        <v>493</v>
      </c>
      <c r="D7435" t="s">
        <v>729</v>
      </c>
      <c r="E7435">
        <v>2018</v>
      </c>
      <c r="F7435" s="10">
        <v>43190</v>
      </c>
      <c r="G7435" t="s">
        <v>489</v>
      </c>
      <c r="H7435" t="s">
        <v>474</v>
      </c>
      <c r="I7435" t="s">
        <v>549</v>
      </c>
      <c r="J7435">
        <v>-845000000</v>
      </c>
      <c r="K7435">
        <v>-7938425.4759687325</v>
      </c>
    </row>
    <row r="7436" spans="1:11" x14ac:dyDescent="0.25">
      <c r="A7436">
        <v>9059</v>
      </c>
      <c r="B7436" t="s">
        <v>191</v>
      </c>
      <c r="C7436" t="s">
        <v>493</v>
      </c>
      <c r="D7436" t="s">
        <v>724</v>
      </c>
      <c r="E7436">
        <v>2018</v>
      </c>
      <c r="F7436" s="10">
        <v>43190</v>
      </c>
      <c r="G7436" t="s">
        <v>489</v>
      </c>
      <c r="H7436" t="s">
        <v>474</v>
      </c>
      <c r="I7436" t="s">
        <v>549</v>
      </c>
      <c r="J7436">
        <v>534293000000</v>
      </c>
      <c r="K7436">
        <v>5019461731.1618481</v>
      </c>
    </row>
    <row r="7437" spans="1:11" x14ac:dyDescent="0.25">
      <c r="A7437">
        <v>9059</v>
      </c>
      <c r="B7437" t="s">
        <v>191</v>
      </c>
      <c r="C7437" t="s">
        <v>493</v>
      </c>
      <c r="D7437" t="s">
        <v>2047</v>
      </c>
      <c r="E7437">
        <v>2018</v>
      </c>
      <c r="F7437" s="10">
        <v>43190</v>
      </c>
      <c r="G7437" t="s">
        <v>489</v>
      </c>
      <c r="H7437" t="s">
        <v>474</v>
      </c>
      <c r="I7437" t="s">
        <v>549</v>
      </c>
      <c r="J7437">
        <v>127326000000</v>
      </c>
      <c r="K7437">
        <v>1196175103.1398757</v>
      </c>
    </row>
    <row r="7438" spans="1:11" x14ac:dyDescent="0.25">
      <c r="A7438">
        <v>9059</v>
      </c>
      <c r="B7438" t="s">
        <v>191</v>
      </c>
      <c r="C7438" t="s">
        <v>493</v>
      </c>
      <c r="D7438" t="s">
        <v>2045</v>
      </c>
      <c r="E7438">
        <v>2018</v>
      </c>
      <c r="F7438" s="10">
        <v>43190</v>
      </c>
      <c r="G7438" t="s">
        <v>489</v>
      </c>
      <c r="H7438" t="s">
        <v>474</v>
      </c>
      <c r="I7438" t="s">
        <v>549</v>
      </c>
      <c r="J7438">
        <v>238240000000</v>
      </c>
      <c r="K7438">
        <v>2238166254.9050779</v>
      </c>
    </row>
    <row r="7439" spans="1:11" x14ac:dyDescent="0.25">
      <c r="A7439">
        <v>9059</v>
      </c>
      <c r="B7439" t="s">
        <v>191</v>
      </c>
      <c r="C7439" t="s">
        <v>493</v>
      </c>
      <c r="D7439" t="s">
        <v>1253</v>
      </c>
      <c r="E7439">
        <v>2018</v>
      </c>
      <c r="F7439" s="10">
        <v>43190</v>
      </c>
      <c r="G7439" t="s">
        <v>489</v>
      </c>
      <c r="H7439" t="s">
        <v>474</v>
      </c>
      <c r="I7439" t="s">
        <v>549</v>
      </c>
      <c r="J7439">
        <v>1409378000000</v>
      </c>
      <c r="K7439">
        <v>13240523337.834154</v>
      </c>
    </row>
    <row r="7440" spans="1:11" x14ac:dyDescent="0.25">
      <c r="A7440">
        <v>9059</v>
      </c>
      <c r="B7440" t="s">
        <v>191</v>
      </c>
      <c r="C7440" t="s">
        <v>493</v>
      </c>
      <c r="D7440" t="s">
        <v>723</v>
      </c>
      <c r="E7440">
        <v>2018</v>
      </c>
      <c r="F7440" s="10">
        <v>43190</v>
      </c>
      <c r="G7440" t="s">
        <v>489</v>
      </c>
      <c r="H7440" t="s">
        <v>474</v>
      </c>
      <c r="I7440" t="s">
        <v>549</v>
      </c>
      <c r="J7440">
        <v>447088000000</v>
      </c>
      <c r="K7440">
        <v>4200206827.4555135</v>
      </c>
    </row>
    <row r="7441" spans="1:11" x14ac:dyDescent="0.25">
      <c r="A7441">
        <v>9059</v>
      </c>
      <c r="B7441" t="s">
        <v>191</v>
      </c>
      <c r="C7441" t="s">
        <v>493</v>
      </c>
      <c r="D7441" t="s">
        <v>2046</v>
      </c>
      <c r="E7441">
        <v>2018</v>
      </c>
      <c r="F7441" s="10">
        <v>43190</v>
      </c>
      <c r="G7441" t="s">
        <v>489</v>
      </c>
      <c r="H7441" t="s">
        <v>474</v>
      </c>
      <c r="I7441" t="s">
        <v>549</v>
      </c>
      <c r="J7441">
        <v>946369000000</v>
      </c>
      <c r="K7441">
        <v>8890745300.9077549</v>
      </c>
    </row>
    <row r="7442" spans="1:11" x14ac:dyDescent="0.25">
      <c r="A7442">
        <v>9059</v>
      </c>
      <c r="B7442" t="s">
        <v>191</v>
      </c>
      <c r="C7442" t="s">
        <v>493</v>
      </c>
      <c r="D7442" t="s">
        <v>458</v>
      </c>
      <c r="E7442">
        <v>2018</v>
      </c>
      <c r="F7442" s="10">
        <v>43190</v>
      </c>
      <c r="G7442" t="s">
        <v>489</v>
      </c>
      <c r="H7442" t="s">
        <v>474</v>
      </c>
      <c r="I7442" t="s">
        <v>549</v>
      </c>
      <c r="J7442">
        <v>1937000000</v>
      </c>
      <c r="K7442">
        <v>18197313.783374481</v>
      </c>
    </row>
    <row r="7443" spans="1:11" x14ac:dyDescent="0.25">
      <c r="A7443">
        <v>10965</v>
      </c>
      <c r="B7443" t="s">
        <v>171</v>
      </c>
      <c r="C7443" t="s">
        <v>493</v>
      </c>
      <c r="D7443" t="s">
        <v>743</v>
      </c>
      <c r="E7443">
        <v>2018</v>
      </c>
      <c r="F7443" s="10">
        <v>43190</v>
      </c>
      <c r="G7443" t="s">
        <v>489</v>
      </c>
      <c r="H7443" t="s">
        <v>474</v>
      </c>
      <c r="I7443" t="s">
        <v>549</v>
      </c>
      <c r="J7443">
        <v>1149636000000</v>
      </c>
      <c r="K7443">
        <v>10800354686.97135</v>
      </c>
    </row>
    <row r="7444" spans="1:11" x14ac:dyDescent="0.25">
      <c r="A7444">
        <v>10965</v>
      </c>
      <c r="B7444" t="s">
        <v>171</v>
      </c>
      <c r="C7444" t="s">
        <v>493</v>
      </c>
      <c r="D7444" t="s">
        <v>2038</v>
      </c>
      <c r="E7444">
        <v>2018</v>
      </c>
      <c r="F7444" s="10">
        <v>43190</v>
      </c>
      <c r="G7444" t="s">
        <v>489</v>
      </c>
      <c r="H7444" t="s">
        <v>474</v>
      </c>
      <c r="I7444" t="s">
        <v>549</v>
      </c>
      <c r="J7444">
        <v>607296000000</v>
      </c>
      <c r="K7444">
        <v>5705294719.3537369</v>
      </c>
    </row>
    <row r="7445" spans="1:11" x14ac:dyDescent="0.25">
      <c r="A7445">
        <v>10965</v>
      </c>
      <c r="B7445" t="s">
        <v>171</v>
      </c>
      <c r="C7445" t="s">
        <v>493</v>
      </c>
      <c r="D7445" t="s">
        <v>2039</v>
      </c>
      <c r="E7445">
        <v>2018</v>
      </c>
      <c r="F7445" s="10">
        <v>43190</v>
      </c>
      <c r="G7445" t="s">
        <v>489</v>
      </c>
      <c r="H7445" t="s">
        <v>474</v>
      </c>
      <c r="I7445" t="s">
        <v>549</v>
      </c>
      <c r="J7445">
        <v>704152000000</v>
      </c>
      <c r="K7445">
        <v>6615216776.0406332</v>
      </c>
    </row>
    <row r="7446" spans="1:11" x14ac:dyDescent="0.25">
      <c r="A7446">
        <v>10965</v>
      </c>
      <c r="B7446" t="s">
        <v>171</v>
      </c>
      <c r="C7446" t="s">
        <v>493</v>
      </c>
      <c r="D7446" t="s">
        <v>1258</v>
      </c>
      <c r="E7446">
        <v>2018</v>
      </c>
      <c r="F7446" s="10">
        <v>43190</v>
      </c>
      <c r="G7446" t="s">
        <v>489</v>
      </c>
      <c r="H7446" t="s">
        <v>474</v>
      </c>
      <c r="I7446" t="s">
        <v>549</v>
      </c>
      <c r="J7446">
        <v>229661000000</v>
      </c>
      <c r="K7446">
        <v>2157570098.5046806</v>
      </c>
    </row>
    <row r="7447" spans="1:11" x14ac:dyDescent="0.25">
      <c r="A7447">
        <v>10965</v>
      </c>
      <c r="B7447" t="s">
        <v>171</v>
      </c>
      <c r="C7447" t="s">
        <v>493</v>
      </c>
      <c r="D7447" t="s">
        <v>744</v>
      </c>
      <c r="E7447">
        <v>2018</v>
      </c>
      <c r="F7447" s="10">
        <v>43190</v>
      </c>
      <c r="G7447" t="s">
        <v>489</v>
      </c>
      <c r="H7447" t="s">
        <v>474</v>
      </c>
      <c r="I7447" t="s">
        <v>549</v>
      </c>
      <c r="J7447">
        <v>722801000000</v>
      </c>
      <c r="K7447">
        <v>6790416417.1073084</v>
      </c>
    </row>
    <row r="7448" spans="1:11" x14ac:dyDescent="0.25">
      <c r="A7448">
        <v>10965</v>
      </c>
      <c r="B7448" t="s">
        <v>171</v>
      </c>
      <c r="C7448" t="s">
        <v>493</v>
      </c>
      <c r="D7448" t="s">
        <v>2036</v>
      </c>
      <c r="E7448">
        <v>2018</v>
      </c>
      <c r="F7448" s="10">
        <v>43190</v>
      </c>
      <c r="G7448" t="s">
        <v>489</v>
      </c>
      <c r="H7448" t="s">
        <v>474</v>
      </c>
      <c r="I7448" t="s">
        <v>549</v>
      </c>
      <c r="J7448">
        <v>1577847000000</v>
      </c>
      <c r="K7448">
        <v>14823219907.66963</v>
      </c>
    </row>
    <row r="7449" spans="1:11" x14ac:dyDescent="0.25">
      <c r="A7449">
        <v>10965</v>
      </c>
      <c r="B7449" t="s">
        <v>171</v>
      </c>
      <c r="C7449" t="s">
        <v>493</v>
      </c>
      <c r="D7449" t="s">
        <v>2155</v>
      </c>
      <c r="E7449">
        <v>2018</v>
      </c>
      <c r="F7449" s="10">
        <v>43190</v>
      </c>
      <c r="G7449" t="s">
        <v>489</v>
      </c>
      <c r="H7449" t="s">
        <v>474</v>
      </c>
      <c r="I7449" t="s">
        <v>549</v>
      </c>
      <c r="J7449">
        <v>-3803000000</v>
      </c>
      <c r="K7449">
        <v>-35727611.93504034</v>
      </c>
    </row>
    <row r="7450" spans="1:11" x14ac:dyDescent="0.25">
      <c r="A7450">
        <v>10965</v>
      </c>
      <c r="B7450" t="s">
        <v>171</v>
      </c>
      <c r="C7450" t="s">
        <v>493</v>
      </c>
      <c r="D7450" t="s">
        <v>2089</v>
      </c>
      <c r="E7450">
        <v>2018</v>
      </c>
      <c r="F7450" s="10">
        <v>43190</v>
      </c>
      <c r="G7450" t="s">
        <v>489</v>
      </c>
      <c r="H7450" t="s">
        <v>474</v>
      </c>
      <c r="I7450" t="s">
        <v>549</v>
      </c>
      <c r="J7450">
        <v>522469000000</v>
      </c>
      <c r="K7450">
        <v>4908380142.0164585</v>
      </c>
    </row>
    <row r="7451" spans="1:11" x14ac:dyDescent="0.25">
      <c r="A7451">
        <v>12064</v>
      </c>
      <c r="B7451" t="s">
        <v>213</v>
      </c>
      <c r="C7451" t="s">
        <v>493</v>
      </c>
      <c r="D7451" t="s">
        <v>678</v>
      </c>
      <c r="E7451">
        <v>2018</v>
      </c>
      <c r="F7451" s="10">
        <v>43190</v>
      </c>
      <c r="G7451" t="s">
        <v>489</v>
      </c>
      <c r="H7451" t="s">
        <v>474</v>
      </c>
      <c r="I7451" t="s">
        <v>549</v>
      </c>
      <c r="J7451">
        <v>38872000000</v>
      </c>
      <c r="K7451">
        <v>365186361.0672859</v>
      </c>
    </row>
    <row r="7452" spans="1:11" x14ac:dyDescent="0.25">
      <c r="A7452">
        <v>12064</v>
      </c>
      <c r="B7452" t="s">
        <v>213</v>
      </c>
      <c r="C7452" t="s">
        <v>493</v>
      </c>
      <c r="D7452" t="s">
        <v>677</v>
      </c>
      <c r="E7452">
        <v>2018</v>
      </c>
      <c r="F7452" s="10">
        <v>43190</v>
      </c>
      <c r="G7452" t="s">
        <v>489</v>
      </c>
      <c r="H7452" t="s">
        <v>474</v>
      </c>
      <c r="I7452" t="s">
        <v>549</v>
      </c>
      <c r="J7452">
        <v>46146000000</v>
      </c>
      <c r="K7452">
        <v>433522582.26515162</v>
      </c>
    </row>
    <row r="7453" spans="1:11" x14ac:dyDescent="0.25">
      <c r="A7453">
        <v>6741498</v>
      </c>
      <c r="B7453" t="s">
        <v>3477</v>
      </c>
      <c r="C7453" t="s">
        <v>492</v>
      </c>
      <c r="D7453" t="s">
        <v>618</v>
      </c>
      <c r="E7453">
        <v>2018</v>
      </c>
      <c r="F7453" s="10">
        <v>43190</v>
      </c>
      <c r="G7453" t="s">
        <v>489</v>
      </c>
      <c r="H7453" t="s">
        <v>474</v>
      </c>
      <c r="I7453" t="s">
        <v>549</v>
      </c>
      <c r="J7453">
        <v>77535000000</v>
      </c>
      <c r="K7453">
        <v>728409253.5848943</v>
      </c>
    </row>
    <row r="7454" spans="1:11" x14ac:dyDescent="0.25">
      <c r="A7454">
        <v>6741498</v>
      </c>
      <c r="B7454" t="s">
        <v>3477</v>
      </c>
      <c r="C7454" t="s">
        <v>492</v>
      </c>
      <c r="D7454" t="s">
        <v>570</v>
      </c>
      <c r="E7454">
        <v>2018</v>
      </c>
      <c r="F7454" s="10">
        <v>43190</v>
      </c>
      <c r="G7454" t="s">
        <v>489</v>
      </c>
      <c r="H7454" t="s">
        <v>474</v>
      </c>
      <c r="I7454" t="s">
        <v>549</v>
      </c>
      <c r="J7454">
        <v>124393000000</v>
      </c>
      <c r="K7454">
        <v>1168620781.3398564</v>
      </c>
    </row>
    <row r="7455" spans="1:11" x14ac:dyDescent="0.25">
      <c r="A7455">
        <v>6741498</v>
      </c>
      <c r="B7455" t="s">
        <v>3477</v>
      </c>
      <c r="C7455" t="s">
        <v>492</v>
      </c>
      <c r="D7455" t="s">
        <v>569</v>
      </c>
      <c r="E7455">
        <v>2018</v>
      </c>
      <c r="F7455" s="10">
        <v>43190</v>
      </c>
      <c r="G7455" t="s">
        <v>489</v>
      </c>
      <c r="H7455" t="s">
        <v>474</v>
      </c>
      <c r="I7455" t="s">
        <v>549</v>
      </c>
      <c r="J7455">
        <v>60582000000</v>
      </c>
      <c r="K7455">
        <v>569142830.9883287</v>
      </c>
    </row>
    <row r="7456" spans="1:11" x14ac:dyDescent="0.25">
      <c r="A7456">
        <v>6741498</v>
      </c>
      <c r="B7456" t="s">
        <v>3477</v>
      </c>
      <c r="C7456" t="s">
        <v>492</v>
      </c>
      <c r="D7456" t="s">
        <v>163</v>
      </c>
      <c r="E7456">
        <v>2018</v>
      </c>
      <c r="F7456" s="10">
        <v>43190</v>
      </c>
      <c r="G7456" t="s">
        <v>489</v>
      </c>
      <c r="H7456" t="s">
        <v>474</v>
      </c>
      <c r="I7456" t="s">
        <v>549</v>
      </c>
      <c r="J7456">
        <v>832441000000</v>
      </c>
      <c r="K7456">
        <v>7820438865.8472042</v>
      </c>
    </row>
    <row r="7457" spans="1:11" x14ac:dyDescent="0.25">
      <c r="A7457">
        <v>6741498</v>
      </c>
      <c r="B7457" t="s">
        <v>3477</v>
      </c>
      <c r="C7457" t="s">
        <v>492</v>
      </c>
      <c r="D7457" t="s">
        <v>458</v>
      </c>
      <c r="E7457">
        <v>2018</v>
      </c>
      <c r="F7457" s="10">
        <v>43190</v>
      </c>
      <c r="G7457" t="s">
        <v>489</v>
      </c>
      <c r="H7457" t="s">
        <v>474</v>
      </c>
      <c r="I7457" t="s">
        <v>549</v>
      </c>
      <c r="J7457">
        <v>12475000000</v>
      </c>
      <c r="K7457">
        <v>117197464.86711235</v>
      </c>
    </row>
    <row r="7458" spans="1:11" x14ac:dyDescent="0.25">
      <c r="A7458">
        <v>6741498</v>
      </c>
      <c r="B7458" t="s">
        <v>3477</v>
      </c>
      <c r="C7458" t="s">
        <v>493</v>
      </c>
      <c r="D7458" t="s">
        <v>3481</v>
      </c>
      <c r="E7458">
        <v>2018</v>
      </c>
      <c r="F7458" s="10">
        <v>43190</v>
      </c>
      <c r="G7458" t="s">
        <v>489</v>
      </c>
      <c r="H7458" t="s">
        <v>474</v>
      </c>
      <c r="I7458" t="s">
        <v>549</v>
      </c>
      <c r="J7458">
        <v>378676000000</v>
      </c>
      <c r="K7458">
        <v>3557504385.2519951</v>
      </c>
    </row>
    <row r="7459" spans="1:11" x14ac:dyDescent="0.25">
      <c r="A7459">
        <v>6741498</v>
      </c>
      <c r="B7459" t="s">
        <v>3477</v>
      </c>
      <c r="C7459" t="s">
        <v>493</v>
      </c>
      <c r="D7459" t="s">
        <v>680</v>
      </c>
      <c r="E7459">
        <v>2018</v>
      </c>
      <c r="F7459" s="10">
        <v>43190</v>
      </c>
      <c r="G7459" t="s">
        <v>489</v>
      </c>
      <c r="H7459" t="s">
        <v>474</v>
      </c>
      <c r="I7459" t="s">
        <v>549</v>
      </c>
      <c r="J7459">
        <v>497320000000</v>
      </c>
      <c r="K7459">
        <v>4672115689.5961781</v>
      </c>
    </row>
    <row r="7460" spans="1:11" x14ac:dyDescent="0.25">
      <c r="A7460">
        <v>6741498</v>
      </c>
      <c r="B7460" t="s">
        <v>3477</v>
      </c>
      <c r="C7460" t="s">
        <v>493</v>
      </c>
      <c r="D7460" t="s">
        <v>458</v>
      </c>
      <c r="E7460">
        <v>2018</v>
      </c>
      <c r="F7460" s="10">
        <v>43190</v>
      </c>
      <c r="G7460" t="s">
        <v>489</v>
      </c>
      <c r="H7460" t="s">
        <v>474</v>
      </c>
      <c r="I7460" t="s">
        <v>549</v>
      </c>
      <c r="J7460">
        <v>5679000000</v>
      </c>
      <c r="K7460">
        <v>53351855.950327136</v>
      </c>
    </row>
    <row r="7461" spans="1:11" x14ac:dyDescent="0.25">
      <c r="A7461">
        <v>6741498</v>
      </c>
      <c r="B7461" t="s">
        <v>3477</v>
      </c>
      <c r="C7461" t="s">
        <v>493</v>
      </c>
      <c r="D7461" t="s">
        <v>3480</v>
      </c>
      <c r="E7461">
        <v>2018</v>
      </c>
      <c r="F7461" s="10">
        <v>43190</v>
      </c>
      <c r="G7461" t="s">
        <v>489</v>
      </c>
      <c r="H7461" t="s">
        <v>474</v>
      </c>
      <c r="I7461" t="s">
        <v>549</v>
      </c>
      <c r="J7461">
        <v>225753000000</v>
      </c>
      <c r="K7461">
        <v>2120856055.0016205</v>
      </c>
    </row>
    <row r="7462" spans="1:11" x14ac:dyDescent="0.25">
      <c r="A7462">
        <v>6786700</v>
      </c>
      <c r="B7462" t="s">
        <v>3650</v>
      </c>
      <c r="C7462" t="s">
        <v>493</v>
      </c>
      <c r="D7462" t="s">
        <v>3654</v>
      </c>
      <c r="E7462">
        <v>2018</v>
      </c>
      <c r="F7462" s="10">
        <v>43190</v>
      </c>
      <c r="G7462" t="s">
        <v>489</v>
      </c>
      <c r="H7462" t="s">
        <v>474</v>
      </c>
      <c r="I7462" t="s">
        <v>549</v>
      </c>
      <c r="J7462">
        <v>13449000000</v>
      </c>
      <c r="K7462">
        <v>126347791.9837911</v>
      </c>
    </row>
    <row r="7463" spans="1:11" x14ac:dyDescent="0.25">
      <c r="A7463">
        <v>6786700</v>
      </c>
      <c r="B7463" t="s">
        <v>3650</v>
      </c>
      <c r="C7463" t="s">
        <v>493</v>
      </c>
      <c r="D7463" t="s">
        <v>3655</v>
      </c>
      <c r="E7463">
        <v>2018</v>
      </c>
      <c r="F7463" s="10">
        <v>43190</v>
      </c>
      <c r="G7463" t="s">
        <v>489</v>
      </c>
      <c r="H7463" t="s">
        <v>474</v>
      </c>
      <c r="I7463" t="s">
        <v>549</v>
      </c>
      <c r="J7463">
        <v>54404000000</v>
      </c>
      <c r="K7463">
        <v>511103076.44331706</v>
      </c>
    </row>
    <row r="7464" spans="1:11" x14ac:dyDescent="0.25">
      <c r="A7464">
        <v>6786700</v>
      </c>
      <c r="B7464" t="s">
        <v>3650</v>
      </c>
      <c r="C7464" t="s">
        <v>493</v>
      </c>
      <c r="D7464" t="s">
        <v>3653</v>
      </c>
      <c r="E7464">
        <v>2018</v>
      </c>
      <c r="F7464" s="10">
        <v>43190</v>
      </c>
      <c r="G7464" t="s">
        <v>489</v>
      </c>
      <c r="H7464" t="s">
        <v>474</v>
      </c>
      <c r="I7464" t="s">
        <v>549</v>
      </c>
      <c r="J7464">
        <v>68003000000</v>
      </c>
      <c r="K7464">
        <v>638860056.38142216</v>
      </c>
    </row>
    <row r="7465" spans="1:11" x14ac:dyDescent="0.25">
      <c r="A7465">
        <v>1188</v>
      </c>
      <c r="B7465" t="s">
        <v>255</v>
      </c>
      <c r="C7465" t="s">
        <v>492</v>
      </c>
      <c r="D7465" t="s">
        <v>618</v>
      </c>
      <c r="E7465">
        <v>2014</v>
      </c>
      <c r="F7465" s="10">
        <v>42004</v>
      </c>
      <c r="G7465" t="s">
        <v>489</v>
      </c>
      <c r="H7465" t="s">
        <v>474</v>
      </c>
      <c r="I7465" t="s">
        <v>550</v>
      </c>
      <c r="J7465">
        <v>3614459000000</v>
      </c>
      <c r="K7465">
        <v>3312435591.2641478</v>
      </c>
    </row>
    <row r="7466" spans="1:11" x14ac:dyDescent="0.25">
      <c r="A7466">
        <v>1188</v>
      </c>
      <c r="B7466" t="s">
        <v>255</v>
      </c>
      <c r="C7466" t="s">
        <v>492</v>
      </c>
      <c r="D7466" t="s">
        <v>570</v>
      </c>
      <c r="E7466">
        <v>2014</v>
      </c>
      <c r="F7466" s="10">
        <v>42004</v>
      </c>
      <c r="G7466" t="s">
        <v>489</v>
      </c>
      <c r="H7466" t="s">
        <v>474</v>
      </c>
      <c r="I7466" t="s">
        <v>550</v>
      </c>
      <c r="J7466">
        <v>2978837000000</v>
      </c>
      <c r="K7466">
        <v>2729926027.4842019</v>
      </c>
    </row>
    <row r="7467" spans="1:11" x14ac:dyDescent="0.25">
      <c r="A7467">
        <v>1188</v>
      </c>
      <c r="B7467" t="s">
        <v>255</v>
      </c>
      <c r="C7467" t="s">
        <v>492</v>
      </c>
      <c r="D7467" t="s">
        <v>1054</v>
      </c>
      <c r="E7467">
        <v>2014</v>
      </c>
      <c r="F7467" s="10">
        <v>42004</v>
      </c>
      <c r="G7467" t="s">
        <v>489</v>
      </c>
      <c r="H7467" t="s">
        <v>474</v>
      </c>
      <c r="I7467" t="s">
        <v>550</v>
      </c>
      <c r="J7467">
        <v>-3634371000000</v>
      </c>
      <c r="K7467">
        <v>-3330683748.8703766</v>
      </c>
    </row>
    <row r="7468" spans="1:11" x14ac:dyDescent="0.25">
      <c r="A7468">
        <v>1188</v>
      </c>
      <c r="B7468" t="s">
        <v>255</v>
      </c>
      <c r="C7468" t="s">
        <v>492</v>
      </c>
      <c r="D7468" t="s">
        <v>569</v>
      </c>
      <c r="E7468">
        <v>2014</v>
      </c>
      <c r="F7468" s="10">
        <v>42004</v>
      </c>
      <c r="G7468" t="s">
        <v>489</v>
      </c>
      <c r="H7468" t="s">
        <v>474</v>
      </c>
      <c r="I7468" t="s">
        <v>550</v>
      </c>
      <c r="J7468">
        <v>3607502000000</v>
      </c>
      <c r="K7468">
        <v>3306059916.6726184</v>
      </c>
    </row>
    <row r="7469" spans="1:11" x14ac:dyDescent="0.25">
      <c r="A7469">
        <v>1188</v>
      </c>
      <c r="B7469" t="s">
        <v>255</v>
      </c>
      <c r="C7469" t="s">
        <v>492</v>
      </c>
      <c r="D7469" t="s">
        <v>701</v>
      </c>
      <c r="E7469">
        <v>2014</v>
      </c>
      <c r="F7469" s="10">
        <v>42004</v>
      </c>
      <c r="G7469" t="s">
        <v>489</v>
      </c>
      <c r="H7469" t="s">
        <v>474</v>
      </c>
      <c r="I7469" t="s">
        <v>550</v>
      </c>
      <c r="J7469">
        <v>1812193000000</v>
      </c>
      <c r="K7469">
        <v>1660766546.6504807</v>
      </c>
    </row>
    <row r="7470" spans="1:11" x14ac:dyDescent="0.25">
      <c r="A7470">
        <v>1188</v>
      </c>
      <c r="B7470" t="s">
        <v>255</v>
      </c>
      <c r="C7470" t="s">
        <v>492</v>
      </c>
      <c r="D7470" t="s">
        <v>2060</v>
      </c>
      <c r="E7470">
        <v>2014</v>
      </c>
      <c r="F7470" s="10">
        <v>42004</v>
      </c>
      <c r="G7470" t="s">
        <v>489</v>
      </c>
      <c r="H7470" t="s">
        <v>474</v>
      </c>
      <c r="I7470" t="s">
        <v>550</v>
      </c>
      <c r="J7470">
        <v>39226000000</v>
      </c>
      <c r="K7470">
        <v>35948283.962531447</v>
      </c>
    </row>
    <row r="7471" spans="1:11" x14ac:dyDescent="0.25">
      <c r="A7471">
        <v>1188</v>
      </c>
      <c r="B7471" t="s">
        <v>255</v>
      </c>
      <c r="C7471" t="s">
        <v>492</v>
      </c>
      <c r="D7471" t="s">
        <v>256</v>
      </c>
      <c r="E7471">
        <v>2014</v>
      </c>
      <c r="F7471" s="10">
        <v>42004</v>
      </c>
      <c r="G7471" t="s">
        <v>489</v>
      </c>
      <c r="H7471" t="s">
        <v>474</v>
      </c>
      <c r="I7471" t="s">
        <v>550</v>
      </c>
      <c r="J7471">
        <v>9553798000000</v>
      </c>
      <c r="K7471">
        <v>8755484714.8489532</v>
      </c>
    </row>
    <row r="7472" spans="1:11" x14ac:dyDescent="0.25">
      <c r="A7472">
        <v>1188</v>
      </c>
      <c r="B7472" t="s">
        <v>255</v>
      </c>
      <c r="C7472" t="s">
        <v>493</v>
      </c>
      <c r="D7472" t="s">
        <v>1050</v>
      </c>
      <c r="E7472">
        <v>2014</v>
      </c>
      <c r="F7472" s="10">
        <v>42004</v>
      </c>
      <c r="G7472" t="s">
        <v>489</v>
      </c>
      <c r="H7472" t="s">
        <v>474</v>
      </c>
      <c r="I7472" t="s">
        <v>550</v>
      </c>
      <c r="J7472">
        <v>2401632000000</v>
      </c>
      <c r="K7472">
        <v>2200952151.8763661</v>
      </c>
    </row>
    <row r="7473" spans="1:11" x14ac:dyDescent="0.25">
      <c r="A7473">
        <v>1188</v>
      </c>
      <c r="B7473" t="s">
        <v>255</v>
      </c>
      <c r="C7473" t="s">
        <v>493</v>
      </c>
      <c r="D7473" t="s">
        <v>2076</v>
      </c>
      <c r="E7473">
        <v>2014</v>
      </c>
      <c r="F7473" s="10">
        <v>42004</v>
      </c>
      <c r="G7473" t="s">
        <v>489</v>
      </c>
      <c r="H7473" t="s">
        <v>474</v>
      </c>
      <c r="I7473" t="s">
        <v>550</v>
      </c>
      <c r="J7473">
        <v>497244000000</v>
      </c>
      <c r="K7473">
        <v>455694399.39491636</v>
      </c>
    </row>
    <row r="7474" spans="1:11" x14ac:dyDescent="0.25">
      <c r="A7474">
        <v>1188</v>
      </c>
      <c r="B7474" t="s">
        <v>255</v>
      </c>
      <c r="C7474" t="s">
        <v>493</v>
      </c>
      <c r="D7474" t="s">
        <v>1051</v>
      </c>
      <c r="E7474">
        <v>2014</v>
      </c>
      <c r="F7474" s="10">
        <v>42004</v>
      </c>
      <c r="G7474" t="s">
        <v>489</v>
      </c>
      <c r="H7474" t="s">
        <v>474</v>
      </c>
      <c r="I7474" t="s">
        <v>550</v>
      </c>
      <c r="J7474">
        <v>10598898000000</v>
      </c>
      <c r="K7474">
        <v>9713256385.9151249</v>
      </c>
    </row>
    <row r="7475" spans="1:11" x14ac:dyDescent="0.25">
      <c r="A7475">
        <v>1188</v>
      </c>
      <c r="B7475" t="s">
        <v>255</v>
      </c>
      <c r="C7475" t="s">
        <v>493</v>
      </c>
      <c r="D7475" t="s">
        <v>1054</v>
      </c>
      <c r="E7475">
        <v>2014</v>
      </c>
      <c r="F7475" s="10">
        <v>42004</v>
      </c>
      <c r="G7475" t="s">
        <v>489</v>
      </c>
      <c r="H7475" t="s">
        <v>474</v>
      </c>
      <c r="I7475" t="s">
        <v>550</v>
      </c>
      <c r="J7475">
        <v>-3649529000000</v>
      </c>
      <c r="K7475">
        <v>-3344575149.6837158</v>
      </c>
    </row>
    <row r="7476" spans="1:11" x14ac:dyDescent="0.25">
      <c r="A7476">
        <v>1188</v>
      </c>
      <c r="B7476" t="s">
        <v>255</v>
      </c>
      <c r="C7476" t="s">
        <v>493</v>
      </c>
      <c r="D7476" t="s">
        <v>971</v>
      </c>
      <c r="E7476">
        <v>2014</v>
      </c>
      <c r="F7476" s="10">
        <v>42004</v>
      </c>
      <c r="G7476" t="s">
        <v>489</v>
      </c>
      <c r="H7476" t="s">
        <v>474</v>
      </c>
      <c r="I7476" t="s">
        <v>550</v>
      </c>
      <c r="J7476">
        <v>572219000000</v>
      </c>
      <c r="K7476">
        <v>524404504.68454045</v>
      </c>
    </row>
    <row r="7477" spans="1:11" x14ac:dyDescent="0.25">
      <c r="A7477">
        <v>1188</v>
      </c>
      <c r="B7477" t="s">
        <v>255</v>
      </c>
      <c r="C7477" t="s">
        <v>493</v>
      </c>
      <c r="D7477" t="s">
        <v>1049</v>
      </c>
      <c r="E7477">
        <v>2014</v>
      </c>
      <c r="F7477" s="10">
        <v>42004</v>
      </c>
      <c r="G7477" t="s">
        <v>489</v>
      </c>
      <c r="H7477" t="s">
        <v>474</v>
      </c>
      <c r="I7477" t="s">
        <v>550</v>
      </c>
      <c r="J7477">
        <v>6071899000000</v>
      </c>
      <c r="K7477">
        <v>5564532438.7857733</v>
      </c>
    </row>
    <row r="7478" spans="1:11" x14ac:dyDescent="0.25">
      <c r="A7478">
        <v>1188</v>
      </c>
      <c r="B7478" t="s">
        <v>255</v>
      </c>
      <c r="C7478" t="s">
        <v>493</v>
      </c>
      <c r="D7478" t="s">
        <v>1045</v>
      </c>
      <c r="E7478">
        <v>2014</v>
      </c>
      <c r="F7478" s="10">
        <v>42004</v>
      </c>
      <c r="G7478" t="s">
        <v>489</v>
      </c>
      <c r="H7478" t="s">
        <v>474</v>
      </c>
      <c r="I7478" t="s">
        <v>550</v>
      </c>
      <c r="J7478">
        <v>139333000000</v>
      </c>
      <c r="K7478">
        <v>127690364.79252012</v>
      </c>
    </row>
    <row r="7479" spans="1:11" x14ac:dyDescent="0.25">
      <c r="A7479">
        <v>1188</v>
      </c>
      <c r="B7479" t="s">
        <v>255</v>
      </c>
      <c r="C7479" t="s">
        <v>493</v>
      </c>
      <c r="D7479" t="s">
        <v>1052</v>
      </c>
      <c r="E7479">
        <v>2014</v>
      </c>
      <c r="F7479" s="10">
        <v>42004</v>
      </c>
      <c r="G7479" t="s">
        <v>489</v>
      </c>
      <c r="H7479" t="s">
        <v>474</v>
      </c>
      <c r="I7479" t="s">
        <v>550</v>
      </c>
      <c r="J7479">
        <v>897208000000</v>
      </c>
      <c r="K7479">
        <v>822237494.454059</v>
      </c>
    </row>
    <row r="7480" spans="1:11" x14ac:dyDescent="0.25">
      <c r="A7480">
        <v>1188</v>
      </c>
      <c r="B7480" t="s">
        <v>255</v>
      </c>
      <c r="C7480" t="s">
        <v>493</v>
      </c>
      <c r="D7480" t="s">
        <v>456</v>
      </c>
      <c r="E7480">
        <v>2014</v>
      </c>
      <c r="F7480" s="10">
        <v>42004</v>
      </c>
      <c r="G7480" t="s">
        <v>489</v>
      </c>
      <c r="H7480" t="s">
        <v>474</v>
      </c>
      <c r="I7480" t="s">
        <v>550</v>
      </c>
      <c r="J7480">
        <v>588819000000</v>
      </c>
      <c r="K7480">
        <v>539617412.29117942</v>
      </c>
    </row>
    <row r="7481" spans="1:11" x14ac:dyDescent="0.25">
      <c r="A7481">
        <v>1188</v>
      </c>
      <c r="B7481" t="s">
        <v>255</v>
      </c>
      <c r="C7481" t="s">
        <v>493</v>
      </c>
      <c r="D7481" t="s">
        <v>1048</v>
      </c>
      <c r="E7481">
        <v>2014</v>
      </c>
      <c r="F7481" s="10">
        <v>42004</v>
      </c>
      <c r="G7481" t="s">
        <v>489</v>
      </c>
      <c r="H7481" t="s">
        <v>474</v>
      </c>
      <c r="I7481" t="s">
        <v>550</v>
      </c>
      <c r="J7481">
        <v>9800000000</v>
      </c>
      <c r="K7481">
        <v>8981114.1292206235</v>
      </c>
    </row>
    <row r="7482" spans="1:11" x14ac:dyDescent="0.25">
      <c r="A7482">
        <v>1333</v>
      </c>
      <c r="B7482" t="s">
        <v>258</v>
      </c>
      <c r="C7482" t="s">
        <v>492</v>
      </c>
      <c r="D7482" t="s">
        <v>1135</v>
      </c>
      <c r="E7482">
        <v>2014</v>
      </c>
      <c r="F7482" s="10">
        <v>42004</v>
      </c>
      <c r="G7482" t="s">
        <v>489</v>
      </c>
      <c r="H7482" t="s">
        <v>474</v>
      </c>
      <c r="I7482" t="s">
        <v>550</v>
      </c>
      <c r="J7482">
        <v>2419439000000</v>
      </c>
      <c r="K7482">
        <v>2217271202.8252468</v>
      </c>
    </row>
    <row r="7483" spans="1:11" x14ac:dyDescent="0.25">
      <c r="A7483">
        <v>1333</v>
      </c>
      <c r="B7483" t="s">
        <v>258</v>
      </c>
      <c r="C7483" t="s">
        <v>492</v>
      </c>
      <c r="D7483" t="s">
        <v>891</v>
      </c>
      <c r="E7483">
        <v>2014</v>
      </c>
      <c r="F7483" s="10">
        <v>42004</v>
      </c>
      <c r="G7483" t="s">
        <v>489</v>
      </c>
      <c r="H7483" t="s">
        <v>474</v>
      </c>
      <c r="I7483" t="s">
        <v>550</v>
      </c>
      <c r="J7483">
        <v>-307110000000</v>
      </c>
      <c r="K7483">
        <v>-281447955.12499446</v>
      </c>
    </row>
    <row r="7484" spans="1:11" x14ac:dyDescent="0.25">
      <c r="A7484">
        <v>1333</v>
      </c>
      <c r="B7484" t="s">
        <v>258</v>
      </c>
      <c r="C7484" t="s">
        <v>492</v>
      </c>
      <c r="D7484" t="s">
        <v>701</v>
      </c>
      <c r="E7484">
        <v>2014</v>
      </c>
      <c r="F7484" s="10">
        <v>42004</v>
      </c>
      <c r="G7484" t="s">
        <v>489</v>
      </c>
      <c r="H7484" t="s">
        <v>474</v>
      </c>
      <c r="I7484" t="s">
        <v>550</v>
      </c>
      <c r="J7484">
        <v>2053738000000</v>
      </c>
      <c r="K7484">
        <v>1882128098.9303374</v>
      </c>
    </row>
    <row r="7485" spans="1:11" x14ac:dyDescent="0.25">
      <c r="A7485">
        <v>1333</v>
      </c>
      <c r="B7485" t="s">
        <v>258</v>
      </c>
      <c r="C7485" t="s">
        <v>492</v>
      </c>
      <c r="D7485" t="s">
        <v>679</v>
      </c>
      <c r="E7485">
        <v>2014</v>
      </c>
      <c r="F7485" s="10">
        <v>42004</v>
      </c>
      <c r="G7485" t="s">
        <v>489</v>
      </c>
      <c r="H7485" t="s">
        <v>474</v>
      </c>
      <c r="I7485" t="s">
        <v>550</v>
      </c>
      <c r="J7485">
        <v>1255911000000</v>
      </c>
      <c r="K7485">
        <v>1150967349.7085309</v>
      </c>
    </row>
    <row r="7486" spans="1:11" x14ac:dyDescent="0.25">
      <c r="A7486">
        <v>1333</v>
      </c>
      <c r="B7486" t="s">
        <v>258</v>
      </c>
      <c r="C7486" t="s">
        <v>492</v>
      </c>
      <c r="D7486" t="s">
        <v>256</v>
      </c>
      <c r="E7486">
        <v>2014</v>
      </c>
      <c r="F7486" s="10">
        <v>42004</v>
      </c>
      <c r="G7486" t="s">
        <v>489</v>
      </c>
      <c r="H7486" t="s">
        <v>474</v>
      </c>
      <c r="I7486" t="s">
        <v>550</v>
      </c>
      <c r="J7486">
        <v>4065574000000</v>
      </c>
      <c r="K7486">
        <v>3725855519.8767357</v>
      </c>
    </row>
    <row r="7487" spans="1:11" x14ac:dyDescent="0.25">
      <c r="A7487">
        <v>1333</v>
      </c>
      <c r="B7487" t="s">
        <v>258</v>
      </c>
      <c r="C7487" t="s">
        <v>493</v>
      </c>
      <c r="D7487" t="s">
        <v>1130</v>
      </c>
      <c r="E7487">
        <v>2014</v>
      </c>
      <c r="F7487" s="10">
        <v>42004</v>
      </c>
      <c r="G7487" t="s">
        <v>489</v>
      </c>
      <c r="H7487" t="s">
        <v>474</v>
      </c>
      <c r="I7487" t="s">
        <v>550</v>
      </c>
      <c r="J7487">
        <v>-307110000000</v>
      </c>
      <c r="K7487">
        <v>-281447955.12499446</v>
      </c>
    </row>
    <row r="7488" spans="1:11" x14ac:dyDescent="0.25">
      <c r="A7488">
        <v>1333</v>
      </c>
      <c r="B7488" t="s">
        <v>258</v>
      </c>
      <c r="C7488" t="s">
        <v>493</v>
      </c>
      <c r="D7488" t="s">
        <v>1129</v>
      </c>
      <c r="E7488">
        <v>2014</v>
      </c>
      <c r="F7488" s="10">
        <v>42004</v>
      </c>
      <c r="G7488" t="s">
        <v>489</v>
      </c>
      <c r="H7488" t="s">
        <v>474</v>
      </c>
      <c r="I7488" t="s">
        <v>550</v>
      </c>
      <c r="J7488">
        <v>1062509000000</v>
      </c>
      <c r="K7488">
        <v>973725978.80857921</v>
      </c>
    </row>
    <row r="7489" spans="1:11" x14ac:dyDescent="0.25">
      <c r="A7489">
        <v>1333</v>
      </c>
      <c r="B7489" t="s">
        <v>258</v>
      </c>
      <c r="C7489" t="s">
        <v>493</v>
      </c>
      <c r="D7489" t="s">
        <v>1127</v>
      </c>
      <c r="E7489">
        <v>2014</v>
      </c>
      <c r="F7489" s="10">
        <v>42004</v>
      </c>
      <c r="G7489" t="s">
        <v>489</v>
      </c>
      <c r="H7489" t="s">
        <v>474</v>
      </c>
      <c r="I7489" t="s">
        <v>550</v>
      </c>
      <c r="J7489">
        <v>2956215000000</v>
      </c>
      <c r="K7489">
        <v>2709194316.8891783</v>
      </c>
    </row>
    <row r="7490" spans="1:11" x14ac:dyDescent="0.25">
      <c r="A7490">
        <v>1333</v>
      </c>
      <c r="B7490" t="s">
        <v>258</v>
      </c>
      <c r="C7490" t="s">
        <v>493</v>
      </c>
      <c r="D7490" t="s">
        <v>1273</v>
      </c>
      <c r="E7490">
        <v>2014</v>
      </c>
      <c r="F7490" s="10">
        <v>42004</v>
      </c>
      <c r="G7490" t="s">
        <v>489</v>
      </c>
      <c r="H7490" t="s">
        <v>474</v>
      </c>
      <c r="I7490" t="s">
        <v>550</v>
      </c>
      <c r="J7490">
        <v>198949000000</v>
      </c>
      <c r="K7490">
        <v>182324864.78513408</v>
      </c>
    </row>
    <row r="7491" spans="1:11" x14ac:dyDescent="0.25">
      <c r="A7491">
        <v>1333</v>
      </c>
      <c r="B7491" t="s">
        <v>258</v>
      </c>
      <c r="C7491" t="s">
        <v>493</v>
      </c>
      <c r="D7491" t="s">
        <v>1128</v>
      </c>
      <c r="E7491">
        <v>2014</v>
      </c>
      <c r="F7491" s="10">
        <v>42004</v>
      </c>
      <c r="G7491" t="s">
        <v>489</v>
      </c>
      <c r="H7491" t="s">
        <v>474</v>
      </c>
      <c r="I7491" t="s">
        <v>550</v>
      </c>
      <c r="J7491">
        <v>1109335000000</v>
      </c>
      <c r="K7491">
        <v>1016639208.422343</v>
      </c>
    </row>
    <row r="7492" spans="1:11" x14ac:dyDescent="0.25">
      <c r="A7492">
        <v>1333</v>
      </c>
      <c r="B7492" t="s">
        <v>258</v>
      </c>
      <c r="C7492" t="s">
        <v>493</v>
      </c>
      <c r="D7492" t="s">
        <v>458</v>
      </c>
      <c r="E7492">
        <v>2014</v>
      </c>
      <c r="F7492" s="10">
        <v>42004</v>
      </c>
      <c r="G7492" t="s">
        <v>489</v>
      </c>
      <c r="H7492" t="s">
        <v>474</v>
      </c>
      <c r="I7492" t="s">
        <v>550</v>
      </c>
      <c r="J7492">
        <v>186753000000</v>
      </c>
      <c r="K7492">
        <v>171147959.89534074</v>
      </c>
    </row>
    <row r="7493" spans="1:11" x14ac:dyDescent="0.25">
      <c r="A7493">
        <v>1333</v>
      </c>
      <c r="B7493" t="s">
        <v>258</v>
      </c>
      <c r="C7493" t="s">
        <v>493</v>
      </c>
      <c r="D7493" t="s">
        <v>1126</v>
      </c>
      <c r="E7493">
        <v>2014</v>
      </c>
      <c r="F7493" s="10">
        <v>42004</v>
      </c>
      <c r="G7493" t="s">
        <v>489</v>
      </c>
      <c r="H7493" t="s">
        <v>474</v>
      </c>
      <c r="I7493" t="s">
        <v>550</v>
      </c>
      <c r="J7493">
        <v>4280901000000</v>
      </c>
      <c r="K7493">
        <v>3923189842.5402756</v>
      </c>
    </row>
    <row r="7494" spans="1:11" x14ac:dyDescent="0.25">
      <c r="A7494">
        <v>1370</v>
      </c>
      <c r="B7494" t="s">
        <v>260</v>
      </c>
      <c r="C7494" t="s">
        <v>492</v>
      </c>
      <c r="D7494" t="s">
        <v>570</v>
      </c>
      <c r="E7494">
        <v>2014</v>
      </c>
      <c r="F7494" s="10">
        <v>42004</v>
      </c>
      <c r="G7494" t="s">
        <v>489</v>
      </c>
      <c r="H7494" t="s">
        <v>474</v>
      </c>
      <c r="I7494" t="s">
        <v>550</v>
      </c>
      <c r="J7494">
        <v>4047318000000</v>
      </c>
      <c r="K7494">
        <v>3709124987.2703018</v>
      </c>
    </row>
    <row r="7495" spans="1:11" x14ac:dyDescent="0.25">
      <c r="A7495">
        <v>1370</v>
      </c>
      <c r="B7495" t="s">
        <v>260</v>
      </c>
      <c r="C7495" t="s">
        <v>492</v>
      </c>
      <c r="D7495" t="s">
        <v>891</v>
      </c>
      <c r="E7495">
        <v>2014</v>
      </c>
      <c r="F7495" s="10">
        <v>42004</v>
      </c>
      <c r="G7495" t="s">
        <v>489</v>
      </c>
      <c r="H7495" t="s">
        <v>474</v>
      </c>
      <c r="I7495" t="s">
        <v>550</v>
      </c>
      <c r="J7495">
        <v>-408832000000</v>
      </c>
      <c r="K7495">
        <v>-374670086.90587002</v>
      </c>
    </row>
    <row r="7496" spans="1:11" x14ac:dyDescent="0.25">
      <c r="A7496">
        <v>1370</v>
      </c>
      <c r="B7496" t="s">
        <v>260</v>
      </c>
      <c r="C7496" t="s">
        <v>492</v>
      </c>
      <c r="D7496" t="s">
        <v>572</v>
      </c>
      <c r="E7496">
        <v>2014</v>
      </c>
      <c r="F7496" s="10">
        <v>42004</v>
      </c>
      <c r="G7496" t="s">
        <v>489</v>
      </c>
      <c r="H7496" t="s">
        <v>474</v>
      </c>
      <c r="I7496" t="s">
        <v>550</v>
      </c>
      <c r="J7496">
        <v>5225324000000</v>
      </c>
      <c r="K7496">
        <v>4788697061.8526154</v>
      </c>
    </row>
    <row r="7497" spans="1:11" x14ac:dyDescent="0.25">
      <c r="A7497">
        <v>1370</v>
      </c>
      <c r="B7497" t="s">
        <v>260</v>
      </c>
      <c r="C7497" t="s">
        <v>492</v>
      </c>
      <c r="D7497" t="s">
        <v>679</v>
      </c>
      <c r="E7497">
        <v>2014</v>
      </c>
      <c r="F7497" s="10">
        <v>42004</v>
      </c>
      <c r="G7497" t="s">
        <v>489</v>
      </c>
      <c r="H7497" t="s">
        <v>474</v>
      </c>
      <c r="I7497" t="s">
        <v>550</v>
      </c>
      <c r="J7497">
        <v>1163886000000</v>
      </c>
      <c r="K7497">
        <v>1066631938.7144974</v>
      </c>
    </row>
    <row r="7498" spans="1:11" x14ac:dyDescent="0.25">
      <c r="A7498">
        <v>1370</v>
      </c>
      <c r="B7498" t="s">
        <v>260</v>
      </c>
      <c r="C7498" t="s">
        <v>492</v>
      </c>
      <c r="D7498" t="s">
        <v>256</v>
      </c>
      <c r="E7498">
        <v>2014</v>
      </c>
      <c r="F7498" s="10">
        <v>42004</v>
      </c>
      <c r="G7498" t="s">
        <v>489</v>
      </c>
      <c r="H7498" t="s">
        <v>474</v>
      </c>
      <c r="I7498" t="s">
        <v>550</v>
      </c>
      <c r="J7498">
        <v>7359263000000</v>
      </c>
      <c r="K7498">
        <v>6744324582.648016</v>
      </c>
    </row>
    <row r="7499" spans="1:11" x14ac:dyDescent="0.25">
      <c r="A7499">
        <v>1370</v>
      </c>
      <c r="B7499" t="s">
        <v>260</v>
      </c>
      <c r="C7499" t="s">
        <v>493</v>
      </c>
      <c r="D7499" t="s">
        <v>1123</v>
      </c>
      <c r="E7499">
        <v>2014</v>
      </c>
      <c r="F7499" s="10">
        <v>42004</v>
      </c>
      <c r="G7499" t="s">
        <v>489</v>
      </c>
      <c r="H7499" t="s">
        <v>474</v>
      </c>
      <c r="I7499" t="s">
        <v>550</v>
      </c>
      <c r="J7499">
        <v>3479018000000</v>
      </c>
      <c r="K7499">
        <v>3188312011.7972326</v>
      </c>
    </row>
    <row r="7500" spans="1:11" x14ac:dyDescent="0.25">
      <c r="A7500">
        <v>1370</v>
      </c>
      <c r="B7500" t="s">
        <v>260</v>
      </c>
      <c r="C7500" t="s">
        <v>493</v>
      </c>
      <c r="D7500" t="s">
        <v>1122</v>
      </c>
      <c r="E7500">
        <v>2014</v>
      </c>
      <c r="F7500" s="10">
        <v>42004</v>
      </c>
      <c r="G7500" t="s">
        <v>489</v>
      </c>
      <c r="H7500" t="s">
        <v>474</v>
      </c>
      <c r="I7500" t="s">
        <v>550</v>
      </c>
      <c r="J7500">
        <v>5665301000000</v>
      </c>
      <c r="K7500">
        <v>5191909679.3252792</v>
      </c>
    </row>
    <row r="7501" spans="1:11" x14ac:dyDescent="0.25">
      <c r="A7501">
        <v>1370</v>
      </c>
      <c r="B7501" t="s">
        <v>260</v>
      </c>
      <c r="C7501" t="s">
        <v>493</v>
      </c>
      <c r="D7501" t="s">
        <v>891</v>
      </c>
      <c r="E7501">
        <v>2014</v>
      </c>
      <c r="F7501" s="10">
        <v>42004</v>
      </c>
      <c r="G7501" t="s">
        <v>489</v>
      </c>
      <c r="H7501" t="s">
        <v>474</v>
      </c>
      <c r="I7501" t="s">
        <v>550</v>
      </c>
      <c r="J7501">
        <v>-408832000000</v>
      </c>
      <c r="K7501">
        <v>-374670086.90587002</v>
      </c>
    </row>
    <row r="7502" spans="1:11" x14ac:dyDescent="0.25">
      <c r="A7502">
        <v>1370</v>
      </c>
      <c r="B7502" t="s">
        <v>260</v>
      </c>
      <c r="C7502" t="s">
        <v>493</v>
      </c>
      <c r="D7502" t="s">
        <v>458</v>
      </c>
      <c r="E7502">
        <v>2014</v>
      </c>
      <c r="F7502" s="10">
        <v>42004</v>
      </c>
      <c r="G7502" t="s">
        <v>489</v>
      </c>
      <c r="H7502" t="s">
        <v>474</v>
      </c>
      <c r="I7502" t="s">
        <v>550</v>
      </c>
      <c r="J7502">
        <v>804721000000</v>
      </c>
      <c r="K7502">
        <v>737478688.07964802</v>
      </c>
    </row>
    <row r="7503" spans="1:11" x14ac:dyDescent="0.25">
      <c r="A7503">
        <v>1370</v>
      </c>
      <c r="B7503" t="s">
        <v>260</v>
      </c>
      <c r="C7503" t="s">
        <v>493</v>
      </c>
      <c r="D7503" t="s">
        <v>1124</v>
      </c>
      <c r="E7503">
        <v>2014</v>
      </c>
      <c r="F7503" s="10">
        <v>42004</v>
      </c>
      <c r="G7503" t="s">
        <v>489</v>
      </c>
      <c r="H7503" t="s">
        <v>474</v>
      </c>
      <c r="I7503" t="s">
        <v>550</v>
      </c>
      <c r="J7503">
        <v>7846751000000</v>
      </c>
      <c r="K7503">
        <v>7191078191.2832718</v>
      </c>
    </row>
    <row r="7504" spans="1:11" x14ac:dyDescent="0.25">
      <c r="A7504">
        <v>8092</v>
      </c>
      <c r="B7504" t="s">
        <v>265</v>
      </c>
      <c r="C7504" t="s">
        <v>492</v>
      </c>
      <c r="D7504" t="s">
        <v>618</v>
      </c>
      <c r="E7504">
        <v>2014</v>
      </c>
      <c r="F7504" s="10">
        <v>42004</v>
      </c>
      <c r="G7504" t="s">
        <v>489</v>
      </c>
      <c r="H7504" t="s">
        <v>474</v>
      </c>
      <c r="I7504" t="s">
        <v>550</v>
      </c>
      <c r="J7504">
        <v>535112000000</v>
      </c>
      <c r="K7504">
        <v>490398157.54239863</v>
      </c>
    </row>
    <row r="7505" spans="1:11" x14ac:dyDescent="0.25">
      <c r="A7505">
        <v>8092</v>
      </c>
      <c r="B7505" t="s">
        <v>265</v>
      </c>
      <c r="C7505" t="s">
        <v>492</v>
      </c>
      <c r="D7505" t="s">
        <v>570</v>
      </c>
      <c r="E7505">
        <v>2014</v>
      </c>
      <c r="F7505" s="10">
        <v>42004</v>
      </c>
      <c r="G7505" t="s">
        <v>489</v>
      </c>
      <c r="H7505" t="s">
        <v>474</v>
      </c>
      <c r="I7505" t="s">
        <v>550</v>
      </c>
      <c r="J7505">
        <v>1109978000000</v>
      </c>
      <c r="K7505">
        <v>1017228479.4820459</v>
      </c>
    </row>
    <row r="7506" spans="1:11" x14ac:dyDescent="0.25">
      <c r="A7506">
        <v>8092</v>
      </c>
      <c r="B7506" t="s">
        <v>265</v>
      </c>
      <c r="C7506" t="s">
        <v>492</v>
      </c>
      <c r="D7506" t="s">
        <v>1137</v>
      </c>
      <c r="E7506">
        <v>2014</v>
      </c>
      <c r="F7506" s="10">
        <v>42004</v>
      </c>
      <c r="G7506" t="s">
        <v>489</v>
      </c>
      <c r="H7506" t="s">
        <v>474</v>
      </c>
      <c r="I7506" t="s">
        <v>550</v>
      </c>
      <c r="J7506">
        <v>649671000000</v>
      </c>
      <c r="K7506">
        <v>595384632.39233589</v>
      </c>
    </row>
    <row r="7507" spans="1:11" x14ac:dyDescent="0.25">
      <c r="A7507">
        <v>8092</v>
      </c>
      <c r="B7507" t="s">
        <v>265</v>
      </c>
      <c r="C7507" t="s">
        <v>492</v>
      </c>
      <c r="D7507" t="s">
        <v>2119</v>
      </c>
      <c r="E7507">
        <v>2014</v>
      </c>
      <c r="F7507" s="10">
        <v>42004</v>
      </c>
      <c r="G7507" t="s">
        <v>489</v>
      </c>
      <c r="H7507" t="s">
        <v>474</v>
      </c>
      <c r="I7507" t="s">
        <v>550</v>
      </c>
      <c r="J7507">
        <v>4271055000000</v>
      </c>
      <c r="K7507">
        <v>3914166572.1610603</v>
      </c>
    </row>
    <row r="7508" spans="1:11" x14ac:dyDescent="0.25">
      <c r="A7508">
        <v>8092</v>
      </c>
      <c r="B7508" t="s">
        <v>265</v>
      </c>
      <c r="C7508" t="s">
        <v>492</v>
      </c>
      <c r="D7508" t="s">
        <v>256</v>
      </c>
      <c r="E7508">
        <v>2014</v>
      </c>
      <c r="F7508" s="10">
        <v>42004</v>
      </c>
      <c r="G7508" t="s">
        <v>489</v>
      </c>
      <c r="H7508" t="s">
        <v>474</v>
      </c>
      <c r="I7508" t="s">
        <v>550</v>
      </c>
      <c r="J7508">
        <v>2345635000000</v>
      </c>
      <c r="K7508">
        <v>2149634249.0300426</v>
      </c>
    </row>
    <row r="7509" spans="1:11" x14ac:dyDescent="0.25">
      <c r="A7509">
        <v>8092</v>
      </c>
      <c r="B7509" t="s">
        <v>265</v>
      </c>
      <c r="C7509" t="s">
        <v>493</v>
      </c>
      <c r="D7509" t="s">
        <v>1133</v>
      </c>
      <c r="E7509">
        <v>2014</v>
      </c>
      <c r="F7509" s="10">
        <v>42004</v>
      </c>
      <c r="G7509" t="s">
        <v>489</v>
      </c>
      <c r="H7509" t="s">
        <v>474</v>
      </c>
      <c r="I7509" t="s">
        <v>550</v>
      </c>
      <c r="J7509">
        <v>5557092000000</v>
      </c>
      <c r="K7509">
        <v>5092742599.85499</v>
      </c>
    </row>
    <row r="7510" spans="1:11" x14ac:dyDescent="0.25">
      <c r="A7510">
        <v>8092</v>
      </c>
      <c r="B7510" t="s">
        <v>265</v>
      </c>
      <c r="C7510" t="s">
        <v>493</v>
      </c>
      <c r="D7510" t="s">
        <v>1134</v>
      </c>
      <c r="E7510">
        <v>2014</v>
      </c>
      <c r="F7510" s="10">
        <v>42004</v>
      </c>
      <c r="G7510" t="s">
        <v>489</v>
      </c>
      <c r="H7510" t="s">
        <v>474</v>
      </c>
      <c r="I7510" t="s">
        <v>550</v>
      </c>
      <c r="J7510">
        <v>3354359000000</v>
      </c>
      <c r="K7510">
        <v>3074069490.7528944</v>
      </c>
    </row>
    <row r="7511" spans="1:11" x14ac:dyDescent="0.25">
      <c r="A7511">
        <v>8219</v>
      </c>
      <c r="B7511" t="s">
        <v>262</v>
      </c>
      <c r="C7511" t="s">
        <v>492</v>
      </c>
      <c r="D7511" t="s">
        <v>618</v>
      </c>
      <c r="E7511">
        <v>2014</v>
      </c>
      <c r="F7511" s="10">
        <v>42004</v>
      </c>
      <c r="G7511" t="s">
        <v>489</v>
      </c>
      <c r="H7511" t="s">
        <v>474</v>
      </c>
      <c r="I7511" t="s">
        <v>550</v>
      </c>
      <c r="J7511">
        <v>1209538000000</v>
      </c>
      <c r="K7511">
        <v>1108469267.5131893</v>
      </c>
    </row>
    <row r="7512" spans="1:11" x14ac:dyDescent="0.25">
      <c r="A7512">
        <v>8219</v>
      </c>
      <c r="B7512" t="s">
        <v>262</v>
      </c>
      <c r="C7512" t="s">
        <v>492</v>
      </c>
      <c r="D7512" t="s">
        <v>2094</v>
      </c>
      <c r="E7512">
        <v>2014</v>
      </c>
      <c r="F7512" s="10">
        <v>42004</v>
      </c>
      <c r="G7512" t="s">
        <v>489</v>
      </c>
      <c r="H7512" t="s">
        <v>474</v>
      </c>
      <c r="I7512" t="s">
        <v>550</v>
      </c>
      <c r="J7512">
        <v>4805364000000</v>
      </c>
      <c r="K7512">
        <v>4403828828.2089939</v>
      </c>
    </row>
    <row r="7513" spans="1:11" x14ac:dyDescent="0.25">
      <c r="A7513">
        <v>8219</v>
      </c>
      <c r="B7513" t="s">
        <v>262</v>
      </c>
      <c r="C7513" t="s">
        <v>492</v>
      </c>
      <c r="D7513" t="s">
        <v>59</v>
      </c>
      <c r="E7513">
        <v>2014</v>
      </c>
      <c r="F7513" s="10">
        <v>42004</v>
      </c>
      <c r="G7513" t="s">
        <v>489</v>
      </c>
      <c r="H7513" t="s">
        <v>474</v>
      </c>
      <c r="I7513" t="s">
        <v>550</v>
      </c>
      <c r="J7513">
        <v>6851706000000</v>
      </c>
      <c r="K7513">
        <v>6279178935.2924213</v>
      </c>
    </row>
    <row r="7514" spans="1:11" x14ac:dyDescent="0.25">
      <c r="A7514">
        <v>8219</v>
      </c>
      <c r="B7514" t="s">
        <v>262</v>
      </c>
      <c r="C7514" t="s">
        <v>492</v>
      </c>
      <c r="D7514" t="s">
        <v>569</v>
      </c>
      <c r="E7514">
        <v>2014</v>
      </c>
      <c r="F7514" s="10">
        <v>42004</v>
      </c>
      <c r="G7514" t="s">
        <v>489</v>
      </c>
      <c r="H7514" t="s">
        <v>474</v>
      </c>
      <c r="I7514" t="s">
        <v>550</v>
      </c>
      <c r="J7514">
        <v>1402163000000</v>
      </c>
      <c r="K7514">
        <v>1284998564.3643243</v>
      </c>
    </row>
    <row r="7515" spans="1:11" x14ac:dyDescent="0.25">
      <c r="A7515">
        <v>8219</v>
      </c>
      <c r="B7515" t="s">
        <v>262</v>
      </c>
      <c r="C7515" t="s">
        <v>492</v>
      </c>
      <c r="D7515" t="s">
        <v>1125</v>
      </c>
      <c r="E7515">
        <v>2014</v>
      </c>
      <c r="F7515" s="10">
        <v>42004</v>
      </c>
      <c r="G7515" t="s">
        <v>489</v>
      </c>
      <c r="H7515" t="s">
        <v>474</v>
      </c>
      <c r="I7515" t="s">
        <v>550</v>
      </c>
      <c r="J7515">
        <v>413660000000</v>
      </c>
      <c r="K7515">
        <v>379094660.27483708</v>
      </c>
    </row>
    <row r="7516" spans="1:11" x14ac:dyDescent="0.25">
      <c r="A7516">
        <v>8219</v>
      </c>
      <c r="B7516" t="s">
        <v>262</v>
      </c>
      <c r="C7516" t="s">
        <v>492</v>
      </c>
      <c r="D7516" t="s">
        <v>256</v>
      </c>
      <c r="E7516">
        <v>2014</v>
      </c>
      <c r="F7516" s="10">
        <v>42004</v>
      </c>
      <c r="G7516" t="s">
        <v>489</v>
      </c>
      <c r="H7516" t="s">
        <v>474</v>
      </c>
      <c r="I7516" t="s">
        <v>550</v>
      </c>
      <c r="J7516">
        <v>7895399000000</v>
      </c>
      <c r="K7516">
        <v>7235661174.9728966</v>
      </c>
    </row>
    <row r="7517" spans="1:11" x14ac:dyDescent="0.25">
      <c r="A7517">
        <v>8219</v>
      </c>
      <c r="B7517" t="s">
        <v>262</v>
      </c>
      <c r="C7517" t="s">
        <v>493</v>
      </c>
      <c r="D7517" t="s">
        <v>1132</v>
      </c>
      <c r="E7517">
        <v>2014</v>
      </c>
      <c r="F7517" s="10">
        <v>42004</v>
      </c>
      <c r="G7517" t="s">
        <v>489</v>
      </c>
      <c r="H7517" t="s">
        <v>474</v>
      </c>
      <c r="I7517" t="s">
        <v>550</v>
      </c>
      <c r="J7517">
        <v>6784000000</v>
      </c>
      <c r="K7517">
        <v>6217130.433942114</v>
      </c>
    </row>
    <row r="7518" spans="1:11" x14ac:dyDescent="0.25">
      <c r="A7518">
        <v>8219</v>
      </c>
      <c r="B7518" t="s">
        <v>262</v>
      </c>
      <c r="C7518" t="s">
        <v>493</v>
      </c>
      <c r="D7518" t="s">
        <v>1131</v>
      </c>
      <c r="E7518">
        <v>2014</v>
      </c>
      <c r="F7518" s="10">
        <v>42004</v>
      </c>
      <c r="G7518" t="s">
        <v>489</v>
      </c>
      <c r="H7518" t="s">
        <v>474</v>
      </c>
      <c r="I7518" t="s">
        <v>550</v>
      </c>
      <c r="J7518">
        <v>2852627000000</v>
      </c>
      <c r="K7518">
        <v>2614262107.6628819</v>
      </c>
    </row>
    <row r="7519" spans="1:11" x14ac:dyDescent="0.25">
      <c r="A7519">
        <v>8219</v>
      </c>
      <c r="B7519" t="s">
        <v>262</v>
      </c>
      <c r="C7519" t="s">
        <v>493</v>
      </c>
      <c r="D7519" t="s">
        <v>1225</v>
      </c>
      <c r="E7519">
        <v>2014</v>
      </c>
      <c r="F7519" s="10">
        <v>42004</v>
      </c>
      <c r="G7519" t="s">
        <v>489</v>
      </c>
      <c r="H7519" t="s">
        <v>474</v>
      </c>
      <c r="I7519" t="s">
        <v>550</v>
      </c>
      <c r="J7519">
        <v>2363615000000</v>
      </c>
      <c r="K7519">
        <v>2166111844.1365108</v>
      </c>
    </row>
    <row r="7520" spans="1:11" x14ac:dyDescent="0.25">
      <c r="A7520">
        <v>8219</v>
      </c>
      <c r="B7520" t="s">
        <v>262</v>
      </c>
      <c r="C7520" t="s">
        <v>493</v>
      </c>
      <c r="D7520" t="s">
        <v>891</v>
      </c>
      <c r="E7520">
        <v>2014</v>
      </c>
      <c r="F7520" s="10">
        <v>42004</v>
      </c>
      <c r="G7520" t="s">
        <v>489</v>
      </c>
      <c r="H7520" t="s">
        <v>474</v>
      </c>
      <c r="I7520" t="s">
        <v>550</v>
      </c>
      <c r="J7520">
        <v>-357977000000</v>
      </c>
      <c r="K7520">
        <v>-328064519.65673584</v>
      </c>
    </row>
    <row r="7521" spans="1:11" x14ac:dyDescent="0.25">
      <c r="A7521">
        <v>8219</v>
      </c>
      <c r="B7521" t="s">
        <v>262</v>
      </c>
      <c r="C7521" t="s">
        <v>493</v>
      </c>
      <c r="D7521" t="s">
        <v>1226</v>
      </c>
      <c r="E7521">
        <v>2014</v>
      </c>
      <c r="F7521" s="10">
        <v>42004</v>
      </c>
      <c r="G7521" t="s">
        <v>489</v>
      </c>
      <c r="H7521" t="s">
        <v>474</v>
      </c>
      <c r="I7521" t="s">
        <v>550</v>
      </c>
      <c r="J7521">
        <v>448259000000</v>
      </c>
      <c r="K7521">
        <v>410802575.35207224</v>
      </c>
    </row>
    <row r="7522" spans="1:11" x14ac:dyDescent="0.25">
      <c r="A7522">
        <v>8219</v>
      </c>
      <c r="B7522" t="s">
        <v>262</v>
      </c>
      <c r="C7522" t="s">
        <v>493</v>
      </c>
      <c r="D7522" t="s">
        <v>2096</v>
      </c>
      <c r="E7522">
        <v>2014</v>
      </c>
      <c r="F7522" s="10">
        <v>42004</v>
      </c>
      <c r="G7522" t="s">
        <v>489</v>
      </c>
      <c r="H7522" t="s">
        <v>474</v>
      </c>
      <c r="I7522" t="s">
        <v>550</v>
      </c>
      <c r="J7522">
        <v>17264522000000</v>
      </c>
      <c r="K7522">
        <v>15821902292.69799</v>
      </c>
    </row>
    <row r="7523" spans="1:11" x14ac:dyDescent="0.25">
      <c r="A7523">
        <v>11108</v>
      </c>
      <c r="B7523" t="s">
        <v>263</v>
      </c>
      <c r="C7523" t="s">
        <v>492</v>
      </c>
      <c r="D7523" t="s">
        <v>570</v>
      </c>
      <c r="E7523">
        <v>2014</v>
      </c>
      <c r="F7523" s="10">
        <v>42004</v>
      </c>
      <c r="G7523" t="s">
        <v>489</v>
      </c>
      <c r="H7523" t="s">
        <v>474</v>
      </c>
      <c r="I7523" t="s">
        <v>550</v>
      </c>
      <c r="J7523">
        <v>5865226000000</v>
      </c>
      <c r="K7523">
        <v>5375128989.7624655</v>
      </c>
    </row>
    <row r="7524" spans="1:11" x14ac:dyDescent="0.25">
      <c r="A7524">
        <v>11108</v>
      </c>
      <c r="B7524" t="s">
        <v>263</v>
      </c>
      <c r="C7524" t="s">
        <v>492</v>
      </c>
      <c r="D7524" t="s">
        <v>59</v>
      </c>
      <c r="E7524">
        <v>2014</v>
      </c>
      <c r="F7524" s="10">
        <v>42004</v>
      </c>
      <c r="G7524" t="s">
        <v>489</v>
      </c>
      <c r="H7524" t="s">
        <v>474</v>
      </c>
      <c r="I7524" t="s">
        <v>550</v>
      </c>
      <c r="J7524">
        <v>3518326000000</v>
      </c>
      <c r="K7524">
        <v>3224335443.8575797</v>
      </c>
    </row>
    <row r="7525" spans="1:11" x14ac:dyDescent="0.25">
      <c r="A7525">
        <v>11108</v>
      </c>
      <c r="B7525" t="s">
        <v>263</v>
      </c>
      <c r="C7525" t="s">
        <v>492</v>
      </c>
      <c r="D7525" t="s">
        <v>569</v>
      </c>
      <c r="E7525">
        <v>2014</v>
      </c>
      <c r="F7525" s="10">
        <v>42004</v>
      </c>
      <c r="G7525" t="s">
        <v>489</v>
      </c>
      <c r="H7525" t="s">
        <v>474</v>
      </c>
      <c r="I7525" t="s">
        <v>550</v>
      </c>
      <c r="J7525">
        <v>6530694000000</v>
      </c>
      <c r="K7525">
        <v>5984990628.2669754</v>
      </c>
    </row>
    <row r="7526" spans="1:11" x14ac:dyDescent="0.25">
      <c r="A7526">
        <v>11108</v>
      </c>
      <c r="B7526" t="s">
        <v>263</v>
      </c>
      <c r="C7526" t="s">
        <v>492</v>
      </c>
      <c r="D7526" t="s">
        <v>572</v>
      </c>
      <c r="E7526">
        <v>2014</v>
      </c>
      <c r="F7526" s="10">
        <v>42004</v>
      </c>
      <c r="G7526" t="s">
        <v>489</v>
      </c>
      <c r="H7526" t="s">
        <v>474</v>
      </c>
      <c r="I7526" t="s">
        <v>550</v>
      </c>
      <c r="J7526">
        <v>4575485000000</v>
      </c>
      <c r="K7526">
        <v>4193158467.5037785</v>
      </c>
    </row>
    <row r="7527" spans="1:11" x14ac:dyDescent="0.25">
      <c r="A7527">
        <v>11108</v>
      </c>
      <c r="B7527" t="s">
        <v>263</v>
      </c>
      <c r="C7527" t="s">
        <v>492</v>
      </c>
      <c r="D7527" t="s">
        <v>834</v>
      </c>
      <c r="E7527">
        <v>2014</v>
      </c>
      <c r="F7527" s="10">
        <v>42004</v>
      </c>
      <c r="G7527" t="s">
        <v>489</v>
      </c>
      <c r="H7527" t="s">
        <v>474</v>
      </c>
      <c r="I7527" t="s">
        <v>550</v>
      </c>
      <c r="J7527">
        <v>14828104000000</v>
      </c>
      <c r="K7527">
        <v>13589070851.423761</v>
      </c>
    </row>
    <row r="7528" spans="1:11" x14ac:dyDescent="0.25">
      <c r="A7528">
        <v>11108</v>
      </c>
      <c r="B7528" t="s">
        <v>263</v>
      </c>
      <c r="C7528" t="s">
        <v>492</v>
      </c>
      <c r="D7528" t="s">
        <v>1125</v>
      </c>
      <c r="E7528">
        <v>2014</v>
      </c>
      <c r="F7528" s="10">
        <v>42004</v>
      </c>
      <c r="G7528" t="s">
        <v>489</v>
      </c>
      <c r="H7528" t="s">
        <v>474</v>
      </c>
      <c r="I7528" t="s">
        <v>550</v>
      </c>
      <c r="J7528">
        <v>3252260000000</v>
      </c>
      <c r="K7528">
        <v>2980501861.0101089</v>
      </c>
    </row>
    <row r="7529" spans="1:11" x14ac:dyDescent="0.25">
      <c r="A7529">
        <v>11108</v>
      </c>
      <c r="B7529" t="s">
        <v>263</v>
      </c>
      <c r="C7529" t="s">
        <v>492</v>
      </c>
      <c r="D7529" t="s">
        <v>1153</v>
      </c>
      <c r="E7529">
        <v>2014</v>
      </c>
      <c r="F7529" s="10">
        <v>42004</v>
      </c>
      <c r="G7529" t="s">
        <v>489</v>
      </c>
      <c r="H7529" t="s">
        <v>474</v>
      </c>
      <c r="I7529" t="s">
        <v>550</v>
      </c>
      <c r="J7529">
        <v>5778089000000</v>
      </c>
      <c r="K7529">
        <v>5295273138.5504351</v>
      </c>
    </row>
    <row r="7530" spans="1:11" x14ac:dyDescent="0.25">
      <c r="A7530">
        <v>11108</v>
      </c>
      <c r="B7530" t="s">
        <v>263</v>
      </c>
      <c r="C7530" t="s">
        <v>492</v>
      </c>
      <c r="D7530" t="s">
        <v>256</v>
      </c>
      <c r="E7530">
        <v>2014</v>
      </c>
      <c r="F7530" s="10">
        <v>42004</v>
      </c>
      <c r="G7530" t="s">
        <v>489</v>
      </c>
      <c r="H7530" t="s">
        <v>474</v>
      </c>
      <c r="I7530" t="s">
        <v>550</v>
      </c>
      <c r="J7530">
        <v>14692583000000</v>
      </c>
      <c r="K7530">
        <v>13464873956.739464</v>
      </c>
    </row>
    <row r="7531" spans="1:11" x14ac:dyDescent="0.25">
      <c r="A7531">
        <v>11108</v>
      </c>
      <c r="B7531" t="s">
        <v>263</v>
      </c>
      <c r="C7531" t="s">
        <v>493</v>
      </c>
      <c r="D7531" t="s">
        <v>1149</v>
      </c>
      <c r="E7531">
        <v>2014</v>
      </c>
      <c r="F7531" s="10">
        <v>42004</v>
      </c>
      <c r="G7531" t="s">
        <v>489</v>
      </c>
      <c r="H7531" t="s">
        <v>474</v>
      </c>
      <c r="I7531" t="s">
        <v>550</v>
      </c>
      <c r="J7531">
        <v>16762514000000</v>
      </c>
      <c r="K7531">
        <v>15361841972.108013</v>
      </c>
    </row>
    <row r="7532" spans="1:11" x14ac:dyDescent="0.25">
      <c r="A7532">
        <v>11108</v>
      </c>
      <c r="B7532" t="s">
        <v>263</v>
      </c>
      <c r="C7532" t="s">
        <v>493</v>
      </c>
      <c r="D7532" t="s">
        <v>1147</v>
      </c>
      <c r="E7532">
        <v>2014</v>
      </c>
      <c r="F7532" s="10">
        <v>42004</v>
      </c>
      <c r="G7532" t="s">
        <v>489</v>
      </c>
      <c r="H7532" t="s">
        <v>474</v>
      </c>
      <c r="I7532" t="s">
        <v>550</v>
      </c>
      <c r="J7532">
        <v>19378588000000</v>
      </c>
      <c r="K7532">
        <v>17759317397.055637</v>
      </c>
    </row>
    <row r="7533" spans="1:11" x14ac:dyDescent="0.25">
      <c r="A7533">
        <v>11108</v>
      </c>
      <c r="B7533" t="s">
        <v>263</v>
      </c>
      <c r="C7533" t="s">
        <v>493</v>
      </c>
      <c r="D7533" t="s">
        <v>1150</v>
      </c>
      <c r="E7533">
        <v>2014</v>
      </c>
      <c r="F7533" s="10">
        <v>42004</v>
      </c>
      <c r="G7533" t="s">
        <v>489</v>
      </c>
      <c r="H7533" t="s">
        <v>474</v>
      </c>
      <c r="I7533" t="s">
        <v>550</v>
      </c>
      <c r="J7533">
        <v>6466119000000</v>
      </c>
      <c r="K7533">
        <v>5925811501.2369318</v>
      </c>
    </row>
    <row r="7534" spans="1:11" x14ac:dyDescent="0.25">
      <c r="A7534">
        <v>11108</v>
      </c>
      <c r="B7534" t="s">
        <v>263</v>
      </c>
      <c r="C7534" t="s">
        <v>493</v>
      </c>
      <c r="D7534" t="s">
        <v>1152</v>
      </c>
      <c r="E7534">
        <v>2014</v>
      </c>
      <c r="F7534" s="10">
        <v>42004</v>
      </c>
      <c r="G7534" t="s">
        <v>489</v>
      </c>
      <c r="H7534" t="s">
        <v>474</v>
      </c>
      <c r="I7534" t="s">
        <v>550</v>
      </c>
      <c r="J7534">
        <v>-1990310000000</v>
      </c>
      <c r="K7534">
        <v>-1824000128.8295</v>
      </c>
    </row>
    <row r="7535" spans="1:11" x14ac:dyDescent="0.25">
      <c r="A7535">
        <v>11108</v>
      </c>
      <c r="B7535" t="s">
        <v>263</v>
      </c>
      <c r="C7535" t="s">
        <v>493</v>
      </c>
      <c r="D7535" t="s">
        <v>1148</v>
      </c>
      <c r="E7535">
        <v>2014</v>
      </c>
      <c r="F7535" s="10">
        <v>42004</v>
      </c>
      <c r="G7535" t="s">
        <v>489</v>
      </c>
      <c r="H7535" t="s">
        <v>474</v>
      </c>
      <c r="I7535" t="s">
        <v>550</v>
      </c>
      <c r="J7535">
        <v>15105251000000</v>
      </c>
      <c r="K7535">
        <v>13843059508.318771</v>
      </c>
    </row>
    <row r="7536" spans="1:11" x14ac:dyDescent="0.25">
      <c r="A7536">
        <v>11108</v>
      </c>
      <c r="B7536" t="s">
        <v>263</v>
      </c>
      <c r="C7536" t="s">
        <v>493</v>
      </c>
      <c r="D7536" t="s">
        <v>458</v>
      </c>
      <c r="E7536">
        <v>2014</v>
      </c>
      <c r="F7536" s="10">
        <v>42004</v>
      </c>
      <c r="G7536" t="s">
        <v>489</v>
      </c>
      <c r="H7536" t="s">
        <v>474</v>
      </c>
      <c r="I7536" t="s">
        <v>550</v>
      </c>
      <c r="J7536">
        <v>3318605000000</v>
      </c>
      <c r="K7536">
        <v>3041303087.2247152</v>
      </c>
    </row>
    <row r="7537" spans="1:11" x14ac:dyDescent="0.25">
      <c r="A7537">
        <v>1188</v>
      </c>
      <c r="B7537" t="s">
        <v>255</v>
      </c>
      <c r="C7537" t="s">
        <v>492</v>
      </c>
      <c r="D7537" t="s">
        <v>618</v>
      </c>
      <c r="E7537">
        <v>2015</v>
      </c>
      <c r="F7537" s="10">
        <v>42369</v>
      </c>
      <c r="G7537" t="s">
        <v>489</v>
      </c>
      <c r="H7537" t="s">
        <v>474</v>
      </c>
      <c r="I7537" t="s">
        <v>550</v>
      </c>
      <c r="J7537">
        <v>3870545000000</v>
      </c>
      <c r="K7537">
        <v>3290075065.668663</v>
      </c>
    </row>
    <row r="7538" spans="1:11" x14ac:dyDescent="0.25">
      <c r="A7538">
        <v>1188</v>
      </c>
      <c r="B7538" t="s">
        <v>255</v>
      </c>
      <c r="C7538" t="s">
        <v>492</v>
      </c>
      <c r="D7538" t="s">
        <v>570</v>
      </c>
      <c r="E7538">
        <v>2015</v>
      </c>
      <c r="F7538" s="10">
        <v>42369</v>
      </c>
      <c r="G7538" t="s">
        <v>489</v>
      </c>
      <c r="H7538" t="s">
        <v>474</v>
      </c>
      <c r="I7538" t="s">
        <v>550</v>
      </c>
      <c r="J7538">
        <v>2652533000000</v>
      </c>
      <c r="K7538">
        <v>2254729678.6791773</v>
      </c>
    </row>
    <row r="7539" spans="1:11" x14ac:dyDescent="0.25">
      <c r="A7539">
        <v>1188</v>
      </c>
      <c r="B7539" t="s">
        <v>255</v>
      </c>
      <c r="C7539" t="s">
        <v>492</v>
      </c>
      <c r="D7539" t="s">
        <v>1054</v>
      </c>
      <c r="E7539">
        <v>2015</v>
      </c>
      <c r="F7539" s="10">
        <v>42369</v>
      </c>
      <c r="G7539" t="s">
        <v>489</v>
      </c>
      <c r="H7539" t="s">
        <v>474</v>
      </c>
      <c r="I7539" t="s">
        <v>550</v>
      </c>
      <c r="J7539">
        <v>-3148600000000</v>
      </c>
      <c r="K7539">
        <v>-2676400959.4939089</v>
      </c>
    </row>
    <row r="7540" spans="1:11" x14ac:dyDescent="0.25">
      <c r="A7540">
        <v>1188</v>
      </c>
      <c r="B7540" t="s">
        <v>255</v>
      </c>
      <c r="C7540" t="s">
        <v>492</v>
      </c>
      <c r="D7540" t="s">
        <v>569</v>
      </c>
      <c r="E7540">
        <v>2015</v>
      </c>
      <c r="F7540" s="10">
        <v>42369</v>
      </c>
      <c r="G7540" t="s">
        <v>489</v>
      </c>
      <c r="H7540" t="s">
        <v>474</v>
      </c>
      <c r="I7540" t="s">
        <v>550</v>
      </c>
      <c r="J7540">
        <v>3214521000000</v>
      </c>
      <c r="K7540">
        <v>2732435713.8770628</v>
      </c>
    </row>
    <row r="7541" spans="1:11" x14ac:dyDescent="0.25">
      <c r="A7541">
        <v>1188</v>
      </c>
      <c r="B7541" t="s">
        <v>255</v>
      </c>
      <c r="C7541" t="s">
        <v>492</v>
      </c>
      <c r="D7541" t="s">
        <v>701</v>
      </c>
      <c r="E7541">
        <v>2015</v>
      </c>
      <c r="F7541" s="10">
        <v>42369</v>
      </c>
      <c r="G7541" t="s">
        <v>489</v>
      </c>
      <c r="H7541" t="s">
        <v>474</v>
      </c>
      <c r="I7541" t="s">
        <v>550</v>
      </c>
      <c r="J7541">
        <v>1399848000000</v>
      </c>
      <c r="K7541">
        <v>1189911240.0259256</v>
      </c>
    </row>
    <row r="7542" spans="1:11" x14ac:dyDescent="0.25">
      <c r="A7542">
        <v>1188</v>
      </c>
      <c r="B7542" t="s">
        <v>255</v>
      </c>
      <c r="C7542" t="s">
        <v>492</v>
      </c>
      <c r="D7542" t="s">
        <v>2060</v>
      </c>
      <c r="E7542">
        <v>2015</v>
      </c>
      <c r="F7542" s="10">
        <v>42369</v>
      </c>
      <c r="G7542" t="s">
        <v>489</v>
      </c>
      <c r="H7542" t="s">
        <v>474</v>
      </c>
      <c r="I7542" t="s">
        <v>550</v>
      </c>
      <c r="J7542">
        <v>33163000000</v>
      </c>
      <c r="K7542">
        <v>28189508.041572925</v>
      </c>
    </row>
    <row r="7543" spans="1:11" x14ac:dyDescent="0.25">
      <c r="A7543">
        <v>1188</v>
      </c>
      <c r="B7543" t="s">
        <v>255</v>
      </c>
      <c r="C7543" t="s">
        <v>492</v>
      </c>
      <c r="D7543" t="s">
        <v>256</v>
      </c>
      <c r="E7543">
        <v>2015</v>
      </c>
      <c r="F7543" s="10">
        <v>42369</v>
      </c>
      <c r="G7543" t="s">
        <v>489</v>
      </c>
      <c r="H7543" t="s">
        <v>474</v>
      </c>
      <c r="I7543" t="s">
        <v>550</v>
      </c>
      <c r="J7543">
        <v>8182308000000</v>
      </c>
      <c r="K7543">
        <v>6955198177.6264648</v>
      </c>
    </row>
    <row r="7544" spans="1:11" x14ac:dyDescent="0.25">
      <c r="A7544">
        <v>1188</v>
      </c>
      <c r="B7544" t="s">
        <v>255</v>
      </c>
      <c r="C7544" t="s">
        <v>493</v>
      </c>
      <c r="D7544" t="s">
        <v>1050</v>
      </c>
      <c r="E7544">
        <v>2015</v>
      </c>
      <c r="F7544" s="10">
        <v>42369</v>
      </c>
      <c r="G7544" t="s">
        <v>489</v>
      </c>
      <c r="H7544" t="s">
        <v>474</v>
      </c>
      <c r="I7544" t="s">
        <v>550</v>
      </c>
      <c r="J7544">
        <v>1820561000000</v>
      </c>
      <c r="K7544">
        <v>1547529443.9487996</v>
      </c>
    </row>
    <row r="7545" spans="1:11" x14ac:dyDescent="0.25">
      <c r="A7545">
        <v>1188</v>
      </c>
      <c r="B7545" t="s">
        <v>255</v>
      </c>
      <c r="C7545" t="s">
        <v>493</v>
      </c>
      <c r="D7545" t="s">
        <v>2076</v>
      </c>
      <c r="E7545">
        <v>2015</v>
      </c>
      <c r="F7545" s="10">
        <v>42369</v>
      </c>
      <c r="G7545" t="s">
        <v>489</v>
      </c>
      <c r="H7545" t="s">
        <v>474</v>
      </c>
      <c r="I7545" t="s">
        <v>550</v>
      </c>
      <c r="J7545">
        <v>453866000000</v>
      </c>
      <c r="K7545">
        <v>385799211.67555821</v>
      </c>
    </row>
    <row r="7546" spans="1:11" x14ac:dyDescent="0.25">
      <c r="A7546">
        <v>1188</v>
      </c>
      <c r="B7546" t="s">
        <v>255</v>
      </c>
      <c r="C7546" t="s">
        <v>493</v>
      </c>
      <c r="D7546" t="s">
        <v>1051</v>
      </c>
      <c r="E7546">
        <v>2015</v>
      </c>
      <c r="F7546" s="10">
        <v>42369</v>
      </c>
      <c r="G7546" t="s">
        <v>489</v>
      </c>
      <c r="H7546" t="s">
        <v>474</v>
      </c>
      <c r="I7546" t="s">
        <v>550</v>
      </c>
      <c r="J7546">
        <v>9718254000000</v>
      </c>
      <c r="K7546">
        <v>8260796649.3697262</v>
      </c>
    </row>
    <row r="7547" spans="1:11" x14ac:dyDescent="0.25">
      <c r="A7547">
        <v>1188</v>
      </c>
      <c r="B7547" t="s">
        <v>255</v>
      </c>
      <c r="C7547" t="s">
        <v>493</v>
      </c>
      <c r="D7547" t="s">
        <v>1054</v>
      </c>
      <c r="E7547">
        <v>2015</v>
      </c>
      <c r="F7547" s="10">
        <v>42369</v>
      </c>
      <c r="G7547" t="s">
        <v>489</v>
      </c>
      <c r="H7547" t="s">
        <v>474</v>
      </c>
      <c r="I7547" t="s">
        <v>550</v>
      </c>
      <c r="J7547">
        <v>-3148600000000</v>
      </c>
      <c r="K7547">
        <v>-2676400959.4939089</v>
      </c>
    </row>
    <row r="7548" spans="1:11" x14ac:dyDescent="0.25">
      <c r="A7548">
        <v>1188</v>
      </c>
      <c r="B7548" t="s">
        <v>255</v>
      </c>
      <c r="C7548" t="s">
        <v>493</v>
      </c>
      <c r="D7548" t="s">
        <v>971</v>
      </c>
      <c r="E7548">
        <v>2015</v>
      </c>
      <c r="F7548" s="10">
        <v>42369</v>
      </c>
      <c r="G7548" t="s">
        <v>489</v>
      </c>
      <c r="H7548" t="s">
        <v>474</v>
      </c>
      <c r="I7548" t="s">
        <v>550</v>
      </c>
      <c r="J7548">
        <v>482075000000</v>
      </c>
      <c r="K7548">
        <v>409777676.60167259</v>
      </c>
    </row>
    <row r="7549" spans="1:11" x14ac:dyDescent="0.25">
      <c r="A7549">
        <v>1188</v>
      </c>
      <c r="B7549" t="s">
        <v>255</v>
      </c>
      <c r="C7549" t="s">
        <v>493</v>
      </c>
      <c r="D7549" t="s">
        <v>1049</v>
      </c>
      <c r="E7549">
        <v>2015</v>
      </c>
      <c r="F7549" s="10">
        <v>42369</v>
      </c>
      <c r="G7549" t="s">
        <v>489</v>
      </c>
      <c r="H7549" t="s">
        <v>474</v>
      </c>
      <c r="I7549" t="s">
        <v>550</v>
      </c>
      <c r="J7549">
        <v>5615766000000</v>
      </c>
      <c r="K7549">
        <v>4773563333.1300488</v>
      </c>
    </row>
    <row r="7550" spans="1:11" x14ac:dyDescent="0.25">
      <c r="A7550">
        <v>1188</v>
      </c>
      <c r="B7550" t="s">
        <v>255</v>
      </c>
      <c r="C7550" t="s">
        <v>493</v>
      </c>
      <c r="D7550" t="s">
        <v>1045</v>
      </c>
      <c r="E7550">
        <v>2015</v>
      </c>
      <c r="F7550" s="10">
        <v>42369</v>
      </c>
      <c r="G7550" t="s">
        <v>489</v>
      </c>
      <c r="H7550" t="s">
        <v>474</v>
      </c>
      <c r="I7550" t="s">
        <v>550</v>
      </c>
      <c r="J7550">
        <v>69070000000</v>
      </c>
      <c r="K7550">
        <v>58711495.354203232</v>
      </c>
    </row>
    <row r="7551" spans="1:11" x14ac:dyDescent="0.25">
      <c r="A7551">
        <v>1188</v>
      </c>
      <c r="B7551" t="s">
        <v>255</v>
      </c>
      <c r="C7551" t="s">
        <v>493</v>
      </c>
      <c r="D7551" t="s">
        <v>1052</v>
      </c>
      <c r="E7551">
        <v>2015</v>
      </c>
      <c r="F7551" s="10">
        <v>42369</v>
      </c>
      <c r="G7551" t="s">
        <v>489</v>
      </c>
      <c r="H7551" t="s">
        <v>474</v>
      </c>
      <c r="I7551" t="s">
        <v>550</v>
      </c>
      <c r="J7551">
        <v>704089000000</v>
      </c>
      <c r="K7551">
        <v>598495990.33510351</v>
      </c>
    </row>
    <row r="7552" spans="1:11" x14ac:dyDescent="0.25">
      <c r="A7552">
        <v>1188</v>
      </c>
      <c r="B7552" t="s">
        <v>255</v>
      </c>
      <c r="C7552" t="s">
        <v>493</v>
      </c>
      <c r="D7552" t="s">
        <v>456</v>
      </c>
      <c r="E7552">
        <v>2015</v>
      </c>
      <c r="F7552" s="10">
        <v>42369</v>
      </c>
      <c r="G7552" t="s">
        <v>489</v>
      </c>
      <c r="H7552" t="s">
        <v>474</v>
      </c>
      <c r="I7552" t="s">
        <v>550</v>
      </c>
      <c r="J7552">
        <v>477627000000</v>
      </c>
      <c r="K7552">
        <v>405996748.10398185</v>
      </c>
    </row>
    <row r="7553" spans="1:11" x14ac:dyDescent="0.25">
      <c r="A7553">
        <v>1188</v>
      </c>
      <c r="B7553" t="s">
        <v>255</v>
      </c>
      <c r="C7553" t="s">
        <v>493</v>
      </c>
      <c r="D7553" t="s">
        <v>1048</v>
      </c>
      <c r="E7553">
        <v>2015</v>
      </c>
      <c r="F7553" s="10">
        <v>42369</v>
      </c>
      <c r="G7553" t="s">
        <v>489</v>
      </c>
      <c r="H7553" t="s">
        <v>474</v>
      </c>
      <c r="I7553" t="s">
        <v>550</v>
      </c>
      <c r="J7553">
        <v>11610000000</v>
      </c>
      <c r="K7553">
        <v>9868835.3997726869</v>
      </c>
    </row>
    <row r="7554" spans="1:11" x14ac:dyDescent="0.25">
      <c r="A7554">
        <v>1333</v>
      </c>
      <c r="B7554" t="s">
        <v>258</v>
      </c>
      <c r="C7554" t="s">
        <v>492</v>
      </c>
      <c r="D7554" t="s">
        <v>1135</v>
      </c>
      <c r="E7554">
        <v>2015</v>
      </c>
      <c r="F7554" s="10">
        <v>42369</v>
      </c>
      <c r="G7554" t="s">
        <v>489</v>
      </c>
      <c r="H7554" t="s">
        <v>474</v>
      </c>
      <c r="I7554" t="s">
        <v>550</v>
      </c>
      <c r="J7554">
        <v>2164482000000</v>
      </c>
      <c r="K7554">
        <v>1839872229.4376216</v>
      </c>
    </row>
    <row r="7555" spans="1:11" x14ac:dyDescent="0.25">
      <c r="A7555">
        <v>1333</v>
      </c>
      <c r="B7555" t="s">
        <v>258</v>
      </c>
      <c r="C7555" t="s">
        <v>492</v>
      </c>
      <c r="D7555" t="s">
        <v>891</v>
      </c>
      <c r="E7555">
        <v>2015</v>
      </c>
      <c r="F7555" s="10">
        <v>42369</v>
      </c>
      <c r="G7555" t="s">
        <v>489</v>
      </c>
      <c r="H7555" t="s">
        <v>474</v>
      </c>
      <c r="I7555" t="s">
        <v>550</v>
      </c>
      <c r="J7555">
        <v>-291909000000</v>
      </c>
      <c r="K7555">
        <v>-248131082.92095137</v>
      </c>
    </row>
    <row r="7556" spans="1:11" x14ac:dyDescent="0.25">
      <c r="A7556">
        <v>1333</v>
      </c>
      <c r="B7556" t="s">
        <v>258</v>
      </c>
      <c r="C7556" t="s">
        <v>492</v>
      </c>
      <c r="D7556" t="s">
        <v>701</v>
      </c>
      <c r="E7556">
        <v>2015</v>
      </c>
      <c r="F7556" s="10">
        <v>42369</v>
      </c>
      <c r="G7556" t="s">
        <v>489</v>
      </c>
      <c r="H7556" t="s">
        <v>474</v>
      </c>
      <c r="I7556" t="s">
        <v>550</v>
      </c>
      <c r="J7556">
        <v>2397493000000</v>
      </c>
      <c r="K7556">
        <v>2037938310.8619483</v>
      </c>
    </row>
    <row r="7557" spans="1:11" x14ac:dyDescent="0.25">
      <c r="A7557">
        <v>1333</v>
      </c>
      <c r="B7557" t="s">
        <v>258</v>
      </c>
      <c r="C7557" t="s">
        <v>492</v>
      </c>
      <c r="D7557" t="s">
        <v>1136</v>
      </c>
      <c r="E7557">
        <v>2015</v>
      </c>
      <c r="F7557" s="10">
        <v>42369</v>
      </c>
      <c r="G7557" t="s">
        <v>489</v>
      </c>
      <c r="H7557" t="s">
        <v>474</v>
      </c>
      <c r="I7557" t="s">
        <v>550</v>
      </c>
      <c r="J7557">
        <v>1592019000000</v>
      </c>
      <c r="K7557">
        <v>1353262141.62883</v>
      </c>
    </row>
    <row r="7558" spans="1:11" x14ac:dyDescent="0.25">
      <c r="A7558">
        <v>1333</v>
      </c>
      <c r="B7558" t="s">
        <v>258</v>
      </c>
      <c r="C7558" t="s">
        <v>492</v>
      </c>
      <c r="D7558" t="s">
        <v>256</v>
      </c>
      <c r="E7558">
        <v>2015</v>
      </c>
      <c r="F7558" s="10">
        <v>42369</v>
      </c>
      <c r="G7558" t="s">
        <v>489</v>
      </c>
      <c r="H7558" t="s">
        <v>474</v>
      </c>
      <c r="I7558" t="s">
        <v>550</v>
      </c>
      <c r="J7558">
        <v>4710535000000</v>
      </c>
      <c r="K7558">
        <v>4004090832.0299945</v>
      </c>
    </row>
    <row r="7559" spans="1:11" x14ac:dyDescent="0.25">
      <c r="A7559">
        <v>1333</v>
      </c>
      <c r="B7559" t="s">
        <v>258</v>
      </c>
      <c r="C7559" t="s">
        <v>493</v>
      </c>
      <c r="D7559" t="s">
        <v>1130</v>
      </c>
      <c r="E7559">
        <v>2015</v>
      </c>
      <c r="F7559" s="10">
        <v>42369</v>
      </c>
      <c r="G7559" t="s">
        <v>489</v>
      </c>
      <c r="H7559" t="s">
        <v>474</v>
      </c>
      <c r="I7559" t="s">
        <v>550</v>
      </c>
      <c r="J7559">
        <v>-291909000000</v>
      </c>
      <c r="K7559">
        <v>-248131082.92095137</v>
      </c>
    </row>
    <row r="7560" spans="1:11" x14ac:dyDescent="0.25">
      <c r="A7560">
        <v>1333</v>
      </c>
      <c r="B7560" t="s">
        <v>258</v>
      </c>
      <c r="C7560" t="s">
        <v>493</v>
      </c>
      <c r="D7560" t="s">
        <v>1129</v>
      </c>
      <c r="E7560">
        <v>2015</v>
      </c>
      <c r="F7560" s="10">
        <v>42369</v>
      </c>
      <c r="G7560" t="s">
        <v>489</v>
      </c>
      <c r="H7560" t="s">
        <v>474</v>
      </c>
      <c r="I7560" t="s">
        <v>550</v>
      </c>
      <c r="J7560">
        <v>911142000000</v>
      </c>
      <c r="K7560">
        <v>774497021.8621608</v>
      </c>
    </row>
    <row r="7561" spans="1:11" x14ac:dyDescent="0.25">
      <c r="A7561">
        <v>1333</v>
      </c>
      <c r="B7561" t="s">
        <v>258</v>
      </c>
      <c r="C7561" t="s">
        <v>493</v>
      </c>
      <c r="D7561" t="s">
        <v>1127</v>
      </c>
      <c r="E7561">
        <v>2015</v>
      </c>
      <c r="F7561" s="10">
        <v>42369</v>
      </c>
      <c r="G7561" t="s">
        <v>489</v>
      </c>
      <c r="H7561" t="s">
        <v>474</v>
      </c>
      <c r="I7561" t="s">
        <v>550</v>
      </c>
      <c r="J7561">
        <v>3410102000000</v>
      </c>
      <c r="K7561">
        <v>2898685213.9910111</v>
      </c>
    </row>
    <row r="7562" spans="1:11" x14ac:dyDescent="0.25">
      <c r="A7562">
        <v>1333</v>
      </c>
      <c r="B7562" t="s">
        <v>258</v>
      </c>
      <c r="C7562" t="s">
        <v>493</v>
      </c>
      <c r="D7562" t="s">
        <v>1128</v>
      </c>
      <c r="E7562">
        <v>2015</v>
      </c>
      <c r="F7562" s="10">
        <v>42369</v>
      </c>
      <c r="G7562" t="s">
        <v>489</v>
      </c>
      <c r="H7562" t="s">
        <v>474</v>
      </c>
      <c r="I7562" t="s">
        <v>550</v>
      </c>
      <c r="J7562">
        <v>1278188000000</v>
      </c>
      <c r="K7562">
        <v>1086496725.4060855</v>
      </c>
    </row>
    <row r="7563" spans="1:11" x14ac:dyDescent="0.25">
      <c r="A7563">
        <v>1333</v>
      </c>
      <c r="B7563" t="s">
        <v>258</v>
      </c>
      <c r="C7563" t="s">
        <v>493</v>
      </c>
      <c r="D7563" t="s">
        <v>643</v>
      </c>
      <c r="E7563">
        <v>2015</v>
      </c>
      <c r="F7563" s="10">
        <v>42369</v>
      </c>
      <c r="G7563" t="s">
        <v>489</v>
      </c>
      <c r="H7563" t="s">
        <v>474</v>
      </c>
      <c r="I7563" t="s">
        <v>550</v>
      </c>
      <c r="J7563">
        <v>238327000000</v>
      </c>
      <c r="K7563">
        <v>202584834.997556</v>
      </c>
    </row>
    <row r="7564" spans="1:11" x14ac:dyDescent="0.25">
      <c r="A7564">
        <v>1333</v>
      </c>
      <c r="B7564" t="s">
        <v>258</v>
      </c>
      <c r="C7564" t="s">
        <v>493</v>
      </c>
      <c r="D7564" t="s">
        <v>1126</v>
      </c>
      <c r="E7564">
        <v>2015</v>
      </c>
      <c r="F7564" s="10">
        <v>42369</v>
      </c>
      <c r="G7564" t="s">
        <v>489</v>
      </c>
      <c r="H7564" t="s">
        <v>474</v>
      </c>
      <c r="I7564" t="s">
        <v>550</v>
      </c>
      <c r="J7564">
        <v>5026770000000</v>
      </c>
      <c r="K7564">
        <v>4272899717.701581</v>
      </c>
    </row>
    <row r="7565" spans="1:11" x14ac:dyDescent="0.25">
      <c r="A7565">
        <v>1370</v>
      </c>
      <c r="B7565" t="s">
        <v>260</v>
      </c>
      <c r="C7565" t="s">
        <v>492</v>
      </c>
      <c r="D7565" t="s">
        <v>570</v>
      </c>
      <c r="E7565">
        <v>2015</v>
      </c>
      <c r="F7565" s="10">
        <v>42369</v>
      </c>
      <c r="G7565" t="s">
        <v>489</v>
      </c>
      <c r="H7565" t="s">
        <v>474</v>
      </c>
      <c r="I7565" t="s">
        <v>550</v>
      </c>
      <c r="J7565">
        <v>4133865000000</v>
      </c>
      <c r="K7565">
        <v>3513904672.6857295</v>
      </c>
    </row>
    <row r="7566" spans="1:11" x14ac:dyDescent="0.25">
      <c r="A7566">
        <v>1370</v>
      </c>
      <c r="B7566" t="s">
        <v>260</v>
      </c>
      <c r="C7566" t="s">
        <v>492</v>
      </c>
      <c r="D7566" t="s">
        <v>891</v>
      </c>
      <c r="E7566">
        <v>2015</v>
      </c>
      <c r="F7566" s="10">
        <v>42369</v>
      </c>
      <c r="G7566" t="s">
        <v>489</v>
      </c>
      <c r="H7566" t="s">
        <v>474</v>
      </c>
      <c r="I7566" t="s">
        <v>550</v>
      </c>
      <c r="J7566">
        <v>-272626000000</v>
      </c>
      <c r="K7566">
        <v>-231739975.85688448</v>
      </c>
    </row>
    <row r="7567" spans="1:11" x14ac:dyDescent="0.25">
      <c r="A7567">
        <v>1370</v>
      </c>
      <c r="B7567" t="s">
        <v>260</v>
      </c>
      <c r="C7567" t="s">
        <v>492</v>
      </c>
      <c r="D7567" t="s">
        <v>572</v>
      </c>
      <c r="E7567">
        <v>2015</v>
      </c>
      <c r="F7567" s="10">
        <v>42369</v>
      </c>
      <c r="G7567" t="s">
        <v>489</v>
      </c>
      <c r="H7567" t="s">
        <v>474</v>
      </c>
      <c r="I7567" t="s">
        <v>550</v>
      </c>
      <c r="J7567">
        <v>5290562000000</v>
      </c>
      <c r="K7567">
        <v>4497130538.3541937</v>
      </c>
    </row>
    <row r="7568" spans="1:11" x14ac:dyDescent="0.25">
      <c r="A7568">
        <v>1370</v>
      </c>
      <c r="B7568" t="s">
        <v>260</v>
      </c>
      <c r="C7568" t="s">
        <v>492</v>
      </c>
      <c r="D7568" t="s">
        <v>679</v>
      </c>
      <c r="E7568">
        <v>2015</v>
      </c>
      <c r="F7568" s="10">
        <v>42369</v>
      </c>
      <c r="G7568" t="s">
        <v>489</v>
      </c>
      <c r="H7568" t="s">
        <v>474</v>
      </c>
      <c r="I7568" t="s">
        <v>550</v>
      </c>
      <c r="J7568">
        <v>2386781000000</v>
      </c>
      <c r="K7568">
        <v>2028832801.4043803</v>
      </c>
    </row>
    <row r="7569" spans="1:11" x14ac:dyDescent="0.25">
      <c r="A7569">
        <v>1370</v>
      </c>
      <c r="B7569" t="s">
        <v>260</v>
      </c>
      <c r="C7569" t="s">
        <v>492</v>
      </c>
      <c r="D7569" t="s">
        <v>256</v>
      </c>
      <c r="E7569">
        <v>2015</v>
      </c>
      <c r="F7569" s="10">
        <v>42369</v>
      </c>
      <c r="G7569" t="s">
        <v>489</v>
      </c>
      <c r="H7569" t="s">
        <v>474</v>
      </c>
      <c r="I7569" t="s">
        <v>550</v>
      </c>
      <c r="J7569">
        <v>7583471000000</v>
      </c>
      <c r="K7569">
        <v>6446169427.9026346</v>
      </c>
    </row>
    <row r="7570" spans="1:11" x14ac:dyDescent="0.25">
      <c r="A7570">
        <v>1370</v>
      </c>
      <c r="B7570" t="s">
        <v>260</v>
      </c>
      <c r="C7570" t="s">
        <v>493</v>
      </c>
      <c r="D7570" t="s">
        <v>1123</v>
      </c>
      <c r="E7570">
        <v>2015</v>
      </c>
      <c r="F7570" s="10">
        <v>42369</v>
      </c>
      <c r="G7570" t="s">
        <v>489</v>
      </c>
      <c r="H7570" t="s">
        <v>474</v>
      </c>
      <c r="I7570" t="s">
        <v>550</v>
      </c>
      <c r="J7570">
        <v>3570721000000</v>
      </c>
      <c r="K7570">
        <v>3035216004.0923109</v>
      </c>
    </row>
    <row r="7571" spans="1:11" x14ac:dyDescent="0.25">
      <c r="A7571">
        <v>1370</v>
      </c>
      <c r="B7571" t="s">
        <v>260</v>
      </c>
      <c r="C7571" t="s">
        <v>493</v>
      </c>
      <c r="D7571" t="s">
        <v>1122</v>
      </c>
      <c r="E7571">
        <v>2015</v>
      </c>
      <c r="F7571" s="10">
        <v>42369</v>
      </c>
      <c r="G7571" t="s">
        <v>489</v>
      </c>
      <c r="H7571" t="s">
        <v>474</v>
      </c>
      <c r="I7571" t="s">
        <v>550</v>
      </c>
      <c r="J7571">
        <v>6608935000000</v>
      </c>
      <c r="K7571">
        <v>5617785674.6594925</v>
      </c>
    </row>
    <row r="7572" spans="1:11" x14ac:dyDescent="0.25">
      <c r="A7572">
        <v>1370</v>
      </c>
      <c r="B7572" t="s">
        <v>260</v>
      </c>
      <c r="C7572" t="s">
        <v>493</v>
      </c>
      <c r="D7572" t="s">
        <v>891</v>
      </c>
      <c r="E7572">
        <v>2015</v>
      </c>
      <c r="F7572" s="10">
        <v>42369</v>
      </c>
      <c r="G7572" t="s">
        <v>489</v>
      </c>
      <c r="H7572" t="s">
        <v>474</v>
      </c>
      <c r="I7572" t="s">
        <v>550</v>
      </c>
      <c r="J7572">
        <v>-272626000000</v>
      </c>
      <c r="K7572">
        <v>-231739975.85688448</v>
      </c>
    </row>
    <row r="7573" spans="1:11" x14ac:dyDescent="0.25">
      <c r="A7573">
        <v>1370</v>
      </c>
      <c r="B7573" t="s">
        <v>260</v>
      </c>
      <c r="C7573" t="s">
        <v>493</v>
      </c>
      <c r="D7573" t="s">
        <v>458</v>
      </c>
      <c r="E7573">
        <v>2015</v>
      </c>
      <c r="F7573" s="10">
        <v>42369</v>
      </c>
      <c r="G7573" t="s">
        <v>489</v>
      </c>
      <c r="H7573" t="s">
        <v>474</v>
      </c>
      <c r="I7573" t="s">
        <v>550</v>
      </c>
      <c r="J7573">
        <v>894161000000</v>
      </c>
      <c r="K7573">
        <v>760062681.30027103</v>
      </c>
    </row>
    <row r="7574" spans="1:11" x14ac:dyDescent="0.25">
      <c r="A7574">
        <v>1370</v>
      </c>
      <c r="B7574" t="s">
        <v>260</v>
      </c>
      <c r="C7574" t="s">
        <v>493</v>
      </c>
      <c r="D7574" t="s">
        <v>1124</v>
      </c>
      <c r="E7574">
        <v>2015</v>
      </c>
      <c r="F7574" s="10">
        <v>42369</v>
      </c>
      <c r="G7574" t="s">
        <v>489</v>
      </c>
      <c r="H7574" t="s">
        <v>474</v>
      </c>
      <c r="I7574" t="s">
        <v>550</v>
      </c>
      <c r="J7574">
        <v>8320862000000</v>
      </c>
      <c r="K7574">
        <v>7072973080.2948637</v>
      </c>
    </row>
    <row r="7575" spans="1:11" x14ac:dyDescent="0.25">
      <c r="A7575">
        <v>8092</v>
      </c>
      <c r="B7575" t="s">
        <v>265</v>
      </c>
      <c r="C7575" t="s">
        <v>492</v>
      </c>
      <c r="D7575" t="s">
        <v>618</v>
      </c>
      <c r="E7575">
        <v>2015</v>
      </c>
      <c r="F7575" s="10">
        <v>42369</v>
      </c>
      <c r="G7575" t="s">
        <v>489</v>
      </c>
      <c r="H7575" t="s">
        <v>474</v>
      </c>
      <c r="I7575" t="s">
        <v>550</v>
      </c>
      <c r="J7575">
        <v>580449000000</v>
      </c>
      <c r="K7575">
        <v>493398418.51530206</v>
      </c>
    </row>
    <row r="7576" spans="1:11" x14ac:dyDescent="0.25">
      <c r="A7576">
        <v>8092</v>
      </c>
      <c r="B7576" t="s">
        <v>265</v>
      </c>
      <c r="C7576" t="s">
        <v>492</v>
      </c>
      <c r="D7576" t="s">
        <v>570</v>
      </c>
      <c r="E7576">
        <v>2015</v>
      </c>
      <c r="F7576" s="10">
        <v>42369</v>
      </c>
      <c r="G7576" t="s">
        <v>489</v>
      </c>
      <c r="H7576" t="s">
        <v>474</v>
      </c>
      <c r="I7576" t="s">
        <v>550</v>
      </c>
      <c r="J7576">
        <v>1565690000000</v>
      </c>
      <c r="K7576">
        <v>1330881731.0137899</v>
      </c>
    </row>
    <row r="7577" spans="1:11" x14ac:dyDescent="0.25">
      <c r="A7577">
        <v>8092</v>
      </c>
      <c r="B7577" t="s">
        <v>265</v>
      </c>
      <c r="C7577" t="s">
        <v>492</v>
      </c>
      <c r="D7577" t="s">
        <v>1137</v>
      </c>
      <c r="E7577">
        <v>2015</v>
      </c>
      <c r="F7577" s="10">
        <v>42369</v>
      </c>
      <c r="G7577" t="s">
        <v>489</v>
      </c>
      <c r="H7577" t="s">
        <v>474</v>
      </c>
      <c r="I7577" t="s">
        <v>550</v>
      </c>
      <c r="J7577">
        <v>466678000000</v>
      </c>
      <c r="K7577">
        <v>396689781.79975182</v>
      </c>
    </row>
    <row r="7578" spans="1:11" x14ac:dyDescent="0.25">
      <c r="A7578">
        <v>8092</v>
      </c>
      <c r="B7578" t="s">
        <v>265</v>
      </c>
      <c r="C7578" t="s">
        <v>492</v>
      </c>
      <c r="D7578" t="s">
        <v>2119</v>
      </c>
      <c r="E7578">
        <v>2015</v>
      </c>
      <c r="F7578" s="10">
        <v>42369</v>
      </c>
      <c r="G7578" t="s">
        <v>489</v>
      </c>
      <c r="H7578" t="s">
        <v>474</v>
      </c>
      <c r="I7578" t="s">
        <v>550</v>
      </c>
      <c r="J7578">
        <v>2487259000000</v>
      </c>
      <c r="K7578">
        <v>2114242004.1001909</v>
      </c>
    </row>
    <row r="7579" spans="1:11" x14ac:dyDescent="0.25">
      <c r="A7579">
        <v>8092</v>
      </c>
      <c r="B7579" t="s">
        <v>265</v>
      </c>
      <c r="C7579" t="s">
        <v>492</v>
      </c>
      <c r="D7579" t="s">
        <v>256</v>
      </c>
      <c r="E7579">
        <v>2015</v>
      </c>
      <c r="F7579" s="10">
        <v>42369</v>
      </c>
      <c r="G7579" t="s">
        <v>489</v>
      </c>
      <c r="H7579" t="s">
        <v>474</v>
      </c>
      <c r="I7579" t="s">
        <v>550</v>
      </c>
      <c r="J7579">
        <v>1341175000000</v>
      </c>
      <c r="K7579">
        <v>1140037495.0292966</v>
      </c>
    </row>
    <row r="7580" spans="1:11" x14ac:dyDescent="0.25">
      <c r="A7580">
        <v>8092</v>
      </c>
      <c r="B7580" t="s">
        <v>265</v>
      </c>
      <c r="C7580" t="s">
        <v>493</v>
      </c>
      <c r="D7580" t="s">
        <v>1133</v>
      </c>
      <c r="E7580">
        <v>2015</v>
      </c>
      <c r="F7580" s="10">
        <v>42369</v>
      </c>
      <c r="G7580" t="s">
        <v>489</v>
      </c>
      <c r="H7580" t="s">
        <v>474</v>
      </c>
      <c r="I7580" t="s">
        <v>550</v>
      </c>
      <c r="J7580">
        <v>3222045000000</v>
      </c>
      <c r="K7580">
        <v>2738831331.2369156</v>
      </c>
    </row>
    <row r="7581" spans="1:11" x14ac:dyDescent="0.25">
      <c r="A7581">
        <v>8092</v>
      </c>
      <c r="B7581" t="s">
        <v>265</v>
      </c>
      <c r="C7581" t="s">
        <v>493</v>
      </c>
      <c r="D7581" t="s">
        <v>1134</v>
      </c>
      <c r="E7581">
        <v>2015</v>
      </c>
      <c r="F7581" s="10">
        <v>42369</v>
      </c>
      <c r="G7581" t="s">
        <v>489</v>
      </c>
      <c r="H7581" t="s">
        <v>474</v>
      </c>
      <c r="I7581" t="s">
        <v>550</v>
      </c>
      <c r="J7581">
        <v>3219206000000</v>
      </c>
      <c r="K7581">
        <v>2736418099.2214155</v>
      </c>
    </row>
    <row r="7582" spans="1:11" x14ac:dyDescent="0.25">
      <c r="A7582">
        <v>8219</v>
      </c>
      <c r="B7582" t="s">
        <v>262</v>
      </c>
      <c r="C7582" t="s">
        <v>492</v>
      </c>
      <c r="D7582" t="s">
        <v>618</v>
      </c>
      <c r="E7582">
        <v>2015</v>
      </c>
      <c r="F7582" s="10">
        <v>42369</v>
      </c>
      <c r="G7582" t="s">
        <v>489</v>
      </c>
      <c r="H7582" t="s">
        <v>474</v>
      </c>
      <c r="I7582" t="s">
        <v>550</v>
      </c>
      <c r="J7582">
        <v>1161018000000</v>
      </c>
      <c r="K7582">
        <v>986898840.49726844</v>
      </c>
    </row>
    <row r="7583" spans="1:11" x14ac:dyDescent="0.25">
      <c r="A7583">
        <v>8219</v>
      </c>
      <c r="B7583" t="s">
        <v>262</v>
      </c>
      <c r="C7583" t="s">
        <v>492</v>
      </c>
      <c r="D7583" t="s">
        <v>2094</v>
      </c>
      <c r="E7583">
        <v>2015</v>
      </c>
      <c r="F7583" s="10">
        <v>42369</v>
      </c>
      <c r="G7583" t="s">
        <v>489</v>
      </c>
      <c r="H7583" t="s">
        <v>474</v>
      </c>
      <c r="I7583" t="s">
        <v>550</v>
      </c>
      <c r="J7583">
        <v>4022590000000</v>
      </c>
      <c r="K7583">
        <v>3419317708.076797</v>
      </c>
    </row>
    <row r="7584" spans="1:11" x14ac:dyDescent="0.25">
      <c r="A7584">
        <v>8219</v>
      </c>
      <c r="B7584" t="s">
        <v>262</v>
      </c>
      <c r="C7584" t="s">
        <v>492</v>
      </c>
      <c r="D7584" t="s">
        <v>59</v>
      </c>
      <c r="E7584">
        <v>2015</v>
      </c>
      <c r="F7584" s="10">
        <v>42369</v>
      </c>
      <c r="G7584" t="s">
        <v>489</v>
      </c>
      <c r="H7584" t="s">
        <v>474</v>
      </c>
      <c r="I7584" t="s">
        <v>550</v>
      </c>
      <c r="J7584">
        <v>6693042000000</v>
      </c>
      <c r="K7584">
        <v>5689279054.4156237</v>
      </c>
    </row>
    <row r="7585" spans="1:11" x14ac:dyDescent="0.25">
      <c r="A7585">
        <v>8219</v>
      </c>
      <c r="B7585" t="s">
        <v>262</v>
      </c>
      <c r="C7585" t="s">
        <v>492</v>
      </c>
      <c r="D7585" t="s">
        <v>569</v>
      </c>
      <c r="E7585">
        <v>2015</v>
      </c>
      <c r="F7585" s="10">
        <v>42369</v>
      </c>
      <c r="G7585" t="s">
        <v>489</v>
      </c>
      <c r="H7585" t="s">
        <v>474</v>
      </c>
      <c r="I7585" t="s">
        <v>550</v>
      </c>
      <c r="J7585">
        <v>1539219000000</v>
      </c>
      <c r="K7585">
        <v>1308380616.2965302</v>
      </c>
    </row>
    <row r="7586" spans="1:11" x14ac:dyDescent="0.25">
      <c r="A7586">
        <v>8219</v>
      </c>
      <c r="B7586" t="s">
        <v>262</v>
      </c>
      <c r="C7586" t="s">
        <v>492</v>
      </c>
      <c r="D7586" t="s">
        <v>1125</v>
      </c>
      <c r="E7586">
        <v>2015</v>
      </c>
      <c r="F7586" s="10">
        <v>42369</v>
      </c>
      <c r="G7586" t="s">
        <v>489</v>
      </c>
      <c r="H7586" t="s">
        <v>474</v>
      </c>
      <c r="I7586" t="s">
        <v>550</v>
      </c>
      <c r="J7586">
        <v>279760000000</v>
      </c>
      <c r="K7586">
        <v>237804081.95007813</v>
      </c>
    </row>
    <row r="7587" spans="1:11" x14ac:dyDescent="0.25">
      <c r="A7587">
        <v>8219</v>
      </c>
      <c r="B7587" t="s">
        <v>262</v>
      </c>
      <c r="C7587" t="s">
        <v>492</v>
      </c>
      <c r="D7587" t="s">
        <v>256</v>
      </c>
      <c r="E7587">
        <v>2015</v>
      </c>
      <c r="F7587" s="10">
        <v>42369</v>
      </c>
      <c r="G7587" t="s">
        <v>489</v>
      </c>
      <c r="H7587" t="s">
        <v>474</v>
      </c>
      <c r="I7587" t="s">
        <v>550</v>
      </c>
      <c r="J7587">
        <v>6510954000000</v>
      </c>
      <c r="K7587">
        <v>5534498994.0991888</v>
      </c>
    </row>
    <row r="7588" spans="1:11" x14ac:dyDescent="0.25">
      <c r="A7588">
        <v>8219</v>
      </c>
      <c r="B7588" t="s">
        <v>262</v>
      </c>
      <c r="C7588" t="s">
        <v>493</v>
      </c>
      <c r="D7588" t="s">
        <v>1132</v>
      </c>
      <c r="E7588">
        <v>2015</v>
      </c>
      <c r="F7588" s="10">
        <v>42369</v>
      </c>
      <c r="G7588" t="s">
        <v>489</v>
      </c>
      <c r="H7588" t="s">
        <v>474</v>
      </c>
      <c r="I7588" t="s">
        <v>550</v>
      </c>
      <c r="J7588">
        <v>6211000000</v>
      </c>
      <c r="K7588">
        <v>5279529.4287672834</v>
      </c>
    </row>
    <row r="7589" spans="1:11" x14ac:dyDescent="0.25">
      <c r="A7589">
        <v>8219</v>
      </c>
      <c r="B7589" t="s">
        <v>262</v>
      </c>
      <c r="C7589" t="s">
        <v>493</v>
      </c>
      <c r="D7589" t="s">
        <v>1131</v>
      </c>
      <c r="E7589">
        <v>2015</v>
      </c>
      <c r="F7589" s="10">
        <v>42369</v>
      </c>
      <c r="G7589" t="s">
        <v>489</v>
      </c>
      <c r="H7589" t="s">
        <v>474</v>
      </c>
      <c r="I7589" t="s">
        <v>550</v>
      </c>
      <c r="J7589">
        <v>3150333000000</v>
      </c>
      <c r="K7589">
        <v>2677874059.5583196</v>
      </c>
    </row>
    <row r="7590" spans="1:11" x14ac:dyDescent="0.25">
      <c r="A7590">
        <v>8219</v>
      </c>
      <c r="B7590" t="s">
        <v>262</v>
      </c>
      <c r="C7590" t="s">
        <v>493</v>
      </c>
      <c r="D7590" t="s">
        <v>1225</v>
      </c>
      <c r="E7590">
        <v>2015</v>
      </c>
      <c r="F7590" s="10">
        <v>42369</v>
      </c>
      <c r="G7590" t="s">
        <v>489</v>
      </c>
      <c r="H7590" t="s">
        <v>474</v>
      </c>
      <c r="I7590" t="s">
        <v>550</v>
      </c>
      <c r="J7590">
        <v>2304710000000</v>
      </c>
      <c r="K7590">
        <v>1959070080.4659872</v>
      </c>
    </row>
    <row r="7591" spans="1:11" x14ac:dyDescent="0.25">
      <c r="A7591">
        <v>8219</v>
      </c>
      <c r="B7591" t="s">
        <v>262</v>
      </c>
      <c r="C7591" t="s">
        <v>493</v>
      </c>
      <c r="D7591" t="s">
        <v>891</v>
      </c>
      <c r="E7591">
        <v>2015</v>
      </c>
      <c r="F7591" s="10">
        <v>42369</v>
      </c>
      <c r="G7591" t="s">
        <v>489</v>
      </c>
      <c r="H7591" t="s">
        <v>474</v>
      </c>
      <c r="I7591" t="s">
        <v>550</v>
      </c>
      <c r="J7591">
        <v>-346482000000</v>
      </c>
      <c r="K7591">
        <v>-294519709.47321624</v>
      </c>
    </row>
    <row r="7592" spans="1:11" x14ac:dyDescent="0.25">
      <c r="A7592">
        <v>8219</v>
      </c>
      <c r="B7592" t="s">
        <v>262</v>
      </c>
      <c r="C7592" t="s">
        <v>493</v>
      </c>
      <c r="D7592" t="s">
        <v>1226</v>
      </c>
      <c r="E7592">
        <v>2015</v>
      </c>
      <c r="F7592" s="10">
        <v>42369</v>
      </c>
      <c r="G7592" t="s">
        <v>489</v>
      </c>
      <c r="H7592" t="s">
        <v>474</v>
      </c>
      <c r="I7592" t="s">
        <v>550</v>
      </c>
      <c r="J7592">
        <v>459350000000</v>
      </c>
      <c r="K7592">
        <v>390460770.10211748</v>
      </c>
    </row>
    <row r="7593" spans="1:11" x14ac:dyDescent="0.25">
      <c r="A7593">
        <v>8219</v>
      </c>
      <c r="B7593" t="s">
        <v>262</v>
      </c>
      <c r="C7593" t="s">
        <v>493</v>
      </c>
      <c r="D7593" t="s">
        <v>2096</v>
      </c>
      <c r="E7593">
        <v>2015</v>
      </c>
      <c r="F7593" s="10">
        <v>42369</v>
      </c>
      <c r="G7593" t="s">
        <v>489</v>
      </c>
      <c r="H7593" t="s">
        <v>474</v>
      </c>
      <c r="I7593" t="s">
        <v>550</v>
      </c>
      <c r="J7593">
        <v>14632461000000</v>
      </c>
      <c r="K7593">
        <v>12438014565.253511</v>
      </c>
    </row>
    <row r="7594" spans="1:11" x14ac:dyDescent="0.25">
      <c r="A7594">
        <v>11108</v>
      </c>
      <c r="B7594" t="s">
        <v>263</v>
      </c>
      <c r="C7594" t="s">
        <v>492</v>
      </c>
      <c r="D7594" t="s">
        <v>570</v>
      </c>
      <c r="E7594">
        <v>2015</v>
      </c>
      <c r="F7594" s="10">
        <v>42369</v>
      </c>
      <c r="G7594" t="s">
        <v>489</v>
      </c>
      <c r="H7594" t="s">
        <v>474</v>
      </c>
      <c r="I7594" t="s">
        <v>550</v>
      </c>
      <c r="J7594">
        <v>5887654000000</v>
      </c>
      <c r="K7594">
        <v>5004675987.6669474</v>
      </c>
    </row>
    <row r="7595" spans="1:11" x14ac:dyDescent="0.25">
      <c r="A7595">
        <v>11108</v>
      </c>
      <c r="B7595" t="s">
        <v>263</v>
      </c>
      <c r="C7595" t="s">
        <v>492</v>
      </c>
      <c r="D7595" t="s">
        <v>59</v>
      </c>
      <c r="E7595">
        <v>2015</v>
      </c>
      <c r="F7595" s="10">
        <v>42369</v>
      </c>
      <c r="G7595" t="s">
        <v>489</v>
      </c>
      <c r="H7595" t="s">
        <v>474</v>
      </c>
      <c r="I7595" t="s">
        <v>550</v>
      </c>
      <c r="J7595">
        <v>3260610000000</v>
      </c>
      <c r="K7595">
        <v>2771612695.3361607</v>
      </c>
    </row>
    <row r="7596" spans="1:11" x14ac:dyDescent="0.25">
      <c r="A7596">
        <v>11108</v>
      </c>
      <c r="B7596" t="s">
        <v>263</v>
      </c>
      <c r="C7596" t="s">
        <v>492</v>
      </c>
      <c r="D7596" t="s">
        <v>569</v>
      </c>
      <c r="E7596">
        <v>2015</v>
      </c>
      <c r="F7596" s="10">
        <v>42369</v>
      </c>
      <c r="G7596" t="s">
        <v>489</v>
      </c>
      <c r="H7596" t="s">
        <v>474</v>
      </c>
      <c r="I7596" t="s">
        <v>550</v>
      </c>
      <c r="J7596">
        <v>5814259000000</v>
      </c>
      <c r="K7596">
        <v>4942288117.3683844</v>
      </c>
    </row>
    <row r="7597" spans="1:11" x14ac:dyDescent="0.25">
      <c r="A7597">
        <v>11108</v>
      </c>
      <c r="B7597" t="s">
        <v>263</v>
      </c>
      <c r="C7597" t="s">
        <v>492</v>
      </c>
      <c r="D7597" t="s">
        <v>572</v>
      </c>
      <c r="E7597">
        <v>2015</v>
      </c>
      <c r="F7597" s="10">
        <v>42369</v>
      </c>
      <c r="G7597" t="s">
        <v>489</v>
      </c>
      <c r="H7597" t="s">
        <v>474</v>
      </c>
      <c r="I7597" t="s">
        <v>550</v>
      </c>
      <c r="J7597">
        <v>4699928000000</v>
      </c>
      <c r="K7597">
        <v>3995074575.6057577</v>
      </c>
    </row>
    <row r="7598" spans="1:11" x14ac:dyDescent="0.25">
      <c r="A7598">
        <v>11108</v>
      </c>
      <c r="B7598" t="s">
        <v>263</v>
      </c>
      <c r="C7598" t="s">
        <v>492</v>
      </c>
      <c r="D7598" t="s">
        <v>834</v>
      </c>
      <c r="E7598">
        <v>2015</v>
      </c>
      <c r="F7598" s="10">
        <v>42369</v>
      </c>
      <c r="G7598" t="s">
        <v>489</v>
      </c>
      <c r="H7598" t="s">
        <v>474</v>
      </c>
      <c r="I7598" t="s">
        <v>550</v>
      </c>
      <c r="J7598">
        <v>16396260000000</v>
      </c>
      <c r="K7598">
        <v>13937294669.412312</v>
      </c>
    </row>
    <row r="7599" spans="1:11" x14ac:dyDescent="0.25">
      <c r="A7599">
        <v>11108</v>
      </c>
      <c r="B7599" t="s">
        <v>263</v>
      </c>
      <c r="C7599" t="s">
        <v>492</v>
      </c>
      <c r="D7599" t="s">
        <v>1125</v>
      </c>
      <c r="E7599">
        <v>2015</v>
      </c>
      <c r="F7599" s="10">
        <v>42369</v>
      </c>
      <c r="G7599" t="s">
        <v>489</v>
      </c>
      <c r="H7599" t="s">
        <v>474</v>
      </c>
      <c r="I7599" t="s">
        <v>550</v>
      </c>
      <c r="J7599">
        <v>1840134000000</v>
      </c>
      <c r="K7599">
        <v>1564167059.3906386</v>
      </c>
    </row>
    <row r="7600" spans="1:11" x14ac:dyDescent="0.25">
      <c r="A7600">
        <v>11108</v>
      </c>
      <c r="B7600" t="s">
        <v>263</v>
      </c>
      <c r="C7600" t="s">
        <v>492</v>
      </c>
      <c r="D7600" t="s">
        <v>1153</v>
      </c>
      <c r="E7600">
        <v>2015</v>
      </c>
      <c r="F7600" s="10">
        <v>42369</v>
      </c>
      <c r="G7600" t="s">
        <v>489</v>
      </c>
      <c r="H7600" t="s">
        <v>474</v>
      </c>
      <c r="I7600" t="s">
        <v>550</v>
      </c>
      <c r="J7600">
        <v>4298969000000</v>
      </c>
      <c r="K7600">
        <v>3654247842.3536081</v>
      </c>
    </row>
    <row r="7601" spans="1:11" x14ac:dyDescent="0.25">
      <c r="A7601">
        <v>11108</v>
      </c>
      <c r="B7601" t="s">
        <v>263</v>
      </c>
      <c r="C7601" t="s">
        <v>492</v>
      </c>
      <c r="D7601" t="s">
        <v>256</v>
      </c>
      <c r="E7601">
        <v>2015</v>
      </c>
      <c r="F7601" s="10">
        <v>42369</v>
      </c>
      <c r="G7601" t="s">
        <v>489</v>
      </c>
      <c r="H7601" t="s">
        <v>474</v>
      </c>
      <c r="I7601" t="s">
        <v>550</v>
      </c>
      <c r="J7601">
        <v>14311194000000</v>
      </c>
      <c r="K7601">
        <v>12164928334.213135</v>
      </c>
    </row>
    <row r="7602" spans="1:11" x14ac:dyDescent="0.25">
      <c r="A7602">
        <v>11108</v>
      </c>
      <c r="B7602" t="s">
        <v>263</v>
      </c>
      <c r="C7602" t="s">
        <v>493</v>
      </c>
      <c r="D7602" t="s">
        <v>1149</v>
      </c>
      <c r="E7602">
        <v>2015</v>
      </c>
      <c r="F7602" s="10">
        <v>42369</v>
      </c>
      <c r="G7602" t="s">
        <v>489</v>
      </c>
      <c r="H7602" t="s">
        <v>474</v>
      </c>
      <c r="I7602" t="s">
        <v>550</v>
      </c>
      <c r="J7602">
        <v>16531291000000</v>
      </c>
      <c r="K7602">
        <v>14052074920.305223</v>
      </c>
    </row>
    <row r="7603" spans="1:11" x14ac:dyDescent="0.25">
      <c r="A7603">
        <v>11108</v>
      </c>
      <c r="B7603" t="s">
        <v>263</v>
      </c>
      <c r="C7603" t="s">
        <v>493</v>
      </c>
      <c r="D7603" t="s">
        <v>1147</v>
      </c>
      <c r="E7603">
        <v>2015</v>
      </c>
      <c r="F7603" s="10">
        <v>42369</v>
      </c>
      <c r="G7603" t="s">
        <v>489</v>
      </c>
      <c r="H7603" t="s">
        <v>474</v>
      </c>
      <c r="I7603" t="s">
        <v>550</v>
      </c>
      <c r="J7603">
        <v>17397568000000</v>
      </c>
      <c r="K7603">
        <v>14788435396.068262</v>
      </c>
    </row>
    <row r="7604" spans="1:11" x14ac:dyDescent="0.25">
      <c r="A7604">
        <v>11108</v>
      </c>
      <c r="B7604" t="s">
        <v>263</v>
      </c>
      <c r="C7604" t="s">
        <v>493</v>
      </c>
      <c r="D7604" t="s">
        <v>1150</v>
      </c>
      <c r="E7604">
        <v>2015</v>
      </c>
      <c r="F7604" s="10">
        <v>42369</v>
      </c>
      <c r="G7604" t="s">
        <v>489</v>
      </c>
      <c r="H7604" t="s">
        <v>474</v>
      </c>
      <c r="I7604" t="s">
        <v>550</v>
      </c>
      <c r="J7604">
        <v>6138129000000</v>
      </c>
      <c r="K7604">
        <v>5217586973.6064882</v>
      </c>
    </row>
    <row r="7605" spans="1:11" x14ac:dyDescent="0.25">
      <c r="A7605">
        <v>11108</v>
      </c>
      <c r="B7605" t="s">
        <v>263</v>
      </c>
      <c r="C7605" t="s">
        <v>493</v>
      </c>
      <c r="D7605" t="s">
        <v>1152</v>
      </c>
      <c r="E7605">
        <v>2015</v>
      </c>
      <c r="F7605" s="10">
        <v>42369</v>
      </c>
      <c r="G7605" t="s">
        <v>489</v>
      </c>
      <c r="H7605" t="s">
        <v>474</v>
      </c>
      <c r="I7605" t="s">
        <v>550</v>
      </c>
      <c r="J7605">
        <v>-1828953000000</v>
      </c>
      <c r="K7605">
        <v>-1554662886.3841908</v>
      </c>
    </row>
    <row r="7606" spans="1:11" x14ac:dyDescent="0.25">
      <c r="A7606">
        <v>11108</v>
      </c>
      <c r="B7606" t="s">
        <v>263</v>
      </c>
      <c r="C7606" t="s">
        <v>493</v>
      </c>
      <c r="D7606" t="s">
        <v>1148</v>
      </c>
      <c r="E7606">
        <v>2015</v>
      </c>
      <c r="F7606" s="10">
        <v>42369</v>
      </c>
      <c r="G7606" t="s">
        <v>489</v>
      </c>
      <c r="H7606" t="s">
        <v>474</v>
      </c>
      <c r="I7606" t="s">
        <v>550</v>
      </c>
      <c r="J7606">
        <v>14003430000000</v>
      </c>
      <c r="K7606">
        <v>11903320043.259161</v>
      </c>
    </row>
    <row r="7607" spans="1:11" x14ac:dyDescent="0.25">
      <c r="A7607">
        <v>11108</v>
      </c>
      <c r="B7607" t="s">
        <v>263</v>
      </c>
      <c r="C7607" t="s">
        <v>493</v>
      </c>
      <c r="D7607" t="s">
        <v>458</v>
      </c>
      <c r="E7607">
        <v>2015</v>
      </c>
      <c r="F7607" s="10">
        <v>42369</v>
      </c>
      <c r="G7607" t="s">
        <v>489</v>
      </c>
      <c r="H7607" t="s">
        <v>474</v>
      </c>
      <c r="I7607" t="s">
        <v>550</v>
      </c>
      <c r="J7607">
        <v>2435156000000</v>
      </c>
      <c r="K7607">
        <v>2069952948.9034331</v>
      </c>
    </row>
    <row r="7608" spans="1:11" x14ac:dyDescent="0.25">
      <c r="A7608">
        <v>11108</v>
      </c>
      <c r="B7608" t="s">
        <v>263</v>
      </c>
      <c r="C7608" t="s">
        <v>493</v>
      </c>
      <c r="D7608" t="s">
        <v>1151</v>
      </c>
      <c r="E7608">
        <v>2015</v>
      </c>
      <c r="F7608" s="10">
        <v>42369</v>
      </c>
      <c r="G7608" t="s">
        <v>489</v>
      </c>
      <c r="H7608" t="s">
        <v>474</v>
      </c>
      <c r="I7608" t="s">
        <v>550</v>
      </c>
      <c r="J7608">
        <v>1832387000000</v>
      </c>
      <c r="K7608">
        <v>1557581885.5885682</v>
      </c>
    </row>
    <row r="7609" spans="1:11" x14ac:dyDescent="0.25">
      <c r="A7609">
        <v>1188</v>
      </c>
      <c r="B7609" t="s">
        <v>255</v>
      </c>
      <c r="C7609" t="s">
        <v>492</v>
      </c>
      <c r="D7609" t="s">
        <v>618</v>
      </c>
      <c r="E7609">
        <v>2016</v>
      </c>
      <c r="F7609" s="10">
        <v>42735</v>
      </c>
      <c r="G7609" t="s">
        <v>489</v>
      </c>
      <c r="H7609" t="s">
        <v>474</v>
      </c>
      <c r="I7609" t="s">
        <v>550</v>
      </c>
      <c r="J7609">
        <v>3213684000000</v>
      </c>
      <c r="K7609">
        <v>2668702578.184639</v>
      </c>
    </row>
    <row r="7610" spans="1:11" x14ac:dyDescent="0.25">
      <c r="A7610">
        <v>1188</v>
      </c>
      <c r="B7610" t="s">
        <v>255</v>
      </c>
      <c r="C7610" t="s">
        <v>492</v>
      </c>
      <c r="D7610" t="s">
        <v>570</v>
      </c>
      <c r="E7610">
        <v>2016</v>
      </c>
      <c r="F7610" s="10">
        <v>42735</v>
      </c>
      <c r="G7610" t="s">
        <v>489</v>
      </c>
      <c r="H7610" t="s">
        <v>474</v>
      </c>
      <c r="I7610" t="s">
        <v>550</v>
      </c>
      <c r="J7610">
        <v>2454422000000</v>
      </c>
      <c r="K7610">
        <v>2038197383.2377727</v>
      </c>
    </row>
    <row r="7611" spans="1:11" x14ac:dyDescent="0.25">
      <c r="A7611">
        <v>1188</v>
      </c>
      <c r="B7611" t="s">
        <v>255</v>
      </c>
      <c r="C7611" t="s">
        <v>492</v>
      </c>
      <c r="D7611" t="s">
        <v>1054</v>
      </c>
      <c r="E7611">
        <v>2016</v>
      </c>
      <c r="F7611" s="10">
        <v>42735</v>
      </c>
      <c r="G7611" t="s">
        <v>489</v>
      </c>
      <c r="H7611" t="s">
        <v>474</v>
      </c>
      <c r="I7611" t="s">
        <v>550</v>
      </c>
      <c r="J7611">
        <v>-2734611000000</v>
      </c>
      <c r="K7611">
        <v>-2270871506.3559685</v>
      </c>
    </row>
    <row r="7612" spans="1:11" x14ac:dyDescent="0.25">
      <c r="A7612">
        <v>1188</v>
      </c>
      <c r="B7612" t="s">
        <v>255</v>
      </c>
      <c r="C7612" t="s">
        <v>492</v>
      </c>
      <c r="D7612" t="s">
        <v>569</v>
      </c>
      <c r="E7612">
        <v>2016</v>
      </c>
      <c r="F7612" s="10">
        <v>42735</v>
      </c>
      <c r="G7612" t="s">
        <v>489</v>
      </c>
      <c r="H7612" t="s">
        <v>474</v>
      </c>
      <c r="I7612" t="s">
        <v>550</v>
      </c>
      <c r="J7612">
        <v>3227227000000</v>
      </c>
      <c r="K7612">
        <v>2679948935.6411762</v>
      </c>
    </row>
    <row r="7613" spans="1:11" x14ac:dyDescent="0.25">
      <c r="A7613">
        <v>1188</v>
      </c>
      <c r="B7613" t="s">
        <v>255</v>
      </c>
      <c r="C7613" t="s">
        <v>492</v>
      </c>
      <c r="D7613" t="s">
        <v>701</v>
      </c>
      <c r="E7613">
        <v>2016</v>
      </c>
      <c r="F7613" s="10">
        <v>42735</v>
      </c>
      <c r="G7613" t="s">
        <v>489</v>
      </c>
      <c r="H7613" t="s">
        <v>474</v>
      </c>
      <c r="I7613" t="s">
        <v>550</v>
      </c>
      <c r="J7613">
        <v>1131751000000</v>
      </c>
      <c r="K7613">
        <v>939826943.64568615</v>
      </c>
    </row>
    <row r="7614" spans="1:11" x14ac:dyDescent="0.25">
      <c r="A7614">
        <v>1188</v>
      </c>
      <c r="B7614" t="s">
        <v>255</v>
      </c>
      <c r="C7614" t="s">
        <v>492</v>
      </c>
      <c r="D7614" t="s">
        <v>2060</v>
      </c>
      <c r="E7614">
        <v>2016</v>
      </c>
      <c r="F7614" s="10">
        <v>42735</v>
      </c>
      <c r="G7614" t="s">
        <v>489</v>
      </c>
      <c r="H7614" t="s">
        <v>474</v>
      </c>
      <c r="I7614" t="s">
        <v>550</v>
      </c>
      <c r="J7614">
        <v>155303000000</v>
      </c>
      <c r="K7614">
        <v>128966480.99184892</v>
      </c>
    </row>
    <row r="7615" spans="1:11" x14ac:dyDescent="0.25">
      <c r="A7615">
        <v>1188</v>
      </c>
      <c r="B7615" t="s">
        <v>255</v>
      </c>
      <c r="C7615" t="s">
        <v>492</v>
      </c>
      <c r="D7615" t="s">
        <v>256</v>
      </c>
      <c r="E7615">
        <v>2016</v>
      </c>
      <c r="F7615" s="10">
        <v>42735</v>
      </c>
      <c r="G7615" t="s">
        <v>489</v>
      </c>
      <c r="H7615" t="s">
        <v>474</v>
      </c>
      <c r="I7615" t="s">
        <v>550</v>
      </c>
      <c r="J7615">
        <v>6444905000000</v>
      </c>
      <c r="K7615">
        <v>5351968205.2295971</v>
      </c>
    </row>
    <row r="7616" spans="1:11" x14ac:dyDescent="0.25">
      <c r="A7616">
        <v>1188</v>
      </c>
      <c r="B7616" t="s">
        <v>255</v>
      </c>
      <c r="C7616" t="s">
        <v>493</v>
      </c>
      <c r="D7616" t="s">
        <v>1050</v>
      </c>
      <c r="E7616">
        <v>2016</v>
      </c>
      <c r="F7616" s="10">
        <v>42735</v>
      </c>
      <c r="G7616" t="s">
        <v>489</v>
      </c>
      <c r="H7616" t="s">
        <v>474</v>
      </c>
      <c r="I7616" t="s">
        <v>550</v>
      </c>
      <c r="J7616">
        <v>1274566000000</v>
      </c>
      <c r="K7616">
        <v>1058423158.6759876</v>
      </c>
    </row>
    <row r="7617" spans="1:11" x14ac:dyDescent="0.25">
      <c r="A7617">
        <v>1188</v>
      </c>
      <c r="B7617" t="s">
        <v>255</v>
      </c>
      <c r="C7617" t="s">
        <v>493</v>
      </c>
      <c r="D7617" t="s">
        <v>2076</v>
      </c>
      <c r="E7617">
        <v>2016</v>
      </c>
      <c r="F7617" s="10">
        <v>42735</v>
      </c>
      <c r="G7617" t="s">
        <v>489</v>
      </c>
      <c r="H7617" t="s">
        <v>474</v>
      </c>
      <c r="I7617" t="s">
        <v>550</v>
      </c>
      <c r="J7617">
        <v>435790000000</v>
      </c>
      <c r="K7617">
        <v>361888068.81668633</v>
      </c>
    </row>
    <row r="7618" spans="1:11" x14ac:dyDescent="0.25">
      <c r="A7618">
        <v>1188</v>
      </c>
      <c r="B7618" t="s">
        <v>255</v>
      </c>
      <c r="C7618" t="s">
        <v>493</v>
      </c>
      <c r="D7618" t="s">
        <v>1051</v>
      </c>
      <c r="E7618">
        <v>2016</v>
      </c>
      <c r="F7618" s="10">
        <v>42735</v>
      </c>
      <c r="G7618" t="s">
        <v>489</v>
      </c>
      <c r="H7618" t="s">
        <v>474</v>
      </c>
      <c r="I7618" t="s">
        <v>550</v>
      </c>
      <c r="J7618">
        <v>7953616000000</v>
      </c>
      <c r="K7618">
        <v>6604829698.592206</v>
      </c>
    </row>
    <row r="7619" spans="1:11" x14ac:dyDescent="0.25">
      <c r="A7619">
        <v>1188</v>
      </c>
      <c r="B7619" t="s">
        <v>255</v>
      </c>
      <c r="C7619" t="s">
        <v>493</v>
      </c>
      <c r="D7619" t="s">
        <v>1054</v>
      </c>
      <c r="E7619">
        <v>2016</v>
      </c>
      <c r="F7619" s="10">
        <v>42735</v>
      </c>
      <c r="G7619" t="s">
        <v>489</v>
      </c>
      <c r="H7619" t="s">
        <v>474</v>
      </c>
      <c r="I7619" t="s">
        <v>550</v>
      </c>
      <c r="J7619">
        <v>-2734611000000</v>
      </c>
      <c r="K7619">
        <v>-2270871506.3559685</v>
      </c>
    </row>
    <row r="7620" spans="1:11" x14ac:dyDescent="0.25">
      <c r="A7620">
        <v>1188</v>
      </c>
      <c r="B7620" t="s">
        <v>255</v>
      </c>
      <c r="C7620" t="s">
        <v>493</v>
      </c>
      <c r="D7620" t="s">
        <v>971</v>
      </c>
      <c r="E7620">
        <v>2016</v>
      </c>
      <c r="F7620" s="10">
        <v>42735</v>
      </c>
      <c r="G7620" t="s">
        <v>489</v>
      </c>
      <c r="H7620" t="s">
        <v>474</v>
      </c>
      <c r="I7620" t="s">
        <v>550</v>
      </c>
      <c r="J7620">
        <v>439326000000</v>
      </c>
      <c r="K7620">
        <v>364824428.55723983</v>
      </c>
    </row>
    <row r="7621" spans="1:11" x14ac:dyDescent="0.25">
      <c r="A7621">
        <v>1188</v>
      </c>
      <c r="B7621" t="s">
        <v>255</v>
      </c>
      <c r="C7621" t="s">
        <v>493</v>
      </c>
      <c r="D7621" t="s">
        <v>1049</v>
      </c>
      <c r="E7621">
        <v>2016</v>
      </c>
      <c r="F7621" s="10">
        <v>42735</v>
      </c>
      <c r="G7621" t="s">
        <v>489</v>
      </c>
      <c r="H7621" t="s">
        <v>474</v>
      </c>
      <c r="I7621" t="s">
        <v>550</v>
      </c>
      <c r="J7621">
        <v>5240962000000</v>
      </c>
      <c r="K7621">
        <v>4352191690.7722483</v>
      </c>
    </row>
    <row r="7622" spans="1:11" x14ac:dyDescent="0.25">
      <c r="A7622">
        <v>1188</v>
      </c>
      <c r="B7622" t="s">
        <v>255</v>
      </c>
      <c r="C7622" t="s">
        <v>493</v>
      </c>
      <c r="D7622" t="s">
        <v>1053</v>
      </c>
      <c r="E7622">
        <v>2016</v>
      </c>
      <c r="F7622" s="10">
        <v>42735</v>
      </c>
      <c r="G7622" t="s">
        <v>489</v>
      </c>
      <c r="H7622" t="s">
        <v>474</v>
      </c>
      <c r="I7622" t="s">
        <v>550</v>
      </c>
      <c r="J7622">
        <v>27242000000</v>
      </c>
      <c r="K7622">
        <v>22622260.195746046</v>
      </c>
    </row>
    <row r="7623" spans="1:11" x14ac:dyDescent="0.25">
      <c r="A7623">
        <v>1188</v>
      </c>
      <c r="B7623" t="s">
        <v>255</v>
      </c>
      <c r="C7623" t="s">
        <v>493</v>
      </c>
      <c r="D7623" t="s">
        <v>1045</v>
      </c>
      <c r="E7623">
        <v>2016</v>
      </c>
      <c r="F7623" s="10">
        <v>42735</v>
      </c>
      <c r="G7623" t="s">
        <v>489</v>
      </c>
      <c r="H7623" t="s">
        <v>474</v>
      </c>
      <c r="I7623" t="s">
        <v>550</v>
      </c>
      <c r="J7623">
        <v>56430000000</v>
      </c>
      <c r="K7623">
        <v>46860514.750970908</v>
      </c>
    </row>
    <row r="7624" spans="1:11" x14ac:dyDescent="0.25">
      <c r="A7624">
        <v>1188</v>
      </c>
      <c r="B7624" t="s">
        <v>255</v>
      </c>
      <c r="C7624" t="s">
        <v>493</v>
      </c>
      <c r="D7624" t="s">
        <v>1052</v>
      </c>
      <c r="E7624">
        <v>2016</v>
      </c>
      <c r="F7624" s="10">
        <v>42735</v>
      </c>
      <c r="G7624" t="s">
        <v>489</v>
      </c>
      <c r="H7624" t="s">
        <v>474</v>
      </c>
      <c r="I7624" t="s">
        <v>550</v>
      </c>
      <c r="J7624">
        <v>818222000000</v>
      </c>
      <c r="K7624">
        <v>679466668.44885552</v>
      </c>
    </row>
    <row r="7625" spans="1:11" x14ac:dyDescent="0.25">
      <c r="A7625">
        <v>1188</v>
      </c>
      <c r="B7625" t="s">
        <v>255</v>
      </c>
      <c r="C7625" t="s">
        <v>493</v>
      </c>
      <c r="D7625" t="s">
        <v>456</v>
      </c>
      <c r="E7625">
        <v>2016</v>
      </c>
      <c r="F7625" s="10">
        <v>42735</v>
      </c>
      <c r="G7625" t="s">
        <v>489</v>
      </c>
      <c r="H7625" t="s">
        <v>474</v>
      </c>
      <c r="I7625" t="s">
        <v>550</v>
      </c>
      <c r="J7625">
        <v>372408000000</v>
      </c>
      <c r="K7625">
        <v>309254484.80204809</v>
      </c>
    </row>
    <row r="7626" spans="1:11" x14ac:dyDescent="0.25">
      <c r="A7626">
        <v>1188</v>
      </c>
      <c r="B7626" t="s">
        <v>255</v>
      </c>
      <c r="C7626" t="s">
        <v>493</v>
      </c>
      <c r="D7626" t="s">
        <v>1048</v>
      </c>
      <c r="E7626">
        <v>2016</v>
      </c>
      <c r="F7626" s="10">
        <v>42735</v>
      </c>
      <c r="G7626" t="s">
        <v>489</v>
      </c>
      <c r="H7626" t="s">
        <v>474</v>
      </c>
      <c r="I7626" t="s">
        <v>550</v>
      </c>
      <c r="J7626">
        <v>8730000000</v>
      </c>
      <c r="K7626">
        <v>7249553.3187307464</v>
      </c>
    </row>
    <row r="7627" spans="1:11" x14ac:dyDescent="0.25">
      <c r="A7627">
        <v>1333</v>
      </c>
      <c r="B7627" t="s">
        <v>258</v>
      </c>
      <c r="C7627" t="s">
        <v>492</v>
      </c>
      <c r="D7627" t="s">
        <v>1135</v>
      </c>
      <c r="E7627">
        <v>2016</v>
      </c>
      <c r="F7627" s="10">
        <v>42735</v>
      </c>
      <c r="G7627" t="s">
        <v>489</v>
      </c>
      <c r="H7627" t="s">
        <v>474</v>
      </c>
      <c r="I7627" t="s">
        <v>550</v>
      </c>
      <c r="J7627">
        <v>1494041000000</v>
      </c>
      <c r="K7627">
        <v>1240679254.2806189</v>
      </c>
    </row>
    <row r="7628" spans="1:11" x14ac:dyDescent="0.25">
      <c r="A7628">
        <v>1333</v>
      </c>
      <c r="B7628" t="s">
        <v>258</v>
      </c>
      <c r="C7628" t="s">
        <v>492</v>
      </c>
      <c r="D7628" t="s">
        <v>891</v>
      </c>
      <c r="E7628">
        <v>2016</v>
      </c>
      <c r="F7628" s="10">
        <v>42735</v>
      </c>
      <c r="G7628" t="s">
        <v>489</v>
      </c>
      <c r="H7628" t="s">
        <v>474</v>
      </c>
      <c r="I7628" t="s">
        <v>550</v>
      </c>
      <c r="J7628">
        <v>-213895000000</v>
      </c>
      <c r="K7628">
        <v>-177622360.49368992</v>
      </c>
    </row>
    <row r="7629" spans="1:11" x14ac:dyDescent="0.25">
      <c r="A7629">
        <v>1333</v>
      </c>
      <c r="B7629" t="s">
        <v>258</v>
      </c>
      <c r="C7629" t="s">
        <v>492</v>
      </c>
      <c r="D7629" t="s">
        <v>701</v>
      </c>
      <c r="E7629">
        <v>2016</v>
      </c>
      <c r="F7629" s="10">
        <v>42735</v>
      </c>
      <c r="G7629" t="s">
        <v>489</v>
      </c>
      <c r="H7629" t="s">
        <v>474</v>
      </c>
      <c r="I7629" t="s">
        <v>550</v>
      </c>
      <c r="J7629">
        <v>2230487000000</v>
      </c>
      <c r="K7629">
        <v>1852237621.218303</v>
      </c>
    </row>
    <row r="7630" spans="1:11" x14ac:dyDescent="0.25">
      <c r="A7630">
        <v>1333</v>
      </c>
      <c r="B7630" t="s">
        <v>258</v>
      </c>
      <c r="C7630" t="s">
        <v>492</v>
      </c>
      <c r="D7630" t="s">
        <v>1136</v>
      </c>
      <c r="E7630">
        <v>2016</v>
      </c>
      <c r="F7630" s="10">
        <v>42735</v>
      </c>
      <c r="G7630" t="s">
        <v>489</v>
      </c>
      <c r="H7630" t="s">
        <v>474</v>
      </c>
      <c r="I7630" t="s">
        <v>550</v>
      </c>
      <c r="J7630">
        <v>1341888000000</v>
      </c>
      <c r="K7630">
        <v>1114328591.4965594</v>
      </c>
    </row>
    <row r="7631" spans="1:11" x14ac:dyDescent="0.25">
      <c r="A7631">
        <v>1333</v>
      </c>
      <c r="B7631" t="s">
        <v>258</v>
      </c>
      <c r="C7631" t="s">
        <v>492</v>
      </c>
      <c r="D7631" t="s">
        <v>256</v>
      </c>
      <c r="E7631">
        <v>2016</v>
      </c>
      <c r="F7631" s="10">
        <v>42735</v>
      </c>
      <c r="G7631" t="s">
        <v>489</v>
      </c>
      <c r="H7631" t="s">
        <v>474</v>
      </c>
      <c r="I7631" t="s">
        <v>550</v>
      </c>
      <c r="J7631">
        <v>6183075000000</v>
      </c>
      <c r="K7631">
        <v>5134539734.9611807</v>
      </c>
    </row>
    <row r="7632" spans="1:11" x14ac:dyDescent="0.25">
      <c r="A7632">
        <v>1333</v>
      </c>
      <c r="B7632" t="s">
        <v>258</v>
      </c>
      <c r="C7632" t="s">
        <v>493</v>
      </c>
      <c r="D7632" t="s">
        <v>1130</v>
      </c>
      <c r="E7632">
        <v>2016</v>
      </c>
      <c r="F7632" s="10">
        <v>42735</v>
      </c>
      <c r="G7632" t="s">
        <v>489</v>
      </c>
      <c r="H7632" t="s">
        <v>474</v>
      </c>
      <c r="I7632" t="s">
        <v>550</v>
      </c>
      <c r="J7632">
        <v>-213895000000</v>
      </c>
      <c r="K7632">
        <v>-177622360.49368992</v>
      </c>
    </row>
    <row r="7633" spans="1:11" x14ac:dyDescent="0.25">
      <c r="A7633">
        <v>1333</v>
      </c>
      <c r="B7633" t="s">
        <v>258</v>
      </c>
      <c r="C7633" t="s">
        <v>493</v>
      </c>
      <c r="D7633" t="s">
        <v>1129</v>
      </c>
      <c r="E7633">
        <v>2016</v>
      </c>
      <c r="F7633" s="10">
        <v>42735</v>
      </c>
      <c r="G7633" t="s">
        <v>489</v>
      </c>
      <c r="H7633" t="s">
        <v>474</v>
      </c>
      <c r="I7633" t="s">
        <v>550</v>
      </c>
      <c r="J7633">
        <v>663457000000</v>
      </c>
      <c r="K7633">
        <v>550946952.59852743</v>
      </c>
    </row>
    <row r="7634" spans="1:11" x14ac:dyDescent="0.25">
      <c r="A7634">
        <v>1333</v>
      </c>
      <c r="B7634" t="s">
        <v>258</v>
      </c>
      <c r="C7634" t="s">
        <v>493</v>
      </c>
      <c r="D7634" t="s">
        <v>1127</v>
      </c>
      <c r="E7634">
        <v>2016</v>
      </c>
      <c r="F7634" s="10">
        <v>42735</v>
      </c>
      <c r="G7634" t="s">
        <v>489</v>
      </c>
      <c r="H7634" t="s">
        <v>474</v>
      </c>
      <c r="I7634" t="s">
        <v>550</v>
      </c>
      <c r="J7634">
        <v>4867957000000</v>
      </c>
      <c r="K7634">
        <v>4042441446.1384382</v>
      </c>
    </row>
    <row r="7635" spans="1:11" x14ac:dyDescent="0.25">
      <c r="A7635">
        <v>1333</v>
      </c>
      <c r="B7635" t="s">
        <v>258</v>
      </c>
      <c r="C7635" t="s">
        <v>493</v>
      </c>
      <c r="D7635" t="s">
        <v>1128</v>
      </c>
      <c r="E7635">
        <v>2016</v>
      </c>
      <c r="F7635" s="10">
        <v>42735</v>
      </c>
      <c r="G7635" t="s">
        <v>489</v>
      </c>
      <c r="H7635" t="s">
        <v>474</v>
      </c>
      <c r="I7635" t="s">
        <v>550</v>
      </c>
      <c r="J7635">
        <v>1388242000000</v>
      </c>
      <c r="K7635">
        <v>1152821809.6565187</v>
      </c>
    </row>
    <row r="7636" spans="1:11" x14ac:dyDescent="0.25">
      <c r="A7636">
        <v>1333</v>
      </c>
      <c r="B7636" t="s">
        <v>258</v>
      </c>
      <c r="C7636" t="s">
        <v>493</v>
      </c>
      <c r="D7636" t="s">
        <v>643</v>
      </c>
      <c r="E7636">
        <v>2016</v>
      </c>
      <c r="F7636" s="10">
        <v>42735</v>
      </c>
      <c r="G7636" t="s">
        <v>489</v>
      </c>
      <c r="H7636" t="s">
        <v>474</v>
      </c>
      <c r="I7636" t="s">
        <v>550</v>
      </c>
      <c r="J7636">
        <v>125545000000</v>
      </c>
      <c r="K7636">
        <v>104254887.90378597</v>
      </c>
    </row>
    <row r="7637" spans="1:11" x14ac:dyDescent="0.25">
      <c r="A7637">
        <v>1333</v>
      </c>
      <c r="B7637" t="s">
        <v>258</v>
      </c>
      <c r="C7637" t="s">
        <v>493</v>
      </c>
      <c r="D7637" t="s">
        <v>1126</v>
      </c>
      <c r="E7637">
        <v>2016</v>
      </c>
      <c r="F7637" s="10">
        <v>42735</v>
      </c>
      <c r="G7637" t="s">
        <v>489</v>
      </c>
      <c r="H7637" t="s">
        <v>474</v>
      </c>
      <c r="I7637" t="s">
        <v>550</v>
      </c>
      <c r="J7637">
        <v>4204290000000</v>
      </c>
      <c r="K7637">
        <v>3491320105.6593914</v>
      </c>
    </row>
    <row r="7638" spans="1:11" x14ac:dyDescent="0.25">
      <c r="A7638">
        <v>1370</v>
      </c>
      <c r="B7638" t="s">
        <v>260</v>
      </c>
      <c r="C7638" t="s">
        <v>492</v>
      </c>
      <c r="D7638" t="s">
        <v>570</v>
      </c>
      <c r="E7638">
        <v>2016</v>
      </c>
      <c r="F7638" s="10">
        <v>42735</v>
      </c>
      <c r="G7638" t="s">
        <v>489</v>
      </c>
      <c r="H7638" t="s">
        <v>474</v>
      </c>
      <c r="I7638" t="s">
        <v>550</v>
      </c>
      <c r="J7638">
        <v>3791321000000</v>
      </c>
      <c r="K7638">
        <v>3148383016.9442806</v>
      </c>
    </row>
    <row r="7639" spans="1:11" x14ac:dyDescent="0.25">
      <c r="A7639">
        <v>1370</v>
      </c>
      <c r="B7639" t="s">
        <v>260</v>
      </c>
      <c r="C7639" t="s">
        <v>492</v>
      </c>
      <c r="D7639" t="s">
        <v>891</v>
      </c>
      <c r="E7639">
        <v>2016</v>
      </c>
      <c r="F7639" s="10">
        <v>42735</v>
      </c>
      <c r="G7639" t="s">
        <v>489</v>
      </c>
      <c r="H7639" t="s">
        <v>474</v>
      </c>
      <c r="I7639" t="s">
        <v>550</v>
      </c>
      <c r="J7639">
        <v>-320655000000</v>
      </c>
      <c r="K7639">
        <v>-266277837.27578551</v>
      </c>
    </row>
    <row r="7640" spans="1:11" x14ac:dyDescent="0.25">
      <c r="A7640">
        <v>1370</v>
      </c>
      <c r="B7640" t="s">
        <v>260</v>
      </c>
      <c r="C7640" t="s">
        <v>492</v>
      </c>
      <c r="D7640" t="s">
        <v>572</v>
      </c>
      <c r="E7640">
        <v>2016</v>
      </c>
      <c r="F7640" s="10">
        <v>42735</v>
      </c>
      <c r="G7640" t="s">
        <v>489</v>
      </c>
      <c r="H7640" t="s">
        <v>474</v>
      </c>
      <c r="I7640" t="s">
        <v>550</v>
      </c>
      <c r="J7640">
        <v>4923574000000</v>
      </c>
      <c r="K7640">
        <v>4088626830.666256</v>
      </c>
    </row>
    <row r="7641" spans="1:11" x14ac:dyDescent="0.25">
      <c r="A7641">
        <v>1370</v>
      </c>
      <c r="B7641" t="s">
        <v>260</v>
      </c>
      <c r="C7641" t="s">
        <v>492</v>
      </c>
      <c r="D7641" t="s">
        <v>1125</v>
      </c>
      <c r="E7641">
        <v>2016</v>
      </c>
      <c r="F7641" s="10">
        <v>42735</v>
      </c>
      <c r="G7641" t="s">
        <v>489</v>
      </c>
      <c r="H7641" t="s">
        <v>474</v>
      </c>
      <c r="I7641" t="s">
        <v>550</v>
      </c>
      <c r="J7641">
        <v>1347513000000</v>
      </c>
      <c r="K7641">
        <v>1118999695.4390404</v>
      </c>
    </row>
    <row r="7642" spans="1:11" x14ac:dyDescent="0.25">
      <c r="A7642">
        <v>1370</v>
      </c>
      <c r="B7642" t="s">
        <v>260</v>
      </c>
      <c r="C7642" t="s">
        <v>492</v>
      </c>
      <c r="D7642" t="s">
        <v>256</v>
      </c>
      <c r="E7642">
        <v>2016</v>
      </c>
      <c r="F7642" s="10">
        <v>42735</v>
      </c>
      <c r="G7642" t="s">
        <v>489</v>
      </c>
      <c r="H7642" t="s">
        <v>474</v>
      </c>
      <c r="I7642" t="s">
        <v>550</v>
      </c>
      <c r="J7642">
        <v>9002701000000</v>
      </c>
      <c r="K7642">
        <v>7476009268.2807112</v>
      </c>
    </row>
    <row r="7643" spans="1:11" x14ac:dyDescent="0.25">
      <c r="A7643">
        <v>1370</v>
      </c>
      <c r="B7643" t="s">
        <v>260</v>
      </c>
      <c r="C7643" t="s">
        <v>493</v>
      </c>
      <c r="D7643" t="s">
        <v>1123</v>
      </c>
      <c r="E7643">
        <v>2016</v>
      </c>
      <c r="F7643" s="10">
        <v>42735</v>
      </c>
      <c r="G7643" t="s">
        <v>489</v>
      </c>
      <c r="H7643" t="s">
        <v>474</v>
      </c>
      <c r="I7643" t="s">
        <v>550</v>
      </c>
      <c r="J7643">
        <v>3256840000000</v>
      </c>
      <c r="K7643">
        <v>2704540118.0498333</v>
      </c>
    </row>
    <row r="7644" spans="1:11" x14ac:dyDescent="0.25">
      <c r="A7644">
        <v>1370</v>
      </c>
      <c r="B7644" t="s">
        <v>260</v>
      </c>
      <c r="C7644" t="s">
        <v>493</v>
      </c>
      <c r="D7644" t="s">
        <v>1122</v>
      </c>
      <c r="E7644">
        <v>2016</v>
      </c>
      <c r="F7644" s="10">
        <v>42735</v>
      </c>
      <c r="G7644" t="s">
        <v>489</v>
      </c>
      <c r="H7644" t="s">
        <v>474</v>
      </c>
      <c r="I7644" t="s">
        <v>550</v>
      </c>
      <c r="J7644">
        <v>7368533000000</v>
      </c>
      <c r="K7644">
        <v>6118965963.8404379</v>
      </c>
    </row>
    <row r="7645" spans="1:11" x14ac:dyDescent="0.25">
      <c r="A7645">
        <v>1370</v>
      </c>
      <c r="B7645" t="s">
        <v>260</v>
      </c>
      <c r="C7645" t="s">
        <v>493</v>
      </c>
      <c r="D7645" t="s">
        <v>891</v>
      </c>
      <c r="E7645">
        <v>2016</v>
      </c>
      <c r="F7645" s="10">
        <v>42735</v>
      </c>
      <c r="G7645" t="s">
        <v>489</v>
      </c>
      <c r="H7645" t="s">
        <v>474</v>
      </c>
      <c r="I7645" t="s">
        <v>550</v>
      </c>
      <c r="J7645">
        <v>-320655000000</v>
      </c>
      <c r="K7645">
        <v>-266277837.27578551</v>
      </c>
    </row>
    <row r="7646" spans="1:11" x14ac:dyDescent="0.25">
      <c r="A7646">
        <v>1370</v>
      </c>
      <c r="B7646" t="s">
        <v>260</v>
      </c>
      <c r="C7646" t="s">
        <v>493</v>
      </c>
      <c r="D7646" t="s">
        <v>458</v>
      </c>
      <c r="E7646">
        <v>2016</v>
      </c>
      <c r="F7646" s="10">
        <v>42735</v>
      </c>
      <c r="G7646" t="s">
        <v>489</v>
      </c>
      <c r="H7646" t="s">
        <v>474</v>
      </c>
      <c r="I7646" t="s">
        <v>550</v>
      </c>
      <c r="J7646">
        <v>929476000000</v>
      </c>
      <c r="K7646">
        <v>771854045.87406397</v>
      </c>
    </row>
    <row r="7647" spans="1:11" x14ac:dyDescent="0.25">
      <c r="A7647">
        <v>1370</v>
      </c>
      <c r="B7647" t="s">
        <v>260</v>
      </c>
      <c r="C7647" t="s">
        <v>493</v>
      </c>
      <c r="D7647" t="s">
        <v>1124</v>
      </c>
      <c r="E7647">
        <v>2016</v>
      </c>
      <c r="F7647" s="10">
        <v>42735</v>
      </c>
      <c r="G7647" t="s">
        <v>489</v>
      </c>
      <c r="H7647" t="s">
        <v>474</v>
      </c>
      <c r="I7647" t="s">
        <v>550</v>
      </c>
      <c r="J7647">
        <v>7510260000000</v>
      </c>
      <c r="K7647">
        <v>6236658683.5659533</v>
      </c>
    </row>
    <row r="7648" spans="1:11" x14ac:dyDescent="0.25">
      <c r="A7648">
        <v>8092</v>
      </c>
      <c r="B7648" t="s">
        <v>265</v>
      </c>
      <c r="C7648" t="s">
        <v>492</v>
      </c>
      <c r="D7648" t="s">
        <v>618</v>
      </c>
      <c r="E7648">
        <v>2016</v>
      </c>
      <c r="F7648" s="10">
        <v>42735</v>
      </c>
      <c r="G7648" t="s">
        <v>489</v>
      </c>
      <c r="H7648" t="s">
        <v>474</v>
      </c>
      <c r="I7648" t="s">
        <v>550</v>
      </c>
      <c r="J7648">
        <v>460721000000</v>
      </c>
      <c r="K7648">
        <v>382591231.90824145</v>
      </c>
    </row>
    <row r="7649" spans="1:11" x14ac:dyDescent="0.25">
      <c r="A7649">
        <v>8092</v>
      </c>
      <c r="B7649" t="s">
        <v>265</v>
      </c>
      <c r="C7649" t="s">
        <v>492</v>
      </c>
      <c r="D7649" t="s">
        <v>570</v>
      </c>
      <c r="E7649">
        <v>2016</v>
      </c>
      <c r="F7649" s="10">
        <v>42735</v>
      </c>
      <c r="G7649" t="s">
        <v>489</v>
      </c>
      <c r="H7649" t="s">
        <v>474</v>
      </c>
      <c r="I7649" t="s">
        <v>550</v>
      </c>
      <c r="J7649">
        <v>1175464000000</v>
      </c>
      <c r="K7649">
        <v>976127026.60349572</v>
      </c>
    </row>
    <row r="7650" spans="1:11" x14ac:dyDescent="0.25">
      <c r="A7650">
        <v>8092</v>
      </c>
      <c r="B7650" t="s">
        <v>265</v>
      </c>
      <c r="C7650" t="s">
        <v>492</v>
      </c>
      <c r="D7650" t="s">
        <v>1137</v>
      </c>
      <c r="E7650">
        <v>2016</v>
      </c>
      <c r="F7650" s="10">
        <v>42735</v>
      </c>
      <c r="G7650" t="s">
        <v>489</v>
      </c>
      <c r="H7650" t="s">
        <v>474</v>
      </c>
      <c r="I7650" t="s">
        <v>550</v>
      </c>
      <c r="J7650">
        <v>558926000000</v>
      </c>
      <c r="K7650">
        <v>464142478.60537237</v>
      </c>
    </row>
    <row r="7651" spans="1:11" x14ac:dyDescent="0.25">
      <c r="A7651">
        <v>8092</v>
      </c>
      <c r="B7651" t="s">
        <v>265</v>
      </c>
      <c r="C7651" t="s">
        <v>492</v>
      </c>
      <c r="D7651" t="s">
        <v>2119</v>
      </c>
      <c r="E7651">
        <v>2016</v>
      </c>
      <c r="F7651" s="10">
        <v>42735</v>
      </c>
      <c r="G7651" t="s">
        <v>489</v>
      </c>
      <c r="H7651" t="s">
        <v>474</v>
      </c>
      <c r="I7651" t="s">
        <v>550</v>
      </c>
      <c r="J7651">
        <v>2112411000000</v>
      </c>
      <c r="K7651">
        <v>1754185128.9316535</v>
      </c>
    </row>
    <row r="7652" spans="1:11" x14ac:dyDescent="0.25">
      <c r="A7652">
        <v>8092</v>
      </c>
      <c r="B7652" t="s">
        <v>265</v>
      </c>
      <c r="C7652" t="s">
        <v>492</v>
      </c>
      <c r="D7652" t="s">
        <v>256</v>
      </c>
      <c r="E7652">
        <v>2016</v>
      </c>
      <c r="F7652" s="10">
        <v>42735</v>
      </c>
      <c r="G7652" t="s">
        <v>489</v>
      </c>
      <c r="H7652" t="s">
        <v>474</v>
      </c>
      <c r="I7652" t="s">
        <v>550</v>
      </c>
      <c r="J7652">
        <v>2701911000000</v>
      </c>
      <c r="K7652">
        <v>2243716822.1036777</v>
      </c>
    </row>
    <row r="7653" spans="1:11" x14ac:dyDescent="0.25">
      <c r="A7653">
        <v>8092</v>
      </c>
      <c r="B7653" t="s">
        <v>265</v>
      </c>
      <c r="C7653" t="s">
        <v>493</v>
      </c>
      <c r="D7653" t="s">
        <v>1133</v>
      </c>
      <c r="E7653">
        <v>2016</v>
      </c>
      <c r="F7653" s="10">
        <v>42735</v>
      </c>
      <c r="G7653" t="s">
        <v>489</v>
      </c>
      <c r="H7653" t="s">
        <v>474</v>
      </c>
      <c r="I7653" t="s">
        <v>550</v>
      </c>
      <c r="J7653">
        <v>3351204000000</v>
      </c>
      <c r="K7653">
        <v>2782901727.3704181</v>
      </c>
    </row>
    <row r="7654" spans="1:11" x14ac:dyDescent="0.25">
      <c r="A7654">
        <v>8092</v>
      </c>
      <c r="B7654" t="s">
        <v>265</v>
      </c>
      <c r="C7654" t="s">
        <v>493</v>
      </c>
      <c r="D7654" t="s">
        <v>1134</v>
      </c>
      <c r="E7654">
        <v>2016</v>
      </c>
      <c r="F7654" s="10">
        <v>42735</v>
      </c>
      <c r="G7654" t="s">
        <v>489</v>
      </c>
      <c r="H7654" t="s">
        <v>474</v>
      </c>
      <c r="I7654" t="s">
        <v>550</v>
      </c>
      <c r="J7654">
        <v>3658229000000</v>
      </c>
      <c r="K7654">
        <v>3037860960.782023</v>
      </c>
    </row>
    <row r="7655" spans="1:11" x14ac:dyDescent="0.25">
      <c r="A7655">
        <v>8219</v>
      </c>
      <c r="B7655" t="s">
        <v>262</v>
      </c>
      <c r="C7655" t="s">
        <v>492</v>
      </c>
      <c r="D7655" t="s">
        <v>618</v>
      </c>
      <c r="E7655">
        <v>2016</v>
      </c>
      <c r="F7655" s="10">
        <v>42735</v>
      </c>
      <c r="G7655" t="s">
        <v>489</v>
      </c>
      <c r="H7655" t="s">
        <v>474</v>
      </c>
      <c r="I7655" t="s">
        <v>550</v>
      </c>
      <c r="J7655">
        <v>1218167000000</v>
      </c>
      <c r="K7655">
        <v>1011588386.8978553</v>
      </c>
    </row>
    <row r="7656" spans="1:11" x14ac:dyDescent="0.25">
      <c r="A7656">
        <v>8219</v>
      </c>
      <c r="B7656" t="s">
        <v>262</v>
      </c>
      <c r="C7656" t="s">
        <v>492</v>
      </c>
      <c r="D7656" t="s">
        <v>2094</v>
      </c>
      <c r="E7656">
        <v>2016</v>
      </c>
      <c r="F7656" s="10">
        <v>42735</v>
      </c>
      <c r="G7656" t="s">
        <v>489</v>
      </c>
      <c r="H7656" t="s">
        <v>474</v>
      </c>
      <c r="I7656" t="s">
        <v>550</v>
      </c>
      <c r="J7656">
        <v>3861368000000</v>
      </c>
      <c r="K7656">
        <v>3206551340.1192102</v>
      </c>
    </row>
    <row r="7657" spans="1:11" x14ac:dyDescent="0.25">
      <c r="A7657">
        <v>8219</v>
      </c>
      <c r="B7657" t="s">
        <v>262</v>
      </c>
      <c r="C7657" t="s">
        <v>492</v>
      </c>
      <c r="D7657" t="s">
        <v>59</v>
      </c>
      <c r="E7657">
        <v>2016</v>
      </c>
      <c r="F7657" s="10">
        <v>42735</v>
      </c>
      <c r="G7657" t="s">
        <v>489</v>
      </c>
      <c r="H7657" t="s">
        <v>474</v>
      </c>
      <c r="I7657" t="s">
        <v>550</v>
      </c>
      <c r="J7657">
        <v>6935977000000</v>
      </c>
      <c r="K7657">
        <v>5759763468.3837481</v>
      </c>
    </row>
    <row r="7658" spans="1:11" x14ac:dyDescent="0.25">
      <c r="A7658">
        <v>8219</v>
      </c>
      <c r="B7658" t="s">
        <v>262</v>
      </c>
      <c r="C7658" t="s">
        <v>492</v>
      </c>
      <c r="D7658" t="s">
        <v>569</v>
      </c>
      <c r="E7658">
        <v>2016</v>
      </c>
      <c r="F7658" s="10">
        <v>42735</v>
      </c>
      <c r="G7658" t="s">
        <v>489</v>
      </c>
      <c r="H7658" t="s">
        <v>474</v>
      </c>
      <c r="I7658" t="s">
        <v>550</v>
      </c>
      <c r="J7658">
        <v>1678694000000</v>
      </c>
      <c r="K7658">
        <v>1394018517.6212361</v>
      </c>
    </row>
    <row r="7659" spans="1:11" x14ac:dyDescent="0.25">
      <c r="A7659">
        <v>8219</v>
      </c>
      <c r="B7659" t="s">
        <v>262</v>
      </c>
      <c r="C7659" t="s">
        <v>492</v>
      </c>
      <c r="D7659" t="s">
        <v>1125</v>
      </c>
      <c r="E7659">
        <v>2016</v>
      </c>
      <c r="F7659" s="10">
        <v>42735</v>
      </c>
      <c r="G7659" t="s">
        <v>489</v>
      </c>
      <c r="H7659" t="s">
        <v>474</v>
      </c>
      <c r="I7659" t="s">
        <v>550</v>
      </c>
      <c r="J7659">
        <v>280195000000</v>
      </c>
      <c r="K7659">
        <v>232679105.62906775</v>
      </c>
    </row>
    <row r="7660" spans="1:11" x14ac:dyDescent="0.25">
      <c r="A7660">
        <v>8219</v>
      </c>
      <c r="B7660" t="s">
        <v>262</v>
      </c>
      <c r="C7660" t="s">
        <v>492</v>
      </c>
      <c r="D7660" t="s">
        <v>256</v>
      </c>
      <c r="E7660">
        <v>2016</v>
      </c>
      <c r="F7660" s="10">
        <v>42735</v>
      </c>
      <c r="G7660" t="s">
        <v>489</v>
      </c>
      <c r="H7660" t="s">
        <v>474</v>
      </c>
      <c r="I7660" t="s">
        <v>550</v>
      </c>
      <c r="J7660">
        <v>6684895000000</v>
      </c>
      <c r="K7660">
        <v>5551260335.9240055</v>
      </c>
    </row>
    <row r="7661" spans="1:11" x14ac:dyDescent="0.25">
      <c r="A7661">
        <v>8219</v>
      </c>
      <c r="B7661" t="s">
        <v>262</v>
      </c>
      <c r="C7661" t="s">
        <v>493</v>
      </c>
      <c r="D7661" t="s">
        <v>1132</v>
      </c>
      <c r="E7661">
        <v>2016</v>
      </c>
      <c r="F7661" s="10">
        <v>42735</v>
      </c>
      <c r="G7661" t="s">
        <v>489</v>
      </c>
      <c r="H7661" t="s">
        <v>474</v>
      </c>
      <c r="I7661" t="s">
        <v>550</v>
      </c>
      <c r="J7661">
        <v>333538000000</v>
      </c>
      <c r="K7661">
        <v>276976118.53640497</v>
      </c>
    </row>
    <row r="7662" spans="1:11" x14ac:dyDescent="0.25">
      <c r="A7662">
        <v>8219</v>
      </c>
      <c r="B7662" t="s">
        <v>262</v>
      </c>
      <c r="C7662" t="s">
        <v>493</v>
      </c>
      <c r="D7662" t="s">
        <v>1131</v>
      </c>
      <c r="E7662">
        <v>2016</v>
      </c>
      <c r="F7662" s="10">
        <v>42735</v>
      </c>
      <c r="G7662" t="s">
        <v>489</v>
      </c>
      <c r="H7662" t="s">
        <v>474</v>
      </c>
      <c r="I7662" t="s">
        <v>550</v>
      </c>
      <c r="J7662">
        <v>3561601000000</v>
      </c>
      <c r="K7662">
        <v>2957619284.025744</v>
      </c>
    </row>
    <row r="7663" spans="1:11" x14ac:dyDescent="0.25">
      <c r="A7663">
        <v>8219</v>
      </c>
      <c r="B7663" t="s">
        <v>262</v>
      </c>
      <c r="C7663" t="s">
        <v>493</v>
      </c>
      <c r="D7663" t="s">
        <v>2095</v>
      </c>
      <c r="E7663">
        <v>2016</v>
      </c>
      <c r="F7663" s="10">
        <v>42735</v>
      </c>
      <c r="G7663" t="s">
        <v>489</v>
      </c>
      <c r="H7663" t="s">
        <v>474</v>
      </c>
      <c r="I7663" t="s">
        <v>550</v>
      </c>
      <c r="J7663">
        <v>2654965000000</v>
      </c>
      <c r="K7663">
        <v>2204731996.20435</v>
      </c>
    </row>
    <row r="7664" spans="1:11" x14ac:dyDescent="0.25">
      <c r="A7664">
        <v>8219</v>
      </c>
      <c r="B7664" t="s">
        <v>262</v>
      </c>
      <c r="C7664" t="s">
        <v>493</v>
      </c>
      <c r="D7664" t="s">
        <v>891</v>
      </c>
      <c r="E7664">
        <v>2016</v>
      </c>
      <c r="F7664" s="10">
        <v>42735</v>
      </c>
      <c r="G7664" t="s">
        <v>489</v>
      </c>
      <c r="H7664" t="s">
        <v>474</v>
      </c>
      <c r="I7664" t="s">
        <v>550</v>
      </c>
      <c r="J7664">
        <v>-337874000000</v>
      </c>
      <c r="K7664">
        <v>-280576813.05988914</v>
      </c>
    </row>
    <row r="7665" spans="1:11" x14ac:dyDescent="0.25">
      <c r="A7665">
        <v>8219</v>
      </c>
      <c r="B7665" t="s">
        <v>262</v>
      </c>
      <c r="C7665" t="s">
        <v>493</v>
      </c>
      <c r="D7665" t="s">
        <v>2096</v>
      </c>
      <c r="E7665">
        <v>2016</v>
      </c>
      <c r="F7665" s="10">
        <v>42735</v>
      </c>
      <c r="G7665" t="s">
        <v>489</v>
      </c>
      <c r="H7665" t="s">
        <v>474</v>
      </c>
      <c r="I7665" t="s">
        <v>550</v>
      </c>
      <c r="J7665">
        <v>14447066000000</v>
      </c>
      <c r="K7665">
        <v>11997110568.868513</v>
      </c>
    </row>
    <row r="7666" spans="1:11" x14ac:dyDescent="0.25">
      <c r="A7666">
        <v>11108</v>
      </c>
      <c r="B7666" t="s">
        <v>263</v>
      </c>
      <c r="C7666" t="s">
        <v>492</v>
      </c>
      <c r="D7666" t="s">
        <v>570</v>
      </c>
      <c r="E7666">
        <v>2016</v>
      </c>
      <c r="F7666" s="10">
        <v>42735</v>
      </c>
      <c r="G7666" t="s">
        <v>489</v>
      </c>
      <c r="H7666" t="s">
        <v>474</v>
      </c>
      <c r="I7666" t="s">
        <v>550</v>
      </c>
      <c r="J7666">
        <v>6386934000000</v>
      </c>
      <c r="K7666">
        <v>5303828015.6030054</v>
      </c>
    </row>
    <row r="7667" spans="1:11" x14ac:dyDescent="0.25">
      <c r="A7667">
        <v>11108</v>
      </c>
      <c r="B7667" t="s">
        <v>263</v>
      </c>
      <c r="C7667" t="s">
        <v>492</v>
      </c>
      <c r="D7667" t="s">
        <v>59</v>
      </c>
      <c r="E7667">
        <v>2016</v>
      </c>
      <c r="F7667" s="10">
        <v>42735</v>
      </c>
      <c r="G7667" t="s">
        <v>489</v>
      </c>
      <c r="H7667" t="s">
        <v>474</v>
      </c>
      <c r="I7667" t="s">
        <v>550</v>
      </c>
      <c r="J7667">
        <v>2767587000000</v>
      </c>
      <c r="K7667">
        <v>2298255386.1083698</v>
      </c>
    </row>
    <row r="7668" spans="1:11" x14ac:dyDescent="0.25">
      <c r="A7668">
        <v>11108</v>
      </c>
      <c r="B7668" t="s">
        <v>263</v>
      </c>
      <c r="C7668" t="s">
        <v>492</v>
      </c>
      <c r="D7668" t="s">
        <v>569</v>
      </c>
      <c r="E7668">
        <v>2016</v>
      </c>
      <c r="F7668" s="10">
        <v>42735</v>
      </c>
      <c r="G7668" t="s">
        <v>489</v>
      </c>
      <c r="H7668" t="s">
        <v>474</v>
      </c>
      <c r="I7668" t="s">
        <v>550</v>
      </c>
      <c r="J7668">
        <v>5869241000000</v>
      </c>
      <c r="K7668">
        <v>4873926182.1283579</v>
      </c>
    </row>
    <row r="7669" spans="1:11" x14ac:dyDescent="0.25">
      <c r="A7669">
        <v>11108</v>
      </c>
      <c r="B7669" t="s">
        <v>263</v>
      </c>
      <c r="C7669" t="s">
        <v>492</v>
      </c>
      <c r="D7669" t="s">
        <v>572</v>
      </c>
      <c r="E7669">
        <v>2016</v>
      </c>
      <c r="F7669" s="10">
        <v>42735</v>
      </c>
      <c r="G7669" t="s">
        <v>489</v>
      </c>
      <c r="H7669" t="s">
        <v>474</v>
      </c>
      <c r="I7669" t="s">
        <v>550</v>
      </c>
      <c r="J7669">
        <v>3663018000000</v>
      </c>
      <c r="K7669">
        <v>3041837834.8763413</v>
      </c>
    </row>
    <row r="7670" spans="1:11" x14ac:dyDescent="0.25">
      <c r="A7670">
        <v>11108</v>
      </c>
      <c r="B7670" t="s">
        <v>263</v>
      </c>
      <c r="C7670" t="s">
        <v>492</v>
      </c>
      <c r="D7670" t="s">
        <v>834</v>
      </c>
      <c r="E7670">
        <v>2016</v>
      </c>
      <c r="F7670" s="10">
        <v>42735</v>
      </c>
      <c r="G7670" t="s">
        <v>489</v>
      </c>
      <c r="H7670" t="s">
        <v>474</v>
      </c>
      <c r="I7670" t="s">
        <v>550</v>
      </c>
      <c r="J7670">
        <v>16583035000000</v>
      </c>
      <c r="K7670">
        <v>13770858696.320517</v>
      </c>
    </row>
    <row r="7671" spans="1:11" x14ac:dyDescent="0.25">
      <c r="A7671">
        <v>11108</v>
      </c>
      <c r="B7671" t="s">
        <v>263</v>
      </c>
      <c r="C7671" t="s">
        <v>492</v>
      </c>
      <c r="D7671" t="s">
        <v>1125</v>
      </c>
      <c r="E7671">
        <v>2016</v>
      </c>
      <c r="F7671" s="10">
        <v>42735</v>
      </c>
      <c r="G7671" t="s">
        <v>489</v>
      </c>
      <c r="H7671" t="s">
        <v>474</v>
      </c>
      <c r="I7671" t="s">
        <v>550</v>
      </c>
      <c r="J7671">
        <v>1609321000000</v>
      </c>
      <c r="K7671">
        <v>1336409896.5009258</v>
      </c>
    </row>
    <row r="7672" spans="1:11" x14ac:dyDescent="0.25">
      <c r="A7672">
        <v>11108</v>
      </c>
      <c r="B7672" t="s">
        <v>263</v>
      </c>
      <c r="C7672" t="s">
        <v>492</v>
      </c>
      <c r="D7672" t="s">
        <v>1153</v>
      </c>
      <c r="E7672">
        <v>2016</v>
      </c>
      <c r="F7672" s="10">
        <v>42735</v>
      </c>
      <c r="G7672" t="s">
        <v>489</v>
      </c>
      <c r="H7672" t="s">
        <v>474</v>
      </c>
      <c r="I7672" t="s">
        <v>550</v>
      </c>
      <c r="J7672">
        <v>3894923000000</v>
      </c>
      <c r="K7672">
        <v>3234416032.1707578</v>
      </c>
    </row>
    <row r="7673" spans="1:11" x14ac:dyDescent="0.25">
      <c r="A7673">
        <v>11108</v>
      </c>
      <c r="B7673" t="s">
        <v>263</v>
      </c>
      <c r="C7673" t="s">
        <v>492</v>
      </c>
      <c r="D7673" t="s">
        <v>256</v>
      </c>
      <c r="E7673">
        <v>2016</v>
      </c>
      <c r="F7673" s="10">
        <v>42735</v>
      </c>
      <c r="G7673" t="s">
        <v>489</v>
      </c>
      <c r="H7673" t="s">
        <v>474</v>
      </c>
      <c r="I7673" t="s">
        <v>550</v>
      </c>
      <c r="J7673">
        <v>14592974000000</v>
      </c>
      <c r="K7673">
        <v>12118275268.253321</v>
      </c>
    </row>
    <row r="7674" spans="1:11" x14ac:dyDescent="0.25">
      <c r="A7674">
        <v>11108</v>
      </c>
      <c r="B7674" t="s">
        <v>263</v>
      </c>
      <c r="C7674" t="s">
        <v>493</v>
      </c>
      <c r="D7674" t="s">
        <v>1149</v>
      </c>
      <c r="E7674">
        <v>2016</v>
      </c>
      <c r="F7674" s="10">
        <v>42735</v>
      </c>
      <c r="G7674" t="s">
        <v>489</v>
      </c>
      <c r="H7674" t="s">
        <v>474</v>
      </c>
      <c r="I7674" t="s">
        <v>550</v>
      </c>
      <c r="J7674">
        <v>17234242000000</v>
      </c>
      <c r="K7674">
        <v>14311633022.55542</v>
      </c>
    </row>
    <row r="7675" spans="1:11" x14ac:dyDescent="0.25">
      <c r="A7675">
        <v>11108</v>
      </c>
      <c r="B7675" t="s">
        <v>263</v>
      </c>
      <c r="C7675" t="s">
        <v>493</v>
      </c>
      <c r="D7675" t="s">
        <v>1147</v>
      </c>
      <c r="E7675">
        <v>2016</v>
      </c>
      <c r="F7675" s="10">
        <v>42735</v>
      </c>
      <c r="G7675" t="s">
        <v>489</v>
      </c>
      <c r="H7675" t="s">
        <v>474</v>
      </c>
      <c r="I7675" t="s">
        <v>550</v>
      </c>
      <c r="J7675">
        <v>17425472000000</v>
      </c>
      <c r="K7675">
        <v>14470433948.230206</v>
      </c>
    </row>
    <row r="7676" spans="1:11" x14ac:dyDescent="0.25">
      <c r="A7676">
        <v>11108</v>
      </c>
      <c r="B7676" t="s">
        <v>263</v>
      </c>
      <c r="C7676" t="s">
        <v>493</v>
      </c>
      <c r="D7676" t="s">
        <v>1150</v>
      </c>
      <c r="E7676">
        <v>2016</v>
      </c>
      <c r="F7676" s="10">
        <v>42735</v>
      </c>
      <c r="G7676" t="s">
        <v>489</v>
      </c>
      <c r="H7676" t="s">
        <v>474</v>
      </c>
      <c r="I7676" t="s">
        <v>550</v>
      </c>
      <c r="J7676">
        <v>5754566000000</v>
      </c>
      <c r="K7676">
        <v>4778697943.0876417</v>
      </c>
    </row>
    <row r="7677" spans="1:11" x14ac:dyDescent="0.25">
      <c r="A7677">
        <v>11108</v>
      </c>
      <c r="B7677" t="s">
        <v>263</v>
      </c>
      <c r="C7677" t="s">
        <v>493</v>
      </c>
      <c r="D7677" t="s">
        <v>1152</v>
      </c>
      <c r="E7677">
        <v>2016</v>
      </c>
      <c r="F7677" s="10">
        <v>42735</v>
      </c>
      <c r="G7677" t="s">
        <v>489</v>
      </c>
      <c r="H7677" t="s">
        <v>474</v>
      </c>
      <c r="I7677" t="s">
        <v>550</v>
      </c>
      <c r="J7677">
        <v>-1939153000000</v>
      </c>
      <c r="K7677">
        <v>-1610308484.1554046</v>
      </c>
    </row>
    <row r="7678" spans="1:11" x14ac:dyDescent="0.25">
      <c r="A7678">
        <v>11108</v>
      </c>
      <c r="B7678" t="s">
        <v>263</v>
      </c>
      <c r="C7678" t="s">
        <v>493</v>
      </c>
      <c r="D7678" t="s">
        <v>1148</v>
      </c>
      <c r="E7678">
        <v>2016</v>
      </c>
      <c r="F7678" s="10">
        <v>42735</v>
      </c>
      <c r="G7678" t="s">
        <v>489</v>
      </c>
      <c r="H7678" t="s">
        <v>474</v>
      </c>
      <c r="I7678" t="s">
        <v>550</v>
      </c>
      <c r="J7678">
        <v>11709670000000</v>
      </c>
      <c r="K7678">
        <v>9723926347.0494671</v>
      </c>
    </row>
    <row r="7679" spans="1:11" x14ac:dyDescent="0.25">
      <c r="A7679">
        <v>11108</v>
      </c>
      <c r="B7679" t="s">
        <v>263</v>
      </c>
      <c r="C7679" t="s">
        <v>493</v>
      </c>
      <c r="D7679" t="s">
        <v>458</v>
      </c>
      <c r="E7679">
        <v>2016</v>
      </c>
      <c r="F7679" s="10">
        <v>42735</v>
      </c>
      <c r="G7679" t="s">
        <v>489</v>
      </c>
      <c r="H7679" t="s">
        <v>474</v>
      </c>
      <c r="I7679" t="s">
        <v>550</v>
      </c>
      <c r="J7679">
        <v>2409183000000</v>
      </c>
      <c r="K7679">
        <v>2000630081.6815228</v>
      </c>
    </row>
    <row r="7680" spans="1:11" x14ac:dyDescent="0.25">
      <c r="A7680">
        <v>11108</v>
      </c>
      <c r="B7680" t="s">
        <v>263</v>
      </c>
      <c r="C7680" t="s">
        <v>493</v>
      </c>
      <c r="D7680" t="s">
        <v>1151</v>
      </c>
      <c r="E7680">
        <v>2016</v>
      </c>
      <c r="F7680" s="10">
        <v>42735</v>
      </c>
      <c r="G7680" t="s">
        <v>489</v>
      </c>
      <c r="H7680" t="s">
        <v>474</v>
      </c>
      <c r="I7680" t="s">
        <v>550</v>
      </c>
      <c r="J7680">
        <v>2773053000000</v>
      </c>
      <c r="K7680">
        <v>2302794453.5127435</v>
      </c>
    </row>
    <row r="7681" spans="1:11" x14ac:dyDescent="0.25">
      <c r="A7681">
        <v>1188</v>
      </c>
      <c r="B7681" t="s">
        <v>255</v>
      </c>
      <c r="C7681" t="s">
        <v>493</v>
      </c>
      <c r="D7681" t="s">
        <v>1050</v>
      </c>
      <c r="E7681">
        <v>2017</v>
      </c>
      <c r="F7681" s="10">
        <v>43100</v>
      </c>
      <c r="G7681" t="s">
        <v>489</v>
      </c>
      <c r="H7681" t="s">
        <v>474</v>
      </c>
      <c r="I7681" t="s">
        <v>550</v>
      </c>
      <c r="J7681">
        <v>1535864000000</v>
      </c>
      <c r="K7681">
        <v>1439471163.743845</v>
      </c>
    </row>
    <row r="7682" spans="1:11" x14ac:dyDescent="0.25">
      <c r="A7682">
        <v>1188</v>
      </c>
      <c r="B7682" t="s">
        <v>255</v>
      </c>
      <c r="C7682" t="s">
        <v>493</v>
      </c>
      <c r="D7682" t="s">
        <v>2076</v>
      </c>
      <c r="E7682">
        <v>2017</v>
      </c>
      <c r="F7682" s="10">
        <v>43100</v>
      </c>
      <c r="G7682" t="s">
        <v>489</v>
      </c>
      <c r="H7682" t="s">
        <v>474</v>
      </c>
      <c r="I7682" t="s">
        <v>550</v>
      </c>
      <c r="J7682">
        <v>371907000000</v>
      </c>
      <c r="K7682">
        <v>348565629.57038003</v>
      </c>
    </row>
    <row r="7683" spans="1:11" x14ac:dyDescent="0.25">
      <c r="A7683">
        <v>1188</v>
      </c>
      <c r="B7683" t="s">
        <v>255</v>
      </c>
      <c r="C7683" t="s">
        <v>493</v>
      </c>
      <c r="D7683" t="s">
        <v>1051</v>
      </c>
      <c r="E7683">
        <v>2017</v>
      </c>
      <c r="F7683" s="10">
        <v>43100</v>
      </c>
      <c r="G7683" t="s">
        <v>489</v>
      </c>
      <c r="H7683" t="s">
        <v>474</v>
      </c>
      <c r="I7683" t="s">
        <v>550</v>
      </c>
      <c r="J7683">
        <v>8835800000000</v>
      </c>
      <c r="K7683">
        <v>8281253619.20578</v>
      </c>
    </row>
    <row r="7684" spans="1:11" x14ac:dyDescent="0.25">
      <c r="A7684">
        <v>1188</v>
      </c>
      <c r="B7684" t="s">
        <v>255</v>
      </c>
      <c r="C7684" t="s">
        <v>493</v>
      </c>
      <c r="D7684" t="s">
        <v>1054</v>
      </c>
      <c r="E7684">
        <v>2017</v>
      </c>
      <c r="F7684" s="10">
        <v>43100</v>
      </c>
      <c r="G7684" t="s">
        <v>489</v>
      </c>
      <c r="H7684" t="s">
        <v>474</v>
      </c>
      <c r="I7684" t="s">
        <v>550</v>
      </c>
      <c r="J7684">
        <v>-2635169000000</v>
      </c>
      <c r="K7684">
        <v>-2469782342.1160364</v>
      </c>
    </row>
    <row r="7685" spans="1:11" x14ac:dyDescent="0.25">
      <c r="A7685">
        <v>1188</v>
      </c>
      <c r="B7685" t="s">
        <v>255</v>
      </c>
      <c r="C7685" t="s">
        <v>493</v>
      </c>
      <c r="D7685" t="s">
        <v>971</v>
      </c>
      <c r="E7685">
        <v>2017</v>
      </c>
      <c r="F7685" s="10">
        <v>43100</v>
      </c>
      <c r="G7685" t="s">
        <v>489</v>
      </c>
      <c r="H7685" t="s">
        <v>474</v>
      </c>
      <c r="I7685" t="s">
        <v>550</v>
      </c>
      <c r="J7685">
        <v>463914000000</v>
      </c>
      <c r="K7685">
        <v>434798149.74311668</v>
      </c>
    </row>
    <row r="7686" spans="1:11" x14ac:dyDescent="0.25">
      <c r="A7686">
        <v>1188</v>
      </c>
      <c r="B7686" t="s">
        <v>255</v>
      </c>
      <c r="C7686" t="s">
        <v>493</v>
      </c>
      <c r="D7686" t="s">
        <v>1049</v>
      </c>
      <c r="E7686">
        <v>2017</v>
      </c>
      <c r="F7686" s="10">
        <v>43100</v>
      </c>
      <c r="G7686" t="s">
        <v>489</v>
      </c>
      <c r="H7686" t="s">
        <v>474</v>
      </c>
      <c r="I7686" t="s">
        <v>550</v>
      </c>
      <c r="J7686">
        <v>4633216000000</v>
      </c>
      <c r="K7686">
        <v>4342429295.4301958</v>
      </c>
    </row>
    <row r="7687" spans="1:11" x14ac:dyDescent="0.25">
      <c r="A7687">
        <v>1188</v>
      </c>
      <c r="B7687" t="s">
        <v>255</v>
      </c>
      <c r="C7687" t="s">
        <v>493</v>
      </c>
      <c r="D7687" t="s">
        <v>1053</v>
      </c>
      <c r="E7687">
        <v>2017</v>
      </c>
      <c r="F7687" s="10">
        <v>43100</v>
      </c>
      <c r="G7687" t="s">
        <v>489</v>
      </c>
      <c r="H7687" t="s">
        <v>474</v>
      </c>
      <c r="I7687" t="s">
        <v>550</v>
      </c>
      <c r="J7687">
        <v>37672000000</v>
      </c>
      <c r="K7687">
        <v>35307655.938649602</v>
      </c>
    </row>
    <row r="7688" spans="1:11" x14ac:dyDescent="0.25">
      <c r="A7688">
        <v>1188</v>
      </c>
      <c r="B7688" t="s">
        <v>255</v>
      </c>
      <c r="C7688" t="s">
        <v>493</v>
      </c>
      <c r="D7688" t="s">
        <v>1045</v>
      </c>
      <c r="E7688">
        <v>2017</v>
      </c>
      <c r="F7688" s="10">
        <v>43100</v>
      </c>
      <c r="G7688" t="s">
        <v>489</v>
      </c>
      <c r="H7688" t="s">
        <v>474</v>
      </c>
      <c r="I7688" t="s">
        <v>550</v>
      </c>
      <c r="J7688">
        <v>58627000000</v>
      </c>
      <c r="K7688">
        <v>54947492.692588925</v>
      </c>
    </row>
    <row r="7689" spans="1:11" x14ac:dyDescent="0.25">
      <c r="A7689">
        <v>1188</v>
      </c>
      <c r="B7689" t="s">
        <v>255</v>
      </c>
      <c r="C7689" t="s">
        <v>493</v>
      </c>
      <c r="D7689" t="s">
        <v>1052</v>
      </c>
      <c r="E7689">
        <v>2017</v>
      </c>
      <c r="F7689" s="10">
        <v>43100</v>
      </c>
      <c r="G7689" t="s">
        <v>489</v>
      </c>
      <c r="H7689" t="s">
        <v>474</v>
      </c>
      <c r="I7689" t="s">
        <v>550</v>
      </c>
      <c r="J7689">
        <v>778814000000</v>
      </c>
      <c r="K7689">
        <v>729934613.29909348</v>
      </c>
    </row>
    <row r="7690" spans="1:11" x14ac:dyDescent="0.25">
      <c r="A7690">
        <v>1188</v>
      </c>
      <c r="B7690" t="s">
        <v>255</v>
      </c>
      <c r="C7690" t="s">
        <v>493</v>
      </c>
      <c r="D7690" t="s">
        <v>456</v>
      </c>
      <c r="E7690">
        <v>2017</v>
      </c>
      <c r="F7690" s="10">
        <v>43100</v>
      </c>
      <c r="G7690" t="s">
        <v>489</v>
      </c>
      <c r="H7690" t="s">
        <v>474</v>
      </c>
      <c r="I7690" t="s">
        <v>550</v>
      </c>
      <c r="J7690">
        <v>436952000000</v>
      </c>
      <c r="K7690">
        <v>409528320.17691708</v>
      </c>
    </row>
    <row r="7691" spans="1:11" x14ac:dyDescent="0.25">
      <c r="A7691">
        <v>1188</v>
      </c>
      <c r="B7691" t="s">
        <v>255</v>
      </c>
      <c r="C7691" t="s">
        <v>493</v>
      </c>
      <c r="D7691" t="s">
        <v>1048</v>
      </c>
      <c r="E7691">
        <v>2017</v>
      </c>
      <c r="F7691" s="10">
        <v>43100</v>
      </c>
      <c r="G7691" t="s">
        <v>489</v>
      </c>
      <c r="H7691" t="s">
        <v>474</v>
      </c>
      <c r="I7691" t="s">
        <v>550</v>
      </c>
      <c r="J7691">
        <v>5957000000</v>
      </c>
      <c r="K7691">
        <v>5583130.877748345</v>
      </c>
    </row>
    <row r="7692" spans="1:11" x14ac:dyDescent="0.25">
      <c r="A7692">
        <v>1333</v>
      </c>
      <c r="B7692" t="s">
        <v>258</v>
      </c>
      <c r="C7692" t="s">
        <v>493</v>
      </c>
      <c r="D7692" t="s">
        <v>1130</v>
      </c>
      <c r="E7692">
        <v>2017</v>
      </c>
      <c r="F7692" s="10">
        <v>43100</v>
      </c>
      <c r="G7692" t="s">
        <v>489</v>
      </c>
      <c r="H7692" t="s">
        <v>474</v>
      </c>
      <c r="I7692" t="s">
        <v>550</v>
      </c>
      <c r="J7692">
        <v>-205718000000</v>
      </c>
      <c r="K7692">
        <v>-192806868.87840089</v>
      </c>
    </row>
    <row r="7693" spans="1:11" x14ac:dyDescent="0.25">
      <c r="A7693">
        <v>1333</v>
      </c>
      <c r="B7693" t="s">
        <v>258</v>
      </c>
      <c r="C7693" t="s">
        <v>493</v>
      </c>
      <c r="D7693" t="s">
        <v>1129</v>
      </c>
      <c r="E7693">
        <v>2017</v>
      </c>
      <c r="F7693" s="10">
        <v>43100</v>
      </c>
      <c r="G7693" t="s">
        <v>489</v>
      </c>
      <c r="H7693" t="s">
        <v>474</v>
      </c>
      <c r="I7693" t="s">
        <v>550</v>
      </c>
      <c r="J7693">
        <v>728907000000</v>
      </c>
      <c r="K7693">
        <v>683159841.98538077</v>
      </c>
    </row>
    <row r="7694" spans="1:11" x14ac:dyDescent="0.25">
      <c r="A7694">
        <v>1333</v>
      </c>
      <c r="B7694" t="s">
        <v>258</v>
      </c>
      <c r="C7694" t="s">
        <v>493</v>
      </c>
      <c r="D7694" t="s">
        <v>1127</v>
      </c>
      <c r="E7694">
        <v>2017</v>
      </c>
      <c r="F7694" s="10">
        <v>43100</v>
      </c>
      <c r="G7694" t="s">
        <v>489</v>
      </c>
      <c r="H7694" t="s">
        <v>474</v>
      </c>
      <c r="I7694" t="s">
        <v>550</v>
      </c>
      <c r="J7694">
        <v>6715668000000</v>
      </c>
      <c r="K7694">
        <v>6294183880.3939018</v>
      </c>
    </row>
    <row r="7695" spans="1:11" x14ac:dyDescent="0.25">
      <c r="A7695">
        <v>1333</v>
      </c>
      <c r="B7695" t="s">
        <v>258</v>
      </c>
      <c r="C7695" t="s">
        <v>493</v>
      </c>
      <c r="D7695" t="s">
        <v>1128</v>
      </c>
      <c r="E7695">
        <v>2017</v>
      </c>
      <c r="F7695" s="10">
        <v>43100</v>
      </c>
      <c r="G7695" t="s">
        <v>489</v>
      </c>
      <c r="H7695" t="s">
        <v>474</v>
      </c>
      <c r="I7695" t="s">
        <v>550</v>
      </c>
      <c r="J7695">
        <v>1319383000000</v>
      </c>
      <c r="K7695">
        <v>1236576794.8424115</v>
      </c>
    </row>
    <row r="7696" spans="1:11" x14ac:dyDescent="0.25">
      <c r="A7696">
        <v>1333</v>
      </c>
      <c r="B7696" t="s">
        <v>258</v>
      </c>
      <c r="C7696" t="s">
        <v>493</v>
      </c>
      <c r="D7696" t="s">
        <v>643</v>
      </c>
      <c r="E7696">
        <v>2017</v>
      </c>
      <c r="F7696" s="10">
        <v>43100</v>
      </c>
      <c r="G7696" t="s">
        <v>489</v>
      </c>
      <c r="H7696" t="s">
        <v>474</v>
      </c>
      <c r="I7696" t="s">
        <v>550</v>
      </c>
      <c r="J7696">
        <v>139866000000</v>
      </c>
      <c r="K7696">
        <v>131087826.64884171</v>
      </c>
    </row>
    <row r="7697" spans="1:11" x14ac:dyDescent="0.25">
      <c r="A7697">
        <v>1333</v>
      </c>
      <c r="B7697" t="s">
        <v>258</v>
      </c>
      <c r="C7697" t="s">
        <v>493</v>
      </c>
      <c r="D7697" t="s">
        <v>1126</v>
      </c>
      <c r="E7697">
        <v>2017</v>
      </c>
      <c r="F7697" s="10">
        <v>43100</v>
      </c>
      <c r="G7697" t="s">
        <v>489</v>
      </c>
      <c r="H7697" t="s">
        <v>474</v>
      </c>
      <c r="I7697" t="s">
        <v>550</v>
      </c>
      <c r="J7697">
        <v>2981350000000</v>
      </c>
      <c r="K7697">
        <v>2794236569.1413512</v>
      </c>
    </row>
    <row r="7698" spans="1:11" x14ac:dyDescent="0.25">
      <c r="A7698">
        <v>8092</v>
      </c>
      <c r="B7698" t="s">
        <v>265</v>
      </c>
      <c r="C7698" t="s">
        <v>493</v>
      </c>
      <c r="D7698" t="s">
        <v>1605</v>
      </c>
      <c r="E7698">
        <v>2017</v>
      </c>
      <c r="F7698" s="10">
        <v>43100</v>
      </c>
      <c r="G7698" t="s">
        <v>489</v>
      </c>
      <c r="H7698" t="s">
        <v>474</v>
      </c>
      <c r="I7698" t="s">
        <v>550</v>
      </c>
      <c r="J7698">
        <v>2110400000000</v>
      </c>
      <c r="K7698">
        <v>1977948531.8784804</v>
      </c>
    </row>
    <row r="7699" spans="1:11" x14ac:dyDescent="0.25">
      <c r="A7699">
        <v>8092</v>
      </c>
      <c r="B7699" t="s">
        <v>265</v>
      </c>
      <c r="C7699" t="s">
        <v>493</v>
      </c>
      <c r="D7699" t="s">
        <v>1604</v>
      </c>
      <c r="E7699">
        <v>2017</v>
      </c>
      <c r="F7699" s="10">
        <v>43100</v>
      </c>
      <c r="G7699" t="s">
        <v>489</v>
      </c>
      <c r="H7699" t="s">
        <v>474</v>
      </c>
      <c r="I7699" t="s">
        <v>550</v>
      </c>
      <c r="J7699">
        <v>3425800000000</v>
      </c>
      <c r="K7699">
        <v>3210792305.0176735</v>
      </c>
    </row>
    <row r="7700" spans="1:11" x14ac:dyDescent="0.25">
      <c r="A7700">
        <v>8219</v>
      </c>
      <c r="B7700" t="s">
        <v>262</v>
      </c>
      <c r="C7700" t="s">
        <v>492</v>
      </c>
      <c r="D7700" t="s">
        <v>618</v>
      </c>
      <c r="E7700">
        <v>2017</v>
      </c>
      <c r="F7700" s="10">
        <v>43100</v>
      </c>
      <c r="G7700" t="s">
        <v>489</v>
      </c>
      <c r="H7700" t="s">
        <v>474</v>
      </c>
      <c r="I7700" t="s">
        <v>550</v>
      </c>
      <c r="J7700">
        <v>1429682000000</v>
      </c>
      <c r="K7700">
        <v>1339953285.1369834</v>
      </c>
    </row>
    <row r="7701" spans="1:11" x14ac:dyDescent="0.25">
      <c r="A7701">
        <v>8219</v>
      </c>
      <c r="B7701" t="s">
        <v>262</v>
      </c>
      <c r="C7701" t="s">
        <v>492</v>
      </c>
      <c r="D7701" t="s">
        <v>2094</v>
      </c>
      <c r="E7701">
        <v>2017</v>
      </c>
      <c r="F7701" s="10">
        <v>43100</v>
      </c>
      <c r="G7701" t="s">
        <v>489</v>
      </c>
      <c r="H7701" t="s">
        <v>474</v>
      </c>
      <c r="I7701" t="s">
        <v>550</v>
      </c>
      <c r="J7701">
        <v>4692790000000</v>
      </c>
      <c r="K7701">
        <v>4398264353.1624403</v>
      </c>
    </row>
    <row r="7702" spans="1:11" x14ac:dyDescent="0.25">
      <c r="A7702">
        <v>8219</v>
      </c>
      <c r="B7702" t="s">
        <v>262</v>
      </c>
      <c r="C7702" t="s">
        <v>492</v>
      </c>
      <c r="D7702" t="s">
        <v>59</v>
      </c>
      <c r="E7702">
        <v>2017</v>
      </c>
      <c r="F7702" s="10">
        <v>43100</v>
      </c>
      <c r="G7702" t="s">
        <v>489</v>
      </c>
      <c r="H7702" t="s">
        <v>474</v>
      </c>
      <c r="I7702" t="s">
        <v>550</v>
      </c>
      <c r="J7702">
        <v>8755465000000</v>
      </c>
      <c r="K7702">
        <v>8205960549.0255022</v>
      </c>
    </row>
    <row r="7703" spans="1:11" x14ac:dyDescent="0.25">
      <c r="A7703">
        <v>8219</v>
      </c>
      <c r="B7703" t="s">
        <v>262</v>
      </c>
      <c r="C7703" t="s">
        <v>492</v>
      </c>
      <c r="D7703" t="s">
        <v>569</v>
      </c>
      <c r="E7703">
        <v>2017</v>
      </c>
      <c r="F7703" s="10">
        <v>43100</v>
      </c>
      <c r="G7703" t="s">
        <v>489</v>
      </c>
      <c r="H7703" t="s">
        <v>474</v>
      </c>
      <c r="I7703" t="s">
        <v>550</v>
      </c>
      <c r="J7703">
        <v>2149630000000</v>
      </c>
      <c r="K7703">
        <v>2014716405.696521</v>
      </c>
    </row>
    <row r="7704" spans="1:11" x14ac:dyDescent="0.25">
      <c r="A7704">
        <v>8219</v>
      </c>
      <c r="B7704" t="s">
        <v>262</v>
      </c>
      <c r="C7704" t="s">
        <v>492</v>
      </c>
      <c r="D7704" t="s">
        <v>1125</v>
      </c>
      <c r="E7704">
        <v>2017</v>
      </c>
      <c r="F7704" s="10">
        <v>43100</v>
      </c>
      <c r="G7704" t="s">
        <v>489</v>
      </c>
      <c r="H7704" t="s">
        <v>474</v>
      </c>
      <c r="I7704" t="s">
        <v>550</v>
      </c>
      <c r="J7704">
        <v>337813000000</v>
      </c>
      <c r="K7704">
        <v>316611413.66540235</v>
      </c>
    </row>
    <row r="7705" spans="1:11" x14ac:dyDescent="0.25">
      <c r="A7705">
        <v>8219</v>
      </c>
      <c r="B7705" t="s">
        <v>262</v>
      </c>
      <c r="C7705" t="s">
        <v>492</v>
      </c>
      <c r="D7705" t="s">
        <v>256</v>
      </c>
      <c r="E7705">
        <v>2017</v>
      </c>
      <c r="F7705" s="10">
        <v>43100</v>
      </c>
      <c r="G7705" t="s">
        <v>489</v>
      </c>
      <c r="H7705" t="s">
        <v>474</v>
      </c>
      <c r="I7705" t="s">
        <v>550</v>
      </c>
      <c r="J7705">
        <v>8332634000000</v>
      </c>
      <c r="K7705">
        <v>7809666976.3934374</v>
      </c>
    </row>
    <row r="7706" spans="1:11" x14ac:dyDescent="0.25">
      <c r="A7706">
        <v>8219</v>
      </c>
      <c r="B7706" t="s">
        <v>262</v>
      </c>
      <c r="C7706" t="s">
        <v>493</v>
      </c>
      <c r="D7706" t="s">
        <v>2097</v>
      </c>
      <c r="E7706">
        <v>2017</v>
      </c>
      <c r="F7706" s="10">
        <v>43100</v>
      </c>
      <c r="G7706" t="s">
        <v>489</v>
      </c>
      <c r="H7706" t="s">
        <v>474</v>
      </c>
      <c r="I7706" t="s">
        <v>550</v>
      </c>
      <c r="J7706">
        <v>17245735000000</v>
      </c>
      <c r="K7706">
        <v>16163370083.593311</v>
      </c>
    </row>
    <row r="7707" spans="1:11" x14ac:dyDescent="0.25">
      <c r="A7707">
        <v>8219</v>
      </c>
      <c r="B7707" t="s">
        <v>262</v>
      </c>
      <c r="C7707" t="s">
        <v>493</v>
      </c>
      <c r="D7707" t="s">
        <v>1594</v>
      </c>
      <c r="E7707">
        <v>2017</v>
      </c>
      <c r="F7707" s="10">
        <v>43100</v>
      </c>
      <c r="G7707" t="s">
        <v>489</v>
      </c>
      <c r="H7707" t="s">
        <v>474</v>
      </c>
      <c r="I7707" t="s">
        <v>550</v>
      </c>
      <c r="J7707">
        <v>600949000000</v>
      </c>
      <c r="K7707">
        <v>563232653.65989435</v>
      </c>
    </row>
    <row r="7708" spans="1:11" x14ac:dyDescent="0.25">
      <c r="A7708">
        <v>8219</v>
      </c>
      <c r="B7708" t="s">
        <v>262</v>
      </c>
      <c r="C7708" t="s">
        <v>493</v>
      </c>
      <c r="D7708" t="s">
        <v>2098</v>
      </c>
      <c r="E7708">
        <v>2017</v>
      </c>
      <c r="F7708" s="10">
        <v>43100</v>
      </c>
      <c r="G7708" t="s">
        <v>489</v>
      </c>
      <c r="H7708" t="s">
        <v>474</v>
      </c>
      <c r="I7708" t="s">
        <v>550</v>
      </c>
      <c r="J7708">
        <v>4560546000000</v>
      </c>
      <c r="K7708">
        <v>4274320159.8105936</v>
      </c>
    </row>
    <row r="7709" spans="1:11" x14ac:dyDescent="0.25">
      <c r="A7709">
        <v>8219</v>
      </c>
      <c r="B7709" t="s">
        <v>262</v>
      </c>
      <c r="C7709" t="s">
        <v>493</v>
      </c>
      <c r="D7709" t="s">
        <v>2099</v>
      </c>
      <c r="E7709">
        <v>2017</v>
      </c>
      <c r="F7709" s="10">
        <v>43100</v>
      </c>
      <c r="G7709" t="s">
        <v>489</v>
      </c>
      <c r="H7709" t="s">
        <v>474</v>
      </c>
      <c r="I7709" t="s">
        <v>550</v>
      </c>
      <c r="J7709">
        <v>2742327000000</v>
      </c>
      <c r="K7709">
        <v>2570214965.6845703</v>
      </c>
    </row>
    <row r="7710" spans="1:11" x14ac:dyDescent="0.25">
      <c r="A7710">
        <v>8219</v>
      </c>
      <c r="B7710" t="s">
        <v>262</v>
      </c>
      <c r="C7710" t="s">
        <v>493</v>
      </c>
      <c r="D7710" t="s">
        <v>2100</v>
      </c>
      <c r="E7710">
        <v>2017</v>
      </c>
      <c r="F7710" s="10">
        <v>43100</v>
      </c>
      <c r="G7710" t="s">
        <v>489</v>
      </c>
      <c r="H7710" t="s">
        <v>474</v>
      </c>
      <c r="I7710" t="s">
        <v>550</v>
      </c>
      <c r="J7710">
        <v>548457000000</v>
      </c>
      <c r="K7710">
        <v>514035120.33191609</v>
      </c>
    </row>
    <row r="7711" spans="1:11" x14ac:dyDescent="0.25">
      <c r="A7711">
        <v>11108</v>
      </c>
      <c r="B7711" t="s">
        <v>263</v>
      </c>
      <c r="C7711" t="s">
        <v>492</v>
      </c>
      <c r="D7711" t="s">
        <v>570</v>
      </c>
      <c r="E7711">
        <v>2017</v>
      </c>
      <c r="F7711" s="10">
        <v>43100</v>
      </c>
      <c r="G7711" t="s">
        <v>489</v>
      </c>
      <c r="H7711" t="s">
        <v>474</v>
      </c>
      <c r="I7711" t="s">
        <v>550</v>
      </c>
      <c r="J7711">
        <v>6523931000000</v>
      </c>
      <c r="K7711">
        <v>6114480545.6437197</v>
      </c>
    </row>
    <row r="7712" spans="1:11" x14ac:dyDescent="0.25">
      <c r="A7712">
        <v>11108</v>
      </c>
      <c r="B7712" t="s">
        <v>263</v>
      </c>
      <c r="C7712" t="s">
        <v>492</v>
      </c>
      <c r="D7712" t="s">
        <v>59</v>
      </c>
      <c r="E7712">
        <v>2017</v>
      </c>
      <c r="F7712" s="10">
        <v>43100</v>
      </c>
      <c r="G7712" t="s">
        <v>489</v>
      </c>
      <c r="H7712" t="s">
        <v>474</v>
      </c>
      <c r="I7712" t="s">
        <v>550</v>
      </c>
      <c r="J7712">
        <v>2546300000000</v>
      </c>
      <c r="K7712">
        <v>2386490876.9532671</v>
      </c>
    </row>
    <row r="7713" spans="1:11" x14ac:dyDescent="0.25">
      <c r="A7713">
        <v>11108</v>
      </c>
      <c r="B7713" t="s">
        <v>263</v>
      </c>
      <c r="C7713" t="s">
        <v>492</v>
      </c>
      <c r="D7713" t="s">
        <v>569</v>
      </c>
      <c r="E7713">
        <v>2017</v>
      </c>
      <c r="F7713" s="10">
        <v>43100</v>
      </c>
      <c r="G7713" t="s">
        <v>489</v>
      </c>
      <c r="H7713" t="s">
        <v>474</v>
      </c>
      <c r="I7713" t="s">
        <v>550</v>
      </c>
      <c r="J7713">
        <v>6302881000000</v>
      </c>
      <c r="K7713">
        <v>5907303933.1665888</v>
      </c>
    </row>
    <row r="7714" spans="1:11" x14ac:dyDescent="0.25">
      <c r="A7714">
        <v>11108</v>
      </c>
      <c r="B7714" t="s">
        <v>263</v>
      </c>
      <c r="C7714" t="s">
        <v>492</v>
      </c>
      <c r="D7714" t="s">
        <v>572</v>
      </c>
      <c r="E7714">
        <v>2017</v>
      </c>
      <c r="F7714" s="10">
        <v>43100</v>
      </c>
      <c r="G7714" t="s">
        <v>489</v>
      </c>
      <c r="H7714" t="s">
        <v>474</v>
      </c>
      <c r="I7714" t="s">
        <v>550</v>
      </c>
      <c r="J7714">
        <v>3117178000000</v>
      </c>
      <c r="K7714">
        <v>2921539825.9590116</v>
      </c>
    </row>
    <row r="7715" spans="1:11" x14ac:dyDescent="0.25">
      <c r="A7715">
        <v>11108</v>
      </c>
      <c r="B7715" t="s">
        <v>263</v>
      </c>
      <c r="C7715" t="s">
        <v>492</v>
      </c>
      <c r="D7715" t="s">
        <v>834</v>
      </c>
      <c r="E7715">
        <v>2017</v>
      </c>
      <c r="F7715" s="10">
        <v>43100</v>
      </c>
      <c r="G7715" t="s">
        <v>489</v>
      </c>
      <c r="H7715" t="s">
        <v>474</v>
      </c>
      <c r="I7715" t="s">
        <v>550</v>
      </c>
      <c r="J7715">
        <v>16542467000000</v>
      </c>
      <c r="K7715">
        <v>15504240104.386946</v>
      </c>
    </row>
    <row r="7716" spans="1:11" x14ac:dyDescent="0.25">
      <c r="A7716">
        <v>11108</v>
      </c>
      <c r="B7716" t="s">
        <v>263</v>
      </c>
      <c r="C7716" t="s">
        <v>492</v>
      </c>
      <c r="D7716" t="s">
        <v>1125</v>
      </c>
      <c r="E7716">
        <v>2017</v>
      </c>
      <c r="F7716" s="10">
        <v>43100</v>
      </c>
      <c r="G7716" t="s">
        <v>489</v>
      </c>
      <c r="H7716" t="s">
        <v>474</v>
      </c>
      <c r="I7716" t="s">
        <v>550</v>
      </c>
      <c r="J7716">
        <v>1680390000000</v>
      </c>
      <c r="K7716">
        <v>1574926522.6891963</v>
      </c>
    </row>
    <row r="7717" spans="1:11" x14ac:dyDescent="0.25">
      <c r="A7717">
        <v>11108</v>
      </c>
      <c r="B7717" t="s">
        <v>263</v>
      </c>
      <c r="C7717" t="s">
        <v>492</v>
      </c>
      <c r="D7717" t="s">
        <v>1153</v>
      </c>
      <c r="E7717">
        <v>2017</v>
      </c>
      <c r="F7717" s="10">
        <v>43100</v>
      </c>
      <c r="G7717" t="s">
        <v>489</v>
      </c>
      <c r="H7717" t="s">
        <v>474</v>
      </c>
      <c r="I7717" t="s">
        <v>550</v>
      </c>
      <c r="J7717">
        <v>4422175000000</v>
      </c>
      <c r="K7717">
        <v>4144633505.0036578</v>
      </c>
    </row>
    <row r="7718" spans="1:11" x14ac:dyDescent="0.25">
      <c r="A7718">
        <v>11108</v>
      </c>
      <c r="B7718" t="s">
        <v>263</v>
      </c>
      <c r="C7718" t="s">
        <v>492</v>
      </c>
      <c r="D7718" t="s">
        <v>256</v>
      </c>
      <c r="E7718">
        <v>2017</v>
      </c>
      <c r="F7718" s="10">
        <v>43100</v>
      </c>
      <c r="G7718" t="s">
        <v>489</v>
      </c>
      <c r="H7718" t="s">
        <v>474</v>
      </c>
      <c r="I7718" t="s">
        <v>550</v>
      </c>
      <c r="J7718">
        <v>20260962000000</v>
      </c>
      <c r="K7718">
        <v>18989357487.843861</v>
      </c>
    </row>
    <row r="7719" spans="1:11" x14ac:dyDescent="0.25">
      <c r="A7719">
        <v>11108</v>
      </c>
      <c r="B7719" t="s">
        <v>263</v>
      </c>
      <c r="C7719" t="s">
        <v>493</v>
      </c>
      <c r="D7719" t="s">
        <v>1149</v>
      </c>
      <c r="E7719">
        <v>2017</v>
      </c>
      <c r="F7719" s="10">
        <v>43100</v>
      </c>
      <c r="G7719" t="s">
        <v>489</v>
      </c>
      <c r="H7719" t="s">
        <v>474</v>
      </c>
      <c r="I7719" t="s">
        <v>550</v>
      </c>
      <c r="J7719">
        <v>19226042000000</v>
      </c>
      <c r="K7719">
        <v>18019390422.542648</v>
      </c>
    </row>
    <row r="7720" spans="1:11" x14ac:dyDescent="0.25">
      <c r="A7720">
        <v>11108</v>
      </c>
      <c r="B7720" t="s">
        <v>263</v>
      </c>
      <c r="C7720" t="s">
        <v>493</v>
      </c>
      <c r="D7720" t="s">
        <v>1147</v>
      </c>
      <c r="E7720">
        <v>2017</v>
      </c>
      <c r="F7720" s="10">
        <v>43100</v>
      </c>
      <c r="G7720" t="s">
        <v>489</v>
      </c>
      <c r="H7720" t="s">
        <v>474</v>
      </c>
      <c r="I7720" t="s">
        <v>550</v>
      </c>
      <c r="J7720">
        <v>18673661000000</v>
      </c>
      <c r="K7720">
        <v>17501677577.590237</v>
      </c>
    </row>
    <row r="7721" spans="1:11" x14ac:dyDescent="0.25">
      <c r="A7721">
        <v>11108</v>
      </c>
      <c r="B7721" t="s">
        <v>263</v>
      </c>
      <c r="C7721" t="s">
        <v>493</v>
      </c>
      <c r="D7721" t="s">
        <v>1150</v>
      </c>
      <c r="E7721">
        <v>2017</v>
      </c>
      <c r="F7721" s="10">
        <v>43100</v>
      </c>
      <c r="G7721" t="s">
        <v>489</v>
      </c>
      <c r="H7721" t="s">
        <v>474</v>
      </c>
      <c r="I7721" t="s">
        <v>550</v>
      </c>
      <c r="J7721">
        <v>7641361000000</v>
      </c>
      <c r="K7721">
        <v>7161779175.2764769</v>
      </c>
    </row>
    <row r="7722" spans="1:11" x14ac:dyDescent="0.25">
      <c r="A7722">
        <v>11108</v>
      </c>
      <c r="B7722" t="s">
        <v>263</v>
      </c>
      <c r="C7722" t="s">
        <v>493</v>
      </c>
      <c r="D7722" t="s">
        <v>1152</v>
      </c>
      <c r="E7722">
        <v>2017</v>
      </c>
      <c r="F7722" s="10">
        <v>43100</v>
      </c>
      <c r="G7722" t="s">
        <v>489</v>
      </c>
      <c r="H7722" t="s">
        <v>474</v>
      </c>
      <c r="I7722" t="s">
        <v>550</v>
      </c>
      <c r="J7722">
        <v>-1680963000000</v>
      </c>
      <c r="K7722">
        <v>-1575463560.4587026</v>
      </c>
    </row>
    <row r="7723" spans="1:11" x14ac:dyDescent="0.25">
      <c r="A7723">
        <v>11108</v>
      </c>
      <c r="B7723" t="s">
        <v>263</v>
      </c>
      <c r="C7723" t="s">
        <v>493</v>
      </c>
      <c r="D7723" t="s">
        <v>1148</v>
      </c>
      <c r="E7723">
        <v>2017</v>
      </c>
      <c r="F7723" s="10">
        <v>43100</v>
      </c>
      <c r="G7723" t="s">
        <v>489</v>
      </c>
      <c r="H7723" t="s">
        <v>474</v>
      </c>
      <c r="I7723" t="s">
        <v>550</v>
      </c>
      <c r="J7723">
        <v>11666307000000</v>
      </c>
      <c r="K7723">
        <v>10934114292.595545</v>
      </c>
    </row>
    <row r="7724" spans="1:11" x14ac:dyDescent="0.25">
      <c r="A7724">
        <v>11108</v>
      </c>
      <c r="B7724" t="s">
        <v>263</v>
      </c>
      <c r="C7724" t="s">
        <v>493</v>
      </c>
      <c r="D7724" t="s">
        <v>458</v>
      </c>
      <c r="E7724">
        <v>2017</v>
      </c>
      <c r="F7724" s="10">
        <v>43100</v>
      </c>
      <c r="G7724" t="s">
        <v>489</v>
      </c>
      <c r="H7724" t="s">
        <v>474</v>
      </c>
      <c r="I7724" t="s">
        <v>550</v>
      </c>
      <c r="J7724">
        <v>2380771000000</v>
      </c>
      <c r="K7724">
        <v>2231350693.796845</v>
      </c>
    </row>
    <row r="7725" spans="1:11" x14ac:dyDescent="0.25">
      <c r="A7725">
        <v>11108</v>
      </c>
      <c r="B7725" t="s">
        <v>263</v>
      </c>
      <c r="C7725" t="s">
        <v>493</v>
      </c>
      <c r="D7725" t="s">
        <v>1151</v>
      </c>
      <c r="E7725">
        <v>2017</v>
      </c>
      <c r="F7725" s="10">
        <v>43100</v>
      </c>
      <c r="G7725" t="s">
        <v>489</v>
      </c>
      <c r="H7725" t="s">
        <v>474</v>
      </c>
      <c r="I7725" t="s">
        <v>550</v>
      </c>
      <c r="J7725">
        <v>3489105000000</v>
      </c>
      <c r="K7725">
        <v>3270124200.3031964</v>
      </c>
    </row>
    <row r="7726" spans="1:11" x14ac:dyDescent="0.25">
      <c r="A7726">
        <v>10535</v>
      </c>
      <c r="B7726" t="s">
        <v>3576</v>
      </c>
      <c r="C7726" t="s">
        <v>492</v>
      </c>
      <c r="D7726" t="s">
        <v>3578</v>
      </c>
      <c r="E7726">
        <v>2017</v>
      </c>
      <c r="F7726" s="10">
        <v>43100</v>
      </c>
      <c r="G7726" t="s">
        <v>489</v>
      </c>
      <c r="H7726" t="s">
        <v>474</v>
      </c>
      <c r="I7726" t="s">
        <v>545</v>
      </c>
      <c r="J7726">
        <v>214784000</v>
      </c>
      <c r="K7726">
        <v>257590367.22554028</v>
      </c>
    </row>
    <row r="7727" spans="1:11" x14ac:dyDescent="0.25">
      <c r="A7727">
        <v>10535</v>
      </c>
      <c r="B7727" t="s">
        <v>3576</v>
      </c>
      <c r="C7727" t="s">
        <v>492</v>
      </c>
      <c r="D7727" t="s">
        <v>105</v>
      </c>
      <c r="E7727">
        <v>2017</v>
      </c>
      <c r="F7727" s="10">
        <v>43100</v>
      </c>
      <c r="G7727" t="s">
        <v>489</v>
      </c>
      <c r="H7727" t="s">
        <v>474</v>
      </c>
      <c r="I7727" t="s">
        <v>545</v>
      </c>
      <c r="J7727">
        <v>677770000</v>
      </c>
      <c r="K7727">
        <v>812849296.0111295</v>
      </c>
    </row>
    <row r="7728" spans="1:11" x14ac:dyDescent="0.25">
      <c r="A7728">
        <v>10535</v>
      </c>
      <c r="B7728" t="s">
        <v>3576</v>
      </c>
      <c r="C7728" t="s">
        <v>492</v>
      </c>
      <c r="D7728" t="s">
        <v>113</v>
      </c>
      <c r="E7728">
        <v>2017</v>
      </c>
      <c r="F7728" s="10">
        <v>43100</v>
      </c>
      <c r="G7728" t="s">
        <v>489</v>
      </c>
      <c r="H7728" t="s">
        <v>474</v>
      </c>
      <c r="I7728" t="s">
        <v>545</v>
      </c>
      <c r="J7728">
        <v>342545000</v>
      </c>
      <c r="K7728">
        <v>410814084.57460845</v>
      </c>
    </row>
    <row r="7729" spans="1:11" x14ac:dyDescent="0.25">
      <c r="A7729">
        <v>10535</v>
      </c>
      <c r="B7729" t="s">
        <v>3576</v>
      </c>
      <c r="C7729" t="s">
        <v>492</v>
      </c>
      <c r="D7729" t="s">
        <v>3579</v>
      </c>
      <c r="E7729">
        <v>2017</v>
      </c>
      <c r="F7729" s="10">
        <v>43100</v>
      </c>
      <c r="G7729" t="s">
        <v>489</v>
      </c>
      <c r="H7729" t="s">
        <v>474</v>
      </c>
      <c r="I7729" t="s">
        <v>545</v>
      </c>
      <c r="J7729">
        <v>212434000</v>
      </c>
      <c r="K7729">
        <v>254772013.14432371</v>
      </c>
    </row>
    <row r="7730" spans="1:11" x14ac:dyDescent="0.25">
      <c r="A7730">
        <v>10535</v>
      </c>
      <c r="B7730" t="s">
        <v>3576</v>
      </c>
      <c r="C7730" t="s">
        <v>492</v>
      </c>
      <c r="D7730" t="s">
        <v>834</v>
      </c>
      <c r="E7730">
        <v>2017</v>
      </c>
      <c r="F7730" s="10">
        <v>43100</v>
      </c>
      <c r="G7730" t="s">
        <v>489</v>
      </c>
      <c r="H7730" t="s">
        <v>474</v>
      </c>
      <c r="I7730" t="s">
        <v>545</v>
      </c>
      <c r="J7730">
        <v>902815000</v>
      </c>
      <c r="K7730">
        <v>1082745676.5249095</v>
      </c>
    </row>
    <row r="7731" spans="1:11" x14ac:dyDescent="0.25">
      <c r="A7731">
        <v>10535</v>
      </c>
      <c r="B7731" t="s">
        <v>3576</v>
      </c>
      <c r="C7731" t="s">
        <v>492</v>
      </c>
      <c r="D7731" t="s">
        <v>458</v>
      </c>
      <c r="E7731">
        <v>2017</v>
      </c>
      <c r="F7731" s="10">
        <v>43100</v>
      </c>
      <c r="G7731" t="s">
        <v>489</v>
      </c>
      <c r="H7731" t="s">
        <v>474</v>
      </c>
      <c r="I7731" t="s">
        <v>545</v>
      </c>
      <c r="J7731">
        <v>459435000</v>
      </c>
      <c r="K7731">
        <v>551000215.87392962</v>
      </c>
    </row>
    <row r="7732" spans="1:11" x14ac:dyDescent="0.25">
      <c r="A7732">
        <v>10535</v>
      </c>
      <c r="B7732" t="s">
        <v>3576</v>
      </c>
      <c r="C7732" t="s">
        <v>492</v>
      </c>
      <c r="D7732" t="s">
        <v>3580</v>
      </c>
      <c r="E7732">
        <v>2017</v>
      </c>
      <c r="F7732" s="10">
        <v>43100</v>
      </c>
      <c r="G7732" t="s">
        <v>489</v>
      </c>
      <c r="H7732" t="s">
        <v>474</v>
      </c>
      <c r="I7732" t="s">
        <v>545</v>
      </c>
      <c r="J7732">
        <v>161634000</v>
      </c>
      <c r="K7732">
        <v>193847593.00568467</v>
      </c>
    </row>
    <row r="7733" spans="1:11" x14ac:dyDescent="0.25">
      <c r="A7733">
        <v>1401</v>
      </c>
      <c r="B7733" t="s">
        <v>218</v>
      </c>
      <c r="C7733" t="s">
        <v>493</v>
      </c>
      <c r="D7733" t="s">
        <v>971</v>
      </c>
      <c r="E7733">
        <v>2014</v>
      </c>
      <c r="F7733" s="10">
        <v>42004</v>
      </c>
      <c r="G7733" t="s">
        <v>489</v>
      </c>
      <c r="H7733" t="s">
        <v>474</v>
      </c>
      <c r="I7733" t="s">
        <v>551</v>
      </c>
      <c r="J7733">
        <v>264914000</v>
      </c>
      <c r="K7733">
        <v>75726235.967518046</v>
      </c>
    </row>
    <row r="7734" spans="1:11" x14ac:dyDescent="0.25">
      <c r="A7734">
        <v>1401</v>
      </c>
      <c r="B7734" t="s">
        <v>218</v>
      </c>
      <c r="C7734" t="s">
        <v>493</v>
      </c>
      <c r="D7734" t="s">
        <v>589</v>
      </c>
      <c r="E7734">
        <v>2014</v>
      </c>
      <c r="F7734" s="10">
        <v>42004</v>
      </c>
      <c r="G7734" t="s">
        <v>489</v>
      </c>
      <c r="H7734" t="s">
        <v>474</v>
      </c>
      <c r="I7734" t="s">
        <v>551</v>
      </c>
      <c r="J7734">
        <v>-269416000</v>
      </c>
      <c r="K7734">
        <v>-77013142.338362053</v>
      </c>
    </row>
    <row r="7735" spans="1:11" x14ac:dyDescent="0.25">
      <c r="A7735">
        <v>1401</v>
      </c>
      <c r="B7735" t="s">
        <v>218</v>
      </c>
      <c r="C7735" t="s">
        <v>493</v>
      </c>
      <c r="D7735" t="s">
        <v>995</v>
      </c>
      <c r="E7735">
        <v>2014</v>
      </c>
      <c r="F7735" s="10">
        <v>42004</v>
      </c>
      <c r="G7735" t="s">
        <v>489</v>
      </c>
      <c r="H7735" t="s">
        <v>474</v>
      </c>
      <c r="I7735" t="s">
        <v>551</v>
      </c>
      <c r="J7735">
        <v>8720000</v>
      </c>
      <c r="K7735">
        <v>2492630.7316214219</v>
      </c>
    </row>
    <row r="7736" spans="1:11" x14ac:dyDescent="0.25">
      <c r="A7736">
        <v>1401</v>
      </c>
      <c r="B7736" t="s">
        <v>218</v>
      </c>
      <c r="C7736" t="s">
        <v>493</v>
      </c>
      <c r="D7736" t="s">
        <v>994</v>
      </c>
      <c r="E7736">
        <v>2014</v>
      </c>
      <c r="F7736" s="10">
        <v>42004</v>
      </c>
      <c r="G7736" t="s">
        <v>489</v>
      </c>
      <c r="H7736" t="s">
        <v>474</v>
      </c>
      <c r="I7736" t="s">
        <v>551</v>
      </c>
      <c r="J7736">
        <v>262160000</v>
      </c>
      <c r="K7736">
        <v>74938999.151590824</v>
      </c>
    </row>
    <row r="7737" spans="1:11" x14ac:dyDescent="0.25">
      <c r="A7737">
        <v>1401</v>
      </c>
      <c r="B7737" t="s">
        <v>218</v>
      </c>
      <c r="C7737" t="s">
        <v>493</v>
      </c>
      <c r="D7737" t="s">
        <v>976</v>
      </c>
      <c r="E7737">
        <v>2014</v>
      </c>
      <c r="F7737" s="10">
        <v>42004</v>
      </c>
      <c r="G7737" t="s">
        <v>489</v>
      </c>
      <c r="H7737" t="s">
        <v>474</v>
      </c>
      <c r="I7737" t="s">
        <v>551</v>
      </c>
      <c r="J7737">
        <v>79420000</v>
      </c>
      <c r="K7737">
        <v>22702377.603827219</v>
      </c>
    </row>
    <row r="7738" spans="1:11" x14ac:dyDescent="0.25">
      <c r="A7738">
        <v>1401</v>
      </c>
      <c r="B7738" t="s">
        <v>218</v>
      </c>
      <c r="C7738" t="s">
        <v>493</v>
      </c>
      <c r="D7738" t="s">
        <v>975</v>
      </c>
      <c r="E7738">
        <v>2014</v>
      </c>
      <c r="F7738" s="10">
        <v>42004</v>
      </c>
      <c r="G7738" t="s">
        <v>489</v>
      </c>
      <c r="H7738" t="s">
        <v>474</v>
      </c>
      <c r="I7738" t="s">
        <v>551</v>
      </c>
      <c r="J7738">
        <v>145133000</v>
      </c>
      <c r="K7738">
        <v>41486579.813349985</v>
      </c>
    </row>
    <row r="7739" spans="1:11" x14ac:dyDescent="0.25">
      <c r="A7739">
        <v>1650</v>
      </c>
      <c r="B7739" t="s">
        <v>223</v>
      </c>
      <c r="C7739" t="s">
        <v>492</v>
      </c>
      <c r="D7739" t="s">
        <v>59</v>
      </c>
      <c r="E7739">
        <v>2014</v>
      </c>
      <c r="F7739" s="10">
        <v>42004</v>
      </c>
      <c r="G7739" t="s">
        <v>489</v>
      </c>
      <c r="H7739" t="s">
        <v>474</v>
      </c>
      <c r="I7739" t="s">
        <v>551</v>
      </c>
      <c r="J7739">
        <v>0</v>
      </c>
      <c r="K7739">
        <v>0</v>
      </c>
    </row>
    <row r="7740" spans="1:11" x14ac:dyDescent="0.25">
      <c r="A7740">
        <v>1650</v>
      </c>
      <c r="B7740" t="s">
        <v>223</v>
      </c>
      <c r="C7740" t="s">
        <v>492</v>
      </c>
      <c r="D7740" t="s">
        <v>219</v>
      </c>
      <c r="E7740">
        <v>2014</v>
      </c>
      <c r="F7740" s="10">
        <v>42004</v>
      </c>
      <c r="G7740" t="s">
        <v>489</v>
      </c>
      <c r="H7740" t="s">
        <v>474</v>
      </c>
      <c r="I7740" t="s">
        <v>551</v>
      </c>
      <c r="J7740">
        <v>134864000</v>
      </c>
      <c r="K7740">
        <v>38551164.104288012</v>
      </c>
    </row>
    <row r="7741" spans="1:11" x14ac:dyDescent="0.25">
      <c r="A7741">
        <v>1650</v>
      </c>
      <c r="B7741" t="s">
        <v>223</v>
      </c>
      <c r="C7741" t="s">
        <v>492</v>
      </c>
      <c r="D7741" t="s">
        <v>458</v>
      </c>
      <c r="E7741">
        <v>2014</v>
      </c>
      <c r="F7741" s="10">
        <v>42004</v>
      </c>
      <c r="G7741" t="s">
        <v>489</v>
      </c>
      <c r="H7741" t="s">
        <v>474</v>
      </c>
      <c r="I7741" t="s">
        <v>551</v>
      </c>
      <c r="J7741">
        <v>8646000</v>
      </c>
      <c r="K7741">
        <v>2471477.6726604146</v>
      </c>
    </row>
    <row r="7742" spans="1:11" x14ac:dyDescent="0.25">
      <c r="A7742">
        <v>1650</v>
      </c>
      <c r="B7742" t="s">
        <v>223</v>
      </c>
      <c r="C7742" t="s">
        <v>492</v>
      </c>
      <c r="D7742" t="s">
        <v>983</v>
      </c>
      <c r="E7742">
        <v>2014</v>
      </c>
      <c r="F7742" s="10">
        <v>42004</v>
      </c>
      <c r="G7742" t="s">
        <v>489</v>
      </c>
      <c r="H7742" t="s">
        <v>474</v>
      </c>
      <c r="I7742" t="s">
        <v>551</v>
      </c>
      <c r="J7742">
        <v>22567000</v>
      </c>
      <c r="K7742">
        <v>6450825.4266629163</v>
      </c>
    </row>
    <row r="7743" spans="1:11" x14ac:dyDescent="0.25">
      <c r="A7743">
        <v>1650</v>
      </c>
      <c r="B7743" t="s">
        <v>223</v>
      </c>
      <c r="C7743" t="s">
        <v>492</v>
      </c>
      <c r="D7743" t="s">
        <v>984</v>
      </c>
      <c r="E7743">
        <v>2014</v>
      </c>
      <c r="F7743" s="10">
        <v>42004</v>
      </c>
      <c r="G7743" t="s">
        <v>489</v>
      </c>
      <c r="H7743" t="s">
        <v>474</v>
      </c>
      <c r="I7743" t="s">
        <v>551</v>
      </c>
      <c r="J7743">
        <v>28388000</v>
      </c>
      <c r="K7743">
        <v>8114770.780879464</v>
      </c>
    </row>
    <row r="7744" spans="1:11" x14ac:dyDescent="0.25">
      <c r="A7744">
        <v>1650</v>
      </c>
      <c r="B7744" t="s">
        <v>223</v>
      </c>
      <c r="C7744" t="s">
        <v>493</v>
      </c>
      <c r="D7744" t="s">
        <v>974</v>
      </c>
      <c r="E7744">
        <v>2014</v>
      </c>
      <c r="F7744" s="10">
        <v>42004</v>
      </c>
      <c r="G7744" t="s">
        <v>489</v>
      </c>
      <c r="H7744" t="s">
        <v>474</v>
      </c>
      <c r="I7744" t="s">
        <v>551</v>
      </c>
      <c r="J7744">
        <v>1203000</v>
      </c>
      <c r="K7744">
        <v>343880.13419043244</v>
      </c>
    </row>
    <row r="7745" spans="1:11" x14ac:dyDescent="0.25">
      <c r="A7745">
        <v>1650</v>
      </c>
      <c r="B7745" t="s">
        <v>223</v>
      </c>
      <c r="C7745" t="s">
        <v>493</v>
      </c>
      <c r="D7745" t="s">
        <v>971</v>
      </c>
      <c r="E7745">
        <v>2014</v>
      </c>
      <c r="F7745" s="10">
        <v>42004</v>
      </c>
      <c r="G7745" t="s">
        <v>489</v>
      </c>
      <c r="H7745" t="s">
        <v>474</v>
      </c>
      <c r="I7745" t="s">
        <v>551</v>
      </c>
      <c r="J7745">
        <v>177145000</v>
      </c>
      <c r="K7745">
        <v>50637278.779022567</v>
      </c>
    </row>
    <row r="7746" spans="1:11" x14ac:dyDescent="0.25">
      <c r="A7746">
        <v>1650</v>
      </c>
      <c r="B7746" t="s">
        <v>223</v>
      </c>
      <c r="C7746" t="s">
        <v>493</v>
      </c>
      <c r="D7746" t="s">
        <v>976</v>
      </c>
      <c r="E7746">
        <v>2014</v>
      </c>
      <c r="F7746" s="10">
        <v>42004</v>
      </c>
      <c r="G7746" t="s">
        <v>489</v>
      </c>
      <c r="H7746" t="s">
        <v>474</v>
      </c>
      <c r="I7746" t="s">
        <v>551</v>
      </c>
      <c r="J7746">
        <v>0</v>
      </c>
      <c r="K7746">
        <v>0</v>
      </c>
    </row>
    <row r="7747" spans="1:11" x14ac:dyDescent="0.25">
      <c r="A7747">
        <v>1650</v>
      </c>
      <c r="B7747" t="s">
        <v>223</v>
      </c>
      <c r="C7747" t="s">
        <v>493</v>
      </c>
      <c r="D7747" t="s">
        <v>975</v>
      </c>
      <c r="E7747">
        <v>2014</v>
      </c>
      <c r="F7747" s="10">
        <v>42004</v>
      </c>
      <c r="G7747" t="s">
        <v>489</v>
      </c>
      <c r="H7747" t="s">
        <v>474</v>
      </c>
      <c r="I7747" t="s">
        <v>551</v>
      </c>
      <c r="J7747">
        <v>16117000</v>
      </c>
      <c r="K7747">
        <v>4607079.0712778047</v>
      </c>
    </row>
    <row r="7748" spans="1:11" x14ac:dyDescent="0.25">
      <c r="A7748">
        <v>9045</v>
      </c>
      <c r="B7748" t="s">
        <v>220</v>
      </c>
      <c r="C7748" t="s">
        <v>492</v>
      </c>
      <c r="D7748" t="s">
        <v>21</v>
      </c>
      <c r="E7748">
        <v>2014</v>
      </c>
      <c r="F7748" s="10">
        <v>42004</v>
      </c>
      <c r="G7748" t="s">
        <v>489</v>
      </c>
      <c r="H7748" t="s">
        <v>474</v>
      </c>
      <c r="I7748" t="s">
        <v>551</v>
      </c>
      <c r="J7748">
        <v>160161000</v>
      </c>
      <c r="K7748">
        <v>45782365.895323232</v>
      </c>
    </row>
    <row r="7749" spans="1:11" x14ac:dyDescent="0.25">
      <c r="A7749">
        <v>9045</v>
      </c>
      <c r="B7749" t="s">
        <v>220</v>
      </c>
      <c r="C7749" t="s">
        <v>492</v>
      </c>
      <c r="D7749" t="s">
        <v>465</v>
      </c>
      <c r="E7749">
        <v>2014</v>
      </c>
      <c r="F7749" s="10">
        <v>42004</v>
      </c>
      <c r="G7749" t="s">
        <v>489</v>
      </c>
      <c r="H7749" t="s">
        <v>474</v>
      </c>
      <c r="I7749" t="s">
        <v>551</v>
      </c>
      <c r="J7749">
        <v>14823000</v>
      </c>
      <c r="K7749">
        <v>4237186.391608296</v>
      </c>
    </row>
    <row r="7750" spans="1:11" x14ac:dyDescent="0.25">
      <c r="A7750">
        <v>9045</v>
      </c>
      <c r="B7750" t="s">
        <v>220</v>
      </c>
      <c r="C7750" t="s">
        <v>492</v>
      </c>
      <c r="D7750" t="s">
        <v>219</v>
      </c>
      <c r="E7750">
        <v>2014</v>
      </c>
      <c r="F7750" s="10">
        <v>42004</v>
      </c>
      <c r="G7750" t="s">
        <v>489</v>
      </c>
      <c r="H7750" t="s">
        <v>474</v>
      </c>
      <c r="I7750" t="s">
        <v>551</v>
      </c>
      <c r="J7750">
        <v>5404240000</v>
      </c>
      <c r="K7750">
        <v>1544813612.9653387</v>
      </c>
    </row>
    <row r="7751" spans="1:11" x14ac:dyDescent="0.25">
      <c r="A7751">
        <v>9045</v>
      </c>
      <c r="B7751" t="s">
        <v>220</v>
      </c>
      <c r="C7751" t="s">
        <v>492</v>
      </c>
      <c r="D7751" t="s">
        <v>701</v>
      </c>
      <c r="E7751">
        <v>2014</v>
      </c>
      <c r="F7751" s="10">
        <v>42004</v>
      </c>
      <c r="G7751" t="s">
        <v>489</v>
      </c>
      <c r="H7751" t="s">
        <v>474</v>
      </c>
      <c r="I7751" t="s">
        <v>551</v>
      </c>
      <c r="J7751">
        <v>15260000</v>
      </c>
      <c r="K7751">
        <v>4362103.7803374883</v>
      </c>
    </row>
    <row r="7752" spans="1:11" x14ac:dyDescent="0.25">
      <c r="A7752">
        <v>9045</v>
      </c>
      <c r="B7752" t="s">
        <v>220</v>
      </c>
      <c r="C7752" t="s">
        <v>493</v>
      </c>
      <c r="D7752" t="s">
        <v>1039</v>
      </c>
      <c r="E7752">
        <v>2014</v>
      </c>
      <c r="F7752" s="10">
        <v>42004</v>
      </c>
      <c r="G7752" t="s">
        <v>489</v>
      </c>
      <c r="H7752" t="s">
        <v>474</v>
      </c>
      <c r="I7752" t="s">
        <v>551</v>
      </c>
      <c r="J7752">
        <v>7074224000</v>
      </c>
      <c r="K7752">
        <v>2022182126.6942458</v>
      </c>
    </row>
    <row r="7753" spans="1:11" x14ac:dyDescent="0.25">
      <c r="A7753">
        <v>9045</v>
      </c>
      <c r="B7753" t="s">
        <v>220</v>
      </c>
      <c r="C7753" t="s">
        <v>493</v>
      </c>
      <c r="D7753" t="s">
        <v>589</v>
      </c>
      <c r="E7753">
        <v>2014</v>
      </c>
      <c r="F7753" s="10">
        <v>42004</v>
      </c>
      <c r="G7753" t="s">
        <v>489</v>
      </c>
      <c r="H7753" t="s">
        <v>474</v>
      </c>
      <c r="I7753" t="s">
        <v>551</v>
      </c>
      <c r="J7753">
        <v>-2502792000</v>
      </c>
      <c r="K7753">
        <v>-715428469.50186265</v>
      </c>
    </row>
    <row r="7754" spans="1:11" x14ac:dyDescent="0.25">
      <c r="A7754">
        <v>9045</v>
      </c>
      <c r="B7754" t="s">
        <v>220</v>
      </c>
      <c r="C7754" t="s">
        <v>493</v>
      </c>
      <c r="D7754" t="s">
        <v>1038</v>
      </c>
      <c r="E7754">
        <v>2014</v>
      </c>
      <c r="F7754" s="10">
        <v>42004</v>
      </c>
      <c r="G7754" t="s">
        <v>489</v>
      </c>
      <c r="H7754" t="s">
        <v>474</v>
      </c>
      <c r="I7754" t="s">
        <v>551</v>
      </c>
      <c r="J7754">
        <v>1023052000</v>
      </c>
      <c r="K7754">
        <v>292441611.84022468</v>
      </c>
    </row>
    <row r="7755" spans="1:11" x14ac:dyDescent="0.25">
      <c r="A7755">
        <v>1401</v>
      </c>
      <c r="B7755" t="s">
        <v>218</v>
      </c>
      <c r="C7755" t="s">
        <v>493</v>
      </c>
      <c r="D7755" t="s">
        <v>971</v>
      </c>
      <c r="E7755">
        <v>2015</v>
      </c>
      <c r="F7755" s="10">
        <v>42369</v>
      </c>
      <c r="G7755" t="s">
        <v>489</v>
      </c>
      <c r="H7755" t="s">
        <v>474</v>
      </c>
      <c r="I7755" t="s">
        <v>551</v>
      </c>
      <c r="J7755">
        <v>466483000</v>
      </c>
      <c r="K7755">
        <v>108149682.76096147</v>
      </c>
    </row>
    <row r="7756" spans="1:11" x14ac:dyDescent="0.25">
      <c r="A7756">
        <v>1401</v>
      </c>
      <c r="B7756" t="s">
        <v>218</v>
      </c>
      <c r="C7756" t="s">
        <v>493</v>
      </c>
      <c r="D7756" t="s">
        <v>589</v>
      </c>
      <c r="E7756">
        <v>2015</v>
      </c>
      <c r="F7756" s="10">
        <v>42369</v>
      </c>
      <c r="G7756" t="s">
        <v>489</v>
      </c>
      <c r="H7756" t="s">
        <v>474</v>
      </c>
      <c r="I7756" t="s">
        <v>551</v>
      </c>
      <c r="J7756">
        <v>-222300000</v>
      </c>
      <c r="K7756">
        <v>-51538157.827320039</v>
      </c>
    </row>
    <row r="7757" spans="1:11" x14ac:dyDescent="0.25">
      <c r="A7757">
        <v>1401</v>
      </c>
      <c r="B7757" t="s">
        <v>218</v>
      </c>
      <c r="C7757" t="s">
        <v>493</v>
      </c>
      <c r="D7757" t="s">
        <v>995</v>
      </c>
      <c r="E7757">
        <v>2015</v>
      </c>
      <c r="F7757" s="10">
        <v>42369</v>
      </c>
      <c r="G7757" t="s">
        <v>489</v>
      </c>
      <c r="H7757" t="s">
        <v>474</v>
      </c>
      <c r="I7757" t="s">
        <v>551</v>
      </c>
      <c r="J7757">
        <v>3180000</v>
      </c>
      <c r="K7757">
        <v>737252.99995896418</v>
      </c>
    </row>
    <row r="7758" spans="1:11" x14ac:dyDescent="0.25">
      <c r="A7758">
        <v>1401</v>
      </c>
      <c r="B7758" t="s">
        <v>218</v>
      </c>
      <c r="C7758" t="s">
        <v>493</v>
      </c>
      <c r="D7758" t="s">
        <v>994</v>
      </c>
      <c r="E7758">
        <v>2015</v>
      </c>
      <c r="F7758" s="10">
        <v>42369</v>
      </c>
      <c r="G7758" t="s">
        <v>489</v>
      </c>
      <c r="H7758" t="s">
        <v>474</v>
      </c>
      <c r="I7758" t="s">
        <v>551</v>
      </c>
      <c r="J7758">
        <v>2545000</v>
      </c>
      <c r="K7758">
        <v>590034.24053319613</v>
      </c>
    </row>
    <row r="7759" spans="1:11" x14ac:dyDescent="0.25">
      <c r="A7759">
        <v>1401</v>
      </c>
      <c r="B7759" t="s">
        <v>218</v>
      </c>
      <c r="C7759" t="s">
        <v>493</v>
      </c>
      <c r="D7759" t="s">
        <v>976</v>
      </c>
      <c r="E7759">
        <v>2015</v>
      </c>
      <c r="F7759" s="10">
        <v>42369</v>
      </c>
      <c r="G7759" t="s">
        <v>489</v>
      </c>
      <c r="H7759" t="s">
        <v>474</v>
      </c>
      <c r="I7759" t="s">
        <v>551</v>
      </c>
      <c r="J7759">
        <v>129012000</v>
      </c>
      <c r="K7759">
        <v>29910215.103995562</v>
      </c>
    </row>
    <row r="7760" spans="1:11" x14ac:dyDescent="0.25">
      <c r="A7760">
        <v>1401</v>
      </c>
      <c r="B7760" t="s">
        <v>218</v>
      </c>
      <c r="C7760" t="s">
        <v>493</v>
      </c>
      <c r="D7760" t="s">
        <v>975</v>
      </c>
      <c r="E7760">
        <v>2015</v>
      </c>
      <c r="F7760" s="10">
        <v>42369</v>
      </c>
      <c r="G7760" t="s">
        <v>489</v>
      </c>
      <c r="H7760" t="s">
        <v>474</v>
      </c>
      <c r="I7760" t="s">
        <v>551</v>
      </c>
      <c r="J7760">
        <v>82259000</v>
      </c>
      <c r="K7760">
        <v>19070973.120636616</v>
      </c>
    </row>
    <row r="7761" spans="1:11" x14ac:dyDescent="0.25">
      <c r="A7761">
        <v>1650</v>
      </c>
      <c r="B7761" t="s">
        <v>223</v>
      </c>
      <c r="C7761" t="s">
        <v>492</v>
      </c>
      <c r="D7761" t="s">
        <v>59</v>
      </c>
      <c r="E7761">
        <v>2015</v>
      </c>
      <c r="F7761" s="10">
        <v>42369</v>
      </c>
      <c r="G7761" t="s">
        <v>489</v>
      </c>
      <c r="H7761" t="s">
        <v>474</v>
      </c>
      <c r="I7761" t="s">
        <v>551</v>
      </c>
      <c r="J7761">
        <v>0</v>
      </c>
      <c r="K7761">
        <v>0</v>
      </c>
    </row>
    <row r="7762" spans="1:11" x14ac:dyDescent="0.25">
      <c r="A7762">
        <v>1650</v>
      </c>
      <c r="B7762" t="s">
        <v>223</v>
      </c>
      <c r="C7762" t="s">
        <v>492</v>
      </c>
      <c r="D7762" t="s">
        <v>219</v>
      </c>
      <c r="E7762">
        <v>2015</v>
      </c>
      <c r="F7762" s="10">
        <v>42369</v>
      </c>
      <c r="G7762" t="s">
        <v>489</v>
      </c>
      <c r="H7762" t="s">
        <v>474</v>
      </c>
      <c r="I7762" t="s">
        <v>551</v>
      </c>
      <c r="J7762">
        <v>81387000</v>
      </c>
      <c r="K7762">
        <v>18868808.147062961</v>
      </c>
    </row>
    <row r="7763" spans="1:11" x14ac:dyDescent="0.25">
      <c r="A7763">
        <v>1650</v>
      </c>
      <c r="B7763" t="s">
        <v>223</v>
      </c>
      <c r="C7763" t="s">
        <v>492</v>
      </c>
      <c r="D7763" t="s">
        <v>458</v>
      </c>
      <c r="E7763">
        <v>2015</v>
      </c>
      <c r="F7763" s="10">
        <v>42369</v>
      </c>
      <c r="G7763" t="s">
        <v>489</v>
      </c>
      <c r="H7763" t="s">
        <v>474</v>
      </c>
      <c r="I7763" t="s">
        <v>551</v>
      </c>
      <c r="J7763">
        <v>15888000</v>
      </c>
      <c r="K7763">
        <v>3683482.9130025227</v>
      </c>
    </row>
    <row r="7764" spans="1:11" x14ac:dyDescent="0.25">
      <c r="A7764">
        <v>1650</v>
      </c>
      <c r="B7764" t="s">
        <v>223</v>
      </c>
      <c r="C7764" t="s">
        <v>492</v>
      </c>
      <c r="D7764" t="s">
        <v>983</v>
      </c>
      <c r="E7764">
        <v>2015</v>
      </c>
      <c r="F7764" s="10">
        <v>42369</v>
      </c>
      <c r="G7764" t="s">
        <v>489</v>
      </c>
      <c r="H7764" t="s">
        <v>474</v>
      </c>
      <c r="I7764" t="s">
        <v>551</v>
      </c>
      <c r="J7764">
        <v>11877000</v>
      </c>
      <c r="K7764">
        <v>2753570.4026769237</v>
      </c>
    </row>
    <row r="7765" spans="1:11" x14ac:dyDescent="0.25">
      <c r="A7765">
        <v>1650</v>
      </c>
      <c r="B7765" t="s">
        <v>223</v>
      </c>
      <c r="C7765" t="s">
        <v>492</v>
      </c>
      <c r="D7765" t="s">
        <v>984</v>
      </c>
      <c r="E7765">
        <v>2015</v>
      </c>
      <c r="F7765" s="10">
        <v>42369</v>
      </c>
      <c r="G7765" t="s">
        <v>489</v>
      </c>
      <c r="H7765" t="s">
        <v>474</v>
      </c>
      <c r="I7765" t="s">
        <v>551</v>
      </c>
      <c r="J7765">
        <v>13927000</v>
      </c>
      <c r="K7765">
        <v>3228843.5630278285</v>
      </c>
    </row>
    <row r="7766" spans="1:11" x14ac:dyDescent="0.25">
      <c r="A7766">
        <v>1650</v>
      </c>
      <c r="B7766" t="s">
        <v>223</v>
      </c>
      <c r="C7766" t="s">
        <v>493</v>
      </c>
      <c r="D7766" t="s">
        <v>974</v>
      </c>
      <c r="E7766">
        <v>2015</v>
      </c>
      <c r="F7766" s="10">
        <v>42369</v>
      </c>
      <c r="G7766" t="s">
        <v>489</v>
      </c>
      <c r="H7766" t="s">
        <v>474</v>
      </c>
      <c r="I7766" t="s">
        <v>551</v>
      </c>
      <c r="J7766">
        <v>1447000</v>
      </c>
      <c r="K7766">
        <v>335473.2990379312</v>
      </c>
    </row>
    <row r="7767" spans="1:11" x14ac:dyDescent="0.25">
      <c r="A7767">
        <v>1650</v>
      </c>
      <c r="B7767" t="s">
        <v>223</v>
      </c>
      <c r="C7767" t="s">
        <v>493</v>
      </c>
      <c r="D7767" t="s">
        <v>971</v>
      </c>
      <c r="E7767">
        <v>2015</v>
      </c>
      <c r="F7767" s="10">
        <v>42369</v>
      </c>
      <c r="G7767" t="s">
        <v>489</v>
      </c>
      <c r="H7767" t="s">
        <v>474</v>
      </c>
      <c r="I7767" t="s">
        <v>551</v>
      </c>
      <c r="J7767">
        <v>93411000</v>
      </c>
      <c r="K7767">
        <v>21656459.112945534</v>
      </c>
    </row>
    <row r="7768" spans="1:11" x14ac:dyDescent="0.25">
      <c r="A7768">
        <v>1650</v>
      </c>
      <c r="B7768" t="s">
        <v>223</v>
      </c>
      <c r="C7768" t="s">
        <v>493</v>
      </c>
      <c r="D7768" t="s">
        <v>976</v>
      </c>
      <c r="E7768">
        <v>2015</v>
      </c>
      <c r="F7768" s="10">
        <v>42369</v>
      </c>
      <c r="G7768" t="s">
        <v>489</v>
      </c>
      <c r="H7768" t="s">
        <v>474</v>
      </c>
      <c r="I7768" t="s">
        <v>551</v>
      </c>
      <c r="J7768">
        <v>0</v>
      </c>
      <c r="K7768">
        <v>0</v>
      </c>
    </row>
    <row r="7769" spans="1:11" x14ac:dyDescent="0.25">
      <c r="A7769">
        <v>1650</v>
      </c>
      <c r="B7769" t="s">
        <v>223</v>
      </c>
      <c r="C7769" t="s">
        <v>493</v>
      </c>
      <c r="D7769" t="s">
        <v>975</v>
      </c>
      <c r="E7769">
        <v>2015</v>
      </c>
      <c r="F7769" s="10">
        <v>42369</v>
      </c>
      <c r="G7769" t="s">
        <v>489</v>
      </c>
      <c r="H7769" t="s">
        <v>474</v>
      </c>
      <c r="I7769" t="s">
        <v>551</v>
      </c>
      <c r="J7769">
        <v>28221000</v>
      </c>
      <c r="K7769">
        <v>6542772.61378677</v>
      </c>
    </row>
    <row r="7770" spans="1:11" x14ac:dyDescent="0.25">
      <c r="A7770">
        <v>9045</v>
      </c>
      <c r="B7770" t="s">
        <v>220</v>
      </c>
      <c r="C7770" t="s">
        <v>492</v>
      </c>
      <c r="D7770" t="s">
        <v>21</v>
      </c>
      <c r="E7770">
        <v>2015</v>
      </c>
      <c r="F7770" s="10">
        <v>42369</v>
      </c>
      <c r="G7770" t="s">
        <v>489</v>
      </c>
      <c r="H7770" t="s">
        <v>474</v>
      </c>
      <c r="I7770" t="s">
        <v>551</v>
      </c>
      <c r="J7770">
        <v>164421000</v>
      </c>
      <c r="K7770">
        <v>38119457.706368819</v>
      </c>
    </row>
    <row r="7771" spans="1:11" x14ac:dyDescent="0.25">
      <c r="A7771">
        <v>9045</v>
      </c>
      <c r="B7771" t="s">
        <v>220</v>
      </c>
      <c r="C7771" t="s">
        <v>492</v>
      </c>
      <c r="D7771" t="s">
        <v>465</v>
      </c>
      <c r="E7771">
        <v>2015</v>
      </c>
      <c r="F7771" s="10">
        <v>42369</v>
      </c>
      <c r="G7771" t="s">
        <v>489</v>
      </c>
      <c r="H7771" t="s">
        <v>474</v>
      </c>
      <c r="I7771" t="s">
        <v>551</v>
      </c>
      <c r="J7771">
        <v>17314000</v>
      </c>
      <c r="K7771">
        <v>4014087.5601539328</v>
      </c>
    </row>
    <row r="7772" spans="1:11" x14ac:dyDescent="0.25">
      <c r="A7772">
        <v>9045</v>
      </c>
      <c r="B7772" t="s">
        <v>220</v>
      </c>
      <c r="C7772" t="s">
        <v>492</v>
      </c>
      <c r="D7772" t="s">
        <v>219</v>
      </c>
      <c r="E7772">
        <v>2015</v>
      </c>
      <c r="F7772" s="10">
        <v>42369</v>
      </c>
      <c r="G7772" t="s">
        <v>489</v>
      </c>
      <c r="H7772" t="s">
        <v>474</v>
      </c>
      <c r="I7772" t="s">
        <v>551</v>
      </c>
      <c r="J7772">
        <v>5102383000</v>
      </c>
      <c r="K7772">
        <v>1182939362.7954779</v>
      </c>
    </row>
    <row r="7773" spans="1:11" x14ac:dyDescent="0.25">
      <c r="A7773">
        <v>9045</v>
      </c>
      <c r="B7773" t="s">
        <v>220</v>
      </c>
      <c r="C7773" t="s">
        <v>492</v>
      </c>
      <c r="D7773" t="s">
        <v>701</v>
      </c>
      <c r="E7773">
        <v>2015</v>
      </c>
      <c r="F7773" s="10">
        <v>42369</v>
      </c>
      <c r="G7773" t="s">
        <v>489</v>
      </c>
      <c r="H7773" t="s">
        <v>474</v>
      </c>
      <c r="I7773" t="s">
        <v>551</v>
      </c>
      <c r="J7773">
        <v>17869000</v>
      </c>
      <c r="K7773">
        <v>4142759.074297714</v>
      </c>
    </row>
    <row r="7774" spans="1:11" x14ac:dyDescent="0.25">
      <c r="A7774">
        <v>9045</v>
      </c>
      <c r="B7774" t="s">
        <v>220</v>
      </c>
      <c r="C7774" t="s">
        <v>493</v>
      </c>
      <c r="D7774" t="s">
        <v>1039</v>
      </c>
      <c r="E7774">
        <v>2015</v>
      </c>
      <c r="F7774" s="10">
        <v>42369</v>
      </c>
      <c r="G7774" t="s">
        <v>489</v>
      </c>
      <c r="H7774" t="s">
        <v>474</v>
      </c>
      <c r="I7774" t="s">
        <v>551</v>
      </c>
      <c r="J7774">
        <v>5710868000</v>
      </c>
      <c r="K7774">
        <v>1324010869.6130974</v>
      </c>
    </row>
    <row r="7775" spans="1:11" x14ac:dyDescent="0.25">
      <c r="A7775">
        <v>9045</v>
      </c>
      <c r="B7775" t="s">
        <v>220</v>
      </c>
      <c r="C7775" t="s">
        <v>493</v>
      </c>
      <c r="D7775" t="s">
        <v>589</v>
      </c>
      <c r="E7775">
        <v>2015</v>
      </c>
      <c r="F7775" s="10">
        <v>42369</v>
      </c>
      <c r="G7775" t="s">
        <v>489</v>
      </c>
      <c r="H7775" t="s">
        <v>474</v>
      </c>
      <c r="I7775" t="s">
        <v>551</v>
      </c>
      <c r="J7775">
        <v>-1485227000</v>
      </c>
      <c r="K7775">
        <v>-344335868.35536242</v>
      </c>
    </row>
    <row r="7776" spans="1:11" x14ac:dyDescent="0.25">
      <c r="A7776">
        <v>9045</v>
      </c>
      <c r="B7776" t="s">
        <v>220</v>
      </c>
      <c r="C7776" t="s">
        <v>493</v>
      </c>
      <c r="D7776" t="s">
        <v>1038</v>
      </c>
      <c r="E7776">
        <v>2015</v>
      </c>
      <c r="F7776" s="10">
        <v>42369</v>
      </c>
      <c r="G7776" t="s">
        <v>489</v>
      </c>
      <c r="H7776" t="s">
        <v>474</v>
      </c>
      <c r="I7776" t="s">
        <v>551</v>
      </c>
      <c r="J7776">
        <v>1076346000</v>
      </c>
      <c r="K7776">
        <v>249540665.87856328</v>
      </c>
    </row>
    <row r="7777" spans="1:11" x14ac:dyDescent="0.25">
      <c r="A7777">
        <v>1401</v>
      </c>
      <c r="B7777" t="s">
        <v>218</v>
      </c>
      <c r="C7777" t="s">
        <v>493</v>
      </c>
      <c r="D7777" t="s">
        <v>971</v>
      </c>
      <c r="E7777">
        <v>2016</v>
      </c>
      <c r="F7777" s="10">
        <v>42735</v>
      </c>
      <c r="G7777" t="s">
        <v>489</v>
      </c>
      <c r="H7777" t="s">
        <v>474</v>
      </c>
      <c r="I7777" t="s">
        <v>551</v>
      </c>
      <c r="J7777">
        <v>577921000</v>
      </c>
      <c r="K7777">
        <v>128827485.11092381</v>
      </c>
    </row>
    <row r="7778" spans="1:11" x14ac:dyDescent="0.25">
      <c r="A7778">
        <v>1401</v>
      </c>
      <c r="B7778" t="s">
        <v>218</v>
      </c>
      <c r="C7778" t="s">
        <v>493</v>
      </c>
      <c r="D7778" t="s">
        <v>589</v>
      </c>
      <c r="E7778">
        <v>2016</v>
      </c>
      <c r="F7778" s="10">
        <v>42735</v>
      </c>
      <c r="G7778" t="s">
        <v>489</v>
      </c>
      <c r="H7778" t="s">
        <v>474</v>
      </c>
      <c r="I7778" t="s">
        <v>551</v>
      </c>
      <c r="J7778">
        <v>-143039000</v>
      </c>
      <c r="K7778">
        <v>-31885594.471876662</v>
      </c>
    </row>
    <row r="7779" spans="1:11" x14ac:dyDescent="0.25">
      <c r="A7779">
        <v>1401</v>
      </c>
      <c r="B7779" t="s">
        <v>218</v>
      </c>
      <c r="C7779" t="s">
        <v>493</v>
      </c>
      <c r="D7779" t="s">
        <v>995</v>
      </c>
      <c r="E7779">
        <v>2016</v>
      </c>
      <c r="F7779" s="10">
        <v>42735</v>
      </c>
      <c r="G7779" t="s">
        <v>489</v>
      </c>
      <c r="H7779" t="s">
        <v>474</v>
      </c>
      <c r="I7779" t="s">
        <v>551</v>
      </c>
      <c r="J7779">
        <v>6000000</v>
      </c>
      <c r="K7779">
        <v>1337492.3400699107</v>
      </c>
    </row>
    <row r="7780" spans="1:11" x14ac:dyDescent="0.25">
      <c r="A7780">
        <v>1401</v>
      </c>
      <c r="B7780" t="s">
        <v>218</v>
      </c>
      <c r="C7780" t="s">
        <v>493</v>
      </c>
      <c r="D7780" t="s">
        <v>994</v>
      </c>
      <c r="E7780">
        <v>2016</v>
      </c>
      <c r="F7780" s="10">
        <v>42735</v>
      </c>
      <c r="G7780" t="s">
        <v>489</v>
      </c>
      <c r="H7780" t="s">
        <v>474</v>
      </c>
      <c r="I7780" t="s">
        <v>551</v>
      </c>
      <c r="J7780">
        <v>0</v>
      </c>
      <c r="K7780">
        <v>0</v>
      </c>
    </row>
    <row r="7781" spans="1:11" x14ac:dyDescent="0.25">
      <c r="A7781">
        <v>1401</v>
      </c>
      <c r="B7781" t="s">
        <v>218</v>
      </c>
      <c r="C7781" t="s">
        <v>493</v>
      </c>
      <c r="D7781" t="s">
        <v>976</v>
      </c>
      <c r="E7781">
        <v>2016</v>
      </c>
      <c r="F7781" s="10">
        <v>42735</v>
      </c>
      <c r="G7781" t="s">
        <v>489</v>
      </c>
      <c r="H7781" t="s">
        <v>474</v>
      </c>
      <c r="I7781" t="s">
        <v>551</v>
      </c>
      <c r="J7781">
        <v>160276000</v>
      </c>
      <c r="K7781">
        <v>35727987.049507506</v>
      </c>
    </row>
    <row r="7782" spans="1:11" x14ac:dyDescent="0.25">
      <c r="A7782">
        <v>1401</v>
      </c>
      <c r="B7782" t="s">
        <v>218</v>
      </c>
      <c r="C7782" t="s">
        <v>493</v>
      </c>
      <c r="D7782" t="s">
        <v>975</v>
      </c>
      <c r="E7782">
        <v>2016</v>
      </c>
      <c r="F7782" s="10">
        <v>42735</v>
      </c>
      <c r="G7782" t="s">
        <v>489</v>
      </c>
      <c r="H7782" t="s">
        <v>474</v>
      </c>
      <c r="I7782" t="s">
        <v>551</v>
      </c>
      <c r="J7782">
        <v>0</v>
      </c>
      <c r="K7782">
        <v>0</v>
      </c>
    </row>
    <row r="7783" spans="1:11" x14ac:dyDescent="0.25">
      <c r="A7783">
        <v>1401</v>
      </c>
      <c r="B7783" t="s">
        <v>218</v>
      </c>
      <c r="C7783" t="s">
        <v>493</v>
      </c>
      <c r="D7783" t="s">
        <v>996</v>
      </c>
      <c r="E7783">
        <v>2016</v>
      </c>
      <c r="F7783" s="10">
        <v>42735</v>
      </c>
      <c r="G7783" t="s">
        <v>489</v>
      </c>
      <c r="H7783" t="s">
        <v>474</v>
      </c>
      <c r="I7783" t="s">
        <v>551</v>
      </c>
      <c r="J7783">
        <v>31044000</v>
      </c>
      <c r="K7783">
        <v>6920185.3675217181</v>
      </c>
    </row>
    <row r="7784" spans="1:11" x14ac:dyDescent="0.25">
      <c r="A7784">
        <v>1618</v>
      </c>
      <c r="B7784" t="s">
        <v>222</v>
      </c>
      <c r="C7784" t="s">
        <v>493</v>
      </c>
      <c r="D7784" t="s">
        <v>589</v>
      </c>
      <c r="E7784">
        <v>2016</v>
      </c>
      <c r="F7784" s="10">
        <v>42735</v>
      </c>
      <c r="G7784" t="s">
        <v>489</v>
      </c>
      <c r="H7784" t="s">
        <v>474</v>
      </c>
      <c r="I7784" t="s">
        <v>551</v>
      </c>
      <c r="J7784">
        <v>-222196000</v>
      </c>
      <c r="K7784">
        <v>-49530907.999028981</v>
      </c>
    </row>
    <row r="7785" spans="1:11" x14ac:dyDescent="0.25">
      <c r="A7785">
        <v>1618</v>
      </c>
      <c r="B7785" t="s">
        <v>222</v>
      </c>
      <c r="C7785" t="s">
        <v>493</v>
      </c>
      <c r="D7785" t="s">
        <v>600</v>
      </c>
      <c r="E7785">
        <v>2016</v>
      </c>
      <c r="F7785" s="10">
        <v>42735</v>
      </c>
      <c r="G7785" t="s">
        <v>489</v>
      </c>
      <c r="H7785" t="s">
        <v>474</v>
      </c>
      <c r="I7785" t="s">
        <v>551</v>
      </c>
      <c r="J7785">
        <v>1136617000</v>
      </c>
      <c r="K7785">
        <v>253369421.84887362</v>
      </c>
    </row>
    <row r="7786" spans="1:11" x14ac:dyDescent="0.25">
      <c r="A7786">
        <v>1618</v>
      </c>
      <c r="B7786" t="s">
        <v>222</v>
      </c>
      <c r="C7786" t="s">
        <v>493</v>
      </c>
      <c r="D7786" t="s">
        <v>1285</v>
      </c>
      <c r="E7786">
        <v>2016</v>
      </c>
      <c r="F7786" s="10">
        <v>42735</v>
      </c>
      <c r="G7786" t="s">
        <v>489</v>
      </c>
      <c r="H7786" t="s">
        <v>474</v>
      </c>
      <c r="I7786" t="s">
        <v>551</v>
      </c>
      <c r="J7786">
        <v>444392000</v>
      </c>
      <c r="K7786">
        <v>99061815.998057961</v>
      </c>
    </row>
    <row r="7787" spans="1:11" x14ac:dyDescent="0.25">
      <c r="A7787">
        <v>1618</v>
      </c>
      <c r="B7787" t="s">
        <v>222</v>
      </c>
      <c r="C7787" t="s">
        <v>493</v>
      </c>
      <c r="D7787" t="s">
        <v>647</v>
      </c>
      <c r="E7787">
        <v>2016</v>
      </c>
      <c r="F7787" s="10">
        <v>42735</v>
      </c>
      <c r="G7787" t="s">
        <v>489</v>
      </c>
      <c r="H7787" t="s">
        <v>474</v>
      </c>
      <c r="I7787" t="s">
        <v>551</v>
      </c>
      <c r="J7787">
        <v>318437000</v>
      </c>
      <c r="K7787">
        <v>70984508.049140364</v>
      </c>
    </row>
    <row r="7788" spans="1:11" x14ac:dyDescent="0.25">
      <c r="A7788">
        <v>1650</v>
      </c>
      <c r="B7788" t="s">
        <v>223</v>
      </c>
      <c r="C7788" t="s">
        <v>492</v>
      </c>
      <c r="D7788" t="s">
        <v>59</v>
      </c>
      <c r="E7788">
        <v>2016</v>
      </c>
      <c r="F7788" s="10">
        <v>42735</v>
      </c>
      <c r="G7788" t="s">
        <v>489</v>
      </c>
      <c r="H7788" t="s">
        <v>474</v>
      </c>
      <c r="I7788" t="s">
        <v>551</v>
      </c>
      <c r="J7788">
        <v>0</v>
      </c>
      <c r="K7788">
        <v>0</v>
      </c>
    </row>
    <row r="7789" spans="1:11" x14ac:dyDescent="0.25">
      <c r="A7789">
        <v>1650</v>
      </c>
      <c r="B7789" t="s">
        <v>223</v>
      </c>
      <c r="C7789" t="s">
        <v>492</v>
      </c>
      <c r="D7789" t="s">
        <v>219</v>
      </c>
      <c r="E7789">
        <v>2016</v>
      </c>
      <c r="F7789" s="10">
        <v>42735</v>
      </c>
      <c r="G7789" t="s">
        <v>489</v>
      </c>
      <c r="H7789" t="s">
        <v>474</v>
      </c>
      <c r="I7789" t="s">
        <v>551</v>
      </c>
      <c r="J7789">
        <v>89471000</v>
      </c>
      <c r="K7789">
        <v>19944462.859732497</v>
      </c>
    </row>
    <row r="7790" spans="1:11" x14ac:dyDescent="0.25">
      <c r="A7790">
        <v>1650</v>
      </c>
      <c r="B7790" t="s">
        <v>223</v>
      </c>
      <c r="C7790" t="s">
        <v>492</v>
      </c>
      <c r="D7790" t="s">
        <v>458</v>
      </c>
      <c r="E7790">
        <v>2016</v>
      </c>
      <c r="F7790" s="10">
        <v>42735</v>
      </c>
      <c r="G7790" t="s">
        <v>489</v>
      </c>
      <c r="H7790" t="s">
        <v>474</v>
      </c>
      <c r="I7790" t="s">
        <v>551</v>
      </c>
      <c r="J7790">
        <v>813000</v>
      </c>
      <c r="K7790">
        <v>181230.2120794729</v>
      </c>
    </row>
    <row r="7791" spans="1:11" x14ac:dyDescent="0.25">
      <c r="A7791">
        <v>1650</v>
      </c>
      <c r="B7791" t="s">
        <v>223</v>
      </c>
      <c r="C7791" t="s">
        <v>492</v>
      </c>
      <c r="D7791" t="s">
        <v>983</v>
      </c>
      <c r="E7791">
        <v>2016</v>
      </c>
      <c r="F7791" s="10">
        <v>42735</v>
      </c>
      <c r="G7791" t="s">
        <v>489</v>
      </c>
      <c r="H7791" t="s">
        <v>474</v>
      </c>
      <c r="I7791" t="s">
        <v>551</v>
      </c>
      <c r="J7791">
        <v>8483000</v>
      </c>
      <c r="K7791">
        <v>1890991.2534688422</v>
      </c>
    </row>
    <row r="7792" spans="1:11" x14ac:dyDescent="0.25">
      <c r="A7792">
        <v>1650</v>
      </c>
      <c r="B7792" t="s">
        <v>223</v>
      </c>
      <c r="C7792" t="s">
        <v>492</v>
      </c>
      <c r="D7792" t="s">
        <v>984</v>
      </c>
      <c r="E7792">
        <v>2016</v>
      </c>
      <c r="F7792" s="10">
        <v>42735</v>
      </c>
      <c r="G7792" t="s">
        <v>489</v>
      </c>
      <c r="H7792" t="s">
        <v>474</v>
      </c>
      <c r="I7792" t="s">
        <v>551</v>
      </c>
      <c r="J7792">
        <v>207000</v>
      </c>
      <c r="K7792">
        <v>46143.485732411922</v>
      </c>
    </row>
    <row r="7793" spans="1:11" x14ac:dyDescent="0.25">
      <c r="A7793">
        <v>1650</v>
      </c>
      <c r="B7793" t="s">
        <v>223</v>
      </c>
      <c r="C7793" t="s">
        <v>493</v>
      </c>
      <c r="D7793" t="s">
        <v>974</v>
      </c>
      <c r="E7793">
        <v>2016</v>
      </c>
      <c r="F7793" s="10">
        <v>42735</v>
      </c>
      <c r="G7793" t="s">
        <v>489</v>
      </c>
      <c r="H7793" t="s">
        <v>474</v>
      </c>
      <c r="I7793" t="s">
        <v>551</v>
      </c>
      <c r="J7793">
        <v>1525000</v>
      </c>
      <c r="K7793">
        <v>339945.96976776898</v>
      </c>
    </row>
    <row r="7794" spans="1:11" x14ac:dyDescent="0.25">
      <c r="A7794">
        <v>1650</v>
      </c>
      <c r="B7794" t="s">
        <v>223</v>
      </c>
      <c r="C7794" t="s">
        <v>493</v>
      </c>
      <c r="D7794" t="s">
        <v>971</v>
      </c>
      <c r="E7794">
        <v>2016</v>
      </c>
      <c r="F7794" s="10">
        <v>42735</v>
      </c>
      <c r="G7794" t="s">
        <v>489</v>
      </c>
      <c r="H7794" t="s">
        <v>474</v>
      </c>
      <c r="I7794" t="s">
        <v>551</v>
      </c>
      <c r="J7794">
        <v>83100000</v>
      </c>
      <c r="K7794">
        <v>18524268.909968264</v>
      </c>
    </row>
    <row r="7795" spans="1:11" x14ac:dyDescent="0.25">
      <c r="A7795">
        <v>1650</v>
      </c>
      <c r="B7795" t="s">
        <v>223</v>
      </c>
      <c r="C7795" t="s">
        <v>493</v>
      </c>
      <c r="D7795" t="s">
        <v>976</v>
      </c>
      <c r="E7795">
        <v>2016</v>
      </c>
      <c r="F7795" s="10">
        <v>42735</v>
      </c>
      <c r="G7795" t="s">
        <v>489</v>
      </c>
      <c r="H7795" t="s">
        <v>474</v>
      </c>
      <c r="I7795" t="s">
        <v>551</v>
      </c>
      <c r="J7795">
        <v>0</v>
      </c>
      <c r="K7795">
        <v>0</v>
      </c>
    </row>
    <row r="7796" spans="1:11" x14ac:dyDescent="0.25">
      <c r="A7796">
        <v>1650</v>
      </c>
      <c r="B7796" t="s">
        <v>223</v>
      </c>
      <c r="C7796" t="s">
        <v>493</v>
      </c>
      <c r="D7796" t="s">
        <v>975</v>
      </c>
      <c r="E7796">
        <v>2016</v>
      </c>
      <c r="F7796" s="10">
        <v>42735</v>
      </c>
      <c r="G7796" t="s">
        <v>489</v>
      </c>
      <c r="H7796" t="s">
        <v>474</v>
      </c>
      <c r="I7796" t="s">
        <v>551</v>
      </c>
      <c r="J7796">
        <v>14349000</v>
      </c>
      <c r="K7796">
        <v>3198612.9312771917</v>
      </c>
    </row>
    <row r="7797" spans="1:11" x14ac:dyDescent="0.25">
      <c r="A7797">
        <v>9045</v>
      </c>
      <c r="B7797" t="s">
        <v>220</v>
      </c>
      <c r="C7797" t="s">
        <v>492</v>
      </c>
      <c r="D7797" t="s">
        <v>21</v>
      </c>
      <c r="E7797">
        <v>2016</v>
      </c>
      <c r="F7797" s="10">
        <v>42735</v>
      </c>
      <c r="G7797" t="s">
        <v>489</v>
      </c>
      <c r="H7797" t="s">
        <v>474</v>
      </c>
      <c r="I7797" t="s">
        <v>551</v>
      </c>
      <c r="J7797">
        <v>170837000</v>
      </c>
      <c r="K7797">
        <v>38082196.483420558</v>
      </c>
    </row>
    <row r="7798" spans="1:11" x14ac:dyDescent="0.25">
      <c r="A7798">
        <v>9045</v>
      </c>
      <c r="B7798" t="s">
        <v>220</v>
      </c>
      <c r="C7798" t="s">
        <v>492</v>
      </c>
      <c r="D7798" t="s">
        <v>465</v>
      </c>
      <c r="E7798">
        <v>2016</v>
      </c>
      <c r="F7798" s="10">
        <v>42735</v>
      </c>
      <c r="G7798" t="s">
        <v>489</v>
      </c>
      <c r="H7798" t="s">
        <v>474</v>
      </c>
      <c r="I7798" t="s">
        <v>551</v>
      </c>
      <c r="J7798">
        <v>18999000</v>
      </c>
      <c r="K7798">
        <v>4235169.4948313721</v>
      </c>
    </row>
    <row r="7799" spans="1:11" x14ac:dyDescent="0.25">
      <c r="A7799">
        <v>9045</v>
      </c>
      <c r="B7799" t="s">
        <v>220</v>
      </c>
      <c r="C7799" t="s">
        <v>492</v>
      </c>
      <c r="D7799" t="s">
        <v>219</v>
      </c>
      <c r="E7799">
        <v>2016</v>
      </c>
      <c r="F7799" s="10">
        <v>42735</v>
      </c>
      <c r="G7799" t="s">
        <v>489</v>
      </c>
      <c r="H7799" t="s">
        <v>474</v>
      </c>
      <c r="I7799" t="s">
        <v>551</v>
      </c>
      <c r="J7799">
        <v>5895219000</v>
      </c>
      <c r="K7799">
        <v>1314135042.5890999</v>
      </c>
    </row>
    <row r="7800" spans="1:11" x14ac:dyDescent="0.25">
      <c r="A7800">
        <v>9045</v>
      </c>
      <c r="B7800" t="s">
        <v>220</v>
      </c>
      <c r="C7800" t="s">
        <v>492</v>
      </c>
      <c r="D7800" t="s">
        <v>701</v>
      </c>
      <c r="E7800">
        <v>2016</v>
      </c>
      <c r="F7800" s="10">
        <v>42735</v>
      </c>
      <c r="G7800" t="s">
        <v>489</v>
      </c>
      <c r="H7800" t="s">
        <v>474</v>
      </c>
      <c r="I7800" t="s">
        <v>551</v>
      </c>
      <c r="J7800">
        <v>13365000</v>
      </c>
      <c r="K7800">
        <v>2979264.1875057262</v>
      </c>
    </row>
    <row r="7801" spans="1:11" x14ac:dyDescent="0.25">
      <c r="A7801">
        <v>9045</v>
      </c>
      <c r="B7801" t="s">
        <v>220</v>
      </c>
      <c r="C7801" t="s">
        <v>493</v>
      </c>
      <c r="D7801" t="s">
        <v>1039</v>
      </c>
      <c r="E7801">
        <v>2016</v>
      </c>
      <c r="F7801" s="10">
        <v>42735</v>
      </c>
      <c r="G7801" t="s">
        <v>489</v>
      </c>
      <c r="H7801" t="s">
        <v>474</v>
      </c>
      <c r="I7801" t="s">
        <v>551</v>
      </c>
      <c r="J7801">
        <v>7025049000</v>
      </c>
      <c r="K7801">
        <v>1565991537.6859643</v>
      </c>
    </row>
    <row r="7802" spans="1:11" x14ac:dyDescent="0.25">
      <c r="A7802">
        <v>9045</v>
      </c>
      <c r="B7802" t="s">
        <v>220</v>
      </c>
      <c r="C7802" t="s">
        <v>493</v>
      </c>
      <c r="D7802" t="s">
        <v>589</v>
      </c>
      <c r="E7802">
        <v>2016</v>
      </c>
      <c r="F7802" s="10">
        <v>42735</v>
      </c>
      <c r="G7802" t="s">
        <v>489</v>
      </c>
      <c r="H7802" t="s">
        <v>474</v>
      </c>
      <c r="I7802" t="s">
        <v>551</v>
      </c>
      <c r="J7802">
        <v>-2021802000</v>
      </c>
      <c r="K7802">
        <v>-450690781.35633761</v>
      </c>
    </row>
    <row r="7803" spans="1:11" x14ac:dyDescent="0.25">
      <c r="A7803">
        <v>9045</v>
      </c>
      <c r="B7803" t="s">
        <v>220</v>
      </c>
      <c r="C7803" t="s">
        <v>493</v>
      </c>
      <c r="D7803" t="s">
        <v>1038</v>
      </c>
      <c r="E7803">
        <v>2016</v>
      </c>
      <c r="F7803" s="10">
        <v>42735</v>
      </c>
      <c r="G7803" t="s">
        <v>489</v>
      </c>
      <c r="H7803" t="s">
        <v>474</v>
      </c>
      <c r="I7803" t="s">
        <v>551</v>
      </c>
      <c r="J7803">
        <v>1095173000</v>
      </c>
      <c r="K7803">
        <v>244130916.42523074</v>
      </c>
    </row>
    <row r="7804" spans="1:11" x14ac:dyDescent="0.25">
      <c r="A7804">
        <v>1401</v>
      </c>
      <c r="B7804" t="s">
        <v>218</v>
      </c>
      <c r="C7804" t="s">
        <v>493</v>
      </c>
      <c r="D7804" t="s">
        <v>971</v>
      </c>
      <c r="E7804">
        <v>2017</v>
      </c>
      <c r="F7804" s="10">
        <v>42825</v>
      </c>
      <c r="G7804" t="s">
        <v>494</v>
      </c>
      <c r="H7804" t="s">
        <v>450</v>
      </c>
      <c r="I7804" t="s">
        <v>551</v>
      </c>
      <c r="J7804">
        <v>145603000</v>
      </c>
      <c r="K7804">
        <v>32900930.019627169</v>
      </c>
    </row>
    <row r="7805" spans="1:11" x14ac:dyDescent="0.25">
      <c r="A7805">
        <v>1401</v>
      </c>
      <c r="B7805" t="s">
        <v>218</v>
      </c>
      <c r="C7805" t="s">
        <v>493</v>
      </c>
      <c r="D7805" t="s">
        <v>589</v>
      </c>
      <c r="E7805">
        <v>2017</v>
      </c>
      <c r="F7805" s="10">
        <v>42825</v>
      </c>
      <c r="G7805" t="s">
        <v>494</v>
      </c>
      <c r="H7805" t="s">
        <v>450</v>
      </c>
      <c r="I7805" t="s">
        <v>551</v>
      </c>
      <c r="J7805">
        <v>-29974000</v>
      </c>
      <c r="K7805">
        <v>-6773023.0586478626</v>
      </c>
    </row>
    <row r="7806" spans="1:11" x14ac:dyDescent="0.25">
      <c r="A7806">
        <v>1401</v>
      </c>
      <c r="B7806" t="s">
        <v>218</v>
      </c>
      <c r="C7806" t="s">
        <v>493</v>
      </c>
      <c r="D7806" t="s">
        <v>995</v>
      </c>
      <c r="E7806">
        <v>2017</v>
      </c>
      <c r="F7806" s="10">
        <v>42825</v>
      </c>
      <c r="G7806" t="s">
        <v>494</v>
      </c>
      <c r="H7806" t="s">
        <v>450</v>
      </c>
      <c r="I7806" t="s">
        <v>551</v>
      </c>
      <c r="J7806">
        <v>1500000</v>
      </c>
      <c r="K7806">
        <v>338944.90518355224</v>
      </c>
    </row>
    <row r="7807" spans="1:11" x14ac:dyDescent="0.25">
      <c r="A7807">
        <v>1401</v>
      </c>
      <c r="B7807" t="s">
        <v>218</v>
      </c>
      <c r="C7807" t="s">
        <v>493</v>
      </c>
      <c r="D7807" t="s">
        <v>994</v>
      </c>
      <c r="E7807">
        <v>2017</v>
      </c>
      <c r="F7807" s="10">
        <v>42825</v>
      </c>
      <c r="G7807" t="s">
        <v>494</v>
      </c>
      <c r="H7807" t="s">
        <v>450</v>
      </c>
      <c r="I7807" t="s">
        <v>551</v>
      </c>
      <c r="J7807">
        <v>0</v>
      </c>
      <c r="K7807">
        <v>0</v>
      </c>
    </row>
    <row r="7808" spans="1:11" x14ac:dyDescent="0.25">
      <c r="A7808">
        <v>1401</v>
      </c>
      <c r="B7808" t="s">
        <v>218</v>
      </c>
      <c r="C7808" t="s">
        <v>493</v>
      </c>
      <c r="D7808" t="s">
        <v>643</v>
      </c>
      <c r="E7808">
        <v>2017</v>
      </c>
      <c r="F7808" s="10">
        <v>42825</v>
      </c>
      <c r="G7808" t="s">
        <v>494</v>
      </c>
      <c r="H7808" t="s">
        <v>450</v>
      </c>
      <c r="I7808" t="s">
        <v>551</v>
      </c>
      <c r="J7808">
        <v>0</v>
      </c>
      <c r="K7808">
        <v>0</v>
      </c>
    </row>
    <row r="7809" spans="1:11" x14ac:dyDescent="0.25">
      <c r="A7809">
        <v>1401</v>
      </c>
      <c r="B7809" t="s">
        <v>218</v>
      </c>
      <c r="C7809" t="s">
        <v>493</v>
      </c>
      <c r="D7809" t="s">
        <v>976</v>
      </c>
      <c r="E7809">
        <v>2017</v>
      </c>
      <c r="F7809" s="10">
        <v>42825</v>
      </c>
      <c r="G7809" t="s">
        <v>494</v>
      </c>
      <c r="H7809" t="s">
        <v>450</v>
      </c>
      <c r="I7809" t="s">
        <v>551</v>
      </c>
      <c r="J7809">
        <v>32683000</v>
      </c>
      <c r="K7809">
        <v>7385157.5574093582</v>
      </c>
    </row>
    <row r="7810" spans="1:11" x14ac:dyDescent="0.25">
      <c r="A7810">
        <v>1401</v>
      </c>
      <c r="B7810" t="s">
        <v>218</v>
      </c>
      <c r="C7810" t="s">
        <v>493</v>
      </c>
      <c r="D7810" t="s">
        <v>975</v>
      </c>
      <c r="E7810">
        <v>2017</v>
      </c>
      <c r="F7810" s="10">
        <v>42825</v>
      </c>
      <c r="G7810" t="s">
        <v>494</v>
      </c>
      <c r="H7810" t="s">
        <v>450</v>
      </c>
      <c r="I7810" t="s">
        <v>551</v>
      </c>
      <c r="J7810">
        <v>0</v>
      </c>
      <c r="K7810">
        <v>0</v>
      </c>
    </row>
    <row r="7811" spans="1:11" x14ac:dyDescent="0.25">
      <c r="A7811">
        <v>1401</v>
      </c>
      <c r="B7811" t="s">
        <v>218</v>
      </c>
      <c r="C7811" t="s">
        <v>493</v>
      </c>
      <c r="D7811" t="s">
        <v>996</v>
      </c>
      <c r="E7811">
        <v>2017</v>
      </c>
      <c r="F7811" s="10">
        <v>42825</v>
      </c>
      <c r="G7811" t="s">
        <v>494</v>
      </c>
      <c r="H7811" t="s">
        <v>450</v>
      </c>
      <c r="I7811" t="s">
        <v>551</v>
      </c>
      <c r="J7811">
        <v>4976000</v>
      </c>
      <c r="K7811">
        <v>1124393.232128904</v>
      </c>
    </row>
    <row r="7812" spans="1:11" x14ac:dyDescent="0.25">
      <c r="A7812">
        <v>1401</v>
      </c>
      <c r="B7812" t="s">
        <v>218</v>
      </c>
      <c r="C7812" t="s">
        <v>493</v>
      </c>
      <c r="D7812" t="s">
        <v>971</v>
      </c>
      <c r="E7812">
        <v>2017</v>
      </c>
      <c r="F7812" s="10">
        <v>42916</v>
      </c>
      <c r="G7812" t="s">
        <v>494</v>
      </c>
      <c r="H7812" t="s">
        <v>471</v>
      </c>
      <c r="I7812" t="s">
        <v>551</v>
      </c>
      <c r="J7812">
        <v>140158000</v>
      </c>
      <c r="K7812">
        <v>32651842.201943435</v>
      </c>
    </row>
    <row r="7813" spans="1:11" x14ac:dyDescent="0.25">
      <c r="A7813">
        <v>1401</v>
      </c>
      <c r="B7813" t="s">
        <v>218</v>
      </c>
      <c r="C7813" t="s">
        <v>493</v>
      </c>
      <c r="D7813" t="s">
        <v>589</v>
      </c>
      <c r="E7813">
        <v>2017</v>
      </c>
      <c r="F7813" s="10">
        <v>42916</v>
      </c>
      <c r="G7813" t="s">
        <v>494</v>
      </c>
      <c r="H7813" t="s">
        <v>471</v>
      </c>
      <c r="I7813" t="s">
        <v>551</v>
      </c>
      <c r="J7813">
        <v>-12019000</v>
      </c>
      <c r="K7813">
        <v>-2800000.6523006759</v>
      </c>
    </row>
    <row r="7814" spans="1:11" x14ac:dyDescent="0.25">
      <c r="A7814">
        <v>1401</v>
      </c>
      <c r="B7814" t="s">
        <v>218</v>
      </c>
      <c r="C7814" t="s">
        <v>493</v>
      </c>
      <c r="D7814" t="s">
        <v>995</v>
      </c>
      <c r="E7814">
        <v>2017</v>
      </c>
      <c r="F7814" s="10">
        <v>42916</v>
      </c>
      <c r="G7814" t="s">
        <v>494</v>
      </c>
      <c r="H7814" t="s">
        <v>471</v>
      </c>
      <c r="I7814" t="s">
        <v>551</v>
      </c>
      <c r="J7814">
        <v>1500000</v>
      </c>
      <c r="K7814">
        <v>349446.79078550742</v>
      </c>
    </row>
    <row r="7815" spans="1:11" x14ac:dyDescent="0.25">
      <c r="A7815">
        <v>1401</v>
      </c>
      <c r="B7815" t="s">
        <v>218</v>
      </c>
      <c r="C7815" t="s">
        <v>493</v>
      </c>
      <c r="D7815" t="s">
        <v>994</v>
      </c>
      <c r="E7815">
        <v>2017</v>
      </c>
      <c r="F7815" s="10">
        <v>42916</v>
      </c>
      <c r="G7815" t="s">
        <v>494</v>
      </c>
      <c r="H7815" t="s">
        <v>471</v>
      </c>
      <c r="I7815" t="s">
        <v>551</v>
      </c>
      <c r="J7815">
        <v>0</v>
      </c>
      <c r="K7815">
        <v>0</v>
      </c>
    </row>
    <row r="7816" spans="1:11" x14ac:dyDescent="0.25">
      <c r="A7816">
        <v>1401</v>
      </c>
      <c r="B7816" t="s">
        <v>218</v>
      </c>
      <c r="C7816" t="s">
        <v>493</v>
      </c>
      <c r="D7816" t="s">
        <v>643</v>
      </c>
      <c r="E7816">
        <v>2017</v>
      </c>
      <c r="F7816" s="10">
        <v>42916</v>
      </c>
      <c r="G7816" t="s">
        <v>494</v>
      </c>
      <c r="H7816" t="s">
        <v>471</v>
      </c>
      <c r="I7816" t="s">
        <v>551</v>
      </c>
      <c r="J7816">
        <v>0</v>
      </c>
      <c r="K7816">
        <v>0</v>
      </c>
    </row>
    <row r="7817" spans="1:11" x14ac:dyDescent="0.25">
      <c r="A7817">
        <v>1401</v>
      </c>
      <c r="B7817" t="s">
        <v>218</v>
      </c>
      <c r="C7817" t="s">
        <v>493</v>
      </c>
      <c r="D7817" t="s">
        <v>976</v>
      </c>
      <c r="E7817">
        <v>2017</v>
      </c>
      <c r="F7817" s="10">
        <v>42916</v>
      </c>
      <c r="G7817" t="s">
        <v>494</v>
      </c>
      <c r="H7817" t="s">
        <v>471</v>
      </c>
      <c r="I7817" t="s">
        <v>551</v>
      </c>
      <c r="J7817">
        <v>37940000</v>
      </c>
      <c r="K7817">
        <v>8838674.1616014354</v>
      </c>
    </row>
    <row r="7818" spans="1:11" x14ac:dyDescent="0.25">
      <c r="A7818">
        <v>1401</v>
      </c>
      <c r="B7818" t="s">
        <v>218</v>
      </c>
      <c r="C7818" t="s">
        <v>493</v>
      </c>
      <c r="D7818" t="s">
        <v>975</v>
      </c>
      <c r="E7818">
        <v>2017</v>
      </c>
      <c r="F7818" s="10">
        <v>42916</v>
      </c>
      <c r="G7818" t="s">
        <v>494</v>
      </c>
      <c r="H7818" t="s">
        <v>471</v>
      </c>
      <c r="I7818" t="s">
        <v>551</v>
      </c>
      <c r="J7818">
        <v>0</v>
      </c>
      <c r="K7818">
        <v>0</v>
      </c>
    </row>
    <row r="7819" spans="1:11" x14ac:dyDescent="0.25">
      <c r="A7819">
        <v>1401</v>
      </c>
      <c r="B7819" t="s">
        <v>218</v>
      </c>
      <c r="C7819" t="s">
        <v>493</v>
      </c>
      <c r="D7819" t="s">
        <v>996</v>
      </c>
      <c r="E7819">
        <v>2017</v>
      </c>
      <c r="F7819" s="10">
        <v>42916</v>
      </c>
      <c r="G7819" t="s">
        <v>494</v>
      </c>
      <c r="H7819" t="s">
        <v>471</v>
      </c>
      <c r="I7819" t="s">
        <v>551</v>
      </c>
      <c r="J7819">
        <v>3366000</v>
      </c>
      <c r="K7819">
        <v>784158.59852267872</v>
      </c>
    </row>
    <row r="7820" spans="1:11" x14ac:dyDescent="0.25">
      <c r="A7820">
        <v>1401</v>
      </c>
      <c r="B7820" t="s">
        <v>218</v>
      </c>
      <c r="C7820" t="s">
        <v>493</v>
      </c>
      <c r="D7820" t="s">
        <v>971</v>
      </c>
      <c r="E7820">
        <v>2017</v>
      </c>
      <c r="F7820" s="10">
        <v>43008</v>
      </c>
      <c r="G7820" t="s">
        <v>494</v>
      </c>
      <c r="H7820" t="s">
        <v>472</v>
      </c>
      <c r="I7820" t="s">
        <v>551</v>
      </c>
      <c r="J7820">
        <v>142050000</v>
      </c>
      <c r="K7820">
        <v>33657301.146480694</v>
      </c>
    </row>
    <row r="7821" spans="1:11" x14ac:dyDescent="0.25">
      <c r="A7821">
        <v>1401</v>
      </c>
      <c r="B7821" t="s">
        <v>218</v>
      </c>
      <c r="C7821" t="s">
        <v>493</v>
      </c>
      <c r="D7821" t="s">
        <v>589</v>
      </c>
      <c r="E7821">
        <v>2017</v>
      </c>
      <c r="F7821" s="10">
        <v>43008</v>
      </c>
      <c r="G7821" t="s">
        <v>494</v>
      </c>
      <c r="H7821" t="s">
        <v>472</v>
      </c>
      <c r="I7821" t="s">
        <v>551</v>
      </c>
      <c r="J7821">
        <v>-220017000</v>
      </c>
      <c r="K7821">
        <v>-52130787.93625655</v>
      </c>
    </row>
    <row r="7822" spans="1:11" x14ac:dyDescent="0.25">
      <c r="A7822">
        <v>1401</v>
      </c>
      <c r="B7822" t="s">
        <v>218</v>
      </c>
      <c r="C7822" t="s">
        <v>493</v>
      </c>
      <c r="D7822" t="s">
        <v>995</v>
      </c>
      <c r="E7822">
        <v>2017</v>
      </c>
      <c r="F7822" s="10">
        <v>43008</v>
      </c>
      <c r="G7822" t="s">
        <v>494</v>
      </c>
      <c r="H7822" t="s">
        <v>472</v>
      </c>
      <c r="I7822" t="s">
        <v>551</v>
      </c>
      <c r="J7822">
        <v>1500000</v>
      </c>
      <c r="K7822">
        <v>355409.72699557227</v>
      </c>
    </row>
    <row r="7823" spans="1:11" x14ac:dyDescent="0.25">
      <c r="A7823">
        <v>1401</v>
      </c>
      <c r="B7823" t="s">
        <v>218</v>
      </c>
      <c r="C7823" t="s">
        <v>493</v>
      </c>
      <c r="D7823" t="s">
        <v>994</v>
      </c>
      <c r="E7823">
        <v>2017</v>
      </c>
      <c r="F7823" s="10">
        <v>43008</v>
      </c>
      <c r="G7823" t="s">
        <v>494</v>
      </c>
      <c r="H7823" t="s">
        <v>472</v>
      </c>
      <c r="I7823" t="s">
        <v>551</v>
      </c>
      <c r="J7823">
        <v>0</v>
      </c>
      <c r="K7823">
        <v>0</v>
      </c>
    </row>
    <row r="7824" spans="1:11" x14ac:dyDescent="0.25">
      <c r="A7824">
        <v>1401</v>
      </c>
      <c r="B7824" t="s">
        <v>218</v>
      </c>
      <c r="C7824" t="s">
        <v>493</v>
      </c>
      <c r="D7824" t="s">
        <v>643</v>
      </c>
      <c r="E7824">
        <v>2017</v>
      </c>
      <c r="F7824" s="10">
        <v>43008</v>
      </c>
      <c r="G7824" t="s">
        <v>494</v>
      </c>
      <c r="H7824" t="s">
        <v>472</v>
      </c>
      <c r="I7824" t="s">
        <v>551</v>
      </c>
      <c r="J7824">
        <v>0</v>
      </c>
      <c r="K7824">
        <v>0</v>
      </c>
    </row>
    <row r="7825" spans="1:11" x14ac:dyDescent="0.25">
      <c r="A7825">
        <v>1401</v>
      </c>
      <c r="B7825" t="s">
        <v>218</v>
      </c>
      <c r="C7825" t="s">
        <v>493</v>
      </c>
      <c r="D7825" t="s">
        <v>976</v>
      </c>
      <c r="E7825">
        <v>2017</v>
      </c>
      <c r="F7825" s="10">
        <v>43008</v>
      </c>
      <c r="G7825" t="s">
        <v>494</v>
      </c>
      <c r="H7825" t="s">
        <v>472</v>
      </c>
      <c r="I7825" t="s">
        <v>551</v>
      </c>
      <c r="J7825">
        <v>213778000</v>
      </c>
      <c r="K7825">
        <v>50652520.411772966</v>
      </c>
    </row>
    <row r="7826" spans="1:11" x14ac:dyDescent="0.25">
      <c r="A7826">
        <v>1401</v>
      </c>
      <c r="B7826" t="s">
        <v>218</v>
      </c>
      <c r="C7826" t="s">
        <v>493</v>
      </c>
      <c r="D7826" t="s">
        <v>975</v>
      </c>
      <c r="E7826">
        <v>2017</v>
      </c>
      <c r="F7826" s="10">
        <v>43008</v>
      </c>
      <c r="G7826" t="s">
        <v>494</v>
      </c>
      <c r="H7826" t="s">
        <v>472</v>
      </c>
      <c r="I7826" t="s">
        <v>551</v>
      </c>
      <c r="J7826">
        <v>0</v>
      </c>
      <c r="K7826">
        <v>0</v>
      </c>
    </row>
    <row r="7827" spans="1:11" x14ac:dyDescent="0.25">
      <c r="A7827">
        <v>1401</v>
      </c>
      <c r="B7827" t="s">
        <v>218</v>
      </c>
      <c r="C7827" t="s">
        <v>493</v>
      </c>
      <c r="D7827" t="s">
        <v>996</v>
      </c>
      <c r="E7827">
        <v>2017</v>
      </c>
      <c r="F7827" s="10">
        <v>43008</v>
      </c>
      <c r="G7827" t="s">
        <v>494</v>
      </c>
      <c r="H7827" t="s">
        <v>472</v>
      </c>
      <c r="I7827" t="s">
        <v>551</v>
      </c>
      <c r="J7827">
        <v>3084000</v>
      </c>
      <c r="K7827">
        <v>730722.39870289655</v>
      </c>
    </row>
    <row r="7828" spans="1:11" x14ac:dyDescent="0.25">
      <c r="A7828">
        <v>1401</v>
      </c>
      <c r="B7828" t="s">
        <v>218</v>
      </c>
      <c r="C7828" t="s">
        <v>493</v>
      </c>
      <c r="D7828" t="s">
        <v>971</v>
      </c>
      <c r="E7828">
        <v>2017</v>
      </c>
      <c r="F7828" s="10">
        <v>43100</v>
      </c>
      <c r="G7828" t="s">
        <v>489</v>
      </c>
      <c r="H7828" t="s">
        <v>474</v>
      </c>
      <c r="I7828" t="s">
        <v>551</v>
      </c>
      <c r="J7828">
        <v>626588604</v>
      </c>
      <c r="K7828">
        <v>154826889.96144578</v>
      </c>
    </row>
    <row r="7829" spans="1:11" x14ac:dyDescent="0.25">
      <c r="A7829">
        <v>1401</v>
      </c>
      <c r="B7829" t="s">
        <v>218</v>
      </c>
      <c r="C7829" t="s">
        <v>493</v>
      </c>
      <c r="D7829" t="s">
        <v>971</v>
      </c>
      <c r="E7829">
        <v>2017</v>
      </c>
      <c r="F7829" s="10">
        <v>43100</v>
      </c>
      <c r="G7829" t="s">
        <v>494</v>
      </c>
      <c r="H7829" t="s">
        <v>473</v>
      </c>
      <c r="I7829" t="s">
        <v>551</v>
      </c>
      <c r="J7829">
        <v>198776000</v>
      </c>
      <c r="K7829">
        <v>49116549.012398481</v>
      </c>
    </row>
    <row r="7830" spans="1:11" x14ac:dyDescent="0.25">
      <c r="A7830">
        <v>1401</v>
      </c>
      <c r="B7830" t="s">
        <v>218</v>
      </c>
      <c r="C7830" t="s">
        <v>493</v>
      </c>
      <c r="D7830" t="s">
        <v>589</v>
      </c>
      <c r="E7830">
        <v>2017</v>
      </c>
      <c r="F7830" s="10">
        <v>43100</v>
      </c>
      <c r="G7830" t="s">
        <v>489</v>
      </c>
      <c r="H7830" t="s">
        <v>474</v>
      </c>
      <c r="I7830" t="s">
        <v>551</v>
      </c>
      <c r="J7830">
        <v>-293030564</v>
      </c>
      <c r="K7830">
        <v>-72406377.323403075</v>
      </c>
    </row>
    <row r="7831" spans="1:11" x14ac:dyDescent="0.25">
      <c r="A7831">
        <v>1401</v>
      </c>
      <c r="B7831" t="s">
        <v>218</v>
      </c>
      <c r="C7831" t="s">
        <v>493</v>
      </c>
      <c r="D7831" t="s">
        <v>589</v>
      </c>
      <c r="E7831">
        <v>2017</v>
      </c>
      <c r="F7831" s="10">
        <v>43100</v>
      </c>
      <c r="G7831" t="s">
        <v>494</v>
      </c>
      <c r="H7831" t="s">
        <v>473</v>
      </c>
      <c r="I7831" t="s">
        <v>551</v>
      </c>
      <c r="J7831">
        <v>-39068000</v>
      </c>
      <c r="K7831">
        <v>-9653506.1416689344</v>
      </c>
    </row>
    <row r="7832" spans="1:11" x14ac:dyDescent="0.25">
      <c r="A7832">
        <v>1401</v>
      </c>
      <c r="B7832" t="s">
        <v>218</v>
      </c>
      <c r="C7832" t="s">
        <v>493</v>
      </c>
      <c r="D7832" t="s">
        <v>995</v>
      </c>
      <c r="E7832">
        <v>2017</v>
      </c>
      <c r="F7832" s="10">
        <v>43100</v>
      </c>
      <c r="G7832" t="s">
        <v>494</v>
      </c>
      <c r="H7832" t="s">
        <v>473</v>
      </c>
      <c r="I7832" t="s">
        <v>551</v>
      </c>
      <c r="J7832">
        <v>5700000</v>
      </c>
      <c r="K7832">
        <v>1408441.3076562129</v>
      </c>
    </row>
    <row r="7833" spans="1:11" x14ac:dyDescent="0.25">
      <c r="A7833">
        <v>1401</v>
      </c>
      <c r="B7833" t="s">
        <v>218</v>
      </c>
      <c r="C7833" t="s">
        <v>493</v>
      </c>
      <c r="D7833" t="s">
        <v>994</v>
      </c>
      <c r="E7833">
        <v>2017</v>
      </c>
      <c r="F7833" s="10">
        <v>43100</v>
      </c>
      <c r="G7833" t="s">
        <v>489</v>
      </c>
      <c r="H7833" t="s">
        <v>474</v>
      </c>
      <c r="I7833" t="s">
        <v>551</v>
      </c>
      <c r="J7833">
        <v>0</v>
      </c>
      <c r="K7833">
        <v>0</v>
      </c>
    </row>
    <row r="7834" spans="1:11" x14ac:dyDescent="0.25">
      <c r="A7834">
        <v>1401</v>
      </c>
      <c r="B7834" t="s">
        <v>218</v>
      </c>
      <c r="C7834" t="s">
        <v>493</v>
      </c>
      <c r="D7834" t="s">
        <v>994</v>
      </c>
      <c r="E7834">
        <v>2017</v>
      </c>
      <c r="F7834" s="10">
        <v>43100</v>
      </c>
      <c r="G7834" t="s">
        <v>494</v>
      </c>
      <c r="H7834" t="s">
        <v>473</v>
      </c>
      <c r="I7834" t="s">
        <v>551</v>
      </c>
      <c r="J7834">
        <v>0</v>
      </c>
      <c r="K7834">
        <v>0</v>
      </c>
    </row>
    <row r="7835" spans="1:11" x14ac:dyDescent="0.25">
      <c r="A7835">
        <v>1401</v>
      </c>
      <c r="B7835" t="s">
        <v>218</v>
      </c>
      <c r="C7835" t="s">
        <v>493</v>
      </c>
      <c r="D7835" t="s">
        <v>643</v>
      </c>
      <c r="E7835">
        <v>2017</v>
      </c>
      <c r="F7835" s="10">
        <v>43100</v>
      </c>
      <c r="G7835" t="s">
        <v>489</v>
      </c>
      <c r="H7835" t="s">
        <v>474</v>
      </c>
      <c r="I7835" t="s">
        <v>551</v>
      </c>
      <c r="J7835">
        <v>10200000</v>
      </c>
      <c r="K7835">
        <v>2520368.6558058546</v>
      </c>
    </row>
    <row r="7836" spans="1:11" x14ac:dyDescent="0.25">
      <c r="A7836">
        <v>1401</v>
      </c>
      <c r="B7836" t="s">
        <v>218</v>
      </c>
      <c r="C7836" t="s">
        <v>493</v>
      </c>
      <c r="D7836" t="s">
        <v>643</v>
      </c>
      <c r="E7836">
        <v>2017</v>
      </c>
      <c r="F7836" s="10">
        <v>43100</v>
      </c>
      <c r="G7836" t="s">
        <v>494</v>
      </c>
      <c r="H7836" t="s">
        <v>473</v>
      </c>
      <c r="I7836" t="s">
        <v>551</v>
      </c>
      <c r="J7836">
        <v>0</v>
      </c>
      <c r="K7836">
        <v>0</v>
      </c>
    </row>
    <row r="7837" spans="1:11" x14ac:dyDescent="0.25">
      <c r="A7837">
        <v>1401</v>
      </c>
      <c r="B7837" t="s">
        <v>218</v>
      </c>
      <c r="C7837" t="s">
        <v>493</v>
      </c>
      <c r="D7837" t="s">
        <v>976</v>
      </c>
      <c r="E7837">
        <v>2017</v>
      </c>
      <c r="F7837" s="10">
        <v>43100</v>
      </c>
      <c r="G7837" t="s">
        <v>489</v>
      </c>
      <c r="H7837" t="s">
        <v>474</v>
      </c>
      <c r="I7837" t="s">
        <v>551</v>
      </c>
      <c r="J7837">
        <v>326981615</v>
      </c>
      <c r="K7837">
        <v>80795511.124586031</v>
      </c>
    </row>
    <row r="7838" spans="1:11" x14ac:dyDescent="0.25">
      <c r="A7838">
        <v>1401</v>
      </c>
      <c r="B7838" t="s">
        <v>218</v>
      </c>
      <c r="C7838" t="s">
        <v>493</v>
      </c>
      <c r="D7838" t="s">
        <v>976</v>
      </c>
      <c r="E7838">
        <v>2017</v>
      </c>
      <c r="F7838" s="10">
        <v>43100</v>
      </c>
      <c r="G7838" t="s">
        <v>494</v>
      </c>
      <c r="H7838" t="s">
        <v>473</v>
      </c>
      <c r="I7838" t="s">
        <v>551</v>
      </c>
      <c r="J7838">
        <v>42581000</v>
      </c>
      <c r="K7838">
        <v>10521550.75812442</v>
      </c>
    </row>
    <row r="7839" spans="1:11" x14ac:dyDescent="0.25">
      <c r="A7839">
        <v>1401</v>
      </c>
      <c r="B7839" t="s">
        <v>218</v>
      </c>
      <c r="C7839" t="s">
        <v>493</v>
      </c>
      <c r="D7839" t="s">
        <v>975</v>
      </c>
      <c r="E7839">
        <v>2017</v>
      </c>
      <c r="F7839" s="10">
        <v>43100</v>
      </c>
      <c r="G7839" t="s">
        <v>489</v>
      </c>
      <c r="H7839" t="s">
        <v>474</v>
      </c>
      <c r="I7839" t="s">
        <v>551</v>
      </c>
      <c r="J7839">
        <v>14175863</v>
      </c>
      <c r="K7839">
        <v>3502784.3896272499</v>
      </c>
    </row>
    <row r="7840" spans="1:11" x14ac:dyDescent="0.25">
      <c r="A7840">
        <v>1401</v>
      </c>
      <c r="B7840" t="s">
        <v>218</v>
      </c>
      <c r="C7840" t="s">
        <v>493</v>
      </c>
      <c r="D7840" t="s">
        <v>975</v>
      </c>
      <c r="E7840">
        <v>2017</v>
      </c>
      <c r="F7840" s="10">
        <v>43100</v>
      </c>
      <c r="G7840" t="s">
        <v>494</v>
      </c>
      <c r="H7840" t="s">
        <v>473</v>
      </c>
      <c r="I7840" t="s">
        <v>551</v>
      </c>
      <c r="J7840">
        <v>0</v>
      </c>
      <c r="K7840">
        <v>0</v>
      </c>
    </row>
    <row r="7841" spans="1:11" x14ac:dyDescent="0.25">
      <c r="A7841">
        <v>1401</v>
      </c>
      <c r="B7841" t="s">
        <v>218</v>
      </c>
      <c r="C7841" t="s">
        <v>493</v>
      </c>
      <c r="D7841" t="s">
        <v>996</v>
      </c>
      <c r="E7841">
        <v>2017</v>
      </c>
      <c r="F7841" s="10">
        <v>43100</v>
      </c>
      <c r="G7841" t="s">
        <v>494</v>
      </c>
      <c r="H7841" t="s">
        <v>473</v>
      </c>
      <c r="I7841" t="s">
        <v>551</v>
      </c>
      <c r="J7841">
        <v>2750000</v>
      </c>
      <c r="K7841">
        <v>679511.15720255882</v>
      </c>
    </row>
    <row r="7842" spans="1:11" x14ac:dyDescent="0.25">
      <c r="A7842">
        <v>1618</v>
      </c>
      <c r="B7842" t="s">
        <v>222</v>
      </c>
      <c r="C7842" t="s">
        <v>493</v>
      </c>
      <c r="D7842" t="s">
        <v>600</v>
      </c>
      <c r="E7842">
        <v>2017</v>
      </c>
      <c r="F7842" s="10">
        <v>43100</v>
      </c>
      <c r="G7842" t="s">
        <v>489</v>
      </c>
      <c r="H7842" t="s">
        <v>474</v>
      </c>
      <c r="I7842" t="s">
        <v>551</v>
      </c>
      <c r="J7842">
        <v>1169450000</v>
      </c>
      <c r="K7842">
        <v>288965208.28746635</v>
      </c>
    </row>
    <row r="7843" spans="1:11" x14ac:dyDescent="0.25">
      <c r="A7843">
        <v>1618</v>
      </c>
      <c r="B7843" t="s">
        <v>222</v>
      </c>
      <c r="C7843" t="s">
        <v>493</v>
      </c>
      <c r="D7843" t="s">
        <v>647</v>
      </c>
      <c r="E7843">
        <v>2017</v>
      </c>
      <c r="F7843" s="10">
        <v>43100</v>
      </c>
      <c r="G7843" t="s">
        <v>489</v>
      </c>
      <c r="H7843" t="s">
        <v>474</v>
      </c>
      <c r="I7843" t="s">
        <v>551</v>
      </c>
      <c r="J7843">
        <v>309269000</v>
      </c>
      <c r="K7843">
        <v>76418813.11886479</v>
      </c>
    </row>
    <row r="7844" spans="1:11" x14ac:dyDescent="0.25">
      <c r="A7844">
        <v>1650</v>
      </c>
      <c r="B7844" t="s">
        <v>223</v>
      </c>
      <c r="C7844" t="s">
        <v>492</v>
      </c>
      <c r="D7844" t="s">
        <v>59</v>
      </c>
      <c r="E7844">
        <v>2017</v>
      </c>
      <c r="F7844" s="10">
        <v>43100</v>
      </c>
      <c r="G7844" t="s">
        <v>489</v>
      </c>
      <c r="H7844" t="s">
        <v>474</v>
      </c>
      <c r="I7844" t="s">
        <v>551</v>
      </c>
      <c r="J7844">
        <v>138000</v>
      </c>
      <c r="K7844">
        <v>34099.10534325568</v>
      </c>
    </row>
    <row r="7845" spans="1:11" x14ac:dyDescent="0.25">
      <c r="A7845">
        <v>1650</v>
      </c>
      <c r="B7845" t="s">
        <v>223</v>
      </c>
      <c r="C7845" t="s">
        <v>492</v>
      </c>
      <c r="D7845" t="s">
        <v>219</v>
      </c>
      <c r="E7845">
        <v>2017</v>
      </c>
      <c r="F7845" s="10">
        <v>43100</v>
      </c>
      <c r="G7845" t="s">
        <v>489</v>
      </c>
      <c r="H7845" t="s">
        <v>474</v>
      </c>
      <c r="I7845" t="s">
        <v>551</v>
      </c>
      <c r="J7845">
        <v>198406000</v>
      </c>
      <c r="K7845">
        <v>49025123.874883957</v>
      </c>
    </row>
    <row r="7846" spans="1:11" x14ac:dyDescent="0.25">
      <c r="A7846">
        <v>1650</v>
      </c>
      <c r="B7846" t="s">
        <v>223</v>
      </c>
      <c r="C7846" t="s">
        <v>492</v>
      </c>
      <c r="D7846" t="s">
        <v>2121</v>
      </c>
      <c r="E7846">
        <v>2017</v>
      </c>
      <c r="F7846" s="10">
        <v>43100</v>
      </c>
      <c r="G7846" t="s">
        <v>489</v>
      </c>
      <c r="H7846" t="s">
        <v>474</v>
      </c>
      <c r="I7846" t="s">
        <v>551</v>
      </c>
      <c r="J7846">
        <v>1309000</v>
      </c>
      <c r="K7846">
        <v>323447.31082841801</v>
      </c>
    </row>
    <row r="7847" spans="1:11" x14ac:dyDescent="0.25">
      <c r="A7847">
        <v>1650</v>
      </c>
      <c r="B7847" t="s">
        <v>223</v>
      </c>
      <c r="C7847" t="s">
        <v>492</v>
      </c>
      <c r="D7847" t="s">
        <v>458</v>
      </c>
      <c r="E7847">
        <v>2017</v>
      </c>
      <c r="F7847" s="10">
        <v>43100</v>
      </c>
      <c r="G7847" t="s">
        <v>489</v>
      </c>
      <c r="H7847" t="s">
        <v>474</v>
      </c>
      <c r="I7847" t="s">
        <v>551</v>
      </c>
      <c r="J7847">
        <v>3198000</v>
      </c>
      <c r="K7847">
        <v>790209.7020850121</v>
      </c>
    </row>
    <row r="7848" spans="1:11" x14ac:dyDescent="0.25">
      <c r="A7848">
        <v>1650</v>
      </c>
      <c r="B7848" t="s">
        <v>223</v>
      </c>
      <c r="C7848" t="s">
        <v>492</v>
      </c>
      <c r="D7848" t="s">
        <v>290</v>
      </c>
      <c r="E7848">
        <v>2017</v>
      </c>
      <c r="F7848" s="10">
        <v>43100</v>
      </c>
      <c r="G7848" t="s">
        <v>489</v>
      </c>
      <c r="H7848" t="s">
        <v>474</v>
      </c>
      <c r="I7848" t="s">
        <v>551</v>
      </c>
      <c r="J7848">
        <v>3441000</v>
      </c>
      <c r="K7848">
        <v>850253.7788850927</v>
      </c>
    </row>
    <row r="7849" spans="1:11" x14ac:dyDescent="0.25">
      <c r="A7849">
        <v>1650</v>
      </c>
      <c r="B7849" t="s">
        <v>223</v>
      </c>
      <c r="C7849" t="s">
        <v>493</v>
      </c>
      <c r="D7849" t="s">
        <v>974</v>
      </c>
      <c r="E7849">
        <v>2017</v>
      </c>
      <c r="F7849" s="10">
        <v>43100</v>
      </c>
      <c r="G7849" t="s">
        <v>489</v>
      </c>
      <c r="H7849" t="s">
        <v>474</v>
      </c>
      <c r="I7849" t="s">
        <v>551</v>
      </c>
      <c r="J7849">
        <v>1571000</v>
      </c>
      <c r="K7849">
        <v>388186.19198735268</v>
      </c>
    </row>
    <row r="7850" spans="1:11" x14ac:dyDescent="0.25">
      <c r="A7850">
        <v>1650</v>
      </c>
      <c r="B7850" t="s">
        <v>223</v>
      </c>
      <c r="C7850" t="s">
        <v>493</v>
      </c>
      <c r="D7850" t="s">
        <v>971</v>
      </c>
      <c r="E7850">
        <v>2017</v>
      </c>
      <c r="F7850" s="10">
        <v>43100</v>
      </c>
      <c r="G7850" t="s">
        <v>489</v>
      </c>
      <c r="H7850" t="s">
        <v>474</v>
      </c>
      <c r="I7850" t="s">
        <v>551</v>
      </c>
      <c r="J7850">
        <v>83860000</v>
      </c>
      <c r="K7850">
        <v>20721383.870184213</v>
      </c>
    </row>
    <row r="7851" spans="1:11" x14ac:dyDescent="0.25">
      <c r="A7851">
        <v>1650</v>
      </c>
      <c r="B7851" t="s">
        <v>223</v>
      </c>
      <c r="C7851" t="s">
        <v>493</v>
      </c>
      <c r="D7851" t="s">
        <v>976</v>
      </c>
      <c r="E7851">
        <v>2017</v>
      </c>
      <c r="F7851" s="10">
        <v>43100</v>
      </c>
      <c r="G7851" t="s">
        <v>489</v>
      </c>
      <c r="H7851" t="s">
        <v>474</v>
      </c>
      <c r="I7851" t="s">
        <v>551</v>
      </c>
      <c r="J7851">
        <v>100700000</v>
      </c>
      <c r="K7851">
        <v>24882463.101926427</v>
      </c>
    </row>
    <row r="7852" spans="1:11" x14ac:dyDescent="0.25">
      <c r="A7852">
        <v>1650</v>
      </c>
      <c r="B7852" t="s">
        <v>223</v>
      </c>
      <c r="C7852" t="s">
        <v>493</v>
      </c>
      <c r="D7852" t="s">
        <v>975</v>
      </c>
      <c r="E7852">
        <v>2017</v>
      </c>
      <c r="F7852" s="10">
        <v>43100</v>
      </c>
      <c r="G7852" t="s">
        <v>489</v>
      </c>
      <c r="H7852" t="s">
        <v>474</v>
      </c>
      <c r="I7852" t="s">
        <v>551</v>
      </c>
      <c r="J7852">
        <v>20361000</v>
      </c>
      <c r="K7852">
        <v>5031100.6079277452</v>
      </c>
    </row>
    <row r="7853" spans="1:11" x14ac:dyDescent="0.25">
      <c r="A7853">
        <v>9045</v>
      </c>
      <c r="B7853" t="s">
        <v>220</v>
      </c>
      <c r="C7853" t="s">
        <v>492</v>
      </c>
      <c r="D7853" t="s">
        <v>21</v>
      </c>
      <c r="E7853">
        <v>2017</v>
      </c>
      <c r="F7853" s="10">
        <v>43100</v>
      </c>
      <c r="G7853" t="s">
        <v>489</v>
      </c>
      <c r="H7853" t="s">
        <v>474</v>
      </c>
      <c r="I7853" t="s">
        <v>551</v>
      </c>
      <c r="J7853">
        <v>181405000</v>
      </c>
      <c r="K7853">
        <v>44824262.353574611</v>
      </c>
    </row>
    <row r="7854" spans="1:11" x14ac:dyDescent="0.25">
      <c r="A7854">
        <v>9045</v>
      </c>
      <c r="B7854" t="s">
        <v>220</v>
      </c>
      <c r="C7854" t="s">
        <v>492</v>
      </c>
      <c r="D7854" t="s">
        <v>465</v>
      </c>
      <c r="E7854">
        <v>2017</v>
      </c>
      <c r="F7854" s="10">
        <v>43100</v>
      </c>
      <c r="G7854" t="s">
        <v>489</v>
      </c>
      <c r="H7854" t="s">
        <v>474</v>
      </c>
      <c r="I7854" t="s">
        <v>551</v>
      </c>
      <c r="J7854">
        <v>5882000</v>
      </c>
      <c r="K7854">
        <v>1453412.5915147094</v>
      </c>
    </row>
    <row r="7855" spans="1:11" x14ac:dyDescent="0.25">
      <c r="A7855">
        <v>9045</v>
      </c>
      <c r="B7855" t="s">
        <v>220</v>
      </c>
      <c r="C7855" t="s">
        <v>492</v>
      </c>
      <c r="D7855" t="s">
        <v>219</v>
      </c>
      <c r="E7855">
        <v>2017</v>
      </c>
      <c r="F7855" s="10">
        <v>43100</v>
      </c>
      <c r="G7855" t="s">
        <v>489</v>
      </c>
      <c r="H7855" t="s">
        <v>474</v>
      </c>
      <c r="I7855" t="s">
        <v>551</v>
      </c>
      <c r="J7855">
        <v>6937933000</v>
      </c>
      <c r="K7855">
        <v>1714328320.5177529</v>
      </c>
    </row>
    <row r="7856" spans="1:11" x14ac:dyDescent="0.25">
      <c r="A7856">
        <v>9045</v>
      </c>
      <c r="B7856" t="s">
        <v>220</v>
      </c>
      <c r="C7856" t="s">
        <v>492</v>
      </c>
      <c r="D7856" t="s">
        <v>701</v>
      </c>
      <c r="E7856">
        <v>2017</v>
      </c>
      <c r="F7856" s="10">
        <v>43100</v>
      </c>
      <c r="G7856" t="s">
        <v>489</v>
      </c>
      <c r="H7856" t="s">
        <v>474</v>
      </c>
      <c r="I7856" t="s">
        <v>551</v>
      </c>
      <c r="J7856">
        <v>5220000</v>
      </c>
      <c r="K7856">
        <v>1289835.7238535844</v>
      </c>
    </row>
    <row r="7857" spans="1:11" x14ac:dyDescent="0.25">
      <c r="A7857">
        <v>9045</v>
      </c>
      <c r="B7857" t="s">
        <v>220</v>
      </c>
      <c r="C7857" t="s">
        <v>493</v>
      </c>
      <c r="D7857" t="s">
        <v>589</v>
      </c>
      <c r="E7857">
        <v>2017</v>
      </c>
      <c r="F7857" s="10">
        <v>43100</v>
      </c>
      <c r="G7857" t="s">
        <v>489</v>
      </c>
      <c r="H7857" t="s">
        <v>474</v>
      </c>
      <c r="I7857" t="s">
        <v>551</v>
      </c>
      <c r="J7857">
        <v>-1543100000</v>
      </c>
      <c r="K7857">
        <v>-381292242.4288249</v>
      </c>
    </row>
    <row r="7858" spans="1:11" x14ac:dyDescent="0.25">
      <c r="A7858">
        <v>9045</v>
      </c>
      <c r="B7858" t="s">
        <v>220</v>
      </c>
      <c r="C7858" t="s">
        <v>493</v>
      </c>
      <c r="D7858" t="s">
        <v>2102</v>
      </c>
      <c r="E7858">
        <v>2017</v>
      </c>
      <c r="F7858" s="10">
        <v>43100</v>
      </c>
      <c r="G7858" t="s">
        <v>489</v>
      </c>
      <c r="H7858" t="s">
        <v>474</v>
      </c>
      <c r="I7858" t="s">
        <v>551</v>
      </c>
      <c r="J7858">
        <v>271759000</v>
      </c>
      <c r="K7858">
        <v>67150280.934621885</v>
      </c>
    </row>
    <row r="7859" spans="1:11" x14ac:dyDescent="0.25">
      <c r="A7859">
        <v>9045</v>
      </c>
      <c r="B7859" t="s">
        <v>220</v>
      </c>
      <c r="C7859" t="s">
        <v>493</v>
      </c>
      <c r="D7859" t="s">
        <v>2101</v>
      </c>
      <c r="E7859">
        <v>2017</v>
      </c>
      <c r="F7859" s="10">
        <v>43100</v>
      </c>
      <c r="G7859" t="s">
        <v>489</v>
      </c>
      <c r="H7859" t="s">
        <v>474</v>
      </c>
      <c r="I7859" t="s">
        <v>551</v>
      </c>
      <c r="J7859">
        <v>8401781000</v>
      </c>
      <c r="K7859">
        <v>2076037792.6808989</v>
      </c>
    </row>
    <row r="7860" spans="1:11" x14ac:dyDescent="0.25">
      <c r="A7860">
        <v>6789300</v>
      </c>
      <c r="B7860" t="s">
        <v>3607</v>
      </c>
      <c r="C7860" t="s">
        <v>493</v>
      </c>
      <c r="D7860" t="s">
        <v>3612</v>
      </c>
      <c r="E7860">
        <v>2017</v>
      </c>
      <c r="F7860" s="10">
        <v>43100</v>
      </c>
      <c r="G7860" t="s">
        <v>489</v>
      </c>
      <c r="H7860" t="s">
        <v>474</v>
      </c>
      <c r="I7860" t="s">
        <v>551</v>
      </c>
      <c r="J7860">
        <v>-1926988</v>
      </c>
      <c r="K7860">
        <v>-476149.03483470704</v>
      </c>
    </row>
    <row r="7861" spans="1:11" x14ac:dyDescent="0.25">
      <c r="A7861">
        <v>6789300</v>
      </c>
      <c r="B7861" t="s">
        <v>3607</v>
      </c>
      <c r="C7861" t="s">
        <v>493</v>
      </c>
      <c r="D7861" t="s">
        <v>3610</v>
      </c>
      <c r="E7861">
        <v>2017</v>
      </c>
      <c r="F7861" s="10">
        <v>43100</v>
      </c>
      <c r="G7861" t="s">
        <v>489</v>
      </c>
      <c r="H7861" t="s">
        <v>474</v>
      </c>
      <c r="I7861" t="s">
        <v>551</v>
      </c>
      <c r="J7861">
        <v>21952132</v>
      </c>
      <c r="K7861">
        <v>5424261.3157757539</v>
      </c>
    </row>
    <row r="7862" spans="1:11" x14ac:dyDescent="0.25">
      <c r="A7862">
        <v>6789300</v>
      </c>
      <c r="B7862" t="s">
        <v>3607</v>
      </c>
      <c r="C7862" t="s">
        <v>493</v>
      </c>
      <c r="D7862" t="s">
        <v>772</v>
      </c>
      <c r="E7862">
        <v>2017</v>
      </c>
      <c r="F7862" s="10">
        <v>43100</v>
      </c>
      <c r="G7862" t="s">
        <v>489</v>
      </c>
      <c r="H7862" t="s">
        <v>474</v>
      </c>
      <c r="I7862" t="s">
        <v>551</v>
      </c>
      <c r="J7862">
        <v>1568150</v>
      </c>
      <c r="K7862">
        <v>387481.97133352462</v>
      </c>
    </row>
    <row r="7863" spans="1:11" x14ac:dyDescent="0.25">
      <c r="A7863">
        <v>6789300</v>
      </c>
      <c r="B7863" t="s">
        <v>3607</v>
      </c>
      <c r="C7863" t="s">
        <v>493</v>
      </c>
      <c r="D7863" t="s">
        <v>3611</v>
      </c>
      <c r="E7863">
        <v>2017</v>
      </c>
      <c r="F7863" s="10">
        <v>43100</v>
      </c>
      <c r="G7863" t="s">
        <v>489</v>
      </c>
      <c r="H7863" t="s">
        <v>474</v>
      </c>
      <c r="I7863" t="s">
        <v>551</v>
      </c>
      <c r="J7863">
        <v>4166896</v>
      </c>
      <c r="K7863">
        <v>1029619.0265100776</v>
      </c>
    </row>
    <row r="7864" spans="1:11" x14ac:dyDescent="0.25">
      <c r="A7864">
        <v>1027</v>
      </c>
      <c r="B7864" t="s">
        <v>226</v>
      </c>
      <c r="C7864" t="s">
        <v>492</v>
      </c>
      <c r="D7864" t="s">
        <v>1222</v>
      </c>
      <c r="E7864">
        <v>2014</v>
      </c>
      <c r="F7864" s="10">
        <v>42004</v>
      </c>
      <c r="G7864" t="s">
        <v>489</v>
      </c>
      <c r="H7864" t="s">
        <v>474</v>
      </c>
      <c r="I7864" t="s">
        <v>545</v>
      </c>
      <c r="J7864">
        <v>441600000</v>
      </c>
      <c r="K7864">
        <v>536146809.04019278</v>
      </c>
    </row>
    <row r="7865" spans="1:11" x14ac:dyDescent="0.25">
      <c r="A7865">
        <v>1027</v>
      </c>
      <c r="B7865" t="s">
        <v>226</v>
      </c>
      <c r="C7865" t="s">
        <v>492</v>
      </c>
      <c r="D7865" t="s">
        <v>1270</v>
      </c>
      <c r="E7865">
        <v>2014</v>
      </c>
      <c r="F7865" s="10">
        <v>42004</v>
      </c>
      <c r="G7865" t="s">
        <v>489</v>
      </c>
      <c r="H7865" t="s">
        <v>474</v>
      </c>
      <c r="I7865" t="s">
        <v>545</v>
      </c>
      <c r="J7865">
        <v>575700000</v>
      </c>
      <c r="K7865">
        <v>698957694.66584921</v>
      </c>
    </row>
    <row r="7866" spans="1:11" x14ac:dyDescent="0.25">
      <c r="A7866">
        <v>1027</v>
      </c>
      <c r="B7866" t="s">
        <v>226</v>
      </c>
      <c r="C7866" t="s">
        <v>492</v>
      </c>
      <c r="D7866" t="s">
        <v>834</v>
      </c>
      <c r="E7866">
        <v>2014</v>
      </c>
      <c r="F7866" s="10">
        <v>42004</v>
      </c>
      <c r="G7866" t="s">
        <v>489</v>
      </c>
      <c r="H7866" t="s">
        <v>474</v>
      </c>
      <c r="I7866" t="s">
        <v>545</v>
      </c>
      <c r="J7866">
        <v>708400000</v>
      </c>
      <c r="K7866">
        <v>860068839.50197589</v>
      </c>
    </row>
    <row r="7867" spans="1:11" x14ac:dyDescent="0.25">
      <c r="A7867">
        <v>1027</v>
      </c>
      <c r="B7867" t="s">
        <v>226</v>
      </c>
      <c r="C7867" t="s">
        <v>492</v>
      </c>
      <c r="D7867" t="s">
        <v>290</v>
      </c>
      <c r="E7867">
        <v>2014</v>
      </c>
      <c r="F7867" s="10">
        <v>42004</v>
      </c>
      <c r="G7867" t="s">
        <v>489</v>
      </c>
      <c r="H7867" t="s">
        <v>474</v>
      </c>
      <c r="I7867" t="s">
        <v>545</v>
      </c>
      <c r="J7867">
        <v>290200000</v>
      </c>
      <c r="K7867">
        <v>352331983.6582064</v>
      </c>
    </row>
    <row r="7868" spans="1:11" x14ac:dyDescent="0.25">
      <c r="A7868">
        <v>1027</v>
      </c>
      <c r="B7868" t="s">
        <v>226</v>
      </c>
      <c r="C7868" t="s">
        <v>493</v>
      </c>
      <c r="D7868" t="s">
        <v>726</v>
      </c>
      <c r="E7868">
        <v>2014</v>
      </c>
      <c r="F7868" s="10">
        <v>42004</v>
      </c>
      <c r="G7868" t="s">
        <v>489</v>
      </c>
      <c r="H7868" t="s">
        <v>474</v>
      </c>
      <c r="I7868" t="s">
        <v>545</v>
      </c>
      <c r="J7868">
        <v>917300000</v>
      </c>
      <c r="K7868">
        <v>1113694447.3110707</v>
      </c>
    </row>
    <row r="7869" spans="1:11" x14ac:dyDescent="0.25">
      <c r="A7869">
        <v>1027</v>
      </c>
      <c r="B7869" t="s">
        <v>226</v>
      </c>
      <c r="C7869" t="s">
        <v>493</v>
      </c>
      <c r="D7869" t="s">
        <v>1055</v>
      </c>
      <c r="E7869">
        <v>2014</v>
      </c>
      <c r="F7869" s="10">
        <v>42004</v>
      </c>
      <c r="G7869" t="s">
        <v>489</v>
      </c>
      <c r="H7869" t="s">
        <v>474</v>
      </c>
      <c r="I7869" t="s">
        <v>545</v>
      </c>
      <c r="J7869">
        <v>200500000</v>
      </c>
      <c r="K7869">
        <v>243427163.07191724</v>
      </c>
    </row>
    <row r="7870" spans="1:11" x14ac:dyDescent="0.25">
      <c r="A7870">
        <v>1027</v>
      </c>
      <c r="B7870" t="s">
        <v>226</v>
      </c>
      <c r="C7870" t="s">
        <v>493</v>
      </c>
      <c r="D7870" t="s">
        <v>1222</v>
      </c>
      <c r="E7870">
        <v>2014</v>
      </c>
      <c r="F7870" s="10">
        <v>42004</v>
      </c>
      <c r="G7870" t="s">
        <v>489</v>
      </c>
      <c r="H7870" t="s">
        <v>474</v>
      </c>
      <c r="I7870" t="s">
        <v>545</v>
      </c>
      <c r="J7870">
        <v>561300000</v>
      </c>
      <c r="K7870">
        <v>681474646.54497325</v>
      </c>
    </row>
    <row r="7871" spans="1:11" x14ac:dyDescent="0.25">
      <c r="A7871">
        <v>1027</v>
      </c>
      <c r="B7871" t="s">
        <v>226</v>
      </c>
      <c r="C7871" t="s">
        <v>493</v>
      </c>
      <c r="D7871" t="s">
        <v>1056</v>
      </c>
      <c r="E7871">
        <v>2014</v>
      </c>
      <c r="F7871" s="10">
        <v>42004</v>
      </c>
      <c r="G7871" t="s">
        <v>489</v>
      </c>
      <c r="H7871" t="s">
        <v>474</v>
      </c>
      <c r="I7871" t="s">
        <v>545</v>
      </c>
      <c r="J7871">
        <v>2500000</v>
      </c>
      <c r="K7871">
        <v>3035251.40987428</v>
      </c>
    </row>
    <row r="7872" spans="1:11" x14ac:dyDescent="0.25">
      <c r="A7872">
        <v>1027</v>
      </c>
      <c r="B7872" t="s">
        <v>226</v>
      </c>
      <c r="C7872" t="s">
        <v>493</v>
      </c>
      <c r="D7872" t="s">
        <v>589</v>
      </c>
      <c r="E7872">
        <v>2014</v>
      </c>
      <c r="F7872" s="10">
        <v>42004</v>
      </c>
      <c r="G7872" t="s">
        <v>489</v>
      </c>
      <c r="H7872" t="s">
        <v>474</v>
      </c>
      <c r="I7872" t="s">
        <v>545</v>
      </c>
      <c r="J7872">
        <v>-11800000</v>
      </c>
      <c r="K7872">
        <v>-14326386.654606601</v>
      </c>
    </row>
    <row r="7873" spans="1:11" x14ac:dyDescent="0.25">
      <c r="A7873">
        <v>1027</v>
      </c>
      <c r="B7873" t="s">
        <v>226</v>
      </c>
      <c r="C7873" t="s">
        <v>493</v>
      </c>
      <c r="D7873" t="s">
        <v>1437</v>
      </c>
      <c r="E7873">
        <v>2014</v>
      </c>
      <c r="F7873" s="10">
        <v>42004</v>
      </c>
      <c r="G7873" t="s">
        <v>489</v>
      </c>
      <c r="H7873" t="s">
        <v>474</v>
      </c>
      <c r="I7873" t="s">
        <v>545</v>
      </c>
      <c r="J7873">
        <v>610300000</v>
      </c>
      <c r="K7873">
        <v>740965574.17850924</v>
      </c>
    </row>
    <row r="7874" spans="1:11" x14ac:dyDescent="0.25">
      <c r="A7874">
        <v>1027</v>
      </c>
      <c r="B7874" t="s">
        <v>226</v>
      </c>
      <c r="C7874" t="s">
        <v>493</v>
      </c>
      <c r="D7874" t="s">
        <v>290</v>
      </c>
      <c r="E7874">
        <v>2014</v>
      </c>
      <c r="F7874" s="10">
        <v>42004</v>
      </c>
      <c r="G7874" t="s">
        <v>489</v>
      </c>
      <c r="H7874" t="s">
        <v>474</v>
      </c>
      <c r="I7874" t="s">
        <v>545</v>
      </c>
      <c r="J7874">
        <v>354800000</v>
      </c>
      <c r="K7874">
        <v>430762880.08935779</v>
      </c>
    </row>
    <row r="7875" spans="1:11" x14ac:dyDescent="0.25">
      <c r="A7875">
        <v>1027</v>
      </c>
      <c r="B7875" t="s">
        <v>226</v>
      </c>
      <c r="C7875" t="s">
        <v>493</v>
      </c>
      <c r="D7875" t="s">
        <v>726</v>
      </c>
      <c r="E7875">
        <v>2015</v>
      </c>
      <c r="F7875" s="10">
        <v>42369</v>
      </c>
      <c r="G7875" t="s">
        <v>489</v>
      </c>
      <c r="H7875" t="s">
        <v>474</v>
      </c>
      <c r="I7875" t="s">
        <v>545</v>
      </c>
      <c r="J7875">
        <v>1096200000</v>
      </c>
      <c r="K7875">
        <v>1193432528.3851209</v>
      </c>
    </row>
    <row r="7876" spans="1:11" x14ac:dyDescent="0.25">
      <c r="A7876">
        <v>1027</v>
      </c>
      <c r="B7876" t="s">
        <v>226</v>
      </c>
      <c r="C7876" t="s">
        <v>493</v>
      </c>
      <c r="D7876" t="s">
        <v>1055</v>
      </c>
      <c r="E7876">
        <v>2015</v>
      </c>
      <c r="F7876" s="10">
        <v>42369</v>
      </c>
      <c r="G7876" t="s">
        <v>489</v>
      </c>
      <c r="H7876" t="s">
        <v>474</v>
      </c>
      <c r="I7876" t="s">
        <v>545</v>
      </c>
      <c r="J7876">
        <v>361700000</v>
      </c>
      <c r="K7876">
        <v>393782654.18436259</v>
      </c>
    </row>
    <row r="7877" spans="1:11" x14ac:dyDescent="0.25">
      <c r="A7877">
        <v>1027</v>
      </c>
      <c r="B7877" t="s">
        <v>226</v>
      </c>
      <c r="C7877" t="s">
        <v>493</v>
      </c>
      <c r="D7877" t="s">
        <v>1222</v>
      </c>
      <c r="E7877">
        <v>2015</v>
      </c>
      <c r="F7877" s="10">
        <v>42369</v>
      </c>
      <c r="G7877" t="s">
        <v>489</v>
      </c>
      <c r="H7877" t="s">
        <v>474</v>
      </c>
      <c r="I7877" t="s">
        <v>545</v>
      </c>
      <c r="J7877">
        <v>618600000</v>
      </c>
      <c r="K7877">
        <v>673469587.72033918</v>
      </c>
    </row>
    <row r="7878" spans="1:11" x14ac:dyDescent="0.25">
      <c r="A7878">
        <v>1027</v>
      </c>
      <c r="B7878" t="s">
        <v>226</v>
      </c>
      <c r="C7878" t="s">
        <v>493</v>
      </c>
      <c r="D7878" t="s">
        <v>1056</v>
      </c>
      <c r="E7878">
        <v>2015</v>
      </c>
      <c r="F7878" s="10">
        <v>42369</v>
      </c>
      <c r="G7878" t="s">
        <v>489</v>
      </c>
      <c r="H7878" t="s">
        <v>474</v>
      </c>
      <c r="I7878" t="s">
        <v>545</v>
      </c>
      <c r="J7878">
        <v>2100000</v>
      </c>
      <c r="K7878">
        <v>2286269.211465749</v>
      </c>
    </row>
    <row r="7879" spans="1:11" x14ac:dyDescent="0.25">
      <c r="A7879">
        <v>1027</v>
      </c>
      <c r="B7879" t="s">
        <v>226</v>
      </c>
      <c r="C7879" t="s">
        <v>493</v>
      </c>
      <c r="D7879" t="s">
        <v>589</v>
      </c>
      <c r="E7879">
        <v>2015</v>
      </c>
      <c r="F7879" s="10">
        <v>42369</v>
      </c>
      <c r="G7879" t="s">
        <v>489</v>
      </c>
      <c r="H7879" t="s">
        <v>474</v>
      </c>
      <c r="I7879" t="s">
        <v>545</v>
      </c>
      <c r="J7879">
        <v>-19800000</v>
      </c>
      <c r="K7879">
        <v>-21556252.565248489</v>
      </c>
    </row>
    <row r="7880" spans="1:11" x14ac:dyDescent="0.25">
      <c r="A7880">
        <v>1027</v>
      </c>
      <c r="B7880" t="s">
        <v>226</v>
      </c>
      <c r="C7880" t="s">
        <v>493</v>
      </c>
      <c r="D7880" t="s">
        <v>1437</v>
      </c>
      <c r="E7880">
        <v>2015</v>
      </c>
      <c r="F7880" s="10">
        <v>42369</v>
      </c>
      <c r="G7880" t="s">
        <v>489</v>
      </c>
      <c r="H7880" t="s">
        <v>474</v>
      </c>
      <c r="I7880" t="s">
        <v>545</v>
      </c>
      <c r="J7880">
        <v>828300000</v>
      </c>
      <c r="K7880">
        <v>901769898.97956181</v>
      </c>
    </row>
    <row r="7881" spans="1:11" x14ac:dyDescent="0.25">
      <c r="A7881">
        <v>1027</v>
      </c>
      <c r="B7881" t="s">
        <v>226</v>
      </c>
      <c r="C7881" t="s">
        <v>493</v>
      </c>
      <c r="D7881" t="s">
        <v>290</v>
      </c>
      <c r="E7881">
        <v>2015</v>
      </c>
      <c r="F7881" s="10">
        <v>42369</v>
      </c>
      <c r="G7881" t="s">
        <v>489</v>
      </c>
      <c r="H7881" t="s">
        <v>474</v>
      </c>
      <c r="I7881" t="s">
        <v>545</v>
      </c>
      <c r="J7881">
        <v>532200000</v>
      </c>
      <c r="K7881">
        <v>579405940.16289127</v>
      </c>
    </row>
    <row r="7882" spans="1:11" x14ac:dyDescent="0.25">
      <c r="A7882">
        <v>1027</v>
      </c>
      <c r="B7882" t="s">
        <v>226</v>
      </c>
      <c r="C7882" t="s">
        <v>493</v>
      </c>
      <c r="D7882" t="s">
        <v>726</v>
      </c>
      <c r="E7882">
        <v>2016</v>
      </c>
      <c r="F7882" s="10">
        <v>42735</v>
      </c>
      <c r="G7882" t="s">
        <v>489</v>
      </c>
      <c r="H7882" t="s">
        <v>474</v>
      </c>
      <c r="I7882" t="s">
        <v>545</v>
      </c>
      <c r="J7882">
        <v>1231000000</v>
      </c>
      <c r="K7882">
        <v>1297596547.6131496</v>
      </c>
    </row>
    <row r="7883" spans="1:11" x14ac:dyDescent="0.25">
      <c r="A7883">
        <v>1027</v>
      </c>
      <c r="B7883" t="s">
        <v>226</v>
      </c>
      <c r="C7883" t="s">
        <v>493</v>
      </c>
      <c r="D7883" t="s">
        <v>578</v>
      </c>
      <c r="E7883">
        <v>2016</v>
      </c>
      <c r="F7883" s="10">
        <v>42735</v>
      </c>
      <c r="G7883" t="s">
        <v>489</v>
      </c>
      <c r="H7883" t="s">
        <v>474</v>
      </c>
      <c r="I7883" t="s">
        <v>545</v>
      </c>
      <c r="J7883">
        <v>387400000</v>
      </c>
      <c r="K7883">
        <v>408358166.16192865</v>
      </c>
    </row>
    <row r="7884" spans="1:11" x14ac:dyDescent="0.25">
      <c r="A7884">
        <v>1027</v>
      </c>
      <c r="B7884" t="s">
        <v>226</v>
      </c>
      <c r="C7884" t="s">
        <v>493</v>
      </c>
      <c r="D7884" t="s">
        <v>1055</v>
      </c>
      <c r="E7884">
        <v>2016</v>
      </c>
      <c r="F7884" s="10">
        <v>42735</v>
      </c>
      <c r="G7884" t="s">
        <v>489</v>
      </c>
      <c r="H7884" t="s">
        <v>474</v>
      </c>
      <c r="I7884" t="s">
        <v>545</v>
      </c>
      <c r="J7884">
        <v>333600000</v>
      </c>
      <c r="K7884">
        <v>351647610.30361229</v>
      </c>
    </row>
    <row r="7885" spans="1:11" x14ac:dyDescent="0.25">
      <c r="A7885">
        <v>1027</v>
      </c>
      <c r="B7885" t="s">
        <v>226</v>
      </c>
      <c r="C7885" t="s">
        <v>493</v>
      </c>
      <c r="D7885" t="s">
        <v>1056</v>
      </c>
      <c r="E7885">
        <v>2016</v>
      </c>
      <c r="F7885" s="10">
        <v>42735</v>
      </c>
      <c r="G7885" t="s">
        <v>489</v>
      </c>
      <c r="H7885" t="s">
        <v>474</v>
      </c>
      <c r="I7885" t="s">
        <v>545</v>
      </c>
      <c r="J7885">
        <v>0</v>
      </c>
      <c r="K7885">
        <v>0</v>
      </c>
    </row>
    <row r="7886" spans="1:11" x14ac:dyDescent="0.25">
      <c r="A7886">
        <v>1027</v>
      </c>
      <c r="B7886" t="s">
        <v>226</v>
      </c>
      <c r="C7886" t="s">
        <v>493</v>
      </c>
      <c r="D7886" t="s">
        <v>589</v>
      </c>
      <c r="E7886">
        <v>2016</v>
      </c>
      <c r="F7886" s="10">
        <v>42735</v>
      </c>
      <c r="G7886" t="s">
        <v>489</v>
      </c>
      <c r="H7886" t="s">
        <v>474</v>
      </c>
      <c r="I7886" t="s">
        <v>545</v>
      </c>
      <c r="J7886">
        <v>-26800000</v>
      </c>
      <c r="K7886">
        <v>-28249867.974031202</v>
      </c>
    </row>
    <row r="7887" spans="1:11" x14ac:dyDescent="0.25">
      <c r="A7887">
        <v>1027</v>
      </c>
      <c r="B7887" t="s">
        <v>226</v>
      </c>
      <c r="C7887" t="s">
        <v>493</v>
      </c>
      <c r="D7887" t="s">
        <v>1437</v>
      </c>
      <c r="E7887">
        <v>2016</v>
      </c>
      <c r="F7887" s="10">
        <v>42735</v>
      </c>
      <c r="G7887" t="s">
        <v>489</v>
      </c>
      <c r="H7887" t="s">
        <v>474</v>
      </c>
      <c r="I7887" t="s">
        <v>545</v>
      </c>
      <c r="J7887">
        <v>1403600000</v>
      </c>
      <c r="K7887">
        <v>1479534130.1623209</v>
      </c>
    </row>
    <row r="7888" spans="1:11" x14ac:dyDescent="0.25">
      <c r="A7888">
        <v>1630</v>
      </c>
      <c r="B7888" t="s">
        <v>230</v>
      </c>
      <c r="C7888" t="s">
        <v>492</v>
      </c>
      <c r="D7888" t="s">
        <v>2812</v>
      </c>
      <c r="E7888">
        <v>2016</v>
      </c>
      <c r="F7888" s="10">
        <v>42735</v>
      </c>
      <c r="G7888" t="s">
        <v>489</v>
      </c>
      <c r="H7888" t="s">
        <v>474</v>
      </c>
      <c r="I7888" t="s">
        <v>545</v>
      </c>
      <c r="J7888">
        <v>93577000</v>
      </c>
      <c r="K7888">
        <v>98639473.709176049</v>
      </c>
    </row>
    <row r="7889" spans="1:11" x14ac:dyDescent="0.25">
      <c r="A7889">
        <v>1630</v>
      </c>
      <c r="B7889" t="s">
        <v>230</v>
      </c>
      <c r="C7889" t="s">
        <v>492</v>
      </c>
      <c r="D7889" t="s">
        <v>726</v>
      </c>
      <c r="E7889">
        <v>2016</v>
      </c>
      <c r="F7889" s="10">
        <v>42735</v>
      </c>
      <c r="G7889" t="s">
        <v>489</v>
      </c>
      <c r="H7889" t="s">
        <v>474</v>
      </c>
      <c r="I7889" t="s">
        <v>545</v>
      </c>
      <c r="J7889">
        <v>39979000</v>
      </c>
      <c r="K7889">
        <v>42141845.960216172</v>
      </c>
    </row>
    <row r="7890" spans="1:11" x14ac:dyDescent="0.25">
      <c r="A7890">
        <v>1630</v>
      </c>
      <c r="B7890" t="s">
        <v>230</v>
      </c>
      <c r="C7890" t="s">
        <v>492</v>
      </c>
      <c r="D7890" t="s">
        <v>2813</v>
      </c>
      <c r="E7890">
        <v>2016</v>
      </c>
      <c r="F7890" s="10">
        <v>42735</v>
      </c>
      <c r="G7890" t="s">
        <v>489</v>
      </c>
      <c r="H7890" t="s">
        <v>474</v>
      </c>
      <c r="I7890" t="s">
        <v>545</v>
      </c>
      <c r="J7890">
        <v>49926000</v>
      </c>
      <c r="K7890">
        <v>52626974.196697086</v>
      </c>
    </row>
    <row r="7891" spans="1:11" x14ac:dyDescent="0.25">
      <c r="A7891">
        <v>1630</v>
      </c>
      <c r="B7891" t="s">
        <v>230</v>
      </c>
      <c r="C7891" t="s">
        <v>492</v>
      </c>
      <c r="D7891" t="s">
        <v>2814</v>
      </c>
      <c r="E7891">
        <v>2016</v>
      </c>
      <c r="F7891" s="10">
        <v>42735</v>
      </c>
      <c r="G7891" t="s">
        <v>489</v>
      </c>
      <c r="H7891" t="s">
        <v>474</v>
      </c>
      <c r="I7891" t="s">
        <v>545</v>
      </c>
      <c r="J7891">
        <v>42909000</v>
      </c>
      <c r="K7891">
        <v>45230357.645436749</v>
      </c>
    </row>
    <row r="7892" spans="1:11" x14ac:dyDescent="0.25">
      <c r="A7892">
        <v>1630</v>
      </c>
      <c r="B7892" t="s">
        <v>230</v>
      </c>
      <c r="C7892" t="s">
        <v>492</v>
      </c>
      <c r="D7892" t="s">
        <v>465</v>
      </c>
      <c r="E7892">
        <v>2016</v>
      </c>
      <c r="F7892" s="10">
        <v>42735</v>
      </c>
      <c r="G7892" t="s">
        <v>489</v>
      </c>
      <c r="H7892" t="s">
        <v>474</v>
      </c>
      <c r="I7892" t="s">
        <v>545</v>
      </c>
      <c r="J7892">
        <v>17825000</v>
      </c>
      <c r="K7892">
        <v>18789324.50138456</v>
      </c>
    </row>
    <row r="7893" spans="1:11" x14ac:dyDescent="0.25">
      <c r="A7893">
        <v>1630</v>
      </c>
      <c r="B7893" t="s">
        <v>230</v>
      </c>
      <c r="C7893" t="s">
        <v>492</v>
      </c>
      <c r="D7893" t="s">
        <v>227</v>
      </c>
      <c r="E7893">
        <v>2016</v>
      </c>
      <c r="F7893" s="10">
        <v>42735</v>
      </c>
      <c r="G7893" t="s">
        <v>489</v>
      </c>
      <c r="H7893" t="s">
        <v>474</v>
      </c>
      <c r="I7893" t="s">
        <v>545</v>
      </c>
      <c r="J7893">
        <v>294998000</v>
      </c>
      <c r="K7893">
        <v>310957259.42549467</v>
      </c>
    </row>
    <row r="7894" spans="1:11" x14ac:dyDescent="0.25">
      <c r="A7894">
        <v>1630</v>
      </c>
      <c r="B7894" t="s">
        <v>230</v>
      </c>
      <c r="C7894" t="s">
        <v>492</v>
      </c>
      <c r="D7894" t="s">
        <v>2140</v>
      </c>
      <c r="E7894">
        <v>2016</v>
      </c>
      <c r="F7894" s="10">
        <v>42735</v>
      </c>
      <c r="G7894" t="s">
        <v>489</v>
      </c>
      <c r="H7894" t="s">
        <v>474</v>
      </c>
      <c r="I7894" t="s">
        <v>545</v>
      </c>
      <c r="J7894">
        <v>44928000</v>
      </c>
      <c r="K7894">
        <v>47358584.63945052</v>
      </c>
    </row>
    <row r="7895" spans="1:11" x14ac:dyDescent="0.25">
      <c r="A7895">
        <v>1630</v>
      </c>
      <c r="B7895" t="s">
        <v>230</v>
      </c>
      <c r="C7895" t="s">
        <v>492</v>
      </c>
      <c r="D7895" t="s">
        <v>290</v>
      </c>
      <c r="E7895">
        <v>2016</v>
      </c>
      <c r="F7895" s="10">
        <v>42735</v>
      </c>
      <c r="G7895" t="s">
        <v>489</v>
      </c>
      <c r="H7895" t="s">
        <v>474</v>
      </c>
      <c r="I7895" t="s">
        <v>545</v>
      </c>
      <c r="J7895">
        <v>37151000</v>
      </c>
      <c r="K7895">
        <v>39160852.429225124</v>
      </c>
    </row>
    <row r="7896" spans="1:11" x14ac:dyDescent="0.25">
      <c r="A7896">
        <v>1630</v>
      </c>
      <c r="B7896" t="s">
        <v>230</v>
      </c>
      <c r="C7896" t="s">
        <v>493</v>
      </c>
      <c r="D7896" t="s">
        <v>2815</v>
      </c>
      <c r="E7896">
        <v>2016</v>
      </c>
      <c r="F7896" s="10">
        <v>42735</v>
      </c>
      <c r="G7896" t="s">
        <v>489</v>
      </c>
      <c r="H7896" t="s">
        <v>474</v>
      </c>
      <c r="I7896" t="s">
        <v>545</v>
      </c>
      <c r="J7896">
        <v>211970000</v>
      </c>
      <c r="K7896">
        <v>223437481.88266397</v>
      </c>
    </row>
    <row r="7897" spans="1:11" x14ac:dyDescent="0.25">
      <c r="A7897">
        <v>1630</v>
      </c>
      <c r="B7897" t="s">
        <v>230</v>
      </c>
      <c r="C7897" t="s">
        <v>493</v>
      </c>
      <c r="D7897" t="s">
        <v>2817</v>
      </c>
      <c r="E7897">
        <v>2016</v>
      </c>
      <c r="F7897" s="10">
        <v>42735</v>
      </c>
      <c r="G7897" t="s">
        <v>489</v>
      </c>
      <c r="H7897" t="s">
        <v>474</v>
      </c>
      <c r="I7897" t="s">
        <v>545</v>
      </c>
      <c r="J7897">
        <v>142962000</v>
      </c>
      <c r="K7897">
        <v>150696180.04863617</v>
      </c>
    </row>
    <row r="7898" spans="1:11" x14ac:dyDescent="0.25">
      <c r="A7898">
        <v>1630</v>
      </c>
      <c r="B7898" t="s">
        <v>230</v>
      </c>
      <c r="C7898" t="s">
        <v>493</v>
      </c>
      <c r="D7898" t="s">
        <v>2816</v>
      </c>
      <c r="E7898">
        <v>2016</v>
      </c>
      <c r="F7898" s="10">
        <v>42735</v>
      </c>
      <c r="G7898" t="s">
        <v>489</v>
      </c>
      <c r="H7898" t="s">
        <v>474</v>
      </c>
      <c r="I7898" t="s">
        <v>545</v>
      </c>
      <c r="J7898">
        <v>152673000</v>
      </c>
      <c r="K7898">
        <v>160932540.79101738</v>
      </c>
    </row>
    <row r="7899" spans="1:11" x14ac:dyDescent="0.25">
      <c r="A7899">
        <v>1630</v>
      </c>
      <c r="B7899" t="s">
        <v>230</v>
      </c>
      <c r="C7899" t="s">
        <v>493</v>
      </c>
      <c r="D7899" t="s">
        <v>456</v>
      </c>
      <c r="E7899">
        <v>2016</v>
      </c>
      <c r="F7899" s="10">
        <v>42735</v>
      </c>
      <c r="G7899" t="s">
        <v>489</v>
      </c>
      <c r="H7899" t="s">
        <v>474</v>
      </c>
      <c r="I7899" t="s">
        <v>545</v>
      </c>
      <c r="J7899">
        <v>113688000</v>
      </c>
      <c r="K7899">
        <v>119838469.78476341</v>
      </c>
    </row>
    <row r="7900" spans="1:11" x14ac:dyDescent="0.25">
      <c r="A7900">
        <v>1027</v>
      </c>
      <c r="B7900" t="s">
        <v>226</v>
      </c>
      <c r="C7900" t="s">
        <v>493</v>
      </c>
      <c r="D7900" t="s">
        <v>726</v>
      </c>
      <c r="E7900">
        <v>2017</v>
      </c>
      <c r="F7900" s="10">
        <v>43100</v>
      </c>
      <c r="G7900" t="s">
        <v>489</v>
      </c>
      <c r="H7900" t="s">
        <v>474</v>
      </c>
      <c r="I7900" t="s">
        <v>545</v>
      </c>
      <c r="J7900">
        <v>1170000000</v>
      </c>
      <c r="K7900">
        <v>1403180542.563143</v>
      </c>
    </row>
    <row r="7901" spans="1:11" x14ac:dyDescent="0.25">
      <c r="A7901">
        <v>1027</v>
      </c>
      <c r="B7901" t="s">
        <v>226</v>
      </c>
      <c r="C7901" t="s">
        <v>493</v>
      </c>
      <c r="D7901" t="s">
        <v>578</v>
      </c>
      <c r="E7901">
        <v>2017</v>
      </c>
      <c r="F7901" s="10">
        <v>43100</v>
      </c>
      <c r="G7901" t="s">
        <v>489</v>
      </c>
      <c r="H7901" t="s">
        <v>474</v>
      </c>
      <c r="I7901" t="s">
        <v>545</v>
      </c>
      <c r="J7901">
        <v>394100000</v>
      </c>
      <c r="K7901">
        <v>472643975.91806382</v>
      </c>
    </row>
    <row r="7902" spans="1:11" x14ac:dyDescent="0.25">
      <c r="A7902">
        <v>1027</v>
      </c>
      <c r="B7902" t="s">
        <v>226</v>
      </c>
      <c r="C7902" t="s">
        <v>493</v>
      </c>
      <c r="D7902" t="s">
        <v>1055</v>
      </c>
      <c r="E7902">
        <v>2017</v>
      </c>
      <c r="F7902" s="10">
        <v>43100</v>
      </c>
      <c r="G7902" t="s">
        <v>489</v>
      </c>
      <c r="H7902" t="s">
        <v>474</v>
      </c>
      <c r="I7902" t="s">
        <v>545</v>
      </c>
      <c r="J7902">
        <v>327000000</v>
      </c>
      <c r="K7902">
        <v>392170972.1522631</v>
      </c>
    </row>
    <row r="7903" spans="1:11" x14ac:dyDescent="0.25">
      <c r="A7903">
        <v>1027</v>
      </c>
      <c r="B7903" t="s">
        <v>226</v>
      </c>
      <c r="C7903" t="s">
        <v>493</v>
      </c>
      <c r="D7903" t="s">
        <v>1056</v>
      </c>
      <c r="E7903">
        <v>2017</v>
      </c>
      <c r="F7903" s="10">
        <v>43100</v>
      </c>
      <c r="G7903" t="s">
        <v>489</v>
      </c>
      <c r="H7903" t="s">
        <v>474</v>
      </c>
      <c r="I7903" t="s">
        <v>545</v>
      </c>
      <c r="J7903">
        <v>0</v>
      </c>
      <c r="K7903">
        <v>0</v>
      </c>
    </row>
    <row r="7904" spans="1:11" x14ac:dyDescent="0.25">
      <c r="A7904">
        <v>1027</v>
      </c>
      <c r="B7904" t="s">
        <v>226</v>
      </c>
      <c r="C7904" t="s">
        <v>493</v>
      </c>
      <c r="D7904" t="s">
        <v>589</v>
      </c>
      <c r="E7904">
        <v>2017</v>
      </c>
      <c r="F7904" s="10">
        <v>43100</v>
      </c>
      <c r="G7904" t="s">
        <v>489</v>
      </c>
      <c r="H7904" t="s">
        <v>474</v>
      </c>
      <c r="I7904" t="s">
        <v>545</v>
      </c>
      <c r="J7904">
        <v>-28400000</v>
      </c>
      <c r="K7904">
        <v>-34060108.896404497</v>
      </c>
    </row>
    <row r="7905" spans="1:11" x14ac:dyDescent="0.25">
      <c r="A7905">
        <v>1027</v>
      </c>
      <c r="B7905" t="s">
        <v>226</v>
      </c>
      <c r="C7905" t="s">
        <v>493</v>
      </c>
      <c r="D7905" t="s">
        <v>1437</v>
      </c>
      <c r="E7905">
        <v>2017</v>
      </c>
      <c r="F7905" s="10">
        <v>43100</v>
      </c>
      <c r="G7905" t="s">
        <v>489</v>
      </c>
      <c r="H7905" t="s">
        <v>474</v>
      </c>
      <c r="I7905" t="s">
        <v>545</v>
      </c>
      <c r="J7905">
        <v>1356200000</v>
      </c>
      <c r="K7905">
        <v>1626490129.7642176</v>
      </c>
    </row>
    <row r="7906" spans="1:11" x14ac:dyDescent="0.25">
      <c r="A7906">
        <v>1630</v>
      </c>
      <c r="B7906" t="s">
        <v>230</v>
      </c>
      <c r="C7906" t="s">
        <v>492</v>
      </c>
      <c r="D7906" t="s">
        <v>2812</v>
      </c>
      <c r="E7906">
        <v>2017</v>
      </c>
      <c r="F7906" s="10">
        <v>43100</v>
      </c>
      <c r="G7906" t="s">
        <v>489</v>
      </c>
      <c r="H7906" t="s">
        <v>474</v>
      </c>
      <c r="I7906" t="s">
        <v>545</v>
      </c>
      <c r="J7906">
        <v>82415000</v>
      </c>
      <c r="K7906">
        <v>98840277.2780696</v>
      </c>
    </row>
    <row r="7907" spans="1:11" x14ac:dyDescent="0.25">
      <c r="A7907">
        <v>1630</v>
      </c>
      <c r="B7907" t="s">
        <v>230</v>
      </c>
      <c r="C7907" t="s">
        <v>492</v>
      </c>
      <c r="D7907" t="s">
        <v>726</v>
      </c>
      <c r="E7907">
        <v>2017</v>
      </c>
      <c r="F7907" s="10">
        <v>43100</v>
      </c>
      <c r="G7907" t="s">
        <v>489</v>
      </c>
      <c r="H7907" t="s">
        <v>474</v>
      </c>
      <c r="I7907" t="s">
        <v>545</v>
      </c>
      <c r="J7907">
        <v>32358000</v>
      </c>
      <c r="K7907">
        <v>38806936.74893862</v>
      </c>
    </row>
    <row r="7908" spans="1:11" x14ac:dyDescent="0.25">
      <c r="A7908">
        <v>1630</v>
      </c>
      <c r="B7908" t="s">
        <v>230</v>
      </c>
      <c r="C7908" t="s">
        <v>492</v>
      </c>
      <c r="D7908" t="s">
        <v>2813</v>
      </c>
      <c r="E7908">
        <v>2017</v>
      </c>
      <c r="F7908" s="10">
        <v>43100</v>
      </c>
      <c r="G7908" t="s">
        <v>489</v>
      </c>
      <c r="H7908" t="s">
        <v>474</v>
      </c>
      <c r="I7908" t="s">
        <v>545</v>
      </c>
      <c r="J7908">
        <v>42479000</v>
      </c>
      <c r="K7908">
        <v>50945048.091914319</v>
      </c>
    </row>
    <row r="7909" spans="1:11" x14ac:dyDescent="0.25">
      <c r="A7909">
        <v>1630</v>
      </c>
      <c r="B7909" t="s">
        <v>230</v>
      </c>
      <c r="C7909" t="s">
        <v>492</v>
      </c>
      <c r="D7909" t="s">
        <v>2814</v>
      </c>
      <c r="E7909">
        <v>2017</v>
      </c>
      <c r="F7909" s="10">
        <v>43100</v>
      </c>
      <c r="G7909" t="s">
        <v>489</v>
      </c>
      <c r="H7909" t="s">
        <v>474</v>
      </c>
      <c r="I7909" t="s">
        <v>545</v>
      </c>
      <c r="J7909">
        <v>32495000</v>
      </c>
      <c r="K7909">
        <v>38971240.795375504</v>
      </c>
    </row>
    <row r="7910" spans="1:11" x14ac:dyDescent="0.25">
      <c r="A7910">
        <v>1630</v>
      </c>
      <c r="B7910" t="s">
        <v>230</v>
      </c>
      <c r="C7910" t="s">
        <v>492</v>
      </c>
      <c r="D7910" t="s">
        <v>465</v>
      </c>
      <c r="E7910">
        <v>2017</v>
      </c>
      <c r="F7910" s="10">
        <v>43100</v>
      </c>
      <c r="G7910" t="s">
        <v>489</v>
      </c>
      <c r="H7910" t="s">
        <v>474</v>
      </c>
      <c r="I7910" t="s">
        <v>545</v>
      </c>
      <c r="J7910">
        <v>12769000</v>
      </c>
      <c r="K7910">
        <v>15313856.707682714</v>
      </c>
    </row>
    <row r="7911" spans="1:11" x14ac:dyDescent="0.25">
      <c r="A7911">
        <v>1630</v>
      </c>
      <c r="B7911" t="s">
        <v>230</v>
      </c>
      <c r="C7911" t="s">
        <v>492</v>
      </c>
      <c r="D7911" t="s">
        <v>227</v>
      </c>
      <c r="E7911">
        <v>2017</v>
      </c>
      <c r="F7911" s="10">
        <v>43100</v>
      </c>
      <c r="G7911" t="s">
        <v>489</v>
      </c>
      <c r="H7911" t="s">
        <v>474</v>
      </c>
      <c r="I7911" t="s">
        <v>545</v>
      </c>
      <c r="J7911">
        <v>286410000</v>
      </c>
      <c r="K7911">
        <v>343491401.02180326</v>
      </c>
    </row>
    <row r="7912" spans="1:11" x14ac:dyDescent="0.25">
      <c r="A7912">
        <v>1630</v>
      </c>
      <c r="B7912" t="s">
        <v>230</v>
      </c>
      <c r="C7912" t="s">
        <v>492</v>
      </c>
      <c r="D7912" t="s">
        <v>2140</v>
      </c>
      <c r="E7912">
        <v>2017</v>
      </c>
      <c r="F7912" s="10">
        <v>43100</v>
      </c>
      <c r="G7912" t="s">
        <v>489</v>
      </c>
      <c r="H7912" t="s">
        <v>474</v>
      </c>
      <c r="I7912" t="s">
        <v>545</v>
      </c>
      <c r="J7912">
        <v>57412000</v>
      </c>
      <c r="K7912">
        <v>68854189.153534338</v>
      </c>
    </row>
    <row r="7913" spans="1:11" x14ac:dyDescent="0.25">
      <c r="A7913">
        <v>1630</v>
      </c>
      <c r="B7913" t="s">
        <v>230</v>
      </c>
      <c r="C7913" t="s">
        <v>492</v>
      </c>
      <c r="D7913" t="s">
        <v>290</v>
      </c>
      <c r="E7913">
        <v>2017</v>
      </c>
      <c r="F7913" s="10">
        <v>43100</v>
      </c>
      <c r="G7913" t="s">
        <v>489</v>
      </c>
      <c r="H7913" t="s">
        <v>474</v>
      </c>
      <c r="I7913" t="s">
        <v>545</v>
      </c>
      <c r="J7913">
        <v>38590000</v>
      </c>
      <c r="K7913">
        <v>46280971.912403159</v>
      </c>
    </row>
    <row r="7914" spans="1:11" x14ac:dyDescent="0.25">
      <c r="A7914">
        <v>1630</v>
      </c>
      <c r="B7914" t="s">
        <v>230</v>
      </c>
      <c r="C7914" t="s">
        <v>493</v>
      </c>
      <c r="D7914" t="s">
        <v>2815</v>
      </c>
      <c r="E7914">
        <v>2017</v>
      </c>
      <c r="F7914" s="10">
        <v>43100</v>
      </c>
      <c r="G7914" t="s">
        <v>489</v>
      </c>
      <c r="H7914" t="s">
        <v>474</v>
      </c>
      <c r="I7914" t="s">
        <v>545</v>
      </c>
      <c r="J7914">
        <v>193913000</v>
      </c>
      <c r="K7914">
        <v>232559785.08551008</v>
      </c>
    </row>
    <row r="7915" spans="1:11" x14ac:dyDescent="0.25">
      <c r="A7915">
        <v>1630</v>
      </c>
      <c r="B7915" t="s">
        <v>230</v>
      </c>
      <c r="C7915" t="s">
        <v>493</v>
      </c>
      <c r="D7915" t="s">
        <v>2817</v>
      </c>
      <c r="E7915">
        <v>2017</v>
      </c>
      <c r="F7915" s="10">
        <v>43100</v>
      </c>
      <c r="G7915" t="s">
        <v>489</v>
      </c>
      <c r="H7915" t="s">
        <v>474</v>
      </c>
      <c r="I7915" t="s">
        <v>545</v>
      </c>
      <c r="J7915">
        <v>127958000</v>
      </c>
      <c r="K7915">
        <v>153459979.37204671</v>
      </c>
    </row>
    <row r="7916" spans="1:11" x14ac:dyDescent="0.25">
      <c r="A7916">
        <v>1630</v>
      </c>
      <c r="B7916" t="s">
        <v>230</v>
      </c>
      <c r="C7916" t="s">
        <v>493</v>
      </c>
      <c r="D7916" t="s">
        <v>2816</v>
      </c>
      <c r="E7916">
        <v>2017</v>
      </c>
      <c r="F7916" s="10">
        <v>43100</v>
      </c>
      <c r="G7916" t="s">
        <v>489</v>
      </c>
      <c r="H7916" t="s">
        <v>474</v>
      </c>
      <c r="I7916" t="s">
        <v>545</v>
      </c>
      <c r="J7916">
        <v>157253000</v>
      </c>
      <c r="K7916">
        <v>188593461.41853157</v>
      </c>
    </row>
    <row r="7917" spans="1:11" x14ac:dyDescent="0.25">
      <c r="A7917">
        <v>1630</v>
      </c>
      <c r="B7917" t="s">
        <v>230</v>
      </c>
      <c r="C7917" t="s">
        <v>493</v>
      </c>
      <c r="D7917" t="s">
        <v>456</v>
      </c>
      <c r="E7917">
        <v>2017</v>
      </c>
      <c r="F7917" s="10">
        <v>43100</v>
      </c>
      <c r="G7917" t="s">
        <v>489</v>
      </c>
      <c r="H7917" t="s">
        <v>474</v>
      </c>
      <c r="I7917" t="s">
        <v>545</v>
      </c>
      <c r="J7917">
        <v>105804000</v>
      </c>
      <c r="K7917">
        <v>126890695.83363315</v>
      </c>
    </row>
    <row r="7918" spans="1:11" x14ac:dyDescent="0.25">
      <c r="A7918">
        <v>920</v>
      </c>
      <c r="B7918" t="s">
        <v>2209</v>
      </c>
      <c r="C7918" t="s">
        <v>493</v>
      </c>
      <c r="D7918" t="s">
        <v>971</v>
      </c>
      <c r="E7918">
        <v>2016</v>
      </c>
      <c r="F7918" s="10">
        <v>42735</v>
      </c>
      <c r="G7918" t="s">
        <v>489</v>
      </c>
      <c r="H7918" t="s">
        <v>474</v>
      </c>
      <c r="I7918" t="s">
        <v>2293</v>
      </c>
      <c r="J7918">
        <v>350584000</v>
      </c>
      <c r="K7918">
        <v>911791937.58127439</v>
      </c>
    </row>
    <row r="7919" spans="1:11" x14ac:dyDescent="0.25">
      <c r="A7919">
        <v>920</v>
      </c>
      <c r="B7919" t="s">
        <v>2209</v>
      </c>
      <c r="C7919" t="s">
        <v>493</v>
      </c>
      <c r="D7919" t="s">
        <v>2303</v>
      </c>
      <c r="E7919">
        <v>2016</v>
      </c>
      <c r="F7919" s="10">
        <v>42735</v>
      </c>
      <c r="G7919" t="s">
        <v>489</v>
      </c>
      <c r="H7919" t="s">
        <v>474</v>
      </c>
      <c r="I7919" t="s">
        <v>2293</v>
      </c>
      <c r="J7919">
        <v>1723000</v>
      </c>
      <c r="K7919">
        <v>4481144.3433029912</v>
      </c>
    </row>
    <row r="7920" spans="1:11" x14ac:dyDescent="0.25">
      <c r="A7920">
        <v>920</v>
      </c>
      <c r="B7920" t="s">
        <v>2209</v>
      </c>
      <c r="C7920" t="s">
        <v>493</v>
      </c>
      <c r="D7920" t="s">
        <v>2306</v>
      </c>
      <c r="E7920">
        <v>2016</v>
      </c>
      <c r="F7920" s="10">
        <v>42735</v>
      </c>
      <c r="G7920" t="s">
        <v>489</v>
      </c>
      <c r="H7920" t="s">
        <v>474</v>
      </c>
      <c r="I7920" t="s">
        <v>2293</v>
      </c>
      <c r="J7920">
        <v>-32246000</v>
      </c>
      <c r="K7920">
        <v>-83864759.427828342</v>
      </c>
    </row>
    <row r="7921" spans="1:11" x14ac:dyDescent="0.25">
      <c r="A7921">
        <v>920</v>
      </c>
      <c r="B7921" t="s">
        <v>2209</v>
      </c>
      <c r="C7921" t="s">
        <v>493</v>
      </c>
      <c r="D7921" t="s">
        <v>994</v>
      </c>
      <c r="E7921">
        <v>2016</v>
      </c>
      <c r="F7921" s="10">
        <v>42735</v>
      </c>
      <c r="G7921" t="s">
        <v>489</v>
      </c>
      <c r="H7921" t="s">
        <v>474</v>
      </c>
      <c r="I7921" t="s">
        <v>2293</v>
      </c>
      <c r="J7921">
        <v>20666000</v>
      </c>
      <c r="K7921">
        <v>53747724.317295186</v>
      </c>
    </row>
    <row r="7922" spans="1:11" x14ac:dyDescent="0.25">
      <c r="A7922">
        <v>920</v>
      </c>
      <c r="B7922" t="s">
        <v>2209</v>
      </c>
      <c r="C7922" t="s">
        <v>493</v>
      </c>
      <c r="D7922" t="s">
        <v>2305</v>
      </c>
      <c r="E7922">
        <v>2016</v>
      </c>
      <c r="F7922" s="10">
        <v>42735</v>
      </c>
      <c r="G7922" t="s">
        <v>489</v>
      </c>
      <c r="H7922" t="s">
        <v>474</v>
      </c>
      <c r="I7922" t="s">
        <v>2293</v>
      </c>
      <c r="J7922">
        <v>150000</v>
      </c>
      <c r="K7922">
        <v>390117.03511053318</v>
      </c>
    </row>
    <row r="7923" spans="1:11" x14ac:dyDescent="0.25">
      <c r="A7923">
        <v>920</v>
      </c>
      <c r="B7923" t="s">
        <v>2209</v>
      </c>
      <c r="C7923" t="s">
        <v>493</v>
      </c>
      <c r="D7923" t="s">
        <v>971</v>
      </c>
      <c r="E7923">
        <v>2017</v>
      </c>
      <c r="F7923" s="10">
        <v>43100</v>
      </c>
      <c r="G7923" t="s">
        <v>489</v>
      </c>
      <c r="H7923" t="s">
        <v>474</v>
      </c>
      <c r="I7923" t="s">
        <v>2293</v>
      </c>
      <c r="J7923">
        <v>302344000</v>
      </c>
      <c r="K7923">
        <v>786330299.08972692</v>
      </c>
    </row>
    <row r="7924" spans="1:11" x14ac:dyDescent="0.25">
      <c r="A7924">
        <v>920</v>
      </c>
      <c r="B7924" t="s">
        <v>2209</v>
      </c>
      <c r="C7924" t="s">
        <v>493</v>
      </c>
      <c r="D7924" t="s">
        <v>2303</v>
      </c>
      <c r="E7924">
        <v>2017</v>
      </c>
      <c r="F7924" s="10">
        <v>43100</v>
      </c>
      <c r="G7924" t="s">
        <v>489</v>
      </c>
      <c r="H7924" t="s">
        <v>474</v>
      </c>
      <c r="I7924" t="s">
        <v>2293</v>
      </c>
      <c r="J7924">
        <v>1693000</v>
      </c>
      <c r="K7924">
        <v>4403120.9362808838</v>
      </c>
    </row>
    <row r="7925" spans="1:11" x14ac:dyDescent="0.25">
      <c r="A7925">
        <v>920</v>
      </c>
      <c r="B7925" t="s">
        <v>2209</v>
      </c>
      <c r="C7925" t="s">
        <v>493</v>
      </c>
      <c r="D7925" t="s">
        <v>2306</v>
      </c>
      <c r="E7925">
        <v>2017</v>
      </c>
      <c r="F7925" s="10">
        <v>43100</v>
      </c>
      <c r="G7925" t="s">
        <v>489</v>
      </c>
      <c r="H7925" t="s">
        <v>474</v>
      </c>
      <c r="I7925" t="s">
        <v>2293</v>
      </c>
      <c r="J7925">
        <v>-27737000</v>
      </c>
      <c r="K7925">
        <v>-72137841.352405727</v>
      </c>
    </row>
    <row r="7926" spans="1:11" x14ac:dyDescent="0.25">
      <c r="A7926">
        <v>920</v>
      </c>
      <c r="B7926" t="s">
        <v>2209</v>
      </c>
      <c r="C7926" t="s">
        <v>493</v>
      </c>
      <c r="D7926" t="s">
        <v>994</v>
      </c>
      <c r="E7926">
        <v>2017</v>
      </c>
      <c r="F7926" s="10">
        <v>43100</v>
      </c>
      <c r="G7926" t="s">
        <v>489</v>
      </c>
      <c r="H7926" t="s">
        <v>474</v>
      </c>
      <c r="I7926" t="s">
        <v>2293</v>
      </c>
      <c r="J7926">
        <v>19506000</v>
      </c>
      <c r="K7926">
        <v>50730819.245773733</v>
      </c>
    </row>
    <row r="7927" spans="1:11" x14ac:dyDescent="0.25">
      <c r="A7927">
        <v>920</v>
      </c>
      <c r="B7927" t="s">
        <v>2209</v>
      </c>
      <c r="C7927" t="s">
        <v>493</v>
      </c>
      <c r="D7927" t="s">
        <v>2304</v>
      </c>
      <c r="E7927">
        <v>2017</v>
      </c>
      <c r="F7927" s="10">
        <v>43100</v>
      </c>
      <c r="G7927" t="s">
        <v>489</v>
      </c>
      <c r="H7927" t="s">
        <v>474</v>
      </c>
      <c r="I7927" t="s">
        <v>2293</v>
      </c>
      <c r="J7927">
        <v>2696000</v>
      </c>
      <c r="K7927">
        <v>7011703.5110533163</v>
      </c>
    </row>
    <row r="7928" spans="1:11" x14ac:dyDescent="0.25">
      <c r="A7928">
        <v>920</v>
      </c>
      <c r="B7928" t="s">
        <v>2209</v>
      </c>
      <c r="C7928" t="s">
        <v>493</v>
      </c>
      <c r="D7928" t="s">
        <v>2305</v>
      </c>
      <c r="E7928">
        <v>2017</v>
      </c>
      <c r="F7928" s="10">
        <v>43100</v>
      </c>
      <c r="G7928" t="s">
        <v>489</v>
      </c>
      <c r="H7928" t="s">
        <v>474</v>
      </c>
      <c r="I7928" t="s">
        <v>2293</v>
      </c>
      <c r="J7928">
        <v>335000</v>
      </c>
      <c r="K7928">
        <v>871261.37841352401</v>
      </c>
    </row>
    <row r="7929" spans="1:11" x14ac:dyDescent="0.25">
      <c r="A7929">
        <v>1164</v>
      </c>
      <c r="B7929" t="s">
        <v>2213</v>
      </c>
      <c r="C7929" t="s">
        <v>493</v>
      </c>
      <c r="D7929" t="s">
        <v>971</v>
      </c>
      <c r="E7929">
        <v>2017</v>
      </c>
      <c r="F7929" s="10">
        <v>43100</v>
      </c>
      <c r="G7929" t="s">
        <v>489</v>
      </c>
      <c r="H7929" t="s">
        <v>474</v>
      </c>
      <c r="I7929" t="s">
        <v>2294</v>
      </c>
      <c r="J7929">
        <v>1258970000</v>
      </c>
      <c r="K7929">
        <v>388331276.98951262</v>
      </c>
    </row>
    <row r="7930" spans="1:11" x14ac:dyDescent="0.25">
      <c r="A7930">
        <v>1164</v>
      </c>
      <c r="B7930" t="s">
        <v>2213</v>
      </c>
      <c r="C7930" t="s">
        <v>493</v>
      </c>
      <c r="D7930" t="s">
        <v>2307</v>
      </c>
      <c r="E7930">
        <v>2017</v>
      </c>
      <c r="F7930" s="10">
        <v>43100</v>
      </c>
      <c r="G7930" t="s">
        <v>489</v>
      </c>
      <c r="H7930" t="s">
        <v>474</v>
      </c>
      <c r="I7930" t="s">
        <v>2294</v>
      </c>
      <c r="J7930">
        <v>259531000</v>
      </c>
      <c r="K7930">
        <v>80052745.219000623</v>
      </c>
    </row>
    <row r="7931" spans="1:11" x14ac:dyDescent="0.25">
      <c r="A7931">
        <v>1164</v>
      </c>
      <c r="B7931" t="s">
        <v>2213</v>
      </c>
      <c r="C7931" t="s">
        <v>493</v>
      </c>
      <c r="D7931" t="s">
        <v>589</v>
      </c>
      <c r="E7931">
        <v>2017</v>
      </c>
      <c r="F7931" s="10">
        <v>43100</v>
      </c>
      <c r="G7931" t="s">
        <v>489</v>
      </c>
      <c r="H7931" t="s">
        <v>474</v>
      </c>
      <c r="I7931" t="s">
        <v>2294</v>
      </c>
      <c r="J7931">
        <v>-5733000</v>
      </c>
      <c r="K7931">
        <v>-1768352.86859963</v>
      </c>
    </row>
    <row r="7932" spans="1:11" x14ac:dyDescent="0.25">
      <c r="A7932">
        <v>1164</v>
      </c>
      <c r="B7932" t="s">
        <v>2213</v>
      </c>
      <c r="C7932" t="s">
        <v>493</v>
      </c>
      <c r="D7932" t="s">
        <v>740</v>
      </c>
      <c r="E7932">
        <v>2017</v>
      </c>
      <c r="F7932" s="10">
        <v>43100</v>
      </c>
      <c r="G7932" t="s">
        <v>489</v>
      </c>
      <c r="H7932" t="s">
        <v>474</v>
      </c>
      <c r="I7932" t="s">
        <v>2294</v>
      </c>
      <c r="J7932">
        <v>34503000</v>
      </c>
      <c r="K7932">
        <v>10642504.626773596</v>
      </c>
    </row>
    <row r="7933" spans="1:11" x14ac:dyDescent="0.25">
      <c r="A7933">
        <v>1317</v>
      </c>
      <c r="B7933" t="s">
        <v>2215</v>
      </c>
      <c r="C7933" t="s">
        <v>493</v>
      </c>
      <c r="D7933" t="s">
        <v>589</v>
      </c>
      <c r="E7933">
        <v>2017</v>
      </c>
      <c r="F7933" s="10">
        <v>43100</v>
      </c>
      <c r="G7933" t="s">
        <v>489</v>
      </c>
      <c r="H7933" t="s">
        <v>474</v>
      </c>
      <c r="I7933" t="s">
        <v>2294</v>
      </c>
      <c r="J7933">
        <v>-508386</v>
      </c>
      <c r="K7933">
        <v>-156812.46144355336</v>
      </c>
    </row>
    <row r="7934" spans="1:11" x14ac:dyDescent="0.25">
      <c r="A7934">
        <v>1317</v>
      </c>
      <c r="B7934" t="s">
        <v>2215</v>
      </c>
      <c r="C7934" t="s">
        <v>493</v>
      </c>
      <c r="D7934" t="s">
        <v>2308</v>
      </c>
      <c r="E7934">
        <v>2017</v>
      </c>
      <c r="F7934" s="10">
        <v>43100</v>
      </c>
      <c r="G7934" t="s">
        <v>489</v>
      </c>
      <c r="H7934" t="s">
        <v>474</v>
      </c>
      <c r="I7934" t="s">
        <v>2294</v>
      </c>
      <c r="J7934">
        <v>3418907</v>
      </c>
      <c r="K7934">
        <v>1054567.2424429364</v>
      </c>
    </row>
    <row r="7935" spans="1:11" x14ac:dyDescent="0.25">
      <c r="A7935">
        <v>1317</v>
      </c>
      <c r="B7935" t="s">
        <v>2215</v>
      </c>
      <c r="C7935" t="s">
        <v>493</v>
      </c>
      <c r="D7935" t="s">
        <v>988</v>
      </c>
      <c r="E7935">
        <v>2017</v>
      </c>
      <c r="F7935" s="10">
        <v>43100</v>
      </c>
      <c r="G7935" t="s">
        <v>489</v>
      </c>
      <c r="H7935" t="s">
        <v>474</v>
      </c>
      <c r="I7935" t="s">
        <v>2294</v>
      </c>
      <c r="J7935">
        <v>70049</v>
      </c>
      <c r="K7935">
        <v>21606.724244293648</v>
      </c>
    </row>
    <row r="7936" spans="1:11" x14ac:dyDescent="0.25">
      <c r="A7936">
        <v>1317</v>
      </c>
      <c r="B7936" t="s">
        <v>2215</v>
      </c>
      <c r="C7936" t="s">
        <v>493</v>
      </c>
      <c r="D7936" t="s">
        <v>2310</v>
      </c>
      <c r="E7936">
        <v>2017</v>
      </c>
      <c r="F7936" s="10">
        <v>43100</v>
      </c>
      <c r="G7936" t="s">
        <v>489</v>
      </c>
      <c r="H7936" t="s">
        <v>474</v>
      </c>
      <c r="I7936" t="s">
        <v>2294</v>
      </c>
      <c r="J7936">
        <v>365772</v>
      </c>
      <c r="K7936">
        <v>112822.94879703886</v>
      </c>
    </row>
    <row r="7937" spans="1:11" x14ac:dyDescent="0.25">
      <c r="A7937">
        <v>1317</v>
      </c>
      <c r="B7937" t="s">
        <v>2215</v>
      </c>
      <c r="C7937" t="s">
        <v>493</v>
      </c>
      <c r="D7937" t="s">
        <v>2309</v>
      </c>
      <c r="E7937">
        <v>2017</v>
      </c>
      <c r="F7937" s="10">
        <v>43100</v>
      </c>
      <c r="G7937" t="s">
        <v>489</v>
      </c>
      <c r="H7937" t="s">
        <v>474</v>
      </c>
      <c r="I7937" t="s">
        <v>2294</v>
      </c>
      <c r="J7937">
        <v>436876</v>
      </c>
      <c r="K7937">
        <v>134755.08945095621</v>
      </c>
    </row>
    <row r="7938" spans="1:11" x14ac:dyDescent="0.25">
      <c r="A7938">
        <v>1317</v>
      </c>
      <c r="B7938" t="s">
        <v>2215</v>
      </c>
      <c r="C7938" t="s">
        <v>493</v>
      </c>
      <c r="D7938" t="s">
        <v>740</v>
      </c>
      <c r="E7938">
        <v>2017</v>
      </c>
      <c r="F7938" s="10">
        <v>43100</v>
      </c>
      <c r="G7938" t="s">
        <v>489</v>
      </c>
      <c r="H7938" t="s">
        <v>474</v>
      </c>
      <c r="I7938" t="s">
        <v>2294</v>
      </c>
      <c r="J7938">
        <v>647535</v>
      </c>
      <c r="K7938">
        <v>199733.1893892659</v>
      </c>
    </row>
    <row r="7939" spans="1:11" x14ac:dyDescent="0.25">
      <c r="A7939">
        <v>1317</v>
      </c>
      <c r="B7939" t="s">
        <v>2215</v>
      </c>
      <c r="C7939" t="s">
        <v>493</v>
      </c>
      <c r="D7939" t="s">
        <v>599</v>
      </c>
      <c r="E7939">
        <v>2017</v>
      </c>
      <c r="F7939" s="10">
        <v>43100</v>
      </c>
      <c r="G7939" t="s">
        <v>489</v>
      </c>
      <c r="H7939" t="s">
        <v>474</v>
      </c>
      <c r="I7939" t="s">
        <v>2294</v>
      </c>
      <c r="J7939">
        <v>642127</v>
      </c>
      <c r="K7939">
        <v>198065.08328192474</v>
      </c>
    </row>
    <row r="7940" spans="1:11" x14ac:dyDescent="0.25">
      <c r="A7940">
        <v>1317</v>
      </c>
      <c r="B7940" t="s">
        <v>2215</v>
      </c>
      <c r="C7940" t="s">
        <v>493</v>
      </c>
      <c r="D7940" t="s">
        <v>468</v>
      </c>
      <c r="E7940">
        <v>2017</v>
      </c>
      <c r="F7940" s="10">
        <v>43100</v>
      </c>
      <c r="G7940" t="s">
        <v>489</v>
      </c>
      <c r="H7940" t="s">
        <v>474</v>
      </c>
      <c r="I7940" t="s">
        <v>2294</v>
      </c>
      <c r="J7940">
        <v>1203733</v>
      </c>
      <c r="K7940">
        <v>371293.33744602097</v>
      </c>
    </row>
    <row r="7941" spans="1:11" x14ac:dyDescent="0.25">
      <c r="A7941">
        <v>1317</v>
      </c>
      <c r="B7941" t="s">
        <v>2215</v>
      </c>
      <c r="C7941" t="s">
        <v>493</v>
      </c>
      <c r="D7941" t="s">
        <v>2311</v>
      </c>
      <c r="E7941">
        <v>2017</v>
      </c>
      <c r="F7941" s="10">
        <v>43100</v>
      </c>
      <c r="G7941" t="s">
        <v>489</v>
      </c>
      <c r="H7941" t="s">
        <v>474</v>
      </c>
      <c r="I7941" t="s">
        <v>2294</v>
      </c>
      <c r="J7941">
        <v>3152</v>
      </c>
      <c r="K7941">
        <v>972.23935842072797</v>
      </c>
    </row>
    <row r="7942" spans="1:11" x14ac:dyDescent="0.25">
      <c r="A7942">
        <v>513</v>
      </c>
      <c r="B7942" t="s">
        <v>234</v>
      </c>
      <c r="C7942" t="s">
        <v>493</v>
      </c>
      <c r="D7942" t="s">
        <v>953</v>
      </c>
      <c r="E7942">
        <v>2014</v>
      </c>
      <c r="F7942" s="10">
        <v>42004</v>
      </c>
      <c r="G7942" t="s">
        <v>489</v>
      </c>
      <c r="H7942" t="s">
        <v>474</v>
      </c>
      <c r="I7942" t="s">
        <v>552</v>
      </c>
      <c r="J7942">
        <v>14882023000</v>
      </c>
      <c r="K7942">
        <v>331917559.85257012</v>
      </c>
    </row>
    <row r="7943" spans="1:11" x14ac:dyDescent="0.25">
      <c r="A7943">
        <v>513</v>
      </c>
      <c r="B7943" t="s">
        <v>234</v>
      </c>
      <c r="C7943" t="s">
        <v>493</v>
      </c>
      <c r="D7943" t="s">
        <v>1261</v>
      </c>
      <c r="E7943">
        <v>2014</v>
      </c>
      <c r="F7943" s="10">
        <v>42004</v>
      </c>
      <c r="G7943" t="s">
        <v>489</v>
      </c>
      <c r="H7943" t="s">
        <v>474</v>
      </c>
      <c r="I7943" t="s">
        <v>552</v>
      </c>
      <c r="J7943">
        <v>25488000</v>
      </c>
      <c r="K7943">
        <v>568465.3736607118</v>
      </c>
    </row>
    <row r="7944" spans="1:11" x14ac:dyDescent="0.25">
      <c r="A7944">
        <v>513</v>
      </c>
      <c r="B7944" t="s">
        <v>234</v>
      </c>
      <c r="C7944" t="s">
        <v>493</v>
      </c>
      <c r="D7944" t="s">
        <v>1211</v>
      </c>
      <c r="E7944">
        <v>2014</v>
      </c>
      <c r="F7944" s="10">
        <v>42004</v>
      </c>
      <c r="G7944" t="s">
        <v>489</v>
      </c>
      <c r="H7944" t="s">
        <v>474</v>
      </c>
      <c r="I7944" t="s">
        <v>552</v>
      </c>
      <c r="J7944">
        <v>1449634000</v>
      </c>
      <c r="K7944">
        <v>32331557.33997459</v>
      </c>
    </row>
    <row r="7945" spans="1:11" x14ac:dyDescent="0.25">
      <c r="A7945">
        <v>12566</v>
      </c>
      <c r="B7945" t="s">
        <v>237</v>
      </c>
      <c r="C7945" t="s">
        <v>493</v>
      </c>
      <c r="D7945" t="s">
        <v>958</v>
      </c>
      <c r="E7945">
        <v>2014</v>
      </c>
      <c r="F7945" s="10">
        <v>42004</v>
      </c>
      <c r="G7945" t="s">
        <v>489</v>
      </c>
      <c r="H7945" t="s">
        <v>474</v>
      </c>
      <c r="I7945" t="s">
        <v>552</v>
      </c>
      <c r="J7945">
        <v>6828000000</v>
      </c>
      <c r="K7945">
        <v>152286627.87803438</v>
      </c>
    </row>
    <row r="7946" spans="1:11" x14ac:dyDescent="0.25">
      <c r="A7946">
        <v>12566</v>
      </c>
      <c r="B7946" t="s">
        <v>237</v>
      </c>
      <c r="C7946" t="s">
        <v>493</v>
      </c>
      <c r="D7946" t="s">
        <v>957</v>
      </c>
      <c r="E7946">
        <v>2014</v>
      </c>
      <c r="F7946" s="10">
        <v>42004</v>
      </c>
      <c r="G7946" t="s">
        <v>489</v>
      </c>
      <c r="H7946" t="s">
        <v>474</v>
      </c>
      <c r="I7946" t="s">
        <v>552</v>
      </c>
      <c r="J7946">
        <v>8641000000</v>
      </c>
      <c r="K7946">
        <v>192722429.92004907</v>
      </c>
    </row>
    <row r="7947" spans="1:11" x14ac:dyDescent="0.25">
      <c r="A7947">
        <v>12566</v>
      </c>
      <c r="B7947" t="s">
        <v>237</v>
      </c>
      <c r="C7947" t="s">
        <v>493</v>
      </c>
      <c r="D7947" t="s">
        <v>956</v>
      </c>
      <c r="E7947">
        <v>2014</v>
      </c>
      <c r="F7947" s="10">
        <v>42004</v>
      </c>
      <c r="G7947" t="s">
        <v>489</v>
      </c>
      <c r="H7947" t="s">
        <v>474</v>
      </c>
      <c r="I7947" t="s">
        <v>552</v>
      </c>
      <c r="J7947">
        <v>18363000000</v>
      </c>
      <c r="K7947">
        <v>409554678.92858016</v>
      </c>
    </row>
    <row r="7948" spans="1:11" x14ac:dyDescent="0.25">
      <c r="A7948">
        <v>513</v>
      </c>
      <c r="B7948" t="s">
        <v>234</v>
      </c>
      <c r="C7948" t="s">
        <v>493</v>
      </c>
      <c r="D7948" t="s">
        <v>953</v>
      </c>
      <c r="E7948">
        <v>2015</v>
      </c>
      <c r="F7948" s="10">
        <v>42369</v>
      </c>
      <c r="G7948" t="s">
        <v>489</v>
      </c>
      <c r="H7948" t="s">
        <v>474</v>
      </c>
      <c r="I7948" t="s">
        <v>552</v>
      </c>
      <c r="J7948">
        <v>14910074000</v>
      </c>
      <c r="K7948">
        <v>318292469.92065698</v>
      </c>
    </row>
    <row r="7949" spans="1:11" x14ac:dyDescent="0.25">
      <c r="A7949">
        <v>513</v>
      </c>
      <c r="B7949" t="s">
        <v>234</v>
      </c>
      <c r="C7949" t="s">
        <v>493</v>
      </c>
      <c r="D7949" t="s">
        <v>1211</v>
      </c>
      <c r="E7949">
        <v>2015</v>
      </c>
      <c r="F7949" s="10">
        <v>42369</v>
      </c>
      <c r="G7949" t="s">
        <v>489</v>
      </c>
      <c r="H7949" t="s">
        <v>474</v>
      </c>
      <c r="I7949" t="s">
        <v>552</v>
      </c>
      <c r="J7949">
        <v>2025809000</v>
      </c>
      <c r="K7949">
        <v>43245912.139503546</v>
      </c>
    </row>
    <row r="7950" spans="1:11" x14ac:dyDescent="0.25">
      <c r="A7950">
        <v>12566</v>
      </c>
      <c r="B7950" t="s">
        <v>237</v>
      </c>
      <c r="C7950" t="s">
        <v>493</v>
      </c>
      <c r="D7950" t="s">
        <v>589</v>
      </c>
      <c r="E7950">
        <v>2015</v>
      </c>
      <c r="F7950" s="10">
        <v>42369</v>
      </c>
      <c r="G7950" t="s">
        <v>489</v>
      </c>
      <c r="H7950" t="s">
        <v>474</v>
      </c>
      <c r="I7950" t="s">
        <v>552</v>
      </c>
      <c r="J7950">
        <v>0</v>
      </c>
      <c r="K7950">
        <v>0</v>
      </c>
    </row>
    <row r="7951" spans="1:11" x14ac:dyDescent="0.25">
      <c r="A7951">
        <v>12566</v>
      </c>
      <c r="B7951" t="s">
        <v>237</v>
      </c>
      <c r="C7951" t="s">
        <v>493</v>
      </c>
      <c r="D7951" t="s">
        <v>958</v>
      </c>
      <c r="E7951">
        <v>2015</v>
      </c>
      <c r="F7951" s="10">
        <v>42369</v>
      </c>
      <c r="G7951" t="s">
        <v>489</v>
      </c>
      <c r="H7951" t="s">
        <v>474</v>
      </c>
      <c r="I7951" t="s">
        <v>552</v>
      </c>
      <c r="J7951">
        <v>7553000000</v>
      </c>
      <c r="K7951">
        <v>161237497.90314403</v>
      </c>
    </row>
    <row r="7952" spans="1:11" x14ac:dyDescent="0.25">
      <c r="A7952">
        <v>12566</v>
      </c>
      <c r="B7952" t="s">
        <v>237</v>
      </c>
      <c r="C7952" t="s">
        <v>493</v>
      </c>
      <c r="D7952" t="s">
        <v>708</v>
      </c>
      <c r="E7952">
        <v>2015</v>
      </c>
      <c r="F7952" s="10">
        <v>42369</v>
      </c>
      <c r="G7952" t="s">
        <v>489</v>
      </c>
      <c r="H7952" t="s">
        <v>474</v>
      </c>
      <c r="I7952" t="s">
        <v>552</v>
      </c>
      <c r="J7952">
        <v>0</v>
      </c>
      <c r="K7952">
        <v>0</v>
      </c>
    </row>
    <row r="7953" spans="1:11" x14ac:dyDescent="0.25">
      <c r="A7953">
        <v>12566</v>
      </c>
      <c r="B7953" t="s">
        <v>237</v>
      </c>
      <c r="C7953" t="s">
        <v>493</v>
      </c>
      <c r="D7953" t="s">
        <v>959</v>
      </c>
      <c r="E7953">
        <v>2015</v>
      </c>
      <c r="F7953" s="10">
        <v>42369</v>
      </c>
      <c r="G7953" t="s">
        <v>489</v>
      </c>
      <c r="H7953" t="s">
        <v>474</v>
      </c>
      <c r="I7953" t="s">
        <v>552</v>
      </c>
      <c r="J7953">
        <v>0</v>
      </c>
      <c r="K7953">
        <v>0</v>
      </c>
    </row>
    <row r="7954" spans="1:11" x14ac:dyDescent="0.25">
      <c r="A7954">
        <v>12566</v>
      </c>
      <c r="B7954" t="s">
        <v>237</v>
      </c>
      <c r="C7954" t="s">
        <v>493</v>
      </c>
      <c r="D7954" t="s">
        <v>960</v>
      </c>
      <c r="E7954">
        <v>2015</v>
      </c>
      <c r="F7954" s="10">
        <v>42369</v>
      </c>
      <c r="G7954" t="s">
        <v>489</v>
      </c>
      <c r="H7954" t="s">
        <v>474</v>
      </c>
      <c r="I7954" t="s">
        <v>552</v>
      </c>
      <c r="J7954">
        <v>897000000</v>
      </c>
      <c r="K7954">
        <v>19148687.358548947</v>
      </c>
    </row>
    <row r="7955" spans="1:11" x14ac:dyDescent="0.25">
      <c r="A7955">
        <v>12566</v>
      </c>
      <c r="B7955" t="s">
        <v>237</v>
      </c>
      <c r="C7955" t="s">
        <v>493</v>
      </c>
      <c r="D7955" t="s">
        <v>957</v>
      </c>
      <c r="E7955">
        <v>2015</v>
      </c>
      <c r="F7955" s="10">
        <v>42369</v>
      </c>
      <c r="G7955" t="s">
        <v>489</v>
      </c>
      <c r="H7955" t="s">
        <v>474</v>
      </c>
      <c r="I7955" t="s">
        <v>552</v>
      </c>
      <c r="J7955">
        <v>9691000000</v>
      </c>
      <c r="K7955">
        <v>206878404.8959842</v>
      </c>
    </row>
    <row r="7956" spans="1:11" x14ac:dyDescent="0.25">
      <c r="A7956">
        <v>12566</v>
      </c>
      <c r="B7956" t="s">
        <v>237</v>
      </c>
      <c r="C7956" t="s">
        <v>493</v>
      </c>
      <c r="D7956" t="s">
        <v>956</v>
      </c>
      <c r="E7956">
        <v>2015</v>
      </c>
      <c r="F7956" s="10">
        <v>42369</v>
      </c>
      <c r="G7956" t="s">
        <v>489</v>
      </c>
      <c r="H7956" t="s">
        <v>474</v>
      </c>
      <c r="I7956" t="s">
        <v>552</v>
      </c>
      <c r="J7956">
        <v>19098000000</v>
      </c>
      <c r="K7956">
        <v>407694126.1689719</v>
      </c>
    </row>
    <row r="7957" spans="1:11" x14ac:dyDescent="0.25">
      <c r="A7957">
        <v>513</v>
      </c>
      <c r="B7957" t="s">
        <v>234</v>
      </c>
      <c r="C7957" t="s">
        <v>493</v>
      </c>
      <c r="D7957" t="s">
        <v>955</v>
      </c>
      <c r="E7957">
        <v>2016</v>
      </c>
      <c r="F7957" s="10">
        <v>42735</v>
      </c>
      <c r="G7957" t="s">
        <v>489</v>
      </c>
      <c r="H7957" t="s">
        <v>474</v>
      </c>
      <c r="I7957" t="s">
        <v>552</v>
      </c>
      <c r="J7957">
        <v>2732687000</v>
      </c>
      <c r="K7957">
        <v>55110686.95423986</v>
      </c>
    </row>
    <row r="7958" spans="1:11" x14ac:dyDescent="0.25">
      <c r="A7958">
        <v>513</v>
      </c>
      <c r="B7958" t="s">
        <v>234</v>
      </c>
      <c r="C7958" t="s">
        <v>493</v>
      </c>
      <c r="D7958" t="s">
        <v>953</v>
      </c>
      <c r="E7958">
        <v>2016</v>
      </c>
      <c r="F7958" s="10">
        <v>42735</v>
      </c>
      <c r="G7958" t="s">
        <v>489</v>
      </c>
      <c r="H7958" t="s">
        <v>474</v>
      </c>
      <c r="I7958" t="s">
        <v>552</v>
      </c>
      <c r="J7958">
        <v>14979224000</v>
      </c>
      <c r="K7958">
        <v>302089234.76469737</v>
      </c>
    </row>
    <row r="7959" spans="1:11" x14ac:dyDescent="0.25">
      <c r="A7959">
        <v>513</v>
      </c>
      <c r="B7959" t="s">
        <v>234</v>
      </c>
      <c r="C7959" t="s">
        <v>493</v>
      </c>
      <c r="D7959" t="s">
        <v>954</v>
      </c>
      <c r="E7959">
        <v>2016</v>
      </c>
      <c r="F7959" s="10">
        <v>42735</v>
      </c>
      <c r="G7959" t="s">
        <v>489</v>
      </c>
      <c r="H7959" t="s">
        <v>474</v>
      </c>
      <c r="I7959" t="s">
        <v>552</v>
      </c>
      <c r="J7959">
        <v>0</v>
      </c>
      <c r="K7959">
        <v>0</v>
      </c>
    </row>
    <row r="7960" spans="1:11" x14ac:dyDescent="0.25">
      <c r="A7960">
        <v>12566</v>
      </c>
      <c r="B7960" t="s">
        <v>237</v>
      </c>
      <c r="C7960" t="s">
        <v>493</v>
      </c>
      <c r="D7960" t="s">
        <v>958</v>
      </c>
      <c r="E7960">
        <v>2016</v>
      </c>
      <c r="F7960" s="10">
        <v>42735</v>
      </c>
      <c r="G7960" t="s">
        <v>489</v>
      </c>
      <c r="H7960" t="s">
        <v>474</v>
      </c>
      <c r="I7960" t="s">
        <v>552</v>
      </c>
      <c r="J7960">
        <v>8967000000</v>
      </c>
      <c r="K7960">
        <v>180839419.19388092</v>
      </c>
    </row>
    <row r="7961" spans="1:11" x14ac:dyDescent="0.25">
      <c r="A7961">
        <v>12566</v>
      </c>
      <c r="B7961" t="s">
        <v>237</v>
      </c>
      <c r="C7961" t="s">
        <v>493</v>
      </c>
      <c r="D7961" t="s">
        <v>708</v>
      </c>
      <c r="E7961">
        <v>2016</v>
      </c>
      <c r="F7961" s="10">
        <v>42735</v>
      </c>
      <c r="G7961" t="s">
        <v>489</v>
      </c>
      <c r="H7961" t="s">
        <v>474</v>
      </c>
      <c r="I7961" t="s">
        <v>552</v>
      </c>
      <c r="J7961">
        <v>469000000</v>
      </c>
      <c r="K7961">
        <v>9458423.9547150824</v>
      </c>
    </row>
    <row r="7962" spans="1:11" x14ac:dyDescent="0.25">
      <c r="A7962">
        <v>12566</v>
      </c>
      <c r="B7962" t="s">
        <v>237</v>
      </c>
      <c r="C7962" t="s">
        <v>493</v>
      </c>
      <c r="D7962" t="s">
        <v>959</v>
      </c>
      <c r="E7962">
        <v>2016</v>
      </c>
      <c r="F7962" s="10">
        <v>42735</v>
      </c>
      <c r="G7962" t="s">
        <v>489</v>
      </c>
      <c r="H7962" t="s">
        <v>474</v>
      </c>
      <c r="I7962" t="s">
        <v>552</v>
      </c>
      <c r="J7962">
        <v>0</v>
      </c>
      <c r="K7962">
        <v>0</v>
      </c>
    </row>
    <row r="7963" spans="1:11" x14ac:dyDescent="0.25">
      <c r="A7963">
        <v>12566</v>
      </c>
      <c r="B7963" t="s">
        <v>237</v>
      </c>
      <c r="C7963" t="s">
        <v>493</v>
      </c>
      <c r="D7963" t="s">
        <v>960</v>
      </c>
      <c r="E7963">
        <v>2016</v>
      </c>
      <c r="F7963" s="10">
        <v>42735</v>
      </c>
      <c r="G7963" t="s">
        <v>489</v>
      </c>
      <c r="H7963" t="s">
        <v>474</v>
      </c>
      <c r="I7963" t="s">
        <v>552</v>
      </c>
      <c r="J7963">
        <v>3016000000</v>
      </c>
      <c r="K7963">
        <v>60824321.209852219</v>
      </c>
    </row>
    <row r="7964" spans="1:11" x14ac:dyDescent="0.25">
      <c r="A7964">
        <v>12566</v>
      </c>
      <c r="B7964" t="s">
        <v>237</v>
      </c>
      <c r="C7964" t="s">
        <v>493</v>
      </c>
      <c r="D7964" t="s">
        <v>957</v>
      </c>
      <c r="E7964">
        <v>2016</v>
      </c>
      <c r="F7964" s="10">
        <v>42735</v>
      </c>
      <c r="G7964" t="s">
        <v>489</v>
      </c>
      <c r="H7964" t="s">
        <v>474</v>
      </c>
      <c r="I7964" t="s">
        <v>552</v>
      </c>
      <c r="J7964">
        <v>11902000000</v>
      </c>
      <c r="K7964">
        <v>240030195.96805739</v>
      </c>
    </row>
    <row r="7965" spans="1:11" x14ac:dyDescent="0.25">
      <c r="A7965">
        <v>12566</v>
      </c>
      <c r="B7965" t="s">
        <v>237</v>
      </c>
      <c r="C7965" t="s">
        <v>493</v>
      </c>
      <c r="D7965" t="s">
        <v>956</v>
      </c>
      <c r="E7965">
        <v>2016</v>
      </c>
      <c r="F7965" s="10">
        <v>42735</v>
      </c>
      <c r="G7965" t="s">
        <v>489</v>
      </c>
      <c r="H7965" t="s">
        <v>474</v>
      </c>
      <c r="I7965" t="s">
        <v>552</v>
      </c>
      <c r="J7965">
        <v>20466000000</v>
      </c>
      <c r="K7965">
        <v>412742227.41407013</v>
      </c>
    </row>
    <row r="7966" spans="1:11" x14ac:dyDescent="0.25">
      <c r="A7966">
        <v>513</v>
      </c>
      <c r="B7966" t="s">
        <v>234</v>
      </c>
      <c r="C7966" t="s">
        <v>493</v>
      </c>
      <c r="D7966" t="s">
        <v>955</v>
      </c>
      <c r="E7966">
        <v>2017</v>
      </c>
      <c r="F7966" s="10">
        <v>43100</v>
      </c>
      <c r="G7966" t="s">
        <v>489</v>
      </c>
      <c r="H7966" t="s">
        <v>474</v>
      </c>
      <c r="I7966" t="s">
        <v>552</v>
      </c>
      <c r="J7966">
        <v>3269962000</v>
      </c>
      <c r="K7966">
        <v>65585172.652767137</v>
      </c>
    </row>
    <row r="7967" spans="1:11" x14ac:dyDescent="0.25">
      <c r="A7967">
        <v>513</v>
      </c>
      <c r="B7967" t="s">
        <v>234</v>
      </c>
      <c r="C7967" t="s">
        <v>493</v>
      </c>
      <c r="D7967" t="s">
        <v>954</v>
      </c>
      <c r="E7967">
        <v>2017</v>
      </c>
      <c r="F7967" s="10">
        <v>43100</v>
      </c>
      <c r="G7967" t="s">
        <v>489</v>
      </c>
      <c r="H7967" t="s">
        <v>474</v>
      </c>
      <c r="I7967" t="s">
        <v>552</v>
      </c>
      <c r="J7967">
        <v>37315000</v>
      </c>
      <c r="K7967">
        <v>748421.76072321506</v>
      </c>
    </row>
    <row r="7968" spans="1:11" x14ac:dyDescent="0.25">
      <c r="A7968">
        <v>513</v>
      </c>
      <c r="B7968" t="s">
        <v>234</v>
      </c>
      <c r="C7968" t="s">
        <v>493</v>
      </c>
      <c r="D7968" t="s">
        <v>1730</v>
      </c>
      <c r="E7968">
        <v>2017</v>
      </c>
      <c r="F7968" s="10">
        <v>43100</v>
      </c>
      <c r="G7968" t="s">
        <v>489</v>
      </c>
      <c r="H7968" t="s">
        <v>474</v>
      </c>
      <c r="I7968" t="s">
        <v>552</v>
      </c>
      <c r="J7968">
        <v>15208495000</v>
      </c>
      <c r="K7968">
        <v>305034667.18076408</v>
      </c>
    </row>
    <row r="7969" spans="1:11" x14ac:dyDescent="0.25">
      <c r="A7969">
        <v>329</v>
      </c>
      <c r="B7969" t="s">
        <v>238</v>
      </c>
      <c r="C7969" t="s">
        <v>493</v>
      </c>
      <c r="D7969" t="s">
        <v>1092</v>
      </c>
      <c r="E7969">
        <v>2014</v>
      </c>
      <c r="F7969" s="10">
        <v>42004</v>
      </c>
      <c r="G7969" t="s">
        <v>489</v>
      </c>
      <c r="H7969" t="s">
        <v>474</v>
      </c>
      <c r="I7969" t="s">
        <v>553</v>
      </c>
      <c r="J7969">
        <v>1503505000</v>
      </c>
      <c r="K7969">
        <v>413050824.17582417</v>
      </c>
    </row>
    <row r="7970" spans="1:11" x14ac:dyDescent="0.25">
      <c r="A7970">
        <v>329</v>
      </c>
      <c r="B7970" t="s">
        <v>238</v>
      </c>
      <c r="C7970" t="s">
        <v>493</v>
      </c>
      <c r="D7970" t="s">
        <v>2118</v>
      </c>
      <c r="E7970">
        <v>2014</v>
      </c>
      <c r="F7970" s="10">
        <v>42004</v>
      </c>
      <c r="G7970" t="s">
        <v>489</v>
      </c>
      <c r="H7970" t="s">
        <v>474</v>
      </c>
      <c r="I7970" t="s">
        <v>553</v>
      </c>
      <c r="J7970">
        <v>183097000</v>
      </c>
      <c r="K7970">
        <v>50301373.626373626</v>
      </c>
    </row>
    <row r="7971" spans="1:11" x14ac:dyDescent="0.25">
      <c r="A7971">
        <v>329</v>
      </c>
      <c r="B7971" t="s">
        <v>238</v>
      </c>
      <c r="C7971" t="s">
        <v>493</v>
      </c>
      <c r="D7971" t="s">
        <v>456</v>
      </c>
      <c r="E7971">
        <v>2014</v>
      </c>
      <c r="F7971" s="10">
        <v>42004</v>
      </c>
      <c r="G7971" t="s">
        <v>489</v>
      </c>
      <c r="H7971" t="s">
        <v>474</v>
      </c>
      <c r="I7971" t="s">
        <v>553</v>
      </c>
      <c r="J7971">
        <v>1211209000</v>
      </c>
      <c r="K7971">
        <v>332749725.27472526</v>
      </c>
    </row>
    <row r="7972" spans="1:11" x14ac:dyDescent="0.25">
      <c r="A7972">
        <v>329</v>
      </c>
      <c r="B7972" t="s">
        <v>238</v>
      </c>
      <c r="C7972" t="s">
        <v>493</v>
      </c>
      <c r="D7972" t="s">
        <v>1092</v>
      </c>
      <c r="E7972">
        <v>2015</v>
      </c>
      <c r="F7972" s="10">
        <v>42369</v>
      </c>
      <c r="G7972" t="s">
        <v>489</v>
      </c>
      <c r="H7972" t="s">
        <v>474</v>
      </c>
      <c r="I7972" t="s">
        <v>553</v>
      </c>
      <c r="J7972">
        <v>1495856000</v>
      </c>
      <c r="K7972">
        <v>410949450.54945052</v>
      </c>
    </row>
    <row r="7973" spans="1:11" x14ac:dyDescent="0.25">
      <c r="A7973">
        <v>329</v>
      </c>
      <c r="B7973" t="s">
        <v>238</v>
      </c>
      <c r="C7973" t="s">
        <v>493</v>
      </c>
      <c r="D7973" t="s">
        <v>2118</v>
      </c>
      <c r="E7973">
        <v>2015</v>
      </c>
      <c r="F7973" s="10">
        <v>42369</v>
      </c>
      <c r="G7973" t="s">
        <v>489</v>
      </c>
      <c r="H7973" t="s">
        <v>474</v>
      </c>
      <c r="I7973" t="s">
        <v>553</v>
      </c>
      <c r="J7973">
        <v>165760000</v>
      </c>
      <c r="K7973">
        <v>45538461.538461536</v>
      </c>
    </row>
    <row r="7974" spans="1:11" x14ac:dyDescent="0.25">
      <c r="A7974">
        <v>329</v>
      </c>
      <c r="B7974" t="s">
        <v>238</v>
      </c>
      <c r="C7974" t="s">
        <v>493</v>
      </c>
      <c r="D7974" t="s">
        <v>456</v>
      </c>
      <c r="E7974">
        <v>2015</v>
      </c>
      <c r="F7974" s="10">
        <v>42369</v>
      </c>
      <c r="G7974" t="s">
        <v>489</v>
      </c>
      <c r="H7974" t="s">
        <v>474</v>
      </c>
      <c r="I7974" t="s">
        <v>553</v>
      </c>
      <c r="J7974">
        <v>1320982000</v>
      </c>
      <c r="K7974">
        <v>362907142.85714287</v>
      </c>
    </row>
    <row r="7975" spans="1:11" x14ac:dyDescent="0.25">
      <c r="A7975">
        <v>329</v>
      </c>
      <c r="B7975" t="s">
        <v>238</v>
      </c>
      <c r="C7975" t="s">
        <v>493</v>
      </c>
      <c r="D7975" t="s">
        <v>1092</v>
      </c>
      <c r="E7975">
        <v>2016</v>
      </c>
      <c r="F7975" s="10">
        <v>42735</v>
      </c>
      <c r="G7975" t="s">
        <v>489</v>
      </c>
      <c r="H7975" t="s">
        <v>474</v>
      </c>
      <c r="I7975" t="s">
        <v>553</v>
      </c>
      <c r="J7975">
        <v>1505023000</v>
      </c>
      <c r="K7975">
        <v>413467857.14285713</v>
      </c>
    </row>
    <row r="7976" spans="1:11" x14ac:dyDescent="0.25">
      <c r="A7976">
        <v>329</v>
      </c>
      <c r="B7976" t="s">
        <v>238</v>
      </c>
      <c r="C7976" t="s">
        <v>493</v>
      </c>
      <c r="D7976" t="s">
        <v>2118</v>
      </c>
      <c r="E7976">
        <v>2016</v>
      </c>
      <c r="F7976" s="10">
        <v>42735</v>
      </c>
      <c r="G7976" t="s">
        <v>489</v>
      </c>
      <c r="H7976" t="s">
        <v>474</v>
      </c>
      <c r="I7976" t="s">
        <v>553</v>
      </c>
      <c r="J7976">
        <v>138793000</v>
      </c>
      <c r="K7976">
        <v>38129945.054945052</v>
      </c>
    </row>
    <row r="7977" spans="1:11" x14ac:dyDescent="0.25">
      <c r="A7977">
        <v>329</v>
      </c>
      <c r="B7977" t="s">
        <v>238</v>
      </c>
      <c r="C7977" t="s">
        <v>493</v>
      </c>
      <c r="D7977" t="s">
        <v>456</v>
      </c>
      <c r="E7977">
        <v>2016</v>
      </c>
      <c r="F7977" s="10">
        <v>42735</v>
      </c>
      <c r="G7977" t="s">
        <v>489</v>
      </c>
      <c r="H7977" t="s">
        <v>474</v>
      </c>
      <c r="I7977" t="s">
        <v>553</v>
      </c>
      <c r="J7977">
        <v>1459333000</v>
      </c>
      <c r="K7977">
        <v>400915659.34065932</v>
      </c>
    </row>
    <row r="7978" spans="1:11" x14ac:dyDescent="0.25">
      <c r="A7978">
        <v>329</v>
      </c>
      <c r="B7978" t="s">
        <v>238</v>
      </c>
      <c r="C7978" t="s">
        <v>493</v>
      </c>
      <c r="D7978" t="s">
        <v>1092</v>
      </c>
      <c r="E7978">
        <v>2017</v>
      </c>
      <c r="F7978" s="10">
        <v>43100</v>
      </c>
      <c r="G7978" t="s">
        <v>489</v>
      </c>
      <c r="H7978" t="s">
        <v>474</v>
      </c>
      <c r="I7978" t="s">
        <v>553</v>
      </c>
      <c r="J7978">
        <v>1508049000</v>
      </c>
      <c r="K7978">
        <v>414299175.82417583</v>
      </c>
    </row>
    <row r="7979" spans="1:11" x14ac:dyDescent="0.25">
      <c r="A7979">
        <v>329</v>
      </c>
      <c r="B7979" t="s">
        <v>238</v>
      </c>
      <c r="C7979" t="s">
        <v>493</v>
      </c>
      <c r="D7979" t="s">
        <v>2118</v>
      </c>
      <c r="E7979">
        <v>2017</v>
      </c>
      <c r="F7979" s="10">
        <v>43100</v>
      </c>
      <c r="G7979" t="s">
        <v>489</v>
      </c>
      <c r="H7979" t="s">
        <v>474</v>
      </c>
      <c r="I7979" t="s">
        <v>553</v>
      </c>
      <c r="J7979">
        <v>125445000</v>
      </c>
      <c r="K7979">
        <v>34462912.08791209</v>
      </c>
    </row>
    <row r="7980" spans="1:11" x14ac:dyDescent="0.25">
      <c r="A7980">
        <v>329</v>
      </c>
      <c r="B7980" t="s">
        <v>238</v>
      </c>
      <c r="C7980" t="s">
        <v>493</v>
      </c>
      <c r="D7980" t="s">
        <v>456</v>
      </c>
      <c r="E7980">
        <v>2017</v>
      </c>
      <c r="F7980" s="10">
        <v>43100</v>
      </c>
      <c r="G7980" t="s">
        <v>489</v>
      </c>
      <c r="H7980" t="s">
        <v>474</v>
      </c>
      <c r="I7980" t="s">
        <v>553</v>
      </c>
      <c r="J7980">
        <v>1437248000</v>
      </c>
      <c r="K7980">
        <v>394848351.64835161</v>
      </c>
    </row>
    <row r="7981" spans="1:11" x14ac:dyDescent="0.25">
      <c r="A7981">
        <v>1663</v>
      </c>
      <c r="B7981" t="s">
        <v>246</v>
      </c>
      <c r="C7981" t="s">
        <v>492</v>
      </c>
      <c r="D7981" t="s">
        <v>1146</v>
      </c>
      <c r="E7981">
        <v>2014</v>
      </c>
      <c r="F7981" s="10">
        <v>42004</v>
      </c>
      <c r="G7981" t="s">
        <v>489</v>
      </c>
      <c r="H7981" t="s">
        <v>474</v>
      </c>
      <c r="I7981" t="s">
        <v>555</v>
      </c>
      <c r="J7981">
        <v>951428000</v>
      </c>
      <c r="K7981">
        <v>253410041.28379276</v>
      </c>
    </row>
    <row r="7982" spans="1:11" x14ac:dyDescent="0.25">
      <c r="A7982">
        <v>1663</v>
      </c>
      <c r="B7982" t="s">
        <v>246</v>
      </c>
      <c r="C7982" t="s">
        <v>492</v>
      </c>
      <c r="D7982" t="s">
        <v>243</v>
      </c>
      <c r="E7982">
        <v>2014</v>
      </c>
      <c r="F7982" s="10">
        <v>42004</v>
      </c>
      <c r="G7982" t="s">
        <v>489</v>
      </c>
      <c r="H7982" t="s">
        <v>474</v>
      </c>
      <c r="I7982" t="s">
        <v>555</v>
      </c>
      <c r="J7982">
        <v>1774359000</v>
      </c>
      <c r="K7982">
        <v>472595285.6572113</v>
      </c>
    </row>
    <row r="7983" spans="1:11" x14ac:dyDescent="0.25">
      <c r="A7983">
        <v>1663</v>
      </c>
      <c r="B7983" t="s">
        <v>246</v>
      </c>
      <c r="C7983" t="s">
        <v>493</v>
      </c>
      <c r="D7983" t="s">
        <v>1145</v>
      </c>
      <c r="E7983">
        <v>2014</v>
      </c>
      <c r="F7983" s="10">
        <v>42004</v>
      </c>
      <c r="G7983" t="s">
        <v>489</v>
      </c>
      <c r="H7983" t="s">
        <v>474</v>
      </c>
      <c r="I7983" t="s">
        <v>555</v>
      </c>
      <c r="J7983">
        <v>2522599000</v>
      </c>
      <c r="K7983">
        <v>671886802.50366223</v>
      </c>
    </row>
    <row r="7984" spans="1:11" x14ac:dyDescent="0.25">
      <c r="A7984">
        <v>1663</v>
      </c>
      <c r="B7984" t="s">
        <v>246</v>
      </c>
      <c r="C7984" t="s">
        <v>493</v>
      </c>
      <c r="D7984" t="s">
        <v>672</v>
      </c>
      <c r="E7984">
        <v>2014</v>
      </c>
      <c r="F7984" s="10">
        <v>42004</v>
      </c>
      <c r="G7984" t="s">
        <v>489</v>
      </c>
      <c r="H7984" t="s">
        <v>474</v>
      </c>
      <c r="I7984" t="s">
        <v>555</v>
      </c>
      <c r="J7984">
        <v>203188000</v>
      </c>
      <c r="K7984">
        <v>54118524.437341854</v>
      </c>
    </row>
    <row r="7985" spans="1:11" x14ac:dyDescent="0.25">
      <c r="A7985">
        <v>1663</v>
      </c>
      <c r="B7985" t="s">
        <v>246</v>
      </c>
      <c r="C7985" t="s">
        <v>492</v>
      </c>
      <c r="D7985" t="s">
        <v>1146</v>
      </c>
      <c r="E7985">
        <v>2015</v>
      </c>
      <c r="F7985" s="10">
        <v>42369</v>
      </c>
      <c r="G7985" t="s">
        <v>489</v>
      </c>
      <c r="H7985" t="s">
        <v>474</v>
      </c>
      <c r="I7985" t="s">
        <v>555</v>
      </c>
      <c r="J7985">
        <v>1086697000</v>
      </c>
      <c r="K7985">
        <v>289353765.04420066</v>
      </c>
    </row>
    <row r="7986" spans="1:11" x14ac:dyDescent="0.25">
      <c r="A7986">
        <v>1663</v>
      </c>
      <c r="B7986" t="s">
        <v>246</v>
      </c>
      <c r="C7986" t="s">
        <v>492</v>
      </c>
      <c r="D7986" t="s">
        <v>243</v>
      </c>
      <c r="E7986">
        <v>2015</v>
      </c>
      <c r="F7986" s="10">
        <v>42369</v>
      </c>
      <c r="G7986" t="s">
        <v>489</v>
      </c>
      <c r="H7986" t="s">
        <v>474</v>
      </c>
      <c r="I7986" t="s">
        <v>555</v>
      </c>
      <c r="J7986">
        <v>1803346000</v>
      </c>
      <c r="K7986">
        <v>480175205.02715945</v>
      </c>
    </row>
    <row r="7987" spans="1:11" x14ac:dyDescent="0.25">
      <c r="A7987">
        <v>1663</v>
      </c>
      <c r="B7987" t="s">
        <v>246</v>
      </c>
      <c r="C7987" t="s">
        <v>493</v>
      </c>
      <c r="D7987" t="s">
        <v>1145</v>
      </c>
      <c r="E7987">
        <v>2015</v>
      </c>
      <c r="F7987" s="10">
        <v>42369</v>
      </c>
      <c r="G7987" t="s">
        <v>489</v>
      </c>
      <c r="H7987" t="s">
        <v>474</v>
      </c>
      <c r="I7987" t="s">
        <v>555</v>
      </c>
      <c r="J7987">
        <v>2584388000</v>
      </c>
      <c r="K7987">
        <v>688142507.18926406</v>
      </c>
    </row>
    <row r="7988" spans="1:11" x14ac:dyDescent="0.25">
      <c r="A7988">
        <v>1663</v>
      </c>
      <c r="B7988" t="s">
        <v>246</v>
      </c>
      <c r="C7988" t="s">
        <v>493</v>
      </c>
      <c r="D7988" t="s">
        <v>672</v>
      </c>
      <c r="E7988">
        <v>2015</v>
      </c>
      <c r="F7988" s="10">
        <v>42369</v>
      </c>
      <c r="G7988" t="s">
        <v>489</v>
      </c>
      <c r="H7988" t="s">
        <v>474</v>
      </c>
      <c r="I7988" t="s">
        <v>555</v>
      </c>
      <c r="J7988">
        <v>324239000</v>
      </c>
      <c r="K7988">
        <v>86334806.68867825</v>
      </c>
    </row>
    <row r="7989" spans="1:11" x14ac:dyDescent="0.25">
      <c r="A7989">
        <v>1663</v>
      </c>
      <c r="B7989" t="s">
        <v>246</v>
      </c>
      <c r="C7989" t="s">
        <v>492</v>
      </c>
      <c r="D7989" t="s">
        <v>1146</v>
      </c>
      <c r="E7989">
        <v>2016</v>
      </c>
      <c r="F7989" s="10">
        <v>42735</v>
      </c>
      <c r="G7989" t="s">
        <v>489</v>
      </c>
      <c r="H7989" t="s">
        <v>474</v>
      </c>
      <c r="I7989" t="s">
        <v>555</v>
      </c>
      <c r="J7989">
        <v>971117000</v>
      </c>
      <c r="K7989">
        <v>258860988.93775824</v>
      </c>
    </row>
    <row r="7990" spans="1:11" x14ac:dyDescent="0.25">
      <c r="A7990">
        <v>1663</v>
      </c>
      <c r="B7990" t="s">
        <v>246</v>
      </c>
      <c r="C7990" t="s">
        <v>492</v>
      </c>
      <c r="D7990" t="s">
        <v>243</v>
      </c>
      <c r="E7990">
        <v>2016</v>
      </c>
      <c r="F7990" s="10">
        <v>42735</v>
      </c>
      <c r="G7990" t="s">
        <v>489</v>
      </c>
      <c r="H7990" t="s">
        <v>474</v>
      </c>
      <c r="I7990" t="s">
        <v>555</v>
      </c>
      <c r="J7990">
        <v>1143939000</v>
      </c>
      <c r="K7990">
        <v>304928428.62854856</v>
      </c>
    </row>
    <row r="7991" spans="1:11" x14ac:dyDescent="0.25">
      <c r="A7991">
        <v>1663</v>
      </c>
      <c r="B7991" t="s">
        <v>246</v>
      </c>
      <c r="C7991" t="s">
        <v>493</v>
      </c>
      <c r="D7991" t="s">
        <v>1145</v>
      </c>
      <c r="E7991">
        <v>2016</v>
      </c>
      <c r="F7991" s="10">
        <v>42735</v>
      </c>
      <c r="G7991" t="s">
        <v>489</v>
      </c>
      <c r="H7991" t="s">
        <v>474</v>
      </c>
      <c r="I7991" t="s">
        <v>555</v>
      </c>
      <c r="J7991">
        <v>1968641000</v>
      </c>
      <c r="K7991">
        <v>524761028.92176461</v>
      </c>
    </row>
    <row r="7992" spans="1:11" x14ac:dyDescent="0.25">
      <c r="A7992">
        <v>1663</v>
      </c>
      <c r="B7992" t="s">
        <v>246</v>
      </c>
      <c r="C7992" t="s">
        <v>493</v>
      </c>
      <c r="D7992" t="s">
        <v>672</v>
      </c>
      <c r="E7992">
        <v>2016</v>
      </c>
      <c r="F7992" s="10">
        <v>42735</v>
      </c>
      <c r="G7992" t="s">
        <v>489</v>
      </c>
      <c r="H7992" t="s">
        <v>474</v>
      </c>
      <c r="I7992" t="s">
        <v>555</v>
      </c>
      <c r="J7992">
        <v>176645000</v>
      </c>
      <c r="K7992">
        <v>47086498.733839795</v>
      </c>
    </row>
    <row r="7993" spans="1:11" x14ac:dyDescent="0.25">
      <c r="A7993">
        <v>1663</v>
      </c>
      <c r="B7993" t="s">
        <v>246</v>
      </c>
      <c r="C7993" t="s">
        <v>492</v>
      </c>
      <c r="D7993" t="s">
        <v>589</v>
      </c>
      <c r="E7993">
        <v>2017</v>
      </c>
      <c r="F7993" s="10">
        <v>43100</v>
      </c>
      <c r="G7993" t="s">
        <v>489</v>
      </c>
      <c r="H7993" t="s">
        <v>474</v>
      </c>
      <c r="I7993" t="s">
        <v>555</v>
      </c>
      <c r="J7993">
        <v>-85952000</v>
      </c>
      <c r="K7993">
        <v>-22920533.333333332</v>
      </c>
    </row>
    <row r="7994" spans="1:11" x14ac:dyDescent="0.25">
      <c r="A7994">
        <v>1663</v>
      </c>
      <c r="B7994" t="s">
        <v>246</v>
      </c>
      <c r="C7994" t="s">
        <v>492</v>
      </c>
      <c r="D7994" t="s">
        <v>569</v>
      </c>
      <c r="E7994">
        <v>2017</v>
      </c>
      <c r="F7994" s="10">
        <v>43100</v>
      </c>
      <c r="G7994" t="s">
        <v>489</v>
      </c>
      <c r="H7994" t="s">
        <v>474</v>
      </c>
      <c r="I7994" t="s">
        <v>555</v>
      </c>
      <c r="J7994">
        <v>158206000</v>
      </c>
      <c r="K7994">
        <v>42188266.666666664</v>
      </c>
    </row>
    <row r="7995" spans="1:11" x14ac:dyDescent="0.25">
      <c r="A7995">
        <v>1663</v>
      </c>
      <c r="B7995" t="s">
        <v>246</v>
      </c>
      <c r="C7995" t="s">
        <v>492</v>
      </c>
      <c r="D7995" t="s">
        <v>621</v>
      </c>
      <c r="E7995">
        <v>2017</v>
      </c>
      <c r="F7995" s="10">
        <v>43100</v>
      </c>
      <c r="G7995" t="s">
        <v>489</v>
      </c>
      <c r="H7995" t="s">
        <v>474</v>
      </c>
      <c r="I7995" t="s">
        <v>555</v>
      </c>
      <c r="J7995">
        <v>19426000</v>
      </c>
      <c r="K7995">
        <v>5180266.666666667</v>
      </c>
    </row>
    <row r="7996" spans="1:11" x14ac:dyDescent="0.25">
      <c r="A7996">
        <v>1663</v>
      </c>
      <c r="B7996" t="s">
        <v>246</v>
      </c>
      <c r="C7996" t="s">
        <v>492</v>
      </c>
      <c r="D7996" t="s">
        <v>243</v>
      </c>
      <c r="E7996">
        <v>2017</v>
      </c>
      <c r="F7996" s="10">
        <v>43100</v>
      </c>
      <c r="G7996" t="s">
        <v>489</v>
      </c>
      <c r="H7996" t="s">
        <v>474</v>
      </c>
      <c r="I7996" t="s">
        <v>555</v>
      </c>
      <c r="J7996">
        <v>728912000</v>
      </c>
      <c r="K7996">
        <v>194376533.33333334</v>
      </c>
    </row>
    <row r="7997" spans="1:11" x14ac:dyDescent="0.25">
      <c r="A7997">
        <v>1663</v>
      </c>
      <c r="B7997" t="s">
        <v>246</v>
      </c>
      <c r="C7997" t="s">
        <v>493</v>
      </c>
      <c r="D7997" t="s">
        <v>589</v>
      </c>
      <c r="E7997">
        <v>2017</v>
      </c>
      <c r="F7997" s="10">
        <v>43100</v>
      </c>
      <c r="G7997" t="s">
        <v>489</v>
      </c>
      <c r="H7997" t="s">
        <v>474</v>
      </c>
      <c r="I7997" t="s">
        <v>555</v>
      </c>
      <c r="J7997">
        <v>-85952000</v>
      </c>
      <c r="K7997">
        <v>-22920533.333333332</v>
      </c>
    </row>
    <row r="7998" spans="1:11" x14ac:dyDescent="0.25">
      <c r="A7998">
        <v>1663</v>
      </c>
      <c r="B7998" t="s">
        <v>246</v>
      </c>
      <c r="C7998" t="s">
        <v>493</v>
      </c>
      <c r="D7998" t="s">
        <v>1145</v>
      </c>
      <c r="E7998">
        <v>2017</v>
      </c>
      <c r="F7998" s="10">
        <v>43100</v>
      </c>
      <c r="G7998" t="s">
        <v>489</v>
      </c>
      <c r="H7998" t="s">
        <v>474</v>
      </c>
      <c r="I7998" t="s">
        <v>555</v>
      </c>
      <c r="J7998">
        <v>748338000</v>
      </c>
      <c r="K7998">
        <v>199556800</v>
      </c>
    </row>
    <row r="7999" spans="1:11" x14ac:dyDescent="0.25">
      <c r="A7999">
        <v>1663</v>
      </c>
      <c r="B7999" t="s">
        <v>246</v>
      </c>
      <c r="C7999" t="s">
        <v>493</v>
      </c>
      <c r="D7999" t="s">
        <v>672</v>
      </c>
      <c r="E7999">
        <v>2017</v>
      </c>
      <c r="F7999" s="10">
        <v>43100</v>
      </c>
      <c r="G7999" t="s">
        <v>489</v>
      </c>
      <c r="H7999" t="s">
        <v>474</v>
      </c>
      <c r="I7999" t="s">
        <v>555</v>
      </c>
      <c r="J7999">
        <v>158206000</v>
      </c>
      <c r="K7999">
        <v>42188266.666666664</v>
      </c>
    </row>
    <row r="8000" spans="1:11" x14ac:dyDescent="0.25">
      <c r="A8000">
        <v>1770</v>
      </c>
      <c r="B8000" t="s">
        <v>277</v>
      </c>
      <c r="C8000" t="s">
        <v>492</v>
      </c>
      <c r="D8000" t="s">
        <v>620</v>
      </c>
      <c r="E8000">
        <v>2014</v>
      </c>
      <c r="F8000" s="10">
        <v>42004</v>
      </c>
      <c r="G8000" t="s">
        <v>489</v>
      </c>
      <c r="H8000" t="s">
        <v>474</v>
      </c>
      <c r="I8000" t="s">
        <v>556</v>
      </c>
      <c r="J8000">
        <v>3000000</v>
      </c>
      <c r="K8000">
        <v>387767.48685952928</v>
      </c>
    </row>
    <row r="8001" spans="1:11" x14ac:dyDescent="0.25">
      <c r="A8001">
        <v>1770</v>
      </c>
      <c r="B8001" t="s">
        <v>277</v>
      </c>
      <c r="C8001" t="s">
        <v>492</v>
      </c>
      <c r="D8001" t="s">
        <v>570</v>
      </c>
      <c r="E8001">
        <v>2014</v>
      </c>
      <c r="F8001" s="10">
        <v>42004</v>
      </c>
      <c r="G8001" t="s">
        <v>489</v>
      </c>
      <c r="H8001" t="s">
        <v>474</v>
      </c>
      <c r="I8001" t="s">
        <v>556</v>
      </c>
      <c r="J8001">
        <v>38000000</v>
      </c>
      <c r="K8001">
        <v>4911721.5002207039</v>
      </c>
    </row>
    <row r="8002" spans="1:11" x14ac:dyDescent="0.25">
      <c r="A8002">
        <v>1770</v>
      </c>
      <c r="B8002" t="s">
        <v>277</v>
      </c>
      <c r="C8002" t="s">
        <v>492</v>
      </c>
      <c r="D8002" t="s">
        <v>1074</v>
      </c>
      <c r="E8002">
        <v>2014</v>
      </c>
      <c r="F8002" s="10">
        <v>42004</v>
      </c>
      <c r="G8002" t="s">
        <v>489</v>
      </c>
      <c r="H8002" t="s">
        <v>474</v>
      </c>
      <c r="I8002" t="s">
        <v>556</v>
      </c>
      <c r="J8002">
        <v>17100000</v>
      </c>
      <c r="K8002">
        <v>2210274.675099317</v>
      </c>
    </row>
    <row r="8003" spans="1:11" x14ac:dyDescent="0.25">
      <c r="A8003">
        <v>1770</v>
      </c>
      <c r="B8003" t="s">
        <v>277</v>
      </c>
      <c r="C8003" t="s">
        <v>492</v>
      </c>
      <c r="D8003" t="s">
        <v>1073</v>
      </c>
      <c r="E8003">
        <v>2014</v>
      </c>
      <c r="F8003" s="10">
        <v>42004</v>
      </c>
      <c r="G8003" t="s">
        <v>489</v>
      </c>
      <c r="H8003" t="s">
        <v>474</v>
      </c>
      <c r="I8003" t="s">
        <v>556</v>
      </c>
      <c r="J8003">
        <v>82200000</v>
      </c>
      <c r="K8003">
        <v>10624829.139951102</v>
      </c>
    </row>
    <row r="8004" spans="1:11" x14ac:dyDescent="0.25">
      <c r="A8004">
        <v>1770</v>
      </c>
      <c r="B8004" t="s">
        <v>277</v>
      </c>
      <c r="C8004" t="s">
        <v>492</v>
      </c>
      <c r="D8004" t="s">
        <v>94</v>
      </c>
      <c r="E8004">
        <v>2014</v>
      </c>
      <c r="F8004" s="10">
        <v>42004</v>
      </c>
      <c r="G8004" t="s">
        <v>489</v>
      </c>
      <c r="H8004" t="s">
        <v>474</v>
      </c>
      <c r="I8004" t="s">
        <v>556</v>
      </c>
      <c r="J8004">
        <v>40700000</v>
      </c>
      <c r="K8004">
        <v>5260712.2383942809</v>
      </c>
    </row>
    <row r="8005" spans="1:11" x14ac:dyDescent="0.25">
      <c r="A8005">
        <v>1770</v>
      </c>
      <c r="B8005" t="s">
        <v>277</v>
      </c>
      <c r="C8005" t="s">
        <v>492</v>
      </c>
      <c r="D8005" t="s">
        <v>589</v>
      </c>
      <c r="E8005">
        <v>2014</v>
      </c>
      <c r="F8005" s="10">
        <v>42004</v>
      </c>
      <c r="G8005" t="s">
        <v>489</v>
      </c>
      <c r="H8005" t="s">
        <v>474</v>
      </c>
      <c r="I8005" t="s">
        <v>556</v>
      </c>
      <c r="J8005">
        <v>0</v>
      </c>
      <c r="K8005">
        <v>0</v>
      </c>
    </row>
    <row r="8006" spans="1:11" x14ac:dyDescent="0.25">
      <c r="A8006">
        <v>1770</v>
      </c>
      <c r="B8006" t="s">
        <v>277</v>
      </c>
      <c r="C8006" t="s">
        <v>492</v>
      </c>
      <c r="D8006" t="s">
        <v>100</v>
      </c>
      <c r="E8006">
        <v>2014</v>
      </c>
      <c r="F8006" s="10">
        <v>42004</v>
      </c>
      <c r="G8006" t="s">
        <v>489</v>
      </c>
      <c r="H8006" t="s">
        <v>474</v>
      </c>
      <c r="I8006" t="s">
        <v>556</v>
      </c>
      <c r="J8006">
        <v>25800000</v>
      </c>
      <c r="K8006">
        <v>3334800.3869919516</v>
      </c>
    </row>
    <row r="8007" spans="1:11" x14ac:dyDescent="0.25">
      <c r="A8007">
        <v>1770</v>
      </c>
      <c r="B8007" t="s">
        <v>277</v>
      </c>
      <c r="C8007" t="s">
        <v>492</v>
      </c>
      <c r="D8007" t="s">
        <v>981</v>
      </c>
      <c r="E8007">
        <v>2014</v>
      </c>
      <c r="F8007" s="10">
        <v>42004</v>
      </c>
      <c r="G8007" t="s">
        <v>489</v>
      </c>
      <c r="H8007" t="s">
        <v>474</v>
      </c>
      <c r="I8007" t="s">
        <v>556</v>
      </c>
      <c r="J8007">
        <v>8200000</v>
      </c>
      <c r="K8007">
        <v>1059897.7974160467</v>
      </c>
    </row>
    <row r="8008" spans="1:11" x14ac:dyDescent="0.25">
      <c r="A8008">
        <v>1770</v>
      </c>
      <c r="B8008" t="s">
        <v>277</v>
      </c>
      <c r="C8008" t="s">
        <v>492</v>
      </c>
      <c r="D8008" t="s">
        <v>102</v>
      </c>
      <c r="E8008">
        <v>2014</v>
      </c>
      <c r="F8008" s="10">
        <v>42004</v>
      </c>
      <c r="G8008" t="s">
        <v>489</v>
      </c>
      <c r="H8008" t="s">
        <v>474</v>
      </c>
      <c r="I8008" t="s">
        <v>556</v>
      </c>
      <c r="J8008">
        <v>1334700000</v>
      </c>
      <c r="K8008">
        <v>172517754.90380457</v>
      </c>
    </row>
    <row r="8009" spans="1:11" x14ac:dyDescent="0.25">
      <c r="A8009">
        <v>1770</v>
      </c>
      <c r="B8009" t="s">
        <v>277</v>
      </c>
      <c r="C8009" t="s">
        <v>492</v>
      </c>
      <c r="D8009" t="s">
        <v>1072</v>
      </c>
      <c r="E8009">
        <v>2014</v>
      </c>
      <c r="F8009" s="10">
        <v>42004</v>
      </c>
      <c r="G8009" t="s">
        <v>489</v>
      </c>
      <c r="H8009" t="s">
        <v>474</v>
      </c>
      <c r="I8009" t="s">
        <v>556</v>
      </c>
      <c r="J8009">
        <v>55700000</v>
      </c>
      <c r="K8009">
        <v>7199549.6726919264</v>
      </c>
    </row>
    <row r="8010" spans="1:11" x14ac:dyDescent="0.25">
      <c r="A8010">
        <v>1770</v>
      </c>
      <c r="B8010" t="s">
        <v>277</v>
      </c>
      <c r="C8010" t="s">
        <v>492</v>
      </c>
      <c r="D8010" t="s">
        <v>834</v>
      </c>
      <c r="E8010">
        <v>2014</v>
      </c>
      <c r="F8010" s="10">
        <v>42004</v>
      </c>
      <c r="G8010" t="s">
        <v>489</v>
      </c>
      <c r="H8010" t="s">
        <v>474</v>
      </c>
      <c r="I8010" t="s">
        <v>556</v>
      </c>
      <c r="J8010">
        <v>15200000</v>
      </c>
      <c r="K8010">
        <v>1964688.6000882816</v>
      </c>
    </row>
    <row r="8011" spans="1:11" x14ac:dyDescent="0.25">
      <c r="A8011">
        <v>1770</v>
      </c>
      <c r="B8011" t="s">
        <v>277</v>
      </c>
      <c r="C8011" t="s">
        <v>492</v>
      </c>
      <c r="D8011" t="s">
        <v>1071</v>
      </c>
      <c r="E8011">
        <v>2014</v>
      </c>
      <c r="F8011" s="10">
        <v>42004</v>
      </c>
      <c r="G8011" t="s">
        <v>489</v>
      </c>
      <c r="H8011" t="s">
        <v>474</v>
      </c>
      <c r="I8011" t="s">
        <v>556</v>
      </c>
      <c r="J8011">
        <v>1918000000</v>
      </c>
      <c r="K8011">
        <v>247912679.93219239</v>
      </c>
    </row>
    <row r="8012" spans="1:11" x14ac:dyDescent="0.25">
      <c r="A8012">
        <v>1770</v>
      </c>
      <c r="B8012" t="s">
        <v>277</v>
      </c>
      <c r="C8012" t="s">
        <v>492</v>
      </c>
      <c r="D8012" t="s">
        <v>1076</v>
      </c>
      <c r="E8012">
        <v>2014</v>
      </c>
      <c r="F8012" s="10">
        <v>42004</v>
      </c>
      <c r="G8012" t="s">
        <v>489</v>
      </c>
      <c r="H8012" t="s">
        <v>474</v>
      </c>
      <c r="I8012" t="s">
        <v>556</v>
      </c>
      <c r="J8012">
        <v>9300000</v>
      </c>
      <c r="K8012">
        <v>1202079.2092645408</v>
      </c>
    </row>
    <row r="8013" spans="1:11" x14ac:dyDescent="0.25">
      <c r="A8013">
        <v>1770</v>
      </c>
      <c r="B8013" t="s">
        <v>277</v>
      </c>
      <c r="C8013" t="s">
        <v>492</v>
      </c>
      <c r="D8013" t="s">
        <v>1075</v>
      </c>
      <c r="E8013">
        <v>2014</v>
      </c>
      <c r="F8013" s="10">
        <v>42004</v>
      </c>
      <c r="G8013" t="s">
        <v>489</v>
      </c>
      <c r="H8013" t="s">
        <v>474</v>
      </c>
      <c r="I8013" t="s">
        <v>556</v>
      </c>
      <c r="J8013">
        <v>76000000</v>
      </c>
      <c r="K8013">
        <v>9823443.0004414078</v>
      </c>
    </row>
    <row r="8014" spans="1:11" x14ac:dyDescent="0.25">
      <c r="A8014">
        <v>1770</v>
      </c>
      <c r="B8014" t="s">
        <v>277</v>
      </c>
      <c r="C8014" t="s">
        <v>492</v>
      </c>
      <c r="D8014" t="s">
        <v>1005</v>
      </c>
      <c r="E8014">
        <v>2014</v>
      </c>
      <c r="F8014" s="10">
        <v>42004</v>
      </c>
      <c r="G8014" t="s">
        <v>489</v>
      </c>
      <c r="H8014" t="s">
        <v>474</v>
      </c>
      <c r="I8014" t="s">
        <v>556</v>
      </c>
      <c r="J8014">
        <v>15400000</v>
      </c>
      <c r="K8014">
        <v>1990539.765878917</v>
      </c>
    </row>
    <row r="8015" spans="1:11" x14ac:dyDescent="0.25">
      <c r="A8015">
        <v>1770</v>
      </c>
      <c r="B8015" t="s">
        <v>277</v>
      </c>
      <c r="C8015" t="s">
        <v>492</v>
      </c>
      <c r="D8015" t="s">
        <v>241</v>
      </c>
      <c r="E8015">
        <v>2014</v>
      </c>
      <c r="F8015" s="10">
        <v>42004</v>
      </c>
      <c r="G8015" t="s">
        <v>489</v>
      </c>
      <c r="H8015" t="s">
        <v>474</v>
      </c>
      <c r="I8015" t="s">
        <v>556</v>
      </c>
      <c r="J8015">
        <v>75400000</v>
      </c>
      <c r="K8015">
        <v>9745889.5030695032</v>
      </c>
    </row>
    <row r="8016" spans="1:11" x14ac:dyDescent="0.25">
      <c r="A8016">
        <v>1770</v>
      </c>
      <c r="B8016" t="s">
        <v>277</v>
      </c>
      <c r="C8016" t="s">
        <v>492</v>
      </c>
      <c r="D8016" t="s">
        <v>1223</v>
      </c>
      <c r="E8016">
        <v>2014</v>
      </c>
      <c r="F8016" s="10">
        <v>42004</v>
      </c>
      <c r="G8016" t="s">
        <v>489</v>
      </c>
      <c r="H8016" t="s">
        <v>474</v>
      </c>
      <c r="I8016" t="s">
        <v>556</v>
      </c>
      <c r="J8016">
        <v>8600000</v>
      </c>
      <c r="K8016">
        <v>1111600.1289973173</v>
      </c>
    </row>
    <row r="8017" spans="1:11" x14ac:dyDescent="0.25">
      <c r="A8017">
        <v>1770</v>
      </c>
      <c r="B8017" t="s">
        <v>277</v>
      </c>
      <c r="C8017" t="s">
        <v>492</v>
      </c>
      <c r="D8017" t="s">
        <v>1077</v>
      </c>
      <c r="E8017">
        <v>2014</v>
      </c>
      <c r="F8017" s="10">
        <v>42004</v>
      </c>
      <c r="G8017" t="s">
        <v>489</v>
      </c>
      <c r="H8017" t="s">
        <v>474</v>
      </c>
      <c r="I8017" t="s">
        <v>556</v>
      </c>
      <c r="J8017">
        <v>7600000</v>
      </c>
      <c r="K8017">
        <v>982344.30004414078</v>
      </c>
    </row>
    <row r="8018" spans="1:11" x14ac:dyDescent="0.25">
      <c r="A8018">
        <v>1770</v>
      </c>
      <c r="B8018" t="s">
        <v>277</v>
      </c>
      <c r="C8018" t="s">
        <v>492</v>
      </c>
      <c r="D8018" t="s">
        <v>275</v>
      </c>
      <c r="E8018">
        <v>2014</v>
      </c>
      <c r="F8018" s="10">
        <v>42004</v>
      </c>
      <c r="G8018" t="s">
        <v>489</v>
      </c>
      <c r="H8018" t="s">
        <v>474</v>
      </c>
      <c r="I8018" t="s">
        <v>556</v>
      </c>
      <c r="J8018">
        <v>5482800000</v>
      </c>
      <c r="K8018">
        <v>708683858.98447573</v>
      </c>
    </row>
    <row r="8019" spans="1:11" x14ac:dyDescent="0.25">
      <c r="A8019">
        <v>1770</v>
      </c>
      <c r="B8019" t="s">
        <v>277</v>
      </c>
      <c r="C8019" t="s">
        <v>493</v>
      </c>
      <c r="D8019" t="s">
        <v>589</v>
      </c>
      <c r="E8019">
        <v>2014</v>
      </c>
      <c r="F8019" s="10">
        <v>42004</v>
      </c>
      <c r="G8019" t="s">
        <v>489</v>
      </c>
      <c r="H8019" t="s">
        <v>474</v>
      </c>
      <c r="I8019" t="s">
        <v>556</v>
      </c>
      <c r="J8019">
        <v>-726900000</v>
      </c>
      <c r="K8019">
        <v>-93956062.066063941</v>
      </c>
    </row>
    <row r="8020" spans="1:11" x14ac:dyDescent="0.25">
      <c r="A8020">
        <v>1770</v>
      </c>
      <c r="B8020" t="s">
        <v>277</v>
      </c>
      <c r="C8020" t="s">
        <v>493</v>
      </c>
      <c r="D8020" t="s">
        <v>1162</v>
      </c>
      <c r="E8020">
        <v>2014</v>
      </c>
      <c r="F8020" s="10">
        <v>42004</v>
      </c>
      <c r="G8020" t="s">
        <v>489</v>
      </c>
      <c r="H8020" t="s">
        <v>474</v>
      </c>
      <c r="I8020" t="s">
        <v>556</v>
      </c>
      <c r="J8020">
        <v>533300000</v>
      </c>
      <c r="K8020">
        <v>68932133.580728993</v>
      </c>
    </row>
    <row r="8021" spans="1:11" x14ac:dyDescent="0.25">
      <c r="A8021">
        <v>1770</v>
      </c>
      <c r="B8021" t="s">
        <v>277</v>
      </c>
      <c r="C8021" t="s">
        <v>493</v>
      </c>
      <c r="D8021" t="s">
        <v>1068</v>
      </c>
      <c r="E8021">
        <v>2014</v>
      </c>
      <c r="F8021" s="10">
        <v>42004</v>
      </c>
      <c r="G8021" t="s">
        <v>489</v>
      </c>
      <c r="H8021" t="s">
        <v>474</v>
      </c>
      <c r="I8021" t="s">
        <v>556</v>
      </c>
      <c r="J8021">
        <v>289200000</v>
      </c>
      <c r="K8021">
        <v>37380785.73325862</v>
      </c>
    </row>
    <row r="8022" spans="1:11" x14ac:dyDescent="0.25">
      <c r="A8022">
        <v>1770</v>
      </c>
      <c r="B8022" t="s">
        <v>277</v>
      </c>
      <c r="C8022" t="s">
        <v>493</v>
      </c>
      <c r="D8022" t="s">
        <v>1067</v>
      </c>
      <c r="E8022">
        <v>2014</v>
      </c>
      <c r="F8022" s="10">
        <v>42004</v>
      </c>
      <c r="G8022" t="s">
        <v>489</v>
      </c>
      <c r="H8022" t="s">
        <v>474</v>
      </c>
      <c r="I8022" t="s">
        <v>556</v>
      </c>
      <c r="J8022">
        <v>1496700000</v>
      </c>
      <c r="K8022">
        <v>193457199.19421914</v>
      </c>
    </row>
    <row r="8023" spans="1:11" x14ac:dyDescent="0.25">
      <c r="A8023">
        <v>1770</v>
      </c>
      <c r="B8023" t="s">
        <v>277</v>
      </c>
      <c r="C8023" t="s">
        <v>493</v>
      </c>
      <c r="D8023" t="s">
        <v>1066</v>
      </c>
      <c r="E8023">
        <v>2014</v>
      </c>
      <c r="F8023" s="10">
        <v>42004</v>
      </c>
      <c r="G8023" t="s">
        <v>489</v>
      </c>
      <c r="H8023" t="s">
        <v>474</v>
      </c>
      <c r="I8023" t="s">
        <v>556</v>
      </c>
      <c r="J8023">
        <v>1917800000</v>
      </c>
      <c r="K8023">
        <v>247886828.76640174</v>
      </c>
    </row>
    <row r="8024" spans="1:11" x14ac:dyDescent="0.25">
      <c r="A8024">
        <v>1770</v>
      </c>
      <c r="B8024" t="s">
        <v>277</v>
      </c>
      <c r="C8024" t="s">
        <v>493</v>
      </c>
      <c r="D8024" t="s">
        <v>1065</v>
      </c>
      <c r="E8024">
        <v>2014</v>
      </c>
      <c r="F8024" s="10">
        <v>42004</v>
      </c>
      <c r="G8024" t="s">
        <v>489</v>
      </c>
      <c r="H8024" t="s">
        <v>474</v>
      </c>
      <c r="I8024" t="s">
        <v>556</v>
      </c>
      <c r="J8024">
        <v>5703600000</v>
      </c>
      <c r="K8024">
        <v>737223546.01733708</v>
      </c>
    </row>
    <row r="8025" spans="1:11" x14ac:dyDescent="0.25">
      <c r="A8025">
        <v>1770</v>
      </c>
      <c r="B8025" t="s">
        <v>277</v>
      </c>
      <c r="C8025" t="s">
        <v>493</v>
      </c>
      <c r="D8025" t="s">
        <v>654</v>
      </c>
      <c r="E8025">
        <v>2014</v>
      </c>
      <c r="F8025" s="10">
        <v>42004</v>
      </c>
      <c r="G8025" t="s">
        <v>489</v>
      </c>
      <c r="H8025" t="s">
        <v>474</v>
      </c>
      <c r="I8025" t="s">
        <v>556</v>
      </c>
      <c r="J8025">
        <v>0</v>
      </c>
      <c r="K8025">
        <v>0</v>
      </c>
    </row>
    <row r="8026" spans="1:11" x14ac:dyDescent="0.25">
      <c r="A8026">
        <v>1770</v>
      </c>
      <c r="B8026" t="s">
        <v>277</v>
      </c>
      <c r="C8026" t="s">
        <v>492</v>
      </c>
      <c r="D8026" t="s">
        <v>620</v>
      </c>
      <c r="E8026">
        <v>2015</v>
      </c>
      <c r="F8026" s="10">
        <v>42369</v>
      </c>
      <c r="G8026" t="s">
        <v>489</v>
      </c>
      <c r="H8026" t="s">
        <v>474</v>
      </c>
      <c r="I8026" t="s">
        <v>556</v>
      </c>
      <c r="J8026">
        <v>1000000</v>
      </c>
      <c r="K8026">
        <v>118472.16869583822</v>
      </c>
    </row>
    <row r="8027" spans="1:11" x14ac:dyDescent="0.25">
      <c r="A8027">
        <v>1770</v>
      </c>
      <c r="B8027" t="s">
        <v>277</v>
      </c>
      <c r="C8027" t="s">
        <v>492</v>
      </c>
      <c r="D8027" t="s">
        <v>570</v>
      </c>
      <c r="E8027">
        <v>2015</v>
      </c>
      <c r="F8027" s="10">
        <v>42369</v>
      </c>
      <c r="G8027" t="s">
        <v>489</v>
      </c>
      <c r="H8027" t="s">
        <v>474</v>
      </c>
      <c r="I8027" t="s">
        <v>556</v>
      </c>
      <c r="J8027">
        <v>58000000</v>
      </c>
      <c r="K8027">
        <v>6871385.7843586169</v>
      </c>
    </row>
    <row r="8028" spans="1:11" x14ac:dyDescent="0.25">
      <c r="A8028">
        <v>1770</v>
      </c>
      <c r="B8028" t="s">
        <v>277</v>
      </c>
      <c r="C8028" t="s">
        <v>492</v>
      </c>
      <c r="D8028" t="s">
        <v>30</v>
      </c>
      <c r="E8028">
        <v>2015</v>
      </c>
      <c r="F8028" s="10">
        <v>42369</v>
      </c>
      <c r="G8028" t="s">
        <v>489</v>
      </c>
      <c r="H8028" t="s">
        <v>474</v>
      </c>
      <c r="I8028" t="s">
        <v>556</v>
      </c>
      <c r="J8028">
        <v>214000000</v>
      </c>
      <c r="K8028">
        <v>25353044.100909378</v>
      </c>
    </row>
    <row r="8029" spans="1:11" x14ac:dyDescent="0.25">
      <c r="A8029">
        <v>1770</v>
      </c>
      <c r="B8029" t="s">
        <v>277</v>
      </c>
      <c r="C8029" t="s">
        <v>492</v>
      </c>
      <c r="D8029" t="s">
        <v>1074</v>
      </c>
      <c r="E8029">
        <v>2015</v>
      </c>
      <c r="F8029" s="10">
        <v>42369</v>
      </c>
      <c r="G8029" t="s">
        <v>489</v>
      </c>
      <c r="H8029" t="s">
        <v>474</v>
      </c>
      <c r="I8029" t="s">
        <v>556</v>
      </c>
      <c r="J8029">
        <v>19000000</v>
      </c>
      <c r="K8029">
        <v>2250971.2052209261</v>
      </c>
    </row>
    <row r="8030" spans="1:11" x14ac:dyDescent="0.25">
      <c r="A8030">
        <v>1770</v>
      </c>
      <c r="B8030" t="s">
        <v>277</v>
      </c>
      <c r="C8030" t="s">
        <v>492</v>
      </c>
      <c r="D8030" t="s">
        <v>1073</v>
      </c>
      <c r="E8030">
        <v>2015</v>
      </c>
      <c r="F8030" s="10">
        <v>42369</v>
      </c>
      <c r="G8030" t="s">
        <v>489</v>
      </c>
      <c r="H8030" t="s">
        <v>474</v>
      </c>
      <c r="I8030" t="s">
        <v>556</v>
      </c>
      <c r="J8030">
        <v>89000000</v>
      </c>
      <c r="K8030">
        <v>10544023.013929602</v>
      </c>
    </row>
    <row r="8031" spans="1:11" x14ac:dyDescent="0.25">
      <c r="A8031">
        <v>1770</v>
      </c>
      <c r="B8031" t="s">
        <v>277</v>
      </c>
      <c r="C8031" t="s">
        <v>492</v>
      </c>
      <c r="D8031" t="s">
        <v>94</v>
      </c>
      <c r="E8031">
        <v>2015</v>
      </c>
      <c r="F8031" s="10">
        <v>42369</v>
      </c>
      <c r="G8031" t="s">
        <v>489</v>
      </c>
      <c r="H8031" t="s">
        <v>474</v>
      </c>
      <c r="I8031" t="s">
        <v>556</v>
      </c>
      <c r="J8031">
        <v>372000000</v>
      </c>
      <c r="K8031">
        <v>44071646.754851818</v>
      </c>
    </row>
    <row r="8032" spans="1:11" x14ac:dyDescent="0.25">
      <c r="A8032">
        <v>1770</v>
      </c>
      <c r="B8032" t="s">
        <v>277</v>
      </c>
      <c r="C8032" t="s">
        <v>492</v>
      </c>
      <c r="D8032" t="s">
        <v>589</v>
      </c>
      <c r="E8032">
        <v>2015</v>
      </c>
      <c r="F8032" s="10">
        <v>42369</v>
      </c>
      <c r="G8032" t="s">
        <v>489</v>
      </c>
      <c r="H8032" t="s">
        <v>474</v>
      </c>
      <c r="I8032" t="s">
        <v>556</v>
      </c>
      <c r="J8032">
        <v>0</v>
      </c>
      <c r="K8032">
        <v>0</v>
      </c>
    </row>
    <row r="8033" spans="1:11" x14ac:dyDescent="0.25">
      <c r="A8033">
        <v>1770</v>
      </c>
      <c r="B8033" t="s">
        <v>277</v>
      </c>
      <c r="C8033" t="s">
        <v>492</v>
      </c>
      <c r="D8033" t="s">
        <v>100</v>
      </c>
      <c r="E8033">
        <v>2015</v>
      </c>
      <c r="F8033" s="10">
        <v>42369</v>
      </c>
      <c r="G8033" t="s">
        <v>489</v>
      </c>
      <c r="H8033" t="s">
        <v>474</v>
      </c>
      <c r="I8033" t="s">
        <v>556</v>
      </c>
      <c r="J8033">
        <v>41000000</v>
      </c>
      <c r="K8033">
        <v>4857358.9165293667</v>
      </c>
    </row>
    <row r="8034" spans="1:11" x14ac:dyDescent="0.25">
      <c r="A8034">
        <v>1770</v>
      </c>
      <c r="B8034" t="s">
        <v>277</v>
      </c>
      <c r="C8034" t="s">
        <v>492</v>
      </c>
      <c r="D8034" t="s">
        <v>981</v>
      </c>
      <c r="E8034">
        <v>2015</v>
      </c>
      <c r="F8034" s="10">
        <v>42369</v>
      </c>
      <c r="G8034" t="s">
        <v>489</v>
      </c>
      <c r="H8034" t="s">
        <v>474</v>
      </c>
      <c r="I8034" t="s">
        <v>556</v>
      </c>
      <c r="J8034">
        <v>46000000</v>
      </c>
      <c r="K8034">
        <v>5449719.7600085577</v>
      </c>
    </row>
    <row r="8035" spans="1:11" x14ac:dyDescent="0.25">
      <c r="A8035">
        <v>1770</v>
      </c>
      <c r="B8035" t="s">
        <v>277</v>
      </c>
      <c r="C8035" t="s">
        <v>492</v>
      </c>
      <c r="D8035" t="s">
        <v>102</v>
      </c>
      <c r="E8035">
        <v>2015</v>
      </c>
      <c r="F8035" s="10">
        <v>42369</v>
      </c>
      <c r="G8035" t="s">
        <v>489</v>
      </c>
      <c r="H8035" t="s">
        <v>474</v>
      </c>
      <c r="I8035" t="s">
        <v>556</v>
      </c>
      <c r="J8035">
        <v>1605000000</v>
      </c>
      <c r="K8035">
        <v>190147830.75682035</v>
      </c>
    </row>
    <row r="8036" spans="1:11" x14ac:dyDescent="0.25">
      <c r="A8036">
        <v>1770</v>
      </c>
      <c r="B8036" t="s">
        <v>277</v>
      </c>
      <c r="C8036" t="s">
        <v>492</v>
      </c>
      <c r="D8036" t="s">
        <v>113</v>
      </c>
      <c r="E8036">
        <v>2015</v>
      </c>
      <c r="F8036" s="10">
        <v>42369</v>
      </c>
      <c r="G8036" t="s">
        <v>489</v>
      </c>
      <c r="H8036" t="s">
        <v>474</v>
      </c>
      <c r="I8036" t="s">
        <v>556</v>
      </c>
      <c r="J8036">
        <v>163000000</v>
      </c>
      <c r="K8036">
        <v>19310963.49742163</v>
      </c>
    </row>
    <row r="8037" spans="1:11" x14ac:dyDescent="0.25">
      <c r="A8037">
        <v>1770</v>
      </c>
      <c r="B8037" t="s">
        <v>277</v>
      </c>
      <c r="C8037" t="s">
        <v>492</v>
      </c>
      <c r="D8037" t="s">
        <v>1072</v>
      </c>
      <c r="E8037">
        <v>2015</v>
      </c>
      <c r="F8037" s="10">
        <v>42369</v>
      </c>
      <c r="G8037" t="s">
        <v>489</v>
      </c>
      <c r="H8037" t="s">
        <v>474</v>
      </c>
      <c r="I8037" t="s">
        <v>556</v>
      </c>
      <c r="J8037">
        <v>64000000</v>
      </c>
      <c r="K8037">
        <v>7582218.7965336461</v>
      </c>
    </row>
    <row r="8038" spans="1:11" x14ac:dyDescent="0.25">
      <c r="A8038">
        <v>1770</v>
      </c>
      <c r="B8038" t="s">
        <v>277</v>
      </c>
      <c r="C8038" t="s">
        <v>492</v>
      </c>
      <c r="D8038" t="s">
        <v>1080</v>
      </c>
      <c r="E8038">
        <v>2015</v>
      </c>
      <c r="F8038" s="10">
        <v>42369</v>
      </c>
      <c r="G8038" t="s">
        <v>489</v>
      </c>
      <c r="H8038" t="s">
        <v>474</v>
      </c>
      <c r="I8038" t="s">
        <v>556</v>
      </c>
      <c r="J8038">
        <v>595000000</v>
      </c>
      <c r="K8038">
        <v>70490940.374023736</v>
      </c>
    </row>
    <row r="8039" spans="1:11" x14ac:dyDescent="0.25">
      <c r="A8039">
        <v>1770</v>
      </c>
      <c r="B8039" t="s">
        <v>277</v>
      </c>
      <c r="C8039" t="s">
        <v>492</v>
      </c>
      <c r="D8039" t="s">
        <v>834</v>
      </c>
      <c r="E8039">
        <v>2015</v>
      </c>
      <c r="F8039" s="10">
        <v>42369</v>
      </c>
      <c r="G8039" t="s">
        <v>489</v>
      </c>
      <c r="H8039" t="s">
        <v>474</v>
      </c>
      <c r="I8039" t="s">
        <v>556</v>
      </c>
      <c r="J8039">
        <v>6000000</v>
      </c>
      <c r="K8039">
        <v>710833.01217502938</v>
      </c>
    </row>
    <row r="8040" spans="1:11" x14ac:dyDescent="0.25">
      <c r="A8040">
        <v>1770</v>
      </c>
      <c r="B8040" t="s">
        <v>277</v>
      </c>
      <c r="C8040" t="s">
        <v>492</v>
      </c>
      <c r="D8040" t="s">
        <v>1071</v>
      </c>
      <c r="E8040">
        <v>2015</v>
      </c>
      <c r="F8040" s="10">
        <v>42369</v>
      </c>
      <c r="G8040" t="s">
        <v>489</v>
      </c>
      <c r="H8040" t="s">
        <v>474</v>
      </c>
      <c r="I8040" t="s">
        <v>556</v>
      </c>
      <c r="J8040">
        <v>1960000000</v>
      </c>
      <c r="K8040">
        <v>232205450.64384291</v>
      </c>
    </row>
    <row r="8041" spans="1:11" x14ac:dyDescent="0.25">
      <c r="A8041">
        <v>1770</v>
      </c>
      <c r="B8041" t="s">
        <v>277</v>
      </c>
      <c r="C8041" t="s">
        <v>492</v>
      </c>
      <c r="D8041" t="s">
        <v>1076</v>
      </c>
      <c r="E8041">
        <v>2015</v>
      </c>
      <c r="F8041" s="10">
        <v>42369</v>
      </c>
      <c r="G8041" t="s">
        <v>489</v>
      </c>
      <c r="H8041" t="s">
        <v>474</v>
      </c>
      <c r="I8041" t="s">
        <v>556</v>
      </c>
      <c r="J8041">
        <v>0</v>
      </c>
      <c r="K8041">
        <v>0</v>
      </c>
    </row>
    <row r="8042" spans="1:11" x14ac:dyDescent="0.25">
      <c r="A8042">
        <v>1770</v>
      </c>
      <c r="B8042" t="s">
        <v>277</v>
      </c>
      <c r="C8042" t="s">
        <v>492</v>
      </c>
      <c r="D8042" t="s">
        <v>1075</v>
      </c>
      <c r="E8042">
        <v>2015</v>
      </c>
      <c r="F8042" s="10">
        <v>42369</v>
      </c>
      <c r="G8042" t="s">
        <v>489</v>
      </c>
      <c r="H8042" t="s">
        <v>474</v>
      </c>
      <c r="I8042" t="s">
        <v>556</v>
      </c>
      <c r="J8042">
        <v>91000000</v>
      </c>
      <c r="K8042">
        <v>10780967.351321278</v>
      </c>
    </row>
    <row r="8043" spans="1:11" x14ac:dyDescent="0.25">
      <c r="A8043">
        <v>1770</v>
      </c>
      <c r="B8043" t="s">
        <v>277</v>
      </c>
      <c r="C8043" t="s">
        <v>492</v>
      </c>
      <c r="D8043" t="s">
        <v>1005</v>
      </c>
      <c r="E8043">
        <v>2015</v>
      </c>
      <c r="F8043" s="10">
        <v>42369</v>
      </c>
      <c r="G8043" t="s">
        <v>489</v>
      </c>
      <c r="H8043" t="s">
        <v>474</v>
      </c>
      <c r="I8043" t="s">
        <v>556</v>
      </c>
      <c r="J8043">
        <v>30000000</v>
      </c>
      <c r="K8043">
        <v>3554165.0608751466</v>
      </c>
    </row>
    <row r="8044" spans="1:11" x14ac:dyDescent="0.25">
      <c r="A8044">
        <v>1770</v>
      </c>
      <c r="B8044" t="s">
        <v>277</v>
      </c>
      <c r="C8044" t="s">
        <v>492</v>
      </c>
      <c r="D8044" t="s">
        <v>241</v>
      </c>
      <c r="E8044">
        <v>2015</v>
      </c>
      <c r="F8044" s="10">
        <v>42369</v>
      </c>
      <c r="G8044" t="s">
        <v>489</v>
      </c>
      <c r="H8044" t="s">
        <v>474</v>
      </c>
      <c r="I8044" t="s">
        <v>556</v>
      </c>
      <c r="J8044">
        <v>6000000</v>
      </c>
      <c r="K8044">
        <v>710833.01217502938</v>
      </c>
    </row>
    <row r="8045" spans="1:11" x14ac:dyDescent="0.25">
      <c r="A8045">
        <v>1770</v>
      </c>
      <c r="B8045" t="s">
        <v>277</v>
      </c>
      <c r="C8045" t="s">
        <v>492</v>
      </c>
      <c r="D8045" t="s">
        <v>1223</v>
      </c>
      <c r="E8045">
        <v>2015</v>
      </c>
      <c r="F8045" s="10">
        <v>42369</v>
      </c>
      <c r="G8045" t="s">
        <v>489</v>
      </c>
      <c r="H8045" t="s">
        <v>474</v>
      </c>
      <c r="I8045" t="s">
        <v>556</v>
      </c>
      <c r="J8045">
        <v>13000000</v>
      </c>
      <c r="K8045">
        <v>1540138.1930458969</v>
      </c>
    </row>
    <row r="8046" spans="1:11" x14ac:dyDescent="0.25">
      <c r="A8046">
        <v>1770</v>
      </c>
      <c r="B8046" t="s">
        <v>277</v>
      </c>
      <c r="C8046" t="s">
        <v>492</v>
      </c>
      <c r="D8046" t="s">
        <v>1077</v>
      </c>
      <c r="E8046">
        <v>2015</v>
      </c>
      <c r="F8046" s="10">
        <v>42369</v>
      </c>
      <c r="G8046" t="s">
        <v>489</v>
      </c>
      <c r="H8046" t="s">
        <v>474</v>
      </c>
      <c r="I8046" t="s">
        <v>556</v>
      </c>
      <c r="J8046">
        <v>2000000</v>
      </c>
      <c r="K8046">
        <v>236944.33739167644</v>
      </c>
    </row>
    <row r="8047" spans="1:11" x14ac:dyDescent="0.25">
      <c r="A8047">
        <v>1770</v>
      </c>
      <c r="B8047" t="s">
        <v>277</v>
      </c>
      <c r="C8047" t="s">
        <v>492</v>
      </c>
      <c r="D8047" t="s">
        <v>275</v>
      </c>
      <c r="E8047">
        <v>2015</v>
      </c>
      <c r="F8047" s="10">
        <v>42369</v>
      </c>
      <c r="G8047" t="s">
        <v>489</v>
      </c>
      <c r="H8047" t="s">
        <v>474</v>
      </c>
      <c r="I8047" t="s">
        <v>556</v>
      </c>
      <c r="J8047">
        <v>5801000000</v>
      </c>
      <c r="K8047">
        <v>687257050.60455751</v>
      </c>
    </row>
    <row r="8048" spans="1:11" x14ac:dyDescent="0.25">
      <c r="A8048">
        <v>1770</v>
      </c>
      <c r="B8048" t="s">
        <v>277</v>
      </c>
      <c r="C8048" t="s">
        <v>492</v>
      </c>
      <c r="D8048" t="s">
        <v>1078</v>
      </c>
      <c r="E8048">
        <v>2015</v>
      </c>
      <c r="F8048" s="10">
        <v>42369</v>
      </c>
      <c r="G8048" t="s">
        <v>489</v>
      </c>
      <c r="H8048" t="s">
        <v>474</v>
      </c>
      <c r="I8048" t="s">
        <v>556</v>
      </c>
      <c r="J8048">
        <v>22000000</v>
      </c>
      <c r="K8048">
        <v>2606387.7113084407</v>
      </c>
    </row>
    <row r="8049" spans="1:11" x14ac:dyDescent="0.25">
      <c r="A8049">
        <v>1770</v>
      </c>
      <c r="B8049" t="s">
        <v>277</v>
      </c>
      <c r="C8049" t="s">
        <v>492</v>
      </c>
      <c r="D8049" t="s">
        <v>1079</v>
      </c>
      <c r="E8049">
        <v>2015</v>
      </c>
      <c r="F8049" s="10">
        <v>42369</v>
      </c>
      <c r="G8049" t="s">
        <v>489</v>
      </c>
      <c r="H8049" t="s">
        <v>474</v>
      </c>
      <c r="I8049" t="s">
        <v>556</v>
      </c>
      <c r="J8049">
        <v>191000000</v>
      </c>
      <c r="K8049">
        <v>22628184.220905099</v>
      </c>
    </row>
    <row r="8050" spans="1:11" x14ac:dyDescent="0.25">
      <c r="A8050">
        <v>1770</v>
      </c>
      <c r="B8050" t="s">
        <v>277</v>
      </c>
      <c r="C8050" t="s">
        <v>493</v>
      </c>
      <c r="D8050" t="s">
        <v>94</v>
      </c>
      <c r="E8050">
        <v>2015</v>
      </c>
      <c r="F8050" s="10">
        <v>42369</v>
      </c>
      <c r="G8050" t="s">
        <v>489</v>
      </c>
      <c r="H8050" t="s">
        <v>474</v>
      </c>
      <c r="I8050" t="s">
        <v>556</v>
      </c>
      <c r="J8050">
        <v>365000000</v>
      </c>
      <c r="K8050">
        <v>43242341.57398095</v>
      </c>
    </row>
    <row r="8051" spans="1:11" x14ac:dyDescent="0.25">
      <c r="A8051">
        <v>1770</v>
      </c>
      <c r="B8051" t="s">
        <v>277</v>
      </c>
      <c r="C8051" t="s">
        <v>493</v>
      </c>
      <c r="D8051" t="s">
        <v>589</v>
      </c>
      <c r="E8051">
        <v>2015</v>
      </c>
      <c r="F8051" s="10">
        <v>42369</v>
      </c>
      <c r="G8051" t="s">
        <v>489</v>
      </c>
      <c r="H8051" t="s">
        <v>474</v>
      </c>
      <c r="I8051" t="s">
        <v>556</v>
      </c>
      <c r="J8051">
        <v>-315000000</v>
      </c>
      <c r="K8051">
        <v>-37318733.139189042</v>
      </c>
    </row>
    <row r="8052" spans="1:11" x14ac:dyDescent="0.25">
      <c r="A8052">
        <v>1770</v>
      </c>
      <c r="B8052" t="s">
        <v>277</v>
      </c>
      <c r="C8052" t="s">
        <v>493</v>
      </c>
      <c r="D8052" t="s">
        <v>1162</v>
      </c>
      <c r="E8052">
        <v>2015</v>
      </c>
      <c r="F8052" s="10">
        <v>42369</v>
      </c>
      <c r="G8052" t="s">
        <v>489</v>
      </c>
      <c r="H8052" t="s">
        <v>474</v>
      </c>
      <c r="I8052" t="s">
        <v>556</v>
      </c>
      <c r="J8052">
        <v>51000000</v>
      </c>
      <c r="K8052">
        <v>6042080.6034877496</v>
      </c>
    </row>
    <row r="8053" spans="1:11" x14ac:dyDescent="0.25">
      <c r="A8053">
        <v>1770</v>
      </c>
      <c r="B8053" t="s">
        <v>277</v>
      </c>
      <c r="C8053" t="s">
        <v>493</v>
      </c>
      <c r="D8053" t="s">
        <v>1068</v>
      </c>
      <c r="E8053">
        <v>2015</v>
      </c>
      <c r="F8053" s="10">
        <v>42369</v>
      </c>
      <c r="G8053" t="s">
        <v>489</v>
      </c>
      <c r="H8053" t="s">
        <v>474</v>
      </c>
      <c r="I8053" t="s">
        <v>556</v>
      </c>
      <c r="J8053">
        <v>434000000</v>
      </c>
      <c r="K8053">
        <v>51416921.213993788</v>
      </c>
    </row>
    <row r="8054" spans="1:11" x14ac:dyDescent="0.25">
      <c r="A8054">
        <v>1770</v>
      </c>
      <c r="B8054" t="s">
        <v>277</v>
      </c>
      <c r="C8054" t="s">
        <v>493</v>
      </c>
      <c r="D8054" t="s">
        <v>1067</v>
      </c>
      <c r="E8054">
        <v>2015</v>
      </c>
      <c r="F8054" s="10">
        <v>42369</v>
      </c>
      <c r="G8054" t="s">
        <v>489</v>
      </c>
      <c r="H8054" t="s">
        <v>474</v>
      </c>
      <c r="I8054" t="s">
        <v>556</v>
      </c>
      <c r="J8054">
        <v>1663000000</v>
      </c>
      <c r="K8054">
        <v>197019216.54117897</v>
      </c>
    </row>
    <row r="8055" spans="1:11" x14ac:dyDescent="0.25">
      <c r="A8055">
        <v>1770</v>
      </c>
      <c r="B8055" t="s">
        <v>277</v>
      </c>
      <c r="C8055" t="s">
        <v>493</v>
      </c>
      <c r="D8055" t="s">
        <v>1069</v>
      </c>
      <c r="E8055">
        <v>2015</v>
      </c>
      <c r="F8055" s="10">
        <v>42369</v>
      </c>
      <c r="G8055" t="s">
        <v>489</v>
      </c>
      <c r="H8055" t="s">
        <v>474</v>
      </c>
      <c r="I8055" t="s">
        <v>556</v>
      </c>
      <c r="J8055">
        <v>450000000</v>
      </c>
      <c r="K8055">
        <v>53312475.913127199</v>
      </c>
    </row>
    <row r="8056" spans="1:11" x14ac:dyDescent="0.25">
      <c r="A8056">
        <v>1770</v>
      </c>
      <c r="B8056" t="s">
        <v>277</v>
      </c>
      <c r="C8056" t="s">
        <v>493</v>
      </c>
      <c r="D8056" t="s">
        <v>1066</v>
      </c>
      <c r="E8056">
        <v>2015</v>
      </c>
      <c r="F8056" s="10">
        <v>42369</v>
      </c>
      <c r="G8056" t="s">
        <v>489</v>
      </c>
      <c r="H8056" t="s">
        <v>474</v>
      </c>
      <c r="I8056" t="s">
        <v>556</v>
      </c>
      <c r="J8056">
        <v>1991000000</v>
      </c>
      <c r="K8056">
        <v>235878087.87341389</v>
      </c>
    </row>
    <row r="8057" spans="1:11" x14ac:dyDescent="0.25">
      <c r="A8057">
        <v>1770</v>
      </c>
      <c r="B8057" t="s">
        <v>277</v>
      </c>
      <c r="C8057" t="s">
        <v>493</v>
      </c>
      <c r="D8057" t="s">
        <v>1065</v>
      </c>
      <c r="E8057">
        <v>2015</v>
      </c>
      <c r="F8057" s="10">
        <v>42369</v>
      </c>
      <c r="G8057" t="s">
        <v>489</v>
      </c>
      <c r="H8057" t="s">
        <v>474</v>
      </c>
      <c r="I8057" t="s">
        <v>556</v>
      </c>
      <c r="J8057">
        <v>6307000000</v>
      </c>
      <c r="K8057">
        <v>747203967.9646517</v>
      </c>
    </row>
    <row r="8058" spans="1:11" x14ac:dyDescent="0.25">
      <c r="A8058">
        <v>1770</v>
      </c>
      <c r="B8058" t="s">
        <v>277</v>
      </c>
      <c r="C8058" t="s">
        <v>493</v>
      </c>
      <c r="D8058" t="s">
        <v>1070</v>
      </c>
      <c r="E8058">
        <v>2015</v>
      </c>
      <c r="F8058" s="10">
        <v>42369</v>
      </c>
      <c r="G8058" t="s">
        <v>489</v>
      </c>
      <c r="H8058" t="s">
        <v>474</v>
      </c>
      <c r="I8058" t="s">
        <v>556</v>
      </c>
      <c r="J8058">
        <v>443000000</v>
      </c>
      <c r="K8058">
        <v>52483170.732256331</v>
      </c>
    </row>
    <row r="8059" spans="1:11" x14ac:dyDescent="0.25">
      <c r="A8059">
        <v>1710</v>
      </c>
      <c r="B8059" t="s">
        <v>2290</v>
      </c>
      <c r="C8059" t="s">
        <v>492</v>
      </c>
      <c r="D8059" t="s">
        <v>2335</v>
      </c>
      <c r="E8059">
        <v>2016</v>
      </c>
      <c r="F8059" s="10">
        <v>42735</v>
      </c>
      <c r="G8059" t="s">
        <v>489</v>
      </c>
      <c r="H8059" t="s">
        <v>474</v>
      </c>
      <c r="I8059" t="s">
        <v>556</v>
      </c>
      <c r="J8059">
        <v>54886000000</v>
      </c>
      <c r="K8059">
        <v>6056564645.8218403</v>
      </c>
    </row>
    <row r="8060" spans="1:11" x14ac:dyDescent="0.25">
      <c r="A8060">
        <v>1710</v>
      </c>
      <c r="B8060" t="s">
        <v>2290</v>
      </c>
      <c r="C8060" t="s">
        <v>492</v>
      </c>
      <c r="D8060" t="s">
        <v>275</v>
      </c>
      <c r="E8060">
        <v>2016</v>
      </c>
      <c r="F8060" s="10">
        <v>42735</v>
      </c>
      <c r="G8060" t="s">
        <v>489</v>
      </c>
      <c r="H8060" t="s">
        <v>474</v>
      </c>
      <c r="I8060" t="s">
        <v>556</v>
      </c>
      <c r="J8060">
        <v>33826000000</v>
      </c>
      <c r="K8060">
        <v>3732634109.0545783</v>
      </c>
    </row>
    <row r="8061" spans="1:11" x14ac:dyDescent="0.25">
      <c r="A8061">
        <v>1710</v>
      </c>
      <c r="B8061" t="s">
        <v>2290</v>
      </c>
      <c r="C8061" t="s">
        <v>492</v>
      </c>
      <c r="D8061" t="s">
        <v>967</v>
      </c>
      <c r="E8061">
        <v>2016</v>
      </c>
      <c r="F8061" s="10">
        <v>42735</v>
      </c>
      <c r="G8061" t="s">
        <v>489</v>
      </c>
      <c r="H8061" t="s">
        <v>474</v>
      </c>
      <c r="I8061" t="s">
        <v>556</v>
      </c>
      <c r="J8061">
        <v>56653000000</v>
      </c>
      <c r="K8061">
        <v>6251549700.8298063</v>
      </c>
    </row>
    <row r="8062" spans="1:11" x14ac:dyDescent="0.25">
      <c r="A8062">
        <v>1710</v>
      </c>
      <c r="B8062" t="s">
        <v>2290</v>
      </c>
      <c r="C8062" t="s">
        <v>493</v>
      </c>
      <c r="D8062" t="s">
        <v>2334</v>
      </c>
      <c r="E8062">
        <v>2016</v>
      </c>
      <c r="F8062" s="10">
        <v>42735</v>
      </c>
      <c r="G8062" t="s">
        <v>489</v>
      </c>
      <c r="H8062" t="s">
        <v>474</v>
      </c>
      <c r="I8062" t="s">
        <v>556</v>
      </c>
      <c r="J8062">
        <v>1437000000</v>
      </c>
      <c r="K8062">
        <v>158570189.04722488</v>
      </c>
    </row>
    <row r="8063" spans="1:11" x14ac:dyDescent="0.25">
      <c r="A8063">
        <v>1710</v>
      </c>
      <c r="B8063" t="s">
        <v>2290</v>
      </c>
      <c r="C8063" t="s">
        <v>493</v>
      </c>
      <c r="D8063" t="s">
        <v>2331</v>
      </c>
      <c r="E8063">
        <v>2016</v>
      </c>
      <c r="F8063" s="10">
        <v>42735</v>
      </c>
      <c r="G8063" t="s">
        <v>489</v>
      </c>
      <c r="H8063" t="s">
        <v>474</v>
      </c>
      <c r="I8063" t="s">
        <v>556</v>
      </c>
      <c r="J8063">
        <v>10226000000</v>
      </c>
      <c r="K8063">
        <v>1128419452.4682822</v>
      </c>
    </row>
    <row r="8064" spans="1:11" x14ac:dyDescent="0.25">
      <c r="A8064">
        <v>1710</v>
      </c>
      <c r="B8064" t="s">
        <v>2290</v>
      </c>
      <c r="C8064" t="s">
        <v>493</v>
      </c>
      <c r="D8064" t="s">
        <v>971</v>
      </c>
      <c r="E8064">
        <v>2016</v>
      </c>
      <c r="F8064" s="10">
        <v>42735</v>
      </c>
      <c r="G8064" t="s">
        <v>489</v>
      </c>
      <c r="H8064" t="s">
        <v>474</v>
      </c>
      <c r="I8064" t="s">
        <v>556</v>
      </c>
      <c r="J8064">
        <v>138001000000</v>
      </c>
      <c r="K8064">
        <v>15228145204.388365</v>
      </c>
    </row>
    <row r="8065" spans="1:11" x14ac:dyDescent="0.25">
      <c r="A8065">
        <v>1710</v>
      </c>
      <c r="B8065" t="s">
        <v>2290</v>
      </c>
      <c r="C8065" t="s">
        <v>493</v>
      </c>
      <c r="D8065" t="s">
        <v>589</v>
      </c>
      <c r="E8065">
        <v>2016</v>
      </c>
      <c r="F8065" s="10">
        <v>42735</v>
      </c>
      <c r="G8065" t="s">
        <v>489</v>
      </c>
      <c r="H8065" t="s">
        <v>474</v>
      </c>
      <c r="I8065" t="s">
        <v>556</v>
      </c>
      <c r="J8065">
        <v>-11858000000</v>
      </c>
      <c r="K8065">
        <v>-1308507516.8559449</v>
      </c>
    </row>
    <row r="8066" spans="1:11" x14ac:dyDescent="0.25">
      <c r="A8066">
        <v>1710</v>
      </c>
      <c r="B8066" t="s">
        <v>2290</v>
      </c>
      <c r="C8066" t="s">
        <v>493</v>
      </c>
      <c r="D8066" t="s">
        <v>2332</v>
      </c>
      <c r="E8066">
        <v>2016</v>
      </c>
      <c r="F8066" s="10">
        <v>42735</v>
      </c>
      <c r="G8066" t="s">
        <v>489</v>
      </c>
      <c r="H8066" t="s">
        <v>474</v>
      </c>
      <c r="I8066" t="s">
        <v>556</v>
      </c>
      <c r="J8066">
        <v>237000000</v>
      </c>
      <c r="K8066">
        <v>26152494.644531868</v>
      </c>
    </row>
    <row r="8067" spans="1:11" x14ac:dyDescent="0.25">
      <c r="A8067">
        <v>1710</v>
      </c>
      <c r="B8067" t="s">
        <v>2290</v>
      </c>
      <c r="C8067" t="s">
        <v>493</v>
      </c>
      <c r="D8067" t="s">
        <v>2333</v>
      </c>
      <c r="E8067">
        <v>2016</v>
      </c>
      <c r="F8067" s="10">
        <v>42735</v>
      </c>
      <c r="G8067" t="s">
        <v>489</v>
      </c>
      <c r="H8067" t="s">
        <v>474</v>
      </c>
      <c r="I8067" t="s">
        <v>556</v>
      </c>
      <c r="J8067">
        <v>-5942000000</v>
      </c>
      <c r="K8067">
        <v>-655688283.45066822</v>
      </c>
    </row>
    <row r="8068" spans="1:11" x14ac:dyDescent="0.25">
      <c r="A8068">
        <v>1710</v>
      </c>
      <c r="B8068" t="s">
        <v>2290</v>
      </c>
      <c r="C8068" t="s">
        <v>493</v>
      </c>
      <c r="D8068" t="s">
        <v>2330</v>
      </c>
      <c r="E8068">
        <v>2016</v>
      </c>
      <c r="F8068" s="10">
        <v>42735</v>
      </c>
      <c r="G8068" t="s">
        <v>489</v>
      </c>
      <c r="H8068" t="s">
        <v>474</v>
      </c>
      <c r="I8068" t="s">
        <v>556</v>
      </c>
      <c r="J8068">
        <v>13264000000</v>
      </c>
      <c r="K8068">
        <v>1463656915.4644334</v>
      </c>
    </row>
    <row r="8069" spans="1:11" x14ac:dyDescent="0.25">
      <c r="A8069">
        <v>1770</v>
      </c>
      <c r="B8069" t="s">
        <v>277</v>
      </c>
      <c r="C8069" t="s">
        <v>492</v>
      </c>
      <c r="D8069" t="s">
        <v>620</v>
      </c>
      <c r="E8069">
        <v>2016</v>
      </c>
      <c r="F8069" s="10">
        <v>42735</v>
      </c>
      <c r="G8069" t="s">
        <v>489</v>
      </c>
      <c r="H8069" t="s">
        <v>474</v>
      </c>
      <c r="I8069" t="s">
        <v>556</v>
      </c>
      <c r="J8069">
        <v>83000000</v>
      </c>
      <c r="K8069">
        <v>9158890.5295196008</v>
      </c>
    </row>
    <row r="8070" spans="1:11" x14ac:dyDescent="0.25">
      <c r="A8070">
        <v>1770</v>
      </c>
      <c r="B8070" t="s">
        <v>277</v>
      </c>
      <c r="C8070" t="s">
        <v>492</v>
      </c>
      <c r="D8070" t="s">
        <v>570</v>
      </c>
      <c r="E8070">
        <v>2016</v>
      </c>
      <c r="F8070" s="10">
        <v>42735</v>
      </c>
      <c r="G8070" t="s">
        <v>489</v>
      </c>
      <c r="H8070" t="s">
        <v>474</v>
      </c>
      <c r="I8070" t="s">
        <v>556</v>
      </c>
      <c r="J8070">
        <v>282000000</v>
      </c>
      <c r="K8070">
        <v>31118158.184632856</v>
      </c>
    </row>
    <row r="8071" spans="1:11" x14ac:dyDescent="0.25">
      <c r="A8071">
        <v>1770</v>
      </c>
      <c r="B8071" t="s">
        <v>277</v>
      </c>
      <c r="C8071" t="s">
        <v>492</v>
      </c>
      <c r="D8071" t="s">
        <v>30</v>
      </c>
      <c r="E8071">
        <v>2016</v>
      </c>
      <c r="F8071" s="10">
        <v>42735</v>
      </c>
      <c r="G8071" t="s">
        <v>489</v>
      </c>
      <c r="H8071" t="s">
        <v>474</v>
      </c>
      <c r="I8071" t="s">
        <v>556</v>
      </c>
      <c r="J8071">
        <v>820000000</v>
      </c>
      <c r="K8071">
        <v>90485424.508506894</v>
      </c>
    </row>
    <row r="8072" spans="1:11" x14ac:dyDescent="0.25">
      <c r="A8072">
        <v>1770</v>
      </c>
      <c r="B8072" t="s">
        <v>277</v>
      </c>
      <c r="C8072" t="s">
        <v>492</v>
      </c>
      <c r="D8072" t="s">
        <v>1074</v>
      </c>
      <c r="E8072">
        <v>2016</v>
      </c>
      <c r="F8072" s="10">
        <v>42735</v>
      </c>
      <c r="G8072" t="s">
        <v>489</v>
      </c>
      <c r="H8072" t="s">
        <v>474</v>
      </c>
      <c r="I8072" t="s">
        <v>556</v>
      </c>
      <c r="J8072">
        <v>20000000</v>
      </c>
      <c r="K8072">
        <v>2206961.5733782169</v>
      </c>
    </row>
    <row r="8073" spans="1:11" x14ac:dyDescent="0.25">
      <c r="A8073">
        <v>1770</v>
      </c>
      <c r="B8073" t="s">
        <v>277</v>
      </c>
      <c r="C8073" t="s">
        <v>492</v>
      </c>
      <c r="D8073" t="s">
        <v>1073</v>
      </c>
      <c r="E8073">
        <v>2016</v>
      </c>
      <c r="F8073" s="10">
        <v>42735</v>
      </c>
      <c r="G8073" t="s">
        <v>489</v>
      </c>
      <c r="H8073" t="s">
        <v>474</v>
      </c>
      <c r="I8073" t="s">
        <v>556</v>
      </c>
      <c r="J8073">
        <v>69000000</v>
      </c>
      <c r="K8073">
        <v>7614017.4281548485</v>
      </c>
    </row>
    <row r="8074" spans="1:11" x14ac:dyDescent="0.25">
      <c r="A8074">
        <v>1770</v>
      </c>
      <c r="B8074" t="s">
        <v>277</v>
      </c>
      <c r="C8074" t="s">
        <v>492</v>
      </c>
      <c r="D8074" t="s">
        <v>94</v>
      </c>
      <c r="E8074">
        <v>2016</v>
      </c>
      <c r="F8074" s="10">
        <v>42735</v>
      </c>
      <c r="G8074" t="s">
        <v>489</v>
      </c>
      <c r="H8074" t="s">
        <v>474</v>
      </c>
      <c r="I8074" t="s">
        <v>556</v>
      </c>
      <c r="J8074">
        <v>1371000000</v>
      </c>
      <c r="K8074">
        <v>151287215.85507676</v>
      </c>
    </row>
    <row r="8075" spans="1:11" x14ac:dyDescent="0.25">
      <c r="A8075">
        <v>1770</v>
      </c>
      <c r="B8075" t="s">
        <v>277</v>
      </c>
      <c r="C8075" t="s">
        <v>492</v>
      </c>
      <c r="D8075" t="s">
        <v>589</v>
      </c>
      <c r="E8075">
        <v>2016</v>
      </c>
      <c r="F8075" s="10">
        <v>42735</v>
      </c>
      <c r="G8075" t="s">
        <v>489</v>
      </c>
      <c r="H8075" t="s">
        <v>474</v>
      </c>
      <c r="I8075" t="s">
        <v>556</v>
      </c>
      <c r="J8075">
        <v>0</v>
      </c>
      <c r="K8075">
        <v>0</v>
      </c>
    </row>
    <row r="8076" spans="1:11" x14ac:dyDescent="0.25">
      <c r="A8076">
        <v>1770</v>
      </c>
      <c r="B8076" t="s">
        <v>277</v>
      </c>
      <c r="C8076" t="s">
        <v>492</v>
      </c>
      <c r="D8076" t="s">
        <v>100</v>
      </c>
      <c r="E8076">
        <v>2016</v>
      </c>
      <c r="F8076" s="10">
        <v>42735</v>
      </c>
      <c r="G8076" t="s">
        <v>489</v>
      </c>
      <c r="H8076" t="s">
        <v>474</v>
      </c>
      <c r="I8076" t="s">
        <v>556</v>
      </c>
      <c r="J8076">
        <v>41000000</v>
      </c>
      <c r="K8076">
        <v>4524271.2254253449</v>
      </c>
    </row>
    <row r="8077" spans="1:11" x14ac:dyDescent="0.25">
      <c r="A8077">
        <v>1770</v>
      </c>
      <c r="B8077" t="s">
        <v>277</v>
      </c>
      <c r="C8077" t="s">
        <v>492</v>
      </c>
      <c r="D8077" t="s">
        <v>981</v>
      </c>
      <c r="E8077">
        <v>2016</v>
      </c>
      <c r="F8077" s="10">
        <v>42735</v>
      </c>
      <c r="G8077" t="s">
        <v>489</v>
      </c>
      <c r="H8077" t="s">
        <v>474</v>
      </c>
      <c r="I8077" t="s">
        <v>556</v>
      </c>
      <c r="J8077">
        <v>48000000</v>
      </c>
      <c r="K8077">
        <v>5296707.7761077201</v>
      </c>
    </row>
    <row r="8078" spans="1:11" x14ac:dyDescent="0.25">
      <c r="A8078">
        <v>1770</v>
      </c>
      <c r="B8078" t="s">
        <v>277</v>
      </c>
      <c r="C8078" t="s">
        <v>492</v>
      </c>
      <c r="D8078" t="s">
        <v>102</v>
      </c>
      <c r="E8078">
        <v>2016</v>
      </c>
      <c r="F8078" s="10">
        <v>42735</v>
      </c>
      <c r="G8078" t="s">
        <v>489</v>
      </c>
      <c r="H8078" t="s">
        <v>474</v>
      </c>
      <c r="I8078" t="s">
        <v>556</v>
      </c>
      <c r="J8078">
        <v>1694000000</v>
      </c>
      <c r="K8078">
        <v>186929645.26513496</v>
      </c>
    </row>
    <row r="8079" spans="1:11" x14ac:dyDescent="0.25">
      <c r="A8079">
        <v>1770</v>
      </c>
      <c r="B8079" t="s">
        <v>277</v>
      </c>
      <c r="C8079" t="s">
        <v>492</v>
      </c>
      <c r="D8079" t="s">
        <v>113</v>
      </c>
      <c r="E8079">
        <v>2016</v>
      </c>
      <c r="F8079" s="10">
        <v>42735</v>
      </c>
      <c r="G8079" t="s">
        <v>489</v>
      </c>
      <c r="H8079" t="s">
        <v>474</v>
      </c>
      <c r="I8079" t="s">
        <v>556</v>
      </c>
      <c r="J8079">
        <v>810000000</v>
      </c>
      <c r="K8079">
        <v>89381943.721817777</v>
      </c>
    </row>
    <row r="8080" spans="1:11" x14ac:dyDescent="0.25">
      <c r="A8080">
        <v>1770</v>
      </c>
      <c r="B8080" t="s">
        <v>277</v>
      </c>
      <c r="C8080" t="s">
        <v>492</v>
      </c>
      <c r="D8080" t="s">
        <v>1072</v>
      </c>
      <c r="E8080">
        <v>2016</v>
      </c>
      <c r="F8080" s="10">
        <v>42735</v>
      </c>
      <c r="G8080" t="s">
        <v>489</v>
      </c>
      <c r="H8080" t="s">
        <v>474</v>
      </c>
      <c r="I8080" t="s">
        <v>556</v>
      </c>
      <c r="J8080">
        <v>43000000</v>
      </c>
      <c r="K8080">
        <v>4744967.382763166</v>
      </c>
    </row>
    <row r="8081" spans="1:11" x14ac:dyDescent="0.25">
      <c r="A8081">
        <v>1770</v>
      </c>
      <c r="B8081" t="s">
        <v>277</v>
      </c>
      <c r="C8081" t="s">
        <v>492</v>
      </c>
      <c r="D8081" t="s">
        <v>1080</v>
      </c>
      <c r="E8081">
        <v>2016</v>
      </c>
      <c r="F8081" s="10">
        <v>42735</v>
      </c>
      <c r="G8081" t="s">
        <v>489</v>
      </c>
      <c r="H8081" t="s">
        <v>474</v>
      </c>
      <c r="I8081" t="s">
        <v>556</v>
      </c>
      <c r="J8081">
        <v>1886000000</v>
      </c>
      <c r="K8081">
        <v>208116476.36956584</v>
      </c>
    </row>
    <row r="8082" spans="1:11" x14ac:dyDescent="0.25">
      <c r="A8082">
        <v>1770</v>
      </c>
      <c r="B8082" t="s">
        <v>277</v>
      </c>
      <c r="C8082" t="s">
        <v>492</v>
      </c>
      <c r="D8082" t="s">
        <v>834</v>
      </c>
      <c r="E8082">
        <v>2016</v>
      </c>
      <c r="F8082" s="10">
        <v>42735</v>
      </c>
      <c r="G8082" t="s">
        <v>489</v>
      </c>
      <c r="H8082" t="s">
        <v>474</v>
      </c>
      <c r="I8082" t="s">
        <v>556</v>
      </c>
      <c r="J8082">
        <v>7000000</v>
      </c>
      <c r="K8082">
        <v>772436.55068237591</v>
      </c>
    </row>
    <row r="8083" spans="1:11" x14ac:dyDescent="0.25">
      <c r="A8083">
        <v>1770</v>
      </c>
      <c r="B8083" t="s">
        <v>277</v>
      </c>
      <c r="C8083" t="s">
        <v>492</v>
      </c>
      <c r="D8083" t="s">
        <v>1071</v>
      </c>
      <c r="E8083">
        <v>2016</v>
      </c>
      <c r="F8083" s="10">
        <v>42735</v>
      </c>
      <c r="G8083" t="s">
        <v>489</v>
      </c>
      <c r="H8083" t="s">
        <v>474</v>
      </c>
      <c r="I8083" t="s">
        <v>556</v>
      </c>
      <c r="J8083">
        <v>2120000000</v>
      </c>
      <c r="K8083">
        <v>233937926.77809098</v>
      </c>
    </row>
    <row r="8084" spans="1:11" x14ac:dyDescent="0.25">
      <c r="A8084">
        <v>1770</v>
      </c>
      <c r="B8084" t="s">
        <v>277</v>
      </c>
      <c r="C8084" t="s">
        <v>492</v>
      </c>
      <c r="D8084" t="s">
        <v>1076</v>
      </c>
      <c r="E8084">
        <v>2016</v>
      </c>
      <c r="F8084" s="10">
        <v>42735</v>
      </c>
      <c r="G8084" t="s">
        <v>489</v>
      </c>
      <c r="H8084" t="s">
        <v>474</v>
      </c>
      <c r="I8084" t="s">
        <v>556</v>
      </c>
      <c r="J8084">
        <v>1000000</v>
      </c>
      <c r="K8084">
        <v>110348.07866891084</v>
      </c>
    </row>
    <row r="8085" spans="1:11" x14ac:dyDescent="0.25">
      <c r="A8085">
        <v>1770</v>
      </c>
      <c r="B8085" t="s">
        <v>277</v>
      </c>
      <c r="C8085" t="s">
        <v>492</v>
      </c>
      <c r="D8085" t="s">
        <v>1075</v>
      </c>
      <c r="E8085">
        <v>2016</v>
      </c>
      <c r="F8085" s="10">
        <v>42735</v>
      </c>
      <c r="G8085" t="s">
        <v>489</v>
      </c>
      <c r="H8085" t="s">
        <v>474</v>
      </c>
      <c r="I8085" t="s">
        <v>556</v>
      </c>
      <c r="J8085">
        <v>155000000</v>
      </c>
      <c r="K8085">
        <v>17103952.19368118</v>
      </c>
    </row>
    <row r="8086" spans="1:11" x14ac:dyDescent="0.25">
      <c r="A8086">
        <v>1770</v>
      </c>
      <c r="B8086" t="s">
        <v>277</v>
      </c>
      <c r="C8086" t="s">
        <v>492</v>
      </c>
      <c r="D8086" t="s">
        <v>1005</v>
      </c>
      <c r="E8086">
        <v>2016</v>
      </c>
      <c r="F8086" s="10">
        <v>42735</v>
      </c>
      <c r="G8086" t="s">
        <v>489</v>
      </c>
      <c r="H8086" t="s">
        <v>474</v>
      </c>
      <c r="I8086" t="s">
        <v>556</v>
      </c>
      <c r="J8086">
        <v>85000000</v>
      </c>
      <c r="K8086">
        <v>9379586.686857421</v>
      </c>
    </row>
    <row r="8087" spans="1:11" x14ac:dyDescent="0.25">
      <c r="A8087">
        <v>1770</v>
      </c>
      <c r="B8087" t="s">
        <v>277</v>
      </c>
      <c r="C8087" t="s">
        <v>492</v>
      </c>
      <c r="D8087" t="s">
        <v>241</v>
      </c>
      <c r="E8087">
        <v>2016</v>
      </c>
      <c r="F8087" s="10">
        <v>42735</v>
      </c>
      <c r="G8087" t="s">
        <v>489</v>
      </c>
      <c r="H8087" t="s">
        <v>474</v>
      </c>
      <c r="I8087" t="s">
        <v>556</v>
      </c>
      <c r="J8087">
        <v>23000000</v>
      </c>
      <c r="K8087">
        <v>2538005.8093849495</v>
      </c>
    </row>
    <row r="8088" spans="1:11" x14ac:dyDescent="0.25">
      <c r="A8088">
        <v>1770</v>
      </c>
      <c r="B8088" t="s">
        <v>277</v>
      </c>
      <c r="C8088" t="s">
        <v>492</v>
      </c>
      <c r="D8088" t="s">
        <v>1077</v>
      </c>
      <c r="E8088">
        <v>2016</v>
      </c>
      <c r="F8088" s="10">
        <v>42735</v>
      </c>
      <c r="G8088" t="s">
        <v>489</v>
      </c>
      <c r="H8088" t="s">
        <v>474</v>
      </c>
      <c r="I8088" t="s">
        <v>556</v>
      </c>
      <c r="J8088">
        <v>11000000</v>
      </c>
      <c r="K8088">
        <v>1213828.8653580192</v>
      </c>
    </row>
    <row r="8089" spans="1:11" x14ac:dyDescent="0.25">
      <c r="A8089">
        <v>1770</v>
      </c>
      <c r="B8089" t="s">
        <v>277</v>
      </c>
      <c r="C8089" t="s">
        <v>492</v>
      </c>
      <c r="D8089" t="s">
        <v>275</v>
      </c>
      <c r="E8089">
        <v>2016</v>
      </c>
      <c r="F8089" s="10">
        <v>42735</v>
      </c>
      <c r="G8089" t="s">
        <v>489</v>
      </c>
      <c r="H8089" t="s">
        <v>474</v>
      </c>
      <c r="I8089" t="s">
        <v>556</v>
      </c>
      <c r="J8089">
        <v>6274000000</v>
      </c>
      <c r="K8089">
        <v>692323845.56874657</v>
      </c>
    </row>
    <row r="8090" spans="1:11" x14ac:dyDescent="0.25">
      <c r="A8090">
        <v>1770</v>
      </c>
      <c r="B8090" t="s">
        <v>277</v>
      </c>
      <c r="C8090" t="s">
        <v>492</v>
      </c>
      <c r="D8090" t="s">
        <v>1078</v>
      </c>
      <c r="E8090">
        <v>2016</v>
      </c>
      <c r="F8090" s="10">
        <v>42735</v>
      </c>
      <c r="G8090" t="s">
        <v>489</v>
      </c>
      <c r="H8090" t="s">
        <v>474</v>
      </c>
      <c r="I8090" t="s">
        <v>556</v>
      </c>
      <c r="J8090">
        <v>89000000</v>
      </c>
      <c r="K8090">
        <v>9820979.001533065</v>
      </c>
    </row>
    <row r="8091" spans="1:11" x14ac:dyDescent="0.25">
      <c r="A8091">
        <v>1770</v>
      </c>
      <c r="B8091" t="s">
        <v>277</v>
      </c>
      <c r="C8091" t="s">
        <v>492</v>
      </c>
      <c r="D8091" t="s">
        <v>1079</v>
      </c>
      <c r="E8091">
        <v>2016</v>
      </c>
      <c r="F8091" s="10">
        <v>42735</v>
      </c>
      <c r="G8091" t="s">
        <v>489</v>
      </c>
      <c r="H8091" t="s">
        <v>474</v>
      </c>
      <c r="I8091" t="s">
        <v>556</v>
      </c>
      <c r="J8091">
        <v>599000000</v>
      </c>
      <c r="K8091">
        <v>66098499.122677594</v>
      </c>
    </row>
    <row r="8092" spans="1:11" x14ac:dyDescent="0.25">
      <c r="A8092">
        <v>1770</v>
      </c>
      <c r="B8092" t="s">
        <v>277</v>
      </c>
      <c r="C8092" t="s">
        <v>493</v>
      </c>
      <c r="D8092" t="s">
        <v>94</v>
      </c>
      <c r="E8092">
        <v>2016</v>
      </c>
      <c r="F8092" s="10">
        <v>42735</v>
      </c>
      <c r="G8092" t="s">
        <v>489</v>
      </c>
      <c r="H8092" t="s">
        <v>474</v>
      </c>
      <c r="I8092" t="s">
        <v>556</v>
      </c>
      <c r="J8092">
        <v>1376000000</v>
      </c>
      <c r="K8092">
        <v>151838956.24842131</v>
      </c>
    </row>
    <row r="8093" spans="1:11" x14ac:dyDescent="0.25">
      <c r="A8093">
        <v>1770</v>
      </c>
      <c r="B8093" t="s">
        <v>277</v>
      </c>
      <c r="C8093" t="s">
        <v>493</v>
      </c>
      <c r="D8093" t="s">
        <v>589</v>
      </c>
      <c r="E8093">
        <v>2016</v>
      </c>
      <c r="F8093" s="10">
        <v>42735</v>
      </c>
      <c r="G8093" t="s">
        <v>489</v>
      </c>
      <c r="H8093" t="s">
        <v>474</v>
      </c>
      <c r="I8093" t="s">
        <v>556</v>
      </c>
      <c r="J8093">
        <v>-403000000</v>
      </c>
      <c r="K8093">
        <v>-44470275.703571066</v>
      </c>
    </row>
    <row r="8094" spans="1:11" x14ac:dyDescent="0.25">
      <c r="A8094">
        <v>1770</v>
      </c>
      <c r="B8094" t="s">
        <v>277</v>
      </c>
      <c r="C8094" t="s">
        <v>493</v>
      </c>
      <c r="D8094" t="s">
        <v>1162</v>
      </c>
      <c r="E8094">
        <v>2016</v>
      </c>
      <c r="F8094" s="10">
        <v>42735</v>
      </c>
      <c r="G8094" t="s">
        <v>489</v>
      </c>
      <c r="H8094" t="s">
        <v>474</v>
      </c>
      <c r="I8094" t="s">
        <v>556</v>
      </c>
      <c r="J8094">
        <v>188000000</v>
      </c>
      <c r="K8094">
        <v>20745438.78975524</v>
      </c>
    </row>
    <row r="8095" spans="1:11" x14ac:dyDescent="0.25">
      <c r="A8095">
        <v>1770</v>
      </c>
      <c r="B8095" t="s">
        <v>277</v>
      </c>
      <c r="C8095" t="s">
        <v>493</v>
      </c>
      <c r="D8095" t="s">
        <v>1068</v>
      </c>
      <c r="E8095">
        <v>2016</v>
      </c>
      <c r="F8095" s="10">
        <v>42735</v>
      </c>
      <c r="G8095" t="s">
        <v>489</v>
      </c>
      <c r="H8095" t="s">
        <v>474</v>
      </c>
      <c r="I8095" t="s">
        <v>556</v>
      </c>
      <c r="J8095">
        <v>1052000000</v>
      </c>
      <c r="K8095">
        <v>116086178.7596942</v>
      </c>
    </row>
    <row r="8096" spans="1:11" x14ac:dyDescent="0.25">
      <c r="A8096">
        <v>1770</v>
      </c>
      <c r="B8096" t="s">
        <v>277</v>
      </c>
      <c r="C8096" t="s">
        <v>493</v>
      </c>
      <c r="D8096" t="s">
        <v>1067</v>
      </c>
      <c r="E8096">
        <v>2016</v>
      </c>
      <c r="F8096" s="10">
        <v>42735</v>
      </c>
      <c r="G8096" t="s">
        <v>489</v>
      </c>
      <c r="H8096" t="s">
        <v>474</v>
      </c>
      <c r="I8096" t="s">
        <v>556</v>
      </c>
      <c r="J8096">
        <v>1785000000</v>
      </c>
      <c r="K8096">
        <v>196971320.42400587</v>
      </c>
    </row>
    <row r="8097" spans="1:11" x14ac:dyDescent="0.25">
      <c r="A8097">
        <v>1770</v>
      </c>
      <c r="B8097" t="s">
        <v>277</v>
      </c>
      <c r="C8097" t="s">
        <v>493</v>
      </c>
      <c r="D8097" t="s">
        <v>1069</v>
      </c>
      <c r="E8097">
        <v>2016</v>
      </c>
      <c r="F8097" s="10">
        <v>42735</v>
      </c>
      <c r="G8097" t="s">
        <v>489</v>
      </c>
      <c r="H8097" t="s">
        <v>474</v>
      </c>
      <c r="I8097" t="s">
        <v>556</v>
      </c>
      <c r="J8097">
        <v>1746000000</v>
      </c>
      <c r="K8097">
        <v>192667745.35591832</v>
      </c>
    </row>
    <row r="8098" spans="1:11" x14ac:dyDescent="0.25">
      <c r="A8098">
        <v>1770</v>
      </c>
      <c r="B8098" t="s">
        <v>277</v>
      </c>
      <c r="C8098" t="s">
        <v>493</v>
      </c>
      <c r="D8098" t="s">
        <v>1066</v>
      </c>
      <c r="E8098">
        <v>2016</v>
      </c>
      <c r="F8098" s="10">
        <v>42735</v>
      </c>
      <c r="G8098" t="s">
        <v>489</v>
      </c>
      <c r="H8098" t="s">
        <v>474</v>
      </c>
      <c r="I8098" t="s">
        <v>556</v>
      </c>
      <c r="J8098">
        <v>2059000000</v>
      </c>
      <c r="K8098">
        <v>227206693.97928742</v>
      </c>
    </row>
    <row r="8099" spans="1:11" x14ac:dyDescent="0.25">
      <c r="A8099">
        <v>1770</v>
      </c>
      <c r="B8099" t="s">
        <v>277</v>
      </c>
      <c r="C8099" t="s">
        <v>493</v>
      </c>
      <c r="D8099" t="s">
        <v>1065</v>
      </c>
      <c r="E8099">
        <v>2016</v>
      </c>
      <c r="F8099" s="10">
        <v>42735</v>
      </c>
      <c r="G8099" t="s">
        <v>489</v>
      </c>
      <c r="H8099" t="s">
        <v>474</v>
      </c>
      <c r="I8099" t="s">
        <v>556</v>
      </c>
      <c r="J8099">
        <v>7148000000</v>
      </c>
      <c r="K8099">
        <v>788768066.32537472</v>
      </c>
    </row>
    <row r="8100" spans="1:11" x14ac:dyDescent="0.25">
      <c r="A8100">
        <v>1770</v>
      </c>
      <c r="B8100" t="s">
        <v>277</v>
      </c>
      <c r="C8100" t="s">
        <v>493</v>
      </c>
      <c r="D8100" t="s">
        <v>1070</v>
      </c>
      <c r="E8100">
        <v>2016</v>
      </c>
      <c r="F8100" s="10">
        <v>42735</v>
      </c>
      <c r="G8100" t="s">
        <v>489</v>
      </c>
      <c r="H8100" t="s">
        <v>474</v>
      </c>
      <c r="I8100" t="s">
        <v>556</v>
      </c>
      <c r="J8100">
        <v>1580000000</v>
      </c>
      <c r="K8100">
        <v>174349964.29687914</v>
      </c>
    </row>
    <row r="8101" spans="1:11" x14ac:dyDescent="0.25">
      <c r="A8101">
        <v>1710</v>
      </c>
      <c r="B8101" t="s">
        <v>2290</v>
      </c>
      <c r="C8101" t="s">
        <v>492</v>
      </c>
      <c r="D8101" t="s">
        <v>2335</v>
      </c>
      <c r="E8101">
        <v>2017</v>
      </c>
      <c r="F8101" s="10">
        <v>42825</v>
      </c>
      <c r="G8101" t="s">
        <v>489</v>
      </c>
      <c r="H8101" t="s">
        <v>474</v>
      </c>
      <c r="I8101" t="s">
        <v>556</v>
      </c>
      <c r="J8101">
        <v>58838000000</v>
      </c>
      <c r="K8101">
        <v>6599075066.2453461</v>
      </c>
    </row>
    <row r="8102" spans="1:11" x14ac:dyDescent="0.25">
      <c r="A8102">
        <v>1710</v>
      </c>
      <c r="B8102" t="s">
        <v>2290</v>
      </c>
      <c r="C8102" t="s">
        <v>492</v>
      </c>
      <c r="D8102" t="s">
        <v>275</v>
      </c>
      <c r="E8102">
        <v>2017</v>
      </c>
      <c r="F8102" s="10">
        <v>42825</v>
      </c>
      <c r="G8102" t="s">
        <v>489</v>
      </c>
      <c r="H8102" t="s">
        <v>474</v>
      </c>
      <c r="I8102" t="s">
        <v>556</v>
      </c>
      <c r="J8102">
        <v>40114000000</v>
      </c>
      <c r="K8102">
        <v>4499053285.4170065</v>
      </c>
    </row>
    <row r="8103" spans="1:11" x14ac:dyDescent="0.25">
      <c r="A8103">
        <v>1710</v>
      </c>
      <c r="B8103" t="s">
        <v>2290</v>
      </c>
      <c r="C8103" t="s">
        <v>492</v>
      </c>
      <c r="D8103" t="s">
        <v>967</v>
      </c>
      <c r="E8103">
        <v>2017</v>
      </c>
      <c r="F8103" s="10">
        <v>42825</v>
      </c>
      <c r="G8103" t="s">
        <v>489</v>
      </c>
      <c r="H8103" t="s">
        <v>474</v>
      </c>
      <c r="I8103" t="s">
        <v>556</v>
      </c>
      <c r="J8103">
        <v>58925000000</v>
      </c>
      <c r="K8103">
        <v>6608832697.8909388</v>
      </c>
    </row>
    <row r="8104" spans="1:11" x14ac:dyDescent="0.25">
      <c r="A8104">
        <v>1710</v>
      </c>
      <c r="B8104" t="s">
        <v>2290</v>
      </c>
      <c r="C8104" t="s">
        <v>493</v>
      </c>
      <c r="D8104" t="s">
        <v>2334</v>
      </c>
      <c r="E8104">
        <v>2017</v>
      </c>
      <c r="F8104" s="10">
        <v>42825</v>
      </c>
      <c r="G8104" t="s">
        <v>489</v>
      </c>
      <c r="H8104" t="s">
        <v>474</v>
      </c>
      <c r="I8104" t="s">
        <v>556</v>
      </c>
      <c r="J8104">
        <v>1364000000</v>
      </c>
      <c r="K8104">
        <v>152981719.13319033</v>
      </c>
    </row>
    <row r="8105" spans="1:11" x14ac:dyDescent="0.25">
      <c r="A8105">
        <v>1710</v>
      </c>
      <c r="B8105" t="s">
        <v>2290</v>
      </c>
      <c r="C8105" t="s">
        <v>493</v>
      </c>
      <c r="D8105" t="s">
        <v>2331</v>
      </c>
      <c r="E8105">
        <v>2017</v>
      </c>
      <c r="F8105" s="10">
        <v>42825</v>
      </c>
      <c r="G8105" t="s">
        <v>489</v>
      </c>
      <c r="H8105" t="s">
        <v>474</v>
      </c>
      <c r="I8105" t="s">
        <v>556</v>
      </c>
      <c r="J8105">
        <v>11440000000</v>
      </c>
      <c r="K8105">
        <v>1283072483.0525641</v>
      </c>
    </row>
    <row r="8106" spans="1:11" x14ac:dyDescent="0.25">
      <c r="A8106">
        <v>1710</v>
      </c>
      <c r="B8106" t="s">
        <v>2290</v>
      </c>
      <c r="C8106" t="s">
        <v>493</v>
      </c>
      <c r="D8106" t="s">
        <v>971</v>
      </c>
      <c r="E8106">
        <v>2017</v>
      </c>
      <c r="F8106" s="10">
        <v>42825</v>
      </c>
      <c r="G8106" t="s">
        <v>489</v>
      </c>
      <c r="H8106" t="s">
        <v>474</v>
      </c>
      <c r="I8106" t="s">
        <v>556</v>
      </c>
      <c r="J8106">
        <v>150050000000</v>
      </c>
      <c r="K8106">
        <v>16829110671.506752</v>
      </c>
    </row>
    <row r="8107" spans="1:11" x14ac:dyDescent="0.25">
      <c r="A8107">
        <v>1710</v>
      </c>
      <c r="B8107" t="s">
        <v>2290</v>
      </c>
      <c r="C8107" t="s">
        <v>493</v>
      </c>
      <c r="D8107" t="s">
        <v>589</v>
      </c>
      <c r="E8107">
        <v>2017</v>
      </c>
      <c r="F8107" s="10">
        <v>42825</v>
      </c>
      <c r="G8107" t="s">
        <v>489</v>
      </c>
      <c r="H8107" t="s">
        <v>474</v>
      </c>
      <c r="I8107" t="s">
        <v>556</v>
      </c>
      <c r="J8107">
        <v>-15349000000</v>
      </c>
      <c r="K8107">
        <v>-1721492966.9907172</v>
      </c>
    </row>
    <row r="8108" spans="1:11" x14ac:dyDescent="0.25">
      <c r="A8108">
        <v>1710</v>
      </c>
      <c r="B8108" t="s">
        <v>2290</v>
      </c>
      <c r="C8108" t="s">
        <v>493</v>
      </c>
      <c r="D8108" t="s">
        <v>2332</v>
      </c>
      <c r="E8108">
        <v>2017</v>
      </c>
      <c r="F8108" s="10">
        <v>42825</v>
      </c>
      <c r="G8108" t="s">
        <v>489</v>
      </c>
      <c r="H8108" t="s">
        <v>474</v>
      </c>
      <c r="I8108" t="s">
        <v>556</v>
      </c>
      <c r="J8108">
        <v>81000000</v>
      </c>
      <c r="K8108">
        <v>9084691.5321029443</v>
      </c>
    </row>
    <row r="8109" spans="1:11" x14ac:dyDescent="0.25">
      <c r="A8109">
        <v>1710</v>
      </c>
      <c r="B8109" t="s">
        <v>2290</v>
      </c>
      <c r="C8109" t="s">
        <v>493</v>
      </c>
      <c r="D8109" t="s">
        <v>2333</v>
      </c>
      <c r="E8109">
        <v>2017</v>
      </c>
      <c r="F8109" s="10">
        <v>42825</v>
      </c>
      <c r="G8109" t="s">
        <v>489</v>
      </c>
      <c r="H8109" t="s">
        <v>474</v>
      </c>
      <c r="I8109" t="s">
        <v>556</v>
      </c>
      <c r="J8109">
        <v>-2946000000</v>
      </c>
      <c r="K8109">
        <v>-330413595.72315156</v>
      </c>
    </row>
    <row r="8110" spans="1:11" x14ac:dyDescent="0.25">
      <c r="A8110">
        <v>1710</v>
      </c>
      <c r="B8110" t="s">
        <v>2290</v>
      </c>
      <c r="C8110" t="s">
        <v>493</v>
      </c>
      <c r="D8110" t="s">
        <v>2330</v>
      </c>
      <c r="E8110">
        <v>2017</v>
      </c>
      <c r="F8110" s="10">
        <v>42825</v>
      </c>
      <c r="G8110" t="s">
        <v>489</v>
      </c>
      <c r="H8110" t="s">
        <v>474</v>
      </c>
      <c r="I8110" t="s">
        <v>556</v>
      </c>
      <c r="J8110">
        <v>13237000000</v>
      </c>
      <c r="K8110">
        <v>1484618047.0425515</v>
      </c>
    </row>
    <row r="8111" spans="1:11" x14ac:dyDescent="0.25">
      <c r="A8111">
        <v>1770</v>
      </c>
      <c r="B8111" t="s">
        <v>277</v>
      </c>
      <c r="C8111" t="s">
        <v>493</v>
      </c>
      <c r="D8111" t="s">
        <v>94</v>
      </c>
      <c r="E8111">
        <v>2017</v>
      </c>
      <c r="F8111" s="10">
        <v>43100</v>
      </c>
      <c r="G8111" t="s">
        <v>489</v>
      </c>
      <c r="H8111" t="s">
        <v>474</v>
      </c>
      <c r="I8111" t="s">
        <v>556</v>
      </c>
      <c r="J8111">
        <v>1371000000</v>
      </c>
      <c r="K8111">
        <v>167033079.49422237</v>
      </c>
    </row>
    <row r="8112" spans="1:11" x14ac:dyDescent="0.25">
      <c r="A8112">
        <v>1770</v>
      </c>
      <c r="B8112" t="s">
        <v>277</v>
      </c>
      <c r="C8112" t="s">
        <v>493</v>
      </c>
      <c r="D8112" t="s">
        <v>1162</v>
      </c>
      <c r="E8112">
        <v>2017</v>
      </c>
      <c r="F8112" s="10">
        <v>43100</v>
      </c>
      <c r="G8112" t="s">
        <v>489</v>
      </c>
      <c r="H8112" t="s">
        <v>474</v>
      </c>
      <c r="I8112" t="s">
        <v>556</v>
      </c>
      <c r="J8112">
        <v>-120000000</v>
      </c>
      <c r="K8112">
        <v>-14619963.194242658</v>
      </c>
    </row>
    <row r="8113" spans="1:11" x14ac:dyDescent="0.25">
      <c r="A8113">
        <v>1770</v>
      </c>
      <c r="B8113" t="s">
        <v>277</v>
      </c>
      <c r="C8113" t="s">
        <v>493</v>
      </c>
      <c r="D8113" t="s">
        <v>1068</v>
      </c>
      <c r="E8113">
        <v>2017</v>
      </c>
      <c r="F8113" s="10">
        <v>43100</v>
      </c>
      <c r="G8113" t="s">
        <v>489</v>
      </c>
      <c r="H8113" t="s">
        <v>474</v>
      </c>
      <c r="I8113" t="s">
        <v>556</v>
      </c>
      <c r="J8113">
        <v>1303000000</v>
      </c>
      <c r="K8113">
        <v>158748433.68415153</v>
      </c>
    </row>
    <row r="8114" spans="1:11" x14ac:dyDescent="0.25">
      <c r="A8114">
        <v>1770</v>
      </c>
      <c r="B8114" t="s">
        <v>277</v>
      </c>
      <c r="C8114" t="s">
        <v>493</v>
      </c>
      <c r="D8114" t="s">
        <v>1067</v>
      </c>
      <c r="E8114">
        <v>2017</v>
      </c>
      <c r="F8114" s="10">
        <v>43100</v>
      </c>
      <c r="G8114" t="s">
        <v>489</v>
      </c>
      <c r="H8114" t="s">
        <v>474</v>
      </c>
      <c r="I8114" t="s">
        <v>556</v>
      </c>
      <c r="J8114">
        <v>1893000000</v>
      </c>
      <c r="K8114">
        <v>230629919.38917795</v>
      </c>
    </row>
    <row r="8115" spans="1:11" x14ac:dyDescent="0.25">
      <c r="A8115">
        <v>1770</v>
      </c>
      <c r="B8115" t="s">
        <v>277</v>
      </c>
      <c r="C8115" t="s">
        <v>493</v>
      </c>
      <c r="D8115" t="s">
        <v>1069</v>
      </c>
      <c r="E8115">
        <v>2017</v>
      </c>
      <c r="F8115" s="10">
        <v>43100</v>
      </c>
      <c r="G8115" t="s">
        <v>489</v>
      </c>
      <c r="H8115" t="s">
        <v>474</v>
      </c>
      <c r="I8115" t="s">
        <v>556</v>
      </c>
      <c r="J8115">
        <v>1709000000</v>
      </c>
      <c r="K8115">
        <v>208212642.49133921</v>
      </c>
    </row>
    <row r="8116" spans="1:11" x14ac:dyDescent="0.25">
      <c r="A8116">
        <v>1770</v>
      </c>
      <c r="B8116" t="s">
        <v>277</v>
      </c>
      <c r="C8116" t="s">
        <v>493</v>
      </c>
      <c r="D8116" t="s">
        <v>1066</v>
      </c>
      <c r="E8116">
        <v>2017</v>
      </c>
      <c r="F8116" s="10">
        <v>43100</v>
      </c>
      <c r="G8116" t="s">
        <v>489</v>
      </c>
      <c r="H8116" t="s">
        <v>474</v>
      </c>
      <c r="I8116" t="s">
        <v>556</v>
      </c>
      <c r="J8116">
        <v>2070000000</v>
      </c>
      <c r="K8116">
        <v>252194365.10068586</v>
      </c>
    </row>
    <row r="8117" spans="1:11" x14ac:dyDescent="0.25">
      <c r="A8117">
        <v>1770</v>
      </c>
      <c r="B8117" t="s">
        <v>277</v>
      </c>
      <c r="C8117" t="s">
        <v>493</v>
      </c>
      <c r="D8117" t="s">
        <v>1065</v>
      </c>
      <c r="E8117">
        <v>2017</v>
      </c>
      <c r="F8117" s="10">
        <v>43100</v>
      </c>
      <c r="G8117" t="s">
        <v>489</v>
      </c>
      <c r="H8117" t="s">
        <v>474</v>
      </c>
      <c r="I8117" t="s">
        <v>556</v>
      </c>
      <c r="J8117">
        <v>7024000000</v>
      </c>
      <c r="K8117">
        <v>855755178.9696703</v>
      </c>
    </row>
    <row r="8118" spans="1:11" x14ac:dyDescent="0.25">
      <c r="A8118">
        <v>1770</v>
      </c>
      <c r="B8118" t="s">
        <v>277</v>
      </c>
      <c r="C8118" t="s">
        <v>493</v>
      </c>
      <c r="D8118" t="s">
        <v>1070</v>
      </c>
      <c r="E8118">
        <v>2017</v>
      </c>
      <c r="F8118" s="10">
        <v>43100</v>
      </c>
      <c r="G8118" t="s">
        <v>489</v>
      </c>
      <c r="H8118" t="s">
        <v>474</v>
      </c>
      <c r="I8118" t="s">
        <v>556</v>
      </c>
      <c r="J8118">
        <v>1637000000</v>
      </c>
      <c r="K8118">
        <v>199440664.57479361</v>
      </c>
    </row>
    <row r="8119" spans="1:11" x14ac:dyDescent="0.25">
      <c r="A8119">
        <v>1141</v>
      </c>
      <c r="B8119" t="s">
        <v>248</v>
      </c>
      <c r="C8119" t="s">
        <v>492</v>
      </c>
      <c r="D8119" t="s">
        <v>219</v>
      </c>
      <c r="E8119">
        <v>2014</v>
      </c>
      <c r="F8119" s="10">
        <v>41729</v>
      </c>
      <c r="G8119" t="s">
        <v>489</v>
      </c>
      <c r="H8119" t="s">
        <v>474</v>
      </c>
      <c r="I8119" t="s">
        <v>557</v>
      </c>
      <c r="J8119">
        <v>15725000</v>
      </c>
      <c r="K8119">
        <v>12485103.227389259</v>
      </c>
    </row>
    <row r="8120" spans="1:11" x14ac:dyDescent="0.25">
      <c r="A8120">
        <v>1141</v>
      </c>
      <c r="B8120" t="s">
        <v>248</v>
      </c>
      <c r="C8120" t="s">
        <v>492</v>
      </c>
      <c r="D8120" t="s">
        <v>1021</v>
      </c>
      <c r="E8120">
        <v>2014</v>
      </c>
      <c r="F8120" s="10">
        <v>41729</v>
      </c>
      <c r="G8120" t="s">
        <v>489</v>
      </c>
      <c r="H8120" t="s">
        <v>474</v>
      </c>
      <c r="I8120" t="s">
        <v>557</v>
      </c>
      <c r="J8120">
        <v>186617000</v>
      </c>
      <c r="K8120">
        <v>148167409.15648341</v>
      </c>
    </row>
    <row r="8121" spans="1:11" x14ac:dyDescent="0.25">
      <c r="A8121">
        <v>1141</v>
      </c>
      <c r="B8121" t="s">
        <v>248</v>
      </c>
      <c r="C8121" t="s">
        <v>492</v>
      </c>
      <c r="D8121" t="s">
        <v>249</v>
      </c>
      <c r="E8121">
        <v>2014</v>
      </c>
      <c r="F8121" s="10">
        <v>41729</v>
      </c>
      <c r="G8121" t="s">
        <v>489</v>
      </c>
      <c r="H8121" t="s">
        <v>474</v>
      </c>
      <c r="I8121" t="s">
        <v>557</v>
      </c>
      <c r="J8121">
        <v>0</v>
      </c>
      <c r="K8121">
        <v>0</v>
      </c>
    </row>
    <row r="8122" spans="1:11" x14ac:dyDescent="0.25">
      <c r="A8122">
        <v>1141</v>
      </c>
      <c r="B8122" t="s">
        <v>248</v>
      </c>
      <c r="C8122" t="s">
        <v>493</v>
      </c>
      <c r="D8122" t="s">
        <v>663</v>
      </c>
      <c r="E8122">
        <v>2014</v>
      </c>
      <c r="F8122" s="10">
        <v>41729</v>
      </c>
      <c r="G8122" t="s">
        <v>489</v>
      </c>
      <c r="H8122" t="s">
        <v>474</v>
      </c>
      <c r="I8122" t="s">
        <v>557</v>
      </c>
      <c r="J8122">
        <v>139764000</v>
      </c>
      <c r="K8122">
        <v>110967756.27808157</v>
      </c>
    </row>
    <row r="8123" spans="1:11" x14ac:dyDescent="0.25">
      <c r="A8123">
        <v>1141</v>
      </c>
      <c r="B8123" t="s">
        <v>248</v>
      </c>
      <c r="C8123" t="s">
        <v>493</v>
      </c>
      <c r="D8123" t="s">
        <v>961</v>
      </c>
      <c r="E8123">
        <v>2014</v>
      </c>
      <c r="F8123" s="10">
        <v>41729</v>
      </c>
      <c r="G8123" t="s">
        <v>489</v>
      </c>
      <c r="H8123" t="s">
        <v>474</v>
      </c>
      <c r="I8123" t="s">
        <v>557</v>
      </c>
      <c r="J8123">
        <v>62578000</v>
      </c>
      <c r="K8123">
        <v>49684756.105791107</v>
      </c>
    </row>
    <row r="8124" spans="1:11" x14ac:dyDescent="0.25">
      <c r="A8124">
        <v>836</v>
      </c>
      <c r="B8124" t="s">
        <v>252</v>
      </c>
      <c r="C8124" t="s">
        <v>492</v>
      </c>
      <c r="D8124" t="s">
        <v>33</v>
      </c>
      <c r="E8124">
        <v>2014</v>
      </c>
      <c r="F8124" s="10">
        <v>42004</v>
      </c>
      <c r="G8124" t="s">
        <v>489</v>
      </c>
      <c r="H8124" t="s">
        <v>474</v>
      </c>
      <c r="I8124" t="s">
        <v>557</v>
      </c>
      <c r="J8124">
        <v>127511000</v>
      </c>
      <c r="K8124">
        <v>96407450.027445391</v>
      </c>
    </row>
    <row r="8125" spans="1:11" x14ac:dyDescent="0.25">
      <c r="A8125">
        <v>836</v>
      </c>
      <c r="B8125" t="s">
        <v>252</v>
      </c>
      <c r="C8125" t="s">
        <v>492</v>
      </c>
      <c r="D8125" t="s">
        <v>59</v>
      </c>
      <c r="E8125">
        <v>2014</v>
      </c>
      <c r="F8125" s="10">
        <v>42004</v>
      </c>
      <c r="G8125" t="s">
        <v>489</v>
      </c>
      <c r="H8125" t="s">
        <v>474</v>
      </c>
      <c r="I8125" t="s">
        <v>557</v>
      </c>
      <c r="J8125">
        <v>162123000</v>
      </c>
      <c r="K8125">
        <v>122576601.39752279</v>
      </c>
    </row>
    <row r="8126" spans="1:11" x14ac:dyDescent="0.25">
      <c r="A8126">
        <v>836</v>
      </c>
      <c r="B8126" t="s">
        <v>252</v>
      </c>
      <c r="C8126" t="s">
        <v>492</v>
      </c>
      <c r="D8126" t="s">
        <v>138</v>
      </c>
      <c r="E8126">
        <v>2014</v>
      </c>
      <c r="F8126" s="10">
        <v>42004</v>
      </c>
      <c r="G8126" t="s">
        <v>489</v>
      </c>
      <c r="H8126" t="s">
        <v>474</v>
      </c>
      <c r="I8126" t="s">
        <v>557</v>
      </c>
      <c r="J8126">
        <v>22510000</v>
      </c>
      <c r="K8126">
        <v>17019172.464475974</v>
      </c>
    </row>
    <row r="8127" spans="1:11" x14ac:dyDescent="0.25">
      <c r="A8127">
        <v>836</v>
      </c>
      <c r="B8127" t="s">
        <v>252</v>
      </c>
      <c r="C8127" t="s">
        <v>492</v>
      </c>
      <c r="D8127" t="s">
        <v>1023</v>
      </c>
      <c r="E8127">
        <v>2014</v>
      </c>
      <c r="F8127" s="10">
        <v>42004</v>
      </c>
      <c r="G8127" t="s">
        <v>489</v>
      </c>
      <c r="H8127" t="s">
        <v>474</v>
      </c>
      <c r="I8127" t="s">
        <v>557</v>
      </c>
      <c r="J8127">
        <v>123201000</v>
      </c>
      <c r="K8127">
        <v>93148781.288134351</v>
      </c>
    </row>
    <row r="8128" spans="1:11" x14ac:dyDescent="0.25">
      <c r="A8128">
        <v>836</v>
      </c>
      <c r="B8128" t="s">
        <v>252</v>
      </c>
      <c r="C8128" t="s">
        <v>492</v>
      </c>
      <c r="D8128" t="s">
        <v>621</v>
      </c>
      <c r="E8128">
        <v>2014</v>
      </c>
      <c r="F8128" s="10">
        <v>42004</v>
      </c>
      <c r="G8128" t="s">
        <v>489</v>
      </c>
      <c r="H8128" t="s">
        <v>474</v>
      </c>
      <c r="I8128" t="s">
        <v>557</v>
      </c>
      <c r="J8128">
        <v>724396000</v>
      </c>
      <c r="K8128">
        <v>547695266.84036148</v>
      </c>
    </row>
    <row r="8129" spans="1:11" x14ac:dyDescent="0.25">
      <c r="A8129">
        <v>836</v>
      </c>
      <c r="B8129" t="s">
        <v>252</v>
      </c>
      <c r="C8129" t="s">
        <v>492</v>
      </c>
      <c r="D8129" t="s">
        <v>1360</v>
      </c>
      <c r="E8129">
        <v>2014</v>
      </c>
      <c r="F8129" s="10">
        <v>42004</v>
      </c>
      <c r="G8129" t="s">
        <v>489</v>
      </c>
      <c r="H8129" t="s">
        <v>474</v>
      </c>
      <c r="I8129" t="s">
        <v>557</v>
      </c>
      <c r="J8129">
        <v>698344000</v>
      </c>
      <c r="K8129">
        <v>527998088.65091109</v>
      </c>
    </row>
    <row r="8130" spans="1:11" x14ac:dyDescent="0.25">
      <c r="A8130">
        <v>836</v>
      </c>
      <c r="B8130" t="s">
        <v>252</v>
      </c>
      <c r="C8130" t="s">
        <v>492</v>
      </c>
      <c r="D8130" t="s">
        <v>1005</v>
      </c>
      <c r="E8130">
        <v>2014</v>
      </c>
      <c r="F8130" s="10">
        <v>42004</v>
      </c>
      <c r="G8130" t="s">
        <v>489</v>
      </c>
      <c r="H8130" t="s">
        <v>474</v>
      </c>
      <c r="I8130" t="s">
        <v>557</v>
      </c>
      <c r="J8130">
        <v>2084138000</v>
      </c>
      <c r="K8130">
        <v>1575757621.5800989</v>
      </c>
    </row>
    <row r="8131" spans="1:11" x14ac:dyDescent="0.25">
      <c r="A8131">
        <v>836</v>
      </c>
      <c r="B8131" t="s">
        <v>252</v>
      </c>
      <c r="C8131" t="s">
        <v>492</v>
      </c>
      <c r="D8131" t="s">
        <v>249</v>
      </c>
      <c r="E8131">
        <v>2014</v>
      </c>
      <c r="F8131" s="10">
        <v>42004</v>
      </c>
      <c r="G8131" t="s">
        <v>489</v>
      </c>
      <c r="H8131" t="s">
        <v>474</v>
      </c>
      <c r="I8131" t="s">
        <v>557</v>
      </c>
      <c r="J8131">
        <v>5074017000</v>
      </c>
      <c r="K8131">
        <v>3836320320.3324294</v>
      </c>
    </row>
    <row r="8132" spans="1:11" x14ac:dyDescent="0.25">
      <c r="A8132">
        <v>836</v>
      </c>
      <c r="B8132" t="s">
        <v>252</v>
      </c>
      <c r="C8132" t="s">
        <v>492</v>
      </c>
      <c r="D8132" t="s">
        <v>1024</v>
      </c>
      <c r="E8132">
        <v>2014</v>
      </c>
      <c r="F8132" s="10">
        <v>42004</v>
      </c>
      <c r="G8132" t="s">
        <v>489</v>
      </c>
      <c r="H8132" t="s">
        <v>474</v>
      </c>
      <c r="I8132" t="s">
        <v>557</v>
      </c>
      <c r="J8132">
        <v>1327512000</v>
      </c>
      <c r="K8132">
        <v>1003694166.0000634</v>
      </c>
    </row>
    <row r="8133" spans="1:11" x14ac:dyDescent="0.25">
      <c r="A8133">
        <v>836</v>
      </c>
      <c r="B8133" t="s">
        <v>252</v>
      </c>
      <c r="C8133" t="s">
        <v>492</v>
      </c>
      <c r="D8133" t="s">
        <v>290</v>
      </c>
      <c r="E8133">
        <v>2014</v>
      </c>
      <c r="F8133" s="10">
        <v>42004</v>
      </c>
      <c r="G8133" t="s">
        <v>489</v>
      </c>
      <c r="H8133" t="s">
        <v>474</v>
      </c>
      <c r="I8133" t="s">
        <v>557</v>
      </c>
      <c r="J8133">
        <v>550908000</v>
      </c>
      <c r="K8133">
        <v>416525911.33094311</v>
      </c>
    </row>
    <row r="8134" spans="1:11" x14ac:dyDescent="0.25">
      <c r="A8134">
        <v>836</v>
      </c>
      <c r="B8134" t="s">
        <v>252</v>
      </c>
      <c r="C8134" t="s">
        <v>493</v>
      </c>
      <c r="D8134" t="s">
        <v>605</v>
      </c>
      <c r="E8134">
        <v>2014</v>
      </c>
      <c r="F8134" s="10">
        <v>42004</v>
      </c>
      <c r="G8134" t="s">
        <v>489</v>
      </c>
      <c r="H8134" t="s">
        <v>474</v>
      </c>
      <c r="I8134" t="s">
        <v>557</v>
      </c>
      <c r="J8134">
        <v>-58003000</v>
      </c>
      <c r="K8134">
        <v>-43854422.943447351</v>
      </c>
    </row>
    <row r="8135" spans="1:11" x14ac:dyDescent="0.25">
      <c r="A8135">
        <v>836</v>
      </c>
      <c r="B8135" t="s">
        <v>252</v>
      </c>
      <c r="C8135" t="s">
        <v>493</v>
      </c>
      <c r="D8135" t="s">
        <v>1016</v>
      </c>
      <c r="E8135">
        <v>2014</v>
      </c>
      <c r="F8135" s="10">
        <v>42004</v>
      </c>
      <c r="G8135" t="s">
        <v>489</v>
      </c>
      <c r="H8135" t="s">
        <v>474</v>
      </c>
      <c r="I8135" t="s">
        <v>557</v>
      </c>
      <c r="J8135">
        <v>5832595000</v>
      </c>
      <c r="K8135">
        <v>4409859627.7405701</v>
      </c>
    </row>
    <row r="8136" spans="1:11" x14ac:dyDescent="0.25">
      <c r="A8136">
        <v>836</v>
      </c>
      <c r="B8136" t="s">
        <v>252</v>
      </c>
      <c r="C8136" t="s">
        <v>493</v>
      </c>
      <c r="D8136" t="s">
        <v>1015</v>
      </c>
      <c r="E8136">
        <v>2014</v>
      </c>
      <c r="F8136" s="10">
        <v>42004</v>
      </c>
      <c r="G8136" t="s">
        <v>489</v>
      </c>
      <c r="H8136" t="s">
        <v>474</v>
      </c>
      <c r="I8136" t="s">
        <v>557</v>
      </c>
      <c r="J8136">
        <v>218437000</v>
      </c>
      <c r="K8136">
        <v>165154019.35240951</v>
      </c>
    </row>
    <row r="8137" spans="1:11" x14ac:dyDescent="0.25">
      <c r="A8137">
        <v>836</v>
      </c>
      <c r="B8137" t="s">
        <v>252</v>
      </c>
      <c r="C8137" t="s">
        <v>493</v>
      </c>
      <c r="D8137" t="s">
        <v>1014</v>
      </c>
      <c r="E8137">
        <v>2014</v>
      </c>
      <c r="F8137" s="10">
        <v>42004</v>
      </c>
      <c r="G8137" t="s">
        <v>489</v>
      </c>
      <c r="H8137" t="s">
        <v>474</v>
      </c>
      <c r="I8137" t="s">
        <v>557</v>
      </c>
      <c r="J8137">
        <v>10737000</v>
      </c>
      <c r="K8137">
        <v>8117941.1262140619</v>
      </c>
    </row>
    <row r="8138" spans="1:11" x14ac:dyDescent="0.25">
      <c r="A8138">
        <v>836</v>
      </c>
      <c r="B8138" t="s">
        <v>252</v>
      </c>
      <c r="C8138" t="s">
        <v>493</v>
      </c>
      <c r="D8138" t="s">
        <v>1013</v>
      </c>
      <c r="E8138">
        <v>2014</v>
      </c>
      <c r="F8138" s="10">
        <v>42004</v>
      </c>
      <c r="G8138" t="s">
        <v>489</v>
      </c>
      <c r="H8138" t="s">
        <v>474</v>
      </c>
      <c r="I8138" t="s">
        <v>557</v>
      </c>
      <c r="J8138">
        <v>4890894000</v>
      </c>
      <c r="K8138">
        <v>3697866214.6366391</v>
      </c>
    </row>
    <row r="8139" spans="1:11" x14ac:dyDescent="0.25">
      <c r="A8139">
        <v>1364</v>
      </c>
      <c r="B8139" t="s">
        <v>250</v>
      </c>
      <c r="C8139" t="s">
        <v>492</v>
      </c>
      <c r="D8139" t="s">
        <v>1020</v>
      </c>
      <c r="E8139">
        <v>2014</v>
      </c>
      <c r="F8139" s="10">
        <v>42004</v>
      </c>
      <c r="G8139" t="s">
        <v>489</v>
      </c>
      <c r="H8139" t="s">
        <v>474</v>
      </c>
      <c r="I8139" t="s">
        <v>557</v>
      </c>
      <c r="J8139">
        <v>21232000</v>
      </c>
      <c r="K8139">
        <v>16052912.917181425</v>
      </c>
    </row>
    <row r="8140" spans="1:11" x14ac:dyDescent="0.25">
      <c r="A8140">
        <v>1364</v>
      </c>
      <c r="B8140" t="s">
        <v>250</v>
      </c>
      <c r="C8140" t="s">
        <v>492</v>
      </c>
      <c r="D8140" t="s">
        <v>643</v>
      </c>
      <c r="E8140">
        <v>2014</v>
      </c>
      <c r="F8140" s="10">
        <v>42004</v>
      </c>
      <c r="G8140" t="s">
        <v>489</v>
      </c>
      <c r="H8140" t="s">
        <v>474</v>
      </c>
      <c r="I8140" t="s">
        <v>557</v>
      </c>
      <c r="J8140">
        <v>19686000</v>
      </c>
      <c r="K8140">
        <v>14884026.172175655</v>
      </c>
    </row>
    <row r="8141" spans="1:11" x14ac:dyDescent="0.25">
      <c r="A8141">
        <v>1364</v>
      </c>
      <c r="B8141" t="s">
        <v>250</v>
      </c>
      <c r="C8141" t="s">
        <v>492</v>
      </c>
      <c r="D8141" t="s">
        <v>1021</v>
      </c>
      <c r="E8141">
        <v>2014</v>
      </c>
      <c r="F8141" s="10">
        <v>42004</v>
      </c>
      <c r="G8141" t="s">
        <v>489</v>
      </c>
      <c r="H8141" t="s">
        <v>474</v>
      </c>
      <c r="I8141" t="s">
        <v>557</v>
      </c>
      <c r="J8141">
        <v>47919000</v>
      </c>
      <c r="K8141">
        <v>36230196.593746074</v>
      </c>
    </row>
    <row r="8142" spans="1:11" x14ac:dyDescent="0.25">
      <c r="A8142">
        <v>1364</v>
      </c>
      <c r="B8142" t="s">
        <v>250</v>
      </c>
      <c r="C8142" t="s">
        <v>492</v>
      </c>
      <c r="D8142" t="s">
        <v>249</v>
      </c>
      <c r="E8142">
        <v>2014</v>
      </c>
      <c r="F8142" s="10">
        <v>42004</v>
      </c>
      <c r="G8142" t="s">
        <v>489</v>
      </c>
      <c r="H8142" t="s">
        <v>474</v>
      </c>
      <c r="I8142" t="s">
        <v>557</v>
      </c>
      <c r="J8142">
        <v>232557000</v>
      </c>
      <c r="K8142">
        <v>175829750.81391111</v>
      </c>
    </row>
    <row r="8143" spans="1:11" x14ac:dyDescent="0.25">
      <c r="A8143">
        <v>1364</v>
      </c>
      <c r="B8143" t="s">
        <v>250</v>
      </c>
      <c r="C8143" t="s">
        <v>493</v>
      </c>
      <c r="D8143" t="s">
        <v>567</v>
      </c>
      <c r="E8143">
        <v>2014</v>
      </c>
      <c r="F8143" s="10">
        <v>42004</v>
      </c>
      <c r="G8143" t="s">
        <v>489</v>
      </c>
      <c r="H8143" t="s">
        <v>474</v>
      </c>
      <c r="I8143" t="s">
        <v>557</v>
      </c>
      <c r="J8143">
        <v>46410000</v>
      </c>
      <c r="K8143">
        <v>35089284.499170586</v>
      </c>
    </row>
    <row r="8144" spans="1:11" x14ac:dyDescent="0.25">
      <c r="A8144">
        <v>1364</v>
      </c>
      <c r="B8144" t="s">
        <v>250</v>
      </c>
      <c r="C8144" t="s">
        <v>493</v>
      </c>
      <c r="D8144" t="s">
        <v>1012</v>
      </c>
      <c r="E8144">
        <v>2014</v>
      </c>
      <c r="F8144" s="10">
        <v>42004</v>
      </c>
      <c r="G8144" t="s">
        <v>489</v>
      </c>
      <c r="H8144" t="s">
        <v>474</v>
      </c>
      <c r="I8144" t="s">
        <v>557</v>
      </c>
      <c r="J8144">
        <v>269868000</v>
      </c>
      <c r="K8144">
        <v>204039539.52213249</v>
      </c>
    </row>
    <row r="8145" spans="1:11" x14ac:dyDescent="0.25">
      <c r="A8145">
        <v>1364</v>
      </c>
      <c r="B8145" t="s">
        <v>250</v>
      </c>
      <c r="C8145" t="s">
        <v>493</v>
      </c>
      <c r="D8145" t="s">
        <v>458</v>
      </c>
      <c r="E8145">
        <v>2014</v>
      </c>
      <c r="F8145" s="10">
        <v>42004</v>
      </c>
      <c r="G8145" t="s">
        <v>489</v>
      </c>
      <c r="H8145" t="s">
        <v>474</v>
      </c>
      <c r="I8145" t="s">
        <v>557</v>
      </c>
      <c r="J8145">
        <v>5116000</v>
      </c>
      <c r="K8145">
        <v>3868062.4757111985</v>
      </c>
    </row>
    <row r="8146" spans="1:11" x14ac:dyDescent="0.25">
      <c r="A8146">
        <v>836</v>
      </c>
      <c r="B8146" t="s">
        <v>252</v>
      </c>
      <c r="C8146" t="s">
        <v>492</v>
      </c>
      <c r="D8146" t="s">
        <v>33</v>
      </c>
      <c r="E8146">
        <v>2015</v>
      </c>
      <c r="F8146" s="10">
        <v>42369</v>
      </c>
      <c r="G8146" t="s">
        <v>489</v>
      </c>
      <c r="H8146" t="s">
        <v>474</v>
      </c>
      <c r="I8146" t="s">
        <v>557</v>
      </c>
      <c r="J8146">
        <v>89466000</v>
      </c>
      <c r="K8146">
        <v>63178053.983742595</v>
      </c>
    </row>
    <row r="8147" spans="1:11" x14ac:dyDescent="0.25">
      <c r="A8147">
        <v>836</v>
      </c>
      <c r="B8147" t="s">
        <v>252</v>
      </c>
      <c r="C8147" t="s">
        <v>492</v>
      </c>
      <c r="D8147" t="s">
        <v>59</v>
      </c>
      <c r="E8147">
        <v>2015</v>
      </c>
      <c r="F8147" s="10">
        <v>42369</v>
      </c>
      <c r="G8147" t="s">
        <v>489</v>
      </c>
      <c r="H8147" t="s">
        <v>474</v>
      </c>
      <c r="I8147" t="s">
        <v>557</v>
      </c>
      <c r="J8147">
        <v>165952000</v>
      </c>
      <c r="K8147">
        <v>117190043.30930242</v>
      </c>
    </row>
    <row r="8148" spans="1:11" x14ac:dyDescent="0.25">
      <c r="A8148">
        <v>836</v>
      </c>
      <c r="B8148" t="s">
        <v>252</v>
      </c>
      <c r="C8148" t="s">
        <v>492</v>
      </c>
      <c r="D8148" t="s">
        <v>138</v>
      </c>
      <c r="E8148">
        <v>2015</v>
      </c>
      <c r="F8148" s="10">
        <v>42369</v>
      </c>
      <c r="G8148" t="s">
        <v>489</v>
      </c>
      <c r="H8148" t="s">
        <v>474</v>
      </c>
      <c r="I8148" t="s">
        <v>557</v>
      </c>
      <c r="J8148">
        <v>456871000</v>
      </c>
      <c r="K8148">
        <v>322627821.76029396</v>
      </c>
    </row>
    <row r="8149" spans="1:11" x14ac:dyDescent="0.25">
      <c r="A8149">
        <v>836</v>
      </c>
      <c r="B8149" t="s">
        <v>252</v>
      </c>
      <c r="C8149" t="s">
        <v>492</v>
      </c>
      <c r="D8149" t="s">
        <v>1023</v>
      </c>
      <c r="E8149">
        <v>2015</v>
      </c>
      <c r="F8149" s="10">
        <v>42369</v>
      </c>
      <c r="G8149" t="s">
        <v>489</v>
      </c>
      <c r="H8149" t="s">
        <v>474</v>
      </c>
      <c r="I8149" t="s">
        <v>557</v>
      </c>
      <c r="J8149">
        <v>105884000</v>
      </c>
      <c r="K8149">
        <v>74771925.290217519</v>
      </c>
    </row>
    <row r="8150" spans="1:11" x14ac:dyDescent="0.25">
      <c r="A8150">
        <v>836</v>
      </c>
      <c r="B8150" t="s">
        <v>252</v>
      </c>
      <c r="C8150" t="s">
        <v>492</v>
      </c>
      <c r="D8150" t="s">
        <v>621</v>
      </c>
      <c r="E8150">
        <v>2015</v>
      </c>
      <c r="F8150" s="10">
        <v>42369</v>
      </c>
      <c r="G8150" t="s">
        <v>489</v>
      </c>
      <c r="H8150" t="s">
        <v>474</v>
      </c>
      <c r="I8150" t="s">
        <v>557</v>
      </c>
      <c r="J8150">
        <v>76715000</v>
      </c>
      <c r="K8150">
        <v>54173701.868450731</v>
      </c>
    </row>
    <row r="8151" spans="1:11" x14ac:dyDescent="0.25">
      <c r="A8151">
        <v>836</v>
      </c>
      <c r="B8151" t="s">
        <v>252</v>
      </c>
      <c r="C8151" t="s">
        <v>492</v>
      </c>
      <c r="D8151" t="s">
        <v>1360</v>
      </c>
      <c r="E8151">
        <v>2015</v>
      </c>
      <c r="F8151" s="10">
        <v>42369</v>
      </c>
      <c r="G8151" t="s">
        <v>489</v>
      </c>
      <c r="H8151" t="s">
        <v>474</v>
      </c>
      <c r="I8151" t="s">
        <v>557</v>
      </c>
      <c r="J8151">
        <v>394983000</v>
      </c>
      <c r="K8151">
        <v>278924477.41779673</v>
      </c>
    </row>
    <row r="8152" spans="1:11" x14ac:dyDescent="0.25">
      <c r="A8152">
        <v>836</v>
      </c>
      <c r="B8152" t="s">
        <v>252</v>
      </c>
      <c r="C8152" t="s">
        <v>492</v>
      </c>
      <c r="D8152" t="s">
        <v>1005</v>
      </c>
      <c r="E8152">
        <v>2015</v>
      </c>
      <c r="F8152" s="10">
        <v>42369</v>
      </c>
      <c r="G8152" t="s">
        <v>489</v>
      </c>
      <c r="H8152" t="s">
        <v>474</v>
      </c>
      <c r="I8152" t="s">
        <v>557</v>
      </c>
      <c r="J8152">
        <v>2658376000</v>
      </c>
      <c r="K8152">
        <v>1877260886.1141181</v>
      </c>
    </row>
    <row r="8153" spans="1:11" x14ac:dyDescent="0.25">
      <c r="A8153">
        <v>836</v>
      </c>
      <c r="B8153" t="s">
        <v>252</v>
      </c>
      <c r="C8153" t="s">
        <v>492</v>
      </c>
      <c r="D8153" t="s">
        <v>249</v>
      </c>
      <c r="E8153">
        <v>2015</v>
      </c>
      <c r="F8153" s="10">
        <v>42369</v>
      </c>
      <c r="G8153" t="s">
        <v>489</v>
      </c>
      <c r="H8153" t="s">
        <v>474</v>
      </c>
      <c r="I8153" t="s">
        <v>557</v>
      </c>
      <c r="J8153">
        <v>3727411000</v>
      </c>
      <c r="K8153">
        <v>2632179524.9323316</v>
      </c>
    </row>
    <row r="8154" spans="1:11" x14ac:dyDescent="0.25">
      <c r="A8154">
        <v>836</v>
      </c>
      <c r="B8154" t="s">
        <v>252</v>
      </c>
      <c r="C8154" t="s">
        <v>492</v>
      </c>
      <c r="D8154" t="s">
        <v>1024</v>
      </c>
      <c r="E8154">
        <v>2015</v>
      </c>
      <c r="F8154" s="10">
        <v>42369</v>
      </c>
      <c r="G8154" t="s">
        <v>489</v>
      </c>
      <c r="H8154" t="s">
        <v>474</v>
      </c>
      <c r="I8154" t="s">
        <v>557</v>
      </c>
      <c r="J8154">
        <v>1403199000</v>
      </c>
      <c r="K8154">
        <v>990894665.81643999</v>
      </c>
    </row>
    <row r="8155" spans="1:11" x14ac:dyDescent="0.25">
      <c r="A8155">
        <v>836</v>
      </c>
      <c r="B8155" t="s">
        <v>252</v>
      </c>
      <c r="C8155" t="s">
        <v>492</v>
      </c>
      <c r="D8155" t="s">
        <v>290</v>
      </c>
      <c r="E8155">
        <v>2015</v>
      </c>
      <c r="F8155" s="10">
        <v>42369</v>
      </c>
      <c r="G8155" t="s">
        <v>489</v>
      </c>
      <c r="H8155" t="s">
        <v>474</v>
      </c>
      <c r="I8155" t="s">
        <v>557</v>
      </c>
      <c r="J8155">
        <v>465764000</v>
      </c>
      <c r="K8155">
        <v>328907776.53727543</v>
      </c>
    </row>
    <row r="8156" spans="1:11" x14ac:dyDescent="0.25">
      <c r="A8156">
        <v>836</v>
      </c>
      <c r="B8156" t="s">
        <v>252</v>
      </c>
      <c r="C8156" t="s">
        <v>493</v>
      </c>
      <c r="D8156" t="s">
        <v>605</v>
      </c>
      <c r="E8156">
        <v>2015</v>
      </c>
      <c r="F8156" s="10">
        <v>42369</v>
      </c>
      <c r="G8156" t="s">
        <v>489</v>
      </c>
      <c r="H8156" t="s">
        <v>474</v>
      </c>
      <c r="I8156" t="s">
        <v>557</v>
      </c>
      <c r="J8156">
        <v>-38073000</v>
      </c>
      <c r="K8156">
        <v>-26885946.050153486</v>
      </c>
    </row>
    <row r="8157" spans="1:11" x14ac:dyDescent="0.25">
      <c r="A8157">
        <v>836</v>
      </c>
      <c r="B8157" t="s">
        <v>252</v>
      </c>
      <c r="C8157" t="s">
        <v>493</v>
      </c>
      <c r="D8157" t="s">
        <v>1016</v>
      </c>
      <c r="E8157">
        <v>2015</v>
      </c>
      <c r="F8157" s="10">
        <v>42369</v>
      </c>
      <c r="G8157" t="s">
        <v>489</v>
      </c>
      <c r="H8157" t="s">
        <v>474</v>
      </c>
      <c r="I8157" t="s">
        <v>557</v>
      </c>
      <c r="J8157">
        <v>4968132000</v>
      </c>
      <c r="K8157">
        <v>3508337376.1469054</v>
      </c>
    </row>
    <row r="8158" spans="1:11" x14ac:dyDescent="0.25">
      <c r="A8158">
        <v>836</v>
      </c>
      <c r="B8158" t="s">
        <v>252</v>
      </c>
      <c r="C8158" t="s">
        <v>493</v>
      </c>
      <c r="D8158" t="s">
        <v>1015</v>
      </c>
      <c r="E8158">
        <v>2015</v>
      </c>
      <c r="F8158" s="10">
        <v>42369</v>
      </c>
      <c r="G8158" t="s">
        <v>489</v>
      </c>
      <c r="H8158" t="s">
        <v>474</v>
      </c>
      <c r="I8158" t="s">
        <v>557</v>
      </c>
      <c r="J8158">
        <v>343938000</v>
      </c>
      <c r="K8158">
        <v>242878116.05593699</v>
      </c>
    </row>
    <row r="8159" spans="1:11" x14ac:dyDescent="0.25">
      <c r="A8159">
        <v>836</v>
      </c>
      <c r="B8159" t="s">
        <v>252</v>
      </c>
      <c r="C8159" t="s">
        <v>493</v>
      </c>
      <c r="D8159" t="s">
        <v>1014</v>
      </c>
      <c r="E8159">
        <v>2015</v>
      </c>
      <c r="F8159" s="10">
        <v>42369</v>
      </c>
      <c r="G8159" t="s">
        <v>489</v>
      </c>
      <c r="H8159" t="s">
        <v>474</v>
      </c>
      <c r="I8159" t="s">
        <v>557</v>
      </c>
      <c r="J8159">
        <v>12173000</v>
      </c>
      <c r="K8159">
        <v>8596186.832361998</v>
      </c>
    </row>
    <row r="8160" spans="1:11" x14ac:dyDescent="0.25">
      <c r="A8160">
        <v>836</v>
      </c>
      <c r="B8160" t="s">
        <v>252</v>
      </c>
      <c r="C8160" t="s">
        <v>493</v>
      </c>
      <c r="D8160" t="s">
        <v>1013</v>
      </c>
      <c r="E8160">
        <v>2015</v>
      </c>
      <c r="F8160" s="10">
        <v>42369</v>
      </c>
      <c r="G8160" t="s">
        <v>489</v>
      </c>
      <c r="H8160" t="s">
        <v>474</v>
      </c>
      <c r="I8160" t="s">
        <v>557</v>
      </c>
      <c r="J8160">
        <v>4258451000</v>
      </c>
      <c r="K8160">
        <v>3007183144.0449181</v>
      </c>
    </row>
    <row r="8161" spans="1:11" x14ac:dyDescent="0.25">
      <c r="A8161">
        <v>1141</v>
      </c>
      <c r="B8161" t="s">
        <v>248</v>
      </c>
      <c r="C8161" t="s">
        <v>492</v>
      </c>
      <c r="D8161" t="s">
        <v>219</v>
      </c>
      <c r="E8161">
        <v>2015</v>
      </c>
      <c r="F8161" s="10">
        <v>42369</v>
      </c>
      <c r="G8161" t="s">
        <v>489</v>
      </c>
      <c r="H8161" t="s">
        <v>474</v>
      </c>
      <c r="I8161" t="s">
        <v>557</v>
      </c>
      <c r="J8161">
        <v>8193000</v>
      </c>
      <c r="K8161">
        <v>5785636.9602843877</v>
      </c>
    </row>
    <row r="8162" spans="1:11" x14ac:dyDescent="0.25">
      <c r="A8162">
        <v>1141</v>
      </c>
      <c r="B8162" t="s">
        <v>248</v>
      </c>
      <c r="C8162" t="s">
        <v>492</v>
      </c>
      <c r="D8162" t="s">
        <v>1021</v>
      </c>
      <c r="E8162">
        <v>2015</v>
      </c>
      <c r="F8162" s="10">
        <v>42369</v>
      </c>
      <c r="G8162" t="s">
        <v>489</v>
      </c>
      <c r="H8162" t="s">
        <v>474</v>
      </c>
      <c r="I8162" t="s">
        <v>557</v>
      </c>
      <c r="J8162">
        <v>264008000</v>
      </c>
      <c r="K8162">
        <v>186434083.0722276</v>
      </c>
    </row>
    <row r="8163" spans="1:11" x14ac:dyDescent="0.25">
      <c r="A8163">
        <v>1141</v>
      </c>
      <c r="B8163" t="s">
        <v>248</v>
      </c>
      <c r="C8163" t="s">
        <v>492</v>
      </c>
      <c r="D8163" t="s">
        <v>249</v>
      </c>
      <c r="E8163">
        <v>2015</v>
      </c>
      <c r="F8163" s="10">
        <v>42369</v>
      </c>
      <c r="G8163" t="s">
        <v>489</v>
      </c>
      <c r="H8163" t="s">
        <v>474</v>
      </c>
      <c r="I8163" t="s">
        <v>557</v>
      </c>
      <c r="J8163">
        <v>0</v>
      </c>
      <c r="K8163">
        <v>0</v>
      </c>
    </row>
    <row r="8164" spans="1:11" x14ac:dyDescent="0.25">
      <c r="A8164">
        <v>1141</v>
      </c>
      <c r="B8164" t="s">
        <v>248</v>
      </c>
      <c r="C8164" t="s">
        <v>492</v>
      </c>
      <c r="D8164" t="s">
        <v>316</v>
      </c>
      <c r="E8164">
        <v>2015</v>
      </c>
      <c r="F8164" s="10">
        <v>42369</v>
      </c>
      <c r="G8164" t="s">
        <v>489</v>
      </c>
      <c r="H8164" t="s">
        <v>474</v>
      </c>
      <c r="I8164" t="s">
        <v>557</v>
      </c>
      <c r="J8164">
        <v>2560000</v>
      </c>
      <c r="K8164">
        <v>1807790.8724921315</v>
      </c>
    </row>
    <row r="8165" spans="1:11" x14ac:dyDescent="0.25">
      <c r="A8165">
        <v>1141</v>
      </c>
      <c r="B8165" t="s">
        <v>248</v>
      </c>
      <c r="C8165" t="s">
        <v>493</v>
      </c>
      <c r="D8165" t="s">
        <v>605</v>
      </c>
      <c r="E8165">
        <v>2015</v>
      </c>
      <c r="F8165" s="10">
        <v>42369</v>
      </c>
      <c r="G8165" t="s">
        <v>489</v>
      </c>
      <c r="H8165" t="s">
        <v>474</v>
      </c>
      <c r="I8165" t="s">
        <v>557</v>
      </c>
      <c r="J8165">
        <v>-20402000</v>
      </c>
      <c r="K8165">
        <v>-14407245.851790806</v>
      </c>
    </row>
    <row r="8166" spans="1:11" x14ac:dyDescent="0.25">
      <c r="A8166">
        <v>1141</v>
      </c>
      <c r="B8166" t="s">
        <v>248</v>
      </c>
      <c r="C8166" t="s">
        <v>493</v>
      </c>
      <c r="D8166" t="s">
        <v>663</v>
      </c>
      <c r="E8166">
        <v>2015</v>
      </c>
      <c r="F8166" s="10">
        <v>42369</v>
      </c>
      <c r="G8166" t="s">
        <v>489</v>
      </c>
      <c r="H8166" t="s">
        <v>474</v>
      </c>
      <c r="I8166" t="s">
        <v>557</v>
      </c>
      <c r="J8166">
        <v>119809000</v>
      </c>
      <c r="K8166">
        <v>84605319.000941321</v>
      </c>
    </row>
    <row r="8167" spans="1:11" x14ac:dyDescent="0.25">
      <c r="A8167">
        <v>1141</v>
      </c>
      <c r="B8167" t="s">
        <v>248</v>
      </c>
      <c r="C8167" t="s">
        <v>493</v>
      </c>
      <c r="D8167" t="s">
        <v>2071</v>
      </c>
      <c r="E8167">
        <v>2015</v>
      </c>
      <c r="F8167" s="10">
        <v>42369</v>
      </c>
      <c r="G8167" t="s">
        <v>489</v>
      </c>
      <c r="H8167" t="s">
        <v>474</v>
      </c>
      <c r="I8167" t="s">
        <v>557</v>
      </c>
      <c r="J8167">
        <v>68894000</v>
      </c>
      <c r="K8167">
        <v>48650759.519325353</v>
      </c>
    </row>
    <row r="8168" spans="1:11" x14ac:dyDescent="0.25">
      <c r="A8168">
        <v>1141</v>
      </c>
      <c r="B8168" t="s">
        <v>248</v>
      </c>
      <c r="C8168" t="s">
        <v>493</v>
      </c>
      <c r="D8168" t="s">
        <v>961</v>
      </c>
      <c r="E8168">
        <v>2015</v>
      </c>
      <c r="F8168" s="10">
        <v>42369</v>
      </c>
      <c r="G8168" t="s">
        <v>489</v>
      </c>
      <c r="H8168" t="s">
        <v>474</v>
      </c>
      <c r="I8168" t="s">
        <v>557</v>
      </c>
      <c r="J8168">
        <v>106460000</v>
      </c>
      <c r="K8168">
        <v>75178678.236528248</v>
      </c>
    </row>
    <row r="8169" spans="1:11" x14ac:dyDescent="0.25">
      <c r="A8169">
        <v>1364</v>
      </c>
      <c r="B8169" t="s">
        <v>250</v>
      </c>
      <c r="C8169" t="s">
        <v>492</v>
      </c>
      <c r="D8169" t="s">
        <v>1020</v>
      </c>
      <c r="E8169">
        <v>2015</v>
      </c>
      <c r="F8169" s="10">
        <v>42369</v>
      </c>
      <c r="G8169" t="s">
        <v>489</v>
      </c>
      <c r="H8169" t="s">
        <v>474</v>
      </c>
      <c r="I8169" t="s">
        <v>557</v>
      </c>
      <c r="J8169">
        <v>175981000</v>
      </c>
      <c r="K8169">
        <v>124272205.28595226</v>
      </c>
    </row>
    <row r="8170" spans="1:11" x14ac:dyDescent="0.25">
      <c r="A8170">
        <v>1364</v>
      </c>
      <c r="B8170" t="s">
        <v>250</v>
      </c>
      <c r="C8170" t="s">
        <v>492</v>
      </c>
      <c r="D8170" t="s">
        <v>1021</v>
      </c>
      <c r="E8170">
        <v>2015</v>
      </c>
      <c r="F8170" s="10">
        <v>42369</v>
      </c>
      <c r="G8170" t="s">
        <v>489</v>
      </c>
      <c r="H8170" t="s">
        <v>474</v>
      </c>
      <c r="I8170" t="s">
        <v>557</v>
      </c>
      <c r="J8170">
        <v>88154000</v>
      </c>
      <c r="K8170">
        <v>62251561.161590375</v>
      </c>
    </row>
    <row r="8171" spans="1:11" x14ac:dyDescent="0.25">
      <c r="A8171">
        <v>1364</v>
      </c>
      <c r="B8171" t="s">
        <v>250</v>
      </c>
      <c r="C8171" t="s">
        <v>492</v>
      </c>
      <c r="D8171" t="s">
        <v>1022</v>
      </c>
      <c r="E8171">
        <v>2015</v>
      </c>
      <c r="F8171" s="10">
        <v>42369</v>
      </c>
      <c r="G8171" t="s">
        <v>489</v>
      </c>
      <c r="H8171" t="s">
        <v>474</v>
      </c>
      <c r="I8171" t="s">
        <v>557</v>
      </c>
      <c r="J8171">
        <v>12256000</v>
      </c>
      <c r="K8171">
        <v>8654798.8020560797</v>
      </c>
    </row>
    <row r="8172" spans="1:11" x14ac:dyDescent="0.25">
      <c r="A8172">
        <v>1364</v>
      </c>
      <c r="B8172" t="s">
        <v>250</v>
      </c>
      <c r="C8172" t="s">
        <v>492</v>
      </c>
      <c r="D8172" t="s">
        <v>249</v>
      </c>
      <c r="E8172">
        <v>2015</v>
      </c>
      <c r="F8172" s="10">
        <v>42369</v>
      </c>
      <c r="G8172" t="s">
        <v>489</v>
      </c>
      <c r="H8172" t="s">
        <v>474</v>
      </c>
      <c r="I8172" t="s">
        <v>557</v>
      </c>
      <c r="J8172">
        <v>168850000</v>
      </c>
      <c r="K8172">
        <v>119236519.07042828</v>
      </c>
    </row>
    <row r="8173" spans="1:11" x14ac:dyDescent="0.25">
      <c r="A8173">
        <v>1364</v>
      </c>
      <c r="B8173" t="s">
        <v>250</v>
      </c>
      <c r="C8173" t="s">
        <v>493</v>
      </c>
      <c r="D8173" t="s">
        <v>567</v>
      </c>
      <c r="E8173">
        <v>2015</v>
      </c>
      <c r="F8173" s="10">
        <v>42369</v>
      </c>
      <c r="G8173" t="s">
        <v>489</v>
      </c>
      <c r="H8173" t="s">
        <v>474</v>
      </c>
      <c r="I8173" t="s">
        <v>557</v>
      </c>
      <c r="J8173">
        <v>24110000</v>
      </c>
      <c r="K8173">
        <v>17025717.94366613</v>
      </c>
    </row>
    <row r="8174" spans="1:11" x14ac:dyDescent="0.25">
      <c r="A8174">
        <v>1364</v>
      </c>
      <c r="B8174" t="s">
        <v>250</v>
      </c>
      <c r="C8174" t="s">
        <v>493</v>
      </c>
      <c r="D8174" t="s">
        <v>1012</v>
      </c>
      <c r="E8174">
        <v>2015</v>
      </c>
      <c r="F8174" s="10">
        <v>42369</v>
      </c>
      <c r="G8174" t="s">
        <v>489</v>
      </c>
      <c r="H8174" t="s">
        <v>474</v>
      </c>
      <c r="I8174" t="s">
        <v>557</v>
      </c>
      <c r="J8174">
        <v>419089000</v>
      </c>
      <c r="K8174">
        <v>295947370.68822455</v>
      </c>
    </row>
    <row r="8175" spans="1:11" x14ac:dyDescent="0.25">
      <c r="A8175">
        <v>1364</v>
      </c>
      <c r="B8175" t="s">
        <v>250</v>
      </c>
      <c r="C8175" t="s">
        <v>493</v>
      </c>
      <c r="D8175" t="s">
        <v>458</v>
      </c>
      <c r="E8175">
        <v>2015</v>
      </c>
      <c r="F8175" s="10">
        <v>42369</v>
      </c>
      <c r="G8175" t="s">
        <v>489</v>
      </c>
      <c r="H8175" t="s">
        <v>474</v>
      </c>
      <c r="I8175" t="s">
        <v>557</v>
      </c>
      <c r="J8175">
        <v>2042000</v>
      </c>
      <c r="K8175">
        <v>1441995.6881363017</v>
      </c>
    </row>
    <row r="8176" spans="1:11" x14ac:dyDescent="0.25">
      <c r="A8176">
        <v>764</v>
      </c>
      <c r="B8176" t="s">
        <v>251</v>
      </c>
      <c r="C8176" t="s">
        <v>492</v>
      </c>
      <c r="D8176" t="s">
        <v>465</v>
      </c>
      <c r="E8176">
        <v>2016</v>
      </c>
      <c r="F8176" s="10">
        <v>42735</v>
      </c>
      <c r="G8176" t="s">
        <v>489</v>
      </c>
      <c r="H8176" t="s">
        <v>474</v>
      </c>
      <c r="I8176" t="s">
        <v>557</v>
      </c>
      <c r="J8176">
        <v>19326000</v>
      </c>
      <c r="K8176">
        <v>13372414.050791094</v>
      </c>
    </row>
    <row r="8177" spans="1:11" x14ac:dyDescent="0.25">
      <c r="A8177">
        <v>764</v>
      </c>
      <c r="B8177" t="s">
        <v>251</v>
      </c>
      <c r="C8177" t="s">
        <v>492</v>
      </c>
      <c r="D8177" t="s">
        <v>249</v>
      </c>
      <c r="E8177">
        <v>2016</v>
      </c>
      <c r="F8177" s="10">
        <v>42735</v>
      </c>
      <c r="G8177" t="s">
        <v>489</v>
      </c>
      <c r="H8177" t="s">
        <v>474</v>
      </c>
      <c r="I8177" t="s">
        <v>557</v>
      </c>
      <c r="J8177">
        <v>0</v>
      </c>
      <c r="K8177">
        <v>0</v>
      </c>
    </row>
    <row r="8178" spans="1:11" x14ac:dyDescent="0.25">
      <c r="A8178">
        <v>764</v>
      </c>
      <c r="B8178" t="s">
        <v>251</v>
      </c>
      <c r="C8178" t="s">
        <v>493</v>
      </c>
      <c r="D8178" t="s">
        <v>977</v>
      </c>
      <c r="E8178">
        <v>2016</v>
      </c>
      <c r="F8178" s="10">
        <v>42735</v>
      </c>
      <c r="G8178" t="s">
        <v>489</v>
      </c>
      <c r="H8178" t="s">
        <v>474</v>
      </c>
      <c r="I8178" t="s">
        <v>557</v>
      </c>
      <c r="J8178">
        <v>19326000</v>
      </c>
      <c r="K8178">
        <v>13372414.050791094</v>
      </c>
    </row>
    <row r="8179" spans="1:11" x14ac:dyDescent="0.25">
      <c r="A8179">
        <v>836</v>
      </c>
      <c r="B8179" t="s">
        <v>252</v>
      </c>
      <c r="C8179" t="s">
        <v>492</v>
      </c>
      <c r="D8179" t="s">
        <v>33</v>
      </c>
      <c r="E8179">
        <v>2016</v>
      </c>
      <c r="F8179" s="10">
        <v>42735</v>
      </c>
      <c r="G8179" t="s">
        <v>489</v>
      </c>
      <c r="H8179" t="s">
        <v>474</v>
      </c>
      <c r="I8179" t="s">
        <v>557</v>
      </c>
      <c r="J8179">
        <v>83942000</v>
      </c>
      <c r="K8179">
        <v>58082747.606928803</v>
      </c>
    </row>
    <row r="8180" spans="1:11" x14ac:dyDescent="0.25">
      <c r="A8180">
        <v>836</v>
      </c>
      <c r="B8180" t="s">
        <v>252</v>
      </c>
      <c r="C8180" t="s">
        <v>492</v>
      </c>
      <c r="D8180" t="s">
        <v>59</v>
      </c>
      <c r="E8180">
        <v>2016</v>
      </c>
      <c r="F8180" s="10">
        <v>42735</v>
      </c>
      <c r="G8180" t="s">
        <v>489</v>
      </c>
      <c r="H8180" t="s">
        <v>474</v>
      </c>
      <c r="I8180" t="s">
        <v>557</v>
      </c>
      <c r="J8180">
        <v>193212000</v>
      </c>
      <c r="K8180">
        <v>133690927.43358423</v>
      </c>
    </row>
    <row r="8181" spans="1:11" x14ac:dyDescent="0.25">
      <c r="A8181">
        <v>836</v>
      </c>
      <c r="B8181" t="s">
        <v>252</v>
      </c>
      <c r="C8181" t="s">
        <v>492</v>
      </c>
      <c r="D8181" t="s">
        <v>138</v>
      </c>
      <c r="E8181">
        <v>2016</v>
      </c>
      <c r="F8181" s="10">
        <v>42735</v>
      </c>
      <c r="G8181" t="s">
        <v>489</v>
      </c>
      <c r="H8181" t="s">
        <v>474</v>
      </c>
      <c r="I8181" t="s">
        <v>557</v>
      </c>
      <c r="J8181">
        <v>848705000</v>
      </c>
      <c r="K8181">
        <v>587252130.13436067</v>
      </c>
    </row>
    <row r="8182" spans="1:11" x14ac:dyDescent="0.25">
      <c r="A8182">
        <v>836</v>
      </c>
      <c r="B8182" t="s">
        <v>252</v>
      </c>
      <c r="C8182" t="s">
        <v>492</v>
      </c>
      <c r="D8182" t="s">
        <v>1023</v>
      </c>
      <c r="E8182">
        <v>2016</v>
      </c>
      <c r="F8182" s="10">
        <v>42735</v>
      </c>
      <c r="G8182" t="s">
        <v>489</v>
      </c>
      <c r="H8182" t="s">
        <v>474</v>
      </c>
      <c r="I8182" t="s">
        <v>557</v>
      </c>
      <c r="J8182">
        <v>111813000</v>
      </c>
      <c r="K8182">
        <v>77367780.826922521</v>
      </c>
    </row>
    <row r="8183" spans="1:11" x14ac:dyDescent="0.25">
      <c r="A8183">
        <v>836</v>
      </c>
      <c r="B8183" t="s">
        <v>252</v>
      </c>
      <c r="C8183" t="s">
        <v>492</v>
      </c>
      <c r="D8183" t="s">
        <v>621</v>
      </c>
      <c r="E8183">
        <v>2016</v>
      </c>
      <c r="F8183" s="10">
        <v>42735</v>
      </c>
      <c r="G8183" t="s">
        <v>489</v>
      </c>
      <c r="H8183" t="s">
        <v>474</v>
      </c>
      <c r="I8183" t="s">
        <v>557</v>
      </c>
      <c r="J8183">
        <v>51223000</v>
      </c>
      <c r="K8183">
        <v>35443193.879937507</v>
      </c>
    </row>
    <row r="8184" spans="1:11" x14ac:dyDescent="0.25">
      <c r="A8184">
        <v>836</v>
      </c>
      <c r="B8184" t="s">
        <v>252</v>
      </c>
      <c r="C8184" t="s">
        <v>492</v>
      </c>
      <c r="D8184" t="s">
        <v>1360</v>
      </c>
      <c r="E8184">
        <v>2016</v>
      </c>
      <c r="F8184" s="10">
        <v>42735</v>
      </c>
      <c r="G8184" t="s">
        <v>489</v>
      </c>
      <c r="H8184" t="s">
        <v>474</v>
      </c>
      <c r="I8184" t="s">
        <v>557</v>
      </c>
      <c r="J8184">
        <v>558067000</v>
      </c>
      <c r="K8184">
        <v>386148348.96423644</v>
      </c>
    </row>
    <row r="8185" spans="1:11" x14ac:dyDescent="0.25">
      <c r="A8185">
        <v>836</v>
      </c>
      <c r="B8185" t="s">
        <v>252</v>
      </c>
      <c r="C8185" t="s">
        <v>492</v>
      </c>
      <c r="D8185" t="s">
        <v>1005</v>
      </c>
      <c r="E8185">
        <v>2016</v>
      </c>
      <c r="F8185" s="10">
        <v>42735</v>
      </c>
      <c r="G8185" t="s">
        <v>489</v>
      </c>
      <c r="H8185" t="s">
        <v>474</v>
      </c>
      <c r="I8185" t="s">
        <v>557</v>
      </c>
      <c r="J8185">
        <v>1482631000</v>
      </c>
      <c r="K8185">
        <v>1025890283.3767179</v>
      </c>
    </row>
    <row r="8186" spans="1:11" x14ac:dyDescent="0.25">
      <c r="A8186">
        <v>836</v>
      </c>
      <c r="B8186" t="s">
        <v>252</v>
      </c>
      <c r="C8186" t="s">
        <v>492</v>
      </c>
      <c r="D8186" t="s">
        <v>249</v>
      </c>
      <c r="E8186">
        <v>2016</v>
      </c>
      <c r="F8186" s="10">
        <v>42735</v>
      </c>
      <c r="G8186" t="s">
        <v>489</v>
      </c>
      <c r="H8186" t="s">
        <v>474</v>
      </c>
      <c r="I8186" t="s">
        <v>557</v>
      </c>
      <c r="J8186">
        <v>2963985000</v>
      </c>
      <c r="K8186">
        <v>2050896960.5885358</v>
      </c>
    </row>
    <row r="8187" spans="1:11" x14ac:dyDescent="0.25">
      <c r="A8187">
        <v>836</v>
      </c>
      <c r="B8187" t="s">
        <v>252</v>
      </c>
      <c r="C8187" t="s">
        <v>492</v>
      </c>
      <c r="D8187" t="s">
        <v>1024</v>
      </c>
      <c r="E8187">
        <v>2016</v>
      </c>
      <c r="F8187" s="10">
        <v>42735</v>
      </c>
      <c r="G8187" t="s">
        <v>489</v>
      </c>
      <c r="H8187" t="s">
        <v>474</v>
      </c>
      <c r="I8187" t="s">
        <v>557</v>
      </c>
      <c r="J8187">
        <v>697744000</v>
      </c>
      <c r="K8187">
        <v>482796319.43781334</v>
      </c>
    </row>
    <row r="8188" spans="1:11" x14ac:dyDescent="0.25">
      <c r="A8188">
        <v>836</v>
      </c>
      <c r="B8188" t="s">
        <v>252</v>
      </c>
      <c r="C8188" t="s">
        <v>492</v>
      </c>
      <c r="D8188" t="s">
        <v>290</v>
      </c>
      <c r="E8188">
        <v>2016</v>
      </c>
      <c r="F8188" s="10">
        <v>42735</v>
      </c>
      <c r="G8188" t="s">
        <v>489</v>
      </c>
      <c r="H8188" t="s">
        <v>474</v>
      </c>
      <c r="I8188" t="s">
        <v>557</v>
      </c>
      <c r="J8188">
        <v>915726000</v>
      </c>
      <c r="K8188">
        <v>633626577.10207629</v>
      </c>
    </row>
    <row r="8189" spans="1:11" x14ac:dyDescent="0.25">
      <c r="A8189">
        <v>836</v>
      </c>
      <c r="B8189" t="s">
        <v>252</v>
      </c>
      <c r="C8189" t="s">
        <v>493</v>
      </c>
      <c r="D8189" t="s">
        <v>605</v>
      </c>
      <c r="E8189">
        <v>2016</v>
      </c>
      <c r="F8189" s="10">
        <v>42735</v>
      </c>
      <c r="G8189" t="s">
        <v>489</v>
      </c>
      <c r="H8189" t="s">
        <v>474</v>
      </c>
      <c r="I8189" t="s">
        <v>557</v>
      </c>
      <c r="J8189">
        <v>-57911000</v>
      </c>
      <c r="K8189">
        <v>-40070882.236125581</v>
      </c>
    </row>
    <row r="8190" spans="1:11" x14ac:dyDescent="0.25">
      <c r="A8190">
        <v>836</v>
      </c>
      <c r="B8190" t="s">
        <v>252</v>
      </c>
      <c r="C8190" t="s">
        <v>493</v>
      </c>
      <c r="D8190" t="s">
        <v>1016</v>
      </c>
      <c r="E8190">
        <v>2016</v>
      </c>
      <c r="F8190" s="10">
        <v>42735</v>
      </c>
      <c r="G8190" t="s">
        <v>489</v>
      </c>
      <c r="H8190" t="s">
        <v>474</v>
      </c>
      <c r="I8190" t="s">
        <v>557</v>
      </c>
      <c r="J8190">
        <v>3544816000</v>
      </c>
      <c r="K8190">
        <v>2452796610.0522137</v>
      </c>
    </row>
    <row r="8191" spans="1:11" x14ac:dyDescent="0.25">
      <c r="A8191">
        <v>836</v>
      </c>
      <c r="B8191" t="s">
        <v>252</v>
      </c>
      <c r="C8191" t="s">
        <v>493</v>
      </c>
      <c r="D8191" t="s">
        <v>1015</v>
      </c>
      <c r="E8191">
        <v>2016</v>
      </c>
      <c r="F8191" s="10">
        <v>42735</v>
      </c>
      <c r="G8191" t="s">
        <v>489</v>
      </c>
      <c r="H8191" t="s">
        <v>474</v>
      </c>
      <c r="I8191" t="s">
        <v>557</v>
      </c>
      <c r="J8191">
        <v>276036000</v>
      </c>
      <c r="K8191">
        <v>191000087.18432012</v>
      </c>
    </row>
    <row r="8192" spans="1:11" x14ac:dyDescent="0.25">
      <c r="A8192">
        <v>836</v>
      </c>
      <c r="B8192" t="s">
        <v>252</v>
      </c>
      <c r="C8192" t="s">
        <v>493</v>
      </c>
      <c r="D8192" t="s">
        <v>1014</v>
      </c>
      <c r="E8192">
        <v>2016</v>
      </c>
      <c r="F8192" s="10">
        <v>42735</v>
      </c>
      <c r="G8192" t="s">
        <v>489</v>
      </c>
      <c r="H8192" t="s">
        <v>474</v>
      </c>
      <c r="I8192" t="s">
        <v>557</v>
      </c>
      <c r="J8192">
        <v>11224000</v>
      </c>
      <c r="K8192">
        <v>7766323.880062053</v>
      </c>
    </row>
    <row r="8193" spans="1:11" x14ac:dyDescent="0.25">
      <c r="A8193">
        <v>836</v>
      </c>
      <c r="B8193" t="s">
        <v>252</v>
      </c>
      <c r="C8193" t="s">
        <v>493</v>
      </c>
      <c r="D8193" t="s">
        <v>1013</v>
      </c>
      <c r="E8193">
        <v>2016</v>
      </c>
      <c r="F8193" s="10">
        <v>42735</v>
      </c>
      <c r="G8193" t="s">
        <v>489</v>
      </c>
      <c r="H8193" t="s">
        <v>474</v>
      </c>
      <c r="I8193" t="s">
        <v>557</v>
      </c>
      <c r="J8193">
        <v>4132883000</v>
      </c>
      <c r="K8193">
        <v>2859703130.470643</v>
      </c>
    </row>
    <row r="8194" spans="1:11" x14ac:dyDescent="0.25">
      <c r="A8194">
        <v>1141</v>
      </c>
      <c r="B8194" t="s">
        <v>248</v>
      </c>
      <c r="C8194" t="s">
        <v>492</v>
      </c>
      <c r="D8194" t="s">
        <v>219</v>
      </c>
      <c r="E8194">
        <v>2016</v>
      </c>
      <c r="F8194" s="10">
        <v>42735</v>
      </c>
      <c r="G8194" t="s">
        <v>489</v>
      </c>
      <c r="H8194" t="s">
        <v>474</v>
      </c>
      <c r="I8194" t="s">
        <v>557</v>
      </c>
      <c r="J8194">
        <v>19507000</v>
      </c>
      <c r="K8194">
        <v>13497655.018564725</v>
      </c>
    </row>
    <row r="8195" spans="1:11" x14ac:dyDescent="0.25">
      <c r="A8195">
        <v>1141</v>
      </c>
      <c r="B8195" t="s">
        <v>248</v>
      </c>
      <c r="C8195" t="s">
        <v>492</v>
      </c>
      <c r="D8195" t="s">
        <v>1021</v>
      </c>
      <c r="E8195">
        <v>2016</v>
      </c>
      <c r="F8195" s="10">
        <v>42735</v>
      </c>
      <c r="G8195" t="s">
        <v>489</v>
      </c>
      <c r="H8195" t="s">
        <v>474</v>
      </c>
      <c r="I8195" t="s">
        <v>557</v>
      </c>
      <c r="J8195">
        <v>521715000</v>
      </c>
      <c r="K8195">
        <v>360994980.67414236</v>
      </c>
    </row>
    <row r="8196" spans="1:11" x14ac:dyDescent="0.25">
      <c r="A8196">
        <v>1141</v>
      </c>
      <c r="B8196" t="s">
        <v>248</v>
      </c>
      <c r="C8196" t="s">
        <v>492</v>
      </c>
      <c r="D8196" t="s">
        <v>249</v>
      </c>
      <c r="E8196">
        <v>2016</v>
      </c>
      <c r="F8196" s="10">
        <v>42735</v>
      </c>
      <c r="G8196" t="s">
        <v>489</v>
      </c>
      <c r="H8196" t="s">
        <v>474</v>
      </c>
      <c r="I8196" t="s">
        <v>557</v>
      </c>
      <c r="J8196">
        <v>0</v>
      </c>
      <c r="K8196">
        <v>0</v>
      </c>
    </row>
    <row r="8197" spans="1:11" x14ac:dyDescent="0.25">
      <c r="A8197">
        <v>1141</v>
      </c>
      <c r="B8197" t="s">
        <v>248</v>
      </c>
      <c r="C8197" t="s">
        <v>492</v>
      </c>
      <c r="D8197" t="s">
        <v>316</v>
      </c>
      <c r="E8197">
        <v>2016</v>
      </c>
      <c r="F8197" s="10">
        <v>42735</v>
      </c>
      <c r="G8197" t="s">
        <v>489</v>
      </c>
      <c r="H8197" t="s">
        <v>474</v>
      </c>
      <c r="I8197" t="s">
        <v>557</v>
      </c>
      <c r="J8197">
        <v>3333000</v>
      </c>
      <c r="K8197">
        <v>2306232.8485608362</v>
      </c>
    </row>
    <row r="8198" spans="1:11" x14ac:dyDescent="0.25">
      <c r="A8198">
        <v>1141</v>
      </c>
      <c r="B8198" t="s">
        <v>248</v>
      </c>
      <c r="C8198" t="s">
        <v>493</v>
      </c>
      <c r="D8198" t="s">
        <v>605</v>
      </c>
      <c r="E8198">
        <v>2016</v>
      </c>
      <c r="F8198" s="10">
        <v>42735</v>
      </c>
      <c r="G8198" t="s">
        <v>489</v>
      </c>
      <c r="H8198" t="s">
        <v>474</v>
      </c>
      <c r="I8198" t="s">
        <v>557</v>
      </c>
      <c r="J8198">
        <v>-23668000</v>
      </c>
      <c r="K8198">
        <v>-16376813.399261286</v>
      </c>
    </row>
    <row r="8199" spans="1:11" x14ac:dyDescent="0.25">
      <c r="A8199">
        <v>1141</v>
      </c>
      <c r="B8199" t="s">
        <v>248</v>
      </c>
      <c r="C8199" t="s">
        <v>493</v>
      </c>
      <c r="D8199" t="s">
        <v>663</v>
      </c>
      <c r="E8199">
        <v>2016</v>
      </c>
      <c r="F8199" s="10">
        <v>42735</v>
      </c>
      <c r="G8199" t="s">
        <v>489</v>
      </c>
      <c r="H8199" t="s">
        <v>474</v>
      </c>
      <c r="I8199" t="s">
        <v>557</v>
      </c>
      <c r="J8199">
        <v>327147000</v>
      </c>
      <c r="K8199">
        <v>226365783.89082864</v>
      </c>
    </row>
    <row r="8200" spans="1:11" x14ac:dyDescent="0.25">
      <c r="A8200">
        <v>1141</v>
      </c>
      <c r="B8200" t="s">
        <v>248</v>
      </c>
      <c r="C8200" t="s">
        <v>493</v>
      </c>
      <c r="D8200" t="s">
        <v>2071</v>
      </c>
      <c r="E8200">
        <v>2016</v>
      </c>
      <c r="F8200" s="10">
        <v>42735</v>
      </c>
      <c r="G8200" t="s">
        <v>489</v>
      </c>
      <c r="H8200" t="s">
        <v>474</v>
      </c>
      <c r="I8200" t="s">
        <v>557</v>
      </c>
      <c r="J8200">
        <v>75285000</v>
      </c>
      <c r="K8200">
        <v>52092631.264297187</v>
      </c>
    </row>
    <row r="8201" spans="1:11" x14ac:dyDescent="0.25">
      <c r="A8201">
        <v>1141</v>
      </c>
      <c r="B8201" t="s">
        <v>248</v>
      </c>
      <c r="C8201" t="s">
        <v>493</v>
      </c>
      <c r="D8201" t="s">
        <v>961</v>
      </c>
      <c r="E8201">
        <v>2016</v>
      </c>
      <c r="F8201" s="10">
        <v>42735</v>
      </c>
      <c r="G8201" t="s">
        <v>489</v>
      </c>
      <c r="H8201" t="s">
        <v>474</v>
      </c>
      <c r="I8201" t="s">
        <v>557</v>
      </c>
      <c r="J8201">
        <v>165791000</v>
      </c>
      <c r="K8201">
        <v>114717266.7854034</v>
      </c>
    </row>
    <row r="8202" spans="1:11" x14ac:dyDescent="0.25">
      <c r="A8202">
        <v>1364</v>
      </c>
      <c r="B8202" t="s">
        <v>250</v>
      </c>
      <c r="C8202" t="s">
        <v>492</v>
      </c>
      <c r="D8202" t="s">
        <v>1020</v>
      </c>
      <c r="E8202">
        <v>2016</v>
      </c>
      <c r="F8202" s="10">
        <v>42735</v>
      </c>
      <c r="G8202" t="s">
        <v>489</v>
      </c>
      <c r="H8202" t="s">
        <v>474</v>
      </c>
      <c r="I8202" t="s">
        <v>557</v>
      </c>
      <c r="J8202">
        <v>252528000</v>
      </c>
      <c r="K8202">
        <v>174733984.0328145</v>
      </c>
    </row>
    <row r="8203" spans="1:11" x14ac:dyDescent="0.25">
      <c r="A8203">
        <v>1364</v>
      </c>
      <c r="B8203" t="s">
        <v>250</v>
      </c>
      <c r="C8203" t="s">
        <v>492</v>
      </c>
      <c r="D8203" t="s">
        <v>1021</v>
      </c>
      <c r="E8203">
        <v>2016</v>
      </c>
      <c r="F8203" s="10">
        <v>42735</v>
      </c>
      <c r="G8203" t="s">
        <v>489</v>
      </c>
      <c r="H8203" t="s">
        <v>474</v>
      </c>
      <c r="I8203" t="s">
        <v>557</v>
      </c>
      <c r="J8203">
        <v>48788000</v>
      </c>
      <c r="K8203">
        <v>33758322.29690551</v>
      </c>
    </row>
    <row r="8204" spans="1:11" x14ac:dyDescent="0.25">
      <c r="A8204">
        <v>1364</v>
      </c>
      <c r="B8204" t="s">
        <v>250</v>
      </c>
      <c r="C8204" t="s">
        <v>492</v>
      </c>
      <c r="D8204" t="s">
        <v>1022</v>
      </c>
      <c r="E8204">
        <v>2016</v>
      </c>
      <c r="F8204" s="10">
        <v>42735</v>
      </c>
      <c r="G8204" t="s">
        <v>489</v>
      </c>
      <c r="H8204" t="s">
        <v>474</v>
      </c>
      <c r="I8204" t="s">
        <v>557</v>
      </c>
      <c r="J8204">
        <v>8876000</v>
      </c>
      <c r="K8204">
        <v>6141650.9942472186</v>
      </c>
    </row>
    <row r="8205" spans="1:11" x14ac:dyDescent="0.25">
      <c r="A8205">
        <v>1364</v>
      </c>
      <c r="B8205" t="s">
        <v>250</v>
      </c>
      <c r="C8205" t="s">
        <v>492</v>
      </c>
      <c r="D8205" t="s">
        <v>249</v>
      </c>
      <c r="E8205">
        <v>2016</v>
      </c>
      <c r="F8205" s="10">
        <v>42735</v>
      </c>
      <c r="G8205" t="s">
        <v>489</v>
      </c>
      <c r="H8205" t="s">
        <v>474</v>
      </c>
      <c r="I8205" t="s">
        <v>557</v>
      </c>
      <c r="J8205">
        <v>676786000</v>
      </c>
      <c r="K8205">
        <v>468294660.85991418</v>
      </c>
    </row>
    <row r="8206" spans="1:11" x14ac:dyDescent="0.25">
      <c r="A8206">
        <v>1364</v>
      </c>
      <c r="B8206" t="s">
        <v>250</v>
      </c>
      <c r="C8206" t="s">
        <v>493</v>
      </c>
      <c r="D8206" t="s">
        <v>567</v>
      </c>
      <c r="E8206">
        <v>2016</v>
      </c>
      <c r="F8206" s="10">
        <v>42735</v>
      </c>
      <c r="G8206" t="s">
        <v>489</v>
      </c>
      <c r="H8206" t="s">
        <v>474</v>
      </c>
      <c r="I8206" t="s">
        <v>557</v>
      </c>
      <c r="J8206">
        <v>69474000</v>
      </c>
      <c r="K8206">
        <v>48071773.453620017</v>
      </c>
    </row>
    <row r="8207" spans="1:11" x14ac:dyDescent="0.25">
      <c r="A8207">
        <v>1364</v>
      </c>
      <c r="B8207" t="s">
        <v>250</v>
      </c>
      <c r="C8207" t="s">
        <v>493</v>
      </c>
      <c r="D8207" t="s">
        <v>1012</v>
      </c>
      <c r="E8207">
        <v>2016</v>
      </c>
      <c r="F8207" s="10">
        <v>42735</v>
      </c>
      <c r="G8207" t="s">
        <v>489</v>
      </c>
      <c r="H8207" t="s">
        <v>474</v>
      </c>
      <c r="I8207" t="s">
        <v>557</v>
      </c>
      <c r="J8207">
        <v>912396000</v>
      </c>
      <c r="K8207">
        <v>631322420.07066083</v>
      </c>
    </row>
    <row r="8208" spans="1:11" x14ac:dyDescent="0.25">
      <c r="A8208">
        <v>1364</v>
      </c>
      <c r="B8208" t="s">
        <v>250</v>
      </c>
      <c r="C8208" t="s">
        <v>493</v>
      </c>
      <c r="D8208" t="s">
        <v>458</v>
      </c>
      <c r="E8208">
        <v>2016</v>
      </c>
      <c r="F8208" s="10">
        <v>42735</v>
      </c>
      <c r="G8208" t="s">
        <v>489</v>
      </c>
      <c r="H8208" t="s">
        <v>474</v>
      </c>
      <c r="I8208" t="s">
        <v>557</v>
      </c>
      <c r="J8208">
        <v>5108000</v>
      </c>
      <c r="K8208">
        <v>3534424.6596005852</v>
      </c>
    </row>
    <row r="8209" spans="1:11" x14ac:dyDescent="0.25">
      <c r="A8209">
        <v>764</v>
      </c>
      <c r="B8209" t="s">
        <v>251</v>
      </c>
      <c r="C8209" t="s">
        <v>492</v>
      </c>
      <c r="D8209" t="s">
        <v>465</v>
      </c>
      <c r="E8209">
        <v>2017</v>
      </c>
      <c r="F8209" s="10">
        <v>43100</v>
      </c>
      <c r="G8209" t="s">
        <v>489</v>
      </c>
      <c r="H8209" t="s">
        <v>474</v>
      </c>
      <c r="I8209" t="s">
        <v>557</v>
      </c>
      <c r="J8209">
        <v>132017000</v>
      </c>
      <c r="K8209">
        <v>98806762.601666167</v>
      </c>
    </row>
    <row r="8210" spans="1:11" x14ac:dyDescent="0.25">
      <c r="A8210">
        <v>764</v>
      </c>
      <c r="B8210" t="s">
        <v>251</v>
      </c>
      <c r="C8210" t="s">
        <v>492</v>
      </c>
      <c r="D8210" t="s">
        <v>249</v>
      </c>
      <c r="E8210">
        <v>2017</v>
      </c>
      <c r="F8210" s="10">
        <v>43100</v>
      </c>
      <c r="G8210" t="s">
        <v>489</v>
      </c>
      <c r="H8210" t="s">
        <v>474</v>
      </c>
      <c r="I8210" t="s">
        <v>557</v>
      </c>
      <c r="J8210">
        <v>0</v>
      </c>
      <c r="K8210">
        <v>0</v>
      </c>
    </row>
    <row r="8211" spans="1:11" x14ac:dyDescent="0.25">
      <c r="A8211">
        <v>764</v>
      </c>
      <c r="B8211" t="s">
        <v>251</v>
      </c>
      <c r="C8211" t="s">
        <v>493</v>
      </c>
      <c r="D8211" t="s">
        <v>977</v>
      </c>
      <c r="E8211">
        <v>2017</v>
      </c>
      <c r="F8211" s="10">
        <v>43100</v>
      </c>
      <c r="G8211" t="s">
        <v>489</v>
      </c>
      <c r="H8211" t="s">
        <v>474</v>
      </c>
      <c r="I8211" t="s">
        <v>557</v>
      </c>
      <c r="J8211">
        <v>131497000</v>
      </c>
      <c r="K8211">
        <v>98417573.962681293</v>
      </c>
    </row>
    <row r="8212" spans="1:11" x14ac:dyDescent="0.25">
      <c r="A8212">
        <v>764</v>
      </c>
      <c r="B8212" t="s">
        <v>251</v>
      </c>
      <c r="C8212" t="s">
        <v>493</v>
      </c>
      <c r="D8212" t="s">
        <v>654</v>
      </c>
      <c r="E8212">
        <v>2017</v>
      </c>
      <c r="F8212" s="10">
        <v>43100</v>
      </c>
      <c r="G8212" t="s">
        <v>489</v>
      </c>
      <c r="H8212" t="s">
        <v>474</v>
      </c>
      <c r="I8212" t="s">
        <v>557</v>
      </c>
      <c r="J8212">
        <v>520000</v>
      </c>
      <c r="K8212">
        <v>389188.63898487622</v>
      </c>
    </row>
    <row r="8213" spans="1:11" x14ac:dyDescent="0.25">
      <c r="A8213">
        <v>836</v>
      </c>
      <c r="B8213" t="s">
        <v>252</v>
      </c>
      <c r="C8213" t="s">
        <v>492</v>
      </c>
      <c r="D8213" t="s">
        <v>33</v>
      </c>
      <c r="E8213">
        <v>2017</v>
      </c>
      <c r="F8213" s="10">
        <v>43100</v>
      </c>
      <c r="G8213" t="s">
        <v>489</v>
      </c>
      <c r="H8213" t="s">
        <v>474</v>
      </c>
      <c r="I8213" t="s">
        <v>557</v>
      </c>
      <c r="J8213">
        <v>213192000</v>
      </c>
      <c r="K8213">
        <v>159561354.46627641</v>
      </c>
    </row>
    <row r="8214" spans="1:11" x14ac:dyDescent="0.25">
      <c r="A8214">
        <v>836</v>
      </c>
      <c r="B8214" t="s">
        <v>252</v>
      </c>
      <c r="C8214" t="s">
        <v>492</v>
      </c>
      <c r="D8214" t="s">
        <v>59</v>
      </c>
      <c r="E8214">
        <v>2017</v>
      </c>
      <c r="F8214" s="10">
        <v>43100</v>
      </c>
      <c r="G8214" t="s">
        <v>489</v>
      </c>
      <c r="H8214" t="s">
        <v>474</v>
      </c>
      <c r="I8214" t="s">
        <v>557</v>
      </c>
      <c r="J8214">
        <v>155280000</v>
      </c>
      <c r="K8214">
        <v>116217715.11840689</v>
      </c>
    </row>
    <row r="8215" spans="1:11" x14ac:dyDescent="0.25">
      <c r="A8215">
        <v>836</v>
      </c>
      <c r="B8215" t="s">
        <v>252</v>
      </c>
      <c r="C8215" t="s">
        <v>492</v>
      </c>
      <c r="D8215" t="s">
        <v>138</v>
      </c>
      <c r="E8215">
        <v>2017</v>
      </c>
      <c r="F8215" s="10">
        <v>43100</v>
      </c>
      <c r="G8215" t="s">
        <v>489</v>
      </c>
      <c r="H8215" t="s">
        <v>474</v>
      </c>
      <c r="I8215" t="s">
        <v>557</v>
      </c>
      <c r="J8215">
        <v>1595727000</v>
      </c>
      <c r="K8215">
        <v>1194305421.7719607</v>
      </c>
    </row>
    <row r="8216" spans="1:11" x14ac:dyDescent="0.25">
      <c r="A8216">
        <v>836</v>
      </c>
      <c r="B8216" t="s">
        <v>252</v>
      </c>
      <c r="C8216" t="s">
        <v>492</v>
      </c>
      <c r="D8216" t="s">
        <v>1023</v>
      </c>
      <c r="E8216">
        <v>2017</v>
      </c>
      <c r="F8216" s="10">
        <v>43100</v>
      </c>
      <c r="G8216" t="s">
        <v>489</v>
      </c>
      <c r="H8216" t="s">
        <v>474</v>
      </c>
      <c r="I8216" t="s">
        <v>557</v>
      </c>
      <c r="J8216">
        <v>162533000</v>
      </c>
      <c r="K8216">
        <v>121646148.19255556</v>
      </c>
    </row>
    <row r="8217" spans="1:11" x14ac:dyDescent="0.25">
      <c r="A8217">
        <v>836</v>
      </c>
      <c r="B8217" t="s">
        <v>252</v>
      </c>
      <c r="C8217" t="s">
        <v>492</v>
      </c>
      <c r="D8217" t="s">
        <v>621</v>
      </c>
      <c r="E8217">
        <v>2017</v>
      </c>
      <c r="F8217" s="10">
        <v>43100</v>
      </c>
      <c r="G8217" t="s">
        <v>489</v>
      </c>
      <c r="H8217" t="s">
        <v>474</v>
      </c>
      <c r="I8217" t="s">
        <v>557</v>
      </c>
      <c r="J8217">
        <v>-479733000</v>
      </c>
      <c r="K8217">
        <v>-359051217.97333008</v>
      </c>
    </row>
    <row r="8218" spans="1:11" x14ac:dyDescent="0.25">
      <c r="A8218">
        <v>836</v>
      </c>
      <c r="B8218" t="s">
        <v>252</v>
      </c>
      <c r="C8218" t="s">
        <v>492</v>
      </c>
      <c r="D8218" t="s">
        <v>1360</v>
      </c>
      <c r="E8218">
        <v>2017</v>
      </c>
      <c r="F8218" s="10">
        <v>43100</v>
      </c>
      <c r="G8218" t="s">
        <v>489</v>
      </c>
      <c r="H8218" t="s">
        <v>474</v>
      </c>
      <c r="I8218" t="s">
        <v>557</v>
      </c>
      <c r="J8218">
        <v>307710000</v>
      </c>
      <c r="K8218">
        <v>230302377.11930051</v>
      </c>
    </row>
    <row r="8219" spans="1:11" x14ac:dyDescent="0.25">
      <c r="A8219">
        <v>836</v>
      </c>
      <c r="B8219" t="s">
        <v>252</v>
      </c>
      <c r="C8219" t="s">
        <v>492</v>
      </c>
      <c r="D8219" t="s">
        <v>1005</v>
      </c>
      <c r="E8219">
        <v>2017</v>
      </c>
      <c r="F8219" s="10">
        <v>43100</v>
      </c>
      <c r="G8219" t="s">
        <v>489</v>
      </c>
      <c r="H8219" t="s">
        <v>474</v>
      </c>
      <c r="I8219" t="s">
        <v>557</v>
      </c>
      <c r="J8219">
        <v>1629516000</v>
      </c>
      <c r="K8219">
        <v>1219594450.469384</v>
      </c>
    </row>
    <row r="8220" spans="1:11" x14ac:dyDescent="0.25">
      <c r="A8220">
        <v>836</v>
      </c>
      <c r="B8220" t="s">
        <v>252</v>
      </c>
      <c r="C8220" t="s">
        <v>492</v>
      </c>
      <c r="D8220" t="s">
        <v>249</v>
      </c>
      <c r="E8220">
        <v>2017</v>
      </c>
      <c r="F8220" s="10">
        <v>43100</v>
      </c>
      <c r="G8220" t="s">
        <v>489</v>
      </c>
      <c r="H8220" t="s">
        <v>474</v>
      </c>
      <c r="I8220" t="s">
        <v>557</v>
      </c>
      <c r="J8220">
        <v>3519296000</v>
      </c>
      <c r="K8220">
        <v>2633980808.5094595</v>
      </c>
    </row>
    <row r="8221" spans="1:11" x14ac:dyDescent="0.25">
      <c r="A8221">
        <v>836</v>
      </c>
      <c r="B8221" t="s">
        <v>252</v>
      </c>
      <c r="C8221" t="s">
        <v>492</v>
      </c>
      <c r="D8221" t="s">
        <v>1024</v>
      </c>
      <c r="E8221">
        <v>2017</v>
      </c>
      <c r="F8221" s="10">
        <v>43100</v>
      </c>
      <c r="G8221" t="s">
        <v>489</v>
      </c>
      <c r="H8221" t="s">
        <v>474</v>
      </c>
      <c r="I8221" t="s">
        <v>557</v>
      </c>
      <c r="J8221">
        <v>185447000</v>
      </c>
      <c r="K8221">
        <v>138795895.25736222</v>
      </c>
    </row>
    <row r="8222" spans="1:11" x14ac:dyDescent="0.25">
      <c r="A8222">
        <v>836</v>
      </c>
      <c r="B8222" t="s">
        <v>252</v>
      </c>
      <c r="C8222" t="s">
        <v>492</v>
      </c>
      <c r="D8222" t="s">
        <v>290</v>
      </c>
      <c r="E8222">
        <v>2017</v>
      </c>
      <c r="F8222" s="10">
        <v>43100</v>
      </c>
      <c r="G8222" t="s">
        <v>489</v>
      </c>
      <c r="H8222" t="s">
        <v>474</v>
      </c>
      <c r="I8222" t="s">
        <v>557</v>
      </c>
      <c r="J8222">
        <v>1056637000</v>
      </c>
      <c r="K8222">
        <v>790829069.09819746</v>
      </c>
    </row>
    <row r="8223" spans="1:11" x14ac:dyDescent="0.25">
      <c r="A8223">
        <v>836</v>
      </c>
      <c r="B8223" t="s">
        <v>252</v>
      </c>
      <c r="C8223" t="s">
        <v>493</v>
      </c>
      <c r="D8223" t="s">
        <v>605</v>
      </c>
      <c r="E8223">
        <v>2017</v>
      </c>
      <c r="F8223" s="10">
        <v>43100</v>
      </c>
      <c r="G8223" t="s">
        <v>489</v>
      </c>
      <c r="H8223" t="s">
        <v>474</v>
      </c>
      <c r="I8223" t="s">
        <v>557</v>
      </c>
      <c r="J8223">
        <v>-98048000</v>
      </c>
      <c r="K8223">
        <v>-73383014.759979129</v>
      </c>
    </row>
    <row r="8224" spans="1:11" x14ac:dyDescent="0.25">
      <c r="A8224">
        <v>836</v>
      </c>
      <c r="B8224" t="s">
        <v>252</v>
      </c>
      <c r="C8224" t="s">
        <v>493</v>
      </c>
      <c r="D8224" t="s">
        <v>1016</v>
      </c>
      <c r="E8224">
        <v>2017</v>
      </c>
      <c r="F8224" s="10">
        <v>43100</v>
      </c>
      <c r="G8224" t="s">
        <v>489</v>
      </c>
      <c r="H8224" t="s">
        <v>474</v>
      </c>
      <c r="I8224" t="s">
        <v>557</v>
      </c>
      <c r="J8224">
        <v>2387354000</v>
      </c>
      <c r="K8224">
        <v>1786790488.5290389</v>
      </c>
    </row>
    <row r="8225" spans="1:11" x14ac:dyDescent="0.25">
      <c r="A8225">
        <v>836</v>
      </c>
      <c r="B8225" t="s">
        <v>252</v>
      </c>
      <c r="C8225" t="s">
        <v>493</v>
      </c>
      <c r="D8225" t="s">
        <v>1015</v>
      </c>
      <c r="E8225">
        <v>2017</v>
      </c>
      <c r="F8225" s="10">
        <v>43100</v>
      </c>
      <c r="G8225" t="s">
        <v>489</v>
      </c>
      <c r="H8225" t="s">
        <v>474</v>
      </c>
      <c r="I8225" t="s">
        <v>557</v>
      </c>
      <c r="J8225">
        <v>344953000</v>
      </c>
      <c r="K8225">
        <v>258176516.50721157</v>
      </c>
    </row>
    <row r="8226" spans="1:11" x14ac:dyDescent="0.25">
      <c r="A8226">
        <v>836</v>
      </c>
      <c r="B8226" t="s">
        <v>252</v>
      </c>
      <c r="C8226" t="s">
        <v>493</v>
      </c>
      <c r="D8226" t="s">
        <v>1014</v>
      </c>
      <c r="E8226">
        <v>2017</v>
      </c>
      <c r="F8226" s="10">
        <v>43100</v>
      </c>
      <c r="G8226" t="s">
        <v>489</v>
      </c>
      <c r="H8226" t="s">
        <v>474</v>
      </c>
      <c r="I8226" t="s">
        <v>557</v>
      </c>
      <c r="J8226">
        <v>11751000</v>
      </c>
      <c r="K8226">
        <v>8794914.8013678472</v>
      </c>
    </row>
    <row r="8227" spans="1:11" x14ac:dyDescent="0.25">
      <c r="A8227">
        <v>836</v>
      </c>
      <c r="B8227" t="s">
        <v>252</v>
      </c>
      <c r="C8227" t="s">
        <v>493</v>
      </c>
      <c r="D8227" t="s">
        <v>1013</v>
      </c>
      <c r="E8227">
        <v>2017</v>
      </c>
      <c r="F8227" s="10">
        <v>43100</v>
      </c>
      <c r="G8227" t="s">
        <v>489</v>
      </c>
      <c r="H8227" t="s">
        <v>474</v>
      </c>
      <c r="I8227" t="s">
        <v>557</v>
      </c>
      <c r="J8227">
        <v>5699595000</v>
      </c>
      <c r="K8227">
        <v>4265803116.9519343</v>
      </c>
    </row>
    <row r="8228" spans="1:11" x14ac:dyDescent="0.25">
      <c r="A8228">
        <v>1141</v>
      </c>
      <c r="B8228" t="s">
        <v>248</v>
      </c>
      <c r="C8228" t="s">
        <v>492</v>
      </c>
      <c r="D8228" t="s">
        <v>219</v>
      </c>
      <c r="E8228">
        <v>2017</v>
      </c>
      <c r="F8228" s="10">
        <v>43100</v>
      </c>
      <c r="G8228" t="s">
        <v>489</v>
      </c>
      <c r="H8228" t="s">
        <v>474</v>
      </c>
      <c r="I8228" t="s">
        <v>557</v>
      </c>
      <c r="J8228">
        <v>22432000</v>
      </c>
      <c r="K8228">
        <v>16788999.134055275</v>
      </c>
    </row>
    <row r="8229" spans="1:11" x14ac:dyDescent="0.25">
      <c r="A8229">
        <v>1141</v>
      </c>
      <c r="B8229" t="s">
        <v>248</v>
      </c>
      <c r="C8229" t="s">
        <v>492</v>
      </c>
      <c r="D8229" t="s">
        <v>1021</v>
      </c>
      <c r="E8229">
        <v>2017</v>
      </c>
      <c r="F8229" s="10">
        <v>43100</v>
      </c>
      <c r="G8229" t="s">
        <v>489</v>
      </c>
      <c r="H8229" t="s">
        <v>474</v>
      </c>
      <c r="I8229" t="s">
        <v>557</v>
      </c>
      <c r="J8229">
        <v>884690000</v>
      </c>
      <c r="K8229">
        <v>662137109.66063499</v>
      </c>
    </row>
    <row r="8230" spans="1:11" x14ac:dyDescent="0.25">
      <c r="A8230">
        <v>1141</v>
      </c>
      <c r="B8230" t="s">
        <v>248</v>
      </c>
      <c r="C8230" t="s">
        <v>492</v>
      </c>
      <c r="D8230" t="s">
        <v>249</v>
      </c>
      <c r="E8230">
        <v>2017</v>
      </c>
      <c r="F8230" s="10">
        <v>43100</v>
      </c>
      <c r="G8230" t="s">
        <v>489</v>
      </c>
      <c r="H8230" t="s">
        <v>474</v>
      </c>
      <c r="I8230" t="s">
        <v>557</v>
      </c>
      <c r="J8230">
        <v>0</v>
      </c>
      <c r="K8230">
        <v>0</v>
      </c>
    </row>
    <row r="8231" spans="1:11" x14ac:dyDescent="0.25">
      <c r="A8231">
        <v>1141</v>
      </c>
      <c r="B8231" t="s">
        <v>248</v>
      </c>
      <c r="C8231" t="s">
        <v>492</v>
      </c>
      <c r="D8231" t="s">
        <v>316</v>
      </c>
      <c r="E8231">
        <v>2017</v>
      </c>
      <c r="F8231" s="10">
        <v>43100</v>
      </c>
      <c r="G8231" t="s">
        <v>489</v>
      </c>
      <c r="H8231" t="s">
        <v>474</v>
      </c>
      <c r="I8231" t="s">
        <v>557</v>
      </c>
      <c r="J8231">
        <v>1646000</v>
      </c>
      <c r="K8231">
        <v>1231931.7303252043</v>
      </c>
    </row>
    <row r="8232" spans="1:11" x14ac:dyDescent="0.25">
      <c r="A8232">
        <v>1141</v>
      </c>
      <c r="B8232" t="s">
        <v>248</v>
      </c>
      <c r="C8232" t="s">
        <v>493</v>
      </c>
      <c r="D8232" t="s">
        <v>605</v>
      </c>
      <c r="E8232">
        <v>2017</v>
      </c>
      <c r="F8232" s="10">
        <v>43100</v>
      </c>
      <c r="G8232" t="s">
        <v>489</v>
      </c>
      <c r="H8232" t="s">
        <v>474</v>
      </c>
      <c r="I8232" t="s">
        <v>557</v>
      </c>
      <c r="J8232">
        <v>-65902000</v>
      </c>
      <c r="K8232">
        <v>-49323672.473810218</v>
      </c>
    </row>
    <row r="8233" spans="1:11" x14ac:dyDescent="0.25">
      <c r="A8233">
        <v>1141</v>
      </c>
      <c r="B8233" t="s">
        <v>248</v>
      </c>
      <c r="C8233" t="s">
        <v>493</v>
      </c>
      <c r="D8233" t="s">
        <v>663</v>
      </c>
      <c r="E8233">
        <v>2017</v>
      </c>
      <c r="F8233" s="10">
        <v>43100</v>
      </c>
      <c r="G8233" t="s">
        <v>489</v>
      </c>
      <c r="H8233" t="s">
        <v>474</v>
      </c>
      <c r="I8233" t="s">
        <v>557</v>
      </c>
      <c r="J8233">
        <v>711859000</v>
      </c>
      <c r="K8233">
        <v>532783529.53679812</v>
      </c>
    </row>
    <row r="8234" spans="1:11" x14ac:dyDescent="0.25">
      <c r="A8234">
        <v>1141</v>
      </c>
      <c r="B8234" t="s">
        <v>248</v>
      </c>
      <c r="C8234" t="s">
        <v>493</v>
      </c>
      <c r="D8234" t="s">
        <v>2071</v>
      </c>
      <c r="E8234">
        <v>2017</v>
      </c>
      <c r="F8234" s="10">
        <v>43100</v>
      </c>
      <c r="G8234" t="s">
        <v>489</v>
      </c>
      <c r="H8234" t="s">
        <v>474</v>
      </c>
      <c r="I8234" t="s">
        <v>557</v>
      </c>
      <c r="J8234">
        <v>70357000</v>
      </c>
      <c r="K8234">
        <v>52657971.294344112</v>
      </c>
    </row>
    <row r="8235" spans="1:11" x14ac:dyDescent="0.25">
      <c r="A8235">
        <v>1141</v>
      </c>
      <c r="B8235" t="s">
        <v>248</v>
      </c>
      <c r="C8235" t="s">
        <v>493</v>
      </c>
      <c r="D8235" t="s">
        <v>961</v>
      </c>
      <c r="E8235">
        <v>2017</v>
      </c>
      <c r="F8235" s="10">
        <v>43100</v>
      </c>
      <c r="G8235" t="s">
        <v>489</v>
      </c>
      <c r="H8235" t="s">
        <v>474</v>
      </c>
      <c r="I8235" t="s">
        <v>557</v>
      </c>
      <c r="J8235">
        <v>192454000</v>
      </c>
      <c r="K8235">
        <v>144040212.16768342</v>
      </c>
    </row>
    <row r="8236" spans="1:11" x14ac:dyDescent="0.25">
      <c r="A8236">
        <v>1364</v>
      </c>
      <c r="B8236" t="s">
        <v>250</v>
      </c>
      <c r="C8236" t="s">
        <v>492</v>
      </c>
      <c r="D8236" t="s">
        <v>1020</v>
      </c>
      <c r="E8236">
        <v>2017</v>
      </c>
      <c r="F8236" s="10">
        <v>43100</v>
      </c>
      <c r="G8236" t="s">
        <v>489</v>
      </c>
      <c r="H8236" t="s">
        <v>474</v>
      </c>
      <c r="I8236" t="s">
        <v>557</v>
      </c>
      <c r="J8236">
        <v>88728000</v>
      </c>
      <c r="K8236">
        <v>66407556.845865577</v>
      </c>
    </row>
    <row r="8237" spans="1:11" x14ac:dyDescent="0.25">
      <c r="A8237">
        <v>1364</v>
      </c>
      <c r="B8237" t="s">
        <v>250</v>
      </c>
      <c r="C8237" t="s">
        <v>492</v>
      </c>
      <c r="D8237" t="s">
        <v>1021</v>
      </c>
      <c r="E8237">
        <v>2017</v>
      </c>
      <c r="F8237" s="10">
        <v>43100</v>
      </c>
      <c r="G8237" t="s">
        <v>489</v>
      </c>
      <c r="H8237" t="s">
        <v>474</v>
      </c>
      <c r="I8237" t="s">
        <v>557</v>
      </c>
      <c r="J8237">
        <v>33876000</v>
      </c>
      <c r="K8237">
        <v>25354142.950483978</v>
      </c>
    </row>
    <row r="8238" spans="1:11" x14ac:dyDescent="0.25">
      <c r="A8238">
        <v>1364</v>
      </c>
      <c r="B8238" t="s">
        <v>250</v>
      </c>
      <c r="C8238" t="s">
        <v>492</v>
      </c>
      <c r="D8238" t="s">
        <v>1022</v>
      </c>
      <c r="E8238">
        <v>2017</v>
      </c>
      <c r="F8238" s="10">
        <v>43100</v>
      </c>
      <c r="G8238" t="s">
        <v>489</v>
      </c>
      <c r="H8238" t="s">
        <v>474</v>
      </c>
      <c r="I8238" t="s">
        <v>557</v>
      </c>
      <c r="J8238">
        <v>4259000</v>
      </c>
      <c r="K8238">
        <v>3187604.6412242074</v>
      </c>
    </row>
    <row r="8239" spans="1:11" x14ac:dyDescent="0.25">
      <c r="A8239">
        <v>1364</v>
      </c>
      <c r="B8239" t="s">
        <v>250</v>
      </c>
      <c r="C8239" t="s">
        <v>492</v>
      </c>
      <c r="D8239" t="s">
        <v>249</v>
      </c>
      <c r="E8239">
        <v>2017</v>
      </c>
      <c r="F8239" s="10">
        <v>43100</v>
      </c>
      <c r="G8239" t="s">
        <v>489</v>
      </c>
      <c r="H8239" t="s">
        <v>474</v>
      </c>
      <c r="I8239" t="s">
        <v>557</v>
      </c>
      <c r="J8239">
        <v>226766000</v>
      </c>
      <c r="K8239">
        <v>169720674.82316241</v>
      </c>
    </row>
    <row r="8240" spans="1:11" x14ac:dyDescent="0.25">
      <c r="A8240">
        <v>1364</v>
      </c>
      <c r="B8240" t="s">
        <v>250</v>
      </c>
      <c r="C8240" t="s">
        <v>493</v>
      </c>
      <c r="D8240" t="s">
        <v>567</v>
      </c>
      <c r="E8240">
        <v>2017</v>
      </c>
      <c r="F8240" s="10">
        <v>43100</v>
      </c>
      <c r="G8240" t="s">
        <v>489</v>
      </c>
      <c r="H8240" t="s">
        <v>474</v>
      </c>
      <c r="I8240" t="s">
        <v>557</v>
      </c>
      <c r="J8240">
        <v>56400000</v>
      </c>
      <c r="K8240">
        <v>42211998.536051959</v>
      </c>
    </row>
    <row r="8241" spans="1:11" x14ac:dyDescent="0.25">
      <c r="A8241">
        <v>1364</v>
      </c>
      <c r="B8241" t="s">
        <v>250</v>
      </c>
      <c r="C8241" t="s">
        <v>493</v>
      </c>
      <c r="D8241" t="s">
        <v>1012</v>
      </c>
      <c r="E8241">
        <v>2017</v>
      </c>
      <c r="F8241" s="10">
        <v>43100</v>
      </c>
      <c r="G8241" t="s">
        <v>489</v>
      </c>
      <c r="H8241" t="s">
        <v>474</v>
      </c>
      <c r="I8241" t="s">
        <v>557</v>
      </c>
      <c r="J8241">
        <v>292000000</v>
      </c>
      <c r="K8241">
        <v>218544389.58381513</v>
      </c>
    </row>
    <row r="8242" spans="1:11" x14ac:dyDescent="0.25">
      <c r="A8242">
        <v>1364</v>
      </c>
      <c r="B8242" t="s">
        <v>250</v>
      </c>
      <c r="C8242" t="s">
        <v>493</v>
      </c>
      <c r="D8242" t="s">
        <v>458</v>
      </c>
      <c r="E8242">
        <v>2017</v>
      </c>
      <c r="F8242" s="10">
        <v>43100</v>
      </c>
      <c r="G8242" t="s">
        <v>489</v>
      </c>
      <c r="H8242" t="s">
        <v>474</v>
      </c>
      <c r="I8242" t="s">
        <v>557</v>
      </c>
      <c r="J8242">
        <v>5229000</v>
      </c>
      <c r="K8242">
        <v>3913591.1408690731</v>
      </c>
    </row>
    <row r="8243" spans="1:11" x14ac:dyDescent="0.25">
      <c r="A8243">
        <v>1978</v>
      </c>
      <c r="B8243" t="s">
        <v>283</v>
      </c>
      <c r="C8243" t="s">
        <v>493</v>
      </c>
      <c r="D8243" t="s">
        <v>605</v>
      </c>
      <c r="E8243">
        <v>2014</v>
      </c>
      <c r="F8243" s="10">
        <v>42004</v>
      </c>
      <c r="G8243" t="s">
        <v>489</v>
      </c>
      <c r="H8243" t="s">
        <v>474</v>
      </c>
      <c r="I8243" t="s">
        <v>558</v>
      </c>
      <c r="J8243">
        <v>-253614000</v>
      </c>
      <c r="K8243">
        <v>-7715178.1605828106</v>
      </c>
    </row>
    <row r="8244" spans="1:11" x14ac:dyDescent="0.25">
      <c r="A8244">
        <v>1978</v>
      </c>
      <c r="B8244" t="s">
        <v>283</v>
      </c>
      <c r="C8244" t="s">
        <v>493</v>
      </c>
      <c r="D8244" t="s">
        <v>1060</v>
      </c>
      <c r="E8244">
        <v>2014</v>
      </c>
      <c r="F8244" s="10">
        <v>42004</v>
      </c>
      <c r="G8244" t="s">
        <v>489</v>
      </c>
      <c r="H8244" t="s">
        <v>474</v>
      </c>
      <c r="I8244" t="s">
        <v>558</v>
      </c>
      <c r="J8244">
        <v>75093000</v>
      </c>
      <c r="K8244">
        <v>2284400.2050858592</v>
      </c>
    </row>
    <row r="8245" spans="1:11" x14ac:dyDescent="0.25">
      <c r="A8245">
        <v>1978</v>
      </c>
      <c r="B8245" t="s">
        <v>283</v>
      </c>
      <c r="C8245" t="s">
        <v>493</v>
      </c>
      <c r="D8245" t="s">
        <v>1061</v>
      </c>
      <c r="E8245">
        <v>2014</v>
      </c>
      <c r="F8245" s="10">
        <v>42004</v>
      </c>
      <c r="G8245" t="s">
        <v>489</v>
      </c>
      <c r="H8245" t="s">
        <v>474</v>
      </c>
      <c r="I8245" t="s">
        <v>558</v>
      </c>
      <c r="J8245">
        <v>86766000</v>
      </c>
      <c r="K8245">
        <v>2639503.9243934806</v>
      </c>
    </row>
    <row r="8246" spans="1:11" x14ac:dyDescent="0.25">
      <c r="A8246">
        <v>1978</v>
      </c>
      <c r="B8246" t="s">
        <v>283</v>
      </c>
      <c r="C8246" t="s">
        <v>493</v>
      </c>
      <c r="D8246" t="s">
        <v>1057</v>
      </c>
      <c r="E8246">
        <v>2014</v>
      </c>
      <c r="F8246" s="10">
        <v>42004</v>
      </c>
      <c r="G8246" t="s">
        <v>489</v>
      </c>
      <c r="H8246" t="s">
        <v>474</v>
      </c>
      <c r="I8246" t="s">
        <v>558</v>
      </c>
      <c r="J8246">
        <v>2810732000</v>
      </c>
      <c r="K8246">
        <v>85505130.401520595</v>
      </c>
    </row>
    <row r="8247" spans="1:11" x14ac:dyDescent="0.25">
      <c r="A8247">
        <v>1978</v>
      </c>
      <c r="B8247" t="s">
        <v>283</v>
      </c>
      <c r="C8247" t="s">
        <v>493</v>
      </c>
      <c r="D8247" t="s">
        <v>1058</v>
      </c>
      <c r="E8247">
        <v>2014</v>
      </c>
      <c r="F8247" s="10">
        <v>42004</v>
      </c>
      <c r="G8247" t="s">
        <v>489</v>
      </c>
      <c r="H8247" t="s">
        <v>474</v>
      </c>
      <c r="I8247" t="s">
        <v>558</v>
      </c>
      <c r="J8247">
        <v>1257662000</v>
      </c>
      <c r="K8247">
        <v>38259269.582100749</v>
      </c>
    </row>
    <row r="8248" spans="1:11" x14ac:dyDescent="0.25">
      <c r="A8248">
        <v>1978</v>
      </c>
      <c r="B8248" t="s">
        <v>283</v>
      </c>
      <c r="C8248" t="s">
        <v>493</v>
      </c>
      <c r="D8248" t="s">
        <v>1059</v>
      </c>
      <c r="E8248">
        <v>2014</v>
      </c>
      <c r="F8248" s="10">
        <v>42004</v>
      </c>
      <c r="G8248" t="s">
        <v>489</v>
      </c>
      <c r="H8248" t="s">
        <v>474</v>
      </c>
      <c r="I8248" t="s">
        <v>558</v>
      </c>
      <c r="J8248">
        <v>265601000</v>
      </c>
      <c r="K8248">
        <v>8079834.0573823024</v>
      </c>
    </row>
    <row r="8249" spans="1:11" x14ac:dyDescent="0.25">
      <c r="A8249">
        <v>1978</v>
      </c>
      <c r="B8249" t="s">
        <v>283</v>
      </c>
      <c r="C8249" t="s">
        <v>493</v>
      </c>
      <c r="D8249" t="s">
        <v>605</v>
      </c>
      <c r="E8249">
        <v>2015</v>
      </c>
      <c r="F8249" s="10">
        <v>42369</v>
      </c>
      <c r="G8249" t="s">
        <v>489</v>
      </c>
      <c r="H8249" t="s">
        <v>474</v>
      </c>
      <c r="I8249" t="s">
        <v>558</v>
      </c>
      <c r="J8249">
        <v>-258283000</v>
      </c>
      <c r="K8249">
        <v>-7164510.3991405359</v>
      </c>
    </row>
    <row r="8250" spans="1:11" x14ac:dyDescent="0.25">
      <c r="A8250">
        <v>1978</v>
      </c>
      <c r="B8250" t="s">
        <v>283</v>
      </c>
      <c r="C8250" t="s">
        <v>493</v>
      </c>
      <c r="D8250" t="s">
        <v>1060</v>
      </c>
      <c r="E8250">
        <v>2015</v>
      </c>
      <c r="F8250" s="10">
        <v>42369</v>
      </c>
      <c r="G8250" t="s">
        <v>489</v>
      </c>
      <c r="H8250" t="s">
        <v>474</v>
      </c>
      <c r="I8250" t="s">
        <v>558</v>
      </c>
      <c r="J8250">
        <v>86473000</v>
      </c>
      <c r="K8250">
        <v>2398673.96516565</v>
      </c>
    </row>
    <row r="8251" spans="1:11" x14ac:dyDescent="0.25">
      <c r="A8251">
        <v>1978</v>
      </c>
      <c r="B8251" t="s">
        <v>283</v>
      </c>
      <c r="C8251" t="s">
        <v>493</v>
      </c>
      <c r="D8251" t="s">
        <v>1061</v>
      </c>
      <c r="E8251">
        <v>2015</v>
      </c>
      <c r="F8251" s="10">
        <v>42369</v>
      </c>
      <c r="G8251" t="s">
        <v>489</v>
      </c>
      <c r="H8251" t="s">
        <v>474</v>
      </c>
      <c r="I8251" t="s">
        <v>558</v>
      </c>
      <c r="J8251">
        <v>92881000</v>
      </c>
      <c r="K8251">
        <v>2576425.4340493646</v>
      </c>
    </row>
    <row r="8252" spans="1:11" x14ac:dyDescent="0.25">
      <c r="A8252">
        <v>1978</v>
      </c>
      <c r="B8252" t="s">
        <v>283</v>
      </c>
      <c r="C8252" t="s">
        <v>493</v>
      </c>
      <c r="D8252" t="s">
        <v>1057</v>
      </c>
      <c r="E8252">
        <v>2015</v>
      </c>
      <c r="F8252" s="10">
        <v>42369</v>
      </c>
      <c r="G8252" t="s">
        <v>489</v>
      </c>
      <c r="H8252" t="s">
        <v>474</v>
      </c>
      <c r="I8252" t="s">
        <v>558</v>
      </c>
      <c r="J8252">
        <v>2927586000</v>
      </c>
      <c r="K8252">
        <v>81208288.355711535</v>
      </c>
    </row>
    <row r="8253" spans="1:11" x14ac:dyDescent="0.25">
      <c r="A8253">
        <v>1978</v>
      </c>
      <c r="B8253" t="s">
        <v>283</v>
      </c>
      <c r="C8253" t="s">
        <v>493</v>
      </c>
      <c r="D8253" t="s">
        <v>1058</v>
      </c>
      <c r="E8253">
        <v>2015</v>
      </c>
      <c r="F8253" s="10">
        <v>42369</v>
      </c>
      <c r="G8253" t="s">
        <v>489</v>
      </c>
      <c r="H8253" t="s">
        <v>474</v>
      </c>
      <c r="I8253" t="s">
        <v>558</v>
      </c>
      <c r="J8253">
        <v>1203623000</v>
      </c>
      <c r="K8253">
        <v>33387290.298411932</v>
      </c>
    </row>
    <row r="8254" spans="1:11" x14ac:dyDescent="0.25">
      <c r="A8254">
        <v>1978</v>
      </c>
      <c r="B8254" t="s">
        <v>283</v>
      </c>
      <c r="C8254" t="s">
        <v>493</v>
      </c>
      <c r="D8254" t="s">
        <v>1059</v>
      </c>
      <c r="E8254">
        <v>2015</v>
      </c>
      <c r="F8254" s="10">
        <v>42369</v>
      </c>
      <c r="G8254" t="s">
        <v>489</v>
      </c>
      <c r="H8254" t="s">
        <v>474</v>
      </c>
      <c r="I8254" t="s">
        <v>558</v>
      </c>
      <c r="J8254">
        <v>314535000</v>
      </c>
      <c r="K8254">
        <v>8724884.2486484535</v>
      </c>
    </row>
    <row r="8255" spans="1:11" x14ac:dyDescent="0.25">
      <c r="A8255">
        <v>1978</v>
      </c>
      <c r="B8255" t="s">
        <v>283</v>
      </c>
      <c r="C8255" t="s">
        <v>493</v>
      </c>
      <c r="D8255" t="s">
        <v>605</v>
      </c>
      <c r="E8255">
        <v>2016</v>
      </c>
      <c r="F8255" s="10">
        <v>42735</v>
      </c>
      <c r="G8255" t="s">
        <v>489</v>
      </c>
      <c r="H8255" t="s">
        <v>474</v>
      </c>
      <c r="I8255" t="s">
        <v>558</v>
      </c>
      <c r="J8255">
        <v>-296890000</v>
      </c>
      <c r="K8255">
        <v>-8295386.5060837362</v>
      </c>
    </row>
    <row r="8256" spans="1:11" x14ac:dyDescent="0.25">
      <c r="A8256">
        <v>1978</v>
      </c>
      <c r="B8256" t="s">
        <v>283</v>
      </c>
      <c r="C8256" t="s">
        <v>493</v>
      </c>
      <c r="D8256" t="s">
        <v>1060</v>
      </c>
      <c r="E8256">
        <v>2016</v>
      </c>
      <c r="F8256" s="10">
        <v>42735</v>
      </c>
      <c r="G8256" t="s">
        <v>489</v>
      </c>
      <c r="H8256" t="s">
        <v>474</v>
      </c>
      <c r="I8256" t="s">
        <v>558</v>
      </c>
      <c r="J8256">
        <v>88117000</v>
      </c>
      <c r="K8256">
        <v>2462072.0561709069</v>
      </c>
    </row>
    <row r="8257" spans="1:11" x14ac:dyDescent="0.25">
      <c r="A8257">
        <v>1978</v>
      </c>
      <c r="B8257" t="s">
        <v>283</v>
      </c>
      <c r="C8257" t="s">
        <v>493</v>
      </c>
      <c r="D8257" t="s">
        <v>1061</v>
      </c>
      <c r="E8257">
        <v>2016</v>
      </c>
      <c r="F8257" s="10">
        <v>42735</v>
      </c>
      <c r="G8257" t="s">
        <v>489</v>
      </c>
      <c r="H8257" t="s">
        <v>474</v>
      </c>
      <c r="I8257" t="s">
        <v>558</v>
      </c>
      <c r="J8257">
        <v>95219000</v>
      </c>
      <c r="K8257">
        <v>2660508.6318932511</v>
      </c>
    </row>
    <row r="8258" spans="1:11" x14ac:dyDescent="0.25">
      <c r="A8258">
        <v>1978</v>
      </c>
      <c r="B8258" t="s">
        <v>283</v>
      </c>
      <c r="C8258" t="s">
        <v>493</v>
      </c>
      <c r="D8258" t="s">
        <v>1057</v>
      </c>
      <c r="E8258">
        <v>2016</v>
      </c>
      <c r="F8258" s="10">
        <v>42735</v>
      </c>
      <c r="G8258" t="s">
        <v>489</v>
      </c>
      <c r="H8258" t="s">
        <v>474</v>
      </c>
      <c r="I8258" t="s">
        <v>558</v>
      </c>
      <c r="J8258">
        <v>2759807000</v>
      </c>
      <c r="K8258">
        <v>77111609.50923048</v>
      </c>
    </row>
    <row r="8259" spans="1:11" x14ac:dyDescent="0.25">
      <c r="A8259">
        <v>1978</v>
      </c>
      <c r="B8259" t="s">
        <v>283</v>
      </c>
      <c r="C8259" t="s">
        <v>493</v>
      </c>
      <c r="D8259" t="s">
        <v>1058</v>
      </c>
      <c r="E8259">
        <v>2016</v>
      </c>
      <c r="F8259" s="10">
        <v>42735</v>
      </c>
      <c r="G8259" t="s">
        <v>489</v>
      </c>
      <c r="H8259" t="s">
        <v>474</v>
      </c>
      <c r="I8259" t="s">
        <v>558</v>
      </c>
      <c r="J8259">
        <v>1452395000</v>
      </c>
      <c r="K8259">
        <v>40581285.609159917</v>
      </c>
    </row>
    <row r="8260" spans="1:11" x14ac:dyDescent="0.25">
      <c r="A8260">
        <v>1978</v>
      </c>
      <c r="B8260" t="s">
        <v>283</v>
      </c>
      <c r="C8260" t="s">
        <v>493</v>
      </c>
      <c r="D8260" t="s">
        <v>1059</v>
      </c>
      <c r="E8260">
        <v>2016</v>
      </c>
      <c r="F8260" s="10">
        <v>42735</v>
      </c>
      <c r="G8260" t="s">
        <v>489</v>
      </c>
      <c r="H8260" t="s">
        <v>474</v>
      </c>
      <c r="I8260" t="s">
        <v>558</v>
      </c>
      <c r="J8260">
        <v>278316000</v>
      </c>
      <c r="K8260">
        <v>7776411.4346296648</v>
      </c>
    </row>
    <row r="8261" spans="1:11" x14ac:dyDescent="0.25">
      <c r="A8261">
        <v>1978</v>
      </c>
      <c r="B8261" t="s">
        <v>283</v>
      </c>
      <c r="C8261" t="s">
        <v>493</v>
      </c>
      <c r="D8261" t="s">
        <v>605</v>
      </c>
      <c r="E8261">
        <v>2017</v>
      </c>
      <c r="F8261" s="10">
        <v>43100</v>
      </c>
      <c r="G8261" t="s">
        <v>489</v>
      </c>
      <c r="H8261" t="s">
        <v>474</v>
      </c>
      <c r="I8261" t="s">
        <v>558</v>
      </c>
      <c r="J8261">
        <v>-292401479</v>
      </c>
      <c r="K8261">
        <v>-8963909.1360962838</v>
      </c>
    </row>
    <row r="8262" spans="1:11" x14ac:dyDescent="0.25">
      <c r="A8262">
        <v>1978</v>
      </c>
      <c r="B8262" t="s">
        <v>283</v>
      </c>
      <c r="C8262" t="s">
        <v>493</v>
      </c>
      <c r="D8262" t="s">
        <v>1060</v>
      </c>
      <c r="E8262">
        <v>2017</v>
      </c>
      <c r="F8262" s="10">
        <v>43100</v>
      </c>
      <c r="G8262" t="s">
        <v>489</v>
      </c>
      <c r="H8262" t="s">
        <v>474</v>
      </c>
      <c r="I8262" t="s">
        <v>558</v>
      </c>
      <c r="J8262">
        <v>62337367</v>
      </c>
      <c r="K8262">
        <v>1911024.8535079642</v>
      </c>
    </row>
    <row r="8263" spans="1:11" x14ac:dyDescent="0.25">
      <c r="A8263">
        <v>1978</v>
      </c>
      <c r="B8263" t="s">
        <v>283</v>
      </c>
      <c r="C8263" t="s">
        <v>493</v>
      </c>
      <c r="D8263" t="s">
        <v>1061</v>
      </c>
      <c r="E8263">
        <v>2017</v>
      </c>
      <c r="F8263" s="10">
        <v>43100</v>
      </c>
      <c r="G8263" t="s">
        <v>489</v>
      </c>
      <c r="H8263" t="s">
        <v>474</v>
      </c>
      <c r="I8263" t="s">
        <v>558</v>
      </c>
      <c r="J8263">
        <v>114918675</v>
      </c>
      <c r="K8263">
        <v>3522966.3142045178</v>
      </c>
    </row>
    <row r="8264" spans="1:11" x14ac:dyDescent="0.25">
      <c r="A8264">
        <v>1978</v>
      </c>
      <c r="B8264" t="s">
        <v>283</v>
      </c>
      <c r="C8264" t="s">
        <v>493</v>
      </c>
      <c r="D8264" t="s">
        <v>1057</v>
      </c>
      <c r="E8264">
        <v>2017</v>
      </c>
      <c r="F8264" s="10">
        <v>43100</v>
      </c>
      <c r="G8264" t="s">
        <v>489</v>
      </c>
      <c r="H8264" t="s">
        <v>474</v>
      </c>
      <c r="I8264" t="s">
        <v>558</v>
      </c>
      <c r="J8264">
        <v>2501454822</v>
      </c>
      <c r="K8264">
        <v>76685021.59819071</v>
      </c>
    </row>
    <row r="8265" spans="1:11" x14ac:dyDescent="0.25">
      <c r="A8265">
        <v>1978</v>
      </c>
      <c r="B8265" t="s">
        <v>283</v>
      </c>
      <c r="C8265" t="s">
        <v>493</v>
      </c>
      <c r="D8265" t="s">
        <v>1058</v>
      </c>
      <c r="E8265">
        <v>2017</v>
      </c>
      <c r="F8265" s="10">
        <v>43100</v>
      </c>
      <c r="G8265" t="s">
        <v>489</v>
      </c>
      <c r="H8265" t="s">
        <v>474</v>
      </c>
      <c r="I8265" t="s">
        <v>558</v>
      </c>
      <c r="J8265">
        <v>1575183371</v>
      </c>
      <c r="K8265">
        <v>48289087.519744873</v>
      </c>
    </row>
    <row r="8266" spans="1:11" x14ac:dyDescent="0.25">
      <c r="A8266">
        <v>1978</v>
      </c>
      <c r="B8266" t="s">
        <v>283</v>
      </c>
      <c r="C8266" t="s">
        <v>493</v>
      </c>
      <c r="D8266" t="s">
        <v>1059</v>
      </c>
      <c r="E8266">
        <v>2017</v>
      </c>
      <c r="F8266" s="10">
        <v>43100</v>
      </c>
      <c r="G8266" t="s">
        <v>489</v>
      </c>
      <c r="H8266" t="s">
        <v>474</v>
      </c>
      <c r="I8266" t="s">
        <v>558</v>
      </c>
      <c r="J8266">
        <v>346549136</v>
      </c>
      <c r="K8266">
        <v>10623868.856342802</v>
      </c>
    </row>
    <row r="8267" spans="1:11" x14ac:dyDescent="0.25">
      <c r="A8267">
        <v>1441</v>
      </c>
      <c r="B8267" t="s">
        <v>392</v>
      </c>
      <c r="C8267" t="s">
        <v>492</v>
      </c>
      <c r="D8267" t="s">
        <v>802</v>
      </c>
      <c r="E8267">
        <v>2014</v>
      </c>
      <c r="F8267" s="10">
        <v>41670</v>
      </c>
      <c r="G8267" t="s">
        <v>489</v>
      </c>
      <c r="H8267" t="s">
        <v>474</v>
      </c>
      <c r="I8267" t="s">
        <v>463</v>
      </c>
      <c r="J8267">
        <v>42909000</v>
      </c>
      <c r="K8267">
        <v>42909000</v>
      </c>
    </row>
    <row r="8268" spans="1:11" x14ac:dyDescent="0.25">
      <c r="A8268">
        <v>1441</v>
      </c>
      <c r="B8268" t="s">
        <v>392</v>
      </c>
      <c r="C8268" t="s">
        <v>492</v>
      </c>
      <c r="D8268" t="s">
        <v>225</v>
      </c>
      <c r="E8268">
        <v>2014</v>
      </c>
      <c r="F8268" s="10">
        <v>41670</v>
      </c>
      <c r="G8268" t="s">
        <v>489</v>
      </c>
      <c r="H8268" t="s">
        <v>474</v>
      </c>
      <c r="I8268" t="s">
        <v>463</v>
      </c>
      <c r="J8268">
        <v>58260000</v>
      </c>
      <c r="K8268">
        <v>58260000</v>
      </c>
    </row>
    <row r="8269" spans="1:11" x14ac:dyDescent="0.25">
      <c r="A8269">
        <v>1441</v>
      </c>
      <c r="B8269" t="s">
        <v>392</v>
      </c>
      <c r="C8269" t="s">
        <v>492</v>
      </c>
      <c r="D8269" t="s">
        <v>2060</v>
      </c>
      <c r="E8269">
        <v>2014</v>
      </c>
      <c r="F8269" s="10">
        <v>41670</v>
      </c>
      <c r="G8269" t="s">
        <v>489</v>
      </c>
      <c r="H8269" t="s">
        <v>474</v>
      </c>
      <c r="I8269" t="s">
        <v>463</v>
      </c>
      <c r="J8269">
        <v>8690000</v>
      </c>
      <c r="K8269">
        <v>8690000</v>
      </c>
    </row>
    <row r="8270" spans="1:11" x14ac:dyDescent="0.25">
      <c r="A8270">
        <v>1441</v>
      </c>
      <c r="B8270" t="s">
        <v>392</v>
      </c>
      <c r="C8270" t="s">
        <v>492</v>
      </c>
      <c r="D8270" t="s">
        <v>803</v>
      </c>
      <c r="E8270">
        <v>2014</v>
      </c>
      <c r="F8270" s="10">
        <v>41670</v>
      </c>
      <c r="G8270" t="s">
        <v>489</v>
      </c>
      <c r="H8270" t="s">
        <v>474</v>
      </c>
      <c r="I8270" t="s">
        <v>463</v>
      </c>
      <c r="J8270">
        <v>16056000</v>
      </c>
      <c r="K8270">
        <v>16056000</v>
      </c>
    </row>
    <row r="8271" spans="1:11" x14ac:dyDescent="0.25">
      <c r="A8271">
        <v>1441</v>
      </c>
      <c r="B8271" t="s">
        <v>392</v>
      </c>
      <c r="C8271" t="s">
        <v>492</v>
      </c>
      <c r="D8271" t="s">
        <v>316</v>
      </c>
      <c r="E8271">
        <v>2014</v>
      </c>
      <c r="F8271" s="10">
        <v>41670</v>
      </c>
      <c r="G8271" t="s">
        <v>489</v>
      </c>
      <c r="H8271" t="s">
        <v>474</v>
      </c>
      <c r="I8271" t="s">
        <v>463</v>
      </c>
      <c r="J8271">
        <v>672430000</v>
      </c>
      <c r="K8271">
        <v>672430000</v>
      </c>
    </row>
    <row r="8272" spans="1:11" x14ac:dyDescent="0.25">
      <c r="A8272">
        <v>1441</v>
      </c>
      <c r="B8272" t="s">
        <v>392</v>
      </c>
      <c r="C8272" t="s">
        <v>493</v>
      </c>
      <c r="D8272" t="s">
        <v>800</v>
      </c>
      <c r="E8272">
        <v>2014</v>
      </c>
      <c r="F8272" s="10">
        <v>41670</v>
      </c>
      <c r="G8272" t="s">
        <v>489</v>
      </c>
      <c r="H8272" t="s">
        <v>474</v>
      </c>
      <c r="I8272" t="s">
        <v>463</v>
      </c>
      <c r="J8272">
        <v>267192000</v>
      </c>
      <c r="K8272">
        <v>267192000</v>
      </c>
    </row>
    <row r="8273" spans="1:11" x14ac:dyDescent="0.25">
      <c r="A8273">
        <v>1441</v>
      </c>
      <c r="B8273" t="s">
        <v>392</v>
      </c>
      <c r="C8273" t="s">
        <v>493</v>
      </c>
      <c r="D8273" t="s">
        <v>799</v>
      </c>
      <c r="E8273">
        <v>2014</v>
      </c>
      <c r="F8273" s="10">
        <v>41670</v>
      </c>
      <c r="G8273" t="s">
        <v>489</v>
      </c>
      <c r="H8273" t="s">
        <v>474</v>
      </c>
      <c r="I8273" t="s">
        <v>463</v>
      </c>
      <c r="J8273">
        <v>148384000</v>
      </c>
      <c r="K8273">
        <v>148384000</v>
      </c>
    </row>
    <row r="8274" spans="1:11" x14ac:dyDescent="0.25">
      <c r="A8274">
        <v>1441</v>
      </c>
      <c r="B8274" t="s">
        <v>392</v>
      </c>
      <c r="C8274" t="s">
        <v>493</v>
      </c>
      <c r="D8274" t="s">
        <v>1298</v>
      </c>
      <c r="E8274">
        <v>2014</v>
      </c>
      <c r="F8274" s="10">
        <v>41670</v>
      </c>
      <c r="G8274" t="s">
        <v>489</v>
      </c>
      <c r="H8274" t="s">
        <v>474</v>
      </c>
      <c r="I8274" t="s">
        <v>463</v>
      </c>
      <c r="J8274">
        <v>-18580000</v>
      </c>
      <c r="K8274">
        <v>-18580000</v>
      </c>
    </row>
    <row r="8275" spans="1:11" x14ac:dyDescent="0.25">
      <c r="A8275">
        <v>1441</v>
      </c>
      <c r="B8275" t="s">
        <v>392</v>
      </c>
      <c r="C8275" t="s">
        <v>493</v>
      </c>
      <c r="D8275" t="s">
        <v>798</v>
      </c>
      <c r="E8275">
        <v>2014</v>
      </c>
      <c r="F8275" s="10">
        <v>41670</v>
      </c>
      <c r="G8275" t="s">
        <v>489</v>
      </c>
      <c r="H8275" t="s">
        <v>474</v>
      </c>
      <c r="I8275" t="s">
        <v>463</v>
      </c>
      <c r="J8275">
        <v>172960000</v>
      </c>
      <c r="K8275">
        <v>172960000</v>
      </c>
    </row>
    <row r="8276" spans="1:11" x14ac:dyDescent="0.25">
      <c r="A8276">
        <v>1441</v>
      </c>
      <c r="B8276" t="s">
        <v>392</v>
      </c>
      <c r="C8276" t="s">
        <v>493</v>
      </c>
      <c r="D8276" t="s">
        <v>458</v>
      </c>
      <c r="E8276">
        <v>2014</v>
      </c>
      <c r="F8276" s="10">
        <v>41670</v>
      </c>
      <c r="G8276" t="s">
        <v>489</v>
      </c>
      <c r="H8276" t="s">
        <v>474</v>
      </c>
      <c r="I8276" t="s">
        <v>463</v>
      </c>
      <c r="J8276">
        <v>19935000</v>
      </c>
      <c r="K8276">
        <v>19935000</v>
      </c>
    </row>
    <row r="8277" spans="1:11" x14ac:dyDescent="0.25">
      <c r="A8277">
        <v>1441</v>
      </c>
      <c r="B8277" t="s">
        <v>392</v>
      </c>
      <c r="C8277" t="s">
        <v>493</v>
      </c>
      <c r="D8277" t="s">
        <v>797</v>
      </c>
      <c r="E8277">
        <v>2014</v>
      </c>
      <c r="F8277" s="10">
        <v>41670</v>
      </c>
      <c r="G8277" t="s">
        <v>489</v>
      </c>
      <c r="H8277" t="s">
        <v>474</v>
      </c>
      <c r="I8277" t="s">
        <v>463</v>
      </c>
      <c r="J8277">
        <v>182211000</v>
      </c>
      <c r="K8277">
        <v>182211000</v>
      </c>
    </row>
    <row r="8278" spans="1:11" x14ac:dyDescent="0.25">
      <c r="A8278">
        <v>5763483</v>
      </c>
      <c r="B8278" t="s">
        <v>377</v>
      </c>
      <c r="C8278" t="s">
        <v>493</v>
      </c>
      <c r="D8278" t="s">
        <v>909</v>
      </c>
      <c r="E8278">
        <v>2014</v>
      </c>
      <c r="F8278" s="10">
        <v>41672</v>
      </c>
      <c r="G8278" t="s">
        <v>489</v>
      </c>
      <c r="H8278" t="s">
        <v>474</v>
      </c>
      <c r="I8278" t="s">
        <v>463</v>
      </c>
      <c r="J8278">
        <v>448000000</v>
      </c>
      <c r="K8278">
        <v>448000000</v>
      </c>
    </row>
    <row r="8279" spans="1:11" x14ac:dyDescent="0.25">
      <c r="A8279">
        <v>5763483</v>
      </c>
      <c r="B8279" t="s">
        <v>377</v>
      </c>
      <c r="C8279" t="s">
        <v>493</v>
      </c>
      <c r="D8279" t="s">
        <v>906</v>
      </c>
      <c r="E8279">
        <v>2014</v>
      </c>
      <c r="F8279" s="10">
        <v>41672</v>
      </c>
      <c r="G8279" t="s">
        <v>489</v>
      </c>
      <c r="H8279" t="s">
        <v>474</v>
      </c>
      <c r="I8279" t="s">
        <v>463</v>
      </c>
      <c r="J8279">
        <v>2331000000</v>
      </c>
      <c r="K8279">
        <v>2331000000</v>
      </c>
    </row>
    <row r="8280" spans="1:11" x14ac:dyDescent="0.25">
      <c r="A8280">
        <v>5763483</v>
      </c>
      <c r="B8280" t="s">
        <v>377</v>
      </c>
      <c r="C8280" t="s">
        <v>493</v>
      </c>
      <c r="D8280" t="s">
        <v>907</v>
      </c>
      <c r="E8280">
        <v>2014</v>
      </c>
      <c r="F8280" s="10">
        <v>41672</v>
      </c>
      <c r="G8280" t="s">
        <v>489</v>
      </c>
      <c r="H8280" t="s">
        <v>474</v>
      </c>
      <c r="I8280" t="s">
        <v>463</v>
      </c>
      <c r="J8280">
        <v>2227000000</v>
      </c>
      <c r="K8280">
        <v>2227000000</v>
      </c>
    </row>
    <row r="8281" spans="1:11" x14ac:dyDescent="0.25">
      <c r="A8281">
        <v>5763483</v>
      </c>
      <c r="B8281" t="s">
        <v>377</v>
      </c>
      <c r="C8281" t="s">
        <v>493</v>
      </c>
      <c r="D8281" t="s">
        <v>908</v>
      </c>
      <c r="E8281">
        <v>2014</v>
      </c>
      <c r="F8281" s="10">
        <v>41672</v>
      </c>
      <c r="G8281" t="s">
        <v>489</v>
      </c>
      <c r="H8281" t="s">
        <v>474</v>
      </c>
      <c r="I8281" t="s">
        <v>463</v>
      </c>
      <c r="J8281">
        <v>1381000000</v>
      </c>
      <c r="K8281">
        <v>1381000000</v>
      </c>
    </row>
    <row r="8282" spans="1:11" x14ac:dyDescent="0.25">
      <c r="A8282">
        <v>8090</v>
      </c>
      <c r="B8282" t="s">
        <v>410</v>
      </c>
      <c r="C8282" t="s">
        <v>492</v>
      </c>
      <c r="D8282" t="s">
        <v>569</v>
      </c>
      <c r="E8282">
        <v>2014</v>
      </c>
      <c r="F8282" s="10">
        <v>41729</v>
      </c>
      <c r="G8282" t="s">
        <v>489</v>
      </c>
      <c r="H8282" t="s">
        <v>474</v>
      </c>
      <c r="I8282" t="s">
        <v>463</v>
      </c>
      <c r="J8282">
        <v>409100000</v>
      </c>
      <c r="K8282">
        <v>409100000</v>
      </c>
    </row>
    <row r="8283" spans="1:11" x14ac:dyDescent="0.25">
      <c r="A8283">
        <v>8090</v>
      </c>
      <c r="B8283" t="s">
        <v>410</v>
      </c>
      <c r="C8283" t="s">
        <v>492</v>
      </c>
      <c r="D8283" t="s">
        <v>653</v>
      </c>
      <c r="E8283">
        <v>2014</v>
      </c>
      <c r="F8283" s="10">
        <v>41729</v>
      </c>
      <c r="G8283" t="s">
        <v>489</v>
      </c>
      <c r="H8283" t="s">
        <v>474</v>
      </c>
      <c r="I8283" t="s">
        <v>463</v>
      </c>
      <c r="J8283">
        <v>288000000</v>
      </c>
      <c r="K8283">
        <v>288000000</v>
      </c>
    </row>
    <row r="8284" spans="1:11" x14ac:dyDescent="0.25">
      <c r="A8284">
        <v>8090</v>
      </c>
      <c r="B8284" t="s">
        <v>410</v>
      </c>
      <c r="C8284" t="s">
        <v>492</v>
      </c>
      <c r="D8284" t="s">
        <v>316</v>
      </c>
      <c r="E8284">
        <v>2014</v>
      </c>
      <c r="F8284" s="10">
        <v>41729</v>
      </c>
      <c r="G8284" t="s">
        <v>489</v>
      </c>
      <c r="H8284" t="s">
        <v>474</v>
      </c>
      <c r="I8284" t="s">
        <v>463</v>
      </c>
      <c r="J8284">
        <v>1337200000</v>
      </c>
      <c r="K8284">
        <v>1337200000</v>
      </c>
    </row>
    <row r="8285" spans="1:11" x14ac:dyDescent="0.25">
      <c r="A8285">
        <v>8090</v>
      </c>
      <c r="B8285" t="s">
        <v>410</v>
      </c>
      <c r="C8285" t="s">
        <v>493</v>
      </c>
      <c r="D8285" t="s">
        <v>671</v>
      </c>
      <c r="E8285">
        <v>2014</v>
      </c>
      <c r="F8285" s="10">
        <v>41729</v>
      </c>
      <c r="G8285" t="s">
        <v>489</v>
      </c>
      <c r="H8285" t="s">
        <v>474</v>
      </c>
      <c r="I8285" t="s">
        <v>463</v>
      </c>
      <c r="J8285">
        <v>1238200000</v>
      </c>
      <c r="K8285">
        <v>1238200000</v>
      </c>
    </row>
    <row r="8286" spans="1:11" x14ac:dyDescent="0.25">
      <c r="A8286">
        <v>8090</v>
      </c>
      <c r="B8286" t="s">
        <v>410</v>
      </c>
      <c r="C8286" t="s">
        <v>493</v>
      </c>
      <c r="D8286" t="s">
        <v>672</v>
      </c>
      <c r="E8286">
        <v>2014</v>
      </c>
      <c r="F8286" s="10">
        <v>41729</v>
      </c>
      <c r="G8286" t="s">
        <v>489</v>
      </c>
      <c r="H8286" t="s">
        <v>474</v>
      </c>
      <c r="I8286" t="s">
        <v>463</v>
      </c>
      <c r="J8286">
        <v>796100000</v>
      </c>
      <c r="K8286">
        <v>796100000</v>
      </c>
    </row>
    <row r="8287" spans="1:11" x14ac:dyDescent="0.25">
      <c r="A8287">
        <v>8114</v>
      </c>
      <c r="B8287" t="s">
        <v>320</v>
      </c>
      <c r="C8287" t="s">
        <v>492</v>
      </c>
      <c r="D8287" t="s">
        <v>651</v>
      </c>
      <c r="E8287">
        <v>2014</v>
      </c>
      <c r="F8287" s="10">
        <v>41729</v>
      </c>
      <c r="G8287" t="s">
        <v>489</v>
      </c>
      <c r="H8287" t="s">
        <v>474</v>
      </c>
      <c r="I8287" t="s">
        <v>463</v>
      </c>
      <c r="J8287">
        <v>935292000</v>
      </c>
      <c r="K8287">
        <v>935292000</v>
      </c>
    </row>
    <row r="8288" spans="1:11" x14ac:dyDescent="0.25">
      <c r="A8288">
        <v>8114</v>
      </c>
      <c r="B8288" t="s">
        <v>320</v>
      </c>
      <c r="C8288" t="s">
        <v>492</v>
      </c>
      <c r="D8288" t="s">
        <v>656</v>
      </c>
      <c r="E8288">
        <v>2014</v>
      </c>
      <c r="F8288" s="10">
        <v>41729</v>
      </c>
      <c r="G8288" t="s">
        <v>489</v>
      </c>
      <c r="H8288" t="s">
        <v>474</v>
      </c>
      <c r="I8288" t="s">
        <v>463</v>
      </c>
      <c r="J8288">
        <v>132488000</v>
      </c>
      <c r="K8288">
        <v>132488000</v>
      </c>
    </row>
    <row r="8289" spans="1:11" x14ac:dyDescent="0.25">
      <c r="A8289">
        <v>8114</v>
      </c>
      <c r="B8289" t="s">
        <v>320</v>
      </c>
      <c r="C8289" t="s">
        <v>493</v>
      </c>
      <c r="D8289" t="s">
        <v>655</v>
      </c>
      <c r="E8289">
        <v>2014</v>
      </c>
      <c r="F8289" s="10">
        <v>41729</v>
      </c>
      <c r="G8289" t="s">
        <v>489</v>
      </c>
      <c r="H8289" t="s">
        <v>474</v>
      </c>
      <c r="I8289" t="s">
        <v>463</v>
      </c>
      <c r="J8289">
        <v>260432000</v>
      </c>
      <c r="K8289">
        <v>260432000</v>
      </c>
    </row>
    <row r="8290" spans="1:11" x14ac:dyDescent="0.25">
      <c r="A8290">
        <v>8114</v>
      </c>
      <c r="B8290" t="s">
        <v>320</v>
      </c>
      <c r="C8290" t="s">
        <v>493</v>
      </c>
      <c r="D8290" t="s">
        <v>2059</v>
      </c>
      <c r="E8290">
        <v>2014</v>
      </c>
      <c r="F8290" s="10">
        <v>41729</v>
      </c>
      <c r="G8290" t="s">
        <v>489</v>
      </c>
      <c r="H8290" t="s">
        <v>474</v>
      </c>
      <c r="I8290" t="s">
        <v>463</v>
      </c>
      <c r="J8290">
        <v>807348000</v>
      </c>
      <c r="K8290">
        <v>807348000</v>
      </c>
    </row>
    <row r="8291" spans="1:11" x14ac:dyDescent="0.25">
      <c r="A8291">
        <v>962</v>
      </c>
      <c r="B8291" t="s">
        <v>322</v>
      </c>
      <c r="C8291" t="s">
        <v>492</v>
      </c>
      <c r="D8291" t="s">
        <v>578</v>
      </c>
      <c r="E8291">
        <v>2014</v>
      </c>
      <c r="F8291" s="10">
        <v>41912</v>
      </c>
      <c r="G8291" t="s">
        <v>489</v>
      </c>
      <c r="H8291" t="s">
        <v>474</v>
      </c>
      <c r="I8291" t="s">
        <v>463</v>
      </c>
      <c r="J8291">
        <v>1338200000</v>
      </c>
      <c r="K8291">
        <v>1338200000</v>
      </c>
    </row>
    <row r="8292" spans="1:11" x14ac:dyDescent="0.25">
      <c r="A8292">
        <v>962</v>
      </c>
      <c r="B8292" t="s">
        <v>322</v>
      </c>
      <c r="C8292" t="s">
        <v>492</v>
      </c>
      <c r="D8292" t="s">
        <v>44</v>
      </c>
      <c r="E8292">
        <v>2014</v>
      </c>
      <c r="F8292" s="10">
        <v>41912</v>
      </c>
      <c r="G8292" t="s">
        <v>489</v>
      </c>
      <c r="H8292" t="s">
        <v>474</v>
      </c>
      <c r="I8292" t="s">
        <v>463</v>
      </c>
      <c r="J8292">
        <v>561100000</v>
      </c>
      <c r="K8292">
        <v>561100000</v>
      </c>
    </row>
    <row r="8293" spans="1:11" x14ac:dyDescent="0.25">
      <c r="A8293">
        <v>962</v>
      </c>
      <c r="B8293" t="s">
        <v>322</v>
      </c>
      <c r="C8293" t="s">
        <v>492</v>
      </c>
      <c r="D8293" t="s">
        <v>569</v>
      </c>
      <c r="E8293">
        <v>2014</v>
      </c>
      <c r="F8293" s="10">
        <v>41912</v>
      </c>
      <c r="G8293" t="s">
        <v>489</v>
      </c>
      <c r="H8293" t="s">
        <v>474</v>
      </c>
      <c r="I8293" t="s">
        <v>463</v>
      </c>
      <c r="J8293">
        <v>788200000</v>
      </c>
      <c r="K8293">
        <v>788200000</v>
      </c>
    </row>
    <row r="8294" spans="1:11" x14ac:dyDescent="0.25">
      <c r="A8294">
        <v>962</v>
      </c>
      <c r="B8294" t="s">
        <v>322</v>
      </c>
      <c r="C8294" t="s">
        <v>492</v>
      </c>
      <c r="D8294" t="s">
        <v>653</v>
      </c>
      <c r="E8294">
        <v>2014</v>
      </c>
      <c r="F8294" s="10">
        <v>41912</v>
      </c>
      <c r="G8294" t="s">
        <v>489</v>
      </c>
      <c r="H8294" t="s">
        <v>474</v>
      </c>
      <c r="I8294" t="s">
        <v>463</v>
      </c>
      <c r="J8294">
        <v>735600000</v>
      </c>
      <c r="K8294">
        <v>735600000</v>
      </c>
    </row>
    <row r="8295" spans="1:11" x14ac:dyDescent="0.25">
      <c r="A8295">
        <v>962</v>
      </c>
      <c r="B8295" t="s">
        <v>322</v>
      </c>
      <c r="C8295" t="s">
        <v>492</v>
      </c>
      <c r="D8295" t="s">
        <v>316</v>
      </c>
      <c r="E8295">
        <v>2014</v>
      </c>
      <c r="F8295" s="10">
        <v>41912</v>
      </c>
      <c r="G8295" t="s">
        <v>489</v>
      </c>
      <c r="H8295" t="s">
        <v>474</v>
      </c>
      <c r="I8295" t="s">
        <v>463</v>
      </c>
      <c r="J8295">
        <v>4933700000</v>
      </c>
      <c r="K8295">
        <v>4933700000</v>
      </c>
    </row>
    <row r="8296" spans="1:11" x14ac:dyDescent="0.25">
      <c r="A8296">
        <v>962</v>
      </c>
      <c r="B8296" t="s">
        <v>322</v>
      </c>
      <c r="C8296" t="s">
        <v>493</v>
      </c>
      <c r="D8296" t="s">
        <v>575</v>
      </c>
      <c r="E8296">
        <v>2014</v>
      </c>
      <c r="F8296" s="10">
        <v>41912</v>
      </c>
      <c r="G8296" t="s">
        <v>489</v>
      </c>
      <c r="H8296" t="s">
        <v>474</v>
      </c>
      <c r="I8296" t="s">
        <v>463</v>
      </c>
      <c r="J8296">
        <v>2004300000</v>
      </c>
      <c r="K8296">
        <v>2004300000</v>
      </c>
    </row>
    <row r="8297" spans="1:11" x14ac:dyDescent="0.25">
      <c r="A8297">
        <v>962</v>
      </c>
      <c r="B8297" t="s">
        <v>322</v>
      </c>
      <c r="C8297" t="s">
        <v>493</v>
      </c>
      <c r="D8297" t="s">
        <v>577</v>
      </c>
      <c r="E8297">
        <v>2014</v>
      </c>
      <c r="F8297" s="10">
        <v>41912</v>
      </c>
      <c r="G8297" t="s">
        <v>489</v>
      </c>
      <c r="H8297" t="s">
        <v>474</v>
      </c>
      <c r="I8297" t="s">
        <v>463</v>
      </c>
      <c r="J8297">
        <v>0</v>
      </c>
      <c r="K8297">
        <v>0</v>
      </c>
    </row>
    <row r="8298" spans="1:11" x14ac:dyDescent="0.25">
      <c r="A8298">
        <v>962</v>
      </c>
      <c r="B8298" t="s">
        <v>322</v>
      </c>
      <c r="C8298" t="s">
        <v>493</v>
      </c>
      <c r="D8298" t="s">
        <v>574</v>
      </c>
      <c r="E8298">
        <v>2014</v>
      </c>
      <c r="F8298" s="10">
        <v>41912</v>
      </c>
      <c r="G8298" t="s">
        <v>489</v>
      </c>
      <c r="H8298" t="s">
        <v>474</v>
      </c>
      <c r="I8298" t="s">
        <v>463</v>
      </c>
      <c r="J8298">
        <v>5443100000</v>
      </c>
      <c r="K8298">
        <v>5443100000</v>
      </c>
    </row>
    <row r="8299" spans="1:11" x14ac:dyDescent="0.25">
      <c r="A8299">
        <v>962</v>
      </c>
      <c r="B8299" t="s">
        <v>322</v>
      </c>
      <c r="C8299" t="s">
        <v>493</v>
      </c>
      <c r="D8299" t="s">
        <v>573</v>
      </c>
      <c r="E8299">
        <v>2014</v>
      </c>
      <c r="F8299" s="10">
        <v>41912</v>
      </c>
      <c r="G8299" t="s">
        <v>489</v>
      </c>
      <c r="H8299" t="s">
        <v>474</v>
      </c>
      <c r="I8299" t="s">
        <v>463</v>
      </c>
      <c r="J8299">
        <v>909400000</v>
      </c>
      <c r="K8299">
        <v>909400000</v>
      </c>
    </row>
    <row r="8300" spans="1:11" x14ac:dyDescent="0.25">
      <c r="A8300">
        <v>1395</v>
      </c>
      <c r="B8300" t="s">
        <v>386</v>
      </c>
      <c r="C8300" t="s">
        <v>492</v>
      </c>
      <c r="D8300" t="s">
        <v>570</v>
      </c>
      <c r="E8300">
        <v>2014</v>
      </c>
      <c r="F8300" s="10">
        <v>41908</v>
      </c>
      <c r="G8300" t="s">
        <v>489</v>
      </c>
      <c r="H8300" t="s">
        <v>474</v>
      </c>
      <c r="I8300" t="s">
        <v>463</v>
      </c>
      <c r="J8300">
        <v>299086000</v>
      </c>
      <c r="K8300">
        <v>299086000</v>
      </c>
    </row>
    <row r="8301" spans="1:11" x14ac:dyDescent="0.25">
      <c r="A8301">
        <v>1395</v>
      </c>
      <c r="B8301" t="s">
        <v>386</v>
      </c>
      <c r="C8301" t="s">
        <v>492</v>
      </c>
      <c r="D8301" t="s">
        <v>21</v>
      </c>
      <c r="E8301">
        <v>2014</v>
      </c>
      <c r="F8301" s="10">
        <v>41908</v>
      </c>
      <c r="G8301" t="s">
        <v>489</v>
      </c>
      <c r="H8301" t="s">
        <v>474</v>
      </c>
      <c r="I8301" t="s">
        <v>463</v>
      </c>
      <c r="J8301">
        <v>709379000</v>
      </c>
      <c r="K8301">
        <v>709379000</v>
      </c>
    </row>
    <row r="8302" spans="1:11" x14ac:dyDescent="0.25">
      <c r="A8302">
        <v>1395</v>
      </c>
      <c r="B8302" t="s">
        <v>386</v>
      </c>
      <c r="C8302" t="s">
        <v>492</v>
      </c>
      <c r="D8302" t="s">
        <v>44</v>
      </c>
      <c r="E8302">
        <v>2014</v>
      </c>
      <c r="F8302" s="10">
        <v>41908</v>
      </c>
      <c r="G8302" t="s">
        <v>489</v>
      </c>
      <c r="H8302" t="s">
        <v>474</v>
      </c>
      <c r="I8302" t="s">
        <v>463</v>
      </c>
      <c r="J8302">
        <v>1344632000</v>
      </c>
      <c r="K8302">
        <v>1344632000</v>
      </c>
    </row>
    <row r="8303" spans="1:11" x14ac:dyDescent="0.25">
      <c r="A8303">
        <v>1395</v>
      </c>
      <c r="B8303" t="s">
        <v>386</v>
      </c>
      <c r="C8303" t="s">
        <v>492</v>
      </c>
      <c r="D8303" t="s">
        <v>569</v>
      </c>
      <c r="E8303">
        <v>2014</v>
      </c>
      <c r="F8303" s="10">
        <v>41908</v>
      </c>
      <c r="G8303" t="s">
        <v>489</v>
      </c>
      <c r="H8303" t="s">
        <v>474</v>
      </c>
      <c r="I8303" t="s">
        <v>463</v>
      </c>
      <c r="J8303">
        <v>2402399000</v>
      </c>
      <c r="K8303">
        <v>2402399000</v>
      </c>
    </row>
    <row r="8304" spans="1:11" x14ac:dyDescent="0.25">
      <c r="A8304">
        <v>1395</v>
      </c>
      <c r="B8304" t="s">
        <v>386</v>
      </c>
      <c r="C8304" t="s">
        <v>492</v>
      </c>
      <c r="D8304" t="s">
        <v>138</v>
      </c>
      <c r="E8304">
        <v>2014</v>
      </c>
      <c r="F8304" s="10">
        <v>41908</v>
      </c>
      <c r="G8304" t="s">
        <v>489</v>
      </c>
      <c r="H8304" t="s">
        <v>474</v>
      </c>
      <c r="I8304" t="s">
        <v>463</v>
      </c>
      <c r="J8304">
        <v>148453000</v>
      </c>
      <c r="K8304">
        <v>148453000</v>
      </c>
    </row>
    <row r="8305" spans="1:11" x14ac:dyDescent="0.25">
      <c r="A8305">
        <v>1395</v>
      </c>
      <c r="B8305" t="s">
        <v>386</v>
      </c>
      <c r="C8305" t="s">
        <v>492</v>
      </c>
      <c r="D8305" t="s">
        <v>572</v>
      </c>
      <c r="E8305">
        <v>2014</v>
      </c>
      <c r="F8305" s="10">
        <v>41908</v>
      </c>
      <c r="G8305" t="s">
        <v>489</v>
      </c>
      <c r="H8305" t="s">
        <v>474</v>
      </c>
      <c r="I8305" t="s">
        <v>463</v>
      </c>
      <c r="J8305">
        <v>441629000</v>
      </c>
      <c r="K8305">
        <v>441629000</v>
      </c>
    </row>
    <row r="8306" spans="1:11" x14ac:dyDescent="0.25">
      <c r="A8306">
        <v>1395</v>
      </c>
      <c r="B8306" t="s">
        <v>386</v>
      </c>
      <c r="C8306" t="s">
        <v>492</v>
      </c>
      <c r="D8306" t="s">
        <v>571</v>
      </c>
      <c r="E8306">
        <v>2014</v>
      </c>
      <c r="F8306" s="10">
        <v>41908</v>
      </c>
      <c r="G8306" t="s">
        <v>489</v>
      </c>
      <c r="H8306" t="s">
        <v>474</v>
      </c>
      <c r="I8306" t="s">
        <v>463</v>
      </c>
      <c r="J8306">
        <v>271213000</v>
      </c>
      <c r="K8306">
        <v>271213000</v>
      </c>
    </row>
    <row r="8307" spans="1:11" x14ac:dyDescent="0.25">
      <c r="A8307">
        <v>1395</v>
      </c>
      <c r="B8307" t="s">
        <v>386</v>
      </c>
      <c r="C8307" t="s">
        <v>492</v>
      </c>
      <c r="D8307" t="s">
        <v>316</v>
      </c>
      <c r="E8307">
        <v>2014</v>
      </c>
      <c r="F8307" s="10">
        <v>41908</v>
      </c>
      <c r="G8307" t="s">
        <v>489</v>
      </c>
      <c r="H8307" t="s">
        <v>474</v>
      </c>
      <c r="I8307" t="s">
        <v>463</v>
      </c>
      <c r="J8307">
        <v>7078366000</v>
      </c>
      <c r="K8307">
        <v>7078366000</v>
      </c>
    </row>
    <row r="8308" spans="1:11" x14ac:dyDescent="0.25">
      <c r="A8308">
        <v>1788</v>
      </c>
      <c r="B8308" t="s">
        <v>422</v>
      </c>
      <c r="C8308" t="s">
        <v>492</v>
      </c>
      <c r="D8308" t="s">
        <v>564</v>
      </c>
      <c r="E8308">
        <v>2014</v>
      </c>
      <c r="F8308" s="10">
        <v>41910</v>
      </c>
      <c r="G8308" t="s">
        <v>489</v>
      </c>
      <c r="H8308" t="s">
        <v>474</v>
      </c>
      <c r="I8308" t="s">
        <v>463</v>
      </c>
      <c r="J8308">
        <v>643685000</v>
      </c>
      <c r="K8308">
        <v>643685000</v>
      </c>
    </row>
    <row r="8309" spans="1:11" x14ac:dyDescent="0.25">
      <c r="A8309">
        <v>1788</v>
      </c>
      <c r="B8309" t="s">
        <v>422</v>
      </c>
      <c r="C8309" t="s">
        <v>492</v>
      </c>
      <c r="D8309" t="s">
        <v>316</v>
      </c>
      <c r="E8309">
        <v>2014</v>
      </c>
      <c r="F8309" s="10">
        <v>41910</v>
      </c>
      <c r="G8309" t="s">
        <v>489</v>
      </c>
      <c r="H8309" t="s">
        <v>474</v>
      </c>
      <c r="I8309" t="s">
        <v>463</v>
      </c>
      <c r="J8309">
        <v>1840129000</v>
      </c>
      <c r="K8309">
        <v>1840129000</v>
      </c>
    </row>
    <row r="8310" spans="1:11" x14ac:dyDescent="0.25">
      <c r="A8310">
        <v>1788</v>
      </c>
      <c r="B8310" t="s">
        <v>422</v>
      </c>
      <c r="C8310" t="s">
        <v>493</v>
      </c>
      <c r="D8310" t="s">
        <v>577</v>
      </c>
      <c r="E8310">
        <v>2014</v>
      </c>
      <c r="F8310" s="10">
        <v>41910</v>
      </c>
      <c r="G8310" t="s">
        <v>489</v>
      </c>
      <c r="H8310" t="s">
        <v>474</v>
      </c>
      <c r="I8310" t="s">
        <v>463</v>
      </c>
      <c r="J8310">
        <v>-91028000</v>
      </c>
      <c r="K8310">
        <v>-91028000</v>
      </c>
    </row>
    <row r="8311" spans="1:11" x14ac:dyDescent="0.25">
      <c r="A8311">
        <v>1788</v>
      </c>
      <c r="B8311" t="s">
        <v>422</v>
      </c>
      <c r="C8311" t="s">
        <v>493</v>
      </c>
      <c r="D8311" t="s">
        <v>2894</v>
      </c>
      <c r="E8311">
        <v>2014</v>
      </c>
      <c r="F8311" s="10">
        <v>41910</v>
      </c>
      <c r="G8311" t="s">
        <v>489</v>
      </c>
      <c r="H8311" t="s">
        <v>474</v>
      </c>
      <c r="I8311" t="s">
        <v>463</v>
      </c>
      <c r="J8311">
        <v>221108000</v>
      </c>
      <c r="K8311">
        <v>221108000</v>
      </c>
    </row>
    <row r="8312" spans="1:11" x14ac:dyDescent="0.25">
      <c r="A8312">
        <v>1788</v>
      </c>
      <c r="B8312" t="s">
        <v>422</v>
      </c>
      <c r="C8312" t="s">
        <v>493</v>
      </c>
      <c r="D8312" t="s">
        <v>2893</v>
      </c>
      <c r="E8312">
        <v>2014</v>
      </c>
      <c r="F8312" s="10">
        <v>41910</v>
      </c>
      <c r="G8312" t="s">
        <v>489</v>
      </c>
      <c r="H8312" t="s">
        <v>474</v>
      </c>
      <c r="I8312" t="s">
        <v>463</v>
      </c>
      <c r="J8312">
        <v>1406885000</v>
      </c>
      <c r="K8312">
        <v>1406885000</v>
      </c>
    </row>
    <row r="8313" spans="1:11" x14ac:dyDescent="0.25">
      <c r="A8313">
        <v>1788</v>
      </c>
      <c r="B8313" t="s">
        <v>422</v>
      </c>
      <c r="C8313" t="s">
        <v>493</v>
      </c>
      <c r="D8313" t="s">
        <v>2892</v>
      </c>
      <c r="E8313">
        <v>2014</v>
      </c>
      <c r="F8313" s="10">
        <v>41910</v>
      </c>
      <c r="G8313" t="s">
        <v>489</v>
      </c>
      <c r="H8313" t="s">
        <v>474</v>
      </c>
      <c r="I8313" t="s">
        <v>463</v>
      </c>
      <c r="J8313">
        <v>946849000</v>
      </c>
      <c r="K8313">
        <v>946849000</v>
      </c>
    </row>
    <row r="8314" spans="1:11" x14ac:dyDescent="0.25">
      <c r="A8314">
        <v>8079</v>
      </c>
      <c r="B8314" t="s">
        <v>400</v>
      </c>
      <c r="C8314" t="s">
        <v>492</v>
      </c>
      <c r="D8314" t="s">
        <v>44</v>
      </c>
      <c r="E8314">
        <v>2014</v>
      </c>
      <c r="F8314" s="10">
        <v>41912</v>
      </c>
      <c r="G8314" t="s">
        <v>489</v>
      </c>
      <c r="H8314" t="s">
        <v>474</v>
      </c>
      <c r="I8314" t="s">
        <v>463</v>
      </c>
      <c r="J8314">
        <v>101000000</v>
      </c>
      <c r="K8314">
        <v>101000000</v>
      </c>
    </row>
    <row r="8315" spans="1:11" x14ac:dyDescent="0.25">
      <c r="A8315">
        <v>8079</v>
      </c>
      <c r="B8315" t="s">
        <v>400</v>
      </c>
      <c r="C8315" t="s">
        <v>492</v>
      </c>
      <c r="D8315" t="s">
        <v>595</v>
      </c>
      <c r="E8315">
        <v>2014</v>
      </c>
      <c r="F8315" s="10">
        <v>41912</v>
      </c>
      <c r="G8315" t="s">
        <v>489</v>
      </c>
      <c r="H8315" t="s">
        <v>474</v>
      </c>
      <c r="I8315" t="s">
        <v>463</v>
      </c>
      <c r="J8315">
        <v>43000000</v>
      </c>
      <c r="K8315">
        <v>43000000</v>
      </c>
    </row>
    <row r="8316" spans="1:11" x14ac:dyDescent="0.25">
      <c r="A8316">
        <v>8079</v>
      </c>
      <c r="B8316" t="s">
        <v>400</v>
      </c>
      <c r="C8316" t="s">
        <v>492</v>
      </c>
      <c r="D8316" t="s">
        <v>316</v>
      </c>
      <c r="E8316">
        <v>2014</v>
      </c>
      <c r="F8316" s="10">
        <v>41912</v>
      </c>
      <c r="G8316" t="s">
        <v>489</v>
      </c>
      <c r="H8316" t="s">
        <v>474</v>
      </c>
      <c r="I8316" t="s">
        <v>463</v>
      </c>
      <c r="J8316">
        <v>1040700000</v>
      </c>
      <c r="K8316">
        <v>1040700000</v>
      </c>
    </row>
    <row r="8317" spans="1:11" x14ac:dyDescent="0.25">
      <c r="A8317">
        <v>8079</v>
      </c>
      <c r="B8317" t="s">
        <v>400</v>
      </c>
      <c r="C8317" t="s">
        <v>493</v>
      </c>
      <c r="D8317" t="s">
        <v>1281</v>
      </c>
      <c r="E8317">
        <v>2014</v>
      </c>
      <c r="F8317" s="10">
        <v>41912</v>
      </c>
      <c r="G8317" t="s">
        <v>489</v>
      </c>
      <c r="H8317" t="s">
        <v>474</v>
      </c>
      <c r="I8317" t="s">
        <v>463</v>
      </c>
      <c r="J8317">
        <v>401500000</v>
      </c>
      <c r="K8317">
        <v>401500000</v>
      </c>
    </row>
    <row r="8318" spans="1:11" x14ac:dyDescent="0.25">
      <c r="A8318">
        <v>8079</v>
      </c>
      <c r="B8318" t="s">
        <v>400</v>
      </c>
      <c r="C8318" t="s">
        <v>493</v>
      </c>
      <c r="D8318" t="s">
        <v>577</v>
      </c>
      <c r="E8318">
        <v>2014</v>
      </c>
      <c r="F8318" s="10">
        <v>41912</v>
      </c>
      <c r="G8318" t="s">
        <v>489</v>
      </c>
      <c r="H8318" t="s">
        <v>474</v>
      </c>
      <c r="I8318" t="s">
        <v>463</v>
      </c>
      <c r="J8318">
        <v>0</v>
      </c>
      <c r="K8318">
        <v>0</v>
      </c>
    </row>
    <row r="8319" spans="1:11" x14ac:dyDescent="0.25">
      <c r="A8319">
        <v>8079</v>
      </c>
      <c r="B8319" t="s">
        <v>400</v>
      </c>
      <c r="C8319" t="s">
        <v>493</v>
      </c>
      <c r="D8319" t="s">
        <v>589</v>
      </c>
      <c r="E8319">
        <v>2014</v>
      </c>
      <c r="F8319" s="10">
        <v>41912</v>
      </c>
      <c r="G8319" t="s">
        <v>489</v>
      </c>
      <c r="H8319" t="s">
        <v>474</v>
      </c>
      <c r="I8319" t="s">
        <v>463</v>
      </c>
      <c r="J8319">
        <v>-6800000</v>
      </c>
      <c r="K8319">
        <v>-6800000</v>
      </c>
    </row>
    <row r="8320" spans="1:11" x14ac:dyDescent="0.25">
      <c r="A8320">
        <v>8079</v>
      </c>
      <c r="B8320" t="s">
        <v>400</v>
      </c>
      <c r="C8320" t="s">
        <v>493</v>
      </c>
      <c r="D8320" t="s">
        <v>593</v>
      </c>
      <c r="E8320">
        <v>2014</v>
      </c>
      <c r="F8320" s="10">
        <v>41912</v>
      </c>
      <c r="G8320" t="s">
        <v>489</v>
      </c>
      <c r="H8320" t="s">
        <v>474</v>
      </c>
      <c r="I8320" t="s">
        <v>463</v>
      </c>
      <c r="J8320">
        <v>790000000</v>
      </c>
      <c r="K8320">
        <v>790000000</v>
      </c>
    </row>
    <row r="8321" spans="1:11" x14ac:dyDescent="0.25">
      <c r="A8321">
        <v>974</v>
      </c>
      <c r="B8321" t="s">
        <v>324</v>
      </c>
      <c r="C8321" t="s">
        <v>492</v>
      </c>
      <c r="D8321" t="s">
        <v>44</v>
      </c>
      <c r="E8321">
        <v>2014</v>
      </c>
      <c r="F8321" s="10">
        <v>42004</v>
      </c>
      <c r="G8321" t="s">
        <v>489</v>
      </c>
      <c r="H8321" t="s">
        <v>474</v>
      </c>
      <c r="I8321" t="s">
        <v>463</v>
      </c>
      <c r="J8321">
        <v>202806000</v>
      </c>
      <c r="K8321">
        <v>202806000</v>
      </c>
    </row>
    <row r="8322" spans="1:11" x14ac:dyDescent="0.25">
      <c r="A8322">
        <v>974</v>
      </c>
      <c r="B8322" t="s">
        <v>324</v>
      </c>
      <c r="C8322" t="s">
        <v>492</v>
      </c>
      <c r="D8322" t="s">
        <v>569</v>
      </c>
      <c r="E8322">
        <v>2014</v>
      </c>
      <c r="F8322" s="10">
        <v>42004</v>
      </c>
      <c r="G8322" t="s">
        <v>489</v>
      </c>
      <c r="H8322" t="s">
        <v>474</v>
      </c>
      <c r="I8322" t="s">
        <v>463</v>
      </c>
      <c r="J8322">
        <v>85614000</v>
      </c>
      <c r="K8322">
        <v>85614000</v>
      </c>
    </row>
    <row r="8323" spans="1:11" x14ac:dyDescent="0.25">
      <c r="A8323">
        <v>974</v>
      </c>
      <c r="B8323" t="s">
        <v>324</v>
      </c>
      <c r="C8323" t="s">
        <v>492</v>
      </c>
      <c r="D8323" t="s">
        <v>2060</v>
      </c>
      <c r="E8323">
        <v>2014</v>
      </c>
      <c r="F8323" s="10">
        <v>42004</v>
      </c>
      <c r="G8323" t="s">
        <v>489</v>
      </c>
      <c r="H8323" t="s">
        <v>474</v>
      </c>
      <c r="I8323" t="s">
        <v>463</v>
      </c>
      <c r="J8323">
        <v>116167000</v>
      </c>
      <c r="K8323">
        <v>116167000</v>
      </c>
    </row>
    <row r="8324" spans="1:11" x14ac:dyDescent="0.25">
      <c r="A8324">
        <v>974</v>
      </c>
      <c r="B8324" t="s">
        <v>324</v>
      </c>
      <c r="C8324" t="s">
        <v>492</v>
      </c>
      <c r="D8324" t="s">
        <v>316</v>
      </c>
      <c r="E8324">
        <v>2014</v>
      </c>
      <c r="F8324" s="10">
        <v>42004</v>
      </c>
      <c r="G8324" t="s">
        <v>489</v>
      </c>
      <c r="H8324" t="s">
        <v>474</v>
      </c>
      <c r="I8324" t="s">
        <v>463</v>
      </c>
      <c r="J8324">
        <v>926834000</v>
      </c>
      <c r="K8324">
        <v>926834000</v>
      </c>
    </row>
    <row r="8325" spans="1:11" x14ac:dyDescent="0.25">
      <c r="A8325">
        <v>974</v>
      </c>
      <c r="B8325" t="s">
        <v>324</v>
      </c>
      <c r="C8325" t="s">
        <v>493</v>
      </c>
      <c r="D8325" t="s">
        <v>963</v>
      </c>
      <c r="E8325">
        <v>2014</v>
      </c>
      <c r="F8325" s="10">
        <v>42004</v>
      </c>
      <c r="G8325" t="s">
        <v>489</v>
      </c>
      <c r="H8325" t="s">
        <v>474</v>
      </c>
      <c r="I8325" t="s">
        <v>463</v>
      </c>
      <c r="J8325">
        <v>458409000</v>
      </c>
      <c r="K8325">
        <v>458409000</v>
      </c>
    </row>
    <row r="8326" spans="1:11" x14ac:dyDescent="0.25">
      <c r="A8326">
        <v>974</v>
      </c>
      <c r="B8326" t="s">
        <v>324</v>
      </c>
      <c r="C8326" t="s">
        <v>493</v>
      </c>
      <c r="D8326" t="s">
        <v>964</v>
      </c>
      <c r="E8326">
        <v>2014</v>
      </c>
      <c r="F8326" s="10">
        <v>42004</v>
      </c>
      <c r="G8326" t="s">
        <v>489</v>
      </c>
      <c r="H8326" t="s">
        <v>474</v>
      </c>
      <c r="I8326" t="s">
        <v>463</v>
      </c>
      <c r="J8326">
        <v>305807000</v>
      </c>
      <c r="K8326">
        <v>305807000</v>
      </c>
    </row>
    <row r="8327" spans="1:11" x14ac:dyDescent="0.25">
      <c r="A8327">
        <v>974</v>
      </c>
      <c r="B8327" t="s">
        <v>324</v>
      </c>
      <c r="C8327" t="s">
        <v>493</v>
      </c>
      <c r="D8327" t="s">
        <v>962</v>
      </c>
      <c r="E8327">
        <v>2014</v>
      </c>
      <c r="F8327" s="10">
        <v>42004</v>
      </c>
      <c r="G8327" t="s">
        <v>489</v>
      </c>
      <c r="H8327" t="s">
        <v>474</v>
      </c>
      <c r="I8327" t="s">
        <v>463</v>
      </c>
      <c r="J8327">
        <v>567205000</v>
      </c>
      <c r="K8327">
        <v>567205000</v>
      </c>
    </row>
    <row r="8328" spans="1:11" x14ac:dyDescent="0.25">
      <c r="A8328">
        <v>1158</v>
      </c>
      <c r="B8328" t="s">
        <v>53</v>
      </c>
      <c r="C8328" t="s">
        <v>492</v>
      </c>
      <c r="D8328" t="s">
        <v>464</v>
      </c>
      <c r="E8328">
        <v>2014</v>
      </c>
      <c r="F8328" s="10">
        <v>42004</v>
      </c>
      <c r="G8328" t="s">
        <v>489</v>
      </c>
      <c r="H8328" t="s">
        <v>474</v>
      </c>
      <c r="I8328" t="s">
        <v>463</v>
      </c>
      <c r="J8328">
        <v>26702605</v>
      </c>
      <c r="K8328">
        <v>26702605</v>
      </c>
    </row>
    <row r="8329" spans="1:11" x14ac:dyDescent="0.25">
      <c r="A8329">
        <v>1158</v>
      </c>
      <c r="B8329" t="s">
        <v>53</v>
      </c>
      <c r="C8329" t="s">
        <v>492</v>
      </c>
      <c r="D8329" t="s">
        <v>466</v>
      </c>
      <c r="E8329">
        <v>2014</v>
      </c>
      <c r="F8329" s="10">
        <v>42004</v>
      </c>
      <c r="G8329" t="s">
        <v>489</v>
      </c>
      <c r="H8329" t="s">
        <v>474</v>
      </c>
      <c r="I8329" t="s">
        <v>463</v>
      </c>
      <c r="J8329">
        <v>2596410</v>
      </c>
      <c r="K8329">
        <v>2596410</v>
      </c>
    </row>
    <row r="8330" spans="1:11" x14ac:dyDescent="0.25">
      <c r="A8330">
        <v>1158</v>
      </c>
      <c r="B8330" t="s">
        <v>53</v>
      </c>
      <c r="C8330" t="s">
        <v>492</v>
      </c>
      <c r="D8330" t="s">
        <v>54</v>
      </c>
      <c r="E8330">
        <v>2014</v>
      </c>
      <c r="F8330" s="10">
        <v>42004</v>
      </c>
      <c r="G8330" t="s">
        <v>489</v>
      </c>
      <c r="H8330" t="s">
        <v>474</v>
      </c>
      <c r="I8330" t="s">
        <v>463</v>
      </c>
      <c r="J8330">
        <v>35040803</v>
      </c>
      <c r="K8330">
        <v>35040803</v>
      </c>
    </row>
    <row r="8331" spans="1:11" x14ac:dyDescent="0.25">
      <c r="A8331">
        <v>1158</v>
      </c>
      <c r="B8331" t="s">
        <v>53</v>
      </c>
      <c r="C8331" t="s">
        <v>492</v>
      </c>
      <c r="D8331" t="s">
        <v>577</v>
      </c>
      <c r="E8331">
        <v>2014</v>
      </c>
      <c r="F8331" s="10">
        <v>42004</v>
      </c>
      <c r="G8331" t="s">
        <v>489</v>
      </c>
      <c r="H8331" t="s">
        <v>474</v>
      </c>
      <c r="I8331" t="s">
        <v>463</v>
      </c>
      <c r="J8331">
        <v>747000</v>
      </c>
      <c r="K8331">
        <v>747000</v>
      </c>
    </row>
    <row r="8332" spans="1:11" x14ac:dyDescent="0.25">
      <c r="A8332">
        <v>1158</v>
      </c>
      <c r="B8332" t="s">
        <v>53</v>
      </c>
      <c r="C8332" t="s">
        <v>492</v>
      </c>
      <c r="D8332" t="s">
        <v>465</v>
      </c>
      <c r="E8332">
        <v>2014</v>
      </c>
      <c r="F8332" s="10">
        <v>42004</v>
      </c>
      <c r="G8332" t="s">
        <v>489</v>
      </c>
      <c r="H8332" t="s">
        <v>474</v>
      </c>
      <c r="I8332" t="s">
        <v>463</v>
      </c>
      <c r="J8332">
        <v>471919</v>
      </c>
      <c r="K8332">
        <v>471919</v>
      </c>
    </row>
    <row r="8333" spans="1:11" x14ac:dyDescent="0.25">
      <c r="A8333">
        <v>1158</v>
      </c>
      <c r="B8333" t="s">
        <v>53</v>
      </c>
      <c r="C8333" t="s">
        <v>492</v>
      </c>
      <c r="D8333" t="s">
        <v>467</v>
      </c>
      <c r="E8333">
        <v>2014</v>
      </c>
      <c r="F8333" s="10">
        <v>42004</v>
      </c>
      <c r="G8333" t="s">
        <v>489</v>
      </c>
      <c r="H8333" t="s">
        <v>474</v>
      </c>
      <c r="I8333" t="s">
        <v>463</v>
      </c>
      <c r="J8333">
        <v>747341</v>
      </c>
      <c r="K8333">
        <v>747341</v>
      </c>
    </row>
    <row r="8334" spans="1:11" x14ac:dyDescent="0.25">
      <c r="A8334">
        <v>1158</v>
      </c>
      <c r="B8334" t="s">
        <v>53</v>
      </c>
      <c r="C8334" t="s">
        <v>493</v>
      </c>
      <c r="D8334" t="s">
        <v>2074</v>
      </c>
      <c r="E8334">
        <v>2014</v>
      </c>
      <c r="F8334" s="10">
        <v>42004</v>
      </c>
      <c r="G8334" t="s">
        <v>489</v>
      </c>
      <c r="H8334" t="s">
        <v>474</v>
      </c>
      <c r="I8334" t="s">
        <v>463</v>
      </c>
      <c r="J8334">
        <v>39201011</v>
      </c>
      <c r="K8334">
        <v>39201011</v>
      </c>
    </row>
    <row r="8335" spans="1:11" x14ac:dyDescent="0.25">
      <c r="A8335">
        <v>1158</v>
      </c>
      <c r="B8335" t="s">
        <v>53</v>
      </c>
      <c r="C8335" t="s">
        <v>493</v>
      </c>
      <c r="D8335" t="s">
        <v>2073</v>
      </c>
      <c r="E8335">
        <v>2014</v>
      </c>
      <c r="F8335" s="10">
        <v>42004</v>
      </c>
      <c r="G8335" t="s">
        <v>489</v>
      </c>
      <c r="H8335" t="s">
        <v>474</v>
      </c>
      <c r="I8335" t="s">
        <v>463</v>
      </c>
      <c r="J8335">
        <v>24104932</v>
      </c>
      <c r="K8335">
        <v>24104932</v>
      </c>
    </row>
    <row r="8336" spans="1:11" x14ac:dyDescent="0.25">
      <c r="A8336">
        <v>1158</v>
      </c>
      <c r="B8336" t="s">
        <v>53</v>
      </c>
      <c r="C8336" t="s">
        <v>493</v>
      </c>
      <c r="D8336" t="s">
        <v>468</v>
      </c>
      <c r="E8336">
        <v>2014</v>
      </c>
      <c r="F8336" s="10">
        <v>42004</v>
      </c>
      <c r="G8336" t="s">
        <v>489</v>
      </c>
      <c r="H8336" t="s">
        <v>474</v>
      </c>
      <c r="I8336" t="s">
        <v>463</v>
      </c>
      <c r="J8336">
        <v>2253135</v>
      </c>
      <c r="K8336">
        <v>2253135</v>
      </c>
    </row>
    <row r="8337" spans="1:11" x14ac:dyDescent="0.25">
      <c r="A8337">
        <v>1174</v>
      </c>
      <c r="B8337" t="s">
        <v>358</v>
      </c>
      <c r="C8337" t="s">
        <v>492</v>
      </c>
      <c r="D8337" t="s">
        <v>1027</v>
      </c>
      <c r="E8337">
        <v>2014</v>
      </c>
      <c r="F8337" s="10">
        <v>42004</v>
      </c>
      <c r="G8337" t="s">
        <v>489</v>
      </c>
      <c r="H8337" t="s">
        <v>474</v>
      </c>
      <c r="I8337" t="s">
        <v>463</v>
      </c>
      <c r="J8337">
        <v>5308700000</v>
      </c>
      <c r="K8337">
        <v>5308700000</v>
      </c>
    </row>
    <row r="8338" spans="1:11" x14ac:dyDescent="0.25">
      <c r="A8338">
        <v>1174</v>
      </c>
      <c r="B8338" t="s">
        <v>358</v>
      </c>
      <c r="C8338" t="s">
        <v>492</v>
      </c>
      <c r="D8338" t="s">
        <v>59</v>
      </c>
      <c r="E8338">
        <v>2014</v>
      </c>
      <c r="F8338" s="10">
        <v>42004</v>
      </c>
      <c r="G8338" t="s">
        <v>489</v>
      </c>
      <c r="H8338" t="s">
        <v>474</v>
      </c>
      <c r="I8338" t="s">
        <v>463</v>
      </c>
      <c r="J8338">
        <v>1288300000</v>
      </c>
      <c r="K8338">
        <v>1288300000</v>
      </c>
    </row>
    <row r="8339" spans="1:11" x14ac:dyDescent="0.25">
      <c r="A8339">
        <v>1174</v>
      </c>
      <c r="B8339" t="s">
        <v>358</v>
      </c>
      <c r="C8339" t="s">
        <v>492</v>
      </c>
      <c r="D8339" t="s">
        <v>113</v>
      </c>
      <c r="E8339">
        <v>2014</v>
      </c>
      <c r="F8339" s="10">
        <v>42004</v>
      </c>
      <c r="G8339" t="s">
        <v>489</v>
      </c>
      <c r="H8339" t="s">
        <v>474</v>
      </c>
      <c r="I8339" t="s">
        <v>463</v>
      </c>
      <c r="J8339">
        <v>863500000</v>
      </c>
      <c r="K8339">
        <v>863500000</v>
      </c>
    </row>
    <row r="8340" spans="1:11" x14ac:dyDescent="0.25">
      <c r="A8340">
        <v>1174</v>
      </c>
      <c r="B8340" t="s">
        <v>358</v>
      </c>
      <c r="C8340" t="s">
        <v>492</v>
      </c>
      <c r="D8340" t="s">
        <v>163</v>
      </c>
      <c r="E8340">
        <v>2014</v>
      </c>
      <c r="F8340" s="10">
        <v>42004</v>
      </c>
      <c r="G8340" t="s">
        <v>489</v>
      </c>
      <c r="H8340" t="s">
        <v>474</v>
      </c>
      <c r="I8340" t="s">
        <v>463</v>
      </c>
      <c r="J8340">
        <v>584800000</v>
      </c>
      <c r="K8340">
        <v>584800000</v>
      </c>
    </row>
    <row r="8341" spans="1:11" x14ac:dyDescent="0.25">
      <c r="A8341">
        <v>1174</v>
      </c>
      <c r="B8341" t="s">
        <v>358</v>
      </c>
      <c r="C8341" t="s">
        <v>492</v>
      </c>
      <c r="D8341" t="s">
        <v>316</v>
      </c>
      <c r="E8341">
        <v>2014</v>
      </c>
      <c r="F8341" s="10">
        <v>42004</v>
      </c>
      <c r="G8341" t="s">
        <v>489</v>
      </c>
      <c r="H8341" t="s">
        <v>474</v>
      </c>
      <c r="I8341" t="s">
        <v>463</v>
      </c>
      <c r="J8341">
        <v>4821600000</v>
      </c>
      <c r="K8341">
        <v>4821600000</v>
      </c>
    </row>
    <row r="8342" spans="1:11" x14ac:dyDescent="0.25">
      <c r="A8342">
        <v>1174</v>
      </c>
      <c r="B8342" t="s">
        <v>358</v>
      </c>
      <c r="C8342" t="s">
        <v>493</v>
      </c>
      <c r="D8342" t="s">
        <v>1107</v>
      </c>
      <c r="E8342">
        <v>2014</v>
      </c>
      <c r="F8342" s="10">
        <v>42004</v>
      </c>
      <c r="G8342" t="s">
        <v>489</v>
      </c>
      <c r="H8342" t="s">
        <v>474</v>
      </c>
      <c r="I8342" t="s">
        <v>463</v>
      </c>
      <c r="J8342">
        <v>2193100000</v>
      </c>
      <c r="K8342">
        <v>2193100000</v>
      </c>
    </row>
    <row r="8343" spans="1:11" x14ac:dyDescent="0.25">
      <c r="A8343">
        <v>1174</v>
      </c>
      <c r="B8343" t="s">
        <v>358</v>
      </c>
      <c r="C8343" t="s">
        <v>493</v>
      </c>
      <c r="D8343" t="s">
        <v>2075</v>
      </c>
      <c r="E8343">
        <v>2014</v>
      </c>
      <c r="F8343" s="10">
        <v>42004</v>
      </c>
      <c r="G8343" t="s">
        <v>489</v>
      </c>
      <c r="H8343" t="s">
        <v>474</v>
      </c>
      <c r="I8343" t="s">
        <v>463</v>
      </c>
      <c r="J8343">
        <v>4618800000</v>
      </c>
      <c r="K8343">
        <v>4618800000</v>
      </c>
    </row>
    <row r="8344" spans="1:11" x14ac:dyDescent="0.25">
      <c r="A8344">
        <v>1174</v>
      </c>
      <c r="B8344" t="s">
        <v>358</v>
      </c>
      <c r="C8344" t="s">
        <v>493</v>
      </c>
      <c r="D8344" t="s">
        <v>1105</v>
      </c>
      <c r="E8344">
        <v>2014</v>
      </c>
      <c r="F8344" s="10">
        <v>42004</v>
      </c>
      <c r="G8344" t="s">
        <v>489</v>
      </c>
      <c r="H8344" t="s">
        <v>474</v>
      </c>
      <c r="I8344" t="s">
        <v>463</v>
      </c>
      <c r="J8344">
        <v>3543500000</v>
      </c>
      <c r="K8344">
        <v>3543500000</v>
      </c>
    </row>
    <row r="8345" spans="1:11" x14ac:dyDescent="0.25">
      <c r="A8345">
        <v>1174</v>
      </c>
      <c r="B8345" t="s">
        <v>358</v>
      </c>
      <c r="C8345" t="s">
        <v>493</v>
      </c>
      <c r="D8345" t="s">
        <v>1106</v>
      </c>
      <c r="E8345">
        <v>2014</v>
      </c>
      <c r="F8345" s="10">
        <v>42004</v>
      </c>
      <c r="G8345" t="s">
        <v>489</v>
      </c>
      <c r="H8345" t="s">
        <v>474</v>
      </c>
      <c r="I8345" t="s">
        <v>463</v>
      </c>
      <c r="J8345">
        <v>2511500000</v>
      </c>
      <c r="K8345">
        <v>2511500000</v>
      </c>
    </row>
    <row r="8346" spans="1:11" x14ac:dyDescent="0.25">
      <c r="A8346">
        <v>1269</v>
      </c>
      <c r="B8346" t="s">
        <v>369</v>
      </c>
      <c r="C8346" t="s">
        <v>492</v>
      </c>
      <c r="D8346" t="s">
        <v>1436</v>
      </c>
      <c r="E8346">
        <v>2014</v>
      </c>
      <c r="F8346" s="10">
        <v>42004</v>
      </c>
      <c r="G8346" t="s">
        <v>489</v>
      </c>
      <c r="H8346" t="s">
        <v>474</v>
      </c>
      <c r="I8346" t="s">
        <v>463</v>
      </c>
      <c r="J8346">
        <v>2568000000</v>
      </c>
      <c r="K8346">
        <v>2568000000</v>
      </c>
    </row>
    <row r="8347" spans="1:11" x14ac:dyDescent="0.25">
      <c r="A8347">
        <v>1269</v>
      </c>
      <c r="B8347" t="s">
        <v>369</v>
      </c>
      <c r="C8347" t="s">
        <v>492</v>
      </c>
      <c r="D8347" t="s">
        <v>44</v>
      </c>
      <c r="E8347">
        <v>2014</v>
      </c>
      <c r="F8347" s="10">
        <v>42004</v>
      </c>
      <c r="G8347" t="s">
        <v>489</v>
      </c>
      <c r="H8347" t="s">
        <v>474</v>
      </c>
      <c r="I8347" t="s">
        <v>463</v>
      </c>
      <c r="J8347">
        <v>4133300000</v>
      </c>
      <c r="K8347">
        <v>4133300000</v>
      </c>
    </row>
    <row r="8348" spans="1:11" x14ac:dyDescent="0.25">
      <c r="A8348">
        <v>1269</v>
      </c>
      <c r="B8348" t="s">
        <v>369</v>
      </c>
      <c r="C8348" t="s">
        <v>492</v>
      </c>
      <c r="D8348" t="s">
        <v>1041</v>
      </c>
      <c r="E8348">
        <v>2014</v>
      </c>
      <c r="F8348" s="10">
        <v>42004</v>
      </c>
      <c r="G8348" t="s">
        <v>489</v>
      </c>
      <c r="H8348" t="s">
        <v>474</v>
      </c>
      <c r="I8348" t="s">
        <v>463</v>
      </c>
      <c r="J8348">
        <v>2494800000</v>
      </c>
      <c r="K8348">
        <v>2494800000</v>
      </c>
    </row>
    <row r="8349" spans="1:11" x14ac:dyDescent="0.25">
      <c r="A8349">
        <v>1269</v>
      </c>
      <c r="B8349" t="s">
        <v>369</v>
      </c>
      <c r="C8349" t="s">
        <v>492</v>
      </c>
      <c r="D8349" t="s">
        <v>569</v>
      </c>
      <c r="E8349">
        <v>2014</v>
      </c>
      <c r="F8349" s="10">
        <v>42004</v>
      </c>
      <c r="G8349" t="s">
        <v>489</v>
      </c>
      <c r="H8349" t="s">
        <v>474</v>
      </c>
      <c r="I8349" t="s">
        <v>463</v>
      </c>
      <c r="J8349">
        <v>2070100000</v>
      </c>
      <c r="K8349">
        <v>2070100000</v>
      </c>
    </row>
    <row r="8350" spans="1:11" x14ac:dyDescent="0.25">
      <c r="A8350">
        <v>1269</v>
      </c>
      <c r="B8350" t="s">
        <v>369</v>
      </c>
      <c r="C8350" t="s">
        <v>492</v>
      </c>
      <c r="D8350" t="s">
        <v>1042</v>
      </c>
      <c r="E8350">
        <v>2014</v>
      </c>
      <c r="F8350" s="10">
        <v>42004</v>
      </c>
      <c r="G8350" t="s">
        <v>489</v>
      </c>
      <c r="H8350" t="s">
        <v>474</v>
      </c>
      <c r="I8350" t="s">
        <v>463</v>
      </c>
      <c r="J8350">
        <v>2799200000</v>
      </c>
      <c r="K8350">
        <v>2799200000</v>
      </c>
    </row>
    <row r="8351" spans="1:11" x14ac:dyDescent="0.25">
      <c r="A8351">
        <v>1269</v>
      </c>
      <c r="B8351" t="s">
        <v>369</v>
      </c>
      <c r="C8351" t="s">
        <v>492</v>
      </c>
      <c r="D8351" t="s">
        <v>316</v>
      </c>
      <c r="E8351">
        <v>2014</v>
      </c>
      <c r="F8351" s="10">
        <v>42004</v>
      </c>
      <c r="G8351" t="s">
        <v>489</v>
      </c>
      <c r="H8351" t="s">
        <v>474</v>
      </c>
      <c r="I8351" t="s">
        <v>463</v>
      </c>
      <c r="J8351">
        <v>7466200000</v>
      </c>
      <c r="K8351">
        <v>7466200000</v>
      </c>
    </row>
    <row r="8352" spans="1:11" x14ac:dyDescent="0.25">
      <c r="A8352">
        <v>1269</v>
      </c>
      <c r="B8352" t="s">
        <v>369</v>
      </c>
      <c r="C8352" t="s">
        <v>493</v>
      </c>
      <c r="D8352" t="s">
        <v>1367</v>
      </c>
      <c r="E8352">
        <v>2014</v>
      </c>
      <c r="F8352" s="10">
        <v>42004</v>
      </c>
      <c r="G8352" t="s">
        <v>489</v>
      </c>
      <c r="H8352" t="s">
        <v>474</v>
      </c>
      <c r="I8352" t="s">
        <v>463</v>
      </c>
      <c r="J8352">
        <v>1601900000</v>
      </c>
      <c r="K8352">
        <v>1601900000</v>
      </c>
    </row>
    <row r="8353" spans="1:11" x14ac:dyDescent="0.25">
      <c r="A8353">
        <v>1269</v>
      </c>
      <c r="B8353" t="s">
        <v>369</v>
      </c>
      <c r="C8353" t="s">
        <v>493</v>
      </c>
      <c r="D8353" t="s">
        <v>1160</v>
      </c>
      <c r="E8353">
        <v>2014</v>
      </c>
      <c r="F8353" s="10">
        <v>42004</v>
      </c>
      <c r="G8353" t="s">
        <v>489</v>
      </c>
      <c r="H8353" t="s">
        <v>474</v>
      </c>
      <c r="I8353" t="s">
        <v>463</v>
      </c>
      <c r="J8353">
        <v>14563000000</v>
      </c>
      <c r="K8353">
        <v>14563000000</v>
      </c>
    </row>
    <row r="8354" spans="1:11" x14ac:dyDescent="0.25">
      <c r="A8354">
        <v>1269</v>
      </c>
      <c r="B8354" t="s">
        <v>369</v>
      </c>
      <c r="C8354" t="s">
        <v>493</v>
      </c>
      <c r="D8354" t="s">
        <v>1040</v>
      </c>
      <c r="E8354">
        <v>2014</v>
      </c>
      <c r="F8354" s="10">
        <v>42004</v>
      </c>
      <c r="G8354" t="s">
        <v>489</v>
      </c>
      <c r="H8354" t="s">
        <v>474</v>
      </c>
      <c r="I8354" t="s">
        <v>463</v>
      </c>
      <c r="J8354">
        <v>2511900000</v>
      </c>
      <c r="K8354">
        <v>2511900000</v>
      </c>
    </row>
    <row r="8355" spans="1:11" x14ac:dyDescent="0.25">
      <c r="A8355">
        <v>1269</v>
      </c>
      <c r="B8355" t="s">
        <v>369</v>
      </c>
      <c r="C8355" t="s">
        <v>493</v>
      </c>
      <c r="D8355" t="s">
        <v>1161</v>
      </c>
      <c r="E8355">
        <v>2014</v>
      </c>
      <c r="F8355" s="10">
        <v>42004</v>
      </c>
      <c r="G8355" t="s">
        <v>489</v>
      </c>
      <c r="H8355" t="s">
        <v>474</v>
      </c>
      <c r="I8355" t="s">
        <v>463</v>
      </c>
      <c r="J8355">
        <v>2854800000</v>
      </c>
      <c r="K8355">
        <v>2854800000</v>
      </c>
    </row>
    <row r="8356" spans="1:11" x14ac:dyDescent="0.25">
      <c r="A8356">
        <v>1573</v>
      </c>
      <c r="B8356" t="s">
        <v>407</v>
      </c>
      <c r="C8356" t="s">
        <v>492</v>
      </c>
      <c r="D8356" t="s">
        <v>1111</v>
      </c>
      <c r="E8356">
        <v>2014</v>
      </c>
      <c r="F8356" s="10">
        <v>42004</v>
      </c>
      <c r="G8356" t="s">
        <v>489</v>
      </c>
      <c r="H8356" t="s">
        <v>474</v>
      </c>
      <c r="I8356" t="s">
        <v>463</v>
      </c>
      <c r="J8356">
        <v>796000000</v>
      </c>
      <c r="K8356">
        <v>796000000</v>
      </c>
    </row>
    <row r="8357" spans="1:11" x14ac:dyDescent="0.25">
      <c r="A8357">
        <v>1573</v>
      </c>
      <c r="B8357" t="s">
        <v>407</v>
      </c>
      <c r="C8357" t="s">
        <v>492</v>
      </c>
      <c r="D8357" t="s">
        <v>21</v>
      </c>
      <c r="E8357">
        <v>2014</v>
      </c>
      <c r="F8357" s="10">
        <v>42004</v>
      </c>
      <c r="G8357" t="s">
        <v>489</v>
      </c>
      <c r="H8357" t="s">
        <v>474</v>
      </c>
      <c r="I8357" t="s">
        <v>463</v>
      </c>
      <c r="J8357">
        <v>501200000</v>
      </c>
      <c r="K8357">
        <v>501200000</v>
      </c>
    </row>
    <row r="8358" spans="1:11" x14ac:dyDescent="0.25">
      <c r="A8358">
        <v>1573</v>
      </c>
      <c r="B8358" t="s">
        <v>407</v>
      </c>
      <c r="C8358" t="s">
        <v>492</v>
      </c>
      <c r="D8358" t="s">
        <v>569</v>
      </c>
      <c r="E8358">
        <v>2014</v>
      </c>
      <c r="F8358" s="10">
        <v>42004</v>
      </c>
      <c r="G8358" t="s">
        <v>489</v>
      </c>
      <c r="H8358" t="s">
        <v>474</v>
      </c>
      <c r="I8358" t="s">
        <v>463</v>
      </c>
      <c r="J8358">
        <v>793700000</v>
      </c>
      <c r="K8358">
        <v>793700000</v>
      </c>
    </row>
    <row r="8359" spans="1:11" x14ac:dyDescent="0.25">
      <c r="A8359">
        <v>1573</v>
      </c>
      <c r="B8359" t="s">
        <v>407</v>
      </c>
      <c r="C8359" t="s">
        <v>492</v>
      </c>
      <c r="D8359" t="s">
        <v>316</v>
      </c>
      <c r="E8359">
        <v>2014</v>
      </c>
      <c r="F8359" s="10">
        <v>42004</v>
      </c>
      <c r="G8359" t="s">
        <v>489</v>
      </c>
      <c r="H8359" t="s">
        <v>474</v>
      </c>
      <c r="I8359" t="s">
        <v>463</v>
      </c>
      <c r="J8359">
        <v>2575900000</v>
      </c>
      <c r="K8359">
        <v>2575900000</v>
      </c>
    </row>
    <row r="8360" spans="1:11" x14ac:dyDescent="0.25">
      <c r="A8360">
        <v>1573</v>
      </c>
      <c r="B8360" t="s">
        <v>407</v>
      </c>
      <c r="C8360" t="s">
        <v>493</v>
      </c>
      <c r="D8360" t="s">
        <v>1109</v>
      </c>
      <c r="E8360">
        <v>2014</v>
      </c>
      <c r="F8360" s="10">
        <v>42004</v>
      </c>
      <c r="G8360" t="s">
        <v>489</v>
      </c>
      <c r="H8360" t="s">
        <v>474</v>
      </c>
      <c r="I8360" t="s">
        <v>463</v>
      </c>
      <c r="J8360">
        <v>1603100000</v>
      </c>
      <c r="K8360">
        <v>1603100000</v>
      </c>
    </row>
    <row r="8361" spans="1:11" x14ac:dyDescent="0.25">
      <c r="A8361">
        <v>1573</v>
      </c>
      <c r="B8361" t="s">
        <v>407</v>
      </c>
      <c r="C8361" t="s">
        <v>493</v>
      </c>
      <c r="D8361" t="s">
        <v>458</v>
      </c>
      <c r="E8361">
        <v>2014</v>
      </c>
      <c r="F8361" s="10">
        <v>42004</v>
      </c>
      <c r="G8361" t="s">
        <v>489</v>
      </c>
      <c r="H8361" t="s">
        <v>474</v>
      </c>
      <c r="I8361" t="s">
        <v>463</v>
      </c>
      <c r="J8361">
        <v>-26000000</v>
      </c>
      <c r="K8361">
        <v>-26000000</v>
      </c>
    </row>
    <row r="8362" spans="1:11" x14ac:dyDescent="0.25">
      <c r="A8362">
        <v>1573</v>
      </c>
      <c r="B8362" t="s">
        <v>407</v>
      </c>
      <c r="C8362" t="s">
        <v>493</v>
      </c>
      <c r="D8362" t="s">
        <v>1108</v>
      </c>
      <c r="E8362">
        <v>2014</v>
      </c>
      <c r="F8362" s="10">
        <v>42004</v>
      </c>
      <c r="G8362" t="s">
        <v>489</v>
      </c>
      <c r="H8362" t="s">
        <v>474</v>
      </c>
      <c r="I8362" t="s">
        <v>463</v>
      </c>
      <c r="J8362">
        <v>1728100000</v>
      </c>
      <c r="K8362">
        <v>1728100000</v>
      </c>
    </row>
    <row r="8363" spans="1:11" x14ac:dyDescent="0.25">
      <c r="A8363">
        <v>1573</v>
      </c>
      <c r="B8363" t="s">
        <v>407</v>
      </c>
      <c r="C8363" t="s">
        <v>493</v>
      </c>
      <c r="D8363" t="s">
        <v>1110</v>
      </c>
      <c r="E8363">
        <v>2014</v>
      </c>
      <c r="F8363" s="10">
        <v>42004</v>
      </c>
      <c r="G8363" t="s">
        <v>489</v>
      </c>
      <c r="H8363" t="s">
        <v>474</v>
      </c>
      <c r="I8363" t="s">
        <v>463</v>
      </c>
      <c r="J8363">
        <v>1356400000</v>
      </c>
      <c r="K8363">
        <v>1356400000</v>
      </c>
    </row>
    <row r="8364" spans="1:11" x14ac:dyDescent="0.25">
      <c r="A8364">
        <v>1933</v>
      </c>
      <c r="B8364" t="s">
        <v>326</v>
      </c>
      <c r="C8364" t="s">
        <v>493</v>
      </c>
      <c r="D8364" t="s">
        <v>2063</v>
      </c>
      <c r="E8364">
        <v>2014</v>
      </c>
      <c r="F8364" s="10">
        <v>42004</v>
      </c>
      <c r="G8364" t="s">
        <v>489</v>
      </c>
      <c r="H8364" t="s">
        <v>474</v>
      </c>
      <c r="I8364" t="s">
        <v>463</v>
      </c>
      <c r="J8364">
        <v>104732000</v>
      </c>
      <c r="K8364">
        <v>104732000</v>
      </c>
    </row>
    <row r="8365" spans="1:11" x14ac:dyDescent="0.25">
      <c r="A8365">
        <v>1933</v>
      </c>
      <c r="B8365" t="s">
        <v>326</v>
      </c>
      <c r="C8365" t="s">
        <v>493</v>
      </c>
      <c r="D8365" t="s">
        <v>2064</v>
      </c>
      <c r="E8365">
        <v>2014</v>
      </c>
      <c r="F8365" s="10">
        <v>42004</v>
      </c>
      <c r="G8365" t="s">
        <v>489</v>
      </c>
      <c r="H8365" t="s">
        <v>474</v>
      </c>
      <c r="I8365" t="s">
        <v>463</v>
      </c>
      <c r="J8365">
        <v>0</v>
      </c>
      <c r="K8365">
        <v>0</v>
      </c>
    </row>
    <row r="8366" spans="1:11" x14ac:dyDescent="0.25">
      <c r="A8366">
        <v>1933</v>
      </c>
      <c r="B8366" t="s">
        <v>326</v>
      </c>
      <c r="C8366" t="s">
        <v>493</v>
      </c>
      <c r="D8366" t="s">
        <v>2062</v>
      </c>
      <c r="E8366">
        <v>2014</v>
      </c>
      <c r="F8366" s="10">
        <v>42004</v>
      </c>
      <c r="G8366" t="s">
        <v>489</v>
      </c>
      <c r="H8366" t="s">
        <v>474</v>
      </c>
      <c r="I8366" t="s">
        <v>463</v>
      </c>
      <c r="J8366">
        <v>34387000</v>
      </c>
      <c r="K8366">
        <v>34387000</v>
      </c>
    </row>
    <row r="8367" spans="1:11" x14ac:dyDescent="0.25">
      <c r="A8367">
        <v>1933</v>
      </c>
      <c r="B8367" t="s">
        <v>326</v>
      </c>
      <c r="C8367" t="s">
        <v>493</v>
      </c>
      <c r="D8367" t="s">
        <v>2061</v>
      </c>
      <c r="E8367">
        <v>2014</v>
      </c>
      <c r="F8367" s="10">
        <v>42004</v>
      </c>
      <c r="G8367" t="s">
        <v>489</v>
      </c>
      <c r="H8367" t="s">
        <v>474</v>
      </c>
      <c r="I8367" t="s">
        <v>463</v>
      </c>
      <c r="J8367">
        <v>326672000</v>
      </c>
      <c r="K8367">
        <v>326672000</v>
      </c>
    </row>
    <row r="8368" spans="1:11" x14ac:dyDescent="0.25">
      <c r="A8368">
        <v>1935</v>
      </c>
      <c r="B8368" t="s">
        <v>398</v>
      </c>
      <c r="C8368" t="s">
        <v>493</v>
      </c>
      <c r="D8368" t="s">
        <v>937</v>
      </c>
      <c r="E8368">
        <v>2014</v>
      </c>
      <c r="F8368" s="10">
        <v>42004</v>
      </c>
      <c r="G8368" t="s">
        <v>489</v>
      </c>
      <c r="H8368" t="s">
        <v>474</v>
      </c>
      <c r="I8368" t="s">
        <v>463</v>
      </c>
      <c r="J8368">
        <v>-560000</v>
      </c>
      <c r="K8368">
        <v>-560000</v>
      </c>
    </row>
    <row r="8369" spans="1:11" x14ac:dyDescent="0.25">
      <c r="A8369">
        <v>1935</v>
      </c>
      <c r="B8369" t="s">
        <v>398</v>
      </c>
      <c r="C8369" t="s">
        <v>493</v>
      </c>
      <c r="D8369" t="s">
        <v>2104</v>
      </c>
      <c r="E8369">
        <v>2014</v>
      </c>
      <c r="F8369" s="10">
        <v>42004</v>
      </c>
      <c r="G8369" t="s">
        <v>489</v>
      </c>
      <c r="H8369" t="s">
        <v>474</v>
      </c>
      <c r="I8369" t="s">
        <v>463</v>
      </c>
      <c r="J8369">
        <v>14143000</v>
      </c>
      <c r="K8369">
        <v>14143000</v>
      </c>
    </row>
    <row r="8370" spans="1:11" x14ac:dyDescent="0.25">
      <c r="A8370">
        <v>1935</v>
      </c>
      <c r="B8370" t="s">
        <v>398</v>
      </c>
      <c r="C8370" t="s">
        <v>493</v>
      </c>
      <c r="D8370" t="s">
        <v>2103</v>
      </c>
      <c r="E8370">
        <v>2014</v>
      </c>
      <c r="F8370" s="10">
        <v>42004</v>
      </c>
      <c r="G8370" t="s">
        <v>489</v>
      </c>
      <c r="H8370" t="s">
        <v>474</v>
      </c>
      <c r="I8370" t="s">
        <v>463</v>
      </c>
      <c r="J8370">
        <v>103556000</v>
      </c>
      <c r="K8370">
        <v>103556000</v>
      </c>
    </row>
    <row r="8371" spans="1:11" x14ac:dyDescent="0.25">
      <c r="A8371">
        <v>2044</v>
      </c>
      <c r="B8371" t="s">
        <v>412</v>
      </c>
      <c r="C8371" t="s">
        <v>493</v>
      </c>
      <c r="D8371" t="s">
        <v>1027</v>
      </c>
      <c r="E8371">
        <v>2014</v>
      </c>
      <c r="F8371" s="10">
        <v>42004</v>
      </c>
      <c r="G8371" t="s">
        <v>489</v>
      </c>
      <c r="H8371" t="s">
        <v>474</v>
      </c>
      <c r="I8371" t="s">
        <v>463</v>
      </c>
      <c r="J8371">
        <v>0</v>
      </c>
      <c r="K8371">
        <v>0</v>
      </c>
    </row>
    <row r="8372" spans="1:11" x14ac:dyDescent="0.25">
      <c r="A8372">
        <v>2044</v>
      </c>
      <c r="B8372" t="s">
        <v>412</v>
      </c>
      <c r="C8372" t="s">
        <v>493</v>
      </c>
      <c r="D8372" t="s">
        <v>1026</v>
      </c>
      <c r="E8372">
        <v>2014</v>
      </c>
      <c r="F8372" s="10">
        <v>42004</v>
      </c>
      <c r="G8372" t="s">
        <v>489</v>
      </c>
      <c r="H8372" t="s">
        <v>474</v>
      </c>
      <c r="I8372" t="s">
        <v>463</v>
      </c>
      <c r="J8372">
        <v>7019000</v>
      </c>
      <c r="K8372">
        <v>7019000</v>
      </c>
    </row>
    <row r="8373" spans="1:11" x14ac:dyDescent="0.25">
      <c r="A8373">
        <v>2044</v>
      </c>
      <c r="B8373" t="s">
        <v>412</v>
      </c>
      <c r="C8373" t="s">
        <v>493</v>
      </c>
      <c r="D8373" t="s">
        <v>1025</v>
      </c>
      <c r="E8373">
        <v>2014</v>
      </c>
      <c r="F8373" s="10">
        <v>42004</v>
      </c>
      <c r="G8373" t="s">
        <v>489</v>
      </c>
      <c r="H8373" t="s">
        <v>474</v>
      </c>
      <c r="I8373" t="s">
        <v>463</v>
      </c>
      <c r="J8373">
        <v>312649000</v>
      </c>
      <c r="K8373">
        <v>312649000</v>
      </c>
    </row>
    <row r="8374" spans="1:11" x14ac:dyDescent="0.25">
      <c r="A8374">
        <v>5288</v>
      </c>
      <c r="B8374" t="s">
        <v>353</v>
      </c>
      <c r="C8374" t="s">
        <v>493</v>
      </c>
      <c r="D8374" t="s">
        <v>2072</v>
      </c>
      <c r="E8374">
        <v>2014</v>
      </c>
      <c r="F8374" s="10">
        <v>42004</v>
      </c>
      <c r="G8374" t="s">
        <v>489</v>
      </c>
      <c r="H8374" t="s">
        <v>474</v>
      </c>
      <c r="I8374" t="s">
        <v>463</v>
      </c>
      <c r="J8374">
        <v>243000</v>
      </c>
      <c r="K8374">
        <v>243000</v>
      </c>
    </row>
    <row r="8375" spans="1:11" x14ac:dyDescent="0.25">
      <c r="A8375">
        <v>5288</v>
      </c>
      <c r="B8375" t="s">
        <v>353</v>
      </c>
      <c r="C8375" t="s">
        <v>493</v>
      </c>
      <c r="D8375" t="s">
        <v>916</v>
      </c>
      <c r="E8375">
        <v>2014</v>
      </c>
      <c r="F8375" s="10">
        <v>42004</v>
      </c>
      <c r="G8375" t="s">
        <v>489</v>
      </c>
      <c r="H8375" t="s">
        <v>474</v>
      </c>
      <c r="I8375" t="s">
        <v>463</v>
      </c>
      <c r="J8375">
        <v>5784000</v>
      </c>
      <c r="K8375">
        <v>5784000</v>
      </c>
    </row>
    <row r="8376" spans="1:11" x14ac:dyDescent="0.25">
      <c r="A8376">
        <v>5288</v>
      </c>
      <c r="B8376" t="s">
        <v>353</v>
      </c>
      <c r="C8376" t="s">
        <v>493</v>
      </c>
      <c r="D8376" t="s">
        <v>915</v>
      </c>
      <c r="E8376">
        <v>2014</v>
      </c>
      <c r="F8376" s="10">
        <v>42004</v>
      </c>
      <c r="G8376" t="s">
        <v>489</v>
      </c>
      <c r="H8376" t="s">
        <v>474</v>
      </c>
      <c r="I8376" t="s">
        <v>463</v>
      </c>
      <c r="J8376">
        <v>95516000</v>
      </c>
      <c r="K8376">
        <v>95516000</v>
      </c>
    </row>
    <row r="8377" spans="1:11" x14ac:dyDescent="0.25">
      <c r="A8377">
        <v>8058</v>
      </c>
      <c r="B8377" t="s">
        <v>328</v>
      </c>
      <c r="C8377" t="s">
        <v>493</v>
      </c>
      <c r="D8377" t="s">
        <v>1035</v>
      </c>
      <c r="E8377">
        <v>2014</v>
      </c>
      <c r="F8377" s="10">
        <v>42004</v>
      </c>
      <c r="G8377" t="s">
        <v>489</v>
      </c>
      <c r="H8377" t="s">
        <v>474</v>
      </c>
      <c r="I8377" t="s">
        <v>463</v>
      </c>
      <c r="J8377">
        <v>354679000</v>
      </c>
      <c r="K8377">
        <v>354679000</v>
      </c>
    </row>
    <row r="8378" spans="1:11" x14ac:dyDescent="0.25">
      <c r="A8378">
        <v>8058</v>
      </c>
      <c r="B8378" t="s">
        <v>328</v>
      </c>
      <c r="C8378" t="s">
        <v>493</v>
      </c>
      <c r="D8378" t="s">
        <v>458</v>
      </c>
      <c r="E8378">
        <v>2014</v>
      </c>
      <c r="F8378" s="10">
        <v>42004</v>
      </c>
      <c r="G8378" t="s">
        <v>489</v>
      </c>
      <c r="H8378" t="s">
        <v>474</v>
      </c>
      <c r="I8378" t="s">
        <v>463</v>
      </c>
      <c r="J8378">
        <v>-17680000</v>
      </c>
      <c r="K8378">
        <v>-17680000</v>
      </c>
    </row>
    <row r="8379" spans="1:11" x14ac:dyDescent="0.25">
      <c r="A8379">
        <v>8058</v>
      </c>
      <c r="B8379" t="s">
        <v>328</v>
      </c>
      <c r="C8379" t="s">
        <v>493</v>
      </c>
      <c r="D8379" t="s">
        <v>1034</v>
      </c>
      <c r="E8379">
        <v>2014</v>
      </c>
      <c r="F8379" s="10">
        <v>42004</v>
      </c>
      <c r="G8379" t="s">
        <v>489</v>
      </c>
      <c r="H8379" t="s">
        <v>474</v>
      </c>
      <c r="I8379" t="s">
        <v>463</v>
      </c>
      <c r="J8379">
        <v>2674329000</v>
      </c>
      <c r="K8379">
        <v>2674329000</v>
      </c>
    </row>
    <row r="8380" spans="1:11" x14ac:dyDescent="0.25">
      <c r="A8380">
        <v>8060</v>
      </c>
      <c r="B8380" t="s">
        <v>330</v>
      </c>
      <c r="C8380" t="s">
        <v>493</v>
      </c>
      <c r="D8380" t="s">
        <v>2067</v>
      </c>
      <c r="E8380">
        <v>2014</v>
      </c>
      <c r="F8380" s="10">
        <v>42004</v>
      </c>
      <c r="G8380" t="s">
        <v>489</v>
      </c>
      <c r="H8380" t="s">
        <v>474</v>
      </c>
      <c r="I8380" t="s">
        <v>463</v>
      </c>
      <c r="J8380">
        <v>23846000</v>
      </c>
      <c r="K8380">
        <v>23846000</v>
      </c>
    </row>
    <row r="8381" spans="1:11" x14ac:dyDescent="0.25">
      <c r="A8381">
        <v>8060</v>
      </c>
      <c r="B8381" t="s">
        <v>330</v>
      </c>
      <c r="C8381" t="s">
        <v>493</v>
      </c>
      <c r="D8381" t="s">
        <v>936</v>
      </c>
      <c r="E8381">
        <v>2014</v>
      </c>
      <c r="F8381" s="10">
        <v>42004</v>
      </c>
      <c r="G8381" t="s">
        <v>489</v>
      </c>
      <c r="H8381" t="s">
        <v>474</v>
      </c>
      <c r="I8381" t="s">
        <v>463</v>
      </c>
      <c r="J8381">
        <v>756057000</v>
      </c>
      <c r="K8381">
        <v>756057000</v>
      </c>
    </row>
    <row r="8382" spans="1:11" x14ac:dyDescent="0.25">
      <c r="A8382">
        <v>8064</v>
      </c>
      <c r="B8382" t="s">
        <v>346</v>
      </c>
      <c r="C8382" t="s">
        <v>492</v>
      </c>
      <c r="D8382" t="s">
        <v>30</v>
      </c>
      <c r="E8382">
        <v>2014</v>
      </c>
      <c r="F8382" s="10">
        <v>42004</v>
      </c>
      <c r="G8382" t="s">
        <v>489</v>
      </c>
      <c r="H8382" t="s">
        <v>474</v>
      </c>
      <c r="I8382" t="s">
        <v>463</v>
      </c>
      <c r="J8382">
        <v>11166000</v>
      </c>
      <c r="K8382">
        <v>11166000</v>
      </c>
    </row>
    <row r="8383" spans="1:11" x14ac:dyDescent="0.25">
      <c r="A8383">
        <v>8064</v>
      </c>
      <c r="B8383" t="s">
        <v>346</v>
      </c>
      <c r="C8383" t="s">
        <v>492</v>
      </c>
      <c r="D8383" t="s">
        <v>1271</v>
      </c>
      <c r="E8383">
        <v>2014</v>
      </c>
      <c r="F8383" s="10">
        <v>42004</v>
      </c>
      <c r="G8383" t="s">
        <v>489</v>
      </c>
      <c r="H8383" t="s">
        <v>474</v>
      </c>
      <c r="I8383" t="s">
        <v>463</v>
      </c>
      <c r="J8383">
        <v>4568000</v>
      </c>
      <c r="K8383">
        <v>4568000</v>
      </c>
    </row>
    <row r="8384" spans="1:11" x14ac:dyDescent="0.25">
      <c r="A8384">
        <v>8064</v>
      </c>
      <c r="B8384" t="s">
        <v>346</v>
      </c>
      <c r="C8384" t="s">
        <v>492</v>
      </c>
      <c r="D8384" t="s">
        <v>44</v>
      </c>
      <c r="E8384">
        <v>2014</v>
      </c>
      <c r="F8384" s="10">
        <v>42004</v>
      </c>
      <c r="G8384" t="s">
        <v>489</v>
      </c>
      <c r="H8384" t="s">
        <v>474</v>
      </c>
      <c r="I8384" t="s">
        <v>463</v>
      </c>
      <c r="J8384">
        <v>21910000</v>
      </c>
      <c r="K8384">
        <v>21910000</v>
      </c>
    </row>
    <row r="8385" spans="1:11" x14ac:dyDescent="0.25">
      <c r="A8385">
        <v>8064</v>
      </c>
      <c r="B8385" t="s">
        <v>346</v>
      </c>
      <c r="C8385" t="s">
        <v>492</v>
      </c>
      <c r="D8385" t="s">
        <v>59</v>
      </c>
      <c r="E8385">
        <v>2014</v>
      </c>
      <c r="F8385" s="10">
        <v>42004</v>
      </c>
      <c r="G8385" t="s">
        <v>489</v>
      </c>
      <c r="H8385" t="s">
        <v>474</v>
      </c>
      <c r="I8385" t="s">
        <v>463</v>
      </c>
      <c r="J8385">
        <v>17166000</v>
      </c>
      <c r="K8385">
        <v>17166000</v>
      </c>
    </row>
    <row r="8386" spans="1:11" x14ac:dyDescent="0.25">
      <c r="A8386">
        <v>8064</v>
      </c>
      <c r="B8386" t="s">
        <v>346</v>
      </c>
      <c r="C8386" t="s">
        <v>492</v>
      </c>
      <c r="D8386" t="s">
        <v>105</v>
      </c>
      <c r="E8386">
        <v>2014</v>
      </c>
      <c r="F8386" s="10">
        <v>42004</v>
      </c>
      <c r="G8386" t="s">
        <v>489</v>
      </c>
      <c r="H8386" t="s">
        <v>474</v>
      </c>
      <c r="I8386" t="s">
        <v>463</v>
      </c>
      <c r="J8386">
        <v>28575000</v>
      </c>
      <c r="K8386">
        <v>28575000</v>
      </c>
    </row>
    <row r="8387" spans="1:11" x14ac:dyDescent="0.25">
      <c r="A8387">
        <v>8064</v>
      </c>
      <c r="B8387" t="s">
        <v>346</v>
      </c>
      <c r="C8387" t="s">
        <v>492</v>
      </c>
      <c r="D8387" t="s">
        <v>113</v>
      </c>
      <c r="E8387">
        <v>2014</v>
      </c>
      <c r="F8387" s="10">
        <v>42004</v>
      </c>
      <c r="G8387" t="s">
        <v>489</v>
      </c>
      <c r="H8387" t="s">
        <v>474</v>
      </c>
      <c r="I8387" t="s">
        <v>463</v>
      </c>
      <c r="J8387">
        <v>20656000</v>
      </c>
      <c r="K8387">
        <v>20656000</v>
      </c>
    </row>
    <row r="8388" spans="1:11" x14ac:dyDescent="0.25">
      <c r="A8388">
        <v>8064</v>
      </c>
      <c r="B8388" t="s">
        <v>346</v>
      </c>
      <c r="C8388" t="s">
        <v>492</v>
      </c>
      <c r="D8388" t="s">
        <v>163</v>
      </c>
      <c r="E8388">
        <v>2014</v>
      </c>
      <c r="F8388" s="10">
        <v>42004</v>
      </c>
      <c r="G8388" t="s">
        <v>489</v>
      </c>
      <c r="H8388" t="s">
        <v>474</v>
      </c>
      <c r="I8388" t="s">
        <v>463</v>
      </c>
      <c r="J8388">
        <v>45261000</v>
      </c>
      <c r="K8388">
        <v>45261000</v>
      </c>
    </row>
    <row r="8389" spans="1:11" x14ac:dyDescent="0.25">
      <c r="A8389">
        <v>8064</v>
      </c>
      <c r="B8389" t="s">
        <v>346</v>
      </c>
      <c r="C8389" t="s">
        <v>492</v>
      </c>
      <c r="D8389" t="s">
        <v>227</v>
      </c>
      <c r="E8389">
        <v>2014</v>
      </c>
      <c r="F8389" s="10">
        <v>42004</v>
      </c>
      <c r="G8389" t="s">
        <v>489</v>
      </c>
      <c r="H8389" t="s">
        <v>474</v>
      </c>
      <c r="I8389" t="s">
        <v>463</v>
      </c>
      <c r="J8389">
        <v>5466000</v>
      </c>
      <c r="K8389">
        <v>5466000</v>
      </c>
    </row>
    <row r="8390" spans="1:11" x14ac:dyDescent="0.25">
      <c r="A8390">
        <v>8064</v>
      </c>
      <c r="B8390" t="s">
        <v>346</v>
      </c>
      <c r="C8390" t="s">
        <v>492</v>
      </c>
      <c r="D8390" t="s">
        <v>1071</v>
      </c>
      <c r="E8390">
        <v>2014</v>
      </c>
      <c r="F8390" s="10">
        <v>42004</v>
      </c>
      <c r="G8390" t="s">
        <v>489</v>
      </c>
      <c r="H8390" t="s">
        <v>474</v>
      </c>
      <c r="I8390" t="s">
        <v>463</v>
      </c>
      <c r="J8390">
        <v>4641000</v>
      </c>
      <c r="K8390">
        <v>4641000</v>
      </c>
    </row>
    <row r="8391" spans="1:11" x14ac:dyDescent="0.25">
      <c r="A8391">
        <v>8064</v>
      </c>
      <c r="B8391" t="s">
        <v>346</v>
      </c>
      <c r="C8391" t="s">
        <v>492</v>
      </c>
      <c r="D8391" t="s">
        <v>458</v>
      </c>
      <c r="E8391">
        <v>2014</v>
      </c>
      <c r="F8391" s="10">
        <v>42004</v>
      </c>
      <c r="G8391" t="s">
        <v>489</v>
      </c>
      <c r="H8391" t="s">
        <v>474</v>
      </c>
      <c r="I8391" t="s">
        <v>463</v>
      </c>
      <c r="J8391">
        <v>53700000</v>
      </c>
      <c r="K8391">
        <v>53700000</v>
      </c>
    </row>
    <row r="8392" spans="1:11" x14ac:dyDescent="0.25">
      <c r="A8392">
        <v>8064</v>
      </c>
      <c r="B8392" t="s">
        <v>346</v>
      </c>
      <c r="C8392" t="s">
        <v>492</v>
      </c>
      <c r="D8392" t="s">
        <v>249</v>
      </c>
      <c r="E8392">
        <v>2014</v>
      </c>
      <c r="F8392" s="10">
        <v>42004</v>
      </c>
      <c r="G8392" t="s">
        <v>489</v>
      </c>
      <c r="H8392" t="s">
        <v>474</v>
      </c>
      <c r="I8392" t="s">
        <v>463</v>
      </c>
      <c r="J8392">
        <v>6418000</v>
      </c>
      <c r="K8392">
        <v>6418000</v>
      </c>
    </row>
    <row r="8393" spans="1:11" x14ac:dyDescent="0.25">
      <c r="A8393">
        <v>8064</v>
      </c>
      <c r="B8393" t="s">
        <v>346</v>
      </c>
      <c r="C8393" t="s">
        <v>492</v>
      </c>
      <c r="D8393" t="s">
        <v>256</v>
      </c>
      <c r="E8393">
        <v>2014</v>
      </c>
      <c r="F8393" s="10">
        <v>42004</v>
      </c>
      <c r="G8393" t="s">
        <v>489</v>
      </c>
      <c r="H8393" t="s">
        <v>474</v>
      </c>
      <c r="I8393" t="s">
        <v>463</v>
      </c>
      <c r="J8393">
        <v>18692000</v>
      </c>
      <c r="K8393">
        <v>18692000</v>
      </c>
    </row>
    <row r="8394" spans="1:11" x14ac:dyDescent="0.25">
      <c r="A8394">
        <v>8064</v>
      </c>
      <c r="B8394" t="s">
        <v>346</v>
      </c>
      <c r="C8394" t="s">
        <v>492</v>
      </c>
      <c r="D8394" t="s">
        <v>267</v>
      </c>
      <c r="E8394">
        <v>2014</v>
      </c>
      <c r="F8394" s="10">
        <v>42004</v>
      </c>
      <c r="G8394" t="s">
        <v>489</v>
      </c>
      <c r="H8394" t="s">
        <v>474</v>
      </c>
      <c r="I8394" t="s">
        <v>463</v>
      </c>
      <c r="J8394">
        <v>4049000</v>
      </c>
      <c r="K8394">
        <v>4049000</v>
      </c>
    </row>
    <row r="8395" spans="1:11" x14ac:dyDescent="0.25">
      <c r="A8395">
        <v>8064</v>
      </c>
      <c r="B8395" t="s">
        <v>346</v>
      </c>
      <c r="C8395" t="s">
        <v>492</v>
      </c>
      <c r="D8395" t="s">
        <v>279</v>
      </c>
      <c r="E8395">
        <v>2014</v>
      </c>
      <c r="F8395" s="10">
        <v>42004</v>
      </c>
      <c r="G8395" t="s">
        <v>489</v>
      </c>
      <c r="H8395" t="s">
        <v>474</v>
      </c>
      <c r="I8395" t="s">
        <v>463</v>
      </c>
      <c r="J8395">
        <v>4937000</v>
      </c>
      <c r="K8395">
        <v>4937000</v>
      </c>
    </row>
    <row r="8396" spans="1:11" x14ac:dyDescent="0.25">
      <c r="A8396">
        <v>8064</v>
      </c>
      <c r="B8396" t="s">
        <v>346</v>
      </c>
      <c r="C8396" t="s">
        <v>492</v>
      </c>
      <c r="D8396" t="s">
        <v>290</v>
      </c>
      <c r="E8396">
        <v>2014</v>
      </c>
      <c r="F8396" s="10">
        <v>42004</v>
      </c>
      <c r="G8396" t="s">
        <v>489</v>
      </c>
      <c r="H8396" t="s">
        <v>474</v>
      </c>
      <c r="I8396" t="s">
        <v>463</v>
      </c>
      <c r="J8396">
        <v>46049000</v>
      </c>
      <c r="K8396">
        <v>46049000</v>
      </c>
    </row>
    <row r="8397" spans="1:11" x14ac:dyDescent="0.25">
      <c r="A8397">
        <v>8064</v>
      </c>
      <c r="B8397" t="s">
        <v>346</v>
      </c>
      <c r="C8397" t="s">
        <v>492</v>
      </c>
      <c r="D8397" t="s">
        <v>316</v>
      </c>
      <c r="E8397">
        <v>2014</v>
      </c>
      <c r="F8397" s="10">
        <v>42004</v>
      </c>
      <c r="G8397" t="s">
        <v>489</v>
      </c>
      <c r="H8397" t="s">
        <v>474</v>
      </c>
      <c r="I8397" t="s">
        <v>463</v>
      </c>
      <c r="J8397">
        <v>261849000</v>
      </c>
      <c r="K8397">
        <v>261849000</v>
      </c>
    </row>
    <row r="8398" spans="1:11" x14ac:dyDescent="0.25">
      <c r="A8398">
        <v>8064</v>
      </c>
      <c r="B8398" t="s">
        <v>346</v>
      </c>
      <c r="C8398" t="s">
        <v>493</v>
      </c>
      <c r="D8398" t="s">
        <v>1007</v>
      </c>
      <c r="E8398">
        <v>2014</v>
      </c>
      <c r="F8398" s="10">
        <v>42004</v>
      </c>
      <c r="G8398" t="s">
        <v>489</v>
      </c>
      <c r="H8398" t="s">
        <v>474</v>
      </c>
      <c r="I8398" t="s">
        <v>463</v>
      </c>
      <c r="J8398">
        <v>498212000</v>
      </c>
      <c r="K8398">
        <v>498212000</v>
      </c>
    </row>
    <row r="8399" spans="1:11" x14ac:dyDescent="0.25">
      <c r="A8399">
        <v>8064</v>
      </c>
      <c r="B8399" t="s">
        <v>346</v>
      </c>
      <c r="C8399" t="s">
        <v>493</v>
      </c>
      <c r="D8399" t="s">
        <v>1009</v>
      </c>
      <c r="E8399">
        <v>2014</v>
      </c>
      <c r="F8399" s="10">
        <v>42004</v>
      </c>
      <c r="G8399" t="s">
        <v>489</v>
      </c>
      <c r="H8399" t="s">
        <v>474</v>
      </c>
      <c r="I8399" t="s">
        <v>463</v>
      </c>
      <c r="J8399">
        <v>11572000</v>
      </c>
      <c r="K8399">
        <v>11572000</v>
      </c>
    </row>
    <row r="8400" spans="1:11" x14ac:dyDescent="0.25">
      <c r="A8400">
        <v>8064</v>
      </c>
      <c r="B8400" t="s">
        <v>346</v>
      </c>
      <c r="C8400" t="s">
        <v>493</v>
      </c>
      <c r="D8400" t="s">
        <v>1008</v>
      </c>
      <c r="E8400">
        <v>2014</v>
      </c>
      <c r="F8400" s="10">
        <v>42004</v>
      </c>
      <c r="G8400" t="s">
        <v>489</v>
      </c>
      <c r="H8400" t="s">
        <v>474</v>
      </c>
      <c r="I8400" t="s">
        <v>463</v>
      </c>
      <c r="J8400">
        <v>45319000</v>
      </c>
      <c r="K8400">
        <v>45319000</v>
      </c>
    </row>
    <row r="8401" spans="1:11" x14ac:dyDescent="0.25">
      <c r="A8401">
        <v>8070</v>
      </c>
      <c r="B8401" t="s">
        <v>361</v>
      </c>
      <c r="C8401" t="s">
        <v>492</v>
      </c>
      <c r="D8401" t="s">
        <v>1435</v>
      </c>
      <c r="E8401">
        <v>2014</v>
      </c>
      <c r="F8401" s="10">
        <v>42004</v>
      </c>
      <c r="G8401" t="s">
        <v>489</v>
      </c>
      <c r="H8401" t="s">
        <v>474</v>
      </c>
      <c r="I8401" t="s">
        <v>463</v>
      </c>
      <c r="J8401">
        <v>1685900000</v>
      </c>
      <c r="K8401">
        <v>1685900000</v>
      </c>
    </row>
    <row r="8402" spans="1:11" x14ac:dyDescent="0.25">
      <c r="A8402">
        <v>8070</v>
      </c>
      <c r="B8402" t="s">
        <v>361</v>
      </c>
      <c r="C8402" t="s">
        <v>492</v>
      </c>
      <c r="D8402" t="s">
        <v>44</v>
      </c>
      <c r="E8402">
        <v>2014</v>
      </c>
      <c r="F8402" s="10">
        <v>42004</v>
      </c>
      <c r="G8402" t="s">
        <v>489</v>
      </c>
      <c r="H8402" t="s">
        <v>474</v>
      </c>
      <c r="I8402" t="s">
        <v>463</v>
      </c>
      <c r="J8402">
        <v>713000000</v>
      </c>
      <c r="K8402">
        <v>713000000</v>
      </c>
    </row>
    <row r="8403" spans="1:11" x14ac:dyDescent="0.25">
      <c r="A8403">
        <v>8070</v>
      </c>
      <c r="B8403" t="s">
        <v>361</v>
      </c>
      <c r="C8403" t="s">
        <v>492</v>
      </c>
      <c r="D8403" t="s">
        <v>569</v>
      </c>
      <c r="E8403">
        <v>2014</v>
      </c>
      <c r="F8403" s="10">
        <v>42004</v>
      </c>
      <c r="G8403" t="s">
        <v>489</v>
      </c>
      <c r="H8403" t="s">
        <v>474</v>
      </c>
      <c r="I8403" t="s">
        <v>463</v>
      </c>
      <c r="J8403">
        <v>3470600000</v>
      </c>
      <c r="K8403">
        <v>3470600000</v>
      </c>
    </row>
    <row r="8404" spans="1:11" x14ac:dyDescent="0.25">
      <c r="A8404">
        <v>8070</v>
      </c>
      <c r="B8404" t="s">
        <v>361</v>
      </c>
      <c r="C8404" t="s">
        <v>492</v>
      </c>
      <c r="D8404" t="s">
        <v>619</v>
      </c>
      <c r="E8404">
        <v>2014</v>
      </c>
      <c r="F8404" s="10">
        <v>42004</v>
      </c>
      <c r="G8404" t="s">
        <v>489</v>
      </c>
      <c r="H8404" t="s">
        <v>474</v>
      </c>
      <c r="I8404" t="s">
        <v>463</v>
      </c>
      <c r="J8404">
        <v>1177400000</v>
      </c>
      <c r="K8404">
        <v>1177400000</v>
      </c>
    </row>
    <row r="8405" spans="1:11" x14ac:dyDescent="0.25">
      <c r="A8405">
        <v>8070</v>
      </c>
      <c r="B8405" t="s">
        <v>361</v>
      </c>
      <c r="C8405" t="s">
        <v>492</v>
      </c>
      <c r="D8405" t="s">
        <v>316</v>
      </c>
      <c r="E8405">
        <v>2014</v>
      </c>
      <c r="F8405" s="10">
        <v>42004</v>
      </c>
      <c r="G8405" t="s">
        <v>489</v>
      </c>
      <c r="H8405" t="s">
        <v>474</v>
      </c>
      <c r="I8405" t="s">
        <v>463</v>
      </c>
      <c r="J8405">
        <v>7233600000</v>
      </c>
      <c r="K8405">
        <v>7233600000</v>
      </c>
    </row>
    <row r="8406" spans="1:11" x14ac:dyDescent="0.25">
      <c r="A8406">
        <v>8070</v>
      </c>
      <c r="B8406" t="s">
        <v>361</v>
      </c>
      <c r="C8406" t="s">
        <v>493</v>
      </c>
      <c r="D8406" t="s">
        <v>1036</v>
      </c>
      <c r="E8406">
        <v>2014</v>
      </c>
      <c r="F8406" s="10">
        <v>42004</v>
      </c>
      <c r="G8406" t="s">
        <v>489</v>
      </c>
      <c r="H8406" t="s">
        <v>474</v>
      </c>
      <c r="I8406" t="s">
        <v>463</v>
      </c>
      <c r="J8406">
        <v>-45700000</v>
      </c>
      <c r="K8406">
        <v>-45700000</v>
      </c>
    </row>
    <row r="8407" spans="1:11" x14ac:dyDescent="0.25">
      <c r="A8407">
        <v>8070</v>
      </c>
      <c r="B8407" t="s">
        <v>361</v>
      </c>
      <c r="C8407" t="s">
        <v>493</v>
      </c>
      <c r="D8407" t="s">
        <v>2079</v>
      </c>
      <c r="E8407">
        <v>2014</v>
      </c>
      <c r="F8407" s="10">
        <v>42004</v>
      </c>
      <c r="G8407" t="s">
        <v>489</v>
      </c>
      <c r="H8407" t="s">
        <v>474</v>
      </c>
      <c r="I8407" t="s">
        <v>463</v>
      </c>
      <c r="J8407">
        <v>4283300000</v>
      </c>
      <c r="K8407">
        <v>4283300000</v>
      </c>
    </row>
    <row r="8408" spans="1:11" x14ac:dyDescent="0.25">
      <c r="A8408">
        <v>8070</v>
      </c>
      <c r="B8408" t="s">
        <v>361</v>
      </c>
      <c r="C8408" t="s">
        <v>493</v>
      </c>
      <c r="D8408" t="s">
        <v>2080</v>
      </c>
      <c r="E8408">
        <v>2014</v>
      </c>
      <c r="F8408" s="10">
        <v>42004</v>
      </c>
      <c r="G8408" t="s">
        <v>489</v>
      </c>
      <c r="H8408" t="s">
        <v>474</v>
      </c>
      <c r="I8408" t="s">
        <v>463</v>
      </c>
      <c r="J8408">
        <v>4886700000</v>
      </c>
      <c r="K8408">
        <v>4886700000</v>
      </c>
    </row>
    <row r="8409" spans="1:11" x14ac:dyDescent="0.25">
      <c r="A8409">
        <v>8070</v>
      </c>
      <c r="B8409" t="s">
        <v>361</v>
      </c>
      <c r="C8409" t="s">
        <v>493</v>
      </c>
      <c r="D8409" t="s">
        <v>2081</v>
      </c>
      <c r="E8409">
        <v>2014</v>
      </c>
      <c r="F8409" s="10">
        <v>42004</v>
      </c>
      <c r="G8409" t="s">
        <v>489</v>
      </c>
      <c r="H8409" t="s">
        <v>474</v>
      </c>
      <c r="I8409" t="s">
        <v>463</v>
      </c>
      <c r="J8409">
        <v>4314500000</v>
      </c>
      <c r="K8409">
        <v>4314500000</v>
      </c>
    </row>
    <row r="8410" spans="1:11" x14ac:dyDescent="0.25">
      <c r="A8410">
        <v>8070</v>
      </c>
      <c r="B8410" t="s">
        <v>361</v>
      </c>
      <c r="C8410" t="s">
        <v>493</v>
      </c>
      <c r="D8410" t="s">
        <v>458</v>
      </c>
      <c r="E8410">
        <v>2014</v>
      </c>
      <c r="F8410" s="10">
        <v>42004</v>
      </c>
      <c r="G8410" t="s">
        <v>489</v>
      </c>
      <c r="H8410" t="s">
        <v>474</v>
      </c>
      <c r="I8410" t="s">
        <v>463</v>
      </c>
      <c r="J8410">
        <v>750300000</v>
      </c>
      <c r="K8410">
        <v>750300000</v>
      </c>
    </row>
    <row r="8411" spans="1:11" x14ac:dyDescent="0.25">
      <c r="A8411">
        <v>8071</v>
      </c>
      <c r="B8411" t="s">
        <v>367</v>
      </c>
      <c r="C8411" t="s">
        <v>492</v>
      </c>
      <c r="D8411" t="s">
        <v>570</v>
      </c>
      <c r="E8411">
        <v>2014</v>
      </c>
      <c r="F8411" s="10">
        <v>42004</v>
      </c>
      <c r="G8411" t="s">
        <v>489</v>
      </c>
      <c r="H8411" t="s">
        <v>474</v>
      </c>
      <c r="I8411" t="s">
        <v>463</v>
      </c>
      <c r="J8411">
        <v>571195000</v>
      </c>
      <c r="K8411">
        <v>571195000</v>
      </c>
    </row>
    <row r="8412" spans="1:11" x14ac:dyDescent="0.25">
      <c r="A8412">
        <v>8071</v>
      </c>
      <c r="B8412" t="s">
        <v>367</v>
      </c>
      <c r="C8412" t="s">
        <v>492</v>
      </c>
      <c r="D8412" t="s">
        <v>2084</v>
      </c>
      <c r="E8412">
        <v>2014</v>
      </c>
      <c r="F8412" s="10">
        <v>42004</v>
      </c>
      <c r="G8412" t="s">
        <v>489</v>
      </c>
      <c r="H8412" t="s">
        <v>474</v>
      </c>
      <c r="I8412" t="s">
        <v>463</v>
      </c>
      <c r="J8412">
        <v>1991638000</v>
      </c>
      <c r="K8412">
        <v>1991638000</v>
      </c>
    </row>
    <row r="8413" spans="1:11" x14ac:dyDescent="0.25">
      <c r="A8413">
        <v>8071</v>
      </c>
      <c r="B8413" t="s">
        <v>367</v>
      </c>
      <c r="C8413" t="s">
        <v>492</v>
      </c>
      <c r="D8413" t="s">
        <v>458</v>
      </c>
      <c r="E8413">
        <v>2014</v>
      </c>
      <c r="F8413" s="10">
        <v>42004</v>
      </c>
      <c r="G8413" t="s">
        <v>489</v>
      </c>
      <c r="H8413" t="s">
        <v>474</v>
      </c>
      <c r="I8413" t="s">
        <v>463</v>
      </c>
      <c r="J8413">
        <v>590660000</v>
      </c>
      <c r="K8413">
        <v>590660000</v>
      </c>
    </row>
    <row r="8414" spans="1:11" x14ac:dyDescent="0.25">
      <c r="A8414">
        <v>8071</v>
      </c>
      <c r="B8414" t="s">
        <v>367</v>
      </c>
      <c r="C8414" t="s">
        <v>492</v>
      </c>
      <c r="D8414" t="s">
        <v>316</v>
      </c>
      <c r="E8414">
        <v>2014</v>
      </c>
      <c r="F8414" s="10">
        <v>42004</v>
      </c>
      <c r="G8414" t="s">
        <v>489</v>
      </c>
      <c r="H8414" t="s">
        <v>474</v>
      </c>
      <c r="I8414" t="s">
        <v>463</v>
      </c>
      <c r="J8414">
        <v>1724392000</v>
      </c>
      <c r="K8414">
        <v>1724392000</v>
      </c>
    </row>
    <row r="8415" spans="1:11" x14ac:dyDescent="0.25">
      <c r="A8415">
        <v>8071</v>
      </c>
      <c r="B8415" t="s">
        <v>367</v>
      </c>
      <c r="C8415" t="s">
        <v>493</v>
      </c>
      <c r="D8415" t="s">
        <v>1063</v>
      </c>
      <c r="E8415">
        <v>2014</v>
      </c>
      <c r="F8415" s="10">
        <v>42004</v>
      </c>
      <c r="G8415" t="s">
        <v>489</v>
      </c>
      <c r="H8415" t="s">
        <v>474</v>
      </c>
      <c r="I8415" t="s">
        <v>463</v>
      </c>
      <c r="J8415">
        <v>-108334000</v>
      </c>
      <c r="K8415">
        <v>-108334000</v>
      </c>
    </row>
    <row r="8416" spans="1:11" x14ac:dyDescent="0.25">
      <c r="A8416">
        <v>8071</v>
      </c>
      <c r="B8416" t="s">
        <v>367</v>
      </c>
      <c r="C8416" t="s">
        <v>493</v>
      </c>
      <c r="D8416" t="s">
        <v>2083</v>
      </c>
      <c r="E8416">
        <v>2014</v>
      </c>
      <c r="F8416" s="10">
        <v>42004</v>
      </c>
      <c r="G8416" t="s">
        <v>489</v>
      </c>
      <c r="H8416" t="s">
        <v>474</v>
      </c>
      <c r="I8416" t="s">
        <v>463</v>
      </c>
      <c r="J8416">
        <v>2564610000</v>
      </c>
      <c r="K8416">
        <v>2564610000</v>
      </c>
    </row>
    <row r="8417" spans="1:11" x14ac:dyDescent="0.25">
      <c r="A8417">
        <v>8071</v>
      </c>
      <c r="B8417" t="s">
        <v>367</v>
      </c>
      <c r="C8417" t="s">
        <v>493</v>
      </c>
      <c r="D8417" t="s">
        <v>1062</v>
      </c>
      <c r="E8417">
        <v>2014</v>
      </c>
      <c r="F8417" s="10">
        <v>42004</v>
      </c>
      <c r="G8417" t="s">
        <v>489</v>
      </c>
      <c r="H8417" t="s">
        <v>474</v>
      </c>
      <c r="I8417" t="s">
        <v>463</v>
      </c>
      <c r="J8417">
        <v>1615728000</v>
      </c>
      <c r="K8417">
        <v>1615728000</v>
      </c>
    </row>
    <row r="8418" spans="1:11" x14ac:dyDescent="0.25">
      <c r="A8418">
        <v>8071</v>
      </c>
      <c r="B8418" t="s">
        <v>367</v>
      </c>
      <c r="C8418" t="s">
        <v>493</v>
      </c>
      <c r="D8418" t="s">
        <v>2082</v>
      </c>
      <c r="E8418">
        <v>2014</v>
      </c>
      <c r="F8418" s="10">
        <v>42004</v>
      </c>
      <c r="G8418" t="s">
        <v>489</v>
      </c>
      <c r="H8418" t="s">
        <v>474</v>
      </c>
      <c r="I8418" t="s">
        <v>463</v>
      </c>
      <c r="J8418">
        <v>805881000</v>
      </c>
      <c r="K8418">
        <v>805881000</v>
      </c>
    </row>
    <row r="8419" spans="1:11" x14ac:dyDescent="0.25">
      <c r="A8419">
        <v>8074</v>
      </c>
      <c r="B8419" t="s">
        <v>384</v>
      </c>
      <c r="C8419" t="s">
        <v>492</v>
      </c>
      <c r="D8419" t="s">
        <v>569</v>
      </c>
      <c r="E8419">
        <v>2014</v>
      </c>
      <c r="F8419" s="10">
        <v>42004</v>
      </c>
      <c r="G8419" t="s">
        <v>489</v>
      </c>
      <c r="H8419" t="s">
        <v>474</v>
      </c>
      <c r="I8419" t="s">
        <v>463</v>
      </c>
      <c r="J8419">
        <v>849841000</v>
      </c>
      <c r="K8419">
        <v>849841000</v>
      </c>
    </row>
    <row r="8420" spans="1:11" x14ac:dyDescent="0.25">
      <c r="A8420">
        <v>8074</v>
      </c>
      <c r="B8420" t="s">
        <v>384</v>
      </c>
      <c r="C8420" t="s">
        <v>492</v>
      </c>
      <c r="D8420" t="s">
        <v>458</v>
      </c>
      <c r="E8420">
        <v>2014</v>
      </c>
      <c r="F8420" s="10">
        <v>42004</v>
      </c>
      <c r="G8420" t="s">
        <v>489</v>
      </c>
      <c r="H8420" t="s">
        <v>474</v>
      </c>
      <c r="I8420" t="s">
        <v>463</v>
      </c>
      <c r="J8420">
        <v>221979000</v>
      </c>
      <c r="K8420">
        <v>221979000</v>
      </c>
    </row>
    <row r="8421" spans="1:11" x14ac:dyDescent="0.25">
      <c r="A8421">
        <v>8074</v>
      </c>
      <c r="B8421" t="s">
        <v>384</v>
      </c>
      <c r="C8421" t="s">
        <v>492</v>
      </c>
      <c r="D8421" t="s">
        <v>985</v>
      </c>
      <c r="E8421">
        <v>2014</v>
      </c>
      <c r="F8421" s="10">
        <v>42004</v>
      </c>
      <c r="G8421" t="s">
        <v>489</v>
      </c>
      <c r="H8421" t="s">
        <v>474</v>
      </c>
      <c r="I8421" t="s">
        <v>463</v>
      </c>
      <c r="J8421">
        <v>875796000</v>
      </c>
      <c r="K8421">
        <v>875796000</v>
      </c>
    </row>
    <row r="8422" spans="1:11" x14ac:dyDescent="0.25">
      <c r="A8422">
        <v>8074</v>
      </c>
      <c r="B8422" t="s">
        <v>384</v>
      </c>
      <c r="C8422" t="s">
        <v>493</v>
      </c>
      <c r="D8422" t="s">
        <v>978</v>
      </c>
      <c r="E8422">
        <v>2014</v>
      </c>
      <c r="F8422" s="10">
        <v>42004</v>
      </c>
      <c r="G8422" t="s">
        <v>489</v>
      </c>
      <c r="H8422" t="s">
        <v>474</v>
      </c>
      <c r="I8422" t="s">
        <v>463</v>
      </c>
      <c r="J8422">
        <v>771857000</v>
      </c>
      <c r="K8422">
        <v>771857000</v>
      </c>
    </row>
    <row r="8423" spans="1:11" x14ac:dyDescent="0.25">
      <c r="A8423">
        <v>8074</v>
      </c>
      <c r="B8423" t="s">
        <v>384</v>
      </c>
      <c r="C8423" t="s">
        <v>493</v>
      </c>
      <c r="D8423" t="s">
        <v>979</v>
      </c>
      <c r="E8423">
        <v>2014</v>
      </c>
      <c r="F8423" s="10">
        <v>42004</v>
      </c>
      <c r="G8423" t="s">
        <v>489</v>
      </c>
      <c r="H8423" t="s">
        <v>474</v>
      </c>
      <c r="I8423" t="s">
        <v>463</v>
      </c>
      <c r="J8423">
        <v>599091000</v>
      </c>
      <c r="K8423">
        <v>599091000</v>
      </c>
    </row>
    <row r="8424" spans="1:11" x14ac:dyDescent="0.25">
      <c r="A8424">
        <v>8074</v>
      </c>
      <c r="B8424" t="s">
        <v>384</v>
      </c>
      <c r="C8424" t="s">
        <v>493</v>
      </c>
      <c r="D8424" t="s">
        <v>456</v>
      </c>
      <c r="E8424">
        <v>2014</v>
      </c>
      <c r="F8424" s="10">
        <v>42004</v>
      </c>
      <c r="G8424" t="s">
        <v>489</v>
      </c>
      <c r="H8424" t="s">
        <v>474</v>
      </c>
      <c r="I8424" t="s">
        <v>463</v>
      </c>
      <c r="J8424">
        <v>576668000</v>
      </c>
      <c r="K8424">
        <v>576668000</v>
      </c>
    </row>
    <row r="8425" spans="1:11" x14ac:dyDescent="0.25">
      <c r="A8425">
        <v>8080</v>
      </c>
      <c r="B8425" t="s">
        <v>1155</v>
      </c>
      <c r="C8425" t="s">
        <v>492</v>
      </c>
      <c r="D8425" t="s">
        <v>2111</v>
      </c>
      <c r="E8425">
        <v>2014</v>
      </c>
      <c r="F8425" s="10">
        <v>42004</v>
      </c>
      <c r="G8425" t="s">
        <v>489</v>
      </c>
      <c r="H8425" t="s">
        <v>474</v>
      </c>
      <c r="I8425" t="s">
        <v>463</v>
      </c>
      <c r="J8425">
        <v>95577000</v>
      </c>
      <c r="K8425">
        <v>95577000</v>
      </c>
    </row>
    <row r="8426" spans="1:11" x14ac:dyDescent="0.25">
      <c r="A8426">
        <v>8080</v>
      </c>
      <c r="B8426" t="s">
        <v>1155</v>
      </c>
      <c r="C8426" t="s">
        <v>492</v>
      </c>
      <c r="D8426" t="s">
        <v>2110</v>
      </c>
      <c r="E8426">
        <v>2014</v>
      </c>
      <c r="F8426" s="10">
        <v>42004</v>
      </c>
      <c r="G8426" t="s">
        <v>489</v>
      </c>
      <c r="H8426" t="s">
        <v>474</v>
      </c>
      <c r="I8426" t="s">
        <v>463</v>
      </c>
      <c r="J8426">
        <v>334770000</v>
      </c>
      <c r="K8426">
        <v>334770000</v>
      </c>
    </row>
    <row r="8427" spans="1:11" x14ac:dyDescent="0.25">
      <c r="A8427">
        <v>8080</v>
      </c>
      <c r="B8427" t="s">
        <v>1155</v>
      </c>
      <c r="C8427" t="s">
        <v>492</v>
      </c>
      <c r="D8427" t="s">
        <v>2112</v>
      </c>
      <c r="E8427">
        <v>2014</v>
      </c>
      <c r="F8427" s="10">
        <v>42004</v>
      </c>
      <c r="G8427" t="s">
        <v>489</v>
      </c>
      <c r="H8427" t="s">
        <v>474</v>
      </c>
      <c r="I8427" t="s">
        <v>463</v>
      </c>
      <c r="J8427">
        <v>105935000</v>
      </c>
      <c r="K8427">
        <v>105935000</v>
      </c>
    </row>
    <row r="8428" spans="1:11" x14ac:dyDescent="0.25">
      <c r="A8428">
        <v>8080</v>
      </c>
      <c r="B8428" t="s">
        <v>1155</v>
      </c>
      <c r="C8428" t="s">
        <v>493</v>
      </c>
      <c r="D8428" t="s">
        <v>577</v>
      </c>
      <c r="E8428">
        <v>2014</v>
      </c>
      <c r="F8428" s="10">
        <v>42004</v>
      </c>
      <c r="G8428" t="s">
        <v>489</v>
      </c>
      <c r="H8428" t="s">
        <v>474</v>
      </c>
      <c r="I8428" t="s">
        <v>463</v>
      </c>
      <c r="J8428">
        <v>0</v>
      </c>
      <c r="K8428">
        <v>0</v>
      </c>
    </row>
    <row r="8429" spans="1:11" x14ac:dyDescent="0.25">
      <c r="A8429">
        <v>8087</v>
      </c>
      <c r="B8429" t="s">
        <v>430</v>
      </c>
      <c r="C8429" t="s">
        <v>492</v>
      </c>
      <c r="D8429" t="s">
        <v>578</v>
      </c>
      <c r="E8429">
        <v>2014</v>
      </c>
      <c r="F8429" s="10">
        <v>42004</v>
      </c>
      <c r="G8429" t="s">
        <v>489</v>
      </c>
      <c r="H8429" t="s">
        <v>474</v>
      </c>
      <c r="I8429" t="s">
        <v>463</v>
      </c>
      <c r="J8429">
        <v>478000000</v>
      </c>
      <c r="K8429">
        <v>478000000</v>
      </c>
    </row>
    <row r="8430" spans="1:11" x14ac:dyDescent="0.25">
      <c r="A8430">
        <v>8087</v>
      </c>
      <c r="B8430" t="s">
        <v>430</v>
      </c>
      <c r="C8430" t="s">
        <v>492</v>
      </c>
      <c r="D8430" t="s">
        <v>569</v>
      </c>
      <c r="E8430">
        <v>2014</v>
      </c>
      <c r="F8430" s="10">
        <v>42004</v>
      </c>
      <c r="G8430" t="s">
        <v>489</v>
      </c>
      <c r="H8430" t="s">
        <v>474</v>
      </c>
      <c r="I8430" t="s">
        <v>463</v>
      </c>
      <c r="J8430">
        <v>1379000000</v>
      </c>
      <c r="K8430">
        <v>1379000000</v>
      </c>
    </row>
    <row r="8431" spans="1:11" x14ac:dyDescent="0.25">
      <c r="A8431">
        <v>8087</v>
      </c>
      <c r="B8431" t="s">
        <v>430</v>
      </c>
      <c r="C8431" t="s">
        <v>492</v>
      </c>
      <c r="D8431" t="s">
        <v>458</v>
      </c>
      <c r="E8431">
        <v>2014</v>
      </c>
      <c r="F8431" s="10">
        <v>42004</v>
      </c>
      <c r="G8431" t="s">
        <v>489</v>
      </c>
      <c r="H8431" t="s">
        <v>474</v>
      </c>
      <c r="I8431" t="s">
        <v>463</v>
      </c>
      <c r="J8431">
        <v>582000000</v>
      </c>
      <c r="K8431">
        <v>582000000</v>
      </c>
    </row>
    <row r="8432" spans="1:11" x14ac:dyDescent="0.25">
      <c r="A8432">
        <v>8087</v>
      </c>
      <c r="B8432" t="s">
        <v>430</v>
      </c>
      <c r="C8432" t="s">
        <v>492</v>
      </c>
      <c r="D8432" t="s">
        <v>316</v>
      </c>
      <c r="E8432">
        <v>2014</v>
      </c>
      <c r="F8432" s="10">
        <v>42004</v>
      </c>
      <c r="G8432" t="s">
        <v>489</v>
      </c>
      <c r="H8432" t="s">
        <v>474</v>
      </c>
      <c r="I8432" t="s">
        <v>463</v>
      </c>
      <c r="J8432">
        <v>1477000000</v>
      </c>
      <c r="K8432">
        <v>1477000000</v>
      </c>
    </row>
    <row r="8433" spans="1:11" x14ac:dyDescent="0.25">
      <c r="A8433">
        <v>8087</v>
      </c>
      <c r="B8433" t="s">
        <v>430</v>
      </c>
      <c r="C8433" t="s">
        <v>493</v>
      </c>
      <c r="D8433" t="s">
        <v>1102</v>
      </c>
      <c r="E8433">
        <v>2014</v>
      </c>
      <c r="F8433" s="10">
        <v>42004</v>
      </c>
      <c r="G8433" t="s">
        <v>489</v>
      </c>
      <c r="H8433" t="s">
        <v>474</v>
      </c>
      <c r="I8433" t="s">
        <v>463</v>
      </c>
      <c r="J8433">
        <v>1474000000</v>
      </c>
      <c r="K8433">
        <v>1474000000</v>
      </c>
    </row>
    <row r="8434" spans="1:11" x14ac:dyDescent="0.25">
      <c r="A8434">
        <v>8087</v>
      </c>
      <c r="B8434" t="s">
        <v>430</v>
      </c>
      <c r="C8434" t="s">
        <v>493</v>
      </c>
      <c r="D8434" t="s">
        <v>1101</v>
      </c>
      <c r="E8434">
        <v>2014</v>
      </c>
      <c r="F8434" s="10">
        <v>42004</v>
      </c>
      <c r="G8434" t="s">
        <v>489</v>
      </c>
      <c r="H8434" t="s">
        <v>474</v>
      </c>
      <c r="I8434" t="s">
        <v>463</v>
      </c>
      <c r="J8434">
        <v>2442000000</v>
      </c>
      <c r="K8434">
        <v>2442000000</v>
      </c>
    </row>
    <row r="8435" spans="1:11" x14ac:dyDescent="0.25">
      <c r="A8435">
        <v>8113</v>
      </c>
      <c r="B8435" t="s">
        <v>363</v>
      </c>
      <c r="C8435" t="s">
        <v>492</v>
      </c>
      <c r="D8435" t="s">
        <v>59</v>
      </c>
      <c r="E8435">
        <v>2014</v>
      </c>
      <c r="F8435" s="10">
        <v>42004</v>
      </c>
      <c r="G8435" t="s">
        <v>489</v>
      </c>
      <c r="H8435" t="s">
        <v>474</v>
      </c>
      <c r="I8435" t="s">
        <v>463</v>
      </c>
      <c r="J8435">
        <v>3043000</v>
      </c>
      <c r="K8435">
        <v>3043000</v>
      </c>
    </row>
    <row r="8436" spans="1:11" x14ac:dyDescent="0.25">
      <c r="A8436">
        <v>8113</v>
      </c>
      <c r="B8436" t="s">
        <v>363</v>
      </c>
      <c r="C8436" t="s">
        <v>492</v>
      </c>
      <c r="D8436" t="s">
        <v>98</v>
      </c>
      <c r="E8436">
        <v>2014</v>
      </c>
      <c r="F8436" s="10">
        <v>42004</v>
      </c>
      <c r="G8436" t="s">
        <v>489</v>
      </c>
      <c r="H8436" t="s">
        <v>474</v>
      </c>
      <c r="I8436" t="s">
        <v>463</v>
      </c>
      <c r="J8436">
        <v>3043000</v>
      </c>
      <c r="K8436">
        <v>3043000</v>
      </c>
    </row>
    <row r="8437" spans="1:11" x14ac:dyDescent="0.25">
      <c r="A8437">
        <v>8113</v>
      </c>
      <c r="B8437" t="s">
        <v>363</v>
      </c>
      <c r="C8437" t="s">
        <v>492</v>
      </c>
      <c r="D8437" t="s">
        <v>138</v>
      </c>
      <c r="E8437">
        <v>2014</v>
      </c>
      <c r="F8437" s="10">
        <v>42004</v>
      </c>
      <c r="G8437" t="s">
        <v>489</v>
      </c>
      <c r="H8437" t="s">
        <v>474</v>
      </c>
      <c r="I8437" t="s">
        <v>463</v>
      </c>
      <c r="J8437">
        <v>4868000</v>
      </c>
      <c r="K8437">
        <v>4868000</v>
      </c>
    </row>
    <row r="8438" spans="1:11" x14ac:dyDescent="0.25">
      <c r="A8438">
        <v>8113</v>
      </c>
      <c r="B8438" t="s">
        <v>363</v>
      </c>
      <c r="C8438" t="s">
        <v>492</v>
      </c>
      <c r="D8438" t="s">
        <v>926</v>
      </c>
      <c r="E8438">
        <v>2014</v>
      </c>
      <c r="F8438" s="10">
        <v>42004</v>
      </c>
      <c r="G8438" t="s">
        <v>489</v>
      </c>
      <c r="H8438" t="s">
        <v>474</v>
      </c>
      <c r="I8438" t="s">
        <v>463</v>
      </c>
      <c r="J8438">
        <v>609000</v>
      </c>
      <c r="K8438">
        <v>609000</v>
      </c>
    </row>
    <row r="8439" spans="1:11" x14ac:dyDescent="0.25">
      <c r="A8439">
        <v>8113</v>
      </c>
      <c r="B8439" t="s">
        <v>363</v>
      </c>
      <c r="C8439" t="s">
        <v>492</v>
      </c>
      <c r="D8439" t="s">
        <v>458</v>
      </c>
      <c r="E8439">
        <v>2014</v>
      </c>
      <c r="F8439" s="10">
        <v>42004</v>
      </c>
      <c r="G8439" t="s">
        <v>489</v>
      </c>
      <c r="H8439" t="s">
        <v>474</v>
      </c>
      <c r="I8439" t="s">
        <v>463</v>
      </c>
      <c r="J8439">
        <v>15517000</v>
      </c>
      <c r="K8439">
        <v>15517000</v>
      </c>
    </row>
    <row r="8440" spans="1:11" x14ac:dyDescent="0.25">
      <c r="A8440">
        <v>8113</v>
      </c>
      <c r="B8440" t="s">
        <v>363</v>
      </c>
      <c r="C8440" t="s">
        <v>492</v>
      </c>
      <c r="D8440" t="s">
        <v>239</v>
      </c>
      <c r="E8440">
        <v>2014</v>
      </c>
      <c r="F8440" s="10">
        <v>42004</v>
      </c>
      <c r="G8440" t="s">
        <v>489</v>
      </c>
      <c r="H8440" t="s">
        <v>474</v>
      </c>
      <c r="I8440" t="s">
        <v>463</v>
      </c>
      <c r="J8440">
        <v>0</v>
      </c>
      <c r="K8440">
        <v>0</v>
      </c>
    </row>
    <row r="8441" spans="1:11" x14ac:dyDescent="0.25">
      <c r="A8441">
        <v>8113</v>
      </c>
      <c r="B8441" t="s">
        <v>363</v>
      </c>
      <c r="C8441" t="s">
        <v>492</v>
      </c>
      <c r="D8441" t="s">
        <v>243</v>
      </c>
      <c r="E8441">
        <v>2014</v>
      </c>
      <c r="F8441" s="10">
        <v>42004</v>
      </c>
      <c r="G8441" t="s">
        <v>489</v>
      </c>
      <c r="H8441" t="s">
        <v>474</v>
      </c>
      <c r="I8441" t="s">
        <v>463</v>
      </c>
      <c r="J8441">
        <v>1521000</v>
      </c>
      <c r="K8441">
        <v>1521000</v>
      </c>
    </row>
    <row r="8442" spans="1:11" x14ac:dyDescent="0.25">
      <c r="A8442">
        <v>8113</v>
      </c>
      <c r="B8442" t="s">
        <v>363</v>
      </c>
      <c r="C8442" t="s">
        <v>492</v>
      </c>
      <c r="D8442" t="s">
        <v>287</v>
      </c>
      <c r="E8442">
        <v>2014</v>
      </c>
      <c r="F8442" s="10">
        <v>42004</v>
      </c>
      <c r="G8442" t="s">
        <v>489</v>
      </c>
      <c r="H8442" t="s">
        <v>474</v>
      </c>
      <c r="I8442" t="s">
        <v>463</v>
      </c>
      <c r="J8442">
        <v>609000</v>
      </c>
      <c r="K8442">
        <v>609000</v>
      </c>
    </row>
    <row r="8443" spans="1:11" x14ac:dyDescent="0.25">
      <c r="A8443">
        <v>8113</v>
      </c>
      <c r="B8443" t="s">
        <v>363</v>
      </c>
      <c r="C8443" t="s">
        <v>492</v>
      </c>
      <c r="D8443" t="s">
        <v>316</v>
      </c>
      <c r="E8443">
        <v>2014</v>
      </c>
      <c r="F8443" s="10">
        <v>42004</v>
      </c>
      <c r="G8443" t="s">
        <v>489</v>
      </c>
      <c r="H8443" t="s">
        <v>474</v>
      </c>
      <c r="I8443" t="s">
        <v>463</v>
      </c>
      <c r="J8443">
        <v>1217000</v>
      </c>
      <c r="K8443">
        <v>1217000</v>
      </c>
    </row>
    <row r="8444" spans="1:11" x14ac:dyDescent="0.25">
      <c r="A8444">
        <v>8113</v>
      </c>
      <c r="B8444" t="s">
        <v>363</v>
      </c>
      <c r="C8444" t="s">
        <v>493</v>
      </c>
      <c r="D8444" t="s">
        <v>921</v>
      </c>
      <c r="E8444">
        <v>2014</v>
      </c>
      <c r="F8444" s="10">
        <v>42004</v>
      </c>
      <c r="G8444" t="s">
        <v>489</v>
      </c>
      <c r="H8444" t="s">
        <v>474</v>
      </c>
      <c r="I8444" t="s">
        <v>463</v>
      </c>
      <c r="J8444">
        <v>783000</v>
      </c>
      <c r="K8444">
        <v>783000</v>
      </c>
    </row>
    <row r="8445" spans="1:11" x14ac:dyDescent="0.25">
      <c r="A8445">
        <v>8113</v>
      </c>
      <c r="B8445" t="s">
        <v>363</v>
      </c>
      <c r="C8445" t="s">
        <v>493</v>
      </c>
      <c r="D8445" t="s">
        <v>456</v>
      </c>
      <c r="E8445">
        <v>2014</v>
      </c>
      <c r="F8445" s="10">
        <v>42004</v>
      </c>
      <c r="G8445" t="s">
        <v>489</v>
      </c>
      <c r="H8445" t="s">
        <v>474</v>
      </c>
      <c r="I8445" t="s">
        <v>463</v>
      </c>
      <c r="J8445">
        <v>29643000</v>
      </c>
      <c r="K8445">
        <v>29643000</v>
      </c>
    </row>
    <row r="8446" spans="1:11" x14ac:dyDescent="0.25">
      <c r="A8446">
        <v>8122</v>
      </c>
      <c r="B8446" t="s">
        <v>232</v>
      </c>
      <c r="C8446" t="s">
        <v>492</v>
      </c>
      <c r="D8446" t="s">
        <v>1143</v>
      </c>
      <c r="E8446">
        <v>2014</v>
      </c>
      <c r="F8446" s="10">
        <v>42004</v>
      </c>
      <c r="G8446" t="s">
        <v>489</v>
      </c>
      <c r="H8446" t="s">
        <v>474</v>
      </c>
      <c r="I8446" t="s">
        <v>463</v>
      </c>
      <c r="J8446">
        <v>12515000000</v>
      </c>
      <c r="K8446">
        <v>12515000000</v>
      </c>
    </row>
    <row r="8447" spans="1:11" x14ac:dyDescent="0.25">
      <c r="A8447">
        <v>8122</v>
      </c>
      <c r="B8447" t="s">
        <v>232</v>
      </c>
      <c r="C8447" t="s">
        <v>492</v>
      </c>
      <c r="D8447" t="s">
        <v>891</v>
      </c>
      <c r="E8447">
        <v>2014</v>
      </c>
      <c r="F8447" s="10">
        <v>42004</v>
      </c>
      <c r="G8447" t="s">
        <v>489</v>
      </c>
      <c r="H8447" t="s">
        <v>474</v>
      </c>
      <c r="I8447" t="s">
        <v>463</v>
      </c>
      <c r="J8447">
        <v>340000000</v>
      </c>
      <c r="K8447">
        <v>340000000</v>
      </c>
    </row>
    <row r="8448" spans="1:11" x14ac:dyDescent="0.25">
      <c r="A8448">
        <v>8122</v>
      </c>
      <c r="B8448" t="s">
        <v>232</v>
      </c>
      <c r="C8448" t="s">
        <v>492</v>
      </c>
      <c r="D8448" t="s">
        <v>619</v>
      </c>
      <c r="E8448">
        <v>2014</v>
      </c>
      <c r="F8448" s="10">
        <v>42004</v>
      </c>
      <c r="G8448" t="s">
        <v>489</v>
      </c>
      <c r="H8448" t="s">
        <v>474</v>
      </c>
      <c r="I8448" t="s">
        <v>463</v>
      </c>
      <c r="J8448">
        <v>7699000000</v>
      </c>
      <c r="K8448">
        <v>7699000000</v>
      </c>
    </row>
    <row r="8449" spans="1:11" x14ac:dyDescent="0.25">
      <c r="A8449">
        <v>8122</v>
      </c>
      <c r="B8449" t="s">
        <v>232</v>
      </c>
      <c r="C8449" t="s">
        <v>492</v>
      </c>
      <c r="D8449" t="s">
        <v>1144</v>
      </c>
      <c r="E8449">
        <v>2014</v>
      </c>
      <c r="F8449" s="10">
        <v>42004</v>
      </c>
      <c r="G8449" t="s">
        <v>489</v>
      </c>
      <c r="H8449" t="s">
        <v>474</v>
      </c>
      <c r="I8449" t="s">
        <v>463</v>
      </c>
      <c r="J8449">
        <v>11875000000</v>
      </c>
      <c r="K8449">
        <v>11875000000</v>
      </c>
    </row>
    <row r="8450" spans="1:11" x14ac:dyDescent="0.25">
      <c r="A8450">
        <v>8122</v>
      </c>
      <c r="B8450" t="s">
        <v>232</v>
      </c>
      <c r="C8450" t="s">
        <v>492</v>
      </c>
      <c r="D8450" t="s">
        <v>834</v>
      </c>
      <c r="E8450">
        <v>2014</v>
      </c>
      <c r="F8450" s="10">
        <v>42004</v>
      </c>
      <c r="G8450" t="s">
        <v>489</v>
      </c>
      <c r="H8450" t="s">
        <v>474</v>
      </c>
      <c r="I8450" t="s">
        <v>463</v>
      </c>
      <c r="J8450">
        <v>16151000000</v>
      </c>
      <c r="K8450">
        <v>16151000000</v>
      </c>
    </row>
    <row r="8451" spans="1:11" x14ac:dyDescent="0.25">
      <c r="A8451">
        <v>8122</v>
      </c>
      <c r="B8451" t="s">
        <v>232</v>
      </c>
      <c r="C8451" t="s">
        <v>493</v>
      </c>
      <c r="D8451" t="s">
        <v>1140</v>
      </c>
      <c r="E8451">
        <v>2014</v>
      </c>
      <c r="F8451" s="10">
        <v>42004</v>
      </c>
      <c r="G8451" t="s">
        <v>489</v>
      </c>
      <c r="H8451" t="s">
        <v>474</v>
      </c>
      <c r="I8451" t="s">
        <v>463</v>
      </c>
      <c r="J8451">
        <v>18462000000</v>
      </c>
      <c r="K8451">
        <v>18462000000</v>
      </c>
    </row>
    <row r="8452" spans="1:11" x14ac:dyDescent="0.25">
      <c r="A8452">
        <v>8122</v>
      </c>
      <c r="B8452" t="s">
        <v>232</v>
      </c>
      <c r="C8452" t="s">
        <v>493</v>
      </c>
      <c r="D8452" t="s">
        <v>605</v>
      </c>
      <c r="E8452">
        <v>2014</v>
      </c>
      <c r="F8452" s="10">
        <v>42004</v>
      </c>
      <c r="G8452" t="s">
        <v>489</v>
      </c>
      <c r="H8452" t="s">
        <v>474</v>
      </c>
      <c r="I8452" t="s">
        <v>463</v>
      </c>
      <c r="J8452">
        <v>-217000000</v>
      </c>
      <c r="K8452">
        <v>-217000000</v>
      </c>
    </row>
    <row r="8453" spans="1:11" x14ac:dyDescent="0.25">
      <c r="A8453">
        <v>8122</v>
      </c>
      <c r="B8453" t="s">
        <v>232</v>
      </c>
      <c r="C8453" t="s">
        <v>493</v>
      </c>
      <c r="D8453" t="s">
        <v>1141</v>
      </c>
      <c r="E8453">
        <v>2014</v>
      </c>
      <c r="F8453" s="10">
        <v>42004</v>
      </c>
      <c r="G8453" t="s">
        <v>489</v>
      </c>
      <c r="H8453" t="s">
        <v>474</v>
      </c>
      <c r="I8453" t="s">
        <v>463</v>
      </c>
      <c r="J8453">
        <v>18111000000</v>
      </c>
      <c r="K8453">
        <v>18111000000</v>
      </c>
    </row>
    <row r="8454" spans="1:11" x14ac:dyDescent="0.25">
      <c r="A8454">
        <v>8122</v>
      </c>
      <c r="B8454" t="s">
        <v>232</v>
      </c>
      <c r="C8454" t="s">
        <v>493</v>
      </c>
      <c r="D8454" t="s">
        <v>1139</v>
      </c>
      <c r="E8454">
        <v>2014</v>
      </c>
      <c r="F8454" s="10">
        <v>42004</v>
      </c>
      <c r="G8454" t="s">
        <v>489</v>
      </c>
      <c r="H8454" t="s">
        <v>474</v>
      </c>
      <c r="I8454" t="s">
        <v>463</v>
      </c>
      <c r="J8454">
        <v>12224000000</v>
      </c>
      <c r="K8454">
        <v>12224000000</v>
      </c>
    </row>
    <row r="8455" spans="1:11" x14ac:dyDescent="0.25">
      <c r="A8455">
        <v>8129</v>
      </c>
      <c r="B8455" t="s">
        <v>402</v>
      </c>
      <c r="C8455" t="s">
        <v>492</v>
      </c>
      <c r="D8455" t="s">
        <v>33</v>
      </c>
      <c r="E8455">
        <v>2014</v>
      </c>
      <c r="F8455" s="10">
        <v>42004</v>
      </c>
      <c r="G8455" t="s">
        <v>489</v>
      </c>
      <c r="H8455" t="s">
        <v>474</v>
      </c>
      <c r="I8455" t="s">
        <v>463</v>
      </c>
      <c r="J8455">
        <v>1299000000</v>
      </c>
      <c r="K8455">
        <v>1299000000</v>
      </c>
    </row>
    <row r="8456" spans="1:11" x14ac:dyDescent="0.25">
      <c r="A8456">
        <v>8129</v>
      </c>
      <c r="B8456" t="s">
        <v>402</v>
      </c>
      <c r="C8456" t="s">
        <v>492</v>
      </c>
      <c r="D8456" t="s">
        <v>44</v>
      </c>
      <c r="E8456">
        <v>2014</v>
      </c>
      <c r="F8456" s="10">
        <v>42004</v>
      </c>
      <c r="G8456" t="s">
        <v>489</v>
      </c>
      <c r="H8456" t="s">
        <v>474</v>
      </c>
      <c r="I8456" t="s">
        <v>463</v>
      </c>
      <c r="J8456">
        <v>645000000</v>
      </c>
      <c r="K8456">
        <v>645000000</v>
      </c>
    </row>
    <row r="8457" spans="1:11" x14ac:dyDescent="0.25">
      <c r="A8457">
        <v>8129</v>
      </c>
      <c r="B8457" t="s">
        <v>402</v>
      </c>
      <c r="C8457" t="s">
        <v>492</v>
      </c>
      <c r="D8457" t="s">
        <v>59</v>
      </c>
      <c r="E8457">
        <v>2014</v>
      </c>
      <c r="F8457" s="10">
        <v>42004</v>
      </c>
      <c r="G8457" t="s">
        <v>489</v>
      </c>
      <c r="H8457" t="s">
        <v>474</v>
      </c>
      <c r="I8457" t="s">
        <v>463</v>
      </c>
      <c r="J8457">
        <v>1905000000</v>
      </c>
      <c r="K8457">
        <v>1905000000</v>
      </c>
    </row>
    <row r="8458" spans="1:11" x14ac:dyDescent="0.25">
      <c r="A8458">
        <v>8129</v>
      </c>
      <c r="B8458" t="s">
        <v>402</v>
      </c>
      <c r="C8458" t="s">
        <v>492</v>
      </c>
      <c r="D8458" t="s">
        <v>1071</v>
      </c>
      <c r="E8458">
        <v>2014</v>
      </c>
      <c r="F8458" s="10">
        <v>42004</v>
      </c>
      <c r="G8458" t="s">
        <v>489</v>
      </c>
      <c r="H8458" t="s">
        <v>474</v>
      </c>
      <c r="I8458" t="s">
        <v>463</v>
      </c>
      <c r="J8458">
        <v>881000000</v>
      </c>
      <c r="K8458">
        <v>881000000</v>
      </c>
    </row>
    <row r="8459" spans="1:11" x14ac:dyDescent="0.25">
      <c r="A8459">
        <v>8129</v>
      </c>
      <c r="B8459" t="s">
        <v>402</v>
      </c>
      <c r="C8459" t="s">
        <v>492</v>
      </c>
      <c r="D8459" t="s">
        <v>458</v>
      </c>
      <c r="E8459">
        <v>2014</v>
      </c>
      <c r="F8459" s="10">
        <v>42004</v>
      </c>
      <c r="G8459" t="s">
        <v>489</v>
      </c>
      <c r="H8459" t="s">
        <v>474</v>
      </c>
      <c r="I8459" t="s">
        <v>463</v>
      </c>
      <c r="J8459">
        <v>4366000000</v>
      </c>
      <c r="K8459">
        <v>4366000000</v>
      </c>
    </row>
    <row r="8460" spans="1:11" x14ac:dyDescent="0.25">
      <c r="A8460">
        <v>8129</v>
      </c>
      <c r="B8460" t="s">
        <v>402</v>
      </c>
      <c r="C8460" t="s">
        <v>492</v>
      </c>
      <c r="D8460" t="s">
        <v>243</v>
      </c>
      <c r="E8460">
        <v>2014</v>
      </c>
      <c r="F8460" s="10">
        <v>42004</v>
      </c>
      <c r="G8460" t="s">
        <v>489</v>
      </c>
      <c r="H8460" t="s">
        <v>474</v>
      </c>
      <c r="I8460" t="s">
        <v>463</v>
      </c>
      <c r="J8460">
        <v>444000000</v>
      </c>
      <c r="K8460">
        <v>444000000</v>
      </c>
    </row>
    <row r="8461" spans="1:11" x14ac:dyDescent="0.25">
      <c r="A8461">
        <v>8129</v>
      </c>
      <c r="B8461" t="s">
        <v>402</v>
      </c>
      <c r="C8461" t="s">
        <v>492</v>
      </c>
      <c r="D8461" t="s">
        <v>249</v>
      </c>
      <c r="E8461">
        <v>2014</v>
      </c>
      <c r="F8461" s="10">
        <v>42004</v>
      </c>
      <c r="G8461" t="s">
        <v>489</v>
      </c>
      <c r="H8461" t="s">
        <v>474</v>
      </c>
      <c r="I8461" t="s">
        <v>463</v>
      </c>
      <c r="J8461">
        <v>1157000000</v>
      </c>
      <c r="K8461">
        <v>1157000000</v>
      </c>
    </row>
    <row r="8462" spans="1:11" x14ac:dyDescent="0.25">
      <c r="A8462">
        <v>8129</v>
      </c>
      <c r="B8462" t="s">
        <v>402</v>
      </c>
      <c r="C8462" t="s">
        <v>492</v>
      </c>
      <c r="D8462" t="s">
        <v>256</v>
      </c>
      <c r="E8462">
        <v>2014</v>
      </c>
      <c r="F8462" s="10">
        <v>42004</v>
      </c>
      <c r="G8462" t="s">
        <v>489</v>
      </c>
      <c r="H8462" t="s">
        <v>474</v>
      </c>
      <c r="I8462" t="s">
        <v>463</v>
      </c>
      <c r="J8462">
        <v>3472000000</v>
      </c>
      <c r="K8462">
        <v>3472000000</v>
      </c>
    </row>
    <row r="8463" spans="1:11" x14ac:dyDescent="0.25">
      <c r="A8463">
        <v>8129</v>
      </c>
      <c r="B8463" t="s">
        <v>402</v>
      </c>
      <c r="C8463" t="s">
        <v>492</v>
      </c>
      <c r="D8463" t="s">
        <v>287</v>
      </c>
      <c r="E8463">
        <v>2014</v>
      </c>
      <c r="F8463" s="10">
        <v>42004</v>
      </c>
      <c r="G8463" t="s">
        <v>489</v>
      </c>
      <c r="H8463" t="s">
        <v>474</v>
      </c>
      <c r="I8463" t="s">
        <v>463</v>
      </c>
      <c r="J8463">
        <v>459000000</v>
      </c>
      <c r="K8463">
        <v>459000000</v>
      </c>
    </row>
    <row r="8464" spans="1:11" x14ac:dyDescent="0.25">
      <c r="A8464">
        <v>8129</v>
      </c>
      <c r="B8464" t="s">
        <v>402</v>
      </c>
      <c r="C8464" t="s">
        <v>492</v>
      </c>
      <c r="D8464" t="s">
        <v>290</v>
      </c>
      <c r="E8464">
        <v>2014</v>
      </c>
      <c r="F8464" s="10">
        <v>42004</v>
      </c>
      <c r="G8464" t="s">
        <v>489</v>
      </c>
      <c r="H8464" t="s">
        <v>474</v>
      </c>
      <c r="I8464" t="s">
        <v>463</v>
      </c>
      <c r="J8464">
        <v>715000000</v>
      </c>
      <c r="K8464">
        <v>715000000</v>
      </c>
    </row>
    <row r="8465" spans="1:11" x14ac:dyDescent="0.25">
      <c r="A8465">
        <v>8129</v>
      </c>
      <c r="B8465" t="s">
        <v>402</v>
      </c>
      <c r="C8465" t="s">
        <v>492</v>
      </c>
      <c r="D8465" t="s">
        <v>316</v>
      </c>
      <c r="E8465">
        <v>2014</v>
      </c>
      <c r="F8465" s="10">
        <v>42004</v>
      </c>
      <c r="G8465" t="s">
        <v>489</v>
      </c>
      <c r="H8465" t="s">
        <v>474</v>
      </c>
      <c r="I8465" t="s">
        <v>463</v>
      </c>
      <c r="J8465">
        <v>6097000000</v>
      </c>
      <c r="K8465">
        <v>6097000000</v>
      </c>
    </row>
    <row r="8466" spans="1:11" x14ac:dyDescent="0.25">
      <c r="A8466">
        <v>8129</v>
      </c>
      <c r="B8466" t="s">
        <v>402</v>
      </c>
      <c r="C8466" t="s">
        <v>493</v>
      </c>
      <c r="D8466" t="s">
        <v>1090</v>
      </c>
      <c r="E8466">
        <v>2014</v>
      </c>
      <c r="F8466" s="10">
        <v>42004</v>
      </c>
      <c r="G8466" t="s">
        <v>489</v>
      </c>
      <c r="H8466" t="s">
        <v>474</v>
      </c>
      <c r="I8466" t="s">
        <v>463</v>
      </c>
      <c r="J8466">
        <v>4645000000</v>
      </c>
      <c r="K8466">
        <v>4645000000</v>
      </c>
    </row>
    <row r="8467" spans="1:11" x14ac:dyDescent="0.25">
      <c r="A8467">
        <v>8129</v>
      </c>
      <c r="B8467" t="s">
        <v>402</v>
      </c>
      <c r="C8467" t="s">
        <v>493</v>
      </c>
      <c r="D8467" t="s">
        <v>1091</v>
      </c>
      <c r="E8467">
        <v>2014</v>
      </c>
      <c r="F8467" s="10">
        <v>42004</v>
      </c>
      <c r="G8467" t="s">
        <v>489</v>
      </c>
      <c r="H8467" t="s">
        <v>474</v>
      </c>
      <c r="I8467" t="s">
        <v>463</v>
      </c>
      <c r="J8467">
        <v>-1997000000</v>
      </c>
      <c r="K8467">
        <v>-1997000000</v>
      </c>
    </row>
    <row r="8468" spans="1:11" x14ac:dyDescent="0.25">
      <c r="A8468">
        <v>8129</v>
      </c>
      <c r="B8468" t="s">
        <v>402</v>
      </c>
      <c r="C8468" t="s">
        <v>493</v>
      </c>
      <c r="D8468" t="s">
        <v>1088</v>
      </c>
      <c r="E8468">
        <v>2014</v>
      </c>
      <c r="F8468" s="10">
        <v>42004</v>
      </c>
      <c r="G8468" t="s">
        <v>489</v>
      </c>
      <c r="H8468" t="s">
        <v>474</v>
      </c>
      <c r="I8468" t="s">
        <v>463</v>
      </c>
      <c r="J8468">
        <v>3222000000</v>
      </c>
      <c r="K8468">
        <v>3222000000</v>
      </c>
    </row>
    <row r="8469" spans="1:11" x14ac:dyDescent="0.25">
      <c r="A8469">
        <v>8129</v>
      </c>
      <c r="B8469" t="s">
        <v>402</v>
      </c>
      <c r="C8469" t="s">
        <v>493</v>
      </c>
      <c r="D8469" t="s">
        <v>1394</v>
      </c>
      <c r="E8469">
        <v>2014</v>
      </c>
      <c r="F8469" s="10">
        <v>42004</v>
      </c>
      <c r="G8469" t="s">
        <v>489</v>
      </c>
      <c r="H8469" t="s">
        <v>474</v>
      </c>
      <c r="I8469" t="s">
        <v>463</v>
      </c>
      <c r="J8469">
        <v>9848000000</v>
      </c>
      <c r="K8469">
        <v>9848000000</v>
      </c>
    </row>
    <row r="8470" spans="1:11" x14ac:dyDescent="0.25">
      <c r="A8470">
        <v>8129</v>
      </c>
      <c r="B8470" t="s">
        <v>402</v>
      </c>
      <c r="C8470" t="s">
        <v>493</v>
      </c>
      <c r="D8470" t="s">
        <v>1089</v>
      </c>
      <c r="E8470">
        <v>2014</v>
      </c>
      <c r="F8470" s="10">
        <v>42004</v>
      </c>
      <c r="G8470" t="s">
        <v>489</v>
      </c>
      <c r="H8470" t="s">
        <v>474</v>
      </c>
      <c r="I8470" t="s">
        <v>463</v>
      </c>
      <c r="J8470">
        <v>5722000000</v>
      </c>
      <c r="K8470">
        <v>5722000000</v>
      </c>
    </row>
    <row r="8471" spans="1:11" x14ac:dyDescent="0.25">
      <c r="A8471">
        <v>8174</v>
      </c>
      <c r="B8471" t="s">
        <v>419</v>
      </c>
      <c r="C8471" t="s">
        <v>492</v>
      </c>
      <c r="D8471" t="s">
        <v>59</v>
      </c>
      <c r="E8471">
        <v>2014</v>
      </c>
      <c r="F8471" s="10">
        <v>42004</v>
      </c>
      <c r="G8471" t="s">
        <v>489</v>
      </c>
      <c r="H8471" t="s">
        <v>474</v>
      </c>
      <c r="I8471" t="s">
        <v>463</v>
      </c>
      <c r="J8471">
        <v>137500000</v>
      </c>
      <c r="K8471">
        <v>137500000</v>
      </c>
    </row>
    <row r="8472" spans="1:11" x14ac:dyDescent="0.25">
      <c r="A8472">
        <v>8174</v>
      </c>
      <c r="B8472" t="s">
        <v>419</v>
      </c>
      <c r="C8472" t="s">
        <v>492</v>
      </c>
      <c r="D8472" t="s">
        <v>94</v>
      </c>
      <c r="E8472">
        <v>2014</v>
      </c>
      <c r="F8472" s="10">
        <v>42004</v>
      </c>
      <c r="G8472" t="s">
        <v>489</v>
      </c>
      <c r="H8472" t="s">
        <v>474</v>
      </c>
      <c r="I8472" t="s">
        <v>463</v>
      </c>
      <c r="J8472">
        <v>185400000</v>
      </c>
      <c r="K8472">
        <v>185400000</v>
      </c>
    </row>
    <row r="8473" spans="1:11" x14ac:dyDescent="0.25">
      <c r="A8473">
        <v>8174</v>
      </c>
      <c r="B8473" t="s">
        <v>419</v>
      </c>
      <c r="C8473" t="s">
        <v>492</v>
      </c>
      <c r="D8473" t="s">
        <v>105</v>
      </c>
      <c r="E8473">
        <v>2014</v>
      </c>
      <c r="F8473" s="10">
        <v>42004</v>
      </c>
      <c r="G8473" t="s">
        <v>489</v>
      </c>
      <c r="H8473" t="s">
        <v>474</v>
      </c>
      <c r="I8473" t="s">
        <v>463</v>
      </c>
      <c r="J8473">
        <v>176800000</v>
      </c>
      <c r="K8473">
        <v>176800000</v>
      </c>
    </row>
    <row r="8474" spans="1:11" x14ac:dyDescent="0.25">
      <c r="A8474">
        <v>8174</v>
      </c>
      <c r="B8474" t="s">
        <v>419</v>
      </c>
      <c r="C8474" t="s">
        <v>492</v>
      </c>
      <c r="D8474" t="s">
        <v>113</v>
      </c>
      <c r="E8474">
        <v>2014</v>
      </c>
      <c r="F8474" s="10">
        <v>42004</v>
      </c>
      <c r="G8474" t="s">
        <v>489</v>
      </c>
      <c r="H8474" t="s">
        <v>474</v>
      </c>
      <c r="I8474" t="s">
        <v>463</v>
      </c>
      <c r="J8474">
        <v>140700000</v>
      </c>
      <c r="K8474">
        <v>140700000</v>
      </c>
    </row>
    <row r="8475" spans="1:11" x14ac:dyDescent="0.25">
      <c r="A8475">
        <v>8174</v>
      </c>
      <c r="B8475" t="s">
        <v>419</v>
      </c>
      <c r="C8475" t="s">
        <v>492</v>
      </c>
      <c r="D8475" t="s">
        <v>458</v>
      </c>
      <c r="E8475">
        <v>2014</v>
      </c>
      <c r="F8475" s="10">
        <v>42004</v>
      </c>
      <c r="G8475" t="s">
        <v>489</v>
      </c>
      <c r="H8475" t="s">
        <v>474</v>
      </c>
      <c r="I8475" t="s">
        <v>463</v>
      </c>
      <c r="J8475">
        <v>777800000</v>
      </c>
      <c r="K8475">
        <v>777800000</v>
      </c>
    </row>
    <row r="8476" spans="1:11" x14ac:dyDescent="0.25">
      <c r="A8476">
        <v>8174</v>
      </c>
      <c r="B8476" t="s">
        <v>419</v>
      </c>
      <c r="C8476" t="s">
        <v>492</v>
      </c>
      <c r="D8476" t="s">
        <v>290</v>
      </c>
      <c r="E8476">
        <v>2014</v>
      </c>
      <c r="F8476" s="10">
        <v>42004</v>
      </c>
      <c r="G8476" t="s">
        <v>489</v>
      </c>
      <c r="H8476" t="s">
        <v>474</v>
      </c>
      <c r="I8476" t="s">
        <v>463</v>
      </c>
      <c r="J8476">
        <v>417500000</v>
      </c>
      <c r="K8476">
        <v>417500000</v>
      </c>
    </row>
    <row r="8477" spans="1:11" x14ac:dyDescent="0.25">
      <c r="A8477">
        <v>8174</v>
      </c>
      <c r="B8477" t="s">
        <v>419</v>
      </c>
      <c r="C8477" t="s">
        <v>492</v>
      </c>
      <c r="D8477" t="s">
        <v>316</v>
      </c>
      <c r="E8477">
        <v>2014</v>
      </c>
      <c r="F8477" s="10">
        <v>42004</v>
      </c>
      <c r="G8477" t="s">
        <v>489</v>
      </c>
      <c r="H8477" t="s">
        <v>474</v>
      </c>
      <c r="I8477" t="s">
        <v>463</v>
      </c>
      <c r="J8477">
        <v>933900000</v>
      </c>
      <c r="K8477">
        <v>933900000</v>
      </c>
    </row>
    <row r="8478" spans="1:11" x14ac:dyDescent="0.25">
      <c r="A8478">
        <v>8174</v>
      </c>
      <c r="B8478" t="s">
        <v>419</v>
      </c>
      <c r="C8478" t="s">
        <v>493</v>
      </c>
      <c r="D8478" t="s">
        <v>1084</v>
      </c>
      <c r="E8478">
        <v>2014</v>
      </c>
      <c r="F8478" s="10">
        <v>42004</v>
      </c>
      <c r="G8478" t="s">
        <v>489</v>
      </c>
      <c r="H8478" t="s">
        <v>474</v>
      </c>
      <c r="I8478" t="s">
        <v>463</v>
      </c>
      <c r="J8478">
        <v>968900000</v>
      </c>
      <c r="K8478">
        <v>968900000</v>
      </c>
    </row>
    <row r="8479" spans="1:11" x14ac:dyDescent="0.25">
      <c r="A8479">
        <v>8174</v>
      </c>
      <c r="B8479" t="s">
        <v>419</v>
      </c>
      <c r="C8479" t="s">
        <v>493</v>
      </c>
      <c r="D8479" t="s">
        <v>567</v>
      </c>
      <c r="E8479">
        <v>2014</v>
      </c>
      <c r="F8479" s="10">
        <v>42004</v>
      </c>
      <c r="G8479" t="s">
        <v>489</v>
      </c>
      <c r="H8479" t="s">
        <v>474</v>
      </c>
      <c r="I8479" t="s">
        <v>463</v>
      </c>
      <c r="J8479">
        <v>839100000</v>
      </c>
      <c r="K8479">
        <v>839100000</v>
      </c>
    </row>
    <row r="8480" spans="1:11" x14ac:dyDescent="0.25">
      <c r="A8480">
        <v>8174</v>
      </c>
      <c r="B8480" t="s">
        <v>419</v>
      </c>
      <c r="C8480" t="s">
        <v>493</v>
      </c>
      <c r="D8480" t="s">
        <v>1085</v>
      </c>
      <c r="E8480">
        <v>2014</v>
      </c>
      <c r="F8480" s="10">
        <v>42004</v>
      </c>
      <c r="G8480" t="s">
        <v>489</v>
      </c>
      <c r="H8480" t="s">
        <v>474</v>
      </c>
      <c r="I8480" t="s">
        <v>463</v>
      </c>
      <c r="J8480">
        <v>961600000</v>
      </c>
      <c r="K8480">
        <v>961600000</v>
      </c>
    </row>
    <row r="8481" spans="1:11" x14ac:dyDescent="0.25">
      <c r="A8481">
        <v>8189</v>
      </c>
      <c r="B8481" t="s">
        <v>427</v>
      </c>
      <c r="C8481" t="s">
        <v>492</v>
      </c>
      <c r="D8481" t="s">
        <v>570</v>
      </c>
      <c r="E8481">
        <v>2014</v>
      </c>
      <c r="F8481" s="10">
        <v>42004</v>
      </c>
      <c r="G8481" t="s">
        <v>489</v>
      </c>
      <c r="H8481" t="s">
        <v>474</v>
      </c>
      <c r="I8481" t="s">
        <v>463</v>
      </c>
      <c r="J8481">
        <v>195800000</v>
      </c>
      <c r="K8481">
        <v>195800000</v>
      </c>
    </row>
    <row r="8482" spans="1:11" x14ac:dyDescent="0.25">
      <c r="A8482">
        <v>8189</v>
      </c>
      <c r="B8482" t="s">
        <v>427</v>
      </c>
      <c r="C8482" t="s">
        <v>492</v>
      </c>
      <c r="D8482" t="s">
        <v>569</v>
      </c>
      <c r="E8482">
        <v>2014</v>
      </c>
      <c r="F8482" s="10">
        <v>42004</v>
      </c>
      <c r="G8482" t="s">
        <v>489</v>
      </c>
      <c r="H8482" t="s">
        <v>474</v>
      </c>
      <c r="I8482" t="s">
        <v>463</v>
      </c>
      <c r="J8482">
        <v>559700000</v>
      </c>
      <c r="K8482">
        <v>559700000</v>
      </c>
    </row>
    <row r="8483" spans="1:11" x14ac:dyDescent="0.25">
      <c r="A8483">
        <v>8189</v>
      </c>
      <c r="B8483" t="s">
        <v>427</v>
      </c>
      <c r="C8483" t="s">
        <v>492</v>
      </c>
      <c r="D8483" t="s">
        <v>891</v>
      </c>
      <c r="E8483">
        <v>2014</v>
      </c>
      <c r="F8483" s="10">
        <v>42004</v>
      </c>
      <c r="G8483" t="s">
        <v>489</v>
      </c>
      <c r="H8483" t="s">
        <v>474</v>
      </c>
      <c r="I8483" t="s">
        <v>463</v>
      </c>
      <c r="J8483">
        <v>-174900000</v>
      </c>
      <c r="K8483">
        <v>-174900000</v>
      </c>
    </row>
    <row r="8484" spans="1:11" x14ac:dyDescent="0.25">
      <c r="A8484">
        <v>8189</v>
      </c>
      <c r="B8484" t="s">
        <v>427</v>
      </c>
      <c r="C8484" t="s">
        <v>492</v>
      </c>
      <c r="D8484" t="s">
        <v>834</v>
      </c>
      <c r="E8484">
        <v>2014</v>
      </c>
      <c r="F8484" s="10">
        <v>42004</v>
      </c>
      <c r="G8484" t="s">
        <v>489</v>
      </c>
      <c r="H8484" t="s">
        <v>474</v>
      </c>
      <c r="I8484" t="s">
        <v>463</v>
      </c>
      <c r="J8484">
        <v>933100000</v>
      </c>
      <c r="K8484">
        <v>933100000</v>
      </c>
    </row>
    <row r="8485" spans="1:11" x14ac:dyDescent="0.25">
      <c r="A8485">
        <v>8203</v>
      </c>
      <c r="B8485" t="s">
        <v>150</v>
      </c>
      <c r="C8485" t="s">
        <v>492</v>
      </c>
      <c r="D8485" t="s">
        <v>620</v>
      </c>
      <c r="E8485">
        <v>2014</v>
      </c>
      <c r="F8485" s="10">
        <v>42004</v>
      </c>
      <c r="G8485" t="s">
        <v>489</v>
      </c>
      <c r="H8485" t="s">
        <v>474</v>
      </c>
      <c r="I8485" t="s">
        <v>463</v>
      </c>
      <c r="J8485">
        <v>4713000</v>
      </c>
      <c r="K8485">
        <v>4713000</v>
      </c>
    </row>
    <row r="8486" spans="1:11" x14ac:dyDescent="0.25">
      <c r="A8486">
        <v>8203</v>
      </c>
      <c r="B8486" t="s">
        <v>150</v>
      </c>
      <c r="C8486" t="s">
        <v>492</v>
      </c>
      <c r="D8486" t="s">
        <v>21</v>
      </c>
      <c r="E8486">
        <v>2014</v>
      </c>
      <c r="F8486" s="10">
        <v>42004</v>
      </c>
      <c r="G8486" t="s">
        <v>489</v>
      </c>
      <c r="H8486" t="s">
        <v>474</v>
      </c>
      <c r="I8486" t="s">
        <v>463</v>
      </c>
      <c r="J8486">
        <v>17063000</v>
      </c>
      <c r="K8486">
        <v>17063000</v>
      </c>
    </row>
    <row r="8487" spans="1:11" x14ac:dyDescent="0.25">
      <c r="A8487">
        <v>8203</v>
      </c>
      <c r="B8487" t="s">
        <v>150</v>
      </c>
      <c r="C8487" t="s">
        <v>492</v>
      </c>
      <c r="D8487" t="s">
        <v>569</v>
      </c>
      <c r="E8487">
        <v>2014</v>
      </c>
      <c r="F8487" s="10">
        <v>42004</v>
      </c>
      <c r="G8487" t="s">
        <v>489</v>
      </c>
      <c r="H8487" t="s">
        <v>474</v>
      </c>
      <c r="I8487" t="s">
        <v>463</v>
      </c>
      <c r="J8487">
        <v>18958000</v>
      </c>
      <c r="K8487">
        <v>18958000</v>
      </c>
    </row>
    <row r="8488" spans="1:11" x14ac:dyDescent="0.25">
      <c r="A8488">
        <v>8203</v>
      </c>
      <c r="B8488" t="s">
        <v>150</v>
      </c>
      <c r="C8488" t="s">
        <v>492</v>
      </c>
      <c r="D8488" t="s">
        <v>151</v>
      </c>
      <c r="E8488">
        <v>2014</v>
      </c>
      <c r="F8488" s="10">
        <v>42004</v>
      </c>
      <c r="G8488" t="s">
        <v>489</v>
      </c>
      <c r="H8488" t="s">
        <v>474</v>
      </c>
      <c r="I8488" t="s">
        <v>463</v>
      </c>
      <c r="J8488">
        <v>11123000</v>
      </c>
      <c r="K8488">
        <v>11123000</v>
      </c>
    </row>
    <row r="8489" spans="1:11" x14ac:dyDescent="0.25">
      <c r="A8489">
        <v>8203</v>
      </c>
      <c r="B8489" t="s">
        <v>150</v>
      </c>
      <c r="C8489" t="s">
        <v>492</v>
      </c>
      <c r="D8489" t="s">
        <v>701</v>
      </c>
      <c r="E8489">
        <v>2014</v>
      </c>
      <c r="F8489" s="10">
        <v>42004</v>
      </c>
      <c r="G8489" t="s">
        <v>489</v>
      </c>
      <c r="H8489" t="s">
        <v>474</v>
      </c>
      <c r="I8489" t="s">
        <v>463</v>
      </c>
      <c r="J8489">
        <v>6110000</v>
      </c>
      <c r="K8489">
        <v>6110000</v>
      </c>
    </row>
    <row r="8490" spans="1:11" x14ac:dyDescent="0.25">
      <c r="A8490">
        <v>8203</v>
      </c>
      <c r="B8490" t="s">
        <v>150</v>
      </c>
      <c r="C8490" t="s">
        <v>492</v>
      </c>
      <c r="D8490" t="s">
        <v>834</v>
      </c>
      <c r="E8490">
        <v>2014</v>
      </c>
      <c r="F8490" s="10">
        <v>42004</v>
      </c>
      <c r="G8490" t="s">
        <v>489</v>
      </c>
      <c r="H8490" t="s">
        <v>474</v>
      </c>
      <c r="I8490" t="s">
        <v>463</v>
      </c>
      <c r="J8490">
        <v>32777000</v>
      </c>
      <c r="K8490">
        <v>32777000</v>
      </c>
    </row>
    <row r="8491" spans="1:11" x14ac:dyDescent="0.25">
      <c r="A8491">
        <v>8203</v>
      </c>
      <c r="B8491" t="s">
        <v>150</v>
      </c>
      <c r="C8491" t="s">
        <v>492</v>
      </c>
      <c r="D8491" t="s">
        <v>803</v>
      </c>
      <c r="E8491">
        <v>2014</v>
      </c>
      <c r="F8491" s="10">
        <v>42004</v>
      </c>
      <c r="G8491" t="s">
        <v>489</v>
      </c>
      <c r="H8491" t="s">
        <v>474</v>
      </c>
      <c r="I8491" t="s">
        <v>463</v>
      </c>
      <c r="J8491">
        <v>7911000</v>
      </c>
      <c r="K8491">
        <v>7911000</v>
      </c>
    </row>
    <row r="8492" spans="1:11" x14ac:dyDescent="0.25">
      <c r="A8492">
        <v>8203</v>
      </c>
      <c r="B8492" t="s">
        <v>150</v>
      </c>
      <c r="C8492" t="s">
        <v>492</v>
      </c>
      <c r="D8492" t="s">
        <v>835</v>
      </c>
      <c r="E8492">
        <v>2014</v>
      </c>
      <c r="F8492" s="10">
        <v>42004</v>
      </c>
      <c r="G8492" t="s">
        <v>489</v>
      </c>
      <c r="H8492" t="s">
        <v>474</v>
      </c>
      <c r="I8492" t="s">
        <v>463</v>
      </c>
      <c r="J8492">
        <v>19816000</v>
      </c>
      <c r="K8492">
        <v>19816000</v>
      </c>
    </row>
    <row r="8493" spans="1:11" x14ac:dyDescent="0.25">
      <c r="A8493">
        <v>8327</v>
      </c>
      <c r="B8493" t="s">
        <v>381</v>
      </c>
      <c r="C8493" t="s">
        <v>492</v>
      </c>
      <c r="D8493" t="s">
        <v>569</v>
      </c>
      <c r="E8493">
        <v>2014</v>
      </c>
      <c r="F8493" s="10">
        <v>42004</v>
      </c>
      <c r="G8493" t="s">
        <v>489</v>
      </c>
      <c r="H8493" t="s">
        <v>474</v>
      </c>
      <c r="I8493" t="s">
        <v>463</v>
      </c>
      <c r="J8493">
        <v>9870000000</v>
      </c>
      <c r="K8493">
        <v>9870000000</v>
      </c>
    </row>
    <row r="8494" spans="1:11" x14ac:dyDescent="0.25">
      <c r="A8494">
        <v>8327</v>
      </c>
      <c r="B8494" t="s">
        <v>381</v>
      </c>
      <c r="C8494" t="s">
        <v>492</v>
      </c>
      <c r="D8494" t="s">
        <v>1121</v>
      </c>
      <c r="E8494">
        <v>2014</v>
      </c>
      <c r="F8494" s="10">
        <v>42004</v>
      </c>
      <c r="G8494" t="s">
        <v>489</v>
      </c>
      <c r="H8494" t="s">
        <v>474</v>
      </c>
      <c r="I8494" t="s">
        <v>463</v>
      </c>
      <c r="J8494">
        <v>6525000000</v>
      </c>
      <c r="K8494">
        <v>6525000000</v>
      </c>
    </row>
    <row r="8495" spans="1:11" x14ac:dyDescent="0.25">
      <c r="A8495">
        <v>8327</v>
      </c>
      <c r="B8495" t="s">
        <v>381</v>
      </c>
      <c r="C8495" t="s">
        <v>492</v>
      </c>
      <c r="D8495" t="s">
        <v>316</v>
      </c>
      <c r="E8495">
        <v>2014</v>
      </c>
      <c r="F8495" s="10">
        <v>42004</v>
      </c>
      <c r="G8495" t="s">
        <v>489</v>
      </c>
      <c r="H8495" t="s">
        <v>474</v>
      </c>
      <c r="I8495" t="s">
        <v>463</v>
      </c>
      <c r="J8495">
        <v>23911000000</v>
      </c>
      <c r="K8495">
        <v>23911000000</v>
      </c>
    </row>
    <row r="8496" spans="1:11" x14ac:dyDescent="0.25">
      <c r="A8496">
        <v>8327</v>
      </c>
      <c r="B8496" t="s">
        <v>381</v>
      </c>
      <c r="C8496" t="s">
        <v>493</v>
      </c>
      <c r="D8496" t="s">
        <v>1117</v>
      </c>
      <c r="E8496">
        <v>2014</v>
      </c>
      <c r="F8496" s="10">
        <v>42004</v>
      </c>
      <c r="G8496" t="s">
        <v>489</v>
      </c>
      <c r="H8496" t="s">
        <v>474</v>
      </c>
      <c r="I8496" t="s">
        <v>463</v>
      </c>
      <c r="J8496">
        <v>15598000000</v>
      </c>
      <c r="K8496">
        <v>15598000000</v>
      </c>
    </row>
    <row r="8497" spans="1:11" x14ac:dyDescent="0.25">
      <c r="A8497">
        <v>8327</v>
      </c>
      <c r="B8497" t="s">
        <v>381</v>
      </c>
      <c r="C8497" t="s">
        <v>493</v>
      </c>
      <c r="D8497" t="s">
        <v>1224</v>
      </c>
      <c r="E8497">
        <v>2014</v>
      </c>
      <c r="F8497" s="10">
        <v>42004</v>
      </c>
      <c r="G8497" t="s">
        <v>489</v>
      </c>
      <c r="H8497" t="s">
        <v>474</v>
      </c>
      <c r="I8497" t="s">
        <v>463</v>
      </c>
      <c r="J8497">
        <v>14487000000</v>
      </c>
      <c r="K8497">
        <v>14487000000</v>
      </c>
    </row>
    <row r="8498" spans="1:11" x14ac:dyDescent="0.25">
      <c r="A8498">
        <v>8327</v>
      </c>
      <c r="B8498" t="s">
        <v>381</v>
      </c>
      <c r="C8498" t="s">
        <v>493</v>
      </c>
      <c r="D8498" t="s">
        <v>1118</v>
      </c>
      <c r="E8498">
        <v>2014</v>
      </c>
      <c r="F8498" s="10">
        <v>42004</v>
      </c>
      <c r="G8498" t="s">
        <v>489</v>
      </c>
      <c r="H8498" t="s">
        <v>474</v>
      </c>
      <c r="I8498" t="s">
        <v>463</v>
      </c>
      <c r="J8498">
        <v>10221000000</v>
      </c>
      <c r="K8498">
        <v>10221000000</v>
      </c>
    </row>
    <row r="8499" spans="1:11" x14ac:dyDescent="0.25">
      <c r="A8499">
        <v>8329</v>
      </c>
      <c r="B8499" t="s">
        <v>334</v>
      </c>
      <c r="C8499" t="s">
        <v>492</v>
      </c>
      <c r="D8499" t="s">
        <v>901</v>
      </c>
      <c r="E8499">
        <v>2014</v>
      </c>
      <c r="F8499" s="10">
        <v>42004</v>
      </c>
      <c r="G8499" t="s">
        <v>489</v>
      </c>
      <c r="H8499" t="s">
        <v>474</v>
      </c>
      <c r="I8499" t="s">
        <v>463</v>
      </c>
      <c r="J8499">
        <v>828000</v>
      </c>
      <c r="K8499">
        <v>828000</v>
      </c>
    </row>
    <row r="8500" spans="1:11" x14ac:dyDescent="0.25">
      <c r="A8500">
        <v>8329</v>
      </c>
      <c r="B8500" t="s">
        <v>334</v>
      </c>
      <c r="C8500" t="s">
        <v>492</v>
      </c>
      <c r="D8500" t="s">
        <v>900</v>
      </c>
      <c r="E8500">
        <v>2014</v>
      </c>
      <c r="F8500" s="10">
        <v>42004</v>
      </c>
      <c r="G8500" t="s">
        <v>489</v>
      </c>
      <c r="H8500" t="s">
        <v>474</v>
      </c>
      <c r="I8500" t="s">
        <v>463</v>
      </c>
      <c r="J8500">
        <v>0</v>
      </c>
      <c r="K8500">
        <v>0</v>
      </c>
    </row>
    <row r="8501" spans="1:11" x14ac:dyDescent="0.25">
      <c r="A8501">
        <v>8329</v>
      </c>
      <c r="B8501" t="s">
        <v>334</v>
      </c>
      <c r="C8501" t="s">
        <v>492</v>
      </c>
      <c r="D8501" t="s">
        <v>899</v>
      </c>
      <c r="E8501">
        <v>2014</v>
      </c>
      <c r="F8501" s="10">
        <v>42004</v>
      </c>
      <c r="G8501" t="s">
        <v>489</v>
      </c>
      <c r="H8501" t="s">
        <v>474</v>
      </c>
      <c r="I8501" t="s">
        <v>463</v>
      </c>
      <c r="J8501">
        <v>5652000</v>
      </c>
      <c r="K8501">
        <v>5652000</v>
      </c>
    </row>
    <row r="8502" spans="1:11" x14ac:dyDescent="0.25">
      <c r="A8502">
        <v>8329</v>
      </c>
      <c r="B8502" t="s">
        <v>334</v>
      </c>
      <c r="C8502" t="s">
        <v>492</v>
      </c>
      <c r="D8502" t="s">
        <v>895</v>
      </c>
      <c r="E8502">
        <v>2014</v>
      </c>
      <c r="F8502" s="10">
        <v>42004</v>
      </c>
      <c r="G8502" t="s">
        <v>489</v>
      </c>
      <c r="H8502" t="s">
        <v>474</v>
      </c>
      <c r="I8502" t="s">
        <v>463</v>
      </c>
      <c r="J8502">
        <v>7778000</v>
      </c>
      <c r="K8502">
        <v>7778000</v>
      </c>
    </row>
    <row r="8503" spans="1:11" x14ac:dyDescent="0.25">
      <c r="A8503">
        <v>8329</v>
      </c>
      <c r="B8503" t="s">
        <v>334</v>
      </c>
      <c r="C8503" t="s">
        <v>492</v>
      </c>
      <c r="D8503" t="s">
        <v>898</v>
      </c>
      <c r="E8503">
        <v>2014</v>
      </c>
      <c r="F8503" s="10">
        <v>42004</v>
      </c>
      <c r="G8503" t="s">
        <v>489</v>
      </c>
      <c r="H8503" t="s">
        <v>474</v>
      </c>
      <c r="I8503" t="s">
        <v>463</v>
      </c>
      <c r="J8503">
        <v>12600000</v>
      </c>
      <c r="K8503">
        <v>12600000</v>
      </c>
    </row>
    <row r="8504" spans="1:11" x14ac:dyDescent="0.25">
      <c r="A8504">
        <v>8329</v>
      </c>
      <c r="B8504" t="s">
        <v>334</v>
      </c>
      <c r="C8504" t="s">
        <v>492</v>
      </c>
      <c r="D8504" t="s">
        <v>897</v>
      </c>
      <c r="E8504">
        <v>2014</v>
      </c>
      <c r="F8504" s="10">
        <v>42004</v>
      </c>
      <c r="G8504" t="s">
        <v>489</v>
      </c>
      <c r="H8504" t="s">
        <v>474</v>
      </c>
      <c r="I8504" t="s">
        <v>463</v>
      </c>
      <c r="J8504">
        <v>1526000</v>
      </c>
      <c r="K8504">
        <v>1526000</v>
      </c>
    </row>
    <row r="8505" spans="1:11" x14ac:dyDescent="0.25">
      <c r="A8505">
        <v>8329</v>
      </c>
      <c r="B8505" t="s">
        <v>334</v>
      </c>
      <c r="C8505" t="s">
        <v>492</v>
      </c>
      <c r="D8505" t="s">
        <v>896</v>
      </c>
      <c r="E8505">
        <v>2014</v>
      </c>
      <c r="F8505" s="10">
        <v>42004</v>
      </c>
      <c r="G8505" t="s">
        <v>489</v>
      </c>
      <c r="H8505" t="s">
        <v>474</v>
      </c>
      <c r="I8505" t="s">
        <v>463</v>
      </c>
      <c r="J8505">
        <v>10605000</v>
      </c>
      <c r="K8505">
        <v>10605000</v>
      </c>
    </row>
    <row r="8506" spans="1:11" x14ac:dyDescent="0.25">
      <c r="A8506">
        <v>8329</v>
      </c>
      <c r="B8506" t="s">
        <v>334</v>
      </c>
      <c r="C8506" t="s">
        <v>492</v>
      </c>
      <c r="D8506" t="s">
        <v>316</v>
      </c>
      <c r="E8506">
        <v>2014</v>
      </c>
      <c r="F8506" s="10">
        <v>42004</v>
      </c>
      <c r="G8506" t="s">
        <v>489</v>
      </c>
      <c r="H8506" t="s">
        <v>474</v>
      </c>
      <c r="I8506" t="s">
        <v>463</v>
      </c>
      <c r="J8506">
        <v>28138000</v>
      </c>
      <c r="K8506">
        <v>28138000</v>
      </c>
    </row>
    <row r="8507" spans="1:11" x14ac:dyDescent="0.25">
      <c r="A8507">
        <v>8329</v>
      </c>
      <c r="B8507" t="s">
        <v>334</v>
      </c>
      <c r="C8507" t="s">
        <v>493</v>
      </c>
      <c r="D8507" t="s">
        <v>893</v>
      </c>
      <c r="E8507">
        <v>2014</v>
      </c>
      <c r="F8507" s="10">
        <v>42004</v>
      </c>
      <c r="G8507" t="s">
        <v>489</v>
      </c>
      <c r="H8507" t="s">
        <v>474</v>
      </c>
      <c r="I8507" t="s">
        <v>463</v>
      </c>
      <c r="J8507">
        <v>28138000</v>
      </c>
      <c r="K8507">
        <v>28138000</v>
      </c>
    </row>
    <row r="8508" spans="1:11" x14ac:dyDescent="0.25">
      <c r="A8508">
        <v>8329</v>
      </c>
      <c r="B8508" t="s">
        <v>334</v>
      </c>
      <c r="C8508" t="s">
        <v>493</v>
      </c>
      <c r="D8508" t="s">
        <v>892</v>
      </c>
      <c r="E8508">
        <v>2014</v>
      </c>
      <c r="F8508" s="10">
        <v>42004</v>
      </c>
      <c r="G8508" t="s">
        <v>489</v>
      </c>
      <c r="H8508" t="s">
        <v>474</v>
      </c>
      <c r="I8508" t="s">
        <v>463</v>
      </c>
      <c r="J8508">
        <v>38989000</v>
      </c>
      <c r="K8508">
        <v>38989000</v>
      </c>
    </row>
    <row r="8509" spans="1:11" x14ac:dyDescent="0.25">
      <c r="A8509">
        <v>8430</v>
      </c>
      <c r="B8509" t="s">
        <v>339</v>
      </c>
      <c r="C8509" t="s">
        <v>493</v>
      </c>
      <c r="D8509" t="s">
        <v>867</v>
      </c>
      <c r="E8509">
        <v>2014</v>
      </c>
      <c r="F8509" s="10">
        <v>42004</v>
      </c>
      <c r="G8509" t="s">
        <v>489</v>
      </c>
      <c r="H8509" t="s">
        <v>474</v>
      </c>
      <c r="I8509" t="s">
        <v>463</v>
      </c>
      <c r="J8509">
        <v>698917000</v>
      </c>
      <c r="K8509">
        <v>698917000</v>
      </c>
    </row>
    <row r="8510" spans="1:11" x14ac:dyDescent="0.25">
      <c r="A8510">
        <v>8430</v>
      </c>
      <c r="B8510" t="s">
        <v>339</v>
      </c>
      <c r="C8510" t="s">
        <v>493</v>
      </c>
      <c r="D8510" t="s">
        <v>868</v>
      </c>
      <c r="E8510">
        <v>2014</v>
      </c>
      <c r="F8510" s="10">
        <v>42004</v>
      </c>
      <c r="G8510" t="s">
        <v>489</v>
      </c>
      <c r="H8510" t="s">
        <v>474</v>
      </c>
      <c r="I8510" t="s">
        <v>463</v>
      </c>
      <c r="J8510">
        <v>60910000</v>
      </c>
      <c r="K8510">
        <v>60910000</v>
      </c>
    </row>
    <row r="8511" spans="1:11" x14ac:dyDescent="0.25">
      <c r="A8511">
        <v>8430</v>
      </c>
      <c r="B8511" t="s">
        <v>339</v>
      </c>
      <c r="C8511" t="s">
        <v>493</v>
      </c>
      <c r="D8511" t="s">
        <v>869</v>
      </c>
      <c r="E8511">
        <v>2014</v>
      </c>
      <c r="F8511" s="10">
        <v>42004</v>
      </c>
      <c r="G8511" t="s">
        <v>489</v>
      </c>
      <c r="H8511" t="s">
        <v>474</v>
      </c>
      <c r="I8511" t="s">
        <v>463</v>
      </c>
      <c r="J8511">
        <v>0</v>
      </c>
      <c r="K8511">
        <v>0</v>
      </c>
    </row>
    <row r="8512" spans="1:11" x14ac:dyDescent="0.25">
      <c r="A8512">
        <v>8430</v>
      </c>
      <c r="B8512" t="s">
        <v>339</v>
      </c>
      <c r="C8512" t="s">
        <v>493</v>
      </c>
      <c r="D8512" t="s">
        <v>865</v>
      </c>
      <c r="E8512">
        <v>2014</v>
      </c>
      <c r="F8512" s="10">
        <v>42004</v>
      </c>
      <c r="G8512" t="s">
        <v>489</v>
      </c>
      <c r="H8512" t="s">
        <v>474</v>
      </c>
      <c r="I8512" t="s">
        <v>463</v>
      </c>
      <c r="J8512">
        <v>369774000</v>
      </c>
      <c r="K8512">
        <v>369774000</v>
      </c>
    </row>
    <row r="8513" spans="1:11" x14ac:dyDescent="0.25">
      <c r="A8513">
        <v>8430</v>
      </c>
      <c r="B8513" t="s">
        <v>339</v>
      </c>
      <c r="C8513" t="s">
        <v>493</v>
      </c>
      <c r="D8513" t="s">
        <v>866</v>
      </c>
      <c r="E8513">
        <v>2014</v>
      </c>
      <c r="F8513" s="10">
        <v>42004</v>
      </c>
      <c r="G8513" t="s">
        <v>489</v>
      </c>
      <c r="H8513" t="s">
        <v>474</v>
      </c>
      <c r="I8513" t="s">
        <v>463</v>
      </c>
      <c r="J8513">
        <v>361683000</v>
      </c>
      <c r="K8513">
        <v>361683000</v>
      </c>
    </row>
    <row r="8514" spans="1:11" x14ac:dyDescent="0.25">
      <c r="A8514">
        <v>13290</v>
      </c>
      <c r="B8514" t="s">
        <v>152</v>
      </c>
      <c r="C8514" t="s">
        <v>492</v>
      </c>
      <c r="D8514" t="s">
        <v>570</v>
      </c>
      <c r="E8514">
        <v>2014</v>
      </c>
      <c r="F8514" s="10">
        <v>42004</v>
      </c>
      <c r="G8514" t="s">
        <v>489</v>
      </c>
      <c r="H8514" t="s">
        <v>474</v>
      </c>
      <c r="I8514" t="s">
        <v>463</v>
      </c>
      <c r="J8514">
        <v>8619000</v>
      </c>
      <c r="K8514">
        <v>8619000</v>
      </c>
    </row>
    <row r="8515" spans="1:11" x14ac:dyDescent="0.25">
      <c r="A8515">
        <v>13290</v>
      </c>
      <c r="B8515" t="s">
        <v>152</v>
      </c>
      <c r="C8515" t="s">
        <v>492</v>
      </c>
      <c r="D8515" t="s">
        <v>882</v>
      </c>
      <c r="E8515">
        <v>2014</v>
      </c>
      <c r="F8515" s="10">
        <v>42004</v>
      </c>
      <c r="G8515" t="s">
        <v>489</v>
      </c>
      <c r="H8515" t="s">
        <v>474</v>
      </c>
      <c r="I8515" t="s">
        <v>463</v>
      </c>
      <c r="J8515">
        <v>11894000</v>
      </c>
      <c r="K8515">
        <v>11894000</v>
      </c>
    </row>
    <row r="8516" spans="1:11" x14ac:dyDescent="0.25">
      <c r="A8516">
        <v>13290</v>
      </c>
      <c r="B8516" t="s">
        <v>152</v>
      </c>
      <c r="C8516" t="s">
        <v>492</v>
      </c>
      <c r="D8516" t="s">
        <v>569</v>
      </c>
      <c r="E8516">
        <v>2014</v>
      </c>
      <c r="F8516" s="10">
        <v>42004</v>
      </c>
      <c r="G8516" t="s">
        <v>489</v>
      </c>
      <c r="H8516" t="s">
        <v>474</v>
      </c>
      <c r="I8516" t="s">
        <v>463</v>
      </c>
      <c r="J8516">
        <v>28182000</v>
      </c>
      <c r="K8516">
        <v>28182000</v>
      </c>
    </row>
    <row r="8517" spans="1:11" x14ac:dyDescent="0.25">
      <c r="A8517">
        <v>13290</v>
      </c>
      <c r="B8517" t="s">
        <v>152</v>
      </c>
      <c r="C8517" t="s">
        <v>492</v>
      </c>
      <c r="D8517" t="s">
        <v>151</v>
      </c>
      <c r="E8517">
        <v>2014</v>
      </c>
      <c r="F8517" s="10">
        <v>42004</v>
      </c>
      <c r="G8517" t="s">
        <v>489</v>
      </c>
      <c r="H8517" t="s">
        <v>474</v>
      </c>
      <c r="I8517" t="s">
        <v>463</v>
      </c>
      <c r="J8517">
        <v>34004000</v>
      </c>
      <c r="K8517">
        <v>34004000</v>
      </c>
    </row>
    <row r="8518" spans="1:11" x14ac:dyDescent="0.25">
      <c r="A8518">
        <v>13290</v>
      </c>
      <c r="B8518" t="s">
        <v>152</v>
      </c>
      <c r="C8518" t="s">
        <v>492</v>
      </c>
      <c r="D8518" t="s">
        <v>2060</v>
      </c>
      <c r="E8518">
        <v>2014</v>
      </c>
      <c r="F8518" s="10">
        <v>42004</v>
      </c>
      <c r="G8518" t="s">
        <v>489</v>
      </c>
      <c r="H8518" t="s">
        <v>474</v>
      </c>
      <c r="I8518" t="s">
        <v>463</v>
      </c>
      <c r="J8518">
        <v>151000</v>
      </c>
      <c r="K8518">
        <v>151000</v>
      </c>
    </row>
    <row r="8519" spans="1:11" x14ac:dyDescent="0.25">
      <c r="A8519">
        <v>13290</v>
      </c>
      <c r="B8519" t="s">
        <v>152</v>
      </c>
      <c r="C8519" t="s">
        <v>492</v>
      </c>
      <c r="D8519" t="s">
        <v>316</v>
      </c>
      <c r="E8519">
        <v>2014</v>
      </c>
      <c r="F8519" s="10">
        <v>42004</v>
      </c>
      <c r="G8519" t="s">
        <v>489</v>
      </c>
      <c r="H8519" t="s">
        <v>474</v>
      </c>
      <c r="I8519" t="s">
        <v>463</v>
      </c>
      <c r="J8519">
        <v>84913000</v>
      </c>
      <c r="K8519">
        <v>84913000</v>
      </c>
    </row>
    <row r="8520" spans="1:11" x14ac:dyDescent="0.25">
      <c r="A8520">
        <v>223482</v>
      </c>
      <c r="B8520" t="s">
        <v>318</v>
      </c>
      <c r="C8520" t="s">
        <v>492</v>
      </c>
      <c r="D8520" t="s">
        <v>44</v>
      </c>
      <c r="E8520">
        <v>2014</v>
      </c>
      <c r="F8520" s="10">
        <v>42004</v>
      </c>
      <c r="G8520" t="s">
        <v>489</v>
      </c>
      <c r="H8520" t="s">
        <v>474</v>
      </c>
      <c r="I8520" t="s">
        <v>463</v>
      </c>
      <c r="J8520">
        <v>128800000</v>
      </c>
      <c r="K8520">
        <v>128800000</v>
      </c>
    </row>
    <row r="8521" spans="1:11" x14ac:dyDescent="0.25">
      <c r="A8521">
        <v>223482</v>
      </c>
      <c r="B8521" t="s">
        <v>318</v>
      </c>
      <c r="C8521" t="s">
        <v>492</v>
      </c>
      <c r="D8521" t="s">
        <v>59</v>
      </c>
      <c r="E8521">
        <v>2014</v>
      </c>
      <c r="F8521" s="10">
        <v>42004</v>
      </c>
      <c r="G8521" t="s">
        <v>489</v>
      </c>
      <c r="H8521" t="s">
        <v>474</v>
      </c>
      <c r="I8521" t="s">
        <v>463</v>
      </c>
      <c r="J8521">
        <v>691800000</v>
      </c>
      <c r="K8521">
        <v>691800000</v>
      </c>
    </row>
    <row r="8522" spans="1:11" x14ac:dyDescent="0.25">
      <c r="A8522">
        <v>223482</v>
      </c>
      <c r="B8522" t="s">
        <v>318</v>
      </c>
      <c r="C8522" t="s">
        <v>492</v>
      </c>
      <c r="D8522" t="s">
        <v>653</v>
      </c>
      <c r="E8522">
        <v>2014</v>
      </c>
      <c r="F8522" s="10">
        <v>42004</v>
      </c>
      <c r="G8522" t="s">
        <v>489</v>
      </c>
      <c r="H8522" t="s">
        <v>474</v>
      </c>
      <c r="I8522" t="s">
        <v>463</v>
      </c>
      <c r="J8522">
        <v>87500000</v>
      </c>
      <c r="K8522">
        <v>87500000</v>
      </c>
    </row>
    <row r="8523" spans="1:11" x14ac:dyDescent="0.25">
      <c r="A8523">
        <v>223482</v>
      </c>
      <c r="B8523" t="s">
        <v>318</v>
      </c>
      <c r="C8523" t="s">
        <v>492</v>
      </c>
      <c r="D8523" t="s">
        <v>316</v>
      </c>
      <c r="E8523">
        <v>2014</v>
      </c>
      <c r="F8523" s="10">
        <v>42004</v>
      </c>
      <c r="G8523" t="s">
        <v>489</v>
      </c>
      <c r="H8523" t="s">
        <v>474</v>
      </c>
      <c r="I8523" t="s">
        <v>463</v>
      </c>
      <c r="J8523">
        <v>1447900000</v>
      </c>
      <c r="K8523">
        <v>1447900000</v>
      </c>
    </row>
    <row r="8524" spans="1:11" x14ac:dyDescent="0.25">
      <c r="A8524">
        <v>223482</v>
      </c>
      <c r="B8524" t="s">
        <v>318</v>
      </c>
      <c r="C8524" t="s">
        <v>493</v>
      </c>
      <c r="D8524" t="s">
        <v>1094</v>
      </c>
      <c r="E8524">
        <v>2014</v>
      </c>
      <c r="F8524" s="10">
        <v>42004</v>
      </c>
      <c r="G8524" t="s">
        <v>489</v>
      </c>
      <c r="H8524" t="s">
        <v>474</v>
      </c>
      <c r="I8524" t="s">
        <v>463</v>
      </c>
      <c r="J8524">
        <v>-34000000</v>
      </c>
      <c r="K8524">
        <v>-34000000</v>
      </c>
    </row>
    <row r="8525" spans="1:11" x14ac:dyDescent="0.25">
      <c r="A8525">
        <v>223482</v>
      </c>
      <c r="B8525" t="s">
        <v>318</v>
      </c>
      <c r="C8525" t="s">
        <v>493</v>
      </c>
      <c r="D8525" t="s">
        <v>834</v>
      </c>
      <c r="E8525">
        <v>2014</v>
      </c>
      <c r="F8525" s="10">
        <v>42004</v>
      </c>
      <c r="G8525" t="s">
        <v>489</v>
      </c>
      <c r="H8525" t="s">
        <v>474</v>
      </c>
      <c r="I8525" t="s">
        <v>463</v>
      </c>
      <c r="J8525">
        <v>1621700000</v>
      </c>
      <c r="K8525">
        <v>1621700000</v>
      </c>
    </row>
    <row r="8526" spans="1:11" x14ac:dyDescent="0.25">
      <c r="A8526">
        <v>223482</v>
      </c>
      <c r="B8526" t="s">
        <v>318</v>
      </c>
      <c r="C8526" t="s">
        <v>493</v>
      </c>
      <c r="D8526" t="s">
        <v>1093</v>
      </c>
      <c r="E8526">
        <v>2014</v>
      </c>
      <c r="F8526" s="10">
        <v>42004</v>
      </c>
      <c r="G8526" t="s">
        <v>489</v>
      </c>
      <c r="H8526" t="s">
        <v>474</v>
      </c>
      <c r="I8526" t="s">
        <v>463</v>
      </c>
      <c r="J8526">
        <v>768300000</v>
      </c>
      <c r="K8526">
        <v>768300000</v>
      </c>
    </row>
    <row r="8527" spans="1:11" x14ac:dyDescent="0.25">
      <c r="A8527">
        <v>483482</v>
      </c>
      <c r="B8527" t="s">
        <v>396</v>
      </c>
      <c r="C8527" t="s">
        <v>492</v>
      </c>
      <c r="D8527" t="s">
        <v>59</v>
      </c>
      <c r="E8527">
        <v>2014</v>
      </c>
      <c r="F8527" s="10">
        <v>42004</v>
      </c>
      <c r="G8527" t="s">
        <v>489</v>
      </c>
      <c r="H8527" t="s">
        <v>474</v>
      </c>
      <c r="I8527" t="s">
        <v>463</v>
      </c>
      <c r="J8527">
        <v>404293000</v>
      </c>
      <c r="K8527">
        <v>404293000</v>
      </c>
    </row>
    <row r="8528" spans="1:11" x14ac:dyDescent="0.25">
      <c r="A8528">
        <v>483482</v>
      </c>
      <c r="B8528" t="s">
        <v>396</v>
      </c>
      <c r="C8528" t="s">
        <v>492</v>
      </c>
      <c r="D8528" t="s">
        <v>105</v>
      </c>
      <c r="E8528">
        <v>2014</v>
      </c>
      <c r="F8528" s="10">
        <v>42004</v>
      </c>
      <c r="G8528" t="s">
        <v>489</v>
      </c>
      <c r="H8528" t="s">
        <v>474</v>
      </c>
      <c r="I8528" t="s">
        <v>463</v>
      </c>
      <c r="J8528">
        <v>127363000</v>
      </c>
      <c r="K8528">
        <v>127363000</v>
      </c>
    </row>
    <row r="8529" spans="1:11" x14ac:dyDescent="0.25">
      <c r="A8529">
        <v>483482</v>
      </c>
      <c r="B8529" t="s">
        <v>396</v>
      </c>
      <c r="C8529" t="s">
        <v>492</v>
      </c>
      <c r="D8529" t="s">
        <v>113</v>
      </c>
      <c r="E8529">
        <v>2014</v>
      </c>
      <c r="F8529" s="10">
        <v>42004</v>
      </c>
      <c r="G8529" t="s">
        <v>489</v>
      </c>
      <c r="H8529" t="s">
        <v>474</v>
      </c>
      <c r="I8529" t="s">
        <v>463</v>
      </c>
      <c r="J8529">
        <v>204747000</v>
      </c>
      <c r="K8529">
        <v>204747000</v>
      </c>
    </row>
    <row r="8530" spans="1:11" x14ac:dyDescent="0.25">
      <c r="A8530">
        <v>483482</v>
      </c>
      <c r="B8530" t="s">
        <v>396</v>
      </c>
      <c r="C8530" t="s">
        <v>492</v>
      </c>
      <c r="D8530" t="s">
        <v>1006</v>
      </c>
      <c r="E8530">
        <v>2014</v>
      </c>
      <c r="F8530" s="10">
        <v>42004</v>
      </c>
      <c r="G8530" t="s">
        <v>489</v>
      </c>
      <c r="H8530" t="s">
        <v>474</v>
      </c>
      <c r="I8530" t="s">
        <v>463</v>
      </c>
      <c r="J8530">
        <v>166150000</v>
      </c>
      <c r="K8530">
        <v>166150000</v>
      </c>
    </row>
    <row r="8531" spans="1:11" x14ac:dyDescent="0.25">
      <c r="A8531">
        <v>483482</v>
      </c>
      <c r="B8531" t="s">
        <v>396</v>
      </c>
      <c r="C8531" t="s">
        <v>492</v>
      </c>
      <c r="D8531" t="s">
        <v>938</v>
      </c>
      <c r="E8531">
        <v>2014</v>
      </c>
      <c r="F8531" s="10">
        <v>42004</v>
      </c>
      <c r="G8531" t="s">
        <v>489</v>
      </c>
      <c r="H8531" t="s">
        <v>474</v>
      </c>
      <c r="I8531" t="s">
        <v>463</v>
      </c>
      <c r="J8531">
        <v>398645000</v>
      </c>
      <c r="K8531">
        <v>398645000</v>
      </c>
    </row>
    <row r="8532" spans="1:11" x14ac:dyDescent="0.25">
      <c r="A8532">
        <v>483482</v>
      </c>
      <c r="B8532" t="s">
        <v>396</v>
      </c>
      <c r="C8532" t="s">
        <v>492</v>
      </c>
      <c r="D8532" t="s">
        <v>1093</v>
      </c>
      <c r="E8532">
        <v>2014</v>
      </c>
      <c r="F8532" s="10">
        <v>42004</v>
      </c>
      <c r="G8532" t="s">
        <v>489</v>
      </c>
      <c r="H8532" t="s">
        <v>474</v>
      </c>
      <c r="I8532" t="s">
        <v>463</v>
      </c>
      <c r="J8532">
        <v>327874000</v>
      </c>
      <c r="K8532">
        <v>327874000</v>
      </c>
    </row>
    <row r="8533" spans="1:11" x14ac:dyDescent="0.25">
      <c r="A8533">
        <v>483482</v>
      </c>
      <c r="B8533" t="s">
        <v>396</v>
      </c>
      <c r="C8533" t="s">
        <v>492</v>
      </c>
      <c r="D8533" t="s">
        <v>279</v>
      </c>
      <c r="E8533">
        <v>2014</v>
      </c>
      <c r="F8533" s="10">
        <v>42004</v>
      </c>
      <c r="G8533" t="s">
        <v>489</v>
      </c>
      <c r="H8533" t="s">
        <v>474</v>
      </c>
      <c r="I8533" t="s">
        <v>463</v>
      </c>
      <c r="J8533">
        <v>71347000</v>
      </c>
      <c r="K8533">
        <v>71347000</v>
      </c>
    </row>
    <row r="8534" spans="1:11" x14ac:dyDescent="0.25">
      <c r="A8534">
        <v>483482</v>
      </c>
      <c r="B8534" t="s">
        <v>396</v>
      </c>
      <c r="C8534" t="s">
        <v>492</v>
      </c>
      <c r="D8534" t="s">
        <v>290</v>
      </c>
      <c r="E8534">
        <v>2014</v>
      </c>
      <c r="F8534" s="10">
        <v>42004</v>
      </c>
      <c r="G8534" t="s">
        <v>489</v>
      </c>
      <c r="H8534" t="s">
        <v>474</v>
      </c>
      <c r="I8534" t="s">
        <v>463</v>
      </c>
      <c r="J8534">
        <v>77271000</v>
      </c>
      <c r="K8534">
        <v>77271000</v>
      </c>
    </row>
    <row r="8535" spans="1:11" x14ac:dyDescent="0.25">
      <c r="A8535">
        <v>483482</v>
      </c>
      <c r="B8535" t="s">
        <v>396</v>
      </c>
      <c r="C8535" t="s">
        <v>492</v>
      </c>
      <c r="D8535" t="s">
        <v>316</v>
      </c>
      <c r="E8535">
        <v>2014</v>
      </c>
      <c r="F8535" s="10">
        <v>42004</v>
      </c>
      <c r="G8535" t="s">
        <v>489</v>
      </c>
      <c r="H8535" t="s">
        <v>474</v>
      </c>
      <c r="I8535" t="s">
        <v>463</v>
      </c>
      <c r="J8535">
        <v>708293000</v>
      </c>
      <c r="K8535">
        <v>708293000</v>
      </c>
    </row>
    <row r="8536" spans="1:11" x14ac:dyDescent="0.25">
      <c r="A8536">
        <v>483482</v>
      </c>
      <c r="B8536" t="s">
        <v>396</v>
      </c>
      <c r="C8536" t="s">
        <v>493</v>
      </c>
      <c r="D8536" t="s">
        <v>1095</v>
      </c>
      <c r="E8536">
        <v>2014</v>
      </c>
      <c r="F8536" s="10">
        <v>42004</v>
      </c>
      <c r="G8536" t="s">
        <v>489</v>
      </c>
      <c r="H8536" t="s">
        <v>474</v>
      </c>
      <c r="I8536" t="s">
        <v>463</v>
      </c>
      <c r="J8536">
        <v>571164000</v>
      </c>
      <c r="K8536">
        <v>571164000</v>
      </c>
    </row>
    <row r="8537" spans="1:11" x14ac:dyDescent="0.25">
      <c r="A8537">
        <v>483482</v>
      </c>
      <c r="B8537" t="s">
        <v>396</v>
      </c>
      <c r="C8537" t="s">
        <v>493</v>
      </c>
      <c r="D8537" t="s">
        <v>1100</v>
      </c>
      <c r="E8537">
        <v>2014</v>
      </c>
      <c r="F8537" s="10">
        <v>42004</v>
      </c>
      <c r="G8537" t="s">
        <v>489</v>
      </c>
      <c r="H8537" t="s">
        <v>474</v>
      </c>
      <c r="I8537" t="s">
        <v>463</v>
      </c>
      <c r="J8537">
        <v>-839200000</v>
      </c>
      <c r="K8537">
        <v>-839200000</v>
      </c>
    </row>
    <row r="8538" spans="1:11" x14ac:dyDescent="0.25">
      <c r="A8538">
        <v>483482</v>
      </c>
      <c r="B8538" t="s">
        <v>396</v>
      </c>
      <c r="C8538" t="s">
        <v>493</v>
      </c>
      <c r="D8538" t="s">
        <v>458</v>
      </c>
      <c r="E8538">
        <v>2014</v>
      </c>
      <c r="F8538" s="10">
        <v>42004</v>
      </c>
      <c r="G8538" t="s">
        <v>489</v>
      </c>
      <c r="H8538" t="s">
        <v>474</v>
      </c>
      <c r="I8538" t="s">
        <v>463</v>
      </c>
      <c r="J8538">
        <v>471565000</v>
      </c>
      <c r="K8538">
        <v>471565000</v>
      </c>
    </row>
    <row r="8539" spans="1:11" x14ac:dyDescent="0.25">
      <c r="A8539">
        <v>483482</v>
      </c>
      <c r="B8539" t="s">
        <v>396</v>
      </c>
      <c r="C8539" t="s">
        <v>493</v>
      </c>
      <c r="D8539" t="s">
        <v>1096</v>
      </c>
      <c r="E8539">
        <v>2014</v>
      </c>
      <c r="F8539" s="10">
        <v>42004</v>
      </c>
      <c r="G8539" t="s">
        <v>489</v>
      </c>
      <c r="H8539" t="s">
        <v>474</v>
      </c>
      <c r="I8539" t="s">
        <v>463</v>
      </c>
      <c r="J8539">
        <v>598402000</v>
      </c>
      <c r="K8539">
        <v>598402000</v>
      </c>
    </row>
    <row r="8540" spans="1:11" x14ac:dyDescent="0.25">
      <c r="A8540">
        <v>483482</v>
      </c>
      <c r="B8540" t="s">
        <v>396</v>
      </c>
      <c r="C8540" t="s">
        <v>493</v>
      </c>
      <c r="D8540" t="s">
        <v>1097</v>
      </c>
      <c r="E8540">
        <v>2014</v>
      </c>
      <c r="F8540" s="10">
        <v>42004</v>
      </c>
      <c r="G8540" t="s">
        <v>489</v>
      </c>
      <c r="H8540" t="s">
        <v>474</v>
      </c>
      <c r="I8540" t="s">
        <v>463</v>
      </c>
      <c r="J8540">
        <v>846385000</v>
      </c>
      <c r="K8540">
        <v>846385000</v>
      </c>
    </row>
    <row r="8541" spans="1:11" x14ac:dyDescent="0.25">
      <c r="A8541">
        <v>483482</v>
      </c>
      <c r="B8541" t="s">
        <v>396</v>
      </c>
      <c r="C8541" t="s">
        <v>493</v>
      </c>
      <c r="D8541" t="s">
        <v>1098</v>
      </c>
      <c r="E8541">
        <v>2014</v>
      </c>
      <c r="F8541" s="10">
        <v>42004</v>
      </c>
      <c r="G8541" t="s">
        <v>489</v>
      </c>
      <c r="H8541" t="s">
        <v>474</v>
      </c>
      <c r="I8541" t="s">
        <v>463</v>
      </c>
      <c r="J8541">
        <v>837667000</v>
      </c>
      <c r="K8541">
        <v>837667000</v>
      </c>
    </row>
    <row r="8542" spans="1:11" x14ac:dyDescent="0.25">
      <c r="A8542">
        <v>5753483</v>
      </c>
      <c r="B8542" t="s">
        <v>371</v>
      </c>
      <c r="C8542" t="s">
        <v>492</v>
      </c>
      <c r="D8542" t="s">
        <v>44</v>
      </c>
      <c r="E8542">
        <v>2014</v>
      </c>
      <c r="F8542" s="10">
        <v>42004</v>
      </c>
      <c r="G8542" t="s">
        <v>489</v>
      </c>
      <c r="H8542" t="s">
        <v>474</v>
      </c>
      <c r="I8542" t="s">
        <v>463</v>
      </c>
      <c r="J8542">
        <v>144004000</v>
      </c>
      <c r="K8542">
        <v>144004000</v>
      </c>
    </row>
    <row r="8543" spans="1:11" x14ac:dyDescent="0.25">
      <c r="A8543">
        <v>5753483</v>
      </c>
      <c r="B8543" t="s">
        <v>371</v>
      </c>
      <c r="C8543" t="s">
        <v>492</v>
      </c>
      <c r="D8543" t="s">
        <v>316</v>
      </c>
      <c r="E8543">
        <v>2014</v>
      </c>
      <c r="F8543" s="10">
        <v>42004</v>
      </c>
      <c r="G8543" t="s">
        <v>489</v>
      </c>
      <c r="H8543" t="s">
        <v>474</v>
      </c>
      <c r="I8543" t="s">
        <v>463</v>
      </c>
      <c r="J8543">
        <v>592959000</v>
      </c>
      <c r="K8543">
        <v>592959000</v>
      </c>
    </row>
    <row r="8544" spans="1:11" x14ac:dyDescent="0.25">
      <c r="A8544">
        <v>5753483</v>
      </c>
      <c r="B8544" t="s">
        <v>371</v>
      </c>
      <c r="C8544" t="s">
        <v>493</v>
      </c>
      <c r="D8544" t="s">
        <v>1274</v>
      </c>
      <c r="E8544">
        <v>2014</v>
      </c>
      <c r="F8544" s="10">
        <v>42004</v>
      </c>
      <c r="G8544" t="s">
        <v>489</v>
      </c>
      <c r="H8544" t="s">
        <v>474</v>
      </c>
      <c r="I8544" t="s">
        <v>463</v>
      </c>
      <c r="J8544">
        <v>139537000</v>
      </c>
      <c r="K8544">
        <v>139537000</v>
      </c>
    </row>
    <row r="8545" spans="1:11" x14ac:dyDescent="0.25">
      <c r="A8545">
        <v>5753483</v>
      </c>
      <c r="B8545" t="s">
        <v>371</v>
      </c>
      <c r="C8545" t="s">
        <v>493</v>
      </c>
      <c r="D8545" t="s">
        <v>577</v>
      </c>
      <c r="E8545">
        <v>2014</v>
      </c>
      <c r="F8545" s="10">
        <v>42004</v>
      </c>
      <c r="G8545" t="s">
        <v>489</v>
      </c>
      <c r="H8545" t="s">
        <v>474</v>
      </c>
      <c r="I8545" t="s">
        <v>463</v>
      </c>
      <c r="J8545">
        <v>10808000</v>
      </c>
      <c r="K8545">
        <v>10808000</v>
      </c>
    </row>
    <row r="8546" spans="1:11" x14ac:dyDescent="0.25">
      <c r="A8546">
        <v>5753483</v>
      </c>
      <c r="B8546" t="s">
        <v>371</v>
      </c>
      <c r="C8546" t="s">
        <v>493</v>
      </c>
      <c r="D8546" t="s">
        <v>830</v>
      </c>
      <c r="E8546">
        <v>2014</v>
      </c>
      <c r="F8546" s="10">
        <v>42004</v>
      </c>
      <c r="G8546" t="s">
        <v>489</v>
      </c>
      <c r="H8546" t="s">
        <v>474</v>
      </c>
      <c r="I8546" t="s">
        <v>463</v>
      </c>
      <c r="J8546">
        <v>436754000</v>
      </c>
      <c r="K8546">
        <v>436754000</v>
      </c>
    </row>
    <row r="8547" spans="1:11" x14ac:dyDescent="0.25">
      <c r="A8547">
        <v>5753483</v>
      </c>
      <c r="B8547" t="s">
        <v>371</v>
      </c>
      <c r="C8547" t="s">
        <v>493</v>
      </c>
      <c r="D8547" t="s">
        <v>831</v>
      </c>
      <c r="E8547">
        <v>2014</v>
      </c>
      <c r="F8547" s="10">
        <v>42004</v>
      </c>
      <c r="G8547" t="s">
        <v>489</v>
      </c>
      <c r="H8547" t="s">
        <v>474</v>
      </c>
      <c r="I8547" t="s">
        <v>463</v>
      </c>
      <c r="J8547">
        <v>149864000</v>
      </c>
      <c r="K8547">
        <v>149864000</v>
      </c>
    </row>
    <row r="8548" spans="1:11" x14ac:dyDescent="0.25">
      <c r="A8548">
        <v>1441</v>
      </c>
      <c r="B8548" t="s">
        <v>392</v>
      </c>
      <c r="C8548" t="s">
        <v>492</v>
      </c>
      <c r="D8548" t="s">
        <v>802</v>
      </c>
      <c r="E8548">
        <v>2015</v>
      </c>
      <c r="F8548" s="10">
        <v>42035</v>
      </c>
      <c r="G8548" t="s">
        <v>489</v>
      </c>
      <c r="H8548" t="s">
        <v>474</v>
      </c>
      <c r="I8548" t="s">
        <v>463</v>
      </c>
      <c r="J8548">
        <v>25982000</v>
      </c>
      <c r="K8548">
        <v>25982000</v>
      </c>
    </row>
    <row r="8549" spans="1:11" x14ac:dyDescent="0.25">
      <c r="A8549">
        <v>1441</v>
      </c>
      <c r="B8549" t="s">
        <v>392</v>
      </c>
      <c r="C8549" t="s">
        <v>492</v>
      </c>
      <c r="D8549" t="s">
        <v>225</v>
      </c>
      <c r="E8549">
        <v>2015</v>
      </c>
      <c r="F8549" s="10">
        <v>42035</v>
      </c>
      <c r="G8549" t="s">
        <v>489</v>
      </c>
      <c r="H8549" t="s">
        <v>474</v>
      </c>
      <c r="I8549" t="s">
        <v>463</v>
      </c>
      <c r="J8549">
        <v>38436000</v>
      </c>
      <c r="K8549">
        <v>38436000</v>
      </c>
    </row>
    <row r="8550" spans="1:11" x14ac:dyDescent="0.25">
      <c r="A8550">
        <v>1441</v>
      </c>
      <c r="B8550" t="s">
        <v>392</v>
      </c>
      <c r="C8550" t="s">
        <v>492</v>
      </c>
      <c r="D8550" t="s">
        <v>2060</v>
      </c>
      <c r="E8550">
        <v>2015</v>
      </c>
      <c r="F8550" s="10">
        <v>42035</v>
      </c>
      <c r="G8550" t="s">
        <v>489</v>
      </c>
      <c r="H8550" t="s">
        <v>474</v>
      </c>
      <c r="I8550" t="s">
        <v>463</v>
      </c>
      <c r="J8550">
        <v>2861000</v>
      </c>
      <c r="K8550">
        <v>2861000</v>
      </c>
    </row>
    <row r="8551" spans="1:11" x14ac:dyDescent="0.25">
      <c r="A8551">
        <v>1441</v>
      </c>
      <c r="B8551" t="s">
        <v>392</v>
      </c>
      <c r="C8551" t="s">
        <v>492</v>
      </c>
      <c r="D8551" t="s">
        <v>803</v>
      </c>
      <c r="E8551">
        <v>2015</v>
      </c>
      <c r="F8551" s="10">
        <v>42035</v>
      </c>
      <c r="G8551" t="s">
        <v>489</v>
      </c>
      <c r="H8551" t="s">
        <v>474</v>
      </c>
      <c r="I8551" t="s">
        <v>463</v>
      </c>
      <c r="J8551">
        <v>13106000</v>
      </c>
      <c r="K8551">
        <v>13106000</v>
      </c>
    </row>
    <row r="8552" spans="1:11" x14ac:dyDescent="0.25">
      <c r="A8552">
        <v>1441</v>
      </c>
      <c r="B8552" t="s">
        <v>392</v>
      </c>
      <c r="C8552" t="s">
        <v>492</v>
      </c>
      <c r="D8552" t="s">
        <v>316</v>
      </c>
      <c r="E8552">
        <v>2015</v>
      </c>
      <c r="F8552" s="10">
        <v>42035</v>
      </c>
      <c r="G8552" t="s">
        <v>489</v>
      </c>
      <c r="H8552" t="s">
        <v>474</v>
      </c>
      <c r="I8552" t="s">
        <v>463</v>
      </c>
      <c r="J8552">
        <v>717216000</v>
      </c>
      <c r="K8552">
        <v>717216000</v>
      </c>
    </row>
    <row r="8553" spans="1:11" x14ac:dyDescent="0.25">
      <c r="A8553">
        <v>1441</v>
      </c>
      <c r="B8553" t="s">
        <v>392</v>
      </c>
      <c r="C8553" t="s">
        <v>493</v>
      </c>
      <c r="D8553" t="s">
        <v>800</v>
      </c>
      <c r="E8553">
        <v>2015</v>
      </c>
      <c r="F8553" s="10">
        <v>42035</v>
      </c>
      <c r="G8553" t="s">
        <v>489</v>
      </c>
      <c r="H8553" t="s">
        <v>474</v>
      </c>
      <c r="I8553" t="s">
        <v>463</v>
      </c>
      <c r="J8553">
        <v>198511000</v>
      </c>
      <c r="K8553">
        <v>198511000</v>
      </c>
    </row>
    <row r="8554" spans="1:11" x14ac:dyDescent="0.25">
      <c r="A8554">
        <v>1441</v>
      </c>
      <c r="B8554" t="s">
        <v>392</v>
      </c>
      <c r="C8554" t="s">
        <v>493</v>
      </c>
      <c r="D8554" t="s">
        <v>799</v>
      </c>
      <c r="E8554">
        <v>2015</v>
      </c>
      <c r="F8554" s="10">
        <v>42035</v>
      </c>
      <c r="G8554" t="s">
        <v>489</v>
      </c>
      <c r="H8554" t="s">
        <v>474</v>
      </c>
      <c r="I8554" t="s">
        <v>463</v>
      </c>
      <c r="J8554">
        <v>175001000</v>
      </c>
      <c r="K8554">
        <v>175001000</v>
      </c>
    </row>
    <row r="8555" spans="1:11" x14ac:dyDescent="0.25">
      <c r="A8555">
        <v>1441</v>
      </c>
      <c r="B8555" t="s">
        <v>392</v>
      </c>
      <c r="C8555" t="s">
        <v>493</v>
      </c>
      <c r="D8555" t="s">
        <v>798</v>
      </c>
      <c r="E8555">
        <v>2015</v>
      </c>
      <c r="F8555" s="10">
        <v>42035</v>
      </c>
      <c r="G8555" t="s">
        <v>489</v>
      </c>
      <c r="H8555" t="s">
        <v>474</v>
      </c>
      <c r="I8555" t="s">
        <v>463</v>
      </c>
      <c r="J8555">
        <v>121247000</v>
      </c>
      <c r="K8555">
        <v>121247000</v>
      </c>
    </row>
    <row r="8556" spans="1:11" x14ac:dyDescent="0.25">
      <c r="A8556">
        <v>1441</v>
      </c>
      <c r="B8556" t="s">
        <v>392</v>
      </c>
      <c r="C8556" t="s">
        <v>493</v>
      </c>
      <c r="D8556" t="s">
        <v>458</v>
      </c>
      <c r="E8556">
        <v>2015</v>
      </c>
      <c r="F8556" s="10">
        <v>42035</v>
      </c>
      <c r="G8556" t="s">
        <v>489</v>
      </c>
      <c r="H8556" t="s">
        <v>474</v>
      </c>
      <c r="I8556" t="s">
        <v>463</v>
      </c>
      <c r="J8556">
        <v>-1817000</v>
      </c>
      <c r="K8556">
        <v>-1817000</v>
      </c>
    </row>
    <row r="8557" spans="1:11" x14ac:dyDescent="0.25">
      <c r="A8557">
        <v>1441</v>
      </c>
      <c r="B8557" t="s">
        <v>392</v>
      </c>
      <c r="C8557" t="s">
        <v>493</v>
      </c>
      <c r="D8557" t="s">
        <v>797</v>
      </c>
      <c r="E8557">
        <v>2015</v>
      </c>
      <c r="F8557" s="10">
        <v>42035</v>
      </c>
      <c r="G8557" t="s">
        <v>489</v>
      </c>
      <c r="H8557" t="s">
        <v>474</v>
      </c>
      <c r="I8557" t="s">
        <v>463</v>
      </c>
      <c r="J8557">
        <v>227626000</v>
      </c>
      <c r="K8557">
        <v>227626000</v>
      </c>
    </row>
    <row r="8558" spans="1:11" x14ac:dyDescent="0.25">
      <c r="A8558">
        <v>8163</v>
      </c>
      <c r="B8558" t="s">
        <v>388</v>
      </c>
      <c r="C8558" t="s">
        <v>492</v>
      </c>
      <c r="D8558" t="s">
        <v>59</v>
      </c>
      <c r="E8558">
        <v>2014</v>
      </c>
      <c r="F8558" s="10">
        <v>42007</v>
      </c>
      <c r="G8558" t="s">
        <v>489</v>
      </c>
      <c r="H8558" t="s">
        <v>474</v>
      </c>
      <c r="I8558" t="s">
        <v>463</v>
      </c>
      <c r="J8558">
        <v>43867000</v>
      </c>
      <c r="K8558">
        <v>43867000</v>
      </c>
    </row>
    <row r="8559" spans="1:11" x14ac:dyDescent="0.25">
      <c r="A8559">
        <v>8163</v>
      </c>
      <c r="B8559" t="s">
        <v>388</v>
      </c>
      <c r="C8559" t="s">
        <v>492</v>
      </c>
      <c r="D8559" t="s">
        <v>59</v>
      </c>
      <c r="E8559">
        <v>2015</v>
      </c>
      <c r="F8559" s="10">
        <v>42006</v>
      </c>
      <c r="G8559" t="s">
        <v>489</v>
      </c>
      <c r="H8559" t="s">
        <v>474</v>
      </c>
      <c r="I8559" t="s">
        <v>463</v>
      </c>
      <c r="J8559">
        <v>50814000</v>
      </c>
      <c r="K8559">
        <v>50814000</v>
      </c>
    </row>
    <row r="8560" spans="1:11" x14ac:dyDescent="0.25">
      <c r="A8560">
        <v>8163</v>
      </c>
      <c r="B8560" t="s">
        <v>388</v>
      </c>
      <c r="C8560" t="s">
        <v>492</v>
      </c>
      <c r="D8560" t="s">
        <v>2060</v>
      </c>
      <c r="E8560">
        <v>2014</v>
      </c>
      <c r="F8560" s="10">
        <v>42007</v>
      </c>
      <c r="G8560" t="s">
        <v>489</v>
      </c>
      <c r="H8560" t="s">
        <v>474</v>
      </c>
      <c r="I8560" t="s">
        <v>463</v>
      </c>
      <c r="J8560">
        <v>184257000</v>
      </c>
      <c r="K8560">
        <v>184257000</v>
      </c>
    </row>
    <row r="8561" spans="1:11" x14ac:dyDescent="0.25">
      <c r="A8561">
        <v>8163</v>
      </c>
      <c r="B8561" t="s">
        <v>388</v>
      </c>
      <c r="C8561" t="s">
        <v>492</v>
      </c>
      <c r="D8561" t="s">
        <v>2060</v>
      </c>
      <c r="E8561">
        <v>2015</v>
      </c>
      <c r="F8561" s="10">
        <v>42006</v>
      </c>
      <c r="G8561" t="s">
        <v>489</v>
      </c>
      <c r="H8561" t="s">
        <v>474</v>
      </c>
      <c r="I8561" t="s">
        <v>463</v>
      </c>
      <c r="J8561">
        <v>145910000</v>
      </c>
      <c r="K8561">
        <v>145910000</v>
      </c>
    </row>
    <row r="8562" spans="1:11" x14ac:dyDescent="0.25">
      <c r="A8562">
        <v>8163</v>
      </c>
      <c r="B8562" t="s">
        <v>388</v>
      </c>
      <c r="C8562" t="s">
        <v>492</v>
      </c>
      <c r="D8562" t="s">
        <v>316</v>
      </c>
      <c r="E8562">
        <v>2014</v>
      </c>
      <c r="F8562" s="10">
        <v>42007</v>
      </c>
      <c r="G8562" t="s">
        <v>489</v>
      </c>
      <c r="H8562" t="s">
        <v>474</v>
      </c>
      <c r="I8562" t="s">
        <v>463</v>
      </c>
      <c r="J8562">
        <v>174003000</v>
      </c>
      <c r="K8562">
        <v>174003000</v>
      </c>
    </row>
    <row r="8563" spans="1:11" x14ac:dyDescent="0.25">
      <c r="A8563">
        <v>8163</v>
      </c>
      <c r="B8563" t="s">
        <v>388</v>
      </c>
      <c r="C8563" t="s">
        <v>492</v>
      </c>
      <c r="D8563" t="s">
        <v>316</v>
      </c>
      <c r="E8563">
        <v>2015</v>
      </c>
      <c r="F8563" s="10">
        <v>42006</v>
      </c>
      <c r="G8563" t="s">
        <v>489</v>
      </c>
      <c r="H8563" t="s">
        <v>474</v>
      </c>
      <c r="I8563" t="s">
        <v>463</v>
      </c>
      <c r="J8563">
        <v>193383000</v>
      </c>
      <c r="K8563">
        <v>193383000</v>
      </c>
    </row>
    <row r="8564" spans="1:11" x14ac:dyDescent="0.25">
      <c r="A8564">
        <v>8163</v>
      </c>
      <c r="B8564" t="s">
        <v>388</v>
      </c>
      <c r="C8564" t="s">
        <v>493</v>
      </c>
      <c r="D8564" t="s">
        <v>1018</v>
      </c>
      <c r="E8564">
        <v>2014</v>
      </c>
      <c r="F8564" s="10">
        <v>42007</v>
      </c>
      <c r="G8564" t="s">
        <v>489</v>
      </c>
      <c r="H8564" t="s">
        <v>474</v>
      </c>
      <c r="I8564" t="s">
        <v>463</v>
      </c>
      <c r="J8564">
        <v>12281000</v>
      </c>
      <c r="K8564">
        <v>12281000</v>
      </c>
    </row>
    <row r="8565" spans="1:11" x14ac:dyDescent="0.25">
      <c r="A8565">
        <v>8163</v>
      </c>
      <c r="B8565" t="s">
        <v>388</v>
      </c>
      <c r="C8565" t="s">
        <v>493</v>
      </c>
      <c r="D8565" t="s">
        <v>1018</v>
      </c>
      <c r="E8565">
        <v>2015</v>
      </c>
      <c r="F8565" s="10">
        <v>42006</v>
      </c>
      <c r="G8565" t="s">
        <v>489</v>
      </c>
      <c r="H8565" t="s">
        <v>474</v>
      </c>
      <c r="I8565" t="s">
        <v>463</v>
      </c>
      <c r="J8565">
        <v>11059000</v>
      </c>
      <c r="K8565">
        <v>11059000</v>
      </c>
    </row>
    <row r="8566" spans="1:11" x14ac:dyDescent="0.25">
      <c r="A8566">
        <v>8163</v>
      </c>
      <c r="B8566" t="s">
        <v>388</v>
      </c>
      <c r="C8566" t="s">
        <v>493</v>
      </c>
      <c r="D8566" t="s">
        <v>1017</v>
      </c>
      <c r="E8566">
        <v>2014</v>
      </c>
      <c r="F8566" s="10">
        <v>42007</v>
      </c>
      <c r="G8566" t="s">
        <v>489</v>
      </c>
      <c r="H8566" t="s">
        <v>474</v>
      </c>
      <c r="I8566" t="s">
        <v>463</v>
      </c>
      <c r="J8566">
        <v>348199000</v>
      </c>
      <c r="K8566">
        <v>348199000</v>
      </c>
    </row>
    <row r="8567" spans="1:11" ht="0.75" customHeight="1" x14ac:dyDescent="0.25">
      <c r="A8567">
        <v>8163</v>
      </c>
      <c r="B8567" t="s">
        <v>388</v>
      </c>
      <c r="C8567" t="s">
        <v>493</v>
      </c>
      <c r="D8567" t="s">
        <v>1017</v>
      </c>
      <c r="E8567">
        <v>2015</v>
      </c>
      <c r="F8567" s="10">
        <v>42006</v>
      </c>
      <c r="G8567" t="s">
        <v>489</v>
      </c>
      <c r="H8567" t="s">
        <v>474</v>
      </c>
      <c r="I8567" t="s">
        <v>463</v>
      </c>
      <c r="J8567">
        <v>342661000</v>
      </c>
      <c r="K8567">
        <v>342661000</v>
      </c>
    </row>
    <row r="8568" spans="1:11" x14ac:dyDescent="0.25">
      <c r="A8568">
        <v>8163</v>
      </c>
      <c r="B8568" t="s">
        <v>388</v>
      </c>
      <c r="C8568" t="s">
        <v>493</v>
      </c>
      <c r="D8568" t="s">
        <v>1019</v>
      </c>
      <c r="E8568">
        <v>2014</v>
      </c>
      <c r="F8568" s="10">
        <v>42007</v>
      </c>
      <c r="G8568" t="s">
        <v>489</v>
      </c>
      <c r="H8568" t="s">
        <v>474</v>
      </c>
      <c r="I8568" t="s">
        <v>463</v>
      </c>
      <c r="J8568">
        <v>41647000</v>
      </c>
      <c r="K8568">
        <v>41647000</v>
      </c>
    </row>
    <row r="8569" spans="1:11" x14ac:dyDescent="0.25">
      <c r="A8569">
        <v>8163</v>
      </c>
      <c r="B8569" t="s">
        <v>388</v>
      </c>
      <c r="C8569" t="s">
        <v>493</v>
      </c>
      <c r="D8569" t="s">
        <v>1019</v>
      </c>
      <c r="E8569">
        <v>2015</v>
      </c>
      <c r="F8569" s="10">
        <v>42006</v>
      </c>
      <c r="G8569" t="s">
        <v>489</v>
      </c>
      <c r="H8569" t="s">
        <v>474</v>
      </c>
      <c r="I8569" t="s">
        <v>463</v>
      </c>
      <c r="J8569">
        <v>36387000</v>
      </c>
      <c r="K8569">
        <v>36387000</v>
      </c>
    </row>
    <row r="8570" spans="1:11" x14ac:dyDescent="0.25">
      <c r="A8570">
        <v>5763483</v>
      </c>
      <c r="B8570" t="s">
        <v>377</v>
      </c>
      <c r="C8570" t="s">
        <v>493</v>
      </c>
      <c r="D8570" t="s">
        <v>909</v>
      </c>
      <c r="E8570">
        <v>2015</v>
      </c>
      <c r="F8570" s="10">
        <v>42036</v>
      </c>
      <c r="G8570" t="s">
        <v>489</v>
      </c>
      <c r="H8570" t="s">
        <v>474</v>
      </c>
      <c r="I8570" t="s">
        <v>463</v>
      </c>
      <c r="J8570">
        <v>-8000000</v>
      </c>
      <c r="K8570">
        <v>-8000000</v>
      </c>
    </row>
    <row r="8571" spans="1:11" x14ac:dyDescent="0.25">
      <c r="A8571">
        <v>5763483</v>
      </c>
      <c r="B8571" t="s">
        <v>377</v>
      </c>
      <c r="C8571" t="s">
        <v>493</v>
      </c>
      <c r="D8571" t="s">
        <v>906</v>
      </c>
      <c r="E8571">
        <v>2015</v>
      </c>
      <c r="F8571" s="10">
        <v>42036</v>
      </c>
      <c r="G8571" t="s">
        <v>489</v>
      </c>
      <c r="H8571" t="s">
        <v>474</v>
      </c>
      <c r="I8571" t="s">
        <v>463</v>
      </c>
      <c r="J8571">
        <v>2510000000</v>
      </c>
      <c r="K8571">
        <v>2510000000</v>
      </c>
    </row>
    <row r="8572" spans="1:11" x14ac:dyDescent="0.25">
      <c r="A8572">
        <v>5763483</v>
      </c>
      <c r="B8572" t="s">
        <v>377</v>
      </c>
      <c r="C8572" t="s">
        <v>493</v>
      </c>
      <c r="D8572" t="s">
        <v>907</v>
      </c>
      <c r="E8572">
        <v>2015</v>
      </c>
      <c r="F8572" s="10">
        <v>42036</v>
      </c>
      <c r="G8572" t="s">
        <v>489</v>
      </c>
      <c r="H8572" t="s">
        <v>474</v>
      </c>
      <c r="I8572" t="s">
        <v>463</v>
      </c>
      <c r="J8572">
        <v>2427000000</v>
      </c>
      <c r="K8572">
        <v>2427000000</v>
      </c>
    </row>
    <row r="8573" spans="1:11" x14ac:dyDescent="0.25">
      <c r="A8573">
        <v>5763483</v>
      </c>
      <c r="B8573" t="s">
        <v>377</v>
      </c>
      <c r="C8573" t="s">
        <v>493</v>
      </c>
      <c r="D8573" t="s">
        <v>908</v>
      </c>
      <c r="E8573">
        <v>2015</v>
      </c>
      <c r="F8573" s="10">
        <v>42036</v>
      </c>
      <c r="G8573" t="s">
        <v>489</v>
      </c>
      <c r="H8573" t="s">
        <v>474</v>
      </c>
      <c r="I8573" t="s">
        <v>463</v>
      </c>
      <c r="J8573">
        <v>1753000000</v>
      </c>
      <c r="K8573">
        <v>1753000000</v>
      </c>
    </row>
    <row r="8574" spans="1:11" x14ac:dyDescent="0.25">
      <c r="A8574">
        <v>8090</v>
      </c>
      <c r="B8574" t="s">
        <v>410</v>
      </c>
      <c r="C8574" t="s">
        <v>492</v>
      </c>
      <c r="D8574" t="s">
        <v>569</v>
      </c>
      <c r="E8574">
        <v>2015</v>
      </c>
      <c r="F8574" s="10">
        <v>42094</v>
      </c>
      <c r="G8574" t="s">
        <v>489</v>
      </c>
      <c r="H8574" t="s">
        <v>474</v>
      </c>
      <c r="I8574" t="s">
        <v>463</v>
      </c>
      <c r="J8574">
        <v>374000000</v>
      </c>
      <c r="K8574">
        <v>374000000</v>
      </c>
    </row>
    <row r="8575" spans="1:11" x14ac:dyDescent="0.25">
      <c r="A8575">
        <v>8090</v>
      </c>
      <c r="B8575" t="s">
        <v>410</v>
      </c>
      <c r="C8575" t="s">
        <v>492</v>
      </c>
      <c r="D8575" t="s">
        <v>653</v>
      </c>
      <c r="E8575">
        <v>2015</v>
      </c>
      <c r="F8575" s="10">
        <v>42094</v>
      </c>
      <c r="G8575" t="s">
        <v>489</v>
      </c>
      <c r="H8575" t="s">
        <v>474</v>
      </c>
      <c r="I8575" t="s">
        <v>463</v>
      </c>
      <c r="J8575">
        <v>296200000</v>
      </c>
      <c r="K8575">
        <v>296200000</v>
      </c>
    </row>
    <row r="8576" spans="1:11" x14ac:dyDescent="0.25">
      <c r="A8576">
        <v>8090</v>
      </c>
      <c r="B8576" t="s">
        <v>410</v>
      </c>
      <c r="C8576" t="s">
        <v>492</v>
      </c>
      <c r="D8576" t="s">
        <v>316</v>
      </c>
      <c r="E8576">
        <v>2015</v>
      </c>
      <c r="F8576" s="10">
        <v>42094</v>
      </c>
      <c r="G8576" t="s">
        <v>489</v>
      </c>
      <c r="H8576" t="s">
        <v>474</v>
      </c>
      <c r="I8576" t="s">
        <v>463</v>
      </c>
      <c r="J8576">
        <v>1380000000</v>
      </c>
      <c r="K8576">
        <v>1380000000</v>
      </c>
    </row>
    <row r="8577" spans="1:11" x14ac:dyDescent="0.25">
      <c r="A8577">
        <v>8090</v>
      </c>
      <c r="B8577" t="s">
        <v>410</v>
      </c>
      <c r="C8577" t="s">
        <v>493</v>
      </c>
      <c r="D8577" t="s">
        <v>671</v>
      </c>
      <c r="E8577">
        <v>2015</v>
      </c>
      <c r="F8577" s="10">
        <v>42094</v>
      </c>
      <c r="G8577" t="s">
        <v>489</v>
      </c>
      <c r="H8577" t="s">
        <v>474</v>
      </c>
      <c r="I8577" t="s">
        <v>463</v>
      </c>
      <c r="J8577">
        <v>1230200000</v>
      </c>
      <c r="K8577">
        <v>1230200000</v>
      </c>
    </row>
    <row r="8578" spans="1:11" x14ac:dyDescent="0.25">
      <c r="A8578">
        <v>8090</v>
      </c>
      <c r="B8578" t="s">
        <v>410</v>
      </c>
      <c r="C8578" t="s">
        <v>493</v>
      </c>
      <c r="D8578" t="s">
        <v>672</v>
      </c>
      <c r="E8578">
        <v>2015</v>
      </c>
      <c r="F8578" s="10">
        <v>42094</v>
      </c>
      <c r="G8578" t="s">
        <v>489</v>
      </c>
      <c r="H8578" t="s">
        <v>474</v>
      </c>
      <c r="I8578" t="s">
        <v>463</v>
      </c>
      <c r="J8578">
        <v>820000000</v>
      </c>
      <c r="K8578">
        <v>820000000</v>
      </c>
    </row>
    <row r="8579" spans="1:11" x14ac:dyDescent="0.25">
      <c r="A8579">
        <v>8114</v>
      </c>
      <c r="B8579" t="s">
        <v>320</v>
      </c>
      <c r="C8579" t="s">
        <v>492</v>
      </c>
      <c r="D8579" t="s">
        <v>651</v>
      </c>
      <c r="E8579">
        <v>2015</v>
      </c>
      <c r="F8579" s="10">
        <v>42094</v>
      </c>
      <c r="G8579" t="s">
        <v>489</v>
      </c>
      <c r="H8579" t="s">
        <v>474</v>
      </c>
      <c r="I8579" t="s">
        <v>463</v>
      </c>
      <c r="J8579">
        <v>1027933000</v>
      </c>
      <c r="K8579">
        <v>1027933000</v>
      </c>
    </row>
    <row r="8580" spans="1:11" x14ac:dyDescent="0.25">
      <c r="A8580">
        <v>8114</v>
      </c>
      <c r="B8580" t="s">
        <v>320</v>
      </c>
      <c r="C8580" t="s">
        <v>492</v>
      </c>
      <c r="D8580" t="s">
        <v>656</v>
      </c>
      <c r="E8580">
        <v>2015</v>
      </c>
      <c r="F8580" s="10">
        <v>42094</v>
      </c>
      <c r="G8580" t="s">
        <v>489</v>
      </c>
      <c r="H8580" t="s">
        <v>474</v>
      </c>
      <c r="I8580" t="s">
        <v>463</v>
      </c>
      <c r="J8580">
        <v>152140000</v>
      </c>
      <c r="K8580">
        <v>152140000</v>
      </c>
    </row>
    <row r="8581" spans="1:11" x14ac:dyDescent="0.25">
      <c r="A8581">
        <v>8114</v>
      </c>
      <c r="B8581" t="s">
        <v>320</v>
      </c>
      <c r="C8581" t="s">
        <v>493</v>
      </c>
      <c r="D8581" t="s">
        <v>655</v>
      </c>
      <c r="E8581">
        <v>2015</v>
      </c>
      <c r="F8581" s="10">
        <v>42094</v>
      </c>
      <c r="G8581" t="s">
        <v>489</v>
      </c>
      <c r="H8581" t="s">
        <v>474</v>
      </c>
      <c r="I8581" t="s">
        <v>463</v>
      </c>
      <c r="J8581">
        <v>283452000</v>
      </c>
      <c r="K8581">
        <v>283452000</v>
      </c>
    </row>
    <row r="8582" spans="1:11" x14ac:dyDescent="0.25">
      <c r="A8582">
        <v>8114</v>
      </c>
      <c r="B8582" t="s">
        <v>320</v>
      </c>
      <c r="C8582" t="s">
        <v>493</v>
      </c>
      <c r="D8582" t="s">
        <v>2059</v>
      </c>
      <c r="E8582">
        <v>2015</v>
      </c>
      <c r="F8582" s="10">
        <v>42094</v>
      </c>
      <c r="G8582" t="s">
        <v>489</v>
      </c>
      <c r="H8582" t="s">
        <v>474</v>
      </c>
      <c r="I8582" t="s">
        <v>463</v>
      </c>
      <c r="J8582">
        <v>896621000</v>
      </c>
      <c r="K8582">
        <v>896621000</v>
      </c>
    </row>
    <row r="8583" spans="1:11" x14ac:dyDescent="0.25">
      <c r="A8583">
        <v>962</v>
      </c>
      <c r="B8583" t="s">
        <v>322</v>
      </c>
      <c r="C8583" t="s">
        <v>492</v>
      </c>
      <c r="D8583" t="s">
        <v>578</v>
      </c>
      <c r="E8583">
        <v>2015</v>
      </c>
      <c r="F8583" s="10">
        <v>42277</v>
      </c>
      <c r="G8583" t="s">
        <v>489</v>
      </c>
      <c r="H8583" t="s">
        <v>474</v>
      </c>
      <c r="I8583" t="s">
        <v>463</v>
      </c>
      <c r="J8583">
        <v>1385300000</v>
      </c>
      <c r="K8583">
        <v>1385300000</v>
      </c>
    </row>
    <row r="8584" spans="1:11" x14ac:dyDescent="0.25">
      <c r="A8584">
        <v>962</v>
      </c>
      <c r="B8584" t="s">
        <v>322</v>
      </c>
      <c r="C8584" t="s">
        <v>492</v>
      </c>
      <c r="D8584" t="s">
        <v>44</v>
      </c>
      <c r="E8584">
        <v>2015</v>
      </c>
      <c r="F8584" s="10">
        <v>42277</v>
      </c>
      <c r="G8584" t="s">
        <v>489</v>
      </c>
      <c r="H8584" t="s">
        <v>474</v>
      </c>
      <c r="I8584" t="s">
        <v>463</v>
      </c>
      <c r="J8584">
        <v>1308300000</v>
      </c>
      <c r="K8584">
        <v>1308300000</v>
      </c>
    </row>
    <row r="8585" spans="1:11" x14ac:dyDescent="0.25">
      <c r="A8585">
        <v>962</v>
      </c>
      <c r="B8585" t="s">
        <v>322</v>
      </c>
      <c r="C8585" t="s">
        <v>492</v>
      </c>
      <c r="D8585" t="s">
        <v>569</v>
      </c>
      <c r="E8585">
        <v>2015</v>
      </c>
      <c r="F8585" s="10">
        <v>42277</v>
      </c>
      <c r="G8585" t="s">
        <v>489</v>
      </c>
      <c r="H8585" t="s">
        <v>474</v>
      </c>
      <c r="I8585" t="s">
        <v>463</v>
      </c>
      <c r="J8585">
        <v>1796900000</v>
      </c>
      <c r="K8585">
        <v>1796900000</v>
      </c>
    </row>
    <row r="8586" spans="1:11" x14ac:dyDescent="0.25">
      <c r="A8586">
        <v>962</v>
      </c>
      <c r="B8586" t="s">
        <v>322</v>
      </c>
      <c r="C8586" t="s">
        <v>492</v>
      </c>
      <c r="D8586" t="s">
        <v>1219</v>
      </c>
      <c r="E8586">
        <v>2015</v>
      </c>
      <c r="F8586" s="10">
        <v>42277</v>
      </c>
      <c r="G8586" t="s">
        <v>489</v>
      </c>
      <c r="H8586" t="s">
        <v>474</v>
      </c>
      <c r="I8586" t="s">
        <v>463</v>
      </c>
      <c r="J8586">
        <v>899800000</v>
      </c>
      <c r="K8586">
        <v>899800000</v>
      </c>
    </row>
    <row r="8587" spans="1:11" x14ac:dyDescent="0.25">
      <c r="A8587">
        <v>962</v>
      </c>
      <c r="B8587" t="s">
        <v>322</v>
      </c>
      <c r="C8587" t="s">
        <v>492</v>
      </c>
      <c r="D8587" t="s">
        <v>316</v>
      </c>
      <c r="E8587">
        <v>2015</v>
      </c>
      <c r="F8587" s="10">
        <v>42277</v>
      </c>
      <c r="G8587" t="s">
        <v>489</v>
      </c>
      <c r="H8587" t="s">
        <v>474</v>
      </c>
      <c r="I8587" t="s">
        <v>463</v>
      </c>
      <c r="J8587">
        <v>12599600000</v>
      </c>
      <c r="K8587">
        <v>12599600000</v>
      </c>
    </row>
    <row r="8588" spans="1:11" x14ac:dyDescent="0.25">
      <c r="A8588">
        <v>962</v>
      </c>
      <c r="B8588" t="s">
        <v>322</v>
      </c>
      <c r="C8588" t="s">
        <v>493</v>
      </c>
      <c r="D8588" t="s">
        <v>575</v>
      </c>
      <c r="E8588">
        <v>2015</v>
      </c>
      <c r="F8588" s="10">
        <v>42277</v>
      </c>
      <c r="G8588" t="s">
        <v>489</v>
      </c>
      <c r="H8588" t="s">
        <v>474</v>
      </c>
      <c r="I8588" t="s">
        <v>463</v>
      </c>
      <c r="J8588">
        <v>6676700000</v>
      </c>
      <c r="K8588">
        <v>6676700000</v>
      </c>
    </row>
    <row r="8589" spans="1:11" x14ac:dyDescent="0.25">
      <c r="A8589">
        <v>962</v>
      </c>
      <c r="B8589" t="s">
        <v>322</v>
      </c>
      <c r="C8589" t="s">
        <v>493</v>
      </c>
      <c r="D8589" t="s">
        <v>577</v>
      </c>
      <c r="E8589">
        <v>2015</v>
      </c>
      <c r="F8589" s="10">
        <v>42277</v>
      </c>
      <c r="G8589" t="s">
        <v>489</v>
      </c>
      <c r="H8589" t="s">
        <v>474</v>
      </c>
      <c r="I8589" t="s">
        <v>463</v>
      </c>
      <c r="J8589">
        <v>0</v>
      </c>
      <c r="K8589">
        <v>0</v>
      </c>
    </row>
    <row r="8590" spans="1:11" x14ac:dyDescent="0.25">
      <c r="A8590">
        <v>962</v>
      </c>
      <c r="B8590" t="s">
        <v>322</v>
      </c>
      <c r="C8590" t="s">
        <v>493</v>
      </c>
      <c r="D8590" t="s">
        <v>574</v>
      </c>
      <c r="E8590">
        <v>2015</v>
      </c>
      <c r="F8590" s="10">
        <v>42277</v>
      </c>
      <c r="G8590" t="s">
        <v>489</v>
      </c>
      <c r="H8590" t="s">
        <v>474</v>
      </c>
      <c r="I8590" t="s">
        <v>463</v>
      </c>
      <c r="J8590">
        <v>7962900000</v>
      </c>
      <c r="K8590">
        <v>7962900000</v>
      </c>
    </row>
    <row r="8591" spans="1:11" x14ac:dyDescent="0.25">
      <c r="A8591">
        <v>962</v>
      </c>
      <c r="B8591" t="s">
        <v>322</v>
      </c>
      <c r="C8591" t="s">
        <v>493</v>
      </c>
      <c r="D8591" t="s">
        <v>573</v>
      </c>
      <c r="E8591">
        <v>2015</v>
      </c>
      <c r="F8591" s="10">
        <v>42277</v>
      </c>
      <c r="G8591" t="s">
        <v>489</v>
      </c>
      <c r="H8591" t="s">
        <v>474</v>
      </c>
      <c r="I8591" t="s">
        <v>463</v>
      </c>
      <c r="J8591">
        <v>3350300000</v>
      </c>
      <c r="K8591">
        <v>3350300000</v>
      </c>
    </row>
    <row r="8592" spans="1:11" x14ac:dyDescent="0.25">
      <c r="A8592">
        <v>1395</v>
      </c>
      <c r="B8592" t="s">
        <v>386</v>
      </c>
      <c r="C8592" t="s">
        <v>492</v>
      </c>
      <c r="D8592" t="s">
        <v>570</v>
      </c>
      <c r="E8592">
        <v>2015</v>
      </c>
      <c r="F8592" s="10">
        <v>42279</v>
      </c>
      <c r="G8592" t="s">
        <v>489</v>
      </c>
      <c r="H8592" t="s">
        <v>474</v>
      </c>
      <c r="I8592" t="s">
        <v>463</v>
      </c>
      <c r="J8592">
        <v>304393000</v>
      </c>
      <c r="K8592">
        <v>304393000</v>
      </c>
    </row>
    <row r="8593" spans="1:11" x14ac:dyDescent="0.25">
      <c r="A8593">
        <v>1395</v>
      </c>
      <c r="B8593" t="s">
        <v>386</v>
      </c>
      <c r="C8593" t="s">
        <v>492</v>
      </c>
      <c r="D8593" t="s">
        <v>21</v>
      </c>
      <c r="E8593">
        <v>2015</v>
      </c>
      <c r="F8593" s="10">
        <v>42279</v>
      </c>
      <c r="G8593" t="s">
        <v>489</v>
      </c>
      <c r="H8593" t="s">
        <v>474</v>
      </c>
      <c r="I8593" t="s">
        <v>463</v>
      </c>
      <c r="J8593">
        <v>611271000</v>
      </c>
      <c r="K8593">
        <v>611271000</v>
      </c>
    </row>
    <row r="8594" spans="1:11" x14ac:dyDescent="0.25">
      <c r="A8594">
        <v>1395</v>
      </c>
      <c r="B8594" t="s">
        <v>386</v>
      </c>
      <c r="C8594" t="s">
        <v>492</v>
      </c>
      <c r="D8594" t="s">
        <v>44</v>
      </c>
      <c r="E8594">
        <v>2015</v>
      </c>
      <c r="F8594" s="10">
        <v>42279</v>
      </c>
      <c r="G8594" t="s">
        <v>489</v>
      </c>
      <c r="H8594" t="s">
        <v>474</v>
      </c>
      <c r="I8594" t="s">
        <v>463</v>
      </c>
      <c r="J8594">
        <v>1065651000</v>
      </c>
      <c r="K8594">
        <v>1065651000</v>
      </c>
    </row>
    <row r="8595" spans="1:11" x14ac:dyDescent="0.25">
      <c r="A8595">
        <v>1395</v>
      </c>
      <c r="B8595" t="s">
        <v>386</v>
      </c>
      <c r="C8595" t="s">
        <v>492</v>
      </c>
      <c r="D8595" t="s">
        <v>569</v>
      </c>
      <c r="E8595">
        <v>2015</v>
      </c>
      <c r="F8595" s="10">
        <v>42279</v>
      </c>
      <c r="G8595" t="s">
        <v>489</v>
      </c>
      <c r="H8595" t="s">
        <v>474</v>
      </c>
      <c r="I8595" t="s">
        <v>463</v>
      </c>
      <c r="J8595">
        <v>2074837000</v>
      </c>
      <c r="K8595">
        <v>2074837000</v>
      </c>
    </row>
    <row r="8596" spans="1:11" x14ac:dyDescent="0.25">
      <c r="A8596">
        <v>1395</v>
      </c>
      <c r="B8596" t="s">
        <v>386</v>
      </c>
      <c r="C8596" t="s">
        <v>492</v>
      </c>
      <c r="D8596" t="s">
        <v>138</v>
      </c>
      <c r="E8596">
        <v>2015</v>
      </c>
      <c r="F8596" s="10">
        <v>42279</v>
      </c>
      <c r="G8596" t="s">
        <v>489</v>
      </c>
      <c r="H8596" t="s">
        <v>474</v>
      </c>
      <c r="I8596" t="s">
        <v>463</v>
      </c>
      <c r="J8596">
        <v>163871000</v>
      </c>
      <c r="K8596">
        <v>163871000</v>
      </c>
    </row>
    <row r="8597" spans="1:11" x14ac:dyDescent="0.25">
      <c r="A8597">
        <v>1395</v>
      </c>
      <c r="B8597" t="s">
        <v>386</v>
      </c>
      <c r="C8597" t="s">
        <v>492</v>
      </c>
      <c r="D8597" t="s">
        <v>572</v>
      </c>
      <c r="E8597">
        <v>2015</v>
      </c>
      <c r="F8597" s="10">
        <v>42279</v>
      </c>
      <c r="G8597" t="s">
        <v>489</v>
      </c>
      <c r="H8597" t="s">
        <v>474</v>
      </c>
      <c r="I8597" t="s">
        <v>463</v>
      </c>
      <c r="J8597">
        <v>597362000</v>
      </c>
      <c r="K8597">
        <v>597362000</v>
      </c>
    </row>
    <row r="8598" spans="1:11" x14ac:dyDescent="0.25">
      <c r="A8598">
        <v>1395</v>
      </c>
      <c r="B8598" t="s">
        <v>386</v>
      </c>
      <c r="C8598" t="s">
        <v>492</v>
      </c>
      <c r="D8598" t="s">
        <v>571</v>
      </c>
      <c r="E8598">
        <v>2015</v>
      </c>
      <c r="F8598" s="10">
        <v>42279</v>
      </c>
      <c r="G8598" t="s">
        <v>489</v>
      </c>
      <c r="H8598" t="s">
        <v>474</v>
      </c>
      <c r="I8598" t="s">
        <v>463</v>
      </c>
      <c r="J8598">
        <v>143014000</v>
      </c>
      <c r="K8598">
        <v>143014000</v>
      </c>
    </row>
    <row r="8599" spans="1:11" x14ac:dyDescent="0.25">
      <c r="A8599">
        <v>1395</v>
      </c>
      <c r="B8599" t="s">
        <v>386</v>
      </c>
      <c r="C8599" t="s">
        <v>492</v>
      </c>
      <c r="D8599" t="s">
        <v>316</v>
      </c>
      <c r="E8599">
        <v>2015</v>
      </c>
      <c r="F8599" s="10">
        <v>42279</v>
      </c>
      <c r="G8599" t="s">
        <v>489</v>
      </c>
      <c r="H8599" t="s">
        <v>474</v>
      </c>
      <c r="I8599" t="s">
        <v>463</v>
      </c>
      <c r="J8599">
        <v>7154433000</v>
      </c>
      <c r="K8599">
        <v>7154433000</v>
      </c>
    </row>
    <row r="8600" spans="1:11" x14ac:dyDescent="0.25">
      <c r="A8600">
        <v>1788</v>
      </c>
      <c r="B8600" t="s">
        <v>422</v>
      </c>
      <c r="C8600" t="s">
        <v>492</v>
      </c>
      <c r="D8600" t="s">
        <v>564</v>
      </c>
      <c r="E8600">
        <v>2015</v>
      </c>
      <c r="F8600" s="10">
        <v>42274</v>
      </c>
      <c r="G8600" t="s">
        <v>489</v>
      </c>
      <c r="H8600" t="s">
        <v>474</v>
      </c>
      <c r="I8600" t="s">
        <v>463</v>
      </c>
      <c r="J8600">
        <v>564882000</v>
      </c>
      <c r="K8600">
        <v>564882000</v>
      </c>
    </row>
    <row r="8601" spans="1:11" x14ac:dyDescent="0.25">
      <c r="A8601">
        <v>1788</v>
      </c>
      <c r="B8601" t="s">
        <v>422</v>
      </c>
      <c r="C8601" t="s">
        <v>492</v>
      </c>
      <c r="D8601" t="s">
        <v>316</v>
      </c>
      <c r="E8601">
        <v>2015</v>
      </c>
      <c r="F8601" s="10">
        <v>42274</v>
      </c>
      <c r="G8601" t="s">
        <v>489</v>
      </c>
      <c r="H8601" t="s">
        <v>474</v>
      </c>
      <c r="I8601" t="s">
        <v>463</v>
      </c>
      <c r="J8601">
        <v>1734439000</v>
      </c>
      <c r="K8601">
        <v>1734439000</v>
      </c>
    </row>
    <row r="8602" spans="1:11" x14ac:dyDescent="0.25">
      <c r="A8602">
        <v>1788</v>
      </c>
      <c r="B8602" t="s">
        <v>422</v>
      </c>
      <c r="C8602" t="s">
        <v>493</v>
      </c>
      <c r="D8602" t="s">
        <v>577</v>
      </c>
      <c r="E8602">
        <v>2015</v>
      </c>
      <c r="F8602" s="10">
        <v>42274</v>
      </c>
      <c r="G8602" t="s">
        <v>489</v>
      </c>
      <c r="H8602" t="s">
        <v>474</v>
      </c>
      <c r="I8602" t="s">
        <v>463</v>
      </c>
      <c r="J8602">
        <v>-62931000</v>
      </c>
      <c r="K8602">
        <v>-62931000</v>
      </c>
    </row>
    <row r="8603" spans="1:11" x14ac:dyDescent="0.25">
      <c r="A8603">
        <v>1788</v>
      </c>
      <c r="B8603" t="s">
        <v>422</v>
      </c>
      <c r="C8603" t="s">
        <v>493</v>
      </c>
      <c r="D8603" t="s">
        <v>2894</v>
      </c>
      <c r="E8603">
        <v>2015</v>
      </c>
      <c r="F8603" s="10">
        <v>42274</v>
      </c>
      <c r="G8603" t="s">
        <v>489</v>
      </c>
      <c r="H8603" t="s">
        <v>474</v>
      </c>
      <c r="I8603" t="s">
        <v>463</v>
      </c>
      <c r="J8603">
        <v>86575000</v>
      </c>
      <c r="K8603">
        <v>86575000</v>
      </c>
    </row>
    <row r="8604" spans="1:11" x14ac:dyDescent="0.25">
      <c r="A8604">
        <v>1788</v>
      </c>
      <c r="B8604" t="s">
        <v>422</v>
      </c>
      <c r="C8604" t="s">
        <v>493</v>
      </c>
      <c r="D8604" t="s">
        <v>2893</v>
      </c>
      <c r="E8604">
        <v>2015</v>
      </c>
      <c r="F8604" s="10">
        <v>42274</v>
      </c>
      <c r="G8604" t="s">
        <v>489</v>
      </c>
      <c r="H8604" t="s">
        <v>474</v>
      </c>
      <c r="I8604" t="s">
        <v>463</v>
      </c>
      <c r="J8604">
        <v>1282046000</v>
      </c>
      <c r="K8604">
        <v>1282046000</v>
      </c>
    </row>
    <row r="8605" spans="1:11" x14ac:dyDescent="0.25">
      <c r="A8605">
        <v>1788</v>
      </c>
      <c r="B8605" t="s">
        <v>422</v>
      </c>
      <c r="C8605" t="s">
        <v>493</v>
      </c>
      <c r="D8605" t="s">
        <v>2892</v>
      </c>
      <c r="E8605">
        <v>2015</v>
      </c>
      <c r="F8605" s="10">
        <v>42274</v>
      </c>
      <c r="G8605" t="s">
        <v>489</v>
      </c>
      <c r="H8605" t="s">
        <v>474</v>
      </c>
      <c r="I8605" t="s">
        <v>463</v>
      </c>
      <c r="J8605">
        <v>993631000</v>
      </c>
      <c r="K8605">
        <v>993631000</v>
      </c>
    </row>
    <row r="8606" spans="1:11" x14ac:dyDescent="0.25">
      <c r="A8606">
        <v>8079</v>
      </c>
      <c r="B8606" t="s">
        <v>400</v>
      </c>
      <c r="C8606" t="s">
        <v>492</v>
      </c>
      <c r="D8606" t="s">
        <v>44</v>
      </c>
      <c r="E8606">
        <v>2015</v>
      </c>
      <c r="F8606" s="10">
        <v>42277</v>
      </c>
      <c r="G8606" t="s">
        <v>489</v>
      </c>
      <c r="H8606" t="s">
        <v>474</v>
      </c>
      <c r="I8606" t="s">
        <v>463</v>
      </c>
      <c r="J8606">
        <v>62200000</v>
      </c>
      <c r="K8606">
        <v>62200000</v>
      </c>
    </row>
    <row r="8607" spans="1:11" x14ac:dyDescent="0.25">
      <c r="A8607">
        <v>8079</v>
      </c>
      <c r="B8607" t="s">
        <v>400</v>
      </c>
      <c r="C8607" t="s">
        <v>492</v>
      </c>
      <c r="D8607" t="s">
        <v>595</v>
      </c>
      <c r="E8607">
        <v>2015</v>
      </c>
      <c r="F8607" s="10">
        <v>42277</v>
      </c>
      <c r="G8607" t="s">
        <v>489</v>
      </c>
      <c r="H8607" t="s">
        <v>474</v>
      </c>
      <c r="I8607" t="s">
        <v>463</v>
      </c>
      <c r="J8607">
        <v>30300000</v>
      </c>
      <c r="K8607">
        <v>30300000</v>
      </c>
    </row>
    <row r="8608" spans="1:11" x14ac:dyDescent="0.25">
      <c r="A8608">
        <v>8079</v>
      </c>
      <c r="B8608" t="s">
        <v>400</v>
      </c>
      <c r="C8608" t="s">
        <v>492</v>
      </c>
      <c r="D8608" t="s">
        <v>316</v>
      </c>
      <c r="E8608">
        <v>2015</v>
      </c>
      <c r="F8608" s="10">
        <v>42277</v>
      </c>
      <c r="G8608" t="s">
        <v>489</v>
      </c>
      <c r="H8608" t="s">
        <v>474</v>
      </c>
      <c r="I8608" t="s">
        <v>463</v>
      </c>
      <c r="J8608">
        <v>700900000</v>
      </c>
      <c r="K8608">
        <v>700900000</v>
      </c>
    </row>
    <row r="8609" spans="1:11" x14ac:dyDescent="0.25">
      <c r="A8609">
        <v>8079</v>
      </c>
      <c r="B8609" t="s">
        <v>400</v>
      </c>
      <c r="C8609" t="s">
        <v>493</v>
      </c>
      <c r="D8609" t="s">
        <v>577</v>
      </c>
      <c r="E8609">
        <v>2015</v>
      </c>
      <c r="F8609" s="10">
        <v>42277</v>
      </c>
      <c r="G8609" t="s">
        <v>489</v>
      </c>
      <c r="H8609" t="s">
        <v>474</v>
      </c>
      <c r="I8609" t="s">
        <v>463</v>
      </c>
      <c r="J8609">
        <v>0</v>
      </c>
      <c r="K8609">
        <v>0</v>
      </c>
    </row>
    <row r="8610" spans="1:11" x14ac:dyDescent="0.25">
      <c r="A8610">
        <v>8079</v>
      </c>
      <c r="B8610" t="s">
        <v>400</v>
      </c>
      <c r="C8610" t="s">
        <v>493</v>
      </c>
      <c r="D8610" t="s">
        <v>589</v>
      </c>
      <c r="E8610">
        <v>2015</v>
      </c>
      <c r="F8610" s="10">
        <v>42277</v>
      </c>
      <c r="G8610" t="s">
        <v>489</v>
      </c>
      <c r="H8610" t="s">
        <v>474</v>
      </c>
      <c r="I8610" t="s">
        <v>463</v>
      </c>
      <c r="J8610">
        <v>-7200000</v>
      </c>
      <c r="K8610">
        <v>-7200000</v>
      </c>
    </row>
    <row r="8611" spans="1:11" x14ac:dyDescent="0.25">
      <c r="A8611">
        <v>8079</v>
      </c>
      <c r="B8611" t="s">
        <v>400</v>
      </c>
      <c r="C8611" t="s">
        <v>493</v>
      </c>
      <c r="D8611" t="s">
        <v>593</v>
      </c>
      <c r="E8611">
        <v>2015</v>
      </c>
      <c r="F8611" s="10">
        <v>42277</v>
      </c>
      <c r="G8611" t="s">
        <v>489</v>
      </c>
      <c r="H8611" t="s">
        <v>474</v>
      </c>
      <c r="I8611" t="s">
        <v>463</v>
      </c>
      <c r="J8611">
        <v>709400000</v>
      </c>
      <c r="K8611">
        <v>709400000</v>
      </c>
    </row>
    <row r="8612" spans="1:11" x14ac:dyDescent="0.25">
      <c r="A8612">
        <v>8079</v>
      </c>
      <c r="B8612" t="s">
        <v>400</v>
      </c>
      <c r="C8612" t="s">
        <v>493</v>
      </c>
      <c r="D8612" t="s">
        <v>594</v>
      </c>
      <c r="E8612">
        <v>2015</v>
      </c>
      <c r="F8612" s="10">
        <v>42277</v>
      </c>
      <c r="G8612" t="s">
        <v>489</v>
      </c>
      <c r="H8612" t="s">
        <v>474</v>
      </c>
      <c r="I8612" t="s">
        <v>463</v>
      </c>
      <c r="J8612">
        <v>91200000</v>
      </c>
      <c r="K8612">
        <v>91200000</v>
      </c>
    </row>
    <row r="8613" spans="1:11" x14ac:dyDescent="0.25">
      <c r="A8613">
        <v>974</v>
      </c>
      <c r="B8613" t="s">
        <v>324</v>
      </c>
      <c r="C8613" t="s">
        <v>492</v>
      </c>
      <c r="D8613" t="s">
        <v>44</v>
      </c>
      <c r="E8613">
        <v>2015</v>
      </c>
      <c r="F8613" s="10">
        <v>42369</v>
      </c>
      <c r="G8613" t="s">
        <v>489</v>
      </c>
      <c r="H8613" t="s">
        <v>474</v>
      </c>
      <c r="I8613" t="s">
        <v>463</v>
      </c>
      <c r="J8613">
        <v>174827000</v>
      </c>
      <c r="K8613">
        <v>174827000</v>
      </c>
    </row>
    <row r="8614" spans="1:11" x14ac:dyDescent="0.25">
      <c r="A8614">
        <v>974</v>
      </c>
      <c r="B8614" t="s">
        <v>324</v>
      </c>
      <c r="C8614" t="s">
        <v>492</v>
      </c>
      <c r="D8614" t="s">
        <v>569</v>
      </c>
      <c r="E8614">
        <v>2015</v>
      </c>
      <c r="F8614" s="10">
        <v>42369</v>
      </c>
      <c r="G8614" t="s">
        <v>489</v>
      </c>
      <c r="H8614" t="s">
        <v>474</v>
      </c>
      <c r="I8614" t="s">
        <v>463</v>
      </c>
      <c r="J8614">
        <v>56474000</v>
      </c>
      <c r="K8614">
        <v>56474000</v>
      </c>
    </row>
    <row r="8615" spans="1:11" x14ac:dyDescent="0.25">
      <c r="A8615">
        <v>974</v>
      </c>
      <c r="B8615" t="s">
        <v>324</v>
      </c>
      <c r="C8615" t="s">
        <v>492</v>
      </c>
      <c r="D8615" t="s">
        <v>2060</v>
      </c>
      <c r="E8615">
        <v>2015</v>
      </c>
      <c r="F8615" s="10">
        <v>42369</v>
      </c>
      <c r="G8615" t="s">
        <v>489</v>
      </c>
      <c r="H8615" t="s">
        <v>474</v>
      </c>
      <c r="I8615" t="s">
        <v>463</v>
      </c>
      <c r="J8615">
        <v>136312000</v>
      </c>
      <c r="K8615">
        <v>136312000</v>
      </c>
    </row>
    <row r="8616" spans="1:11" x14ac:dyDescent="0.25">
      <c r="A8616">
        <v>974</v>
      </c>
      <c r="B8616" t="s">
        <v>324</v>
      </c>
      <c r="C8616" t="s">
        <v>492</v>
      </c>
      <c r="D8616" t="s">
        <v>316</v>
      </c>
      <c r="E8616">
        <v>2015</v>
      </c>
      <c r="F8616" s="10">
        <v>42369</v>
      </c>
      <c r="G8616" t="s">
        <v>489</v>
      </c>
      <c r="H8616" t="s">
        <v>474</v>
      </c>
      <c r="I8616" t="s">
        <v>463</v>
      </c>
      <c r="J8616">
        <v>965957000</v>
      </c>
      <c r="K8616">
        <v>965957000</v>
      </c>
    </row>
    <row r="8617" spans="1:11" x14ac:dyDescent="0.25">
      <c r="A8617">
        <v>974</v>
      </c>
      <c r="B8617" t="s">
        <v>324</v>
      </c>
      <c r="C8617" t="s">
        <v>493</v>
      </c>
      <c r="D8617" t="s">
        <v>963</v>
      </c>
      <c r="E8617">
        <v>2015</v>
      </c>
      <c r="F8617" s="10">
        <v>42369</v>
      </c>
      <c r="G8617" t="s">
        <v>489</v>
      </c>
      <c r="H8617" t="s">
        <v>474</v>
      </c>
      <c r="I8617" t="s">
        <v>463</v>
      </c>
      <c r="J8617">
        <v>437921000</v>
      </c>
      <c r="K8617">
        <v>437921000</v>
      </c>
    </row>
    <row r="8618" spans="1:11" x14ac:dyDescent="0.25">
      <c r="A8618">
        <v>974</v>
      </c>
      <c r="B8618" t="s">
        <v>324</v>
      </c>
      <c r="C8618" t="s">
        <v>493</v>
      </c>
      <c r="D8618" t="s">
        <v>964</v>
      </c>
      <c r="E8618">
        <v>2015</v>
      </c>
      <c r="F8618" s="10">
        <v>42369</v>
      </c>
      <c r="G8618" t="s">
        <v>489</v>
      </c>
      <c r="H8618" t="s">
        <v>474</v>
      </c>
      <c r="I8618" t="s">
        <v>463</v>
      </c>
      <c r="J8618">
        <v>339415000</v>
      </c>
      <c r="K8618">
        <v>339415000</v>
      </c>
    </row>
    <row r="8619" spans="1:11" x14ac:dyDescent="0.25">
      <c r="A8619">
        <v>974</v>
      </c>
      <c r="B8619" t="s">
        <v>324</v>
      </c>
      <c r="C8619" t="s">
        <v>493</v>
      </c>
      <c r="D8619" t="s">
        <v>962</v>
      </c>
      <c r="E8619">
        <v>2015</v>
      </c>
      <c r="F8619" s="10">
        <v>42369</v>
      </c>
      <c r="G8619" t="s">
        <v>489</v>
      </c>
      <c r="H8619" t="s">
        <v>474</v>
      </c>
      <c r="I8619" t="s">
        <v>463</v>
      </c>
      <c r="J8619">
        <v>556234000</v>
      </c>
      <c r="K8619">
        <v>556234000</v>
      </c>
    </row>
    <row r="8620" spans="1:11" x14ac:dyDescent="0.25">
      <c r="A8620">
        <v>1158</v>
      </c>
      <c r="B8620" t="s">
        <v>53</v>
      </c>
      <c r="C8620" t="s">
        <v>492</v>
      </c>
      <c r="D8620" t="s">
        <v>464</v>
      </c>
      <c r="E8620">
        <v>2015</v>
      </c>
      <c r="F8620" s="10">
        <v>42369</v>
      </c>
      <c r="G8620" t="s">
        <v>489</v>
      </c>
      <c r="H8620" t="s">
        <v>474</v>
      </c>
      <c r="I8620" t="s">
        <v>463</v>
      </c>
      <c r="J8620">
        <v>21062081</v>
      </c>
      <c r="K8620">
        <v>21062081</v>
      </c>
    </row>
    <row r="8621" spans="1:11" x14ac:dyDescent="0.25">
      <c r="A8621">
        <v>1158</v>
      </c>
      <c r="B8621" t="s">
        <v>53</v>
      </c>
      <c r="C8621" t="s">
        <v>492</v>
      </c>
      <c r="D8621" t="s">
        <v>466</v>
      </c>
      <c r="E8621">
        <v>2015</v>
      </c>
      <c r="F8621" s="10">
        <v>42369</v>
      </c>
      <c r="G8621" t="s">
        <v>489</v>
      </c>
      <c r="H8621" t="s">
        <v>474</v>
      </c>
      <c r="I8621" t="s">
        <v>463</v>
      </c>
      <c r="J8621">
        <v>2422547</v>
      </c>
      <c r="K8621">
        <v>2422547</v>
      </c>
    </row>
    <row r="8622" spans="1:11" x14ac:dyDescent="0.25">
      <c r="A8622">
        <v>1158</v>
      </c>
      <c r="B8622" t="s">
        <v>53</v>
      </c>
      <c r="C8622" t="s">
        <v>492</v>
      </c>
      <c r="D8622" t="s">
        <v>54</v>
      </c>
      <c r="E8622">
        <v>2015</v>
      </c>
      <c r="F8622" s="10">
        <v>42369</v>
      </c>
      <c r="G8622" t="s">
        <v>489</v>
      </c>
      <c r="H8622" t="s">
        <v>474</v>
      </c>
      <c r="I8622" t="s">
        <v>463</v>
      </c>
      <c r="J8622">
        <v>32735215</v>
      </c>
      <c r="K8622">
        <v>32735215</v>
      </c>
    </row>
    <row r="8623" spans="1:11" x14ac:dyDescent="0.25">
      <c r="A8623">
        <v>1158</v>
      </c>
      <c r="B8623" t="s">
        <v>53</v>
      </c>
      <c r="C8623" t="s">
        <v>492</v>
      </c>
      <c r="D8623" t="s">
        <v>577</v>
      </c>
      <c r="E8623">
        <v>2015</v>
      </c>
      <c r="F8623" s="10">
        <v>42369</v>
      </c>
      <c r="G8623" t="s">
        <v>489</v>
      </c>
      <c r="H8623" t="s">
        <v>474</v>
      </c>
      <c r="I8623" t="s">
        <v>463</v>
      </c>
      <c r="J8623">
        <v>528000</v>
      </c>
      <c r="K8623">
        <v>528000</v>
      </c>
    </row>
    <row r="8624" spans="1:11" x14ac:dyDescent="0.25">
      <c r="A8624">
        <v>1158</v>
      </c>
      <c r="B8624" t="s">
        <v>53</v>
      </c>
      <c r="C8624" t="s">
        <v>492</v>
      </c>
      <c r="D8624" t="s">
        <v>465</v>
      </c>
      <c r="E8624">
        <v>2015</v>
      </c>
      <c r="F8624" s="10">
        <v>42369</v>
      </c>
      <c r="G8624" t="s">
        <v>489</v>
      </c>
      <c r="H8624" t="s">
        <v>474</v>
      </c>
      <c r="I8624" t="s">
        <v>463</v>
      </c>
      <c r="J8624">
        <v>368012</v>
      </c>
      <c r="K8624">
        <v>368012</v>
      </c>
    </row>
    <row r="8625" spans="1:11" x14ac:dyDescent="0.25">
      <c r="A8625">
        <v>1158</v>
      </c>
      <c r="B8625" t="s">
        <v>53</v>
      </c>
      <c r="C8625" t="s">
        <v>492</v>
      </c>
      <c r="D8625" t="s">
        <v>467</v>
      </c>
      <c r="E8625">
        <v>2015</v>
      </c>
      <c r="F8625" s="10">
        <v>42369</v>
      </c>
      <c r="G8625" t="s">
        <v>489</v>
      </c>
      <c r="H8625" t="s">
        <v>474</v>
      </c>
      <c r="I8625" t="s">
        <v>463</v>
      </c>
      <c r="J8625">
        <v>528347</v>
      </c>
      <c r="K8625">
        <v>528347</v>
      </c>
    </row>
    <row r="8626" spans="1:11" x14ac:dyDescent="0.25">
      <c r="A8626">
        <v>1158</v>
      </c>
      <c r="B8626" t="s">
        <v>53</v>
      </c>
      <c r="C8626" t="s">
        <v>493</v>
      </c>
      <c r="D8626" t="s">
        <v>2074</v>
      </c>
      <c r="E8626">
        <v>2015</v>
      </c>
      <c r="F8626" s="10">
        <v>42369</v>
      </c>
      <c r="G8626" t="s">
        <v>489</v>
      </c>
      <c r="H8626" t="s">
        <v>474</v>
      </c>
      <c r="I8626" t="s">
        <v>463</v>
      </c>
      <c r="J8626">
        <v>31854255</v>
      </c>
      <c r="K8626">
        <v>31854255</v>
      </c>
    </row>
    <row r="8627" spans="1:11" x14ac:dyDescent="0.25">
      <c r="A8627">
        <v>1158</v>
      </c>
      <c r="B8627" t="s">
        <v>53</v>
      </c>
      <c r="C8627" t="s">
        <v>493</v>
      </c>
      <c r="D8627" t="s">
        <v>2073</v>
      </c>
      <c r="E8627">
        <v>2015</v>
      </c>
      <c r="F8627" s="10">
        <v>42369</v>
      </c>
      <c r="G8627" t="s">
        <v>489</v>
      </c>
      <c r="H8627" t="s">
        <v>474</v>
      </c>
      <c r="I8627" t="s">
        <v>463</v>
      </c>
      <c r="J8627">
        <v>23254757</v>
      </c>
      <c r="K8627">
        <v>23254757</v>
      </c>
    </row>
    <row r="8628" spans="1:11" x14ac:dyDescent="0.25">
      <c r="A8628">
        <v>1158</v>
      </c>
      <c r="B8628" t="s">
        <v>53</v>
      </c>
      <c r="C8628" t="s">
        <v>493</v>
      </c>
      <c r="D8628" t="s">
        <v>468</v>
      </c>
      <c r="E8628">
        <v>2015</v>
      </c>
      <c r="F8628" s="10">
        <v>42369</v>
      </c>
      <c r="G8628" t="s">
        <v>489</v>
      </c>
      <c r="H8628" t="s">
        <v>474</v>
      </c>
      <c r="I8628" t="s">
        <v>463</v>
      </c>
      <c r="J8628">
        <v>2007190</v>
      </c>
      <c r="K8628">
        <v>2007190</v>
      </c>
    </row>
    <row r="8629" spans="1:11" x14ac:dyDescent="0.25">
      <c r="A8629">
        <v>1174</v>
      </c>
      <c r="B8629" t="s">
        <v>358</v>
      </c>
      <c r="C8629" t="s">
        <v>492</v>
      </c>
      <c r="D8629" t="s">
        <v>1027</v>
      </c>
      <c r="E8629">
        <v>2015</v>
      </c>
      <c r="F8629" s="10">
        <v>42369</v>
      </c>
      <c r="G8629" t="s">
        <v>489</v>
      </c>
      <c r="H8629" t="s">
        <v>474</v>
      </c>
      <c r="I8629" t="s">
        <v>463</v>
      </c>
      <c r="J8629">
        <v>5675600000</v>
      </c>
      <c r="K8629">
        <v>5675600000</v>
      </c>
    </row>
    <row r="8630" spans="1:11" x14ac:dyDescent="0.25">
      <c r="A8630">
        <v>1174</v>
      </c>
      <c r="B8630" t="s">
        <v>358</v>
      </c>
      <c r="C8630" t="s">
        <v>492</v>
      </c>
      <c r="D8630" t="s">
        <v>59</v>
      </c>
      <c r="E8630">
        <v>2015</v>
      </c>
      <c r="F8630" s="10">
        <v>42369</v>
      </c>
      <c r="G8630" t="s">
        <v>489</v>
      </c>
      <c r="H8630" t="s">
        <v>474</v>
      </c>
      <c r="I8630" t="s">
        <v>463</v>
      </c>
      <c r="J8630">
        <v>1552900000</v>
      </c>
      <c r="K8630">
        <v>1552900000</v>
      </c>
    </row>
    <row r="8631" spans="1:11" x14ac:dyDescent="0.25">
      <c r="A8631">
        <v>1174</v>
      </c>
      <c r="B8631" t="s">
        <v>358</v>
      </c>
      <c r="C8631" t="s">
        <v>492</v>
      </c>
      <c r="D8631" t="s">
        <v>113</v>
      </c>
      <c r="E8631">
        <v>2015</v>
      </c>
      <c r="F8631" s="10">
        <v>42369</v>
      </c>
      <c r="G8631" t="s">
        <v>489</v>
      </c>
      <c r="H8631" t="s">
        <v>474</v>
      </c>
      <c r="I8631" t="s">
        <v>463</v>
      </c>
      <c r="J8631">
        <v>858400000</v>
      </c>
      <c r="K8631">
        <v>858400000</v>
      </c>
    </row>
    <row r="8632" spans="1:11" x14ac:dyDescent="0.25">
      <c r="A8632">
        <v>1174</v>
      </c>
      <c r="B8632" t="s">
        <v>358</v>
      </c>
      <c r="C8632" t="s">
        <v>492</v>
      </c>
      <c r="D8632" t="s">
        <v>163</v>
      </c>
      <c r="E8632">
        <v>2015</v>
      </c>
      <c r="F8632" s="10">
        <v>42369</v>
      </c>
      <c r="G8632" t="s">
        <v>489</v>
      </c>
      <c r="H8632" t="s">
        <v>474</v>
      </c>
      <c r="I8632" t="s">
        <v>463</v>
      </c>
      <c r="J8632">
        <v>668500000</v>
      </c>
      <c r="K8632">
        <v>668500000</v>
      </c>
    </row>
    <row r="8633" spans="1:11" x14ac:dyDescent="0.25">
      <c r="A8633">
        <v>1174</v>
      </c>
      <c r="B8633" t="s">
        <v>358</v>
      </c>
      <c r="C8633" t="s">
        <v>492</v>
      </c>
      <c r="D8633" t="s">
        <v>316</v>
      </c>
      <c r="E8633">
        <v>2015</v>
      </c>
      <c r="F8633" s="10">
        <v>42369</v>
      </c>
      <c r="G8633" t="s">
        <v>489</v>
      </c>
      <c r="H8633" t="s">
        <v>474</v>
      </c>
      <c r="I8633" t="s">
        <v>463</v>
      </c>
      <c r="J8633">
        <v>5678300000</v>
      </c>
      <c r="K8633">
        <v>5678300000</v>
      </c>
    </row>
    <row r="8634" spans="1:11" x14ac:dyDescent="0.25">
      <c r="A8634">
        <v>1174</v>
      </c>
      <c r="B8634" t="s">
        <v>358</v>
      </c>
      <c r="C8634" t="s">
        <v>493</v>
      </c>
      <c r="D8634" t="s">
        <v>1107</v>
      </c>
      <c r="E8634">
        <v>2015</v>
      </c>
      <c r="F8634" s="10">
        <v>42369</v>
      </c>
      <c r="G8634" t="s">
        <v>489</v>
      </c>
      <c r="H8634" t="s">
        <v>474</v>
      </c>
      <c r="I8634" t="s">
        <v>463</v>
      </c>
      <c r="J8634">
        <v>2736800000</v>
      </c>
      <c r="K8634">
        <v>2736800000</v>
      </c>
    </row>
    <row r="8635" spans="1:11" x14ac:dyDescent="0.25">
      <c r="A8635">
        <v>1174</v>
      </c>
      <c r="B8635" t="s">
        <v>358</v>
      </c>
      <c r="C8635" t="s">
        <v>493</v>
      </c>
      <c r="D8635" t="s">
        <v>2075</v>
      </c>
      <c r="E8635">
        <v>2015</v>
      </c>
      <c r="F8635" s="10">
        <v>42369</v>
      </c>
      <c r="G8635" t="s">
        <v>489</v>
      </c>
      <c r="H8635" t="s">
        <v>474</v>
      </c>
      <c r="I8635" t="s">
        <v>463</v>
      </c>
      <c r="J8635">
        <v>4832500000</v>
      </c>
      <c r="K8635">
        <v>4832500000</v>
      </c>
    </row>
    <row r="8636" spans="1:11" x14ac:dyDescent="0.25">
      <c r="A8636">
        <v>1174</v>
      </c>
      <c r="B8636" t="s">
        <v>358</v>
      </c>
      <c r="C8636" t="s">
        <v>493</v>
      </c>
      <c r="D8636" t="s">
        <v>1105</v>
      </c>
      <c r="E8636">
        <v>2015</v>
      </c>
      <c r="F8636" s="10">
        <v>42369</v>
      </c>
      <c r="G8636" t="s">
        <v>489</v>
      </c>
      <c r="H8636" t="s">
        <v>474</v>
      </c>
      <c r="I8636" t="s">
        <v>463</v>
      </c>
      <c r="J8636">
        <v>3549800000</v>
      </c>
      <c r="K8636">
        <v>3549800000</v>
      </c>
    </row>
    <row r="8637" spans="1:11" x14ac:dyDescent="0.25">
      <c r="A8637">
        <v>1174</v>
      </c>
      <c r="B8637" t="s">
        <v>358</v>
      </c>
      <c r="C8637" t="s">
        <v>493</v>
      </c>
      <c r="D8637" t="s">
        <v>1106</v>
      </c>
      <c r="E8637">
        <v>2015</v>
      </c>
      <c r="F8637" s="10">
        <v>42369</v>
      </c>
      <c r="G8637" t="s">
        <v>489</v>
      </c>
      <c r="H8637" t="s">
        <v>474</v>
      </c>
      <c r="I8637" t="s">
        <v>463</v>
      </c>
      <c r="J8637">
        <v>3314600000</v>
      </c>
      <c r="K8637">
        <v>3314600000</v>
      </c>
    </row>
    <row r="8638" spans="1:11" x14ac:dyDescent="0.25">
      <c r="A8638">
        <v>1269</v>
      </c>
      <c r="B8638" t="s">
        <v>369</v>
      </c>
      <c r="C8638" t="s">
        <v>492</v>
      </c>
      <c r="D8638" t="s">
        <v>1436</v>
      </c>
      <c r="E8638">
        <v>2015</v>
      </c>
      <c r="F8638" s="10">
        <v>42369</v>
      </c>
      <c r="G8638" t="s">
        <v>489</v>
      </c>
      <c r="H8638" t="s">
        <v>474</v>
      </c>
      <c r="I8638" t="s">
        <v>463</v>
      </c>
      <c r="J8638">
        <v>870400000</v>
      </c>
      <c r="K8638">
        <v>870400000</v>
      </c>
    </row>
    <row r="8639" spans="1:11" x14ac:dyDescent="0.25">
      <c r="A8639">
        <v>1269</v>
      </c>
      <c r="B8639" t="s">
        <v>369</v>
      </c>
      <c r="C8639" t="s">
        <v>492</v>
      </c>
      <c r="D8639" t="s">
        <v>44</v>
      </c>
      <c r="E8639">
        <v>2015</v>
      </c>
      <c r="F8639" s="10">
        <v>42369</v>
      </c>
      <c r="G8639" t="s">
        <v>489</v>
      </c>
      <c r="H8639" t="s">
        <v>474</v>
      </c>
      <c r="I8639" t="s">
        <v>463</v>
      </c>
      <c r="J8639">
        <v>2459300000</v>
      </c>
      <c r="K8639">
        <v>2459300000</v>
      </c>
    </row>
    <row r="8640" spans="1:11" x14ac:dyDescent="0.25">
      <c r="A8640">
        <v>1269</v>
      </c>
      <c r="B8640" t="s">
        <v>369</v>
      </c>
      <c r="C8640" t="s">
        <v>492</v>
      </c>
      <c r="D8640" t="s">
        <v>1041</v>
      </c>
      <c r="E8640">
        <v>2015</v>
      </c>
      <c r="F8640" s="10">
        <v>42369</v>
      </c>
      <c r="G8640" t="s">
        <v>489</v>
      </c>
      <c r="H8640" t="s">
        <v>474</v>
      </c>
      <c r="I8640" t="s">
        <v>463</v>
      </c>
      <c r="J8640">
        <v>2560400000</v>
      </c>
      <c r="K8640">
        <v>2560400000</v>
      </c>
    </row>
    <row r="8641" spans="1:11" x14ac:dyDescent="0.25">
      <c r="A8641">
        <v>1269</v>
      </c>
      <c r="B8641" t="s">
        <v>369</v>
      </c>
      <c r="C8641" t="s">
        <v>492</v>
      </c>
      <c r="D8641" t="s">
        <v>569</v>
      </c>
      <c r="E8641">
        <v>2015</v>
      </c>
      <c r="F8641" s="10">
        <v>42369</v>
      </c>
      <c r="G8641" t="s">
        <v>489</v>
      </c>
      <c r="H8641" t="s">
        <v>474</v>
      </c>
      <c r="I8641" t="s">
        <v>463</v>
      </c>
      <c r="J8641">
        <v>2509200000</v>
      </c>
      <c r="K8641">
        <v>2509200000</v>
      </c>
    </row>
    <row r="8642" spans="1:11" x14ac:dyDescent="0.25">
      <c r="A8642">
        <v>1269</v>
      </c>
      <c r="B8642" t="s">
        <v>369</v>
      </c>
      <c r="C8642" t="s">
        <v>492</v>
      </c>
      <c r="D8642" t="s">
        <v>1042</v>
      </c>
      <c r="E8642">
        <v>2015</v>
      </c>
      <c r="F8642" s="10">
        <v>42369</v>
      </c>
      <c r="G8642" t="s">
        <v>489</v>
      </c>
      <c r="H8642" t="s">
        <v>474</v>
      </c>
      <c r="I8642" t="s">
        <v>463</v>
      </c>
      <c r="J8642">
        <v>1857400000</v>
      </c>
      <c r="K8642">
        <v>1857400000</v>
      </c>
    </row>
    <row r="8643" spans="1:11" x14ac:dyDescent="0.25">
      <c r="A8643">
        <v>1269</v>
      </c>
      <c r="B8643" t="s">
        <v>369</v>
      </c>
      <c r="C8643" t="s">
        <v>492</v>
      </c>
      <c r="D8643" t="s">
        <v>316</v>
      </c>
      <c r="E8643">
        <v>2015</v>
      </c>
      <c r="F8643" s="10">
        <v>42369</v>
      </c>
      <c r="G8643" t="s">
        <v>489</v>
      </c>
      <c r="H8643" t="s">
        <v>474</v>
      </c>
      <c r="I8643" t="s">
        <v>463</v>
      </c>
      <c r="J8643">
        <v>7857300000</v>
      </c>
      <c r="K8643">
        <v>7857300000</v>
      </c>
    </row>
    <row r="8644" spans="1:11" x14ac:dyDescent="0.25">
      <c r="A8644">
        <v>1269</v>
      </c>
      <c r="B8644" t="s">
        <v>369</v>
      </c>
      <c r="C8644" t="s">
        <v>493</v>
      </c>
      <c r="D8644" t="s">
        <v>1367</v>
      </c>
      <c r="E8644">
        <v>2015</v>
      </c>
      <c r="F8644" s="10">
        <v>42369</v>
      </c>
      <c r="G8644" t="s">
        <v>489</v>
      </c>
      <c r="H8644" t="s">
        <v>474</v>
      </c>
      <c r="I8644" t="s">
        <v>463</v>
      </c>
      <c r="J8644">
        <v>1427200000</v>
      </c>
      <c r="K8644">
        <v>1427200000</v>
      </c>
    </row>
    <row r="8645" spans="1:11" x14ac:dyDescent="0.25">
      <c r="A8645">
        <v>1269</v>
      </c>
      <c r="B8645" t="s">
        <v>369</v>
      </c>
      <c r="C8645" t="s">
        <v>493</v>
      </c>
      <c r="D8645" t="s">
        <v>1160</v>
      </c>
      <c r="E8645">
        <v>2015</v>
      </c>
      <c r="F8645" s="10">
        <v>42369</v>
      </c>
      <c r="G8645" t="s">
        <v>489</v>
      </c>
      <c r="H8645" t="s">
        <v>474</v>
      </c>
      <c r="I8645" t="s">
        <v>463</v>
      </c>
      <c r="J8645">
        <v>11865400000</v>
      </c>
      <c r="K8645">
        <v>11865400000</v>
      </c>
    </row>
    <row r="8646" spans="1:11" x14ac:dyDescent="0.25">
      <c r="A8646">
        <v>1269</v>
      </c>
      <c r="B8646" t="s">
        <v>369</v>
      </c>
      <c r="C8646" t="s">
        <v>493</v>
      </c>
      <c r="D8646" t="s">
        <v>1040</v>
      </c>
      <c r="E8646">
        <v>2015</v>
      </c>
      <c r="F8646" s="10">
        <v>42369</v>
      </c>
      <c r="G8646" t="s">
        <v>489</v>
      </c>
      <c r="H8646" t="s">
        <v>474</v>
      </c>
      <c r="I8646" t="s">
        <v>463</v>
      </c>
      <c r="J8646">
        <v>2557400000</v>
      </c>
      <c r="K8646">
        <v>2557400000</v>
      </c>
    </row>
    <row r="8647" spans="1:11" x14ac:dyDescent="0.25">
      <c r="A8647">
        <v>1269</v>
      </c>
      <c r="B8647" t="s">
        <v>369</v>
      </c>
      <c r="C8647" t="s">
        <v>493</v>
      </c>
      <c r="D8647" t="s">
        <v>1161</v>
      </c>
      <c r="E8647">
        <v>2015</v>
      </c>
      <c r="F8647" s="10">
        <v>42369</v>
      </c>
      <c r="G8647" t="s">
        <v>489</v>
      </c>
      <c r="H8647" t="s">
        <v>474</v>
      </c>
      <c r="I8647" t="s">
        <v>463</v>
      </c>
      <c r="J8647">
        <v>2264000000</v>
      </c>
      <c r="K8647">
        <v>2264000000</v>
      </c>
    </row>
    <row r="8648" spans="1:11" x14ac:dyDescent="0.25">
      <c r="A8648">
        <v>1573</v>
      </c>
      <c r="B8648" t="s">
        <v>407</v>
      </c>
      <c r="C8648" t="s">
        <v>492</v>
      </c>
      <c r="D8648" t="s">
        <v>1111</v>
      </c>
      <c r="E8648">
        <v>2015</v>
      </c>
      <c r="F8648" s="10">
        <v>42369</v>
      </c>
      <c r="G8648" t="s">
        <v>489</v>
      </c>
      <c r="H8648" t="s">
        <v>474</v>
      </c>
      <c r="I8648" t="s">
        <v>463</v>
      </c>
      <c r="J8648">
        <v>731600000</v>
      </c>
      <c r="K8648">
        <v>731600000</v>
      </c>
    </row>
    <row r="8649" spans="1:11" x14ac:dyDescent="0.25">
      <c r="A8649">
        <v>1573</v>
      </c>
      <c r="B8649" t="s">
        <v>407</v>
      </c>
      <c r="C8649" t="s">
        <v>492</v>
      </c>
      <c r="D8649" t="s">
        <v>21</v>
      </c>
      <c r="E8649">
        <v>2015</v>
      </c>
      <c r="F8649" s="10">
        <v>42369</v>
      </c>
      <c r="G8649" t="s">
        <v>489</v>
      </c>
      <c r="H8649" t="s">
        <v>474</v>
      </c>
      <c r="I8649" t="s">
        <v>463</v>
      </c>
      <c r="J8649">
        <v>523200000</v>
      </c>
      <c r="K8649">
        <v>523200000</v>
      </c>
    </row>
    <row r="8650" spans="1:11" x14ac:dyDescent="0.25">
      <c r="A8650">
        <v>1573</v>
      </c>
      <c r="B8650" t="s">
        <v>407</v>
      </c>
      <c r="C8650" t="s">
        <v>492</v>
      </c>
      <c r="D8650" t="s">
        <v>569</v>
      </c>
      <c r="E8650">
        <v>2015</v>
      </c>
      <c r="F8650" s="10">
        <v>42369</v>
      </c>
      <c r="G8650" t="s">
        <v>489</v>
      </c>
      <c r="H8650" t="s">
        <v>474</v>
      </c>
      <c r="I8650" t="s">
        <v>463</v>
      </c>
      <c r="J8650">
        <v>727600000</v>
      </c>
      <c r="K8650">
        <v>727600000</v>
      </c>
    </row>
    <row r="8651" spans="1:11" x14ac:dyDescent="0.25">
      <c r="A8651">
        <v>1573</v>
      </c>
      <c r="B8651" t="s">
        <v>407</v>
      </c>
      <c r="C8651" t="s">
        <v>492</v>
      </c>
      <c r="D8651" t="s">
        <v>316</v>
      </c>
      <c r="E8651">
        <v>2015</v>
      </c>
      <c r="F8651" s="10">
        <v>42369</v>
      </c>
      <c r="G8651" t="s">
        <v>489</v>
      </c>
      <c r="H8651" t="s">
        <v>474</v>
      </c>
      <c r="I8651" t="s">
        <v>463</v>
      </c>
      <c r="J8651">
        <v>2634000000</v>
      </c>
      <c r="K8651">
        <v>2634000000</v>
      </c>
    </row>
    <row r="8652" spans="1:11" x14ac:dyDescent="0.25">
      <c r="A8652">
        <v>1573</v>
      </c>
      <c r="B8652" t="s">
        <v>407</v>
      </c>
      <c r="C8652" t="s">
        <v>493</v>
      </c>
      <c r="D8652" t="s">
        <v>1109</v>
      </c>
      <c r="E8652">
        <v>2015</v>
      </c>
      <c r="F8652" s="10">
        <v>42369</v>
      </c>
      <c r="G8652" t="s">
        <v>489</v>
      </c>
      <c r="H8652" t="s">
        <v>474</v>
      </c>
      <c r="I8652" t="s">
        <v>463</v>
      </c>
      <c r="J8652">
        <v>1441600000</v>
      </c>
      <c r="K8652">
        <v>1441600000</v>
      </c>
    </row>
    <row r="8653" spans="1:11" x14ac:dyDescent="0.25">
      <c r="A8653">
        <v>1573</v>
      </c>
      <c r="B8653" t="s">
        <v>407</v>
      </c>
      <c r="C8653" t="s">
        <v>493</v>
      </c>
      <c r="D8653" t="s">
        <v>458</v>
      </c>
      <c r="E8653">
        <v>2015</v>
      </c>
      <c r="F8653" s="10">
        <v>42369</v>
      </c>
      <c r="G8653" t="s">
        <v>489</v>
      </c>
      <c r="H8653" t="s">
        <v>474</v>
      </c>
      <c r="I8653" t="s">
        <v>463</v>
      </c>
      <c r="J8653">
        <v>-12000000</v>
      </c>
      <c r="K8653">
        <v>-12000000</v>
      </c>
    </row>
    <row r="8654" spans="1:11" x14ac:dyDescent="0.25">
      <c r="A8654">
        <v>1573</v>
      </c>
      <c r="B8654" t="s">
        <v>407</v>
      </c>
      <c r="C8654" t="s">
        <v>493</v>
      </c>
      <c r="D8654" t="s">
        <v>1108</v>
      </c>
      <c r="E8654">
        <v>2015</v>
      </c>
      <c r="F8654" s="10">
        <v>42369</v>
      </c>
      <c r="G8654" t="s">
        <v>489</v>
      </c>
      <c r="H8654" t="s">
        <v>474</v>
      </c>
      <c r="I8654" t="s">
        <v>463</v>
      </c>
      <c r="J8654">
        <v>1809300000</v>
      </c>
      <c r="K8654">
        <v>1809300000</v>
      </c>
    </row>
    <row r="8655" spans="1:11" x14ac:dyDescent="0.25">
      <c r="A8655">
        <v>1573</v>
      </c>
      <c r="B8655" t="s">
        <v>407</v>
      </c>
      <c r="C8655" t="s">
        <v>493</v>
      </c>
      <c r="D8655" t="s">
        <v>1110</v>
      </c>
      <c r="E8655">
        <v>2015</v>
      </c>
      <c r="F8655" s="10">
        <v>42369</v>
      </c>
      <c r="G8655" t="s">
        <v>489</v>
      </c>
      <c r="H8655" t="s">
        <v>474</v>
      </c>
      <c r="I8655" t="s">
        <v>463</v>
      </c>
      <c r="J8655">
        <v>1381500000</v>
      </c>
      <c r="K8655">
        <v>1381500000</v>
      </c>
    </row>
    <row r="8656" spans="1:11" x14ac:dyDescent="0.25">
      <c r="A8656">
        <v>1933</v>
      </c>
      <c r="B8656" t="s">
        <v>326</v>
      </c>
      <c r="C8656" t="s">
        <v>493</v>
      </c>
      <c r="D8656" t="s">
        <v>2063</v>
      </c>
      <c r="E8656">
        <v>2015</v>
      </c>
      <c r="F8656" s="10">
        <v>42369</v>
      </c>
      <c r="G8656" t="s">
        <v>489</v>
      </c>
      <c r="H8656" t="s">
        <v>474</v>
      </c>
      <c r="I8656" t="s">
        <v>463</v>
      </c>
      <c r="J8656">
        <v>94091000</v>
      </c>
      <c r="K8656">
        <v>94091000</v>
      </c>
    </row>
    <row r="8657" spans="1:11" x14ac:dyDescent="0.25">
      <c r="A8657">
        <v>1933</v>
      </c>
      <c r="B8657" t="s">
        <v>326</v>
      </c>
      <c r="C8657" t="s">
        <v>493</v>
      </c>
      <c r="D8657" t="s">
        <v>2064</v>
      </c>
      <c r="E8657">
        <v>2015</v>
      </c>
      <c r="F8657" s="10">
        <v>42369</v>
      </c>
      <c r="G8657" t="s">
        <v>489</v>
      </c>
      <c r="H8657" t="s">
        <v>474</v>
      </c>
      <c r="I8657" t="s">
        <v>463</v>
      </c>
      <c r="J8657">
        <v>0</v>
      </c>
      <c r="K8657">
        <v>0</v>
      </c>
    </row>
    <row r="8658" spans="1:11" x14ac:dyDescent="0.25">
      <c r="A8658">
        <v>1933</v>
      </c>
      <c r="B8658" t="s">
        <v>326</v>
      </c>
      <c r="C8658" t="s">
        <v>493</v>
      </c>
      <c r="D8658" t="s">
        <v>2062</v>
      </c>
      <c r="E8658">
        <v>2015</v>
      </c>
      <c r="F8658" s="10">
        <v>42369</v>
      </c>
      <c r="G8658" t="s">
        <v>489</v>
      </c>
      <c r="H8658" t="s">
        <v>474</v>
      </c>
      <c r="I8658" t="s">
        <v>463</v>
      </c>
      <c r="J8658">
        <v>36039000</v>
      </c>
      <c r="K8658">
        <v>36039000</v>
      </c>
    </row>
    <row r="8659" spans="1:11" x14ac:dyDescent="0.25">
      <c r="A8659">
        <v>1933</v>
      </c>
      <c r="B8659" t="s">
        <v>326</v>
      </c>
      <c r="C8659" t="s">
        <v>493</v>
      </c>
      <c r="D8659" t="s">
        <v>2061</v>
      </c>
      <c r="E8659">
        <v>2015</v>
      </c>
      <c r="F8659" s="10">
        <v>42369</v>
      </c>
      <c r="G8659" t="s">
        <v>489</v>
      </c>
      <c r="H8659" t="s">
        <v>474</v>
      </c>
      <c r="I8659" t="s">
        <v>463</v>
      </c>
      <c r="J8659">
        <v>328511000</v>
      </c>
      <c r="K8659">
        <v>328511000</v>
      </c>
    </row>
    <row r="8660" spans="1:11" x14ac:dyDescent="0.25">
      <c r="A8660">
        <v>1935</v>
      </c>
      <c r="B8660" t="s">
        <v>398</v>
      </c>
      <c r="C8660" t="s">
        <v>493</v>
      </c>
      <c r="D8660" t="s">
        <v>937</v>
      </c>
      <c r="E8660">
        <v>2015</v>
      </c>
      <c r="F8660" s="10">
        <v>42369</v>
      </c>
      <c r="G8660" t="s">
        <v>489</v>
      </c>
      <c r="H8660" t="s">
        <v>474</v>
      </c>
      <c r="I8660" t="s">
        <v>463</v>
      </c>
      <c r="J8660">
        <v>-460000</v>
      </c>
      <c r="K8660">
        <v>-460000</v>
      </c>
    </row>
    <row r="8661" spans="1:11" x14ac:dyDescent="0.25">
      <c r="A8661">
        <v>1935</v>
      </c>
      <c r="B8661" t="s">
        <v>398</v>
      </c>
      <c r="C8661" t="s">
        <v>493</v>
      </c>
      <c r="D8661" t="s">
        <v>2104</v>
      </c>
      <c r="E8661">
        <v>2015</v>
      </c>
      <c r="F8661" s="10">
        <v>42369</v>
      </c>
      <c r="G8661" t="s">
        <v>489</v>
      </c>
      <c r="H8661" t="s">
        <v>474</v>
      </c>
      <c r="I8661" t="s">
        <v>463</v>
      </c>
      <c r="J8661">
        <v>15238000</v>
      </c>
      <c r="K8661">
        <v>15238000</v>
      </c>
    </row>
    <row r="8662" spans="1:11" x14ac:dyDescent="0.25">
      <c r="A8662">
        <v>1935</v>
      </c>
      <c r="B8662" t="s">
        <v>398</v>
      </c>
      <c r="C8662" t="s">
        <v>493</v>
      </c>
      <c r="D8662" t="s">
        <v>2103</v>
      </c>
      <c r="E8662">
        <v>2015</v>
      </c>
      <c r="F8662" s="10">
        <v>42369</v>
      </c>
      <c r="G8662" t="s">
        <v>489</v>
      </c>
      <c r="H8662" t="s">
        <v>474</v>
      </c>
      <c r="I8662" t="s">
        <v>463</v>
      </c>
      <c r="J8662">
        <v>111247000</v>
      </c>
      <c r="K8662">
        <v>111247000</v>
      </c>
    </row>
    <row r="8663" spans="1:11" x14ac:dyDescent="0.25">
      <c r="A8663">
        <v>2044</v>
      </c>
      <c r="B8663" t="s">
        <v>412</v>
      </c>
      <c r="C8663" t="s">
        <v>493</v>
      </c>
      <c r="D8663" t="s">
        <v>1027</v>
      </c>
      <c r="E8663">
        <v>2015</v>
      </c>
      <c r="F8663" s="10">
        <v>42369</v>
      </c>
      <c r="G8663" t="s">
        <v>489</v>
      </c>
      <c r="H8663" t="s">
        <v>474</v>
      </c>
      <c r="I8663" t="s">
        <v>463</v>
      </c>
      <c r="J8663">
        <v>0</v>
      </c>
      <c r="K8663">
        <v>0</v>
      </c>
    </row>
    <row r="8664" spans="1:11" x14ac:dyDescent="0.25">
      <c r="A8664">
        <v>2044</v>
      </c>
      <c r="B8664" t="s">
        <v>412</v>
      </c>
      <c r="C8664" t="s">
        <v>493</v>
      </c>
      <c r="D8664" t="s">
        <v>1026</v>
      </c>
      <c r="E8664">
        <v>2015</v>
      </c>
      <c r="F8664" s="10">
        <v>42369</v>
      </c>
      <c r="G8664" t="s">
        <v>489</v>
      </c>
      <c r="H8664" t="s">
        <v>474</v>
      </c>
      <c r="I8664" t="s">
        <v>463</v>
      </c>
      <c r="J8664">
        <v>6988000</v>
      </c>
      <c r="K8664">
        <v>6988000</v>
      </c>
    </row>
    <row r="8665" spans="1:11" x14ac:dyDescent="0.25">
      <c r="A8665">
        <v>2044</v>
      </c>
      <c r="B8665" t="s">
        <v>412</v>
      </c>
      <c r="C8665" t="s">
        <v>493</v>
      </c>
      <c r="D8665" t="s">
        <v>1025</v>
      </c>
      <c r="E8665">
        <v>2015</v>
      </c>
      <c r="F8665" s="10">
        <v>42369</v>
      </c>
      <c r="G8665" t="s">
        <v>489</v>
      </c>
      <c r="H8665" t="s">
        <v>474</v>
      </c>
      <c r="I8665" t="s">
        <v>463</v>
      </c>
      <c r="J8665">
        <v>298094000</v>
      </c>
      <c r="K8665">
        <v>298094000</v>
      </c>
    </row>
    <row r="8666" spans="1:11" x14ac:dyDescent="0.25">
      <c r="A8666">
        <v>8058</v>
      </c>
      <c r="B8666" t="s">
        <v>328</v>
      </c>
      <c r="C8666" t="s">
        <v>493</v>
      </c>
      <c r="D8666" t="s">
        <v>1035</v>
      </c>
      <c r="E8666">
        <v>2015</v>
      </c>
      <c r="F8666" s="10">
        <v>42369</v>
      </c>
      <c r="G8666" t="s">
        <v>489</v>
      </c>
      <c r="H8666" t="s">
        <v>474</v>
      </c>
      <c r="I8666" t="s">
        <v>463</v>
      </c>
      <c r="J8666">
        <v>434000000</v>
      </c>
      <c r="K8666">
        <v>434000000</v>
      </c>
    </row>
    <row r="8667" spans="1:11" x14ac:dyDescent="0.25">
      <c r="A8667">
        <v>8058</v>
      </c>
      <c r="B8667" t="s">
        <v>328</v>
      </c>
      <c r="C8667" t="s">
        <v>493</v>
      </c>
      <c r="D8667" t="s">
        <v>458</v>
      </c>
      <c r="E8667">
        <v>2015</v>
      </c>
      <c r="F8667" s="10">
        <v>42369</v>
      </c>
      <c r="G8667" t="s">
        <v>489</v>
      </c>
      <c r="H8667" t="s">
        <v>474</v>
      </c>
      <c r="I8667" t="s">
        <v>463</v>
      </c>
      <c r="J8667">
        <v>-18000000</v>
      </c>
      <c r="K8667">
        <v>-18000000</v>
      </c>
    </row>
    <row r="8668" spans="1:11" x14ac:dyDescent="0.25">
      <c r="A8668">
        <v>8058</v>
      </c>
      <c r="B8668" t="s">
        <v>328</v>
      </c>
      <c r="C8668" t="s">
        <v>493</v>
      </c>
      <c r="D8668" t="s">
        <v>1034</v>
      </c>
      <c r="E8668">
        <v>2015</v>
      </c>
      <c r="F8668" s="10">
        <v>42369</v>
      </c>
      <c r="G8668" t="s">
        <v>489</v>
      </c>
      <c r="H8668" t="s">
        <v>474</v>
      </c>
      <c r="I8668" t="s">
        <v>463</v>
      </c>
      <c r="J8668">
        <v>2743000000</v>
      </c>
      <c r="K8668">
        <v>2743000000</v>
      </c>
    </row>
    <row r="8669" spans="1:11" x14ac:dyDescent="0.25">
      <c r="A8669">
        <v>8060</v>
      </c>
      <c r="B8669" t="s">
        <v>330</v>
      </c>
      <c r="C8669" t="s">
        <v>493</v>
      </c>
      <c r="D8669" t="s">
        <v>2067</v>
      </c>
      <c r="E8669">
        <v>2015</v>
      </c>
      <c r="F8669" s="10">
        <v>42369</v>
      </c>
      <c r="G8669" t="s">
        <v>489</v>
      </c>
      <c r="H8669" t="s">
        <v>474</v>
      </c>
      <c r="I8669" t="s">
        <v>463</v>
      </c>
      <c r="J8669">
        <v>34591000</v>
      </c>
      <c r="K8669">
        <v>34591000</v>
      </c>
    </row>
    <row r="8670" spans="1:11" x14ac:dyDescent="0.25">
      <c r="A8670">
        <v>8060</v>
      </c>
      <c r="B8670" t="s">
        <v>330</v>
      </c>
      <c r="C8670" t="s">
        <v>493</v>
      </c>
      <c r="D8670" t="s">
        <v>936</v>
      </c>
      <c r="E8670">
        <v>2015</v>
      </c>
      <c r="F8670" s="10">
        <v>42369</v>
      </c>
      <c r="G8670" t="s">
        <v>489</v>
      </c>
      <c r="H8670" t="s">
        <v>474</v>
      </c>
      <c r="I8670" t="s">
        <v>463</v>
      </c>
      <c r="J8670">
        <v>779613000</v>
      </c>
      <c r="K8670">
        <v>779613000</v>
      </c>
    </row>
    <row r="8671" spans="1:11" x14ac:dyDescent="0.25">
      <c r="A8671">
        <v>8064</v>
      </c>
      <c r="B8671" t="s">
        <v>346</v>
      </c>
      <c r="C8671" t="s">
        <v>492</v>
      </c>
      <c r="D8671" t="s">
        <v>30</v>
      </c>
      <c r="E8671">
        <v>2015</v>
      </c>
      <c r="F8671" s="10">
        <v>42369</v>
      </c>
      <c r="G8671" t="s">
        <v>489</v>
      </c>
      <c r="H8671" t="s">
        <v>474</v>
      </c>
      <c r="I8671" t="s">
        <v>463</v>
      </c>
      <c r="J8671">
        <v>10383000</v>
      </c>
      <c r="K8671">
        <v>10383000</v>
      </c>
    </row>
    <row r="8672" spans="1:11" x14ac:dyDescent="0.25">
      <c r="A8672">
        <v>8064</v>
      </c>
      <c r="B8672" t="s">
        <v>346</v>
      </c>
      <c r="C8672" t="s">
        <v>492</v>
      </c>
      <c r="D8672" t="s">
        <v>44</v>
      </c>
      <c r="E8672">
        <v>2015</v>
      </c>
      <c r="F8672" s="10">
        <v>42369</v>
      </c>
      <c r="G8672" t="s">
        <v>489</v>
      </c>
      <c r="H8672" t="s">
        <v>474</v>
      </c>
      <c r="I8672" t="s">
        <v>463</v>
      </c>
      <c r="J8672">
        <v>17065000</v>
      </c>
      <c r="K8672">
        <v>17065000</v>
      </c>
    </row>
    <row r="8673" spans="1:11" x14ac:dyDescent="0.25">
      <c r="A8673">
        <v>8064</v>
      </c>
      <c r="B8673" t="s">
        <v>346</v>
      </c>
      <c r="C8673" t="s">
        <v>492</v>
      </c>
      <c r="D8673" t="s">
        <v>59</v>
      </c>
      <c r="E8673">
        <v>2015</v>
      </c>
      <c r="F8673" s="10">
        <v>42369</v>
      </c>
      <c r="G8673" t="s">
        <v>489</v>
      </c>
      <c r="H8673" t="s">
        <v>474</v>
      </c>
      <c r="I8673" t="s">
        <v>463</v>
      </c>
      <c r="J8673">
        <v>17943000</v>
      </c>
      <c r="K8673">
        <v>17943000</v>
      </c>
    </row>
    <row r="8674" spans="1:11" x14ac:dyDescent="0.25">
      <c r="A8674">
        <v>8064</v>
      </c>
      <c r="B8674" t="s">
        <v>346</v>
      </c>
      <c r="C8674" t="s">
        <v>492</v>
      </c>
      <c r="D8674" t="s">
        <v>94</v>
      </c>
      <c r="E8674">
        <v>2015</v>
      </c>
      <c r="F8674" s="10">
        <v>42369</v>
      </c>
      <c r="G8674" t="s">
        <v>489</v>
      </c>
      <c r="H8674" t="s">
        <v>474</v>
      </c>
      <c r="I8674" t="s">
        <v>463</v>
      </c>
      <c r="J8674">
        <v>4252000</v>
      </c>
      <c r="K8674">
        <v>4252000</v>
      </c>
    </row>
    <row r="8675" spans="1:11" x14ac:dyDescent="0.25">
      <c r="A8675">
        <v>8064</v>
      </c>
      <c r="B8675" t="s">
        <v>346</v>
      </c>
      <c r="C8675" t="s">
        <v>492</v>
      </c>
      <c r="D8675" t="s">
        <v>105</v>
      </c>
      <c r="E8675">
        <v>2015</v>
      </c>
      <c r="F8675" s="10">
        <v>42369</v>
      </c>
      <c r="G8675" t="s">
        <v>489</v>
      </c>
      <c r="H8675" t="s">
        <v>474</v>
      </c>
      <c r="I8675" t="s">
        <v>463</v>
      </c>
      <c r="J8675">
        <v>20875000</v>
      </c>
      <c r="K8675">
        <v>20875000</v>
      </c>
    </row>
    <row r="8676" spans="1:11" x14ac:dyDescent="0.25">
      <c r="A8676">
        <v>8064</v>
      </c>
      <c r="B8676" t="s">
        <v>346</v>
      </c>
      <c r="C8676" t="s">
        <v>492</v>
      </c>
      <c r="D8676" t="s">
        <v>113</v>
      </c>
      <c r="E8676">
        <v>2015</v>
      </c>
      <c r="F8676" s="10">
        <v>42369</v>
      </c>
      <c r="G8676" t="s">
        <v>489</v>
      </c>
      <c r="H8676" t="s">
        <v>474</v>
      </c>
      <c r="I8676" t="s">
        <v>463</v>
      </c>
      <c r="J8676">
        <v>17804000</v>
      </c>
      <c r="K8676">
        <v>17804000</v>
      </c>
    </row>
    <row r="8677" spans="1:11" x14ac:dyDescent="0.25">
      <c r="A8677">
        <v>8064</v>
      </c>
      <c r="B8677" t="s">
        <v>346</v>
      </c>
      <c r="C8677" t="s">
        <v>492</v>
      </c>
      <c r="D8677" t="s">
        <v>163</v>
      </c>
      <c r="E8677">
        <v>2015</v>
      </c>
      <c r="F8677" s="10">
        <v>42369</v>
      </c>
      <c r="G8677" t="s">
        <v>489</v>
      </c>
      <c r="H8677" t="s">
        <v>474</v>
      </c>
      <c r="I8677" t="s">
        <v>463</v>
      </c>
      <c r="J8677">
        <v>35753000</v>
      </c>
      <c r="K8677">
        <v>35753000</v>
      </c>
    </row>
    <row r="8678" spans="1:11" x14ac:dyDescent="0.25">
      <c r="A8678">
        <v>8064</v>
      </c>
      <c r="B8678" t="s">
        <v>346</v>
      </c>
      <c r="C8678" t="s">
        <v>492</v>
      </c>
      <c r="D8678" t="s">
        <v>227</v>
      </c>
      <c r="E8678">
        <v>2015</v>
      </c>
      <c r="F8678" s="10">
        <v>42369</v>
      </c>
      <c r="G8678" t="s">
        <v>489</v>
      </c>
      <c r="H8678" t="s">
        <v>474</v>
      </c>
      <c r="I8678" t="s">
        <v>463</v>
      </c>
      <c r="J8678">
        <v>5184000</v>
      </c>
      <c r="K8678">
        <v>5184000</v>
      </c>
    </row>
    <row r="8679" spans="1:11" x14ac:dyDescent="0.25">
      <c r="A8679">
        <v>8064</v>
      </c>
      <c r="B8679" t="s">
        <v>346</v>
      </c>
      <c r="C8679" t="s">
        <v>492</v>
      </c>
      <c r="D8679" t="s">
        <v>458</v>
      </c>
      <c r="E8679">
        <v>2015</v>
      </c>
      <c r="F8679" s="10">
        <v>42369</v>
      </c>
      <c r="G8679" t="s">
        <v>489</v>
      </c>
      <c r="H8679" t="s">
        <v>474</v>
      </c>
      <c r="I8679" t="s">
        <v>463</v>
      </c>
      <c r="J8679">
        <v>41810000</v>
      </c>
      <c r="K8679">
        <v>41810000</v>
      </c>
    </row>
    <row r="8680" spans="1:11" x14ac:dyDescent="0.25">
      <c r="A8680">
        <v>8064</v>
      </c>
      <c r="B8680" t="s">
        <v>346</v>
      </c>
      <c r="C8680" t="s">
        <v>492</v>
      </c>
      <c r="D8680" t="s">
        <v>249</v>
      </c>
      <c r="E8680">
        <v>2015</v>
      </c>
      <c r="F8680" s="10">
        <v>42369</v>
      </c>
      <c r="G8680" t="s">
        <v>489</v>
      </c>
      <c r="H8680" t="s">
        <v>474</v>
      </c>
      <c r="I8680" t="s">
        <v>463</v>
      </c>
      <c r="J8680">
        <v>9923000</v>
      </c>
      <c r="K8680">
        <v>9923000</v>
      </c>
    </row>
    <row r="8681" spans="1:11" x14ac:dyDescent="0.25">
      <c r="A8681">
        <v>8064</v>
      </c>
      <c r="B8681" t="s">
        <v>346</v>
      </c>
      <c r="C8681" t="s">
        <v>492</v>
      </c>
      <c r="D8681" t="s">
        <v>256</v>
      </c>
      <c r="E8681">
        <v>2015</v>
      </c>
      <c r="F8681" s="10">
        <v>42369</v>
      </c>
      <c r="G8681" t="s">
        <v>489</v>
      </c>
      <c r="H8681" t="s">
        <v>474</v>
      </c>
      <c r="I8681" t="s">
        <v>463</v>
      </c>
      <c r="J8681">
        <v>12218000</v>
      </c>
      <c r="K8681">
        <v>12218000</v>
      </c>
    </row>
    <row r="8682" spans="1:11" x14ac:dyDescent="0.25">
      <c r="A8682">
        <v>8064</v>
      </c>
      <c r="B8682" t="s">
        <v>346</v>
      </c>
      <c r="C8682" t="s">
        <v>492</v>
      </c>
      <c r="D8682" t="s">
        <v>267</v>
      </c>
      <c r="E8682">
        <v>2015</v>
      </c>
      <c r="F8682" s="10">
        <v>42369</v>
      </c>
      <c r="G8682" t="s">
        <v>489</v>
      </c>
      <c r="H8682" t="s">
        <v>474</v>
      </c>
      <c r="I8682" t="s">
        <v>463</v>
      </c>
      <c r="J8682">
        <v>3302000</v>
      </c>
      <c r="K8682">
        <v>3302000</v>
      </c>
    </row>
    <row r="8683" spans="1:11" x14ac:dyDescent="0.25">
      <c r="A8683">
        <v>8064</v>
      </c>
      <c r="B8683" t="s">
        <v>346</v>
      </c>
      <c r="C8683" t="s">
        <v>492</v>
      </c>
      <c r="D8683" t="s">
        <v>279</v>
      </c>
      <c r="E8683">
        <v>2015</v>
      </c>
      <c r="F8683" s="10">
        <v>42369</v>
      </c>
      <c r="G8683" t="s">
        <v>489</v>
      </c>
      <c r="H8683" t="s">
        <v>474</v>
      </c>
      <c r="I8683" t="s">
        <v>463</v>
      </c>
      <c r="J8683">
        <v>3340000</v>
      </c>
      <c r="K8683">
        <v>3340000</v>
      </c>
    </row>
    <row r="8684" spans="1:11" x14ac:dyDescent="0.25">
      <c r="A8684">
        <v>8064</v>
      </c>
      <c r="B8684" t="s">
        <v>346</v>
      </c>
      <c r="C8684" t="s">
        <v>492</v>
      </c>
      <c r="D8684" t="s">
        <v>668</v>
      </c>
      <c r="E8684">
        <v>2015</v>
      </c>
      <c r="F8684" s="10">
        <v>42369</v>
      </c>
      <c r="G8684" t="s">
        <v>489</v>
      </c>
      <c r="H8684" t="s">
        <v>474</v>
      </c>
      <c r="I8684" t="s">
        <v>463</v>
      </c>
      <c r="J8684">
        <v>3290000</v>
      </c>
      <c r="K8684">
        <v>3290000</v>
      </c>
    </row>
    <row r="8685" spans="1:11" x14ac:dyDescent="0.25">
      <c r="A8685">
        <v>8064</v>
      </c>
      <c r="B8685" t="s">
        <v>346</v>
      </c>
      <c r="C8685" t="s">
        <v>492</v>
      </c>
      <c r="D8685" t="s">
        <v>290</v>
      </c>
      <c r="E8685">
        <v>2015</v>
      </c>
      <c r="F8685" s="10">
        <v>42369</v>
      </c>
      <c r="G8685" t="s">
        <v>489</v>
      </c>
      <c r="H8685" t="s">
        <v>474</v>
      </c>
      <c r="I8685" t="s">
        <v>463</v>
      </c>
      <c r="J8685">
        <v>43217000</v>
      </c>
      <c r="K8685">
        <v>43217000</v>
      </c>
    </row>
    <row r="8686" spans="1:11" x14ac:dyDescent="0.25">
      <c r="A8686">
        <v>8064</v>
      </c>
      <c r="B8686" t="s">
        <v>346</v>
      </c>
      <c r="C8686" t="s">
        <v>492</v>
      </c>
      <c r="D8686" t="s">
        <v>316</v>
      </c>
      <c r="E8686">
        <v>2015</v>
      </c>
      <c r="F8686" s="10">
        <v>42369</v>
      </c>
      <c r="G8686" t="s">
        <v>489</v>
      </c>
      <c r="H8686" t="s">
        <v>474</v>
      </c>
      <c r="I8686" t="s">
        <v>463</v>
      </c>
      <c r="J8686">
        <v>288645000</v>
      </c>
      <c r="K8686">
        <v>288645000</v>
      </c>
    </row>
    <row r="8687" spans="1:11" x14ac:dyDescent="0.25">
      <c r="A8687">
        <v>8064</v>
      </c>
      <c r="B8687" t="s">
        <v>346</v>
      </c>
      <c r="C8687" t="s">
        <v>493</v>
      </c>
      <c r="D8687" t="s">
        <v>1007</v>
      </c>
      <c r="E8687">
        <v>2015</v>
      </c>
      <c r="F8687" s="10">
        <v>42369</v>
      </c>
      <c r="G8687" t="s">
        <v>489</v>
      </c>
      <c r="H8687" t="s">
        <v>474</v>
      </c>
      <c r="I8687" t="s">
        <v>463</v>
      </c>
      <c r="J8687">
        <v>486548000</v>
      </c>
      <c r="K8687">
        <v>486548000</v>
      </c>
    </row>
    <row r="8688" spans="1:11" x14ac:dyDescent="0.25">
      <c r="A8688">
        <v>8064</v>
      </c>
      <c r="B8688" t="s">
        <v>346</v>
      </c>
      <c r="C8688" t="s">
        <v>493</v>
      </c>
      <c r="D8688" t="s">
        <v>1009</v>
      </c>
      <c r="E8688">
        <v>2015</v>
      </c>
      <c r="F8688" s="10">
        <v>42369</v>
      </c>
      <c r="G8688" t="s">
        <v>489</v>
      </c>
      <c r="H8688" t="s">
        <v>474</v>
      </c>
      <c r="I8688" t="s">
        <v>463</v>
      </c>
      <c r="J8688">
        <v>9163000</v>
      </c>
      <c r="K8688">
        <v>9163000</v>
      </c>
    </row>
    <row r="8689" spans="1:11" x14ac:dyDescent="0.25">
      <c r="A8689">
        <v>8064</v>
      </c>
      <c r="B8689" t="s">
        <v>346</v>
      </c>
      <c r="C8689" t="s">
        <v>493</v>
      </c>
      <c r="D8689" t="s">
        <v>1008</v>
      </c>
      <c r="E8689">
        <v>2015</v>
      </c>
      <c r="F8689" s="10">
        <v>42369</v>
      </c>
      <c r="G8689" t="s">
        <v>489</v>
      </c>
      <c r="H8689" t="s">
        <v>474</v>
      </c>
      <c r="I8689" t="s">
        <v>463</v>
      </c>
      <c r="J8689">
        <v>39293000</v>
      </c>
      <c r="K8689">
        <v>39293000</v>
      </c>
    </row>
    <row r="8690" spans="1:11" x14ac:dyDescent="0.25">
      <c r="A8690">
        <v>8070</v>
      </c>
      <c r="B8690" t="s">
        <v>361</v>
      </c>
      <c r="C8690" t="s">
        <v>492</v>
      </c>
      <c r="D8690" t="s">
        <v>1435</v>
      </c>
      <c r="E8690">
        <v>2015</v>
      </c>
      <c r="F8690" s="10">
        <v>42369</v>
      </c>
      <c r="G8690" t="s">
        <v>489</v>
      </c>
      <c r="H8690" t="s">
        <v>474</v>
      </c>
      <c r="I8690" t="s">
        <v>463</v>
      </c>
      <c r="J8690">
        <v>1630100000</v>
      </c>
      <c r="K8690">
        <v>1630100000</v>
      </c>
    </row>
    <row r="8691" spans="1:11" x14ac:dyDescent="0.25">
      <c r="A8691">
        <v>8070</v>
      </c>
      <c r="B8691" t="s">
        <v>361</v>
      </c>
      <c r="C8691" t="s">
        <v>492</v>
      </c>
      <c r="D8691" t="s">
        <v>44</v>
      </c>
      <c r="E8691">
        <v>2015</v>
      </c>
      <c r="F8691" s="10">
        <v>42369</v>
      </c>
      <c r="G8691" t="s">
        <v>489</v>
      </c>
      <c r="H8691" t="s">
        <v>474</v>
      </c>
      <c r="I8691" t="s">
        <v>463</v>
      </c>
      <c r="J8691">
        <v>616600000</v>
      </c>
      <c r="K8691">
        <v>616600000</v>
      </c>
    </row>
    <row r="8692" spans="1:11" x14ac:dyDescent="0.25">
      <c r="A8692">
        <v>8070</v>
      </c>
      <c r="B8692" t="s">
        <v>361</v>
      </c>
      <c r="C8692" t="s">
        <v>492</v>
      </c>
      <c r="D8692" t="s">
        <v>569</v>
      </c>
      <c r="E8692">
        <v>2015</v>
      </c>
      <c r="F8692" s="10">
        <v>42369</v>
      </c>
      <c r="G8692" t="s">
        <v>489</v>
      </c>
      <c r="H8692" t="s">
        <v>474</v>
      </c>
      <c r="I8692" t="s">
        <v>463</v>
      </c>
      <c r="J8692">
        <v>2442100000</v>
      </c>
      <c r="K8692">
        <v>2442100000</v>
      </c>
    </row>
    <row r="8693" spans="1:11" x14ac:dyDescent="0.25">
      <c r="A8693">
        <v>8070</v>
      </c>
      <c r="B8693" t="s">
        <v>361</v>
      </c>
      <c r="C8693" t="s">
        <v>492</v>
      </c>
      <c r="D8693" t="s">
        <v>619</v>
      </c>
      <c r="E8693">
        <v>2015</v>
      </c>
      <c r="F8693" s="10">
        <v>42369</v>
      </c>
      <c r="G8693" t="s">
        <v>489</v>
      </c>
      <c r="H8693" t="s">
        <v>474</v>
      </c>
      <c r="I8693" t="s">
        <v>463</v>
      </c>
      <c r="J8693">
        <v>1100800000</v>
      </c>
      <c r="K8693">
        <v>1100800000</v>
      </c>
    </row>
    <row r="8694" spans="1:11" x14ac:dyDescent="0.25">
      <c r="A8694">
        <v>8070</v>
      </c>
      <c r="B8694" t="s">
        <v>361</v>
      </c>
      <c r="C8694" t="s">
        <v>492</v>
      </c>
      <c r="D8694" t="s">
        <v>1434</v>
      </c>
      <c r="E8694">
        <v>2015</v>
      </c>
      <c r="F8694" s="10">
        <v>42369</v>
      </c>
      <c r="G8694" t="s">
        <v>489</v>
      </c>
      <c r="H8694" t="s">
        <v>474</v>
      </c>
      <c r="I8694" t="s">
        <v>463</v>
      </c>
      <c r="J8694">
        <v>682300000</v>
      </c>
      <c r="K8694">
        <v>682300000</v>
      </c>
    </row>
    <row r="8695" spans="1:11" x14ac:dyDescent="0.25">
      <c r="A8695">
        <v>8070</v>
      </c>
      <c r="B8695" t="s">
        <v>361</v>
      </c>
      <c r="C8695" t="s">
        <v>492</v>
      </c>
      <c r="D8695" t="s">
        <v>316</v>
      </c>
      <c r="E8695">
        <v>2015</v>
      </c>
      <c r="F8695" s="10">
        <v>42369</v>
      </c>
      <c r="G8695" t="s">
        <v>489</v>
      </c>
      <c r="H8695" t="s">
        <v>474</v>
      </c>
      <c r="I8695" t="s">
        <v>463</v>
      </c>
      <c r="J8695">
        <v>7073200000</v>
      </c>
      <c r="K8695">
        <v>7073200000</v>
      </c>
    </row>
    <row r="8696" spans="1:11" x14ac:dyDescent="0.25">
      <c r="A8696">
        <v>8070</v>
      </c>
      <c r="B8696" t="s">
        <v>361</v>
      </c>
      <c r="C8696" t="s">
        <v>493</v>
      </c>
      <c r="D8696" t="s">
        <v>1036</v>
      </c>
      <c r="E8696">
        <v>2015</v>
      </c>
      <c r="F8696" s="10">
        <v>42369</v>
      </c>
      <c r="G8696" t="s">
        <v>489</v>
      </c>
      <c r="H8696" t="s">
        <v>474</v>
      </c>
      <c r="I8696" t="s">
        <v>463</v>
      </c>
      <c r="J8696">
        <v>-305000000</v>
      </c>
      <c r="K8696">
        <v>-305000000</v>
      </c>
    </row>
    <row r="8697" spans="1:11" x14ac:dyDescent="0.25">
      <c r="A8697">
        <v>8070</v>
      </c>
      <c r="B8697" t="s">
        <v>361</v>
      </c>
      <c r="C8697" t="s">
        <v>493</v>
      </c>
      <c r="D8697" t="s">
        <v>2079</v>
      </c>
      <c r="E8697">
        <v>2015</v>
      </c>
      <c r="F8697" s="10">
        <v>42369</v>
      </c>
      <c r="G8697" t="s">
        <v>489</v>
      </c>
      <c r="H8697" t="s">
        <v>474</v>
      </c>
      <c r="I8697" t="s">
        <v>463</v>
      </c>
      <c r="J8697">
        <v>3825700000</v>
      </c>
      <c r="K8697">
        <v>3825700000</v>
      </c>
    </row>
    <row r="8698" spans="1:11" x14ac:dyDescent="0.25">
      <c r="A8698">
        <v>8070</v>
      </c>
      <c r="B8698" t="s">
        <v>361</v>
      </c>
      <c r="C8698" t="s">
        <v>493</v>
      </c>
      <c r="D8698" t="s">
        <v>2080</v>
      </c>
      <c r="E8698">
        <v>2015</v>
      </c>
      <c r="F8698" s="10">
        <v>42369</v>
      </c>
      <c r="G8698" t="s">
        <v>489</v>
      </c>
      <c r="H8698" t="s">
        <v>474</v>
      </c>
      <c r="I8698" t="s">
        <v>463</v>
      </c>
      <c r="J8698">
        <v>4857800000</v>
      </c>
      <c r="K8698">
        <v>4857800000</v>
      </c>
    </row>
    <row r="8699" spans="1:11" x14ac:dyDescent="0.25">
      <c r="A8699">
        <v>8070</v>
      </c>
      <c r="B8699" t="s">
        <v>361</v>
      </c>
      <c r="C8699" t="s">
        <v>493</v>
      </c>
      <c r="D8699" t="s">
        <v>2081</v>
      </c>
      <c r="E8699">
        <v>2015</v>
      </c>
      <c r="F8699" s="10">
        <v>42369</v>
      </c>
      <c r="G8699" t="s">
        <v>489</v>
      </c>
      <c r="H8699" t="s">
        <v>474</v>
      </c>
      <c r="I8699" t="s">
        <v>463</v>
      </c>
      <c r="J8699">
        <v>4393200000</v>
      </c>
      <c r="K8699">
        <v>4393200000</v>
      </c>
    </row>
    <row r="8700" spans="1:11" x14ac:dyDescent="0.25">
      <c r="A8700">
        <v>8070</v>
      </c>
      <c r="B8700" t="s">
        <v>361</v>
      </c>
      <c r="C8700" t="s">
        <v>493</v>
      </c>
      <c r="D8700" t="s">
        <v>458</v>
      </c>
      <c r="E8700">
        <v>2015</v>
      </c>
      <c r="F8700" s="10">
        <v>42369</v>
      </c>
      <c r="G8700" t="s">
        <v>489</v>
      </c>
      <c r="H8700" t="s">
        <v>474</v>
      </c>
      <c r="I8700" t="s">
        <v>463</v>
      </c>
      <c r="J8700">
        <v>773400000</v>
      </c>
      <c r="K8700">
        <v>773400000</v>
      </c>
    </row>
    <row r="8701" spans="1:11" x14ac:dyDescent="0.25">
      <c r="A8701">
        <v>8071</v>
      </c>
      <c r="B8701" t="s">
        <v>367</v>
      </c>
      <c r="C8701" t="s">
        <v>492</v>
      </c>
      <c r="D8701" t="s">
        <v>570</v>
      </c>
      <c r="E8701">
        <v>2015</v>
      </c>
      <c r="F8701" s="10">
        <v>42369</v>
      </c>
      <c r="G8701" t="s">
        <v>489</v>
      </c>
      <c r="H8701" t="s">
        <v>474</v>
      </c>
      <c r="I8701" t="s">
        <v>463</v>
      </c>
      <c r="J8701">
        <v>562792000</v>
      </c>
      <c r="K8701">
        <v>562792000</v>
      </c>
    </row>
    <row r="8702" spans="1:11" x14ac:dyDescent="0.25">
      <c r="A8702">
        <v>8071</v>
      </c>
      <c r="B8702" t="s">
        <v>367</v>
      </c>
      <c r="C8702" t="s">
        <v>492</v>
      </c>
      <c r="D8702" t="s">
        <v>2084</v>
      </c>
      <c r="E8702">
        <v>2015</v>
      </c>
      <c r="F8702" s="10">
        <v>42369</v>
      </c>
      <c r="G8702" t="s">
        <v>489</v>
      </c>
      <c r="H8702" t="s">
        <v>474</v>
      </c>
      <c r="I8702" t="s">
        <v>463</v>
      </c>
      <c r="J8702">
        <v>1773281000</v>
      </c>
      <c r="K8702">
        <v>1773281000</v>
      </c>
    </row>
    <row r="8703" spans="1:11" x14ac:dyDescent="0.25">
      <c r="A8703">
        <v>8071</v>
      </c>
      <c r="B8703" t="s">
        <v>367</v>
      </c>
      <c r="C8703" t="s">
        <v>492</v>
      </c>
      <c r="D8703" t="s">
        <v>458</v>
      </c>
      <c r="E8703">
        <v>2015</v>
      </c>
      <c r="F8703" s="10">
        <v>42369</v>
      </c>
      <c r="G8703" t="s">
        <v>489</v>
      </c>
      <c r="H8703" t="s">
        <v>474</v>
      </c>
      <c r="I8703" t="s">
        <v>463</v>
      </c>
      <c r="J8703">
        <v>542643000</v>
      </c>
      <c r="K8703">
        <v>542643000</v>
      </c>
    </row>
    <row r="8704" spans="1:11" x14ac:dyDescent="0.25">
      <c r="A8704">
        <v>8071</v>
      </c>
      <c r="B8704" t="s">
        <v>367</v>
      </c>
      <c r="C8704" t="s">
        <v>492</v>
      </c>
      <c r="D8704" t="s">
        <v>316</v>
      </c>
      <c r="E8704">
        <v>2015</v>
      </c>
      <c r="F8704" s="10">
        <v>42369</v>
      </c>
      <c r="G8704" t="s">
        <v>489</v>
      </c>
      <c r="H8704" t="s">
        <v>474</v>
      </c>
      <c r="I8704" t="s">
        <v>463</v>
      </c>
      <c r="J8704">
        <v>1679075000</v>
      </c>
      <c r="K8704">
        <v>1679075000</v>
      </c>
    </row>
    <row r="8705" spans="1:11" x14ac:dyDescent="0.25">
      <c r="A8705">
        <v>8071</v>
      </c>
      <c r="B8705" t="s">
        <v>367</v>
      </c>
      <c r="C8705" t="s">
        <v>493</v>
      </c>
      <c r="D8705" t="s">
        <v>1063</v>
      </c>
      <c r="E8705">
        <v>2015</v>
      </c>
      <c r="F8705" s="10">
        <v>42369</v>
      </c>
      <c r="G8705" t="s">
        <v>489</v>
      </c>
      <c r="H8705" t="s">
        <v>474</v>
      </c>
      <c r="I8705" t="s">
        <v>463</v>
      </c>
      <c r="J8705">
        <v>-96234000</v>
      </c>
      <c r="K8705">
        <v>-96234000</v>
      </c>
    </row>
    <row r="8706" spans="1:11" x14ac:dyDescent="0.25">
      <c r="A8706">
        <v>8071</v>
      </c>
      <c r="B8706" t="s">
        <v>367</v>
      </c>
      <c r="C8706" t="s">
        <v>493</v>
      </c>
      <c r="D8706" t="s">
        <v>2083</v>
      </c>
      <c r="E8706">
        <v>2015</v>
      </c>
      <c r="F8706" s="10">
        <v>42369</v>
      </c>
      <c r="G8706" t="s">
        <v>489</v>
      </c>
      <c r="H8706" t="s">
        <v>474</v>
      </c>
      <c r="I8706" t="s">
        <v>463</v>
      </c>
      <c r="J8706">
        <v>2256630000</v>
      </c>
      <c r="K8706">
        <v>2256630000</v>
      </c>
    </row>
    <row r="8707" spans="1:11" x14ac:dyDescent="0.25">
      <c r="A8707">
        <v>8071</v>
      </c>
      <c r="B8707" t="s">
        <v>367</v>
      </c>
      <c r="C8707" t="s">
        <v>493</v>
      </c>
      <c r="D8707" t="s">
        <v>1062</v>
      </c>
      <c r="E8707">
        <v>2015</v>
      </c>
      <c r="F8707" s="10">
        <v>42369</v>
      </c>
      <c r="G8707" t="s">
        <v>489</v>
      </c>
      <c r="H8707" t="s">
        <v>474</v>
      </c>
      <c r="I8707" t="s">
        <v>463</v>
      </c>
      <c r="J8707">
        <v>1415502000</v>
      </c>
      <c r="K8707">
        <v>1415502000</v>
      </c>
    </row>
    <row r="8708" spans="1:11" x14ac:dyDescent="0.25">
      <c r="A8708">
        <v>8071</v>
      </c>
      <c r="B8708" t="s">
        <v>367</v>
      </c>
      <c r="C8708" t="s">
        <v>493</v>
      </c>
      <c r="D8708" t="s">
        <v>2082</v>
      </c>
      <c r="E8708">
        <v>2015</v>
      </c>
      <c r="F8708" s="10">
        <v>42369</v>
      </c>
      <c r="G8708" t="s">
        <v>489</v>
      </c>
      <c r="H8708" t="s">
        <v>474</v>
      </c>
      <c r="I8708" t="s">
        <v>463</v>
      </c>
      <c r="J8708">
        <v>981893000</v>
      </c>
      <c r="K8708">
        <v>981893000</v>
      </c>
    </row>
    <row r="8709" spans="1:11" x14ac:dyDescent="0.25">
      <c r="A8709">
        <v>8074</v>
      </c>
      <c r="B8709" t="s">
        <v>384</v>
      </c>
      <c r="C8709" t="s">
        <v>492</v>
      </c>
      <c r="D8709" t="s">
        <v>569</v>
      </c>
      <c r="E8709">
        <v>2015</v>
      </c>
      <c r="F8709" s="10">
        <v>42369</v>
      </c>
      <c r="G8709" t="s">
        <v>489</v>
      </c>
      <c r="H8709" t="s">
        <v>474</v>
      </c>
      <c r="I8709" t="s">
        <v>463</v>
      </c>
      <c r="J8709">
        <v>701301000</v>
      </c>
      <c r="K8709">
        <v>701301000</v>
      </c>
    </row>
    <row r="8710" spans="1:11" x14ac:dyDescent="0.25">
      <c r="A8710">
        <v>8074</v>
      </c>
      <c r="B8710" t="s">
        <v>384</v>
      </c>
      <c r="C8710" t="s">
        <v>492</v>
      </c>
      <c r="D8710" t="s">
        <v>458</v>
      </c>
      <c r="E8710">
        <v>2015</v>
      </c>
      <c r="F8710" s="10">
        <v>42369</v>
      </c>
      <c r="G8710" t="s">
        <v>489</v>
      </c>
      <c r="H8710" t="s">
        <v>474</v>
      </c>
      <c r="I8710" t="s">
        <v>463</v>
      </c>
      <c r="J8710">
        <v>184939000</v>
      </c>
      <c r="K8710">
        <v>184939000</v>
      </c>
    </row>
    <row r="8711" spans="1:11" x14ac:dyDescent="0.25">
      <c r="A8711">
        <v>8074</v>
      </c>
      <c r="B8711" t="s">
        <v>384</v>
      </c>
      <c r="C8711" t="s">
        <v>492</v>
      </c>
      <c r="D8711" t="s">
        <v>985</v>
      </c>
      <c r="E8711">
        <v>2015</v>
      </c>
      <c r="F8711" s="10">
        <v>42369</v>
      </c>
      <c r="G8711" t="s">
        <v>489</v>
      </c>
      <c r="H8711" t="s">
        <v>474</v>
      </c>
      <c r="I8711" t="s">
        <v>463</v>
      </c>
      <c r="J8711">
        <v>997293000</v>
      </c>
      <c r="K8711">
        <v>997293000</v>
      </c>
    </row>
    <row r="8712" spans="1:11" x14ac:dyDescent="0.25">
      <c r="A8712">
        <v>8074</v>
      </c>
      <c r="B8712" t="s">
        <v>384</v>
      </c>
      <c r="C8712" t="s">
        <v>493</v>
      </c>
      <c r="D8712" t="s">
        <v>978</v>
      </c>
      <c r="E8712">
        <v>2015</v>
      </c>
      <c r="F8712" s="10">
        <v>42369</v>
      </c>
      <c r="G8712" t="s">
        <v>489</v>
      </c>
      <c r="H8712" t="s">
        <v>474</v>
      </c>
      <c r="I8712" t="s">
        <v>463</v>
      </c>
      <c r="J8712">
        <v>820306000</v>
      </c>
      <c r="K8712">
        <v>820306000</v>
      </c>
    </row>
    <row r="8713" spans="1:11" x14ac:dyDescent="0.25">
      <c r="A8713">
        <v>8074</v>
      </c>
      <c r="B8713" t="s">
        <v>384</v>
      </c>
      <c r="C8713" t="s">
        <v>493</v>
      </c>
      <c r="D8713" t="s">
        <v>979</v>
      </c>
      <c r="E8713">
        <v>2015</v>
      </c>
      <c r="F8713" s="10">
        <v>42369</v>
      </c>
      <c r="G8713" t="s">
        <v>489</v>
      </c>
      <c r="H8713" t="s">
        <v>474</v>
      </c>
      <c r="I8713" t="s">
        <v>463</v>
      </c>
      <c r="J8713">
        <v>543805000</v>
      </c>
      <c r="K8713">
        <v>543805000</v>
      </c>
    </row>
    <row r="8714" spans="1:11" x14ac:dyDescent="0.25">
      <c r="A8714">
        <v>8074</v>
      </c>
      <c r="B8714" t="s">
        <v>384</v>
      </c>
      <c r="C8714" t="s">
        <v>493</v>
      </c>
      <c r="D8714" t="s">
        <v>456</v>
      </c>
      <c r="E8714">
        <v>2015</v>
      </c>
      <c r="F8714" s="10">
        <v>42369</v>
      </c>
      <c r="G8714" t="s">
        <v>489</v>
      </c>
      <c r="H8714" t="s">
        <v>474</v>
      </c>
      <c r="I8714" t="s">
        <v>463</v>
      </c>
      <c r="J8714">
        <v>519422000</v>
      </c>
      <c r="K8714">
        <v>519422000</v>
      </c>
    </row>
    <row r="8715" spans="1:11" x14ac:dyDescent="0.25">
      <c r="A8715">
        <v>8080</v>
      </c>
      <c r="B8715" t="s">
        <v>1155</v>
      </c>
      <c r="C8715" t="s">
        <v>492</v>
      </c>
      <c r="D8715" t="s">
        <v>2111</v>
      </c>
      <c r="E8715">
        <v>2015</v>
      </c>
      <c r="F8715" s="10">
        <v>42369</v>
      </c>
      <c r="G8715" t="s">
        <v>489</v>
      </c>
      <c r="H8715" t="s">
        <v>474</v>
      </c>
      <c r="I8715" t="s">
        <v>463</v>
      </c>
      <c r="J8715">
        <v>92135000</v>
      </c>
      <c r="K8715">
        <v>92135000</v>
      </c>
    </row>
    <row r="8716" spans="1:11" x14ac:dyDescent="0.25">
      <c r="A8716">
        <v>8080</v>
      </c>
      <c r="B8716" t="s">
        <v>1155</v>
      </c>
      <c r="C8716" t="s">
        <v>492</v>
      </c>
      <c r="D8716" t="s">
        <v>2110</v>
      </c>
      <c r="E8716">
        <v>2015</v>
      </c>
      <c r="F8716" s="10">
        <v>42369</v>
      </c>
      <c r="G8716" t="s">
        <v>489</v>
      </c>
      <c r="H8716" t="s">
        <v>474</v>
      </c>
      <c r="I8716" t="s">
        <v>463</v>
      </c>
      <c r="J8716">
        <v>196021000</v>
      </c>
      <c r="K8716">
        <v>196021000</v>
      </c>
    </row>
    <row r="8717" spans="1:11" x14ac:dyDescent="0.25">
      <c r="A8717">
        <v>8080</v>
      </c>
      <c r="B8717" t="s">
        <v>1155</v>
      </c>
      <c r="C8717" t="s">
        <v>492</v>
      </c>
      <c r="D8717" t="s">
        <v>2112</v>
      </c>
      <c r="E8717">
        <v>2015</v>
      </c>
      <c r="F8717" s="10">
        <v>42369</v>
      </c>
      <c r="G8717" t="s">
        <v>489</v>
      </c>
      <c r="H8717" t="s">
        <v>474</v>
      </c>
      <c r="I8717" t="s">
        <v>463</v>
      </c>
      <c r="J8717">
        <v>68543000</v>
      </c>
      <c r="K8717">
        <v>68543000</v>
      </c>
    </row>
    <row r="8718" spans="1:11" x14ac:dyDescent="0.25">
      <c r="A8718">
        <v>8080</v>
      </c>
      <c r="B8718" t="s">
        <v>1155</v>
      </c>
      <c r="C8718" t="s">
        <v>493</v>
      </c>
      <c r="D8718" t="s">
        <v>577</v>
      </c>
      <c r="E8718">
        <v>2015</v>
      </c>
      <c r="F8718" s="10">
        <v>42369</v>
      </c>
      <c r="G8718" t="s">
        <v>489</v>
      </c>
      <c r="H8718" t="s">
        <v>474</v>
      </c>
      <c r="I8718" t="s">
        <v>463</v>
      </c>
      <c r="J8718">
        <v>0</v>
      </c>
      <c r="K8718">
        <v>0</v>
      </c>
    </row>
    <row r="8719" spans="1:11" x14ac:dyDescent="0.25">
      <c r="A8719">
        <v>8087</v>
      </c>
      <c r="B8719" t="s">
        <v>430</v>
      </c>
      <c r="C8719" t="s">
        <v>492</v>
      </c>
      <c r="D8719" t="s">
        <v>578</v>
      </c>
      <c r="E8719">
        <v>2015</v>
      </c>
      <c r="F8719" s="10">
        <v>42369</v>
      </c>
      <c r="G8719" t="s">
        <v>489</v>
      </c>
      <c r="H8719" t="s">
        <v>474</v>
      </c>
      <c r="I8719" t="s">
        <v>463</v>
      </c>
      <c r="J8719">
        <v>482000000</v>
      </c>
      <c r="K8719">
        <v>482000000</v>
      </c>
    </row>
    <row r="8720" spans="1:11" x14ac:dyDescent="0.25">
      <c r="A8720">
        <v>8087</v>
      </c>
      <c r="B8720" t="s">
        <v>430</v>
      </c>
      <c r="C8720" t="s">
        <v>492</v>
      </c>
      <c r="D8720" t="s">
        <v>569</v>
      </c>
      <c r="E8720">
        <v>2015</v>
      </c>
      <c r="F8720" s="10">
        <v>42369</v>
      </c>
      <c r="G8720" t="s">
        <v>489</v>
      </c>
      <c r="H8720" t="s">
        <v>474</v>
      </c>
      <c r="I8720" t="s">
        <v>463</v>
      </c>
      <c r="J8720">
        <v>1179000000</v>
      </c>
      <c r="K8720">
        <v>1179000000</v>
      </c>
    </row>
    <row r="8721" spans="1:11" x14ac:dyDescent="0.25">
      <c r="A8721">
        <v>8087</v>
      </c>
      <c r="B8721" t="s">
        <v>430</v>
      </c>
      <c r="C8721" t="s">
        <v>492</v>
      </c>
      <c r="D8721" t="s">
        <v>458</v>
      </c>
      <c r="E8721">
        <v>2015</v>
      </c>
      <c r="F8721" s="10">
        <v>42369</v>
      </c>
      <c r="G8721" t="s">
        <v>489</v>
      </c>
      <c r="H8721" t="s">
        <v>474</v>
      </c>
      <c r="I8721" t="s">
        <v>463</v>
      </c>
      <c r="J8721">
        <v>502000000</v>
      </c>
      <c r="K8721">
        <v>502000000</v>
      </c>
    </row>
    <row r="8722" spans="1:11" x14ac:dyDescent="0.25">
      <c r="A8722">
        <v>8087</v>
      </c>
      <c r="B8722" t="s">
        <v>430</v>
      </c>
      <c r="C8722" t="s">
        <v>492</v>
      </c>
      <c r="D8722" t="s">
        <v>316</v>
      </c>
      <c r="E8722">
        <v>2015</v>
      </c>
      <c r="F8722" s="10">
        <v>42369</v>
      </c>
      <c r="G8722" t="s">
        <v>489</v>
      </c>
      <c r="H8722" t="s">
        <v>474</v>
      </c>
      <c r="I8722" t="s">
        <v>463</v>
      </c>
      <c r="J8722">
        <v>1490000000</v>
      </c>
      <c r="K8722">
        <v>1490000000</v>
      </c>
    </row>
    <row r="8723" spans="1:11" x14ac:dyDescent="0.25">
      <c r="A8723">
        <v>8087</v>
      </c>
      <c r="B8723" t="s">
        <v>430</v>
      </c>
      <c r="C8723" t="s">
        <v>493</v>
      </c>
      <c r="D8723" t="s">
        <v>1102</v>
      </c>
      <c r="E8723">
        <v>2015</v>
      </c>
      <c r="F8723" s="10">
        <v>42369</v>
      </c>
      <c r="G8723" t="s">
        <v>489</v>
      </c>
      <c r="H8723" t="s">
        <v>474</v>
      </c>
      <c r="I8723" t="s">
        <v>463</v>
      </c>
      <c r="J8723">
        <v>1422000000</v>
      </c>
      <c r="K8723">
        <v>1422000000</v>
      </c>
    </row>
    <row r="8724" spans="1:11" x14ac:dyDescent="0.25">
      <c r="A8724">
        <v>8087</v>
      </c>
      <c r="B8724" t="s">
        <v>430</v>
      </c>
      <c r="C8724" t="s">
        <v>493</v>
      </c>
      <c r="D8724" t="s">
        <v>1101</v>
      </c>
      <c r="E8724">
        <v>2015</v>
      </c>
      <c r="F8724" s="10">
        <v>42369</v>
      </c>
      <c r="G8724" t="s">
        <v>489</v>
      </c>
      <c r="H8724" t="s">
        <v>474</v>
      </c>
      <c r="I8724" t="s">
        <v>463</v>
      </c>
      <c r="J8724">
        <v>2231000000</v>
      </c>
      <c r="K8724">
        <v>2231000000</v>
      </c>
    </row>
    <row r="8725" spans="1:11" x14ac:dyDescent="0.25">
      <c r="A8725">
        <v>8113</v>
      </c>
      <c r="B8725" t="s">
        <v>363</v>
      </c>
      <c r="C8725" t="s">
        <v>492</v>
      </c>
      <c r="D8725" t="s">
        <v>59</v>
      </c>
      <c r="E8725">
        <v>2015</v>
      </c>
      <c r="F8725" s="10">
        <v>42369</v>
      </c>
      <c r="G8725" t="s">
        <v>489</v>
      </c>
      <c r="H8725" t="s">
        <v>474</v>
      </c>
      <c r="I8725" t="s">
        <v>463</v>
      </c>
      <c r="J8725">
        <v>3494000</v>
      </c>
      <c r="K8725">
        <v>3494000</v>
      </c>
    </row>
    <row r="8726" spans="1:11" x14ac:dyDescent="0.25">
      <c r="A8726">
        <v>8113</v>
      </c>
      <c r="B8726" t="s">
        <v>363</v>
      </c>
      <c r="C8726" t="s">
        <v>492</v>
      </c>
      <c r="D8726" t="s">
        <v>98</v>
      </c>
      <c r="E8726">
        <v>2015</v>
      </c>
      <c r="F8726" s="10">
        <v>42369</v>
      </c>
      <c r="G8726" t="s">
        <v>489</v>
      </c>
      <c r="H8726" t="s">
        <v>474</v>
      </c>
      <c r="I8726" t="s">
        <v>463</v>
      </c>
      <c r="J8726">
        <v>2620000</v>
      </c>
      <c r="K8726">
        <v>2620000</v>
      </c>
    </row>
    <row r="8727" spans="1:11" x14ac:dyDescent="0.25">
      <c r="A8727">
        <v>8113</v>
      </c>
      <c r="B8727" t="s">
        <v>363</v>
      </c>
      <c r="C8727" t="s">
        <v>492</v>
      </c>
      <c r="D8727" t="s">
        <v>138</v>
      </c>
      <c r="E8727">
        <v>2015</v>
      </c>
      <c r="F8727" s="10">
        <v>42369</v>
      </c>
      <c r="G8727" t="s">
        <v>489</v>
      </c>
      <c r="H8727" t="s">
        <v>474</v>
      </c>
      <c r="I8727" t="s">
        <v>463</v>
      </c>
      <c r="J8727">
        <v>1310000</v>
      </c>
      <c r="K8727">
        <v>1310000</v>
      </c>
    </row>
    <row r="8728" spans="1:11" x14ac:dyDescent="0.25">
      <c r="A8728">
        <v>8113</v>
      </c>
      <c r="B8728" t="s">
        <v>363</v>
      </c>
      <c r="C8728" t="s">
        <v>492</v>
      </c>
      <c r="D8728" t="s">
        <v>926</v>
      </c>
      <c r="E8728">
        <v>2015</v>
      </c>
      <c r="F8728" s="10">
        <v>42369</v>
      </c>
      <c r="G8728" t="s">
        <v>489</v>
      </c>
      <c r="H8728" t="s">
        <v>474</v>
      </c>
      <c r="I8728" t="s">
        <v>463</v>
      </c>
      <c r="J8728">
        <v>5241000</v>
      </c>
      <c r="K8728">
        <v>5241000</v>
      </c>
    </row>
    <row r="8729" spans="1:11" x14ac:dyDescent="0.25">
      <c r="A8729">
        <v>8113</v>
      </c>
      <c r="B8729" t="s">
        <v>363</v>
      </c>
      <c r="C8729" t="s">
        <v>492</v>
      </c>
      <c r="D8729" t="s">
        <v>458</v>
      </c>
      <c r="E8729">
        <v>2015</v>
      </c>
      <c r="F8729" s="10">
        <v>42369</v>
      </c>
      <c r="G8729" t="s">
        <v>489</v>
      </c>
      <c r="H8729" t="s">
        <v>474</v>
      </c>
      <c r="I8729" t="s">
        <v>463</v>
      </c>
      <c r="J8729">
        <v>16595000</v>
      </c>
      <c r="K8729">
        <v>16595000</v>
      </c>
    </row>
    <row r="8730" spans="1:11" x14ac:dyDescent="0.25">
      <c r="A8730">
        <v>8113</v>
      </c>
      <c r="B8730" t="s">
        <v>363</v>
      </c>
      <c r="C8730" t="s">
        <v>492</v>
      </c>
      <c r="D8730" t="s">
        <v>239</v>
      </c>
      <c r="E8730">
        <v>2015</v>
      </c>
      <c r="F8730" s="10">
        <v>42369</v>
      </c>
      <c r="G8730" t="s">
        <v>489</v>
      </c>
      <c r="H8730" t="s">
        <v>474</v>
      </c>
      <c r="I8730" t="s">
        <v>463</v>
      </c>
      <c r="J8730">
        <v>5677000</v>
      </c>
      <c r="K8730">
        <v>5677000</v>
      </c>
    </row>
    <row r="8731" spans="1:11" x14ac:dyDescent="0.25">
      <c r="A8731">
        <v>8113</v>
      </c>
      <c r="B8731" t="s">
        <v>363</v>
      </c>
      <c r="C8731" t="s">
        <v>492</v>
      </c>
      <c r="D8731" t="s">
        <v>243</v>
      </c>
      <c r="E8731">
        <v>2015</v>
      </c>
      <c r="F8731" s="10">
        <v>42369</v>
      </c>
      <c r="G8731" t="s">
        <v>489</v>
      </c>
      <c r="H8731" t="s">
        <v>474</v>
      </c>
      <c r="I8731" t="s">
        <v>463</v>
      </c>
      <c r="J8731">
        <v>1310000</v>
      </c>
      <c r="K8731">
        <v>1310000</v>
      </c>
    </row>
    <row r="8732" spans="1:11" x14ac:dyDescent="0.25">
      <c r="A8732">
        <v>8113</v>
      </c>
      <c r="B8732" t="s">
        <v>363</v>
      </c>
      <c r="C8732" t="s">
        <v>492</v>
      </c>
      <c r="D8732" t="s">
        <v>287</v>
      </c>
      <c r="E8732">
        <v>2015</v>
      </c>
      <c r="F8732" s="10">
        <v>42369</v>
      </c>
      <c r="G8732" t="s">
        <v>489</v>
      </c>
      <c r="H8732" t="s">
        <v>474</v>
      </c>
      <c r="I8732" t="s">
        <v>463</v>
      </c>
      <c r="J8732">
        <v>4367000</v>
      </c>
      <c r="K8732">
        <v>4367000</v>
      </c>
    </row>
    <row r="8733" spans="1:11" x14ac:dyDescent="0.25">
      <c r="A8733">
        <v>8113</v>
      </c>
      <c r="B8733" t="s">
        <v>363</v>
      </c>
      <c r="C8733" t="s">
        <v>492</v>
      </c>
      <c r="D8733" t="s">
        <v>316</v>
      </c>
      <c r="E8733">
        <v>2015</v>
      </c>
      <c r="F8733" s="10">
        <v>42369</v>
      </c>
      <c r="G8733" t="s">
        <v>489</v>
      </c>
      <c r="H8733" t="s">
        <v>474</v>
      </c>
      <c r="I8733" t="s">
        <v>463</v>
      </c>
      <c r="J8733">
        <v>3057000</v>
      </c>
      <c r="K8733">
        <v>3057000</v>
      </c>
    </row>
    <row r="8734" spans="1:11" x14ac:dyDescent="0.25">
      <c r="A8734">
        <v>8113</v>
      </c>
      <c r="B8734" t="s">
        <v>363</v>
      </c>
      <c r="C8734" t="s">
        <v>493</v>
      </c>
      <c r="D8734" t="s">
        <v>921</v>
      </c>
      <c r="E8734">
        <v>2015</v>
      </c>
      <c r="F8734" s="10">
        <v>42369</v>
      </c>
      <c r="G8734" t="s">
        <v>489</v>
      </c>
      <c r="H8734" t="s">
        <v>474</v>
      </c>
      <c r="I8734" t="s">
        <v>463</v>
      </c>
      <c r="J8734">
        <v>1183000</v>
      </c>
      <c r="K8734">
        <v>1183000</v>
      </c>
    </row>
    <row r="8735" spans="1:11" x14ac:dyDescent="0.25">
      <c r="A8735">
        <v>8113</v>
      </c>
      <c r="B8735" t="s">
        <v>363</v>
      </c>
      <c r="C8735" t="s">
        <v>493</v>
      </c>
      <c r="D8735" t="s">
        <v>456</v>
      </c>
      <c r="E8735">
        <v>2015</v>
      </c>
      <c r="F8735" s="10">
        <v>42369</v>
      </c>
      <c r="G8735" t="s">
        <v>489</v>
      </c>
      <c r="H8735" t="s">
        <v>474</v>
      </c>
      <c r="I8735" t="s">
        <v>463</v>
      </c>
      <c r="J8735">
        <v>43530000</v>
      </c>
      <c r="K8735">
        <v>43530000</v>
      </c>
    </row>
    <row r="8736" spans="1:11" x14ac:dyDescent="0.25">
      <c r="A8736">
        <v>8122</v>
      </c>
      <c r="B8736" t="s">
        <v>232</v>
      </c>
      <c r="C8736" t="s">
        <v>492</v>
      </c>
      <c r="D8736" t="s">
        <v>1143</v>
      </c>
      <c r="E8736">
        <v>2015</v>
      </c>
      <c r="F8736" s="10">
        <v>42369</v>
      </c>
      <c r="G8736" t="s">
        <v>489</v>
      </c>
      <c r="H8736" t="s">
        <v>474</v>
      </c>
      <c r="I8736" t="s">
        <v>463</v>
      </c>
      <c r="J8736">
        <v>9284000000</v>
      </c>
      <c r="K8736">
        <v>9284000000</v>
      </c>
    </row>
    <row r="8737" spans="1:11" x14ac:dyDescent="0.25">
      <c r="A8737">
        <v>8122</v>
      </c>
      <c r="B8737" t="s">
        <v>232</v>
      </c>
      <c r="C8737" t="s">
        <v>492</v>
      </c>
      <c r="D8737" t="s">
        <v>891</v>
      </c>
      <c r="E8737">
        <v>2015</v>
      </c>
      <c r="F8737" s="10">
        <v>42369</v>
      </c>
      <c r="G8737" t="s">
        <v>489</v>
      </c>
      <c r="H8737" t="s">
        <v>474</v>
      </c>
      <c r="I8737" t="s">
        <v>463</v>
      </c>
      <c r="J8737">
        <v>468000000</v>
      </c>
      <c r="K8737">
        <v>468000000</v>
      </c>
    </row>
    <row r="8738" spans="1:11" x14ac:dyDescent="0.25">
      <c r="A8738">
        <v>8122</v>
      </c>
      <c r="B8738" t="s">
        <v>232</v>
      </c>
      <c r="C8738" t="s">
        <v>492</v>
      </c>
      <c r="D8738" t="s">
        <v>619</v>
      </c>
      <c r="E8738">
        <v>2015</v>
      </c>
      <c r="F8738" s="10">
        <v>42369</v>
      </c>
      <c r="G8738" t="s">
        <v>489</v>
      </c>
      <c r="H8738" t="s">
        <v>474</v>
      </c>
      <c r="I8738" t="s">
        <v>463</v>
      </c>
      <c r="J8738">
        <v>6014000000</v>
      </c>
      <c r="K8738">
        <v>6014000000</v>
      </c>
    </row>
    <row r="8739" spans="1:11" x14ac:dyDescent="0.25">
      <c r="A8739">
        <v>8122</v>
      </c>
      <c r="B8739" t="s">
        <v>232</v>
      </c>
      <c r="C8739" t="s">
        <v>492</v>
      </c>
      <c r="D8739" t="s">
        <v>1144</v>
      </c>
      <c r="E8739">
        <v>2015</v>
      </c>
      <c r="F8739" s="10">
        <v>42369</v>
      </c>
      <c r="G8739" t="s">
        <v>489</v>
      </c>
      <c r="H8739" t="s">
        <v>474</v>
      </c>
      <c r="I8739" t="s">
        <v>463</v>
      </c>
      <c r="J8739">
        <v>9898000000</v>
      </c>
      <c r="K8739">
        <v>9898000000</v>
      </c>
    </row>
    <row r="8740" spans="1:11" x14ac:dyDescent="0.25">
      <c r="A8740">
        <v>8122</v>
      </c>
      <c r="B8740" t="s">
        <v>232</v>
      </c>
      <c r="C8740" t="s">
        <v>492</v>
      </c>
      <c r="D8740" t="s">
        <v>834</v>
      </c>
      <c r="E8740">
        <v>2015</v>
      </c>
      <c r="F8740" s="10">
        <v>42369</v>
      </c>
      <c r="G8740" t="s">
        <v>489</v>
      </c>
      <c r="H8740" t="s">
        <v>474</v>
      </c>
      <c r="I8740" t="s">
        <v>463</v>
      </c>
      <c r="J8740">
        <v>9811000000</v>
      </c>
      <c r="K8740">
        <v>9811000000</v>
      </c>
    </row>
    <row r="8741" spans="1:11" x14ac:dyDescent="0.25">
      <c r="A8741">
        <v>8122</v>
      </c>
      <c r="B8741" t="s">
        <v>232</v>
      </c>
      <c r="C8741" t="s">
        <v>493</v>
      </c>
      <c r="D8741" t="s">
        <v>1140</v>
      </c>
      <c r="E8741">
        <v>2015</v>
      </c>
      <c r="F8741" s="10">
        <v>42369</v>
      </c>
      <c r="G8741" t="s">
        <v>489</v>
      </c>
      <c r="H8741" t="s">
        <v>474</v>
      </c>
      <c r="I8741" t="s">
        <v>463</v>
      </c>
      <c r="J8741">
        <v>13563000000</v>
      </c>
      <c r="K8741">
        <v>13563000000</v>
      </c>
    </row>
    <row r="8742" spans="1:11" x14ac:dyDescent="0.25">
      <c r="A8742">
        <v>8122</v>
      </c>
      <c r="B8742" t="s">
        <v>232</v>
      </c>
      <c r="C8742" t="s">
        <v>493</v>
      </c>
      <c r="D8742" t="s">
        <v>605</v>
      </c>
      <c r="E8742">
        <v>2015</v>
      </c>
      <c r="F8742" s="10">
        <v>42369</v>
      </c>
      <c r="G8742" t="s">
        <v>489</v>
      </c>
      <c r="H8742" t="s">
        <v>474</v>
      </c>
      <c r="I8742" t="s">
        <v>463</v>
      </c>
      <c r="J8742">
        <v>-137000000</v>
      </c>
      <c r="K8742">
        <v>-137000000</v>
      </c>
    </row>
    <row r="8743" spans="1:11" x14ac:dyDescent="0.25">
      <c r="A8743">
        <v>8122</v>
      </c>
      <c r="B8743" t="s">
        <v>232</v>
      </c>
      <c r="C8743" t="s">
        <v>493</v>
      </c>
      <c r="D8743" t="s">
        <v>1141</v>
      </c>
      <c r="E8743">
        <v>2015</v>
      </c>
      <c r="F8743" s="10">
        <v>42369</v>
      </c>
      <c r="G8743" t="s">
        <v>489</v>
      </c>
      <c r="H8743" t="s">
        <v>474</v>
      </c>
      <c r="I8743" t="s">
        <v>463</v>
      </c>
      <c r="J8743">
        <v>12548000000</v>
      </c>
      <c r="K8743">
        <v>12548000000</v>
      </c>
    </row>
    <row r="8744" spans="1:11" x14ac:dyDescent="0.25">
      <c r="A8744">
        <v>8122</v>
      </c>
      <c r="B8744" t="s">
        <v>232</v>
      </c>
      <c r="C8744" t="s">
        <v>493</v>
      </c>
      <c r="D8744" t="s">
        <v>1139</v>
      </c>
      <c r="E8744">
        <v>2015</v>
      </c>
      <c r="F8744" s="10">
        <v>42369</v>
      </c>
      <c r="G8744" t="s">
        <v>489</v>
      </c>
      <c r="H8744" t="s">
        <v>474</v>
      </c>
      <c r="I8744" t="s">
        <v>463</v>
      </c>
      <c r="J8744">
        <v>9501000000</v>
      </c>
      <c r="K8744">
        <v>9501000000</v>
      </c>
    </row>
    <row r="8745" spans="1:11" x14ac:dyDescent="0.25">
      <c r="A8745">
        <v>8129</v>
      </c>
      <c r="B8745" t="s">
        <v>402</v>
      </c>
      <c r="C8745" t="s">
        <v>492</v>
      </c>
      <c r="D8745" t="s">
        <v>33</v>
      </c>
      <c r="E8745">
        <v>2015</v>
      </c>
      <c r="F8745" s="10">
        <v>42369</v>
      </c>
      <c r="G8745" t="s">
        <v>489</v>
      </c>
      <c r="H8745" t="s">
        <v>474</v>
      </c>
      <c r="I8745" t="s">
        <v>463</v>
      </c>
      <c r="J8745">
        <v>605000000</v>
      </c>
      <c r="K8745">
        <v>605000000</v>
      </c>
    </row>
    <row r="8746" spans="1:11" x14ac:dyDescent="0.25">
      <c r="A8746">
        <v>8129</v>
      </c>
      <c r="B8746" t="s">
        <v>402</v>
      </c>
      <c r="C8746" t="s">
        <v>492</v>
      </c>
      <c r="D8746" t="s">
        <v>44</v>
      </c>
      <c r="E8746">
        <v>2015</v>
      </c>
      <c r="F8746" s="10">
        <v>42369</v>
      </c>
      <c r="G8746" t="s">
        <v>489</v>
      </c>
      <c r="H8746" t="s">
        <v>474</v>
      </c>
      <c r="I8746" t="s">
        <v>463</v>
      </c>
      <c r="J8746">
        <v>365000000</v>
      </c>
      <c r="K8746">
        <v>365000000</v>
      </c>
    </row>
    <row r="8747" spans="1:11" x14ac:dyDescent="0.25">
      <c r="A8747">
        <v>8129</v>
      </c>
      <c r="B8747" t="s">
        <v>402</v>
      </c>
      <c r="C8747" t="s">
        <v>492</v>
      </c>
      <c r="D8747" t="s">
        <v>59</v>
      </c>
      <c r="E8747">
        <v>2015</v>
      </c>
      <c r="F8747" s="10">
        <v>42369</v>
      </c>
      <c r="G8747" t="s">
        <v>489</v>
      </c>
      <c r="H8747" t="s">
        <v>474</v>
      </c>
      <c r="I8747" t="s">
        <v>463</v>
      </c>
      <c r="J8747">
        <v>1623000000</v>
      </c>
      <c r="K8747">
        <v>1623000000</v>
      </c>
    </row>
    <row r="8748" spans="1:11" x14ac:dyDescent="0.25">
      <c r="A8748">
        <v>8129</v>
      </c>
      <c r="B8748" t="s">
        <v>402</v>
      </c>
      <c r="C8748" t="s">
        <v>492</v>
      </c>
      <c r="D8748" t="s">
        <v>1071</v>
      </c>
      <c r="E8748">
        <v>2015</v>
      </c>
      <c r="F8748" s="10">
        <v>42369</v>
      </c>
      <c r="G8748" t="s">
        <v>489</v>
      </c>
      <c r="H8748" t="s">
        <v>474</v>
      </c>
      <c r="I8748" t="s">
        <v>463</v>
      </c>
      <c r="J8748">
        <v>555000000</v>
      </c>
      <c r="K8748">
        <v>555000000</v>
      </c>
    </row>
    <row r="8749" spans="1:11" x14ac:dyDescent="0.25">
      <c r="A8749">
        <v>8129</v>
      </c>
      <c r="B8749" t="s">
        <v>402</v>
      </c>
      <c r="C8749" t="s">
        <v>492</v>
      </c>
      <c r="D8749" t="s">
        <v>458</v>
      </c>
      <c r="E8749">
        <v>2015</v>
      </c>
      <c r="F8749" s="10">
        <v>42369</v>
      </c>
      <c r="G8749" t="s">
        <v>489</v>
      </c>
      <c r="H8749" t="s">
        <v>474</v>
      </c>
      <c r="I8749" t="s">
        <v>463</v>
      </c>
      <c r="J8749">
        <v>3517000000</v>
      </c>
      <c r="K8749">
        <v>3517000000</v>
      </c>
    </row>
    <row r="8750" spans="1:11" x14ac:dyDescent="0.25">
      <c r="A8750">
        <v>8129</v>
      </c>
      <c r="B8750" t="s">
        <v>402</v>
      </c>
      <c r="C8750" t="s">
        <v>492</v>
      </c>
      <c r="D8750" t="s">
        <v>243</v>
      </c>
      <c r="E8750">
        <v>2015</v>
      </c>
      <c r="F8750" s="10">
        <v>42369</v>
      </c>
      <c r="G8750" t="s">
        <v>489</v>
      </c>
      <c r="H8750" t="s">
        <v>474</v>
      </c>
      <c r="I8750" t="s">
        <v>463</v>
      </c>
      <c r="J8750">
        <v>416000000</v>
      </c>
      <c r="K8750">
        <v>416000000</v>
      </c>
    </row>
    <row r="8751" spans="1:11" x14ac:dyDescent="0.25">
      <c r="A8751">
        <v>8129</v>
      </c>
      <c r="B8751" t="s">
        <v>402</v>
      </c>
      <c r="C8751" t="s">
        <v>492</v>
      </c>
      <c r="D8751" t="s">
        <v>249</v>
      </c>
      <c r="E8751">
        <v>2015</v>
      </c>
      <c r="F8751" s="10">
        <v>42369</v>
      </c>
      <c r="G8751" t="s">
        <v>489</v>
      </c>
      <c r="H8751" t="s">
        <v>474</v>
      </c>
      <c r="I8751" t="s">
        <v>463</v>
      </c>
      <c r="J8751">
        <v>1035000000</v>
      </c>
      <c r="K8751">
        <v>1035000000</v>
      </c>
    </row>
    <row r="8752" spans="1:11" x14ac:dyDescent="0.25">
      <c r="A8752">
        <v>8129</v>
      </c>
      <c r="B8752" t="s">
        <v>402</v>
      </c>
      <c r="C8752" t="s">
        <v>492</v>
      </c>
      <c r="D8752" t="s">
        <v>256</v>
      </c>
      <c r="E8752">
        <v>2015</v>
      </c>
      <c r="F8752" s="10">
        <v>42369</v>
      </c>
      <c r="G8752" t="s">
        <v>489</v>
      </c>
      <c r="H8752" t="s">
        <v>474</v>
      </c>
      <c r="I8752" t="s">
        <v>463</v>
      </c>
      <c r="J8752">
        <v>1835000000</v>
      </c>
      <c r="K8752">
        <v>1835000000</v>
      </c>
    </row>
    <row r="8753" spans="1:11" x14ac:dyDescent="0.25">
      <c r="A8753">
        <v>8129</v>
      </c>
      <c r="B8753" t="s">
        <v>402</v>
      </c>
      <c r="C8753" t="s">
        <v>492</v>
      </c>
      <c r="D8753" t="s">
        <v>287</v>
      </c>
      <c r="E8753">
        <v>2015</v>
      </c>
      <c r="F8753" s="10">
        <v>42369</v>
      </c>
      <c r="G8753" t="s">
        <v>489</v>
      </c>
      <c r="H8753" t="s">
        <v>474</v>
      </c>
      <c r="I8753" t="s">
        <v>463</v>
      </c>
      <c r="J8753">
        <v>532000000</v>
      </c>
      <c r="K8753">
        <v>532000000</v>
      </c>
    </row>
    <row r="8754" spans="1:11" x14ac:dyDescent="0.25">
      <c r="A8754">
        <v>8129</v>
      </c>
      <c r="B8754" t="s">
        <v>402</v>
      </c>
      <c r="C8754" t="s">
        <v>492</v>
      </c>
      <c r="D8754" t="s">
        <v>290</v>
      </c>
      <c r="E8754">
        <v>2015</v>
      </c>
      <c r="F8754" s="10">
        <v>42369</v>
      </c>
      <c r="G8754" t="s">
        <v>489</v>
      </c>
      <c r="H8754" t="s">
        <v>474</v>
      </c>
      <c r="I8754" t="s">
        <v>463</v>
      </c>
      <c r="J8754">
        <v>634000000</v>
      </c>
      <c r="K8754">
        <v>634000000</v>
      </c>
    </row>
    <row r="8755" spans="1:11" x14ac:dyDescent="0.25">
      <c r="A8755">
        <v>8129</v>
      </c>
      <c r="B8755" t="s">
        <v>402</v>
      </c>
      <c r="C8755" t="s">
        <v>492</v>
      </c>
      <c r="D8755" t="s">
        <v>316</v>
      </c>
      <c r="E8755">
        <v>2015</v>
      </c>
      <c r="F8755" s="10">
        <v>42369</v>
      </c>
      <c r="G8755" t="s">
        <v>489</v>
      </c>
      <c r="H8755" t="s">
        <v>474</v>
      </c>
      <c r="I8755" t="s">
        <v>463</v>
      </c>
      <c r="J8755">
        <v>3640000000</v>
      </c>
      <c r="K8755">
        <v>3640000000</v>
      </c>
    </row>
    <row r="8756" spans="1:11" x14ac:dyDescent="0.25">
      <c r="A8756">
        <v>8129</v>
      </c>
      <c r="B8756" t="s">
        <v>402</v>
      </c>
      <c r="C8756" t="s">
        <v>493</v>
      </c>
      <c r="D8756" t="s">
        <v>1090</v>
      </c>
      <c r="E8756">
        <v>2015</v>
      </c>
      <c r="F8756" s="10">
        <v>42369</v>
      </c>
      <c r="G8756" t="s">
        <v>489</v>
      </c>
      <c r="H8756" t="s">
        <v>474</v>
      </c>
      <c r="I8756" t="s">
        <v>463</v>
      </c>
      <c r="J8756">
        <v>3365000000</v>
      </c>
      <c r="K8756">
        <v>3365000000</v>
      </c>
    </row>
    <row r="8757" spans="1:11" x14ac:dyDescent="0.25">
      <c r="A8757">
        <v>8129</v>
      </c>
      <c r="B8757" t="s">
        <v>402</v>
      </c>
      <c r="C8757" t="s">
        <v>493</v>
      </c>
      <c r="D8757" t="s">
        <v>1091</v>
      </c>
      <c r="E8757">
        <v>2015</v>
      </c>
      <c r="F8757" s="10">
        <v>42369</v>
      </c>
      <c r="G8757" t="s">
        <v>489</v>
      </c>
      <c r="H8757" t="s">
        <v>474</v>
      </c>
      <c r="I8757" t="s">
        <v>463</v>
      </c>
      <c r="J8757">
        <v>-1805000000</v>
      </c>
      <c r="K8757">
        <v>-1805000000</v>
      </c>
    </row>
    <row r="8758" spans="1:11" x14ac:dyDescent="0.25">
      <c r="A8758">
        <v>8129</v>
      </c>
      <c r="B8758" t="s">
        <v>402</v>
      </c>
      <c r="C8758" t="s">
        <v>493</v>
      </c>
      <c r="D8758" t="s">
        <v>1088</v>
      </c>
      <c r="E8758">
        <v>2015</v>
      </c>
      <c r="F8758" s="10">
        <v>42369</v>
      </c>
      <c r="G8758" t="s">
        <v>489</v>
      </c>
      <c r="H8758" t="s">
        <v>474</v>
      </c>
      <c r="I8758" t="s">
        <v>463</v>
      </c>
      <c r="J8758">
        <v>2515000000</v>
      </c>
      <c r="K8758">
        <v>2515000000</v>
      </c>
    </row>
    <row r="8759" spans="1:11" x14ac:dyDescent="0.25">
      <c r="A8759">
        <v>8129</v>
      </c>
      <c r="B8759" t="s">
        <v>402</v>
      </c>
      <c r="C8759" t="s">
        <v>493</v>
      </c>
      <c r="D8759" t="s">
        <v>1394</v>
      </c>
      <c r="E8759">
        <v>2015</v>
      </c>
      <c r="F8759" s="10">
        <v>42369</v>
      </c>
      <c r="G8759" t="s">
        <v>489</v>
      </c>
      <c r="H8759" t="s">
        <v>474</v>
      </c>
      <c r="I8759" t="s">
        <v>463</v>
      </c>
      <c r="J8759">
        <v>6964000000</v>
      </c>
      <c r="K8759">
        <v>6964000000</v>
      </c>
    </row>
    <row r="8760" spans="1:11" x14ac:dyDescent="0.25">
      <c r="A8760">
        <v>8129</v>
      </c>
      <c r="B8760" t="s">
        <v>402</v>
      </c>
      <c r="C8760" t="s">
        <v>493</v>
      </c>
      <c r="D8760" t="s">
        <v>1089</v>
      </c>
      <c r="E8760">
        <v>2015</v>
      </c>
      <c r="F8760" s="10">
        <v>42369</v>
      </c>
      <c r="G8760" t="s">
        <v>489</v>
      </c>
      <c r="H8760" t="s">
        <v>474</v>
      </c>
      <c r="I8760" t="s">
        <v>463</v>
      </c>
      <c r="J8760">
        <v>3718000000</v>
      </c>
      <c r="K8760">
        <v>3718000000</v>
      </c>
    </row>
    <row r="8761" spans="1:11" x14ac:dyDescent="0.25">
      <c r="A8761">
        <v>8174</v>
      </c>
      <c r="B8761" t="s">
        <v>419</v>
      </c>
      <c r="C8761" t="s">
        <v>492</v>
      </c>
      <c r="D8761" t="s">
        <v>59</v>
      </c>
      <c r="E8761">
        <v>2015</v>
      </c>
      <c r="F8761" s="10">
        <v>42369</v>
      </c>
      <c r="G8761" t="s">
        <v>489</v>
      </c>
      <c r="H8761" t="s">
        <v>474</v>
      </c>
      <c r="I8761" t="s">
        <v>463</v>
      </c>
      <c r="J8761">
        <v>140100000</v>
      </c>
      <c r="K8761">
        <v>140100000</v>
      </c>
    </row>
    <row r="8762" spans="1:11" x14ac:dyDescent="0.25">
      <c r="A8762">
        <v>8174</v>
      </c>
      <c r="B8762" t="s">
        <v>419</v>
      </c>
      <c r="C8762" t="s">
        <v>492</v>
      </c>
      <c r="D8762" t="s">
        <v>94</v>
      </c>
      <c r="E8762">
        <v>2015</v>
      </c>
      <c r="F8762" s="10">
        <v>42369</v>
      </c>
      <c r="G8762" t="s">
        <v>489</v>
      </c>
      <c r="H8762" t="s">
        <v>474</v>
      </c>
      <c r="I8762" t="s">
        <v>463</v>
      </c>
      <c r="J8762">
        <v>116000000</v>
      </c>
      <c r="K8762">
        <v>116000000</v>
      </c>
    </row>
    <row r="8763" spans="1:11" x14ac:dyDescent="0.25">
      <c r="A8763">
        <v>8174</v>
      </c>
      <c r="B8763" t="s">
        <v>419</v>
      </c>
      <c r="C8763" t="s">
        <v>492</v>
      </c>
      <c r="D8763" t="s">
        <v>105</v>
      </c>
      <c r="E8763">
        <v>2015</v>
      </c>
      <c r="F8763" s="10">
        <v>42369</v>
      </c>
      <c r="G8763" t="s">
        <v>489</v>
      </c>
      <c r="H8763" t="s">
        <v>474</v>
      </c>
      <c r="I8763" t="s">
        <v>463</v>
      </c>
      <c r="J8763">
        <v>136300000</v>
      </c>
      <c r="K8763">
        <v>136300000</v>
      </c>
    </row>
    <row r="8764" spans="1:11" x14ac:dyDescent="0.25">
      <c r="A8764">
        <v>8174</v>
      </c>
      <c r="B8764" t="s">
        <v>419</v>
      </c>
      <c r="C8764" t="s">
        <v>492</v>
      </c>
      <c r="D8764" t="s">
        <v>113</v>
      </c>
      <c r="E8764">
        <v>2015</v>
      </c>
      <c r="F8764" s="10">
        <v>42369</v>
      </c>
      <c r="G8764" t="s">
        <v>489</v>
      </c>
      <c r="H8764" t="s">
        <v>474</v>
      </c>
      <c r="I8764" t="s">
        <v>463</v>
      </c>
      <c r="J8764">
        <v>119000000</v>
      </c>
      <c r="K8764">
        <v>119000000</v>
      </c>
    </row>
    <row r="8765" spans="1:11" x14ac:dyDescent="0.25">
      <c r="A8765">
        <v>8174</v>
      </c>
      <c r="B8765" t="s">
        <v>419</v>
      </c>
      <c r="C8765" t="s">
        <v>492</v>
      </c>
      <c r="D8765" t="s">
        <v>458</v>
      </c>
      <c r="E8765">
        <v>2015</v>
      </c>
      <c r="F8765" s="10">
        <v>42369</v>
      </c>
      <c r="G8765" t="s">
        <v>489</v>
      </c>
      <c r="H8765" t="s">
        <v>474</v>
      </c>
      <c r="I8765" t="s">
        <v>463</v>
      </c>
      <c r="J8765">
        <v>724100000</v>
      </c>
      <c r="K8765">
        <v>724100000</v>
      </c>
    </row>
    <row r="8766" spans="1:11" x14ac:dyDescent="0.25">
      <c r="A8766">
        <v>8174</v>
      </c>
      <c r="B8766" t="s">
        <v>419</v>
      </c>
      <c r="C8766" t="s">
        <v>492</v>
      </c>
      <c r="D8766" t="s">
        <v>290</v>
      </c>
      <c r="E8766">
        <v>2015</v>
      </c>
      <c r="F8766" s="10">
        <v>42369</v>
      </c>
      <c r="G8766" t="s">
        <v>489</v>
      </c>
      <c r="H8766" t="s">
        <v>474</v>
      </c>
      <c r="I8766" t="s">
        <v>463</v>
      </c>
      <c r="J8766">
        <v>316500000</v>
      </c>
      <c r="K8766">
        <v>316500000</v>
      </c>
    </row>
    <row r="8767" spans="1:11" x14ac:dyDescent="0.25">
      <c r="A8767">
        <v>8174</v>
      </c>
      <c r="B8767" t="s">
        <v>419</v>
      </c>
      <c r="C8767" t="s">
        <v>492</v>
      </c>
      <c r="D8767" t="s">
        <v>316</v>
      </c>
      <c r="E8767">
        <v>2015</v>
      </c>
      <c r="F8767" s="10">
        <v>42369</v>
      </c>
      <c r="G8767" t="s">
        <v>489</v>
      </c>
      <c r="H8767" t="s">
        <v>474</v>
      </c>
      <c r="I8767" t="s">
        <v>463</v>
      </c>
      <c r="J8767">
        <v>836500000</v>
      </c>
      <c r="K8767">
        <v>836500000</v>
      </c>
    </row>
    <row r="8768" spans="1:11" x14ac:dyDescent="0.25">
      <c r="A8768">
        <v>8174</v>
      </c>
      <c r="B8768" t="s">
        <v>419</v>
      </c>
      <c r="C8768" t="s">
        <v>493</v>
      </c>
      <c r="D8768" t="s">
        <v>1084</v>
      </c>
      <c r="E8768">
        <v>2015</v>
      </c>
      <c r="F8768" s="10">
        <v>42369</v>
      </c>
      <c r="G8768" t="s">
        <v>489</v>
      </c>
      <c r="H8768" t="s">
        <v>474</v>
      </c>
      <c r="I8768" t="s">
        <v>463</v>
      </c>
      <c r="J8768">
        <v>886300000</v>
      </c>
      <c r="K8768">
        <v>886300000</v>
      </c>
    </row>
    <row r="8769" spans="1:11" x14ac:dyDescent="0.25">
      <c r="A8769">
        <v>8174</v>
      </c>
      <c r="B8769" t="s">
        <v>419</v>
      </c>
      <c r="C8769" t="s">
        <v>493</v>
      </c>
      <c r="D8769" t="s">
        <v>567</v>
      </c>
      <c r="E8769">
        <v>2015</v>
      </c>
      <c r="F8769" s="10">
        <v>42369</v>
      </c>
      <c r="G8769" t="s">
        <v>489</v>
      </c>
      <c r="H8769" t="s">
        <v>474</v>
      </c>
      <c r="I8769" t="s">
        <v>463</v>
      </c>
      <c r="J8769">
        <v>779200000</v>
      </c>
      <c r="K8769">
        <v>779200000</v>
      </c>
    </row>
    <row r="8770" spans="1:11" x14ac:dyDescent="0.25">
      <c r="A8770">
        <v>8174</v>
      </c>
      <c r="B8770" t="s">
        <v>419</v>
      </c>
      <c r="C8770" t="s">
        <v>493</v>
      </c>
      <c r="D8770" t="s">
        <v>1085</v>
      </c>
      <c r="E8770">
        <v>2015</v>
      </c>
      <c r="F8770" s="10">
        <v>42369</v>
      </c>
      <c r="G8770" t="s">
        <v>489</v>
      </c>
      <c r="H8770" t="s">
        <v>474</v>
      </c>
      <c r="I8770" t="s">
        <v>463</v>
      </c>
      <c r="J8770">
        <v>723000000</v>
      </c>
      <c r="K8770">
        <v>723000000</v>
      </c>
    </row>
    <row r="8771" spans="1:11" x14ac:dyDescent="0.25">
      <c r="A8771">
        <v>8189</v>
      </c>
      <c r="B8771" t="s">
        <v>427</v>
      </c>
      <c r="C8771" t="s">
        <v>492</v>
      </c>
      <c r="D8771" t="s">
        <v>570</v>
      </c>
      <c r="E8771">
        <v>2015</v>
      </c>
      <c r="F8771" s="10">
        <v>42369</v>
      </c>
      <c r="G8771" t="s">
        <v>489</v>
      </c>
      <c r="H8771" t="s">
        <v>474</v>
      </c>
      <c r="I8771" t="s">
        <v>463</v>
      </c>
      <c r="J8771">
        <v>154600000</v>
      </c>
      <c r="K8771">
        <v>154600000</v>
      </c>
    </row>
    <row r="8772" spans="1:11" x14ac:dyDescent="0.25">
      <c r="A8772">
        <v>8189</v>
      </c>
      <c r="B8772" t="s">
        <v>427</v>
      </c>
      <c r="C8772" t="s">
        <v>492</v>
      </c>
      <c r="D8772" t="s">
        <v>569</v>
      </c>
      <c r="E8772">
        <v>2015</v>
      </c>
      <c r="F8772" s="10">
        <v>42369</v>
      </c>
      <c r="G8772" t="s">
        <v>489</v>
      </c>
      <c r="H8772" t="s">
        <v>474</v>
      </c>
      <c r="I8772" t="s">
        <v>463</v>
      </c>
      <c r="J8772">
        <v>455300000</v>
      </c>
      <c r="K8772">
        <v>455300000</v>
      </c>
    </row>
    <row r="8773" spans="1:11" x14ac:dyDescent="0.25">
      <c r="A8773">
        <v>8189</v>
      </c>
      <c r="B8773" t="s">
        <v>427</v>
      </c>
      <c r="C8773" t="s">
        <v>492</v>
      </c>
      <c r="D8773" t="s">
        <v>891</v>
      </c>
      <c r="E8773">
        <v>2015</v>
      </c>
      <c r="F8773" s="10">
        <v>42369</v>
      </c>
      <c r="G8773" t="s">
        <v>489</v>
      </c>
      <c r="H8773" t="s">
        <v>474</v>
      </c>
      <c r="I8773" t="s">
        <v>463</v>
      </c>
      <c r="J8773">
        <v>-128900000</v>
      </c>
      <c r="K8773">
        <v>-128900000</v>
      </c>
    </row>
    <row r="8774" spans="1:11" x14ac:dyDescent="0.25">
      <c r="A8774">
        <v>8189</v>
      </c>
      <c r="B8774" t="s">
        <v>427</v>
      </c>
      <c r="C8774" t="s">
        <v>492</v>
      </c>
      <c r="D8774" t="s">
        <v>834</v>
      </c>
      <c r="E8774">
        <v>2015</v>
      </c>
      <c r="F8774" s="10">
        <v>42369</v>
      </c>
      <c r="G8774" t="s">
        <v>489</v>
      </c>
      <c r="H8774" t="s">
        <v>474</v>
      </c>
      <c r="I8774" t="s">
        <v>463</v>
      </c>
      <c r="J8774">
        <v>986700000</v>
      </c>
      <c r="K8774">
        <v>986700000</v>
      </c>
    </row>
    <row r="8775" spans="1:11" x14ac:dyDescent="0.25">
      <c r="A8775">
        <v>8203</v>
      </c>
      <c r="B8775" t="s">
        <v>150</v>
      </c>
      <c r="C8775" t="s">
        <v>492</v>
      </c>
      <c r="D8775" t="s">
        <v>620</v>
      </c>
      <c r="E8775">
        <v>2015</v>
      </c>
      <c r="F8775" s="10">
        <v>42369</v>
      </c>
      <c r="G8775" t="s">
        <v>489</v>
      </c>
      <c r="H8775" t="s">
        <v>474</v>
      </c>
      <c r="I8775" t="s">
        <v>463</v>
      </c>
      <c r="J8775">
        <v>4645000</v>
      </c>
      <c r="K8775">
        <v>4645000</v>
      </c>
    </row>
    <row r="8776" spans="1:11" x14ac:dyDescent="0.25">
      <c r="A8776">
        <v>8203</v>
      </c>
      <c r="B8776" t="s">
        <v>150</v>
      </c>
      <c r="C8776" t="s">
        <v>492</v>
      </c>
      <c r="D8776" t="s">
        <v>21</v>
      </c>
      <c r="E8776">
        <v>2015</v>
      </c>
      <c r="F8776" s="10">
        <v>42369</v>
      </c>
      <c r="G8776" t="s">
        <v>489</v>
      </c>
      <c r="H8776" t="s">
        <v>474</v>
      </c>
      <c r="I8776" t="s">
        <v>463</v>
      </c>
      <c r="J8776">
        <v>11423000</v>
      </c>
      <c r="K8776">
        <v>11423000</v>
      </c>
    </row>
    <row r="8777" spans="1:11" x14ac:dyDescent="0.25">
      <c r="A8777">
        <v>8203</v>
      </c>
      <c r="B8777" t="s">
        <v>150</v>
      </c>
      <c r="C8777" t="s">
        <v>492</v>
      </c>
      <c r="D8777" t="s">
        <v>569</v>
      </c>
      <c r="E8777">
        <v>2015</v>
      </c>
      <c r="F8777" s="10">
        <v>42369</v>
      </c>
      <c r="G8777" t="s">
        <v>489</v>
      </c>
      <c r="H8777" t="s">
        <v>474</v>
      </c>
      <c r="I8777" t="s">
        <v>463</v>
      </c>
      <c r="J8777">
        <v>19949000</v>
      </c>
      <c r="K8777">
        <v>19949000</v>
      </c>
    </row>
    <row r="8778" spans="1:11" x14ac:dyDescent="0.25">
      <c r="A8778">
        <v>8203</v>
      </c>
      <c r="B8778" t="s">
        <v>150</v>
      </c>
      <c r="C8778" t="s">
        <v>492</v>
      </c>
      <c r="D8778" t="s">
        <v>151</v>
      </c>
      <c r="E8778">
        <v>2015</v>
      </c>
      <c r="F8778" s="10">
        <v>42369</v>
      </c>
      <c r="G8778" t="s">
        <v>489</v>
      </c>
      <c r="H8778" t="s">
        <v>474</v>
      </c>
      <c r="I8778" t="s">
        <v>463</v>
      </c>
      <c r="J8778">
        <v>8430000</v>
      </c>
      <c r="K8778">
        <v>8430000</v>
      </c>
    </row>
    <row r="8779" spans="1:11" x14ac:dyDescent="0.25">
      <c r="A8779">
        <v>8203</v>
      </c>
      <c r="B8779" t="s">
        <v>150</v>
      </c>
      <c r="C8779" t="s">
        <v>492</v>
      </c>
      <c r="D8779" t="s">
        <v>701</v>
      </c>
      <c r="E8779">
        <v>2015</v>
      </c>
      <c r="F8779" s="10">
        <v>42369</v>
      </c>
      <c r="G8779" t="s">
        <v>489</v>
      </c>
      <c r="H8779" t="s">
        <v>474</v>
      </c>
      <c r="I8779" t="s">
        <v>463</v>
      </c>
      <c r="J8779">
        <v>13309000</v>
      </c>
      <c r="K8779">
        <v>13309000</v>
      </c>
    </row>
    <row r="8780" spans="1:11" x14ac:dyDescent="0.25">
      <c r="A8780">
        <v>8203</v>
      </c>
      <c r="B8780" t="s">
        <v>150</v>
      </c>
      <c r="C8780" t="s">
        <v>492</v>
      </c>
      <c r="D8780" t="s">
        <v>834</v>
      </c>
      <c r="E8780">
        <v>2015</v>
      </c>
      <c r="F8780" s="10">
        <v>42369</v>
      </c>
      <c r="G8780" t="s">
        <v>489</v>
      </c>
      <c r="H8780" t="s">
        <v>474</v>
      </c>
      <c r="I8780" t="s">
        <v>463</v>
      </c>
      <c r="J8780">
        <v>30922000</v>
      </c>
      <c r="K8780">
        <v>30922000</v>
      </c>
    </row>
    <row r="8781" spans="1:11" x14ac:dyDescent="0.25">
      <c r="A8781">
        <v>8203</v>
      </c>
      <c r="B8781" t="s">
        <v>150</v>
      </c>
      <c r="C8781" t="s">
        <v>492</v>
      </c>
      <c r="D8781" t="s">
        <v>803</v>
      </c>
      <c r="E8781">
        <v>2015</v>
      </c>
      <c r="F8781" s="10">
        <v>42369</v>
      </c>
      <c r="G8781" t="s">
        <v>489</v>
      </c>
      <c r="H8781" t="s">
        <v>474</v>
      </c>
      <c r="I8781" t="s">
        <v>463</v>
      </c>
      <c r="J8781">
        <v>8965000</v>
      </c>
      <c r="K8781">
        <v>8965000</v>
      </c>
    </row>
    <row r="8782" spans="1:11" x14ac:dyDescent="0.25">
      <c r="A8782">
        <v>8203</v>
      </c>
      <c r="B8782" t="s">
        <v>150</v>
      </c>
      <c r="C8782" t="s">
        <v>492</v>
      </c>
      <c r="D8782" t="s">
        <v>835</v>
      </c>
      <c r="E8782">
        <v>2015</v>
      </c>
      <c r="F8782" s="10">
        <v>42369</v>
      </c>
      <c r="G8782" t="s">
        <v>489</v>
      </c>
      <c r="H8782" t="s">
        <v>474</v>
      </c>
      <c r="I8782" t="s">
        <v>463</v>
      </c>
      <c r="J8782">
        <v>21136000</v>
      </c>
      <c r="K8782">
        <v>21136000</v>
      </c>
    </row>
    <row r="8783" spans="1:11" x14ac:dyDescent="0.25">
      <c r="A8783">
        <v>8327</v>
      </c>
      <c r="B8783" t="s">
        <v>381</v>
      </c>
      <c r="C8783" t="s">
        <v>492</v>
      </c>
      <c r="D8783" t="s">
        <v>569</v>
      </c>
      <c r="E8783">
        <v>2015</v>
      </c>
      <c r="F8783" s="10">
        <v>42369</v>
      </c>
      <c r="G8783" t="s">
        <v>489</v>
      </c>
      <c r="H8783" t="s">
        <v>474</v>
      </c>
      <c r="I8783" t="s">
        <v>463</v>
      </c>
      <c r="J8783">
        <v>8674000000</v>
      </c>
      <c r="K8783">
        <v>8674000000</v>
      </c>
    </row>
    <row r="8784" spans="1:11" x14ac:dyDescent="0.25">
      <c r="A8784">
        <v>8327</v>
      </c>
      <c r="B8784" t="s">
        <v>381</v>
      </c>
      <c r="C8784" t="s">
        <v>492</v>
      </c>
      <c r="D8784" t="s">
        <v>1121</v>
      </c>
      <c r="E8784">
        <v>2015</v>
      </c>
      <c r="F8784" s="10">
        <v>42369</v>
      </c>
      <c r="G8784" t="s">
        <v>489</v>
      </c>
      <c r="H8784" t="s">
        <v>474</v>
      </c>
      <c r="I8784" t="s">
        <v>463</v>
      </c>
      <c r="J8784">
        <v>6136000000</v>
      </c>
      <c r="K8784">
        <v>6136000000</v>
      </c>
    </row>
    <row r="8785" spans="1:11" x14ac:dyDescent="0.25">
      <c r="A8785">
        <v>8327</v>
      </c>
      <c r="B8785" t="s">
        <v>381</v>
      </c>
      <c r="C8785" t="s">
        <v>492</v>
      </c>
      <c r="D8785" t="s">
        <v>316</v>
      </c>
      <c r="E8785">
        <v>2015</v>
      </c>
      <c r="F8785" s="10">
        <v>42369</v>
      </c>
      <c r="G8785" t="s">
        <v>489</v>
      </c>
      <c r="H8785" t="s">
        <v>474</v>
      </c>
      <c r="I8785" t="s">
        <v>463</v>
      </c>
      <c r="J8785">
        <v>23771000000</v>
      </c>
      <c r="K8785">
        <v>23771000000</v>
      </c>
    </row>
    <row r="8786" spans="1:11" x14ac:dyDescent="0.25">
      <c r="A8786">
        <v>8327</v>
      </c>
      <c r="B8786" t="s">
        <v>381</v>
      </c>
      <c r="C8786" t="s">
        <v>493</v>
      </c>
      <c r="D8786" t="s">
        <v>1117</v>
      </c>
      <c r="E8786">
        <v>2015</v>
      </c>
      <c r="F8786" s="10">
        <v>42369</v>
      </c>
      <c r="G8786" t="s">
        <v>489</v>
      </c>
      <c r="H8786" t="s">
        <v>474</v>
      </c>
      <c r="I8786" t="s">
        <v>463</v>
      </c>
      <c r="J8786">
        <v>15237000000</v>
      </c>
      <c r="K8786">
        <v>15237000000</v>
      </c>
    </row>
    <row r="8787" spans="1:11" x14ac:dyDescent="0.25">
      <c r="A8787">
        <v>8327</v>
      </c>
      <c r="B8787" t="s">
        <v>381</v>
      </c>
      <c r="C8787" t="s">
        <v>493</v>
      </c>
      <c r="D8787" t="s">
        <v>1224</v>
      </c>
      <c r="E8787">
        <v>2015</v>
      </c>
      <c r="F8787" s="10">
        <v>42369</v>
      </c>
      <c r="G8787" t="s">
        <v>489</v>
      </c>
      <c r="H8787" t="s">
        <v>474</v>
      </c>
      <c r="I8787" t="s">
        <v>463</v>
      </c>
      <c r="J8787">
        <v>14109000000</v>
      </c>
      <c r="K8787">
        <v>14109000000</v>
      </c>
    </row>
    <row r="8788" spans="1:11" x14ac:dyDescent="0.25">
      <c r="A8788">
        <v>8327</v>
      </c>
      <c r="B8788" t="s">
        <v>381</v>
      </c>
      <c r="C8788" t="s">
        <v>493</v>
      </c>
      <c r="D8788" t="s">
        <v>1118</v>
      </c>
      <c r="E8788">
        <v>2015</v>
      </c>
      <c r="F8788" s="10">
        <v>42369</v>
      </c>
      <c r="G8788" t="s">
        <v>489</v>
      </c>
      <c r="H8788" t="s">
        <v>474</v>
      </c>
      <c r="I8788" t="s">
        <v>463</v>
      </c>
      <c r="J8788">
        <v>9235000000</v>
      </c>
      <c r="K8788">
        <v>9235000000</v>
      </c>
    </row>
    <row r="8789" spans="1:11" x14ac:dyDescent="0.25">
      <c r="A8789">
        <v>8329</v>
      </c>
      <c r="B8789" t="s">
        <v>334</v>
      </c>
      <c r="C8789" t="s">
        <v>492</v>
      </c>
      <c r="D8789" t="s">
        <v>901</v>
      </c>
      <c r="E8789">
        <v>2015</v>
      </c>
      <c r="F8789" s="10">
        <v>42369</v>
      </c>
      <c r="G8789" t="s">
        <v>489</v>
      </c>
      <c r="H8789" t="s">
        <v>474</v>
      </c>
      <c r="I8789" t="s">
        <v>463</v>
      </c>
      <c r="J8789">
        <v>1375000</v>
      </c>
      <c r="K8789">
        <v>1375000</v>
      </c>
    </row>
    <row r="8790" spans="1:11" x14ac:dyDescent="0.25">
      <c r="A8790">
        <v>8329</v>
      </c>
      <c r="B8790" t="s">
        <v>334</v>
      </c>
      <c r="C8790" t="s">
        <v>492</v>
      </c>
      <c r="D8790" t="s">
        <v>900</v>
      </c>
      <c r="E8790">
        <v>2015</v>
      </c>
      <c r="F8790" s="10">
        <v>42369</v>
      </c>
      <c r="G8790" t="s">
        <v>489</v>
      </c>
      <c r="H8790" t="s">
        <v>474</v>
      </c>
      <c r="I8790" t="s">
        <v>463</v>
      </c>
      <c r="J8790">
        <v>5813000</v>
      </c>
      <c r="K8790">
        <v>5813000</v>
      </c>
    </row>
    <row r="8791" spans="1:11" x14ac:dyDescent="0.25">
      <c r="A8791">
        <v>8329</v>
      </c>
      <c r="B8791" t="s">
        <v>334</v>
      </c>
      <c r="C8791" t="s">
        <v>492</v>
      </c>
      <c r="D8791" t="s">
        <v>899</v>
      </c>
      <c r="E8791">
        <v>2015</v>
      </c>
      <c r="F8791" s="10">
        <v>42369</v>
      </c>
      <c r="G8791" t="s">
        <v>489</v>
      </c>
      <c r="H8791" t="s">
        <v>474</v>
      </c>
      <c r="I8791" t="s">
        <v>463</v>
      </c>
      <c r="J8791">
        <v>7809000</v>
      </c>
      <c r="K8791">
        <v>7809000</v>
      </c>
    </row>
    <row r="8792" spans="1:11" x14ac:dyDescent="0.25">
      <c r="A8792">
        <v>8329</v>
      </c>
      <c r="B8792" t="s">
        <v>334</v>
      </c>
      <c r="C8792" t="s">
        <v>492</v>
      </c>
      <c r="D8792" t="s">
        <v>895</v>
      </c>
      <c r="E8792">
        <v>2015</v>
      </c>
      <c r="F8792" s="10">
        <v>42369</v>
      </c>
      <c r="G8792" t="s">
        <v>489</v>
      </c>
      <c r="H8792" t="s">
        <v>474</v>
      </c>
      <c r="I8792" t="s">
        <v>463</v>
      </c>
      <c r="J8792">
        <v>7827000</v>
      </c>
      <c r="K8792">
        <v>7827000</v>
      </c>
    </row>
    <row r="8793" spans="1:11" x14ac:dyDescent="0.25">
      <c r="A8793">
        <v>8329</v>
      </c>
      <c r="B8793" t="s">
        <v>334</v>
      </c>
      <c r="C8793" t="s">
        <v>492</v>
      </c>
      <c r="D8793" t="s">
        <v>898</v>
      </c>
      <c r="E8793">
        <v>2015</v>
      </c>
      <c r="F8793" s="10">
        <v>42369</v>
      </c>
      <c r="G8793" t="s">
        <v>489</v>
      </c>
      <c r="H8793" t="s">
        <v>474</v>
      </c>
      <c r="I8793" t="s">
        <v>463</v>
      </c>
      <c r="J8793">
        <v>12711000</v>
      </c>
      <c r="K8793">
        <v>12711000</v>
      </c>
    </row>
    <row r="8794" spans="1:11" x14ac:dyDescent="0.25">
      <c r="A8794">
        <v>8329</v>
      </c>
      <c r="B8794" t="s">
        <v>334</v>
      </c>
      <c r="C8794" t="s">
        <v>492</v>
      </c>
      <c r="D8794" t="s">
        <v>897</v>
      </c>
      <c r="E8794">
        <v>2015</v>
      </c>
      <c r="F8794" s="10">
        <v>42369</v>
      </c>
      <c r="G8794" t="s">
        <v>489</v>
      </c>
      <c r="H8794" t="s">
        <v>474</v>
      </c>
      <c r="I8794" t="s">
        <v>463</v>
      </c>
      <c r="J8794">
        <v>1776000</v>
      </c>
      <c r="K8794">
        <v>1776000</v>
      </c>
    </row>
    <row r="8795" spans="1:11" x14ac:dyDescent="0.25">
      <c r="A8795">
        <v>8329</v>
      </c>
      <c r="B8795" t="s">
        <v>334</v>
      </c>
      <c r="C8795" t="s">
        <v>492</v>
      </c>
      <c r="D8795" t="s">
        <v>896</v>
      </c>
      <c r="E8795">
        <v>2015</v>
      </c>
      <c r="F8795" s="10">
        <v>42369</v>
      </c>
      <c r="G8795" t="s">
        <v>489</v>
      </c>
      <c r="H8795" t="s">
        <v>474</v>
      </c>
      <c r="I8795" t="s">
        <v>463</v>
      </c>
      <c r="J8795">
        <v>10133000</v>
      </c>
      <c r="K8795">
        <v>10133000</v>
      </c>
    </row>
    <row r="8796" spans="1:11" x14ac:dyDescent="0.25">
      <c r="A8796">
        <v>8329</v>
      </c>
      <c r="B8796" t="s">
        <v>334</v>
      </c>
      <c r="C8796" t="s">
        <v>492</v>
      </c>
      <c r="D8796" t="s">
        <v>316</v>
      </c>
      <c r="E8796">
        <v>2015</v>
      </c>
      <c r="F8796" s="10">
        <v>42369</v>
      </c>
      <c r="G8796" t="s">
        <v>489</v>
      </c>
      <c r="H8796" t="s">
        <v>474</v>
      </c>
      <c r="I8796" t="s">
        <v>463</v>
      </c>
      <c r="J8796">
        <v>52891000</v>
      </c>
      <c r="K8796">
        <v>52891000</v>
      </c>
    </row>
    <row r="8797" spans="1:11" x14ac:dyDescent="0.25">
      <c r="A8797">
        <v>8329</v>
      </c>
      <c r="B8797" t="s">
        <v>334</v>
      </c>
      <c r="C8797" t="s">
        <v>493</v>
      </c>
      <c r="D8797" t="s">
        <v>893</v>
      </c>
      <c r="E8797">
        <v>2015</v>
      </c>
      <c r="F8797" s="10">
        <v>42369</v>
      </c>
      <c r="G8797" t="s">
        <v>489</v>
      </c>
      <c r="H8797" t="s">
        <v>474</v>
      </c>
      <c r="I8797" t="s">
        <v>463</v>
      </c>
      <c r="J8797">
        <v>52891000</v>
      </c>
      <c r="K8797">
        <v>52891000</v>
      </c>
    </row>
    <row r="8798" spans="1:11" x14ac:dyDescent="0.25">
      <c r="A8798">
        <v>8329</v>
      </c>
      <c r="B8798" t="s">
        <v>334</v>
      </c>
      <c r="C8798" t="s">
        <v>493</v>
      </c>
      <c r="D8798" t="s">
        <v>892</v>
      </c>
      <c r="E8798">
        <v>2015</v>
      </c>
      <c r="F8798" s="10">
        <v>42369</v>
      </c>
      <c r="G8798" t="s">
        <v>489</v>
      </c>
      <c r="H8798" t="s">
        <v>474</v>
      </c>
      <c r="I8798" t="s">
        <v>463</v>
      </c>
      <c r="J8798">
        <v>47444000</v>
      </c>
      <c r="K8798">
        <v>47444000</v>
      </c>
    </row>
    <row r="8799" spans="1:11" x14ac:dyDescent="0.25">
      <c r="A8799">
        <v>8430</v>
      </c>
      <c r="B8799" t="s">
        <v>339</v>
      </c>
      <c r="C8799" t="s">
        <v>493</v>
      </c>
      <c r="D8799" t="s">
        <v>867</v>
      </c>
      <c r="E8799">
        <v>2015</v>
      </c>
      <c r="F8799" s="10">
        <v>42369</v>
      </c>
      <c r="G8799" t="s">
        <v>489</v>
      </c>
      <c r="H8799" t="s">
        <v>474</v>
      </c>
      <c r="I8799" t="s">
        <v>463</v>
      </c>
      <c r="J8799">
        <v>307550000</v>
      </c>
      <c r="K8799">
        <v>307550000</v>
      </c>
    </row>
    <row r="8800" spans="1:11" x14ac:dyDescent="0.25">
      <c r="A8800">
        <v>8430</v>
      </c>
      <c r="B8800" t="s">
        <v>339</v>
      </c>
      <c r="C8800" t="s">
        <v>493</v>
      </c>
      <c r="D8800" t="s">
        <v>868</v>
      </c>
      <c r="E8800">
        <v>2015</v>
      </c>
      <c r="F8800" s="10">
        <v>42369</v>
      </c>
      <c r="G8800" t="s">
        <v>489</v>
      </c>
      <c r="H8800" t="s">
        <v>474</v>
      </c>
      <c r="I8800" t="s">
        <v>463</v>
      </c>
      <c r="J8800">
        <v>22207000</v>
      </c>
      <c r="K8800">
        <v>22207000</v>
      </c>
    </row>
    <row r="8801" spans="1:11" x14ac:dyDescent="0.25">
      <c r="A8801">
        <v>8430</v>
      </c>
      <c r="B8801" t="s">
        <v>339</v>
      </c>
      <c r="C8801" t="s">
        <v>493</v>
      </c>
      <c r="D8801" t="s">
        <v>869</v>
      </c>
      <c r="E8801">
        <v>2015</v>
      </c>
      <c r="F8801" s="10">
        <v>42369</v>
      </c>
      <c r="G8801" t="s">
        <v>489</v>
      </c>
      <c r="H8801" t="s">
        <v>474</v>
      </c>
      <c r="I8801" t="s">
        <v>463</v>
      </c>
      <c r="J8801">
        <v>0</v>
      </c>
      <c r="K8801">
        <v>0</v>
      </c>
    </row>
    <row r="8802" spans="1:11" x14ac:dyDescent="0.25">
      <c r="A8802">
        <v>8430</v>
      </c>
      <c r="B8802" t="s">
        <v>339</v>
      </c>
      <c r="C8802" t="s">
        <v>493</v>
      </c>
      <c r="D8802" t="s">
        <v>865</v>
      </c>
      <c r="E8802">
        <v>2015</v>
      </c>
      <c r="F8802" s="10">
        <v>42369</v>
      </c>
      <c r="G8802" t="s">
        <v>489</v>
      </c>
      <c r="H8802" t="s">
        <v>474</v>
      </c>
      <c r="I8802" t="s">
        <v>463</v>
      </c>
      <c r="J8802">
        <v>258597000</v>
      </c>
      <c r="K8802">
        <v>258597000</v>
      </c>
    </row>
    <row r="8803" spans="1:11" x14ac:dyDescent="0.25">
      <c r="A8803">
        <v>8430</v>
      </c>
      <c r="B8803" t="s">
        <v>339</v>
      </c>
      <c r="C8803" t="s">
        <v>493</v>
      </c>
      <c r="D8803" t="s">
        <v>866</v>
      </c>
      <c r="E8803">
        <v>2015</v>
      </c>
      <c r="F8803" s="10">
        <v>42369</v>
      </c>
      <c r="G8803" t="s">
        <v>489</v>
      </c>
      <c r="H8803" t="s">
        <v>474</v>
      </c>
      <c r="I8803" t="s">
        <v>463</v>
      </c>
      <c r="J8803">
        <v>217245000</v>
      </c>
      <c r="K8803">
        <v>217245000</v>
      </c>
    </row>
    <row r="8804" spans="1:11" x14ac:dyDescent="0.25">
      <c r="A8804">
        <v>13290</v>
      </c>
      <c r="B8804" t="s">
        <v>152</v>
      </c>
      <c r="C8804" t="s">
        <v>492</v>
      </c>
      <c r="D8804" t="s">
        <v>570</v>
      </c>
      <c r="E8804">
        <v>2015</v>
      </c>
      <c r="F8804" s="10">
        <v>42369</v>
      </c>
      <c r="G8804" t="s">
        <v>489</v>
      </c>
      <c r="H8804" t="s">
        <v>474</v>
      </c>
      <c r="I8804" t="s">
        <v>463</v>
      </c>
      <c r="J8804">
        <v>5667000</v>
      </c>
      <c r="K8804">
        <v>5667000</v>
      </c>
    </row>
    <row r="8805" spans="1:11" x14ac:dyDescent="0.25">
      <c r="A8805">
        <v>13290</v>
      </c>
      <c r="B8805" t="s">
        <v>152</v>
      </c>
      <c r="C8805" t="s">
        <v>492</v>
      </c>
      <c r="D8805" t="s">
        <v>882</v>
      </c>
      <c r="E8805">
        <v>2015</v>
      </c>
      <c r="F8805" s="10">
        <v>42369</v>
      </c>
      <c r="G8805" t="s">
        <v>489</v>
      </c>
      <c r="H8805" t="s">
        <v>474</v>
      </c>
      <c r="I8805" t="s">
        <v>463</v>
      </c>
      <c r="J8805">
        <v>12581000</v>
      </c>
      <c r="K8805">
        <v>12581000</v>
      </c>
    </row>
    <row r="8806" spans="1:11" x14ac:dyDescent="0.25">
      <c r="A8806">
        <v>13290</v>
      </c>
      <c r="B8806" t="s">
        <v>152</v>
      </c>
      <c r="C8806" t="s">
        <v>492</v>
      </c>
      <c r="D8806" t="s">
        <v>569</v>
      </c>
      <c r="E8806">
        <v>2015</v>
      </c>
      <c r="F8806" s="10">
        <v>42369</v>
      </c>
      <c r="G8806" t="s">
        <v>489</v>
      </c>
      <c r="H8806" t="s">
        <v>474</v>
      </c>
      <c r="I8806" t="s">
        <v>463</v>
      </c>
      <c r="J8806">
        <v>23114000</v>
      </c>
      <c r="K8806">
        <v>23114000</v>
      </c>
    </row>
    <row r="8807" spans="1:11" x14ac:dyDescent="0.25">
      <c r="A8807">
        <v>13290</v>
      </c>
      <c r="B8807" t="s">
        <v>152</v>
      </c>
      <c r="C8807" t="s">
        <v>492</v>
      </c>
      <c r="D8807" t="s">
        <v>151</v>
      </c>
      <c r="E8807">
        <v>2015</v>
      </c>
      <c r="F8807" s="10">
        <v>42369</v>
      </c>
      <c r="G8807" t="s">
        <v>489</v>
      </c>
      <c r="H8807" t="s">
        <v>474</v>
      </c>
      <c r="I8807" t="s">
        <v>463</v>
      </c>
      <c r="J8807">
        <v>31551000</v>
      </c>
      <c r="K8807">
        <v>31551000</v>
      </c>
    </row>
    <row r="8808" spans="1:11" x14ac:dyDescent="0.25">
      <c r="A8808">
        <v>13290</v>
      </c>
      <c r="B8808" t="s">
        <v>152</v>
      </c>
      <c r="C8808" t="s">
        <v>492</v>
      </c>
      <c r="D8808" t="s">
        <v>2060</v>
      </c>
      <c r="E8808">
        <v>2015</v>
      </c>
      <c r="F8808" s="10">
        <v>42369</v>
      </c>
      <c r="G8808" t="s">
        <v>489</v>
      </c>
      <c r="H8808" t="s">
        <v>474</v>
      </c>
      <c r="I8808" t="s">
        <v>463</v>
      </c>
      <c r="J8808">
        <v>82000</v>
      </c>
      <c r="K8808">
        <v>82000</v>
      </c>
    </row>
    <row r="8809" spans="1:11" x14ac:dyDescent="0.25">
      <c r="A8809">
        <v>13290</v>
      </c>
      <c r="B8809" t="s">
        <v>152</v>
      </c>
      <c r="C8809" t="s">
        <v>492</v>
      </c>
      <c r="D8809" t="s">
        <v>316</v>
      </c>
      <c r="E8809">
        <v>2015</v>
      </c>
      <c r="F8809" s="10">
        <v>42369</v>
      </c>
      <c r="G8809" t="s">
        <v>489</v>
      </c>
      <c r="H8809" t="s">
        <v>474</v>
      </c>
      <c r="I8809" t="s">
        <v>463</v>
      </c>
      <c r="J8809">
        <v>90564000</v>
      </c>
      <c r="K8809">
        <v>90564000</v>
      </c>
    </row>
    <row r="8810" spans="1:11" x14ac:dyDescent="0.25">
      <c r="A8810">
        <v>223482</v>
      </c>
      <c r="B8810" t="s">
        <v>318</v>
      </c>
      <c r="C8810" t="s">
        <v>492</v>
      </c>
      <c r="D8810" t="s">
        <v>44</v>
      </c>
      <c r="E8810">
        <v>2015</v>
      </c>
      <c r="F8810" s="10">
        <v>42369</v>
      </c>
      <c r="G8810" t="s">
        <v>489</v>
      </c>
      <c r="H8810" t="s">
        <v>474</v>
      </c>
      <c r="I8810" t="s">
        <v>463</v>
      </c>
      <c r="J8810">
        <v>129900000</v>
      </c>
      <c r="K8810">
        <v>129900000</v>
      </c>
    </row>
    <row r="8811" spans="1:11" x14ac:dyDescent="0.25">
      <c r="A8811">
        <v>223482</v>
      </c>
      <c r="B8811" t="s">
        <v>318</v>
      </c>
      <c r="C8811" t="s">
        <v>492</v>
      </c>
      <c r="D8811" t="s">
        <v>59</v>
      </c>
      <c r="E8811">
        <v>2015</v>
      </c>
      <c r="F8811" s="10">
        <v>42369</v>
      </c>
      <c r="G8811" t="s">
        <v>489</v>
      </c>
      <c r="H8811" t="s">
        <v>474</v>
      </c>
      <c r="I8811" t="s">
        <v>463</v>
      </c>
      <c r="J8811">
        <v>787100000</v>
      </c>
      <c r="K8811">
        <v>787100000</v>
      </c>
    </row>
    <row r="8812" spans="1:11" x14ac:dyDescent="0.25">
      <c r="A8812">
        <v>223482</v>
      </c>
      <c r="B8812" t="s">
        <v>318</v>
      </c>
      <c r="C8812" t="s">
        <v>492</v>
      </c>
      <c r="D8812" t="s">
        <v>653</v>
      </c>
      <c r="E8812">
        <v>2015</v>
      </c>
      <c r="F8812" s="10">
        <v>42369</v>
      </c>
      <c r="G8812" t="s">
        <v>489</v>
      </c>
      <c r="H8812" t="s">
        <v>474</v>
      </c>
      <c r="I8812" t="s">
        <v>463</v>
      </c>
      <c r="J8812">
        <v>88100000</v>
      </c>
      <c r="K8812">
        <v>88100000</v>
      </c>
    </row>
    <row r="8813" spans="1:11" x14ac:dyDescent="0.25">
      <c r="A8813">
        <v>223482</v>
      </c>
      <c r="B8813" t="s">
        <v>318</v>
      </c>
      <c r="C8813" t="s">
        <v>492</v>
      </c>
      <c r="D8813" t="s">
        <v>316</v>
      </c>
      <c r="E8813">
        <v>2015</v>
      </c>
      <c r="F8813" s="10">
        <v>42369</v>
      </c>
      <c r="G8813" t="s">
        <v>489</v>
      </c>
      <c r="H8813" t="s">
        <v>474</v>
      </c>
      <c r="I8813" t="s">
        <v>463</v>
      </c>
      <c r="J8813">
        <v>1531400000</v>
      </c>
      <c r="K8813">
        <v>1531400000</v>
      </c>
    </row>
    <row r="8814" spans="1:11" x14ac:dyDescent="0.25">
      <c r="A8814">
        <v>223482</v>
      </c>
      <c r="B8814" t="s">
        <v>318</v>
      </c>
      <c r="C8814" t="s">
        <v>493</v>
      </c>
      <c r="D8814" t="s">
        <v>1094</v>
      </c>
      <c r="E8814">
        <v>2015</v>
      </c>
      <c r="F8814" s="10">
        <v>42369</v>
      </c>
      <c r="G8814" t="s">
        <v>489</v>
      </c>
      <c r="H8814" t="s">
        <v>474</v>
      </c>
      <c r="I8814" t="s">
        <v>463</v>
      </c>
      <c r="J8814">
        <v>-32600000</v>
      </c>
      <c r="K8814">
        <v>-32600000</v>
      </c>
    </row>
    <row r="8815" spans="1:11" x14ac:dyDescent="0.25">
      <c r="A8815">
        <v>223482</v>
      </c>
      <c r="B8815" t="s">
        <v>318</v>
      </c>
      <c r="C8815" t="s">
        <v>493</v>
      </c>
      <c r="D8815" t="s">
        <v>834</v>
      </c>
      <c r="E8815">
        <v>2015</v>
      </c>
      <c r="F8815" s="10">
        <v>42369</v>
      </c>
      <c r="G8815" t="s">
        <v>489</v>
      </c>
      <c r="H8815" t="s">
        <v>474</v>
      </c>
      <c r="I8815" t="s">
        <v>463</v>
      </c>
      <c r="J8815">
        <v>1703000000</v>
      </c>
      <c r="K8815">
        <v>1703000000</v>
      </c>
    </row>
    <row r="8816" spans="1:11" x14ac:dyDescent="0.25">
      <c r="A8816">
        <v>223482</v>
      </c>
      <c r="B8816" t="s">
        <v>318</v>
      </c>
      <c r="C8816" t="s">
        <v>493</v>
      </c>
      <c r="D8816" t="s">
        <v>1093</v>
      </c>
      <c r="E8816">
        <v>2015</v>
      </c>
      <c r="F8816" s="10">
        <v>42369</v>
      </c>
      <c r="G8816" t="s">
        <v>489</v>
      </c>
      <c r="H8816" t="s">
        <v>474</v>
      </c>
      <c r="I8816" t="s">
        <v>463</v>
      </c>
      <c r="J8816">
        <v>866100000</v>
      </c>
      <c r="K8816">
        <v>866100000</v>
      </c>
    </row>
    <row r="8817" spans="1:11" x14ac:dyDescent="0.25">
      <c r="A8817">
        <v>483482</v>
      </c>
      <c r="B8817" t="s">
        <v>396</v>
      </c>
      <c r="C8817" t="s">
        <v>492</v>
      </c>
      <c r="D8817" t="s">
        <v>59</v>
      </c>
      <c r="E8817">
        <v>2015</v>
      </c>
      <c r="F8817" s="10">
        <v>42369</v>
      </c>
      <c r="G8817" t="s">
        <v>489</v>
      </c>
      <c r="H8817" t="s">
        <v>474</v>
      </c>
      <c r="I8817" t="s">
        <v>463</v>
      </c>
      <c r="J8817">
        <v>362950000</v>
      </c>
      <c r="K8817">
        <v>362950000</v>
      </c>
    </row>
    <row r="8818" spans="1:11" x14ac:dyDescent="0.25">
      <c r="A8818">
        <v>483482</v>
      </c>
      <c r="B8818" t="s">
        <v>396</v>
      </c>
      <c r="C8818" t="s">
        <v>492</v>
      </c>
      <c r="D8818" t="s">
        <v>105</v>
      </c>
      <c r="E8818">
        <v>2015</v>
      </c>
      <c r="F8818" s="10">
        <v>42369</v>
      </c>
      <c r="G8818" t="s">
        <v>489</v>
      </c>
      <c r="H8818" t="s">
        <v>474</v>
      </c>
      <c r="I8818" t="s">
        <v>463</v>
      </c>
      <c r="J8818">
        <v>110477000</v>
      </c>
      <c r="K8818">
        <v>110477000</v>
      </c>
    </row>
    <row r="8819" spans="1:11" x14ac:dyDescent="0.25">
      <c r="A8819">
        <v>483482</v>
      </c>
      <c r="B8819" t="s">
        <v>396</v>
      </c>
      <c r="C8819" t="s">
        <v>492</v>
      </c>
      <c r="D8819" t="s">
        <v>113</v>
      </c>
      <c r="E8819">
        <v>2015</v>
      </c>
      <c r="F8819" s="10">
        <v>42369</v>
      </c>
      <c r="G8819" t="s">
        <v>489</v>
      </c>
      <c r="H8819" t="s">
        <v>474</v>
      </c>
      <c r="I8819" t="s">
        <v>463</v>
      </c>
      <c r="J8819">
        <v>176491000</v>
      </c>
      <c r="K8819">
        <v>176491000</v>
      </c>
    </row>
    <row r="8820" spans="1:11" x14ac:dyDescent="0.25">
      <c r="A8820">
        <v>483482</v>
      </c>
      <c r="B8820" t="s">
        <v>396</v>
      </c>
      <c r="C8820" t="s">
        <v>492</v>
      </c>
      <c r="D8820" t="s">
        <v>1006</v>
      </c>
      <c r="E8820">
        <v>2015</v>
      </c>
      <c r="F8820" s="10">
        <v>42369</v>
      </c>
      <c r="G8820" t="s">
        <v>489</v>
      </c>
      <c r="H8820" t="s">
        <v>474</v>
      </c>
      <c r="I8820" t="s">
        <v>463</v>
      </c>
      <c r="J8820">
        <v>157962000</v>
      </c>
      <c r="K8820">
        <v>157962000</v>
      </c>
    </row>
    <row r="8821" spans="1:11" x14ac:dyDescent="0.25">
      <c r="A8821">
        <v>483482</v>
      </c>
      <c r="B8821" t="s">
        <v>396</v>
      </c>
      <c r="C8821" t="s">
        <v>492</v>
      </c>
      <c r="D8821" t="s">
        <v>938</v>
      </c>
      <c r="E8821">
        <v>2015</v>
      </c>
      <c r="F8821" s="10">
        <v>42369</v>
      </c>
      <c r="G8821" t="s">
        <v>489</v>
      </c>
      <c r="H8821" t="s">
        <v>474</v>
      </c>
      <c r="I8821" t="s">
        <v>463</v>
      </c>
      <c r="J8821">
        <v>349178000</v>
      </c>
      <c r="K8821">
        <v>349178000</v>
      </c>
    </row>
    <row r="8822" spans="1:11" x14ac:dyDescent="0.25">
      <c r="A8822">
        <v>483482</v>
      </c>
      <c r="B8822" t="s">
        <v>396</v>
      </c>
      <c r="C8822" t="s">
        <v>492</v>
      </c>
      <c r="D8822" t="s">
        <v>1093</v>
      </c>
      <c r="E8822">
        <v>2015</v>
      </c>
      <c r="F8822" s="10">
        <v>42369</v>
      </c>
      <c r="G8822" t="s">
        <v>489</v>
      </c>
      <c r="H8822" t="s">
        <v>474</v>
      </c>
      <c r="I8822" t="s">
        <v>463</v>
      </c>
      <c r="J8822">
        <v>333273000</v>
      </c>
      <c r="K8822">
        <v>333273000</v>
      </c>
    </row>
    <row r="8823" spans="1:11" x14ac:dyDescent="0.25">
      <c r="A8823">
        <v>483482</v>
      </c>
      <c r="B8823" t="s">
        <v>396</v>
      </c>
      <c r="C8823" t="s">
        <v>492</v>
      </c>
      <c r="D8823" t="s">
        <v>279</v>
      </c>
      <c r="E8823">
        <v>2015</v>
      </c>
      <c r="F8823" s="10">
        <v>42369</v>
      </c>
      <c r="G8823" t="s">
        <v>489</v>
      </c>
      <c r="H8823" t="s">
        <v>474</v>
      </c>
      <c r="I8823" t="s">
        <v>463</v>
      </c>
      <c r="J8823">
        <v>64622000</v>
      </c>
      <c r="K8823">
        <v>64622000</v>
      </c>
    </row>
    <row r="8824" spans="1:11" x14ac:dyDescent="0.25">
      <c r="A8824">
        <v>483482</v>
      </c>
      <c r="B8824" t="s">
        <v>396</v>
      </c>
      <c r="C8824" t="s">
        <v>492</v>
      </c>
      <c r="D8824" t="s">
        <v>290</v>
      </c>
      <c r="E8824">
        <v>2015</v>
      </c>
      <c r="F8824" s="10">
        <v>42369</v>
      </c>
      <c r="G8824" t="s">
        <v>489</v>
      </c>
      <c r="H8824" t="s">
        <v>474</v>
      </c>
      <c r="I8824" t="s">
        <v>463</v>
      </c>
      <c r="J8824">
        <v>71679000</v>
      </c>
      <c r="K8824">
        <v>71679000</v>
      </c>
    </row>
    <row r="8825" spans="1:11" x14ac:dyDescent="0.25">
      <c r="A8825">
        <v>483482</v>
      </c>
      <c r="B8825" t="s">
        <v>396</v>
      </c>
      <c r="C8825" t="s">
        <v>492</v>
      </c>
      <c r="D8825" t="s">
        <v>316</v>
      </c>
      <c r="E8825">
        <v>2015</v>
      </c>
      <c r="F8825" s="10">
        <v>42369</v>
      </c>
      <c r="G8825" t="s">
        <v>489</v>
      </c>
      <c r="H8825" t="s">
        <v>474</v>
      </c>
      <c r="I8825" t="s">
        <v>463</v>
      </c>
      <c r="J8825">
        <v>768815000</v>
      </c>
      <c r="K8825">
        <v>768815000</v>
      </c>
    </row>
    <row r="8826" spans="1:11" x14ac:dyDescent="0.25">
      <c r="A8826">
        <v>483482</v>
      </c>
      <c r="B8826" t="s">
        <v>396</v>
      </c>
      <c r="C8826" t="s">
        <v>493</v>
      </c>
      <c r="D8826" t="s">
        <v>1095</v>
      </c>
      <c r="E8826">
        <v>2015</v>
      </c>
      <c r="F8826" s="10">
        <v>42369</v>
      </c>
      <c r="G8826" t="s">
        <v>489</v>
      </c>
      <c r="H8826" t="s">
        <v>474</v>
      </c>
      <c r="I8826" t="s">
        <v>463</v>
      </c>
      <c r="J8826">
        <v>591178000</v>
      </c>
      <c r="K8826">
        <v>591178000</v>
      </c>
    </row>
    <row r="8827" spans="1:11" x14ac:dyDescent="0.25">
      <c r="A8827">
        <v>483482</v>
      </c>
      <c r="B8827" t="s">
        <v>396</v>
      </c>
      <c r="C8827" t="s">
        <v>493</v>
      </c>
      <c r="D8827" t="s">
        <v>1100</v>
      </c>
      <c r="E8827">
        <v>2015</v>
      </c>
      <c r="F8827" s="10">
        <v>42369</v>
      </c>
      <c r="G8827" t="s">
        <v>489</v>
      </c>
      <c r="H8827" t="s">
        <v>474</v>
      </c>
      <c r="I8827" t="s">
        <v>463</v>
      </c>
      <c r="J8827">
        <v>-974636000</v>
      </c>
      <c r="K8827">
        <v>-974636000</v>
      </c>
    </row>
    <row r="8828" spans="1:11" x14ac:dyDescent="0.25">
      <c r="A8828">
        <v>483482</v>
      </c>
      <c r="B8828" t="s">
        <v>396</v>
      </c>
      <c r="C8828" t="s">
        <v>493</v>
      </c>
      <c r="D8828" t="s">
        <v>1099</v>
      </c>
      <c r="E8828">
        <v>2015</v>
      </c>
      <c r="F8828" s="10">
        <v>42369</v>
      </c>
      <c r="G8828" t="s">
        <v>489</v>
      </c>
      <c r="H8828" t="s">
        <v>474</v>
      </c>
      <c r="I8828" t="s">
        <v>463</v>
      </c>
      <c r="J8828">
        <v>447077000</v>
      </c>
      <c r="K8828">
        <v>447077000</v>
      </c>
    </row>
    <row r="8829" spans="1:11" x14ac:dyDescent="0.25">
      <c r="A8829">
        <v>483482</v>
      </c>
      <c r="B8829" t="s">
        <v>396</v>
      </c>
      <c r="C8829" t="s">
        <v>493</v>
      </c>
      <c r="D8829" t="s">
        <v>1096</v>
      </c>
      <c r="E8829">
        <v>2015</v>
      </c>
      <c r="F8829" s="10">
        <v>42369</v>
      </c>
      <c r="G8829" t="s">
        <v>489</v>
      </c>
      <c r="H8829" t="s">
        <v>474</v>
      </c>
      <c r="I8829" t="s">
        <v>463</v>
      </c>
      <c r="J8829">
        <v>632326000</v>
      </c>
      <c r="K8829">
        <v>632326000</v>
      </c>
    </row>
    <row r="8830" spans="1:11" x14ac:dyDescent="0.25">
      <c r="A8830">
        <v>483482</v>
      </c>
      <c r="B8830" t="s">
        <v>396</v>
      </c>
      <c r="C8830" t="s">
        <v>493</v>
      </c>
      <c r="D8830" t="s">
        <v>1097</v>
      </c>
      <c r="E8830">
        <v>2015</v>
      </c>
      <c r="F8830" s="10">
        <v>42369</v>
      </c>
      <c r="G8830" t="s">
        <v>489</v>
      </c>
      <c r="H8830" t="s">
        <v>474</v>
      </c>
      <c r="I8830" t="s">
        <v>463</v>
      </c>
      <c r="J8830">
        <v>913842000</v>
      </c>
      <c r="K8830">
        <v>913842000</v>
      </c>
    </row>
    <row r="8831" spans="1:11" x14ac:dyDescent="0.25">
      <c r="A8831">
        <v>483482</v>
      </c>
      <c r="B8831" t="s">
        <v>396</v>
      </c>
      <c r="C8831" t="s">
        <v>493</v>
      </c>
      <c r="D8831" t="s">
        <v>1098</v>
      </c>
      <c r="E8831">
        <v>2015</v>
      </c>
      <c r="F8831" s="10">
        <v>42369</v>
      </c>
      <c r="G8831" t="s">
        <v>489</v>
      </c>
      <c r="H8831" t="s">
        <v>474</v>
      </c>
      <c r="I8831" t="s">
        <v>463</v>
      </c>
      <c r="J8831">
        <v>785660000</v>
      </c>
      <c r="K8831">
        <v>785660000</v>
      </c>
    </row>
    <row r="8832" spans="1:11" x14ac:dyDescent="0.25">
      <c r="A8832">
        <v>5753483</v>
      </c>
      <c r="B8832" t="s">
        <v>371</v>
      </c>
      <c r="C8832" t="s">
        <v>492</v>
      </c>
      <c r="D8832" t="s">
        <v>44</v>
      </c>
      <c r="E8832">
        <v>2015</v>
      </c>
      <c r="F8832" s="10">
        <v>42369</v>
      </c>
      <c r="G8832" t="s">
        <v>489</v>
      </c>
      <c r="H8832" t="s">
        <v>474</v>
      </c>
      <c r="I8832" t="s">
        <v>463</v>
      </c>
      <c r="J8832">
        <v>111597000</v>
      </c>
      <c r="K8832">
        <v>111597000</v>
      </c>
    </row>
    <row r="8833" spans="1:11" x14ac:dyDescent="0.25">
      <c r="A8833">
        <v>5753483</v>
      </c>
      <c r="B8833" t="s">
        <v>371</v>
      </c>
      <c r="C8833" t="s">
        <v>492</v>
      </c>
      <c r="D8833" t="s">
        <v>316</v>
      </c>
      <c r="E8833">
        <v>2015</v>
      </c>
      <c r="F8833" s="10">
        <v>42369</v>
      </c>
      <c r="G8833" t="s">
        <v>489</v>
      </c>
      <c r="H8833" t="s">
        <v>474</v>
      </c>
      <c r="I8833" t="s">
        <v>463</v>
      </c>
      <c r="J8833">
        <v>605376000</v>
      </c>
      <c r="K8833">
        <v>605376000</v>
      </c>
    </row>
    <row r="8834" spans="1:11" x14ac:dyDescent="0.25">
      <c r="A8834">
        <v>5753483</v>
      </c>
      <c r="B8834" t="s">
        <v>371</v>
      </c>
      <c r="C8834" t="s">
        <v>493</v>
      </c>
      <c r="D8834" t="s">
        <v>577</v>
      </c>
      <c r="E8834">
        <v>2015</v>
      </c>
      <c r="F8834" s="10">
        <v>42369</v>
      </c>
      <c r="G8834" t="s">
        <v>489</v>
      </c>
      <c r="H8834" t="s">
        <v>474</v>
      </c>
      <c r="I8834" t="s">
        <v>463</v>
      </c>
      <c r="J8834">
        <v>5135000</v>
      </c>
      <c r="K8834">
        <v>5135000</v>
      </c>
    </row>
    <row r="8835" spans="1:11" x14ac:dyDescent="0.25">
      <c r="A8835">
        <v>5753483</v>
      </c>
      <c r="B8835" t="s">
        <v>371</v>
      </c>
      <c r="C8835" t="s">
        <v>493</v>
      </c>
      <c r="D8835" t="s">
        <v>830</v>
      </c>
      <c r="E8835">
        <v>2015</v>
      </c>
      <c r="F8835" s="10">
        <v>42369</v>
      </c>
      <c r="G8835" t="s">
        <v>489</v>
      </c>
      <c r="H8835" t="s">
        <v>474</v>
      </c>
      <c r="I8835" t="s">
        <v>463</v>
      </c>
      <c r="J8835">
        <v>431723000</v>
      </c>
      <c r="K8835">
        <v>431723000</v>
      </c>
    </row>
    <row r="8836" spans="1:11" x14ac:dyDescent="0.25">
      <c r="A8836">
        <v>5753483</v>
      </c>
      <c r="B8836" t="s">
        <v>371</v>
      </c>
      <c r="C8836" t="s">
        <v>493</v>
      </c>
      <c r="D8836" t="s">
        <v>831</v>
      </c>
      <c r="E8836">
        <v>2015</v>
      </c>
      <c r="F8836" s="10">
        <v>42369</v>
      </c>
      <c r="G8836" t="s">
        <v>489</v>
      </c>
      <c r="H8836" t="s">
        <v>474</v>
      </c>
      <c r="I8836" t="s">
        <v>463</v>
      </c>
      <c r="J8836">
        <v>167417000</v>
      </c>
      <c r="K8836">
        <v>167417000</v>
      </c>
    </row>
    <row r="8837" spans="1:11" x14ac:dyDescent="0.25">
      <c r="A8837">
        <v>1441</v>
      </c>
      <c r="B8837" t="s">
        <v>392</v>
      </c>
      <c r="C8837" t="s">
        <v>492</v>
      </c>
      <c r="D8837" t="s">
        <v>802</v>
      </c>
      <c r="E8837">
        <v>2016</v>
      </c>
      <c r="F8837" s="10">
        <v>42400</v>
      </c>
      <c r="G8837" t="s">
        <v>489</v>
      </c>
      <c r="H8837" t="s">
        <v>474</v>
      </c>
      <c r="I8837" t="s">
        <v>463</v>
      </c>
      <c r="J8837">
        <v>12521000</v>
      </c>
      <c r="K8837">
        <v>12521000</v>
      </c>
    </row>
    <row r="8838" spans="1:11" x14ac:dyDescent="0.25">
      <c r="A8838">
        <v>1441</v>
      </c>
      <c r="B8838" t="s">
        <v>392</v>
      </c>
      <c r="C8838" t="s">
        <v>492</v>
      </c>
      <c r="D8838" t="s">
        <v>225</v>
      </c>
      <c r="E8838">
        <v>2016</v>
      </c>
      <c r="F8838" s="10">
        <v>42400</v>
      </c>
      <c r="G8838" t="s">
        <v>489</v>
      </c>
      <c r="H8838" t="s">
        <v>474</v>
      </c>
      <c r="I8838" t="s">
        <v>463</v>
      </c>
      <c r="J8838">
        <v>27448000</v>
      </c>
      <c r="K8838">
        <v>27448000</v>
      </c>
    </row>
    <row r="8839" spans="1:11" x14ac:dyDescent="0.25">
      <c r="A8839">
        <v>1441</v>
      </c>
      <c r="B8839" t="s">
        <v>392</v>
      </c>
      <c r="C8839" t="s">
        <v>492</v>
      </c>
      <c r="D8839" t="s">
        <v>2060</v>
      </c>
      <c r="E8839">
        <v>2016</v>
      </c>
      <c r="F8839" s="10">
        <v>42400</v>
      </c>
      <c r="G8839" t="s">
        <v>489</v>
      </c>
      <c r="H8839" t="s">
        <v>474</v>
      </c>
      <c r="I8839" t="s">
        <v>463</v>
      </c>
      <c r="J8839">
        <v>1660000</v>
      </c>
      <c r="K8839">
        <v>1660000</v>
      </c>
    </row>
    <row r="8840" spans="1:11" x14ac:dyDescent="0.25">
      <c r="A8840">
        <v>1441</v>
      </c>
      <c r="B8840" t="s">
        <v>392</v>
      </c>
      <c r="C8840" t="s">
        <v>492</v>
      </c>
      <c r="D8840" t="s">
        <v>803</v>
      </c>
      <c r="E8840">
        <v>2016</v>
      </c>
      <c r="F8840" s="10">
        <v>42400</v>
      </c>
      <c r="G8840" t="s">
        <v>489</v>
      </c>
      <c r="H8840" t="s">
        <v>474</v>
      </c>
      <c r="I8840" t="s">
        <v>463</v>
      </c>
      <c r="J8840">
        <v>6363000</v>
      </c>
      <c r="K8840">
        <v>6363000</v>
      </c>
    </row>
    <row r="8841" spans="1:11" x14ac:dyDescent="0.25">
      <c r="A8841">
        <v>1441</v>
      </c>
      <c r="B8841" t="s">
        <v>392</v>
      </c>
      <c r="C8841" t="s">
        <v>492</v>
      </c>
      <c r="D8841" t="s">
        <v>316</v>
      </c>
      <c r="E8841">
        <v>2016</v>
      </c>
      <c r="F8841" s="10">
        <v>42400</v>
      </c>
      <c r="G8841" t="s">
        <v>489</v>
      </c>
      <c r="H8841" t="s">
        <v>474</v>
      </c>
      <c r="I8841" t="s">
        <v>463</v>
      </c>
      <c r="J8841">
        <v>635018000</v>
      </c>
      <c r="K8841">
        <v>635018000</v>
      </c>
    </row>
    <row r="8842" spans="1:11" x14ac:dyDescent="0.25">
      <c r="A8842">
        <v>1441</v>
      </c>
      <c r="B8842" t="s">
        <v>392</v>
      </c>
      <c r="C8842" t="s">
        <v>493</v>
      </c>
      <c r="D8842" t="s">
        <v>800</v>
      </c>
      <c r="E8842">
        <v>2016</v>
      </c>
      <c r="F8842" s="10">
        <v>42400</v>
      </c>
      <c r="G8842" t="s">
        <v>489</v>
      </c>
      <c r="H8842" t="s">
        <v>474</v>
      </c>
      <c r="I8842" t="s">
        <v>463</v>
      </c>
      <c r="J8842">
        <v>164905000</v>
      </c>
      <c r="K8842">
        <v>164905000</v>
      </c>
    </row>
    <row r="8843" spans="1:11" x14ac:dyDescent="0.25">
      <c r="A8843">
        <v>1441</v>
      </c>
      <c r="B8843" t="s">
        <v>392</v>
      </c>
      <c r="C8843" t="s">
        <v>493</v>
      </c>
      <c r="D8843" t="s">
        <v>799</v>
      </c>
      <c r="E8843">
        <v>2016</v>
      </c>
      <c r="F8843" s="10">
        <v>42400</v>
      </c>
      <c r="G8843" t="s">
        <v>489</v>
      </c>
      <c r="H8843" t="s">
        <v>474</v>
      </c>
      <c r="I8843" t="s">
        <v>463</v>
      </c>
      <c r="J8843">
        <v>193704000</v>
      </c>
      <c r="K8843">
        <v>193704000</v>
      </c>
    </row>
    <row r="8844" spans="1:11" x14ac:dyDescent="0.25">
      <c r="A8844">
        <v>1441</v>
      </c>
      <c r="B8844" t="s">
        <v>392</v>
      </c>
      <c r="C8844" t="s">
        <v>493</v>
      </c>
      <c r="D8844" t="s">
        <v>798</v>
      </c>
      <c r="E8844">
        <v>2016</v>
      </c>
      <c r="F8844" s="10">
        <v>42400</v>
      </c>
      <c r="G8844" t="s">
        <v>489</v>
      </c>
      <c r="H8844" t="s">
        <v>474</v>
      </c>
      <c r="I8844" t="s">
        <v>463</v>
      </c>
      <c r="J8844">
        <v>86390000</v>
      </c>
      <c r="K8844">
        <v>86390000</v>
      </c>
    </row>
    <row r="8845" spans="1:11" x14ac:dyDescent="0.25">
      <c r="A8845">
        <v>1441</v>
      </c>
      <c r="B8845" t="s">
        <v>392</v>
      </c>
      <c r="C8845" t="s">
        <v>493</v>
      </c>
      <c r="D8845" t="s">
        <v>458</v>
      </c>
      <c r="E8845">
        <v>2016</v>
      </c>
      <c r="F8845" s="10">
        <v>42400</v>
      </c>
      <c r="G8845" t="s">
        <v>489</v>
      </c>
      <c r="H8845" t="s">
        <v>474</v>
      </c>
      <c r="I8845" t="s">
        <v>463</v>
      </c>
      <c r="J8845">
        <v>-1886000</v>
      </c>
      <c r="K8845">
        <v>-1886000</v>
      </c>
    </row>
    <row r="8846" spans="1:11" x14ac:dyDescent="0.25">
      <c r="A8846">
        <v>1441</v>
      </c>
      <c r="B8846" t="s">
        <v>392</v>
      </c>
      <c r="C8846" t="s">
        <v>493</v>
      </c>
      <c r="D8846" t="s">
        <v>797</v>
      </c>
      <c r="E8846">
        <v>2016</v>
      </c>
      <c r="F8846" s="10">
        <v>42400</v>
      </c>
      <c r="G8846" t="s">
        <v>489</v>
      </c>
      <c r="H8846" t="s">
        <v>474</v>
      </c>
      <c r="I8846" t="s">
        <v>463</v>
      </c>
      <c r="J8846">
        <v>239897000</v>
      </c>
      <c r="K8846">
        <v>239897000</v>
      </c>
    </row>
    <row r="8847" spans="1:11" x14ac:dyDescent="0.25">
      <c r="A8847">
        <v>5763483</v>
      </c>
      <c r="B8847" t="s">
        <v>377</v>
      </c>
      <c r="C8847" t="s">
        <v>493</v>
      </c>
      <c r="D8847" t="s">
        <v>909</v>
      </c>
      <c r="E8847">
        <v>2016</v>
      </c>
      <c r="F8847" s="10">
        <v>42400</v>
      </c>
      <c r="G8847" t="s">
        <v>489</v>
      </c>
      <c r="H8847" t="s">
        <v>474</v>
      </c>
      <c r="I8847" t="s">
        <v>463</v>
      </c>
      <c r="J8847">
        <v>-9000000</v>
      </c>
      <c r="K8847">
        <v>-9000000</v>
      </c>
    </row>
    <row r="8848" spans="1:11" x14ac:dyDescent="0.25">
      <c r="A8848">
        <v>5763483</v>
      </c>
      <c r="B8848" t="s">
        <v>377</v>
      </c>
      <c r="C8848" t="s">
        <v>493</v>
      </c>
      <c r="D8848" t="s">
        <v>906</v>
      </c>
      <c r="E8848">
        <v>2016</v>
      </c>
      <c r="F8848" s="10">
        <v>42400</v>
      </c>
      <c r="G8848" t="s">
        <v>489</v>
      </c>
      <c r="H8848" t="s">
        <v>474</v>
      </c>
      <c r="I8848" t="s">
        <v>463</v>
      </c>
      <c r="J8848">
        <v>2690000000</v>
      </c>
      <c r="K8848">
        <v>2690000000</v>
      </c>
    </row>
    <row r="8849" spans="1:11" x14ac:dyDescent="0.25">
      <c r="A8849">
        <v>5763483</v>
      </c>
      <c r="B8849" t="s">
        <v>377</v>
      </c>
      <c r="C8849" t="s">
        <v>493</v>
      </c>
      <c r="D8849" t="s">
        <v>907</v>
      </c>
      <c r="E8849">
        <v>2016</v>
      </c>
      <c r="F8849" s="10">
        <v>42400</v>
      </c>
      <c r="G8849" t="s">
        <v>489</v>
      </c>
      <c r="H8849" t="s">
        <v>474</v>
      </c>
      <c r="I8849" t="s">
        <v>463</v>
      </c>
      <c r="J8849">
        <v>2510000000</v>
      </c>
      <c r="K8849">
        <v>2510000000</v>
      </c>
    </row>
    <row r="8850" spans="1:11" x14ac:dyDescent="0.25">
      <c r="A8850">
        <v>5763483</v>
      </c>
      <c r="B8850" t="s">
        <v>377</v>
      </c>
      <c r="C8850" t="s">
        <v>493</v>
      </c>
      <c r="D8850" t="s">
        <v>908</v>
      </c>
      <c r="E8850">
        <v>2016</v>
      </c>
      <c r="F8850" s="10">
        <v>42400</v>
      </c>
      <c r="G8850" t="s">
        <v>489</v>
      </c>
      <c r="H8850" t="s">
        <v>474</v>
      </c>
      <c r="I8850" t="s">
        <v>463</v>
      </c>
      <c r="J8850">
        <v>1932000000</v>
      </c>
      <c r="K8850">
        <v>1932000000</v>
      </c>
    </row>
    <row r="8851" spans="1:11" x14ac:dyDescent="0.25">
      <c r="A8851">
        <v>8090</v>
      </c>
      <c r="B8851" t="s">
        <v>410</v>
      </c>
      <c r="C8851" t="s">
        <v>492</v>
      </c>
      <c r="D8851" t="s">
        <v>569</v>
      </c>
      <c r="E8851">
        <v>2016</v>
      </c>
      <c r="F8851" s="10">
        <v>42460</v>
      </c>
      <c r="G8851" t="s">
        <v>489</v>
      </c>
      <c r="H8851" t="s">
        <v>474</v>
      </c>
      <c r="I8851" t="s">
        <v>463</v>
      </c>
      <c r="J8851">
        <v>370800000</v>
      </c>
      <c r="K8851">
        <v>370800000</v>
      </c>
    </row>
    <row r="8852" spans="1:11" x14ac:dyDescent="0.25">
      <c r="A8852">
        <v>8090</v>
      </c>
      <c r="B8852" t="s">
        <v>410</v>
      </c>
      <c r="C8852" t="s">
        <v>492</v>
      </c>
      <c r="D8852" t="s">
        <v>653</v>
      </c>
      <c r="E8852">
        <v>2016</v>
      </c>
      <c r="F8852" s="10">
        <v>42460</v>
      </c>
      <c r="G8852" t="s">
        <v>489</v>
      </c>
      <c r="H8852" t="s">
        <v>474</v>
      </c>
      <c r="I8852" t="s">
        <v>463</v>
      </c>
      <c r="J8852">
        <v>246100000</v>
      </c>
      <c r="K8852">
        <v>246100000</v>
      </c>
    </row>
    <row r="8853" spans="1:11" x14ac:dyDescent="0.25">
      <c r="A8853">
        <v>8090</v>
      </c>
      <c r="B8853" t="s">
        <v>410</v>
      </c>
      <c r="C8853" t="s">
        <v>492</v>
      </c>
      <c r="D8853" t="s">
        <v>316</v>
      </c>
      <c r="E8853">
        <v>2016</v>
      </c>
      <c r="F8853" s="10">
        <v>42460</v>
      </c>
      <c r="G8853" t="s">
        <v>489</v>
      </c>
      <c r="H8853" t="s">
        <v>474</v>
      </c>
      <c r="I8853" t="s">
        <v>463</v>
      </c>
      <c r="J8853">
        <v>1306900000</v>
      </c>
      <c r="K8853">
        <v>1306900000</v>
      </c>
    </row>
    <row r="8854" spans="1:11" x14ac:dyDescent="0.25">
      <c r="A8854">
        <v>8090</v>
      </c>
      <c r="B8854" t="s">
        <v>410</v>
      </c>
      <c r="C8854" t="s">
        <v>493</v>
      </c>
      <c r="D8854" t="s">
        <v>671</v>
      </c>
      <c r="E8854">
        <v>2016</v>
      </c>
      <c r="F8854" s="10">
        <v>42460</v>
      </c>
      <c r="G8854" t="s">
        <v>489</v>
      </c>
      <c r="H8854" t="s">
        <v>474</v>
      </c>
      <c r="I8854" t="s">
        <v>463</v>
      </c>
      <c r="J8854">
        <v>1100300000</v>
      </c>
      <c r="K8854">
        <v>1100300000</v>
      </c>
    </row>
    <row r="8855" spans="1:11" x14ac:dyDescent="0.25">
      <c r="A8855">
        <v>8090</v>
      </c>
      <c r="B8855" t="s">
        <v>410</v>
      </c>
      <c r="C8855" t="s">
        <v>493</v>
      </c>
      <c r="D8855" t="s">
        <v>672</v>
      </c>
      <c r="E8855">
        <v>2016</v>
      </c>
      <c r="F8855" s="10">
        <v>42460</v>
      </c>
      <c r="G8855" t="s">
        <v>489</v>
      </c>
      <c r="H8855" t="s">
        <v>474</v>
      </c>
      <c r="I8855" t="s">
        <v>463</v>
      </c>
      <c r="J8855">
        <v>823500000</v>
      </c>
      <c r="K8855">
        <v>823500000</v>
      </c>
    </row>
    <row r="8856" spans="1:11" x14ac:dyDescent="0.25">
      <c r="A8856">
        <v>8114</v>
      </c>
      <c r="B8856" t="s">
        <v>320</v>
      </c>
      <c r="C8856" t="s">
        <v>492</v>
      </c>
      <c r="D8856" t="s">
        <v>651</v>
      </c>
      <c r="E8856">
        <v>2016</v>
      </c>
      <c r="F8856" s="10">
        <v>42460</v>
      </c>
      <c r="G8856" t="s">
        <v>489</v>
      </c>
      <c r="H8856" t="s">
        <v>474</v>
      </c>
      <c r="I8856" t="s">
        <v>463</v>
      </c>
      <c r="J8856">
        <v>1113796000</v>
      </c>
      <c r="K8856">
        <v>1113796000</v>
      </c>
    </row>
    <row r="8857" spans="1:11" x14ac:dyDescent="0.25">
      <c r="A8857">
        <v>8114</v>
      </c>
      <c r="B8857" t="s">
        <v>320</v>
      </c>
      <c r="C8857" t="s">
        <v>492</v>
      </c>
      <c r="D8857" t="s">
        <v>656</v>
      </c>
      <c r="E8857">
        <v>2016</v>
      </c>
      <c r="F8857" s="10">
        <v>42460</v>
      </c>
      <c r="G8857" t="s">
        <v>489</v>
      </c>
      <c r="H8857" t="s">
        <v>474</v>
      </c>
      <c r="I8857" t="s">
        <v>463</v>
      </c>
      <c r="J8857">
        <v>176882000</v>
      </c>
      <c r="K8857">
        <v>176882000</v>
      </c>
    </row>
    <row r="8858" spans="1:11" x14ac:dyDescent="0.25">
      <c r="A8858">
        <v>8114</v>
      </c>
      <c r="B8858" t="s">
        <v>320</v>
      </c>
      <c r="C8858" t="s">
        <v>493</v>
      </c>
      <c r="D8858" t="s">
        <v>655</v>
      </c>
      <c r="E8858">
        <v>2016</v>
      </c>
      <c r="F8858" s="10">
        <v>42460</v>
      </c>
      <c r="G8858" t="s">
        <v>489</v>
      </c>
      <c r="H8858" t="s">
        <v>474</v>
      </c>
      <c r="I8858" t="s">
        <v>463</v>
      </c>
      <c r="J8858">
        <v>338876000</v>
      </c>
      <c r="K8858">
        <v>338876000</v>
      </c>
    </row>
    <row r="8859" spans="1:11" x14ac:dyDescent="0.25">
      <c r="A8859">
        <v>8114</v>
      </c>
      <c r="B8859" t="s">
        <v>320</v>
      </c>
      <c r="C8859" t="s">
        <v>493</v>
      </c>
      <c r="D8859" t="s">
        <v>2059</v>
      </c>
      <c r="E8859">
        <v>2016</v>
      </c>
      <c r="F8859" s="10">
        <v>42460</v>
      </c>
      <c r="G8859" t="s">
        <v>489</v>
      </c>
      <c r="H8859" t="s">
        <v>474</v>
      </c>
      <c r="I8859" t="s">
        <v>463</v>
      </c>
      <c r="J8859">
        <v>951802000</v>
      </c>
      <c r="K8859">
        <v>951802000</v>
      </c>
    </row>
    <row r="8860" spans="1:11" x14ac:dyDescent="0.25">
      <c r="A8860">
        <v>962</v>
      </c>
      <c r="B8860" t="s">
        <v>322</v>
      </c>
      <c r="C8860" t="s">
        <v>492</v>
      </c>
      <c r="D8860" t="s">
        <v>578</v>
      </c>
      <c r="E8860">
        <v>2016</v>
      </c>
      <c r="F8860" s="10">
        <v>42643</v>
      </c>
      <c r="G8860" t="s">
        <v>489</v>
      </c>
      <c r="H8860" t="s">
        <v>474</v>
      </c>
      <c r="I8860" t="s">
        <v>463</v>
      </c>
      <c r="J8860">
        <v>1278300000</v>
      </c>
      <c r="K8860">
        <v>1278300000</v>
      </c>
    </row>
    <row r="8861" spans="1:11" x14ac:dyDescent="0.25">
      <c r="A8861">
        <v>962</v>
      </c>
      <c r="B8861" t="s">
        <v>322</v>
      </c>
      <c r="C8861" t="s">
        <v>492</v>
      </c>
      <c r="D8861" t="s">
        <v>44</v>
      </c>
      <c r="E8861">
        <v>2016</v>
      </c>
      <c r="F8861" s="10">
        <v>42643</v>
      </c>
      <c r="G8861" t="s">
        <v>489</v>
      </c>
      <c r="H8861" t="s">
        <v>474</v>
      </c>
      <c r="I8861" t="s">
        <v>463</v>
      </c>
      <c r="J8861">
        <v>866500000</v>
      </c>
      <c r="K8861">
        <v>866500000</v>
      </c>
    </row>
    <row r="8862" spans="1:11" x14ac:dyDescent="0.25">
      <c r="A8862">
        <v>962</v>
      </c>
      <c r="B8862" t="s">
        <v>322</v>
      </c>
      <c r="C8862" t="s">
        <v>492</v>
      </c>
      <c r="D8862" t="s">
        <v>569</v>
      </c>
      <c r="E8862">
        <v>2016</v>
      </c>
      <c r="F8862" s="10">
        <v>42643</v>
      </c>
      <c r="G8862" t="s">
        <v>489</v>
      </c>
      <c r="H8862" t="s">
        <v>474</v>
      </c>
      <c r="I8862" t="s">
        <v>463</v>
      </c>
      <c r="J8862">
        <v>1904200000</v>
      </c>
      <c r="K8862">
        <v>1904200000</v>
      </c>
    </row>
    <row r="8863" spans="1:11" x14ac:dyDescent="0.25">
      <c r="A8863">
        <v>962</v>
      </c>
      <c r="B8863" t="s">
        <v>322</v>
      </c>
      <c r="C8863" t="s">
        <v>492</v>
      </c>
      <c r="D8863" t="s">
        <v>653</v>
      </c>
      <c r="E8863">
        <v>2016</v>
      </c>
      <c r="F8863" s="10">
        <v>42643</v>
      </c>
      <c r="G8863" t="s">
        <v>489</v>
      </c>
      <c r="H8863" t="s">
        <v>474</v>
      </c>
      <c r="I8863" t="s">
        <v>463</v>
      </c>
      <c r="J8863">
        <v>794800000</v>
      </c>
      <c r="K8863">
        <v>794800000</v>
      </c>
    </row>
    <row r="8864" spans="1:11" x14ac:dyDescent="0.25">
      <c r="A8864">
        <v>962</v>
      </c>
      <c r="B8864" t="s">
        <v>322</v>
      </c>
      <c r="C8864" t="s">
        <v>492</v>
      </c>
      <c r="D8864" t="s">
        <v>316</v>
      </c>
      <c r="E8864">
        <v>2016</v>
      </c>
      <c r="F8864" s="10">
        <v>42643</v>
      </c>
      <c r="G8864" t="s">
        <v>489</v>
      </c>
      <c r="H8864" t="s">
        <v>474</v>
      </c>
      <c r="I8864" t="s">
        <v>463</v>
      </c>
      <c r="J8864">
        <v>12567000000</v>
      </c>
      <c r="K8864">
        <v>12567000000</v>
      </c>
    </row>
    <row r="8865" spans="1:11" x14ac:dyDescent="0.25">
      <c r="A8865">
        <v>962</v>
      </c>
      <c r="B8865" t="s">
        <v>322</v>
      </c>
      <c r="C8865" t="s">
        <v>493</v>
      </c>
      <c r="D8865" t="s">
        <v>575</v>
      </c>
      <c r="E8865">
        <v>2016</v>
      </c>
      <c r="F8865" s="10">
        <v>42643</v>
      </c>
      <c r="G8865" t="s">
        <v>489</v>
      </c>
      <c r="H8865" t="s">
        <v>474</v>
      </c>
      <c r="I8865" t="s">
        <v>463</v>
      </c>
      <c r="J8865">
        <v>6501300000</v>
      </c>
      <c r="K8865">
        <v>6501300000</v>
      </c>
    </row>
    <row r="8866" spans="1:11" x14ac:dyDescent="0.25">
      <c r="A8866">
        <v>962</v>
      </c>
      <c r="B8866" t="s">
        <v>322</v>
      </c>
      <c r="C8866" t="s">
        <v>493</v>
      </c>
      <c r="D8866" t="s">
        <v>577</v>
      </c>
      <c r="E8866">
        <v>2016</v>
      </c>
      <c r="F8866" s="10">
        <v>42643</v>
      </c>
      <c r="G8866" t="s">
        <v>489</v>
      </c>
      <c r="H8866" t="s">
        <v>474</v>
      </c>
      <c r="I8866" t="s">
        <v>463</v>
      </c>
      <c r="J8866">
        <v>0</v>
      </c>
      <c r="K8866">
        <v>0</v>
      </c>
    </row>
    <row r="8867" spans="1:11" x14ac:dyDescent="0.25">
      <c r="A8867">
        <v>962</v>
      </c>
      <c r="B8867" t="s">
        <v>322</v>
      </c>
      <c r="C8867" t="s">
        <v>493</v>
      </c>
      <c r="D8867" t="s">
        <v>574</v>
      </c>
      <c r="E8867">
        <v>2016</v>
      </c>
      <c r="F8867" s="10">
        <v>42643</v>
      </c>
      <c r="G8867" t="s">
        <v>489</v>
      </c>
      <c r="H8867" t="s">
        <v>474</v>
      </c>
      <c r="I8867" t="s">
        <v>463</v>
      </c>
      <c r="J8867">
        <v>7655800000</v>
      </c>
      <c r="K8867">
        <v>7655800000</v>
      </c>
    </row>
    <row r="8868" spans="1:11" x14ac:dyDescent="0.25">
      <c r="A8868">
        <v>962</v>
      </c>
      <c r="B8868" t="s">
        <v>322</v>
      </c>
      <c r="C8868" t="s">
        <v>493</v>
      </c>
      <c r="D8868" t="s">
        <v>573</v>
      </c>
      <c r="E8868">
        <v>2016</v>
      </c>
      <c r="F8868" s="10">
        <v>42643</v>
      </c>
      <c r="G8868" t="s">
        <v>489</v>
      </c>
      <c r="H8868" t="s">
        <v>474</v>
      </c>
      <c r="I8868" t="s">
        <v>463</v>
      </c>
      <c r="J8868">
        <v>3253700000</v>
      </c>
      <c r="K8868">
        <v>3253700000</v>
      </c>
    </row>
    <row r="8869" spans="1:11" x14ac:dyDescent="0.25">
      <c r="A8869">
        <v>1395</v>
      </c>
      <c r="B8869" t="s">
        <v>386</v>
      </c>
      <c r="C8869" t="s">
        <v>492</v>
      </c>
      <c r="D8869" t="s">
        <v>570</v>
      </c>
      <c r="E8869">
        <v>2016</v>
      </c>
      <c r="F8869" s="10">
        <v>42643</v>
      </c>
      <c r="G8869" t="s">
        <v>489</v>
      </c>
      <c r="H8869" t="s">
        <v>474</v>
      </c>
      <c r="I8869" t="s">
        <v>463</v>
      </c>
      <c r="J8869">
        <v>299952000</v>
      </c>
      <c r="K8869">
        <v>299952000</v>
      </c>
    </row>
    <row r="8870" spans="1:11" x14ac:dyDescent="0.25">
      <c r="A8870">
        <v>1395</v>
      </c>
      <c r="B8870" t="s">
        <v>386</v>
      </c>
      <c r="C8870" t="s">
        <v>492</v>
      </c>
      <c r="D8870" t="s">
        <v>21</v>
      </c>
      <c r="E8870">
        <v>2016</v>
      </c>
      <c r="F8870" s="10">
        <v>42643</v>
      </c>
      <c r="G8870" t="s">
        <v>489</v>
      </c>
      <c r="H8870" t="s">
        <v>474</v>
      </c>
      <c r="I8870" t="s">
        <v>463</v>
      </c>
      <c r="J8870">
        <v>436670000</v>
      </c>
      <c r="K8870">
        <v>436670000</v>
      </c>
    </row>
    <row r="8871" spans="1:11" x14ac:dyDescent="0.25">
      <c r="A8871">
        <v>1395</v>
      </c>
      <c r="B8871" t="s">
        <v>386</v>
      </c>
      <c r="C8871" t="s">
        <v>492</v>
      </c>
      <c r="D8871" t="s">
        <v>44</v>
      </c>
      <c r="E8871">
        <v>2016</v>
      </c>
      <c r="F8871" s="10">
        <v>42643</v>
      </c>
      <c r="G8871" t="s">
        <v>489</v>
      </c>
      <c r="H8871" t="s">
        <v>474</v>
      </c>
      <c r="I8871" t="s">
        <v>463</v>
      </c>
      <c r="J8871">
        <v>927942000</v>
      </c>
      <c r="K8871">
        <v>927942000</v>
      </c>
    </row>
    <row r="8872" spans="1:11" x14ac:dyDescent="0.25">
      <c r="A8872">
        <v>1395</v>
      </c>
      <c r="B8872" t="s">
        <v>386</v>
      </c>
      <c r="C8872" t="s">
        <v>492</v>
      </c>
      <c r="D8872" t="s">
        <v>569</v>
      </c>
      <c r="E8872">
        <v>2016</v>
      </c>
      <c r="F8872" s="10">
        <v>42643</v>
      </c>
      <c r="G8872" t="s">
        <v>489</v>
      </c>
      <c r="H8872" t="s">
        <v>474</v>
      </c>
      <c r="I8872" t="s">
        <v>463</v>
      </c>
      <c r="J8872">
        <v>2346224000</v>
      </c>
      <c r="K8872">
        <v>2346224000</v>
      </c>
    </row>
    <row r="8873" spans="1:11" x14ac:dyDescent="0.25">
      <c r="A8873">
        <v>1395</v>
      </c>
      <c r="B8873" t="s">
        <v>386</v>
      </c>
      <c r="C8873" t="s">
        <v>492</v>
      </c>
      <c r="D8873" t="s">
        <v>138</v>
      </c>
      <c r="E8873">
        <v>2016</v>
      </c>
      <c r="F8873" s="10">
        <v>42643</v>
      </c>
      <c r="G8873" t="s">
        <v>489</v>
      </c>
      <c r="H8873" t="s">
        <v>474</v>
      </c>
      <c r="I8873" t="s">
        <v>463</v>
      </c>
      <c r="J8873">
        <v>187929000</v>
      </c>
      <c r="K8873">
        <v>187929000</v>
      </c>
    </row>
    <row r="8874" spans="1:11" x14ac:dyDescent="0.25">
      <c r="A8874">
        <v>1395</v>
      </c>
      <c r="B8874" t="s">
        <v>386</v>
      </c>
      <c r="C8874" t="s">
        <v>492</v>
      </c>
      <c r="D8874" t="s">
        <v>572</v>
      </c>
      <c r="E8874">
        <v>2016</v>
      </c>
      <c r="F8874" s="10">
        <v>42643</v>
      </c>
      <c r="G8874" t="s">
        <v>489</v>
      </c>
      <c r="H8874" t="s">
        <v>474</v>
      </c>
      <c r="I8874" t="s">
        <v>463</v>
      </c>
      <c r="J8874">
        <v>392382000</v>
      </c>
      <c r="K8874">
        <v>392382000</v>
      </c>
    </row>
    <row r="8875" spans="1:11" x14ac:dyDescent="0.25">
      <c r="A8875">
        <v>1395</v>
      </c>
      <c r="B8875" t="s">
        <v>386</v>
      </c>
      <c r="C8875" t="s">
        <v>492</v>
      </c>
      <c r="D8875" t="s">
        <v>571</v>
      </c>
      <c r="E8875">
        <v>2016</v>
      </c>
      <c r="F8875" s="10">
        <v>42643</v>
      </c>
      <c r="G8875" t="s">
        <v>489</v>
      </c>
      <c r="H8875" t="s">
        <v>474</v>
      </c>
      <c r="I8875" t="s">
        <v>463</v>
      </c>
      <c r="J8875">
        <v>125610000</v>
      </c>
      <c r="K8875">
        <v>125610000</v>
      </c>
    </row>
    <row r="8876" spans="1:11" x14ac:dyDescent="0.25">
      <c r="A8876">
        <v>1395</v>
      </c>
      <c r="B8876" t="s">
        <v>386</v>
      </c>
      <c r="C8876" t="s">
        <v>492</v>
      </c>
      <c r="D8876" t="s">
        <v>316</v>
      </c>
      <c r="E8876">
        <v>2016</v>
      </c>
      <c r="F8876" s="10">
        <v>42643</v>
      </c>
      <c r="G8876" t="s">
        <v>489</v>
      </c>
      <c r="H8876" t="s">
        <v>474</v>
      </c>
      <c r="I8876" t="s">
        <v>463</v>
      </c>
      <c r="J8876">
        <v>6247448000</v>
      </c>
      <c r="K8876">
        <v>6247448000</v>
      </c>
    </row>
    <row r="8877" spans="1:11" x14ac:dyDescent="0.25">
      <c r="A8877">
        <v>1788</v>
      </c>
      <c r="B8877" t="s">
        <v>422</v>
      </c>
      <c r="C8877" t="s">
        <v>492</v>
      </c>
      <c r="D8877" t="s">
        <v>564</v>
      </c>
      <c r="E8877">
        <v>2016</v>
      </c>
      <c r="F8877" s="10">
        <v>42645</v>
      </c>
      <c r="G8877" t="s">
        <v>489</v>
      </c>
      <c r="H8877" t="s">
        <v>474</v>
      </c>
      <c r="I8877" t="s">
        <v>463</v>
      </c>
      <c r="J8877">
        <v>724918000</v>
      </c>
      <c r="K8877">
        <v>724918000</v>
      </c>
    </row>
    <row r="8878" spans="1:11" x14ac:dyDescent="0.25">
      <c r="A8878">
        <v>1788</v>
      </c>
      <c r="B8878" t="s">
        <v>422</v>
      </c>
      <c r="C8878" t="s">
        <v>492</v>
      </c>
      <c r="D8878" t="s">
        <v>316</v>
      </c>
      <c r="E8878">
        <v>2016</v>
      </c>
      <c r="F8878" s="10">
        <v>42645</v>
      </c>
      <c r="G8878" t="s">
        <v>489</v>
      </c>
      <c r="H8878" t="s">
        <v>474</v>
      </c>
      <c r="I8878" t="s">
        <v>463</v>
      </c>
      <c r="J8878">
        <v>1858551000</v>
      </c>
      <c r="K8878">
        <v>1858551000</v>
      </c>
    </row>
    <row r="8879" spans="1:11" x14ac:dyDescent="0.25">
      <c r="A8879">
        <v>1788</v>
      </c>
      <c r="B8879" t="s">
        <v>422</v>
      </c>
      <c r="C8879" t="s">
        <v>493</v>
      </c>
      <c r="D8879" t="s">
        <v>589</v>
      </c>
      <c r="E8879">
        <v>2016</v>
      </c>
      <c r="F8879" s="10">
        <v>42645</v>
      </c>
      <c r="G8879" t="s">
        <v>489</v>
      </c>
      <c r="H8879" t="s">
        <v>474</v>
      </c>
      <c r="I8879" t="s">
        <v>463</v>
      </c>
      <c r="J8879">
        <v>-66664000</v>
      </c>
      <c r="K8879">
        <v>-66664000</v>
      </c>
    </row>
    <row r="8880" spans="1:11" x14ac:dyDescent="0.25">
      <c r="A8880">
        <v>1788</v>
      </c>
      <c r="B8880" t="s">
        <v>422</v>
      </c>
      <c r="C8880" t="s">
        <v>493</v>
      </c>
      <c r="D8880" t="s">
        <v>2894</v>
      </c>
      <c r="E8880">
        <v>2016</v>
      </c>
      <c r="F8880" s="10">
        <v>42645</v>
      </c>
      <c r="G8880" t="s">
        <v>489</v>
      </c>
      <c r="H8880" t="s">
        <v>474</v>
      </c>
      <c r="I8880" t="s">
        <v>463</v>
      </c>
      <c r="J8880">
        <v>52150000</v>
      </c>
      <c r="K8880">
        <v>52150000</v>
      </c>
    </row>
    <row r="8881" spans="1:11" x14ac:dyDescent="0.25">
      <c r="A8881">
        <v>1788</v>
      </c>
      <c r="B8881" t="s">
        <v>422</v>
      </c>
      <c r="C8881" t="s">
        <v>493</v>
      </c>
      <c r="D8881" t="s">
        <v>2893</v>
      </c>
      <c r="E8881">
        <v>2016</v>
      </c>
      <c r="F8881" s="10">
        <v>42645</v>
      </c>
      <c r="G8881" t="s">
        <v>489</v>
      </c>
      <c r="H8881" t="s">
        <v>474</v>
      </c>
      <c r="I8881" t="s">
        <v>463</v>
      </c>
      <c r="J8881">
        <v>1569702000</v>
      </c>
      <c r="K8881">
        <v>1569702000</v>
      </c>
    </row>
    <row r="8882" spans="1:11" x14ac:dyDescent="0.25">
      <c r="A8882">
        <v>1788</v>
      </c>
      <c r="B8882" t="s">
        <v>422</v>
      </c>
      <c r="C8882" t="s">
        <v>493</v>
      </c>
      <c r="D8882" t="s">
        <v>2892</v>
      </c>
      <c r="E8882">
        <v>2016</v>
      </c>
      <c r="F8882" s="10">
        <v>42645</v>
      </c>
      <c r="G8882" t="s">
        <v>489</v>
      </c>
      <c r="H8882" t="s">
        <v>474</v>
      </c>
      <c r="I8882" t="s">
        <v>463</v>
      </c>
      <c r="J8882">
        <v>1028281000</v>
      </c>
      <c r="K8882">
        <v>1028281000</v>
      </c>
    </row>
    <row r="8883" spans="1:11" x14ac:dyDescent="0.25">
      <c r="A8883">
        <v>8079</v>
      </c>
      <c r="B8883" t="s">
        <v>400</v>
      </c>
      <c r="C8883" t="s">
        <v>492</v>
      </c>
      <c r="D8883" t="s">
        <v>44</v>
      </c>
      <c r="E8883">
        <v>2016</v>
      </c>
      <c r="F8883" s="10">
        <v>42643</v>
      </c>
      <c r="G8883" t="s">
        <v>489</v>
      </c>
      <c r="H8883" t="s">
        <v>474</v>
      </c>
      <c r="I8883" t="s">
        <v>463</v>
      </c>
      <c r="J8883">
        <v>57100000</v>
      </c>
      <c r="K8883">
        <v>57100000</v>
      </c>
    </row>
    <row r="8884" spans="1:11" x14ac:dyDescent="0.25">
      <c r="A8884">
        <v>8079</v>
      </c>
      <c r="B8884" t="s">
        <v>400</v>
      </c>
      <c r="C8884" t="s">
        <v>492</v>
      </c>
      <c r="D8884" t="s">
        <v>595</v>
      </c>
      <c r="E8884">
        <v>2016</v>
      </c>
      <c r="F8884" s="10">
        <v>42643</v>
      </c>
      <c r="G8884" t="s">
        <v>489</v>
      </c>
      <c r="H8884" t="s">
        <v>474</v>
      </c>
      <c r="I8884" t="s">
        <v>463</v>
      </c>
      <c r="J8884">
        <v>27000000</v>
      </c>
      <c r="K8884">
        <v>27000000</v>
      </c>
    </row>
    <row r="8885" spans="1:11" x14ac:dyDescent="0.25">
      <c r="A8885">
        <v>8079</v>
      </c>
      <c r="B8885" t="s">
        <v>400</v>
      </c>
      <c r="C8885" t="s">
        <v>492</v>
      </c>
      <c r="D8885" t="s">
        <v>316</v>
      </c>
      <c r="E8885">
        <v>2016</v>
      </c>
      <c r="F8885" s="10">
        <v>42643</v>
      </c>
      <c r="G8885" t="s">
        <v>489</v>
      </c>
      <c r="H8885" t="s">
        <v>474</v>
      </c>
      <c r="I8885" t="s">
        <v>463</v>
      </c>
      <c r="J8885">
        <v>716500000</v>
      </c>
      <c r="K8885">
        <v>716500000</v>
      </c>
    </row>
    <row r="8886" spans="1:11" x14ac:dyDescent="0.25">
      <c r="A8886">
        <v>8079</v>
      </c>
      <c r="B8886" t="s">
        <v>400</v>
      </c>
      <c r="C8886" t="s">
        <v>493</v>
      </c>
      <c r="D8886" t="s">
        <v>577</v>
      </c>
      <c r="E8886">
        <v>2016</v>
      </c>
      <c r="F8886" s="10">
        <v>42643</v>
      </c>
      <c r="G8886" t="s">
        <v>489</v>
      </c>
      <c r="H8886" t="s">
        <v>474</v>
      </c>
      <c r="I8886" t="s">
        <v>463</v>
      </c>
      <c r="J8886">
        <v>0</v>
      </c>
      <c r="K8886">
        <v>0</v>
      </c>
    </row>
    <row r="8887" spans="1:11" x14ac:dyDescent="0.25">
      <c r="A8887">
        <v>8079</v>
      </c>
      <c r="B8887" t="s">
        <v>400</v>
      </c>
      <c r="C8887" t="s">
        <v>493</v>
      </c>
      <c r="D8887" t="s">
        <v>589</v>
      </c>
      <c r="E8887">
        <v>2016</v>
      </c>
      <c r="F8887" s="10">
        <v>42643</v>
      </c>
      <c r="G8887" t="s">
        <v>489</v>
      </c>
      <c r="H8887" t="s">
        <v>474</v>
      </c>
      <c r="I8887" t="s">
        <v>463</v>
      </c>
      <c r="J8887">
        <v>-5800000</v>
      </c>
      <c r="K8887">
        <v>-5800000</v>
      </c>
    </row>
    <row r="8888" spans="1:11" x14ac:dyDescent="0.25">
      <c r="A8888">
        <v>8079</v>
      </c>
      <c r="B8888" t="s">
        <v>400</v>
      </c>
      <c r="C8888" t="s">
        <v>493</v>
      </c>
      <c r="D8888" t="s">
        <v>593</v>
      </c>
      <c r="E8888">
        <v>2016</v>
      </c>
      <c r="F8888" s="10">
        <v>42643</v>
      </c>
      <c r="G8888" t="s">
        <v>489</v>
      </c>
      <c r="H8888" t="s">
        <v>474</v>
      </c>
      <c r="I8888" t="s">
        <v>463</v>
      </c>
      <c r="J8888">
        <v>721500000</v>
      </c>
      <c r="K8888">
        <v>721500000</v>
      </c>
    </row>
    <row r="8889" spans="1:11" x14ac:dyDescent="0.25">
      <c r="A8889">
        <v>8079</v>
      </c>
      <c r="B8889" t="s">
        <v>400</v>
      </c>
      <c r="C8889" t="s">
        <v>493</v>
      </c>
      <c r="D8889" t="s">
        <v>594</v>
      </c>
      <c r="E8889">
        <v>2016</v>
      </c>
      <c r="F8889" s="10">
        <v>42643</v>
      </c>
      <c r="G8889" t="s">
        <v>489</v>
      </c>
      <c r="H8889" t="s">
        <v>474</v>
      </c>
      <c r="I8889" t="s">
        <v>463</v>
      </c>
      <c r="J8889">
        <v>84900000</v>
      </c>
      <c r="K8889">
        <v>84900000</v>
      </c>
    </row>
    <row r="8890" spans="1:11" x14ac:dyDescent="0.25">
      <c r="A8890">
        <v>974</v>
      </c>
      <c r="B8890" t="s">
        <v>324</v>
      </c>
      <c r="C8890" t="s">
        <v>492</v>
      </c>
      <c r="D8890" t="s">
        <v>44</v>
      </c>
      <c r="E8890">
        <v>2016</v>
      </c>
      <c r="F8890" s="10">
        <v>42735</v>
      </c>
      <c r="G8890" t="s">
        <v>489</v>
      </c>
      <c r="H8890" t="s">
        <v>474</v>
      </c>
      <c r="I8890" t="s">
        <v>463</v>
      </c>
      <c r="J8890">
        <v>129291000</v>
      </c>
      <c r="K8890">
        <v>129291000</v>
      </c>
    </row>
    <row r="8891" spans="1:11" x14ac:dyDescent="0.25">
      <c r="A8891">
        <v>974</v>
      </c>
      <c r="B8891" t="s">
        <v>324</v>
      </c>
      <c r="C8891" t="s">
        <v>492</v>
      </c>
      <c r="D8891" t="s">
        <v>569</v>
      </c>
      <c r="E8891">
        <v>2016</v>
      </c>
      <c r="F8891" s="10">
        <v>42735</v>
      </c>
      <c r="G8891" t="s">
        <v>489</v>
      </c>
      <c r="H8891" t="s">
        <v>474</v>
      </c>
      <c r="I8891" t="s">
        <v>463</v>
      </c>
      <c r="J8891">
        <v>60238000</v>
      </c>
      <c r="K8891">
        <v>60238000</v>
      </c>
    </row>
    <row r="8892" spans="1:11" x14ac:dyDescent="0.25">
      <c r="A8892">
        <v>974</v>
      </c>
      <c r="B8892" t="s">
        <v>324</v>
      </c>
      <c r="C8892" t="s">
        <v>492</v>
      </c>
      <c r="D8892" t="s">
        <v>2060</v>
      </c>
      <c r="E8892">
        <v>2016</v>
      </c>
      <c r="F8892" s="10">
        <v>42735</v>
      </c>
      <c r="G8892" t="s">
        <v>489</v>
      </c>
      <c r="H8892" t="s">
        <v>474</v>
      </c>
      <c r="I8892" t="s">
        <v>463</v>
      </c>
      <c r="J8892">
        <v>107811000</v>
      </c>
      <c r="K8892">
        <v>107811000</v>
      </c>
    </row>
    <row r="8893" spans="1:11" x14ac:dyDescent="0.25">
      <c r="A8893">
        <v>974</v>
      </c>
      <c r="B8893" t="s">
        <v>324</v>
      </c>
      <c r="C8893" t="s">
        <v>492</v>
      </c>
      <c r="D8893" t="s">
        <v>316</v>
      </c>
      <c r="E8893">
        <v>2016</v>
      </c>
      <c r="F8893" s="10">
        <v>42735</v>
      </c>
      <c r="G8893" t="s">
        <v>489</v>
      </c>
      <c r="H8893" t="s">
        <v>474</v>
      </c>
      <c r="I8893" t="s">
        <v>463</v>
      </c>
      <c r="J8893">
        <v>924580000</v>
      </c>
      <c r="K8893">
        <v>924580000</v>
      </c>
    </row>
    <row r="8894" spans="1:11" x14ac:dyDescent="0.25">
      <c r="A8894">
        <v>974</v>
      </c>
      <c r="B8894" t="s">
        <v>324</v>
      </c>
      <c r="C8894" t="s">
        <v>493</v>
      </c>
      <c r="D8894" t="s">
        <v>963</v>
      </c>
      <c r="E8894">
        <v>2016</v>
      </c>
      <c r="F8894" s="10">
        <v>42735</v>
      </c>
      <c r="G8894" t="s">
        <v>489</v>
      </c>
      <c r="H8894" t="s">
        <v>474</v>
      </c>
      <c r="I8894" t="s">
        <v>463</v>
      </c>
      <c r="J8894">
        <v>401469000</v>
      </c>
      <c r="K8894">
        <v>401469000</v>
      </c>
    </row>
    <row r="8895" spans="1:11" x14ac:dyDescent="0.25">
      <c r="A8895">
        <v>974</v>
      </c>
      <c r="B8895" t="s">
        <v>324</v>
      </c>
      <c r="C8895" t="s">
        <v>493</v>
      </c>
      <c r="D8895" t="s">
        <v>964</v>
      </c>
      <c r="E8895">
        <v>2016</v>
      </c>
      <c r="F8895" s="10">
        <v>42735</v>
      </c>
      <c r="G8895" t="s">
        <v>489</v>
      </c>
      <c r="H8895" t="s">
        <v>474</v>
      </c>
      <c r="I8895" t="s">
        <v>463</v>
      </c>
      <c r="J8895">
        <v>248900000</v>
      </c>
      <c r="K8895">
        <v>248900000</v>
      </c>
    </row>
    <row r="8896" spans="1:11" x14ac:dyDescent="0.25">
      <c r="A8896">
        <v>974</v>
      </c>
      <c r="B8896" t="s">
        <v>324</v>
      </c>
      <c r="C8896" t="s">
        <v>493</v>
      </c>
      <c r="D8896" t="s">
        <v>962</v>
      </c>
      <c r="E8896">
        <v>2016</v>
      </c>
      <c r="F8896" s="10">
        <v>42735</v>
      </c>
      <c r="G8896" t="s">
        <v>489</v>
      </c>
      <c r="H8896" t="s">
        <v>474</v>
      </c>
      <c r="I8896" t="s">
        <v>463</v>
      </c>
      <c r="J8896">
        <v>571551000</v>
      </c>
      <c r="K8896">
        <v>571551000</v>
      </c>
    </row>
    <row r="8897" spans="1:11" x14ac:dyDescent="0.25">
      <c r="A8897">
        <v>1158</v>
      </c>
      <c r="B8897" t="s">
        <v>53</v>
      </c>
      <c r="C8897" t="s">
        <v>492</v>
      </c>
      <c r="D8897" t="s">
        <v>464</v>
      </c>
      <c r="E8897">
        <v>2016</v>
      </c>
      <c r="F8897" s="10">
        <v>42735</v>
      </c>
      <c r="G8897" t="s">
        <v>489</v>
      </c>
      <c r="H8897" t="s">
        <v>474</v>
      </c>
      <c r="I8897" t="s">
        <v>463</v>
      </c>
      <c r="J8897">
        <v>19554944</v>
      </c>
      <c r="K8897">
        <v>19554944</v>
      </c>
    </row>
    <row r="8898" spans="1:11" x14ac:dyDescent="0.25">
      <c r="A8898">
        <v>1158</v>
      </c>
      <c r="B8898" t="s">
        <v>53</v>
      </c>
      <c r="C8898" t="s">
        <v>492</v>
      </c>
      <c r="D8898" t="s">
        <v>466</v>
      </c>
      <c r="E8898">
        <v>2016</v>
      </c>
      <c r="F8898" s="10">
        <v>42735</v>
      </c>
      <c r="G8898" t="s">
        <v>489</v>
      </c>
      <c r="H8898" t="s">
        <v>474</v>
      </c>
      <c r="I8898" t="s">
        <v>463</v>
      </c>
      <c r="J8898">
        <v>2614989</v>
      </c>
      <c r="K8898">
        <v>2614989</v>
      </c>
    </row>
    <row r="8899" spans="1:11" x14ac:dyDescent="0.25">
      <c r="A8899">
        <v>1158</v>
      </c>
      <c r="B8899" t="s">
        <v>53</v>
      </c>
      <c r="C8899" t="s">
        <v>492</v>
      </c>
      <c r="D8899" t="s">
        <v>54</v>
      </c>
      <c r="E8899">
        <v>2016</v>
      </c>
      <c r="F8899" s="10">
        <v>42735</v>
      </c>
      <c r="G8899" t="s">
        <v>489</v>
      </c>
      <c r="H8899" t="s">
        <v>474</v>
      </c>
      <c r="I8899" t="s">
        <v>463</v>
      </c>
      <c r="J8899">
        <v>31211705</v>
      </c>
      <c r="K8899">
        <v>31211705</v>
      </c>
    </row>
    <row r="8900" spans="1:11" x14ac:dyDescent="0.25">
      <c r="A8900">
        <v>1158</v>
      </c>
      <c r="B8900" t="s">
        <v>53</v>
      </c>
      <c r="C8900" t="s">
        <v>492</v>
      </c>
      <c r="D8900" t="s">
        <v>577</v>
      </c>
      <c r="E8900">
        <v>2016</v>
      </c>
      <c r="F8900" s="10">
        <v>42735</v>
      </c>
      <c r="G8900" t="s">
        <v>489</v>
      </c>
      <c r="H8900" t="s">
        <v>474</v>
      </c>
      <c r="I8900" t="s">
        <v>463</v>
      </c>
      <c r="J8900">
        <v>515000</v>
      </c>
      <c r="K8900">
        <v>515000</v>
      </c>
    </row>
    <row r="8901" spans="1:11" x14ac:dyDescent="0.25">
      <c r="A8901">
        <v>1158</v>
      </c>
      <c r="B8901" t="s">
        <v>53</v>
      </c>
      <c r="C8901" t="s">
        <v>492</v>
      </c>
      <c r="D8901" t="s">
        <v>465</v>
      </c>
      <c r="E8901">
        <v>2016</v>
      </c>
      <c r="F8901" s="10">
        <v>42735</v>
      </c>
      <c r="G8901" t="s">
        <v>489</v>
      </c>
      <c r="H8901" t="s">
        <v>474</v>
      </c>
      <c r="I8901" t="s">
        <v>463</v>
      </c>
      <c r="J8901">
        <v>91311</v>
      </c>
      <c r="K8901">
        <v>91311</v>
      </c>
    </row>
    <row r="8902" spans="1:11" x14ac:dyDescent="0.25">
      <c r="A8902">
        <v>1158</v>
      </c>
      <c r="B8902" t="s">
        <v>53</v>
      </c>
      <c r="C8902" t="s">
        <v>492</v>
      </c>
      <c r="D8902" t="s">
        <v>467</v>
      </c>
      <c r="E8902">
        <v>2016</v>
      </c>
      <c r="F8902" s="10">
        <v>42735</v>
      </c>
      <c r="G8902" t="s">
        <v>489</v>
      </c>
      <c r="H8902" t="s">
        <v>474</v>
      </c>
      <c r="I8902" t="s">
        <v>463</v>
      </c>
      <c r="J8902">
        <v>515474</v>
      </c>
      <c r="K8902">
        <v>515474</v>
      </c>
    </row>
    <row r="8903" spans="1:11" x14ac:dyDescent="0.25">
      <c r="A8903">
        <v>1158</v>
      </c>
      <c r="B8903" t="s">
        <v>53</v>
      </c>
      <c r="C8903" t="s">
        <v>492</v>
      </c>
      <c r="D8903" t="s">
        <v>316</v>
      </c>
      <c r="E8903">
        <v>2016</v>
      </c>
      <c r="F8903" s="10">
        <v>42735</v>
      </c>
      <c r="G8903" t="s">
        <v>489</v>
      </c>
      <c r="H8903" t="s">
        <v>474</v>
      </c>
      <c r="I8903" t="s">
        <v>463</v>
      </c>
      <c r="J8903">
        <v>3887284</v>
      </c>
      <c r="K8903">
        <v>3887284</v>
      </c>
    </row>
    <row r="8904" spans="1:11" x14ac:dyDescent="0.25">
      <c r="A8904">
        <v>1158</v>
      </c>
      <c r="B8904" t="s">
        <v>53</v>
      </c>
      <c r="C8904" t="s">
        <v>493</v>
      </c>
      <c r="D8904" t="s">
        <v>2074</v>
      </c>
      <c r="E8904">
        <v>2016</v>
      </c>
      <c r="F8904" s="10">
        <v>42735</v>
      </c>
      <c r="G8904" t="s">
        <v>489</v>
      </c>
      <c r="H8904" t="s">
        <v>474</v>
      </c>
      <c r="I8904" t="s">
        <v>463</v>
      </c>
      <c r="J8904">
        <v>29647034</v>
      </c>
      <c r="K8904">
        <v>29647034</v>
      </c>
    </row>
    <row r="8905" spans="1:11" x14ac:dyDescent="0.25">
      <c r="A8905">
        <v>1158</v>
      </c>
      <c r="B8905" t="s">
        <v>53</v>
      </c>
      <c r="C8905" t="s">
        <v>493</v>
      </c>
      <c r="D8905" t="s">
        <v>2073</v>
      </c>
      <c r="E8905">
        <v>2016</v>
      </c>
      <c r="F8905" s="10">
        <v>42735</v>
      </c>
      <c r="G8905" t="s">
        <v>489</v>
      </c>
      <c r="H8905" t="s">
        <v>474</v>
      </c>
      <c r="I8905" t="s">
        <v>463</v>
      </c>
      <c r="J8905">
        <v>23505619</v>
      </c>
      <c r="K8905">
        <v>23505619</v>
      </c>
    </row>
    <row r="8906" spans="1:11" x14ac:dyDescent="0.25">
      <c r="A8906">
        <v>1158</v>
      </c>
      <c r="B8906" t="s">
        <v>53</v>
      </c>
      <c r="C8906" t="s">
        <v>493</v>
      </c>
      <c r="D8906" t="s">
        <v>468</v>
      </c>
      <c r="E8906">
        <v>2016</v>
      </c>
      <c r="F8906" s="10">
        <v>42735</v>
      </c>
      <c r="G8906" t="s">
        <v>489</v>
      </c>
      <c r="H8906" t="s">
        <v>474</v>
      </c>
      <c r="I8906" t="s">
        <v>463</v>
      </c>
      <c r="J8906">
        <v>4723054</v>
      </c>
      <c r="K8906">
        <v>4723054</v>
      </c>
    </row>
    <row r="8907" spans="1:11" x14ac:dyDescent="0.25">
      <c r="A8907">
        <v>1174</v>
      </c>
      <c r="B8907" t="s">
        <v>358</v>
      </c>
      <c r="C8907" t="s">
        <v>492</v>
      </c>
      <c r="D8907" t="s">
        <v>1027</v>
      </c>
      <c r="E8907">
        <v>2016</v>
      </c>
      <c r="F8907" s="10">
        <v>42735</v>
      </c>
      <c r="G8907" t="s">
        <v>489</v>
      </c>
      <c r="H8907" t="s">
        <v>474</v>
      </c>
      <c r="I8907" t="s">
        <v>463</v>
      </c>
      <c r="J8907">
        <v>6756600000</v>
      </c>
      <c r="K8907">
        <v>6756600000</v>
      </c>
    </row>
    <row r="8908" spans="1:11" x14ac:dyDescent="0.25">
      <c r="A8908">
        <v>1174</v>
      </c>
      <c r="B8908" t="s">
        <v>358</v>
      </c>
      <c r="C8908" t="s">
        <v>492</v>
      </c>
      <c r="D8908" t="s">
        <v>59</v>
      </c>
      <c r="E8908">
        <v>2016</v>
      </c>
      <c r="F8908" s="10">
        <v>42735</v>
      </c>
      <c r="G8908" t="s">
        <v>489</v>
      </c>
      <c r="H8908" t="s">
        <v>474</v>
      </c>
      <c r="I8908" t="s">
        <v>463</v>
      </c>
      <c r="J8908">
        <v>1799100000</v>
      </c>
      <c r="K8908">
        <v>1799100000</v>
      </c>
    </row>
    <row r="8909" spans="1:11" x14ac:dyDescent="0.25">
      <c r="A8909">
        <v>1174</v>
      </c>
      <c r="B8909" t="s">
        <v>358</v>
      </c>
      <c r="C8909" t="s">
        <v>492</v>
      </c>
      <c r="D8909" t="s">
        <v>113</v>
      </c>
      <c r="E8909">
        <v>2016</v>
      </c>
      <c r="F8909" s="10">
        <v>42735</v>
      </c>
      <c r="G8909" t="s">
        <v>489</v>
      </c>
      <c r="H8909" t="s">
        <v>474</v>
      </c>
      <c r="I8909" t="s">
        <v>463</v>
      </c>
      <c r="J8909">
        <v>1084600000</v>
      </c>
      <c r="K8909">
        <v>1084600000</v>
      </c>
    </row>
    <row r="8910" spans="1:11" x14ac:dyDescent="0.25">
      <c r="A8910">
        <v>1174</v>
      </c>
      <c r="B8910" t="s">
        <v>358</v>
      </c>
      <c r="C8910" t="s">
        <v>492</v>
      </c>
      <c r="D8910" t="s">
        <v>163</v>
      </c>
      <c r="E8910">
        <v>2016</v>
      </c>
      <c r="F8910" s="10">
        <v>42735</v>
      </c>
      <c r="G8910" t="s">
        <v>489</v>
      </c>
      <c r="H8910" t="s">
        <v>474</v>
      </c>
      <c r="I8910" t="s">
        <v>463</v>
      </c>
      <c r="J8910">
        <v>864700000</v>
      </c>
      <c r="K8910">
        <v>864700000</v>
      </c>
    </row>
    <row r="8911" spans="1:11" x14ac:dyDescent="0.25">
      <c r="A8911">
        <v>1174</v>
      </c>
      <c r="B8911" t="s">
        <v>358</v>
      </c>
      <c r="C8911" t="s">
        <v>492</v>
      </c>
      <c r="D8911" t="s">
        <v>316</v>
      </c>
      <c r="E8911">
        <v>2016</v>
      </c>
      <c r="F8911" s="10">
        <v>42735</v>
      </c>
      <c r="G8911" t="s">
        <v>489</v>
      </c>
      <c r="H8911" t="s">
        <v>474</v>
      </c>
      <c r="I8911" t="s">
        <v>463</v>
      </c>
      <c r="J8911">
        <v>6377400000</v>
      </c>
      <c r="K8911">
        <v>6377400000</v>
      </c>
    </row>
    <row r="8912" spans="1:11" x14ac:dyDescent="0.25">
      <c r="A8912">
        <v>1174</v>
      </c>
      <c r="B8912" t="s">
        <v>358</v>
      </c>
      <c r="C8912" t="s">
        <v>493</v>
      </c>
      <c r="D8912" t="s">
        <v>1107</v>
      </c>
      <c r="E8912">
        <v>2016</v>
      </c>
      <c r="F8912" s="10">
        <v>42735</v>
      </c>
      <c r="G8912" t="s">
        <v>489</v>
      </c>
      <c r="H8912" t="s">
        <v>474</v>
      </c>
      <c r="I8912" t="s">
        <v>463</v>
      </c>
      <c r="J8912">
        <v>2785400000</v>
      </c>
      <c r="K8912">
        <v>2785400000</v>
      </c>
    </row>
    <row r="8913" spans="1:11" x14ac:dyDescent="0.25">
      <c r="A8913">
        <v>1174</v>
      </c>
      <c r="B8913" t="s">
        <v>358</v>
      </c>
      <c r="C8913" t="s">
        <v>493</v>
      </c>
      <c r="D8913" t="s">
        <v>2075</v>
      </c>
      <c r="E8913">
        <v>2016</v>
      </c>
      <c r="F8913" s="10">
        <v>42735</v>
      </c>
      <c r="G8913" t="s">
        <v>489</v>
      </c>
      <c r="H8913" t="s">
        <v>474</v>
      </c>
      <c r="I8913" t="s">
        <v>463</v>
      </c>
      <c r="J8913">
        <v>5038300000</v>
      </c>
      <c r="K8913">
        <v>5038300000</v>
      </c>
    </row>
    <row r="8914" spans="1:11" x14ac:dyDescent="0.25">
      <c r="A8914">
        <v>1174</v>
      </c>
      <c r="B8914" t="s">
        <v>358</v>
      </c>
      <c r="C8914" t="s">
        <v>493</v>
      </c>
      <c r="D8914" t="s">
        <v>1105</v>
      </c>
      <c r="E8914">
        <v>2016</v>
      </c>
      <c r="F8914" s="10">
        <v>42735</v>
      </c>
      <c r="G8914" t="s">
        <v>489</v>
      </c>
      <c r="H8914" t="s">
        <v>474</v>
      </c>
      <c r="I8914" t="s">
        <v>463</v>
      </c>
      <c r="J8914">
        <v>3692800000</v>
      </c>
      <c r="K8914">
        <v>3692800000</v>
      </c>
    </row>
    <row r="8915" spans="1:11" x14ac:dyDescent="0.25">
      <c r="A8915">
        <v>1174</v>
      </c>
      <c r="B8915" t="s">
        <v>358</v>
      </c>
      <c r="C8915" t="s">
        <v>493</v>
      </c>
      <c r="D8915" t="s">
        <v>1106</v>
      </c>
      <c r="E8915">
        <v>2016</v>
      </c>
      <c r="F8915" s="10">
        <v>42735</v>
      </c>
      <c r="G8915" t="s">
        <v>489</v>
      </c>
      <c r="H8915" t="s">
        <v>474</v>
      </c>
      <c r="I8915" t="s">
        <v>463</v>
      </c>
      <c r="J8915">
        <v>5365900000</v>
      </c>
      <c r="K8915">
        <v>5365900000</v>
      </c>
    </row>
    <row r="8916" spans="1:11" x14ac:dyDescent="0.25">
      <c r="A8916">
        <v>1269</v>
      </c>
      <c r="B8916" t="s">
        <v>369</v>
      </c>
      <c r="C8916" t="s">
        <v>492</v>
      </c>
      <c r="D8916" t="s">
        <v>1436</v>
      </c>
      <c r="E8916">
        <v>2016</v>
      </c>
      <c r="F8916" s="10">
        <v>42735</v>
      </c>
      <c r="G8916" t="s">
        <v>489</v>
      </c>
      <c r="H8916" t="s">
        <v>474</v>
      </c>
      <c r="I8916" t="s">
        <v>463</v>
      </c>
      <c r="J8916">
        <v>1010200000</v>
      </c>
      <c r="K8916">
        <v>1010200000</v>
      </c>
    </row>
    <row r="8917" spans="1:11" x14ac:dyDescent="0.25">
      <c r="A8917">
        <v>1269</v>
      </c>
      <c r="B8917" t="s">
        <v>369</v>
      </c>
      <c r="C8917" t="s">
        <v>492</v>
      </c>
      <c r="D8917" t="s">
        <v>44</v>
      </c>
      <c r="E8917">
        <v>2016</v>
      </c>
      <c r="F8917" s="10">
        <v>42735</v>
      </c>
      <c r="G8917" t="s">
        <v>489</v>
      </c>
      <c r="H8917" t="s">
        <v>474</v>
      </c>
      <c r="I8917" t="s">
        <v>463</v>
      </c>
      <c r="J8917">
        <v>2170100000</v>
      </c>
      <c r="K8917">
        <v>2170100000</v>
      </c>
    </row>
    <row r="8918" spans="1:11" x14ac:dyDescent="0.25">
      <c r="A8918">
        <v>1269</v>
      </c>
      <c r="B8918" t="s">
        <v>369</v>
      </c>
      <c r="C8918" t="s">
        <v>492</v>
      </c>
      <c r="D8918" t="s">
        <v>1041</v>
      </c>
      <c r="E8918">
        <v>2016</v>
      </c>
      <c r="F8918" s="10">
        <v>42735</v>
      </c>
      <c r="G8918" t="s">
        <v>489</v>
      </c>
      <c r="H8918" t="s">
        <v>474</v>
      </c>
      <c r="I8918" t="s">
        <v>463</v>
      </c>
      <c r="J8918">
        <v>1006200000</v>
      </c>
      <c r="K8918">
        <v>1006200000</v>
      </c>
    </row>
    <row r="8919" spans="1:11" x14ac:dyDescent="0.25">
      <c r="A8919">
        <v>1269</v>
      </c>
      <c r="B8919" t="s">
        <v>369</v>
      </c>
      <c r="C8919" t="s">
        <v>492</v>
      </c>
      <c r="D8919" t="s">
        <v>569</v>
      </c>
      <c r="E8919">
        <v>2016</v>
      </c>
      <c r="F8919" s="10">
        <v>42735</v>
      </c>
      <c r="G8919" t="s">
        <v>489</v>
      </c>
      <c r="H8919" t="s">
        <v>474</v>
      </c>
      <c r="I8919" t="s">
        <v>463</v>
      </c>
      <c r="J8919">
        <v>3372100000</v>
      </c>
      <c r="K8919">
        <v>3372100000</v>
      </c>
    </row>
    <row r="8920" spans="1:11" x14ac:dyDescent="0.25">
      <c r="A8920">
        <v>1269</v>
      </c>
      <c r="B8920" t="s">
        <v>369</v>
      </c>
      <c r="C8920" t="s">
        <v>492</v>
      </c>
      <c r="D8920" t="s">
        <v>1042</v>
      </c>
      <c r="E8920">
        <v>2016</v>
      </c>
      <c r="F8920" s="10">
        <v>42735</v>
      </c>
      <c r="G8920" t="s">
        <v>489</v>
      </c>
      <c r="H8920" t="s">
        <v>474</v>
      </c>
      <c r="I8920" t="s">
        <v>463</v>
      </c>
      <c r="J8920">
        <v>1586000000</v>
      </c>
      <c r="K8920">
        <v>1586000000</v>
      </c>
    </row>
    <row r="8921" spans="1:11" x14ac:dyDescent="0.25">
      <c r="A8921">
        <v>1269</v>
      </c>
      <c r="B8921" t="s">
        <v>369</v>
      </c>
      <c r="C8921" t="s">
        <v>492</v>
      </c>
      <c r="D8921" t="s">
        <v>316</v>
      </c>
      <c r="E8921">
        <v>2016</v>
      </c>
      <c r="F8921" s="10">
        <v>42735</v>
      </c>
      <c r="G8921" t="s">
        <v>489</v>
      </c>
      <c r="H8921" t="s">
        <v>474</v>
      </c>
      <c r="I8921" t="s">
        <v>463</v>
      </c>
      <c r="J8921">
        <v>9891900000</v>
      </c>
      <c r="K8921">
        <v>9891900000</v>
      </c>
    </row>
    <row r="8922" spans="1:11" x14ac:dyDescent="0.25">
      <c r="A8922">
        <v>1269</v>
      </c>
      <c r="B8922" t="s">
        <v>369</v>
      </c>
      <c r="C8922" t="s">
        <v>493</v>
      </c>
      <c r="D8922" t="s">
        <v>1367</v>
      </c>
      <c r="E8922">
        <v>2016</v>
      </c>
      <c r="F8922" s="10">
        <v>42735</v>
      </c>
      <c r="G8922" t="s">
        <v>489</v>
      </c>
      <c r="H8922" t="s">
        <v>474</v>
      </c>
      <c r="I8922" t="s">
        <v>463</v>
      </c>
      <c r="J8922">
        <v>2467800000</v>
      </c>
      <c r="K8922">
        <v>2467800000</v>
      </c>
    </row>
    <row r="8923" spans="1:11" x14ac:dyDescent="0.25">
      <c r="A8923">
        <v>1269</v>
      </c>
      <c r="B8923" t="s">
        <v>369</v>
      </c>
      <c r="C8923" t="s">
        <v>493</v>
      </c>
      <c r="D8923" t="s">
        <v>1160</v>
      </c>
      <c r="E8923">
        <v>2016</v>
      </c>
      <c r="F8923" s="10">
        <v>42735</v>
      </c>
      <c r="G8923" t="s">
        <v>489</v>
      </c>
      <c r="H8923" t="s">
        <v>474</v>
      </c>
      <c r="I8923" t="s">
        <v>463</v>
      </c>
      <c r="J8923">
        <v>9754200000</v>
      </c>
      <c r="K8923">
        <v>9754200000</v>
      </c>
    </row>
    <row r="8924" spans="1:11" x14ac:dyDescent="0.25">
      <c r="A8924">
        <v>1269</v>
      </c>
      <c r="B8924" t="s">
        <v>369</v>
      </c>
      <c r="C8924" t="s">
        <v>493</v>
      </c>
      <c r="D8924" t="s">
        <v>1040</v>
      </c>
      <c r="E8924">
        <v>2016</v>
      </c>
      <c r="F8924" s="10">
        <v>42735</v>
      </c>
      <c r="G8924" t="s">
        <v>489</v>
      </c>
      <c r="H8924" t="s">
        <v>474</v>
      </c>
      <c r="I8924" t="s">
        <v>463</v>
      </c>
      <c r="J8924">
        <v>2720000000</v>
      </c>
      <c r="K8924">
        <v>2720000000</v>
      </c>
    </row>
    <row r="8925" spans="1:11" x14ac:dyDescent="0.25">
      <c r="A8925">
        <v>1269</v>
      </c>
      <c r="B8925" t="s">
        <v>369</v>
      </c>
      <c r="C8925" t="s">
        <v>493</v>
      </c>
      <c r="D8925" t="s">
        <v>1161</v>
      </c>
      <c r="E8925">
        <v>2016</v>
      </c>
      <c r="F8925" s="10">
        <v>42735</v>
      </c>
      <c r="G8925" t="s">
        <v>489</v>
      </c>
      <c r="H8925" t="s">
        <v>474</v>
      </c>
      <c r="I8925" t="s">
        <v>463</v>
      </c>
      <c r="J8925">
        <v>4094500000</v>
      </c>
      <c r="K8925">
        <v>4094500000</v>
      </c>
    </row>
    <row r="8926" spans="1:11" x14ac:dyDescent="0.25">
      <c r="A8926">
        <v>1422</v>
      </c>
      <c r="B8926" t="s">
        <v>2287</v>
      </c>
      <c r="C8926" t="s">
        <v>492</v>
      </c>
      <c r="D8926" t="s">
        <v>620</v>
      </c>
      <c r="E8926">
        <v>2016</v>
      </c>
      <c r="F8926" s="10">
        <v>42735</v>
      </c>
      <c r="G8926" t="s">
        <v>489</v>
      </c>
      <c r="H8926" t="s">
        <v>474</v>
      </c>
      <c r="I8926" t="s">
        <v>463</v>
      </c>
      <c r="J8926">
        <v>125130000</v>
      </c>
      <c r="K8926">
        <v>125130000</v>
      </c>
    </row>
    <row r="8927" spans="1:11" x14ac:dyDescent="0.25">
      <c r="A8927">
        <v>1422</v>
      </c>
      <c r="B8927" t="s">
        <v>2287</v>
      </c>
      <c r="C8927" t="s">
        <v>492</v>
      </c>
      <c r="D8927" t="s">
        <v>21</v>
      </c>
      <c r="E8927">
        <v>2016</v>
      </c>
      <c r="F8927" s="10">
        <v>42735</v>
      </c>
      <c r="G8927" t="s">
        <v>489</v>
      </c>
      <c r="H8927" t="s">
        <v>474</v>
      </c>
      <c r="I8927" t="s">
        <v>463</v>
      </c>
      <c r="J8927">
        <v>375390000</v>
      </c>
      <c r="K8927">
        <v>375390000</v>
      </c>
    </row>
    <row r="8928" spans="1:11" x14ac:dyDescent="0.25">
      <c r="A8928">
        <v>1422</v>
      </c>
      <c r="B8928" t="s">
        <v>2287</v>
      </c>
      <c r="C8928" t="s">
        <v>492</v>
      </c>
      <c r="D8928" t="s">
        <v>44</v>
      </c>
      <c r="E8928">
        <v>2016</v>
      </c>
      <c r="F8928" s="10">
        <v>42735</v>
      </c>
      <c r="G8928" t="s">
        <v>489</v>
      </c>
      <c r="H8928" t="s">
        <v>474</v>
      </c>
      <c r="I8928" t="s">
        <v>463</v>
      </c>
      <c r="J8928">
        <v>125130000</v>
      </c>
      <c r="K8928">
        <v>125130000</v>
      </c>
    </row>
    <row r="8929" spans="1:11" x14ac:dyDescent="0.25">
      <c r="A8929">
        <v>1422</v>
      </c>
      <c r="B8929" t="s">
        <v>2287</v>
      </c>
      <c r="C8929" t="s">
        <v>492</v>
      </c>
      <c r="D8929" t="s">
        <v>569</v>
      </c>
      <c r="E8929">
        <v>2016</v>
      </c>
      <c r="F8929" s="10">
        <v>42735</v>
      </c>
      <c r="G8929" t="s">
        <v>489</v>
      </c>
      <c r="H8929" t="s">
        <v>474</v>
      </c>
      <c r="I8929" t="s">
        <v>463</v>
      </c>
      <c r="J8929">
        <v>500520000</v>
      </c>
      <c r="K8929">
        <v>500520000</v>
      </c>
    </row>
    <row r="8930" spans="1:11" x14ac:dyDescent="0.25">
      <c r="A8930">
        <v>1422</v>
      </c>
      <c r="B8930" t="s">
        <v>2287</v>
      </c>
      <c r="C8930" t="s">
        <v>492</v>
      </c>
      <c r="D8930" t="s">
        <v>701</v>
      </c>
      <c r="E8930">
        <v>2016</v>
      </c>
      <c r="F8930" s="10">
        <v>42735</v>
      </c>
      <c r="G8930" t="s">
        <v>489</v>
      </c>
      <c r="H8930" t="s">
        <v>474</v>
      </c>
      <c r="I8930" t="s">
        <v>463</v>
      </c>
      <c r="J8930">
        <v>834200000</v>
      </c>
      <c r="K8930">
        <v>834200000</v>
      </c>
    </row>
    <row r="8931" spans="1:11" x14ac:dyDescent="0.25">
      <c r="A8931">
        <v>1422</v>
      </c>
      <c r="B8931" t="s">
        <v>2287</v>
      </c>
      <c r="C8931" t="s">
        <v>492</v>
      </c>
      <c r="D8931" t="s">
        <v>458</v>
      </c>
      <c r="E8931">
        <v>2016</v>
      </c>
      <c r="F8931" s="10">
        <v>42735</v>
      </c>
      <c r="G8931" t="s">
        <v>489</v>
      </c>
      <c r="H8931" t="s">
        <v>474</v>
      </c>
      <c r="I8931" t="s">
        <v>463</v>
      </c>
      <c r="J8931">
        <v>166840000</v>
      </c>
      <c r="K8931">
        <v>166840000</v>
      </c>
    </row>
    <row r="8932" spans="1:11" x14ac:dyDescent="0.25">
      <c r="A8932">
        <v>1422</v>
      </c>
      <c r="B8932" t="s">
        <v>2287</v>
      </c>
      <c r="C8932" t="s">
        <v>492</v>
      </c>
      <c r="D8932" t="s">
        <v>316</v>
      </c>
      <c r="E8932">
        <v>2016</v>
      </c>
      <c r="F8932" s="10">
        <v>42735</v>
      </c>
      <c r="G8932" t="s">
        <v>489</v>
      </c>
      <c r="H8932" t="s">
        <v>474</v>
      </c>
      <c r="I8932" t="s">
        <v>463</v>
      </c>
      <c r="J8932">
        <v>2043790000</v>
      </c>
      <c r="K8932">
        <v>2043790000</v>
      </c>
    </row>
    <row r="8933" spans="1:11" x14ac:dyDescent="0.25">
      <c r="A8933">
        <v>1422</v>
      </c>
      <c r="B8933" t="s">
        <v>2287</v>
      </c>
      <c r="C8933" t="s">
        <v>493</v>
      </c>
      <c r="D8933" t="s">
        <v>738</v>
      </c>
      <c r="E8933">
        <v>2016</v>
      </c>
      <c r="F8933" s="10">
        <v>42735</v>
      </c>
      <c r="G8933" t="s">
        <v>489</v>
      </c>
      <c r="H8933" t="s">
        <v>474</v>
      </c>
      <c r="I8933" t="s">
        <v>463</v>
      </c>
      <c r="J8933">
        <v>2352000000</v>
      </c>
      <c r="K8933">
        <v>2352000000</v>
      </c>
    </row>
    <row r="8934" spans="1:11" x14ac:dyDescent="0.25">
      <c r="A8934">
        <v>1422</v>
      </c>
      <c r="B8934" t="s">
        <v>2287</v>
      </c>
      <c r="C8934" t="s">
        <v>493</v>
      </c>
      <c r="D8934" t="s">
        <v>1040</v>
      </c>
      <c r="E8934">
        <v>2016</v>
      </c>
      <c r="F8934" s="10">
        <v>42735</v>
      </c>
      <c r="G8934" t="s">
        <v>489</v>
      </c>
      <c r="H8934" t="s">
        <v>474</v>
      </c>
      <c r="I8934" t="s">
        <v>463</v>
      </c>
      <c r="J8934">
        <v>1359000000</v>
      </c>
      <c r="K8934">
        <v>1359000000</v>
      </c>
    </row>
    <row r="8935" spans="1:11" x14ac:dyDescent="0.25">
      <c r="A8935">
        <v>1422</v>
      </c>
      <c r="B8935" t="s">
        <v>2287</v>
      </c>
      <c r="C8935" t="s">
        <v>493</v>
      </c>
      <c r="D8935" t="s">
        <v>3356</v>
      </c>
      <c r="E8935">
        <v>2016</v>
      </c>
      <c r="F8935" s="10">
        <v>42735</v>
      </c>
      <c r="G8935" t="s">
        <v>489</v>
      </c>
      <c r="H8935" t="s">
        <v>474</v>
      </c>
      <c r="I8935" t="s">
        <v>463</v>
      </c>
      <c r="J8935">
        <v>210000000</v>
      </c>
      <c r="K8935">
        <v>210000000</v>
      </c>
    </row>
    <row r="8936" spans="1:11" x14ac:dyDescent="0.25">
      <c r="A8936">
        <v>1422</v>
      </c>
      <c r="B8936" t="s">
        <v>2287</v>
      </c>
      <c r="C8936" t="s">
        <v>493</v>
      </c>
      <c r="D8936" t="s">
        <v>3355</v>
      </c>
      <c r="E8936">
        <v>2016</v>
      </c>
      <c r="F8936" s="10">
        <v>42735</v>
      </c>
      <c r="G8936" t="s">
        <v>489</v>
      </c>
      <c r="H8936" t="s">
        <v>474</v>
      </c>
      <c r="I8936" t="s">
        <v>463</v>
      </c>
      <c r="J8936">
        <v>347000000</v>
      </c>
      <c r="K8936">
        <v>347000000</v>
      </c>
    </row>
    <row r="8937" spans="1:11" x14ac:dyDescent="0.25">
      <c r="A8937">
        <v>1573</v>
      </c>
      <c r="B8937" t="s">
        <v>407</v>
      </c>
      <c r="C8937" t="s">
        <v>492</v>
      </c>
      <c r="D8937" t="s">
        <v>1111</v>
      </c>
      <c r="E8937">
        <v>2016</v>
      </c>
      <c r="F8937" s="10">
        <v>42735</v>
      </c>
      <c r="G8937" t="s">
        <v>489</v>
      </c>
      <c r="H8937" t="s">
        <v>474</v>
      </c>
      <c r="I8937" t="s">
        <v>463</v>
      </c>
      <c r="J8937">
        <v>704000000</v>
      </c>
      <c r="K8937">
        <v>704000000</v>
      </c>
    </row>
    <row r="8938" spans="1:11" x14ac:dyDescent="0.25">
      <c r="A8938">
        <v>1573</v>
      </c>
      <c r="B8938" t="s">
        <v>407</v>
      </c>
      <c r="C8938" t="s">
        <v>492</v>
      </c>
      <c r="D8938" t="s">
        <v>21</v>
      </c>
      <c r="E8938">
        <v>2016</v>
      </c>
      <c r="F8938" s="10">
        <v>42735</v>
      </c>
      <c r="G8938" t="s">
        <v>489</v>
      </c>
      <c r="H8938" t="s">
        <v>474</v>
      </c>
      <c r="I8938" t="s">
        <v>463</v>
      </c>
      <c r="J8938">
        <v>492900000</v>
      </c>
      <c r="K8938">
        <v>492900000</v>
      </c>
    </row>
    <row r="8939" spans="1:11" x14ac:dyDescent="0.25">
      <c r="A8939">
        <v>1573</v>
      </c>
      <c r="B8939" t="s">
        <v>407</v>
      </c>
      <c r="C8939" t="s">
        <v>492</v>
      </c>
      <c r="D8939" t="s">
        <v>2116</v>
      </c>
      <c r="E8939">
        <v>2016</v>
      </c>
      <c r="F8939" s="10">
        <v>42735</v>
      </c>
      <c r="G8939" t="s">
        <v>489</v>
      </c>
      <c r="H8939" t="s">
        <v>474</v>
      </c>
      <c r="I8939" t="s">
        <v>463</v>
      </c>
      <c r="J8939">
        <v>704000000</v>
      </c>
      <c r="K8939">
        <v>704000000</v>
      </c>
    </row>
    <row r="8940" spans="1:11" x14ac:dyDescent="0.25">
      <c r="A8940">
        <v>1573</v>
      </c>
      <c r="B8940" t="s">
        <v>407</v>
      </c>
      <c r="C8940" t="s">
        <v>492</v>
      </c>
      <c r="D8940" t="s">
        <v>569</v>
      </c>
      <c r="E8940">
        <v>2016</v>
      </c>
      <c r="F8940" s="10">
        <v>42735</v>
      </c>
      <c r="G8940" t="s">
        <v>489</v>
      </c>
      <c r="H8940" t="s">
        <v>474</v>
      </c>
      <c r="I8940" t="s">
        <v>463</v>
      </c>
      <c r="J8940">
        <v>796000000</v>
      </c>
      <c r="K8940">
        <v>796000000</v>
      </c>
    </row>
    <row r="8941" spans="1:11" x14ac:dyDescent="0.25">
      <c r="A8941">
        <v>1573</v>
      </c>
      <c r="B8941" t="s">
        <v>407</v>
      </c>
      <c r="C8941" t="s">
        <v>492</v>
      </c>
      <c r="D8941" t="s">
        <v>2117</v>
      </c>
      <c r="E8941">
        <v>2016</v>
      </c>
      <c r="F8941" s="10">
        <v>42735</v>
      </c>
      <c r="G8941" t="s">
        <v>489</v>
      </c>
      <c r="H8941" t="s">
        <v>474</v>
      </c>
      <c r="I8941" t="s">
        <v>463</v>
      </c>
      <c r="J8941">
        <v>492900000</v>
      </c>
      <c r="K8941">
        <v>492900000</v>
      </c>
    </row>
    <row r="8942" spans="1:11" x14ac:dyDescent="0.25">
      <c r="A8942">
        <v>1573</v>
      </c>
      <c r="B8942" t="s">
        <v>407</v>
      </c>
      <c r="C8942" t="s">
        <v>492</v>
      </c>
      <c r="D8942" t="s">
        <v>459</v>
      </c>
      <c r="E8942">
        <v>2016</v>
      </c>
      <c r="F8942" s="10">
        <v>42735</v>
      </c>
      <c r="G8942" t="s">
        <v>489</v>
      </c>
      <c r="H8942" t="s">
        <v>474</v>
      </c>
      <c r="I8942" t="s">
        <v>463</v>
      </c>
      <c r="J8942">
        <v>2897100000</v>
      </c>
      <c r="K8942">
        <v>2897100000</v>
      </c>
    </row>
    <row r="8943" spans="1:11" x14ac:dyDescent="0.25">
      <c r="A8943">
        <v>1573</v>
      </c>
      <c r="B8943" t="s">
        <v>407</v>
      </c>
      <c r="C8943" t="s">
        <v>492</v>
      </c>
      <c r="D8943" t="s">
        <v>316</v>
      </c>
      <c r="E8943">
        <v>2016</v>
      </c>
      <c r="F8943" s="10">
        <v>42735</v>
      </c>
      <c r="G8943" t="s">
        <v>489</v>
      </c>
      <c r="H8943" t="s">
        <v>474</v>
      </c>
      <c r="I8943" t="s">
        <v>463</v>
      </c>
      <c r="J8943">
        <v>2897100000</v>
      </c>
      <c r="K8943">
        <v>2897100000</v>
      </c>
    </row>
    <row r="8944" spans="1:11" x14ac:dyDescent="0.25">
      <c r="A8944">
        <v>1573</v>
      </c>
      <c r="B8944" t="s">
        <v>407</v>
      </c>
      <c r="C8944" t="s">
        <v>492</v>
      </c>
      <c r="D8944" t="s">
        <v>460</v>
      </c>
      <c r="E8944">
        <v>2016</v>
      </c>
      <c r="F8944" s="10">
        <v>42735</v>
      </c>
      <c r="G8944" t="s">
        <v>489</v>
      </c>
      <c r="H8944" t="s">
        <v>474</v>
      </c>
      <c r="I8944" t="s">
        <v>463</v>
      </c>
      <c r="J8944">
        <v>796000000</v>
      </c>
      <c r="K8944">
        <v>796000000</v>
      </c>
    </row>
    <row r="8945" spans="1:11" x14ac:dyDescent="0.25">
      <c r="A8945">
        <v>1573</v>
      </c>
      <c r="B8945" t="s">
        <v>407</v>
      </c>
      <c r="C8945" t="s">
        <v>493</v>
      </c>
      <c r="D8945" t="s">
        <v>457</v>
      </c>
      <c r="E8945">
        <v>2016</v>
      </c>
      <c r="F8945" s="10">
        <v>42735</v>
      </c>
      <c r="G8945" t="s">
        <v>489</v>
      </c>
      <c r="H8945" t="s">
        <v>474</v>
      </c>
      <c r="I8945" t="s">
        <v>463</v>
      </c>
      <c r="J8945">
        <v>2116000000</v>
      </c>
      <c r="K8945">
        <v>2116000000</v>
      </c>
    </row>
    <row r="8946" spans="1:11" x14ac:dyDescent="0.25">
      <c r="A8946">
        <v>1573</v>
      </c>
      <c r="B8946" t="s">
        <v>407</v>
      </c>
      <c r="C8946" t="s">
        <v>493</v>
      </c>
      <c r="D8946" t="s">
        <v>1109</v>
      </c>
      <c r="E8946">
        <v>2016</v>
      </c>
      <c r="F8946" s="10">
        <v>42735</v>
      </c>
      <c r="G8946" t="s">
        <v>489</v>
      </c>
      <c r="H8946" t="s">
        <v>474</v>
      </c>
      <c r="I8946" t="s">
        <v>463</v>
      </c>
      <c r="J8946">
        <v>1363100000</v>
      </c>
      <c r="K8946">
        <v>1363100000</v>
      </c>
    </row>
    <row r="8947" spans="1:11" x14ac:dyDescent="0.25">
      <c r="A8947">
        <v>1573</v>
      </c>
      <c r="B8947" t="s">
        <v>407</v>
      </c>
      <c r="C8947" t="s">
        <v>493</v>
      </c>
      <c r="D8947" t="s">
        <v>458</v>
      </c>
      <c r="E8947">
        <v>2016</v>
      </c>
      <c r="F8947" s="10">
        <v>42735</v>
      </c>
      <c r="G8947" t="s">
        <v>489</v>
      </c>
      <c r="H8947" t="s">
        <v>474</v>
      </c>
      <c r="I8947" t="s">
        <v>463</v>
      </c>
      <c r="J8947">
        <v>-3700000</v>
      </c>
      <c r="K8947">
        <v>-3700000</v>
      </c>
    </row>
    <row r="8948" spans="1:11" x14ac:dyDescent="0.25">
      <c r="A8948">
        <v>1573</v>
      </c>
      <c r="B8948" t="s">
        <v>407</v>
      </c>
      <c r="C8948" t="s">
        <v>493</v>
      </c>
      <c r="D8948" t="s">
        <v>1108</v>
      </c>
      <c r="E8948">
        <v>2016</v>
      </c>
      <c r="F8948" s="10">
        <v>42735</v>
      </c>
      <c r="G8948" t="s">
        <v>489</v>
      </c>
      <c r="H8948" t="s">
        <v>474</v>
      </c>
      <c r="I8948" t="s">
        <v>463</v>
      </c>
      <c r="J8948">
        <v>2116000000</v>
      </c>
      <c r="K8948">
        <v>2116000000</v>
      </c>
    </row>
    <row r="8949" spans="1:11" x14ac:dyDescent="0.25">
      <c r="A8949">
        <v>1573</v>
      </c>
      <c r="B8949" t="s">
        <v>407</v>
      </c>
      <c r="C8949" t="s">
        <v>493</v>
      </c>
      <c r="D8949" t="s">
        <v>456</v>
      </c>
      <c r="E8949">
        <v>2016</v>
      </c>
      <c r="F8949" s="10">
        <v>42735</v>
      </c>
      <c r="G8949" t="s">
        <v>489</v>
      </c>
      <c r="H8949" t="s">
        <v>474</v>
      </c>
      <c r="I8949" t="s">
        <v>463</v>
      </c>
      <c r="J8949">
        <v>2777700000</v>
      </c>
      <c r="K8949">
        <v>2777700000</v>
      </c>
    </row>
    <row r="8950" spans="1:11" x14ac:dyDescent="0.25">
      <c r="A8950">
        <v>1573</v>
      </c>
      <c r="B8950" t="s">
        <v>407</v>
      </c>
      <c r="C8950" t="s">
        <v>493</v>
      </c>
      <c r="D8950" t="s">
        <v>1110</v>
      </c>
      <c r="E8950">
        <v>2016</v>
      </c>
      <c r="F8950" s="10">
        <v>42735</v>
      </c>
      <c r="G8950" t="s">
        <v>489</v>
      </c>
      <c r="H8950" t="s">
        <v>474</v>
      </c>
      <c r="I8950" t="s">
        <v>463</v>
      </c>
      <c r="J8950">
        <v>1428200000</v>
      </c>
      <c r="K8950">
        <v>1428200000</v>
      </c>
    </row>
    <row r="8951" spans="1:11" x14ac:dyDescent="0.25">
      <c r="A8951">
        <v>1933</v>
      </c>
      <c r="B8951" t="s">
        <v>326</v>
      </c>
      <c r="C8951" t="s">
        <v>493</v>
      </c>
      <c r="D8951" t="s">
        <v>2063</v>
      </c>
      <c r="E8951">
        <v>2016</v>
      </c>
      <c r="F8951" s="10">
        <v>42735</v>
      </c>
      <c r="G8951" t="s">
        <v>489</v>
      </c>
      <c r="H8951" t="s">
        <v>474</v>
      </c>
      <c r="I8951" t="s">
        <v>463</v>
      </c>
      <c r="J8951">
        <v>97385000</v>
      </c>
      <c r="K8951">
        <v>97385000</v>
      </c>
    </row>
    <row r="8952" spans="1:11" x14ac:dyDescent="0.25">
      <c r="A8952">
        <v>1933</v>
      </c>
      <c r="B8952" t="s">
        <v>326</v>
      </c>
      <c r="C8952" t="s">
        <v>493</v>
      </c>
      <c r="D8952" t="s">
        <v>2064</v>
      </c>
      <c r="E8952">
        <v>2016</v>
      </c>
      <c r="F8952" s="10">
        <v>42735</v>
      </c>
      <c r="G8952" t="s">
        <v>489</v>
      </c>
      <c r="H8952" t="s">
        <v>474</v>
      </c>
      <c r="I8952" t="s">
        <v>463</v>
      </c>
      <c r="J8952">
        <v>0</v>
      </c>
      <c r="K8952">
        <v>0</v>
      </c>
    </row>
    <row r="8953" spans="1:11" x14ac:dyDescent="0.25">
      <c r="A8953">
        <v>1933</v>
      </c>
      <c r="B8953" t="s">
        <v>326</v>
      </c>
      <c r="C8953" t="s">
        <v>493</v>
      </c>
      <c r="D8953" t="s">
        <v>2062</v>
      </c>
      <c r="E8953">
        <v>2016</v>
      </c>
      <c r="F8953" s="10">
        <v>42735</v>
      </c>
      <c r="G8953" t="s">
        <v>489</v>
      </c>
      <c r="H8953" t="s">
        <v>474</v>
      </c>
      <c r="I8953" t="s">
        <v>463</v>
      </c>
      <c r="J8953">
        <v>35771000</v>
      </c>
      <c r="K8953">
        <v>35771000</v>
      </c>
    </row>
    <row r="8954" spans="1:11" x14ac:dyDescent="0.25">
      <c r="A8954">
        <v>1933</v>
      </c>
      <c r="B8954" t="s">
        <v>326</v>
      </c>
      <c r="C8954" t="s">
        <v>493</v>
      </c>
      <c r="D8954" t="s">
        <v>2061</v>
      </c>
      <c r="E8954">
        <v>2016</v>
      </c>
      <c r="F8954" s="10">
        <v>42735</v>
      </c>
      <c r="G8954" t="s">
        <v>489</v>
      </c>
      <c r="H8954" t="s">
        <v>474</v>
      </c>
      <c r="I8954" t="s">
        <v>463</v>
      </c>
      <c r="J8954">
        <v>302931000</v>
      </c>
      <c r="K8954">
        <v>302931000</v>
      </c>
    </row>
    <row r="8955" spans="1:11" x14ac:dyDescent="0.25">
      <c r="A8955">
        <v>1935</v>
      </c>
      <c r="B8955" t="s">
        <v>398</v>
      </c>
      <c r="C8955" t="s">
        <v>493</v>
      </c>
      <c r="D8955" t="s">
        <v>937</v>
      </c>
      <c r="E8955">
        <v>2016</v>
      </c>
      <c r="F8955" s="10">
        <v>42735</v>
      </c>
      <c r="G8955" t="s">
        <v>489</v>
      </c>
      <c r="H8955" t="s">
        <v>474</v>
      </c>
      <c r="I8955" t="s">
        <v>463</v>
      </c>
      <c r="J8955">
        <v>-499000</v>
      </c>
      <c r="K8955">
        <v>-499000</v>
      </c>
    </row>
    <row r="8956" spans="1:11" x14ac:dyDescent="0.25">
      <c r="A8956">
        <v>1935</v>
      </c>
      <c r="B8956" t="s">
        <v>398</v>
      </c>
      <c r="C8956" t="s">
        <v>493</v>
      </c>
      <c r="D8956" t="s">
        <v>2104</v>
      </c>
      <c r="E8956">
        <v>2016</v>
      </c>
      <c r="F8956" s="10">
        <v>42735</v>
      </c>
      <c r="G8956" t="s">
        <v>489</v>
      </c>
      <c r="H8956" t="s">
        <v>474</v>
      </c>
      <c r="I8956" t="s">
        <v>463</v>
      </c>
      <c r="J8956">
        <v>15388000</v>
      </c>
      <c r="K8956">
        <v>15388000</v>
      </c>
    </row>
    <row r="8957" spans="1:11" x14ac:dyDescent="0.25">
      <c r="A8957">
        <v>1935</v>
      </c>
      <c r="B8957" t="s">
        <v>398</v>
      </c>
      <c r="C8957" t="s">
        <v>493</v>
      </c>
      <c r="D8957" t="s">
        <v>2103</v>
      </c>
      <c r="E8957">
        <v>2016</v>
      </c>
      <c r="F8957" s="10">
        <v>42735</v>
      </c>
      <c r="G8957" t="s">
        <v>489</v>
      </c>
      <c r="H8957" t="s">
        <v>474</v>
      </c>
      <c r="I8957" t="s">
        <v>463</v>
      </c>
      <c r="J8957">
        <v>118017000</v>
      </c>
      <c r="K8957">
        <v>118017000</v>
      </c>
    </row>
    <row r="8958" spans="1:11" x14ac:dyDescent="0.25">
      <c r="A8958">
        <v>2044</v>
      </c>
      <c r="B8958" t="s">
        <v>412</v>
      </c>
      <c r="C8958" t="s">
        <v>493</v>
      </c>
      <c r="D8958" t="s">
        <v>1027</v>
      </c>
      <c r="E8958">
        <v>2016</v>
      </c>
      <c r="F8958" s="10">
        <v>42735</v>
      </c>
      <c r="G8958" t="s">
        <v>489</v>
      </c>
      <c r="H8958" t="s">
        <v>474</v>
      </c>
      <c r="I8958" t="s">
        <v>463</v>
      </c>
      <c r="J8958">
        <v>0</v>
      </c>
      <c r="K8958">
        <v>0</v>
      </c>
    </row>
    <row r="8959" spans="1:11" x14ac:dyDescent="0.25">
      <c r="A8959">
        <v>2044</v>
      </c>
      <c r="B8959" t="s">
        <v>412</v>
      </c>
      <c r="C8959" t="s">
        <v>493</v>
      </c>
      <c r="D8959" t="s">
        <v>1026</v>
      </c>
      <c r="E8959">
        <v>2016</v>
      </c>
      <c r="F8959" s="10">
        <v>42735</v>
      </c>
      <c r="G8959" t="s">
        <v>489</v>
      </c>
      <c r="H8959" t="s">
        <v>474</v>
      </c>
      <c r="I8959" t="s">
        <v>463</v>
      </c>
      <c r="J8959">
        <v>6717000</v>
      </c>
      <c r="K8959">
        <v>6717000</v>
      </c>
    </row>
    <row r="8960" spans="1:11" x14ac:dyDescent="0.25">
      <c r="A8960">
        <v>2044</v>
      </c>
      <c r="B8960" t="s">
        <v>412</v>
      </c>
      <c r="C8960" t="s">
        <v>493</v>
      </c>
      <c r="D8960" t="s">
        <v>1025</v>
      </c>
      <c r="E8960">
        <v>2016</v>
      </c>
      <c r="F8960" s="10">
        <v>42735</v>
      </c>
      <c r="G8960" t="s">
        <v>489</v>
      </c>
      <c r="H8960" t="s">
        <v>474</v>
      </c>
      <c r="I8960" t="s">
        <v>463</v>
      </c>
      <c r="J8960">
        <v>332989000</v>
      </c>
      <c r="K8960">
        <v>332989000</v>
      </c>
    </row>
    <row r="8961" spans="1:11" x14ac:dyDescent="0.25">
      <c r="A8961">
        <v>5288</v>
      </c>
      <c r="B8961" t="s">
        <v>353</v>
      </c>
      <c r="C8961" t="s">
        <v>493</v>
      </c>
      <c r="D8961" t="s">
        <v>2072</v>
      </c>
      <c r="E8961">
        <v>2016</v>
      </c>
      <c r="F8961" s="10">
        <v>42735</v>
      </c>
      <c r="G8961" t="s">
        <v>489</v>
      </c>
      <c r="H8961" t="s">
        <v>474</v>
      </c>
      <c r="I8961" t="s">
        <v>463</v>
      </c>
      <c r="J8961">
        <v>8000</v>
      </c>
      <c r="K8961">
        <v>8000</v>
      </c>
    </row>
    <row r="8962" spans="1:11" x14ac:dyDescent="0.25">
      <c r="A8962">
        <v>5288</v>
      </c>
      <c r="B8962" t="s">
        <v>353</v>
      </c>
      <c r="C8962" t="s">
        <v>493</v>
      </c>
      <c r="D8962" t="s">
        <v>916</v>
      </c>
      <c r="E8962">
        <v>2016</v>
      </c>
      <c r="F8962" s="10">
        <v>42735</v>
      </c>
      <c r="G8962" t="s">
        <v>489</v>
      </c>
      <c r="H8962" t="s">
        <v>474</v>
      </c>
      <c r="I8962" t="s">
        <v>463</v>
      </c>
      <c r="J8962">
        <v>5307000</v>
      </c>
      <c r="K8962">
        <v>5307000</v>
      </c>
    </row>
    <row r="8963" spans="1:11" x14ac:dyDescent="0.25">
      <c r="A8963">
        <v>5288</v>
      </c>
      <c r="B8963" t="s">
        <v>353</v>
      </c>
      <c r="C8963" t="s">
        <v>493</v>
      </c>
      <c r="D8963" t="s">
        <v>915</v>
      </c>
      <c r="E8963">
        <v>2016</v>
      </c>
      <c r="F8963" s="10">
        <v>42735</v>
      </c>
      <c r="G8963" t="s">
        <v>489</v>
      </c>
      <c r="H8963" t="s">
        <v>474</v>
      </c>
      <c r="I8963" t="s">
        <v>463</v>
      </c>
      <c r="J8963">
        <v>100001000</v>
      </c>
      <c r="K8963">
        <v>100001000</v>
      </c>
    </row>
    <row r="8964" spans="1:11" x14ac:dyDescent="0.25">
      <c r="A8964">
        <v>8058</v>
      </c>
      <c r="B8964" t="s">
        <v>328</v>
      </c>
      <c r="C8964" t="s">
        <v>493</v>
      </c>
      <c r="D8964" t="s">
        <v>1035</v>
      </c>
      <c r="E8964">
        <v>2016</v>
      </c>
      <c r="F8964" s="10">
        <v>42735</v>
      </c>
      <c r="G8964" t="s">
        <v>489</v>
      </c>
      <c r="H8964" t="s">
        <v>474</v>
      </c>
      <c r="I8964" t="s">
        <v>463</v>
      </c>
      <c r="J8964">
        <v>451000000</v>
      </c>
      <c r="K8964">
        <v>451000000</v>
      </c>
    </row>
    <row r="8965" spans="1:11" x14ac:dyDescent="0.25">
      <c r="A8965">
        <v>8058</v>
      </c>
      <c r="B8965" t="s">
        <v>328</v>
      </c>
      <c r="C8965" t="s">
        <v>493</v>
      </c>
      <c r="D8965" t="s">
        <v>458</v>
      </c>
      <c r="E8965">
        <v>2016</v>
      </c>
      <c r="F8965" s="10">
        <v>42735</v>
      </c>
      <c r="G8965" t="s">
        <v>489</v>
      </c>
      <c r="H8965" t="s">
        <v>474</v>
      </c>
      <c r="I8965" t="s">
        <v>463</v>
      </c>
      <c r="J8965">
        <v>-20000000</v>
      </c>
      <c r="K8965">
        <v>-20000000</v>
      </c>
    </row>
    <row r="8966" spans="1:11" x14ac:dyDescent="0.25">
      <c r="A8966">
        <v>8058</v>
      </c>
      <c r="B8966" t="s">
        <v>328</v>
      </c>
      <c r="C8966" t="s">
        <v>493</v>
      </c>
      <c r="D8966" t="s">
        <v>1034</v>
      </c>
      <c r="E8966">
        <v>2016</v>
      </c>
      <c r="F8966" s="10">
        <v>42735</v>
      </c>
      <c r="G8966" t="s">
        <v>489</v>
      </c>
      <c r="H8966" t="s">
        <v>474</v>
      </c>
      <c r="I8966" t="s">
        <v>463</v>
      </c>
      <c r="J8966">
        <v>2871000000</v>
      </c>
      <c r="K8966">
        <v>2871000000</v>
      </c>
    </row>
    <row r="8967" spans="1:11" x14ac:dyDescent="0.25">
      <c r="A8967">
        <v>8060</v>
      </c>
      <c r="B8967" t="s">
        <v>330</v>
      </c>
      <c r="C8967" t="s">
        <v>493</v>
      </c>
      <c r="D8967" t="s">
        <v>2067</v>
      </c>
      <c r="E8967">
        <v>2016</v>
      </c>
      <c r="F8967" s="10">
        <v>42735</v>
      </c>
      <c r="G8967" t="s">
        <v>489</v>
      </c>
      <c r="H8967" t="s">
        <v>474</v>
      </c>
      <c r="I8967" t="s">
        <v>463</v>
      </c>
      <c r="J8967">
        <v>19768000</v>
      </c>
      <c r="K8967">
        <v>19768000</v>
      </c>
    </row>
    <row r="8968" spans="1:11" x14ac:dyDescent="0.25">
      <c r="A8968">
        <v>8060</v>
      </c>
      <c r="B8968" t="s">
        <v>330</v>
      </c>
      <c r="C8968" t="s">
        <v>493</v>
      </c>
      <c r="D8968" t="s">
        <v>936</v>
      </c>
      <c r="E8968">
        <v>2016</v>
      </c>
      <c r="F8968" s="10">
        <v>42735</v>
      </c>
      <c r="G8968" t="s">
        <v>489</v>
      </c>
      <c r="H8968" t="s">
        <v>474</v>
      </c>
      <c r="I8968" t="s">
        <v>463</v>
      </c>
      <c r="J8968">
        <v>800107000</v>
      </c>
      <c r="K8968">
        <v>800107000</v>
      </c>
    </row>
    <row r="8969" spans="1:11" x14ac:dyDescent="0.25">
      <c r="A8969">
        <v>8064</v>
      </c>
      <c r="B8969" t="s">
        <v>346</v>
      </c>
      <c r="C8969" t="s">
        <v>492</v>
      </c>
      <c r="D8969" t="s">
        <v>30</v>
      </c>
      <c r="E8969">
        <v>2016</v>
      </c>
      <c r="F8969" s="10">
        <v>42735</v>
      </c>
      <c r="G8969" t="s">
        <v>489</v>
      </c>
      <c r="H8969" t="s">
        <v>474</v>
      </c>
      <c r="I8969" t="s">
        <v>463</v>
      </c>
      <c r="J8969">
        <v>9373000</v>
      </c>
      <c r="K8969">
        <v>9373000</v>
      </c>
    </row>
    <row r="8970" spans="1:11" x14ac:dyDescent="0.25">
      <c r="A8970">
        <v>8064</v>
      </c>
      <c r="B8970" t="s">
        <v>346</v>
      </c>
      <c r="C8970" t="s">
        <v>492</v>
      </c>
      <c r="D8970" t="s">
        <v>44</v>
      </c>
      <c r="E8970">
        <v>2016</v>
      </c>
      <c r="F8970" s="10">
        <v>42735</v>
      </c>
      <c r="G8970" t="s">
        <v>489</v>
      </c>
      <c r="H8970" t="s">
        <v>474</v>
      </c>
      <c r="I8970" t="s">
        <v>463</v>
      </c>
      <c r="J8970">
        <v>13858000</v>
      </c>
      <c r="K8970">
        <v>13858000</v>
      </c>
    </row>
    <row r="8971" spans="1:11" x14ac:dyDescent="0.25">
      <c r="A8971">
        <v>8064</v>
      </c>
      <c r="B8971" t="s">
        <v>346</v>
      </c>
      <c r="C8971" t="s">
        <v>492</v>
      </c>
      <c r="D8971" t="s">
        <v>59</v>
      </c>
      <c r="E8971">
        <v>2016</v>
      </c>
      <c r="F8971" s="10">
        <v>42735</v>
      </c>
      <c r="G8971" t="s">
        <v>489</v>
      </c>
      <c r="H8971" t="s">
        <v>474</v>
      </c>
      <c r="I8971" t="s">
        <v>463</v>
      </c>
      <c r="J8971">
        <v>18559000</v>
      </c>
      <c r="K8971">
        <v>18559000</v>
      </c>
    </row>
    <row r="8972" spans="1:11" x14ac:dyDescent="0.25">
      <c r="A8972">
        <v>8064</v>
      </c>
      <c r="B8972" t="s">
        <v>346</v>
      </c>
      <c r="C8972" t="s">
        <v>492</v>
      </c>
      <c r="D8972" t="s">
        <v>94</v>
      </c>
      <c r="E8972">
        <v>2016</v>
      </c>
      <c r="F8972" s="10">
        <v>42735</v>
      </c>
      <c r="G8972" t="s">
        <v>489</v>
      </c>
      <c r="H8972" t="s">
        <v>474</v>
      </c>
      <c r="I8972" t="s">
        <v>463</v>
      </c>
      <c r="J8972">
        <v>3588000</v>
      </c>
      <c r="K8972">
        <v>3588000</v>
      </c>
    </row>
    <row r="8973" spans="1:11" x14ac:dyDescent="0.25">
      <c r="A8973">
        <v>8064</v>
      </c>
      <c r="B8973" t="s">
        <v>346</v>
      </c>
      <c r="C8973" t="s">
        <v>492</v>
      </c>
      <c r="D8973" t="s">
        <v>105</v>
      </c>
      <c r="E8973">
        <v>2016</v>
      </c>
      <c r="F8973" s="10">
        <v>42735</v>
      </c>
      <c r="G8973" t="s">
        <v>489</v>
      </c>
      <c r="H8973" t="s">
        <v>474</v>
      </c>
      <c r="I8973" t="s">
        <v>463</v>
      </c>
      <c r="J8973">
        <v>23646000</v>
      </c>
      <c r="K8973">
        <v>23646000</v>
      </c>
    </row>
    <row r="8974" spans="1:11" x14ac:dyDescent="0.25">
      <c r="A8974">
        <v>8064</v>
      </c>
      <c r="B8974" t="s">
        <v>346</v>
      </c>
      <c r="C8974" t="s">
        <v>492</v>
      </c>
      <c r="D8974" t="s">
        <v>113</v>
      </c>
      <c r="E8974">
        <v>2016</v>
      </c>
      <c r="F8974" s="10">
        <v>42735</v>
      </c>
      <c r="G8974" t="s">
        <v>489</v>
      </c>
      <c r="H8974" t="s">
        <v>474</v>
      </c>
      <c r="I8974" t="s">
        <v>463</v>
      </c>
      <c r="J8974">
        <v>21416000</v>
      </c>
      <c r="K8974">
        <v>21416000</v>
      </c>
    </row>
    <row r="8975" spans="1:11" x14ac:dyDescent="0.25">
      <c r="A8975">
        <v>8064</v>
      </c>
      <c r="B8975" t="s">
        <v>346</v>
      </c>
      <c r="C8975" t="s">
        <v>492</v>
      </c>
      <c r="D8975" t="s">
        <v>156</v>
      </c>
      <c r="E8975">
        <v>2016</v>
      </c>
      <c r="F8975" s="10">
        <v>42735</v>
      </c>
      <c r="G8975" t="s">
        <v>489</v>
      </c>
      <c r="H8975" t="s">
        <v>474</v>
      </c>
      <c r="I8975" t="s">
        <v>463</v>
      </c>
      <c r="J8975">
        <v>5206000</v>
      </c>
      <c r="K8975">
        <v>5206000</v>
      </c>
    </row>
    <row r="8976" spans="1:11" x14ac:dyDescent="0.25">
      <c r="A8976">
        <v>8064</v>
      </c>
      <c r="B8976" t="s">
        <v>346</v>
      </c>
      <c r="C8976" t="s">
        <v>492</v>
      </c>
      <c r="D8976" t="s">
        <v>163</v>
      </c>
      <c r="E8976">
        <v>2016</v>
      </c>
      <c r="F8976" s="10">
        <v>42735</v>
      </c>
      <c r="G8976" t="s">
        <v>489</v>
      </c>
      <c r="H8976" t="s">
        <v>474</v>
      </c>
      <c r="I8976" t="s">
        <v>463</v>
      </c>
      <c r="J8976">
        <v>35243000</v>
      </c>
      <c r="K8976">
        <v>35243000</v>
      </c>
    </row>
    <row r="8977" spans="1:11" x14ac:dyDescent="0.25">
      <c r="A8977">
        <v>8064</v>
      </c>
      <c r="B8977" t="s">
        <v>346</v>
      </c>
      <c r="C8977" t="s">
        <v>492</v>
      </c>
      <c r="D8977" t="s">
        <v>225</v>
      </c>
      <c r="E8977">
        <v>2016</v>
      </c>
      <c r="F8977" s="10">
        <v>42735</v>
      </c>
      <c r="G8977" t="s">
        <v>489</v>
      </c>
      <c r="H8977" t="s">
        <v>474</v>
      </c>
      <c r="I8977" t="s">
        <v>463</v>
      </c>
      <c r="J8977">
        <v>3705000</v>
      </c>
      <c r="K8977">
        <v>3705000</v>
      </c>
    </row>
    <row r="8978" spans="1:11" x14ac:dyDescent="0.25">
      <c r="A8978">
        <v>8064</v>
      </c>
      <c r="B8978" t="s">
        <v>346</v>
      </c>
      <c r="C8978" t="s">
        <v>492</v>
      </c>
      <c r="D8978" t="s">
        <v>227</v>
      </c>
      <c r="E8978">
        <v>2016</v>
      </c>
      <c r="F8978" s="10">
        <v>42735</v>
      </c>
      <c r="G8978" t="s">
        <v>489</v>
      </c>
      <c r="H8978" t="s">
        <v>474</v>
      </c>
      <c r="I8978" t="s">
        <v>463</v>
      </c>
      <c r="J8978">
        <v>5696000</v>
      </c>
      <c r="K8978">
        <v>5696000</v>
      </c>
    </row>
    <row r="8979" spans="1:11" x14ac:dyDescent="0.25">
      <c r="A8979">
        <v>8064</v>
      </c>
      <c r="B8979" t="s">
        <v>346</v>
      </c>
      <c r="C8979" t="s">
        <v>492</v>
      </c>
      <c r="D8979" t="s">
        <v>458</v>
      </c>
      <c r="E8979">
        <v>2016</v>
      </c>
      <c r="F8979" s="10">
        <v>42735</v>
      </c>
      <c r="G8979" t="s">
        <v>489</v>
      </c>
      <c r="H8979" t="s">
        <v>474</v>
      </c>
      <c r="I8979" t="s">
        <v>463</v>
      </c>
      <c r="J8979">
        <v>48159000</v>
      </c>
      <c r="K8979">
        <v>48159000</v>
      </c>
    </row>
    <row r="8980" spans="1:11" x14ac:dyDescent="0.25">
      <c r="A8980">
        <v>8064</v>
      </c>
      <c r="B8980" t="s">
        <v>346</v>
      </c>
      <c r="C8980" t="s">
        <v>492</v>
      </c>
      <c r="D8980" t="s">
        <v>249</v>
      </c>
      <c r="E8980">
        <v>2016</v>
      </c>
      <c r="F8980" s="10">
        <v>42735</v>
      </c>
      <c r="G8980" t="s">
        <v>489</v>
      </c>
      <c r="H8980" t="s">
        <v>474</v>
      </c>
      <c r="I8980" t="s">
        <v>463</v>
      </c>
      <c r="J8980">
        <v>4126000</v>
      </c>
      <c r="K8980">
        <v>4126000</v>
      </c>
    </row>
    <row r="8981" spans="1:11" x14ac:dyDescent="0.25">
      <c r="A8981">
        <v>8064</v>
      </c>
      <c r="B8981" t="s">
        <v>346</v>
      </c>
      <c r="C8981" t="s">
        <v>492</v>
      </c>
      <c r="D8981" t="s">
        <v>256</v>
      </c>
      <c r="E8981">
        <v>2016</v>
      </c>
      <c r="F8981" s="10">
        <v>42735</v>
      </c>
      <c r="G8981" t="s">
        <v>489</v>
      </c>
      <c r="H8981" t="s">
        <v>474</v>
      </c>
      <c r="I8981" t="s">
        <v>463</v>
      </c>
      <c r="J8981">
        <v>10231000</v>
      </c>
      <c r="K8981">
        <v>10231000</v>
      </c>
    </row>
    <row r="8982" spans="1:11" x14ac:dyDescent="0.25">
      <c r="A8982">
        <v>8064</v>
      </c>
      <c r="B8982" t="s">
        <v>346</v>
      </c>
      <c r="C8982" t="s">
        <v>492</v>
      </c>
      <c r="D8982" t="s">
        <v>267</v>
      </c>
      <c r="E8982">
        <v>2016</v>
      </c>
      <c r="F8982" s="10">
        <v>42735</v>
      </c>
      <c r="G8982" t="s">
        <v>489</v>
      </c>
      <c r="H8982" t="s">
        <v>474</v>
      </c>
      <c r="I8982" t="s">
        <v>463</v>
      </c>
      <c r="J8982">
        <v>3812000</v>
      </c>
      <c r="K8982">
        <v>3812000</v>
      </c>
    </row>
    <row r="8983" spans="1:11" x14ac:dyDescent="0.25">
      <c r="A8983">
        <v>8064</v>
      </c>
      <c r="B8983" t="s">
        <v>346</v>
      </c>
      <c r="C8983" t="s">
        <v>492</v>
      </c>
      <c r="D8983" t="s">
        <v>290</v>
      </c>
      <c r="E8983">
        <v>2016</v>
      </c>
      <c r="F8983" s="10">
        <v>42735</v>
      </c>
      <c r="G8983" t="s">
        <v>489</v>
      </c>
      <c r="H8983" t="s">
        <v>474</v>
      </c>
      <c r="I8983" t="s">
        <v>463</v>
      </c>
      <c r="J8983">
        <v>36552000</v>
      </c>
      <c r="K8983">
        <v>36552000</v>
      </c>
    </row>
    <row r="8984" spans="1:11" x14ac:dyDescent="0.25">
      <c r="A8984">
        <v>8064</v>
      </c>
      <c r="B8984" t="s">
        <v>346</v>
      </c>
      <c r="C8984" t="s">
        <v>492</v>
      </c>
      <c r="D8984" t="s">
        <v>316</v>
      </c>
      <c r="E8984">
        <v>2016</v>
      </c>
      <c r="F8984" s="10">
        <v>42735</v>
      </c>
      <c r="G8984" t="s">
        <v>489</v>
      </c>
      <c r="H8984" t="s">
        <v>474</v>
      </c>
      <c r="I8984" t="s">
        <v>463</v>
      </c>
      <c r="J8984">
        <v>271076000</v>
      </c>
      <c r="K8984">
        <v>271076000</v>
      </c>
    </row>
    <row r="8985" spans="1:11" x14ac:dyDescent="0.25">
      <c r="A8985">
        <v>8064</v>
      </c>
      <c r="B8985" t="s">
        <v>346</v>
      </c>
      <c r="C8985" t="s">
        <v>493</v>
      </c>
      <c r="D8985" t="s">
        <v>1007</v>
      </c>
      <c r="E8985">
        <v>2016</v>
      </c>
      <c r="F8985" s="10">
        <v>42735</v>
      </c>
      <c r="G8985" t="s">
        <v>489</v>
      </c>
      <c r="H8985" t="s">
        <v>474</v>
      </c>
      <c r="I8985" t="s">
        <v>463</v>
      </c>
      <c r="J8985">
        <v>454565000</v>
      </c>
      <c r="K8985">
        <v>454565000</v>
      </c>
    </row>
    <row r="8986" spans="1:11" x14ac:dyDescent="0.25">
      <c r="A8986">
        <v>8064</v>
      </c>
      <c r="B8986" t="s">
        <v>346</v>
      </c>
      <c r="C8986" t="s">
        <v>493</v>
      </c>
      <c r="D8986" t="s">
        <v>1009</v>
      </c>
      <c r="E8986">
        <v>2016</v>
      </c>
      <c r="F8986" s="10">
        <v>42735</v>
      </c>
      <c r="G8986" t="s">
        <v>489</v>
      </c>
      <c r="H8986" t="s">
        <v>474</v>
      </c>
      <c r="I8986" t="s">
        <v>463</v>
      </c>
      <c r="J8986">
        <v>8695000</v>
      </c>
      <c r="K8986">
        <v>8695000</v>
      </c>
    </row>
    <row r="8987" spans="1:11" x14ac:dyDescent="0.25">
      <c r="A8987">
        <v>8064</v>
      </c>
      <c r="B8987" t="s">
        <v>346</v>
      </c>
      <c r="C8987" t="s">
        <v>493</v>
      </c>
      <c r="D8987" t="s">
        <v>1008</v>
      </c>
      <c r="E8987">
        <v>2016</v>
      </c>
      <c r="F8987" s="10">
        <v>42735</v>
      </c>
      <c r="G8987" t="s">
        <v>489</v>
      </c>
      <c r="H8987" t="s">
        <v>474</v>
      </c>
      <c r="I8987" t="s">
        <v>463</v>
      </c>
      <c r="J8987">
        <v>38864000</v>
      </c>
      <c r="K8987">
        <v>38864000</v>
      </c>
    </row>
    <row r="8988" spans="1:11" x14ac:dyDescent="0.25">
      <c r="A8988">
        <v>8064</v>
      </c>
      <c r="B8988" t="s">
        <v>346</v>
      </c>
      <c r="C8988" t="s">
        <v>493</v>
      </c>
      <c r="D8988" t="s">
        <v>643</v>
      </c>
      <c r="E8988">
        <v>2016</v>
      </c>
      <c r="F8988" s="10">
        <v>42735</v>
      </c>
      <c r="G8988" t="s">
        <v>489</v>
      </c>
      <c r="H8988" t="s">
        <v>474</v>
      </c>
      <c r="I8988" t="s">
        <v>463</v>
      </c>
      <c r="J8988">
        <v>12122000</v>
      </c>
      <c r="K8988">
        <v>12122000</v>
      </c>
    </row>
    <row r="8989" spans="1:11" x14ac:dyDescent="0.25">
      <c r="A8989">
        <v>8070</v>
      </c>
      <c r="B8989" t="s">
        <v>361</v>
      </c>
      <c r="C8989" t="s">
        <v>492</v>
      </c>
      <c r="D8989" t="s">
        <v>1435</v>
      </c>
      <c r="E8989">
        <v>2016</v>
      </c>
      <c r="F8989" s="10">
        <v>42735</v>
      </c>
      <c r="G8989" t="s">
        <v>489</v>
      </c>
      <c r="H8989" t="s">
        <v>474</v>
      </c>
      <c r="I8989" t="s">
        <v>463</v>
      </c>
      <c r="J8989">
        <v>1658400000</v>
      </c>
      <c r="K8989">
        <v>1658400000</v>
      </c>
    </row>
    <row r="8990" spans="1:11" x14ac:dyDescent="0.25">
      <c r="A8990">
        <v>8070</v>
      </c>
      <c r="B8990" t="s">
        <v>361</v>
      </c>
      <c r="C8990" t="s">
        <v>492</v>
      </c>
      <c r="D8990" t="s">
        <v>44</v>
      </c>
      <c r="E8990">
        <v>2016</v>
      </c>
      <c r="F8990" s="10">
        <v>42735</v>
      </c>
      <c r="G8990" t="s">
        <v>489</v>
      </c>
      <c r="H8990" t="s">
        <v>474</v>
      </c>
      <c r="I8990" t="s">
        <v>463</v>
      </c>
      <c r="J8990">
        <v>576900000</v>
      </c>
      <c r="K8990">
        <v>576900000</v>
      </c>
    </row>
    <row r="8991" spans="1:11" x14ac:dyDescent="0.25">
      <c r="A8991">
        <v>8070</v>
      </c>
      <c r="B8991" t="s">
        <v>361</v>
      </c>
      <c r="C8991" t="s">
        <v>492</v>
      </c>
      <c r="D8991" t="s">
        <v>569</v>
      </c>
      <c r="E8991">
        <v>2016</v>
      </c>
      <c r="F8991" s="10">
        <v>42735</v>
      </c>
      <c r="G8991" t="s">
        <v>489</v>
      </c>
      <c r="H8991" t="s">
        <v>474</v>
      </c>
      <c r="I8991" t="s">
        <v>463</v>
      </c>
      <c r="J8991">
        <v>2361800000</v>
      </c>
      <c r="K8991">
        <v>2361800000</v>
      </c>
    </row>
    <row r="8992" spans="1:11" x14ac:dyDescent="0.25">
      <c r="A8992">
        <v>8070</v>
      </c>
      <c r="B8992" t="s">
        <v>361</v>
      </c>
      <c r="C8992" t="s">
        <v>492</v>
      </c>
      <c r="D8992" t="s">
        <v>619</v>
      </c>
      <c r="E8992">
        <v>2016</v>
      </c>
      <c r="F8992" s="10">
        <v>42735</v>
      </c>
      <c r="G8992" t="s">
        <v>489</v>
      </c>
      <c r="H8992" t="s">
        <v>474</v>
      </c>
      <c r="I8992" t="s">
        <v>463</v>
      </c>
      <c r="J8992">
        <v>852800000</v>
      </c>
      <c r="K8992">
        <v>852800000</v>
      </c>
    </row>
    <row r="8993" spans="1:11" x14ac:dyDescent="0.25">
      <c r="A8993">
        <v>8070</v>
      </c>
      <c r="B8993" t="s">
        <v>361</v>
      </c>
      <c r="C8993" t="s">
        <v>492</v>
      </c>
      <c r="D8993" t="s">
        <v>1434</v>
      </c>
      <c r="E8993">
        <v>2016</v>
      </c>
      <c r="F8993" s="10">
        <v>42735</v>
      </c>
      <c r="G8993" t="s">
        <v>489</v>
      </c>
      <c r="H8993" t="s">
        <v>474</v>
      </c>
      <c r="I8993" t="s">
        <v>463</v>
      </c>
      <c r="J8993">
        <v>667400000</v>
      </c>
      <c r="K8993">
        <v>667400000</v>
      </c>
    </row>
    <row r="8994" spans="1:11" x14ac:dyDescent="0.25">
      <c r="A8994">
        <v>8070</v>
      </c>
      <c r="B8994" t="s">
        <v>361</v>
      </c>
      <c r="C8994" t="s">
        <v>492</v>
      </c>
      <c r="D8994" t="s">
        <v>316</v>
      </c>
      <c r="E8994">
        <v>2016</v>
      </c>
      <c r="F8994" s="10">
        <v>42735</v>
      </c>
      <c r="G8994" t="s">
        <v>489</v>
      </c>
      <c r="H8994" t="s">
        <v>474</v>
      </c>
      <c r="I8994" t="s">
        <v>463</v>
      </c>
      <c r="J8994">
        <v>7035500000</v>
      </c>
      <c r="K8994">
        <v>7035500000</v>
      </c>
    </row>
    <row r="8995" spans="1:11" x14ac:dyDescent="0.25">
      <c r="A8995">
        <v>8070</v>
      </c>
      <c r="B8995" t="s">
        <v>361</v>
      </c>
      <c r="C8995" t="s">
        <v>493</v>
      </c>
      <c r="D8995" t="s">
        <v>1036</v>
      </c>
      <c r="E8995">
        <v>2016</v>
      </c>
      <c r="F8995" s="10">
        <v>42735</v>
      </c>
      <c r="G8995" t="s">
        <v>489</v>
      </c>
      <c r="H8995" t="s">
        <v>474</v>
      </c>
      <c r="I8995" t="s">
        <v>463</v>
      </c>
      <c r="J8995">
        <v>197800000</v>
      </c>
      <c r="K8995">
        <v>197800000</v>
      </c>
    </row>
    <row r="8996" spans="1:11" x14ac:dyDescent="0.25">
      <c r="A8996">
        <v>8070</v>
      </c>
      <c r="B8996" t="s">
        <v>361</v>
      </c>
      <c r="C8996" t="s">
        <v>493</v>
      </c>
      <c r="D8996" t="s">
        <v>2079</v>
      </c>
      <c r="E8996">
        <v>2016</v>
      </c>
      <c r="F8996" s="10">
        <v>42735</v>
      </c>
      <c r="G8996" t="s">
        <v>489</v>
      </c>
      <c r="H8996" t="s">
        <v>474</v>
      </c>
      <c r="I8996" t="s">
        <v>463</v>
      </c>
      <c r="J8996">
        <v>3035800000</v>
      </c>
      <c r="K8996">
        <v>3035800000</v>
      </c>
    </row>
    <row r="8997" spans="1:11" x14ac:dyDescent="0.25">
      <c r="A8997">
        <v>8070</v>
      </c>
      <c r="B8997" t="s">
        <v>361</v>
      </c>
      <c r="C8997" t="s">
        <v>493</v>
      </c>
      <c r="D8997" t="s">
        <v>2080</v>
      </c>
      <c r="E8997">
        <v>2016</v>
      </c>
      <c r="F8997" s="10">
        <v>42735</v>
      </c>
      <c r="G8997" t="s">
        <v>489</v>
      </c>
      <c r="H8997" t="s">
        <v>474</v>
      </c>
      <c r="I8997" t="s">
        <v>463</v>
      </c>
      <c r="J8997">
        <v>4617100000</v>
      </c>
      <c r="K8997">
        <v>4617100000</v>
      </c>
    </row>
    <row r="8998" spans="1:11" x14ac:dyDescent="0.25">
      <c r="A8998">
        <v>8070</v>
      </c>
      <c r="B8998" t="s">
        <v>361</v>
      </c>
      <c r="C8998" t="s">
        <v>493</v>
      </c>
      <c r="D8998" t="s">
        <v>2081</v>
      </c>
      <c r="E8998">
        <v>2016</v>
      </c>
      <c r="F8998" s="10">
        <v>42735</v>
      </c>
      <c r="G8998" t="s">
        <v>489</v>
      </c>
      <c r="H8998" t="s">
        <v>474</v>
      </c>
      <c r="I8998" t="s">
        <v>463</v>
      </c>
      <c r="J8998">
        <v>4495600000</v>
      </c>
      <c r="K8998">
        <v>4495600000</v>
      </c>
    </row>
    <row r="8999" spans="1:11" x14ac:dyDescent="0.25">
      <c r="A8999">
        <v>8070</v>
      </c>
      <c r="B8999" t="s">
        <v>361</v>
      </c>
      <c r="C8999" t="s">
        <v>493</v>
      </c>
      <c r="D8999" t="s">
        <v>458</v>
      </c>
      <c r="E8999">
        <v>2016</v>
      </c>
      <c r="F8999" s="10">
        <v>42735</v>
      </c>
      <c r="G8999" t="s">
        <v>489</v>
      </c>
      <c r="H8999" t="s">
        <v>474</v>
      </c>
      <c r="I8999" t="s">
        <v>463</v>
      </c>
      <c r="J8999">
        <v>806500000</v>
      </c>
      <c r="K8999">
        <v>806500000</v>
      </c>
    </row>
    <row r="9000" spans="1:11" x14ac:dyDescent="0.25">
      <c r="A9000">
        <v>8071</v>
      </c>
      <c r="B9000" t="s">
        <v>367</v>
      </c>
      <c r="C9000" t="s">
        <v>492</v>
      </c>
      <c r="D9000" t="s">
        <v>570</v>
      </c>
      <c r="E9000">
        <v>2016</v>
      </c>
      <c r="F9000" s="10">
        <v>42735</v>
      </c>
      <c r="G9000" t="s">
        <v>489</v>
      </c>
      <c r="H9000" t="s">
        <v>474</v>
      </c>
      <c r="I9000" t="s">
        <v>463</v>
      </c>
      <c r="J9000">
        <v>500424000</v>
      </c>
      <c r="K9000">
        <v>500424000</v>
      </c>
    </row>
    <row r="9001" spans="1:11" x14ac:dyDescent="0.25">
      <c r="A9001">
        <v>8071</v>
      </c>
      <c r="B9001" t="s">
        <v>367</v>
      </c>
      <c r="C9001" t="s">
        <v>492</v>
      </c>
      <c r="D9001" t="s">
        <v>2084</v>
      </c>
      <c r="E9001">
        <v>2016</v>
      </c>
      <c r="F9001" s="10">
        <v>42735</v>
      </c>
      <c r="G9001" t="s">
        <v>489</v>
      </c>
      <c r="H9001" t="s">
        <v>474</v>
      </c>
      <c r="I9001" t="s">
        <v>463</v>
      </c>
      <c r="J9001">
        <v>1541984000</v>
      </c>
      <c r="K9001">
        <v>1541984000</v>
      </c>
    </row>
    <row r="9002" spans="1:11" x14ac:dyDescent="0.25">
      <c r="A9002">
        <v>8071</v>
      </c>
      <c r="B9002" t="s">
        <v>367</v>
      </c>
      <c r="C9002" t="s">
        <v>492</v>
      </c>
      <c r="D9002" t="s">
        <v>458</v>
      </c>
      <c r="E9002">
        <v>2016</v>
      </c>
      <c r="F9002" s="10">
        <v>42735</v>
      </c>
      <c r="G9002" t="s">
        <v>489</v>
      </c>
      <c r="H9002" t="s">
        <v>474</v>
      </c>
      <c r="I9002" t="s">
        <v>463</v>
      </c>
      <c r="J9002">
        <v>410300000</v>
      </c>
      <c r="K9002">
        <v>410300000</v>
      </c>
    </row>
    <row r="9003" spans="1:11" x14ac:dyDescent="0.25">
      <c r="A9003">
        <v>8071</v>
      </c>
      <c r="B9003" t="s">
        <v>367</v>
      </c>
      <c r="C9003" t="s">
        <v>492</v>
      </c>
      <c r="D9003" t="s">
        <v>316</v>
      </c>
      <c r="E9003">
        <v>2016</v>
      </c>
      <c r="F9003" s="10">
        <v>42735</v>
      </c>
      <c r="G9003" t="s">
        <v>489</v>
      </c>
      <c r="H9003" t="s">
        <v>474</v>
      </c>
      <c r="I9003" t="s">
        <v>463</v>
      </c>
      <c r="J9003">
        <v>1537779000</v>
      </c>
      <c r="K9003">
        <v>1537779000</v>
      </c>
    </row>
    <row r="9004" spans="1:11" x14ac:dyDescent="0.25">
      <c r="A9004">
        <v>8071</v>
      </c>
      <c r="B9004" t="s">
        <v>367</v>
      </c>
      <c r="C9004" t="s">
        <v>493</v>
      </c>
      <c r="D9004" t="s">
        <v>1063</v>
      </c>
      <c r="E9004">
        <v>2016</v>
      </c>
      <c r="F9004" s="10">
        <v>42735</v>
      </c>
      <c r="G9004" t="s">
        <v>489</v>
      </c>
      <c r="H9004" t="s">
        <v>474</v>
      </c>
      <c r="I9004" t="s">
        <v>463</v>
      </c>
      <c r="J9004">
        <v>-74263000</v>
      </c>
      <c r="K9004">
        <v>-74263000</v>
      </c>
    </row>
    <row r="9005" spans="1:11" x14ac:dyDescent="0.25">
      <c r="A9005">
        <v>8071</v>
      </c>
      <c r="B9005" t="s">
        <v>367</v>
      </c>
      <c r="C9005" t="s">
        <v>493</v>
      </c>
      <c r="D9005" t="s">
        <v>2083</v>
      </c>
      <c r="E9005">
        <v>2016</v>
      </c>
      <c r="F9005" s="10">
        <v>42735</v>
      </c>
      <c r="G9005" t="s">
        <v>489</v>
      </c>
      <c r="H9005" t="s">
        <v>474</v>
      </c>
      <c r="I9005" t="s">
        <v>463</v>
      </c>
      <c r="J9005">
        <v>1995959000</v>
      </c>
      <c r="K9005">
        <v>1995959000</v>
      </c>
    </row>
    <row r="9006" spans="1:11" x14ac:dyDescent="0.25">
      <c r="A9006">
        <v>8071</v>
      </c>
      <c r="B9006" t="s">
        <v>367</v>
      </c>
      <c r="C9006" t="s">
        <v>493</v>
      </c>
      <c r="D9006" t="s">
        <v>1062</v>
      </c>
      <c r="E9006">
        <v>2016</v>
      </c>
      <c r="F9006" s="10">
        <v>42735</v>
      </c>
      <c r="G9006" t="s">
        <v>489</v>
      </c>
      <c r="H9006" t="s">
        <v>474</v>
      </c>
      <c r="I9006" t="s">
        <v>463</v>
      </c>
      <c r="J9006">
        <v>1233712000</v>
      </c>
      <c r="K9006">
        <v>1233712000</v>
      </c>
    </row>
    <row r="9007" spans="1:11" x14ac:dyDescent="0.25">
      <c r="A9007">
        <v>8071</v>
      </c>
      <c r="B9007" t="s">
        <v>367</v>
      </c>
      <c r="C9007" t="s">
        <v>493</v>
      </c>
      <c r="D9007" t="s">
        <v>2082</v>
      </c>
      <c r="E9007">
        <v>2016</v>
      </c>
      <c r="F9007" s="10">
        <v>42735</v>
      </c>
      <c r="G9007" t="s">
        <v>489</v>
      </c>
      <c r="H9007" t="s">
        <v>474</v>
      </c>
      <c r="I9007" t="s">
        <v>463</v>
      </c>
      <c r="J9007">
        <v>835079000</v>
      </c>
      <c r="K9007">
        <v>835079000</v>
      </c>
    </row>
    <row r="9008" spans="1:11" x14ac:dyDescent="0.25">
      <c r="A9008">
        <v>8074</v>
      </c>
      <c r="B9008" t="s">
        <v>384</v>
      </c>
      <c r="C9008" t="s">
        <v>492</v>
      </c>
      <c r="D9008" t="s">
        <v>569</v>
      </c>
      <c r="E9008">
        <v>2016</v>
      </c>
      <c r="F9008" s="10">
        <v>42735</v>
      </c>
      <c r="G9008" t="s">
        <v>489</v>
      </c>
      <c r="H9008" t="s">
        <v>474</v>
      </c>
      <c r="I9008" t="s">
        <v>463</v>
      </c>
      <c r="J9008">
        <v>698106000</v>
      </c>
      <c r="K9008">
        <v>698106000</v>
      </c>
    </row>
    <row r="9009" spans="1:11" x14ac:dyDescent="0.25">
      <c r="A9009">
        <v>8074</v>
      </c>
      <c r="B9009" t="s">
        <v>384</v>
      </c>
      <c r="C9009" t="s">
        <v>492</v>
      </c>
      <c r="D9009" t="s">
        <v>458</v>
      </c>
      <c r="E9009">
        <v>2016</v>
      </c>
      <c r="F9009" s="10">
        <v>42735</v>
      </c>
      <c r="G9009" t="s">
        <v>489</v>
      </c>
      <c r="H9009" t="s">
        <v>474</v>
      </c>
      <c r="I9009" t="s">
        <v>463</v>
      </c>
      <c r="J9009">
        <v>188293000</v>
      </c>
      <c r="K9009">
        <v>188293000</v>
      </c>
    </row>
    <row r="9010" spans="1:11" x14ac:dyDescent="0.25">
      <c r="A9010">
        <v>8074</v>
      </c>
      <c r="B9010" t="s">
        <v>384</v>
      </c>
      <c r="C9010" t="s">
        <v>492</v>
      </c>
      <c r="D9010" t="s">
        <v>985</v>
      </c>
      <c r="E9010">
        <v>2016</v>
      </c>
      <c r="F9010" s="10">
        <v>42735</v>
      </c>
      <c r="G9010" t="s">
        <v>489</v>
      </c>
      <c r="H9010" t="s">
        <v>474</v>
      </c>
      <c r="I9010" t="s">
        <v>463</v>
      </c>
      <c r="J9010">
        <v>1126787000</v>
      </c>
      <c r="K9010">
        <v>1126787000</v>
      </c>
    </row>
    <row r="9011" spans="1:11" x14ac:dyDescent="0.25">
      <c r="A9011">
        <v>8074</v>
      </c>
      <c r="B9011" t="s">
        <v>384</v>
      </c>
      <c r="C9011" t="s">
        <v>493</v>
      </c>
      <c r="D9011" t="s">
        <v>978</v>
      </c>
      <c r="E9011">
        <v>2016</v>
      </c>
      <c r="F9011" s="10">
        <v>42735</v>
      </c>
      <c r="G9011" t="s">
        <v>489</v>
      </c>
      <c r="H9011" t="s">
        <v>474</v>
      </c>
      <c r="I9011" t="s">
        <v>463</v>
      </c>
      <c r="J9011">
        <v>938374000</v>
      </c>
      <c r="K9011">
        <v>938374000</v>
      </c>
    </row>
    <row r="9012" spans="1:11" x14ac:dyDescent="0.25">
      <c r="A9012">
        <v>8074</v>
      </c>
      <c r="B9012" t="s">
        <v>384</v>
      </c>
      <c r="C9012" t="s">
        <v>493</v>
      </c>
      <c r="D9012" t="s">
        <v>979</v>
      </c>
      <c r="E9012">
        <v>2016</v>
      </c>
      <c r="F9012" s="10">
        <v>42735</v>
      </c>
      <c r="G9012" t="s">
        <v>489</v>
      </c>
      <c r="H9012" t="s">
        <v>474</v>
      </c>
      <c r="I9012" t="s">
        <v>463</v>
      </c>
      <c r="J9012">
        <v>569476000</v>
      </c>
      <c r="K9012">
        <v>569476000</v>
      </c>
    </row>
    <row r="9013" spans="1:11" x14ac:dyDescent="0.25">
      <c r="A9013">
        <v>8074</v>
      </c>
      <c r="B9013" t="s">
        <v>384</v>
      </c>
      <c r="C9013" t="s">
        <v>493</v>
      </c>
      <c r="D9013" t="s">
        <v>456</v>
      </c>
      <c r="E9013">
        <v>2016</v>
      </c>
      <c r="F9013" s="10">
        <v>42735</v>
      </c>
      <c r="G9013" t="s">
        <v>489</v>
      </c>
      <c r="H9013" t="s">
        <v>474</v>
      </c>
      <c r="I9013" t="s">
        <v>463</v>
      </c>
      <c r="J9013">
        <v>505336000</v>
      </c>
      <c r="K9013">
        <v>505336000</v>
      </c>
    </row>
    <row r="9014" spans="1:11" x14ac:dyDescent="0.25">
      <c r="A9014">
        <v>8080</v>
      </c>
      <c r="B9014" t="s">
        <v>1155</v>
      </c>
      <c r="C9014" t="s">
        <v>492</v>
      </c>
      <c r="D9014" t="s">
        <v>2111</v>
      </c>
      <c r="E9014">
        <v>2016</v>
      </c>
      <c r="F9014" s="10">
        <v>42735</v>
      </c>
      <c r="G9014" t="s">
        <v>489</v>
      </c>
      <c r="H9014" t="s">
        <v>474</v>
      </c>
      <c r="I9014" t="s">
        <v>463</v>
      </c>
      <c r="J9014">
        <v>36446000</v>
      </c>
      <c r="K9014">
        <v>36446000</v>
      </c>
    </row>
    <row r="9015" spans="1:11" x14ac:dyDescent="0.25">
      <c r="A9015">
        <v>8080</v>
      </c>
      <c r="B9015" t="s">
        <v>1155</v>
      </c>
      <c r="C9015" t="s">
        <v>492</v>
      </c>
      <c r="D9015" t="s">
        <v>2110</v>
      </c>
      <c r="E9015">
        <v>2016</v>
      </c>
      <c r="F9015" s="10">
        <v>42735</v>
      </c>
      <c r="G9015" t="s">
        <v>489</v>
      </c>
      <c r="H9015" t="s">
        <v>474</v>
      </c>
      <c r="I9015" t="s">
        <v>463</v>
      </c>
      <c r="J9015">
        <v>82564000</v>
      </c>
      <c r="K9015">
        <v>82564000</v>
      </c>
    </row>
    <row r="9016" spans="1:11" x14ac:dyDescent="0.25">
      <c r="A9016">
        <v>8080</v>
      </c>
      <c r="B9016" t="s">
        <v>1155</v>
      </c>
      <c r="C9016" t="s">
        <v>492</v>
      </c>
      <c r="D9016" t="s">
        <v>2112</v>
      </c>
      <c r="E9016">
        <v>2016</v>
      </c>
      <c r="F9016" s="10">
        <v>42735</v>
      </c>
      <c r="G9016" t="s">
        <v>489</v>
      </c>
      <c r="H9016" t="s">
        <v>474</v>
      </c>
      <c r="I9016" t="s">
        <v>463</v>
      </c>
      <c r="J9016">
        <v>33166000</v>
      </c>
      <c r="K9016">
        <v>33166000</v>
      </c>
    </row>
    <row r="9017" spans="1:11" x14ac:dyDescent="0.25">
      <c r="A9017">
        <v>8080</v>
      </c>
      <c r="B9017" t="s">
        <v>1155</v>
      </c>
      <c r="C9017" t="s">
        <v>493</v>
      </c>
      <c r="D9017" t="s">
        <v>577</v>
      </c>
      <c r="E9017">
        <v>2016</v>
      </c>
      <c r="F9017" s="10">
        <v>42735</v>
      </c>
      <c r="G9017" t="s">
        <v>489</v>
      </c>
      <c r="H9017" t="s">
        <v>474</v>
      </c>
      <c r="I9017" t="s">
        <v>463</v>
      </c>
      <c r="J9017">
        <v>0</v>
      </c>
      <c r="K9017">
        <v>0</v>
      </c>
    </row>
    <row r="9018" spans="1:11" x14ac:dyDescent="0.25">
      <c r="A9018">
        <v>8087</v>
      </c>
      <c r="B9018" t="s">
        <v>430</v>
      </c>
      <c r="C9018" t="s">
        <v>492</v>
      </c>
      <c r="D9018" t="s">
        <v>578</v>
      </c>
      <c r="E9018">
        <v>2016</v>
      </c>
      <c r="F9018" s="10">
        <v>42735</v>
      </c>
      <c r="G9018" t="s">
        <v>489</v>
      </c>
      <c r="H9018" t="s">
        <v>474</v>
      </c>
      <c r="I9018" t="s">
        <v>463</v>
      </c>
      <c r="J9018">
        <v>518000000</v>
      </c>
      <c r="K9018">
        <v>518000000</v>
      </c>
    </row>
    <row r="9019" spans="1:11" x14ac:dyDescent="0.25">
      <c r="A9019">
        <v>8087</v>
      </c>
      <c r="B9019" t="s">
        <v>430</v>
      </c>
      <c r="C9019" t="s">
        <v>492</v>
      </c>
      <c r="D9019" t="s">
        <v>569</v>
      </c>
      <c r="E9019">
        <v>2016</v>
      </c>
      <c r="F9019" s="10">
        <v>42735</v>
      </c>
      <c r="G9019" t="s">
        <v>489</v>
      </c>
      <c r="H9019" t="s">
        <v>474</v>
      </c>
      <c r="I9019" t="s">
        <v>463</v>
      </c>
      <c r="J9019">
        <v>1195000000</v>
      </c>
      <c r="K9019">
        <v>1195000000</v>
      </c>
    </row>
    <row r="9020" spans="1:11" x14ac:dyDescent="0.25">
      <c r="A9020">
        <v>8087</v>
      </c>
      <c r="B9020" t="s">
        <v>430</v>
      </c>
      <c r="C9020" t="s">
        <v>492</v>
      </c>
      <c r="D9020" t="s">
        <v>458</v>
      </c>
      <c r="E9020">
        <v>2016</v>
      </c>
      <c r="F9020" s="10">
        <v>42735</v>
      </c>
      <c r="G9020" t="s">
        <v>489</v>
      </c>
      <c r="H9020" t="s">
        <v>474</v>
      </c>
      <c r="I9020" t="s">
        <v>463</v>
      </c>
      <c r="J9020">
        <v>484000000</v>
      </c>
      <c r="K9020">
        <v>484000000</v>
      </c>
    </row>
    <row r="9021" spans="1:11" x14ac:dyDescent="0.25">
      <c r="A9021">
        <v>8087</v>
      </c>
      <c r="B9021" t="s">
        <v>430</v>
      </c>
      <c r="C9021" t="s">
        <v>492</v>
      </c>
      <c r="D9021" t="s">
        <v>316</v>
      </c>
      <c r="E9021">
        <v>2016</v>
      </c>
      <c r="F9021" s="10">
        <v>42735</v>
      </c>
      <c r="G9021" t="s">
        <v>489</v>
      </c>
      <c r="H9021" t="s">
        <v>474</v>
      </c>
      <c r="I9021" t="s">
        <v>463</v>
      </c>
      <c r="J9021">
        <v>1574000000</v>
      </c>
      <c r="K9021">
        <v>1574000000</v>
      </c>
    </row>
    <row r="9022" spans="1:11" x14ac:dyDescent="0.25">
      <c r="A9022">
        <v>8087</v>
      </c>
      <c r="B9022" t="s">
        <v>430</v>
      </c>
      <c r="C9022" t="s">
        <v>493</v>
      </c>
      <c r="D9022" t="s">
        <v>1102</v>
      </c>
      <c r="E9022">
        <v>2016</v>
      </c>
      <c r="F9022" s="10">
        <v>42735</v>
      </c>
      <c r="G9022" t="s">
        <v>489</v>
      </c>
      <c r="H9022" t="s">
        <v>474</v>
      </c>
      <c r="I9022" t="s">
        <v>463</v>
      </c>
      <c r="J9022">
        <v>1393000000</v>
      </c>
      <c r="K9022">
        <v>1393000000</v>
      </c>
    </row>
    <row r="9023" spans="1:11" x14ac:dyDescent="0.25">
      <c r="A9023">
        <v>8087</v>
      </c>
      <c r="B9023" t="s">
        <v>430</v>
      </c>
      <c r="C9023" t="s">
        <v>493</v>
      </c>
      <c r="D9023" t="s">
        <v>1371</v>
      </c>
      <c r="E9023">
        <v>2016</v>
      </c>
      <c r="F9023" s="10">
        <v>42735</v>
      </c>
      <c r="G9023" t="s">
        <v>489</v>
      </c>
      <c r="H9023" t="s">
        <v>474</v>
      </c>
      <c r="I9023" t="s">
        <v>463</v>
      </c>
      <c r="J9023">
        <v>132000000</v>
      </c>
      <c r="K9023">
        <v>132000000</v>
      </c>
    </row>
    <row r="9024" spans="1:11" x14ac:dyDescent="0.25">
      <c r="A9024">
        <v>8087</v>
      </c>
      <c r="B9024" t="s">
        <v>430</v>
      </c>
      <c r="C9024" t="s">
        <v>493</v>
      </c>
      <c r="D9024" t="s">
        <v>1101</v>
      </c>
      <c r="E9024">
        <v>2016</v>
      </c>
      <c r="F9024" s="10">
        <v>42735</v>
      </c>
      <c r="G9024" t="s">
        <v>489</v>
      </c>
      <c r="H9024" t="s">
        <v>474</v>
      </c>
      <c r="I9024" t="s">
        <v>463</v>
      </c>
      <c r="J9024">
        <v>2246000000</v>
      </c>
      <c r="K9024">
        <v>2246000000</v>
      </c>
    </row>
    <row r="9025" spans="1:11" x14ac:dyDescent="0.25">
      <c r="A9025">
        <v>8113</v>
      </c>
      <c r="B9025" t="s">
        <v>363</v>
      </c>
      <c r="C9025" t="s">
        <v>492</v>
      </c>
      <c r="D9025" t="s">
        <v>59</v>
      </c>
      <c r="E9025">
        <v>2016</v>
      </c>
      <c r="F9025" s="10">
        <v>42735</v>
      </c>
      <c r="G9025" t="s">
        <v>489</v>
      </c>
      <c r="H9025" t="s">
        <v>474</v>
      </c>
      <c r="I9025" t="s">
        <v>463</v>
      </c>
      <c r="J9025">
        <v>6463000</v>
      </c>
      <c r="K9025">
        <v>6463000</v>
      </c>
    </row>
    <row r="9026" spans="1:11" x14ac:dyDescent="0.25">
      <c r="A9026">
        <v>8113</v>
      </c>
      <c r="B9026" t="s">
        <v>363</v>
      </c>
      <c r="C9026" t="s">
        <v>492</v>
      </c>
      <c r="D9026" t="s">
        <v>98</v>
      </c>
      <c r="E9026">
        <v>2016</v>
      </c>
      <c r="F9026" s="10">
        <v>42735</v>
      </c>
      <c r="G9026" t="s">
        <v>489</v>
      </c>
      <c r="H9026" t="s">
        <v>474</v>
      </c>
      <c r="I9026" t="s">
        <v>463</v>
      </c>
      <c r="J9026">
        <v>3977000</v>
      </c>
      <c r="K9026">
        <v>3977000</v>
      </c>
    </row>
    <row r="9027" spans="1:11" x14ac:dyDescent="0.25">
      <c r="A9027">
        <v>8113</v>
      </c>
      <c r="B9027" t="s">
        <v>363</v>
      </c>
      <c r="C9027" t="s">
        <v>492</v>
      </c>
      <c r="D9027" t="s">
        <v>138</v>
      </c>
      <c r="E9027">
        <v>2016</v>
      </c>
      <c r="F9027" s="10">
        <v>42735</v>
      </c>
      <c r="G9027" t="s">
        <v>489</v>
      </c>
      <c r="H9027" t="s">
        <v>474</v>
      </c>
      <c r="I9027" t="s">
        <v>463</v>
      </c>
      <c r="J9027">
        <v>3480000</v>
      </c>
      <c r="K9027">
        <v>3480000</v>
      </c>
    </row>
    <row r="9028" spans="1:11" x14ac:dyDescent="0.25">
      <c r="A9028">
        <v>8113</v>
      </c>
      <c r="B9028" t="s">
        <v>363</v>
      </c>
      <c r="C9028" t="s">
        <v>492</v>
      </c>
      <c r="D9028" t="s">
        <v>926</v>
      </c>
      <c r="E9028">
        <v>2016</v>
      </c>
      <c r="F9028" s="10">
        <v>42735</v>
      </c>
      <c r="G9028" t="s">
        <v>489</v>
      </c>
      <c r="H9028" t="s">
        <v>474</v>
      </c>
      <c r="I9028" t="s">
        <v>463</v>
      </c>
      <c r="J9028">
        <v>1491000</v>
      </c>
      <c r="K9028">
        <v>1491000</v>
      </c>
    </row>
    <row r="9029" spans="1:11" x14ac:dyDescent="0.25">
      <c r="A9029">
        <v>8113</v>
      </c>
      <c r="B9029" t="s">
        <v>363</v>
      </c>
      <c r="C9029" t="s">
        <v>492</v>
      </c>
      <c r="D9029" t="s">
        <v>458</v>
      </c>
      <c r="E9029">
        <v>2016</v>
      </c>
      <c r="F9029" s="10">
        <v>42735</v>
      </c>
      <c r="G9029" t="s">
        <v>489</v>
      </c>
      <c r="H9029" t="s">
        <v>474</v>
      </c>
      <c r="I9029" t="s">
        <v>463</v>
      </c>
      <c r="J9029">
        <v>21377000</v>
      </c>
      <c r="K9029">
        <v>21377000</v>
      </c>
    </row>
    <row r="9030" spans="1:11" x14ac:dyDescent="0.25">
      <c r="A9030">
        <v>8113</v>
      </c>
      <c r="B9030" t="s">
        <v>363</v>
      </c>
      <c r="C9030" t="s">
        <v>492</v>
      </c>
      <c r="D9030" t="s">
        <v>239</v>
      </c>
      <c r="E9030">
        <v>2016</v>
      </c>
      <c r="F9030" s="10">
        <v>42735</v>
      </c>
      <c r="G9030" t="s">
        <v>489</v>
      </c>
      <c r="H9030" t="s">
        <v>474</v>
      </c>
      <c r="I9030" t="s">
        <v>463</v>
      </c>
      <c r="J9030">
        <v>3977000</v>
      </c>
      <c r="K9030">
        <v>3977000</v>
      </c>
    </row>
    <row r="9031" spans="1:11" x14ac:dyDescent="0.25">
      <c r="A9031">
        <v>8113</v>
      </c>
      <c r="B9031" t="s">
        <v>363</v>
      </c>
      <c r="C9031" t="s">
        <v>492</v>
      </c>
      <c r="D9031" t="s">
        <v>243</v>
      </c>
      <c r="E9031">
        <v>2016</v>
      </c>
      <c r="F9031" s="10">
        <v>42735</v>
      </c>
      <c r="G9031" t="s">
        <v>489</v>
      </c>
      <c r="H9031" t="s">
        <v>474</v>
      </c>
      <c r="I9031" t="s">
        <v>463</v>
      </c>
      <c r="J9031">
        <v>6960000</v>
      </c>
      <c r="K9031">
        <v>6960000</v>
      </c>
    </row>
    <row r="9032" spans="1:11" x14ac:dyDescent="0.25">
      <c r="A9032">
        <v>8113</v>
      </c>
      <c r="B9032" t="s">
        <v>363</v>
      </c>
      <c r="C9032" t="s">
        <v>492</v>
      </c>
      <c r="D9032" t="s">
        <v>287</v>
      </c>
      <c r="E9032">
        <v>2016</v>
      </c>
      <c r="F9032" s="10">
        <v>42735</v>
      </c>
      <c r="G9032" t="s">
        <v>489</v>
      </c>
      <c r="H9032" t="s">
        <v>474</v>
      </c>
      <c r="I9032" t="s">
        <v>463</v>
      </c>
      <c r="J9032">
        <v>994000</v>
      </c>
      <c r="K9032">
        <v>994000</v>
      </c>
    </row>
    <row r="9033" spans="1:11" x14ac:dyDescent="0.25">
      <c r="A9033">
        <v>8113</v>
      </c>
      <c r="B9033" t="s">
        <v>363</v>
      </c>
      <c r="C9033" t="s">
        <v>492</v>
      </c>
      <c r="D9033" t="s">
        <v>316</v>
      </c>
      <c r="E9033">
        <v>2016</v>
      </c>
      <c r="F9033" s="10">
        <v>42735</v>
      </c>
      <c r="G9033" t="s">
        <v>489</v>
      </c>
      <c r="H9033" t="s">
        <v>474</v>
      </c>
      <c r="I9033" t="s">
        <v>463</v>
      </c>
      <c r="J9033">
        <v>994000</v>
      </c>
      <c r="K9033">
        <v>994000</v>
      </c>
    </row>
    <row r="9034" spans="1:11" x14ac:dyDescent="0.25">
      <c r="A9034">
        <v>8113</v>
      </c>
      <c r="B9034" t="s">
        <v>363</v>
      </c>
      <c r="C9034" t="s">
        <v>493</v>
      </c>
      <c r="D9034" t="s">
        <v>921</v>
      </c>
      <c r="E9034">
        <v>2016</v>
      </c>
      <c r="F9034" s="10">
        <v>42735</v>
      </c>
      <c r="G9034" t="s">
        <v>489</v>
      </c>
      <c r="H9034" t="s">
        <v>474</v>
      </c>
      <c r="I9034" t="s">
        <v>463</v>
      </c>
      <c r="J9034">
        <v>2170000</v>
      </c>
      <c r="K9034">
        <v>2170000</v>
      </c>
    </row>
    <row r="9035" spans="1:11" x14ac:dyDescent="0.25">
      <c r="A9035">
        <v>8113</v>
      </c>
      <c r="B9035" t="s">
        <v>363</v>
      </c>
      <c r="C9035" t="s">
        <v>493</v>
      </c>
      <c r="D9035" t="s">
        <v>456</v>
      </c>
      <c r="E9035">
        <v>2016</v>
      </c>
      <c r="F9035" s="10">
        <v>42735</v>
      </c>
      <c r="G9035" t="s">
        <v>489</v>
      </c>
      <c r="H9035" t="s">
        <v>474</v>
      </c>
      <c r="I9035" t="s">
        <v>463</v>
      </c>
      <c r="J9035">
        <v>47545000</v>
      </c>
      <c r="K9035">
        <v>47545000</v>
      </c>
    </row>
    <row r="9036" spans="1:11" x14ac:dyDescent="0.25">
      <c r="A9036">
        <v>8122</v>
      </c>
      <c r="B9036" t="s">
        <v>232</v>
      </c>
      <c r="C9036" t="s">
        <v>492</v>
      </c>
      <c r="D9036" t="s">
        <v>1143</v>
      </c>
      <c r="E9036">
        <v>2016</v>
      </c>
      <c r="F9036" s="10">
        <v>42735</v>
      </c>
      <c r="G9036" t="s">
        <v>489</v>
      </c>
      <c r="H9036" t="s">
        <v>474</v>
      </c>
      <c r="I9036" t="s">
        <v>463</v>
      </c>
      <c r="J9036">
        <v>7351000000</v>
      </c>
      <c r="K9036">
        <v>7351000000</v>
      </c>
    </row>
    <row r="9037" spans="1:11" x14ac:dyDescent="0.25">
      <c r="A9037">
        <v>8122</v>
      </c>
      <c r="B9037" t="s">
        <v>232</v>
      </c>
      <c r="C9037" t="s">
        <v>492</v>
      </c>
      <c r="D9037" t="s">
        <v>891</v>
      </c>
      <c r="E9037">
        <v>2016</v>
      </c>
      <c r="F9037" s="10">
        <v>42735</v>
      </c>
      <c r="G9037" t="s">
        <v>489</v>
      </c>
      <c r="H9037" t="s">
        <v>474</v>
      </c>
      <c r="I9037" t="s">
        <v>463</v>
      </c>
      <c r="J9037">
        <v>278000000</v>
      </c>
      <c r="K9037">
        <v>278000000</v>
      </c>
    </row>
    <row r="9038" spans="1:11" x14ac:dyDescent="0.25">
      <c r="A9038">
        <v>8122</v>
      </c>
      <c r="B9038" t="s">
        <v>232</v>
      </c>
      <c r="C9038" t="s">
        <v>492</v>
      </c>
      <c r="D9038" t="s">
        <v>619</v>
      </c>
      <c r="E9038">
        <v>2016</v>
      </c>
      <c r="F9038" s="10">
        <v>42735</v>
      </c>
      <c r="G9038" t="s">
        <v>489</v>
      </c>
      <c r="H9038" t="s">
        <v>474</v>
      </c>
      <c r="I9038" t="s">
        <v>463</v>
      </c>
      <c r="J9038">
        <v>4230000000</v>
      </c>
      <c r="K9038">
        <v>4230000000</v>
      </c>
    </row>
    <row r="9039" spans="1:11" x14ac:dyDescent="0.25">
      <c r="A9039">
        <v>8122</v>
      </c>
      <c r="B9039" t="s">
        <v>232</v>
      </c>
      <c r="C9039" t="s">
        <v>492</v>
      </c>
      <c r="D9039" t="s">
        <v>1144</v>
      </c>
      <c r="E9039">
        <v>2016</v>
      </c>
      <c r="F9039" s="10">
        <v>42735</v>
      </c>
      <c r="G9039" t="s">
        <v>489</v>
      </c>
      <c r="H9039" t="s">
        <v>474</v>
      </c>
      <c r="I9039" t="s">
        <v>463</v>
      </c>
      <c r="J9039">
        <v>9286000000</v>
      </c>
      <c r="K9039">
        <v>9286000000</v>
      </c>
    </row>
    <row r="9040" spans="1:11" x14ac:dyDescent="0.25">
      <c r="A9040">
        <v>8122</v>
      </c>
      <c r="B9040" t="s">
        <v>232</v>
      </c>
      <c r="C9040" t="s">
        <v>492</v>
      </c>
      <c r="D9040" t="s">
        <v>834</v>
      </c>
      <c r="E9040">
        <v>2016</v>
      </c>
      <c r="F9040" s="10">
        <v>42735</v>
      </c>
      <c r="G9040" t="s">
        <v>489</v>
      </c>
      <c r="H9040" t="s">
        <v>474</v>
      </c>
      <c r="I9040" t="s">
        <v>463</v>
      </c>
      <c r="J9040">
        <v>6665000000</v>
      </c>
      <c r="K9040">
        <v>6665000000</v>
      </c>
    </row>
    <row r="9041" spans="1:11" x14ac:dyDescent="0.25">
      <c r="A9041">
        <v>8122</v>
      </c>
      <c r="B9041" t="s">
        <v>232</v>
      </c>
      <c r="C9041" t="s">
        <v>493</v>
      </c>
      <c r="D9041" t="s">
        <v>1142</v>
      </c>
      <c r="E9041">
        <v>2016</v>
      </c>
      <c r="F9041" s="10">
        <v>42735</v>
      </c>
      <c r="G9041" t="s">
        <v>489</v>
      </c>
      <c r="H9041" t="s">
        <v>474</v>
      </c>
      <c r="I9041" t="s">
        <v>463</v>
      </c>
      <c r="J9041">
        <v>4211000000</v>
      </c>
      <c r="K9041">
        <v>4211000000</v>
      </c>
    </row>
    <row r="9042" spans="1:11" x14ac:dyDescent="0.25">
      <c r="A9042">
        <v>8122</v>
      </c>
      <c r="B9042" t="s">
        <v>232</v>
      </c>
      <c r="C9042" t="s">
        <v>493</v>
      </c>
      <c r="D9042" t="s">
        <v>1140</v>
      </c>
      <c r="E9042">
        <v>2016</v>
      </c>
      <c r="F9042" s="10">
        <v>42735</v>
      </c>
      <c r="G9042" t="s">
        <v>489</v>
      </c>
      <c r="H9042" t="s">
        <v>474</v>
      </c>
      <c r="I9042" t="s">
        <v>463</v>
      </c>
      <c r="J9042">
        <v>8561000000</v>
      </c>
      <c r="K9042">
        <v>8561000000</v>
      </c>
    </row>
    <row r="9043" spans="1:11" x14ac:dyDescent="0.25">
      <c r="A9043">
        <v>8122</v>
      </c>
      <c r="B9043" t="s">
        <v>232</v>
      </c>
      <c r="C9043" t="s">
        <v>493</v>
      </c>
      <c r="D9043" t="s">
        <v>605</v>
      </c>
      <c r="E9043">
        <v>2016</v>
      </c>
      <c r="F9043" s="10">
        <v>42735</v>
      </c>
      <c r="G9043" t="s">
        <v>489</v>
      </c>
      <c r="H9043" t="s">
        <v>474</v>
      </c>
      <c r="I9043" t="s">
        <v>463</v>
      </c>
      <c r="J9043">
        <v>-414000000</v>
      </c>
      <c r="K9043">
        <v>-414000000</v>
      </c>
    </row>
    <row r="9044" spans="1:11" x14ac:dyDescent="0.25">
      <c r="A9044">
        <v>8122</v>
      </c>
      <c r="B9044" t="s">
        <v>232</v>
      </c>
      <c r="C9044" t="s">
        <v>493</v>
      </c>
      <c r="D9044" t="s">
        <v>1141</v>
      </c>
      <c r="E9044">
        <v>2016</v>
      </c>
      <c r="F9044" s="10">
        <v>42735</v>
      </c>
      <c r="G9044" t="s">
        <v>489</v>
      </c>
      <c r="H9044" t="s">
        <v>474</v>
      </c>
      <c r="I9044" t="s">
        <v>463</v>
      </c>
      <c r="J9044">
        <v>8709000000</v>
      </c>
      <c r="K9044">
        <v>8709000000</v>
      </c>
    </row>
    <row r="9045" spans="1:11" x14ac:dyDescent="0.25">
      <c r="A9045">
        <v>8122</v>
      </c>
      <c r="B9045" t="s">
        <v>232</v>
      </c>
      <c r="C9045" t="s">
        <v>493</v>
      </c>
      <c r="D9045" t="s">
        <v>1139</v>
      </c>
      <c r="E9045">
        <v>2016</v>
      </c>
      <c r="F9045" s="10">
        <v>42735</v>
      </c>
      <c r="G9045" t="s">
        <v>489</v>
      </c>
      <c r="H9045" t="s">
        <v>474</v>
      </c>
      <c r="I9045" t="s">
        <v>463</v>
      </c>
      <c r="J9045">
        <v>6743000000</v>
      </c>
      <c r="K9045">
        <v>6743000000</v>
      </c>
    </row>
    <row r="9046" spans="1:11" x14ac:dyDescent="0.25">
      <c r="A9046">
        <v>8129</v>
      </c>
      <c r="B9046" t="s">
        <v>402</v>
      </c>
      <c r="C9046" t="s">
        <v>492</v>
      </c>
      <c r="D9046" t="s">
        <v>33</v>
      </c>
      <c r="E9046">
        <v>2016</v>
      </c>
      <c r="F9046" s="10">
        <v>42735</v>
      </c>
      <c r="G9046" t="s">
        <v>489</v>
      </c>
      <c r="H9046" t="s">
        <v>474</v>
      </c>
      <c r="I9046" t="s">
        <v>463</v>
      </c>
      <c r="J9046">
        <v>242000000</v>
      </c>
      <c r="K9046">
        <v>242000000</v>
      </c>
    </row>
    <row r="9047" spans="1:11" x14ac:dyDescent="0.25">
      <c r="A9047">
        <v>8129</v>
      </c>
      <c r="B9047" t="s">
        <v>402</v>
      </c>
      <c r="C9047" t="s">
        <v>492</v>
      </c>
      <c r="D9047" t="s">
        <v>44</v>
      </c>
      <c r="E9047">
        <v>2016</v>
      </c>
      <c r="F9047" s="10">
        <v>42735</v>
      </c>
      <c r="G9047" t="s">
        <v>489</v>
      </c>
      <c r="H9047" t="s">
        <v>474</v>
      </c>
      <c r="I9047" t="s">
        <v>463</v>
      </c>
      <c r="J9047">
        <v>217000000</v>
      </c>
      <c r="K9047">
        <v>217000000</v>
      </c>
    </row>
    <row r="9048" spans="1:11" x14ac:dyDescent="0.25">
      <c r="A9048">
        <v>8129</v>
      </c>
      <c r="B9048" t="s">
        <v>402</v>
      </c>
      <c r="C9048" t="s">
        <v>492</v>
      </c>
      <c r="D9048" t="s">
        <v>59</v>
      </c>
      <c r="E9048">
        <v>2016</v>
      </c>
      <c r="F9048" s="10">
        <v>42735</v>
      </c>
      <c r="G9048" t="s">
        <v>489</v>
      </c>
      <c r="H9048" t="s">
        <v>474</v>
      </c>
      <c r="I9048" t="s">
        <v>463</v>
      </c>
      <c r="J9048">
        <v>557000000</v>
      </c>
      <c r="K9048">
        <v>557000000</v>
      </c>
    </row>
    <row r="9049" spans="1:11" x14ac:dyDescent="0.25">
      <c r="A9049">
        <v>8129</v>
      </c>
      <c r="B9049" t="s">
        <v>402</v>
      </c>
      <c r="C9049" t="s">
        <v>492</v>
      </c>
      <c r="D9049" t="s">
        <v>1071</v>
      </c>
      <c r="E9049">
        <v>2016</v>
      </c>
      <c r="F9049" s="10">
        <v>42735</v>
      </c>
      <c r="G9049" t="s">
        <v>489</v>
      </c>
      <c r="H9049" t="s">
        <v>474</v>
      </c>
      <c r="I9049" t="s">
        <v>463</v>
      </c>
      <c r="J9049">
        <v>339000000</v>
      </c>
      <c r="K9049">
        <v>339000000</v>
      </c>
    </row>
    <row r="9050" spans="1:11" x14ac:dyDescent="0.25">
      <c r="A9050">
        <v>8129</v>
      </c>
      <c r="B9050" t="s">
        <v>402</v>
      </c>
      <c r="C9050" t="s">
        <v>492</v>
      </c>
      <c r="D9050" t="s">
        <v>458</v>
      </c>
      <c r="E9050">
        <v>2016</v>
      </c>
      <c r="F9050" s="10">
        <v>42735</v>
      </c>
      <c r="G9050" t="s">
        <v>489</v>
      </c>
      <c r="H9050" t="s">
        <v>474</v>
      </c>
      <c r="I9050" t="s">
        <v>463</v>
      </c>
      <c r="J9050">
        <v>2209000000</v>
      </c>
      <c r="K9050">
        <v>2209000000</v>
      </c>
    </row>
    <row r="9051" spans="1:11" x14ac:dyDescent="0.25">
      <c r="A9051">
        <v>8129</v>
      </c>
      <c r="B9051" t="s">
        <v>402</v>
      </c>
      <c r="C9051" t="s">
        <v>492</v>
      </c>
      <c r="D9051" t="s">
        <v>243</v>
      </c>
      <c r="E9051">
        <v>2016</v>
      </c>
      <c r="F9051" s="10">
        <v>42735</v>
      </c>
      <c r="G9051" t="s">
        <v>489</v>
      </c>
      <c r="H9051" t="s">
        <v>474</v>
      </c>
      <c r="I9051" t="s">
        <v>463</v>
      </c>
      <c r="J9051">
        <v>258000000</v>
      </c>
      <c r="K9051">
        <v>258000000</v>
      </c>
    </row>
    <row r="9052" spans="1:11" x14ac:dyDescent="0.25">
      <c r="A9052">
        <v>8129</v>
      </c>
      <c r="B9052" t="s">
        <v>402</v>
      </c>
      <c r="C9052" t="s">
        <v>492</v>
      </c>
      <c r="D9052" t="s">
        <v>249</v>
      </c>
      <c r="E9052">
        <v>2016</v>
      </c>
      <c r="F9052" s="10">
        <v>42735</v>
      </c>
      <c r="G9052" t="s">
        <v>489</v>
      </c>
      <c r="H9052" t="s">
        <v>474</v>
      </c>
      <c r="I9052" t="s">
        <v>463</v>
      </c>
      <c r="J9052">
        <v>340000000</v>
      </c>
      <c r="K9052">
        <v>340000000</v>
      </c>
    </row>
    <row r="9053" spans="1:11" x14ac:dyDescent="0.25">
      <c r="A9053">
        <v>8129</v>
      </c>
      <c r="B9053" t="s">
        <v>402</v>
      </c>
      <c r="C9053" t="s">
        <v>492</v>
      </c>
      <c r="D9053" t="s">
        <v>256</v>
      </c>
      <c r="E9053">
        <v>2016</v>
      </c>
      <c r="F9053" s="10">
        <v>42735</v>
      </c>
      <c r="G9053" t="s">
        <v>489</v>
      </c>
      <c r="H9053" t="s">
        <v>474</v>
      </c>
      <c r="I9053" t="s">
        <v>463</v>
      </c>
      <c r="J9053">
        <v>495000000</v>
      </c>
      <c r="K9053">
        <v>495000000</v>
      </c>
    </row>
    <row r="9054" spans="1:11" x14ac:dyDescent="0.25">
      <c r="A9054">
        <v>8129</v>
      </c>
      <c r="B9054" t="s">
        <v>402</v>
      </c>
      <c r="C9054" t="s">
        <v>492</v>
      </c>
      <c r="D9054" t="s">
        <v>287</v>
      </c>
      <c r="E9054">
        <v>2016</v>
      </c>
      <c r="F9054" s="10">
        <v>42735</v>
      </c>
      <c r="G9054" t="s">
        <v>489</v>
      </c>
      <c r="H9054" t="s">
        <v>474</v>
      </c>
      <c r="I9054" t="s">
        <v>463</v>
      </c>
      <c r="J9054">
        <v>334000000</v>
      </c>
      <c r="K9054">
        <v>334000000</v>
      </c>
    </row>
    <row r="9055" spans="1:11" x14ac:dyDescent="0.25">
      <c r="A9055">
        <v>8129</v>
      </c>
      <c r="B9055" t="s">
        <v>402</v>
      </c>
      <c r="C9055" t="s">
        <v>492</v>
      </c>
      <c r="D9055" t="s">
        <v>290</v>
      </c>
      <c r="E9055">
        <v>2016</v>
      </c>
      <c r="F9055" s="10">
        <v>42735</v>
      </c>
      <c r="G9055" t="s">
        <v>489</v>
      </c>
      <c r="H9055" t="s">
        <v>474</v>
      </c>
      <c r="I9055" t="s">
        <v>463</v>
      </c>
      <c r="J9055">
        <v>299000000</v>
      </c>
      <c r="K9055">
        <v>299000000</v>
      </c>
    </row>
    <row r="9056" spans="1:11" x14ac:dyDescent="0.25">
      <c r="A9056">
        <v>8129</v>
      </c>
      <c r="B9056" t="s">
        <v>402</v>
      </c>
      <c r="C9056" t="s">
        <v>492</v>
      </c>
      <c r="D9056" t="s">
        <v>316</v>
      </c>
      <c r="E9056">
        <v>2016</v>
      </c>
      <c r="F9056" s="10">
        <v>42735</v>
      </c>
      <c r="G9056" t="s">
        <v>489</v>
      </c>
      <c r="H9056" t="s">
        <v>474</v>
      </c>
      <c r="I9056" t="s">
        <v>463</v>
      </c>
      <c r="J9056">
        <v>1961000000</v>
      </c>
      <c r="K9056">
        <v>1961000000</v>
      </c>
    </row>
    <row r="9057" spans="1:11" x14ac:dyDescent="0.25">
      <c r="A9057">
        <v>8129</v>
      </c>
      <c r="B9057" t="s">
        <v>402</v>
      </c>
      <c r="C9057" t="s">
        <v>493</v>
      </c>
      <c r="D9057" t="s">
        <v>1090</v>
      </c>
      <c r="E9057">
        <v>2016</v>
      </c>
      <c r="F9057" s="10">
        <v>42735</v>
      </c>
      <c r="G9057" t="s">
        <v>489</v>
      </c>
      <c r="H9057" t="s">
        <v>474</v>
      </c>
      <c r="I9057" t="s">
        <v>463</v>
      </c>
      <c r="J9057">
        <v>2241000000</v>
      </c>
      <c r="K9057">
        <v>2241000000</v>
      </c>
    </row>
    <row r="9058" spans="1:11" x14ac:dyDescent="0.25">
      <c r="A9058">
        <v>8129</v>
      </c>
      <c r="B9058" t="s">
        <v>402</v>
      </c>
      <c r="C9058" t="s">
        <v>493</v>
      </c>
      <c r="D9058" t="s">
        <v>1091</v>
      </c>
      <c r="E9058">
        <v>2016</v>
      </c>
      <c r="F9058" s="10">
        <v>42735</v>
      </c>
      <c r="G9058" t="s">
        <v>489</v>
      </c>
      <c r="H9058" t="s">
        <v>474</v>
      </c>
      <c r="I9058" t="s">
        <v>463</v>
      </c>
      <c r="J9058">
        <v>-991000000</v>
      </c>
      <c r="K9058">
        <v>-991000000</v>
      </c>
    </row>
    <row r="9059" spans="1:11" x14ac:dyDescent="0.25">
      <c r="A9059">
        <v>8129</v>
      </c>
      <c r="B9059" t="s">
        <v>402</v>
      </c>
      <c r="C9059" t="s">
        <v>493</v>
      </c>
      <c r="D9059" t="s">
        <v>1088</v>
      </c>
      <c r="E9059">
        <v>2016</v>
      </c>
      <c r="F9059" s="10">
        <v>42735</v>
      </c>
      <c r="G9059" t="s">
        <v>489</v>
      </c>
      <c r="H9059" t="s">
        <v>474</v>
      </c>
      <c r="I9059" t="s">
        <v>463</v>
      </c>
      <c r="J9059">
        <v>1416000000</v>
      </c>
      <c r="K9059">
        <v>1416000000</v>
      </c>
    </row>
    <row r="9060" spans="1:11" x14ac:dyDescent="0.25">
      <c r="A9060">
        <v>8129</v>
      </c>
      <c r="B9060" t="s">
        <v>402</v>
      </c>
      <c r="C9060" t="s">
        <v>493</v>
      </c>
      <c r="D9060" t="s">
        <v>1394</v>
      </c>
      <c r="E9060">
        <v>2016</v>
      </c>
      <c r="F9060" s="10">
        <v>42735</v>
      </c>
      <c r="G9060" t="s">
        <v>489</v>
      </c>
      <c r="H9060" t="s">
        <v>474</v>
      </c>
      <c r="I9060" t="s">
        <v>463</v>
      </c>
      <c r="J9060">
        <v>2386000000</v>
      </c>
      <c r="K9060">
        <v>2386000000</v>
      </c>
    </row>
    <row r="9061" spans="1:11" x14ac:dyDescent="0.25">
      <c r="A9061">
        <v>8129</v>
      </c>
      <c r="B9061" t="s">
        <v>402</v>
      </c>
      <c r="C9061" t="s">
        <v>493</v>
      </c>
      <c r="D9061" t="s">
        <v>1089</v>
      </c>
      <c r="E9061">
        <v>2016</v>
      </c>
      <c r="F9061" s="10">
        <v>42735</v>
      </c>
      <c r="G9061" t="s">
        <v>489</v>
      </c>
      <c r="H9061" t="s">
        <v>474</v>
      </c>
      <c r="I9061" t="s">
        <v>463</v>
      </c>
      <c r="J9061">
        <v>2199000000</v>
      </c>
      <c r="K9061">
        <v>2199000000</v>
      </c>
    </row>
    <row r="9062" spans="1:11" x14ac:dyDescent="0.25">
      <c r="A9062">
        <v>8163</v>
      </c>
      <c r="B9062" t="s">
        <v>388</v>
      </c>
      <c r="C9062" t="s">
        <v>492</v>
      </c>
      <c r="D9062" t="s">
        <v>59</v>
      </c>
      <c r="E9062">
        <v>2016</v>
      </c>
      <c r="F9062" s="10">
        <v>42735</v>
      </c>
      <c r="G9062" t="s">
        <v>489</v>
      </c>
      <c r="H9062" t="s">
        <v>474</v>
      </c>
      <c r="I9062" t="s">
        <v>463</v>
      </c>
      <c r="J9062">
        <v>43299000</v>
      </c>
      <c r="K9062">
        <v>43299000</v>
      </c>
    </row>
    <row r="9063" spans="1:11" x14ac:dyDescent="0.25">
      <c r="A9063">
        <v>8163</v>
      </c>
      <c r="B9063" t="s">
        <v>388</v>
      </c>
      <c r="C9063" t="s">
        <v>492</v>
      </c>
      <c r="D9063" t="s">
        <v>2060</v>
      </c>
      <c r="E9063">
        <v>2016</v>
      </c>
      <c r="F9063" s="10">
        <v>42735</v>
      </c>
      <c r="G9063" t="s">
        <v>489</v>
      </c>
      <c r="H9063" t="s">
        <v>474</v>
      </c>
      <c r="I9063" t="s">
        <v>463</v>
      </c>
      <c r="J9063">
        <v>205492000</v>
      </c>
      <c r="K9063">
        <v>205492000</v>
      </c>
    </row>
    <row r="9064" spans="1:11" x14ac:dyDescent="0.25">
      <c r="A9064">
        <v>8163</v>
      </c>
      <c r="B9064" t="s">
        <v>388</v>
      </c>
      <c r="C9064" t="s">
        <v>492</v>
      </c>
      <c r="D9064" t="s">
        <v>316</v>
      </c>
      <c r="E9064">
        <v>2016</v>
      </c>
      <c r="F9064" s="10">
        <v>42735</v>
      </c>
      <c r="G9064" t="s">
        <v>489</v>
      </c>
      <c r="H9064" t="s">
        <v>474</v>
      </c>
      <c r="I9064" t="s">
        <v>463</v>
      </c>
      <c r="J9064">
        <v>165335000</v>
      </c>
      <c r="K9064">
        <v>165335000</v>
      </c>
    </row>
    <row r="9065" spans="1:11" x14ac:dyDescent="0.25">
      <c r="A9065">
        <v>8163</v>
      </c>
      <c r="B9065" t="s">
        <v>388</v>
      </c>
      <c r="C9065" t="s">
        <v>493</v>
      </c>
      <c r="D9065" t="s">
        <v>1018</v>
      </c>
      <c r="E9065">
        <v>2016</v>
      </c>
      <c r="F9065" s="10">
        <v>42735</v>
      </c>
      <c r="G9065" t="s">
        <v>489</v>
      </c>
      <c r="H9065" t="s">
        <v>474</v>
      </c>
      <c r="I9065" t="s">
        <v>463</v>
      </c>
      <c r="J9065">
        <v>10815000</v>
      </c>
      <c r="K9065">
        <v>10815000</v>
      </c>
    </row>
    <row r="9066" spans="1:11" x14ac:dyDescent="0.25">
      <c r="A9066">
        <v>8163</v>
      </c>
      <c r="B9066" t="s">
        <v>388</v>
      </c>
      <c r="C9066" t="s">
        <v>493</v>
      </c>
      <c r="D9066" t="s">
        <v>1017</v>
      </c>
      <c r="E9066">
        <v>2016</v>
      </c>
      <c r="F9066" s="10">
        <v>42735</v>
      </c>
      <c r="G9066" t="s">
        <v>489</v>
      </c>
      <c r="H9066" t="s">
        <v>474</v>
      </c>
      <c r="I9066" t="s">
        <v>463</v>
      </c>
      <c r="J9066">
        <v>366461000</v>
      </c>
      <c r="K9066">
        <v>366461000</v>
      </c>
    </row>
    <row r="9067" spans="1:11" x14ac:dyDescent="0.25">
      <c r="A9067">
        <v>8163</v>
      </c>
      <c r="B9067" t="s">
        <v>388</v>
      </c>
      <c r="C9067" t="s">
        <v>493</v>
      </c>
      <c r="D9067" t="s">
        <v>1019</v>
      </c>
      <c r="E9067">
        <v>2016</v>
      </c>
      <c r="F9067" s="10">
        <v>42735</v>
      </c>
      <c r="G9067" t="s">
        <v>489</v>
      </c>
      <c r="H9067" t="s">
        <v>474</v>
      </c>
      <c r="I9067" t="s">
        <v>463</v>
      </c>
      <c r="J9067">
        <v>36850000</v>
      </c>
      <c r="K9067">
        <v>36850000</v>
      </c>
    </row>
    <row r="9068" spans="1:11" x14ac:dyDescent="0.25">
      <c r="A9068">
        <v>8174</v>
      </c>
      <c r="B9068" t="s">
        <v>419</v>
      </c>
      <c r="C9068" t="s">
        <v>492</v>
      </c>
      <c r="D9068" t="s">
        <v>59</v>
      </c>
      <c r="E9068">
        <v>2016</v>
      </c>
      <c r="F9068" s="10">
        <v>42735</v>
      </c>
      <c r="G9068" t="s">
        <v>489</v>
      </c>
      <c r="H9068" t="s">
        <v>474</v>
      </c>
      <c r="I9068" t="s">
        <v>463</v>
      </c>
      <c r="J9068">
        <v>137300000</v>
      </c>
      <c r="K9068">
        <v>137300000</v>
      </c>
    </row>
    <row r="9069" spans="1:11" x14ac:dyDescent="0.25">
      <c r="A9069">
        <v>8174</v>
      </c>
      <c r="B9069" t="s">
        <v>419</v>
      </c>
      <c r="C9069" t="s">
        <v>492</v>
      </c>
      <c r="D9069" t="s">
        <v>94</v>
      </c>
      <c r="E9069">
        <v>2016</v>
      </c>
      <c r="F9069" s="10">
        <v>42735</v>
      </c>
      <c r="G9069" t="s">
        <v>489</v>
      </c>
      <c r="H9069" t="s">
        <v>474</v>
      </c>
      <c r="I9069" t="s">
        <v>463</v>
      </c>
      <c r="J9069">
        <v>96700000</v>
      </c>
      <c r="K9069">
        <v>96700000</v>
      </c>
    </row>
    <row r="9070" spans="1:11" x14ac:dyDescent="0.25">
      <c r="A9070">
        <v>8174</v>
      </c>
      <c r="B9070" t="s">
        <v>419</v>
      </c>
      <c r="C9070" t="s">
        <v>492</v>
      </c>
      <c r="D9070" t="s">
        <v>105</v>
      </c>
      <c r="E9070">
        <v>2016</v>
      </c>
      <c r="F9070" s="10">
        <v>42735</v>
      </c>
      <c r="G9070" t="s">
        <v>489</v>
      </c>
      <c r="H9070" t="s">
        <v>474</v>
      </c>
      <c r="I9070" t="s">
        <v>463</v>
      </c>
      <c r="J9070">
        <v>125200000</v>
      </c>
      <c r="K9070">
        <v>125200000</v>
      </c>
    </row>
    <row r="9071" spans="1:11" x14ac:dyDescent="0.25">
      <c r="A9071">
        <v>8174</v>
      </c>
      <c r="B9071" t="s">
        <v>419</v>
      </c>
      <c r="C9071" t="s">
        <v>492</v>
      </c>
      <c r="D9071" t="s">
        <v>113</v>
      </c>
      <c r="E9071">
        <v>2016</v>
      </c>
      <c r="F9071" s="10">
        <v>42735</v>
      </c>
      <c r="G9071" t="s">
        <v>489</v>
      </c>
      <c r="H9071" t="s">
        <v>474</v>
      </c>
      <c r="I9071" t="s">
        <v>463</v>
      </c>
      <c r="J9071">
        <v>98600000</v>
      </c>
      <c r="K9071">
        <v>98600000</v>
      </c>
    </row>
    <row r="9072" spans="1:11" x14ac:dyDescent="0.25">
      <c r="A9072">
        <v>8174</v>
      </c>
      <c r="B9072" t="s">
        <v>419</v>
      </c>
      <c r="C9072" t="s">
        <v>492</v>
      </c>
      <c r="D9072" t="s">
        <v>458</v>
      </c>
      <c r="E9072">
        <v>2016</v>
      </c>
      <c r="F9072" s="10">
        <v>42735</v>
      </c>
      <c r="G9072" t="s">
        <v>489</v>
      </c>
      <c r="H9072" t="s">
        <v>474</v>
      </c>
      <c r="I9072" t="s">
        <v>463</v>
      </c>
      <c r="J9072">
        <v>637400000</v>
      </c>
      <c r="K9072">
        <v>637400000</v>
      </c>
    </row>
    <row r="9073" spans="1:11" x14ac:dyDescent="0.25">
      <c r="A9073">
        <v>8174</v>
      </c>
      <c r="B9073" t="s">
        <v>419</v>
      </c>
      <c r="C9073" t="s">
        <v>492</v>
      </c>
      <c r="D9073" t="s">
        <v>290</v>
      </c>
      <c r="E9073">
        <v>2016</v>
      </c>
      <c r="F9073" s="10">
        <v>42735</v>
      </c>
      <c r="G9073" t="s">
        <v>489</v>
      </c>
      <c r="H9073" t="s">
        <v>474</v>
      </c>
      <c r="I9073" t="s">
        <v>463</v>
      </c>
      <c r="J9073">
        <v>203600000</v>
      </c>
      <c r="K9073">
        <v>203600000</v>
      </c>
    </row>
    <row r="9074" spans="1:11" x14ac:dyDescent="0.25">
      <c r="A9074">
        <v>8174</v>
      </c>
      <c r="B9074" t="s">
        <v>419</v>
      </c>
      <c r="C9074" t="s">
        <v>492</v>
      </c>
      <c r="D9074" t="s">
        <v>316</v>
      </c>
      <c r="E9074">
        <v>2016</v>
      </c>
      <c r="F9074" s="10">
        <v>42735</v>
      </c>
      <c r="G9074" t="s">
        <v>489</v>
      </c>
      <c r="H9074" t="s">
        <v>474</v>
      </c>
      <c r="I9074" t="s">
        <v>463</v>
      </c>
      <c r="J9074">
        <v>697200000</v>
      </c>
      <c r="K9074">
        <v>697200000</v>
      </c>
    </row>
    <row r="9075" spans="1:11" x14ac:dyDescent="0.25">
      <c r="A9075">
        <v>8174</v>
      </c>
      <c r="B9075" t="s">
        <v>419</v>
      </c>
      <c r="C9075" t="s">
        <v>493</v>
      </c>
      <c r="D9075" t="s">
        <v>1084</v>
      </c>
      <c r="E9075">
        <v>2016</v>
      </c>
      <c r="F9075" s="10">
        <v>42735</v>
      </c>
      <c r="G9075" t="s">
        <v>489</v>
      </c>
      <c r="H9075" t="s">
        <v>474</v>
      </c>
      <c r="I9075" t="s">
        <v>463</v>
      </c>
      <c r="J9075">
        <v>728300000</v>
      </c>
      <c r="K9075">
        <v>728300000</v>
      </c>
    </row>
    <row r="9076" spans="1:11" x14ac:dyDescent="0.25">
      <c r="A9076">
        <v>8174</v>
      </c>
      <c r="B9076" t="s">
        <v>419</v>
      </c>
      <c r="C9076" t="s">
        <v>493</v>
      </c>
      <c r="D9076" t="s">
        <v>567</v>
      </c>
      <c r="E9076">
        <v>2016</v>
      </c>
      <c r="F9076" s="10">
        <v>42735</v>
      </c>
      <c r="G9076" t="s">
        <v>489</v>
      </c>
      <c r="H9076" t="s">
        <v>474</v>
      </c>
      <c r="I9076" t="s">
        <v>463</v>
      </c>
      <c r="J9076">
        <v>705000000</v>
      </c>
      <c r="K9076">
        <v>705000000</v>
      </c>
    </row>
    <row r="9077" spans="1:11" x14ac:dyDescent="0.25">
      <c r="A9077">
        <v>8174</v>
      </c>
      <c r="B9077" t="s">
        <v>419</v>
      </c>
      <c r="C9077" t="s">
        <v>493</v>
      </c>
      <c r="D9077" t="s">
        <v>1085</v>
      </c>
      <c r="E9077">
        <v>2016</v>
      </c>
      <c r="F9077" s="10">
        <v>42735</v>
      </c>
      <c r="G9077" t="s">
        <v>489</v>
      </c>
      <c r="H9077" t="s">
        <v>474</v>
      </c>
      <c r="I9077" t="s">
        <v>463</v>
      </c>
      <c r="J9077">
        <v>562700000</v>
      </c>
      <c r="K9077">
        <v>562700000</v>
      </c>
    </row>
    <row r="9078" spans="1:11" x14ac:dyDescent="0.25">
      <c r="A9078">
        <v>8189</v>
      </c>
      <c r="B9078" t="s">
        <v>427</v>
      </c>
      <c r="C9078" t="s">
        <v>492</v>
      </c>
      <c r="D9078" t="s">
        <v>570</v>
      </c>
      <c r="E9078">
        <v>2016</v>
      </c>
      <c r="F9078" s="10">
        <v>42735</v>
      </c>
      <c r="G9078" t="s">
        <v>489</v>
      </c>
      <c r="H9078" t="s">
        <v>474</v>
      </c>
      <c r="I9078" t="s">
        <v>463</v>
      </c>
      <c r="J9078">
        <v>133100000</v>
      </c>
      <c r="K9078">
        <v>133100000</v>
      </c>
    </row>
    <row r="9079" spans="1:11" x14ac:dyDescent="0.25">
      <c r="A9079">
        <v>8189</v>
      </c>
      <c r="B9079" t="s">
        <v>427</v>
      </c>
      <c r="C9079" t="s">
        <v>492</v>
      </c>
      <c r="D9079" t="s">
        <v>569</v>
      </c>
      <c r="E9079">
        <v>2016</v>
      </c>
      <c r="F9079" s="10">
        <v>42735</v>
      </c>
      <c r="G9079" t="s">
        <v>489</v>
      </c>
      <c r="H9079" t="s">
        <v>474</v>
      </c>
      <c r="I9079" t="s">
        <v>463</v>
      </c>
      <c r="J9079">
        <v>454100000</v>
      </c>
      <c r="K9079">
        <v>454100000</v>
      </c>
    </row>
    <row r="9080" spans="1:11" x14ac:dyDescent="0.25">
      <c r="A9080">
        <v>8189</v>
      </c>
      <c r="B9080" t="s">
        <v>427</v>
      </c>
      <c r="C9080" t="s">
        <v>492</v>
      </c>
      <c r="D9080" t="s">
        <v>891</v>
      </c>
      <c r="E9080">
        <v>2016</v>
      </c>
      <c r="F9080" s="10">
        <v>42735</v>
      </c>
      <c r="G9080" t="s">
        <v>489</v>
      </c>
      <c r="H9080" t="s">
        <v>474</v>
      </c>
      <c r="I9080" t="s">
        <v>463</v>
      </c>
      <c r="J9080">
        <v>-101700000</v>
      </c>
      <c r="K9080">
        <v>-101700000</v>
      </c>
    </row>
    <row r="9081" spans="1:11" x14ac:dyDescent="0.25">
      <c r="A9081">
        <v>8189</v>
      </c>
      <c r="B9081" t="s">
        <v>427</v>
      </c>
      <c r="C9081" t="s">
        <v>492</v>
      </c>
      <c r="D9081" t="s">
        <v>834</v>
      </c>
      <c r="E9081">
        <v>2016</v>
      </c>
      <c r="F9081" s="10">
        <v>42735</v>
      </c>
      <c r="G9081" t="s">
        <v>489</v>
      </c>
      <c r="H9081" t="s">
        <v>474</v>
      </c>
      <c r="I9081" t="s">
        <v>463</v>
      </c>
      <c r="J9081">
        <v>912900000</v>
      </c>
      <c r="K9081">
        <v>912900000</v>
      </c>
    </row>
    <row r="9082" spans="1:11" x14ac:dyDescent="0.25">
      <c r="A9082">
        <v>8192</v>
      </c>
      <c r="B9082" t="s">
        <v>1515</v>
      </c>
      <c r="C9082" t="s">
        <v>492</v>
      </c>
      <c r="D9082" t="s">
        <v>894</v>
      </c>
      <c r="E9082">
        <v>2016</v>
      </c>
      <c r="F9082" s="10">
        <v>42735</v>
      </c>
      <c r="G9082" t="s">
        <v>489</v>
      </c>
      <c r="H9082" t="s">
        <v>474</v>
      </c>
      <c r="I9082" t="s">
        <v>463</v>
      </c>
      <c r="J9082">
        <v>135930000</v>
      </c>
      <c r="K9082">
        <v>135930000</v>
      </c>
    </row>
    <row r="9083" spans="1:11" x14ac:dyDescent="0.25">
      <c r="A9083">
        <v>8192</v>
      </c>
      <c r="B9083" t="s">
        <v>1515</v>
      </c>
      <c r="C9083" t="s">
        <v>492</v>
      </c>
      <c r="D9083" t="s">
        <v>569</v>
      </c>
      <c r="E9083">
        <v>2016</v>
      </c>
      <c r="F9083" s="10">
        <v>42735</v>
      </c>
      <c r="G9083" t="s">
        <v>489</v>
      </c>
      <c r="H9083" t="s">
        <v>474</v>
      </c>
      <c r="I9083" t="s">
        <v>463</v>
      </c>
      <c r="J9083">
        <v>59100000</v>
      </c>
      <c r="K9083">
        <v>59100000</v>
      </c>
    </row>
    <row r="9084" spans="1:11" x14ac:dyDescent="0.25">
      <c r="A9084">
        <v>8192</v>
      </c>
      <c r="B9084" t="s">
        <v>1515</v>
      </c>
      <c r="C9084" t="s">
        <v>492</v>
      </c>
      <c r="D9084" t="s">
        <v>619</v>
      </c>
      <c r="E9084">
        <v>2016</v>
      </c>
      <c r="F9084" s="10">
        <v>42735</v>
      </c>
      <c r="G9084" t="s">
        <v>489</v>
      </c>
      <c r="H9084" t="s">
        <v>474</v>
      </c>
      <c r="I9084" t="s">
        <v>463</v>
      </c>
      <c r="J9084">
        <v>70920000</v>
      </c>
      <c r="K9084">
        <v>70920000</v>
      </c>
    </row>
    <row r="9085" spans="1:11" x14ac:dyDescent="0.25">
      <c r="A9085">
        <v>8192</v>
      </c>
      <c r="B9085" t="s">
        <v>1515</v>
      </c>
      <c r="C9085" t="s">
        <v>492</v>
      </c>
      <c r="D9085" t="s">
        <v>834</v>
      </c>
      <c r="E9085">
        <v>2016</v>
      </c>
      <c r="F9085" s="10">
        <v>42735</v>
      </c>
      <c r="G9085" t="s">
        <v>489</v>
      </c>
      <c r="H9085" t="s">
        <v>474</v>
      </c>
      <c r="I9085" t="s">
        <v>463</v>
      </c>
      <c r="J9085">
        <v>283680000</v>
      </c>
      <c r="K9085">
        <v>283680000</v>
      </c>
    </row>
    <row r="9086" spans="1:11" x14ac:dyDescent="0.25">
      <c r="A9086">
        <v>8192</v>
      </c>
      <c r="B9086" t="s">
        <v>1515</v>
      </c>
      <c r="C9086" t="s">
        <v>492</v>
      </c>
      <c r="D9086" t="s">
        <v>1521</v>
      </c>
      <c r="E9086">
        <v>2016</v>
      </c>
      <c r="F9086" s="10">
        <v>42735</v>
      </c>
      <c r="G9086" t="s">
        <v>489</v>
      </c>
      <c r="H9086" t="s">
        <v>474</v>
      </c>
      <c r="I9086" t="s">
        <v>463</v>
      </c>
      <c r="J9086">
        <v>41370000.000000007</v>
      </c>
      <c r="K9086">
        <v>41370000.000000007</v>
      </c>
    </row>
    <row r="9087" spans="1:11" x14ac:dyDescent="0.25">
      <c r="A9087">
        <v>8192</v>
      </c>
      <c r="B9087" t="s">
        <v>1515</v>
      </c>
      <c r="C9087" t="s">
        <v>493</v>
      </c>
      <c r="D9087" t="s">
        <v>1519</v>
      </c>
      <c r="E9087">
        <v>2016</v>
      </c>
      <c r="F9087" s="10">
        <v>42735</v>
      </c>
      <c r="G9087" t="s">
        <v>489</v>
      </c>
      <c r="H9087" t="s">
        <v>474</v>
      </c>
      <c r="I9087" t="s">
        <v>463</v>
      </c>
      <c r="J9087">
        <v>82740000.000000015</v>
      </c>
      <c r="K9087">
        <v>82740000.000000015</v>
      </c>
    </row>
    <row r="9088" spans="1:11" x14ac:dyDescent="0.25">
      <c r="A9088">
        <v>8192</v>
      </c>
      <c r="B9088" t="s">
        <v>1515</v>
      </c>
      <c r="C9088" t="s">
        <v>493</v>
      </c>
      <c r="D9088" t="s">
        <v>2068</v>
      </c>
      <c r="E9088">
        <v>2016</v>
      </c>
      <c r="F9088" s="10">
        <v>42735</v>
      </c>
      <c r="G9088" t="s">
        <v>489</v>
      </c>
      <c r="H9088" t="s">
        <v>474</v>
      </c>
      <c r="I9088" t="s">
        <v>463</v>
      </c>
      <c r="J9088">
        <v>59100000</v>
      </c>
      <c r="K9088">
        <v>59100000</v>
      </c>
    </row>
    <row r="9089" spans="1:11" x14ac:dyDescent="0.25">
      <c r="A9089">
        <v>8192</v>
      </c>
      <c r="B9089" t="s">
        <v>1515</v>
      </c>
      <c r="C9089" t="s">
        <v>493</v>
      </c>
      <c r="D9089" t="s">
        <v>1299</v>
      </c>
      <c r="E9089">
        <v>2016</v>
      </c>
      <c r="F9089" s="10">
        <v>42735</v>
      </c>
      <c r="G9089" t="s">
        <v>489</v>
      </c>
      <c r="H9089" t="s">
        <v>474</v>
      </c>
      <c r="I9089" t="s">
        <v>463</v>
      </c>
      <c r="J9089">
        <v>372330000</v>
      </c>
      <c r="K9089">
        <v>372330000</v>
      </c>
    </row>
    <row r="9090" spans="1:11" x14ac:dyDescent="0.25">
      <c r="A9090">
        <v>8192</v>
      </c>
      <c r="B9090" t="s">
        <v>1515</v>
      </c>
      <c r="C9090" t="s">
        <v>493</v>
      </c>
      <c r="D9090" t="s">
        <v>1520</v>
      </c>
      <c r="E9090">
        <v>2016</v>
      </c>
      <c r="F9090" s="10">
        <v>42735</v>
      </c>
      <c r="G9090" t="s">
        <v>489</v>
      </c>
      <c r="H9090" t="s">
        <v>474</v>
      </c>
      <c r="I9090" t="s">
        <v>463</v>
      </c>
      <c r="J9090">
        <v>70920000</v>
      </c>
      <c r="K9090">
        <v>70920000</v>
      </c>
    </row>
    <row r="9091" spans="1:11" x14ac:dyDescent="0.25">
      <c r="A9091">
        <v>8203</v>
      </c>
      <c r="B9091" t="s">
        <v>150</v>
      </c>
      <c r="C9091" t="s">
        <v>492</v>
      </c>
      <c r="D9091" t="s">
        <v>620</v>
      </c>
      <c r="E9091">
        <v>2016</v>
      </c>
      <c r="F9091" s="10">
        <v>42735</v>
      </c>
      <c r="G9091" t="s">
        <v>489</v>
      </c>
      <c r="H9091" t="s">
        <v>474</v>
      </c>
      <c r="I9091" t="s">
        <v>463</v>
      </c>
      <c r="J9091">
        <v>5068000</v>
      </c>
      <c r="K9091">
        <v>5068000</v>
      </c>
    </row>
    <row r="9092" spans="1:11" x14ac:dyDescent="0.25">
      <c r="A9092">
        <v>8203</v>
      </c>
      <c r="B9092" t="s">
        <v>150</v>
      </c>
      <c r="C9092" t="s">
        <v>492</v>
      </c>
      <c r="D9092" t="s">
        <v>21</v>
      </c>
      <c r="E9092">
        <v>2016</v>
      </c>
      <c r="F9092" s="10">
        <v>42735</v>
      </c>
      <c r="G9092" t="s">
        <v>489</v>
      </c>
      <c r="H9092" t="s">
        <v>474</v>
      </c>
      <c r="I9092" t="s">
        <v>463</v>
      </c>
      <c r="J9092">
        <v>12837000</v>
      </c>
      <c r="K9092">
        <v>12837000</v>
      </c>
    </row>
    <row r="9093" spans="1:11" x14ac:dyDescent="0.25">
      <c r="A9093">
        <v>8203</v>
      </c>
      <c r="B9093" t="s">
        <v>150</v>
      </c>
      <c r="C9093" t="s">
        <v>492</v>
      </c>
      <c r="D9093" t="s">
        <v>569</v>
      </c>
      <c r="E9093">
        <v>2016</v>
      </c>
      <c r="F9093" s="10">
        <v>42735</v>
      </c>
      <c r="G9093" t="s">
        <v>489</v>
      </c>
      <c r="H9093" t="s">
        <v>474</v>
      </c>
      <c r="I9093" t="s">
        <v>463</v>
      </c>
      <c r="J9093">
        <v>20384000</v>
      </c>
      <c r="K9093">
        <v>20384000</v>
      </c>
    </row>
    <row r="9094" spans="1:11" x14ac:dyDescent="0.25">
      <c r="A9094">
        <v>8203</v>
      </c>
      <c r="B9094" t="s">
        <v>150</v>
      </c>
      <c r="C9094" t="s">
        <v>492</v>
      </c>
      <c r="D9094" t="s">
        <v>151</v>
      </c>
      <c r="E9094">
        <v>2016</v>
      </c>
      <c r="F9094" s="10">
        <v>42735</v>
      </c>
      <c r="G9094" t="s">
        <v>489</v>
      </c>
      <c r="H9094" t="s">
        <v>474</v>
      </c>
      <c r="I9094" t="s">
        <v>463</v>
      </c>
      <c r="J9094">
        <v>9711000</v>
      </c>
      <c r="K9094">
        <v>9711000</v>
      </c>
    </row>
    <row r="9095" spans="1:11" x14ac:dyDescent="0.25">
      <c r="A9095">
        <v>8203</v>
      </c>
      <c r="B9095" t="s">
        <v>150</v>
      </c>
      <c r="C9095" t="s">
        <v>492</v>
      </c>
      <c r="D9095" t="s">
        <v>701</v>
      </c>
      <c r="E9095">
        <v>2016</v>
      </c>
      <c r="F9095" s="10">
        <v>42735</v>
      </c>
      <c r="G9095" t="s">
        <v>489</v>
      </c>
      <c r="H9095" t="s">
        <v>474</v>
      </c>
      <c r="I9095" t="s">
        <v>463</v>
      </c>
      <c r="J9095">
        <v>4794000</v>
      </c>
      <c r="K9095">
        <v>4794000</v>
      </c>
    </row>
    <row r="9096" spans="1:11" x14ac:dyDescent="0.25">
      <c r="A9096">
        <v>8203</v>
      </c>
      <c r="B9096" t="s">
        <v>150</v>
      </c>
      <c r="C9096" t="s">
        <v>492</v>
      </c>
      <c r="D9096" t="s">
        <v>834</v>
      </c>
      <c r="E9096">
        <v>2016</v>
      </c>
      <c r="F9096" s="10">
        <v>42735</v>
      </c>
      <c r="G9096" t="s">
        <v>489</v>
      </c>
      <c r="H9096" t="s">
        <v>474</v>
      </c>
      <c r="I9096" t="s">
        <v>463</v>
      </c>
      <c r="J9096">
        <v>26308000</v>
      </c>
      <c r="K9096">
        <v>26308000</v>
      </c>
    </row>
    <row r="9097" spans="1:11" x14ac:dyDescent="0.25">
      <c r="A9097">
        <v>8203</v>
      </c>
      <c r="B9097" t="s">
        <v>150</v>
      </c>
      <c r="C9097" t="s">
        <v>492</v>
      </c>
      <c r="D9097" t="s">
        <v>803</v>
      </c>
      <c r="E9097">
        <v>2016</v>
      </c>
      <c r="F9097" s="10">
        <v>42735</v>
      </c>
      <c r="G9097" t="s">
        <v>489</v>
      </c>
      <c r="H9097" t="s">
        <v>474</v>
      </c>
      <c r="I9097" t="s">
        <v>463</v>
      </c>
      <c r="J9097">
        <v>7175000</v>
      </c>
      <c r="K9097">
        <v>7175000</v>
      </c>
    </row>
    <row r="9098" spans="1:11" x14ac:dyDescent="0.25">
      <c r="A9098">
        <v>8203</v>
      </c>
      <c r="B9098" t="s">
        <v>150</v>
      </c>
      <c r="C9098" t="s">
        <v>492</v>
      </c>
      <c r="D9098" t="s">
        <v>835</v>
      </c>
      <c r="E9098">
        <v>2016</v>
      </c>
      <c r="F9098" s="10">
        <v>42735</v>
      </c>
      <c r="G9098" t="s">
        <v>489</v>
      </c>
      <c r="H9098" t="s">
        <v>474</v>
      </c>
      <c r="I9098" t="s">
        <v>463</v>
      </c>
      <c r="J9098">
        <v>19313000</v>
      </c>
      <c r="K9098">
        <v>19313000</v>
      </c>
    </row>
    <row r="9099" spans="1:11" x14ac:dyDescent="0.25">
      <c r="A9099">
        <v>8203</v>
      </c>
      <c r="B9099" t="s">
        <v>150</v>
      </c>
      <c r="C9099" t="s">
        <v>493</v>
      </c>
      <c r="D9099" t="s">
        <v>567</v>
      </c>
      <c r="E9099">
        <v>2016</v>
      </c>
      <c r="F9099" s="10">
        <v>42735</v>
      </c>
      <c r="G9099" t="s">
        <v>489</v>
      </c>
      <c r="H9099" t="s">
        <v>474</v>
      </c>
      <c r="I9099" t="s">
        <v>463</v>
      </c>
      <c r="J9099">
        <v>39700000</v>
      </c>
      <c r="K9099">
        <v>39700000</v>
      </c>
    </row>
    <row r="9100" spans="1:11" x14ac:dyDescent="0.25">
      <c r="A9100">
        <v>8203</v>
      </c>
      <c r="B9100" t="s">
        <v>150</v>
      </c>
      <c r="C9100" t="s">
        <v>493</v>
      </c>
      <c r="D9100" t="s">
        <v>2149</v>
      </c>
      <c r="E9100">
        <v>2016</v>
      </c>
      <c r="F9100" s="10">
        <v>42735</v>
      </c>
      <c r="G9100" t="s">
        <v>489</v>
      </c>
      <c r="H9100" t="s">
        <v>474</v>
      </c>
      <c r="I9100" t="s">
        <v>463</v>
      </c>
      <c r="J9100">
        <v>54700000</v>
      </c>
      <c r="K9100">
        <v>54700000</v>
      </c>
    </row>
    <row r="9101" spans="1:11" x14ac:dyDescent="0.25">
      <c r="A9101">
        <v>8203</v>
      </c>
      <c r="B9101" t="s">
        <v>150</v>
      </c>
      <c r="C9101" t="s">
        <v>493</v>
      </c>
      <c r="D9101" t="s">
        <v>1012</v>
      </c>
      <c r="E9101">
        <v>2016</v>
      </c>
      <c r="F9101" s="10">
        <v>42735</v>
      </c>
      <c r="G9101" t="s">
        <v>489</v>
      </c>
      <c r="H9101" t="s">
        <v>474</v>
      </c>
      <c r="I9101" t="s">
        <v>463</v>
      </c>
      <c r="J9101">
        <v>7200000</v>
      </c>
      <c r="K9101">
        <v>7200000</v>
      </c>
    </row>
    <row r="9102" spans="1:11" x14ac:dyDescent="0.25">
      <c r="A9102">
        <v>8327</v>
      </c>
      <c r="B9102" t="s">
        <v>381</v>
      </c>
      <c r="C9102" t="s">
        <v>492</v>
      </c>
      <c r="D9102" t="s">
        <v>569</v>
      </c>
      <c r="E9102">
        <v>2016</v>
      </c>
      <c r="F9102" s="10">
        <v>42735</v>
      </c>
      <c r="G9102" t="s">
        <v>489</v>
      </c>
      <c r="H9102" t="s">
        <v>474</v>
      </c>
      <c r="I9102" t="s">
        <v>463</v>
      </c>
      <c r="J9102">
        <v>9966000000</v>
      </c>
      <c r="K9102">
        <v>9966000000</v>
      </c>
    </row>
    <row r="9103" spans="1:11" x14ac:dyDescent="0.25">
      <c r="A9103">
        <v>8327</v>
      </c>
      <c r="B9103" t="s">
        <v>381</v>
      </c>
      <c r="C9103" t="s">
        <v>492</v>
      </c>
      <c r="D9103" t="s">
        <v>1121</v>
      </c>
      <c r="E9103">
        <v>2016</v>
      </c>
      <c r="F9103" s="10">
        <v>42735</v>
      </c>
      <c r="G9103" t="s">
        <v>489</v>
      </c>
      <c r="H9103" t="s">
        <v>474</v>
      </c>
      <c r="I9103" t="s">
        <v>463</v>
      </c>
      <c r="J9103">
        <v>6684000000</v>
      </c>
      <c r="K9103">
        <v>6684000000</v>
      </c>
    </row>
    <row r="9104" spans="1:11" x14ac:dyDescent="0.25">
      <c r="A9104">
        <v>8327</v>
      </c>
      <c r="B9104" t="s">
        <v>381</v>
      </c>
      <c r="C9104" t="s">
        <v>492</v>
      </c>
      <c r="D9104" t="s">
        <v>316</v>
      </c>
      <c r="E9104">
        <v>2016</v>
      </c>
      <c r="F9104" s="10">
        <v>42735</v>
      </c>
      <c r="G9104" t="s">
        <v>489</v>
      </c>
      <c r="H9104" t="s">
        <v>474</v>
      </c>
      <c r="I9104" t="s">
        <v>463</v>
      </c>
      <c r="J9104">
        <v>22652000000</v>
      </c>
      <c r="K9104">
        <v>22652000000</v>
      </c>
    </row>
    <row r="9105" spans="1:11" x14ac:dyDescent="0.25">
      <c r="A9105">
        <v>8327</v>
      </c>
      <c r="B9105" t="s">
        <v>381</v>
      </c>
      <c r="C9105" t="s">
        <v>493</v>
      </c>
      <c r="D9105" t="s">
        <v>1117</v>
      </c>
      <c r="E9105">
        <v>2016</v>
      </c>
      <c r="F9105" s="10">
        <v>42735</v>
      </c>
      <c r="G9105" t="s">
        <v>489</v>
      </c>
      <c r="H9105" t="s">
        <v>474</v>
      </c>
      <c r="I9105" t="s">
        <v>463</v>
      </c>
      <c r="J9105">
        <v>14751000000</v>
      </c>
      <c r="K9105">
        <v>14751000000</v>
      </c>
    </row>
    <row r="9106" spans="1:11" x14ac:dyDescent="0.25">
      <c r="A9106">
        <v>8327</v>
      </c>
      <c r="B9106" t="s">
        <v>381</v>
      </c>
      <c r="C9106" t="s">
        <v>493</v>
      </c>
      <c r="D9106" t="s">
        <v>1120</v>
      </c>
      <c r="E9106">
        <v>2016</v>
      </c>
      <c r="F9106" s="10">
        <v>42735</v>
      </c>
      <c r="G9106" t="s">
        <v>489</v>
      </c>
      <c r="H9106" t="s">
        <v>474</v>
      </c>
      <c r="I9106" t="s">
        <v>463</v>
      </c>
      <c r="J9106">
        <v>10654000000</v>
      </c>
      <c r="K9106">
        <v>10654000000</v>
      </c>
    </row>
    <row r="9107" spans="1:11" x14ac:dyDescent="0.25">
      <c r="A9107">
        <v>8327</v>
      </c>
      <c r="B9107" t="s">
        <v>381</v>
      </c>
      <c r="C9107" t="s">
        <v>493</v>
      </c>
      <c r="D9107" t="s">
        <v>1118</v>
      </c>
      <c r="E9107">
        <v>2016</v>
      </c>
      <c r="F9107" s="10">
        <v>42735</v>
      </c>
      <c r="G9107" t="s">
        <v>489</v>
      </c>
      <c r="H9107" t="s">
        <v>474</v>
      </c>
      <c r="I9107" t="s">
        <v>463</v>
      </c>
      <c r="J9107">
        <v>9272000000</v>
      </c>
      <c r="K9107">
        <v>9272000000</v>
      </c>
    </row>
    <row r="9108" spans="1:11" x14ac:dyDescent="0.25">
      <c r="A9108">
        <v>8327</v>
      </c>
      <c r="B9108" t="s">
        <v>381</v>
      </c>
      <c r="C9108" t="s">
        <v>493</v>
      </c>
      <c r="D9108" t="s">
        <v>1119</v>
      </c>
      <c r="E9108">
        <v>2016</v>
      </c>
      <c r="F9108" s="10">
        <v>42735</v>
      </c>
      <c r="G9108" t="s">
        <v>489</v>
      </c>
      <c r="H9108" t="s">
        <v>474</v>
      </c>
      <c r="I9108" t="s">
        <v>463</v>
      </c>
      <c r="J9108">
        <v>4625000000</v>
      </c>
      <c r="K9108">
        <v>4625000000</v>
      </c>
    </row>
    <row r="9109" spans="1:11" x14ac:dyDescent="0.25">
      <c r="A9109">
        <v>8329</v>
      </c>
      <c r="B9109" t="s">
        <v>334</v>
      </c>
      <c r="C9109" t="s">
        <v>492</v>
      </c>
      <c r="D9109" t="s">
        <v>901</v>
      </c>
      <c r="E9109">
        <v>2016</v>
      </c>
      <c r="F9109" s="10">
        <v>42735</v>
      </c>
      <c r="G9109" t="s">
        <v>489</v>
      </c>
      <c r="H9109" t="s">
        <v>474</v>
      </c>
      <c r="I9109" t="s">
        <v>463</v>
      </c>
      <c r="J9109">
        <v>1737000</v>
      </c>
      <c r="K9109">
        <v>1737000</v>
      </c>
    </row>
    <row r="9110" spans="1:11" x14ac:dyDescent="0.25">
      <c r="A9110">
        <v>8329</v>
      </c>
      <c r="B9110" t="s">
        <v>334</v>
      </c>
      <c r="C9110" t="s">
        <v>492</v>
      </c>
      <c r="D9110" t="s">
        <v>900</v>
      </c>
      <c r="E9110">
        <v>2016</v>
      </c>
      <c r="F9110" s="10">
        <v>42735</v>
      </c>
      <c r="G9110" t="s">
        <v>489</v>
      </c>
      <c r="H9110" t="s">
        <v>474</v>
      </c>
      <c r="I9110" t="s">
        <v>463</v>
      </c>
      <c r="J9110">
        <v>13449000</v>
      </c>
      <c r="K9110">
        <v>13449000</v>
      </c>
    </row>
    <row r="9111" spans="1:11" x14ac:dyDescent="0.25">
      <c r="A9111">
        <v>8329</v>
      </c>
      <c r="B9111" t="s">
        <v>334</v>
      </c>
      <c r="C9111" t="s">
        <v>492</v>
      </c>
      <c r="D9111" t="s">
        <v>899</v>
      </c>
      <c r="E9111">
        <v>2016</v>
      </c>
      <c r="F9111" s="10">
        <v>42735</v>
      </c>
      <c r="G9111" t="s">
        <v>489</v>
      </c>
      <c r="H9111" t="s">
        <v>474</v>
      </c>
      <c r="I9111" t="s">
        <v>463</v>
      </c>
      <c r="J9111">
        <v>7474000</v>
      </c>
      <c r="K9111">
        <v>7474000</v>
      </c>
    </row>
    <row r="9112" spans="1:11" x14ac:dyDescent="0.25">
      <c r="A9112">
        <v>8329</v>
      </c>
      <c r="B9112" t="s">
        <v>334</v>
      </c>
      <c r="C9112" t="s">
        <v>492</v>
      </c>
      <c r="D9112" t="s">
        <v>895</v>
      </c>
      <c r="E9112">
        <v>2016</v>
      </c>
      <c r="F9112" s="10">
        <v>42735</v>
      </c>
      <c r="G9112" t="s">
        <v>489</v>
      </c>
      <c r="H9112" t="s">
        <v>474</v>
      </c>
      <c r="I9112" t="s">
        <v>463</v>
      </c>
      <c r="J9112">
        <v>8423000</v>
      </c>
      <c r="K9112">
        <v>8423000</v>
      </c>
    </row>
    <row r="9113" spans="1:11" x14ac:dyDescent="0.25">
      <c r="A9113">
        <v>8329</v>
      </c>
      <c r="B9113" t="s">
        <v>334</v>
      </c>
      <c r="C9113" t="s">
        <v>492</v>
      </c>
      <c r="D9113" t="s">
        <v>898</v>
      </c>
      <c r="E9113">
        <v>2016</v>
      </c>
      <c r="F9113" s="10">
        <v>42735</v>
      </c>
      <c r="G9113" t="s">
        <v>489</v>
      </c>
      <c r="H9113" t="s">
        <v>474</v>
      </c>
      <c r="I9113" t="s">
        <v>463</v>
      </c>
      <c r="J9113">
        <v>13296000</v>
      </c>
      <c r="K9113">
        <v>13296000</v>
      </c>
    </row>
    <row r="9114" spans="1:11" x14ac:dyDescent="0.25">
      <c r="A9114">
        <v>8329</v>
      </c>
      <c r="B9114" t="s">
        <v>334</v>
      </c>
      <c r="C9114" t="s">
        <v>492</v>
      </c>
      <c r="D9114" t="s">
        <v>897</v>
      </c>
      <c r="E9114">
        <v>2016</v>
      </c>
      <c r="F9114" s="10">
        <v>42735</v>
      </c>
      <c r="G9114" t="s">
        <v>489</v>
      </c>
      <c r="H9114" t="s">
        <v>474</v>
      </c>
      <c r="I9114" t="s">
        <v>463</v>
      </c>
      <c r="J9114">
        <v>1841000</v>
      </c>
      <c r="K9114">
        <v>1841000</v>
      </c>
    </row>
    <row r="9115" spans="1:11" x14ac:dyDescent="0.25">
      <c r="A9115">
        <v>8329</v>
      </c>
      <c r="B9115" t="s">
        <v>334</v>
      </c>
      <c r="C9115" t="s">
        <v>492</v>
      </c>
      <c r="D9115" t="s">
        <v>896</v>
      </c>
      <c r="E9115">
        <v>2016</v>
      </c>
      <c r="F9115" s="10">
        <v>42735</v>
      </c>
      <c r="G9115" t="s">
        <v>489</v>
      </c>
      <c r="H9115" t="s">
        <v>474</v>
      </c>
      <c r="I9115" t="s">
        <v>463</v>
      </c>
      <c r="J9115">
        <v>9641000</v>
      </c>
      <c r="K9115">
        <v>9641000</v>
      </c>
    </row>
    <row r="9116" spans="1:11" x14ac:dyDescent="0.25">
      <c r="A9116">
        <v>8329</v>
      </c>
      <c r="B9116" t="s">
        <v>334</v>
      </c>
      <c r="C9116" t="s">
        <v>492</v>
      </c>
      <c r="D9116" t="s">
        <v>316</v>
      </c>
      <c r="E9116">
        <v>2016</v>
      </c>
      <c r="F9116" s="10">
        <v>42735</v>
      </c>
      <c r="G9116" t="s">
        <v>489</v>
      </c>
      <c r="H9116" t="s">
        <v>474</v>
      </c>
      <c r="I9116" t="s">
        <v>463</v>
      </c>
      <c r="J9116">
        <v>58239000</v>
      </c>
      <c r="K9116">
        <v>58239000</v>
      </c>
    </row>
    <row r="9117" spans="1:11" x14ac:dyDescent="0.25">
      <c r="A9117">
        <v>8329</v>
      </c>
      <c r="B9117" t="s">
        <v>334</v>
      </c>
      <c r="C9117" t="s">
        <v>493</v>
      </c>
      <c r="D9117" t="s">
        <v>893</v>
      </c>
      <c r="E9117">
        <v>2016</v>
      </c>
      <c r="F9117" s="10">
        <v>42735</v>
      </c>
      <c r="G9117" t="s">
        <v>489</v>
      </c>
      <c r="H9117" t="s">
        <v>474</v>
      </c>
      <c r="I9117" t="s">
        <v>463</v>
      </c>
      <c r="J9117">
        <v>58239000</v>
      </c>
      <c r="K9117">
        <v>58239000</v>
      </c>
    </row>
    <row r="9118" spans="1:11" x14ac:dyDescent="0.25">
      <c r="A9118">
        <v>8329</v>
      </c>
      <c r="B9118" t="s">
        <v>334</v>
      </c>
      <c r="C9118" t="s">
        <v>493</v>
      </c>
      <c r="D9118" t="s">
        <v>892</v>
      </c>
      <c r="E9118">
        <v>2016</v>
      </c>
      <c r="F9118" s="10">
        <v>42735</v>
      </c>
      <c r="G9118" t="s">
        <v>489</v>
      </c>
      <c r="H9118" t="s">
        <v>474</v>
      </c>
      <c r="I9118" t="s">
        <v>463</v>
      </c>
      <c r="J9118">
        <v>55861000</v>
      </c>
      <c r="K9118">
        <v>55861000</v>
      </c>
    </row>
    <row r="9119" spans="1:11" x14ac:dyDescent="0.25">
      <c r="A9119">
        <v>8430</v>
      </c>
      <c r="B9119" t="s">
        <v>339</v>
      </c>
      <c r="C9119" t="s">
        <v>493</v>
      </c>
      <c r="D9119" t="s">
        <v>867</v>
      </c>
      <c r="E9119">
        <v>2016</v>
      </c>
      <c r="F9119" s="10">
        <v>42735</v>
      </c>
      <c r="G9119" t="s">
        <v>489</v>
      </c>
      <c r="H9119" t="s">
        <v>474</v>
      </c>
      <c r="I9119" t="s">
        <v>463</v>
      </c>
      <c r="J9119">
        <v>184567000</v>
      </c>
      <c r="K9119">
        <v>184567000</v>
      </c>
    </row>
    <row r="9120" spans="1:11" x14ac:dyDescent="0.25">
      <c r="A9120">
        <v>8430</v>
      </c>
      <c r="B9120" t="s">
        <v>339</v>
      </c>
      <c r="C9120" t="s">
        <v>493</v>
      </c>
      <c r="D9120" t="s">
        <v>868</v>
      </c>
      <c r="E9120">
        <v>2016</v>
      </c>
      <c r="F9120" s="10">
        <v>42735</v>
      </c>
      <c r="G9120" t="s">
        <v>489</v>
      </c>
      <c r="H9120" t="s">
        <v>474</v>
      </c>
      <c r="I9120" t="s">
        <v>463</v>
      </c>
      <c r="J9120">
        <v>7239000</v>
      </c>
      <c r="K9120">
        <v>7239000</v>
      </c>
    </row>
    <row r="9121" spans="1:11" x14ac:dyDescent="0.25">
      <c r="A9121">
        <v>8430</v>
      </c>
      <c r="B9121" t="s">
        <v>339</v>
      </c>
      <c r="C9121" t="s">
        <v>493</v>
      </c>
      <c r="D9121" t="s">
        <v>869</v>
      </c>
      <c r="E9121">
        <v>2016</v>
      </c>
      <c r="F9121" s="10">
        <v>42735</v>
      </c>
      <c r="G9121" t="s">
        <v>489</v>
      </c>
      <c r="H9121" t="s">
        <v>474</v>
      </c>
      <c r="I9121" t="s">
        <v>463</v>
      </c>
      <c r="J9121">
        <v>0</v>
      </c>
      <c r="K9121">
        <v>0</v>
      </c>
    </row>
    <row r="9122" spans="1:11" x14ac:dyDescent="0.25">
      <c r="A9122">
        <v>8430</v>
      </c>
      <c r="B9122" t="s">
        <v>339</v>
      </c>
      <c r="C9122" t="s">
        <v>493</v>
      </c>
      <c r="D9122" t="s">
        <v>865</v>
      </c>
      <c r="E9122">
        <v>2016</v>
      </c>
      <c r="F9122" s="10">
        <v>42735</v>
      </c>
      <c r="G9122" t="s">
        <v>489</v>
      </c>
      <c r="H9122" t="s">
        <v>474</v>
      </c>
      <c r="I9122" t="s">
        <v>463</v>
      </c>
      <c r="J9122">
        <v>191725000</v>
      </c>
      <c r="K9122">
        <v>191725000</v>
      </c>
    </row>
    <row r="9123" spans="1:11" x14ac:dyDescent="0.25">
      <c r="A9123">
        <v>8430</v>
      </c>
      <c r="B9123" t="s">
        <v>339</v>
      </c>
      <c r="C9123" t="s">
        <v>493</v>
      </c>
      <c r="D9123" t="s">
        <v>866</v>
      </c>
      <c r="E9123">
        <v>2016</v>
      </c>
      <c r="F9123" s="10">
        <v>42735</v>
      </c>
      <c r="G9123" t="s">
        <v>489</v>
      </c>
      <c r="H9123" t="s">
        <v>474</v>
      </c>
      <c r="I9123" t="s">
        <v>463</v>
      </c>
      <c r="J9123">
        <v>163966000</v>
      </c>
      <c r="K9123">
        <v>163966000</v>
      </c>
    </row>
    <row r="9124" spans="1:11" x14ac:dyDescent="0.25">
      <c r="A9124">
        <v>13290</v>
      </c>
      <c r="B9124" t="s">
        <v>152</v>
      </c>
      <c r="C9124" t="s">
        <v>492</v>
      </c>
      <c r="D9124" t="s">
        <v>570</v>
      </c>
      <c r="E9124">
        <v>2016</v>
      </c>
      <c r="F9124" s="10">
        <v>42735</v>
      </c>
      <c r="G9124" t="s">
        <v>489</v>
      </c>
      <c r="H9124" t="s">
        <v>474</v>
      </c>
      <c r="I9124" t="s">
        <v>463</v>
      </c>
      <c r="J9124">
        <v>7041000</v>
      </c>
      <c r="K9124">
        <v>7041000</v>
      </c>
    </row>
    <row r="9125" spans="1:11" x14ac:dyDescent="0.25">
      <c r="A9125">
        <v>13290</v>
      </c>
      <c r="B9125" t="s">
        <v>152</v>
      </c>
      <c r="C9125" t="s">
        <v>492</v>
      </c>
      <c r="D9125" t="s">
        <v>882</v>
      </c>
      <c r="E9125">
        <v>2016</v>
      </c>
      <c r="F9125" s="10">
        <v>42735</v>
      </c>
      <c r="G9125" t="s">
        <v>489</v>
      </c>
      <c r="H9125" t="s">
        <v>474</v>
      </c>
      <c r="I9125" t="s">
        <v>463</v>
      </c>
      <c r="J9125">
        <v>13108000</v>
      </c>
      <c r="K9125">
        <v>13108000</v>
      </c>
    </row>
    <row r="9126" spans="1:11" x14ac:dyDescent="0.25">
      <c r="A9126">
        <v>13290</v>
      </c>
      <c r="B9126" t="s">
        <v>152</v>
      </c>
      <c r="C9126" t="s">
        <v>492</v>
      </c>
      <c r="D9126" t="s">
        <v>569</v>
      </c>
      <c r="E9126">
        <v>2016</v>
      </c>
      <c r="F9126" s="10">
        <v>42735</v>
      </c>
      <c r="G9126" t="s">
        <v>489</v>
      </c>
      <c r="H9126" t="s">
        <v>474</v>
      </c>
      <c r="I9126" t="s">
        <v>463</v>
      </c>
      <c r="J9126">
        <v>18029000</v>
      </c>
      <c r="K9126">
        <v>18029000</v>
      </c>
    </row>
    <row r="9127" spans="1:11" x14ac:dyDescent="0.25">
      <c r="A9127">
        <v>13290</v>
      </c>
      <c r="B9127" t="s">
        <v>152</v>
      </c>
      <c r="C9127" t="s">
        <v>492</v>
      </c>
      <c r="D9127" t="s">
        <v>151</v>
      </c>
      <c r="E9127">
        <v>2016</v>
      </c>
      <c r="F9127" s="10">
        <v>42735</v>
      </c>
      <c r="G9127" t="s">
        <v>489</v>
      </c>
      <c r="H9127" t="s">
        <v>474</v>
      </c>
      <c r="I9127" t="s">
        <v>463</v>
      </c>
      <c r="J9127">
        <v>32023000</v>
      </c>
      <c r="K9127">
        <v>32023000</v>
      </c>
    </row>
    <row r="9128" spans="1:11" x14ac:dyDescent="0.25">
      <c r="A9128">
        <v>13290</v>
      </c>
      <c r="B9128" t="s">
        <v>152</v>
      </c>
      <c r="C9128" t="s">
        <v>492</v>
      </c>
      <c r="D9128" t="s">
        <v>2060</v>
      </c>
      <c r="E9128">
        <v>2016</v>
      </c>
      <c r="F9128" s="10">
        <v>42735</v>
      </c>
      <c r="G9128" t="s">
        <v>489</v>
      </c>
      <c r="H9128" t="s">
        <v>474</v>
      </c>
      <c r="I9128" t="s">
        <v>463</v>
      </c>
      <c r="J9128">
        <v>77000</v>
      </c>
      <c r="K9128">
        <v>77000</v>
      </c>
    </row>
    <row r="9129" spans="1:11" x14ac:dyDescent="0.25">
      <c r="A9129">
        <v>13290</v>
      </c>
      <c r="B9129" t="s">
        <v>152</v>
      </c>
      <c r="C9129" t="s">
        <v>492</v>
      </c>
      <c r="D9129" t="s">
        <v>316</v>
      </c>
      <c r="E9129">
        <v>2016</v>
      </c>
      <c r="F9129" s="10">
        <v>42735</v>
      </c>
      <c r="G9129" t="s">
        <v>489</v>
      </c>
      <c r="H9129" t="s">
        <v>474</v>
      </c>
      <c r="I9129" t="s">
        <v>463</v>
      </c>
      <c r="J9129">
        <v>90742000</v>
      </c>
      <c r="K9129">
        <v>90742000</v>
      </c>
    </row>
    <row r="9130" spans="1:11" x14ac:dyDescent="0.25">
      <c r="A9130">
        <v>223482</v>
      </c>
      <c r="B9130" t="s">
        <v>318</v>
      </c>
      <c r="C9130" t="s">
        <v>492</v>
      </c>
      <c r="D9130" t="s">
        <v>44</v>
      </c>
      <c r="E9130">
        <v>2016</v>
      </c>
      <c r="F9130" s="10">
        <v>42735</v>
      </c>
      <c r="G9130" t="s">
        <v>489</v>
      </c>
      <c r="H9130" t="s">
        <v>474</v>
      </c>
      <c r="I9130" t="s">
        <v>463</v>
      </c>
      <c r="J9130">
        <v>138700000</v>
      </c>
      <c r="K9130">
        <v>138700000</v>
      </c>
    </row>
    <row r="9131" spans="1:11" x14ac:dyDescent="0.25">
      <c r="A9131">
        <v>223482</v>
      </c>
      <c r="B9131" t="s">
        <v>318</v>
      </c>
      <c r="C9131" t="s">
        <v>492</v>
      </c>
      <c r="D9131" t="s">
        <v>59</v>
      </c>
      <c r="E9131">
        <v>2016</v>
      </c>
      <c r="F9131" s="10">
        <v>42735</v>
      </c>
      <c r="G9131" t="s">
        <v>489</v>
      </c>
      <c r="H9131" t="s">
        <v>474</v>
      </c>
      <c r="I9131" t="s">
        <v>463</v>
      </c>
      <c r="J9131">
        <v>887100000</v>
      </c>
      <c r="K9131">
        <v>887100000</v>
      </c>
    </row>
    <row r="9132" spans="1:11" x14ac:dyDescent="0.25">
      <c r="A9132">
        <v>223482</v>
      </c>
      <c r="B9132" t="s">
        <v>318</v>
      </c>
      <c r="C9132" t="s">
        <v>492</v>
      </c>
      <c r="D9132" t="s">
        <v>653</v>
      </c>
      <c r="E9132">
        <v>2016</v>
      </c>
      <c r="F9132" s="10">
        <v>42735</v>
      </c>
      <c r="G9132" t="s">
        <v>489</v>
      </c>
      <c r="H9132" t="s">
        <v>474</v>
      </c>
      <c r="I9132" t="s">
        <v>463</v>
      </c>
      <c r="J9132">
        <v>89400000</v>
      </c>
      <c r="K9132">
        <v>89400000</v>
      </c>
    </row>
    <row r="9133" spans="1:11" x14ac:dyDescent="0.25">
      <c r="A9133">
        <v>223482</v>
      </c>
      <c r="B9133" t="s">
        <v>318</v>
      </c>
      <c r="C9133" t="s">
        <v>492</v>
      </c>
      <c r="D9133" t="s">
        <v>316</v>
      </c>
      <c r="E9133">
        <v>2016</v>
      </c>
      <c r="F9133" s="10">
        <v>42735</v>
      </c>
      <c r="G9133" t="s">
        <v>489</v>
      </c>
      <c r="H9133" t="s">
        <v>474</v>
      </c>
      <c r="I9133" t="s">
        <v>463</v>
      </c>
      <c r="J9133">
        <v>1570700000</v>
      </c>
      <c r="K9133">
        <v>1570700000</v>
      </c>
    </row>
    <row r="9134" spans="1:11" x14ac:dyDescent="0.25">
      <c r="A9134">
        <v>223482</v>
      </c>
      <c r="B9134" t="s">
        <v>318</v>
      </c>
      <c r="C9134" t="s">
        <v>493</v>
      </c>
      <c r="D9134" t="s">
        <v>1094</v>
      </c>
      <c r="E9134">
        <v>2016</v>
      </c>
      <c r="F9134" s="10">
        <v>42735</v>
      </c>
      <c r="G9134" t="s">
        <v>489</v>
      </c>
      <c r="H9134" t="s">
        <v>474</v>
      </c>
      <c r="I9134" t="s">
        <v>463</v>
      </c>
      <c r="J9134">
        <v>-22900000</v>
      </c>
      <c r="K9134">
        <v>-22900000</v>
      </c>
    </row>
    <row r="9135" spans="1:11" x14ac:dyDescent="0.25">
      <c r="A9135">
        <v>223482</v>
      </c>
      <c r="B9135" t="s">
        <v>318</v>
      </c>
      <c r="C9135" t="s">
        <v>493</v>
      </c>
      <c r="D9135" t="s">
        <v>834</v>
      </c>
      <c r="E9135">
        <v>2016</v>
      </c>
      <c r="F9135" s="10">
        <v>42735</v>
      </c>
      <c r="G9135" t="s">
        <v>489</v>
      </c>
      <c r="H9135" t="s">
        <v>474</v>
      </c>
      <c r="I9135" t="s">
        <v>463</v>
      </c>
      <c r="J9135">
        <v>1743200000</v>
      </c>
      <c r="K9135">
        <v>1743200000</v>
      </c>
    </row>
    <row r="9136" spans="1:11" x14ac:dyDescent="0.25">
      <c r="A9136">
        <v>223482</v>
      </c>
      <c r="B9136" t="s">
        <v>318</v>
      </c>
      <c r="C9136" t="s">
        <v>493</v>
      </c>
      <c r="D9136" t="s">
        <v>1093</v>
      </c>
      <c r="E9136">
        <v>2016</v>
      </c>
      <c r="F9136" s="10">
        <v>42735</v>
      </c>
      <c r="G9136" t="s">
        <v>489</v>
      </c>
      <c r="H9136" t="s">
        <v>474</v>
      </c>
      <c r="I9136" t="s">
        <v>463</v>
      </c>
      <c r="J9136">
        <v>965600000</v>
      </c>
      <c r="K9136">
        <v>965600000</v>
      </c>
    </row>
    <row r="9137" spans="1:11" x14ac:dyDescent="0.25">
      <c r="A9137">
        <v>483482</v>
      </c>
      <c r="B9137" t="s">
        <v>396</v>
      </c>
      <c r="C9137" t="s">
        <v>492</v>
      </c>
      <c r="D9137" t="s">
        <v>59</v>
      </c>
      <c r="E9137">
        <v>2016</v>
      </c>
      <c r="F9137" s="10">
        <v>42735</v>
      </c>
      <c r="G9137" t="s">
        <v>489</v>
      </c>
      <c r="H9137" t="s">
        <v>474</v>
      </c>
      <c r="I9137" t="s">
        <v>463</v>
      </c>
      <c r="J9137">
        <v>374996000</v>
      </c>
      <c r="K9137">
        <v>374996000</v>
      </c>
    </row>
    <row r="9138" spans="1:11" x14ac:dyDescent="0.25">
      <c r="A9138">
        <v>483482</v>
      </c>
      <c r="B9138" t="s">
        <v>396</v>
      </c>
      <c r="C9138" t="s">
        <v>492</v>
      </c>
      <c r="D9138" t="s">
        <v>105</v>
      </c>
      <c r="E9138">
        <v>2016</v>
      </c>
      <c r="F9138" s="10">
        <v>42735</v>
      </c>
      <c r="G9138" t="s">
        <v>489</v>
      </c>
      <c r="H9138" t="s">
        <v>474</v>
      </c>
      <c r="I9138" t="s">
        <v>463</v>
      </c>
      <c r="J9138">
        <v>118681000</v>
      </c>
      <c r="K9138">
        <v>118681000</v>
      </c>
    </row>
    <row r="9139" spans="1:11" x14ac:dyDescent="0.25">
      <c r="A9139">
        <v>483482</v>
      </c>
      <c r="B9139" t="s">
        <v>396</v>
      </c>
      <c r="C9139" t="s">
        <v>492</v>
      </c>
      <c r="D9139" t="s">
        <v>113</v>
      </c>
      <c r="E9139">
        <v>2016</v>
      </c>
      <c r="F9139" s="10">
        <v>42735</v>
      </c>
      <c r="G9139" t="s">
        <v>489</v>
      </c>
      <c r="H9139" t="s">
        <v>474</v>
      </c>
      <c r="I9139" t="s">
        <v>463</v>
      </c>
      <c r="J9139">
        <v>182644000</v>
      </c>
      <c r="K9139">
        <v>182644000</v>
      </c>
    </row>
    <row r="9140" spans="1:11" x14ac:dyDescent="0.25">
      <c r="A9140">
        <v>483482</v>
      </c>
      <c r="B9140" t="s">
        <v>396</v>
      </c>
      <c r="C9140" t="s">
        <v>492</v>
      </c>
      <c r="D9140" t="s">
        <v>1006</v>
      </c>
      <c r="E9140">
        <v>2016</v>
      </c>
      <c r="F9140" s="10">
        <v>42735</v>
      </c>
      <c r="G9140" t="s">
        <v>489</v>
      </c>
      <c r="H9140" t="s">
        <v>474</v>
      </c>
      <c r="I9140" t="s">
        <v>463</v>
      </c>
      <c r="J9140">
        <v>153607000</v>
      </c>
      <c r="K9140">
        <v>153607000</v>
      </c>
    </row>
    <row r="9141" spans="1:11" x14ac:dyDescent="0.25">
      <c r="A9141">
        <v>483482</v>
      </c>
      <c r="B9141" t="s">
        <v>396</v>
      </c>
      <c r="C9141" t="s">
        <v>492</v>
      </c>
      <c r="D9141" t="s">
        <v>938</v>
      </c>
      <c r="E9141">
        <v>2016</v>
      </c>
      <c r="F9141" s="10">
        <v>42735</v>
      </c>
      <c r="G9141" t="s">
        <v>489</v>
      </c>
      <c r="H9141" t="s">
        <v>474</v>
      </c>
      <c r="I9141" t="s">
        <v>463</v>
      </c>
      <c r="J9141">
        <v>374008000</v>
      </c>
      <c r="K9141">
        <v>374008000</v>
      </c>
    </row>
    <row r="9142" spans="1:11" x14ac:dyDescent="0.25">
      <c r="A9142">
        <v>483482</v>
      </c>
      <c r="B9142" t="s">
        <v>396</v>
      </c>
      <c r="C9142" t="s">
        <v>492</v>
      </c>
      <c r="D9142" t="s">
        <v>1093</v>
      </c>
      <c r="E9142">
        <v>2016</v>
      </c>
      <c r="F9142" s="10">
        <v>42735</v>
      </c>
      <c r="G9142" t="s">
        <v>489</v>
      </c>
      <c r="H9142" t="s">
        <v>474</v>
      </c>
      <c r="I9142" t="s">
        <v>463</v>
      </c>
      <c r="J9142">
        <v>365540000</v>
      </c>
      <c r="K9142">
        <v>365540000</v>
      </c>
    </row>
    <row r="9143" spans="1:11" x14ac:dyDescent="0.25">
      <c r="A9143">
        <v>483482</v>
      </c>
      <c r="B9143" t="s">
        <v>396</v>
      </c>
      <c r="C9143" t="s">
        <v>492</v>
      </c>
      <c r="D9143" t="s">
        <v>279</v>
      </c>
      <c r="E9143">
        <v>2016</v>
      </c>
      <c r="F9143" s="10">
        <v>42735</v>
      </c>
      <c r="G9143" t="s">
        <v>489</v>
      </c>
      <c r="H9143" t="s">
        <v>474</v>
      </c>
      <c r="I9143" t="s">
        <v>463</v>
      </c>
      <c r="J9143">
        <v>62115000</v>
      </c>
      <c r="K9143">
        <v>62115000</v>
      </c>
    </row>
    <row r="9144" spans="1:11" x14ac:dyDescent="0.25">
      <c r="A9144">
        <v>483482</v>
      </c>
      <c r="B9144" t="s">
        <v>396</v>
      </c>
      <c r="C9144" t="s">
        <v>492</v>
      </c>
      <c r="D9144" t="s">
        <v>290</v>
      </c>
      <c r="E9144">
        <v>2016</v>
      </c>
      <c r="F9144" s="10">
        <v>42735</v>
      </c>
      <c r="G9144" t="s">
        <v>489</v>
      </c>
      <c r="H9144" t="s">
        <v>474</v>
      </c>
      <c r="I9144" t="s">
        <v>463</v>
      </c>
      <c r="J9144">
        <v>61513000</v>
      </c>
      <c r="K9144">
        <v>61513000</v>
      </c>
    </row>
    <row r="9145" spans="1:11" x14ac:dyDescent="0.25">
      <c r="A9145">
        <v>483482</v>
      </c>
      <c r="B9145" t="s">
        <v>396</v>
      </c>
      <c r="C9145" t="s">
        <v>492</v>
      </c>
      <c r="D9145" t="s">
        <v>316</v>
      </c>
      <c r="E9145">
        <v>2016</v>
      </c>
      <c r="F9145" s="10">
        <v>42735</v>
      </c>
      <c r="G9145" t="s">
        <v>489</v>
      </c>
      <c r="H9145" t="s">
        <v>474</v>
      </c>
      <c r="I9145" t="s">
        <v>463</v>
      </c>
      <c r="J9145">
        <v>815153000</v>
      </c>
      <c r="K9145">
        <v>815153000</v>
      </c>
    </row>
    <row r="9146" spans="1:11" x14ac:dyDescent="0.25">
      <c r="A9146">
        <v>483482</v>
      </c>
      <c r="B9146" t="s">
        <v>396</v>
      </c>
      <c r="C9146" t="s">
        <v>493</v>
      </c>
      <c r="D9146" t="s">
        <v>1095</v>
      </c>
      <c r="E9146">
        <v>2016</v>
      </c>
      <c r="F9146" s="10">
        <v>42735</v>
      </c>
      <c r="G9146" t="s">
        <v>489</v>
      </c>
      <c r="H9146" t="s">
        <v>474</v>
      </c>
      <c r="I9146" t="s">
        <v>463</v>
      </c>
      <c r="J9146">
        <v>606307000</v>
      </c>
      <c r="K9146">
        <v>606307000</v>
      </c>
    </row>
    <row r="9147" spans="1:11" x14ac:dyDescent="0.25">
      <c r="A9147">
        <v>483482</v>
      </c>
      <c r="B9147" t="s">
        <v>396</v>
      </c>
      <c r="C9147" t="s">
        <v>493</v>
      </c>
      <c r="D9147" t="s">
        <v>1100</v>
      </c>
      <c r="E9147">
        <v>2016</v>
      </c>
      <c r="F9147" s="10">
        <v>42735</v>
      </c>
      <c r="G9147" t="s">
        <v>489</v>
      </c>
      <c r="H9147" t="s">
        <v>474</v>
      </c>
      <c r="I9147" t="s">
        <v>463</v>
      </c>
      <c r="J9147">
        <v>-1019539000</v>
      </c>
      <c r="K9147">
        <v>-1019539000</v>
      </c>
    </row>
    <row r="9148" spans="1:11" x14ac:dyDescent="0.25">
      <c r="A9148">
        <v>483482</v>
      </c>
      <c r="B9148" t="s">
        <v>396</v>
      </c>
      <c r="C9148" t="s">
        <v>493</v>
      </c>
      <c r="D9148" t="s">
        <v>1099</v>
      </c>
      <c r="E9148">
        <v>2016</v>
      </c>
      <c r="F9148" s="10">
        <v>42735</v>
      </c>
      <c r="G9148" t="s">
        <v>489</v>
      </c>
      <c r="H9148" t="s">
        <v>474</v>
      </c>
      <c r="I9148" t="s">
        <v>463</v>
      </c>
      <c r="J9148">
        <v>490231000</v>
      </c>
      <c r="K9148">
        <v>490231000</v>
      </c>
    </row>
    <row r="9149" spans="1:11" x14ac:dyDescent="0.25">
      <c r="A9149">
        <v>483482</v>
      </c>
      <c r="B9149" t="s">
        <v>396</v>
      </c>
      <c r="C9149" t="s">
        <v>493</v>
      </c>
      <c r="D9149" t="s">
        <v>1096</v>
      </c>
      <c r="E9149">
        <v>2016</v>
      </c>
      <c r="F9149" s="10">
        <v>42735</v>
      </c>
      <c r="G9149" t="s">
        <v>489</v>
      </c>
      <c r="H9149" t="s">
        <v>474</v>
      </c>
      <c r="I9149" t="s">
        <v>463</v>
      </c>
      <c r="J9149">
        <v>655657000</v>
      </c>
      <c r="K9149">
        <v>655657000</v>
      </c>
    </row>
    <row r="9150" spans="1:11" x14ac:dyDescent="0.25">
      <c r="A9150">
        <v>483482</v>
      </c>
      <c r="B9150" t="s">
        <v>396</v>
      </c>
      <c r="C9150" t="s">
        <v>493</v>
      </c>
      <c r="D9150" t="s">
        <v>1097</v>
      </c>
      <c r="E9150">
        <v>2016</v>
      </c>
      <c r="F9150" s="10">
        <v>42735</v>
      </c>
      <c r="G9150" t="s">
        <v>489</v>
      </c>
      <c r="H9150" t="s">
        <v>474</v>
      </c>
      <c r="I9150" t="s">
        <v>463</v>
      </c>
      <c r="J9150">
        <v>958542000</v>
      </c>
      <c r="K9150">
        <v>958542000</v>
      </c>
    </row>
    <row r="9151" spans="1:11" x14ac:dyDescent="0.25">
      <c r="A9151">
        <v>483482</v>
      </c>
      <c r="B9151" t="s">
        <v>396</v>
      </c>
      <c r="C9151" t="s">
        <v>493</v>
      </c>
      <c r="D9151" t="s">
        <v>1098</v>
      </c>
      <c r="E9151">
        <v>2016</v>
      </c>
      <c r="F9151" s="10">
        <v>42735</v>
      </c>
      <c r="G9151" t="s">
        <v>489</v>
      </c>
      <c r="H9151" t="s">
        <v>474</v>
      </c>
      <c r="I9151" t="s">
        <v>463</v>
      </c>
      <c r="J9151">
        <v>817059000</v>
      </c>
      <c r="K9151">
        <v>817059000</v>
      </c>
    </row>
    <row r="9152" spans="1:11" x14ac:dyDescent="0.25">
      <c r="A9152">
        <v>5753483</v>
      </c>
      <c r="B9152" t="s">
        <v>371</v>
      </c>
      <c r="C9152" t="s">
        <v>492</v>
      </c>
      <c r="D9152" t="s">
        <v>44</v>
      </c>
      <c r="E9152">
        <v>2016</v>
      </c>
      <c r="F9152" s="10">
        <v>42735</v>
      </c>
      <c r="G9152" t="s">
        <v>489</v>
      </c>
      <c r="H9152" t="s">
        <v>474</v>
      </c>
      <c r="I9152" t="s">
        <v>463</v>
      </c>
      <c r="J9152">
        <v>110567000</v>
      </c>
      <c r="K9152">
        <v>110567000</v>
      </c>
    </row>
    <row r="9153" spans="1:11" x14ac:dyDescent="0.25">
      <c r="A9153">
        <v>5753483</v>
      </c>
      <c r="B9153" t="s">
        <v>371</v>
      </c>
      <c r="C9153" t="s">
        <v>492</v>
      </c>
      <c r="D9153" t="s">
        <v>225</v>
      </c>
      <c r="E9153">
        <v>2016</v>
      </c>
      <c r="F9153" s="10">
        <v>42735</v>
      </c>
      <c r="G9153" t="s">
        <v>489</v>
      </c>
      <c r="H9153" t="s">
        <v>474</v>
      </c>
      <c r="I9153" t="s">
        <v>463</v>
      </c>
      <c r="J9153">
        <v>9017000</v>
      </c>
      <c r="K9153">
        <v>9017000</v>
      </c>
    </row>
    <row r="9154" spans="1:11" x14ac:dyDescent="0.25">
      <c r="A9154">
        <v>5753483</v>
      </c>
      <c r="B9154" t="s">
        <v>371</v>
      </c>
      <c r="C9154" t="s">
        <v>492</v>
      </c>
      <c r="D9154" t="s">
        <v>316</v>
      </c>
      <c r="E9154">
        <v>2016</v>
      </c>
      <c r="F9154" s="10">
        <v>42735</v>
      </c>
      <c r="G9154" t="s">
        <v>489</v>
      </c>
      <c r="H9154" t="s">
        <v>474</v>
      </c>
      <c r="I9154" t="s">
        <v>463</v>
      </c>
      <c r="J9154">
        <v>1244378000</v>
      </c>
      <c r="K9154">
        <v>1244378000</v>
      </c>
    </row>
    <row r="9155" spans="1:11" x14ac:dyDescent="0.25">
      <c r="A9155">
        <v>5753483</v>
      </c>
      <c r="B9155" t="s">
        <v>371</v>
      </c>
      <c r="C9155" t="s">
        <v>493</v>
      </c>
      <c r="D9155" t="s">
        <v>577</v>
      </c>
      <c r="E9155">
        <v>2016</v>
      </c>
      <c r="F9155" s="10">
        <v>42735</v>
      </c>
      <c r="G9155" t="s">
        <v>489</v>
      </c>
      <c r="H9155" t="s">
        <v>474</v>
      </c>
      <c r="I9155" t="s">
        <v>463</v>
      </c>
      <c r="J9155">
        <v>2517000</v>
      </c>
      <c r="K9155">
        <v>2517000</v>
      </c>
    </row>
    <row r="9156" spans="1:11" x14ac:dyDescent="0.25">
      <c r="A9156">
        <v>5753483</v>
      </c>
      <c r="B9156" t="s">
        <v>371</v>
      </c>
      <c r="C9156" t="s">
        <v>493</v>
      </c>
      <c r="D9156" t="s">
        <v>830</v>
      </c>
      <c r="E9156">
        <v>2016</v>
      </c>
      <c r="F9156" s="10">
        <v>42735</v>
      </c>
      <c r="G9156" t="s">
        <v>489</v>
      </c>
      <c r="H9156" t="s">
        <v>474</v>
      </c>
      <c r="I9156" t="s">
        <v>463</v>
      </c>
      <c r="J9156">
        <v>728872000</v>
      </c>
      <c r="K9156">
        <v>728872000</v>
      </c>
    </row>
    <row r="9157" spans="1:11" x14ac:dyDescent="0.25">
      <c r="A9157">
        <v>5753483</v>
      </c>
      <c r="B9157" t="s">
        <v>371</v>
      </c>
      <c r="C9157" t="s">
        <v>493</v>
      </c>
      <c r="D9157" t="s">
        <v>831</v>
      </c>
      <c r="E9157">
        <v>2016</v>
      </c>
      <c r="F9157" s="10">
        <v>42735</v>
      </c>
      <c r="G9157" t="s">
        <v>489</v>
      </c>
      <c r="H9157" t="s">
        <v>474</v>
      </c>
      <c r="I9157" t="s">
        <v>463</v>
      </c>
      <c r="J9157">
        <v>632573000</v>
      </c>
      <c r="K9157">
        <v>632573000</v>
      </c>
    </row>
    <row r="9158" spans="1:11" x14ac:dyDescent="0.25">
      <c r="A9158">
        <v>1441</v>
      </c>
      <c r="B9158" t="s">
        <v>392</v>
      </c>
      <c r="C9158" t="s">
        <v>492</v>
      </c>
      <c r="D9158" t="s">
        <v>802</v>
      </c>
      <c r="E9158">
        <v>2017</v>
      </c>
      <c r="F9158" s="10">
        <v>42766</v>
      </c>
      <c r="G9158" t="s">
        <v>489</v>
      </c>
      <c r="H9158" t="s">
        <v>474</v>
      </c>
      <c r="I9158" t="s">
        <v>463</v>
      </c>
      <c r="J9158">
        <v>151000</v>
      </c>
      <c r="K9158">
        <v>151000</v>
      </c>
    </row>
    <row r="9159" spans="1:11" x14ac:dyDescent="0.25">
      <c r="A9159">
        <v>1441</v>
      </c>
      <c r="B9159" t="s">
        <v>392</v>
      </c>
      <c r="C9159" t="s">
        <v>492</v>
      </c>
      <c r="D9159" t="s">
        <v>225</v>
      </c>
      <c r="E9159">
        <v>2017</v>
      </c>
      <c r="F9159" s="10">
        <v>42766</v>
      </c>
      <c r="G9159" t="s">
        <v>489</v>
      </c>
      <c r="H9159" t="s">
        <v>474</v>
      </c>
      <c r="I9159" t="s">
        <v>463</v>
      </c>
      <c r="J9159">
        <v>23406000</v>
      </c>
      <c r="K9159">
        <v>23406000</v>
      </c>
    </row>
    <row r="9160" spans="1:11" x14ac:dyDescent="0.25">
      <c r="A9160">
        <v>1441</v>
      </c>
      <c r="B9160" t="s">
        <v>392</v>
      </c>
      <c r="C9160" t="s">
        <v>492</v>
      </c>
      <c r="D9160" t="s">
        <v>2060</v>
      </c>
      <c r="E9160">
        <v>2017</v>
      </c>
      <c r="F9160" s="10">
        <v>42766</v>
      </c>
      <c r="G9160" t="s">
        <v>489</v>
      </c>
      <c r="H9160" t="s">
        <v>474</v>
      </c>
      <c r="I9160" t="s">
        <v>463</v>
      </c>
      <c r="J9160">
        <v>588000</v>
      </c>
      <c r="K9160">
        <v>588000</v>
      </c>
    </row>
    <row r="9161" spans="1:11" x14ac:dyDescent="0.25">
      <c r="A9161">
        <v>1441</v>
      </c>
      <c r="B9161" t="s">
        <v>392</v>
      </c>
      <c r="C9161" t="s">
        <v>492</v>
      </c>
      <c r="D9161" t="s">
        <v>803</v>
      </c>
      <c r="E9161">
        <v>2017</v>
      </c>
      <c r="F9161" s="10">
        <v>42766</v>
      </c>
      <c r="G9161" t="s">
        <v>489</v>
      </c>
      <c r="H9161" t="s">
        <v>474</v>
      </c>
      <c r="I9161" t="s">
        <v>463</v>
      </c>
      <c r="J9161">
        <v>7989000</v>
      </c>
      <c r="K9161">
        <v>7989000</v>
      </c>
    </row>
    <row r="9162" spans="1:11" x14ac:dyDescent="0.25">
      <c r="A9162">
        <v>1441</v>
      </c>
      <c r="B9162" t="s">
        <v>392</v>
      </c>
      <c r="C9162" t="s">
        <v>492</v>
      </c>
      <c r="D9162" t="s">
        <v>316</v>
      </c>
      <c r="E9162">
        <v>2017</v>
      </c>
      <c r="F9162" s="10">
        <v>42766</v>
      </c>
      <c r="G9162" t="s">
        <v>489</v>
      </c>
      <c r="H9162" t="s">
        <v>474</v>
      </c>
      <c r="I9162" t="s">
        <v>463</v>
      </c>
      <c r="J9162">
        <v>569838000</v>
      </c>
      <c r="K9162">
        <v>569838000</v>
      </c>
    </row>
    <row r="9163" spans="1:11" x14ac:dyDescent="0.25">
      <c r="A9163">
        <v>1441</v>
      </c>
      <c r="B9163" t="s">
        <v>392</v>
      </c>
      <c r="C9163" t="s">
        <v>493</v>
      </c>
      <c r="D9163" t="s">
        <v>800</v>
      </c>
      <c r="E9163">
        <v>2017</v>
      </c>
      <c r="F9163" s="10">
        <v>42766</v>
      </c>
      <c r="G9163" t="s">
        <v>489</v>
      </c>
      <c r="H9163" t="s">
        <v>474</v>
      </c>
      <c r="I9163" t="s">
        <v>463</v>
      </c>
      <c r="J9163">
        <v>137189000</v>
      </c>
      <c r="K9163">
        <v>137189000</v>
      </c>
    </row>
    <row r="9164" spans="1:11" x14ac:dyDescent="0.25">
      <c r="A9164">
        <v>1441</v>
      </c>
      <c r="B9164" t="s">
        <v>392</v>
      </c>
      <c r="C9164" t="s">
        <v>493</v>
      </c>
      <c r="D9164" t="s">
        <v>799</v>
      </c>
      <c r="E9164">
        <v>2017</v>
      </c>
      <c r="F9164" s="10">
        <v>42766</v>
      </c>
      <c r="G9164" t="s">
        <v>489</v>
      </c>
      <c r="H9164" t="s">
        <v>474</v>
      </c>
      <c r="I9164" t="s">
        <v>463</v>
      </c>
      <c r="J9164">
        <v>196845000</v>
      </c>
      <c r="K9164">
        <v>196845000</v>
      </c>
    </row>
    <row r="9165" spans="1:11" x14ac:dyDescent="0.25">
      <c r="A9165">
        <v>1441</v>
      </c>
      <c r="B9165" t="s">
        <v>392</v>
      </c>
      <c r="C9165" t="s">
        <v>493</v>
      </c>
      <c r="D9165" t="s">
        <v>798</v>
      </c>
      <c r="E9165">
        <v>2017</v>
      </c>
      <c r="F9165" s="10">
        <v>42766</v>
      </c>
      <c r="G9165" t="s">
        <v>489</v>
      </c>
      <c r="H9165" t="s">
        <v>474</v>
      </c>
      <c r="I9165" t="s">
        <v>463</v>
      </c>
      <c r="J9165">
        <v>63777000</v>
      </c>
      <c r="K9165">
        <v>63777000</v>
      </c>
    </row>
    <row r="9166" spans="1:11" x14ac:dyDescent="0.25">
      <c r="A9166">
        <v>1441</v>
      </c>
      <c r="B9166" t="s">
        <v>392</v>
      </c>
      <c r="C9166" t="s">
        <v>493</v>
      </c>
      <c r="D9166" t="s">
        <v>458</v>
      </c>
      <c r="E9166">
        <v>2017</v>
      </c>
      <c r="F9166" s="10">
        <v>42766</v>
      </c>
      <c r="G9166" t="s">
        <v>489</v>
      </c>
      <c r="H9166" t="s">
        <v>474</v>
      </c>
      <c r="I9166" t="s">
        <v>463</v>
      </c>
      <c r="J9166">
        <v>-416000</v>
      </c>
      <c r="K9166">
        <v>-416000</v>
      </c>
    </row>
    <row r="9167" spans="1:11" x14ac:dyDescent="0.25">
      <c r="A9167">
        <v>1441</v>
      </c>
      <c r="B9167" t="s">
        <v>392</v>
      </c>
      <c r="C9167" t="s">
        <v>493</v>
      </c>
      <c r="D9167" t="s">
        <v>801</v>
      </c>
      <c r="E9167">
        <v>2017</v>
      </c>
      <c r="F9167" s="10">
        <v>42766</v>
      </c>
      <c r="G9167" t="s">
        <v>489</v>
      </c>
      <c r="H9167" t="s">
        <v>474</v>
      </c>
      <c r="I9167" t="s">
        <v>463</v>
      </c>
      <c r="J9167">
        <v>0</v>
      </c>
      <c r="K9167">
        <v>0</v>
      </c>
    </row>
    <row r="9168" spans="1:11" x14ac:dyDescent="0.25">
      <c r="A9168">
        <v>1441</v>
      </c>
      <c r="B9168" t="s">
        <v>392</v>
      </c>
      <c r="C9168" t="s">
        <v>493</v>
      </c>
      <c r="D9168" t="s">
        <v>797</v>
      </c>
      <c r="E9168">
        <v>2017</v>
      </c>
      <c r="F9168" s="10">
        <v>42766</v>
      </c>
      <c r="G9168" t="s">
        <v>489</v>
      </c>
      <c r="H9168" t="s">
        <v>474</v>
      </c>
      <c r="I9168" t="s">
        <v>463</v>
      </c>
      <c r="J9168">
        <v>204577000</v>
      </c>
      <c r="K9168">
        <v>204577000</v>
      </c>
    </row>
    <row r="9169" spans="1:11" x14ac:dyDescent="0.25">
      <c r="A9169">
        <v>5763483</v>
      </c>
      <c r="B9169" t="s">
        <v>377</v>
      </c>
      <c r="C9169" t="s">
        <v>493</v>
      </c>
      <c r="D9169" t="s">
        <v>909</v>
      </c>
      <c r="E9169">
        <v>2017</v>
      </c>
      <c r="F9169" s="10">
        <v>42764</v>
      </c>
      <c r="G9169" t="s">
        <v>489</v>
      </c>
      <c r="H9169" t="s">
        <v>474</v>
      </c>
      <c r="I9169" t="s">
        <v>463</v>
      </c>
      <c r="J9169">
        <v>-8000000</v>
      </c>
      <c r="K9169">
        <v>-8000000</v>
      </c>
    </row>
    <row r="9170" spans="1:11" x14ac:dyDescent="0.25">
      <c r="A9170">
        <v>5763483</v>
      </c>
      <c r="B9170" t="s">
        <v>377</v>
      </c>
      <c r="C9170" t="s">
        <v>493</v>
      </c>
      <c r="D9170" t="s">
        <v>906</v>
      </c>
      <c r="E9170">
        <v>2017</v>
      </c>
      <c r="F9170" s="10">
        <v>42764</v>
      </c>
      <c r="G9170" t="s">
        <v>489</v>
      </c>
      <c r="H9170" t="s">
        <v>474</v>
      </c>
      <c r="I9170" t="s">
        <v>463</v>
      </c>
      <c r="J9170">
        <v>2762000000</v>
      </c>
      <c r="K9170">
        <v>2762000000</v>
      </c>
    </row>
    <row r="9171" spans="1:11" x14ac:dyDescent="0.25">
      <c r="A9171">
        <v>5763483</v>
      </c>
      <c r="B9171" t="s">
        <v>377</v>
      </c>
      <c r="C9171" t="s">
        <v>493</v>
      </c>
      <c r="D9171" t="s">
        <v>907</v>
      </c>
      <c r="E9171">
        <v>2017</v>
      </c>
      <c r="F9171" s="10">
        <v>42764</v>
      </c>
      <c r="G9171" t="s">
        <v>489</v>
      </c>
      <c r="H9171" t="s">
        <v>474</v>
      </c>
      <c r="I9171" t="s">
        <v>463</v>
      </c>
      <c r="J9171">
        <v>2622000000</v>
      </c>
      <c r="K9171">
        <v>2622000000</v>
      </c>
    </row>
    <row r="9172" spans="1:11" x14ac:dyDescent="0.25">
      <c r="A9172">
        <v>5763483</v>
      </c>
      <c r="B9172" t="s">
        <v>377</v>
      </c>
      <c r="C9172" t="s">
        <v>493</v>
      </c>
      <c r="D9172" t="s">
        <v>908</v>
      </c>
      <c r="E9172">
        <v>2017</v>
      </c>
      <c r="F9172" s="10">
        <v>42764</v>
      </c>
      <c r="G9172" t="s">
        <v>489</v>
      </c>
      <c r="H9172" t="s">
        <v>474</v>
      </c>
      <c r="I9172" t="s">
        <v>463</v>
      </c>
      <c r="J9172">
        <v>2063000000</v>
      </c>
      <c r="K9172">
        <v>2063000000</v>
      </c>
    </row>
    <row r="9173" spans="1:11" x14ac:dyDescent="0.25">
      <c r="A9173">
        <v>1158</v>
      </c>
      <c r="B9173" t="s">
        <v>53</v>
      </c>
      <c r="C9173" t="s">
        <v>493</v>
      </c>
      <c r="D9173" t="s">
        <v>2074</v>
      </c>
      <c r="E9173">
        <v>2017</v>
      </c>
      <c r="F9173" s="10">
        <v>42825</v>
      </c>
      <c r="G9173" t="s">
        <v>494</v>
      </c>
      <c r="H9173" t="s">
        <v>450</v>
      </c>
      <c r="I9173" t="s">
        <v>463</v>
      </c>
      <c r="J9173">
        <v>7690402</v>
      </c>
      <c r="K9173">
        <v>7690402</v>
      </c>
    </row>
    <row r="9174" spans="1:11" x14ac:dyDescent="0.25">
      <c r="A9174">
        <v>1158</v>
      </c>
      <c r="B9174" t="s">
        <v>53</v>
      </c>
      <c r="C9174" t="s">
        <v>493</v>
      </c>
      <c r="D9174" t="s">
        <v>994</v>
      </c>
      <c r="E9174">
        <v>2017</v>
      </c>
      <c r="F9174" s="10">
        <v>42825</v>
      </c>
      <c r="G9174" t="s">
        <v>494</v>
      </c>
      <c r="H9174" t="s">
        <v>450</v>
      </c>
      <c r="I9174" t="s">
        <v>463</v>
      </c>
      <c r="J9174">
        <v>1379848</v>
      </c>
      <c r="K9174">
        <v>1379848</v>
      </c>
    </row>
    <row r="9175" spans="1:11" x14ac:dyDescent="0.25">
      <c r="A9175">
        <v>1158</v>
      </c>
      <c r="B9175" t="s">
        <v>53</v>
      </c>
      <c r="C9175" t="s">
        <v>493</v>
      </c>
      <c r="D9175" t="s">
        <v>2073</v>
      </c>
      <c r="E9175">
        <v>2017</v>
      </c>
      <c r="F9175" s="10">
        <v>42825</v>
      </c>
      <c r="G9175" t="s">
        <v>494</v>
      </c>
      <c r="H9175" t="s">
        <v>450</v>
      </c>
      <c r="I9175" t="s">
        <v>463</v>
      </c>
      <c r="J9175">
        <v>6476604</v>
      </c>
      <c r="K9175">
        <v>6476604</v>
      </c>
    </row>
    <row r="9176" spans="1:11" x14ac:dyDescent="0.25">
      <c r="A9176">
        <v>1158</v>
      </c>
      <c r="B9176" t="s">
        <v>53</v>
      </c>
      <c r="C9176" t="s">
        <v>493</v>
      </c>
      <c r="D9176" t="s">
        <v>468</v>
      </c>
      <c r="E9176">
        <v>2017</v>
      </c>
      <c r="F9176" s="10">
        <v>42825</v>
      </c>
      <c r="G9176" t="s">
        <v>494</v>
      </c>
      <c r="H9176" t="s">
        <v>450</v>
      </c>
      <c r="I9176" t="s">
        <v>463</v>
      </c>
      <c r="J9176">
        <v>130252</v>
      </c>
      <c r="K9176">
        <v>130252</v>
      </c>
    </row>
    <row r="9177" spans="1:11" x14ac:dyDescent="0.25">
      <c r="A9177">
        <v>1573</v>
      </c>
      <c r="B9177" t="s">
        <v>407</v>
      </c>
      <c r="C9177" t="s">
        <v>493</v>
      </c>
      <c r="D9177" t="s">
        <v>457</v>
      </c>
      <c r="E9177">
        <v>2017</v>
      </c>
      <c r="F9177" s="10">
        <v>42825</v>
      </c>
      <c r="G9177" t="s">
        <v>494</v>
      </c>
      <c r="H9177" t="s">
        <v>450</v>
      </c>
      <c r="I9177" t="s">
        <v>463</v>
      </c>
      <c r="J9177">
        <v>502200000</v>
      </c>
      <c r="K9177">
        <v>502200000</v>
      </c>
    </row>
    <row r="9178" spans="1:11" x14ac:dyDescent="0.25">
      <c r="A9178">
        <v>1573</v>
      </c>
      <c r="B9178" t="s">
        <v>407</v>
      </c>
      <c r="C9178" t="s">
        <v>493</v>
      </c>
      <c r="D9178" t="s">
        <v>458</v>
      </c>
      <c r="E9178">
        <v>2017</v>
      </c>
      <c r="F9178" s="10">
        <v>42825</v>
      </c>
      <c r="G9178" t="s">
        <v>494</v>
      </c>
      <c r="H9178" t="s">
        <v>450</v>
      </c>
      <c r="I9178" t="s">
        <v>463</v>
      </c>
      <c r="J9178">
        <v>-1600000</v>
      </c>
      <c r="K9178">
        <v>-1600000</v>
      </c>
    </row>
    <row r="9179" spans="1:11" x14ac:dyDescent="0.25">
      <c r="A9179">
        <v>1573</v>
      </c>
      <c r="B9179" t="s">
        <v>407</v>
      </c>
      <c r="C9179" t="s">
        <v>493</v>
      </c>
      <c r="D9179" t="s">
        <v>456</v>
      </c>
      <c r="E9179">
        <v>2017</v>
      </c>
      <c r="F9179" s="10">
        <v>42825</v>
      </c>
      <c r="G9179" t="s">
        <v>494</v>
      </c>
      <c r="H9179" t="s">
        <v>450</v>
      </c>
      <c r="I9179" t="s">
        <v>463</v>
      </c>
      <c r="J9179">
        <v>682900000</v>
      </c>
      <c r="K9179">
        <v>682900000</v>
      </c>
    </row>
    <row r="9180" spans="1:11" x14ac:dyDescent="0.25">
      <c r="A9180">
        <v>8090</v>
      </c>
      <c r="B9180" t="s">
        <v>410</v>
      </c>
      <c r="C9180" t="s">
        <v>492</v>
      </c>
      <c r="D9180" t="s">
        <v>569</v>
      </c>
      <c r="E9180">
        <v>2017</v>
      </c>
      <c r="F9180" s="10">
        <v>42825</v>
      </c>
      <c r="G9180" t="s">
        <v>489</v>
      </c>
      <c r="H9180" t="s">
        <v>474</v>
      </c>
      <c r="I9180" t="s">
        <v>463</v>
      </c>
      <c r="J9180">
        <v>332600000</v>
      </c>
      <c r="K9180">
        <v>332600000</v>
      </c>
    </row>
    <row r="9181" spans="1:11" x14ac:dyDescent="0.25">
      <c r="A9181">
        <v>8090</v>
      </c>
      <c r="B9181" t="s">
        <v>410</v>
      </c>
      <c r="C9181" t="s">
        <v>492</v>
      </c>
      <c r="D9181" t="s">
        <v>653</v>
      </c>
      <c r="E9181">
        <v>2017</v>
      </c>
      <c r="F9181" s="10">
        <v>42825</v>
      </c>
      <c r="G9181" t="s">
        <v>489</v>
      </c>
      <c r="H9181" t="s">
        <v>474</v>
      </c>
      <c r="I9181" t="s">
        <v>463</v>
      </c>
      <c r="J9181">
        <v>265300000</v>
      </c>
      <c r="K9181">
        <v>265300000</v>
      </c>
    </row>
    <row r="9182" spans="1:11" x14ac:dyDescent="0.25">
      <c r="A9182">
        <v>8090</v>
      </c>
      <c r="B9182" t="s">
        <v>410</v>
      </c>
      <c r="C9182" t="s">
        <v>492</v>
      </c>
      <c r="D9182" t="s">
        <v>316</v>
      </c>
      <c r="E9182">
        <v>2017</v>
      </c>
      <c r="F9182" s="10">
        <v>42825</v>
      </c>
      <c r="G9182" t="s">
        <v>489</v>
      </c>
      <c r="H9182" t="s">
        <v>474</v>
      </c>
      <c r="I9182" t="s">
        <v>463</v>
      </c>
      <c r="J9182">
        <v>1320300000</v>
      </c>
      <c r="K9182">
        <v>1320300000</v>
      </c>
    </row>
    <row r="9183" spans="1:11" x14ac:dyDescent="0.25">
      <c r="A9183">
        <v>8090</v>
      </c>
      <c r="B9183" t="s">
        <v>410</v>
      </c>
      <c r="C9183" t="s">
        <v>493</v>
      </c>
      <c r="D9183" t="s">
        <v>671</v>
      </c>
      <c r="E9183">
        <v>2017</v>
      </c>
      <c r="F9183" s="10">
        <v>42825</v>
      </c>
      <c r="G9183" t="s">
        <v>489</v>
      </c>
      <c r="H9183" t="s">
        <v>474</v>
      </c>
      <c r="I9183" t="s">
        <v>463</v>
      </c>
      <c r="J9183">
        <v>1134700000</v>
      </c>
      <c r="K9183">
        <v>1134700000</v>
      </c>
    </row>
    <row r="9184" spans="1:11" x14ac:dyDescent="0.25">
      <c r="A9184">
        <v>8090</v>
      </c>
      <c r="B9184" t="s">
        <v>410</v>
      </c>
      <c r="C9184" t="s">
        <v>493</v>
      </c>
      <c r="D9184" t="s">
        <v>672</v>
      </c>
      <c r="E9184">
        <v>2017</v>
      </c>
      <c r="F9184" s="10">
        <v>42825</v>
      </c>
      <c r="G9184" t="s">
        <v>489</v>
      </c>
      <c r="H9184" t="s">
        <v>474</v>
      </c>
      <c r="I9184" t="s">
        <v>463</v>
      </c>
      <c r="J9184">
        <v>783500000</v>
      </c>
      <c r="K9184">
        <v>783500000</v>
      </c>
    </row>
    <row r="9185" spans="1:11" x14ac:dyDescent="0.25">
      <c r="A9185">
        <v>8114</v>
      </c>
      <c r="B9185" t="s">
        <v>320</v>
      </c>
      <c r="C9185" t="s">
        <v>492</v>
      </c>
      <c r="D9185" t="s">
        <v>651</v>
      </c>
      <c r="E9185">
        <v>2017</v>
      </c>
      <c r="F9185" s="10">
        <v>42825</v>
      </c>
      <c r="G9185" t="s">
        <v>489</v>
      </c>
      <c r="H9185" t="s">
        <v>474</v>
      </c>
      <c r="I9185" t="s">
        <v>463</v>
      </c>
      <c r="J9185">
        <v>1102236000</v>
      </c>
      <c r="K9185">
        <v>1102236000</v>
      </c>
    </row>
    <row r="9186" spans="1:11" x14ac:dyDescent="0.25">
      <c r="A9186">
        <v>8114</v>
      </c>
      <c r="B9186" t="s">
        <v>320</v>
      </c>
      <c r="C9186" t="s">
        <v>492</v>
      </c>
      <c r="D9186" t="s">
        <v>656</v>
      </c>
      <c r="E9186">
        <v>2017</v>
      </c>
      <c r="F9186" s="10">
        <v>42825</v>
      </c>
      <c r="G9186" t="s">
        <v>489</v>
      </c>
      <c r="H9186" t="s">
        <v>474</v>
      </c>
      <c r="I9186" t="s">
        <v>463</v>
      </c>
      <c r="J9186">
        <v>155025000</v>
      </c>
      <c r="K9186">
        <v>155025000</v>
      </c>
    </row>
    <row r="9187" spans="1:11" x14ac:dyDescent="0.25">
      <c r="A9187">
        <v>8114</v>
      </c>
      <c r="B9187" t="s">
        <v>320</v>
      </c>
      <c r="C9187" t="s">
        <v>493</v>
      </c>
      <c r="D9187" t="s">
        <v>655</v>
      </c>
      <c r="E9187">
        <v>2017</v>
      </c>
      <c r="F9187" s="10">
        <v>42825</v>
      </c>
      <c r="G9187" t="s">
        <v>489</v>
      </c>
      <c r="H9187" t="s">
        <v>474</v>
      </c>
      <c r="I9187" t="s">
        <v>463</v>
      </c>
      <c r="J9187">
        <v>348331000</v>
      </c>
      <c r="K9187">
        <v>348331000</v>
      </c>
    </row>
    <row r="9188" spans="1:11" x14ac:dyDescent="0.25">
      <c r="A9188">
        <v>8114</v>
      </c>
      <c r="B9188" t="s">
        <v>320</v>
      </c>
      <c r="C9188" t="s">
        <v>493</v>
      </c>
      <c r="D9188" t="s">
        <v>2059</v>
      </c>
      <c r="E9188">
        <v>2017</v>
      </c>
      <c r="F9188" s="10">
        <v>42825</v>
      </c>
      <c r="G9188" t="s">
        <v>489</v>
      </c>
      <c r="H9188" t="s">
        <v>474</v>
      </c>
      <c r="I9188" t="s">
        <v>463</v>
      </c>
      <c r="J9188">
        <v>908930000</v>
      </c>
      <c r="K9188">
        <v>908930000</v>
      </c>
    </row>
    <row r="9189" spans="1:11" x14ac:dyDescent="0.25">
      <c r="A9189">
        <v>1158</v>
      </c>
      <c r="B9189" t="s">
        <v>53</v>
      </c>
      <c r="C9189" t="s">
        <v>493</v>
      </c>
      <c r="D9189" t="s">
        <v>2074</v>
      </c>
      <c r="E9189">
        <v>2017</v>
      </c>
      <c r="F9189" s="10">
        <v>42916</v>
      </c>
      <c r="G9189" t="s">
        <v>494</v>
      </c>
      <c r="H9189" t="s">
        <v>471</v>
      </c>
      <c r="I9189" t="s">
        <v>463</v>
      </c>
      <c r="J9189">
        <v>8043921</v>
      </c>
      <c r="K9189">
        <v>8043921</v>
      </c>
    </row>
    <row r="9190" spans="1:11" x14ac:dyDescent="0.25">
      <c r="A9190">
        <v>1158</v>
      </c>
      <c r="B9190" t="s">
        <v>53</v>
      </c>
      <c r="C9190" t="s">
        <v>493</v>
      </c>
      <c r="D9190" t="s">
        <v>994</v>
      </c>
      <c r="E9190">
        <v>2017</v>
      </c>
      <c r="F9190" s="10">
        <v>42916</v>
      </c>
      <c r="G9190" t="s">
        <v>494</v>
      </c>
      <c r="H9190" t="s">
        <v>471</v>
      </c>
      <c r="I9190" t="s">
        <v>463</v>
      </c>
      <c r="J9190">
        <v>1056047</v>
      </c>
      <c r="K9190">
        <v>1056047</v>
      </c>
    </row>
    <row r="9191" spans="1:11" x14ac:dyDescent="0.25">
      <c r="A9191">
        <v>1158</v>
      </c>
      <c r="B9191" t="s">
        <v>53</v>
      </c>
      <c r="C9191" t="s">
        <v>493</v>
      </c>
      <c r="D9191" t="s">
        <v>2073</v>
      </c>
      <c r="E9191">
        <v>2017</v>
      </c>
      <c r="F9191" s="10">
        <v>42916</v>
      </c>
      <c r="G9191" t="s">
        <v>494</v>
      </c>
      <c r="H9191" t="s">
        <v>471</v>
      </c>
      <c r="I9191" t="s">
        <v>463</v>
      </c>
      <c r="J9191">
        <v>6029449</v>
      </c>
      <c r="K9191">
        <v>6029449</v>
      </c>
    </row>
    <row r="9192" spans="1:11" x14ac:dyDescent="0.25">
      <c r="A9192">
        <v>1158</v>
      </c>
      <c r="B9192" t="s">
        <v>53</v>
      </c>
      <c r="C9192" t="s">
        <v>493</v>
      </c>
      <c r="D9192" t="s">
        <v>468</v>
      </c>
      <c r="E9192">
        <v>2017</v>
      </c>
      <c r="F9192" s="10">
        <v>42916</v>
      </c>
      <c r="G9192" t="s">
        <v>494</v>
      </c>
      <c r="H9192" t="s">
        <v>471</v>
      </c>
      <c r="I9192" t="s">
        <v>463</v>
      </c>
      <c r="J9192">
        <v>119204</v>
      </c>
      <c r="K9192">
        <v>119204</v>
      </c>
    </row>
    <row r="9193" spans="1:11" x14ac:dyDescent="0.25">
      <c r="A9193">
        <v>1573</v>
      </c>
      <c r="B9193" t="s">
        <v>407</v>
      </c>
      <c r="C9193" t="s">
        <v>493</v>
      </c>
      <c r="D9193" t="s">
        <v>457</v>
      </c>
      <c r="E9193">
        <v>2017</v>
      </c>
      <c r="F9193" s="10">
        <v>42916</v>
      </c>
      <c r="G9193" t="s">
        <v>494</v>
      </c>
      <c r="H9193" t="s">
        <v>471</v>
      </c>
      <c r="I9193" t="s">
        <v>463</v>
      </c>
      <c r="J9193">
        <v>540600000</v>
      </c>
      <c r="K9193">
        <v>540600000</v>
      </c>
    </row>
    <row r="9194" spans="1:11" x14ac:dyDescent="0.25">
      <c r="A9194">
        <v>1573</v>
      </c>
      <c r="B9194" t="s">
        <v>407</v>
      </c>
      <c r="C9194" t="s">
        <v>493</v>
      </c>
      <c r="D9194" t="s">
        <v>458</v>
      </c>
      <c r="E9194">
        <v>2017</v>
      </c>
      <c r="F9194" s="10">
        <v>42916</v>
      </c>
      <c r="G9194" t="s">
        <v>494</v>
      </c>
      <c r="H9194" t="s">
        <v>471</v>
      </c>
      <c r="I9194" t="s">
        <v>463</v>
      </c>
      <c r="J9194">
        <v>-1100000</v>
      </c>
      <c r="K9194">
        <v>-1100000</v>
      </c>
    </row>
    <row r="9195" spans="1:11" x14ac:dyDescent="0.25">
      <c r="A9195">
        <v>1573</v>
      </c>
      <c r="B9195" t="s">
        <v>407</v>
      </c>
      <c r="C9195" t="s">
        <v>493</v>
      </c>
      <c r="D9195" t="s">
        <v>456</v>
      </c>
      <c r="E9195">
        <v>2017</v>
      </c>
      <c r="F9195" s="10">
        <v>42916</v>
      </c>
      <c r="G9195" t="s">
        <v>494</v>
      </c>
      <c r="H9195" t="s">
        <v>471</v>
      </c>
      <c r="I9195" t="s">
        <v>463</v>
      </c>
      <c r="J9195">
        <v>753700000</v>
      </c>
      <c r="K9195">
        <v>753700000</v>
      </c>
    </row>
    <row r="9196" spans="1:11" x14ac:dyDescent="0.25">
      <c r="A9196">
        <v>11110</v>
      </c>
      <c r="B9196" t="s">
        <v>3458</v>
      </c>
      <c r="C9196" t="s">
        <v>492</v>
      </c>
      <c r="D9196" t="s">
        <v>656</v>
      </c>
      <c r="E9196">
        <v>2017</v>
      </c>
      <c r="F9196" s="10">
        <v>42978</v>
      </c>
      <c r="G9196" t="s">
        <v>489</v>
      </c>
      <c r="H9196" t="s">
        <v>474</v>
      </c>
      <c r="I9196" t="s">
        <v>463</v>
      </c>
      <c r="J9196">
        <v>220724000</v>
      </c>
      <c r="K9196">
        <v>220724000</v>
      </c>
    </row>
    <row r="9197" spans="1:11" x14ac:dyDescent="0.25">
      <c r="A9197">
        <v>11110</v>
      </c>
      <c r="B9197" t="s">
        <v>3458</v>
      </c>
      <c r="C9197" t="s">
        <v>492</v>
      </c>
      <c r="D9197" t="s">
        <v>316</v>
      </c>
      <c r="E9197">
        <v>2017</v>
      </c>
      <c r="F9197" s="10">
        <v>42978</v>
      </c>
      <c r="G9197" t="s">
        <v>489</v>
      </c>
      <c r="H9197" t="s">
        <v>474</v>
      </c>
      <c r="I9197" t="s">
        <v>463</v>
      </c>
      <c r="J9197">
        <v>297261000</v>
      </c>
      <c r="K9197">
        <v>297261000</v>
      </c>
    </row>
    <row r="9198" spans="1:11" x14ac:dyDescent="0.25">
      <c r="A9198">
        <v>11110</v>
      </c>
      <c r="B9198" t="s">
        <v>3458</v>
      </c>
      <c r="C9198" t="s">
        <v>493</v>
      </c>
      <c r="D9198" t="s">
        <v>3459</v>
      </c>
      <c r="E9198">
        <v>2017</v>
      </c>
      <c r="F9198" s="10">
        <v>42978</v>
      </c>
      <c r="G9198" t="s">
        <v>489</v>
      </c>
      <c r="H9198" t="s">
        <v>474</v>
      </c>
      <c r="I9198" t="s">
        <v>463</v>
      </c>
      <c r="J9198">
        <v>99944000</v>
      </c>
      <c r="K9198">
        <v>99944000</v>
      </c>
    </row>
    <row r="9199" spans="1:11" x14ac:dyDescent="0.25">
      <c r="A9199">
        <v>11110</v>
      </c>
      <c r="B9199" t="s">
        <v>3458</v>
      </c>
      <c r="C9199" t="s">
        <v>493</v>
      </c>
      <c r="D9199" t="s">
        <v>3374</v>
      </c>
      <c r="E9199">
        <v>2017</v>
      </c>
      <c r="F9199" s="10">
        <v>42978</v>
      </c>
      <c r="G9199" t="s">
        <v>489</v>
      </c>
      <c r="H9199" t="s">
        <v>474</v>
      </c>
      <c r="I9199" t="s">
        <v>463</v>
      </c>
      <c r="J9199">
        <v>418041000</v>
      </c>
      <c r="K9199">
        <v>418041000</v>
      </c>
    </row>
    <row r="9200" spans="1:11" x14ac:dyDescent="0.25">
      <c r="A9200">
        <v>962</v>
      </c>
      <c r="B9200" t="s">
        <v>322</v>
      </c>
      <c r="C9200" t="s">
        <v>492</v>
      </c>
      <c r="D9200" t="s">
        <v>578</v>
      </c>
      <c r="E9200">
        <v>2017</v>
      </c>
      <c r="F9200" s="10">
        <v>43008</v>
      </c>
      <c r="G9200" t="s">
        <v>489</v>
      </c>
      <c r="H9200" t="s">
        <v>474</v>
      </c>
      <c r="I9200" t="s">
        <v>463</v>
      </c>
      <c r="J9200">
        <v>1352700000</v>
      </c>
      <c r="K9200">
        <v>1352700000</v>
      </c>
    </row>
    <row r="9201" spans="1:11" x14ac:dyDescent="0.25">
      <c r="A9201">
        <v>962</v>
      </c>
      <c r="B9201" t="s">
        <v>322</v>
      </c>
      <c r="C9201" t="s">
        <v>492</v>
      </c>
      <c r="D9201" t="s">
        <v>44</v>
      </c>
      <c r="E9201">
        <v>2017</v>
      </c>
      <c r="F9201" s="10">
        <v>43008</v>
      </c>
      <c r="G9201" t="s">
        <v>489</v>
      </c>
      <c r="H9201" t="s">
        <v>474</v>
      </c>
      <c r="I9201" t="s">
        <v>463</v>
      </c>
      <c r="J9201">
        <v>1159900000</v>
      </c>
      <c r="K9201">
        <v>1159900000</v>
      </c>
    </row>
    <row r="9202" spans="1:11" x14ac:dyDescent="0.25">
      <c r="A9202">
        <v>962</v>
      </c>
      <c r="B9202" t="s">
        <v>322</v>
      </c>
      <c r="C9202" t="s">
        <v>492</v>
      </c>
      <c r="D9202" t="s">
        <v>569</v>
      </c>
      <c r="E9202">
        <v>2017</v>
      </c>
      <c r="F9202" s="10">
        <v>43008</v>
      </c>
      <c r="G9202" t="s">
        <v>489</v>
      </c>
      <c r="H9202" t="s">
        <v>474</v>
      </c>
      <c r="I9202" t="s">
        <v>463</v>
      </c>
      <c r="J9202">
        <v>1869900000</v>
      </c>
      <c r="K9202">
        <v>1869900000</v>
      </c>
    </row>
    <row r="9203" spans="1:11" x14ac:dyDescent="0.25">
      <c r="A9203">
        <v>962</v>
      </c>
      <c r="B9203" t="s">
        <v>322</v>
      </c>
      <c r="C9203" t="s">
        <v>492</v>
      </c>
      <c r="D9203" t="s">
        <v>653</v>
      </c>
      <c r="E9203">
        <v>2017</v>
      </c>
      <c r="F9203" s="10">
        <v>43008</v>
      </c>
      <c r="G9203" t="s">
        <v>489</v>
      </c>
      <c r="H9203" t="s">
        <v>474</v>
      </c>
      <c r="I9203" t="s">
        <v>463</v>
      </c>
      <c r="J9203">
        <v>778300000</v>
      </c>
      <c r="K9203">
        <v>778300000</v>
      </c>
    </row>
    <row r="9204" spans="1:11" x14ac:dyDescent="0.25">
      <c r="A9204">
        <v>962</v>
      </c>
      <c r="B9204" t="s">
        <v>322</v>
      </c>
      <c r="C9204" t="s">
        <v>492</v>
      </c>
      <c r="D9204" t="s">
        <v>316</v>
      </c>
      <c r="E9204">
        <v>2017</v>
      </c>
      <c r="F9204" s="10">
        <v>43008</v>
      </c>
      <c r="G9204" t="s">
        <v>489</v>
      </c>
      <c r="H9204" t="s">
        <v>474</v>
      </c>
      <c r="I9204" t="s">
        <v>463</v>
      </c>
      <c r="J9204">
        <v>13042600000</v>
      </c>
      <c r="K9204">
        <v>13042600000</v>
      </c>
    </row>
    <row r="9205" spans="1:11" x14ac:dyDescent="0.25">
      <c r="A9205">
        <v>962</v>
      </c>
      <c r="B9205" t="s">
        <v>322</v>
      </c>
      <c r="C9205" t="s">
        <v>493</v>
      </c>
      <c r="D9205" t="s">
        <v>576</v>
      </c>
      <c r="E9205">
        <v>2017</v>
      </c>
      <c r="F9205" s="10">
        <v>43008</v>
      </c>
      <c r="G9205" t="s">
        <v>489</v>
      </c>
      <c r="H9205" t="s">
        <v>474</v>
      </c>
      <c r="I9205" t="s">
        <v>463</v>
      </c>
      <c r="J9205">
        <v>0</v>
      </c>
      <c r="K9205">
        <v>0</v>
      </c>
    </row>
    <row r="9206" spans="1:11" x14ac:dyDescent="0.25">
      <c r="A9206">
        <v>962</v>
      </c>
      <c r="B9206" t="s">
        <v>322</v>
      </c>
      <c r="C9206" t="s">
        <v>493</v>
      </c>
      <c r="D9206" t="s">
        <v>575</v>
      </c>
      <c r="E9206">
        <v>2017</v>
      </c>
      <c r="F9206" s="10">
        <v>43008</v>
      </c>
      <c r="G9206" t="s">
        <v>489</v>
      </c>
      <c r="H9206" t="s">
        <v>474</v>
      </c>
      <c r="I9206" t="s">
        <v>463</v>
      </c>
      <c r="J9206">
        <v>7295600000</v>
      </c>
      <c r="K9206">
        <v>7295600000</v>
      </c>
    </row>
    <row r="9207" spans="1:11" x14ac:dyDescent="0.25">
      <c r="A9207">
        <v>962</v>
      </c>
      <c r="B9207" t="s">
        <v>322</v>
      </c>
      <c r="C9207" t="s">
        <v>493</v>
      </c>
      <c r="D9207" t="s">
        <v>577</v>
      </c>
      <c r="E9207">
        <v>2017</v>
      </c>
      <c r="F9207" s="10">
        <v>43008</v>
      </c>
      <c r="G9207" t="s">
        <v>489</v>
      </c>
      <c r="H9207" t="s">
        <v>474</v>
      </c>
      <c r="I9207" t="s">
        <v>463</v>
      </c>
      <c r="J9207">
        <v>0</v>
      </c>
      <c r="K9207">
        <v>0</v>
      </c>
    </row>
    <row r="9208" spans="1:11" x14ac:dyDescent="0.25">
      <c r="A9208">
        <v>962</v>
      </c>
      <c r="B9208" t="s">
        <v>322</v>
      </c>
      <c r="C9208" t="s">
        <v>493</v>
      </c>
      <c r="D9208" t="s">
        <v>574</v>
      </c>
      <c r="E9208">
        <v>2017</v>
      </c>
      <c r="F9208" s="10">
        <v>43008</v>
      </c>
      <c r="G9208" t="s">
        <v>489</v>
      </c>
      <c r="H9208" t="s">
        <v>474</v>
      </c>
      <c r="I9208" t="s">
        <v>463</v>
      </c>
      <c r="J9208">
        <v>7566800000</v>
      </c>
      <c r="K9208">
        <v>7566800000</v>
      </c>
    </row>
    <row r="9209" spans="1:11" x14ac:dyDescent="0.25">
      <c r="A9209">
        <v>962</v>
      </c>
      <c r="B9209" t="s">
        <v>322</v>
      </c>
      <c r="C9209" t="s">
        <v>493</v>
      </c>
      <c r="D9209" t="s">
        <v>573</v>
      </c>
      <c r="E9209">
        <v>2017</v>
      </c>
      <c r="F9209" s="10">
        <v>43008</v>
      </c>
      <c r="G9209" t="s">
        <v>489</v>
      </c>
      <c r="H9209" t="s">
        <v>474</v>
      </c>
      <c r="I9209" t="s">
        <v>463</v>
      </c>
      <c r="J9209">
        <v>3341000000</v>
      </c>
      <c r="K9209">
        <v>3341000000</v>
      </c>
    </row>
    <row r="9210" spans="1:11" x14ac:dyDescent="0.25">
      <c r="A9210">
        <v>1158</v>
      </c>
      <c r="B9210" t="s">
        <v>53</v>
      </c>
      <c r="C9210" t="s">
        <v>493</v>
      </c>
      <c r="D9210" t="s">
        <v>2074</v>
      </c>
      <c r="E9210">
        <v>2017</v>
      </c>
      <c r="F9210" s="10">
        <v>43008</v>
      </c>
      <c r="G9210" t="s">
        <v>494</v>
      </c>
      <c r="H9210" t="s">
        <v>472</v>
      </c>
      <c r="I9210" t="s">
        <v>463</v>
      </c>
      <c r="J9210">
        <v>7881464</v>
      </c>
      <c r="K9210">
        <v>7881464</v>
      </c>
    </row>
    <row r="9211" spans="1:11" x14ac:dyDescent="0.25">
      <c r="A9211">
        <v>1158</v>
      </c>
      <c r="B9211" t="s">
        <v>53</v>
      </c>
      <c r="C9211" t="s">
        <v>493</v>
      </c>
      <c r="D9211" t="s">
        <v>994</v>
      </c>
      <c r="E9211">
        <v>2017</v>
      </c>
      <c r="F9211" s="10">
        <v>43008</v>
      </c>
      <c r="G9211" t="s">
        <v>494</v>
      </c>
      <c r="H9211" t="s">
        <v>472</v>
      </c>
      <c r="I9211" t="s">
        <v>463</v>
      </c>
      <c r="J9211">
        <v>3008783</v>
      </c>
      <c r="K9211">
        <v>3008783</v>
      </c>
    </row>
    <row r="9212" spans="1:11" x14ac:dyDescent="0.25">
      <c r="A9212">
        <v>1158</v>
      </c>
      <c r="B9212" t="s">
        <v>53</v>
      </c>
      <c r="C9212" t="s">
        <v>493</v>
      </c>
      <c r="D9212" t="s">
        <v>2073</v>
      </c>
      <c r="E9212">
        <v>2017</v>
      </c>
      <c r="F9212" s="10">
        <v>43008</v>
      </c>
      <c r="G9212" t="s">
        <v>494</v>
      </c>
      <c r="H9212" t="s">
        <v>472</v>
      </c>
      <c r="I9212" t="s">
        <v>463</v>
      </c>
      <c r="J9212">
        <v>5570654</v>
      </c>
      <c r="K9212">
        <v>5570654</v>
      </c>
    </row>
    <row r="9213" spans="1:11" x14ac:dyDescent="0.25">
      <c r="A9213">
        <v>1158</v>
      </c>
      <c r="B9213" t="s">
        <v>53</v>
      </c>
      <c r="C9213" t="s">
        <v>493</v>
      </c>
      <c r="D9213" t="s">
        <v>468</v>
      </c>
      <c r="E9213">
        <v>2017</v>
      </c>
      <c r="F9213" s="10">
        <v>43008</v>
      </c>
      <c r="G9213" t="s">
        <v>494</v>
      </c>
      <c r="H9213" t="s">
        <v>472</v>
      </c>
      <c r="I9213" t="s">
        <v>463</v>
      </c>
      <c r="J9213">
        <v>111302</v>
      </c>
      <c r="K9213">
        <v>111302</v>
      </c>
    </row>
    <row r="9214" spans="1:11" x14ac:dyDescent="0.25">
      <c r="A9214">
        <v>1395</v>
      </c>
      <c r="B9214" t="s">
        <v>386</v>
      </c>
      <c r="C9214" t="s">
        <v>492</v>
      </c>
      <c r="D9214" t="s">
        <v>570</v>
      </c>
      <c r="E9214">
        <v>2017</v>
      </c>
      <c r="F9214" s="10">
        <v>43007</v>
      </c>
      <c r="G9214" t="s">
        <v>489</v>
      </c>
      <c r="H9214" t="s">
        <v>474</v>
      </c>
      <c r="I9214" t="s">
        <v>463</v>
      </c>
      <c r="J9214">
        <v>253167000</v>
      </c>
      <c r="K9214">
        <v>253167000</v>
      </c>
    </row>
    <row r="9215" spans="1:11" x14ac:dyDescent="0.25">
      <c r="A9215">
        <v>1395</v>
      </c>
      <c r="B9215" t="s">
        <v>386</v>
      </c>
      <c r="C9215" t="s">
        <v>492</v>
      </c>
      <c r="D9215" t="s">
        <v>21</v>
      </c>
      <c r="E9215">
        <v>2017</v>
      </c>
      <c r="F9215" s="10">
        <v>43007</v>
      </c>
      <c r="G9215" t="s">
        <v>489</v>
      </c>
      <c r="H9215" t="s">
        <v>474</v>
      </c>
      <c r="I9215" t="s">
        <v>463</v>
      </c>
      <c r="J9215">
        <v>628945000</v>
      </c>
      <c r="K9215">
        <v>628945000</v>
      </c>
    </row>
    <row r="9216" spans="1:11" x14ac:dyDescent="0.25">
      <c r="A9216">
        <v>1395</v>
      </c>
      <c r="B9216" t="s">
        <v>386</v>
      </c>
      <c r="C9216" t="s">
        <v>492</v>
      </c>
      <c r="D9216" t="s">
        <v>44</v>
      </c>
      <c r="E9216">
        <v>2017</v>
      </c>
      <c r="F9216" s="10">
        <v>43007</v>
      </c>
      <c r="G9216" t="s">
        <v>489</v>
      </c>
      <c r="H9216" t="s">
        <v>474</v>
      </c>
      <c r="I9216" t="s">
        <v>463</v>
      </c>
      <c r="J9216">
        <v>590604000</v>
      </c>
      <c r="K9216">
        <v>590604000</v>
      </c>
    </row>
    <row r="9217" spans="1:11" x14ac:dyDescent="0.25">
      <c r="A9217">
        <v>1395</v>
      </c>
      <c r="B9217" t="s">
        <v>386</v>
      </c>
      <c r="C9217" t="s">
        <v>492</v>
      </c>
      <c r="D9217" t="s">
        <v>569</v>
      </c>
      <c r="E9217">
        <v>2017</v>
      </c>
      <c r="F9217" s="10">
        <v>43007</v>
      </c>
      <c r="G9217" t="s">
        <v>489</v>
      </c>
      <c r="H9217" t="s">
        <v>474</v>
      </c>
      <c r="I9217" t="s">
        <v>463</v>
      </c>
      <c r="J9217">
        <v>2262092000</v>
      </c>
      <c r="K9217">
        <v>2262092000</v>
      </c>
    </row>
    <row r="9218" spans="1:11" x14ac:dyDescent="0.25">
      <c r="A9218">
        <v>1395</v>
      </c>
      <c r="B9218" t="s">
        <v>386</v>
      </c>
      <c r="C9218" t="s">
        <v>492</v>
      </c>
      <c r="D9218" t="s">
        <v>138</v>
      </c>
      <c r="E9218">
        <v>2017</v>
      </c>
      <c r="F9218" s="10">
        <v>43007</v>
      </c>
      <c r="G9218" t="s">
        <v>489</v>
      </c>
      <c r="H9218" t="s">
        <v>474</v>
      </c>
      <c r="I9218" t="s">
        <v>463</v>
      </c>
      <c r="J9218">
        <v>165295000</v>
      </c>
      <c r="K9218">
        <v>165295000</v>
      </c>
    </row>
    <row r="9219" spans="1:11" x14ac:dyDescent="0.25">
      <c r="A9219">
        <v>1395</v>
      </c>
      <c r="B9219" t="s">
        <v>386</v>
      </c>
      <c r="C9219" t="s">
        <v>492</v>
      </c>
      <c r="D9219" t="s">
        <v>572</v>
      </c>
      <c r="E9219">
        <v>2017</v>
      </c>
      <c r="F9219" s="10">
        <v>43007</v>
      </c>
      <c r="G9219" t="s">
        <v>489</v>
      </c>
      <c r="H9219" t="s">
        <v>474</v>
      </c>
      <c r="I9219" t="s">
        <v>463</v>
      </c>
      <c r="J9219">
        <v>226386000</v>
      </c>
      <c r="K9219">
        <v>226386000</v>
      </c>
    </row>
    <row r="9220" spans="1:11" x14ac:dyDescent="0.25">
      <c r="A9220">
        <v>1395</v>
      </c>
      <c r="B9220" t="s">
        <v>386</v>
      </c>
      <c r="C9220" t="s">
        <v>492</v>
      </c>
      <c r="D9220" t="s">
        <v>571</v>
      </c>
      <c r="E9220">
        <v>2017</v>
      </c>
      <c r="F9220" s="10">
        <v>43007</v>
      </c>
      <c r="G9220" t="s">
        <v>489</v>
      </c>
      <c r="H9220" t="s">
        <v>474</v>
      </c>
      <c r="I9220" t="s">
        <v>463</v>
      </c>
      <c r="J9220">
        <v>73456000</v>
      </c>
      <c r="K9220">
        <v>73456000</v>
      </c>
    </row>
    <row r="9221" spans="1:11" x14ac:dyDescent="0.25">
      <c r="A9221">
        <v>1395</v>
      </c>
      <c r="B9221" t="s">
        <v>386</v>
      </c>
      <c r="C9221" t="s">
        <v>492</v>
      </c>
      <c r="D9221" t="s">
        <v>316</v>
      </c>
      <c r="E9221">
        <v>2017</v>
      </c>
      <c r="F9221" s="10">
        <v>43007</v>
      </c>
      <c r="G9221" t="s">
        <v>489</v>
      </c>
      <c r="H9221" t="s">
        <v>474</v>
      </c>
      <c r="I9221" t="s">
        <v>463</v>
      </c>
      <c r="J9221">
        <v>5822843000</v>
      </c>
      <c r="K9221">
        <v>5822843000</v>
      </c>
    </row>
    <row r="9222" spans="1:11" x14ac:dyDescent="0.25">
      <c r="A9222">
        <v>1395</v>
      </c>
      <c r="B9222" t="s">
        <v>386</v>
      </c>
      <c r="C9222" t="s">
        <v>493</v>
      </c>
      <c r="D9222" t="s">
        <v>565</v>
      </c>
      <c r="E9222">
        <v>2017</v>
      </c>
      <c r="F9222" s="10">
        <v>43007</v>
      </c>
      <c r="G9222" t="s">
        <v>489</v>
      </c>
      <c r="H9222" t="s">
        <v>474</v>
      </c>
      <c r="I9222" t="s">
        <v>463</v>
      </c>
      <c r="J9222">
        <v>2360613000</v>
      </c>
      <c r="K9222">
        <v>2360613000</v>
      </c>
    </row>
    <row r="9223" spans="1:11" x14ac:dyDescent="0.25">
      <c r="A9223">
        <v>1395</v>
      </c>
      <c r="B9223" t="s">
        <v>386</v>
      </c>
      <c r="C9223" t="s">
        <v>493</v>
      </c>
      <c r="D9223" t="s">
        <v>566</v>
      </c>
      <c r="E9223">
        <v>2017</v>
      </c>
      <c r="F9223" s="10">
        <v>43007</v>
      </c>
      <c r="G9223" t="s">
        <v>489</v>
      </c>
      <c r="H9223" t="s">
        <v>474</v>
      </c>
      <c r="I9223" t="s">
        <v>463</v>
      </c>
      <c r="J9223">
        <v>2452321000</v>
      </c>
      <c r="K9223">
        <v>2452321000</v>
      </c>
    </row>
    <row r="9224" spans="1:11" x14ac:dyDescent="0.25">
      <c r="A9224">
        <v>1395</v>
      </c>
      <c r="B9224" t="s">
        <v>386</v>
      </c>
      <c r="C9224" t="s">
        <v>493</v>
      </c>
      <c r="D9224" t="s">
        <v>567</v>
      </c>
      <c r="E9224">
        <v>2017</v>
      </c>
      <c r="F9224" s="10">
        <v>43007</v>
      </c>
      <c r="G9224" t="s">
        <v>489</v>
      </c>
      <c r="H9224" t="s">
        <v>474</v>
      </c>
      <c r="I9224" t="s">
        <v>463</v>
      </c>
      <c r="J9224">
        <v>2743662000</v>
      </c>
      <c r="K9224">
        <v>2743662000</v>
      </c>
    </row>
    <row r="9225" spans="1:11" x14ac:dyDescent="0.25">
      <c r="A9225">
        <v>1395</v>
      </c>
      <c r="B9225" t="s">
        <v>386</v>
      </c>
      <c r="C9225" t="s">
        <v>493</v>
      </c>
      <c r="D9225" t="s">
        <v>568</v>
      </c>
      <c r="E9225">
        <v>2017</v>
      </c>
      <c r="F9225" s="10">
        <v>43007</v>
      </c>
      <c r="G9225" t="s">
        <v>489</v>
      </c>
      <c r="H9225" t="s">
        <v>474</v>
      </c>
      <c r="I9225" t="s">
        <v>463</v>
      </c>
      <c r="J9225">
        <v>2466192000</v>
      </c>
      <c r="K9225">
        <v>2466192000</v>
      </c>
    </row>
    <row r="9226" spans="1:11" x14ac:dyDescent="0.25">
      <c r="A9226">
        <v>1573</v>
      </c>
      <c r="B9226" t="s">
        <v>407</v>
      </c>
      <c r="C9226" t="s">
        <v>493</v>
      </c>
      <c r="D9226" t="s">
        <v>457</v>
      </c>
      <c r="E9226">
        <v>2017</v>
      </c>
      <c r="F9226" s="10">
        <v>43008</v>
      </c>
      <c r="G9226" t="s">
        <v>494</v>
      </c>
      <c r="H9226" t="s">
        <v>472</v>
      </c>
      <c r="I9226" t="s">
        <v>463</v>
      </c>
      <c r="J9226">
        <v>540600000</v>
      </c>
      <c r="K9226">
        <v>540600000</v>
      </c>
    </row>
    <row r="9227" spans="1:11" x14ac:dyDescent="0.25">
      <c r="A9227">
        <v>1573</v>
      </c>
      <c r="B9227" t="s">
        <v>407</v>
      </c>
      <c r="C9227" t="s">
        <v>493</v>
      </c>
      <c r="D9227" t="s">
        <v>458</v>
      </c>
      <c r="E9227">
        <v>2017</v>
      </c>
      <c r="F9227" s="10">
        <v>43008</v>
      </c>
      <c r="G9227" t="s">
        <v>494</v>
      </c>
      <c r="H9227" t="s">
        <v>472</v>
      </c>
      <c r="I9227" t="s">
        <v>463</v>
      </c>
      <c r="J9227">
        <v>-1100000</v>
      </c>
      <c r="K9227">
        <v>-1100000</v>
      </c>
    </row>
    <row r="9228" spans="1:11" x14ac:dyDescent="0.25">
      <c r="A9228">
        <v>1573</v>
      </c>
      <c r="B9228" t="s">
        <v>407</v>
      </c>
      <c r="C9228" t="s">
        <v>493</v>
      </c>
      <c r="D9228" t="s">
        <v>456</v>
      </c>
      <c r="E9228">
        <v>2017</v>
      </c>
      <c r="F9228" s="10">
        <v>43008</v>
      </c>
      <c r="G9228" t="s">
        <v>494</v>
      </c>
      <c r="H9228" t="s">
        <v>472</v>
      </c>
      <c r="I9228" t="s">
        <v>463</v>
      </c>
      <c r="J9228">
        <v>687300000</v>
      </c>
      <c r="K9228">
        <v>687300000</v>
      </c>
    </row>
    <row r="9229" spans="1:11" x14ac:dyDescent="0.25">
      <c r="A9229">
        <v>1788</v>
      </c>
      <c r="B9229" t="s">
        <v>422</v>
      </c>
      <c r="C9229" t="s">
        <v>492</v>
      </c>
      <c r="D9229" t="s">
        <v>564</v>
      </c>
      <c r="E9229">
        <v>2017</v>
      </c>
      <c r="F9229" s="10">
        <v>43009</v>
      </c>
      <c r="G9229" t="s">
        <v>489</v>
      </c>
      <c r="H9229" t="s">
        <v>474</v>
      </c>
      <c r="I9229" t="s">
        <v>463</v>
      </c>
      <c r="J9229">
        <v>734519000</v>
      </c>
      <c r="K9229">
        <v>734519000</v>
      </c>
    </row>
    <row r="9230" spans="1:11" x14ac:dyDescent="0.25">
      <c r="A9230">
        <v>1788</v>
      </c>
      <c r="B9230" t="s">
        <v>422</v>
      </c>
      <c r="C9230" t="s">
        <v>492</v>
      </c>
      <c r="D9230" t="s">
        <v>316</v>
      </c>
      <c r="E9230">
        <v>2017</v>
      </c>
      <c r="F9230" s="10">
        <v>43009</v>
      </c>
      <c r="G9230" t="s">
        <v>489</v>
      </c>
      <c r="H9230" t="s">
        <v>474</v>
      </c>
      <c r="I9230" t="s">
        <v>463</v>
      </c>
      <c r="J9230">
        <v>2018841000</v>
      </c>
      <c r="K9230">
        <v>2018841000</v>
      </c>
    </row>
    <row r="9231" spans="1:11" x14ac:dyDescent="0.25">
      <c r="A9231">
        <v>1788</v>
      </c>
      <c r="B9231" t="s">
        <v>422</v>
      </c>
      <c r="C9231" t="s">
        <v>493</v>
      </c>
      <c r="D9231" t="s">
        <v>589</v>
      </c>
      <c r="E9231">
        <v>2017</v>
      </c>
      <c r="F9231" s="10">
        <v>43009</v>
      </c>
      <c r="G9231" t="s">
        <v>489</v>
      </c>
      <c r="H9231" t="s">
        <v>474</v>
      </c>
      <c r="I9231" t="s">
        <v>463</v>
      </c>
      <c r="J9231">
        <v>-77577000</v>
      </c>
      <c r="K9231">
        <v>-77577000</v>
      </c>
    </row>
    <row r="9232" spans="1:11" x14ac:dyDescent="0.25">
      <c r="A9232">
        <v>1788</v>
      </c>
      <c r="B9232" t="s">
        <v>422</v>
      </c>
      <c r="C9232" t="s">
        <v>493</v>
      </c>
      <c r="D9232" t="s">
        <v>2894</v>
      </c>
      <c r="E9232">
        <v>2017</v>
      </c>
      <c r="F9232" s="10">
        <v>43009</v>
      </c>
      <c r="G9232" t="s">
        <v>489</v>
      </c>
      <c r="H9232" t="s">
        <v>474</v>
      </c>
      <c r="I9232" t="s">
        <v>463</v>
      </c>
      <c r="J9232">
        <v>18207000</v>
      </c>
      <c r="K9232">
        <v>18207000</v>
      </c>
    </row>
    <row r="9233" spans="1:11" x14ac:dyDescent="0.25">
      <c r="A9233">
        <v>1788</v>
      </c>
      <c r="B9233" t="s">
        <v>422</v>
      </c>
      <c r="C9233" t="s">
        <v>493</v>
      </c>
      <c r="D9233" t="s">
        <v>2893</v>
      </c>
      <c r="E9233">
        <v>2017</v>
      </c>
      <c r="F9233" s="10">
        <v>43009</v>
      </c>
      <c r="G9233" t="s">
        <v>489</v>
      </c>
      <c r="H9233" t="s">
        <v>474</v>
      </c>
      <c r="I9233" t="s">
        <v>463</v>
      </c>
      <c r="J9233">
        <v>1666364000</v>
      </c>
      <c r="K9233">
        <v>1666364000</v>
      </c>
    </row>
    <row r="9234" spans="1:11" x14ac:dyDescent="0.25">
      <c r="A9234">
        <v>1788</v>
      </c>
      <c r="B9234" t="s">
        <v>422</v>
      </c>
      <c r="C9234" t="s">
        <v>493</v>
      </c>
      <c r="D9234" t="s">
        <v>2892</v>
      </c>
      <c r="E9234">
        <v>2017</v>
      </c>
      <c r="F9234" s="10">
        <v>43009</v>
      </c>
      <c r="G9234" t="s">
        <v>489</v>
      </c>
      <c r="H9234" t="s">
        <v>474</v>
      </c>
      <c r="I9234" t="s">
        <v>463</v>
      </c>
      <c r="J9234">
        <v>1146366000</v>
      </c>
      <c r="K9234">
        <v>1146366000</v>
      </c>
    </row>
    <row r="9235" spans="1:11" x14ac:dyDescent="0.25">
      <c r="A9235">
        <v>8079</v>
      </c>
      <c r="B9235" t="s">
        <v>400</v>
      </c>
      <c r="C9235" t="s">
        <v>492</v>
      </c>
      <c r="D9235" t="s">
        <v>44</v>
      </c>
      <c r="E9235">
        <v>2017</v>
      </c>
      <c r="F9235" s="10">
        <v>43008</v>
      </c>
      <c r="G9235" t="s">
        <v>489</v>
      </c>
      <c r="H9235" t="s">
        <v>474</v>
      </c>
      <c r="I9235" t="s">
        <v>463</v>
      </c>
      <c r="J9235">
        <v>62300000</v>
      </c>
      <c r="K9235">
        <v>62300000</v>
      </c>
    </row>
    <row r="9236" spans="1:11" x14ac:dyDescent="0.25">
      <c r="A9236">
        <v>8079</v>
      </c>
      <c r="B9236" t="s">
        <v>400</v>
      </c>
      <c r="C9236" t="s">
        <v>492</v>
      </c>
      <c r="D9236" t="s">
        <v>595</v>
      </c>
      <c r="E9236">
        <v>2017</v>
      </c>
      <c r="F9236" s="10">
        <v>43008</v>
      </c>
      <c r="G9236" t="s">
        <v>489</v>
      </c>
      <c r="H9236" t="s">
        <v>474</v>
      </c>
      <c r="I9236" t="s">
        <v>463</v>
      </c>
      <c r="J9236">
        <v>31700000</v>
      </c>
      <c r="K9236">
        <v>31700000</v>
      </c>
    </row>
    <row r="9237" spans="1:11" x14ac:dyDescent="0.25">
      <c r="A9237">
        <v>8079</v>
      </c>
      <c r="B9237" t="s">
        <v>400</v>
      </c>
      <c r="C9237" t="s">
        <v>492</v>
      </c>
      <c r="D9237" t="s">
        <v>316</v>
      </c>
      <c r="E9237">
        <v>2017</v>
      </c>
      <c r="F9237" s="10">
        <v>43008</v>
      </c>
      <c r="G9237" t="s">
        <v>489</v>
      </c>
      <c r="H9237" t="s">
        <v>474</v>
      </c>
      <c r="I9237" t="s">
        <v>463</v>
      </c>
      <c r="J9237">
        <v>732000000</v>
      </c>
      <c r="K9237">
        <v>732000000</v>
      </c>
    </row>
    <row r="9238" spans="1:11" x14ac:dyDescent="0.25">
      <c r="A9238">
        <v>8079</v>
      </c>
      <c r="B9238" t="s">
        <v>400</v>
      </c>
      <c r="C9238" t="s">
        <v>493</v>
      </c>
      <c r="D9238" t="s">
        <v>577</v>
      </c>
      <c r="E9238">
        <v>2017</v>
      </c>
      <c r="F9238" s="10">
        <v>43008</v>
      </c>
      <c r="G9238" t="s">
        <v>489</v>
      </c>
      <c r="H9238" t="s">
        <v>474</v>
      </c>
      <c r="I9238" t="s">
        <v>463</v>
      </c>
      <c r="J9238">
        <v>0</v>
      </c>
      <c r="K9238">
        <v>0</v>
      </c>
    </row>
    <row r="9239" spans="1:11" x14ac:dyDescent="0.25">
      <c r="A9239">
        <v>8079</v>
      </c>
      <c r="B9239" t="s">
        <v>400</v>
      </c>
      <c r="C9239" t="s">
        <v>493</v>
      </c>
      <c r="D9239" t="s">
        <v>589</v>
      </c>
      <c r="E9239">
        <v>2017</v>
      </c>
      <c r="F9239" s="10">
        <v>43008</v>
      </c>
      <c r="G9239" t="s">
        <v>489</v>
      </c>
      <c r="H9239" t="s">
        <v>474</v>
      </c>
      <c r="I9239" t="s">
        <v>463</v>
      </c>
      <c r="J9239">
        <v>-1100000</v>
      </c>
      <c r="K9239">
        <v>-1100000</v>
      </c>
    </row>
    <row r="9240" spans="1:11" x14ac:dyDescent="0.25">
      <c r="A9240">
        <v>8079</v>
      </c>
      <c r="B9240" t="s">
        <v>400</v>
      </c>
      <c r="C9240" t="s">
        <v>493</v>
      </c>
      <c r="D9240" t="s">
        <v>593</v>
      </c>
      <c r="E9240">
        <v>2017</v>
      </c>
      <c r="F9240" s="10">
        <v>43008</v>
      </c>
      <c r="G9240" t="s">
        <v>489</v>
      </c>
      <c r="H9240" t="s">
        <v>474</v>
      </c>
      <c r="I9240" t="s">
        <v>463</v>
      </c>
      <c r="J9240">
        <v>741000000</v>
      </c>
      <c r="K9240">
        <v>741000000</v>
      </c>
    </row>
    <row r="9241" spans="1:11" x14ac:dyDescent="0.25">
      <c r="A9241">
        <v>8079</v>
      </c>
      <c r="B9241" t="s">
        <v>400</v>
      </c>
      <c r="C9241" t="s">
        <v>493</v>
      </c>
      <c r="D9241" t="s">
        <v>594</v>
      </c>
      <c r="E9241">
        <v>2017</v>
      </c>
      <c r="F9241" s="10">
        <v>43008</v>
      </c>
      <c r="G9241" t="s">
        <v>489</v>
      </c>
      <c r="H9241" t="s">
        <v>474</v>
      </c>
      <c r="I9241" t="s">
        <v>463</v>
      </c>
      <c r="J9241">
        <v>86100000</v>
      </c>
      <c r="K9241">
        <v>86100000</v>
      </c>
    </row>
    <row r="9242" spans="1:11" x14ac:dyDescent="0.25">
      <c r="A9242">
        <v>974</v>
      </c>
      <c r="B9242" t="s">
        <v>324</v>
      </c>
      <c r="C9242" t="s">
        <v>492</v>
      </c>
      <c r="D9242" t="s">
        <v>44</v>
      </c>
      <c r="E9242">
        <v>2017</v>
      </c>
      <c r="F9242" s="10">
        <v>43100</v>
      </c>
      <c r="G9242" t="s">
        <v>489</v>
      </c>
      <c r="H9242" t="s">
        <v>474</v>
      </c>
      <c r="I9242" t="s">
        <v>463</v>
      </c>
      <c r="J9242">
        <v>139734000</v>
      </c>
      <c r="K9242">
        <v>139734000</v>
      </c>
    </row>
    <row r="9243" spans="1:11" x14ac:dyDescent="0.25">
      <c r="A9243">
        <v>974</v>
      </c>
      <c r="B9243" t="s">
        <v>324</v>
      </c>
      <c r="C9243" t="s">
        <v>492</v>
      </c>
      <c r="D9243" t="s">
        <v>569</v>
      </c>
      <c r="E9243">
        <v>2017</v>
      </c>
      <c r="F9243" s="10">
        <v>43100</v>
      </c>
      <c r="G9243" t="s">
        <v>489</v>
      </c>
      <c r="H9243" t="s">
        <v>474</v>
      </c>
      <c r="I9243" t="s">
        <v>463</v>
      </c>
      <c r="J9243">
        <v>71839000</v>
      </c>
      <c r="K9243">
        <v>71839000</v>
      </c>
    </row>
    <row r="9244" spans="1:11" x14ac:dyDescent="0.25">
      <c r="A9244">
        <v>974</v>
      </c>
      <c r="B9244" t="s">
        <v>324</v>
      </c>
      <c r="C9244" t="s">
        <v>492</v>
      </c>
      <c r="D9244" t="s">
        <v>2060</v>
      </c>
      <c r="E9244">
        <v>2017</v>
      </c>
      <c r="F9244" s="10">
        <v>43100</v>
      </c>
      <c r="G9244" t="s">
        <v>489</v>
      </c>
      <c r="H9244" t="s">
        <v>474</v>
      </c>
      <c r="I9244" t="s">
        <v>463</v>
      </c>
      <c r="J9244">
        <v>119133000</v>
      </c>
      <c r="K9244">
        <v>119133000</v>
      </c>
    </row>
    <row r="9245" spans="1:11" x14ac:dyDescent="0.25">
      <c r="A9245">
        <v>974</v>
      </c>
      <c r="B9245" t="s">
        <v>324</v>
      </c>
      <c r="C9245" t="s">
        <v>492</v>
      </c>
      <c r="D9245" t="s">
        <v>316</v>
      </c>
      <c r="E9245">
        <v>2017</v>
      </c>
      <c r="F9245" s="10">
        <v>43100</v>
      </c>
      <c r="G9245" t="s">
        <v>489</v>
      </c>
      <c r="H9245" t="s">
        <v>474</v>
      </c>
      <c r="I9245" t="s">
        <v>463</v>
      </c>
      <c r="J9245">
        <v>1028313000</v>
      </c>
      <c r="K9245">
        <v>1028313000</v>
      </c>
    </row>
    <row r="9246" spans="1:11" x14ac:dyDescent="0.25">
      <c r="A9246">
        <v>974</v>
      </c>
      <c r="B9246" t="s">
        <v>324</v>
      </c>
      <c r="C9246" t="s">
        <v>493</v>
      </c>
      <c r="D9246" t="s">
        <v>963</v>
      </c>
      <c r="E9246">
        <v>2017</v>
      </c>
      <c r="F9246" s="10">
        <v>43100</v>
      </c>
      <c r="G9246" t="s">
        <v>489</v>
      </c>
      <c r="H9246" t="s">
        <v>474</v>
      </c>
      <c r="I9246" t="s">
        <v>463</v>
      </c>
      <c r="J9246">
        <v>456139000</v>
      </c>
      <c r="K9246">
        <v>456139000</v>
      </c>
    </row>
    <row r="9247" spans="1:11" x14ac:dyDescent="0.25">
      <c r="A9247">
        <v>974</v>
      </c>
      <c r="B9247" t="s">
        <v>324</v>
      </c>
      <c r="C9247" t="s">
        <v>493</v>
      </c>
      <c r="D9247" t="s">
        <v>964</v>
      </c>
      <c r="E9247">
        <v>2017</v>
      </c>
      <c r="F9247" s="10">
        <v>43100</v>
      </c>
      <c r="G9247" t="s">
        <v>489</v>
      </c>
      <c r="H9247" t="s">
        <v>474</v>
      </c>
      <c r="I9247" t="s">
        <v>463</v>
      </c>
      <c r="J9247">
        <v>290726000</v>
      </c>
      <c r="K9247">
        <v>290726000</v>
      </c>
    </row>
    <row r="9248" spans="1:11" x14ac:dyDescent="0.25">
      <c r="A9248">
        <v>974</v>
      </c>
      <c r="B9248" t="s">
        <v>324</v>
      </c>
      <c r="C9248" t="s">
        <v>493</v>
      </c>
      <c r="D9248" t="s">
        <v>962</v>
      </c>
      <c r="E9248">
        <v>2017</v>
      </c>
      <c r="F9248" s="10">
        <v>43100</v>
      </c>
      <c r="G9248" t="s">
        <v>489</v>
      </c>
      <c r="H9248" t="s">
        <v>474</v>
      </c>
      <c r="I9248" t="s">
        <v>463</v>
      </c>
      <c r="J9248">
        <v>612154000</v>
      </c>
      <c r="K9248">
        <v>612154000</v>
      </c>
    </row>
    <row r="9249" spans="1:11" x14ac:dyDescent="0.25">
      <c r="A9249">
        <v>1080</v>
      </c>
      <c r="B9249" t="s">
        <v>341</v>
      </c>
      <c r="C9249" t="s">
        <v>493</v>
      </c>
      <c r="D9249" t="s">
        <v>971</v>
      </c>
      <c r="E9249">
        <v>2017</v>
      </c>
      <c r="F9249" s="10">
        <v>43100</v>
      </c>
      <c r="G9249" t="s">
        <v>489</v>
      </c>
      <c r="H9249" t="s">
        <v>474</v>
      </c>
      <c r="I9249" t="s">
        <v>463</v>
      </c>
      <c r="J9249">
        <v>195283000</v>
      </c>
      <c r="K9249">
        <v>195283000</v>
      </c>
    </row>
    <row r="9250" spans="1:11" x14ac:dyDescent="0.25">
      <c r="A9250">
        <v>1080</v>
      </c>
      <c r="B9250" t="s">
        <v>341</v>
      </c>
      <c r="C9250" t="s">
        <v>493</v>
      </c>
      <c r="D9250" t="s">
        <v>2881</v>
      </c>
      <c r="E9250">
        <v>2017</v>
      </c>
      <c r="F9250" s="10">
        <v>43100</v>
      </c>
      <c r="G9250" t="s">
        <v>489</v>
      </c>
      <c r="H9250" t="s">
        <v>474</v>
      </c>
      <c r="I9250" t="s">
        <v>463</v>
      </c>
      <c r="J9250">
        <v>478500000</v>
      </c>
      <c r="K9250">
        <v>478500000</v>
      </c>
    </row>
    <row r="9251" spans="1:11" x14ac:dyDescent="0.25">
      <c r="A9251">
        <v>1094</v>
      </c>
      <c r="B9251" t="s">
        <v>342</v>
      </c>
      <c r="C9251" t="s">
        <v>493</v>
      </c>
      <c r="D9251" t="s">
        <v>3348</v>
      </c>
      <c r="E9251">
        <v>2017</v>
      </c>
      <c r="F9251" s="10">
        <v>43100</v>
      </c>
      <c r="G9251" t="s">
        <v>489</v>
      </c>
      <c r="H9251" t="s">
        <v>474</v>
      </c>
      <c r="I9251" t="s">
        <v>463</v>
      </c>
      <c r="J9251">
        <v>43560000</v>
      </c>
      <c r="K9251">
        <v>43560000</v>
      </c>
    </row>
    <row r="9252" spans="1:11" x14ac:dyDescent="0.25">
      <c r="A9252">
        <v>1094</v>
      </c>
      <c r="B9252" t="s">
        <v>342</v>
      </c>
      <c r="C9252" t="s">
        <v>493</v>
      </c>
      <c r="D9252" t="s">
        <v>3349</v>
      </c>
      <c r="E9252">
        <v>2017</v>
      </c>
      <c r="F9252" s="10">
        <v>43100</v>
      </c>
      <c r="G9252" t="s">
        <v>489</v>
      </c>
      <c r="H9252" t="s">
        <v>474</v>
      </c>
      <c r="I9252" t="s">
        <v>463</v>
      </c>
      <c r="J9252">
        <v>43560000</v>
      </c>
      <c r="K9252">
        <v>43560000</v>
      </c>
    </row>
    <row r="9253" spans="1:11" x14ac:dyDescent="0.25">
      <c r="A9253">
        <v>1094</v>
      </c>
      <c r="B9253" t="s">
        <v>342</v>
      </c>
      <c r="C9253" t="s">
        <v>493</v>
      </c>
      <c r="D9253" t="s">
        <v>3347</v>
      </c>
      <c r="E9253">
        <v>2017</v>
      </c>
      <c r="F9253" s="10">
        <v>43100</v>
      </c>
      <c r="G9253" t="s">
        <v>489</v>
      </c>
      <c r="H9253" t="s">
        <v>474</v>
      </c>
      <c r="I9253" t="s">
        <v>463</v>
      </c>
      <c r="J9253">
        <v>199650000.00000003</v>
      </c>
      <c r="K9253">
        <v>199650000.00000003</v>
      </c>
    </row>
    <row r="9254" spans="1:11" x14ac:dyDescent="0.25">
      <c r="A9254">
        <v>1094</v>
      </c>
      <c r="B9254" t="s">
        <v>342</v>
      </c>
      <c r="C9254" t="s">
        <v>493</v>
      </c>
      <c r="D9254" t="s">
        <v>456</v>
      </c>
      <c r="E9254">
        <v>2017</v>
      </c>
      <c r="F9254" s="10">
        <v>43100</v>
      </c>
      <c r="G9254" t="s">
        <v>489</v>
      </c>
      <c r="H9254" t="s">
        <v>474</v>
      </c>
      <c r="I9254" t="s">
        <v>463</v>
      </c>
      <c r="J9254">
        <v>76230000</v>
      </c>
      <c r="K9254">
        <v>76230000</v>
      </c>
    </row>
    <row r="9255" spans="1:11" x14ac:dyDescent="0.25">
      <c r="A9255">
        <v>1102</v>
      </c>
      <c r="B9255" t="s">
        <v>349</v>
      </c>
      <c r="C9255" t="s">
        <v>493</v>
      </c>
      <c r="D9255" t="s">
        <v>2885</v>
      </c>
      <c r="E9255">
        <v>2017</v>
      </c>
      <c r="F9255" s="10">
        <v>43100</v>
      </c>
      <c r="G9255" t="s">
        <v>489</v>
      </c>
      <c r="H9255" t="s">
        <v>474</v>
      </c>
      <c r="I9255" t="s">
        <v>463</v>
      </c>
      <c r="J9255">
        <v>168516000</v>
      </c>
      <c r="K9255">
        <v>168516000</v>
      </c>
    </row>
    <row r="9256" spans="1:11" x14ac:dyDescent="0.25">
      <c r="A9256">
        <v>1102</v>
      </c>
      <c r="B9256" t="s">
        <v>349</v>
      </c>
      <c r="C9256" t="s">
        <v>493</v>
      </c>
      <c r="D9256" t="s">
        <v>820</v>
      </c>
      <c r="E9256">
        <v>2017</v>
      </c>
      <c r="F9256" s="10">
        <v>43100</v>
      </c>
      <c r="G9256" t="s">
        <v>489</v>
      </c>
      <c r="H9256" t="s">
        <v>474</v>
      </c>
      <c r="I9256" t="s">
        <v>463</v>
      </c>
      <c r="J9256">
        <v>103284000</v>
      </c>
      <c r="K9256">
        <v>103284000</v>
      </c>
    </row>
    <row r="9257" spans="1:11" x14ac:dyDescent="0.25">
      <c r="A9257">
        <v>1158</v>
      </c>
      <c r="B9257" t="s">
        <v>53</v>
      </c>
      <c r="C9257" t="s">
        <v>492</v>
      </c>
      <c r="D9257" t="s">
        <v>464</v>
      </c>
      <c r="E9257">
        <v>2017</v>
      </c>
      <c r="F9257" s="10">
        <v>43100</v>
      </c>
      <c r="G9257" t="s">
        <v>489</v>
      </c>
      <c r="H9257" t="s">
        <v>474</v>
      </c>
      <c r="I9257" t="s">
        <v>463</v>
      </c>
      <c r="J9257">
        <v>21528494</v>
      </c>
      <c r="K9257">
        <v>21528494</v>
      </c>
    </row>
    <row r="9258" spans="1:11" x14ac:dyDescent="0.25">
      <c r="A9258">
        <v>1158</v>
      </c>
      <c r="B9258" t="s">
        <v>53</v>
      </c>
      <c r="C9258" t="s">
        <v>492</v>
      </c>
      <c r="D9258" t="s">
        <v>466</v>
      </c>
      <c r="E9258">
        <v>2017</v>
      </c>
      <c r="F9258" s="10">
        <v>43100</v>
      </c>
      <c r="G9258" t="s">
        <v>489</v>
      </c>
      <c r="H9258" t="s">
        <v>474</v>
      </c>
      <c r="I9258" t="s">
        <v>463</v>
      </c>
      <c r="J9258">
        <v>2939643</v>
      </c>
      <c r="K9258">
        <v>2939643</v>
      </c>
    </row>
    <row r="9259" spans="1:11" x14ac:dyDescent="0.25">
      <c r="A9259">
        <v>1158</v>
      </c>
      <c r="B9259" t="s">
        <v>53</v>
      </c>
      <c r="C9259" t="s">
        <v>492</v>
      </c>
      <c r="D9259" t="s">
        <v>54</v>
      </c>
      <c r="E9259">
        <v>2017</v>
      </c>
      <c r="F9259" s="10">
        <v>43100</v>
      </c>
      <c r="G9259" t="s">
        <v>489</v>
      </c>
      <c r="H9259" t="s">
        <v>474</v>
      </c>
      <c r="I9259" t="s">
        <v>463</v>
      </c>
      <c r="J9259">
        <v>30218830</v>
      </c>
      <c r="K9259">
        <v>30218830</v>
      </c>
    </row>
    <row r="9260" spans="1:11" x14ac:dyDescent="0.25">
      <c r="A9260">
        <v>1158</v>
      </c>
      <c r="B9260" t="s">
        <v>53</v>
      </c>
      <c r="C9260" t="s">
        <v>492</v>
      </c>
      <c r="D9260" t="s">
        <v>465</v>
      </c>
      <c r="E9260">
        <v>2017</v>
      </c>
      <c r="F9260" s="10">
        <v>43100</v>
      </c>
      <c r="G9260" t="s">
        <v>489</v>
      </c>
      <c r="H9260" t="s">
        <v>474</v>
      </c>
      <c r="I9260" t="s">
        <v>463</v>
      </c>
      <c r="J9260">
        <v>159856</v>
      </c>
      <c r="K9260">
        <v>159856</v>
      </c>
    </row>
    <row r="9261" spans="1:11" x14ac:dyDescent="0.25">
      <c r="A9261">
        <v>1158</v>
      </c>
      <c r="B9261" t="s">
        <v>53</v>
      </c>
      <c r="C9261" t="s">
        <v>492</v>
      </c>
      <c r="D9261" t="s">
        <v>467</v>
      </c>
      <c r="E9261">
        <v>2017</v>
      </c>
      <c r="F9261" s="10">
        <v>43100</v>
      </c>
      <c r="G9261" t="s">
        <v>489</v>
      </c>
      <c r="H9261" t="s">
        <v>474</v>
      </c>
      <c r="I9261" t="s">
        <v>463</v>
      </c>
      <c r="J9261">
        <v>469346</v>
      </c>
      <c r="K9261">
        <v>469346</v>
      </c>
    </row>
    <row r="9262" spans="1:11" x14ac:dyDescent="0.25">
      <c r="A9262">
        <v>1158</v>
      </c>
      <c r="B9262" t="s">
        <v>53</v>
      </c>
      <c r="C9262" t="s">
        <v>492</v>
      </c>
      <c r="D9262" t="s">
        <v>316</v>
      </c>
      <c r="E9262">
        <v>2017</v>
      </c>
      <c r="F9262" s="10">
        <v>43100</v>
      </c>
      <c r="G9262" t="s">
        <v>489</v>
      </c>
      <c r="H9262" t="s">
        <v>474</v>
      </c>
      <c r="I9262" t="s">
        <v>463</v>
      </c>
      <c r="J9262">
        <v>6990496</v>
      </c>
      <c r="K9262">
        <v>6990496</v>
      </c>
    </row>
    <row r="9263" spans="1:11" x14ac:dyDescent="0.25">
      <c r="A9263">
        <v>1158</v>
      </c>
      <c r="B9263" t="s">
        <v>53</v>
      </c>
      <c r="C9263" t="s">
        <v>493</v>
      </c>
      <c r="D9263" t="s">
        <v>2074</v>
      </c>
      <c r="E9263">
        <v>2017</v>
      </c>
      <c r="F9263" s="10">
        <v>43100</v>
      </c>
      <c r="G9263" t="s">
        <v>489</v>
      </c>
      <c r="H9263" t="s">
        <v>474</v>
      </c>
      <c r="I9263" t="s">
        <v>463</v>
      </c>
      <c r="J9263">
        <v>31621756</v>
      </c>
      <c r="K9263">
        <v>31621756</v>
      </c>
    </row>
    <row r="9264" spans="1:11" x14ac:dyDescent="0.25">
      <c r="A9264">
        <v>1158</v>
      </c>
      <c r="B9264" t="s">
        <v>53</v>
      </c>
      <c r="C9264" t="s">
        <v>493</v>
      </c>
      <c r="D9264" t="s">
        <v>994</v>
      </c>
      <c r="E9264">
        <v>2017</v>
      </c>
      <c r="F9264" s="10">
        <v>43100</v>
      </c>
      <c r="G9264" t="s">
        <v>489</v>
      </c>
      <c r="H9264" t="s">
        <v>474</v>
      </c>
      <c r="I9264" t="s">
        <v>463</v>
      </c>
      <c r="J9264">
        <v>6990496</v>
      </c>
      <c r="K9264">
        <v>6990496</v>
      </c>
    </row>
    <row r="9265" spans="1:11" x14ac:dyDescent="0.25">
      <c r="A9265">
        <v>1158</v>
      </c>
      <c r="B9265" t="s">
        <v>53</v>
      </c>
      <c r="C9265" t="s">
        <v>493</v>
      </c>
      <c r="D9265" t="s">
        <v>2073</v>
      </c>
      <c r="E9265">
        <v>2017</v>
      </c>
      <c r="F9265" s="10">
        <v>43100</v>
      </c>
      <c r="G9265" t="s">
        <v>489</v>
      </c>
      <c r="H9265" t="s">
        <v>474</v>
      </c>
      <c r="I9265" t="s">
        <v>463</v>
      </c>
      <c r="J9265">
        <v>23225066</v>
      </c>
      <c r="K9265">
        <v>23225066</v>
      </c>
    </row>
    <row r="9266" spans="1:11" x14ac:dyDescent="0.25">
      <c r="A9266">
        <v>1158</v>
      </c>
      <c r="B9266" t="s">
        <v>53</v>
      </c>
      <c r="C9266" t="s">
        <v>493</v>
      </c>
      <c r="D9266" t="s">
        <v>468</v>
      </c>
      <c r="E9266">
        <v>2017</v>
      </c>
      <c r="F9266" s="10">
        <v>43100</v>
      </c>
      <c r="G9266" t="s">
        <v>489</v>
      </c>
      <c r="H9266" t="s">
        <v>474</v>
      </c>
      <c r="I9266" t="s">
        <v>463</v>
      </c>
      <c r="J9266">
        <v>469347</v>
      </c>
      <c r="K9266">
        <v>469347</v>
      </c>
    </row>
    <row r="9267" spans="1:11" x14ac:dyDescent="0.25">
      <c r="A9267">
        <v>1174</v>
      </c>
      <c r="B9267" t="s">
        <v>358</v>
      </c>
      <c r="C9267" t="s">
        <v>492</v>
      </c>
      <c r="D9267" t="s">
        <v>1027</v>
      </c>
      <c r="E9267">
        <v>2017</v>
      </c>
      <c r="F9267" s="10">
        <v>43100</v>
      </c>
      <c r="G9267" t="s">
        <v>489</v>
      </c>
      <c r="H9267" t="s">
        <v>474</v>
      </c>
      <c r="I9267" t="s">
        <v>463</v>
      </c>
      <c r="J9267">
        <v>7446500000</v>
      </c>
      <c r="K9267">
        <v>7446500000</v>
      </c>
    </row>
    <row r="9268" spans="1:11" x14ac:dyDescent="0.25">
      <c r="A9268">
        <v>1174</v>
      </c>
      <c r="B9268" t="s">
        <v>358</v>
      </c>
      <c r="C9268" t="s">
        <v>492</v>
      </c>
      <c r="D9268" t="s">
        <v>59</v>
      </c>
      <c r="E9268">
        <v>2017</v>
      </c>
      <c r="F9268" s="10">
        <v>43100</v>
      </c>
      <c r="G9268" t="s">
        <v>489</v>
      </c>
      <c r="H9268" t="s">
        <v>474</v>
      </c>
      <c r="I9268" t="s">
        <v>463</v>
      </c>
      <c r="J9268">
        <v>2011600000</v>
      </c>
      <c r="K9268">
        <v>2011600000</v>
      </c>
    </row>
    <row r="9269" spans="1:11" x14ac:dyDescent="0.25">
      <c r="A9269">
        <v>1174</v>
      </c>
      <c r="B9269" t="s">
        <v>358</v>
      </c>
      <c r="C9269" t="s">
        <v>492</v>
      </c>
      <c r="D9269" t="s">
        <v>113</v>
      </c>
      <c r="E9269">
        <v>2017</v>
      </c>
      <c r="F9269" s="10">
        <v>43100</v>
      </c>
      <c r="G9269" t="s">
        <v>489</v>
      </c>
      <c r="H9269" t="s">
        <v>474</v>
      </c>
      <c r="I9269" t="s">
        <v>463</v>
      </c>
      <c r="J9269">
        <v>1161600000</v>
      </c>
      <c r="K9269">
        <v>1161600000</v>
      </c>
    </row>
    <row r="9270" spans="1:11" x14ac:dyDescent="0.25">
      <c r="A9270">
        <v>1174</v>
      </c>
      <c r="B9270" t="s">
        <v>358</v>
      </c>
      <c r="C9270" t="s">
        <v>492</v>
      </c>
      <c r="D9270" t="s">
        <v>163</v>
      </c>
      <c r="E9270">
        <v>2017</v>
      </c>
      <c r="F9270" s="10">
        <v>43100</v>
      </c>
      <c r="G9270" t="s">
        <v>489</v>
      </c>
      <c r="H9270" t="s">
        <v>474</v>
      </c>
      <c r="I9270" t="s">
        <v>463</v>
      </c>
      <c r="J9270">
        <v>872100000</v>
      </c>
      <c r="K9270">
        <v>872100000</v>
      </c>
    </row>
    <row r="9271" spans="1:11" x14ac:dyDescent="0.25">
      <c r="A9271">
        <v>1174</v>
      </c>
      <c r="B9271" t="s">
        <v>358</v>
      </c>
      <c r="C9271" t="s">
        <v>492</v>
      </c>
      <c r="D9271" t="s">
        <v>316</v>
      </c>
      <c r="E9271">
        <v>2017</v>
      </c>
      <c r="F9271" s="10">
        <v>43100</v>
      </c>
      <c r="G9271" t="s">
        <v>489</v>
      </c>
      <c r="H9271" t="s">
        <v>474</v>
      </c>
      <c r="I9271" t="s">
        <v>463</v>
      </c>
      <c r="J9271">
        <v>6837900000</v>
      </c>
      <c r="K9271">
        <v>6837900000</v>
      </c>
    </row>
    <row r="9272" spans="1:11" x14ac:dyDescent="0.25">
      <c r="A9272">
        <v>1174</v>
      </c>
      <c r="B9272" t="s">
        <v>358</v>
      </c>
      <c r="C9272" t="s">
        <v>493</v>
      </c>
      <c r="D9272" t="s">
        <v>1107</v>
      </c>
      <c r="E9272">
        <v>2017</v>
      </c>
      <c r="F9272" s="10">
        <v>43100</v>
      </c>
      <c r="G9272" t="s">
        <v>489</v>
      </c>
      <c r="H9272" t="s">
        <v>474</v>
      </c>
      <c r="I9272" t="s">
        <v>463</v>
      </c>
      <c r="J9272">
        <v>2810900000</v>
      </c>
      <c r="K9272">
        <v>2810900000</v>
      </c>
    </row>
    <row r="9273" spans="1:11" x14ac:dyDescent="0.25">
      <c r="A9273">
        <v>1174</v>
      </c>
      <c r="B9273" t="s">
        <v>358</v>
      </c>
      <c r="C9273" t="s">
        <v>493</v>
      </c>
      <c r="D9273" t="s">
        <v>2075</v>
      </c>
      <c r="E9273">
        <v>2017</v>
      </c>
      <c r="F9273" s="10">
        <v>43100</v>
      </c>
      <c r="G9273" t="s">
        <v>489</v>
      </c>
      <c r="H9273" t="s">
        <v>474</v>
      </c>
      <c r="I9273" t="s">
        <v>463</v>
      </c>
      <c r="J9273">
        <v>5839900000</v>
      </c>
      <c r="K9273">
        <v>5839900000</v>
      </c>
    </row>
    <row r="9274" spans="1:11" x14ac:dyDescent="0.25">
      <c r="A9274">
        <v>1174</v>
      </c>
      <c r="B9274" t="s">
        <v>358</v>
      </c>
      <c r="C9274" t="s">
        <v>493</v>
      </c>
      <c r="D9274" t="s">
        <v>1105</v>
      </c>
      <c r="E9274">
        <v>2017</v>
      </c>
      <c r="F9274" s="10">
        <v>43100</v>
      </c>
      <c r="G9274" t="s">
        <v>489</v>
      </c>
      <c r="H9274" t="s">
        <v>474</v>
      </c>
      <c r="I9274" t="s">
        <v>463</v>
      </c>
      <c r="J9274">
        <v>3968800000</v>
      </c>
      <c r="K9274">
        <v>3968800000</v>
      </c>
    </row>
    <row r="9275" spans="1:11" x14ac:dyDescent="0.25">
      <c r="A9275">
        <v>1174</v>
      </c>
      <c r="B9275" t="s">
        <v>358</v>
      </c>
      <c r="C9275" t="s">
        <v>493</v>
      </c>
      <c r="D9275" t="s">
        <v>1106</v>
      </c>
      <c r="E9275">
        <v>2017</v>
      </c>
      <c r="F9275" s="10">
        <v>43100</v>
      </c>
      <c r="G9275" t="s">
        <v>489</v>
      </c>
      <c r="H9275" t="s">
        <v>474</v>
      </c>
      <c r="I9275" t="s">
        <v>463</v>
      </c>
      <c r="J9275">
        <v>5710100000</v>
      </c>
      <c r="K9275">
        <v>5710100000</v>
      </c>
    </row>
    <row r="9276" spans="1:11" x14ac:dyDescent="0.25">
      <c r="A9276">
        <v>1269</v>
      </c>
      <c r="B9276" t="s">
        <v>369</v>
      </c>
      <c r="C9276" t="s">
        <v>492</v>
      </c>
      <c r="D9276" t="s">
        <v>1436</v>
      </c>
      <c r="E9276">
        <v>2017</v>
      </c>
      <c r="F9276" s="10">
        <v>43100</v>
      </c>
      <c r="G9276" t="s">
        <v>489</v>
      </c>
      <c r="H9276" t="s">
        <v>474</v>
      </c>
      <c r="I9276" t="s">
        <v>463</v>
      </c>
      <c r="J9276">
        <v>985500000</v>
      </c>
      <c r="K9276">
        <v>985500000</v>
      </c>
    </row>
    <row r="9277" spans="1:11" x14ac:dyDescent="0.25">
      <c r="A9277">
        <v>1269</v>
      </c>
      <c r="B9277" t="s">
        <v>369</v>
      </c>
      <c r="C9277" t="s">
        <v>492</v>
      </c>
      <c r="D9277" t="s">
        <v>44</v>
      </c>
      <c r="E9277">
        <v>2017</v>
      </c>
      <c r="F9277" s="10">
        <v>43100</v>
      </c>
      <c r="G9277" t="s">
        <v>489</v>
      </c>
      <c r="H9277" t="s">
        <v>474</v>
      </c>
      <c r="I9277" t="s">
        <v>463</v>
      </c>
      <c r="J9277">
        <v>1447500000</v>
      </c>
      <c r="K9277">
        <v>1447500000</v>
      </c>
    </row>
    <row r="9278" spans="1:11" x14ac:dyDescent="0.25">
      <c r="A9278">
        <v>1269</v>
      </c>
      <c r="B9278" t="s">
        <v>369</v>
      </c>
      <c r="C9278" t="s">
        <v>492</v>
      </c>
      <c r="D9278" t="s">
        <v>1041</v>
      </c>
      <c r="E9278">
        <v>2017</v>
      </c>
      <c r="F9278" s="10">
        <v>43100</v>
      </c>
      <c r="G9278" t="s">
        <v>489</v>
      </c>
      <c r="H9278" t="s">
        <v>474</v>
      </c>
      <c r="I9278" t="s">
        <v>463</v>
      </c>
      <c r="J9278">
        <v>968200000</v>
      </c>
      <c r="K9278">
        <v>968200000</v>
      </c>
    </row>
    <row r="9279" spans="1:11" x14ac:dyDescent="0.25">
      <c r="A9279">
        <v>1269</v>
      </c>
      <c r="B9279" t="s">
        <v>369</v>
      </c>
      <c r="C9279" t="s">
        <v>492</v>
      </c>
      <c r="D9279" t="s">
        <v>569</v>
      </c>
      <c r="E9279">
        <v>2017</v>
      </c>
      <c r="F9279" s="10">
        <v>43100</v>
      </c>
      <c r="G9279" t="s">
        <v>489</v>
      </c>
      <c r="H9279" t="s">
        <v>474</v>
      </c>
      <c r="I9279" t="s">
        <v>463</v>
      </c>
      <c r="J9279">
        <v>4358300000</v>
      </c>
      <c r="K9279">
        <v>4358300000</v>
      </c>
    </row>
    <row r="9280" spans="1:11" x14ac:dyDescent="0.25">
      <c r="A9280">
        <v>1269</v>
      </c>
      <c r="B9280" t="s">
        <v>369</v>
      </c>
      <c r="C9280" t="s">
        <v>492</v>
      </c>
      <c r="D9280" t="s">
        <v>1042</v>
      </c>
      <c r="E9280">
        <v>2017</v>
      </c>
      <c r="F9280" s="10">
        <v>43100</v>
      </c>
      <c r="G9280" t="s">
        <v>489</v>
      </c>
      <c r="H9280" t="s">
        <v>474</v>
      </c>
      <c r="I9280" t="s">
        <v>463</v>
      </c>
      <c r="J9280">
        <v>1690400000</v>
      </c>
      <c r="K9280">
        <v>1690400000</v>
      </c>
    </row>
    <row r="9281" spans="1:11" x14ac:dyDescent="0.25">
      <c r="A9281">
        <v>1269</v>
      </c>
      <c r="B9281" t="s">
        <v>369</v>
      </c>
      <c r="C9281" t="s">
        <v>492</v>
      </c>
      <c r="D9281" t="s">
        <v>316</v>
      </c>
      <c r="E9281">
        <v>2017</v>
      </c>
      <c r="F9281" s="10">
        <v>43100</v>
      </c>
      <c r="G9281" t="s">
        <v>489</v>
      </c>
      <c r="H9281" t="s">
        <v>474</v>
      </c>
      <c r="I9281" t="s">
        <v>463</v>
      </c>
      <c r="J9281">
        <v>10071100000</v>
      </c>
      <c r="K9281">
        <v>10071100000</v>
      </c>
    </row>
    <row r="9282" spans="1:11" x14ac:dyDescent="0.25">
      <c r="A9282">
        <v>1269</v>
      </c>
      <c r="B9282" t="s">
        <v>369</v>
      </c>
      <c r="C9282" t="s">
        <v>493</v>
      </c>
      <c r="D9282" t="s">
        <v>1367</v>
      </c>
      <c r="E9282">
        <v>2017</v>
      </c>
      <c r="F9282" s="10">
        <v>43100</v>
      </c>
      <c r="G9282" t="s">
        <v>489</v>
      </c>
      <c r="H9282" t="s">
        <v>474</v>
      </c>
      <c r="I9282" t="s">
        <v>463</v>
      </c>
      <c r="J9282">
        <v>2544100000</v>
      </c>
      <c r="K9282">
        <v>2544100000</v>
      </c>
    </row>
    <row r="9283" spans="1:11" x14ac:dyDescent="0.25">
      <c r="A9283">
        <v>1269</v>
      </c>
      <c r="B9283" t="s">
        <v>369</v>
      </c>
      <c r="C9283" t="s">
        <v>493</v>
      </c>
      <c r="D9283" t="s">
        <v>1160</v>
      </c>
      <c r="E9283">
        <v>2017</v>
      </c>
      <c r="F9283" s="10">
        <v>43100</v>
      </c>
      <c r="G9283" t="s">
        <v>489</v>
      </c>
      <c r="H9283" t="s">
        <v>474</v>
      </c>
      <c r="I9283" t="s">
        <v>463</v>
      </c>
      <c r="J9283">
        <v>9376700000</v>
      </c>
      <c r="K9283">
        <v>9376700000</v>
      </c>
    </row>
    <row r="9284" spans="1:11" x14ac:dyDescent="0.25">
      <c r="A9284">
        <v>1269</v>
      </c>
      <c r="B9284" t="s">
        <v>369</v>
      </c>
      <c r="C9284" t="s">
        <v>493</v>
      </c>
      <c r="D9284" t="s">
        <v>1040</v>
      </c>
      <c r="E9284">
        <v>2017</v>
      </c>
      <c r="F9284" s="10">
        <v>43100</v>
      </c>
      <c r="G9284" t="s">
        <v>489</v>
      </c>
      <c r="H9284" t="s">
        <v>474</v>
      </c>
      <c r="I9284" t="s">
        <v>463</v>
      </c>
      <c r="J9284">
        <v>3232700000</v>
      </c>
      <c r="K9284">
        <v>3232700000</v>
      </c>
    </row>
    <row r="9285" spans="1:11" x14ac:dyDescent="0.25">
      <c r="A9285">
        <v>1269</v>
      </c>
      <c r="B9285" t="s">
        <v>369</v>
      </c>
      <c r="C9285" t="s">
        <v>493</v>
      </c>
      <c r="D9285" t="s">
        <v>1161</v>
      </c>
      <c r="E9285">
        <v>2017</v>
      </c>
      <c r="F9285" s="10">
        <v>43100</v>
      </c>
      <c r="G9285" t="s">
        <v>489</v>
      </c>
      <c r="H9285" t="s">
        <v>474</v>
      </c>
      <c r="I9285" t="s">
        <v>463</v>
      </c>
      <c r="J9285">
        <v>4367500000</v>
      </c>
      <c r="K9285">
        <v>4367500000</v>
      </c>
    </row>
    <row r="9286" spans="1:11" x14ac:dyDescent="0.25">
      <c r="A9286">
        <v>1422</v>
      </c>
      <c r="B9286" t="s">
        <v>2287</v>
      </c>
      <c r="C9286" t="s">
        <v>492</v>
      </c>
      <c r="D9286" t="s">
        <v>620</v>
      </c>
      <c r="E9286">
        <v>2017</v>
      </c>
      <c r="F9286" s="10">
        <v>43100</v>
      </c>
      <c r="G9286" t="s">
        <v>489</v>
      </c>
      <c r="H9286" t="s">
        <v>474</v>
      </c>
      <c r="I9286" t="s">
        <v>463</v>
      </c>
      <c r="J9286">
        <v>41710000</v>
      </c>
      <c r="K9286">
        <v>41710000</v>
      </c>
    </row>
    <row r="9287" spans="1:11" x14ac:dyDescent="0.25">
      <c r="A9287">
        <v>1422</v>
      </c>
      <c r="B9287" t="s">
        <v>2287</v>
      </c>
      <c r="C9287" t="s">
        <v>492</v>
      </c>
      <c r="D9287" t="s">
        <v>21</v>
      </c>
      <c r="E9287">
        <v>2017</v>
      </c>
      <c r="F9287" s="10">
        <v>43100</v>
      </c>
      <c r="G9287" t="s">
        <v>489</v>
      </c>
      <c r="H9287" t="s">
        <v>474</v>
      </c>
      <c r="I9287" t="s">
        <v>463</v>
      </c>
      <c r="J9287">
        <v>333680000</v>
      </c>
      <c r="K9287">
        <v>333680000</v>
      </c>
    </row>
    <row r="9288" spans="1:11" x14ac:dyDescent="0.25">
      <c r="A9288">
        <v>1422</v>
      </c>
      <c r="B9288" t="s">
        <v>2287</v>
      </c>
      <c r="C9288" t="s">
        <v>492</v>
      </c>
      <c r="D9288" t="s">
        <v>44</v>
      </c>
      <c r="E9288">
        <v>2017</v>
      </c>
      <c r="F9288" s="10">
        <v>43100</v>
      </c>
      <c r="G9288" t="s">
        <v>489</v>
      </c>
      <c r="H9288" t="s">
        <v>474</v>
      </c>
      <c r="I9288" t="s">
        <v>463</v>
      </c>
      <c r="J9288">
        <v>208550000</v>
      </c>
      <c r="K9288">
        <v>208550000</v>
      </c>
    </row>
    <row r="9289" spans="1:11" x14ac:dyDescent="0.25">
      <c r="A9289">
        <v>1422</v>
      </c>
      <c r="B9289" t="s">
        <v>2287</v>
      </c>
      <c r="C9289" t="s">
        <v>492</v>
      </c>
      <c r="D9289" t="s">
        <v>569</v>
      </c>
      <c r="E9289">
        <v>2017</v>
      </c>
      <c r="F9289" s="10">
        <v>43100</v>
      </c>
      <c r="G9289" t="s">
        <v>489</v>
      </c>
      <c r="H9289" t="s">
        <v>474</v>
      </c>
      <c r="I9289" t="s">
        <v>463</v>
      </c>
      <c r="J9289">
        <v>500520000</v>
      </c>
      <c r="K9289">
        <v>500520000</v>
      </c>
    </row>
    <row r="9290" spans="1:11" x14ac:dyDescent="0.25">
      <c r="A9290">
        <v>1422</v>
      </c>
      <c r="B9290" t="s">
        <v>2287</v>
      </c>
      <c r="C9290" t="s">
        <v>492</v>
      </c>
      <c r="D9290" t="s">
        <v>701</v>
      </c>
      <c r="E9290">
        <v>2017</v>
      </c>
      <c r="F9290" s="10">
        <v>43100</v>
      </c>
      <c r="G9290" t="s">
        <v>489</v>
      </c>
      <c r="H9290" t="s">
        <v>474</v>
      </c>
      <c r="I9290" t="s">
        <v>463</v>
      </c>
      <c r="J9290">
        <v>917620000</v>
      </c>
      <c r="K9290">
        <v>917620000</v>
      </c>
    </row>
    <row r="9291" spans="1:11" x14ac:dyDescent="0.25">
      <c r="A9291">
        <v>1422</v>
      </c>
      <c r="B9291" t="s">
        <v>2287</v>
      </c>
      <c r="C9291" t="s">
        <v>492</v>
      </c>
      <c r="D9291" t="s">
        <v>458</v>
      </c>
      <c r="E9291">
        <v>2017</v>
      </c>
      <c r="F9291" s="10">
        <v>43100</v>
      </c>
      <c r="G9291" t="s">
        <v>489</v>
      </c>
      <c r="H9291" t="s">
        <v>474</v>
      </c>
      <c r="I9291" t="s">
        <v>463</v>
      </c>
      <c r="J9291">
        <v>166840000</v>
      </c>
      <c r="K9291">
        <v>166840000</v>
      </c>
    </row>
    <row r="9292" spans="1:11" x14ac:dyDescent="0.25">
      <c r="A9292">
        <v>1422</v>
      </c>
      <c r="B9292" t="s">
        <v>2287</v>
      </c>
      <c r="C9292" t="s">
        <v>492</v>
      </c>
      <c r="D9292" t="s">
        <v>316</v>
      </c>
      <c r="E9292">
        <v>2017</v>
      </c>
      <c r="F9292" s="10">
        <v>43100</v>
      </c>
      <c r="G9292" t="s">
        <v>489</v>
      </c>
      <c r="H9292" t="s">
        <v>474</v>
      </c>
      <c r="I9292" t="s">
        <v>463</v>
      </c>
      <c r="J9292">
        <v>2002080000</v>
      </c>
      <c r="K9292">
        <v>2002080000</v>
      </c>
    </row>
    <row r="9293" spans="1:11" x14ac:dyDescent="0.25">
      <c r="A9293">
        <v>1422</v>
      </c>
      <c r="B9293" t="s">
        <v>2287</v>
      </c>
      <c r="C9293" t="s">
        <v>493</v>
      </c>
      <c r="D9293" t="s">
        <v>738</v>
      </c>
      <c r="E9293">
        <v>2017</v>
      </c>
      <c r="F9293" s="10">
        <v>43100</v>
      </c>
      <c r="G9293" t="s">
        <v>489</v>
      </c>
      <c r="H9293" t="s">
        <v>474</v>
      </c>
      <c r="I9293" t="s">
        <v>463</v>
      </c>
      <c r="J9293">
        <v>1614000000</v>
      </c>
      <c r="K9293">
        <v>1614000000</v>
      </c>
    </row>
    <row r="9294" spans="1:11" x14ac:dyDescent="0.25">
      <c r="A9294">
        <v>1422</v>
      </c>
      <c r="B9294" t="s">
        <v>2287</v>
      </c>
      <c r="C9294" t="s">
        <v>493</v>
      </c>
      <c r="D9294" t="s">
        <v>1040</v>
      </c>
      <c r="E9294">
        <v>2017</v>
      </c>
      <c r="F9294" s="10">
        <v>43100</v>
      </c>
      <c r="G9294" t="s">
        <v>489</v>
      </c>
      <c r="H9294" t="s">
        <v>474</v>
      </c>
      <c r="I9294" t="s">
        <v>463</v>
      </c>
      <c r="J9294">
        <v>2193000000</v>
      </c>
      <c r="K9294">
        <v>2193000000</v>
      </c>
    </row>
    <row r="9295" spans="1:11" x14ac:dyDescent="0.25">
      <c r="A9295">
        <v>1422</v>
      </c>
      <c r="B9295" t="s">
        <v>2287</v>
      </c>
      <c r="C9295" t="s">
        <v>493</v>
      </c>
      <c r="D9295" t="s">
        <v>3356</v>
      </c>
      <c r="E9295">
        <v>2017</v>
      </c>
      <c r="F9295" s="10">
        <v>43100</v>
      </c>
      <c r="G9295" t="s">
        <v>489</v>
      </c>
      <c r="H9295" t="s">
        <v>474</v>
      </c>
      <c r="I9295" t="s">
        <v>463</v>
      </c>
      <c r="J9295">
        <v>38000000</v>
      </c>
      <c r="K9295">
        <v>38000000</v>
      </c>
    </row>
    <row r="9296" spans="1:11" x14ac:dyDescent="0.25">
      <c r="A9296">
        <v>1422</v>
      </c>
      <c r="B9296" t="s">
        <v>2287</v>
      </c>
      <c r="C9296" t="s">
        <v>493</v>
      </c>
      <c r="D9296" t="s">
        <v>3355</v>
      </c>
      <c r="E9296">
        <v>2017</v>
      </c>
      <c r="F9296" s="10">
        <v>43100</v>
      </c>
      <c r="G9296" t="s">
        <v>489</v>
      </c>
      <c r="H9296" t="s">
        <v>474</v>
      </c>
      <c r="I9296" t="s">
        <v>463</v>
      </c>
      <c r="J9296">
        <v>326000000</v>
      </c>
      <c r="K9296">
        <v>326000000</v>
      </c>
    </row>
    <row r="9297" spans="1:11" x14ac:dyDescent="0.25">
      <c r="A9297">
        <v>1427</v>
      </c>
      <c r="B9297" t="s">
        <v>389</v>
      </c>
      <c r="C9297" t="s">
        <v>493</v>
      </c>
      <c r="D9297" t="s">
        <v>2870</v>
      </c>
      <c r="E9297">
        <v>2017</v>
      </c>
      <c r="F9297" s="10">
        <v>43100</v>
      </c>
      <c r="G9297" t="s">
        <v>489</v>
      </c>
      <c r="H9297" t="s">
        <v>474</v>
      </c>
      <c r="I9297" t="s">
        <v>463</v>
      </c>
      <c r="J9297">
        <v>1131000000</v>
      </c>
      <c r="K9297">
        <v>1131000000</v>
      </c>
    </row>
    <row r="9298" spans="1:11" x14ac:dyDescent="0.25">
      <c r="A9298">
        <v>1427</v>
      </c>
      <c r="B9298" t="s">
        <v>389</v>
      </c>
      <c r="C9298" t="s">
        <v>493</v>
      </c>
      <c r="D9298" t="s">
        <v>765</v>
      </c>
      <c r="E9298">
        <v>2017</v>
      </c>
      <c r="F9298" s="10">
        <v>43100</v>
      </c>
      <c r="G9298" t="s">
        <v>489</v>
      </c>
      <c r="H9298" t="s">
        <v>474</v>
      </c>
      <c r="I9298" t="s">
        <v>463</v>
      </c>
      <c r="J9298">
        <v>348000000</v>
      </c>
      <c r="K9298">
        <v>348000000</v>
      </c>
    </row>
    <row r="9299" spans="1:11" x14ac:dyDescent="0.25">
      <c r="A9299">
        <v>1427</v>
      </c>
      <c r="B9299" t="s">
        <v>389</v>
      </c>
      <c r="C9299" t="s">
        <v>493</v>
      </c>
      <c r="D9299" t="s">
        <v>2871</v>
      </c>
      <c r="E9299">
        <v>2017</v>
      </c>
      <c r="F9299" s="10">
        <v>43100</v>
      </c>
      <c r="G9299" t="s">
        <v>489</v>
      </c>
      <c r="H9299" t="s">
        <v>474</v>
      </c>
      <c r="I9299" t="s">
        <v>463</v>
      </c>
      <c r="J9299">
        <v>1914000000</v>
      </c>
      <c r="K9299">
        <v>1914000000</v>
      </c>
    </row>
    <row r="9300" spans="1:11" x14ac:dyDescent="0.25">
      <c r="A9300">
        <v>1427</v>
      </c>
      <c r="B9300" t="s">
        <v>389</v>
      </c>
      <c r="C9300" t="s">
        <v>493</v>
      </c>
      <c r="D9300" t="s">
        <v>647</v>
      </c>
      <c r="E9300">
        <v>2017</v>
      </c>
      <c r="F9300" s="10">
        <v>43100</v>
      </c>
      <c r="G9300" t="s">
        <v>489</v>
      </c>
      <c r="H9300" t="s">
        <v>474</v>
      </c>
      <c r="I9300" t="s">
        <v>463</v>
      </c>
      <c r="J9300">
        <v>1914000000</v>
      </c>
      <c r="K9300">
        <v>1914000000</v>
      </c>
    </row>
    <row r="9301" spans="1:11" x14ac:dyDescent="0.25">
      <c r="A9301">
        <v>1427</v>
      </c>
      <c r="B9301" t="s">
        <v>389</v>
      </c>
      <c r="C9301" t="s">
        <v>493</v>
      </c>
      <c r="D9301" t="s">
        <v>720</v>
      </c>
      <c r="E9301">
        <v>2017</v>
      </c>
      <c r="F9301" s="10">
        <v>43100</v>
      </c>
      <c r="G9301" t="s">
        <v>489</v>
      </c>
      <c r="H9301" t="s">
        <v>474</v>
      </c>
      <c r="I9301" t="s">
        <v>463</v>
      </c>
      <c r="J9301">
        <v>2697000000</v>
      </c>
      <c r="K9301">
        <v>2697000000</v>
      </c>
    </row>
    <row r="9302" spans="1:11" x14ac:dyDescent="0.25">
      <c r="A9302">
        <v>1427</v>
      </c>
      <c r="B9302" t="s">
        <v>389</v>
      </c>
      <c r="C9302" t="s">
        <v>493</v>
      </c>
      <c r="D9302" t="s">
        <v>2872</v>
      </c>
      <c r="E9302">
        <v>2017</v>
      </c>
      <c r="F9302" s="10">
        <v>43100</v>
      </c>
      <c r="G9302" t="s">
        <v>489</v>
      </c>
      <c r="H9302" t="s">
        <v>474</v>
      </c>
      <c r="I9302" t="s">
        <v>463</v>
      </c>
      <c r="J9302">
        <v>696000000</v>
      </c>
      <c r="K9302">
        <v>696000000</v>
      </c>
    </row>
    <row r="9303" spans="1:11" x14ac:dyDescent="0.25">
      <c r="A9303">
        <v>1573</v>
      </c>
      <c r="B9303" t="s">
        <v>407</v>
      </c>
      <c r="C9303" t="s">
        <v>492</v>
      </c>
      <c r="D9303" t="s">
        <v>2116</v>
      </c>
      <c r="E9303">
        <v>2017</v>
      </c>
      <c r="F9303" s="10">
        <v>43100</v>
      </c>
      <c r="G9303" t="s">
        <v>489</v>
      </c>
      <c r="H9303" t="s">
        <v>474</v>
      </c>
      <c r="I9303" t="s">
        <v>463</v>
      </c>
      <c r="J9303">
        <v>723700000</v>
      </c>
      <c r="K9303">
        <v>723700000</v>
      </c>
    </row>
    <row r="9304" spans="1:11" x14ac:dyDescent="0.25">
      <c r="A9304">
        <v>1573</v>
      </c>
      <c r="B9304" t="s">
        <v>407</v>
      </c>
      <c r="C9304" t="s">
        <v>492</v>
      </c>
      <c r="D9304" t="s">
        <v>2117</v>
      </c>
      <c r="E9304">
        <v>2017</v>
      </c>
      <c r="F9304" s="10">
        <v>43100</v>
      </c>
      <c r="G9304" t="s">
        <v>489</v>
      </c>
      <c r="H9304" t="s">
        <v>474</v>
      </c>
      <c r="I9304" t="s">
        <v>463</v>
      </c>
      <c r="J9304">
        <v>411900000</v>
      </c>
      <c r="K9304">
        <v>411900000</v>
      </c>
    </row>
    <row r="9305" spans="1:11" x14ac:dyDescent="0.25">
      <c r="A9305">
        <v>1573</v>
      </c>
      <c r="B9305" t="s">
        <v>407</v>
      </c>
      <c r="C9305" t="s">
        <v>492</v>
      </c>
      <c r="D9305" t="s">
        <v>459</v>
      </c>
      <c r="E9305">
        <v>2017</v>
      </c>
      <c r="F9305" s="10">
        <v>43100</v>
      </c>
      <c r="G9305" t="s">
        <v>489</v>
      </c>
      <c r="H9305" t="s">
        <v>474</v>
      </c>
      <c r="I9305" t="s">
        <v>463</v>
      </c>
      <c r="J9305">
        <v>2973700000</v>
      </c>
      <c r="K9305">
        <v>2973700000</v>
      </c>
    </row>
    <row r="9306" spans="1:11" x14ac:dyDescent="0.25">
      <c r="A9306">
        <v>1573</v>
      </c>
      <c r="B9306" t="s">
        <v>407</v>
      </c>
      <c r="C9306" t="s">
        <v>492</v>
      </c>
      <c r="D9306" t="s">
        <v>460</v>
      </c>
      <c r="E9306">
        <v>2017</v>
      </c>
      <c r="F9306" s="10">
        <v>43100</v>
      </c>
      <c r="G9306" t="s">
        <v>489</v>
      </c>
      <c r="H9306" t="s">
        <v>474</v>
      </c>
      <c r="I9306" t="s">
        <v>463</v>
      </c>
      <c r="J9306">
        <v>827200000</v>
      </c>
      <c r="K9306">
        <v>827200000</v>
      </c>
    </row>
    <row r="9307" spans="1:11" x14ac:dyDescent="0.25">
      <c r="A9307">
        <v>1573</v>
      </c>
      <c r="B9307" t="s">
        <v>407</v>
      </c>
      <c r="C9307" t="s">
        <v>493</v>
      </c>
      <c r="D9307" t="s">
        <v>457</v>
      </c>
      <c r="E9307">
        <v>2017</v>
      </c>
      <c r="F9307" s="10">
        <v>43100</v>
      </c>
      <c r="G9307" t="s">
        <v>489</v>
      </c>
      <c r="H9307" t="s">
        <v>474</v>
      </c>
      <c r="I9307" t="s">
        <v>463</v>
      </c>
      <c r="J9307">
        <v>2097900000</v>
      </c>
      <c r="K9307">
        <v>2097900000</v>
      </c>
    </row>
    <row r="9308" spans="1:11" x14ac:dyDescent="0.25">
      <c r="A9308">
        <v>1573</v>
      </c>
      <c r="B9308" t="s">
        <v>407</v>
      </c>
      <c r="C9308" t="s">
        <v>493</v>
      </c>
      <c r="D9308" t="s">
        <v>458</v>
      </c>
      <c r="E9308">
        <v>2017</v>
      </c>
      <c r="F9308" s="10">
        <v>43100</v>
      </c>
      <c r="G9308" t="s">
        <v>489</v>
      </c>
      <c r="H9308" t="s">
        <v>474</v>
      </c>
      <c r="I9308" t="s">
        <v>463</v>
      </c>
      <c r="J9308">
        <v>-5800000</v>
      </c>
      <c r="K9308">
        <v>-5800000</v>
      </c>
    </row>
    <row r="9309" spans="1:11" x14ac:dyDescent="0.25">
      <c r="A9309">
        <v>1573</v>
      </c>
      <c r="B9309" t="s">
        <v>407</v>
      </c>
      <c r="C9309" t="s">
        <v>493</v>
      </c>
      <c r="D9309" t="s">
        <v>456</v>
      </c>
      <c r="E9309">
        <v>2017</v>
      </c>
      <c r="F9309" s="10">
        <v>43100</v>
      </c>
      <c r="G9309" t="s">
        <v>489</v>
      </c>
      <c r="H9309" t="s">
        <v>474</v>
      </c>
      <c r="I9309" t="s">
        <v>463</v>
      </c>
      <c r="J9309">
        <v>2844400000</v>
      </c>
      <c r="K9309">
        <v>2844400000</v>
      </c>
    </row>
    <row r="9310" spans="1:11" x14ac:dyDescent="0.25">
      <c r="A9310">
        <v>1933</v>
      </c>
      <c r="B9310" t="s">
        <v>326</v>
      </c>
      <c r="C9310" t="s">
        <v>493</v>
      </c>
      <c r="D9310" t="s">
        <v>2063</v>
      </c>
      <c r="E9310">
        <v>2017</v>
      </c>
      <c r="F9310" s="10">
        <v>43100</v>
      </c>
      <c r="G9310" t="s">
        <v>489</v>
      </c>
      <c r="H9310" t="s">
        <v>474</v>
      </c>
      <c r="I9310" t="s">
        <v>463</v>
      </c>
      <c r="J9310">
        <v>100302000</v>
      </c>
      <c r="K9310">
        <v>100302000</v>
      </c>
    </row>
    <row r="9311" spans="1:11" x14ac:dyDescent="0.25">
      <c r="A9311">
        <v>1933</v>
      </c>
      <c r="B9311" t="s">
        <v>326</v>
      </c>
      <c r="C9311" t="s">
        <v>493</v>
      </c>
      <c r="D9311" t="s">
        <v>2064</v>
      </c>
      <c r="E9311">
        <v>2017</v>
      </c>
      <c r="F9311" s="10">
        <v>43100</v>
      </c>
      <c r="G9311" t="s">
        <v>489</v>
      </c>
      <c r="H9311" t="s">
        <v>474</v>
      </c>
      <c r="I9311" t="s">
        <v>463</v>
      </c>
      <c r="J9311">
        <v>0</v>
      </c>
      <c r="K9311">
        <v>0</v>
      </c>
    </row>
    <row r="9312" spans="1:11" x14ac:dyDescent="0.25">
      <c r="A9312">
        <v>1933</v>
      </c>
      <c r="B9312" t="s">
        <v>326</v>
      </c>
      <c r="C9312" t="s">
        <v>493</v>
      </c>
      <c r="D9312" t="s">
        <v>2062</v>
      </c>
      <c r="E9312">
        <v>2017</v>
      </c>
      <c r="F9312" s="10">
        <v>43100</v>
      </c>
      <c r="G9312" t="s">
        <v>489</v>
      </c>
      <c r="H9312" t="s">
        <v>474</v>
      </c>
      <c r="I9312" t="s">
        <v>463</v>
      </c>
      <c r="J9312">
        <v>33969000</v>
      </c>
      <c r="K9312">
        <v>33969000</v>
      </c>
    </row>
    <row r="9313" spans="1:11" x14ac:dyDescent="0.25">
      <c r="A9313">
        <v>1933</v>
      </c>
      <c r="B9313" t="s">
        <v>326</v>
      </c>
      <c r="C9313" t="s">
        <v>493</v>
      </c>
      <c r="D9313" t="s">
        <v>2061</v>
      </c>
      <c r="E9313">
        <v>2017</v>
      </c>
      <c r="F9313" s="10">
        <v>43100</v>
      </c>
      <c r="G9313" t="s">
        <v>489</v>
      </c>
      <c r="H9313" t="s">
        <v>474</v>
      </c>
      <c r="I9313" t="s">
        <v>463</v>
      </c>
      <c r="J9313">
        <v>306332000</v>
      </c>
      <c r="K9313">
        <v>306332000</v>
      </c>
    </row>
    <row r="9314" spans="1:11" x14ac:dyDescent="0.25">
      <c r="A9314">
        <v>2044</v>
      </c>
      <c r="B9314" t="s">
        <v>412</v>
      </c>
      <c r="C9314" t="s">
        <v>493</v>
      </c>
      <c r="D9314" t="s">
        <v>1027</v>
      </c>
      <c r="E9314">
        <v>2017</v>
      </c>
      <c r="F9314" s="10">
        <v>43100</v>
      </c>
      <c r="G9314" t="s">
        <v>489</v>
      </c>
      <c r="H9314" t="s">
        <v>474</v>
      </c>
      <c r="I9314" t="s">
        <v>463</v>
      </c>
      <c r="J9314">
        <v>0</v>
      </c>
      <c r="K9314">
        <v>0</v>
      </c>
    </row>
    <row r="9315" spans="1:11" x14ac:dyDescent="0.25">
      <c r="A9315">
        <v>2044</v>
      </c>
      <c r="B9315" t="s">
        <v>412</v>
      </c>
      <c r="C9315" t="s">
        <v>493</v>
      </c>
      <c r="D9315" t="s">
        <v>1026</v>
      </c>
      <c r="E9315">
        <v>2017</v>
      </c>
      <c r="F9315" s="10">
        <v>43100</v>
      </c>
      <c r="G9315" t="s">
        <v>489</v>
      </c>
      <c r="H9315" t="s">
        <v>474</v>
      </c>
      <c r="I9315" t="s">
        <v>463</v>
      </c>
      <c r="J9315">
        <v>5702000</v>
      </c>
      <c r="K9315">
        <v>5702000</v>
      </c>
    </row>
    <row r="9316" spans="1:11" x14ac:dyDescent="0.25">
      <c r="A9316">
        <v>2044</v>
      </c>
      <c r="B9316" t="s">
        <v>412</v>
      </c>
      <c r="C9316" t="s">
        <v>493</v>
      </c>
      <c r="D9316" t="s">
        <v>1025</v>
      </c>
      <c r="E9316">
        <v>2017</v>
      </c>
      <c r="F9316" s="10">
        <v>43100</v>
      </c>
      <c r="G9316" t="s">
        <v>489</v>
      </c>
      <c r="H9316" t="s">
        <v>474</v>
      </c>
      <c r="I9316" t="s">
        <v>463</v>
      </c>
      <c r="J9316">
        <v>383523000</v>
      </c>
      <c r="K9316">
        <v>383523000</v>
      </c>
    </row>
    <row r="9317" spans="1:11" x14ac:dyDescent="0.25">
      <c r="A9317">
        <v>5288</v>
      </c>
      <c r="B9317" t="s">
        <v>353</v>
      </c>
      <c r="C9317" t="s">
        <v>493</v>
      </c>
      <c r="D9317" t="s">
        <v>2072</v>
      </c>
      <c r="E9317">
        <v>2017</v>
      </c>
      <c r="F9317" s="10">
        <v>43100</v>
      </c>
      <c r="G9317" t="s">
        <v>489</v>
      </c>
      <c r="H9317" t="s">
        <v>474</v>
      </c>
      <c r="I9317" t="s">
        <v>463</v>
      </c>
      <c r="J9317">
        <v>212000</v>
      </c>
      <c r="K9317">
        <v>212000</v>
      </c>
    </row>
    <row r="9318" spans="1:11" x14ac:dyDescent="0.25">
      <c r="A9318">
        <v>5288</v>
      </c>
      <c r="B9318" t="s">
        <v>353</v>
      </c>
      <c r="C9318" t="s">
        <v>493</v>
      </c>
      <c r="D9318" t="s">
        <v>916</v>
      </c>
      <c r="E9318">
        <v>2017</v>
      </c>
      <c r="F9318" s="10">
        <v>43100</v>
      </c>
      <c r="G9318" t="s">
        <v>489</v>
      </c>
      <c r="H9318" t="s">
        <v>474</v>
      </c>
      <c r="I9318" t="s">
        <v>463</v>
      </c>
      <c r="J9318">
        <v>5112000</v>
      </c>
      <c r="K9318">
        <v>5112000</v>
      </c>
    </row>
    <row r="9319" spans="1:11" x14ac:dyDescent="0.25">
      <c r="A9319">
        <v>5288</v>
      </c>
      <c r="B9319" t="s">
        <v>353</v>
      </c>
      <c r="C9319" t="s">
        <v>493</v>
      </c>
      <c r="D9319" t="s">
        <v>915</v>
      </c>
      <c r="E9319">
        <v>2017</v>
      </c>
      <c r="F9319" s="10">
        <v>43100</v>
      </c>
      <c r="G9319" t="s">
        <v>489</v>
      </c>
      <c r="H9319" t="s">
        <v>474</v>
      </c>
      <c r="I9319" t="s">
        <v>463</v>
      </c>
      <c r="J9319">
        <v>108525000</v>
      </c>
      <c r="K9319">
        <v>108525000</v>
      </c>
    </row>
    <row r="9320" spans="1:11" x14ac:dyDescent="0.25">
      <c r="A9320">
        <v>8058</v>
      </c>
      <c r="B9320" t="s">
        <v>328</v>
      </c>
      <c r="C9320" t="s">
        <v>492</v>
      </c>
      <c r="D9320" t="s">
        <v>2146</v>
      </c>
      <c r="E9320">
        <v>2017</v>
      </c>
      <c r="F9320" s="10">
        <v>43100</v>
      </c>
      <c r="G9320" t="s">
        <v>489</v>
      </c>
      <c r="H9320" t="s">
        <v>474</v>
      </c>
      <c r="I9320" t="s">
        <v>463</v>
      </c>
      <c r="J9320">
        <v>222000000</v>
      </c>
      <c r="K9320">
        <v>222000000</v>
      </c>
    </row>
    <row r="9321" spans="1:11" x14ac:dyDescent="0.25">
      <c r="A9321">
        <v>8058</v>
      </c>
      <c r="B9321" t="s">
        <v>328</v>
      </c>
      <c r="C9321" t="s">
        <v>492</v>
      </c>
      <c r="D9321" t="s">
        <v>2143</v>
      </c>
      <c r="E9321">
        <v>2017</v>
      </c>
      <c r="F9321" s="10">
        <v>43100</v>
      </c>
      <c r="G9321" t="s">
        <v>489</v>
      </c>
      <c r="H9321" t="s">
        <v>474</v>
      </c>
      <c r="I9321" t="s">
        <v>463</v>
      </c>
      <c r="J9321">
        <v>304000000</v>
      </c>
      <c r="K9321">
        <v>304000000</v>
      </c>
    </row>
    <row r="9322" spans="1:11" x14ac:dyDescent="0.25">
      <c r="A9322">
        <v>8058</v>
      </c>
      <c r="B9322" t="s">
        <v>328</v>
      </c>
      <c r="C9322" t="s">
        <v>492</v>
      </c>
      <c r="D9322" t="s">
        <v>2145</v>
      </c>
      <c r="E9322">
        <v>2017</v>
      </c>
      <c r="F9322" s="10">
        <v>43100</v>
      </c>
      <c r="G9322" t="s">
        <v>489</v>
      </c>
      <c r="H9322" t="s">
        <v>474</v>
      </c>
      <c r="I9322" t="s">
        <v>463</v>
      </c>
      <c r="J9322">
        <v>222000000</v>
      </c>
      <c r="K9322">
        <v>222000000</v>
      </c>
    </row>
    <row r="9323" spans="1:11" x14ac:dyDescent="0.25">
      <c r="A9323">
        <v>8058</v>
      </c>
      <c r="B9323" t="s">
        <v>328</v>
      </c>
      <c r="C9323" t="s">
        <v>492</v>
      </c>
      <c r="D9323" t="s">
        <v>2148</v>
      </c>
      <c r="E9323">
        <v>2017</v>
      </c>
      <c r="F9323" s="10">
        <v>43100</v>
      </c>
      <c r="G9323" t="s">
        <v>489</v>
      </c>
      <c r="H9323" t="s">
        <v>474</v>
      </c>
      <c r="I9323" t="s">
        <v>463</v>
      </c>
      <c r="J9323">
        <v>399000000</v>
      </c>
      <c r="K9323">
        <v>399000000</v>
      </c>
    </row>
    <row r="9324" spans="1:11" x14ac:dyDescent="0.25">
      <c r="A9324">
        <v>8058</v>
      </c>
      <c r="B9324" t="s">
        <v>328</v>
      </c>
      <c r="C9324" t="s">
        <v>492</v>
      </c>
      <c r="D9324" t="s">
        <v>2144</v>
      </c>
      <c r="E9324">
        <v>2017</v>
      </c>
      <c r="F9324" s="10">
        <v>43100</v>
      </c>
      <c r="G9324" t="s">
        <v>489</v>
      </c>
      <c r="H9324" t="s">
        <v>474</v>
      </c>
      <c r="I9324" t="s">
        <v>463</v>
      </c>
      <c r="J9324">
        <v>289000000</v>
      </c>
      <c r="K9324">
        <v>289000000</v>
      </c>
    </row>
    <row r="9325" spans="1:11" x14ac:dyDescent="0.25">
      <c r="A9325">
        <v>8058</v>
      </c>
      <c r="B9325" t="s">
        <v>328</v>
      </c>
      <c r="C9325" t="s">
        <v>492</v>
      </c>
      <c r="D9325" t="s">
        <v>2141</v>
      </c>
      <c r="E9325">
        <v>2017</v>
      </c>
      <c r="F9325" s="10">
        <v>43100</v>
      </c>
      <c r="G9325" t="s">
        <v>489</v>
      </c>
      <c r="H9325" t="s">
        <v>474</v>
      </c>
      <c r="I9325" t="s">
        <v>463</v>
      </c>
      <c r="J9325">
        <v>739000000</v>
      </c>
      <c r="K9325">
        <v>739000000</v>
      </c>
    </row>
    <row r="9326" spans="1:11" x14ac:dyDescent="0.25">
      <c r="A9326">
        <v>8058</v>
      </c>
      <c r="B9326" t="s">
        <v>328</v>
      </c>
      <c r="C9326" t="s">
        <v>492</v>
      </c>
      <c r="D9326" t="s">
        <v>458</v>
      </c>
      <c r="E9326">
        <v>2017</v>
      </c>
      <c r="F9326" s="10">
        <v>43100</v>
      </c>
      <c r="G9326" t="s">
        <v>489</v>
      </c>
      <c r="H9326" t="s">
        <v>474</v>
      </c>
      <c r="I9326" t="s">
        <v>463</v>
      </c>
      <c r="J9326">
        <v>377000000</v>
      </c>
      <c r="K9326">
        <v>377000000</v>
      </c>
    </row>
    <row r="9327" spans="1:11" x14ac:dyDescent="0.25">
      <c r="A9327">
        <v>8058</v>
      </c>
      <c r="B9327" t="s">
        <v>328</v>
      </c>
      <c r="C9327" t="s">
        <v>492</v>
      </c>
      <c r="D9327" t="s">
        <v>2142</v>
      </c>
      <c r="E9327">
        <v>2017</v>
      </c>
      <c r="F9327" s="10">
        <v>43100</v>
      </c>
      <c r="G9327" t="s">
        <v>489</v>
      </c>
      <c r="H9327" t="s">
        <v>474</v>
      </c>
      <c r="I9327" t="s">
        <v>463</v>
      </c>
      <c r="J9327">
        <v>661000000</v>
      </c>
      <c r="K9327">
        <v>661000000</v>
      </c>
    </row>
    <row r="9328" spans="1:11" x14ac:dyDescent="0.25">
      <c r="A9328">
        <v>8058</v>
      </c>
      <c r="B9328" t="s">
        <v>328</v>
      </c>
      <c r="C9328" t="s">
        <v>492</v>
      </c>
      <c r="D9328" t="s">
        <v>2147</v>
      </c>
      <c r="E9328">
        <v>2017</v>
      </c>
      <c r="F9328" s="10">
        <v>43100</v>
      </c>
      <c r="G9328" t="s">
        <v>489</v>
      </c>
      <c r="H9328" t="s">
        <v>474</v>
      </c>
      <c r="I9328" t="s">
        <v>463</v>
      </c>
      <c r="J9328">
        <v>144000000</v>
      </c>
      <c r="K9328">
        <v>144000000</v>
      </c>
    </row>
    <row r="9329" spans="1:11" x14ac:dyDescent="0.25">
      <c r="A9329">
        <v>8058</v>
      </c>
      <c r="B9329" t="s">
        <v>328</v>
      </c>
      <c r="C9329" t="s">
        <v>493</v>
      </c>
      <c r="D9329" t="s">
        <v>1035</v>
      </c>
      <c r="E9329">
        <v>2017</v>
      </c>
      <c r="F9329" s="10">
        <v>43100</v>
      </c>
      <c r="G9329" t="s">
        <v>489</v>
      </c>
      <c r="H9329" t="s">
        <v>474</v>
      </c>
      <c r="I9329" t="s">
        <v>463</v>
      </c>
      <c r="J9329">
        <v>422000000</v>
      </c>
      <c r="K9329">
        <v>422000000</v>
      </c>
    </row>
    <row r="9330" spans="1:11" x14ac:dyDescent="0.25">
      <c r="A9330">
        <v>8058</v>
      </c>
      <c r="B9330" t="s">
        <v>328</v>
      </c>
      <c r="C9330" t="s">
        <v>493</v>
      </c>
      <c r="D9330" t="s">
        <v>458</v>
      </c>
      <c r="E9330">
        <v>2017</v>
      </c>
      <c r="F9330" s="10">
        <v>43100</v>
      </c>
      <c r="G9330" t="s">
        <v>489</v>
      </c>
      <c r="H9330" t="s">
        <v>474</v>
      </c>
      <c r="I9330" t="s">
        <v>463</v>
      </c>
      <c r="J9330">
        <v>-23000000</v>
      </c>
      <c r="K9330">
        <v>-23000000</v>
      </c>
    </row>
    <row r="9331" spans="1:11" x14ac:dyDescent="0.25">
      <c r="A9331">
        <v>8058</v>
      </c>
      <c r="B9331" t="s">
        <v>328</v>
      </c>
      <c r="C9331" t="s">
        <v>493</v>
      </c>
      <c r="D9331" t="s">
        <v>1034</v>
      </c>
      <c r="E9331">
        <v>2017</v>
      </c>
      <c r="F9331" s="10">
        <v>43100</v>
      </c>
      <c r="G9331" t="s">
        <v>489</v>
      </c>
      <c r="H9331" t="s">
        <v>474</v>
      </c>
      <c r="I9331" t="s">
        <v>463</v>
      </c>
      <c r="J9331">
        <v>2958000000</v>
      </c>
      <c r="K9331">
        <v>2958000000</v>
      </c>
    </row>
    <row r="9332" spans="1:11" x14ac:dyDescent="0.25">
      <c r="A9332">
        <v>8060</v>
      </c>
      <c r="B9332" t="s">
        <v>330</v>
      </c>
      <c r="C9332" t="s">
        <v>493</v>
      </c>
      <c r="D9332" t="s">
        <v>1624</v>
      </c>
      <c r="E9332">
        <v>2017</v>
      </c>
      <c r="F9332" s="10">
        <v>43100</v>
      </c>
      <c r="G9332" t="s">
        <v>489</v>
      </c>
      <c r="H9332" t="s">
        <v>474</v>
      </c>
      <c r="I9332" t="s">
        <v>463</v>
      </c>
      <c r="J9332">
        <v>4620000</v>
      </c>
      <c r="K9332">
        <v>4620000</v>
      </c>
    </row>
    <row r="9333" spans="1:11" x14ac:dyDescent="0.25">
      <c r="A9333">
        <v>8060</v>
      </c>
      <c r="B9333" t="s">
        <v>330</v>
      </c>
      <c r="C9333" t="s">
        <v>493</v>
      </c>
      <c r="D9333" t="s">
        <v>936</v>
      </c>
      <c r="E9333">
        <v>2017</v>
      </c>
      <c r="F9333" s="10">
        <v>43100</v>
      </c>
      <c r="G9333" t="s">
        <v>489</v>
      </c>
      <c r="H9333" t="s">
        <v>474</v>
      </c>
      <c r="I9333" t="s">
        <v>463</v>
      </c>
      <c r="J9333">
        <v>804905000</v>
      </c>
      <c r="K9333">
        <v>804905000</v>
      </c>
    </row>
    <row r="9334" spans="1:11" x14ac:dyDescent="0.25">
      <c r="A9334">
        <v>8064</v>
      </c>
      <c r="B9334" t="s">
        <v>346</v>
      </c>
      <c r="C9334" t="s">
        <v>492</v>
      </c>
      <c r="D9334" t="s">
        <v>30</v>
      </c>
      <c r="E9334">
        <v>2017</v>
      </c>
      <c r="F9334" s="10">
        <v>43100</v>
      </c>
      <c r="G9334" t="s">
        <v>489</v>
      </c>
      <c r="H9334" t="s">
        <v>474</v>
      </c>
      <c r="I9334" t="s">
        <v>463</v>
      </c>
      <c r="J9334">
        <v>10359000</v>
      </c>
      <c r="K9334">
        <v>10359000</v>
      </c>
    </row>
    <row r="9335" spans="1:11" x14ac:dyDescent="0.25">
      <c r="A9335">
        <v>8064</v>
      </c>
      <c r="B9335" t="s">
        <v>346</v>
      </c>
      <c r="C9335" t="s">
        <v>492</v>
      </c>
      <c r="D9335" t="s">
        <v>44</v>
      </c>
      <c r="E9335">
        <v>2017</v>
      </c>
      <c r="F9335" s="10">
        <v>43100</v>
      </c>
      <c r="G9335" t="s">
        <v>489</v>
      </c>
      <c r="H9335" t="s">
        <v>474</v>
      </c>
      <c r="I9335" t="s">
        <v>463</v>
      </c>
      <c r="J9335">
        <v>17292000</v>
      </c>
      <c r="K9335">
        <v>17292000</v>
      </c>
    </row>
    <row r="9336" spans="1:11" x14ac:dyDescent="0.25">
      <c r="A9336">
        <v>8064</v>
      </c>
      <c r="B9336" t="s">
        <v>346</v>
      </c>
      <c r="C9336" t="s">
        <v>492</v>
      </c>
      <c r="D9336" t="s">
        <v>59</v>
      </c>
      <c r="E9336">
        <v>2017</v>
      </c>
      <c r="F9336" s="10">
        <v>43100</v>
      </c>
      <c r="G9336" t="s">
        <v>489</v>
      </c>
      <c r="H9336" t="s">
        <v>474</v>
      </c>
      <c r="I9336" t="s">
        <v>463</v>
      </c>
      <c r="J9336">
        <v>26169000</v>
      </c>
      <c r="K9336">
        <v>26169000</v>
      </c>
    </row>
    <row r="9337" spans="1:11" x14ac:dyDescent="0.25">
      <c r="A9337">
        <v>8064</v>
      </c>
      <c r="B9337" t="s">
        <v>346</v>
      </c>
      <c r="C9337" t="s">
        <v>492</v>
      </c>
      <c r="D9337" t="s">
        <v>105</v>
      </c>
      <c r="E9337">
        <v>2017</v>
      </c>
      <c r="F9337" s="10">
        <v>43100</v>
      </c>
      <c r="G9337" t="s">
        <v>489</v>
      </c>
      <c r="H9337" t="s">
        <v>474</v>
      </c>
      <c r="I9337" t="s">
        <v>463</v>
      </c>
      <c r="J9337">
        <v>42698000</v>
      </c>
      <c r="K9337">
        <v>42698000</v>
      </c>
    </row>
    <row r="9338" spans="1:11" x14ac:dyDescent="0.25">
      <c r="A9338">
        <v>8064</v>
      </c>
      <c r="B9338" t="s">
        <v>346</v>
      </c>
      <c r="C9338" t="s">
        <v>492</v>
      </c>
      <c r="D9338" t="s">
        <v>113</v>
      </c>
      <c r="E9338">
        <v>2017</v>
      </c>
      <c r="F9338" s="10">
        <v>43100</v>
      </c>
      <c r="G9338" t="s">
        <v>489</v>
      </c>
      <c r="H9338" t="s">
        <v>474</v>
      </c>
      <c r="I9338" t="s">
        <v>463</v>
      </c>
      <c r="J9338">
        <v>32439000</v>
      </c>
      <c r="K9338">
        <v>32439000</v>
      </c>
    </row>
    <row r="9339" spans="1:11" x14ac:dyDescent="0.25">
      <c r="A9339">
        <v>8064</v>
      </c>
      <c r="B9339" t="s">
        <v>346</v>
      </c>
      <c r="C9339" t="s">
        <v>492</v>
      </c>
      <c r="D9339" t="s">
        <v>138</v>
      </c>
      <c r="E9339">
        <v>2017</v>
      </c>
      <c r="F9339" s="10">
        <v>43100</v>
      </c>
      <c r="G9339" t="s">
        <v>489</v>
      </c>
      <c r="H9339" t="s">
        <v>474</v>
      </c>
      <c r="I9339" t="s">
        <v>463</v>
      </c>
      <c r="J9339">
        <v>5056000</v>
      </c>
      <c r="K9339">
        <v>5056000</v>
      </c>
    </row>
    <row r="9340" spans="1:11" x14ac:dyDescent="0.25">
      <c r="A9340">
        <v>8064</v>
      </c>
      <c r="B9340" t="s">
        <v>346</v>
      </c>
      <c r="C9340" t="s">
        <v>492</v>
      </c>
      <c r="D9340" t="s">
        <v>156</v>
      </c>
      <c r="E9340">
        <v>2017</v>
      </c>
      <c r="F9340" s="10">
        <v>43100</v>
      </c>
      <c r="G9340" t="s">
        <v>489</v>
      </c>
      <c r="H9340" t="s">
        <v>474</v>
      </c>
      <c r="I9340" t="s">
        <v>463</v>
      </c>
      <c r="J9340">
        <v>29057000</v>
      </c>
      <c r="K9340">
        <v>29057000</v>
      </c>
    </row>
    <row r="9341" spans="1:11" x14ac:dyDescent="0.25">
      <c r="A9341">
        <v>8064</v>
      </c>
      <c r="B9341" t="s">
        <v>346</v>
      </c>
      <c r="C9341" t="s">
        <v>492</v>
      </c>
      <c r="D9341" t="s">
        <v>163</v>
      </c>
      <c r="E9341">
        <v>2017</v>
      </c>
      <c r="F9341" s="10">
        <v>43100</v>
      </c>
      <c r="G9341" t="s">
        <v>489</v>
      </c>
      <c r="H9341" t="s">
        <v>474</v>
      </c>
      <c r="I9341" t="s">
        <v>463</v>
      </c>
      <c r="J9341">
        <v>32047000</v>
      </c>
      <c r="K9341">
        <v>32047000</v>
      </c>
    </row>
    <row r="9342" spans="1:11" x14ac:dyDescent="0.25">
      <c r="A9342">
        <v>8064</v>
      </c>
      <c r="B9342" t="s">
        <v>346</v>
      </c>
      <c r="C9342" t="s">
        <v>492</v>
      </c>
      <c r="D9342" t="s">
        <v>227</v>
      </c>
      <c r="E9342">
        <v>2017</v>
      </c>
      <c r="F9342" s="10">
        <v>43100</v>
      </c>
      <c r="G9342" t="s">
        <v>489</v>
      </c>
      <c r="H9342" t="s">
        <v>474</v>
      </c>
      <c r="I9342" t="s">
        <v>463</v>
      </c>
      <c r="J9342">
        <v>8557000</v>
      </c>
      <c r="K9342">
        <v>8557000</v>
      </c>
    </row>
    <row r="9343" spans="1:11" x14ac:dyDescent="0.25">
      <c r="A9343">
        <v>8064</v>
      </c>
      <c r="B9343" t="s">
        <v>346</v>
      </c>
      <c r="C9343" t="s">
        <v>492</v>
      </c>
      <c r="D9343" t="s">
        <v>458</v>
      </c>
      <c r="E9343">
        <v>2017</v>
      </c>
      <c r="F9343" s="10">
        <v>43100</v>
      </c>
      <c r="G9343" t="s">
        <v>489</v>
      </c>
      <c r="H9343" t="s">
        <v>474</v>
      </c>
      <c r="I9343" t="s">
        <v>463</v>
      </c>
      <c r="J9343">
        <v>61915000</v>
      </c>
      <c r="K9343">
        <v>61915000</v>
      </c>
    </row>
    <row r="9344" spans="1:11" x14ac:dyDescent="0.25">
      <c r="A9344">
        <v>8064</v>
      </c>
      <c r="B9344" t="s">
        <v>346</v>
      </c>
      <c r="C9344" t="s">
        <v>492</v>
      </c>
      <c r="D9344" t="s">
        <v>256</v>
      </c>
      <c r="E9344">
        <v>2017</v>
      </c>
      <c r="F9344" s="10">
        <v>43100</v>
      </c>
      <c r="G9344" t="s">
        <v>489</v>
      </c>
      <c r="H9344" t="s">
        <v>474</v>
      </c>
      <c r="I9344" t="s">
        <v>463</v>
      </c>
      <c r="J9344">
        <v>7022000</v>
      </c>
      <c r="K9344">
        <v>7022000</v>
      </c>
    </row>
    <row r="9345" spans="1:11" x14ac:dyDescent="0.25">
      <c r="A9345">
        <v>8064</v>
      </c>
      <c r="B9345" t="s">
        <v>346</v>
      </c>
      <c r="C9345" t="s">
        <v>492</v>
      </c>
      <c r="D9345" t="s">
        <v>267</v>
      </c>
      <c r="E9345">
        <v>2017</v>
      </c>
      <c r="F9345" s="10">
        <v>43100</v>
      </c>
      <c r="G9345" t="s">
        <v>489</v>
      </c>
      <c r="H9345" t="s">
        <v>474</v>
      </c>
      <c r="I9345" t="s">
        <v>463</v>
      </c>
      <c r="J9345">
        <v>9336000</v>
      </c>
      <c r="K9345">
        <v>9336000</v>
      </c>
    </row>
    <row r="9346" spans="1:11" x14ac:dyDescent="0.25">
      <c r="A9346">
        <v>8064</v>
      </c>
      <c r="B9346" t="s">
        <v>346</v>
      </c>
      <c r="C9346" t="s">
        <v>492</v>
      </c>
      <c r="D9346" t="s">
        <v>275</v>
      </c>
      <c r="E9346">
        <v>2017</v>
      </c>
      <c r="F9346" s="10">
        <v>43100</v>
      </c>
      <c r="G9346" t="s">
        <v>489</v>
      </c>
      <c r="H9346" t="s">
        <v>474</v>
      </c>
      <c r="I9346" t="s">
        <v>463</v>
      </c>
      <c r="J9346">
        <v>3975000</v>
      </c>
      <c r="K9346">
        <v>3975000</v>
      </c>
    </row>
    <row r="9347" spans="1:11" x14ac:dyDescent="0.25">
      <c r="A9347">
        <v>8064</v>
      </c>
      <c r="B9347" t="s">
        <v>346</v>
      </c>
      <c r="C9347" t="s">
        <v>492</v>
      </c>
      <c r="D9347" t="s">
        <v>279</v>
      </c>
      <c r="E9347">
        <v>2017</v>
      </c>
      <c r="F9347" s="10">
        <v>43100</v>
      </c>
      <c r="G9347" t="s">
        <v>489</v>
      </c>
      <c r="H9347" t="s">
        <v>474</v>
      </c>
      <c r="I9347" t="s">
        <v>463</v>
      </c>
      <c r="J9347">
        <v>4973000</v>
      </c>
      <c r="K9347">
        <v>4973000</v>
      </c>
    </row>
    <row r="9348" spans="1:11" x14ac:dyDescent="0.25">
      <c r="A9348">
        <v>8064</v>
      </c>
      <c r="B9348" t="s">
        <v>346</v>
      </c>
      <c r="C9348" t="s">
        <v>492</v>
      </c>
      <c r="D9348" t="s">
        <v>290</v>
      </c>
      <c r="E9348">
        <v>2017</v>
      </c>
      <c r="F9348" s="10">
        <v>43100</v>
      </c>
      <c r="G9348" t="s">
        <v>489</v>
      </c>
      <c r="H9348" t="s">
        <v>474</v>
      </c>
      <c r="I9348" t="s">
        <v>463</v>
      </c>
      <c r="J9348">
        <v>37858000</v>
      </c>
      <c r="K9348">
        <v>37858000</v>
      </c>
    </row>
    <row r="9349" spans="1:11" x14ac:dyDescent="0.25">
      <c r="A9349">
        <v>8064</v>
      </c>
      <c r="B9349" t="s">
        <v>346</v>
      </c>
      <c r="C9349" t="s">
        <v>492</v>
      </c>
      <c r="D9349" t="s">
        <v>316</v>
      </c>
      <c r="E9349">
        <v>2017</v>
      </c>
      <c r="F9349" s="10">
        <v>43100</v>
      </c>
      <c r="G9349" t="s">
        <v>489</v>
      </c>
      <c r="H9349" t="s">
        <v>474</v>
      </c>
      <c r="I9349" t="s">
        <v>463</v>
      </c>
      <c r="J9349">
        <v>291058000</v>
      </c>
      <c r="K9349">
        <v>291058000</v>
      </c>
    </row>
    <row r="9350" spans="1:11" x14ac:dyDescent="0.25">
      <c r="A9350">
        <v>8064</v>
      </c>
      <c r="B9350" t="s">
        <v>346</v>
      </c>
      <c r="C9350" t="s">
        <v>493</v>
      </c>
      <c r="D9350" t="s">
        <v>1007</v>
      </c>
      <c r="E9350">
        <v>2017</v>
      </c>
      <c r="F9350" s="10">
        <v>43100</v>
      </c>
      <c r="G9350" t="s">
        <v>489</v>
      </c>
      <c r="H9350" t="s">
        <v>474</v>
      </c>
      <c r="I9350" t="s">
        <v>463</v>
      </c>
      <c r="J9350">
        <v>547000000</v>
      </c>
      <c r="K9350">
        <v>547000000</v>
      </c>
    </row>
    <row r="9351" spans="1:11" x14ac:dyDescent="0.25">
      <c r="A9351">
        <v>8064</v>
      </c>
      <c r="B9351" t="s">
        <v>346</v>
      </c>
      <c r="C9351" t="s">
        <v>493</v>
      </c>
      <c r="D9351" t="s">
        <v>1629</v>
      </c>
      <c r="E9351">
        <v>2017</v>
      </c>
      <c r="F9351" s="10">
        <v>43100</v>
      </c>
      <c r="G9351" t="s">
        <v>489</v>
      </c>
      <c r="H9351" t="s">
        <v>474</v>
      </c>
      <c r="I9351" t="s">
        <v>463</v>
      </c>
      <c r="J9351">
        <v>16418000</v>
      </c>
      <c r="K9351">
        <v>16418000</v>
      </c>
    </row>
    <row r="9352" spans="1:11" x14ac:dyDescent="0.25">
      <c r="A9352">
        <v>8064</v>
      </c>
      <c r="B9352" t="s">
        <v>346</v>
      </c>
      <c r="C9352" t="s">
        <v>493</v>
      </c>
      <c r="D9352" t="s">
        <v>1628</v>
      </c>
      <c r="E9352">
        <v>2017</v>
      </c>
      <c r="F9352" s="10">
        <v>43100</v>
      </c>
      <c r="G9352" t="s">
        <v>489</v>
      </c>
      <c r="H9352" t="s">
        <v>474</v>
      </c>
      <c r="I9352" t="s">
        <v>463</v>
      </c>
      <c r="J9352">
        <v>56393000</v>
      </c>
      <c r="K9352">
        <v>56393000</v>
      </c>
    </row>
    <row r="9353" spans="1:11" x14ac:dyDescent="0.25">
      <c r="A9353">
        <v>8070</v>
      </c>
      <c r="B9353" t="s">
        <v>361</v>
      </c>
      <c r="C9353" t="s">
        <v>492</v>
      </c>
      <c r="D9353" t="s">
        <v>1435</v>
      </c>
      <c r="E9353">
        <v>2017</v>
      </c>
      <c r="F9353" s="10">
        <v>43100</v>
      </c>
      <c r="G9353" t="s">
        <v>489</v>
      </c>
      <c r="H9353" t="s">
        <v>474</v>
      </c>
      <c r="I9353" t="s">
        <v>463</v>
      </c>
      <c r="J9353">
        <v>1184900000</v>
      </c>
      <c r="K9353">
        <v>1184900000</v>
      </c>
    </row>
    <row r="9354" spans="1:11" x14ac:dyDescent="0.25">
      <c r="A9354">
        <v>8070</v>
      </c>
      <c r="B9354" t="s">
        <v>361</v>
      </c>
      <c r="C9354" t="s">
        <v>492</v>
      </c>
      <c r="D9354" t="s">
        <v>44</v>
      </c>
      <c r="E9354">
        <v>2017</v>
      </c>
      <c r="F9354" s="10">
        <v>43100</v>
      </c>
      <c r="G9354" t="s">
        <v>489</v>
      </c>
      <c r="H9354" t="s">
        <v>474</v>
      </c>
      <c r="I9354" t="s">
        <v>463</v>
      </c>
      <c r="J9354">
        <v>644500000</v>
      </c>
      <c r="K9354">
        <v>644500000</v>
      </c>
    </row>
    <row r="9355" spans="1:11" x14ac:dyDescent="0.25">
      <c r="A9355">
        <v>8070</v>
      </c>
      <c r="B9355" t="s">
        <v>361</v>
      </c>
      <c r="C9355" t="s">
        <v>492</v>
      </c>
      <c r="D9355" t="s">
        <v>569</v>
      </c>
      <c r="E9355">
        <v>2017</v>
      </c>
      <c r="F9355" s="10">
        <v>43100</v>
      </c>
      <c r="G9355" t="s">
        <v>489</v>
      </c>
      <c r="H9355" t="s">
        <v>474</v>
      </c>
      <c r="I9355" t="s">
        <v>463</v>
      </c>
      <c r="J9355">
        <v>2652200000</v>
      </c>
      <c r="K9355">
        <v>2652200000</v>
      </c>
    </row>
    <row r="9356" spans="1:11" x14ac:dyDescent="0.25">
      <c r="A9356">
        <v>8070</v>
      </c>
      <c r="B9356" t="s">
        <v>361</v>
      </c>
      <c r="C9356" t="s">
        <v>492</v>
      </c>
      <c r="D9356" t="s">
        <v>1372</v>
      </c>
      <c r="E9356">
        <v>2017</v>
      </c>
      <c r="F9356" s="10">
        <v>43100</v>
      </c>
      <c r="G9356" t="s">
        <v>489</v>
      </c>
      <c r="H9356" t="s">
        <v>474</v>
      </c>
      <c r="I9356" t="s">
        <v>463</v>
      </c>
      <c r="J9356">
        <v>483700000</v>
      </c>
      <c r="K9356">
        <v>483700000</v>
      </c>
    </row>
    <row r="9357" spans="1:11" x14ac:dyDescent="0.25">
      <c r="A9357">
        <v>8070</v>
      </c>
      <c r="B9357" t="s">
        <v>361</v>
      </c>
      <c r="C9357" t="s">
        <v>492</v>
      </c>
      <c r="D9357" t="s">
        <v>619</v>
      </c>
      <c r="E9357">
        <v>2017</v>
      </c>
      <c r="F9357" s="10">
        <v>43100</v>
      </c>
      <c r="G9357" t="s">
        <v>489</v>
      </c>
      <c r="H9357" t="s">
        <v>474</v>
      </c>
      <c r="I9357" t="s">
        <v>463</v>
      </c>
      <c r="J9357">
        <v>892800000</v>
      </c>
      <c r="K9357">
        <v>892800000</v>
      </c>
    </row>
    <row r="9358" spans="1:11" x14ac:dyDescent="0.25">
      <c r="A9358">
        <v>8070</v>
      </c>
      <c r="B9358" t="s">
        <v>361</v>
      </c>
      <c r="C9358" t="s">
        <v>492</v>
      </c>
      <c r="D9358" t="s">
        <v>1434</v>
      </c>
      <c r="E9358">
        <v>2017</v>
      </c>
      <c r="F9358" s="10">
        <v>43100</v>
      </c>
      <c r="G9358" t="s">
        <v>489</v>
      </c>
      <c r="H9358" t="s">
        <v>474</v>
      </c>
      <c r="I9358" t="s">
        <v>463</v>
      </c>
      <c r="J9358">
        <v>655700000</v>
      </c>
      <c r="K9358">
        <v>655700000</v>
      </c>
    </row>
    <row r="9359" spans="1:11" x14ac:dyDescent="0.25">
      <c r="A9359">
        <v>8070</v>
      </c>
      <c r="B9359" t="s">
        <v>361</v>
      </c>
      <c r="C9359" t="s">
        <v>492</v>
      </c>
      <c r="D9359" t="s">
        <v>316</v>
      </c>
      <c r="E9359">
        <v>2017</v>
      </c>
      <c r="F9359" s="10">
        <v>43100</v>
      </c>
      <c r="G9359" t="s">
        <v>489</v>
      </c>
      <c r="H9359" t="s">
        <v>474</v>
      </c>
      <c r="I9359" t="s">
        <v>463</v>
      </c>
      <c r="J9359">
        <v>7324500000</v>
      </c>
      <c r="K9359">
        <v>7324500000</v>
      </c>
    </row>
    <row r="9360" spans="1:11" x14ac:dyDescent="0.25">
      <c r="A9360">
        <v>8070</v>
      </c>
      <c r="B9360" t="s">
        <v>361</v>
      </c>
      <c r="C9360" t="s">
        <v>493</v>
      </c>
      <c r="D9360" t="s">
        <v>1036</v>
      </c>
      <c r="E9360">
        <v>2017</v>
      </c>
      <c r="F9360" s="10">
        <v>43100</v>
      </c>
      <c r="G9360" t="s">
        <v>489</v>
      </c>
      <c r="H9360" t="s">
        <v>474</v>
      </c>
      <c r="I9360" t="s">
        <v>463</v>
      </c>
      <c r="J9360">
        <v>192100000</v>
      </c>
      <c r="K9360">
        <v>192100000</v>
      </c>
    </row>
    <row r="9361" spans="1:11" x14ac:dyDescent="0.25">
      <c r="A9361">
        <v>8070</v>
      </c>
      <c r="B9361" t="s">
        <v>361</v>
      </c>
      <c r="C9361" t="s">
        <v>493</v>
      </c>
      <c r="D9361" t="s">
        <v>2079</v>
      </c>
      <c r="E9361">
        <v>2017</v>
      </c>
      <c r="F9361" s="10">
        <v>43100</v>
      </c>
      <c r="G9361" t="s">
        <v>489</v>
      </c>
      <c r="H9361" t="s">
        <v>474</v>
      </c>
      <c r="I9361" t="s">
        <v>463</v>
      </c>
      <c r="J9361">
        <v>3199300000</v>
      </c>
      <c r="K9361">
        <v>3199300000</v>
      </c>
    </row>
    <row r="9362" spans="1:11" x14ac:dyDescent="0.25">
      <c r="A9362">
        <v>8070</v>
      </c>
      <c r="B9362" t="s">
        <v>361</v>
      </c>
      <c r="C9362" t="s">
        <v>493</v>
      </c>
      <c r="D9362" t="s">
        <v>2080</v>
      </c>
      <c r="E9362">
        <v>2017</v>
      </c>
      <c r="F9362" s="10">
        <v>43100</v>
      </c>
      <c r="G9362" t="s">
        <v>489</v>
      </c>
      <c r="H9362" t="s">
        <v>474</v>
      </c>
      <c r="I9362" t="s">
        <v>463</v>
      </c>
      <c r="J9362">
        <v>4878500000</v>
      </c>
      <c r="K9362">
        <v>4878500000</v>
      </c>
    </row>
    <row r="9363" spans="1:11" x14ac:dyDescent="0.25">
      <c r="A9363">
        <v>8070</v>
      </c>
      <c r="B9363" t="s">
        <v>361</v>
      </c>
      <c r="C9363" t="s">
        <v>493</v>
      </c>
      <c r="D9363" t="s">
        <v>2081</v>
      </c>
      <c r="E9363">
        <v>2017</v>
      </c>
      <c r="F9363" s="10">
        <v>43100</v>
      </c>
      <c r="G9363" t="s">
        <v>489</v>
      </c>
      <c r="H9363" t="s">
        <v>474</v>
      </c>
      <c r="I9363" t="s">
        <v>463</v>
      </c>
      <c r="J9363">
        <v>4744900000</v>
      </c>
      <c r="K9363">
        <v>4744900000</v>
      </c>
    </row>
    <row r="9364" spans="1:11" x14ac:dyDescent="0.25">
      <c r="A9364">
        <v>8070</v>
      </c>
      <c r="B9364" t="s">
        <v>361</v>
      </c>
      <c r="C9364" t="s">
        <v>493</v>
      </c>
      <c r="D9364" t="s">
        <v>458</v>
      </c>
      <c r="E9364">
        <v>2017</v>
      </c>
      <c r="F9364" s="10">
        <v>43100</v>
      </c>
      <c r="G9364" t="s">
        <v>489</v>
      </c>
      <c r="H9364" t="s">
        <v>474</v>
      </c>
      <c r="I9364" t="s">
        <v>463</v>
      </c>
      <c r="J9364">
        <v>823500000</v>
      </c>
      <c r="K9364">
        <v>823500000</v>
      </c>
    </row>
    <row r="9365" spans="1:11" x14ac:dyDescent="0.25">
      <c r="A9365">
        <v>8071</v>
      </c>
      <c r="B9365" t="s">
        <v>367</v>
      </c>
      <c r="C9365" t="s">
        <v>492</v>
      </c>
      <c r="D9365" t="s">
        <v>570</v>
      </c>
      <c r="E9365">
        <v>2017</v>
      </c>
      <c r="F9365" s="10">
        <v>43100</v>
      </c>
      <c r="G9365" t="s">
        <v>489</v>
      </c>
      <c r="H9365" t="s">
        <v>474</v>
      </c>
      <c r="I9365" t="s">
        <v>463</v>
      </c>
      <c r="J9365">
        <v>471054000</v>
      </c>
      <c r="K9365">
        <v>471054000</v>
      </c>
    </row>
    <row r="9366" spans="1:11" x14ac:dyDescent="0.25">
      <c r="A9366">
        <v>8071</v>
      </c>
      <c r="B9366" t="s">
        <v>367</v>
      </c>
      <c r="C9366" t="s">
        <v>492</v>
      </c>
      <c r="D9366" t="s">
        <v>2084</v>
      </c>
      <c r="E9366">
        <v>2017</v>
      </c>
      <c r="F9366" s="10">
        <v>43100</v>
      </c>
      <c r="G9366" t="s">
        <v>489</v>
      </c>
      <c r="H9366" t="s">
        <v>474</v>
      </c>
      <c r="I9366" t="s">
        <v>463</v>
      </c>
      <c r="J9366">
        <v>1434506000</v>
      </c>
      <c r="K9366">
        <v>1434506000</v>
      </c>
    </row>
    <row r="9367" spans="1:11" x14ac:dyDescent="0.25">
      <c r="A9367">
        <v>8071</v>
      </c>
      <c r="B9367" t="s">
        <v>367</v>
      </c>
      <c r="C9367" t="s">
        <v>492</v>
      </c>
      <c r="D9367" t="s">
        <v>458</v>
      </c>
      <c r="E9367">
        <v>2017</v>
      </c>
      <c r="F9367" s="10">
        <v>43100</v>
      </c>
      <c r="G9367" t="s">
        <v>489</v>
      </c>
      <c r="H9367" t="s">
        <v>474</v>
      </c>
      <c r="I9367" t="s">
        <v>463</v>
      </c>
      <c r="J9367">
        <v>294372000</v>
      </c>
      <c r="K9367">
        <v>294372000</v>
      </c>
    </row>
    <row r="9368" spans="1:11" x14ac:dyDescent="0.25">
      <c r="A9368">
        <v>8071</v>
      </c>
      <c r="B9368" t="s">
        <v>367</v>
      </c>
      <c r="C9368" t="s">
        <v>492</v>
      </c>
      <c r="D9368" t="s">
        <v>316</v>
      </c>
      <c r="E9368">
        <v>2017</v>
      </c>
      <c r="F9368" s="10">
        <v>43100</v>
      </c>
      <c r="G9368" t="s">
        <v>489</v>
      </c>
      <c r="H9368" t="s">
        <v>474</v>
      </c>
      <c r="I9368" t="s">
        <v>463</v>
      </c>
      <c r="J9368">
        <v>1460899000</v>
      </c>
      <c r="K9368">
        <v>1460899000</v>
      </c>
    </row>
    <row r="9369" spans="1:11" x14ac:dyDescent="0.25">
      <c r="A9369">
        <v>8071</v>
      </c>
      <c r="B9369" t="s">
        <v>367</v>
      </c>
      <c r="C9369" t="s">
        <v>493</v>
      </c>
      <c r="D9369" t="s">
        <v>1063</v>
      </c>
      <c r="E9369">
        <v>2017</v>
      </c>
      <c r="F9369" s="10">
        <v>43100</v>
      </c>
      <c r="G9369" t="s">
        <v>489</v>
      </c>
      <c r="H9369" t="s">
        <v>474</v>
      </c>
      <c r="I9369" t="s">
        <v>463</v>
      </c>
      <c r="J9369">
        <v>0</v>
      </c>
      <c r="K9369">
        <v>0</v>
      </c>
    </row>
    <row r="9370" spans="1:11" x14ac:dyDescent="0.25">
      <c r="A9370">
        <v>8071</v>
      </c>
      <c r="B9370" t="s">
        <v>367</v>
      </c>
      <c r="C9370" t="s">
        <v>493</v>
      </c>
      <c r="D9370" t="s">
        <v>2083</v>
      </c>
      <c r="E9370">
        <v>2017</v>
      </c>
      <c r="F9370" s="10">
        <v>43100</v>
      </c>
      <c r="G9370" t="s">
        <v>489</v>
      </c>
      <c r="H9370" t="s">
        <v>474</v>
      </c>
      <c r="I9370" t="s">
        <v>463</v>
      </c>
      <c r="J9370">
        <v>1738082000</v>
      </c>
      <c r="K9370">
        <v>1738082000</v>
      </c>
    </row>
    <row r="9371" spans="1:11" x14ac:dyDescent="0.25">
      <c r="A9371">
        <v>8071</v>
      </c>
      <c r="B9371" t="s">
        <v>367</v>
      </c>
      <c r="C9371" t="s">
        <v>493</v>
      </c>
      <c r="D9371" t="s">
        <v>1062</v>
      </c>
      <c r="E9371">
        <v>2017</v>
      </c>
      <c r="F9371" s="10">
        <v>43100</v>
      </c>
      <c r="G9371" t="s">
        <v>489</v>
      </c>
      <c r="H9371" t="s">
        <v>474</v>
      </c>
      <c r="I9371" t="s">
        <v>463</v>
      </c>
      <c r="J9371">
        <v>1183093000</v>
      </c>
      <c r="K9371">
        <v>1183093000</v>
      </c>
    </row>
    <row r="9372" spans="1:11" x14ac:dyDescent="0.25">
      <c r="A9372">
        <v>8071</v>
      </c>
      <c r="B9372" t="s">
        <v>367</v>
      </c>
      <c r="C9372" t="s">
        <v>493</v>
      </c>
      <c r="D9372" t="s">
        <v>2082</v>
      </c>
      <c r="E9372">
        <v>2017</v>
      </c>
      <c r="F9372" s="10">
        <v>43100</v>
      </c>
      <c r="G9372" t="s">
        <v>489</v>
      </c>
      <c r="H9372" t="s">
        <v>474</v>
      </c>
      <c r="I9372" t="s">
        <v>463</v>
      </c>
      <c r="J9372">
        <v>739656000</v>
      </c>
      <c r="K9372">
        <v>739656000</v>
      </c>
    </row>
    <row r="9373" spans="1:11" x14ac:dyDescent="0.25">
      <c r="A9373">
        <v>8074</v>
      </c>
      <c r="B9373" t="s">
        <v>384</v>
      </c>
      <c r="C9373" t="s">
        <v>492</v>
      </c>
      <c r="D9373" t="s">
        <v>1641</v>
      </c>
      <c r="E9373">
        <v>2017</v>
      </c>
      <c r="F9373" s="10">
        <v>43100</v>
      </c>
      <c r="G9373" t="s">
        <v>489</v>
      </c>
      <c r="H9373" t="s">
        <v>474</v>
      </c>
      <c r="I9373" t="s">
        <v>463</v>
      </c>
      <c r="J9373">
        <v>672942000</v>
      </c>
      <c r="K9373">
        <v>672942000</v>
      </c>
    </row>
    <row r="9374" spans="1:11" x14ac:dyDescent="0.25">
      <c r="A9374">
        <v>8074</v>
      </c>
      <c r="B9374" t="s">
        <v>384</v>
      </c>
      <c r="C9374" t="s">
        <v>492</v>
      </c>
      <c r="D9374" t="s">
        <v>458</v>
      </c>
      <c r="E9374">
        <v>2017</v>
      </c>
      <c r="F9374" s="10">
        <v>43100</v>
      </c>
      <c r="G9374" t="s">
        <v>489</v>
      </c>
      <c r="H9374" t="s">
        <v>474</v>
      </c>
      <c r="I9374" t="s">
        <v>463</v>
      </c>
      <c r="J9374">
        <v>207747000</v>
      </c>
      <c r="K9374">
        <v>207747000</v>
      </c>
    </row>
    <row r="9375" spans="1:11" x14ac:dyDescent="0.25">
      <c r="A9375">
        <v>8074</v>
      </c>
      <c r="B9375" t="s">
        <v>384</v>
      </c>
      <c r="C9375" t="s">
        <v>492</v>
      </c>
      <c r="D9375" t="s">
        <v>985</v>
      </c>
      <c r="E9375">
        <v>2017</v>
      </c>
      <c r="F9375" s="10">
        <v>43100</v>
      </c>
      <c r="G9375" t="s">
        <v>489</v>
      </c>
      <c r="H9375" t="s">
        <v>474</v>
      </c>
      <c r="I9375" t="s">
        <v>463</v>
      </c>
      <c r="J9375">
        <v>1137508000</v>
      </c>
      <c r="K9375">
        <v>1137508000</v>
      </c>
    </row>
    <row r="9376" spans="1:11" x14ac:dyDescent="0.25">
      <c r="A9376">
        <v>8074</v>
      </c>
      <c r="B9376" t="s">
        <v>384</v>
      </c>
      <c r="C9376" t="s">
        <v>493</v>
      </c>
      <c r="D9376" t="s">
        <v>978</v>
      </c>
      <c r="E9376">
        <v>2017</v>
      </c>
      <c r="F9376" s="10">
        <v>43100</v>
      </c>
      <c r="G9376" t="s">
        <v>489</v>
      </c>
      <c r="H9376" t="s">
        <v>474</v>
      </c>
      <c r="I9376" t="s">
        <v>463</v>
      </c>
      <c r="J9376">
        <v>1022939000</v>
      </c>
      <c r="K9376">
        <v>1022939000</v>
      </c>
    </row>
    <row r="9377" spans="1:11" x14ac:dyDescent="0.25">
      <c r="A9377">
        <v>8074</v>
      </c>
      <c r="B9377" t="s">
        <v>384</v>
      </c>
      <c r="C9377" t="s">
        <v>493</v>
      </c>
      <c r="D9377" t="s">
        <v>979</v>
      </c>
      <c r="E9377">
        <v>2017</v>
      </c>
      <c r="F9377" s="10">
        <v>43100</v>
      </c>
      <c r="G9377" t="s">
        <v>489</v>
      </c>
      <c r="H9377" t="s">
        <v>474</v>
      </c>
      <c r="I9377" t="s">
        <v>463</v>
      </c>
      <c r="J9377">
        <v>533624000</v>
      </c>
      <c r="K9377">
        <v>533624000</v>
      </c>
    </row>
    <row r="9378" spans="1:11" x14ac:dyDescent="0.25">
      <c r="A9378">
        <v>8074</v>
      </c>
      <c r="B9378" t="s">
        <v>384</v>
      </c>
      <c r="C9378" t="s">
        <v>493</v>
      </c>
      <c r="D9378" t="s">
        <v>456</v>
      </c>
      <c r="E9378">
        <v>2017</v>
      </c>
      <c r="F9378" s="10">
        <v>43100</v>
      </c>
      <c r="G9378" t="s">
        <v>489</v>
      </c>
      <c r="H9378" t="s">
        <v>474</v>
      </c>
      <c r="I9378" t="s">
        <v>463</v>
      </c>
      <c r="J9378">
        <v>461634000</v>
      </c>
      <c r="K9378">
        <v>461634000</v>
      </c>
    </row>
    <row r="9379" spans="1:11" x14ac:dyDescent="0.25">
      <c r="A9379">
        <v>8080</v>
      </c>
      <c r="B9379" t="s">
        <v>1155</v>
      </c>
      <c r="C9379" t="s">
        <v>492</v>
      </c>
      <c r="D9379" t="s">
        <v>2111</v>
      </c>
      <c r="E9379">
        <v>2017</v>
      </c>
      <c r="F9379" s="10">
        <v>43100</v>
      </c>
      <c r="G9379" t="s">
        <v>489</v>
      </c>
      <c r="H9379" t="s">
        <v>474</v>
      </c>
      <c r="I9379" t="s">
        <v>463</v>
      </c>
      <c r="J9379">
        <v>37985000</v>
      </c>
      <c r="K9379">
        <v>37985000</v>
      </c>
    </row>
    <row r="9380" spans="1:11" x14ac:dyDescent="0.25">
      <c r="A9380">
        <v>8080</v>
      </c>
      <c r="B9380" t="s">
        <v>1155</v>
      </c>
      <c r="C9380" t="s">
        <v>492</v>
      </c>
      <c r="D9380" t="s">
        <v>2110</v>
      </c>
      <c r="E9380">
        <v>2017</v>
      </c>
      <c r="F9380" s="10">
        <v>43100</v>
      </c>
      <c r="G9380" t="s">
        <v>489</v>
      </c>
      <c r="H9380" t="s">
        <v>474</v>
      </c>
      <c r="I9380" t="s">
        <v>463</v>
      </c>
      <c r="J9380">
        <v>103033000</v>
      </c>
      <c r="K9380">
        <v>103033000</v>
      </c>
    </row>
    <row r="9381" spans="1:11" x14ac:dyDescent="0.25">
      <c r="A9381">
        <v>8080</v>
      </c>
      <c r="B9381" t="s">
        <v>1155</v>
      </c>
      <c r="C9381" t="s">
        <v>492</v>
      </c>
      <c r="D9381" t="s">
        <v>2112</v>
      </c>
      <c r="E9381">
        <v>2017</v>
      </c>
      <c r="F9381" s="10">
        <v>43100</v>
      </c>
      <c r="G9381" t="s">
        <v>489</v>
      </c>
      <c r="H9381" t="s">
        <v>474</v>
      </c>
      <c r="I9381" t="s">
        <v>463</v>
      </c>
      <c r="J9381">
        <v>35053000</v>
      </c>
      <c r="K9381">
        <v>35053000</v>
      </c>
    </row>
    <row r="9382" spans="1:11" x14ac:dyDescent="0.25">
      <c r="A9382">
        <v>8080</v>
      </c>
      <c r="B9382" t="s">
        <v>1155</v>
      </c>
      <c r="C9382" t="s">
        <v>493</v>
      </c>
      <c r="D9382" t="s">
        <v>577</v>
      </c>
      <c r="E9382">
        <v>2017</v>
      </c>
      <c r="F9382" s="10">
        <v>43100</v>
      </c>
      <c r="G9382" t="s">
        <v>489</v>
      </c>
      <c r="H9382" t="s">
        <v>474</v>
      </c>
      <c r="I9382" t="s">
        <v>463</v>
      </c>
      <c r="J9382">
        <v>0</v>
      </c>
      <c r="K9382">
        <v>0</v>
      </c>
    </row>
    <row r="9383" spans="1:11" x14ac:dyDescent="0.25">
      <c r="A9383">
        <v>8080</v>
      </c>
      <c r="B9383" t="s">
        <v>1155</v>
      </c>
      <c r="C9383" t="s">
        <v>493</v>
      </c>
      <c r="D9383" t="s">
        <v>2163</v>
      </c>
      <c r="E9383">
        <v>2017</v>
      </c>
      <c r="F9383" s="10">
        <v>43100</v>
      </c>
      <c r="G9383" t="s">
        <v>489</v>
      </c>
      <c r="H9383" t="s">
        <v>474</v>
      </c>
      <c r="I9383" t="s">
        <v>463</v>
      </c>
      <c r="J9383">
        <v>63385560</v>
      </c>
      <c r="K9383">
        <v>63385560</v>
      </c>
    </row>
    <row r="9384" spans="1:11" x14ac:dyDescent="0.25">
      <c r="A9384">
        <v>8080</v>
      </c>
      <c r="B9384" t="s">
        <v>1155</v>
      </c>
      <c r="C9384" t="s">
        <v>493</v>
      </c>
      <c r="D9384" t="s">
        <v>2162</v>
      </c>
      <c r="E9384">
        <v>2017</v>
      </c>
      <c r="F9384" s="10">
        <v>43100</v>
      </c>
      <c r="G9384" t="s">
        <v>489</v>
      </c>
      <c r="H9384" t="s">
        <v>474</v>
      </c>
      <c r="I9384" t="s">
        <v>463</v>
      </c>
      <c r="J9384">
        <v>112685440</v>
      </c>
      <c r="K9384">
        <v>112685440</v>
      </c>
    </row>
    <row r="9385" spans="1:11" x14ac:dyDescent="0.25">
      <c r="A9385">
        <v>8087</v>
      </c>
      <c r="B9385" t="s">
        <v>430</v>
      </c>
      <c r="C9385" t="s">
        <v>492</v>
      </c>
      <c r="D9385" t="s">
        <v>578</v>
      </c>
      <c r="E9385">
        <v>2017</v>
      </c>
      <c r="F9385" s="10">
        <v>43100</v>
      </c>
      <c r="G9385" t="s">
        <v>489</v>
      </c>
      <c r="H9385" t="s">
        <v>474</v>
      </c>
      <c r="I9385" t="s">
        <v>463</v>
      </c>
      <c r="J9385">
        <v>611000000</v>
      </c>
      <c r="K9385">
        <v>611000000</v>
      </c>
    </row>
    <row r="9386" spans="1:11" x14ac:dyDescent="0.25">
      <c r="A9386">
        <v>8087</v>
      </c>
      <c r="B9386" t="s">
        <v>430</v>
      </c>
      <c r="C9386" t="s">
        <v>492</v>
      </c>
      <c r="D9386" t="s">
        <v>569</v>
      </c>
      <c r="E9386">
        <v>2017</v>
      </c>
      <c r="F9386" s="10">
        <v>43100</v>
      </c>
      <c r="G9386" t="s">
        <v>489</v>
      </c>
      <c r="H9386" t="s">
        <v>474</v>
      </c>
      <c r="I9386" t="s">
        <v>463</v>
      </c>
      <c r="J9386">
        <v>1335000000</v>
      </c>
      <c r="K9386">
        <v>1335000000</v>
      </c>
    </row>
    <row r="9387" spans="1:11" x14ac:dyDescent="0.25">
      <c r="A9387">
        <v>8087</v>
      </c>
      <c r="B9387" t="s">
        <v>430</v>
      </c>
      <c r="C9387" t="s">
        <v>492</v>
      </c>
      <c r="D9387" t="s">
        <v>458</v>
      </c>
      <c r="E9387">
        <v>2017</v>
      </c>
      <c r="F9387" s="10">
        <v>43100</v>
      </c>
      <c r="G9387" t="s">
        <v>489</v>
      </c>
      <c r="H9387" t="s">
        <v>474</v>
      </c>
      <c r="I9387" t="s">
        <v>463</v>
      </c>
      <c r="J9387">
        <v>600000000</v>
      </c>
      <c r="K9387">
        <v>600000000</v>
      </c>
    </row>
    <row r="9388" spans="1:11" x14ac:dyDescent="0.25">
      <c r="A9388">
        <v>8087</v>
      </c>
      <c r="B9388" t="s">
        <v>430</v>
      </c>
      <c r="C9388" t="s">
        <v>492</v>
      </c>
      <c r="D9388" t="s">
        <v>316</v>
      </c>
      <c r="E9388">
        <v>2017</v>
      </c>
      <c r="F9388" s="10">
        <v>43100</v>
      </c>
      <c r="G9388" t="s">
        <v>489</v>
      </c>
      <c r="H9388" t="s">
        <v>474</v>
      </c>
      <c r="I9388" t="s">
        <v>463</v>
      </c>
      <c r="J9388">
        <v>2161000000</v>
      </c>
      <c r="K9388">
        <v>2161000000</v>
      </c>
    </row>
    <row r="9389" spans="1:11" x14ac:dyDescent="0.25">
      <c r="A9389">
        <v>8087</v>
      </c>
      <c r="B9389" t="s">
        <v>430</v>
      </c>
      <c r="C9389" t="s">
        <v>493</v>
      </c>
      <c r="D9389" t="s">
        <v>1102</v>
      </c>
      <c r="E9389">
        <v>2017</v>
      </c>
      <c r="F9389" s="10">
        <v>43100</v>
      </c>
      <c r="G9389" t="s">
        <v>489</v>
      </c>
      <c r="H9389" t="s">
        <v>474</v>
      </c>
      <c r="I9389" t="s">
        <v>463</v>
      </c>
      <c r="J9389">
        <v>1421000000</v>
      </c>
      <c r="K9389">
        <v>1421000000</v>
      </c>
    </row>
    <row r="9390" spans="1:11" x14ac:dyDescent="0.25">
      <c r="A9390">
        <v>8087</v>
      </c>
      <c r="B9390" t="s">
        <v>430</v>
      </c>
      <c r="C9390" t="s">
        <v>493</v>
      </c>
      <c r="D9390" t="s">
        <v>1371</v>
      </c>
      <c r="E9390">
        <v>2017</v>
      </c>
      <c r="F9390" s="10">
        <v>43100</v>
      </c>
      <c r="G9390" t="s">
        <v>489</v>
      </c>
      <c r="H9390" t="s">
        <v>474</v>
      </c>
      <c r="I9390" t="s">
        <v>463</v>
      </c>
      <c r="J9390">
        <v>1282000000</v>
      </c>
      <c r="K9390">
        <v>1282000000</v>
      </c>
    </row>
    <row r="9391" spans="1:11" x14ac:dyDescent="0.25">
      <c r="A9391">
        <v>8087</v>
      </c>
      <c r="B9391" t="s">
        <v>430</v>
      </c>
      <c r="C9391" t="s">
        <v>493</v>
      </c>
      <c r="D9391" t="s">
        <v>1101</v>
      </c>
      <c r="E9391">
        <v>2017</v>
      </c>
      <c r="F9391" s="10">
        <v>43100</v>
      </c>
      <c r="G9391" t="s">
        <v>489</v>
      </c>
      <c r="H9391" t="s">
        <v>474</v>
      </c>
      <c r="I9391" t="s">
        <v>463</v>
      </c>
      <c r="J9391">
        <v>2004000000</v>
      </c>
      <c r="K9391">
        <v>2004000000</v>
      </c>
    </row>
    <row r="9392" spans="1:11" x14ac:dyDescent="0.25">
      <c r="A9392">
        <v>8113</v>
      </c>
      <c r="B9392" t="s">
        <v>363</v>
      </c>
      <c r="C9392" t="s">
        <v>492</v>
      </c>
      <c r="D9392" t="s">
        <v>59</v>
      </c>
      <c r="E9392">
        <v>2017</v>
      </c>
      <c r="F9392" s="10">
        <v>43100</v>
      </c>
      <c r="G9392" t="s">
        <v>489</v>
      </c>
      <c r="H9392" t="s">
        <v>474</v>
      </c>
      <c r="I9392" t="s">
        <v>463</v>
      </c>
      <c r="J9392">
        <v>5068530</v>
      </c>
      <c r="K9392">
        <v>5068530</v>
      </c>
    </row>
    <row r="9393" spans="1:11" x14ac:dyDescent="0.25">
      <c r="A9393">
        <v>8113</v>
      </c>
      <c r="B9393" t="s">
        <v>363</v>
      </c>
      <c r="C9393" t="s">
        <v>492</v>
      </c>
      <c r="D9393" t="s">
        <v>98</v>
      </c>
      <c r="E9393">
        <v>2017</v>
      </c>
      <c r="F9393" s="10">
        <v>43100</v>
      </c>
      <c r="G9393" t="s">
        <v>489</v>
      </c>
      <c r="H9393" t="s">
        <v>474</v>
      </c>
      <c r="I9393" t="s">
        <v>463</v>
      </c>
      <c r="J9393">
        <v>8447550</v>
      </c>
      <c r="K9393">
        <v>8447550</v>
      </c>
    </row>
    <row r="9394" spans="1:11" x14ac:dyDescent="0.25">
      <c r="A9394">
        <v>8113</v>
      </c>
      <c r="B9394" t="s">
        <v>363</v>
      </c>
      <c r="C9394" t="s">
        <v>492</v>
      </c>
      <c r="D9394" t="s">
        <v>926</v>
      </c>
      <c r="E9394">
        <v>2017</v>
      </c>
      <c r="F9394" s="10">
        <v>43100</v>
      </c>
      <c r="G9394" t="s">
        <v>489</v>
      </c>
      <c r="H9394" t="s">
        <v>474</v>
      </c>
      <c r="I9394" t="s">
        <v>463</v>
      </c>
      <c r="J9394">
        <v>5068530</v>
      </c>
      <c r="K9394">
        <v>5068530</v>
      </c>
    </row>
    <row r="9395" spans="1:11" x14ac:dyDescent="0.25">
      <c r="A9395">
        <v>8113</v>
      </c>
      <c r="B9395" t="s">
        <v>363</v>
      </c>
      <c r="C9395" t="s">
        <v>492</v>
      </c>
      <c r="D9395" t="s">
        <v>458</v>
      </c>
      <c r="E9395">
        <v>2017</v>
      </c>
      <c r="F9395" s="10">
        <v>43100</v>
      </c>
      <c r="G9395" t="s">
        <v>489</v>
      </c>
      <c r="H9395" t="s">
        <v>474</v>
      </c>
      <c r="I9395" t="s">
        <v>463</v>
      </c>
      <c r="J9395">
        <v>28721670</v>
      </c>
      <c r="K9395">
        <v>28721670</v>
      </c>
    </row>
    <row r="9396" spans="1:11" x14ac:dyDescent="0.25">
      <c r="A9396">
        <v>8113</v>
      </c>
      <c r="B9396" t="s">
        <v>363</v>
      </c>
      <c r="C9396" t="s">
        <v>492</v>
      </c>
      <c r="D9396" t="s">
        <v>239</v>
      </c>
      <c r="E9396">
        <v>2017</v>
      </c>
      <c r="F9396" s="10">
        <v>43100</v>
      </c>
      <c r="G9396" t="s">
        <v>489</v>
      </c>
      <c r="H9396" t="s">
        <v>474</v>
      </c>
      <c r="I9396" t="s">
        <v>463</v>
      </c>
      <c r="J9396">
        <v>563170</v>
      </c>
      <c r="K9396">
        <v>563170</v>
      </c>
    </row>
    <row r="9397" spans="1:11" x14ac:dyDescent="0.25">
      <c r="A9397">
        <v>8113</v>
      </c>
      <c r="B9397" t="s">
        <v>363</v>
      </c>
      <c r="C9397" t="s">
        <v>492</v>
      </c>
      <c r="D9397" t="s">
        <v>243</v>
      </c>
      <c r="E9397">
        <v>2017</v>
      </c>
      <c r="F9397" s="10">
        <v>43100</v>
      </c>
      <c r="G9397" t="s">
        <v>489</v>
      </c>
      <c r="H9397" t="s">
        <v>474</v>
      </c>
      <c r="I9397" t="s">
        <v>463</v>
      </c>
      <c r="J9397">
        <v>7321210</v>
      </c>
      <c r="K9397">
        <v>7321210</v>
      </c>
    </row>
    <row r="9398" spans="1:11" x14ac:dyDescent="0.25">
      <c r="A9398">
        <v>8113</v>
      </c>
      <c r="B9398" t="s">
        <v>363</v>
      </c>
      <c r="C9398" t="s">
        <v>492</v>
      </c>
      <c r="D9398" t="s">
        <v>287</v>
      </c>
      <c r="E9398">
        <v>2017</v>
      </c>
      <c r="F9398" s="10">
        <v>43100</v>
      </c>
      <c r="G9398" t="s">
        <v>489</v>
      </c>
      <c r="H9398" t="s">
        <v>474</v>
      </c>
      <c r="I9398" t="s">
        <v>463</v>
      </c>
      <c r="J9398">
        <v>1126340</v>
      </c>
      <c r="K9398">
        <v>1126340</v>
      </c>
    </row>
    <row r="9399" spans="1:11" x14ac:dyDescent="0.25">
      <c r="A9399">
        <v>8113</v>
      </c>
      <c r="B9399" t="s">
        <v>363</v>
      </c>
      <c r="C9399" t="s">
        <v>492</v>
      </c>
      <c r="D9399" t="s">
        <v>316</v>
      </c>
      <c r="E9399">
        <v>2017</v>
      </c>
      <c r="F9399" s="10">
        <v>43100</v>
      </c>
      <c r="G9399" t="s">
        <v>489</v>
      </c>
      <c r="H9399" t="s">
        <v>474</v>
      </c>
      <c r="I9399" t="s">
        <v>463</v>
      </c>
      <c r="J9399">
        <v>1839000</v>
      </c>
      <c r="K9399">
        <v>1839000</v>
      </c>
    </row>
    <row r="9400" spans="1:11" x14ac:dyDescent="0.25">
      <c r="A9400">
        <v>8113</v>
      </c>
      <c r="B9400" t="s">
        <v>363</v>
      </c>
      <c r="C9400" t="s">
        <v>493</v>
      </c>
      <c r="D9400" t="s">
        <v>921</v>
      </c>
      <c r="E9400">
        <v>2017</v>
      </c>
      <c r="F9400" s="10">
        <v>43100</v>
      </c>
      <c r="G9400" t="s">
        <v>489</v>
      </c>
      <c r="H9400" t="s">
        <v>474</v>
      </c>
      <c r="I9400" t="s">
        <v>463</v>
      </c>
      <c r="J9400">
        <v>3588000</v>
      </c>
      <c r="K9400">
        <v>3588000</v>
      </c>
    </row>
    <row r="9401" spans="1:11" x14ac:dyDescent="0.25">
      <c r="A9401">
        <v>8113</v>
      </c>
      <c r="B9401" t="s">
        <v>363</v>
      </c>
      <c r="C9401" t="s">
        <v>493</v>
      </c>
      <c r="D9401" t="s">
        <v>456</v>
      </c>
      <c r="E9401">
        <v>2017</v>
      </c>
      <c r="F9401" s="10">
        <v>43100</v>
      </c>
      <c r="G9401" t="s">
        <v>489</v>
      </c>
      <c r="H9401" t="s">
        <v>474</v>
      </c>
      <c r="I9401" t="s">
        <v>463</v>
      </c>
      <c r="J9401">
        <v>54301000</v>
      </c>
      <c r="K9401">
        <v>54301000</v>
      </c>
    </row>
    <row r="9402" spans="1:11" x14ac:dyDescent="0.25">
      <c r="A9402">
        <v>8122</v>
      </c>
      <c r="B9402" t="s">
        <v>232</v>
      </c>
      <c r="C9402" t="s">
        <v>493</v>
      </c>
      <c r="D9402" t="s">
        <v>1142</v>
      </c>
      <c r="E9402">
        <v>2017</v>
      </c>
      <c r="F9402" s="10">
        <v>43100</v>
      </c>
      <c r="G9402" t="s">
        <v>489</v>
      </c>
      <c r="H9402" t="s">
        <v>474</v>
      </c>
      <c r="I9402" t="s">
        <v>463</v>
      </c>
      <c r="J9402">
        <v>5205000000</v>
      </c>
      <c r="K9402">
        <v>5205000000</v>
      </c>
    </row>
    <row r="9403" spans="1:11" x14ac:dyDescent="0.25">
      <c r="A9403">
        <v>8122</v>
      </c>
      <c r="B9403" t="s">
        <v>232</v>
      </c>
      <c r="C9403" t="s">
        <v>493</v>
      </c>
      <c r="D9403" t="s">
        <v>1140</v>
      </c>
      <c r="E9403">
        <v>2017</v>
      </c>
      <c r="F9403" s="10">
        <v>43100</v>
      </c>
      <c r="G9403" t="s">
        <v>489</v>
      </c>
      <c r="H9403" t="s">
        <v>474</v>
      </c>
      <c r="I9403" t="s">
        <v>463</v>
      </c>
      <c r="J9403">
        <v>8392000000</v>
      </c>
      <c r="K9403">
        <v>8392000000</v>
      </c>
    </row>
    <row r="9404" spans="1:11" x14ac:dyDescent="0.25">
      <c r="A9404">
        <v>8122</v>
      </c>
      <c r="B9404" t="s">
        <v>232</v>
      </c>
      <c r="C9404" t="s">
        <v>493</v>
      </c>
      <c r="D9404" t="s">
        <v>605</v>
      </c>
      <c r="E9404">
        <v>2017</v>
      </c>
      <c r="F9404" s="10">
        <v>43100</v>
      </c>
      <c r="G9404" t="s">
        <v>489</v>
      </c>
      <c r="H9404" t="s">
        <v>474</v>
      </c>
      <c r="I9404" t="s">
        <v>463</v>
      </c>
      <c r="J9404">
        <v>-582000000</v>
      </c>
      <c r="K9404">
        <v>-582000000</v>
      </c>
    </row>
    <row r="9405" spans="1:11" x14ac:dyDescent="0.25">
      <c r="A9405">
        <v>8122</v>
      </c>
      <c r="B9405" t="s">
        <v>232</v>
      </c>
      <c r="C9405" t="s">
        <v>493</v>
      </c>
      <c r="D9405" t="s">
        <v>1141</v>
      </c>
      <c r="E9405">
        <v>2017</v>
      </c>
      <c r="F9405" s="10">
        <v>43100</v>
      </c>
      <c r="G9405" t="s">
        <v>489</v>
      </c>
      <c r="H9405" t="s">
        <v>474</v>
      </c>
      <c r="I9405" t="s">
        <v>463</v>
      </c>
      <c r="J9405">
        <v>10639000000</v>
      </c>
      <c r="K9405">
        <v>10639000000</v>
      </c>
    </row>
    <row r="9406" spans="1:11" x14ac:dyDescent="0.25">
      <c r="A9406">
        <v>8122</v>
      </c>
      <c r="B9406" t="s">
        <v>232</v>
      </c>
      <c r="C9406" t="s">
        <v>493</v>
      </c>
      <c r="D9406" t="s">
        <v>1139</v>
      </c>
      <c r="E9406">
        <v>2017</v>
      </c>
      <c r="F9406" s="10">
        <v>43100</v>
      </c>
      <c r="G9406" t="s">
        <v>489</v>
      </c>
      <c r="H9406" t="s">
        <v>474</v>
      </c>
      <c r="I9406" t="s">
        <v>463</v>
      </c>
      <c r="J9406">
        <v>6786000000</v>
      </c>
      <c r="K9406">
        <v>6786000000</v>
      </c>
    </row>
    <row r="9407" spans="1:11" x14ac:dyDescent="0.25">
      <c r="A9407">
        <v>8129</v>
      </c>
      <c r="B9407" t="s">
        <v>402</v>
      </c>
      <c r="C9407" t="s">
        <v>492</v>
      </c>
      <c r="D9407" t="s">
        <v>33</v>
      </c>
      <c r="E9407">
        <v>2017</v>
      </c>
      <c r="F9407" s="10">
        <v>43100</v>
      </c>
      <c r="G9407" t="s">
        <v>489</v>
      </c>
      <c r="H9407" t="s">
        <v>474</v>
      </c>
      <c r="I9407" t="s">
        <v>463</v>
      </c>
      <c r="J9407">
        <v>498000000</v>
      </c>
      <c r="K9407">
        <v>498000000</v>
      </c>
    </row>
    <row r="9408" spans="1:11" x14ac:dyDescent="0.25">
      <c r="A9408">
        <v>8129</v>
      </c>
      <c r="B9408" t="s">
        <v>402</v>
      </c>
      <c r="C9408" t="s">
        <v>492</v>
      </c>
      <c r="D9408" t="s">
        <v>44</v>
      </c>
      <c r="E9408">
        <v>2017</v>
      </c>
      <c r="F9408" s="10">
        <v>43100</v>
      </c>
      <c r="G9408" t="s">
        <v>489</v>
      </c>
      <c r="H9408" t="s">
        <v>474</v>
      </c>
      <c r="I9408" t="s">
        <v>463</v>
      </c>
      <c r="J9408">
        <v>286000000</v>
      </c>
      <c r="K9408">
        <v>286000000</v>
      </c>
    </row>
    <row r="9409" spans="1:11" x14ac:dyDescent="0.25">
      <c r="A9409">
        <v>8129</v>
      </c>
      <c r="B9409" t="s">
        <v>402</v>
      </c>
      <c r="C9409" t="s">
        <v>492</v>
      </c>
      <c r="D9409" t="s">
        <v>59</v>
      </c>
      <c r="E9409">
        <v>2017</v>
      </c>
      <c r="F9409" s="10">
        <v>43100</v>
      </c>
      <c r="G9409" t="s">
        <v>489</v>
      </c>
      <c r="H9409" t="s">
        <v>474</v>
      </c>
      <c r="I9409" t="s">
        <v>463</v>
      </c>
      <c r="J9409">
        <v>298000000</v>
      </c>
      <c r="K9409">
        <v>298000000</v>
      </c>
    </row>
    <row r="9410" spans="1:11" x14ac:dyDescent="0.25">
      <c r="A9410">
        <v>8129</v>
      </c>
      <c r="B9410" t="s">
        <v>402</v>
      </c>
      <c r="C9410" t="s">
        <v>492</v>
      </c>
      <c r="D9410" t="s">
        <v>1071</v>
      </c>
      <c r="E9410">
        <v>2017</v>
      </c>
      <c r="F9410" s="10">
        <v>43100</v>
      </c>
      <c r="G9410" t="s">
        <v>489</v>
      </c>
      <c r="H9410" t="s">
        <v>474</v>
      </c>
      <c r="I9410" t="s">
        <v>463</v>
      </c>
      <c r="J9410">
        <v>295000000</v>
      </c>
      <c r="K9410">
        <v>295000000</v>
      </c>
    </row>
    <row r="9411" spans="1:11" x14ac:dyDescent="0.25">
      <c r="A9411">
        <v>8129</v>
      </c>
      <c r="B9411" t="s">
        <v>402</v>
      </c>
      <c r="C9411" t="s">
        <v>492</v>
      </c>
      <c r="D9411" t="s">
        <v>458</v>
      </c>
      <c r="E9411">
        <v>2017</v>
      </c>
      <c r="F9411" s="10">
        <v>43100</v>
      </c>
      <c r="G9411" t="s">
        <v>489</v>
      </c>
      <c r="H9411" t="s">
        <v>474</v>
      </c>
      <c r="I9411" t="s">
        <v>463</v>
      </c>
      <c r="J9411">
        <v>1906000000</v>
      </c>
      <c r="K9411">
        <v>1906000000</v>
      </c>
    </row>
    <row r="9412" spans="1:11" x14ac:dyDescent="0.25">
      <c r="A9412">
        <v>8129</v>
      </c>
      <c r="B9412" t="s">
        <v>402</v>
      </c>
      <c r="C9412" t="s">
        <v>492</v>
      </c>
      <c r="D9412" t="s">
        <v>243</v>
      </c>
      <c r="E9412">
        <v>2017</v>
      </c>
      <c r="F9412" s="10">
        <v>43100</v>
      </c>
      <c r="G9412" t="s">
        <v>489</v>
      </c>
      <c r="H9412" t="s">
        <v>474</v>
      </c>
      <c r="I9412" t="s">
        <v>463</v>
      </c>
      <c r="J9412">
        <v>310000000</v>
      </c>
      <c r="K9412">
        <v>310000000</v>
      </c>
    </row>
    <row r="9413" spans="1:11" x14ac:dyDescent="0.25">
      <c r="A9413">
        <v>8129</v>
      </c>
      <c r="B9413" t="s">
        <v>402</v>
      </c>
      <c r="C9413" t="s">
        <v>492</v>
      </c>
      <c r="D9413" t="s">
        <v>249</v>
      </c>
      <c r="E9413">
        <v>2017</v>
      </c>
      <c r="F9413" s="10">
        <v>43100</v>
      </c>
      <c r="G9413" t="s">
        <v>489</v>
      </c>
      <c r="H9413" t="s">
        <v>474</v>
      </c>
      <c r="I9413" t="s">
        <v>463</v>
      </c>
      <c r="J9413">
        <v>188000000</v>
      </c>
      <c r="K9413">
        <v>188000000</v>
      </c>
    </row>
    <row r="9414" spans="1:11" x14ac:dyDescent="0.25">
      <c r="A9414">
        <v>8129</v>
      </c>
      <c r="B9414" t="s">
        <v>402</v>
      </c>
      <c r="C9414" t="s">
        <v>492</v>
      </c>
      <c r="D9414" t="s">
        <v>256</v>
      </c>
      <c r="E9414">
        <v>2017</v>
      </c>
      <c r="F9414" s="10">
        <v>43100</v>
      </c>
      <c r="G9414" t="s">
        <v>489</v>
      </c>
      <c r="H9414" t="s">
        <v>474</v>
      </c>
      <c r="I9414" t="s">
        <v>463</v>
      </c>
      <c r="J9414">
        <v>261000000</v>
      </c>
      <c r="K9414">
        <v>261000000</v>
      </c>
    </row>
    <row r="9415" spans="1:11" x14ac:dyDescent="0.25">
      <c r="A9415">
        <v>8129</v>
      </c>
      <c r="B9415" t="s">
        <v>402</v>
      </c>
      <c r="C9415" t="s">
        <v>492</v>
      </c>
      <c r="D9415" t="s">
        <v>287</v>
      </c>
      <c r="E9415">
        <v>2017</v>
      </c>
      <c r="F9415" s="10">
        <v>43100</v>
      </c>
      <c r="G9415" t="s">
        <v>489</v>
      </c>
      <c r="H9415" t="s">
        <v>474</v>
      </c>
      <c r="I9415" t="s">
        <v>463</v>
      </c>
      <c r="J9415">
        <v>223000000</v>
      </c>
      <c r="K9415">
        <v>223000000</v>
      </c>
    </row>
    <row r="9416" spans="1:11" x14ac:dyDescent="0.25">
      <c r="A9416">
        <v>8129</v>
      </c>
      <c r="B9416" t="s">
        <v>402</v>
      </c>
      <c r="C9416" t="s">
        <v>492</v>
      </c>
      <c r="D9416" t="s">
        <v>290</v>
      </c>
      <c r="E9416">
        <v>2017</v>
      </c>
      <c r="F9416" s="10">
        <v>43100</v>
      </c>
      <c r="G9416" t="s">
        <v>489</v>
      </c>
      <c r="H9416" t="s">
        <v>474</v>
      </c>
      <c r="I9416" t="s">
        <v>463</v>
      </c>
      <c r="J9416">
        <v>279000000</v>
      </c>
      <c r="K9416">
        <v>279000000</v>
      </c>
    </row>
    <row r="9417" spans="1:11" x14ac:dyDescent="0.25">
      <c r="A9417">
        <v>8129</v>
      </c>
      <c r="B9417" t="s">
        <v>402</v>
      </c>
      <c r="C9417" t="s">
        <v>492</v>
      </c>
      <c r="D9417" t="s">
        <v>316</v>
      </c>
      <c r="E9417">
        <v>2017</v>
      </c>
      <c r="F9417" s="10">
        <v>43100</v>
      </c>
      <c r="G9417" t="s">
        <v>489</v>
      </c>
      <c r="H9417" t="s">
        <v>474</v>
      </c>
      <c r="I9417" t="s">
        <v>463</v>
      </c>
      <c r="J9417">
        <v>2760000000</v>
      </c>
      <c r="K9417">
        <v>2760000000</v>
      </c>
    </row>
    <row r="9418" spans="1:11" x14ac:dyDescent="0.25">
      <c r="A9418">
        <v>8129</v>
      </c>
      <c r="B9418" t="s">
        <v>402</v>
      </c>
      <c r="C9418" t="s">
        <v>493</v>
      </c>
      <c r="D9418" t="s">
        <v>1090</v>
      </c>
      <c r="E9418">
        <v>2017</v>
      </c>
      <c r="F9418" s="10">
        <v>43100</v>
      </c>
      <c r="G9418" t="s">
        <v>489</v>
      </c>
      <c r="H9418" t="s">
        <v>474</v>
      </c>
      <c r="I9418" t="s">
        <v>463</v>
      </c>
      <c r="J9418">
        <v>2672000000</v>
      </c>
      <c r="K9418">
        <v>2672000000</v>
      </c>
    </row>
    <row r="9419" spans="1:11" x14ac:dyDescent="0.25">
      <c r="A9419">
        <v>8129</v>
      </c>
      <c r="B9419" t="s">
        <v>402</v>
      </c>
      <c r="C9419" t="s">
        <v>493</v>
      </c>
      <c r="D9419" t="s">
        <v>1091</v>
      </c>
      <c r="E9419">
        <v>2017</v>
      </c>
      <c r="F9419" s="10">
        <v>43100</v>
      </c>
      <c r="G9419" t="s">
        <v>489</v>
      </c>
      <c r="H9419" t="s">
        <v>474</v>
      </c>
      <c r="I9419" t="s">
        <v>463</v>
      </c>
      <c r="J9419">
        <v>-197000000</v>
      </c>
      <c r="K9419">
        <v>-197000000</v>
      </c>
    </row>
    <row r="9420" spans="1:11" x14ac:dyDescent="0.25">
      <c r="A9420">
        <v>8129</v>
      </c>
      <c r="B9420" t="s">
        <v>402</v>
      </c>
      <c r="C9420" t="s">
        <v>493</v>
      </c>
      <c r="D9420" t="s">
        <v>1394</v>
      </c>
      <c r="E9420">
        <v>2017</v>
      </c>
      <c r="F9420" s="10">
        <v>43100</v>
      </c>
      <c r="G9420" t="s">
        <v>489</v>
      </c>
      <c r="H9420" t="s">
        <v>474</v>
      </c>
      <c r="I9420" t="s">
        <v>463</v>
      </c>
      <c r="J9420">
        <v>2252000000</v>
      </c>
      <c r="K9420">
        <v>2252000000</v>
      </c>
    </row>
    <row r="9421" spans="1:11" x14ac:dyDescent="0.25">
      <c r="A9421">
        <v>8129</v>
      </c>
      <c r="B9421" t="s">
        <v>402</v>
      </c>
      <c r="C9421" t="s">
        <v>493</v>
      </c>
      <c r="D9421" t="s">
        <v>1089</v>
      </c>
      <c r="E9421">
        <v>2017</v>
      </c>
      <c r="F9421" s="10">
        <v>43100</v>
      </c>
      <c r="G9421" t="s">
        <v>489</v>
      </c>
      <c r="H9421" t="s">
        <v>474</v>
      </c>
      <c r="I9421" t="s">
        <v>463</v>
      </c>
      <c r="J9421">
        <v>2577000000</v>
      </c>
      <c r="K9421">
        <v>2577000000</v>
      </c>
    </row>
    <row r="9422" spans="1:11" x14ac:dyDescent="0.25">
      <c r="A9422">
        <v>8163</v>
      </c>
      <c r="B9422" t="s">
        <v>388</v>
      </c>
      <c r="C9422" t="s">
        <v>492</v>
      </c>
      <c r="D9422" t="s">
        <v>59</v>
      </c>
      <c r="E9422">
        <v>2017</v>
      </c>
      <c r="F9422" s="10">
        <v>43100</v>
      </c>
      <c r="G9422" t="s">
        <v>489</v>
      </c>
      <c r="H9422" t="s">
        <v>474</v>
      </c>
      <c r="I9422" t="s">
        <v>463</v>
      </c>
      <c r="J9422">
        <v>63910000</v>
      </c>
      <c r="K9422">
        <v>63910000</v>
      </c>
    </row>
    <row r="9423" spans="1:11" x14ac:dyDescent="0.25">
      <c r="A9423">
        <v>8163</v>
      </c>
      <c r="B9423" t="s">
        <v>388</v>
      </c>
      <c r="C9423" t="s">
        <v>492</v>
      </c>
      <c r="D9423" t="s">
        <v>2060</v>
      </c>
      <c r="E9423">
        <v>2017</v>
      </c>
      <c r="F9423" s="10">
        <v>43100</v>
      </c>
      <c r="G9423" t="s">
        <v>489</v>
      </c>
      <c r="H9423" t="s">
        <v>474</v>
      </c>
      <c r="I9423" t="s">
        <v>463</v>
      </c>
      <c r="J9423">
        <v>268335000</v>
      </c>
      <c r="K9423">
        <v>268335000</v>
      </c>
    </row>
    <row r="9424" spans="1:11" x14ac:dyDescent="0.25">
      <c r="A9424">
        <v>8163</v>
      </c>
      <c r="B9424" t="s">
        <v>388</v>
      </c>
      <c r="C9424" t="s">
        <v>492</v>
      </c>
      <c r="D9424" t="s">
        <v>316</v>
      </c>
      <c r="E9424">
        <v>2017</v>
      </c>
      <c r="F9424" s="10">
        <v>43100</v>
      </c>
      <c r="G9424" t="s">
        <v>489</v>
      </c>
      <c r="H9424" t="s">
        <v>474</v>
      </c>
      <c r="I9424" t="s">
        <v>463</v>
      </c>
      <c r="J9424">
        <v>182788000</v>
      </c>
      <c r="K9424">
        <v>182788000</v>
      </c>
    </row>
    <row r="9425" spans="1:11" x14ac:dyDescent="0.25">
      <c r="A9425">
        <v>8163</v>
      </c>
      <c r="B9425" t="s">
        <v>388</v>
      </c>
      <c r="C9425" t="s">
        <v>493</v>
      </c>
      <c r="D9425" t="s">
        <v>1018</v>
      </c>
      <c r="E9425">
        <v>2017</v>
      </c>
      <c r="F9425" s="10">
        <v>43100</v>
      </c>
      <c r="G9425" t="s">
        <v>489</v>
      </c>
      <c r="H9425" t="s">
        <v>474</v>
      </c>
      <c r="I9425" t="s">
        <v>463</v>
      </c>
      <c r="J9425">
        <v>12375000</v>
      </c>
      <c r="K9425">
        <v>12375000</v>
      </c>
    </row>
    <row r="9426" spans="1:11" x14ac:dyDescent="0.25">
      <c r="A9426">
        <v>8163</v>
      </c>
      <c r="B9426" t="s">
        <v>388</v>
      </c>
      <c r="C9426" t="s">
        <v>493</v>
      </c>
      <c r="D9426" t="s">
        <v>1017</v>
      </c>
      <c r="E9426">
        <v>2017</v>
      </c>
      <c r="F9426" s="10">
        <v>43100</v>
      </c>
      <c r="G9426" t="s">
        <v>489</v>
      </c>
      <c r="H9426" t="s">
        <v>474</v>
      </c>
      <c r="I9426" t="s">
        <v>463</v>
      </c>
      <c r="J9426">
        <v>407605000</v>
      </c>
      <c r="K9426">
        <v>407605000</v>
      </c>
    </row>
    <row r="9427" spans="1:11" x14ac:dyDescent="0.25">
      <c r="A9427">
        <v>8163</v>
      </c>
      <c r="B9427" t="s">
        <v>388</v>
      </c>
      <c r="C9427" t="s">
        <v>493</v>
      </c>
      <c r="D9427" t="s">
        <v>1019</v>
      </c>
      <c r="E9427">
        <v>2017</v>
      </c>
      <c r="F9427" s="10">
        <v>43100</v>
      </c>
      <c r="G9427" t="s">
        <v>489</v>
      </c>
      <c r="H9427" t="s">
        <v>474</v>
      </c>
      <c r="I9427" t="s">
        <v>463</v>
      </c>
      <c r="J9427">
        <v>95053000</v>
      </c>
      <c r="K9427">
        <v>95053000</v>
      </c>
    </row>
    <row r="9428" spans="1:11" x14ac:dyDescent="0.25">
      <c r="A9428">
        <v>8174</v>
      </c>
      <c r="B9428" t="s">
        <v>419</v>
      </c>
      <c r="C9428" t="s">
        <v>492</v>
      </c>
      <c r="D9428" t="s">
        <v>59</v>
      </c>
      <c r="E9428">
        <v>2017</v>
      </c>
      <c r="F9428" s="10">
        <v>43100</v>
      </c>
      <c r="G9428" t="s">
        <v>489</v>
      </c>
      <c r="H9428" t="s">
        <v>474</v>
      </c>
      <c r="I9428" t="s">
        <v>463</v>
      </c>
      <c r="J9428">
        <v>128000000</v>
      </c>
      <c r="K9428">
        <v>128000000</v>
      </c>
    </row>
    <row r="9429" spans="1:11" x14ac:dyDescent="0.25">
      <c r="A9429">
        <v>8174</v>
      </c>
      <c r="B9429" t="s">
        <v>419</v>
      </c>
      <c r="C9429" t="s">
        <v>492</v>
      </c>
      <c r="D9429" t="s">
        <v>94</v>
      </c>
      <c r="E9429">
        <v>2017</v>
      </c>
      <c r="F9429" s="10">
        <v>43100</v>
      </c>
      <c r="G9429" t="s">
        <v>489</v>
      </c>
      <c r="H9429" t="s">
        <v>474</v>
      </c>
      <c r="I9429" t="s">
        <v>463</v>
      </c>
      <c r="J9429">
        <v>98000000</v>
      </c>
      <c r="K9429">
        <v>98000000</v>
      </c>
    </row>
    <row r="9430" spans="1:11" x14ac:dyDescent="0.25">
      <c r="A9430">
        <v>8174</v>
      </c>
      <c r="B9430" t="s">
        <v>419</v>
      </c>
      <c r="C9430" t="s">
        <v>492</v>
      </c>
      <c r="D9430" t="s">
        <v>105</v>
      </c>
      <c r="E9430">
        <v>2017</v>
      </c>
      <c r="F9430" s="10">
        <v>43100</v>
      </c>
      <c r="G9430" t="s">
        <v>489</v>
      </c>
      <c r="H9430" t="s">
        <v>474</v>
      </c>
      <c r="I9430" t="s">
        <v>463</v>
      </c>
      <c r="J9430">
        <v>123400000</v>
      </c>
      <c r="K9430">
        <v>123400000</v>
      </c>
    </row>
    <row r="9431" spans="1:11" x14ac:dyDescent="0.25">
      <c r="A9431">
        <v>8174</v>
      </c>
      <c r="B9431" t="s">
        <v>419</v>
      </c>
      <c r="C9431" t="s">
        <v>492</v>
      </c>
      <c r="D9431" t="s">
        <v>113</v>
      </c>
      <c r="E9431">
        <v>2017</v>
      </c>
      <c r="F9431" s="10">
        <v>43100</v>
      </c>
      <c r="G9431" t="s">
        <v>489</v>
      </c>
      <c r="H9431" t="s">
        <v>474</v>
      </c>
      <c r="I9431" t="s">
        <v>463</v>
      </c>
      <c r="J9431">
        <v>96200000</v>
      </c>
      <c r="K9431">
        <v>96200000</v>
      </c>
    </row>
    <row r="9432" spans="1:11" x14ac:dyDescent="0.25">
      <c r="A9432">
        <v>8174</v>
      </c>
      <c r="B9432" t="s">
        <v>419</v>
      </c>
      <c r="C9432" t="s">
        <v>492</v>
      </c>
      <c r="D9432" t="s">
        <v>458</v>
      </c>
      <c r="E9432">
        <v>2017</v>
      </c>
      <c r="F9432" s="10">
        <v>43100</v>
      </c>
      <c r="G9432" t="s">
        <v>489</v>
      </c>
      <c r="H9432" t="s">
        <v>474</v>
      </c>
      <c r="I9432" t="s">
        <v>463</v>
      </c>
      <c r="J9432">
        <v>601100000</v>
      </c>
      <c r="K9432">
        <v>601100000</v>
      </c>
    </row>
    <row r="9433" spans="1:11" x14ac:dyDescent="0.25">
      <c r="A9433">
        <v>8174</v>
      </c>
      <c r="B9433" t="s">
        <v>419</v>
      </c>
      <c r="C9433" t="s">
        <v>492</v>
      </c>
      <c r="D9433" t="s">
        <v>290</v>
      </c>
      <c r="E9433">
        <v>2017</v>
      </c>
      <c r="F9433" s="10">
        <v>43100</v>
      </c>
      <c r="G9433" t="s">
        <v>489</v>
      </c>
      <c r="H9433" t="s">
        <v>474</v>
      </c>
      <c r="I9433" t="s">
        <v>463</v>
      </c>
      <c r="J9433">
        <v>211800000</v>
      </c>
      <c r="K9433">
        <v>211800000</v>
      </c>
    </row>
    <row r="9434" spans="1:11" x14ac:dyDescent="0.25">
      <c r="A9434">
        <v>8174</v>
      </c>
      <c r="B9434" t="s">
        <v>419</v>
      </c>
      <c r="C9434" t="s">
        <v>492</v>
      </c>
      <c r="D9434" t="s">
        <v>316</v>
      </c>
      <c r="E9434">
        <v>2017</v>
      </c>
      <c r="F9434" s="10">
        <v>43100</v>
      </c>
      <c r="G9434" t="s">
        <v>489</v>
      </c>
      <c r="H9434" t="s">
        <v>474</v>
      </c>
      <c r="I9434" t="s">
        <v>463</v>
      </c>
      <c r="J9434">
        <v>693000000</v>
      </c>
      <c r="K9434">
        <v>693000000</v>
      </c>
    </row>
    <row r="9435" spans="1:11" x14ac:dyDescent="0.25">
      <c r="A9435">
        <v>8174</v>
      </c>
      <c r="B9435" t="s">
        <v>419</v>
      </c>
      <c r="C9435" t="s">
        <v>493</v>
      </c>
      <c r="D9435" t="s">
        <v>1084</v>
      </c>
      <c r="E9435">
        <v>2017</v>
      </c>
      <c r="F9435" s="10">
        <v>43100</v>
      </c>
      <c r="G9435" t="s">
        <v>489</v>
      </c>
      <c r="H9435" t="s">
        <v>474</v>
      </c>
      <c r="I9435" t="s">
        <v>463</v>
      </c>
      <c r="J9435">
        <v>715900000</v>
      </c>
      <c r="K9435">
        <v>715900000</v>
      </c>
    </row>
    <row r="9436" spans="1:11" x14ac:dyDescent="0.25">
      <c r="A9436">
        <v>8174</v>
      </c>
      <c r="B9436" t="s">
        <v>419</v>
      </c>
      <c r="C9436" t="s">
        <v>493</v>
      </c>
      <c r="D9436" t="s">
        <v>567</v>
      </c>
      <c r="E9436">
        <v>2017</v>
      </c>
      <c r="F9436" s="10">
        <v>43100</v>
      </c>
      <c r="G9436" t="s">
        <v>489</v>
      </c>
      <c r="H9436" t="s">
        <v>474</v>
      </c>
      <c r="I9436" t="s">
        <v>463</v>
      </c>
      <c r="J9436">
        <v>692400000</v>
      </c>
      <c r="K9436">
        <v>692400000</v>
      </c>
    </row>
    <row r="9437" spans="1:11" x14ac:dyDescent="0.25">
      <c r="A9437">
        <v>8174</v>
      </c>
      <c r="B9437" t="s">
        <v>419</v>
      </c>
      <c r="C9437" t="s">
        <v>493</v>
      </c>
      <c r="D9437" t="s">
        <v>1085</v>
      </c>
      <c r="E9437">
        <v>2017</v>
      </c>
      <c r="F9437" s="10">
        <v>43100</v>
      </c>
      <c r="G9437" t="s">
        <v>489</v>
      </c>
      <c r="H9437" t="s">
        <v>474</v>
      </c>
      <c r="I9437" t="s">
        <v>463</v>
      </c>
      <c r="J9437">
        <v>543200000</v>
      </c>
      <c r="K9437">
        <v>543200000</v>
      </c>
    </row>
    <row r="9438" spans="1:11" x14ac:dyDescent="0.25">
      <c r="A9438">
        <v>8189</v>
      </c>
      <c r="B9438" t="s">
        <v>427</v>
      </c>
      <c r="C9438" t="s">
        <v>492</v>
      </c>
      <c r="D9438" t="s">
        <v>1406</v>
      </c>
      <c r="E9438">
        <v>2017</v>
      </c>
      <c r="F9438" s="10">
        <v>43100</v>
      </c>
      <c r="G9438" t="s">
        <v>489</v>
      </c>
      <c r="H9438" t="s">
        <v>474</v>
      </c>
      <c r="I9438" t="s">
        <v>463</v>
      </c>
      <c r="J9438">
        <v>64500000</v>
      </c>
      <c r="K9438">
        <v>64500000</v>
      </c>
    </row>
    <row r="9439" spans="1:11" x14ac:dyDescent="0.25">
      <c r="A9439">
        <v>8189</v>
      </c>
      <c r="B9439" t="s">
        <v>427</v>
      </c>
      <c r="C9439" t="s">
        <v>492</v>
      </c>
      <c r="D9439" t="s">
        <v>726</v>
      </c>
      <c r="E9439">
        <v>2017</v>
      </c>
      <c r="F9439" s="10">
        <v>43100</v>
      </c>
      <c r="G9439" t="s">
        <v>489</v>
      </c>
      <c r="H9439" t="s">
        <v>474</v>
      </c>
      <c r="I9439" t="s">
        <v>463</v>
      </c>
      <c r="J9439">
        <v>951900000</v>
      </c>
      <c r="K9439">
        <v>951900000</v>
      </c>
    </row>
    <row r="9440" spans="1:11" x14ac:dyDescent="0.25">
      <c r="A9440">
        <v>8189</v>
      </c>
      <c r="B9440" t="s">
        <v>427</v>
      </c>
      <c r="C9440" t="s">
        <v>492</v>
      </c>
      <c r="D9440" t="s">
        <v>569</v>
      </c>
      <c r="E9440">
        <v>2017</v>
      </c>
      <c r="F9440" s="10">
        <v>43100</v>
      </c>
      <c r="G9440" t="s">
        <v>489</v>
      </c>
      <c r="H9440" t="s">
        <v>474</v>
      </c>
      <c r="I9440" t="s">
        <v>463</v>
      </c>
      <c r="J9440">
        <v>440300000</v>
      </c>
      <c r="K9440">
        <v>440300000</v>
      </c>
    </row>
    <row r="9441" spans="1:11" x14ac:dyDescent="0.25">
      <c r="A9441">
        <v>8189</v>
      </c>
      <c r="B9441" t="s">
        <v>427</v>
      </c>
      <c r="C9441" t="s">
        <v>492</v>
      </c>
      <c r="D9441" t="s">
        <v>891</v>
      </c>
      <c r="E9441">
        <v>2017</v>
      </c>
      <c r="F9441" s="10">
        <v>43100</v>
      </c>
      <c r="G9441" t="s">
        <v>489</v>
      </c>
      <c r="H9441" t="s">
        <v>474</v>
      </c>
      <c r="I9441" t="s">
        <v>463</v>
      </c>
      <c r="J9441">
        <v>0</v>
      </c>
      <c r="K9441">
        <v>0</v>
      </c>
    </row>
    <row r="9442" spans="1:11" x14ac:dyDescent="0.25">
      <c r="A9442">
        <v>8203</v>
      </c>
      <c r="B9442" t="s">
        <v>150</v>
      </c>
      <c r="C9442" t="s">
        <v>492</v>
      </c>
      <c r="D9442" t="s">
        <v>620</v>
      </c>
      <c r="E9442">
        <v>2017</v>
      </c>
      <c r="F9442" s="10">
        <v>43100</v>
      </c>
      <c r="G9442" t="s">
        <v>489</v>
      </c>
      <c r="H9442" t="s">
        <v>474</v>
      </c>
      <c r="I9442" t="s">
        <v>463</v>
      </c>
      <c r="J9442">
        <v>6573000</v>
      </c>
      <c r="K9442">
        <v>6573000</v>
      </c>
    </row>
    <row r="9443" spans="1:11" x14ac:dyDescent="0.25">
      <c r="A9443">
        <v>8203</v>
      </c>
      <c r="B9443" t="s">
        <v>150</v>
      </c>
      <c r="C9443" t="s">
        <v>492</v>
      </c>
      <c r="D9443" t="s">
        <v>21</v>
      </c>
      <c r="E9443">
        <v>2017</v>
      </c>
      <c r="F9443" s="10">
        <v>43100</v>
      </c>
      <c r="G9443" t="s">
        <v>489</v>
      </c>
      <c r="H9443" t="s">
        <v>474</v>
      </c>
      <c r="I9443" t="s">
        <v>463</v>
      </c>
      <c r="J9443">
        <v>15281000</v>
      </c>
      <c r="K9443">
        <v>15281000</v>
      </c>
    </row>
    <row r="9444" spans="1:11" x14ac:dyDescent="0.25">
      <c r="A9444">
        <v>8203</v>
      </c>
      <c r="B9444" t="s">
        <v>150</v>
      </c>
      <c r="C9444" t="s">
        <v>492</v>
      </c>
      <c r="D9444" t="s">
        <v>569</v>
      </c>
      <c r="E9444">
        <v>2017</v>
      </c>
      <c r="F9444" s="10">
        <v>43100</v>
      </c>
      <c r="G9444" t="s">
        <v>489</v>
      </c>
      <c r="H9444" t="s">
        <v>474</v>
      </c>
      <c r="I9444" t="s">
        <v>463</v>
      </c>
      <c r="J9444">
        <v>21705000</v>
      </c>
      <c r="K9444">
        <v>21705000</v>
      </c>
    </row>
    <row r="9445" spans="1:11" x14ac:dyDescent="0.25">
      <c r="A9445">
        <v>8203</v>
      </c>
      <c r="B9445" t="s">
        <v>150</v>
      </c>
      <c r="C9445" t="s">
        <v>492</v>
      </c>
      <c r="D9445" t="s">
        <v>151</v>
      </c>
      <c r="E9445">
        <v>2017</v>
      </c>
      <c r="F9445" s="10">
        <v>43100</v>
      </c>
      <c r="G9445" t="s">
        <v>489</v>
      </c>
      <c r="H9445" t="s">
        <v>474</v>
      </c>
      <c r="I9445" t="s">
        <v>463</v>
      </c>
      <c r="J9445">
        <v>10762000</v>
      </c>
      <c r="K9445">
        <v>10762000</v>
      </c>
    </row>
    <row r="9446" spans="1:11" x14ac:dyDescent="0.25">
      <c r="A9446">
        <v>8203</v>
      </c>
      <c r="B9446" t="s">
        <v>150</v>
      </c>
      <c r="C9446" t="s">
        <v>492</v>
      </c>
      <c r="D9446" t="s">
        <v>701</v>
      </c>
      <c r="E9446">
        <v>2017</v>
      </c>
      <c r="F9446" s="10">
        <v>43100</v>
      </c>
      <c r="G9446" t="s">
        <v>489</v>
      </c>
      <c r="H9446" t="s">
        <v>474</v>
      </c>
      <c r="I9446" t="s">
        <v>463</v>
      </c>
      <c r="J9446">
        <v>6676000</v>
      </c>
      <c r="K9446">
        <v>6676000</v>
      </c>
    </row>
    <row r="9447" spans="1:11" x14ac:dyDescent="0.25">
      <c r="A9447">
        <v>8203</v>
      </c>
      <c r="B9447" t="s">
        <v>150</v>
      </c>
      <c r="C9447" t="s">
        <v>492</v>
      </c>
      <c r="D9447" t="s">
        <v>834</v>
      </c>
      <c r="E9447">
        <v>2017</v>
      </c>
      <c r="F9447" s="10">
        <v>43100</v>
      </c>
      <c r="G9447" t="s">
        <v>489</v>
      </c>
      <c r="H9447" t="s">
        <v>474</v>
      </c>
      <c r="I9447" t="s">
        <v>463</v>
      </c>
      <c r="J9447">
        <v>24693000</v>
      </c>
      <c r="K9447">
        <v>24693000</v>
      </c>
    </row>
    <row r="9448" spans="1:11" x14ac:dyDescent="0.25">
      <c r="A9448">
        <v>8203</v>
      </c>
      <c r="B9448" t="s">
        <v>150</v>
      </c>
      <c r="C9448" t="s">
        <v>492</v>
      </c>
      <c r="D9448" t="s">
        <v>803</v>
      </c>
      <c r="E9448">
        <v>2017</v>
      </c>
      <c r="F9448" s="10">
        <v>43100</v>
      </c>
      <c r="G9448" t="s">
        <v>489</v>
      </c>
      <c r="H9448" t="s">
        <v>474</v>
      </c>
      <c r="I9448" t="s">
        <v>463</v>
      </c>
      <c r="J9448">
        <v>7960000</v>
      </c>
      <c r="K9448">
        <v>7960000</v>
      </c>
    </row>
    <row r="9449" spans="1:11" x14ac:dyDescent="0.25">
      <c r="A9449">
        <v>8203</v>
      </c>
      <c r="B9449" t="s">
        <v>150</v>
      </c>
      <c r="C9449" t="s">
        <v>492</v>
      </c>
      <c r="D9449" t="s">
        <v>835</v>
      </c>
      <c r="E9449">
        <v>2017</v>
      </c>
      <c r="F9449" s="10">
        <v>43100</v>
      </c>
      <c r="G9449" t="s">
        <v>489</v>
      </c>
      <c r="H9449" t="s">
        <v>474</v>
      </c>
      <c r="I9449" t="s">
        <v>463</v>
      </c>
      <c r="J9449">
        <v>18619000</v>
      </c>
      <c r="K9449">
        <v>18619000</v>
      </c>
    </row>
    <row r="9450" spans="1:11" x14ac:dyDescent="0.25">
      <c r="A9450">
        <v>8203</v>
      </c>
      <c r="B9450" t="s">
        <v>150</v>
      </c>
      <c r="C9450" t="s">
        <v>493</v>
      </c>
      <c r="D9450" t="s">
        <v>2150</v>
      </c>
      <c r="E9450">
        <v>2017</v>
      </c>
      <c r="F9450" s="10">
        <v>43100</v>
      </c>
      <c r="G9450" t="s">
        <v>489</v>
      </c>
      <c r="H9450" t="s">
        <v>474</v>
      </c>
      <c r="I9450" t="s">
        <v>463</v>
      </c>
      <c r="J9450">
        <v>20000</v>
      </c>
      <c r="K9450">
        <v>20000</v>
      </c>
    </row>
    <row r="9451" spans="1:11" x14ac:dyDescent="0.25">
      <c r="A9451">
        <v>8203</v>
      </c>
      <c r="B9451" t="s">
        <v>150</v>
      </c>
      <c r="C9451" t="s">
        <v>493</v>
      </c>
      <c r="D9451" t="s">
        <v>567</v>
      </c>
      <c r="E9451">
        <v>2017</v>
      </c>
      <c r="F9451" s="10">
        <v>43100</v>
      </c>
      <c r="G9451" t="s">
        <v>489</v>
      </c>
      <c r="H9451" t="s">
        <v>474</v>
      </c>
      <c r="I9451" t="s">
        <v>463</v>
      </c>
      <c r="J9451">
        <v>36200000</v>
      </c>
      <c r="K9451">
        <v>36200000</v>
      </c>
    </row>
    <row r="9452" spans="1:11" x14ac:dyDescent="0.25">
      <c r="A9452">
        <v>8203</v>
      </c>
      <c r="B9452" t="s">
        <v>150</v>
      </c>
      <c r="C9452" t="s">
        <v>493</v>
      </c>
      <c r="D9452" t="s">
        <v>2149</v>
      </c>
      <c r="E9452">
        <v>2017</v>
      </c>
      <c r="F9452" s="10">
        <v>43100</v>
      </c>
      <c r="G9452" t="s">
        <v>489</v>
      </c>
      <c r="H9452" t="s">
        <v>474</v>
      </c>
      <c r="I9452" t="s">
        <v>463</v>
      </c>
      <c r="J9452">
        <v>60900000</v>
      </c>
      <c r="K9452">
        <v>60900000</v>
      </c>
    </row>
    <row r="9453" spans="1:11" x14ac:dyDescent="0.25">
      <c r="A9453">
        <v>8203</v>
      </c>
      <c r="B9453" t="s">
        <v>150</v>
      </c>
      <c r="C9453" t="s">
        <v>493</v>
      </c>
      <c r="D9453" t="s">
        <v>1012</v>
      </c>
      <c r="E9453">
        <v>2017</v>
      </c>
      <c r="F9453" s="10">
        <v>43100</v>
      </c>
      <c r="G9453" t="s">
        <v>489</v>
      </c>
      <c r="H9453" t="s">
        <v>474</v>
      </c>
      <c r="I9453" t="s">
        <v>463</v>
      </c>
      <c r="J9453">
        <v>9700000</v>
      </c>
      <c r="K9453">
        <v>9700000</v>
      </c>
    </row>
    <row r="9454" spans="1:11" x14ac:dyDescent="0.25">
      <c r="A9454">
        <v>8203</v>
      </c>
      <c r="B9454" t="s">
        <v>150</v>
      </c>
      <c r="C9454" t="s">
        <v>493</v>
      </c>
      <c r="D9454" t="s">
        <v>921</v>
      </c>
      <c r="E9454">
        <v>2017</v>
      </c>
      <c r="F9454" s="10">
        <v>43100</v>
      </c>
      <c r="G9454" t="s">
        <v>489</v>
      </c>
      <c r="H9454" t="s">
        <v>474</v>
      </c>
      <c r="I9454" t="s">
        <v>463</v>
      </c>
      <c r="J9454">
        <v>5449000</v>
      </c>
      <c r="K9454">
        <v>5449000</v>
      </c>
    </row>
    <row r="9455" spans="1:11" x14ac:dyDescent="0.25">
      <c r="A9455">
        <v>8235</v>
      </c>
      <c r="B9455" t="s">
        <v>3640</v>
      </c>
      <c r="C9455" t="s">
        <v>492</v>
      </c>
      <c r="D9455" t="s">
        <v>578</v>
      </c>
      <c r="E9455">
        <v>2017</v>
      </c>
      <c r="F9455" s="10">
        <v>43100</v>
      </c>
      <c r="G9455" t="s">
        <v>489</v>
      </c>
      <c r="H9455" t="s">
        <v>474</v>
      </c>
      <c r="I9455" t="s">
        <v>463</v>
      </c>
      <c r="J9455">
        <v>2361000000</v>
      </c>
      <c r="K9455">
        <v>2361000000</v>
      </c>
    </row>
    <row r="9456" spans="1:11" x14ac:dyDescent="0.25">
      <c r="A9456">
        <v>8235</v>
      </c>
      <c r="B9456" t="s">
        <v>3640</v>
      </c>
      <c r="C9456" t="s">
        <v>492</v>
      </c>
      <c r="D9456" t="s">
        <v>44</v>
      </c>
      <c r="E9456">
        <v>2017</v>
      </c>
      <c r="F9456" s="10">
        <v>43100</v>
      </c>
      <c r="G9456" t="s">
        <v>489</v>
      </c>
      <c r="H9456" t="s">
        <v>474</v>
      </c>
      <c r="I9456" t="s">
        <v>463</v>
      </c>
      <c r="J9456">
        <v>942000000</v>
      </c>
      <c r="K9456">
        <v>942000000</v>
      </c>
    </row>
    <row r="9457" spans="1:11" x14ac:dyDescent="0.25">
      <c r="A9457">
        <v>8235</v>
      </c>
      <c r="B9457" t="s">
        <v>3640</v>
      </c>
      <c r="C9457" t="s">
        <v>492</v>
      </c>
      <c r="D9457" t="s">
        <v>569</v>
      </c>
      <c r="E9457">
        <v>2017</v>
      </c>
      <c r="F9457" s="10">
        <v>43100</v>
      </c>
      <c r="G9457" t="s">
        <v>489</v>
      </c>
      <c r="H9457" t="s">
        <v>474</v>
      </c>
      <c r="I9457" t="s">
        <v>463</v>
      </c>
      <c r="J9457">
        <v>4394000000</v>
      </c>
      <c r="K9457">
        <v>4394000000</v>
      </c>
    </row>
    <row r="9458" spans="1:11" x14ac:dyDescent="0.25">
      <c r="A9458">
        <v>8235</v>
      </c>
      <c r="B9458" t="s">
        <v>3640</v>
      </c>
      <c r="C9458" t="s">
        <v>492</v>
      </c>
      <c r="D9458" t="s">
        <v>619</v>
      </c>
      <c r="E9458">
        <v>2017</v>
      </c>
      <c r="F9458" s="10">
        <v>43100</v>
      </c>
      <c r="G9458" t="s">
        <v>489</v>
      </c>
      <c r="H9458" t="s">
        <v>474</v>
      </c>
      <c r="I9458" t="s">
        <v>463</v>
      </c>
      <c r="J9458">
        <v>1485000000</v>
      </c>
      <c r="K9458">
        <v>1485000000</v>
      </c>
    </row>
    <row r="9459" spans="1:11" x14ac:dyDescent="0.25">
      <c r="A9459">
        <v>8235</v>
      </c>
      <c r="B9459" t="s">
        <v>3640</v>
      </c>
      <c r="C9459" t="s">
        <v>492</v>
      </c>
      <c r="D9459" t="s">
        <v>316</v>
      </c>
      <c r="E9459">
        <v>2017</v>
      </c>
      <c r="F9459" s="10">
        <v>43100</v>
      </c>
      <c r="G9459" t="s">
        <v>489</v>
      </c>
      <c r="H9459" t="s">
        <v>474</v>
      </c>
      <c r="I9459" t="s">
        <v>463</v>
      </c>
      <c r="J9459">
        <v>11222000000</v>
      </c>
      <c r="K9459">
        <v>11222000000</v>
      </c>
    </row>
    <row r="9460" spans="1:11" x14ac:dyDescent="0.25">
      <c r="A9460">
        <v>8235</v>
      </c>
      <c r="B9460" t="s">
        <v>3640</v>
      </c>
      <c r="C9460" t="s">
        <v>493</v>
      </c>
      <c r="D9460" t="s">
        <v>3645</v>
      </c>
      <c r="E9460">
        <v>2017</v>
      </c>
      <c r="F9460" s="10">
        <v>43100</v>
      </c>
      <c r="G9460" t="s">
        <v>489</v>
      </c>
      <c r="H9460" t="s">
        <v>474</v>
      </c>
      <c r="I9460" t="s">
        <v>463</v>
      </c>
      <c r="J9460">
        <v>1744000000</v>
      </c>
      <c r="K9460">
        <v>1744000000</v>
      </c>
    </row>
    <row r="9461" spans="1:11" x14ac:dyDescent="0.25">
      <c r="A9461">
        <v>8235</v>
      </c>
      <c r="B9461" t="s">
        <v>3640</v>
      </c>
      <c r="C9461" t="s">
        <v>493</v>
      </c>
      <c r="D9461" t="s">
        <v>3642</v>
      </c>
      <c r="E9461">
        <v>2017</v>
      </c>
      <c r="F9461" s="10">
        <v>43100</v>
      </c>
      <c r="G9461" t="s">
        <v>489</v>
      </c>
      <c r="H9461" t="s">
        <v>474</v>
      </c>
      <c r="I9461" t="s">
        <v>463</v>
      </c>
      <c r="J9461">
        <v>7193000000</v>
      </c>
      <c r="K9461">
        <v>7193000000</v>
      </c>
    </row>
    <row r="9462" spans="1:11" x14ac:dyDescent="0.25">
      <c r="A9462">
        <v>8235</v>
      </c>
      <c r="B9462" t="s">
        <v>3640</v>
      </c>
      <c r="C9462" t="s">
        <v>493</v>
      </c>
      <c r="D9462" t="s">
        <v>3643</v>
      </c>
      <c r="E9462">
        <v>2017</v>
      </c>
      <c r="F9462" s="10">
        <v>43100</v>
      </c>
      <c r="G9462" t="s">
        <v>489</v>
      </c>
      <c r="H9462" t="s">
        <v>474</v>
      </c>
      <c r="I9462" t="s">
        <v>463</v>
      </c>
      <c r="J9462">
        <v>5666000000</v>
      </c>
      <c r="K9462">
        <v>5666000000</v>
      </c>
    </row>
    <row r="9463" spans="1:11" x14ac:dyDescent="0.25">
      <c r="A9463">
        <v>8235</v>
      </c>
      <c r="B9463" t="s">
        <v>3640</v>
      </c>
      <c r="C9463" t="s">
        <v>493</v>
      </c>
      <c r="D9463" t="s">
        <v>3644</v>
      </c>
      <c r="E9463">
        <v>2017</v>
      </c>
      <c r="F9463" s="10">
        <v>43100</v>
      </c>
      <c r="G9463" t="s">
        <v>489</v>
      </c>
      <c r="H9463" t="s">
        <v>474</v>
      </c>
      <c r="I9463" t="s">
        <v>463</v>
      </c>
      <c r="J9463">
        <v>2468000000</v>
      </c>
      <c r="K9463">
        <v>2468000000</v>
      </c>
    </row>
    <row r="9464" spans="1:11" x14ac:dyDescent="0.25">
      <c r="A9464">
        <v>8235</v>
      </c>
      <c r="B9464" t="s">
        <v>3640</v>
      </c>
      <c r="C9464" t="s">
        <v>493</v>
      </c>
      <c r="D9464" t="s">
        <v>3646</v>
      </c>
      <c r="E9464">
        <v>2017</v>
      </c>
      <c r="F9464" s="10">
        <v>43100</v>
      </c>
      <c r="G9464" t="s">
        <v>489</v>
      </c>
      <c r="H9464" t="s">
        <v>474</v>
      </c>
      <c r="I9464" t="s">
        <v>463</v>
      </c>
      <c r="J9464">
        <v>3333000000</v>
      </c>
      <c r="K9464">
        <v>3333000000</v>
      </c>
    </row>
    <row r="9465" spans="1:11" x14ac:dyDescent="0.25">
      <c r="A9465">
        <v>8327</v>
      </c>
      <c r="B9465" t="s">
        <v>381</v>
      </c>
      <c r="C9465" t="s">
        <v>492</v>
      </c>
      <c r="D9465" t="s">
        <v>569</v>
      </c>
      <c r="E9465">
        <v>2017</v>
      </c>
      <c r="F9465" s="10">
        <v>43100</v>
      </c>
      <c r="G9465" t="s">
        <v>489</v>
      </c>
      <c r="H9465" t="s">
        <v>474</v>
      </c>
      <c r="I9465" t="s">
        <v>463</v>
      </c>
      <c r="J9465">
        <v>10400000000</v>
      </c>
      <c r="K9465">
        <v>10400000000</v>
      </c>
    </row>
    <row r="9466" spans="1:11" x14ac:dyDescent="0.25">
      <c r="A9466">
        <v>8327</v>
      </c>
      <c r="B9466" t="s">
        <v>381</v>
      </c>
      <c r="C9466" t="s">
        <v>492</v>
      </c>
      <c r="D9466" t="s">
        <v>1121</v>
      </c>
      <c r="E9466">
        <v>2017</v>
      </c>
      <c r="F9466" s="10">
        <v>43100</v>
      </c>
      <c r="G9466" t="s">
        <v>489</v>
      </c>
      <c r="H9466" t="s">
        <v>474</v>
      </c>
      <c r="I9466" t="s">
        <v>463</v>
      </c>
      <c r="J9466">
        <v>7412000000</v>
      </c>
      <c r="K9466">
        <v>7412000000</v>
      </c>
    </row>
    <row r="9467" spans="1:11" x14ac:dyDescent="0.25">
      <c r="A9467">
        <v>8327</v>
      </c>
      <c r="B9467" t="s">
        <v>381</v>
      </c>
      <c r="C9467" t="s">
        <v>492</v>
      </c>
      <c r="D9467" t="s">
        <v>316</v>
      </c>
      <c r="E9467">
        <v>2017</v>
      </c>
      <c r="F9467" s="10">
        <v>43100</v>
      </c>
      <c r="G9467" t="s">
        <v>489</v>
      </c>
      <c r="H9467" t="s">
        <v>474</v>
      </c>
      <c r="I9467" t="s">
        <v>463</v>
      </c>
      <c r="J9467">
        <v>22722000000</v>
      </c>
      <c r="K9467">
        <v>22722000000</v>
      </c>
    </row>
    <row r="9468" spans="1:11" x14ac:dyDescent="0.25">
      <c r="A9468">
        <v>8327</v>
      </c>
      <c r="B9468" t="s">
        <v>381</v>
      </c>
      <c r="C9468" t="s">
        <v>493</v>
      </c>
      <c r="D9468" t="s">
        <v>1117</v>
      </c>
      <c r="E9468">
        <v>2017</v>
      </c>
      <c r="F9468" s="10">
        <v>43100</v>
      </c>
      <c r="G9468" t="s">
        <v>489</v>
      </c>
      <c r="H9468" t="s">
        <v>474</v>
      </c>
      <c r="I9468" t="s">
        <v>463</v>
      </c>
      <c r="J9468">
        <v>14779000000</v>
      </c>
      <c r="K9468">
        <v>14779000000</v>
      </c>
    </row>
    <row r="9469" spans="1:11" x14ac:dyDescent="0.25">
      <c r="A9469">
        <v>8327</v>
      </c>
      <c r="B9469" t="s">
        <v>381</v>
      </c>
      <c r="C9469" t="s">
        <v>493</v>
      </c>
      <c r="D9469" t="s">
        <v>1120</v>
      </c>
      <c r="E9469">
        <v>2017</v>
      </c>
      <c r="F9469" s="10">
        <v>43100</v>
      </c>
      <c r="G9469" t="s">
        <v>489</v>
      </c>
      <c r="H9469" t="s">
        <v>474</v>
      </c>
      <c r="I9469" t="s">
        <v>463</v>
      </c>
      <c r="J9469">
        <v>9777000000</v>
      </c>
      <c r="K9469">
        <v>9777000000</v>
      </c>
    </row>
    <row r="9470" spans="1:11" x14ac:dyDescent="0.25">
      <c r="A9470">
        <v>8327</v>
      </c>
      <c r="B9470" t="s">
        <v>381</v>
      </c>
      <c r="C9470" t="s">
        <v>493</v>
      </c>
      <c r="D9470" t="s">
        <v>1118</v>
      </c>
      <c r="E9470">
        <v>2017</v>
      </c>
      <c r="F9470" s="10">
        <v>43100</v>
      </c>
      <c r="G9470" t="s">
        <v>489</v>
      </c>
      <c r="H9470" t="s">
        <v>474</v>
      </c>
      <c r="I9470" t="s">
        <v>463</v>
      </c>
      <c r="J9470">
        <v>10339000000</v>
      </c>
      <c r="K9470">
        <v>10339000000</v>
      </c>
    </row>
    <row r="9471" spans="1:11" x14ac:dyDescent="0.25">
      <c r="A9471">
        <v>8327</v>
      </c>
      <c r="B9471" t="s">
        <v>381</v>
      </c>
      <c r="C9471" t="s">
        <v>493</v>
      </c>
      <c r="D9471" t="s">
        <v>1119</v>
      </c>
      <c r="E9471">
        <v>2017</v>
      </c>
      <c r="F9471" s="10">
        <v>43100</v>
      </c>
      <c r="G9471" t="s">
        <v>489</v>
      </c>
      <c r="H9471" t="s">
        <v>474</v>
      </c>
      <c r="I9471" t="s">
        <v>463</v>
      </c>
      <c r="J9471">
        <v>5639000000</v>
      </c>
      <c r="K9471">
        <v>5639000000</v>
      </c>
    </row>
    <row r="9472" spans="1:11" x14ac:dyDescent="0.25">
      <c r="A9472">
        <v>8329</v>
      </c>
      <c r="B9472" t="s">
        <v>334</v>
      </c>
      <c r="C9472" t="s">
        <v>492</v>
      </c>
      <c r="D9472" t="s">
        <v>901</v>
      </c>
      <c r="E9472">
        <v>2017</v>
      </c>
      <c r="F9472" s="10">
        <v>43100</v>
      </c>
      <c r="G9472" t="s">
        <v>489</v>
      </c>
      <c r="H9472" t="s">
        <v>474</v>
      </c>
      <c r="I9472" t="s">
        <v>463</v>
      </c>
      <c r="J9472">
        <v>1169000</v>
      </c>
      <c r="K9472">
        <v>1169000</v>
      </c>
    </row>
    <row r="9473" spans="1:11" x14ac:dyDescent="0.25">
      <c r="A9473">
        <v>8329</v>
      </c>
      <c r="B9473" t="s">
        <v>334</v>
      </c>
      <c r="C9473" t="s">
        <v>492</v>
      </c>
      <c r="D9473" t="s">
        <v>900</v>
      </c>
      <c r="E9473">
        <v>2017</v>
      </c>
      <c r="F9473" s="10">
        <v>43100</v>
      </c>
      <c r="G9473" t="s">
        <v>489</v>
      </c>
      <c r="H9473" t="s">
        <v>474</v>
      </c>
      <c r="I9473" t="s">
        <v>463</v>
      </c>
      <c r="J9473">
        <v>11643000</v>
      </c>
      <c r="K9473">
        <v>11643000</v>
      </c>
    </row>
    <row r="9474" spans="1:11" x14ac:dyDescent="0.25">
      <c r="A9474">
        <v>8329</v>
      </c>
      <c r="B9474" t="s">
        <v>334</v>
      </c>
      <c r="C9474" t="s">
        <v>492</v>
      </c>
      <c r="D9474" t="s">
        <v>899</v>
      </c>
      <c r="E9474">
        <v>2017</v>
      </c>
      <c r="F9474" s="10">
        <v>43100</v>
      </c>
      <c r="G9474" t="s">
        <v>489</v>
      </c>
      <c r="H9474" t="s">
        <v>474</v>
      </c>
      <c r="I9474" t="s">
        <v>463</v>
      </c>
      <c r="J9474">
        <v>7517000</v>
      </c>
      <c r="K9474">
        <v>7517000</v>
      </c>
    </row>
    <row r="9475" spans="1:11" x14ac:dyDescent="0.25">
      <c r="A9475">
        <v>8329</v>
      </c>
      <c r="B9475" t="s">
        <v>334</v>
      </c>
      <c r="C9475" t="s">
        <v>492</v>
      </c>
      <c r="D9475" t="s">
        <v>1759</v>
      </c>
      <c r="E9475">
        <v>2017</v>
      </c>
      <c r="F9475" s="10">
        <v>43100</v>
      </c>
      <c r="G9475" t="s">
        <v>489</v>
      </c>
      <c r="H9475" t="s">
        <v>474</v>
      </c>
      <c r="I9475" t="s">
        <v>463</v>
      </c>
      <c r="J9475">
        <v>3937000</v>
      </c>
      <c r="K9475">
        <v>3937000</v>
      </c>
    </row>
    <row r="9476" spans="1:11" x14ac:dyDescent="0.25">
      <c r="A9476">
        <v>8329</v>
      </c>
      <c r="B9476" t="s">
        <v>334</v>
      </c>
      <c r="C9476" t="s">
        <v>492</v>
      </c>
      <c r="D9476" t="s">
        <v>895</v>
      </c>
      <c r="E9476">
        <v>2017</v>
      </c>
      <c r="F9476" s="10">
        <v>43100</v>
      </c>
      <c r="G9476" t="s">
        <v>489</v>
      </c>
      <c r="H9476" t="s">
        <v>474</v>
      </c>
      <c r="I9476" t="s">
        <v>463</v>
      </c>
      <c r="J9476">
        <v>8106000</v>
      </c>
      <c r="K9476">
        <v>8106000</v>
      </c>
    </row>
    <row r="9477" spans="1:11" x14ac:dyDescent="0.25">
      <c r="A9477">
        <v>8329</v>
      </c>
      <c r="B9477" t="s">
        <v>334</v>
      </c>
      <c r="C9477" t="s">
        <v>492</v>
      </c>
      <c r="D9477" t="s">
        <v>898</v>
      </c>
      <c r="E9477">
        <v>2017</v>
      </c>
      <c r="F9477" s="10">
        <v>43100</v>
      </c>
      <c r="G9477" t="s">
        <v>489</v>
      </c>
      <c r="H9477" t="s">
        <v>474</v>
      </c>
      <c r="I9477" t="s">
        <v>463</v>
      </c>
      <c r="J9477">
        <v>14404000</v>
      </c>
      <c r="K9477">
        <v>14404000</v>
      </c>
    </row>
    <row r="9478" spans="1:11" x14ac:dyDescent="0.25">
      <c r="A9478">
        <v>8329</v>
      </c>
      <c r="B9478" t="s">
        <v>334</v>
      </c>
      <c r="C9478" t="s">
        <v>492</v>
      </c>
      <c r="D9478" t="s">
        <v>897</v>
      </c>
      <c r="E9478">
        <v>2017</v>
      </c>
      <c r="F9478" s="10">
        <v>43100</v>
      </c>
      <c r="G9478" t="s">
        <v>489</v>
      </c>
      <c r="H9478" t="s">
        <v>474</v>
      </c>
      <c r="I9478" t="s">
        <v>463</v>
      </c>
      <c r="J9478">
        <v>2069000</v>
      </c>
      <c r="K9478">
        <v>2069000</v>
      </c>
    </row>
    <row r="9479" spans="1:11" x14ac:dyDescent="0.25">
      <c r="A9479">
        <v>8329</v>
      </c>
      <c r="B9479" t="s">
        <v>334</v>
      </c>
      <c r="C9479" t="s">
        <v>492</v>
      </c>
      <c r="D9479" t="s">
        <v>896</v>
      </c>
      <c r="E9479">
        <v>2017</v>
      </c>
      <c r="F9479" s="10">
        <v>43100</v>
      </c>
      <c r="G9479" t="s">
        <v>489</v>
      </c>
      <c r="H9479" t="s">
        <v>474</v>
      </c>
      <c r="I9479" t="s">
        <v>463</v>
      </c>
      <c r="J9479">
        <v>9754000</v>
      </c>
      <c r="K9479">
        <v>9754000</v>
      </c>
    </row>
    <row r="9480" spans="1:11" x14ac:dyDescent="0.25">
      <c r="A9480">
        <v>8329</v>
      </c>
      <c r="B9480" t="s">
        <v>334</v>
      </c>
      <c r="C9480" t="s">
        <v>492</v>
      </c>
      <c r="D9480" t="s">
        <v>316</v>
      </c>
      <c r="E9480">
        <v>2017</v>
      </c>
      <c r="F9480" s="10">
        <v>43100</v>
      </c>
      <c r="G9480" t="s">
        <v>489</v>
      </c>
      <c r="H9480" t="s">
        <v>474</v>
      </c>
      <c r="I9480" t="s">
        <v>463</v>
      </c>
      <c r="J9480">
        <v>62552000</v>
      </c>
      <c r="K9480">
        <v>62552000</v>
      </c>
    </row>
    <row r="9481" spans="1:11" x14ac:dyDescent="0.25">
      <c r="A9481">
        <v>8329</v>
      </c>
      <c r="B9481" t="s">
        <v>334</v>
      </c>
      <c r="C9481" t="s">
        <v>493</v>
      </c>
      <c r="D9481" t="s">
        <v>893</v>
      </c>
      <c r="E9481">
        <v>2017</v>
      </c>
      <c r="F9481" s="10">
        <v>43100</v>
      </c>
      <c r="G9481" t="s">
        <v>489</v>
      </c>
      <c r="H9481" t="s">
        <v>474</v>
      </c>
      <c r="I9481" t="s">
        <v>463</v>
      </c>
      <c r="J9481">
        <v>62793000</v>
      </c>
      <c r="K9481">
        <v>62793000</v>
      </c>
    </row>
    <row r="9482" spans="1:11" x14ac:dyDescent="0.25">
      <c r="A9482">
        <v>8329</v>
      </c>
      <c r="B9482" t="s">
        <v>334</v>
      </c>
      <c r="C9482" t="s">
        <v>493</v>
      </c>
      <c r="D9482" t="s">
        <v>892</v>
      </c>
      <c r="E9482">
        <v>2017</v>
      </c>
      <c r="F9482" s="10">
        <v>43100</v>
      </c>
      <c r="G9482" t="s">
        <v>489</v>
      </c>
      <c r="H9482" t="s">
        <v>474</v>
      </c>
      <c r="I9482" t="s">
        <v>463</v>
      </c>
      <c r="J9482">
        <v>58358000</v>
      </c>
      <c r="K9482">
        <v>58358000</v>
      </c>
    </row>
    <row r="9483" spans="1:11" x14ac:dyDescent="0.25">
      <c r="A9483">
        <v>8429</v>
      </c>
      <c r="B9483" t="s">
        <v>414</v>
      </c>
      <c r="C9483" t="s">
        <v>493</v>
      </c>
      <c r="D9483" t="s">
        <v>2056</v>
      </c>
      <c r="E9483">
        <v>2017</v>
      </c>
      <c r="F9483" s="10">
        <v>43100</v>
      </c>
      <c r="G9483" t="s">
        <v>489</v>
      </c>
      <c r="H9483" t="s">
        <v>474</v>
      </c>
      <c r="I9483" t="s">
        <v>463</v>
      </c>
      <c r="J9483">
        <v>41586000</v>
      </c>
      <c r="K9483">
        <v>41586000</v>
      </c>
    </row>
    <row r="9484" spans="1:11" x14ac:dyDescent="0.25">
      <c r="A9484">
        <v>8429</v>
      </c>
      <c r="B9484" t="s">
        <v>414</v>
      </c>
      <c r="C9484" t="s">
        <v>493</v>
      </c>
      <c r="D9484" t="s">
        <v>2055</v>
      </c>
      <c r="E9484">
        <v>2017</v>
      </c>
      <c r="F9484" s="10">
        <v>43100</v>
      </c>
      <c r="G9484" t="s">
        <v>489</v>
      </c>
      <c r="H9484" t="s">
        <v>474</v>
      </c>
      <c r="I9484" t="s">
        <v>463</v>
      </c>
      <c r="J9484">
        <v>528309000</v>
      </c>
      <c r="K9484">
        <v>528309000</v>
      </c>
    </row>
    <row r="9485" spans="1:11" x14ac:dyDescent="0.25">
      <c r="A9485">
        <v>8429</v>
      </c>
      <c r="B9485" t="s">
        <v>414</v>
      </c>
      <c r="C9485" t="s">
        <v>493</v>
      </c>
      <c r="D9485" t="s">
        <v>2057</v>
      </c>
      <c r="E9485">
        <v>2017</v>
      </c>
      <c r="F9485" s="10">
        <v>43100</v>
      </c>
      <c r="G9485" t="s">
        <v>489</v>
      </c>
      <c r="H9485" t="s">
        <v>474</v>
      </c>
      <c r="I9485" t="s">
        <v>463</v>
      </c>
      <c r="J9485">
        <v>122596000</v>
      </c>
      <c r="K9485">
        <v>122596000</v>
      </c>
    </row>
    <row r="9486" spans="1:11" x14ac:dyDescent="0.25">
      <c r="A9486">
        <v>8430</v>
      </c>
      <c r="B9486" t="s">
        <v>339</v>
      </c>
      <c r="C9486" t="s">
        <v>493</v>
      </c>
      <c r="D9486" t="s">
        <v>867</v>
      </c>
      <c r="E9486">
        <v>2017</v>
      </c>
      <c r="F9486" s="10">
        <v>43100</v>
      </c>
      <c r="G9486" t="s">
        <v>489</v>
      </c>
      <c r="H9486" t="s">
        <v>474</v>
      </c>
      <c r="I9486" t="s">
        <v>463</v>
      </c>
      <c r="J9486">
        <v>433500000</v>
      </c>
      <c r="K9486">
        <v>433500000</v>
      </c>
    </row>
    <row r="9487" spans="1:11" x14ac:dyDescent="0.25">
      <c r="A9487">
        <v>8430</v>
      </c>
      <c r="B9487" t="s">
        <v>339</v>
      </c>
      <c r="C9487" t="s">
        <v>493</v>
      </c>
      <c r="D9487" t="s">
        <v>868</v>
      </c>
      <c r="E9487">
        <v>2017</v>
      </c>
      <c r="F9487" s="10">
        <v>43100</v>
      </c>
      <c r="G9487" t="s">
        <v>489</v>
      </c>
      <c r="H9487" t="s">
        <v>474</v>
      </c>
      <c r="I9487" t="s">
        <v>463</v>
      </c>
      <c r="J9487">
        <v>11000000</v>
      </c>
      <c r="K9487">
        <v>11000000</v>
      </c>
    </row>
    <row r="9488" spans="1:11" x14ac:dyDescent="0.25">
      <c r="A9488">
        <v>8430</v>
      </c>
      <c r="B9488" t="s">
        <v>339</v>
      </c>
      <c r="C9488" t="s">
        <v>493</v>
      </c>
      <c r="D9488" t="s">
        <v>1767</v>
      </c>
      <c r="E9488">
        <v>2017</v>
      </c>
      <c r="F9488" s="10">
        <v>43100</v>
      </c>
      <c r="G9488" t="s">
        <v>489</v>
      </c>
      <c r="H9488" t="s">
        <v>474</v>
      </c>
      <c r="I9488" t="s">
        <v>463</v>
      </c>
      <c r="J9488">
        <v>208800000</v>
      </c>
      <c r="K9488">
        <v>208800000</v>
      </c>
    </row>
    <row r="9489" spans="1:11" x14ac:dyDescent="0.25">
      <c r="A9489">
        <v>8430</v>
      </c>
      <c r="B9489" t="s">
        <v>339</v>
      </c>
      <c r="C9489" t="s">
        <v>493</v>
      </c>
      <c r="D9489" t="s">
        <v>866</v>
      </c>
      <c r="E9489">
        <v>2017</v>
      </c>
      <c r="F9489" s="10">
        <v>43100</v>
      </c>
      <c r="G9489" t="s">
        <v>489</v>
      </c>
      <c r="H9489" t="s">
        <v>474</v>
      </c>
      <c r="I9489" t="s">
        <v>463</v>
      </c>
      <c r="J9489">
        <v>210800000</v>
      </c>
      <c r="K9489">
        <v>210800000</v>
      </c>
    </row>
    <row r="9490" spans="1:11" x14ac:dyDescent="0.25">
      <c r="A9490">
        <v>10262</v>
      </c>
      <c r="B9490" t="s">
        <v>3461</v>
      </c>
      <c r="C9490" t="s">
        <v>492</v>
      </c>
      <c r="D9490" t="s">
        <v>44</v>
      </c>
      <c r="E9490">
        <v>2017</v>
      </c>
      <c r="F9490" s="10">
        <v>43100</v>
      </c>
      <c r="G9490" t="s">
        <v>489</v>
      </c>
      <c r="H9490" t="s">
        <v>474</v>
      </c>
      <c r="I9490" t="s">
        <v>463</v>
      </c>
      <c r="J9490">
        <v>169000000</v>
      </c>
      <c r="K9490">
        <v>169000000</v>
      </c>
    </row>
    <row r="9491" spans="1:11" x14ac:dyDescent="0.25">
      <c r="A9491">
        <v>10262</v>
      </c>
      <c r="B9491" t="s">
        <v>3461</v>
      </c>
      <c r="C9491" t="s">
        <v>492</v>
      </c>
      <c r="D9491" t="s">
        <v>1222</v>
      </c>
      <c r="E9491">
        <v>2017</v>
      </c>
      <c r="F9491" s="10">
        <v>43100</v>
      </c>
      <c r="G9491" t="s">
        <v>489</v>
      </c>
      <c r="H9491" t="s">
        <v>474</v>
      </c>
      <c r="I9491" t="s">
        <v>463</v>
      </c>
      <c r="J9491">
        <v>268600000</v>
      </c>
      <c r="K9491">
        <v>268600000</v>
      </c>
    </row>
    <row r="9492" spans="1:11" x14ac:dyDescent="0.25">
      <c r="A9492">
        <v>10262</v>
      </c>
      <c r="B9492" t="s">
        <v>3461</v>
      </c>
      <c r="C9492" t="s">
        <v>492</v>
      </c>
      <c r="D9492" t="s">
        <v>3469</v>
      </c>
      <c r="E9492">
        <v>2017</v>
      </c>
      <c r="F9492" s="10">
        <v>43100</v>
      </c>
      <c r="G9492" t="s">
        <v>489</v>
      </c>
      <c r="H9492" t="s">
        <v>474</v>
      </c>
      <c r="I9492" t="s">
        <v>463</v>
      </c>
      <c r="J9492">
        <v>192900000</v>
      </c>
      <c r="K9492">
        <v>192900000</v>
      </c>
    </row>
    <row r="9493" spans="1:11" x14ac:dyDescent="0.25">
      <c r="A9493">
        <v>10262</v>
      </c>
      <c r="B9493" t="s">
        <v>3461</v>
      </c>
      <c r="C9493" t="s">
        <v>492</v>
      </c>
      <c r="D9493" t="s">
        <v>290</v>
      </c>
      <c r="E9493">
        <v>2017</v>
      </c>
      <c r="F9493" s="10">
        <v>43100</v>
      </c>
      <c r="G9493" t="s">
        <v>489</v>
      </c>
      <c r="H9493" t="s">
        <v>474</v>
      </c>
      <c r="I9493" t="s">
        <v>463</v>
      </c>
      <c r="J9493">
        <v>388000000</v>
      </c>
      <c r="K9493">
        <v>388000000</v>
      </c>
    </row>
    <row r="9494" spans="1:11" x14ac:dyDescent="0.25">
      <c r="A9494">
        <v>10262</v>
      </c>
      <c r="B9494" t="s">
        <v>3461</v>
      </c>
      <c r="C9494" t="s">
        <v>492</v>
      </c>
      <c r="D9494" t="s">
        <v>316</v>
      </c>
      <c r="E9494">
        <v>2017</v>
      </c>
      <c r="F9494" s="10">
        <v>43100</v>
      </c>
      <c r="G9494" t="s">
        <v>489</v>
      </c>
      <c r="H9494" t="s">
        <v>474</v>
      </c>
      <c r="I9494" t="s">
        <v>463</v>
      </c>
      <c r="J9494">
        <v>1767300000</v>
      </c>
      <c r="K9494">
        <v>1767300000</v>
      </c>
    </row>
    <row r="9495" spans="1:11" x14ac:dyDescent="0.25">
      <c r="A9495">
        <v>10262</v>
      </c>
      <c r="B9495" t="s">
        <v>3461</v>
      </c>
      <c r="C9495" t="s">
        <v>493</v>
      </c>
      <c r="D9495" t="s">
        <v>3467</v>
      </c>
      <c r="E9495">
        <v>2017</v>
      </c>
      <c r="F9495" s="10">
        <v>43100</v>
      </c>
      <c r="G9495" t="s">
        <v>489</v>
      </c>
      <c r="H9495" t="s">
        <v>474</v>
      </c>
      <c r="I9495" t="s">
        <v>463</v>
      </c>
      <c r="J9495">
        <v>691000000</v>
      </c>
      <c r="K9495">
        <v>691000000</v>
      </c>
    </row>
    <row r="9496" spans="1:11" x14ac:dyDescent="0.25">
      <c r="A9496">
        <v>10262</v>
      </c>
      <c r="B9496" t="s">
        <v>3461</v>
      </c>
      <c r="C9496" t="s">
        <v>493</v>
      </c>
      <c r="D9496" t="s">
        <v>3468</v>
      </c>
      <c r="E9496">
        <v>2017</v>
      </c>
      <c r="F9496" s="10">
        <v>43100</v>
      </c>
      <c r="G9496" t="s">
        <v>489</v>
      </c>
      <c r="H9496" t="s">
        <v>474</v>
      </c>
      <c r="I9496" t="s">
        <v>463</v>
      </c>
      <c r="J9496">
        <v>275000000</v>
      </c>
      <c r="K9496">
        <v>275000000</v>
      </c>
    </row>
    <row r="9497" spans="1:11" x14ac:dyDescent="0.25">
      <c r="A9497">
        <v>10262</v>
      </c>
      <c r="B9497" t="s">
        <v>3461</v>
      </c>
      <c r="C9497" t="s">
        <v>493</v>
      </c>
      <c r="D9497" t="s">
        <v>3465</v>
      </c>
      <c r="E9497">
        <v>2017</v>
      </c>
      <c r="F9497" s="10">
        <v>43100</v>
      </c>
      <c r="G9497" t="s">
        <v>489</v>
      </c>
      <c r="H9497" t="s">
        <v>474</v>
      </c>
      <c r="I9497" t="s">
        <v>463</v>
      </c>
      <c r="J9497">
        <v>1043000000</v>
      </c>
      <c r="K9497">
        <v>1043000000</v>
      </c>
    </row>
    <row r="9498" spans="1:11" x14ac:dyDescent="0.25">
      <c r="A9498">
        <v>10262</v>
      </c>
      <c r="B9498" t="s">
        <v>3461</v>
      </c>
      <c r="C9498" t="s">
        <v>493</v>
      </c>
      <c r="D9498" t="s">
        <v>3466</v>
      </c>
      <c r="E9498">
        <v>2017</v>
      </c>
      <c r="F9498" s="10">
        <v>43100</v>
      </c>
      <c r="G9498" t="s">
        <v>489</v>
      </c>
      <c r="H9498" t="s">
        <v>474</v>
      </c>
      <c r="I9498" t="s">
        <v>463</v>
      </c>
      <c r="J9498">
        <v>777000000</v>
      </c>
      <c r="K9498">
        <v>777000000</v>
      </c>
    </row>
    <row r="9499" spans="1:11" x14ac:dyDescent="0.25">
      <c r="A9499">
        <v>10870</v>
      </c>
      <c r="B9499" t="s">
        <v>3384</v>
      </c>
      <c r="C9499" t="s">
        <v>492</v>
      </c>
      <c r="D9499" t="s">
        <v>570</v>
      </c>
      <c r="E9499">
        <v>2017</v>
      </c>
      <c r="F9499" s="10">
        <v>43100</v>
      </c>
      <c r="G9499" t="s">
        <v>489</v>
      </c>
      <c r="H9499" t="s">
        <v>474</v>
      </c>
      <c r="I9499" t="s">
        <v>463</v>
      </c>
      <c r="J9499">
        <v>366577000</v>
      </c>
      <c r="K9499">
        <v>366577000</v>
      </c>
    </row>
    <row r="9500" spans="1:11" x14ac:dyDescent="0.25">
      <c r="A9500">
        <v>10870</v>
      </c>
      <c r="B9500" t="s">
        <v>3384</v>
      </c>
      <c r="C9500" t="s">
        <v>492</v>
      </c>
      <c r="D9500" t="s">
        <v>569</v>
      </c>
      <c r="E9500">
        <v>2017</v>
      </c>
      <c r="F9500" s="10">
        <v>43100</v>
      </c>
      <c r="G9500" t="s">
        <v>489</v>
      </c>
      <c r="H9500" t="s">
        <v>474</v>
      </c>
      <c r="I9500" t="s">
        <v>463</v>
      </c>
      <c r="J9500">
        <v>567282000</v>
      </c>
      <c r="K9500">
        <v>567282000</v>
      </c>
    </row>
    <row r="9501" spans="1:11" x14ac:dyDescent="0.25">
      <c r="A9501">
        <v>10870</v>
      </c>
      <c r="B9501" t="s">
        <v>3384</v>
      </c>
      <c r="C9501" t="s">
        <v>492</v>
      </c>
      <c r="D9501" t="s">
        <v>3391</v>
      </c>
      <c r="E9501">
        <v>2017</v>
      </c>
      <c r="F9501" s="10">
        <v>43100</v>
      </c>
      <c r="G9501" t="s">
        <v>489</v>
      </c>
      <c r="H9501" t="s">
        <v>474</v>
      </c>
      <c r="I9501" t="s">
        <v>463</v>
      </c>
      <c r="J9501">
        <v>93419000</v>
      </c>
      <c r="K9501">
        <v>93419000</v>
      </c>
    </row>
    <row r="9502" spans="1:11" x14ac:dyDescent="0.25">
      <c r="A9502">
        <v>10870</v>
      </c>
      <c r="B9502" t="s">
        <v>3384</v>
      </c>
      <c r="C9502" t="s">
        <v>492</v>
      </c>
      <c r="D9502" t="s">
        <v>458</v>
      </c>
      <c r="E9502">
        <v>2017</v>
      </c>
      <c r="F9502" s="10">
        <v>43100</v>
      </c>
      <c r="G9502" t="s">
        <v>489</v>
      </c>
      <c r="H9502" t="s">
        <v>474</v>
      </c>
      <c r="I9502" t="s">
        <v>463</v>
      </c>
      <c r="J9502">
        <v>101145000</v>
      </c>
      <c r="K9502">
        <v>101145000</v>
      </c>
    </row>
    <row r="9503" spans="1:11" x14ac:dyDescent="0.25">
      <c r="A9503">
        <v>10870</v>
      </c>
      <c r="B9503" t="s">
        <v>3384</v>
      </c>
      <c r="C9503" t="s">
        <v>492</v>
      </c>
      <c r="D9503" t="s">
        <v>316</v>
      </c>
      <c r="E9503">
        <v>2017</v>
      </c>
      <c r="F9503" s="10">
        <v>43100</v>
      </c>
      <c r="G9503" t="s">
        <v>489</v>
      </c>
      <c r="H9503" t="s">
        <v>474</v>
      </c>
      <c r="I9503" t="s">
        <v>463</v>
      </c>
      <c r="J9503">
        <v>1158889000</v>
      </c>
      <c r="K9503">
        <v>1158889000</v>
      </c>
    </row>
    <row r="9504" spans="1:11" x14ac:dyDescent="0.25">
      <c r="A9504">
        <v>10870</v>
      </c>
      <c r="B9504" t="s">
        <v>3384</v>
      </c>
      <c r="C9504" t="s">
        <v>493</v>
      </c>
      <c r="D9504" t="s">
        <v>3390</v>
      </c>
      <c r="E9504">
        <v>2017</v>
      </c>
      <c r="F9504" s="10">
        <v>43100</v>
      </c>
      <c r="G9504" t="s">
        <v>489</v>
      </c>
      <c r="H9504" t="s">
        <v>474</v>
      </c>
      <c r="I9504" t="s">
        <v>463</v>
      </c>
      <c r="J9504">
        <v>587533000</v>
      </c>
      <c r="K9504">
        <v>587533000</v>
      </c>
    </row>
    <row r="9505" spans="1:11" x14ac:dyDescent="0.25">
      <c r="A9505">
        <v>10870</v>
      </c>
      <c r="B9505" t="s">
        <v>3384</v>
      </c>
      <c r="C9505" t="s">
        <v>493</v>
      </c>
      <c r="D9505" t="s">
        <v>3388</v>
      </c>
      <c r="E9505">
        <v>2017</v>
      </c>
      <c r="F9505" s="10">
        <v>43100</v>
      </c>
      <c r="G9505" t="s">
        <v>489</v>
      </c>
      <c r="H9505" t="s">
        <v>474</v>
      </c>
      <c r="I9505" t="s">
        <v>463</v>
      </c>
      <c r="J9505">
        <v>880957000</v>
      </c>
      <c r="K9505">
        <v>880957000</v>
      </c>
    </row>
    <row r="9506" spans="1:11" x14ac:dyDescent="0.25">
      <c r="A9506">
        <v>10870</v>
      </c>
      <c r="B9506" t="s">
        <v>3384</v>
      </c>
      <c r="C9506" t="s">
        <v>493</v>
      </c>
      <c r="D9506" t="s">
        <v>3389</v>
      </c>
      <c r="E9506">
        <v>2017</v>
      </c>
      <c r="F9506" s="10">
        <v>43100</v>
      </c>
      <c r="G9506" t="s">
        <v>489</v>
      </c>
      <c r="H9506" t="s">
        <v>474</v>
      </c>
      <c r="I9506" t="s">
        <v>463</v>
      </c>
      <c r="J9506">
        <v>820131000</v>
      </c>
      <c r="K9506">
        <v>820131000</v>
      </c>
    </row>
    <row r="9507" spans="1:11" x14ac:dyDescent="0.25">
      <c r="A9507">
        <v>11654</v>
      </c>
      <c r="B9507" t="s">
        <v>2923</v>
      </c>
      <c r="C9507" t="s">
        <v>492</v>
      </c>
      <c r="D9507" t="s">
        <v>2928</v>
      </c>
      <c r="E9507">
        <v>2017</v>
      </c>
      <c r="F9507" s="10">
        <v>43100</v>
      </c>
      <c r="G9507" t="s">
        <v>489</v>
      </c>
      <c r="H9507" t="s">
        <v>474</v>
      </c>
      <c r="I9507" t="s">
        <v>463</v>
      </c>
      <c r="J9507">
        <v>928338000</v>
      </c>
      <c r="K9507">
        <v>928338000</v>
      </c>
    </row>
    <row r="9508" spans="1:11" x14ac:dyDescent="0.25">
      <c r="A9508">
        <v>11654</v>
      </c>
      <c r="B9508" t="s">
        <v>2923</v>
      </c>
      <c r="C9508" t="s">
        <v>492</v>
      </c>
      <c r="D9508" t="s">
        <v>316</v>
      </c>
      <c r="E9508">
        <v>2017</v>
      </c>
      <c r="F9508" s="10">
        <v>43100</v>
      </c>
      <c r="G9508" t="s">
        <v>489</v>
      </c>
      <c r="H9508" t="s">
        <v>474</v>
      </c>
      <c r="I9508" t="s">
        <v>463</v>
      </c>
      <c r="J9508">
        <v>3679133000</v>
      </c>
      <c r="K9508">
        <v>3679133000</v>
      </c>
    </row>
    <row r="9509" spans="1:11" x14ac:dyDescent="0.25">
      <c r="A9509">
        <v>11654</v>
      </c>
      <c r="B9509" t="s">
        <v>2923</v>
      </c>
      <c r="C9509" t="s">
        <v>493</v>
      </c>
      <c r="D9509" t="s">
        <v>2927</v>
      </c>
      <c r="E9509">
        <v>2017</v>
      </c>
      <c r="F9509" s="10">
        <v>43100</v>
      </c>
      <c r="G9509" t="s">
        <v>489</v>
      </c>
      <c r="H9509" t="s">
        <v>474</v>
      </c>
      <c r="I9509" t="s">
        <v>463</v>
      </c>
      <c r="J9509">
        <v>551289000</v>
      </c>
      <c r="K9509">
        <v>551289000</v>
      </c>
    </row>
    <row r="9510" spans="1:11" x14ac:dyDescent="0.25">
      <c r="A9510">
        <v>11654</v>
      </c>
      <c r="B9510" t="s">
        <v>2923</v>
      </c>
      <c r="C9510" t="s">
        <v>493</v>
      </c>
      <c r="D9510" t="s">
        <v>2926</v>
      </c>
      <c r="E9510">
        <v>2017</v>
      </c>
      <c r="F9510" s="10">
        <v>43100</v>
      </c>
      <c r="G9510" t="s">
        <v>489</v>
      </c>
      <c r="H9510" t="s">
        <v>474</v>
      </c>
      <c r="I9510" t="s">
        <v>463</v>
      </c>
      <c r="J9510">
        <v>783707000</v>
      </c>
      <c r="K9510">
        <v>783707000</v>
      </c>
    </row>
    <row r="9511" spans="1:11" x14ac:dyDescent="0.25">
      <c r="A9511">
        <v>11654</v>
      </c>
      <c r="B9511" t="s">
        <v>2923</v>
      </c>
      <c r="C9511" t="s">
        <v>493</v>
      </c>
      <c r="D9511" t="s">
        <v>2925</v>
      </c>
      <c r="E9511">
        <v>2017</v>
      </c>
      <c r="F9511" s="10">
        <v>43100</v>
      </c>
      <c r="G9511" t="s">
        <v>489</v>
      </c>
      <c r="H9511" t="s">
        <v>474</v>
      </c>
      <c r="I9511" t="s">
        <v>463</v>
      </c>
      <c r="J9511">
        <v>1410349000</v>
      </c>
      <c r="K9511">
        <v>1410349000</v>
      </c>
    </row>
    <row r="9512" spans="1:11" x14ac:dyDescent="0.25">
      <c r="A9512">
        <v>11654</v>
      </c>
      <c r="B9512" t="s">
        <v>2923</v>
      </c>
      <c r="C9512" t="s">
        <v>493</v>
      </c>
      <c r="D9512" t="s">
        <v>2924</v>
      </c>
      <c r="E9512">
        <v>2017</v>
      </c>
      <c r="F9512" s="10">
        <v>43100</v>
      </c>
      <c r="G9512" t="s">
        <v>489</v>
      </c>
      <c r="H9512" t="s">
        <v>474</v>
      </c>
      <c r="I9512" t="s">
        <v>463</v>
      </c>
      <c r="J9512">
        <v>1862126000</v>
      </c>
      <c r="K9512">
        <v>1862126000</v>
      </c>
    </row>
    <row r="9513" spans="1:11" x14ac:dyDescent="0.25">
      <c r="A9513">
        <v>12052</v>
      </c>
      <c r="B9513" t="s">
        <v>3564</v>
      </c>
      <c r="C9513" t="s">
        <v>493</v>
      </c>
      <c r="D9513" t="s">
        <v>3570</v>
      </c>
      <c r="E9513">
        <v>2017</v>
      </c>
      <c r="F9513" s="10">
        <v>43100</v>
      </c>
      <c r="G9513" t="s">
        <v>489</v>
      </c>
      <c r="H9513" t="s">
        <v>474</v>
      </c>
      <c r="I9513" t="s">
        <v>463</v>
      </c>
      <c r="J9513">
        <v>834900000</v>
      </c>
      <c r="K9513">
        <v>834900000</v>
      </c>
    </row>
    <row r="9514" spans="1:11" x14ac:dyDescent="0.25">
      <c r="A9514">
        <v>12052</v>
      </c>
      <c r="B9514" t="s">
        <v>3564</v>
      </c>
      <c r="C9514" t="s">
        <v>493</v>
      </c>
      <c r="D9514" t="s">
        <v>3569</v>
      </c>
      <c r="E9514">
        <v>2017</v>
      </c>
      <c r="F9514" s="10">
        <v>43100</v>
      </c>
      <c r="G9514" t="s">
        <v>489</v>
      </c>
      <c r="H9514" t="s">
        <v>474</v>
      </c>
      <c r="I9514" t="s">
        <v>463</v>
      </c>
      <c r="J9514">
        <v>661200000</v>
      </c>
      <c r="K9514">
        <v>661200000</v>
      </c>
    </row>
    <row r="9515" spans="1:11" x14ac:dyDescent="0.25">
      <c r="A9515">
        <v>12052</v>
      </c>
      <c r="B9515" t="s">
        <v>3564</v>
      </c>
      <c r="C9515" t="s">
        <v>493</v>
      </c>
      <c r="D9515" t="s">
        <v>3568</v>
      </c>
      <c r="E9515">
        <v>2017</v>
      </c>
      <c r="F9515" s="10">
        <v>43100</v>
      </c>
      <c r="G9515" t="s">
        <v>489</v>
      </c>
      <c r="H9515" t="s">
        <v>474</v>
      </c>
      <c r="I9515" t="s">
        <v>463</v>
      </c>
      <c r="J9515">
        <v>476900000</v>
      </c>
      <c r="K9515">
        <v>476900000</v>
      </c>
    </row>
    <row r="9516" spans="1:11" x14ac:dyDescent="0.25">
      <c r="A9516">
        <v>12052</v>
      </c>
      <c r="B9516" t="s">
        <v>3564</v>
      </c>
      <c r="C9516" t="s">
        <v>493</v>
      </c>
      <c r="D9516" t="s">
        <v>720</v>
      </c>
      <c r="E9516">
        <v>2017</v>
      </c>
      <c r="F9516" s="10">
        <v>43100</v>
      </c>
      <c r="G9516" t="s">
        <v>489</v>
      </c>
      <c r="H9516" t="s">
        <v>474</v>
      </c>
      <c r="I9516" t="s">
        <v>463</v>
      </c>
      <c r="J9516">
        <v>681200000</v>
      </c>
      <c r="K9516">
        <v>681200000</v>
      </c>
    </row>
    <row r="9517" spans="1:11" x14ac:dyDescent="0.25">
      <c r="A9517">
        <v>12134</v>
      </c>
      <c r="B9517" t="s">
        <v>3369</v>
      </c>
      <c r="C9517" t="s">
        <v>492</v>
      </c>
      <c r="D9517" t="s">
        <v>21</v>
      </c>
      <c r="E9517">
        <v>2017</v>
      </c>
      <c r="F9517" s="10">
        <v>43099</v>
      </c>
      <c r="G9517" t="s">
        <v>489</v>
      </c>
      <c r="H9517" t="s">
        <v>474</v>
      </c>
      <c r="I9517" t="s">
        <v>463</v>
      </c>
      <c r="J9517">
        <v>356959000</v>
      </c>
      <c r="K9517">
        <v>356959000</v>
      </c>
    </row>
    <row r="9518" spans="1:11" x14ac:dyDescent="0.25">
      <c r="A9518">
        <v>12134</v>
      </c>
      <c r="B9518" t="s">
        <v>3369</v>
      </c>
      <c r="C9518" t="s">
        <v>492</v>
      </c>
      <c r="D9518" t="s">
        <v>94</v>
      </c>
      <c r="E9518">
        <v>2017</v>
      </c>
      <c r="F9518" s="10">
        <v>43099</v>
      </c>
      <c r="G9518" t="s">
        <v>489</v>
      </c>
      <c r="H9518" t="s">
        <v>474</v>
      </c>
      <c r="I9518" t="s">
        <v>463</v>
      </c>
      <c r="J9518">
        <v>100773000</v>
      </c>
      <c r="K9518">
        <v>100773000</v>
      </c>
    </row>
    <row r="9519" spans="1:11" x14ac:dyDescent="0.25">
      <c r="A9519">
        <v>12134</v>
      </c>
      <c r="B9519" t="s">
        <v>3369</v>
      </c>
      <c r="C9519" t="s">
        <v>492</v>
      </c>
      <c r="D9519" t="s">
        <v>458</v>
      </c>
      <c r="E9519">
        <v>2017</v>
      </c>
      <c r="F9519" s="10">
        <v>43099</v>
      </c>
      <c r="G9519" t="s">
        <v>489</v>
      </c>
      <c r="H9519" t="s">
        <v>474</v>
      </c>
      <c r="I9519" t="s">
        <v>463</v>
      </c>
      <c r="J9519">
        <v>585409000</v>
      </c>
      <c r="K9519">
        <v>585409000</v>
      </c>
    </row>
    <row r="9520" spans="1:11" x14ac:dyDescent="0.25">
      <c r="A9520">
        <v>12134</v>
      </c>
      <c r="B9520" t="s">
        <v>3369</v>
      </c>
      <c r="C9520" t="s">
        <v>492</v>
      </c>
      <c r="D9520" t="s">
        <v>316</v>
      </c>
      <c r="E9520">
        <v>2017</v>
      </c>
      <c r="F9520" s="10">
        <v>43099</v>
      </c>
      <c r="G9520" t="s">
        <v>489</v>
      </c>
      <c r="H9520" t="s">
        <v>474</v>
      </c>
      <c r="I9520" t="s">
        <v>463</v>
      </c>
      <c r="J9520">
        <v>1702826000</v>
      </c>
      <c r="K9520">
        <v>1702826000</v>
      </c>
    </row>
    <row r="9521" spans="1:11" x14ac:dyDescent="0.25">
      <c r="A9521">
        <v>12134</v>
      </c>
      <c r="B9521" t="s">
        <v>3369</v>
      </c>
      <c r="C9521" t="s">
        <v>493</v>
      </c>
      <c r="D9521" t="s">
        <v>3373</v>
      </c>
      <c r="E9521">
        <v>2017</v>
      </c>
      <c r="F9521" s="10">
        <v>43099</v>
      </c>
      <c r="G9521" t="s">
        <v>489</v>
      </c>
      <c r="H9521" t="s">
        <v>474</v>
      </c>
      <c r="I9521" t="s">
        <v>463</v>
      </c>
      <c r="J9521">
        <v>256811000</v>
      </c>
      <c r="K9521">
        <v>256811000</v>
      </c>
    </row>
    <row r="9522" spans="1:11" x14ac:dyDescent="0.25">
      <c r="A9522">
        <v>12134</v>
      </c>
      <c r="B9522" t="s">
        <v>3369</v>
      </c>
      <c r="C9522" t="s">
        <v>493</v>
      </c>
      <c r="D9522" t="s">
        <v>3371</v>
      </c>
      <c r="E9522">
        <v>2017</v>
      </c>
      <c r="F9522" s="10">
        <v>43099</v>
      </c>
      <c r="G9522" t="s">
        <v>489</v>
      </c>
      <c r="H9522" t="s">
        <v>474</v>
      </c>
      <c r="I9522" t="s">
        <v>463</v>
      </c>
      <c r="J9522">
        <v>912240000</v>
      </c>
      <c r="K9522">
        <v>912240000</v>
      </c>
    </row>
    <row r="9523" spans="1:11" x14ac:dyDescent="0.25">
      <c r="A9523">
        <v>12134</v>
      </c>
      <c r="B9523" t="s">
        <v>3369</v>
      </c>
      <c r="C9523" t="s">
        <v>493</v>
      </c>
      <c r="D9523" t="s">
        <v>3374</v>
      </c>
      <c r="E9523">
        <v>2017</v>
      </c>
      <c r="F9523" s="10">
        <v>43099</v>
      </c>
      <c r="G9523" t="s">
        <v>489</v>
      </c>
      <c r="H9523" t="s">
        <v>474</v>
      </c>
      <c r="I9523" t="s">
        <v>463</v>
      </c>
      <c r="J9523">
        <v>644372000</v>
      </c>
      <c r="K9523">
        <v>644372000</v>
      </c>
    </row>
    <row r="9524" spans="1:11" x14ac:dyDescent="0.25">
      <c r="A9524">
        <v>12134</v>
      </c>
      <c r="B9524" t="s">
        <v>3369</v>
      </c>
      <c r="C9524" t="s">
        <v>493</v>
      </c>
      <c r="D9524" t="s">
        <v>458</v>
      </c>
      <c r="E9524">
        <v>2017</v>
      </c>
      <c r="F9524" s="10">
        <v>43099</v>
      </c>
      <c r="G9524" t="s">
        <v>489</v>
      </c>
      <c r="H9524" t="s">
        <v>474</v>
      </c>
      <c r="I9524" t="s">
        <v>463</v>
      </c>
      <c r="J9524">
        <v>76300000</v>
      </c>
      <c r="K9524">
        <v>76300000</v>
      </c>
    </row>
    <row r="9525" spans="1:11" x14ac:dyDescent="0.25">
      <c r="A9525">
        <v>12134</v>
      </c>
      <c r="B9525" t="s">
        <v>3369</v>
      </c>
      <c r="C9525" t="s">
        <v>493</v>
      </c>
      <c r="D9525" t="s">
        <v>3372</v>
      </c>
      <c r="E9525">
        <v>2017</v>
      </c>
      <c r="F9525" s="10">
        <v>43099</v>
      </c>
      <c r="G9525" t="s">
        <v>489</v>
      </c>
      <c r="H9525" t="s">
        <v>474</v>
      </c>
      <c r="I9525" t="s">
        <v>463</v>
      </c>
      <c r="J9525">
        <v>856244000</v>
      </c>
      <c r="K9525">
        <v>856244000</v>
      </c>
    </row>
    <row r="9526" spans="1:11" x14ac:dyDescent="0.25">
      <c r="A9526">
        <v>13443</v>
      </c>
      <c r="B9526" t="s">
        <v>2929</v>
      </c>
      <c r="C9526" t="s">
        <v>492</v>
      </c>
      <c r="D9526" t="s">
        <v>792</v>
      </c>
      <c r="E9526">
        <v>2017</v>
      </c>
      <c r="F9526" s="10">
        <v>43100</v>
      </c>
      <c r="G9526" t="s">
        <v>489</v>
      </c>
      <c r="H9526" t="s">
        <v>474</v>
      </c>
      <c r="I9526" t="s">
        <v>463</v>
      </c>
      <c r="J9526">
        <v>528300000</v>
      </c>
      <c r="K9526">
        <v>528300000</v>
      </c>
    </row>
    <row r="9527" spans="1:11" x14ac:dyDescent="0.25">
      <c r="A9527">
        <v>13443</v>
      </c>
      <c r="B9527" t="s">
        <v>2929</v>
      </c>
      <c r="C9527" t="s">
        <v>492</v>
      </c>
      <c r="D9527" t="s">
        <v>316</v>
      </c>
      <c r="E9527">
        <v>2017</v>
      </c>
      <c r="F9527" s="10">
        <v>43100</v>
      </c>
      <c r="G9527" t="s">
        <v>489</v>
      </c>
      <c r="H9527" t="s">
        <v>474</v>
      </c>
      <c r="I9527" t="s">
        <v>463</v>
      </c>
      <c r="J9527">
        <v>596600000</v>
      </c>
      <c r="K9527">
        <v>596600000</v>
      </c>
    </row>
    <row r="9528" spans="1:11" x14ac:dyDescent="0.25">
      <c r="A9528">
        <v>13443</v>
      </c>
      <c r="B9528" t="s">
        <v>2929</v>
      </c>
      <c r="C9528" t="s">
        <v>493</v>
      </c>
      <c r="D9528" t="s">
        <v>911</v>
      </c>
      <c r="E9528">
        <v>2017</v>
      </c>
      <c r="F9528" s="10">
        <v>43100</v>
      </c>
      <c r="G9528" t="s">
        <v>489</v>
      </c>
      <c r="H9528" t="s">
        <v>474</v>
      </c>
      <c r="I9528" t="s">
        <v>463</v>
      </c>
      <c r="J9528">
        <v>176700000</v>
      </c>
      <c r="K9528">
        <v>176700000</v>
      </c>
    </row>
    <row r="9529" spans="1:11" x14ac:dyDescent="0.25">
      <c r="A9529">
        <v>13443</v>
      </c>
      <c r="B9529" t="s">
        <v>2929</v>
      </c>
      <c r="C9529" t="s">
        <v>493</v>
      </c>
      <c r="D9529" t="s">
        <v>2932</v>
      </c>
      <c r="E9529">
        <v>2017</v>
      </c>
      <c r="F9529" s="10">
        <v>43100</v>
      </c>
      <c r="G9529" t="s">
        <v>489</v>
      </c>
      <c r="H9529" t="s">
        <v>474</v>
      </c>
      <c r="I9529" t="s">
        <v>463</v>
      </c>
      <c r="J9529">
        <v>245900000</v>
      </c>
      <c r="K9529">
        <v>245900000</v>
      </c>
    </row>
    <row r="9530" spans="1:11" x14ac:dyDescent="0.25">
      <c r="A9530">
        <v>13443</v>
      </c>
      <c r="B9530" t="s">
        <v>2929</v>
      </c>
      <c r="C9530" t="s">
        <v>493</v>
      </c>
      <c r="D9530" t="s">
        <v>2931</v>
      </c>
      <c r="E9530">
        <v>2017</v>
      </c>
      <c r="F9530" s="10">
        <v>43100</v>
      </c>
      <c r="G9530" t="s">
        <v>489</v>
      </c>
      <c r="H9530" t="s">
        <v>474</v>
      </c>
      <c r="I9530" t="s">
        <v>463</v>
      </c>
      <c r="J9530">
        <v>748600000</v>
      </c>
      <c r="K9530">
        <v>748600000</v>
      </c>
    </row>
    <row r="9531" spans="1:11" x14ac:dyDescent="0.25">
      <c r="A9531">
        <v>223482</v>
      </c>
      <c r="B9531" t="s">
        <v>318</v>
      </c>
      <c r="C9531" t="s">
        <v>493</v>
      </c>
      <c r="D9531" t="s">
        <v>1094</v>
      </c>
      <c r="E9531">
        <v>2017</v>
      </c>
      <c r="F9531" s="10">
        <v>43100</v>
      </c>
      <c r="G9531" t="s">
        <v>489</v>
      </c>
      <c r="H9531" t="s">
        <v>474</v>
      </c>
      <c r="I9531" t="s">
        <v>463</v>
      </c>
      <c r="J9531">
        <v>-24400000</v>
      </c>
      <c r="K9531">
        <v>-24400000</v>
      </c>
    </row>
    <row r="9532" spans="1:11" x14ac:dyDescent="0.25">
      <c r="A9532">
        <v>223482</v>
      </c>
      <c r="B9532" t="s">
        <v>318</v>
      </c>
      <c r="C9532" t="s">
        <v>493</v>
      </c>
      <c r="D9532" t="s">
        <v>834</v>
      </c>
      <c r="E9532">
        <v>2017</v>
      </c>
      <c r="F9532" s="10">
        <v>43100</v>
      </c>
      <c r="G9532" t="s">
        <v>489</v>
      </c>
      <c r="H9532" t="s">
        <v>474</v>
      </c>
      <c r="I9532" t="s">
        <v>463</v>
      </c>
      <c r="J9532">
        <v>1904800000</v>
      </c>
      <c r="K9532">
        <v>1904800000</v>
      </c>
    </row>
    <row r="9533" spans="1:11" x14ac:dyDescent="0.25">
      <c r="A9533">
        <v>223482</v>
      </c>
      <c r="B9533" t="s">
        <v>318</v>
      </c>
      <c r="C9533" t="s">
        <v>493</v>
      </c>
      <c r="D9533" t="s">
        <v>1093</v>
      </c>
      <c r="E9533">
        <v>2017</v>
      </c>
      <c r="F9533" s="10">
        <v>43100</v>
      </c>
      <c r="G9533" t="s">
        <v>489</v>
      </c>
      <c r="H9533" t="s">
        <v>474</v>
      </c>
      <c r="I9533" t="s">
        <v>463</v>
      </c>
      <c r="J9533">
        <v>1116300000</v>
      </c>
      <c r="K9533">
        <v>1116300000</v>
      </c>
    </row>
    <row r="9534" spans="1:11" x14ac:dyDescent="0.25">
      <c r="A9534">
        <v>483482</v>
      </c>
      <c r="B9534" t="s">
        <v>396</v>
      </c>
      <c r="C9534" t="s">
        <v>492</v>
      </c>
      <c r="D9534" t="s">
        <v>59</v>
      </c>
      <c r="E9534">
        <v>2017</v>
      </c>
      <c r="F9534" s="10">
        <v>43100</v>
      </c>
      <c r="G9534" t="s">
        <v>489</v>
      </c>
      <c r="H9534" t="s">
        <v>474</v>
      </c>
      <c r="I9534" t="s">
        <v>463</v>
      </c>
      <c r="J9534">
        <v>439373000</v>
      </c>
      <c r="K9534">
        <v>439373000</v>
      </c>
    </row>
    <row r="9535" spans="1:11" x14ac:dyDescent="0.25">
      <c r="A9535">
        <v>483482</v>
      </c>
      <c r="B9535" t="s">
        <v>396</v>
      </c>
      <c r="C9535" t="s">
        <v>492</v>
      </c>
      <c r="D9535" t="s">
        <v>105</v>
      </c>
      <c r="E9535">
        <v>2017</v>
      </c>
      <c r="F9535" s="10">
        <v>43100</v>
      </c>
      <c r="G9535" t="s">
        <v>489</v>
      </c>
      <c r="H9535" t="s">
        <v>474</v>
      </c>
      <c r="I9535" t="s">
        <v>463</v>
      </c>
      <c r="J9535">
        <v>130427000</v>
      </c>
      <c r="K9535">
        <v>130427000</v>
      </c>
    </row>
    <row r="9536" spans="1:11" x14ac:dyDescent="0.25">
      <c r="A9536">
        <v>483482</v>
      </c>
      <c r="B9536" t="s">
        <v>396</v>
      </c>
      <c r="C9536" t="s">
        <v>492</v>
      </c>
      <c r="D9536" t="s">
        <v>113</v>
      </c>
      <c r="E9536">
        <v>2017</v>
      </c>
      <c r="F9536" s="10">
        <v>43100</v>
      </c>
      <c r="G9536" t="s">
        <v>489</v>
      </c>
      <c r="H9536" t="s">
        <v>474</v>
      </c>
      <c r="I9536" t="s">
        <v>463</v>
      </c>
      <c r="J9536">
        <v>192126000</v>
      </c>
      <c r="K9536">
        <v>192126000</v>
      </c>
    </row>
    <row r="9537" spans="1:11" x14ac:dyDescent="0.25">
      <c r="A9537">
        <v>483482</v>
      </c>
      <c r="B9537" t="s">
        <v>396</v>
      </c>
      <c r="C9537" t="s">
        <v>492</v>
      </c>
      <c r="D9537" t="s">
        <v>1006</v>
      </c>
      <c r="E9537">
        <v>2017</v>
      </c>
      <c r="F9537" s="10">
        <v>43100</v>
      </c>
      <c r="G9537" t="s">
        <v>489</v>
      </c>
      <c r="H9537" t="s">
        <v>474</v>
      </c>
      <c r="I9537" t="s">
        <v>463</v>
      </c>
      <c r="J9537">
        <v>162672000</v>
      </c>
      <c r="K9537">
        <v>162672000</v>
      </c>
    </row>
    <row r="9538" spans="1:11" x14ac:dyDescent="0.25">
      <c r="A9538">
        <v>483482</v>
      </c>
      <c r="B9538" t="s">
        <v>396</v>
      </c>
      <c r="C9538" t="s">
        <v>492</v>
      </c>
      <c r="D9538" t="s">
        <v>938</v>
      </c>
      <c r="E9538">
        <v>2017</v>
      </c>
      <c r="F9538" s="10">
        <v>43100</v>
      </c>
      <c r="G9538" t="s">
        <v>489</v>
      </c>
      <c r="H9538" t="s">
        <v>474</v>
      </c>
      <c r="I9538" t="s">
        <v>463</v>
      </c>
      <c r="J9538">
        <v>399923000</v>
      </c>
      <c r="K9538">
        <v>399923000</v>
      </c>
    </row>
    <row r="9539" spans="1:11" x14ac:dyDescent="0.25">
      <c r="A9539">
        <v>483482</v>
      </c>
      <c r="B9539" t="s">
        <v>396</v>
      </c>
      <c r="C9539" t="s">
        <v>492</v>
      </c>
      <c r="D9539" t="s">
        <v>1093</v>
      </c>
      <c r="E9539">
        <v>2017</v>
      </c>
      <c r="F9539" s="10">
        <v>43100</v>
      </c>
      <c r="G9539" t="s">
        <v>489</v>
      </c>
      <c r="H9539" t="s">
        <v>474</v>
      </c>
      <c r="I9539" t="s">
        <v>463</v>
      </c>
      <c r="J9539">
        <v>384840000</v>
      </c>
      <c r="K9539">
        <v>384840000</v>
      </c>
    </row>
    <row r="9540" spans="1:11" x14ac:dyDescent="0.25">
      <c r="A9540">
        <v>483482</v>
      </c>
      <c r="B9540" t="s">
        <v>396</v>
      </c>
      <c r="C9540" t="s">
        <v>492</v>
      </c>
      <c r="D9540" t="s">
        <v>279</v>
      </c>
      <c r="E9540">
        <v>2017</v>
      </c>
      <c r="F9540" s="10">
        <v>43100</v>
      </c>
      <c r="G9540" t="s">
        <v>489</v>
      </c>
      <c r="H9540" t="s">
        <v>474</v>
      </c>
      <c r="I9540" t="s">
        <v>463</v>
      </c>
      <c r="J9540">
        <v>63090000</v>
      </c>
      <c r="K9540">
        <v>63090000</v>
      </c>
    </row>
    <row r="9541" spans="1:11" x14ac:dyDescent="0.25">
      <c r="A9541">
        <v>483482</v>
      </c>
      <c r="B9541" t="s">
        <v>396</v>
      </c>
      <c r="C9541" t="s">
        <v>492</v>
      </c>
      <c r="D9541" t="s">
        <v>290</v>
      </c>
      <c r="E9541">
        <v>2017</v>
      </c>
      <c r="F9541" s="10">
        <v>43100</v>
      </c>
      <c r="G9541" t="s">
        <v>489</v>
      </c>
      <c r="H9541" t="s">
        <v>474</v>
      </c>
      <c r="I9541" t="s">
        <v>463</v>
      </c>
      <c r="J9541">
        <v>64361000</v>
      </c>
      <c r="K9541">
        <v>64361000</v>
      </c>
    </row>
    <row r="9542" spans="1:11" x14ac:dyDescent="0.25">
      <c r="A9542">
        <v>483482</v>
      </c>
      <c r="B9542" t="s">
        <v>396</v>
      </c>
      <c r="C9542" t="s">
        <v>492</v>
      </c>
      <c r="D9542" t="s">
        <v>316</v>
      </c>
      <c r="E9542">
        <v>2017</v>
      </c>
      <c r="F9542" s="10">
        <v>43100</v>
      </c>
      <c r="G9542" t="s">
        <v>489</v>
      </c>
      <c r="H9542" t="s">
        <v>474</v>
      </c>
      <c r="I9542" t="s">
        <v>463</v>
      </c>
      <c r="J9542">
        <v>888241000</v>
      </c>
      <c r="K9542">
        <v>888241000</v>
      </c>
    </row>
    <row r="9543" spans="1:11" x14ac:dyDescent="0.25">
      <c r="A9543">
        <v>483482</v>
      </c>
      <c r="B9543" t="s">
        <v>396</v>
      </c>
      <c r="C9543" t="s">
        <v>493</v>
      </c>
      <c r="D9543" t="s">
        <v>1095</v>
      </c>
      <c r="E9543">
        <v>2017</v>
      </c>
      <c r="F9543" s="10">
        <v>43100</v>
      </c>
      <c r="G9543" t="s">
        <v>489</v>
      </c>
      <c r="H9543" t="s">
        <v>474</v>
      </c>
      <c r="I9543" t="s">
        <v>463</v>
      </c>
      <c r="J9543">
        <v>452617000</v>
      </c>
      <c r="K9543">
        <v>452617000</v>
      </c>
    </row>
    <row r="9544" spans="1:11" x14ac:dyDescent="0.25">
      <c r="A9544">
        <v>483482</v>
      </c>
      <c r="B9544" t="s">
        <v>396</v>
      </c>
      <c r="C9544" t="s">
        <v>493</v>
      </c>
      <c r="D9544" t="s">
        <v>1100</v>
      </c>
      <c r="E9544">
        <v>2017</v>
      </c>
      <c r="F9544" s="10">
        <v>43100</v>
      </c>
      <c r="G9544" t="s">
        <v>489</v>
      </c>
      <c r="H9544" t="s">
        <v>474</v>
      </c>
      <c r="I9544" t="s">
        <v>463</v>
      </c>
      <c r="J9544">
        <v>0</v>
      </c>
      <c r="K9544">
        <v>0</v>
      </c>
    </row>
    <row r="9545" spans="1:11" x14ac:dyDescent="0.25">
      <c r="A9545">
        <v>483482</v>
      </c>
      <c r="B9545" t="s">
        <v>396</v>
      </c>
      <c r="C9545" t="s">
        <v>493</v>
      </c>
      <c r="D9545" t="s">
        <v>1099</v>
      </c>
      <c r="E9545">
        <v>2017</v>
      </c>
      <c r="F9545" s="10">
        <v>43100</v>
      </c>
      <c r="G9545" t="s">
        <v>489</v>
      </c>
      <c r="H9545" t="s">
        <v>474</v>
      </c>
      <c r="I9545" t="s">
        <v>463</v>
      </c>
      <c r="J9545">
        <v>519910000</v>
      </c>
      <c r="K9545">
        <v>519910000</v>
      </c>
    </row>
    <row r="9546" spans="1:11" x14ac:dyDescent="0.25">
      <c r="A9546">
        <v>483482</v>
      </c>
      <c r="B9546" t="s">
        <v>396</v>
      </c>
      <c r="C9546" t="s">
        <v>493</v>
      </c>
      <c r="D9546" t="s">
        <v>1096</v>
      </c>
      <c r="E9546">
        <v>2017</v>
      </c>
      <c r="F9546" s="10">
        <v>43100</v>
      </c>
      <c r="G9546" t="s">
        <v>489</v>
      </c>
      <c r="H9546" t="s">
        <v>474</v>
      </c>
      <c r="I9546" t="s">
        <v>463</v>
      </c>
      <c r="J9546">
        <v>133925000</v>
      </c>
      <c r="K9546">
        <v>133925000</v>
      </c>
    </row>
    <row r="9547" spans="1:11" x14ac:dyDescent="0.25">
      <c r="A9547">
        <v>483482</v>
      </c>
      <c r="B9547" t="s">
        <v>396</v>
      </c>
      <c r="C9547" t="s">
        <v>493</v>
      </c>
      <c r="D9547" t="s">
        <v>1097</v>
      </c>
      <c r="E9547">
        <v>2017</v>
      </c>
      <c r="F9547" s="10">
        <v>43100</v>
      </c>
      <c r="G9547" t="s">
        <v>489</v>
      </c>
      <c r="H9547" t="s">
        <v>474</v>
      </c>
      <c r="I9547" t="s">
        <v>463</v>
      </c>
      <c r="J9547">
        <v>944825000</v>
      </c>
      <c r="K9547">
        <v>944825000</v>
      </c>
    </row>
    <row r="9548" spans="1:11" x14ac:dyDescent="0.25">
      <c r="A9548">
        <v>483482</v>
      </c>
      <c r="B9548" t="s">
        <v>396</v>
      </c>
      <c r="C9548" t="s">
        <v>493</v>
      </c>
      <c r="D9548" t="s">
        <v>1098</v>
      </c>
      <c r="E9548">
        <v>2017</v>
      </c>
      <c r="F9548" s="10">
        <v>43100</v>
      </c>
      <c r="G9548" t="s">
        <v>489</v>
      </c>
      <c r="H9548" t="s">
        <v>474</v>
      </c>
      <c r="I9548" t="s">
        <v>463</v>
      </c>
      <c r="J9548">
        <v>673776000</v>
      </c>
      <c r="K9548">
        <v>673776000</v>
      </c>
    </row>
    <row r="9549" spans="1:11" x14ac:dyDescent="0.25">
      <c r="A9549">
        <v>5753483</v>
      </c>
      <c r="B9549" t="s">
        <v>371</v>
      </c>
      <c r="C9549" t="s">
        <v>492</v>
      </c>
      <c r="D9549" t="s">
        <v>44</v>
      </c>
      <c r="E9549">
        <v>2017</v>
      </c>
      <c r="F9549" s="10">
        <v>43100</v>
      </c>
      <c r="G9549" t="s">
        <v>489</v>
      </c>
      <c r="H9549" t="s">
        <v>474</v>
      </c>
      <c r="I9549" t="s">
        <v>463</v>
      </c>
      <c r="J9549">
        <v>82529000</v>
      </c>
      <c r="K9549">
        <v>82529000</v>
      </c>
    </row>
    <row r="9550" spans="1:11" x14ac:dyDescent="0.25">
      <c r="A9550">
        <v>5753483</v>
      </c>
      <c r="B9550" t="s">
        <v>371</v>
      </c>
      <c r="C9550" t="s">
        <v>492</v>
      </c>
      <c r="D9550" t="s">
        <v>225</v>
      </c>
      <c r="E9550">
        <v>2017</v>
      </c>
      <c r="F9550" s="10">
        <v>43100</v>
      </c>
      <c r="G9550" t="s">
        <v>489</v>
      </c>
      <c r="H9550" t="s">
        <v>474</v>
      </c>
      <c r="I9550" t="s">
        <v>463</v>
      </c>
      <c r="J9550">
        <v>12792000</v>
      </c>
      <c r="K9550">
        <v>12792000</v>
      </c>
    </row>
    <row r="9551" spans="1:11" x14ac:dyDescent="0.25">
      <c r="A9551">
        <v>5753483</v>
      </c>
      <c r="B9551" t="s">
        <v>371</v>
      </c>
      <c r="C9551" t="s">
        <v>492</v>
      </c>
      <c r="D9551" t="s">
        <v>316</v>
      </c>
      <c r="E9551">
        <v>2017</v>
      </c>
      <c r="F9551" s="10">
        <v>43100</v>
      </c>
      <c r="G9551" t="s">
        <v>489</v>
      </c>
      <c r="H9551" t="s">
        <v>474</v>
      </c>
      <c r="I9551" t="s">
        <v>463</v>
      </c>
      <c r="J9551">
        <v>1485092000</v>
      </c>
      <c r="K9551">
        <v>1485092000</v>
      </c>
    </row>
    <row r="9552" spans="1:11" x14ac:dyDescent="0.25">
      <c r="A9552">
        <v>5753483</v>
      </c>
      <c r="B9552" t="s">
        <v>371</v>
      </c>
      <c r="C9552" t="s">
        <v>493</v>
      </c>
      <c r="D9552" t="s">
        <v>1274</v>
      </c>
      <c r="E9552">
        <v>2017</v>
      </c>
      <c r="F9552" s="10">
        <v>43100</v>
      </c>
      <c r="G9552" t="s">
        <v>489</v>
      </c>
      <c r="H9552" t="s">
        <v>474</v>
      </c>
      <c r="I9552" t="s">
        <v>463</v>
      </c>
    </row>
    <row r="9553" spans="1:11" x14ac:dyDescent="0.25">
      <c r="A9553">
        <v>5753483</v>
      </c>
      <c r="B9553" t="s">
        <v>371</v>
      </c>
      <c r="C9553" t="s">
        <v>493</v>
      </c>
      <c r="D9553" t="s">
        <v>577</v>
      </c>
      <c r="E9553">
        <v>2017</v>
      </c>
      <c r="F9553" s="10">
        <v>43100</v>
      </c>
      <c r="G9553" t="s">
        <v>489</v>
      </c>
      <c r="H9553" t="s">
        <v>474</v>
      </c>
      <c r="I9553" t="s">
        <v>463</v>
      </c>
      <c r="J9553">
        <v>48000</v>
      </c>
      <c r="K9553">
        <v>48000</v>
      </c>
    </row>
    <row r="9554" spans="1:11" x14ac:dyDescent="0.25">
      <c r="A9554">
        <v>5753483</v>
      </c>
      <c r="B9554" t="s">
        <v>371</v>
      </c>
      <c r="C9554" t="s">
        <v>493</v>
      </c>
      <c r="D9554" t="s">
        <v>830</v>
      </c>
      <c r="E9554">
        <v>2017</v>
      </c>
      <c r="F9554" s="10">
        <v>43100</v>
      </c>
      <c r="G9554" t="s">
        <v>489</v>
      </c>
      <c r="H9554" t="s">
        <v>474</v>
      </c>
      <c r="I9554" t="s">
        <v>463</v>
      </c>
      <c r="J9554">
        <v>834810000</v>
      </c>
      <c r="K9554">
        <v>834810000</v>
      </c>
    </row>
    <row r="9555" spans="1:11" x14ac:dyDescent="0.25">
      <c r="A9555">
        <v>5753483</v>
      </c>
      <c r="B9555" t="s">
        <v>371</v>
      </c>
      <c r="C9555" t="s">
        <v>493</v>
      </c>
      <c r="D9555" t="s">
        <v>831</v>
      </c>
      <c r="E9555">
        <v>2017</v>
      </c>
      <c r="F9555" s="10">
        <v>43100</v>
      </c>
      <c r="G9555" t="s">
        <v>489</v>
      </c>
      <c r="H9555" t="s">
        <v>474</v>
      </c>
      <c r="I9555" t="s">
        <v>463</v>
      </c>
      <c r="J9555">
        <v>745555000</v>
      </c>
      <c r="K9555">
        <v>745555000</v>
      </c>
    </row>
    <row r="9556" spans="1:11" x14ac:dyDescent="0.25">
      <c r="A9556">
        <v>6740698</v>
      </c>
      <c r="B9556" t="s">
        <v>3377</v>
      </c>
      <c r="C9556" t="s">
        <v>492</v>
      </c>
      <c r="D9556" t="s">
        <v>3661</v>
      </c>
      <c r="E9556">
        <v>2017</v>
      </c>
      <c r="F9556" s="10">
        <v>43100</v>
      </c>
      <c r="G9556" t="s">
        <v>489</v>
      </c>
      <c r="H9556" t="s">
        <v>474</v>
      </c>
      <c r="I9556" t="s">
        <v>463</v>
      </c>
      <c r="J9556">
        <v>100409000</v>
      </c>
      <c r="K9556">
        <v>100409000</v>
      </c>
    </row>
    <row r="9557" spans="1:11" x14ac:dyDescent="0.25">
      <c r="A9557">
        <v>6740698</v>
      </c>
      <c r="B9557" t="s">
        <v>3377</v>
      </c>
      <c r="C9557" t="s">
        <v>492</v>
      </c>
      <c r="D9557" t="s">
        <v>21</v>
      </c>
      <c r="E9557">
        <v>2017</v>
      </c>
      <c r="F9557" s="10">
        <v>43100</v>
      </c>
      <c r="G9557" t="s">
        <v>489</v>
      </c>
      <c r="H9557" t="s">
        <v>474</v>
      </c>
      <c r="I9557" t="s">
        <v>463</v>
      </c>
      <c r="J9557">
        <v>56994000</v>
      </c>
      <c r="K9557">
        <v>56994000</v>
      </c>
    </row>
    <row r="9558" spans="1:11" x14ac:dyDescent="0.25">
      <c r="A9558">
        <v>6740698</v>
      </c>
      <c r="B9558" t="s">
        <v>3377</v>
      </c>
      <c r="C9558" t="s">
        <v>492</v>
      </c>
      <c r="D9558" t="s">
        <v>44</v>
      </c>
      <c r="E9558">
        <v>2017</v>
      </c>
      <c r="F9558" s="10">
        <v>43100</v>
      </c>
      <c r="G9558" t="s">
        <v>489</v>
      </c>
      <c r="H9558" t="s">
        <v>474</v>
      </c>
      <c r="I9558" t="s">
        <v>463</v>
      </c>
      <c r="J9558">
        <v>83818000</v>
      </c>
      <c r="K9558">
        <v>83818000</v>
      </c>
    </row>
    <row r="9559" spans="1:11" x14ac:dyDescent="0.25">
      <c r="A9559">
        <v>6740698</v>
      </c>
      <c r="B9559" t="s">
        <v>3377</v>
      </c>
      <c r="C9559" t="s">
        <v>492</v>
      </c>
      <c r="D9559" t="s">
        <v>59</v>
      </c>
      <c r="E9559">
        <v>2017</v>
      </c>
      <c r="F9559" s="10">
        <v>43100</v>
      </c>
      <c r="G9559" t="s">
        <v>489</v>
      </c>
      <c r="H9559" t="s">
        <v>474</v>
      </c>
      <c r="I9559" t="s">
        <v>463</v>
      </c>
      <c r="J9559">
        <v>55810000</v>
      </c>
      <c r="K9559">
        <v>55810000</v>
      </c>
    </row>
    <row r="9560" spans="1:11" x14ac:dyDescent="0.25">
      <c r="A9560">
        <v>6740698</v>
      </c>
      <c r="B9560" t="s">
        <v>3377</v>
      </c>
      <c r="C9560" t="s">
        <v>492</v>
      </c>
      <c r="D9560" t="s">
        <v>105</v>
      </c>
      <c r="E9560">
        <v>2017</v>
      </c>
      <c r="F9560" s="10">
        <v>43100</v>
      </c>
      <c r="G9560" t="s">
        <v>489</v>
      </c>
      <c r="H9560" t="s">
        <v>474</v>
      </c>
      <c r="I9560" t="s">
        <v>463</v>
      </c>
      <c r="J9560">
        <v>55993000</v>
      </c>
      <c r="K9560">
        <v>55993000</v>
      </c>
    </row>
    <row r="9561" spans="1:11" x14ac:dyDescent="0.25">
      <c r="A9561">
        <v>6740698</v>
      </c>
      <c r="B9561" t="s">
        <v>3377</v>
      </c>
      <c r="C9561" t="s">
        <v>492</v>
      </c>
      <c r="D9561" t="s">
        <v>113</v>
      </c>
      <c r="E9561">
        <v>2017</v>
      </c>
      <c r="F9561" s="10">
        <v>43100</v>
      </c>
      <c r="G9561" t="s">
        <v>489</v>
      </c>
      <c r="H9561" t="s">
        <v>474</v>
      </c>
      <c r="I9561" t="s">
        <v>463</v>
      </c>
      <c r="J9561">
        <v>88328000</v>
      </c>
      <c r="K9561">
        <v>88328000</v>
      </c>
    </row>
    <row r="9562" spans="1:11" x14ac:dyDescent="0.25">
      <c r="A9562">
        <v>6740698</v>
      </c>
      <c r="B9562" t="s">
        <v>3377</v>
      </c>
      <c r="C9562" t="s">
        <v>492</v>
      </c>
      <c r="D9562" t="s">
        <v>156</v>
      </c>
      <c r="E9562">
        <v>2017</v>
      </c>
      <c r="F9562" s="10">
        <v>43100</v>
      </c>
      <c r="G9562" t="s">
        <v>489</v>
      </c>
      <c r="H9562" t="s">
        <v>474</v>
      </c>
      <c r="I9562" t="s">
        <v>463</v>
      </c>
      <c r="J9562">
        <v>31889000</v>
      </c>
      <c r="K9562">
        <v>31889000</v>
      </c>
    </row>
    <row r="9563" spans="1:11" x14ac:dyDescent="0.25">
      <c r="A9563">
        <v>6740698</v>
      </c>
      <c r="B9563" t="s">
        <v>3377</v>
      </c>
      <c r="C9563" t="s">
        <v>492</v>
      </c>
      <c r="D9563" t="s">
        <v>163</v>
      </c>
      <c r="E9563">
        <v>2017</v>
      </c>
      <c r="F9563" s="10">
        <v>43100</v>
      </c>
      <c r="G9563" t="s">
        <v>489</v>
      </c>
      <c r="H9563" t="s">
        <v>474</v>
      </c>
      <c r="I9563" t="s">
        <v>463</v>
      </c>
      <c r="J9563">
        <v>53344000</v>
      </c>
      <c r="K9563">
        <v>53344000</v>
      </c>
    </row>
    <row r="9564" spans="1:11" x14ac:dyDescent="0.25">
      <c r="A9564">
        <v>6740698</v>
      </c>
      <c r="B9564" t="s">
        <v>3377</v>
      </c>
      <c r="C9564" t="s">
        <v>492</v>
      </c>
      <c r="D9564" t="s">
        <v>619</v>
      </c>
      <c r="E9564">
        <v>2017</v>
      </c>
      <c r="F9564" s="10">
        <v>43100</v>
      </c>
      <c r="G9564" t="s">
        <v>489</v>
      </c>
      <c r="H9564" t="s">
        <v>474</v>
      </c>
      <c r="I9564" t="s">
        <v>463</v>
      </c>
      <c r="J9564">
        <v>46893000</v>
      </c>
      <c r="K9564">
        <v>46893000</v>
      </c>
    </row>
    <row r="9565" spans="1:11" x14ac:dyDescent="0.25">
      <c r="A9565">
        <v>6740698</v>
      </c>
      <c r="B9565" t="s">
        <v>3377</v>
      </c>
      <c r="C9565" t="s">
        <v>492</v>
      </c>
      <c r="D9565" t="s">
        <v>227</v>
      </c>
      <c r="E9565">
        <v>2017</v>
      </c>
      <c r="F9565" s="10">
        <v>43100</v>
      </c>
      <c r="G9565" t="s">
        <v>489</v>
      </c>
      <c r="H9565" t="s">
        <v>474</v>
      </c>
      <c r="I9565" t="s">
        <v>463</v>
      </c>
      <c r="J9565">
        <v>15877000</v>
      </c>
      <c r="K9565">
        <v>15877000</v>
      </c>
    </row>
    <row r="9566" spans="1:11" x14ac:dyDescent="0.25">
      <c r="A9566">
        <v>6740698</v>
      </c>
      <c r="B9566" t="s">
        <v>3377</v>
      </c>
      <c r="C9566" t="s">
        <v>492</v>
      </c>
      <c r="D9566" t="s">
        <v>458</v>
      </c>
      <c r="E9566">
        <v>2017</v>
      </c>
      <c r="F9566" s="10">
        <v>43100</v>
      </c>
      <c r="G9566" t="s">
        <v>489</v>
      </c>
      <c r="H9566" t="s">
        <v>474</v>
      </c>
      <c r="I9566" t="s">
        <v>463</v>
      </c>
      <c r="J9566">
        <v>49228000</v>
      </c>
      <c r="K9566">
        <v>49228000</v>
      </c>
    </row>
    <row r="9567" spans="1:11" x14ac:dyDescent="0.25">
      <c r="A9567">
        <v>6740698</v>
      </c>
      <c r="B9567" t="s">
        <v>3377</v>
      </c>
      <c r="C9567" t="s">
        <v>492</v>
      </c>
      <c r="D9567" t="s">
        <v>267</v>
      </c>
      <c r="E9567">
        <v>2017</v>
      </c>
      <c r="F9567" s="10">
        <v>43100</v>
      </c>
      <c r="G9567" t="s">
        <v>489</v>
      </c>
      <c r="H9567" t="s">
        <v>474</v>
      </c>
      <c r="I9567" t="s">
        <v>463</v>
      </c>
      <c r="J9567">
        <v>28866000</v>
      </c>
      <c r="K9567">
        <v>28866000</v>
      </c>
    </row>
    <row r="9568" spans="1:11" x14ac:dyDescent="0.25">
      <c r="A9568">
        <v>6740698</v>
      </c>
      <c r="B9568" t="s">
        <v>3377</v>
      </c>
      <c r="C9568" t="s">
        <v>492</v>
      </c>
      <c r="D9568" t="s">
        <v>279</v>
      </c>
      <c r="E9568">
        <v>2017</v>
      </c>
      <c r="F9568" s="10">
        <v>43100</v>
      </c>
      <c r="G9568" t="s">
        <v>489</v>
      </c>
      <c r="H9568" t="s">
        <v>474</v>
      </c>
      <c r="I9568" t="s">
        <v>463</v>
      </c>
      <c r="J9568">
        <v>17913000</v>
      </c>
      <c r="K9568">
        <v>17913000</v>
      </c>
    </row>
    <row r="9569" spans="1:11" x14ac:dyDescent="0.25">
      <c r="A9569">
        <v>6740698</v>
      </c>
      <c r="B9569" t="s">
        <v>3377</v>
      </c>
      <c r="C9569" t="s">
        <v>492</v>
      </c>
      <c r="D9569" t="s">
        <v>290</v>
      </c>
      <c r="E9569">
        <v>2017</v>
      </c>
      <c r="F9569" s="10">
        <v>43100</v>
      </c>
      <c r="G9569" t="s">
        <v>489</v>
      </c>
      <c r="H9569" t="s">
        <v>474</v>
      </c>
      <c r="I9569" t="s">
        <v>463</v>
      </c>
      <c r="J9569">
        <v>80149000</v>
      </c>
      <c r="K9569">
        <v>80149000</v>
      </c>
    </row>
    <row r="9570" spans="1:11" x14ac:dyDescent="0.25">
      <c r="A9570">
        <v>6740698</v>
      </c>
      <c r="B9570" t="s">
        <v>3377</v>
      </c>
      <c r="C9570" t="s">
        <v>492</v>
      </c>
      <c r="D9570" t="s">
        <v>316</v>
      </c>
      <c r="E9570">
        <v>2017</v>
      </c>
      <c r="F9570" s="10">
        <v>43100</v>
      </c>
      <c r="G9570" t="s">
        <v>489</v>
      </c>
      <c r="H9570" t="s">
        <v>474</v>
      </c>
      <c r="I9570" t="s">
        <v>463</v>
      </c>
      <c r="J9570">
        <v>1203547000</v>
      </c>
      <c r="K9570">
        <v>1203547000</v>
      </c>
    </row>
    <row r="9571" spans="1:11" x14ac:dyDescent="0.25">
      <c r="A9571">
        <v>6740698</v>
      </c>
      <c r="B9571" t="s">
        <v>3377</v>
      </c>
      <c r="C9571" t="s">
        <v>493</v>
      </c>
      <c r="D9571" t="s">
        <v>3380</v>
      </c>
      <c r="E9571">
        <v>2017</v>
      </c>
      <c r="F9571" s="10">
        <v>43100</v>
      </c>
      <c r="G9571" t="s">
        <v>489</v>
      </c>
      <c r="H9571" t="s">
        <v>474</v>
      </c>
      <c r="I9571" t="s">
        <v>463</v>
      </c>
      <c r="J9571">
        <v>1703377000</v>
      </c>
      <c r="K9571">
        <v>1703377000</v>
      </c>
    </row>
    <row r="9572" spans="1:11" x14ac:dyDescent="0.25">
      <c r="A9572">
        <v>6740698</v>
      </c>
      <c r="B9572" t="s">
        <v>3377</v>
      </c>
      <c r="C9572" t="s">
        <v>493</v>
      </c>
      <c r="D9572" t="s">
        <v>3381</v>
      </c>
      <c r="E9572">
        <v>2017</v>
      </c>
      <c r="F9572" s="10">
        <v>43100</v>
      </c>
      <c r="G9572" t="s">
        <v>489</v>
      </c>
      <c r="H9572" t="s">
        <v>474</v>
      </c>
      <c r="I9572" t="s">
        <v>463</v>
      </c>
      <c r="J9572">
        <v>128481000</v>
      </c>
      <c r="K9572">
        <v>128481000</v>
      </c>
    </row>
    <row r="9573" spans="1:11" x14ac:dyDescent="0.25">
      <c r="A9573">
        <v>6740698</v>
      </c>
      <c r="B9573" t="s">
        <v>3377</v>
      </c>
      <c r="C9573" t="s">
        <v>493</v>
      </c>
      <c r="D9573" t="s">
        <v>458</v>
      </c>
      <c r="E9573">
        <v>2017</v>
      </c>
      <c r="F9573" s="10">
        <v>43100</v>
      </c>
      <c r="G9573" t="s">
        <v>489</v>
      </c>
      <c r="H9573" t="s">
        <v>474</v>
      </c>
      <c r="I9573" t="s">
        <v>463</v>
      </c>
      <c r="J9573">
        <v>22805000</v>
      </c>
      <c r="K9573">
        <v>22805000</v>
      </c>
    </row>
    <row r="9574" spans="1:11" x14ac:dyDescent="0.25">
      <c r="A9574">
        <v>6740698</v>
      </c>
      <c r="B9574" t="s">
        <v>3377</v>
      </c>
      <c r="C9574" t="s">
        <v>493</v>
      </c>
      <c r="D9574" t="s">
        <v>3382</v>
      </c>
      <c r="E9574">
        <v>2017</v>
      </c>
      <c r="F9574" s="10">
        <v>43100</v>
      </c>
      <c r="G9574" t="s">
        <v>489</v>
      </c>
      <c r="H9574" t="s">
        <v>474</v>
      </c>
      <c r="I9574" t="s">
        <v>463</v>
      </c>
      <c r="J9574">
        <v>114395000</v>
      </c>
      <c r="K9574">
        <v>114395000</v>
      </c>
    </row>
    <row r="9575" spans="1:11" x14ac:dyDescent="0.25">
      <c r="A9575">
        <v>6741098</v>
      </c>
      <c r="B9575" t="s">
        <v>3448</v>
      </c>
      <c r="C9575" t="s">
        <v>492</v>
      </c>
      <c r="D9575" t="s">
        <v>3457</v>
      </c>
      <c r="E9575">
        <v>2017</v>
      </c>
      <c r="F9575" s="10">
        <v>43100</v>
      </c>
      <c r="G9575" t="s">
        <v>489</v>
      </c>
      <c r="H9575" t="s">
        <v>474</v>
      </c>
      <c r="I9575" t="s">
        <v>463</v>
      </c>
      <c r="J9575">
        <v>308300000</v>
      </c>
      <c r="K9575">
        <v>308300000</v>
      </c>
    </row>
    <row r="9576" spans="1:11" x14ac:dyDescent="0.25">
      <c r="A9576">
        <v>6741098</v>
      </c>
      <c r="B9576" t="s">
        <v>3448</v>
      </c>
      <c r="C9576" t="s">
        <v>492</v>
      </c>
      <c r="D9576" t="s">
        <v>59</v>
      </c>
      <c r="E9576">
        <v>2017</v>
      </c>
      <c r="F9576" s="10">
        <v>43100</v>
      </c>
      <c r="G9576" t="s">
        <v>489</v>
      </c>
      <c r="H9576" t="s">
        <v>474</v>
      </c>
      <c r="I9576" t="s">
        <v>463</v>
      </c>
      <c r="J9576">
        <v>387059000</v>
      </c>
      <c r="K9576">
        <v>387059000</v>
      </c>
    </row>
    <row r="9577" spans="1:11" x14ac:dyDescent="0.25">
      <c r="A9577">
        <v>6741098</v>
      </c>
      <c r="B9577" t="s">
        <v>3448</v>
      </c>
      <c r="C9577" t="s">
        <v>492</v>
      </c>
      <c r="D9577" t="s">
        <v>569</v>
      </c>
      <c r="E9577">
        <v>2017</v>
      </c>
      <c r="F9577" s="10">
        <v>43100</v>
      </c>
      <c r="G9577" t="s">
        <v>489</v>
      </c>
      <c r="H9577" t="s">
        <v>474</v>
      </c>
      <c r="I9577" t="s">
        <v>463</v>
      </c>
      <c r="J9577">
        <v>636472000</v>
      </c>
      <c r="K9577">
        <v>636472000</v>
      </c>
    </row>
    <row r="9578" spans="1:11" x14ac:dyDescent="0.25">
      <c r="A9578">
        <v>6741098</v>
      </c>
      <c r="B9578" t="s">
        <v>3448</v>
      </c>
      <c r="C9578" t="s">
        <v>492</v>
      </c>
      <c r="D9578" t="s">
        <v>163</v>
      </c>
      <c r="E9578">
        <v>2017</v>
      </c>
      <c r="F9578" s="10">
        <v>43100</v>
      </c>
      <c r="G9578" t="s">
        <v>489</v>
      </c>
      <c r="H9578" t="s">
        <v>474</v>
      </c>
      <c r="I9578" t="s">
        <v>463</v>
      </c>
      <c r="J9578">
        <v>167258000</v>
      </c>
      <c r="K9578">
        <v>167258000</v>
      </c>
    </row>
    <row r="9579" spans="1:11" x14ac:dyDescent="0.25">
      <c r="A9579">
        <v>6741098</v>
      </c>
      <c r="B9579" t="s">
        <v>3448</v>
      </c>
      <c r="C9579" t="s">
        <v>492</v>
      </c>
      <c r="D9579" t="s">
        <v>458</v>
      </c>
      <c r="E9579">
        <v>2017</v>
      </c>
      <c r="F9579" s="10">
        <v>43100</v>
      </c>
      <c r="G9579" t="s">
        <v>489</v>
      </c>
      <c r="H9579" t="s">
        <v>474</v>
      </c>
      <c r="I9579" t="s">
        <v>463</v>
      </c>
      <c r="J9579">
        <v>140715000</v>
      </c>
      <c r="K9579">
        <v>140715000</v>
      </c>
    </row>
    <row r="9580" spans="1:11" x14ac:dyDescent="0.25">
      <c r="A9580">
        <v>6741098</v>
      </c>
      <c r="B9580" t="s">
        <v>3448</v>
      </c>
      <c r="C9580" t="s">
        <v>492</v>
      </c>
      <c r="D9580" t="s">
        <v>316</v>
      </c>
      <c r="E9580">
        <v>2017</v>
      </c>
      <c r="F9580" s="10">
        <v>43100</v>
      </c>
      <c r="G9580" t="s">
        <v>489</v>
      </c>
      <c r="H9580" t="s">
        <v>474</v>
      </c>
      <c r="I9580" t="s">
        <v>463</v>
      </c>
      <c r="J9580">
        <v>669274000</v>
      </c>
      <c r="K9580">
        <v>669274000</v>
      </c>
    </row>
    <row r="9581" spans="1:11" x14ac:dyDescent="0.25">
      <c r="A9581">
        <v>6741098</v>
      </c>
      <c r="B9581" t="s">
        <v>3448</v>
      </c>
      <c r="C9581" t="s">
        <v>493</v>
      </c>
      <c r="D9581" t="s">
        <v>3453</v>
      </c>
      <c r="E9581">
        <v>2017</v>
      </c>
      <c r="F9581" s="10">
        <v>43100</v>
      </c>
      <c r="G9581" t="s">
        <v>489</v>
      </c>
      <c r="H9581" t="s">
        <v>474</v>
      </c>
      <c r="I9581" t="s">
        <v>463</v>
      </c>
      <c r="J9581">
        <v>372157000</v>
      </c>
      <c r="K9581">
        <v>372157000</v>
      </c>
    </row>
    <row r="9582" spans="1:11" x14ac:dyDescent="0.25">
      <c r="A9582">
        <v>6741098</v>
      </c>
      <c r="B9582" t="s">
        <v>3448</v>
      </c>
      <c r="C9582" t="s">
        <v>493</v>
      </c>
      <c r="D9582" t="s">
        <v>3454</v>
      </c>
      <c r="E9582">
        <v>2017</v>
      </c>
      <c r="F9582" s="10">
        <v>43100</v>
      </c>
      <c r="G9582" t="s">
        <v>489</v>
      </c>
      <c r="H9582" t="s">
        <v>474</v>
      </c>
      <c r="I9582" t="s">
        <v>463</v>
      </c>
      <c r="J9582">
        <v>191442000</v>
      </c>
      <c r="K9582">
        <v>191442000</v>
      </c>
    </row>
    <row r="9583" spans="1:11" x14ac:dyDescent="0.25">
      <c r="A9583">
        <v>6741098</v>
      </c>
      <c r="B9583" t="s">
        <v>3448</v>
      </c>
      <c r="C9583" t="s">
        <v>493</v>
      </c>
      <c r="D9583" t="s">
        <v>3456</v>
      </c>
      <c r="E9583">
        <v>2017</v>
      </c>
      <c r="F9583" s="10">
        <v>43100</v>
      </c>
      <c r="G9583" t="s">
        <v>489</v>
      </c>
      <c r="H9583" t="s">
        <v>474</v>
      </c>
      <c r="I9583" t="s">
        <v>463</v>
      </c>
      <c r="J9583">
        <v>70073000</v>
      </c>
      <c r="K9583">
        <v>70073000</v>
      </c>
    </row>
    <row r="9584" spans="1:11" x14ac:dyDescent="0.25">
      <c r="A9584">
        <v>6741098</v>
      </c>
      <c r="B9584" t="s">
        <v>3448</v>
      </c>
      <c r="C9584" t="s">
        <v>493</v>
      </c>
      <c r="D9584" t="s">
        <v>3452</v>
      </c>
      <c r="E9584">
        <v>2017</v>
      </c>
      <c r="F9584" s="10">
        <v>43100</v>
      </c>
      <c r="G9584" t="s">
        <v>489</v>
      </c>
      <c r="H9584" t="s">
        <v>474</v>
      </c>
      <c r="I9584" t="s">
        <v>463</v>
      </c>
      <c r="J9584">
        <v>988750000</v>
      </c>
      <c r="K9584">
        <v>988750000</v>
      </c>
    </row>
    <row r="9585" spans="1:11" x14ac:dyDescent="0.25">
      <c r="A9585">
        <v>6741098</v>
      </c>
      <c r="B9585" t="s">
        <v>3448</v>
      </c>
      <c r="C9585" t="s">
        <v>493</v>
      </c>
      <c r="D9585" t="s">
        <v>3455</v>
      </c>
      <c r="E9585">
        <v>2017</v>
      </c>
      <c r="F9585" s="10">
        <v>43100</v>
      </c>
      <c r="G9585" t="s">
        <v>489</v>
      </c>
      <c r="H9585" t="s">
        <v>474</v>
      </c>
      <c r="I9585" t="s">
        <v>463</v>
      </c>
      <c r="J9585">
        <v>686656000</v>
      </c>
      <c r="K9585">
        <v>686656000</v>
      </c>
    </row>
    <row r="9586" spans="1:11" x14ac:dyDescent="0.25">
      <c r="A9586">
        <v>6783700</v>
      </c>
      <c r="B9586" t="s">
        <v>3629</v>
      </c>
      <c r="C9586" t="s">
        <v>492</v>
      </c>
      <c r="D9586" t="s">
        <v>570</v>
      </c>
      <c r="E9586">
        <v>2017</v>
      </c>
      <c r="F9586" s="10">
        <v>43100</v>
      </c>
      <c r="G9586" t="s">
        <v>489</v>
      </c>
      <c r="H9586" t="s">
        <v>474</v>
      </c>
      <c r="I9586" t="s">
        <v>463</v>
      </c>
      <c r="J9586">
        <v>1738000000</v>
      </c>
      <c r="K9586">
        <v>1738000000</v>
      </c>
    </row>
    <row r="9587" spans="1:11" x14ac:dyDescent="0.25">
      <c r="A9587">
        <v>6783700</v>
      </c>
      <c r="B9587" t="s">
        <v>3629</v>
      </c>
      <c r="C9587" t="s">
        <v>492</v>
      </c>
      <c r="D9587" t="s">
        <v>569</v>
      </c>
      <c r="E9587">
        <v>2017</v>
      </c>
      <c r="F9587" s="10">
        <v>43100</v>
      </c>
      <c r="G9587" t="s">
        <v>489</v>
      </c>
      <c r="H9587" t="s">
        <v>474</v>
      </c>
      <c r="I9587" t="s">
        <v>463</v>
      </c>
      <c r="J9587">
        <v>1558000000</v>
      </c>
      <c r="K9587">
        <v>1558000000</v>
      </c>
    </row>
    <row r="9588" spans="1:11" x14ac:dyDescent="0.25">
      <c r="A9588">
        <v>6783700</v>
      </c>
      <c r="B9588" t="s">
        <v>3629</v>
      </c>
      <c r="C9588" t="s">
        <v>492</v>
      </c>
      <c r="D9588" t="s">
        <v>834</v>
      </c>
      <c r="E9588">
        <v>2017</v>
      </c>
      <c r="F9588" s="10">
        <v>43100</v>
      </c>
      <c r="G9588" t="s">
        <v>489</v>
      </c>
      <c r="H9588" t="s">
        <v>474</v>
      </c>
      <c r="I9588" t="s">
        <v>463</v>
      </c>
      <c r="J9588">
        <v>6023000000</v>
      </c>
      <c r="K9588">
        <v>6023000000</v>
      </c>
    </row>
    <row r="9589" spans="1:11" x14ac:dyDescent="0.25">
      <c r="A9589">
        <v>6783700</v>
      </c>
      <c r="B9589" t="s">
        <v>3629</v>
      </c>
      <c r="C9589" t="s">
        <v>492</v>
      </c>
      <c r="D9589" t="s">
        <v>803</v>
      </c>
      <c r="E9589">
        <v>2017</v>
      </c>
      <c r="F9589" s="10">
        <v>43100</v>
      </c>
      <c r="G9589" t="s">
        <v>489</v>
      </c>
      <c r="H9589" t="s">
        <v>474</v>
      </c>
      <c r="I9589" t="s">
        <v>463</v>
      </c>
      <c r="J9589">
        <v>1501000000</v>
      </c>
      <c r="K9589">
        <v>1501000000</v>
      </c>
    </row>
    <row r="9590" spans="1:11" x14ac:dyDescent="0.25">
      <c r="A9590">
        <v>6783700</v>
      </c>
      <c r="B9590" t="s">
        <v>3629</v>
      </c>
      <c r="C9590" t="s">
        <v>492</v>
      </c>
      <c r="D9590" t="s">
        <v>3631</v>
      </c>
      <c r="E9590">
        <v>2017</v>
      </c>
      <c r="F9590" s="10">
        <v>43100</v>
      </c>
      <c r="G9590" t="s">
        <v>489</v>
      </c>
      <c r="H9590" t="s">
        <v>474</v>
      </c>
      <c r="I9590" t="s">
        <v>463</v>
      </c>
      <c r="J9590">
        <v>617000000</v>
      </c>
      <c r="K9590">
        <v>617000000</v>
      </c>
    </row>
    <row r="9591" spans="1:11" x14ac:dyDescent="0.25">
      <c r="A9591">
        <v>8090</v>
      </c>
      <c r="B9591" t="s">
        <v>410</v>
      </c>
      <c r="C9591" t="s">
        <v>492</v>
      </c>
      <c r="D9591" t="s">
        <v>569</v>
      </c>
      <c r="E9591">
        <v>2018</v>
      </c>
      <c r="F9591" s="10">
        <v>43190</v>
      </c>
      <c r="G9591" t="s">
        <v>489</v>
      </c>
      <c r="H9591" t="s">
        <v>474</v>
      </c>
      <c r="I9591" t="s">
        <v>463</v>
      </c>
      <c r="J9591">
        <v>381600000</v>
      </c>
      <c r="K9591">
        <v>381600000</v>
      </c>
    </row>
    <row r="9592" spans="1:11" x14ac:dyDescent="0.25">
      <c r="A9592">
        <v>8090</v>
      </c>
      <c r="B9592" t="s">
        <v>410</v>
      </c>
      <c r="C9592" t="s">
        <v>492</v>
      </c>
      <c r="D9592" t="s">
        <v>653</v>
      </c>
      <c r="E9592">
        <v>2018</v>
      </c>
      <c r="F9592" s="10">
        <v>43190</v>
      </c>
      <c r="G9592" t="s">
        <v>489</v>
      </c>
      <c r="H9592" t="s">
        <v>474</v>
      </c>
      <c r="I9592" t="s">
        <v>463</v>
      </c>
      <c r="J9592">
        <v>291600000</v>
      </c>
      <c r="K9592">
        <v>291600000</v>
      </c>
    </row>
    <row r="9593" spans="1:11" x14ac:dyDescent="0.25">
      <c r="A9593">
        <v>8090</v>
      </c>
      <c r="B9593" t="s">
        <v>410</v>
      </c>
      <c r="C9593" t="s">
        <v>492</v>
      </c>
      <c r="D9593" t="s">
        <v>316</v>
      </c>
      <c r="E9593">
        <v>2018</v>
      </c>
      <c r="F9593" s="10">
        <v>43190</v>
      </c>
      <c r="G9593" t="s">
        <v>489</v>
      </c>
      <c r="H9593" t="s">
        <v>474</v>
      </c>
      <c r="I9593" t="s">
        <v>463</v>
      </c>
      <c r="J9593">
        <v>1392800000</v>
      </c>
      <c r="K9593">
        <v>1392800000</v>
      </c>
    </row>
    <row r="9594" spans="1:11" x14ac:dyDescent="0.25">
      <c r="A9594">
        <v>8090</v>
      </c>
      <c r="B9594" t="s">
        <v>410</v>
      </c>
      <c r="C9594" t="s">
        <v>493</v>
      </c>
      <c r="D9594" t="s">
        <v>671</v>
      </c>
      <c r="E9594">
        <v>2018</v>
      </c>
      <c r="F9594" s="10">
        <v>43190</v>
      </c>
      <c r="G9594" t="s">
        <v>489</v>
      </c>
      <c r="H9594" t="s">
        <v>474</v>
      </c>
      <c r="I9594" t="s">
        <v>463</v>
      </c>
      <c r="J9594">
        <v>1241200000</v>
      </c>
      <c r="K9594">
        <v>1241200000</v>
      </c>
    </row>
    <row r="9595" spans="1:11" x14ac:dyDescent="0.25">
      <c r="A9595">
        <v>8090</v>
      </c>
      <c r="B9595" t="s">
        <v>410</v>
      </c>
      <c r="C9595" t="s">
        <v>493</v>
      </c>
      <c r="D9595" t="s">
        <v>672</v>
      </c>
      <c r="E9595">
        <v>2018</v>
      </c>
      <c r="F9595" s="10">
        <v>43190</v>
      </c>
      <c r="G9595" t="s">
        <v>489</v>
      </c>
      <c r="H9595" t="s">
        <v>474</v>
      </c>
      <c r="I9595" t="s">
        <v>463</v>
      </c>
      <c r="J9595">
        <v>824800000</v>
      </c>
      <c r="K9595">
        <v>824800000</v>
      </c>
    </row>
    <row r="9596" spans="1:11" x14ac:dyDescent="0.25">
      <c r="A9596">
        <v>8114</v>
      </c>
      <c r="B9596" t="s">
        <v>320</v>
      </c>
      <c r="C9596" t="s">
        <v>492</v>
      </c>
      <c r="D9596" t="s">
        <v>651</v>
      </c>
      <c r="E9596">
        <v>2018</v>
      </c>
      <c r="F9596" s="10">
        <v>43190</v>
      </c>
      <c r="G9596" t="s">
        <v>489</v>
      </c>
      <c r="H9596" t="s">
        <v>474</v>
      </c>
      <c r="I9596" t="s">
        <v>463</v>
      </c>
      <c r="J9596">
        <v>1174432000</v>
      </c>
      <c r="K9596">
        <v>1174432000</v>
      </c>
    </row>
    <row r="9597" spans="1:11" x14ac:dyDescent="0.25">
      <c r="A9597">
        <v>8114</v>
      </c>
      <c r="B9597" t="s">
        <v>320</v>
      </c>
      <c r="C9597" t="s">
        <v>492</v>
      </c>
      <c r="D9597" t="s">
        <v>656</v>
      </c>
      <c r="E9597">
        <v>2018</v>
      </c>
      <c r="F9597" s="10">
        <v>43190</v>
      </c>
      <c r="G9597" t="s">
        <v>489</v>
      </c>
      <c r="H9597" t="s">
        <v>474</v>
      </c>
      <c r="I9597" t="s">
        <v>463</v>
      </c>
      <c r="J9597">
        <v>155922000</v>
      </c>
      <c r="K9597">
        <v>155922000</v>
      </c>
    </row>
    <row r="9598" spans="1:11" x14ac:dyDescent="0.25">
      <c r="A9598">
        <v>8114</v>
      </c>
      <c r="B9598" t="s">
        <v>320</v>
      </c>
      <c r="C9598" t="s">
        <v>493</v>
      </c>
      <c r="D9598" t="s">
        <v>655</v>
      </c>
      <c r="E9598">
        <v>2018</v>
      </c>
      <c r="F9598" s="10">
        <v>43190</v>
      </c>
      <c r="G9598" t="s">
        <v>489</v>
      </c>
      <c r="H9598" t="s">
        <v>474</v>
      </c>
      <c r="I9598" t="s">
        <v>463</v>
      </c>
      <c r="J9598">
        <v>376289000</v>
      </c>
      <c r="K9598">
        <v>376289000</v>
      </c>
    </row>
    <row r="9599" spans="1:11" x14ac:dyDescent="0.25">
      <c r="A9599">
        <v>8114</v>
      </c>
      <c r="B9599" t="s">
        <v>320</v>
      </c>
      <c r="C9599" t="s">
        <v>493</v>
      </c>
      <c r="D9599" t="s">
        <v>2059</v>
      </c>
      <c r="E9599">
        <v>2018</v>
      </c>
      <c r="F9599" s="10">
        <v>43190</v>
      </c>
      <c r="G9599" t="s">
        <v>489</v>
      </c>
      <c r="H9599" t="s">
        <v>474</v>
      </c>
      <c r="I9599" t="s">
        <v>463</v>
      </c>
      <c r="J9599">
        <v>954065000</v>
      </c>
      <c r="K9599">
        <v>954065000</v>
      </c>
    </row>
    <row r="9600" spans="1:11" x14ac:dyDescent="0.25">
      <c r="A9600">
        <v>11472</v>
      </c>
      <c r="B9600" t="s">
        <v>3472</v>
      </c>
      <c r="C9600" t="s">
        <v>493</v>
      </c>
      <c r="D9600" t="s">
        <v>3476</v>
      </c>
      <c r="E9600">
        <v>2018</v>
      </c>
      <c r="F9600" s="10">
        <v>43281</v>
      </c>
      <c r="G9600" t="s">
        <v>489</v>
      </c>
      <c r="H9600" t="s">
        <v>474</v>
      </c>
      <c r="I9600" t="s">
        <v>463</v>
      </c>
      <c r="J9600">
        <v>2316000000</v>
      </c>
      <c r="K9600">
        <v>2316000000</v>
      </c>
    </row>
    <row r="9601" spans="1:11" x14ac:dyDescent="0.25">
      <c r="A9601">
        <v>11472</v>
      </c>
      <c r="B9601" t="s">
        <v>3472</v>
      </c>
      <c r="C9601" t="s">
        <v>493</v>
      </c>
      <c r="D9601" t="s">
        <v>3475</v>
      </c>
      <c r="E9601">
        <v>2018</v>
      </c>
      <c r="F9601" s="10">
        <v>43281</v>
      </c>
      <c r="G9601" t="s">
        <v>489</v>
      </c>
      <c r="H9601" t="s">
        <v>474</v>
      </c>
      <c r="I9601" t="s">
        <v>463</v>
      </c>
      <c r="J9601">
        <v>5260000000</v>
      </c>
      <c r="K9601">
        <v>5260000000</v>
      </c>
    </row>
    <row r="9602" spans="1:11" x14ac:dyDescent="0.25">
      <c r="A9602">
        <v>11472</v>
      </c>
      <c r="B9602" t="s">
        <v>3472</v>
      </c>
      <c r="C9602" t="s">
        <v>493</v>
      </c>
      <c r="D9602" t="s">
        <v>3474</v>
      </c>
      <c r="E9602">
        <v>2018</v>
      </c>
      <c r="F9602" s="10">
        <v>43281</v>
      </c>
      <c r="G9602" t="s">
        <v>489</v>
      </c>
      <c r="H9602" t="s">
        <v>474</v>
      </c>
      <c r="I9602" t="s">
        <v>463</v>
      </c>
      <c r="J9602">
        <v>6727000000</v>
      </c>
      <c r="K9602">
        <v>6727000000</v>
      </c>
    </row>
    <row r="9603" spans="1:11" x14ac:dyDescent="0.25">
      <c r="A9603">
        <v>11472</v>
      </c>
      <c r="B9603" t="s">
        <v>3472</v>
      </c>
      <c r="C9603" t="s">
        <v>493</v>
      </c>
      <c r="D9603" t="s">
        <v>656</v>
      </c>
      <c r="E9603">
        <v>2018</v>
      </c>
      <c r="F9603" s="10">
        <v>43281</v>
      </c>
      <c r="G9603" t="s">
        <v>489</v>
      </c>
      <c r="H9603" t="s">
        <v>474</v>
      </c>
      <c r="I9603" t="s">
        <v>463</v>
      </c>
      <c r="J9603">
        <v>5323902000</v>
      </c>
      <c r="K9603">
        <v>5323902000</v>
      </c>
    </row>
    <row r="9604" spans="1:11" x14ac:dyDescent="0.25">
      <c r="A9604">
        <v>11472</v>
      </c>
      <c r="B9604" t="s">
        <v>3472</v>
      </c>
      <c r="C9604" t="s">
        <v>493</v>
      </c>
      <c r="D9604" t="s">
        <v>834</v>
      </c>
      <c r="E9604">
        <v>2018</v>
      </c>
      <c r="F9604" s="10">
        <v>43281</v>
      </c>
      <c r="G9604" t="s">
        <v>489</v>
      </c>
      <c r="H9604" t="s">
        <v>474</v>
      </c>
      <c r="I9604" t="s">
        <v>463</v>
      </c>
      <c r="J9604">
        <v>8978490000</v>
      </c>
      <c r="K9604">
        <v>8978490000</v>
      </c>
    </row>
    <row r="9605" spans="1:11" x14ac:dyDescent="0.25">
      <c r="A9605">
        <v>11110</v>
      </c>
      <c r="B9605" t="s">
        <v>3458</v>
      </c>
      <c r="C9605" t="s">
        <v>492</v>
      </c>
      <c r="D9605" t="s">
        <v>656</v>
      </c>
      <c r="E9605">
        <v>2018</v>
      </c>
      <c r="F9605" s="10">
        <v>43342</v>
      </c>
      <c r="G9605" t="s">
        <v>489</v>
      </c>
      <c r="H9605" t="s">
        <v>474</v>
      </c>
      <c r="I9605" t="s">
        <v>463</v>
      </c>
    </row>
    <row r="9606" spans="1:11" x14ac:dyDescent="0.25">
      <c r="A9606">
        <v>11110</v>
      </c>
      <c r="B9606" t="s">
        <v>3458</v>
      </c>
      <c r="C9606" t="s">
        <v>492</v>
      </c>
      <c r="D9606" t="s">
        <v>316</v>
      </c>
      <c r="E9606">
        <v>2018</v>
      </c>
      <c r="F9606" s="10">
        <v>43342</v>
      </c>
      <c r="G9606" t="s">
        <v>489</v>
      </c>
      <c r="H9606" t="s">
        <v>474</v>
      </c>
      <c r="I9606" t="s">
        <v>463</v>
      </c>
    </row>
    <row r="9607" spans="1:11" x14ac:dyDescent="0.25">
      <c r="A9607">
        <v>11110</v>
      </c>
      <c r="B9607" t="s">
        <v>3458</v>
      </c>
      <c r="C9607" t="s">
        <v>493</v>
      </c>
      <c r="D9607" t="s">
        <v>3459</v>
      </c>
      <c r="E9607">
        <v>2018</v>
      </c>
      <c r="F9607" s="10">
        <v>43342</v>
      </c>
      <c r="G9607" t="s">
        <v>489</v>
      </c>
      <c r="H9607" t="s">
        <v>474</v>
      </c>
      <c r="I9607" t="s">
        <v>463</v>
      </c>
      <c r="J9607">
        <v>107847000</v>
      </c>
      <c r="K9607">
        <v>107847000</v>
      </c>
    </row>
    <row r="9608" spans="1:11" x14ac:dyDescent="0.25">
      <c r="A9608">
        <v>11110</v>
      </c>
      <c r="B9608" t="s">
        <v>3458</v>
      </c>
      <c r="C9608" t="s">
        <v>493</v>
      </c>
      <c r="D9608" t="s">
        <v>3374</v>
      </c>
      <c r="E9608">
        <v>2018</v>
      </c>
      <c r="F9608" s="10">
        <v>43342</v>
      </c>
      <c r="G9608" t="s">
        <v>489</v>
      </c>
      <c r="H9608" t="s">
        <v>474</v>
      </c>
      <c r="I9608" t="s">
        <v>463</v>
      </c>
      <c r="J9608">
        <v>439858000</v>
      </c>
      <c r="K9608">
        <v>439858000</v>
      </c>
    </row>
    <row r="9609" spans="1:11" x14ac:dyDescent="0.25">
      <c r="A9609">
        <v>962</v>
      </c>
      <c r="B9609" t="s">
        <v>322</v>
      </c>
      <c r="C9609" t="s">
        <v>492</v>
      </c>
      <c r="D9609" t="s">
        <v>578</v>
      </c>
      <c r="E9609">
        <v>2018</v>
      </c>
      <c r="F9609" s="10">
        <v>43373</v>
      </c>
      <c r="G9609" t="s">
        <v>489</v>
      </c>
      <c r="H9609" t="s">
        <v>474</v>
      </c>
      <c r="I9609" t="s">
        <v>463</v>
      </c>
      <c r="J9609">
        <v>1612440960</v>
      </c>
      <c r="K9609">
        <v>1612440960</v>
      </c>
    </row>
    <row r="9610" spans="1:11" x14ac:dyDescent="0.25">
      <c r="A9610">
        <v>962</v>
      </c>
      <c r="B9610" t="s">
        <v>322</v>
      </c>
      <c r="C9610" t="s">
        <v>492</v>
      </c>
      <c r="D9610" t="s">
        <v>44</v>
      </c>
      <c r="E9610">
        <v>2018</v>
      </c>
      <c r="F9610" s="10">
        <v>43373</v>
      </c>
      <c r="G9610" t="s">
        <v>489</v>
      </c>
      <c r="H9610" t="s">
        <v>474</v>
      </c>
      <c r="I9610" t="s">
        <v>463</v>
      </c>
      <c r="J9610">
        <v>1007775600</v>
      </c>
      <c r="K9610">
        <v>1007775600</v>
      </c>
    </row>
    <row r="9611" spans="1:11" x14ac:dyDescent="0.25">
      <c r="A9611">
        <v>962</v>
      </c>
      <c r="B9611" t="s">
        <v>322</v>
      </c>
      <c r="C9611" t="s">
        <v>492</v>
      </c>
      <c r="D9611" t="s">
        <v>2013</v>
      </c>
      <c r="E9611">
        <v>2018</v>
      </c>
      <c r="F9611" s="10">
        <v>43373</v>
      </c>
      <c r="G9611" t="s">
        <v>489</v>
      </c>
      <c r="H9611" t="s">
        <v>474</v>
      </c>
      <c r="I9611" t="s">
        <v>463</v>
      </c>
      <c r="J9611">
        <v>2418661440</v>
      </c>
      <c r="K9611">
        <v>2418661440</v>
      </c>
    </row>
    <row r="9612" spans="1:11" x14ac:dyDescent="0.25">
      <c r="A9612">
        <v>962</v>
      </c>
      <c r="B9612" t="s">
        <v>322</v>
      </c>
      <c r="C9612" t="s">
        <v>492</v>
      </c>
      <c r="D9612" t="s">
        <v>316</v>
      </c>
      <c r="E9612">
        <v>2018</v>
      </c>
      <c r="F9612" s="10">
        <v>43373</v>
      </c>
      <c r="G9612" t="s">
        <v>489</v>
      </c>
      <c r="H9612" t="s">
        <v>474</v>
      </c>
      <c r="I9612" t="s">
        <v>463</v>
      </c>
      <c r="J9612">
        <v>15116634000</v>
      </c>
      <c r="K9612">
        <v>15116634000</v>
      </c>
    </row>
    <row r="9613" spans="1:11" x14ac:dyDescent="0.25">
      <c r="A9613">
        <v>962</v>
      </c>
      <c r="B9613" t="s">
        <v>322</v>
      </c>
      <c r="C9613" t="s">
        <v>493</v>
      </c>
      <c r="D9613" t="s">
        <v>575</v>
      </c>
      <c r="E9613">
        <v>2018</v>
      </c>
      <c r="F9613" s="10">
        <v>43373</v>
      </c>
      <c r="G9613" t="s">
        <v>489</v>
      </c>
      <c r="H9613" t="s">
        <v>474</v>
      </c>
      <c r="I9613" t="s">
        <v>463</v>
      </c>
      <c r="J9613">
        <v>8238852000</v>
      </c>
      <c r="K9613">
        <v>8238852000</v>
      </c>
    </row>
    <row r="9614" spans="1:11" x14ac:dyDescent="0.25">
      <c r="A9614">
        <v>962</v>
      </c>
      <c r="B9614" t="s">
        <v>322</v>
      </c>
      <c r="C9614" t="s">
        <v>493</v>
      </c>
      <c r="D9614" t="s">
        <v>574</v>
      </c>
      <c r="E9614">
        <v>2018</v>
      </c>
      <c r="F9614" s="10">
        <v>43373</v>
      </c>
      <c r="G9614" t="s">
        <v>489</v>
      </c>
      <c r="H9614" t="s">
        <v>474</v>
      </c>
      <c r="I9614" t="s">
        <v>463</v>
      </c>
      <c r="J9614">
        <v>8223174000</v>
      </c>
      <c r="K9614">
        <v>8223174000</v>
      </c>
    </row>
    <row r="9615" spans="1:11" x14ac:dyDescent="0.25">
      <c r="A9615">
        <v>962</v>
      </c>
      <c r="B9615" t="s">
        <v>322</v>
      </c>
      <c r="C9615" t="s">
        <v>493</v>
      </c>
      <c r="D9615" t="s">
        <v>573</v>
      </c>
      <c r="E9615">
        <v>2018</v>
      </c>
      <c r="F9615" s="10">
        <v>43373</v>
      </c>
      <c r="G9615" t="s">
        <v>489</v>
      </c>
      <c r="H9615" t="s">
        <v>474</v>
      </c>
      <c r="I9615" t="s">
        <v>463</v>
      </c>
      <c r="J9615">
        <v>3693486000</v>
      </c>
      <c r="K9615">
        <v>3693486000</v>
      </c>
    </row>
    <row r="9616" spans="1:11" x14ac:dyDescent="0.25">
      <c r="A9616">
        <v>1395</v>
      </c>
      <c r="B9616" t="s">
        <v>386</v>
      </c>
      <c r="C9616" t="s">
        <v>493</v>
      </c>
      <c r="D9616" t="s">
        <v>565</v>
      </c>
      <c r="E9616">
        <v>2018</v>
      </c>
      <c r="F9616" s="10">
        <v>43371</v>
      </c>
      <c r="G9616" t="s">
        <v>489</v>
      </c>
      <c r="H9616" t="s">
        <v>474</v>
      </c>
      <c r="I9616" t="s">
        <v>463</v>
      </c>
      <c r="J9616">
        <v>4372008000</v>
      </c>
      <c r="K9616">
        <v>4372008000</v>
      </c>
    </row>
    <row r="9617" spans="1:11" x14ac:dyDescent="0.25">
      <c r="A9617">
        <v>1395</v>
      </c>
      <c r="B9617" t="s">
        <v>386</v>
      </c>
      <c r="C9617" t="s">
        <v>493</v>
      </c>
      <c r="D9617" t="s">
        <v>566</v>
      </c>
      <c r="E9617">
        <v>2018</v>
      </c>
      <c r="F9617" s="10">
        <v>43371</v>
      </c>
      <c r="G9617" t="s">
        <v>489</v>
      </c>
      <c r="H9617" t="s">
        <v>474</v>
      </c>
      <c r="I9617" t="s">
        <v>463</v>
      </c>
      <c r="J9617">
        <v>6184883000</v>
      </c>
      <c r="K9617">
        <v>6184883000</v>
      </c>
    </row>
    <row r="9618" spans="1:11" x14ac:dyDescent="0.25">
      <c r="A9618">
        <v>1395</v>
      </c>
      <c r="B9618" t="s">
        <v>386</v>
      </c>
      <c r="C9618" t="s">
        <v>493</v>
      </c>
      <c r="D9618" t="s">
        <v>3562</v>
      </c>
      <c r="E9618">
        <v>2018</v>
      </c>
      <c r="F9618" s="10">
        <v>43371</v>
      </c>
      <c r="G9618" t="s">
        <v>489</v>
      </c>
      <c r="H9618" t="s">
        <v>474</v>
      </c>
      <c r="I9618" t="s">
        <v>463</v>
      </c>
      <c r="J9618">
        <v>4427755000</v>
      </c>
      <c r="K9618">
        <v>4427755000</v>
      </c>
    </row>
    <row r="9619" spans="1:11" x14ac:dyDescent="0.25">
      <c r="A9619">
        <v>1788</v>
      </c>
      <c r="B9619" t="s">
        <v>422</v>
      </c>
      <c r="C9619" t="s">
        <v>493</v>
      </c>
      <c r="D9619" t="s">
        <v>3594</v>
      </c>
      <c r="E9619">
        <v>2018</v>
      </c>
      <c r="F9619" s="10">
        <v>43373</v>
      </c>
      <c r="G9619" t="s">
        <v>489</v>
      </c>
      <c r="H9619" t="s">
        <v>474</v>
      </c>
      <c r="I9619" t="s">
        <v>463</v>
      </c>
      <c r="J9619">
        <v>996300000</v>
      </c>
      <c r="K9619">
        <v>996300000</v>
      </c>
    </row>
    <row r="9620" spans="1:11" x14ac:dyDescent="0.25">
      <c r="A9620">
        <v>1788</v>
      </c>
      <c r="B9620" t="s">
        <v>422</v>
      </c>
      <c r="C9620" t="s">
        <v>493</v>
      </c>
      <c r="D9620" t="s">
        <v>3593</v>
      </c>
      <c r="E9620">
        <v>2018</v>
      </c>
      <c r="F9620" s="10">
        <v>43373</v>
      </c>
      <c r="G9620" t="s">
        <v>489</v>
      </c>
      <c r="H9620" t="s">
        <v>474</v>
      </c>
      <c r="I9620" t="s">
        <v>463</v>
      </c>
      <c r="J9620">
        <v>1212300000</v>
      </c>
      <c r="K9620">
        <v>1212300000</v>
      </c>
    </row>
    <row r="9621" spans="1:11" x14ac:dyDescent="0.25">
      <c r="A9621">
        <v>8079</v>
      </c>
      <c r="B9621" t="s">
        <v>400</v>
      </c>
      <c r="C9621" t="s">
        <v>492</v>
      </c>
      <c r="D9621" t="s">
        <v>44</v>
      </c>
      <c r="E9621">
        <v>2018</v>
      </c>
      <c r="F9621" s="10">
        <v>43373</v>
      </c>
      <c r="G9621" t="s">
        <v>489</v>
      </c>
      <c r="H9621" t="s">
        <v>474</v>
      </c>
      <c r="I9621" t="s">
        <v>463</v>
      </c>
      <c r="J9621">
        <v>71700000</v>
      </c>
      <c r="K9621">
        <v>71700000</v>
      </c>
    </row>
    <row r="9622" spans="1:11" x14ac:dyDescent="0.25">
      <c r="A9622">
        <v>8079</v>
      </c>
      <c r="B9622" t="s">
        <v>400</v>
      </c>
      <c r="C9622" t="s">
        <v>492</v>
      </c>
      <c r="D9622" t="s">
        <v>595</v>
      </c>
      <c r="E9622">
        <v>2018</v>
      </c>
      <c r="F9622" s="10">
        <v>43373</v>
      </c>
      <c r="G9622" t="s">
        <v>489</v>
      </c>
      <c r="H9622" t="s">
        <v>474</v>
      </c>
      <c r="I9622" t="s">
        <v>463</v>
      </c>
      <c r="J9622">
        <v>32100000</v>
      </c>
      <c r="K9622">
        <v>32100000</v>
      </c>
    </row>
    <row r="9623" spans="1:11" x14ac:dyDescent="0.25">
      <c r="A9623">
        <v>8079</v>
      </c>
      <c r="B9623" t="s">
        <v>400</v>
      </c>
      <c r="C9623" t="s">
        <v>492</v>
      </c>
      <c r="D9623" t="s">
        <v>316</v>
      </c>
      <c r="E9623">
        <v>2018</v>
      </c>
      <c r="F9623" s="10">
        <v>43373</v>
      </c>
      <c r="G9623" t="s">
        <v>489</v>
      </c>
      <c r="H9623" t="s">
        <v>474</v>
      </c>
      <c r="I9623" t="s">
        <v>463</v>
      </c>
      <c r="J9623">
        <v>812200000</v>
      </c>
      <c r="K9623">
        <v>812200000</v>
      </c>
    </row>
    <row r="9624" spans="1:11" x14ac:dyDescent="0.25">
      <c r="A9624">
        <v>8079</v>
      </c>
      <c r="B9624" t="s">
        <v>400</v>
      </c>
      <c r="C9624" t="s">
        <v>493</v>
      </c>
      <c r="D9624" t="s">
        <v>577</v>
      </c>
      <c r="E9624">
        <v>2018</v>
      </c>
      <c r="F9624" s="10">
        <v>43373</v>
      </c>
      <c r="G9624" t="s">
        <v>489</v>
      </c>
      <c r="H9624" t="s">
        <v>474</v>
      </c>
      <c r="I9624" t="s">
        <v>463</v>
      </c>
      <c r="J9624">
        <v>0</v>
      </c>
      <c r="K9624">
        <v>0</v>
      </c>
    </row>
    <row r="9625" spans="1:11" x14ac:dyDescent="0.25">
      <c r="A9625">
        <v>8079</v>
      </c>
      <c r="B9625" t="s">
        <v>400</v>
      </c>
      <c r="C9625" t="s">
        <v>493</v>
      </c>
      <c r="D9625" t="s">
        <v>589</v>
      </c>
      <c r="E9625">
        <v>2018</v>
      </c>
      <c r="F9625" s="10">
        <v>43373</v>
      </c>
      <c r="G9625" t="s">
        <v>489</v>
      </c>
      <c r="H9625" t="s">
        <v>474</v>
      </c>
      <c r="I9625" t="s">
        <v>463</v>
      </c>
      <c r="J9625">
        <v>0</v>
      </c>
      <c r="K9625">
        <v>0</v>
      </c>
    </row>
    <row r="9626" spans="1:11" x14ac:dyDescent="0.25">
      <c r="A9626">
        <v>8079</v>
      </c>
      <c r="B9626" t="s">
        <v>400</v>
      </c>
      <c r="C9626" t="s">
        <v>493</v>
      </c>
      <c r="D9626" t="s">
        <v>593</v>
      </c>
      <c r="E9626">
        <v>2018</v>
      </c>
      <c r="F9626" s="10">
        <v>43373</v>
      </c>
      <c r="G9626" t="s">
        <v>489</v>
      </c>
      <c r="H9626" t="s">
        <v>474</v>
      </c>
      <c r="I9626" t="s">
        <v>463</v>
      </c>
      <c r="J9626">
        <v>818800000</v>
      </c>
      <c r="K9626">
        <v>818800000</v>
      </c>
    </row>
    <row r="9627" spans="1:11" x14ac:dyDescent="0.25">
      <c r="A9627">
        <v>8079</v>
      </c>
      <c r="B9627" t="s">
        <v>400</v>
      </c>
      <c r="C9627" t="s">
        <v>493</v>
      </c>
      <c r="D9627" t="s">
        <v>594</v>
      </c>
      <c r="E9627">
        <v>2018</v>
      </c>
      <c r="F9627" s="10">
        <v>43373</v>
      </c>
      <c r="G9627" t="s">
        <v>489</v>
      </c>
      <c r="H9627" t="s">
        <v>474</v>
      </c>
      <c r="I9627" t="s">
        <v>463</v>
      </c>
      <c r="J9627">
        <v>97200000</v>
      </c>
      <c r="K9627">
        <v>97200000</v>
      </c>
    </row>
    <row r="9628" spans="1:11" x14ac:dyDescent="0.25">
      <c r="A9628">
        <v>8122</v>
      </c>
      <c r="B9628" t="s">
        <v>232</v>
      </c>
      <c r="C9628" t="s">
        <v>492</v>
      </c>
      <c r="D9628" t="s">
        <v>1143</v>
      </c>
      <c r="E9628">
        <v>2018</v>
      </c>
      <c r="F9628" s="10">
        <v>43465</v>
      </c>
      <c r="G9628" t="s">
        <v>489</v>
      </c>
      <c r="H9628" t="s">
        <v>474</v>
      </c>
      <c r="I9628" t="s">
        <v>463</v>
      </c>
      <c r="J9628">
        <v>7158000000</v>
      </c>
      <c r="K9628">
        <v>7158000000</v>
      </c>
    </row>
    <row r="9629" spans="1:11" x14ac:dyDescent="0.25">
      <c r="A9629">
        <v>8122</v>
      </c>
      <c r="B9629" t="s">
        <v>232</v>
      </c>
      <c r="C9629" t="s">
        <v>492</v>
      </c>
      <c r="D9629" t="s">
        <v>891</v>
      </c>
      <c r="E9629">
        <v>2018</v>
      </c>
      <c r="F9629" s="10">
        <v>43465</v>
      </c>
      <c r="G9629" t="s">
        <v>489</v>
      </c>
      <c r="H9629" t="s">
        <v>474</v>
      </c>
      <c r="I9629" t="s">
        <v>463</v>
      </c>
      <c r="J9629">
        <v>385000000</v>
      </c>
      <c r="K9629">
        <v>385000000</v>
      </c>
    </row>
    <row r="9630" spans="1:11" x14ac:dyDescent="0.25">
      <c r="A9630">
        <v>8122</v>
      </c>
      <c r="B9630" t="s">
        <v>232</v>
      </c>
      <c r="C9630" t="s">
        <v>492</v>
      </c>
      <c r="D9630" t="s">
        <v>619</v>
      </c>
      <c r="E9630">
        <v>2018</v>
      </c>
      <c r="F9630" s="10">
        <v>43465</v>
      </c>
      <c r="G9630" t="s">
        <v>489</v>
      </c>
      <c r="H9630" t="s">
        <v>474</v>
      </c>
      <c r="I9630" t="s">
        <v>463</v>
      </c>
      <c r="J9630">
        <v>3745000000</v>
      </c>
      <c r="K9630">
        <v>3745000000</v>
      </c>
    </row>
    <row r="9631" spans="1:11" x14ac:dyDescent="0.25">
      <c r="A9631">
        <v>8122</v>
      </c>
      <c r="B9631" t="s">
        <v>232</v>
      </c>
      <c r="C9631" t="s">
        <v>492</v>
      </c>
      <c r="D9631" t="s">
        <v>1144</v>
      </c>
      <c r="E9631">
        <v>2018</v>
      </c>
      <c r="F9631" s="10">
        <v>43465</v>
      </c>
      <c r="G9631" t="s">
        <v>489</v>
      </c>
      <c r="H9631" t="s">
        <v>474</v>
      </c>
      <c r="I9631" t="s">
        <v>463</v>
      </c>
      <c r="J9631">
        <v>9543000000</v>
      </c>
      <c r="K9631">
        <v>9543000000</v>
      </c>
    </row>
    <row r="9632" spans="1:11" x14ac:dyDescent="0.25">
      <c r="A9632">
        <v>8122</v>
      </c>
      <c r="B9632" t="s">
        <v>232</v>
      </c>
      <c r="C9632" t="s">
        <v>492</v>
      </c>
      <c r="D9632" t="s">
        <v>834</v>
      </c>
      <c r="E9632">
        <v>2018</v>
      </c>
      <c r="F9632" s="10">
        <v>43465</v>
      </c>
      <c r="G9632" t="s">
        <v>489</v>
      </c>
      <c r="H9632" t="s">
        <v>474</v>
      </c>
      <c r="I9632" t="s">
        <v>463</v>
      </c>
      <c r="J9632">
        <v>11984000000</v>
      </c>
      <c r="K9632">
        <v>11984000000</v>
      </c>
    </row>
    <row r="9633" spans="1:11" x14ac:dyDescent="0.25">
      <c r="A9633">
        <v>8122</v>
      </c>
      <c r="B9633" t="s">
        <v>232</v>
      </c>
      <c r="C9633" t="s">
        <v>493</v>
      </c>
      <c r="D9633" t="s">
        <v>1142</v>
      </c>
      <c r="E9633">
        <v>2018</v>
      </c>
      <c r="F9633" s="10">
        <v>43465</v>
      </c>
      <c r="G9633" t="s">
        <v>489</v>
      </c>
      <c r="H9633" t="s">
        <v>474</v>
      </c>
      <c r="I9633" t="s">
        <v>463</v>
      </c>
      <c r="J9633">
        <v>5167000000</v>
      </c>
      <c r="K9633">
        <v>5167000000</v>
      </c>
    </row>
    <row r="9634" spans="1:11" x14ac:dyDescent="0.25">
      <c r="A9634">
        <v>8122</v>
      </c>
      <c r="B9634" t="s">
        <v>232</v>
      </c>
      <c r="C9634" t="s">
        <v>493</v>
      </c>
      <c r="D9634" t="s">
        <v>1140</v>
      </c>
      <c r="E9634">
        <v>2018</v>
      </c>
      <c r="F9634" s="10">
        <v>43465</v>
      </c>
      <c r="G9634" t="s">
        <v>489</v>
      </c>
      <c r="H9634" t="s">
        <v>474</v>
      </c>
      <c r="I9634" t="s">
        <v>463</v>
      </c>
      <c r="J9634">
        <v>9250000000</v>
      </c>
      <c r="K9634">
        <v>9250000000</v>
      </c>
    </row>
    <row r="9635" spans="1:11" x14ac:dyDescent="0.25">
      <c r="A9635">
        <v>8122</v>
      </c>
      <c r="B9635" t="s">
        <v>232</v>
      </c>
      <c r="C9635" t="s">
        <v>493</v>
      </c>
      <c r="D9635" t="s">
        <v>605</v>
      </c>
      <c r="E9635">
        <v>2018</v>
      </c>
      <c r="F9635" s="10">
        <v>43465</v>
      </c>
      <c r="G9635" t="s">
        <v>489</v>
      </c>
      <c r="H9635" t="s">
        <v>474</v>
      </c>
      <c r="I9635" t="s">
        <v>463</v>
      </c>
      <c r="J9635">
        <v>-522000000</v>
      </c>
      <c r="K9635">
        <v>-522000000</v>
      </c>
    </row>
    <row r="9636" spans="1:11" x14ac:dyDescent="0.25">
      <c r="A9636">
        <v>8122</v>
      </c>
      <c r="B9636" t="s">
        <v>232</v>
      </c>
      <c r="C9636" t="s">
        <v>493</v>
      </c>
      <c r="D9636" t="s">
        <v>1141</v>
      </c>
      <c r="E9636">
        <v>2018</v>
      </c>
      <c r="F9636" s="10">
        <v>43465</v>
      </c>
      <c r="G9636" t="s">
        <v>489</v>
      </c>
      <c r="H9636" t="s">
        <v>474</v>
      </c>
      <c r="I9636" t="s">
        <v>463</v>
      </c>
      <c r="J9636">
        <v>12394000000</v>
      </c>
      <c r="K9636">
        <v>12394000000</v>
      </c>
    </row>
    <row r="9637" spans="1:11" x14ac:dyDescent="0.25">
      <c r="A9637">
        <v>8122</v>
      </c>
      <c r="B9637" t="s">
        <v>232</v>
      </c>
      <c r="C9637" t="s">
        <v>493</v>
      </c>
      <c r="D9637" t="s">
        <v>1139</v>
      </c>
      <c r="E9637">
        <v>2018</v>
      </c>
      <c r="F9637" s="10">
        <v>43465</v>
      </c>
      <c r="G9637" t="s">
        <v>489</v>
      </c>
      <c r="H9637" t="s">
        <v>474</v>
      </c>
      <c r="I9637" t="s">
        <v>463</v>
      </c>
      <c r="J9637">
        <v>6526000000</v>
      </c>
      <c r="K9637">
        <v>6526000000</v>
      </c>
    </row>
    <row r="9638" spans="1:11" x14ac:dyDescent="0.25">
      <c r="A9638">
        <v>8983</v>
      </c>
      <c r="B9638" t="s">
        <v>3282</v>
      </c>
      <c r="C9638" t="s">
        <v>492</v>
      </c>
      <c r="D9638" t="s">
        <v>2021</v>
      </c>
      <c r="E9638">
        <v>2017</v>
      </c>
      <c r="F9638" s="10">
        <v>43100</v>
      </c>
      <c r="G9638" t="s">
        <v>489</v>
      </c>
      <c r="H9638" t="s">
        <v>474</v>
      </c>
      <c r="I9638" t="s">
        <v>463</v>
      </c>
      <c r="J9638">
        <v>45398000</v>
      </c>
    </row>
    <row r="9639" spans="1:11" x14ac:dyDescent="0.25">
      <c r="A9639">
        <v>8983</v>
      </c>
      <c r="B9639" t="s">
        <v>3282</v>
      </c>
      <c r="C9639" t="s">
        <v>492</v>
      </c>
      <c r="D9639" t="s">
        <v>33</v>
      </c>
      <c r="E9639">
        <v>2017</v>
      </c>
      <c r="F9639" s="10">
        <v>43100</v>
      </c>
      <c r="G9639" t="s">
        <v>489</v>
      </c>
      <c r="H9639" t="s">
        <v>474</v>
      </c>
      <c r="I9639" t="s">
        <v>463</v>
      </c>
      <c r="J9639">
        <v>348499000</v>
      </c>
    </row>
    <row r="9640" spans="1:11" x14ac:dyDescent="0.25">
      <c r="A9640">
        <v>8983</v>
      </c>
      <c r="B9640" t="s">
        <v>3282</v>
      </c>
      <c r="C9640" t="s">
        <v>492</v>
      </c>
      <c r="D9640" t="s">
        <v>882</v>
      </c>
      <c r="E9640">
        <v>2017</v>
      </c>
      <c r="F9640" s="10">
        <v>43100</v>
      </c>
      <c r="G9640" t="s">
        <v>489</v>
      </c>
      <c r="H9640" t="s">
        <v>474</v>
      </c>
      <c r="I9640" t="s">
        <v>463</v>
      </c>
      <c r="J9640">
        <v>182495000</v>
      </c>
    </row>
    <row r="9641" spans="1:11" x14ac:dyDescent="0.25">
      <c r="A9641">
        <v>8983</v>
      </c>
      <c r="B9641" t="s">
        <v>3282</v>
      </c>
      <c r="C9641" t="s">
        <v>492</v>
      </c>
      <c r="D9641" t="s">
        <v>3297</v>
      </c>
      <c r="E9641">
        <v>2017</v>
      </c>
      <c r="F9641" s="10">
        <v>43100</v>
      </c>
      <c r="G9641" t="s">
        <v>489</v>
      </c>
      <c r="H9641" t="s">
        <v>474</v>
      </c>
      <c r="I9641" t="s">
        <v>463</v>
      </c>
      <c r="J9641">
        <v>242220000</v>
      </c>
    </row>
    <row r="9642" spans="1:11" x14ac:dyDescent="0.25">
      <c r="A9642">
        <v>8983</v>
      </c>
      <c r="B9642" t="s">
        <v>3282</v>
      </c>
      <c r="C9642" t="s">
        <v>492</v>
      </c>
      <c r="D9642" t="s">
        <v>1002</v>
      </c>
      <c r="E9642">
        <v>2017</v>
      </c>
      <c r="F9642" s="10">
        <v>43100</v>
      </c>
      <c r="G9642" t="s">
        <v>489</v>
      </c>
      <c r="H9642" t="s">
        <v>474</v>
      </c>
      <c r="I9642" t="s">
        <v>463</v>
      </c>
      <c r="J9642">
        <v>494081000</v>
      </c>
    </row>
    <row r="9643" spans="1:11" x14ac:dyDescent="0.25">
      <c r="A9643">
        <v>8983</v>
      </c>
      <c r="B9643" t="s">
        <v>3282</v>
      </c>
      <c r="C9643" t="s">
        <v>492</v>
      </c>
      <c r="D9643" t="s">
        <v>2019</v>
      </c>
      <c r="E9643">
        <v>2017</v>
      </c>
      <c r="F9643" s="10">
        <v>43100</v>
      </c>
      <c r="G9643" t="s">
        <v>489</v>
      </c>
      <c r="H9643" t="s">
        <v>474</v>
      </c>
      <c r="I9643" t="s">
        <v>463</v>
      </c>
      <c r="J9643">
        <v>97894000</v>
      </c>
    </row>
    <row r="9644" spans="1:11" x14ac:dyDescent="0.25">
      <c r="A9644">
        <v>8983</v>
      </c>
      <c r="B9644" t="s">
        <v>3282</v>
      </c>
      <c r="C9644" t="s">
        <v>492</v>
      </c>
      <c r="D9644" t="s">
        <v>163</v>
      </c>
      <c r="E9644">
        <v>2017</v>
      </c>
      <c r="F9644" s="10">
        <v>43100</v>
      </c>
      <c r="G9644" t="s">
        <v>489</v>
      </c>
      <c r="H9644" t="s">
        <v>474</v>
      </c>
      <c r="I9644" t="s">
        <v>463</v>
      </c>
      <c r="J9644">
        <v>62997000</v>
      </c>
    </row>
    <row r="9645" spans="1:11" x14ac:dyDescent="0.25">
      <c r="A9645">
        <v>8983</v>
      </c>
      <c r="B9645" t="s">
        <v>3282</v>
      </c>
      <c r="C9645" t="s">
        <v>492</v>
      </c>
      <c r="D9645" t="s">
        <v>225</v>
      </c>
      <c r="E9645">
        <v>2017</v>
      </c>
      <c r="F9645" s="10">
        <v>43100</v>
      </c>
      <c r="G9645" t="s">
        <v>489</v>
      </c>
      <c r="H9645" t="s">
        <v>474</v>
      </c>
      <c r="I9645" t="s">
        <v>463</v>
      </c>
      <c r="J9645">
        <v>1208832000</v>
      </c>
    </row>
    <row r="9646" spans="1:11" x14ac:dyDescent="0.25">
      <c r="A9646">
        <v>8983</v>
      </c>
      <c r="B9646" t="s">
        <v>3282</v>
      </c>
      <c r="C9646" t="s">
        <v>492</v>
      </c>
      <c r="D9646" t="s">
        <v>3294</v>
      </c>
      <c r="E9646">
        <v>2017</v>
      </c>
      <c r="F9646" s="10">
        <v>43100</v>
      </c>
      <c r="G9646" t="s">
        <v>489</v>
      </c>
      <c r="H9646" t="s">
        <v>474</v>
      </c>
      <c r="I9646" t="s">
        <v>463</v>
      </c>
      <c r="J9646">
        <v>1171420000</v>
      </c>
    </row>
    <row r="9647" spans="1:11" x14ac:dyDescent="0.25">
      <c r="A9647">
        <v>8983</v>
      </c>
      <c r="B9647" t="s">
        <v>3282</v>
      </c>
      <c r="C9647" t="s">
        <v>492</v>
      </c>
      <c r="D9647" t="s">
        <v>2167</v>
      </c>
      <c r="E9647">
        <v>2017</v>
      </c>
      <c r="F9647" s="10">
        <v>43100</v>
      </c>
      <c r="G9647" t="s">
        <v>489</v>
      </c>
      <c r="H9647" t="s">
        <v>474</v>
      </c>
      <c r="I9647" t="s">
        <v>463</v>
      </c>
      <c r="J9647">
        <v>8140000</v>
      </c>
    </row>
    <row r="9648" spans="1:11" x14ac:dyDescent="0.25">
      <c r="A9648">
        <v>8983</v>
      </c>
      <c r="B9648" t="s">
        <v>3282</v>
      </c>
      <c r="C9648" t="s">
        <v>492</v>
      </c>
      <c r="D9648" t="s">
        <v>643</v>
      </c>
      <c r="E9648">
        <v>2017</v>
      </c>
      <c r="F9648" s="10">
        <v>43100</v>
      </c>
      <c r="G9648" t="s">
        <v>489</v>
      </c>
      <c r="H9648" t="s">
        <v>474</v>
      </c>
      <c r="I9648" t="s">
        <v>463</v>
      </c>
      <c r="J9648">
        <v>177000000</v>
      </c>
    </row>
    <row r="9649" spans="1:10" x14ac:dyDescent="0.25">
      <c r="A9649">
        <v>8983</v>
      </c>
      <c r="B9649" t="s">
        <v>3282</v>
      </c>
      <c r="C9649" t="s">
        <v>492</v>
      </c>
      <c r="D9649" t="s">
        <v>1759</v>
      </c>
      <c r="E9649">
        <v>2017</v>
      </c>
      <c r="F9649" s="10">
        <v>43100</v>
      </c>
      <c r="G9649" t="s">
        <v>489</v>
      </c>
      <c r="H9649" t="s">
        <v>474</v>
      </c>
      <c r="I9649" t="s">
        <v>463</v>
      </c>
      <c r="J9649">
        <v>70201000</v>
      </c>
    </row>
    <row r="9650" spans="1:10" x14ac:dyDescent="0.25">
      <c r="A9650">
        <v>8983</v>
      </c>
      <c r="B9650" t="s">
        <v>3282</v>
      </c>
      <c r="C9650" t="s">
        <v>492</v>
      </c>
      <c r="D9650" t="s">
        <v>3298</v>
      </c>
      <c r="E9650">
        <v>2017</v>
      </c>
      <c r="F9650" s="10">
        <v>43100</v>
      </c>
      <c r="G9650" t="s">
        <v>489</v>
      </c>
      <c r="H9650" t="s">
        <v>474</v>
      </c>
      <c r="I9650" t="s">
        <v>463</v>
      </c>
      <c r="J9650">
        <v>154926000</v>
      </c>
    </row>
    <row r="9651" spans="1:10" x14ac:dyDescent="0.25">
      <c r="A9651">
        <v>8983</v>
      </c>
      <c r="B9651" t="s">
        <v>3282</v>
      </c>
      <c r="C9651" t="s">
        <v>492</v>
      </c>
      <c r="D9651" t="s">
        <v>3296</v>
      </c>
      <c r="E9651">
        <v>2017</v>
      </c>
      <c r="F9651" s="10">
        <v>43100</v>
      </c>
      <c r="G9651" t="s">
        <v>489</v>
      </c>
      <c r="H9651" t="s">
        <v>474</v>
      </c>
      <c r="I9651" t="s">
        <v>463</v>
      </c>
      <c r="J9651">
        <v>655350000</v>
      </c>
    </row>
    <row r="9652" spans="1:10" x14ac:dyDescent="0.25">
      <c r="A9652">
        <v>8983</v>
      </c>
      <c r="B9652" t="s">
        <v>3282</v>
      </c>
      <c r="C9652" t="s">
        <v>492</v>
      </c>
      <c r="D9652" t="s">
        <v>3295</v>
      </c>
      <c r="E9652">
        <v>2017</v>
      </c>
      <c r="F9652" s="10">
        <v>43100</v>
      </c>
      <c r="G9652" t="s">
        <v>489</v>
      </c>
      <c r="H9652" t="s">
        <v>474</v>
      </c>
      <c r="I9652" t="s">
        <v>463</v>
      </c>
      <c r="J9652">
        <v>877786000</v>
      </c>
    </row>
    <row r="9653" spans="1:10" x14ac:dyDescent="0.25">
      <c r="A9653">
        <v>8983</v>
      </c>
      <c r="B9653" t="s">
        <v>3282</v>
      </c>
      <c r="C9653" t="s">
        <v>492</v>
      </c>
      <c r="D9653" t="s">
        <v>3299</v>
      </c>
      <c r="E9653">
        <v>2017</v>
      </c>
      <c r="F9653" s="10">
        <v>43100</v>
      </c>
      <c r="G9653" t="s">
        <v>489</v>
      </c>
      <c r="H9653" t="s">
        <v>474</v>
      </c>
      <c r="I9653" t="s">
        <v>463</v>
      </c>
      <c r="J9653">
        <v>31094000</v>
      </c>
    </row>
    <row r="9654" spans="1:10" x14ac:dyDescent="0.25">
      <c r="A9654">
        <v>8983</v>
      </c>
      <c r="B9654" t="s">
        <v>3282</v>
      </c>
      <c r="C9654" t="s">
        <v>493</v>
      </c>
      <c r="D9654" t="s">
        <v>3292</v>
      </c>
      <c r="E9654">
        <v>2017</v>
      </c>
      <c r="F9654" s="10">
        <v>43100</v>
      </c>
      <c r="G9654" t="s">
        <v>489</v>
      </c>
      <c r="H9654" t="s">
        <v>474</v>
      </c>
      <c r="I9654" t="s">
        <v>463</v>
      </c>
      <c r="J9654">
        <v>25461000</v>
      </c>
    </row>
    <row r="9655" spans="1:10" x14ac:dyDescent="0.25">
      <c r="A9655">
        <v>8983</v>
      </c>
      <c r="B9655" t="s">
        <v>3282</v>
      </c>
      <c r="C9655" t="s">
        <v>493</v>
      </c>
      <c r="D9655" t="s">
        <v>3293</v>
      </c>
      <c r="E9655">
        <v>2017</v>
      </c>
      <c r="F9655" s="10">
        <v>43100</v>
      </c>
      <c r="G9655" t="s">
        <v>489</v>
      </c>
      <c r="H9655" t="s">
        <v>474</v>
      </c>
      <c r="I9655" t="s">
        <v>463</v>
      </c>
      <c r="J9655">
        <v>-219041000</v>
      </c>
    </row>
    <row r="9656" spans="1:10" x14ac:dyDescent="0.25">
      <c r="A9656">
        <v>8983</v>
      </c>
      <c r="B9656" t="s">
        <v>3282</v>
      </c>
      <c r="C9656" t="s">
        <v>493</v>
      </c>
      <c r="D9656" t="s">
        <v>3290</v>
      </c>
      <c r="E9656">
        <v>2017</v>
      </c>
      <c r="F9656" s="10">
        <v>43100</v>
      </c>
      <c r="G9656" t="s">
        <v>489</v>
      </c>
      <c r="H9656" t="s">
        <v>474</v>
      </c>
      <c r="I9656" t="s">
        <v>463</v>
      </c>
      <c r="J9656">
        <v>3022666000</v>
      </c>
    </row>
    <row r="9657" spans="1:10" x14ac:dyDescent="0.25">
      <c r="A9657">
        <v>8983</v>
      </c>
      <c r="B9657" t="s">
        <v>3282</v>
      </c>
      <c r="C9657" t="s">
        <v>493</v>
      </c>
      <c r="D9657" t="s">
        <v>3289</v>
      </c>
      <c r="E9657">
        <v>2017</v>
      </c>
      <c r="F9657" s="10">
        <v>43100</v>
      </c>
      <c r="G9657" t="s">
        <v>489</v>
      </c>
      <c r="H9657" t="s">
        <v>474</v>
      </c>
      <c r="I9657" t="s">
        <v>463</v>
      </c>
      <c r="J9657">
        <v>680860000</v>
      </c>
    </row>
    <row r="9658" spans="1:10" x14ac:dyDescent="0.25">
      <c r="A9658">
        <v>8983</v>
      </c>
      <c r="B9658" t="s">
        <v>3282</v>
      </c>
      <c r="C9658" t="s">
        <v>493</v>
      </c>
      <c r="D9658" t="s">
        <v>3291</v>
      </c>
      <c r="E9658">
        <v>2017</v>
      </c>
      <c r="F9658" s="10">
        <v>43100</v>
      </c>
      <c r="G9658" t="s">
        <v>489</v>
      </c>
      <c r="H9658" t="s">
        <v>474</v>
      </c>
      <c r="I9658" t="s">
        <v>463</v>
      </c>
      <c r="J9658">
        <v>1610000</v>
      </c>
    </row>
    <row r="9659" spans="1:10" x14ac:dyDescent="0.25">
      <c r="A9659">
        <v>8983</v>
      </c>
      <c r="B9659" t="s">
        <v>3282</v>
      </c>
      <c r="C9659" t="s">
        <v>493</v>
      </c>
      <c r="D9659" t="s">
        <v>3288</v>
      </c>
      <c r="E9659">
        <v>2017</v>
      </c>
      <c r="F9659" s="10">
        <v>43100</v>
      </c>
      <c r="G9659" t="s">
        <v>489</v>
      </c>
      <c r="H9659" t="s">
        <v>474</v>
      </c>
      <c r="I9659" t="s">
        <v>463</v>
      </c>
      <c r="J9659">
        <v>2316777000</v>
      </c>
    </row>
    <row r="9660" spans="1:10" x14ac:dyDescent="0.25">
      <c r="A9660">
        <v>12052</v>
      </c>
      <c r="B9660" t="s">
        <v>3564</v>
      </c>
      <c r="C9660" t="s">
        <v>492</v>
      </c>
      <c r="D9660" t="s">
        <v>578</v>
      </c>
      <c r="E9660">
        <v>2017</v>
      </c>
      <c r="F9660" s="10"/>
      <c r="G9660" t="s">
        <v>489</v>
      </c>
      <c r="H9660" t="s">
        <v>474</v>
      </c>
      <c r="I9660" t="s">
        <v>463</v>
      </c>
      <c r="J9660">
        <v>378300000</v>
      </c>
    </row>
    <row r="9661" spans="1:10" x14ac:dyDescent="0.25">
      <c r="A9661">
        <v>12052</v>
      </c>
      <c r="B9661" t="s">
        <v>3564</v>
      </c>
      <c r="C9661" t="s">
        <v>492</v>
      </c>
      <c r="D9661" t="s">
        <v>569</v>
      </c>
      <c r="E9661">
        <v>2017</v>
      </c>
      <c r="F9661" s="10"/>
      <c r="G9661" t="s">
        <v>489</v>
      </c>
      <c r="H9661" t="s">
        <v>474</v>
      </c>
      <c r="I9661" t="s">
        <v>463</v>
      </c>
      <c r="J9661">
        <v>677100000</v>
      </c>
    </row>
    <row r="9662" spans="1:10" x14ac:dyDescent="0.25">
      <c r="A9662">
        <v>12052</v>
      </c>
      <c r="B9662" t="s">
        <v>3564</v>
      </c>
      <c r="C9662" t="s">
        <v>492</v>
      </c>
      <c r="D9662" t="s">
        <v>3571</v>
      </c>
      <c r="E9662">
        <v>2017</v>
      </c>
      <c r="F9662" s="10"/>
      <c r="G9662" t="s">
        <v>489</v>
      </c>
      <c r="H9662" t="s">
        <v>474</v>
      </c>
      <c r="I9662" t="s">
        <v>463</v>
      </c>
      <c r="J9662">
        <v>313100000</v>
      </c>
    </row>
    <row r="9663" spans="1:10" x14ac:dyDescent="0.25">
      <c r="A9663">
        <v>12052</v>
      </c>
      <c r="B9663" t="s">
        <v>3564</v>
      </c>
      <c r="C9663" t="s">
        <v>492</v>
      </c>
      <c r="D9663" t="s">
        <v>316</v>
      </c>
      <c r="E9663">
        <v>2017</v>
      </c>
      <c r="F9663" s="10"/>
      <c r="G9663" t="s">
        <v>489</v>
      </c>
      <c r="H9663" t="s">
        <v>474</v>
      </c>
      <c r="I9663" t="s">
        <v>463</v>
      </c>
      <c r="J9663">
        <v>1285700000</v>
      </c>
    </row>
    <row r="9664" spans="1:10" x14ac:dyDescent="0.25">
      <c r="A9664">
        <v>2343483</v>
      </c>
      <c r="B9664" t="s">
        <v>300</v>
      </c>
      <c r="C9664" t="s">
        <v>493</v>
      </c>
      <c r="D9664" t="s">
        <v>3557</v>
      </c>
      <c r="E9664">
        <v>2017</v>
      </c>
      <c r="F9664" s="10">
        <v>43100</v>
      </c>
      <c r="G9664" t="s">
        <v>489</v>
      </c>
      <c r="H9664" t="s">
        <v>474</v>
      </c>
      <c r="I9664" t="s">
        <v>463</v>
      </c>
      <c r="J9664">
        <v>2387200000</v>
      </c>
    </row>
    <row r="9665" spans="1:10" x14ac:dyDescent="0.25">
      <c r="A9665">
        <v>2343483</v>
      </c>
      <c r="B9665" t="s">
        <v>300</v>
      </c>
      <c r="C9665" t="s">
        <v>493</v>
      </c>
      <c r="D9665" t="s">
        <v>3556</v>
      </c>
      <c r="E9665">
        <v>2017</v>
      </c>
      <c r="F9665" s="10">
        <v>43100</v>
      </c>
      <c r="G9665" t="s">
        <v>489</v>
      </c>
      <c r="H9665" t="s">
        <v>474</v>
      </c>
      <c r="I9665" t="s">
        <v>463</v>
      </c>
      <c r="J9665">
        <v>2617000000</v>
      </c>
    </row>
    <row r="9666" spans="1:10" x14ac:dyDescent="0.25">
      <c r="A9666">
        <v>2343483</v>
      </c>
      <c r="B9666" t="s">
        <v>300</v>
      </c>
      <c r="C9666" t="s">
        <v>493</v>
      </c>
      <c r="D9666" t="s">
        <v>3417</v>
      </c>
      <c r="E9666">
        <v>2017</v>
      </c>
      <c r="F9666" s="10">
        <v>43100</v>
      </c>
      <c r="G9666" t="s">
        <v>489</v>
      </c>
      <c r="H9666" t="s">
        <v>474</v>
      </c>
      <c r="I9666" t="s">
        <v>463</v>
      </c>
      <c r="J9666">
        <v>2200000</v>
      </c>
    </row>
    <row r="9667" spans="1:10" x14ac:dyDescent="0.25">
      <c r="A9667">
        <v>2343483</v>
      </c>
      <c r="B9667" t="s">
        <v>300</v>
      </c>
      <c r="C9667" t="s">
        <v>493</v>
      </c>
      <c r="D9667" t="s">
        <v>3559</v>
      </c>
      <c r="E9667">
        <v>2017</v>
      </c>
      <c r="F9667" s="10">
        <v>43100</v>
      </c>
      <c r="G9667" t="s">
        <v>489</v>
      </c>
      <c r="H9667" t="s">
        <v>474</v>
      </c>
      <c r="I9667" t="s">
        <v>463</v>
      </c>
      <c r="J9667">
        <v>321300000</v>
      </c>
    </row>
    <row r="9668" spans="1:10" x14ac:dyDescent="0.25">
      <c r="A9668">
        <v>2343483</v>
      </c>
      <c r="B9668" t="s">
        <v>300</v>
      </c>
      <c r="C9668" t="s">
        <v>493</v>
      </c>
      <c r="D9668" t="s">
        <v>3560</v>
      </c>
      <c r="E9668">
        <v>2017</v>
      </c>
      <c r="F9668" s="10">
        <v>43100</v>
      </c>
      <c r="G9668" t="s">
        <v>489</v>
      </c>
      <c r="H9668" t="s">
        <v>474</v>
      </c>
      <c r="I9668" t="s">
        <v>463</v>
      </c>
      <c r="J9668">
        <v>85400000</v>
      </c>
    </row>
    <row r="9669" spans="1:10" x14ac:dyDescent="0.25">
      <c r="A9669">
        <v>2343483</v>
      </c>
      <c r="B9669" t="s">
        <v>300</v>
      </c>
      <c r="C9669" t="s">
        <v>493</v>
      </c>
      <c r="D9669" t="s">
        <v>3558</v>
      </c>
      <c r="E9669">
        <v>2017</v>
      </c>
      <c r="F9669" s="10">
        <v>43100</v>
      </c>
      <c r="G9669" t="s">
        <v>489</v>
      </c>
      <c r="H9669" t="s">
        <v>474</v>
      </c>
      <c r="I9669" t="s">
        <v>463</v>
      </c>
      <c r="J9669">
        <v>755900000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2" tint="-0.749992370372631"/>
  </sheetPr>
  <dimension ref="A1:B370"/>
  <sheetViews>
    <sheetView workbookViewId="0">
      <selection activeCell="B5" sqref="B5"/>
    </sheetView>
  </sheetViews>
  <sheetFormatPr defaultRowHeight="14.25" x14ac:dyDescent="0.25"/>
  <sheetData>
    <row r="1" spans="1:2" x14ac:dyDescent="0.25">
      <c r="A1" s="125" t="s">
        <v>1457</v>
      </c>
      <c r="B1" s="125"/>
    </row>
    <row r="2" spans="1:2" ht="15" x14ac:dyDescent="0.25">
      <c r="A2" s="22" t="s">
        <v>1458</v>
      </c>
      <c r="B2" s="22" t="s">
        <v>1459</v>
      </c>
    </row>
    <row r="3" spans="1:2" x14ac:dyDescent="0.25">
      <c r="A3" s="7" t="s">
        <v>3001</v>
      </c>
      <c r="B3" s="23" t="s">
        <v>1461</v>
      </c>
    </row>
    <row r="4" spans="1:2" x14ac:dyDescent="0.25">
      <c r="A4" s="7" t="s">
        <v>1489</v>
      </c>
      <c r="B4" s="7" t="s">
        <v>1461</v>
      </c>
    </row>
    <row r="5" spans="1:2" x14ac:dyDescent="0.25">
      <c r="A5" s="7" t="s">
        <v>1488</v>
      </c>
      <c r="B5" s="7" t="s">
        <v>1461</v>
      </c>
    </row>
    <row r="6" spans="1:2" x14ac:dyDescent="0.25">
      <c r="A6" s="23" t="s">
        <v>2938</v>
      </c>
      <c r="B6" s="7" t="s">
        <v>1461</v>
      </c>
    </row>
    <row r="7" spans="1:2" x14ac:dyDescent="0.25">
      <c r="A7" s="7" t="s">
        <v>2939</v>
      </c>
      <c r="B7" s="7" t="s">
        <v>1461</v>
      </c>
    </row>
    <row r="8" spans="1:2" x14ac:dyDescent="0.25">
      <c r="A8" s="7" t="s">
        <v>2940</v>
      </c>
      <c r="B8" s="7" t="s">
        <v>1461</v>
      </c>
    </row>
    <row r="9" spans="1:2" x14ac:dyDescent="0.25">
      <c r="A9" s="7" t="s">
        <v>2941</v>
      </c>
      <c r="B9" s="7" t="s">
        <v>1461</v>
      </c>
    </row>
    <row r="10" spans="1:2" x14ac:dyDescent="0.25">
      <c r="A10" s="7" t="s">
        <v>2942</v>
      </c>
      <c r="B10" s="7" t="s">
        <v>1461</v>
      </c>
    </row>
    <row r="11" spans="1:2" x14ac:dyDescent="0.25">
      <c r="A11" s="7" t="s">
        <v>2943</v>
      </c>
      <c r="B11" s="7" t="s">
        <v>1461</v>
      </c>
    </row>
    <row r="12" spans="1:2" x14ac:dyDescent="0.25">
      <c r="A12" s="7" t="s">
        <v>2944</v>
      </c>
      <c r="B12" s="7" t="s">
        <v>1461</v>
      </c>
    </row>
    <row r="13" spans="1:2" x14ac:dyDescent="0.25">
      <c r="A13" s="7" t="s">
        <v>2945</v>
      </c>
      <c r="B13" s="7" t="s">
        <v>1461</v>
      </c>
    </row>
    <row r="14" spans="1:2" x14ac:dyDescent="0.25">
      <c r="A14" s="7" t="s">
        <v>2946</v>
      </c>
      <c r="B14" s="7" t="s">
        <v>1461</v>
      </c>
    </row>
    <row r="15" spans="1:2" x14ac:dyDescent="0.25">
      <c r="A15" s="7" t="s">
        <v>2947</v>
      </c>
      <c r="B15" s="7" t="s">
        <v>1461</v>
      </c>
    </row>
    <row r="16" spans="1:2" x14ac:dyDescent="0.25">
      <c r="A16" s="7" t="s">
        <v>2948</v>
      </c>
      <c r="B16" s="7" t="s">
        <v>1461</v>
      </c>
    </row>
    <row r="17" spans="1:2" x14ac:dyDescent="0.25">
      <c r="A17" s="7" t="s">
        <v>2949</v>
      </c>
      <c r="B17" s="7" t="s">
        <v>1461</v>
      </c>
    </row>
    <row r="18" spans="1:2" x14ac:dyDescent="0.25">
      <c r="A18" s="7" t="s">
        <v>2950</v>
      </c>
      <c r="B18" s="7" t="s">
        <v>1461</v>
      </c>
    </row>
    <row r="19" spans="1:2" x14ac:dyDescent="0.25">
      <c r="A19" s="7" t="s">
        <v>2951</v>
      </c>
      <c r="B19" s="7" t="s">
        <v>1461</v>
      </c>
    </row>
    <row r="20" spans="1:2" x14ac:dyDescent="0.25">
      <c r="A20" s="7" t="s">
        <v>2952</v>
      </c>
      <c r="B20" s="7" t="s">
        <v>1461</v>
      </c>
    </row>
    <row r="21" spans="1:2" x14ac:dyDescent="0.25">
      <c r="A21" s="7" t="s">
        <v>2953</v>
      </c>
      <c r="B21" s="7" t="s">
        <v>1461</v>
      </c>
    </row>
    <row r="22" spans="1:2" x14ac:dyDescent="0.25">
      <c r="A22" s="7" t="s">
        <v>3002</v>
      </c>
      <c r="B22" s="7" t="s">
        <v>1461</v>
      </c>
    </row>
    <row r="23" spans="1:2" x14ac:dyDescent="0.25">
      <c r="A23" s="7" t="s">
        <v>3003</v>
      </c>
      <c r="B23" s="7" t="s">
        <v>1461</v>
      </c>
    </row>
    <row r="24" spans="1:2" x14ac:dyDescent="0.25">
      <c r="A24" s="7" t="s">
        <v>3004</v>
      </c>
      <c r="B24" s="7" t="s">
        <v>1461</v>
      </c>
    </row>
    <row r="25" spans="1:2" x14ac:dyDescent="0.25">
      <c r="A25" s="7" t="s">
        <v>3005</v>
      </c>
      <c r="B25" s="7" t="s">
        <v>1461</v>
      </c>
    </row>
    <row r="26" spans="1:2" x14ac:dyDescent="0.25">
      <c r="A26" s="7" t="s">
        <v>3006</v>
      </c>
      <c r="B26" s="7" t="s">
        <v>1461</v>
      </c>
    </row>
    <row r="27" spans="1:2" x14ac:dyDescent="0.25">
      <c r="A27" s="7" t="s">
        <v>3007</v>
      </c>
      <c r="B27" s="7" t="s">
        <v>1461</v>
      </c>
    </row>
    <row r="28" spans="1:2" x14ac:dyDescent="0.25">
      <c r="A28" s="7" t="s">
        <v>3008</v>
      </c>
      <c r="B28" s="7" t="s">
        <v>1461</v>
      </c>
    </row>
    <row r="29" spans="1:2" x14ac:dyDescent="0.25">
      <c r="A29" s="7" t="s">
        <v>3009</v>
      </c>
      <c r="B29" s="7" t="s">
        <v>1461</v>
      </c>
    </row>
    <row r="30" spans="1:2" x14ac:dyDescent="0.25">
      <c r="A30" s="7" t="s">
        <v>1897</v>
      </c>
      <c r="B30" s="7" t="s">
        <v>1461</v>
      </c>
    </row>
    <row r="31" spans="1:2" x14ac:dyDescent="0.25">
      <c r="A31" s="7" t="s">
        <v>1486</v>
      </c>
      <c r="B31" s="7" t="s">
        <v>1461</v>
      </c>
    </row>
    <row r="32" spans="1:2" x14ac:dyDescent="0.25">
      <c r="A32" s="7" t="s">
        <v>3010</v>
      </c>
      <c r="B32" s="7" t="s">
        <v>1461</v>
      </c>
    </row>
    <row r="33" spans="1:2" x14ac:dyDescent="0.25">
      <c r="A33" s="7" t="s">
        <v>1460</v>
      </c>
      <c r="B33" s="7" t="s">
        <v>1461</v>
      </c>
    </row>
    <row r="34" spans="1:2" x14ac:dyDescent="0.25">
      <c r="A34" s="7" t="s">
        <v>1485</v>
      </c>
      <c r="B34" s="7" t="s">
        <v>1461</v>
      </c>
    </row>
    <row r="35" spans="1:2" x14ac:dyDescent="0.25">
      <c r="A35" t="s">
        <v>1490</v>
      </c>
      <c r="B35" s="7" t="s">
        <v>1461</v>
      </c>
    </row>
    <row r="36" spans="1:2" x14ac:dyDescent="0.25">
      <c r="A36" s="7" t="s">
        <v>3011</v>
      </c>
      <c r="B36" s="7" t="s">
        <v>1461</v>
      </c>
    </row>
    <row r="37" spans="1:2" x14ac:dyDescent="0.25">
      <c r="A37" s="7" t="s">
        <v>3012</v>
      </c>
      <c r="B37" s="7" t="s">
        <v>1461</v>
      </c>
    </row>
    <row r="38" spans="1:2" x14ac:dyDescent="0.25">
      <c r="A38" s="7" t="s">
        <v>3013</v>
      </c>
      <c r="B38" s="7" t="s">
        <v>1461</v>
      </c>
    </row>
    <row r="39" spans="1:2" x14ac:dyDescent="0.25">
      <c r="A39" s="7" t="s">
        <v>3014</v>
      </c>
      <c r="B39" s="7" t="s">
        <v>1461</v>
      </c>
    </row>
    <row r="40" spans="1:2" x14ac:dyDescent="0.25">
      <c r="A40" s="7" t="s">
        <v>3015</v>
      </c>
      <c r="B40" s="7" t="s">
        <v>1461</v>
      </c>
    </row>
    <row r="41" spans="1:2" x14ac:dyDescent="0.25">
      <c r="A41" s="7" t="s">
        <v>3016</v>
      </c>
      <c r="B41" s="7" t="s">
        <v>1461</v>
      </c>
    </row>
    <row r="42" spans="1:2" x14ac:dyDescent="0.25">
      <c r="A42" s="7" t="s">
        <v>3017</v>
      </c>
      <c r="B42" s="7" t="s">
        <v>1461</v>
      </c>
    </row>
    <row r="43" spans="1:2" x14ac:dyDescent="0.25">
      <c r="A43" s="7" t="s">
        <v>3018</v>
      </c>
      <c r="B43" s="7" t="s">
        <v>1461</v>
      </c>
    </row>
    <row r="44" spans="1:2" x14ac:dyDescent="0.25">
      <c r="A44" s="7" t="s">
        <v>3019</v>
      </c>
      <c r="B44" s="7" t="s">
        <v>1461</v>
      </c>
    </row>
    <row r="45" spans="1:2" x14ac:dyDescent="0.25">
      <c r="A45" s="7" t="s">
        <v>3020</v>
      </c>
      <c r="B45" s="7" t="s">
        <v>1461</v>
      </c>
    </row>
    <row r="46" spans="1:2" x14ac:dyDescent="0.25">
      <c r="A46" s="7" t="s">
        <v>3021</v>
      </c>
      <c r="B46" s="7" t="s">
        <v>1461</v>
      </c>
    </row>
    <row r="47" spans="1:2" x14ac:dyDescent="0.25">
      <c r="A47" s="7" t="s">
        <v>3022</v>
      </c>
      <c r="B47" s="7" t="s">
        <v>1461</v>
      </c>
    </row>
    <row r="48" spans="1:2" x14ac:dyDescent="0.25">
      <c r="A48" s="7" t="s">
        <v>3023</v>
      </c>
      <c r="B48" s="7" t="s">
        <v>1494</v>
      </c>
    </row>
    <row r="49" spans="1:2" x14ac:dyDescent="0.25">
      <c r="A49" s="7" t="s">
        <v>3024</v>
      </c>
      <c r="B49" s="7" t="s">
        <v>1494</v>
      </c>
    </row>
    <row r="50" spans="1:2" x14ac:dyDescent="0.25">
      <c r="A50" s="7" t="s">
        <v>3025</v>
      </c>
      <c r="B50" s="7" t="s">
        <v>1494</v>
      </c>
    </row>
    <row r="51" spans="1:2" x14ac:dyDescent="0.25">
      <c r="A51" s="7" t="s">
        <v>3026</v>
      </c>
      <c r="B51" s="7" t="s">
        <v>1494</v>
      </c>
    </row>
    <row r="52" spans="1:2" x14ac:dyDescent="0.25">
      <c r="A52" s="7" t="s">
        <v>3027</v>
      </c>
      <c r="B52" s="7" t="s">
        <v>1494</v>
      </c>
    </row>
    <row r="53" spans="1:2" x14ac:dyDescent="0.25">
      <c r="A53" s="7" t="s">
        <v>3028</v>
      </c>
      <c r="B53" s="7" t="s">
        <v>1494</v>
      </c>
    </row>
    <row r="54" spans="1:2" x14ac:dyDescent="0.25">
      <c r="A54" s="7" t="s">
        <v>3029</v>
      </c>
      <c r="B54" s="7" t="s">
        <v>1494</v>
      </c>
    </row>
    <row r="55" spans="1:2" x14ac:dyDescent="0.25">
      <c r="A55" s="7" t="s">
        <v>3030</v>
      </c>
      <c r="B55" s="7" t="s">
        <v>1494</v>
      </c>
    </row>
    <row r="56" spans="1:2" x14ac:dyDescent="0.25">
      <c r="A56" s="7" t="s">
        <v>3031</v>
      </c>
      <c r="B56" s="7" t="s">
        <v>1494</v>
      </c>
    </row>
    <row r="57" spans="1:2" x14ac:dyDescent="0.25">
      <c r="A57" s="7" t="s">
        <v>3032</v>
      </c>
      <c r="B57" s="7" t="s">
        <v>1494</v>
      </c>
    </row>
    <row r="58" spans="1:2" x14ac:dyDescent="0.25">
      <c r="A58" s="7" t="s">
        <v>3033</v>
      </c>
      <c r="B58" s="7" t="s">
        <v>1494</v>
      </c>
    </row>
    <row r="59" spans="1:2" x14ac:dyDescent="0.25">
      <c r="A59" s="7" t="s">
        <v>3034</v>
      </c>
      <c r="B59" s="7" t="s">
        <v>1494</v>
      </c>
    </row>
    <row r="60" spans="1:2" x14ac:dyDescent="0.25">
      <c r="A60" s="7" t="s">
        <v>3035</v>
      </c>
      <c r="B60" s="7" t="s">
        <v>1494</v>
      </c>
    </row>
    <row r="61" spans="1:2" x14ac:dyDescent="0.25">
      <c r="A61" t="s">
        <v>1491</v>
      </c>
      <c r="B61" s="7" t="s">
        <v>1494</v>
      </c>
    </row>
    <row r="62" spans="1:2" x14ac:dyDescent="0.25">
      <c r="A62" s="7" t="s">
        <v>3036</v>
      </c>
      <c r="B62" s="7" t="s">
        <v>1494</v>
      </c>
    </row>
    <row r="63" spans="1:2" x14ac:dyDescent="0.25">
      <c r="A63" s="7" t="s">
        <v>2972</v>
      </c>
      <c r="B63" s="7" t="s">
        <v>1494</v>
      </c>
    </row>
    <row r="64" spans="1:2" x14ac:dyDescent="0.25">
      <c r="A64" s="7" t="s">
        <v>2973</v>
      </c>
      <c r="B64" s="7" t="s">
        <v>1494</v>
      </c>
    </row>
    <row r="65" spans="1:2" x14ac:dyDescent="0.25">
      <c r="A65" s="7" t="s">
        <v>2974</v>
      </c>
      <c r="B65" s="7" t="s">
        <v>1494</v>
      </c>
    </row>
    <row r="66" spans="1:2" x14ac:dyDescent="0.25">
      <c r="A66" s="7" t="s">
        <v>2975</v>
      </c>
      <c r="B66" s="7" t="s">
        <v>1494</v>
      </c>
    </row>
    <row r="67" spans="1:2" x14ac:dyDescent="0.25">
      <c r="A67" s="7" t="s">
        <v>2976</v>
      </c>
      <c r="B67" s="7" t="s">
        <v>1494</v>
      </c>
    </row>
    <row r="68" spans="1:2" x14ac:dyDescent="0.25">
      <c r="A68" s="7" t="s">
        <v>2977</v>
      </c>
      <c r="B68" s="7" t="s">
        <v>1494</v>
      </c>
    </row>
    <row r="69" spans="1:2" x14ac:dyDescent="0.25">
      <c r="A69" s="7" t="s">
        <v>2978</v>
      </c>
      <c r="B69" s="7" t="s">
        <v>1494</v>
      </c>
    </row>
    <row r="70" spans="1:2" x14ac:dyDescent="0.25">
      <c r="A70" s="7" t="s">
        <v>2979</v>
      </c>
      <c r="B70" s="7" t="s">
        <v>1494</v>
      </c>
    </row>
    <row r="71" spans="1:2" x14ac:dyDescent="0.25">
      <c r="A71" s="7" t="s">
        <v>2980</v>
      </c>
      <c r="B71" s="7" t="s">
        <v>1494</v>
      </c>
    </row>
    <row r="72" spans="1:2" x14ac:dyDescent="0.25">
      <c r="A72" s="7" t="s">
        <v>2981</v>
      </c>
      <c r="B72" s="7" t="s">
        <v>1494</v>
      </c>
    </row>
    <row r="73" spans="1:2" x14ac:dyDescent="0.25">
      <c r="A73" s="7" t="s">
        <v>2982</v>
      </c>
      <c r="B73" s="7" t="s">
        <v>1494</v>
      </c>
    </row>
    <row r="74" spans="1:2" x14ac:dyDescent="0.25">
      <c r="A74" s="7" t="s">
        <v>2983</v>
      </c>
      <c r="B74" s="7" t="s">
        <v>1494</v>
      </c>
    </row>
    <row r="75" spans="1:2" x14ac:dyDescent="0.25">
      <c r="A75" s="7" t="s">
        <v>2984</v>
      </c>
      <c r="B75" s="7" t="s">
        <v>1494</v>
      </c>
    </row>
    <row r="76" spans="1:2" x14ac:dyDescent="0.25">
      <c r="A76" s="7" t="s">
        <v>2985</v>
      </c>
      <c r="B76" s="7" t="s">
        <v>1494</v>
      </c>
    </row>
    <row r="77" spans="1:2" x14ac:dyDescent="0.25">
      <c r="A77" s="7" t="s">
        <v>2986</v>
      </c>
      <c r="B77" s="7" t="s">
        <v>1494</v>
      </c>
    </row>
    <row r="78" spans="1:2" x14ac:dyDescent="0.25">
      <c r="A78" s="7" t="s">
        <v>2987</v>
      </c>
      <c r="B78" s="23" t="s">
        <v>1463</v>
      </c>
    </row>
    <row r="79" spans="1:2" x14ac:dyDescent="0.25">
      <c r="A79" s="7" t="s">
        <v>2988</v>
      </c>
      <c r="B79" s="23" t="s">
        <v>1463</v>
      </c>
    </row>
    <row r="80" spans="1:2" x14ac:dyDescent="0.25">
      <c r="A80" s="7" t="s">
        <v>2989</v>
      </c>
      <c r="B80" s="23" t="s">
        <v>1463</v>
      </c>
    </row>
    <row r="81" spans="1:2" x14ac:dyDescent="0.25">
      <c r="A81" s="7" t="s">
        <v>2990</v>
      </c>
      <c r="B81" s="23" t="s">
        <v>1463</v>
      </c>
    </row>
    <row r="82" spans="1:2" x14ac:dyDescent="0.25">
      <c r="A82" s="7" t="s">
        <v>2991</v>
      </c>
      <c r="B82" s="23" t="s">
        <v>1463</v>
      </c>
    </row>
    <row r="83" spans="1:2" x14ac:dyDescent="0.25">
      <c r="A83" s="7" t="s">
        <v>2992</v>
      </c>
      <c r="B83" s="23" t="s">
        <v>1463</v>
      </c>
    </row>
    <row r="84" spans="1:2" x14ac:dyDescent="0.25">
      <c r="A84" s="7" t="s">
        <v>2993</v>
      </c>
      <c r="B84" s="23" t="s">
        <v>1463</v>
      </c>
    </row>
    <row r="85" spans="1:2" x14ac:dyDescent="0.25">
      <c r="A85" s="7" t="s">
        <v>2994</v>
      </c>
      <c r="B85" s="23" t="s">
        <v>1463</v>
      </c>
    </row>
    <row r="86" spans="1:2" x14ac:dyDescent="0.25">
      <c r="A86" s="7" t="s">
        <v>2995</v>
      </c>
      <c r="B86" s="23" t="s">
        <v>1463</v>
      </c>
    </row>
    <row r="87" spans="1:2" x14ac:dyDescent="0.25">
      <c r="A87" s="7" t="s">
        <v>2996</v>
      </c>
      <c r="B87" s="23" t="s">
        <v>1463</v>
      </c>
    </row>
    <row r="88" spans="1:2" x14ac:dyDescent="0.25">
      <c r="A88" s="7" t="s">
        <v>2997</v>
      </c>
      <c r="B88" s="23" t="s">
        <v>1463</v>
      </c>
    </row>
    <row r="89" spans="1:2" x14ac:dyDescent="0.25">
      <c r="A89" s="7" t="s">
        <v>2998</v>
      </c>
      <c r="B89" s="23" t="s">
        <v>1463</v>
      </c>
    </row>
    <row r="90" spans="1:2" x14ac:dyDescent="0.25">
      <c r="A90" s="7" t="s">
        <v>2999</v>
      </c>
      <c r="B90" s="23" t="s">
        <v>1463</v>
      </c>
    </row>
    <row r="91" spans="1:2" x14ac:dyDescent="0.25">
      <c r="A91" s="7" t="s">
        <v>3000</v>
      </c>
      <c r="B91" s="23" t="s">
        <v>1463</v>
      </c>
    </row>
    <row r="92" spans="1:2" x14ac:dyDescent="0.25">
      <c r="A92" t="s">
        <v>1492</v>
      </c>
      <c r="B92" s="23" t="s">
        <v>1463</v>
      </c>
    </row>
    <row r="93" spans="1:2" x14ac:dyDescent="0.25">
      <c r="A93" t="s">
        <v>1462</v>
      </c>
      <c r="B93" s="7" t="s">
        <v>1463</v>
      </c>
    </row>
    <row r="94" spans="1:2" x14ac:dyDescent="0.25">
      <c r="A94" s="7" t="s">
        <v>3249</v>
      </c>
      <c r="B94" s="7" t="s">
        <v>1463</v>
      </c>
    </row>
    <row r="95" spans="1:2" x14ac:dyDescent="0.25">
      <c r="A95" s="7" t="s">
        <v>3250</v>
      </c>
      <c r="B95" s="7" t="s">
        <v>1463</v>
      </c>
    </row>
    <row r="96" spans="1:2" x14ac:dyDescent="0.25">
      <c r="A96" s="7" t="s">
        <v>3251</v>
      </c>
      <c r="B96" s="7" t="s">
        <v>1463</v>
      </c>
    </row>
    <row r="97" spans="1:2" x14ac:dyDescent="0.25">
      <c r="A97" s="7" t="s">
        <v>3252</v>
      </c>
      <c r="B97" s="7" t="s">
        <v>1463</v>
      </c>
    </row>
    <row r="98" spans="1:2" x14ac:dyDescent="0.25">
      <c r="A98" s="7" t="s">
        <v>3253</v>
      </c>
      <c r="B98" s="7" t="s">
        <v>1463</v>
      </c>
    </row>
    <row r="99" spans="1:2" x14ac:dyDescent="0.25">
      <c r="A99" s="7" t="s">
        <v>3254</v>
      </c>
      <c r="B99" s="7" t="s">
        <v>1463</v>
      </c>
    </row>
    <row r="100" spans="1:2" x14ac:dyDescent="0.25">
      <c r="A100" s="7" t="s">
        <v>3255</v>
      </c>
      <c r="B100" s="7" t="s">
        <v>1463</v>
      </c>
    </row>
    <row r="101" spans="1:2" x14ac:dyDescent="0.25">
      <c r="A101" s="7" t="s">
        <v>3256</v>
      </c>
      <c r="B101" s="7" t="s">
        <v>1463</v>
      </c>
    </row>
    <row r="102" spans="1:2" x14ac:dyDescent="0.25">
      <c r="A102" s="7" t="s">
        <v>3257</v>
      </c>
      <c r="B102" s="7" t="s">
        <v>1463</v>
      </c>
    </row>
    <row r="103" spans="1:2" x14ac:dyDescent="0.25">
      <c r="A103" s="7" t="s">
        <v>3258</v>
      </c>
      <c r="B103" s="7" t="s">
        <v>1463</v>
      </c>
    </row>
    <row r="104" spans="1:2" x14ac:dyDescent="0.25">
      <c r="A104" s="7" t="s">
        <v>3259</v>
      </c>
      <c r="B104" s="7" t="s">
        <v>1463</v>
      </c>
    </row>
    <row r="105" spans="1:2" x14ac:dyDescent="0.25">
      <c r="A105" s="7" t="s">
        <v>3260</v>
      </c>
      <c r="B105" s="7" t="s">
        <v>1463</v>
      </c>
    </row>
    <row r="106" spans="1:2" x14ac:dyDescent="0.25">
      <c r="A106" s="7" t="s">
        <v>3261</v>
      </c>
      <c r="B106" s="7" t="s">
        <v>1463</v>
      </c>
    </row>
    <row r="107" spans="1:2" x14ac:dyDescent="0.25">
      <c r="A107" s="7" t="s">
        <v>3262</v>
      </c>
      <c r="B107" s="7" t="s">
        <v>1463</v>
      </c>
    </row>
    <row r="108" spans="1:2" x14ac:dyDescent="0.25">
      <c r="A108" s="7" t="s">
        <v>3263</v>
      </c>
      <c r="B108" s="7" t="s">
        <v>1463</v>
      </c>
    </row>
    <row r="109" spans="1:2" x14ac:dyDescent="0.25">
      <c r="A109" s="7" t="s">
        <v>3264</v>
      </c>
      <c r="B109" s="7" t="s">
        <v>1465</v>
      </c>
    </row>
    <row r="110" spans="1:2" x14ac:dyDescent="0.25">
      <c r="A110" s="7" t="s">
        <v>3265</v>
      </c>
      <c r="B110" s="7" t="s">
        <v>1465</v>
      </c>
    </row>
    <row r="111" spans="1:2" x14ac:dyDescent="0.25">
      <c r="A111" s="7" t="s">
        <v>3266</v>
      </c>
      <c r="B111" s="7" t="s">
        <v>1465</v>
      </c>
    </row>
    <row r="112" spans="1:2" x14ac:dyDescent="0.25">
      <c r="A112" s="7" t="s">
        <v>3267</v>
      </c>
      <c r="B112" s="7" t="s">
        <v>1465</v>
      </c>
    </row>
    <row r="113" spans="1:2" x14ac:dyDescent="0.25">
      <c r="A113" s="7" t="s">
        <v>3268</v>
      </c>
      <c r="B113" s="7" t="s">
        <v>1465</v>
      </c>
    </row>
    <row r="114" spans="1:2" x14ac:dyDescent="0.25">
      <c r="A114" s="7" t="s">
        <v>3269</v>
      </c>
      <c r="B114" s="7" t="s">
        <v>1465</v>
      </c>
    </row>
    <row r="115" spans="1:2" x14ac:dyDescent="0.25">
      <c r="A115" s="7" t="s">
        <v>3270</v>
      </c>
      <c r="B115" s="7" t="s">
        <v>1465</v>
      </c>
    </row>
    <row r="116" spans="1:2" x14ac:dyDescent="0.25">
      <c r="A116" s="7" t="s">
        <v>3271</v>
      </c>
      <c r="B116" s="7" t="s">
        <v>1465</v>
      </c>
    </row>
    <row r="117" spans="1:2" x14ac:dyDescent="0.25">
      <c r="A117" s="7" t="s">
        <v>3272</v>
      </c>
      <c r="B117" s="7" t="s">
        <v>1465</v>
      </c>
    </row>
    <row r="118" spans="1:2" x14ac:dyDescent="0.25">
      <c r="A118" s="7" t="s">
        <v>3273</v>
      </c>
      <c r="B118" s="7" t="s">
        <v>1465</v>
      </c>
    </row>
    <row r="119" spans="1:2" x14ac:dyDescent="0.25">
      <c r="A119" s="7" t="s">
        <v>3274</v>
      </c>
      <c r="B119" s="7" t="s">
        <v>1465</v>
      </c>
    </row>
    <row r="120" spans="1:2" x14ac:dyDescent="0.25">
      <c r="A120" s="7" t="s">
        <v>3275</v>
      </c>
      <c r="B120" s="7" t="s">
        <v>1465</v>
      </c>
    </row>
    <row r="121" spans="1:2" x14ac:dyDescent="0.25">
      <c r="A121" s="7" t="s">
        <v>3276</v>
      </c>
      <c r="B121" s="7" t="s">
        <v>1465</v>
      </c>
    </row>
    <row r="122" spans="1:2" x14ac:dyDescent="0.25">
      <c r="A122" s="7" t="s">
        <v>3277</v>
      </c>
      <c r="B122" s="7" t="s">
        <v>1465</v>
      </c>
    </row>
    <row r="123" spans="1:2" x14ac:dyDescent="0.25">
      <c r="A123" t="s">
        <v>1464</v>
      </c>
      <c r="B123" s="7" t="s">
        <v>1465</v>
      </c>
    </row>
    <row r="124" spans="1:2" x14ac:dyDescent="0.25">
      <c r="A124" s="7" t="s">
        <v>2955</v>
      </c>
      <c r="B124" s="7" t="s">
        <v>1465</v>
      </c>
    </row>
    <row r="125" spans="1:2" x14ac:dyDescent="0.25">
      <c r="A125" s="7" t="s">
        <v>2956</v>
      </c>
      <c r="B125" s="7" t="s">
        <v>1465</v>
      </c>
    </row>
    <row r="126" spans="1:2" x14ac:dyDescent="0.25">
      <c r="A126" s="7" t="s">
        <v>2957</v>
      </c>
      <c r="B126" s="7" t="s">
        <v>1465</v>
      </c>
    </row>
    <row r="127" spans="1:2" x14ac:dyDescent="0.25">
      <c r="A127" s="7" t="s">
        <v>2958</v>
      </c>
      <c r="B127" s="7" t="s">
        <v>1465</v>
      </c>
    </row>
    <row r="128" spans="1:2" x14ac:dyDescent="0.25">
      <c r="A128" s="7" t="s">
        <v>2959</v>
      </c>
      <c r="B128" s="7" t="s">
        <v>1465</v>
      </c>
    </row>
    <row r="129" spans="1:2" x14ac:dyDescent="0.25">
      <c r="A129" s="7" t="s">
        <v>2960</v>
      </c>
      <c r="B129" s="7" t="s">
        <v>1465</v>
      </c>
    </row>
    <row r="130" spans="1:2" x14ac:dyDescent="0.25">
      <c r="A130" s="7" t="s">
        <v>2961</v>
      </c>
      <c r="B130" s="7" t="s">
        <v>1465</v>
      </c>
    </row>
    <row r="131" spans="1:2" x14ac:dyDescent="0.25">
      <c r="A131" s="7" t="s">
        <v>2962</v>
      </c>
      <c r="B131" s="7" t="s">
        <v>1465</v>
      </c>
    </row>
    <row r="132" spans="1:2" x14ac:dyDescent="0.25">
      <c r="A132" s="7" t="s">
        <v>2963</v>
      </c>
      <c r="B132" s="7" t="s">
        <v>1465</v>
      </c>
    </row>
    <row r="133" spans="1:2" x14ac:dyDescent="0.25">
      <c r="A133" s="7" t="s">
        <v>2964</v>
      </c>
      <c r="B133" s="7" t="s">
        <v>1465</v>
      </c>
    </row>
    <row r="134" spans="1:2" x14ac:dyDescent="0.25">
      <c r="A134" s="7" t="s">
        <v>2965</v>
      </c>
      <c r="B134" s="7" t="s">
        <v>1465</v>
      </c>
    </row>
    <row r="135" spans="1:2" x14ac:dyDescent="0.25">
      <c r="A135" s="7" t="s">
        <v>2966</v>
      </c>
      <c r="B135" s="7" t="s">
        <v>1465</v>
      </c>
    </row>
    <row r="136" spans="1:2" x14ac:dyDescent="0.25">
      <c r="A136" s="7" t="s">
        <v>2967</v>
      </c>
      <c r="B136" s="7" t="s">
        <v>1465</v>
      </c>
    </row>
    <row r="137" spans="1:2" x14ac:dyDescent="0.25">
      <c r="A137" s="7" t="s">
        <v>2968</v>
      </c>
      <c r="B137" s="7" t="s">
        <v>1465</v>
      </c>
    </row>
    <row r="138" spans="1:2" x14ac:dyDescent="0.25">
      <c r="A138" s="7" t="s">
        <v>2969</v>
      </c>
      <c r="B138" s="7" t="s">
        <v>1465</v>
      </c>
    </row>
    <row r="139" spans="1:2" x14ac:dyDescent="0.25">
      <c r="A139" s="7" t="s">
        <v>2970</v>
      </c>
      <c r="B139" s="7" t="s">
        <v>1465</v>
      </c>
    </row>
    <row r="140" spans="1:2" x14ac:dyDescent="0.25">
      <c r="A140" s="7" t="s">
        <v>2971</v>
      </c>
      <c r="B140" s="7" t="s">
        <v>1465</v>
      </c>
    </row>
    <row r="141" spans="1:2" x14ac:dyDescent="0.25">
      <c r="A141" s="7" t="s">
        <v>3119</v>
      </c>
      <c r="B141" s="23" t="s">
        <v>3162</v>
      </c>
    </row>
    <row r="142" spans="1:2" x14ac:dyDescent="0.25">
      <c r="A142" s="7" t="s">
        <v>3120</v>
      </c>
      <c r="B142" s="23" t="s">
        <v>3162</v>
      </c>
    </row>
    <row r="143" spans="1:2" x14ac:dyDescent="0.25">
      <c r="A143" s="7" t="s">
        <v>3121</v>
      </c>
      <c r="B143" s="23" t="s">
        <v>3162</v>
      </c>
    </row>
    <row r="144" spans="1:2" x14ac:dyDescent="0.25">
      <c r="A144" s="7" t="s">
        <v>3122</v>
      </c>
      <c r="B144" s="23" t="s">
        <v>3162</v>
      </c>
    </row>
    <row r="145" spans="1:2" x14ac:dyDescent="0.25">
      <c r="A145" s="7" t="s">
        <v>3123</v>
      </c>
      <c r="B145" s="23" t="s">
        <v>3162</v>
      </c>
    </row>
    <row r="146" spans="1:2" x14ac:dyDescent="0.25">
      <c r="A146" s="7" t="s">
        <v>3124</v>
      </c>
      <c r="B146" s="23" t="s">
        <v>3162</v>
      </c>
    </row>
    <row r="147" spans="1:2" x14ac:dyDescent="0.25">
      <c r="A147" s="7" t="s">
        <v>3125</v>
      </c>
      <c r="B147" s="23" t="s">
        <v>3162</v>
      </c>
    </row>
    <row r="148" spans="1:2" x14ac:dyDescent="0.25">
      <c r="A148" s="7" t="s">
        <v>3126</v>
      </c>
      <c r="B148" s="23" t="s">
        <v>3162</v>
      </c>
    </row>
    <row r="149" spans="1:2" x14ac:dyDescent="0.25">
      <c r="A149" s="7" t="s">
        <v>3127</v>
      </c>
      <c r="B149" s="23" t="s">
        <v>3162</v>
      </c>
    </row>
    <row r="150" spans="1:2" x14ac:dyDescent="0.25">
      <c r="A150" s="7" t="s">
        <v>3128</v>
      </c>
      <c r="B150" s="23" t="s">
        <v>3162</v>
      </c>
    </row>
    <row r="151" spans="1:2" x14ac:dyDescent="0.25">
      <c r="A151" s="7" t="s">
        <v>3129</v>
      </c>
      <c r="B151" s="23" t="s">
        <v>3162</v>
      </c>
    </row>
    <row r="152" spans="1:2" x14ac:dyDescent="0.25">
      <c r="A152" s="7" t="s">
        <v>3130</v>
      </c>
      <c r="B152" s="23" t="s">
        <v>3162</v>
      </c>
    </row>
    <row r="153" spans="1:2" x14ac:dyDescent="0.25">
      <c r="A153" s="7" t="s">
        <v>3131</v>
      </c>
      <c r="B153" s="23" t="s">
        <v>3162</v>
      </c>
    </row>
    <row r="154" spans="1:2" x14ac:dyDescent="0.25">
      <c r="A154" s="7" t="s">
        <v>3132</v>
      </c>
      <c r="B154" s="23" t="s">
        <v>3162</v>
      </c>
    </row>
    <row r="155" spans="1:2" x14ac:dyDescent="0.25">
      <c r="A155" s="7" t="s">
        <v>3133</v>
      </c>
      <c r="B155" s="23" t="s">
        <v>3162</v>
      </c>
    </row>
    <row r="156" spans="1:2" x14ac:dyDescent="0.25">
      <c r="A156" s="7" t="s">
        <v>3134</v>
      </c>
      <c r="B156" s="23" t="s">
        <v>3162</v>
      </c>
    </row>
    <row r="157" spans="1:2" x14ac:dyDescent="0.25">
      <c r="A157" s="7" t="s">
        <v>3135</v>
      </c>
      <c r="B157" s="23" t="s">
        <v>3162</v>
      </c>
    </row>
    <row r="158" spans="1:2" x14ac:dyDescent="0.25">
      <c r="A158" s="7" t="s">
        <v>3136</v>
      </c>
      <c r="B158" s="23" t="s">
        <v>3162</v>
      </c>
    </row>
    <row r="159" spans="1:2" x14ac:dyDescent="0.25">
      <c r="A159" s="7" t="s">
        <v>3137</v>
      </c>
      <c r="B159" s="23" t="s">
        <v>3162</v>
      </c>
    </row>
    <row r="160" spans="1:2" x14ac:dyDescent="0.25">
      <c r="A160" s="7" t="s">
        <v>3138</v>
      </c>
      <c r="B160" s="23" t="s">
        <v>3162</v>
      </c>
    </row>
    <row r="161" spans="1:2" x14ac:dyDescent="0.25">
      <c r="A161" s="7" t="s">
        <v>3139</v>
      </c>
      <c r="B161" s="23" t="s">
        <v>3162</v>
      </c>
    </row>
    <row r="162" spans="1:2" x14ac:dyDescent="0.25">
      <c r="A162" s="7" t="s">
        <v>3140</v>
      </c>
      <c r="B162" s="23" t="s">
        <v>3162</v>
      </c>
    </row>
    <row r="163" spans="1:2" x14ac:dyDescent="0.25">
      <c r="A163" s="7" t="s">
        <v>3141</v>
      </c>
      <c r="B163" s="23" t="s">
        <v>3162</v>
      </c>
    </row>
    <row r="164" spans="1:2" x14ac:dyDescent="0.25">
      <c r="A164" s="7" t="s">
        <v>3142</v>
      </c>
      <c r="B164" s="23" t="s">
        <v>3162</v>
      </c>
    </row>
    <row r="165" spans="1:2" x14ac:dyDescent="0.25">
      <c r="A165" s="7" t="s">
        <v>3143</v>
      </c>
      <c r="B165" s="23" t="s">
        <v>3162</v>
      </c>
    </row>
    <row r="166" spans="1:2" x14ac:dyDescent="0.25">
      <c r="A166" s="7" t="s">
        <v>3144</v>
      </c>
      <c r="B166" s="23" t="s">
        <v>3162</v>
      </c>
    </row>
    <row r="167" spans="1:2" x14ac:dyDescent="0.25">
      <c r="A167" s="7" t="s">
        <v>3145</v>
      </c>
      <c r="B167" s="23" t="s">
        <v>3162</v>
      </c>
    </row>
    <row r="168" spans="1:2" x14ac:dyDescent="0.25">
      <c r="A168" s="7" t="s">
        <v>3146</v>
      </c>
      <c r="B168" s="23" t="s">
        <v>3162</v>
      </c>
    </row>
    <row r="169" spans="1:2" x14ac:dyDescent="0.25">
      <c r="A169" s="7" t="s">
        <v>3147</v>
      </c>
      <c r="B169" s="23" t="s">
        <v>3162</v>
      </c>
    </row>
    <row r="170" spans="1:2" x14ac:dyDescent="0.25">
      <c r="A170" s="7" t="s">
        <v>3148</v>
      </c>
      <c r="B170" s="7" t="s">
        <v>1467</v>
      </c>
    </row>
    <row r="171" spans="1:2" x14ac:dyDescent="0.25">
      <c r="A171" s="7" t="s">
        <v>3149</v>
      </c>
      <c r="B171" s="7" t="s">
        <v>1467</v>
      </c>
    </row>
    <row r="172" spans="1:2" x14ac:dyDescent="0.25">
      <c r="A172" s="7" t="s">
        <v>3150</v>
      </c>
      <c r="B172" s="7" t="s">
        <v>1467</v>
      </c>
    </row>
    <row r="173" spans="1:2" x14ac:dyDescent="0.25">
      <c r="A173" s="7" t="s">
        <v>3151</v>
      </c>
      <c r="B173" s="7" t="s">
        <v>1467</v>
      </c>
    </row>
    <row r="174" spans="1:2" x14ac:dyDescent="0.25">
      <c r="A174" s="7" t="s">
        <v>3152</v>
      </c>
      <c r="B174" s="7" t="s">
        <v>1467</v>
      </c>
    </row>
    <row r="175" spans="1:2" x14ac:dyDescent="0.25">
      <c r="A175" s="7" t="s">
        <v>3153</v>
      </c>
      <c r="B175" s="7" t="s">
        <v>1467</v>
      </c>
    </row>
    <row r="176" spans="1:2" x14ac:dyDescent="0.25">
      <c r="A176" s="7" t="s">
        <v>3154</v>
      </c>
      <c r="B176" s="7" t="s">
        <v>1467</v>
      </c>
    </row>
    <row r="177" spans="1:2" x14ac:dyDescent="0.25">
      <c r="A177" s="7" t="s">
        <v>3155</v>
      </c>
      <c r="B177" s="7" t="s">
        <v>1467</v>
      </c>
    </row>
    <row r="178" spans="1:2" x14ac:dyDescent="0.25">
      <c r="A178" s="7" t="s">
        <v>3156</v>
      </c>
      <c r="B178" s="7" t="s">
        <v>1467</v>
      </c>
    </row>
    <row r="179" spans="1:2" x14ac:dyDescent="0.25">
      <c r="A179" s="7" t="s">
        <v>3157</v>
      </c>
      <c r="B179" s="7" t="s">
        <v>1467</v>
      </c>
    </row>
    <row r="180" spans="1:2" x14ac:dyDescent="0.25">
      <c r="A180" s="7" t="s">
        <v>3158</v>
      </c>
      <c r="B180" s="7" t="s">
        <v>1467</v>
      </c>
    </row>
    <row r="181" spans="1:2" x14ac:dyDescent="0.25">
      <c r="A181" s="7" t="s">
        <v>3159</v>
      </c>
      <c r="B181" s="7" t="s">
        <v>1467</v>
      </c>
    </row>
    <row r="182" spans="1:2" x14ac:dyDescent="0.25">
      <c r="A182" s="7" t="s">
        <v>3160</v>
      </c>
      <c r="B182" s="7" t="s">
        <v>1467</v>
      </c>
    </row>
    <row r="183" spans="1:2" x14ac:dyDescent="0.25">
      <c r="A183" s="7" t="s">
        <v>3161</v>
      </c>
      <c r="B183" s="7" t="s">
        <v>1467</v>
      </c>
    </row>
    <row r="184" spans="1:2" ht="15.75" customHeight="1" x14ac:dyDescent="0.25">
      <c r="A184" t="s">
        <v>1466</v>
      </c>
      <c r="B184" s="7" t="s">
        <v>1467</v>
      </c>
    </row>
    <row r="185" spans="1:2" ht="15.75" customHeight="1" x14ac:dyDescent="0.25">
      <c r="A185" s="7" t="s">
        <v>3187</v>
      </c>
      <c r="B185" s="7" t="s">
        <v>1467</v>
      </c>
    </row>
    <row r="186" spans="1:2" ht="15.75" customHeight="1" x14ac:dyDescent="0.25">
      <c r="A186" s="7" t="s">
        <v>3188</v>
      </c>
      <c r="B186" s="7" t="s">
        <v>1467</v>
      </c>
    </row>
    <row r="187" spans="1:2" ht="15.75" customHeight="1" x14ac:dyDescent="0.25">
      <c r="A187" s="7" t="s">
        <v>3189</v>
      </c>
      <c r="B187" s="7" t="s">
        <v>1467</v>
      </c>
    </row>
    <row r="188" spans="1:2" ht="15.75" customHeight="1" x14ac:dyDescent="0.25">
      <c r="A188" s="7" t="s">
        <v>3190</v>
      </c>
      <c r="B188" s="7" t="s">
        <v>1467</v>
      </c>
    </row>
    <row r="189" spans="1:2" ht="15.75" customHeight="1" x14ac:dyDescent="0.25">
      <c r="A189" s="7" t="s">
        <v>3191</v>
      </c>
      <c r="B189" s="7" t="s">
        <v>1467</v>
      </c>
    </row>
    <row r="190" spans="1:2" ht="15.75" customHeight="1" x14ac:dyDescent="0.25">
      <c r="A190" s="7" t="s">
        <v>3192</v>
      </c>
      <c r="B190" s="7" t="s">
        <v>1467</v>
      </c>
    </row>
    <row r="191" spans="1:2" ht="15.75" customHeight="1" x14ac:dyDescent="0.25">
      <c r="A191" s="7" t="s">
        <v>3193</v>
      </c>
      <c r="B191" s="7" t="s">
        <v>1467</v>
      </c>
    </row>
    <row r="192" spans="1:2" ht="15.75" customHeight="1" x14ac:dyDescent="0.25">
      <c r="A192" s="7" t="s">
        <v>3194</v>
      </c>
      <c r="B192" s="7" t="s">
        <v>1467</v>
      </c>
    </row>
    <row r="193" spans="1:2" ht="15.75" customHeight="1" x14ac:dyDescent="0.25">
      <c r="A193" s="7" t="s">
        <v>3195</v>
      </c>
      <c r="B193" s="7" t="s">
        <v>1467</v>
      </c>
    </row>
    <row r="194" spans="1:2" ht="15.75" customHeight="1" x14ac:dyDescent="0.25">
      <c r="A194" s="7" t="s">
        <v>3196</v>
      </c>
      <c r="B194" s="7" t="s">
        <v>1467</v>
      </c>
    </row>
    <row r="195" spans="1:2" ht="15.75" customHeight="1" x14ac:dyDescent="0.25">
      <c r="A195" s="7" t="s">
        <v>3197</v>
      </c>
      <c r="B195" s="7" t="s">
        <v>1467</v>
      </c>
    </row>
    <row r="196" spans="1:2" ht="15.75" customHeight="1" x14ac:dyDescent="0.25">
      <c r="A196" s="7" t="s">
        <v>3198</v>
      </c>
      <c r="B196" s="7" t="s">
        <v>1467</v>
      </c>
    </row>
    <row r="197" spans="1:2" ht="15.75" customHeight="1" x14ac:dyDescent="0.25">
      <c r="A197" s="7" t="s">
        <v>3199</v>
      </c>
      <c r="B197" s="7" t="s">
        <v>1467</v>
      </c>
    </row>
    <row r="198" spans="1:2" ht="15.75" customHeight="1" x14ac:dyDescent="0.25">
      <c r="A198" s="7" t="s">
        <v>3200</v>
      </c>
      <c r="B198" s="7" t="s">
        <v>1467</v>
      </c>
    </row>
    <row r="199" spans="1:2" ht="15.75" customHeight="1" x14ac:dyDescent="0.25">
      <c r="A199" s="7" t="s">
        <v>3201</v>
      </c>
      <c r="B199" s="7" t="s">
        <v>1467</v>
      </c>
    </row>
    <row r="200" spans="1:2" ht="15.75" customHeight="1" x14ac:dyDescent="0.25">
      <c r="A200" s="7" t="s">
        <v>3202</v>
      </c>
      <c r="B200" s="7" t="s">
        <v>1467</v>
      </c>
    </row>
    <row r="201" spans="1:2" ht="15.75" customHeight="1" x14ac:dyDescent="0.25">
      <c r="A201" s="7" t="s">
        <v>3203</v>
      </c>
      <c r="B201" s="7" t="s">
        <v>3248</v>
      </c>
    </row>
    <row r="202" spans="1:2" ht="15.75" customHeight="1" x14ac:dyDescent="0.25">
      <c r="A202" s="7" t="s">
        <v>3204</v>
      </c>
      <c r="B202" s="7" t="s">
        <v>3248</v>
      </c>
    </row>
    <row r="203" spans="1:2" ht="15.75" customHeight="1" x14ac:dyDescent="0.25">
      <c r="A203" s="7" t="s">
        <v>3205</v>
      </c>
      <c r="B203" s="7" t="s">
        <v>3248</v>
      </c>
    </row>
    <row r="204" spans="1:2" ht="15.75" customHeight="1" x14ac:dyDescent="0.25">
      <c r="A204" s="7" t="s">
        <v>3206</v>
      </c>
      <c r="B204" s="7" t="s">
        <v>3248</v>
      </c>
    </row>
    <row r="205" spans="1:2" ht="15.75" customHeight="1" x14ac:dyDescent="0.25">
      <c r="A205" s="7" t="s">
        <v>3207</v>
      </c>
      <c r="B205" s="7" t="s">
        <v>3248</v>
      </c>
    </row>
    <row r="206" spans="1:2" ht="15.75" customHeight="1" x14ac:dyDescent="0.25">
      <c r="A206" s="7" t="s">
        <v>3208</v>
      </c>
      <c r="B206" s="7" t="s">
        <v>3248</v>
      </c>
    </row>
    <row r="207" spans="1:2" ht="15.75" customHeight="1" x14ac:dyDescent="0.25">
      <c r="A207" s="7" t="s">
        <v>3209</v>
      </c>
      <c r="B207" s="7" t="s">
        <v>3248</v>
      </c>
    </row>
    <row r="208" spans="1:2" ht="15.75" customHeight="1" x14ac:dyDescent="0.25">
      <c r="A208" s="7" t="s">
        <v>3210</v>
      </c>
      <c r="B208" s="7" t="s">
        <v>3248</v>
      </c>
    </row>
    <row r="209" spans="1:2" ht="15.75" customHeight="1" x14ac:dyDescent="0.25">
      <c r="A209" s="7" t="s">
        <v>3211</v>
      </c>
      <c r="B209" s="7" t="s">
        <v>3248</v>
      </c>
    </row>
    <row r="210" spans="1:2" ht="15.75" customHeight="1" x14ac:dyDescent="0.25">
      <c r="A210" s="7" t="s">
        <v>3212</v>
      </c>
      <c r="B210" s="7" t="s">
        <v>3248</v>
      </c>
    </row>
    <row r="211" spans="1:2" ht="15.75" customHeight="1" x14ac:dyDescent="0.25">
      <c r="A211" s="7" t="s">
        <v>3213</v>
      </c>
      <c r="B211" s="7" t="s">
        <v>3248</v>
      </c>
    </row>
    <row r="212" spans="1:2" ht="15.75" customHeight="1" x14ac:dyDescent="0.25">
      <c r="A212" s="7" t="s">
        <v>3214</v>
      </c>
      <c r="B212" s="7" t="s">
        <v>3248</v>
      </c>
    </row>
    <row r="213" spans="1:2" ht="15.75" customHeight="1" x14ac:dyDescent="0.25">
      <c r="A213" s="7" t="s">
        <v>3215</v>
      </c>
      <c r="B213" s="7" t="s">
        <v>3248</v>
      </c>
    </row>
    <row r="214" spans="1:2" ht="15.75" customHeight="1" x14ac:dyDescent="0.25">
      <c r="A214" s="7" t="s">
        <v>3216</v>
      </c>
      <c r="B214" s="7" t="s">
        <v>3248</v>
      </c>
    </row>
    <row r="215" spans="1:2" ht="15.75" customHeight="1" x14ac:dyDescent="0.25">
      <c r="A215" s="7" t="s">
        <v>3217</v>
      </c>
      <c r="B215" s="7" t="s">
        <v>3248</v>
      </c>
    </row>
    <row r="216" spans="1:2" ht="15.75" customHeight="1" x14ac:dyDescent="0.25">
      <c r="A216" s="7" t="s">
        <v>3218</v>
      </c>
      <c r="B216" s="7" t="s">
        <v>3248</v>
      </c>
    </row>
    <row r="217" spans="1:2" ht="15.75" customHeight="1" x14ac:dyDescent="0.25">
      <c r="A217" s="7" t="s">
        <v>3219</v>
      </c>
      <c r="B217" s="7" t="s">
        <v>3248</v>
      </c>
    </row>
    <row r="218" spans="1:2" ht="15.75" customHeight="1" x14ac:dyDescent="0.25">
      <c r="A218" s="7" t="s">
        <v>3220</v>
      </c>
      <c r="B218" s="7" t="s">
        <v>3248</v>
      </c>
    </row>
    <row r="219" spans="1:2" ht="15.75" customHeight="1" x14ac:dyDescent="0.25">
      <c r="A219" s="7" t="s">
        <v>3221</v>
      </c>
      <c r="B219" s="7" t="s">
        <v>3248</v>
      </c>
    </row>
    <row r="220" spans="1:2" ht="15.75" customHeight="1" x14ac:dyDescent="0.25">
      <c r="A220" s="7" t="s">
        <v>3222</v>
      </c>
      <c r="B220" s="7" t="s">
        <v>3248</v>
      </c>
    </row>
    <row r="221" spans="1:2" ht="15.75" customHeight="1" x14ac:dyDescent="0.25">
      <c r="A221" s="7" t="s">
        <v>3223</v>
      </c>
      <c r="B221" s="7" t="s">
        <v>3248</v>
      </c>
    </row>
    <row r="222" spans="1:2" ht="15.75" customHeight="1" x14ac:dyDescent="0.25">
      <c r="A222" s="7" t="s">
        <v>3224</v>
      </c>
      <c r="B222" s="7" t="s">
        <v>3248</v>
      </c>
    </row>
    <row r="223" spans="1:2" ht="15.75" customHeight="1" x14ac:dyDescent="0.25">
      <c r="A223" s="7" t="s">
        <v>3225</v>
      </c>
      <c r="B223" s="7" t="s">
        <v>3248</v>
      </c>
    </row>
    <row r="224" spans="1:2" ht="15.75" customHeight="1" x14ac:dyDescent="0.25">
      <c r="A224" s="7" t="s">
        <v>3226</v>
      </c>
      <c r="B224" s="7" t="s">
        <v>3248</v>
      </c>
    </row>
    <row r="225" spans="1:2" ht="15.75" customHeight="1" x14ac:dyDescent="0.25">
      <c r="A225" s="7" t="s">
        <v>3227</v>
      </c>
      <c r="B225" s="7" t="s">
        <v>3248</v>
      </c>
    </row>
    <row r="226" spans="1:2" ht="15.75" customHeight="1" x14ac:dyDescent="0.25">
      <c r="A226" s="7" t="s">
        <v>3228</v>
      </c>
      <c r="B226" s="7" t="s">
        <v>3248</v>
      </c>
    </row>
    <row r="227" spans="1:2" ht="15.75" customHeight="1" x14ac:dyDescent="0.25">
      <c r="A227" s="7" t="s">
        <v>3229</v>
      </c>
      <c r="B227" s="7" t="s">
        <v>3248</v>
      </c>
    </row>
    <row r="228" spans="1:2" ht="15.75" customHeight="1" x14ac:dyDescent="0.25">
      <c r="A228" s="7" t="s">
        <v>3230</v>
      </c>
      <c r="B228" s="7" t="s">
        <v>3248</v>
      </c>
    </row>
    <row r="229" spans="1:2" ht="15.75" customHeight="1" x14ac:dyDescent="0.25">
      <c r="A229" s="7" t="s">
        <v>3231</v>
      </c>
      <c r="B229" s="7" t="s">
        <v>3248</v>
      </c>
    </row>
    <row r="230" spans="1:2" ht="15.75" customHeight="1" x14ac:dyDescent="0.25">
      <c r="A230" s="7" t="s">
        <v>3232</v>
      </c>
      <c r="B230" s="7" t="s">
        <v>3248</v>
      </c>
    </row>
    <row r="231" spans="1:2" ht="15.75" customHeight="1" x14ac:dyDescent="0.25">
      <c r="A231" s="7" t="s">
        <v>3233</v>
      </c>
      <c r="B231" s="7" t="s">
        <v>1469</v>
      </c>
    </row>
    <row r="232" spans="1:2" ht="15.75" customHeight="1" x14ac:dyDescent="0.25">
      <c r="A232" s="7" t="s">
        <v>3234</v>
      </c>
      <c r="B232" s="7" t="s">
        <v>1469</v>
      </c>
    </row>
    <row r="233" spans="1:2" ht="15.75" customHeight="1" x14ac:dyDescent="0.25">
      <c r="A233" s="7" t="s">
        <v>3235</v>
      </c>
      <c r="B233" s="7" t="s">
        <v>1469</v>
      </c>
    </row>
    <row r="234" spans="1:2" ht="15.75" customHeight="1" x14ac:dyDescent="0.25">
      <c r="A234" s="7" t="s">
        <v>3236</v>
      </c>
      <c r="B234" s="7" t="s">
        <v>1469</v>
      </c>
    </row>
    <row r="235" spans="1:2" ht="15.75" customHeight="1" x14ac:dyDescent="0.25">
      <c r="A235" s="7" t="s">
        <v>3237</v>
      </c>
      <c r="B235" s="7" t="s">
        <v>1469</v>
      </c>
    </row>
    <row r="236" spans="1:2" ht="15.75" customHeight="1" x14ac:dyDescent="0.25">
      <c r="A236" s="7" t="s">
        <v>3238</v>
      </c>
      <c r="B236" s="7" t="s">
        <v>1469</v>
      </c>
    </row>
    <row r="237" spans="1:2" ht="15.75" customHeight="1" x14ac:dyDescent="0.25">
      <c r="A237" s="7" t="s">
        <v>3239</v>
      </c>
      <c r="B237" s="7" t="s">
        <v>1469</v>
      </c>
    </row>
    <row r="238" spans="1:2" ht="15.75" customHeight="1" x14ac:dyDescent="0.25">
      <c r="A238" s="7" t="s">
        <v>3240</v>
      </c>
      <c r="B238" s="7" t="s">
        <v>1469</v>
      </c>
    </row>
    <row r="239" spans="1:2" ht="15.75" customHeight="1" x14ac:dyDescent="0.25">
      <c r="A239" s="7" t="s">
        <v>3241</v>
      </c>
      <c r="B239" s="7" t="s">
        <v>1469</v>
      </c>
    </row>
    <row r="240" spans="1:2" ht="15" customHeight="1" x14ac:dyDescent="0.25">
      <c r="A240" s="7" t="s">
        <v>3242</v>
      </c>
      <c r="B240" s="7" t="s">
        <v>1469</v>
      </c>
    </row>
    <row r="241" spans="1:2" ht="15" customHeight="1" x14ac:dyDescent="0.25">
      <c r="A241" s="7" t="s">
        <v>3243</v>
      </c>
      <c r="B241" s="7" t="s">
        <v>1469</v>
      </c>
    </row>
    <row r="242" spans="1:2" ht="15" customHeight="1" x14ac:dyDescent="0.25">
      <c r="A242" s="7" t="s">
        <v>3244</v>
      </c>
      <c r="B242" s="7" t="s">
        <v>1469</v>
      </c>
    </row>
    <row r="243" spans="1:2" ht="15" customHeight="1" x14ac:dyDescent="0.25">
      <c r="A243" s="7" t="s">
        <v>3245</v>
      </c>
      <c r="B243" s="7" t="s">
        <v>1469</v>
      </c>
    </row>
    <row r="244" spans="1:2" ht="15" customHeight="1" x14ac:dyDescent="0.25">
      <c r="A244" s="7" t="s">
        <v>3246</v>
      </c>
      <c r="B244" s="7" t="s">
        <v>1469</v>
      </c>
    </row>
    <row r="245" spans="1:2" x14ac:dyDescent="0.25">
      <c r="A245" s="7" t="s">
        <v>3247</v>
      </c>
      <c r="B245" s="7" t="s">
        <v>1469</v>
      </c>
    </row>
    <row r="246" spans="1:2" x14ac:dyDescent="0.25">
      <c r="A246" t="s">
        <v>1468</v>
      </c>
      <c r="B246" s="7" t="s">
        <v>1469</v>
      </c>
    </row>
    <row r="247" spans="1:2" x14ac:dyDescent="0.25">
      <c r="A247" t="s">
        <v>1470</v>
      </c>
      <c r="B247" s="7" t="s">
        <v>1469</v>
      </c>
    </row>
    <row r="248" spans="1:2" x14ac:dyDescent="0.25">
      <c r="A248" s="7" t="s">
        <v>3163</v>
      </c>
      <c r="B248" s="7" t="s">
        <v>1469</v>
      </c>
    </row>
    <row r="249" spans="1:2" x14ac:dyDescent="0.25">
      <c r="A249" s="7" t="s">
        <v>3164</v>
      </c>
      <c r="B249" s="7" t="s">
        <v>1469</v>
      </c>
    </row>
    <row r="250" spans="1:2" x14ac:dyDescent="0.25">
      <c r="A250" s="7" t="s">
        <v>3165</v>
      </c>
      <c r="B250" s="7" t="s">
        <v>1469</v>
      </c>
    </row>
    <row r="251" spans="1:2" x14ac:dyDescent="0.25">
      <c r="A251" s="7" t="s">
        <v>3166</v>
      </c>
      <c r="B251" s="7" t="s">
        <v>1469</v>
      </c>
    </row>
    <row r="252" spans="1:2" x14ac:dyDescent="0.25">
      <c r="A252" s="7" t="s">
        <v>3167</v>
      </c>
      <c r="B252" s="7" t="s">
        <v>1469</v>
      </c>
    </row>
    <row r="253" spans="1:2" x14ac:dyDescent="0.25">
      <c r="A253" s="7" t="s">
        <v>3168</v>
      </c>
      <c r="B253" s="7" t="s">
        <v>1469</v>
      </c>
    </row>
    <row r="254" spans="1:2" x14ac:dyDescent="0.25">
      <c r="A254" s="7" t="s">
        <v>3169</v>
      </c>
      <c r="B254" s="7" t="s">
        <v>1469</v>
      </c>
    </row>
    <row r="255" spans="1:2" x14ac:dyDescent="0.25">
      <c r="A255" s="7" t="s">
        <v>3170</v>
      </c>
      <c r="B255" s="7" t="s">
        <v>1469</v>
      </c>
    </row>
    <row r="256" spans="1:2" x14ac:dyDescent="0.25">
      <c r="A256" s="7" t="s">
        <v>3171</v>
      </c>
      <c r="B256" s="7" t="s">
        <v>1469</v>
      </c>
    </row>
    <row r="257" spans="1:2" x14ac:dyDescent="0.25">
      <c r="A257" s="7" t="s">
        <v>3172</v>
      </c>
      <c r="B257" s="7" t="s">
        <v>1469</v>
      </c>
    </row>
    <row r="258" spans="1:2" x14ac:dyDescent="0.25">
      <c r="A258" s="7" t="s">
        <v>3173</v>
      </c>
      <c r="B258" s="7" t="s">
        <v>1469</v>
      </c>
    </row>
    <row r="259" spans="1:2" x14ac:dyDescent="0.25">
      <c r="A259" s="7" t="s">
        <v>3174</v>
      </c>
      <c r="B259" s="7" t="s">
        <v>1469</v>
      </c>
    </row>
    <row r="260" spans="1:2" x14ac:dyDescent="0.25">
      <c r="A260" s="7" t="s">
        <v>3175</v>
      </c>
      <c r="B260" s="7" t="s">
        <v>1469</v>
      </c>
    </row>
    <row r="261" spans="1:2" x14ac:dyDescent="0.25">
      <c r="A261" s="7" t="s">
        <v>3176</v>
      </c>
      <c r="B261" s="7" t="s">
        <v>1469</v>
      </c>
    </row>
    <row r="262" spans="1:2" x14ac:dyDescent="0.25">
      <c r="A262" s="7" t="s">
        <v>3177</v>
      </c>
      <c r="B262" s="7" t="s">
        <v>1472</v>
      </c>
    </row>
    <row r="263" spans="1:2" x14ac:dyDescent="0.25">
      <c r="A263" s="7" t="s">
        <v>3178</v>
      </c>
      <c r="B263" s="7" t="s">
        <v>1472</v>
      </c>
    </row>
    <row r="264" spans="1:2" x14ac:dyDescent="0.25">
      <c r="A264" s="7" t="s">
        <v>3179</v>
      </c>
      <c r="B264" s="7" t="s">
        <v>1472</v>
      </c>
    </row>
    <row r="265" spans="1:2" x14ac:dyDescent="0.25">
      <c r="A265" s="7" t="s">
        <v>3180</v>
      </c>
      <c r="B265" s="7" t="s">
        <v>1472</v>
      </c>
    </row>
    <row r="266" spans="1:2" x14ac:dyDescent="0.25">
      <c r="A266" s="7" t="s">
        <v>3181</v>
      </c>
      <c r="B266" s="7" t="s">
        <v>1472</v>
      </c>
    </row>
    <row r="267" spans="1:2" x14ac:dyDescent="0.25">
      <c r="A267" s="7" t="s">
        <v>3182</v>
      </c>
      <c r="B267" s="7" t="s">
        <v>1472</v>
      </c>
    </row>
    <row r="268" spans="1:2" x14ac:dyDescent="0.25">
      <c r="A268" s="7" t="s">
        <v>3183</v>
      </c>
      <c r="B268" s="7" t="s">
        <v>1472</v>
      </c>
    </row>
    <row r="269" spans="1:2" x14ac:dyDescent="0.25">
      <c r="A269" s="7" t="s">
        <v>3184</v>
      </c>
      <c r="B269" s="7" t="s">
        <v>1472</v>
      </c>
    </row>
    <row r="270" spans="1:2" ht="14.25" customHeight="1" x14ac:dyDescent="0.25">
      <c r="A270" s="7" t="s">
        <v>3185</v>
      </c>
      <c r="B270" s="7" t="s">
        <v>1472</v>
      </c>
    </row>
    <row r="271" spans="1:2" x14ac:dyDescent="0.25">
      <c r="A271" s="7" t="s">
        <v>3186</v>
      </c>
      <c r="B271" s="7" t="s">
        <v>1472</v>
      </c>
    </row>
    <row r="272" spans="1:2" x14ac:dyDescent="0.25">
      <c r="A272" s="23" t="s">
        <v>1471</v>
      </c>
      <c r="B272" s="7" t="s">
        <v>1472</v>
      </c>
    </row>
    <row r="273" spans="1:2" x14ac:dyDescent="0.25">
      <c r="A273" t="s">
        <v>1473</v>
      </c>
      <c r="B273" s="7" t="s">
        <v>1472</v>
      </c>
    </row>
    <row r="274" spans="1:2" x14ac:dyDescent="0.25">
      <c r="A274" t="s">
        <v>1474</v>
      </c>
      <c r="B274" s="7" t="s">
        <v>1472</v>
      </c>
    </row>
    <row r="275" spans="1:2" x14ac:dyDescent="0.25">
      <c r="A275" t="s">
        <v>1475</v>
      </c>
      <c r="B275" s="7" t="s">
        <v>1472</v>
      </c>
    </row>
    <row r="276" spans="1:2" x14ac:dyDescent="0.25">
      <c r="A276" t="s">
        <v>1476</v>
      </c>
      <c r="B276" s="7" t="s">
        <v>1472</v>
      </c>
    </row>
    <row r="277" spans="1:2" x14ac:dyDescent="0.25">
      <c r="A277" t="s">
        <v>1477</v>
      </c>
      <c r="B277" s="7" t="s">
        <v>1472</v>
      </c>
    </row>
    <row r="278" spans="1:2" x14ac:dyDescent="0.25">
      <c r="A278" t="s">
        <v>1478</v>
      </c>
      <c r="B278" s="7" t="s">
        <v>1472</v>
      </c>
    </row>
    <row r="279" spans="1:2" x14ac:dyDescent="0.25">
      <c r="A279" t="s">
        <v>1479</v>
      </c>
      <c r="B279" s="7" t="s">
        <v>1472</v>
      </c>
    </row>
    <row r="280" spans="1:2" x14ac:dyDescent="0.25">
      <c r="A280" s="7" t="s">
        <v>3063</v>
      </c>
      <c r="B280" s="7" t="s">
        <v>1472</v>
      </c>
    </row>
    <row r="281" spans="1:2" x14ac:dyDescent="0.25">
      <c r="A281" s="7" t="s">
        <v>3064</v>
      </c>
      <c r="B281" s="7" t="s">
        <v>1472</v>
      </c>
    </row>
    <row r="282" spans="1:2" x14ac:dyDescent="0.25">
      <c r="A282" s="7" t="s">
        <v>3065</v>
      </c>
      <c r="B282" s="7" t="s">
        <v>1472</v>
      </c>
    </row>
    <row r="283" spans="1:2" x14ac:dyDescent="0.25">
      <c r="A283" s="7" t="s">
        <v>3066</v>
      </c>
      <c r="B283" s="7" t="s">
        <v>1472</v>
      </c>
    </row>
    <row r="284" spans="1:2" x14ac:dyDescent="0.25">
      <c r="A284" s="7" t="s">
        <v>3067</v>
      </c>
      <c r="B284" s="7" t="s">
        <v>1472</v>
      </c>
    </row>
    <row r="285" spans="1:2" x14ac:dyDescent="0.25">
      <c r="A285" s="7" t="s">
        <v>3068</v>
      </c>
      <c r="B285" s="7" t="s">
        <v>1472</v>
      </c>
    </row>
    <row r="286" spans="1:2" x14ac:dyDescent="0.25">
      <c r="A286" s="7" t="s">
        <v>3069</v>
      </c>
      <c r="B286" s="7" t="s">
        <v>1472</v>
      </c>
    </row>
    <row r="287" spans="1:2" x14ac:dyDescent="0.25">
      <c r="A287" s="7" t="s">
        <v>3070</v>
      </c>
      <c r="B287" s="7" t="s">
        <v>1472</v>
      </c>
    </row>
    <row r="288" spans="1:2" x14ac:dyDescent="0.25">
      <c r="A288" s="7" t="s">
        <v>3071</v>
      </c>
      <c r="B288" s="7" t="s">
        <v>1472</v>
      </c>
    </row>
    <row r="289" spans="1:2" x14ac:dyDescent="0.25">
      <c r="A289" s="7" t="s">
        <v>3072</v>
      </c>
      <c r="B289" s="7" t="s">
        <v>1472</v>
      </c>
    </row>
    <row r="290" spans="1:2" x14ac:dyDescent="0.25">
      <c r="A290" s="7" t="s">
        <v>3073</v>
      </c>
      <c r="B290" s="7" t="s">
        <v>1472</v>
      </c>
    </row>
    <row r="291" spans="1:2" x14ac:dyDescent="0.25">
      <c r="A291" s="7" t="s">
        <v>3074</v>
      </c>
      <c r="B291" s="7" t="s">
        <v>1472</v>
      </c>
    </row>
    <row r="292" spans="1:2" x14ac:dyDescent="0.25">
      <c r="A292" s="7" t="s">
        <v>3075</v>
      </c>
      <c r="B292" s="7" t="s">
        <v>2373</v>
      </c>
    </row>
    <row r="293" spans="1:2" x14ac:dyDescent="0.25">
      <c r="A293" s="7" t="s">
        <v>3076</v>
      </c>
      <c r="B293" s="7" t="s">
        <v>2373</v>
      </c>
    </row>
    <row r="294" spans="1:2" x14ac:dyDescent="0.25">
      <c r="A294" s="7" t="s">
        <v>3077</v>
      </c>
      <c r="B294" s="7" t="s">
        <v>2373</v>
      </c>
    </row>
    <row r="295" spans="1:2" x14ac:dyDescent="0.25">
      <c r="A295" s="7" t="s">
        <v>3078</v>
      </c>
      <c r="B295" s="7" t="s">
        <v>2373</v>
      </c>
    </row>
    <row r="296" spans="1:2" x14ac:dyDescent="0.25">
      <c r="A296" s="7" t="s">
        <v>3079</v>
      </c>
      <c r="B296" s="7" t="s">
        <v>2373</v>
      </c>
    </row>
    <row r="297" spans="1:2" x14ac:dyDescent="0.25">
      <c r="A297" s="7" t="s">
        <v>3080</v>
      </c>
      <c r="B297" s="7" t="s">
        <v>2373</v>
      </c>
    </row>
    <row r="298" spans="1:2" x14ac:dyDescent="0.25">
      <c r="A298" s="7" t="s">
        <v>3081</v>
      </c>
      <c r="B298" s="7" t="s">
        <v>2373</v>
      </c>
    </row>
    <row r="299" spans="1:2" x14ac:dyDescent="0.25">
      <c r="A299" s="7" t="s">
        <v>3082</v>
      </c>
      <c r="B299" s="7" t="s">
        <v>2373</v>
      </c>
    </row>
    <row r="300" spans="1:2" x14ac:dyDescent="0.25">
      <c r="A300" s="7" t="s">
        <v>3083</v>
      </c>
      <c r="B300" s="7" t="s">
        <v>2373</v>
      </c>
    </row>
    <row r="301" spans="1:2" x14ac:dyDescent="0.25">
      <c r="A301" s="7" t="s">
        <v>3084</v>
      </c>
      <c r="B301" s="7" t="s">
        <v>2373</v>
      </c>
    </row>
    <row r="302" spans="1:2" x14ac:dyDescent="0.25">
      <c r="A302" s="7" t="s">
        <v>3085</v>
      </c>
      <c r="B302" s="7" t="s">
        <v>2373</v>
      </c>
    </row>
    <row r="303" spans="1:2" x14ac:dyDescent="0.25">
      <c r="A303" s="7" t="s">
        <v>3086</v>
      </c>
      <c r="B303" s="7" t="s">
        <v>2373</v>
      </c>
    </row>
    <row r="304" spans="1:2" x14ac:dyDescent="0.25">
      <c r="A304" s="7" t="s">
        <v>3087</v>
      </c>
      <c r="B304" s="7" t="s">
        <v>2373</v>
      </c>
    </row>
    <row r="305" spans="1:2" x14ac:dyDescent="0.25">
      <c r="A305" s="7" t="s">
        <v>3088</v>
      </c>
      <c r="B305" s="7" t="s">
        <v>2373</v>
      </c>
    </row>
    <row r="306" spans="1:2" x14ac:dyDescent="0.25">
      <c r="A306" s="7" t="s">
        <v>3089</v>
      </c>
      <c r="B306" s="7" t="s">
        <v>2373</v>
      </c>
    </row>
    <row r="307" spans="1:2" x14ac:dyDescent="0.25">
      <c r="A307" s="7" t="s">
        <v>2373</v>
      </c>
      <c r="B307" s="7" t="s">
        <v>2373</v>
      </c>
    </row>
    <row r="308" spans="1:2" x14ac:dyDescent="0.25">
      <c r="A308" s="7" t="s">
        <v>3090</v>
      </c>
      <c r="B308" s="7" t="s">
        <v>2373</v>
      </c>
    </row>
    <row r="309" spans="1:2" x14ac:dyDescent="0.25">
      <c r="A309" s="7" t="s">
        <v>3091</v>
      </c>
      <c r="B309" s="7" t="s">
        <v>2373</v>
      </c>
    </row>
    <row r="310" spans="1:2" x14ac:dyDescent="0.25">
      <c r="A310" s="7" t="s">
        <v>3092</v>
      </c>
      <c r="B310" s="7" t="s">
        <v>2373</v>
      </c>
    </row>
    <row r="311" spans="1:2" x14ac:dyDescent="0.25">
      <c r="A311" s="7" t="s">
        <v>3093</v>
      </c>
      <c r="B311" s="7" t="s">
        <v>2373</v>
      </c>
    </row>
    <row r="312" spans="1:2" x14ac:dyDescent="0.25">
      <c r="A312" s="7" t="s">
        <v>3094</v>
      </c>
      <c r="B312" s="7" t="s">
        <v>2373</v>
      </c>
    </row>
    <row r="313" spans="1:2" x14ac:dyDescent="0.25">
      <c r="A313" s="7" t="s">
        <v>3095</v>
      </c>
      <c r="B313" s="7" t="s">
        <v>2373</v>
      </c>
    </row>
    <row r="314" spans="1:2" x14ac:dyDescent="0.25">
      <c r="A314" s="7" t="s">
        <v>3096</v>
      </c>
      <c r="B314" s="7" t="s">
        <v>2373</v>
      </c>
    </row>
    <row r="315" spans="1:2" x14ac:dyDescent="0.25">
      <c r="A315" s="7" t="s">
        <v>3097</v>
      </c>
      <c r="B315" s="7" t="s">
        <v>2373</v>
      </c>
    </row>
    <row r="316" spans="1:2" x14ac:dyDescent="0.25">
      <c r="A316" s="7" t="s">
        <v>3098</v>
      </c>
      <c r="B316" s="7" t="s">
        <v>2373</v>
      </c>
    </row>
    <row r="317" spans="1:2" x14ac:dyDescent="0.25">
      <c r="A317" s="7" t="s">
        <v>3099</v>
      </c>
      <c r="B317" s="7" t="s">
        <v>2373</v>
      </c>
    </row>
    <row r="318" spans="1:2" x14ac:dyDescent="0.25">
      <c r="A318" s="7" t="s">
        <v>3100</v>
      </c>
      <c r="B318" s="7" t="s">
        <v>2373</v>
      </c>
    </row>
    <row r="319" spans="1:2" x14ac:dyDescent="0.25">
      <c r="A319" s="7" t="s">
        <v>3101</v>
      </c>
      <c r="B319" s="7" t="s">
        <v>2373</v>
      </c>
    </row>
    <row r="320" spans="1:2" x14ac:dyDescent="0.25">
      <c r="A320" s="7" t="s">
        <v>3102</v>
      </c>
      <c r="B320" s="7" t="s">
        <v>2373</v>
      </c>
    </row>
    <row r="321" spans="1:2" x14ac:dyDescent="0.25">
      <c r="A321" s="7" t="s">
        <v>3103</v>
      </c>
      <c r="B321" s="7" t="s">
        <v>2373</v>
      </c>
    </row>
    <row r="322" spans="1:2" x14ac:dyDescent="0.25">
      <c r="A322" s="7" t="s">
        <v>3104</v>
      </c>
      <c r="B322" s="7" t="s">
        <v>2373</v>
      </c>
    </row>
    <row r="323" spans="1:2" x14ac:dyDescent="0.25">
      <c r="A323" s="7" t="s">
        <v>3105</v>
      </c>
      <c r="B323" s="7" t="s">
        <v>3062</v>
      </c>
    </row>
    <row r="324" spans="1:2" x14ac:dyDescent="0.25">
      <c r="A324" s="7" t="s">
        <v>3106</v>
      </c>
      <c r="B324" s="7" t="s">
        <v>3062</v>
      </c>
    </row>
    <row r="325" spans="1:2" x14ac:dyDescent="0.25">
      <c r="A325" s="7" t="s">
        <v>3107</v>
      </c>
      <c r="B325" s="7" t="s">
        <v>3062</v>
      </c>
    </row>
    <row r="326" spans="1:2" x14ac:dyDescent="0.25">
      <c r="A326" s="7" t="s">
        <v>3108</v>
      </c>
      <c r="B326" s="7" t="s">
        <v>3062</v>
      </c>
    </row>
    <row r="327" spans="1:2" x14ac:dyDescent="0.25">
      <c r="A327" s="7" t="s">
        <v>3109</v>
      </c>
      <c r="B327" s="7" t="s">
        <v>3062</v>
      </c>
    </row>
    <row r="328" spans="1:2" x14ac:dyDescent="0.25">
      <c r="A328" s="7" t="s">
        <v>3110</v>
      </c>
      <c r="B328" s="7" t="s">
        <v>3062</v>
      </c>
    </row>
    <row r="329" spans="1:2" x14ac:dyDescent="0.25">
      <c r="A329" s="7" t="s">
        <v>3111</v>
      </c>
      <c r="B329" s="7" t="s">
        <v>3062</v>
      </c>
    </row>
    <row r="330" spans="1:2" x14ac:dyDescent="0.25">
      <c r="A330" s="7" t="s">
        <v>3112</v>
      </c>
      <c r="B330" s="7" t="s">
        <v>3062</v>
      </c>
    </row>
    <row r="331" spans="1:2" x14ac:dyDescent="0.25">
      <c r="A331" s="7" t="s">
        <v>3113</v>
      </c>
      <c r="B331" s="7" t="s">
        <v>3062</v>
      </c>
    </row>
    <row r="332" spans="1:2" x14ac:dyDescent="0.25">
      <c r="A332" s="7" t="s">
        <v>3114</v>
      </c>
      <c r="B332" s="7" t="s">
        <v>3062</v>
      </c>
    </row>
    <row r="333" spans="1:2" x14ac:dyDescent="0.25">
      <c r="A333" s="7" t="s">
        <v>3115</v>
      </c>
      <c r="B333" s="7" t="s">
        <v>3062</v>
      </c>
    </row>
    <row r="334" spans="1:2" x14ac:dyDescent="0.25">
      <c r="A334" s="7" t="s">
        <v>3116</v>
      </c>
      <c r="B334" s="7" t="s">
        <v>3062</v>
      </c>
    </row>
    <row r="335" spans="1:2" x14ac:dyDescent="0.25">
      <c r="A335" s="7" t="s">
        <v>3117</v>
      </c>
      <c r="B335" s="7" t="s">
        <v>3062</v>
      </c>
    </row>
    <row r="336" spans="1:2" x14ac:dyDescent="0.25">
      <c r="A336" s="7" t="s">
        <v>3118</v>
      </c>
      <c r="B336" s="7" t="s">
        <v>3062</v>
      </c>
    </row>
    <row r="337" spans="1:2" x14ac:dyDescent="0.25">
      <c r="A337" s="7" t="s">
        <v>3062</v>
      </c>
      <c r="B337" s="7" t="s">
        <v>3062</v>
      </c>
    </row>
    <row r="338" spans="1:2" x14ac:dyDescent="0.25">
      <c r="A338" s="7" t="s">
        <v>1487</v>
      </c>
      <c r="B338" s="7" t="s">
        <v>3062</v>
      </c>
    </row>
    <row r="339" spans="1:2" x14ac:dyDescent="0.25">
      <c r="A339" s="7" t="s">
        <v>3039</v>
      </c>
      <c r="B339" s="7" t="s">
        <v>3062</v>
      </c>
    </row>
    <row r="340" spans="1:2" x14ac:dyDescent="0.25">
      <c r="A340" s="7" t="s">
        <v>3040</v>
      </c>
      <c r="B340" s="7" t="s">
        <v>3062</v>
      </c>
    </row>
    <row r="341" spans="1:2" x14ac:dyDescent="0.25">
      <c r="A341" s="7" t="s">
        <v>3041</v>
      </c>
      <c r="B341" s="7" t="s">
        <v>3062</v>
      </c>
    </row>
    <row r="342" spans="1:2" x14ac:dyDescent="0.25">
      <c r="A342" s="7" t="s">
        <v>3042</v>
      </c>
      <c r="B342" s="7" t="s">
        <v>3062</v>
      </c>
    </row>
    <row r="343" spans="1:2" x14ac:dyDescent="0.25">
      <c r="A343" s="7" t="s">
        <v>3043</v>
      </c>
      <c r="B343" s="7" t="s">
        <v>3062</v>
      </c>
    </row>
    <row r="344" spans="1:2" x14ac:dyDescent="0.25">
      <c r="A344" s="7" t="s">
        <v>3044</v>
      </c>
      <c r="B344" s="7" t="s">
        <v>3062</v>
      </c>
    </row>
    <row r="345" spans="1:2" x14ac:dyDescent="0.25">
      <c r="A345" s="7" t="s">
        <v>3045</v>
      </c>
      <c r="B345" s="7" t="s">
        <v>3062</v>
      </c>
    </row>
    <row r="346" spans="1:2" x14ac:dyDescent="0.25">
      <c r="A346" s="7" t="s">
        <v>3046</v>
      </c>
      <c r="B346" s="7" t="s">
        <v>3062</v>
      </c>
    </row>
    <row r="347" spans="1:2" x14ac:dyDescent="0.25">
      <c r="A347" s="7" t="s">
        <v>3047</v>
      </c>
      <c r="B347" s="7" t="s">
        <v>3062</v>
      </c>
    </row>
    <row r="348" spans="1:2" x14ac:dyDescent="0.25">
      <c r="A348" s="7" t="s">
        <v>3048</v>
      </c>
      <c r="B348" s="7" t="s">
        <v>3062</v>
      </c>
    </row>
    <row r="349" spans="1:2" x14ac:dyDescent="0.25">
      <c r="A349" s="7" t="s">
        <v>3049</v>
      </c>
      <c r="B349" s="7" t="s">
        <v>3062</v>
      </c>
    </row>
    <row r="350" spans="1:2" x14ac:dyDescent="0.25">
      <c r="A350" s="7" t="s">
        <v>3050</v>
      </c>
      <c r="B350" s="7" t="s">
        <v>3062</v>
      </c>
    </row>
    <row r="351" spans="1:2" x14ac:dyDescent="0.25">
      <c r="A351" s="7" t="s">
        <v>3051</v>
      </c>
      <c r="B351" s="7" t="s">
        <v>3062</v>
      </c>
    </row>
    <row r="352" spans="1:2" x14ac:dyDescent="0.25">
      <c r="A352" s="7" t="s">
        <v>3052</v>
      </c>
      <c r="B352" s="7" t="s">
        <v>1481</v>
      </c>
    </row>
    <row r="353" spans="1:2" x14ac:dyDescent="0.25">
      <c r="A353" s="7" t="s">
        <v>3053</v>
      </c>
      <c r="B353" s="7" t="s">
        <v>1481</v>
      </c>
    </row>
    <row r="354" spans="1:2" x14ac:dyDescent="0.25">
      <c r="A354" s="7" t="s">
        <v>3054</v>
      </c>
      <c r="B354" s="7" t="s">
        <v>1481</v>
      </c>
    </row>
    <row r="355" spans="1:2" x14ac:dyDescent="0.25">
      <c r="A355" s="7" t="s">
        <v>3055</v>
      </c>
      <c r="B355" s="7" t="s">
        <v>1481</v>
      </c>
    </row>
    <row r="356" spans="1:2" x14ac:dyDescent="0.25">
      <c r="A356" s="7" t="s">
        <v>3056</v>
      </c>
      <c r="B356" s="7" t="s">
        <v>1481</v>
      </c>
    </row>
    <row r="357" spans="1:2" x14ac:dyDescent="0.25">
      <c r="A357" s="7" t="s">
        <v>3057</v>
      </c>
      <c r="B357" s="7" t="s">
        <v>1481</v>
      </c>
    </row>
    <row r="358" spans="1:2" x14ac:dyDescent="0.25">
      <c r="A358" s="7" t="s">
        <v>3058</v>
      </c>
      <c r="B358" s="7" t="s">
        <v>1481</v>
      </c>
    </row>
    <row r="359" spans="1:2" x14ac:dyDescent="0.25">
      <c r="A359" s="7" t="s">
        <v>3059</v>
      </c>
      <c r="B359" s="7" t="s">
        <v>1481</v>
      </c>
    </row>
    <row r="360" spans="1:2" x14ac:dyDescent="0.25">
      <c r="A360" s="7" t="s">
        <v>3060</v>
      </c>
      <c r="B360" s="7" t="s">
        <v>1481</v>
      </c>
    </row>
    <row r="361" spans="1:2" x14ac:dyDescent="0.25">
      <c r="A361" s="7" t="s">
        <v>3061</v>
      </c>
      <c r="B361" s="7" t="s">
        <v>1481</v>
      </c>
    </row>
    <row r="362" spans="1:2" x14ac:dyDescent="0.25">
      <c r="A362" t="s">
        <v>1480</v>
      </c>
      <c r="B362" s="7" t="s">
        <v>1481</v>
      </c>
    </row>
    <row r="363" spans="1:2" x14ac:dyDescent="0.25">
      <c r="A363" s="7" t="s">
        <v>3038</v>
      </c>
      <c r="B363" s="7" t="s">
        <v>1481</v>
      </c>
    </row>
    <row r="364" spans="1:2" x14ac:dyDescent="0.25">
      <c r="A364" t="s">
        <v>1482</v>
      </c>
      <c r="B364" s="7" t="s">
        <v>1481</v>
      </c>
    </row>
    <row r="365" spans="1:2" x14ac:dyDescent="0.25">
      <c r="A365" t="s">
        <v>1483</v>
      </c>
      <c r="B365" s="7" t="s">
        <v>1481</v>
      </c>
    </row>
    <row r="366" spans="1:2" x14ac:dyDescent="0.25">
      <c r="A366" s="7" t="s">
        <v>3037</v>
      </c>
      <c r="B366" s="7" t="s">
        <v>1481</v>
      </c>
    </row>
    <row r="367" spans="1:2" x14ac:dyDescent="0.25">
      <c r="A367" t="s">
        <v>1484</v>
      </c>
      <c r="B367" s="7" t="s">
        <v>1481</v>
      </c>
    </row>
    <row r="368" spans="1:2" x14ac:dyDescent="0.25">
      <c r="A368" t="s">
        <v>1481</v>
      </c>
      <c r="B368" s="7" t="s">
        <v>1481</v>
      </c>
    </row>
    <row r="369" spans="1:2" x14ac:dyDescent="0.25">
      <c r="A369" s="7"/>
      <c r="B369" s="7"/>
    </row>
    <row r="370" spans="1:2" x14ac:dyDescent="0.25">
      <c r="A370" s="7"/>
      <c r="B370" s="7"/>
    </row>
  </sheetData>
  <autoFilter ref="A2:B369" xr:uid="{00000000-0009-0000-0000-000004000000}">
    <sortState xmlns:xlrd2="http://schemas.microsoft.com/office/spreadsheetml/2017/richdata2" ref="A3:B369">
      <sortCondition ref="A2:A369"/>
    </sortState>
  </autoFilter>
  <mergeCells count="1">
    <mergeCell ref="A1: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734CA-F9C1-4D23-B0A9-7E2DFE6C5753}">
  <dimension ref="E3:H6"/>
  <sheetViews>
    <sheetView workbookViewId="0">
      <selection activeCell="E6" sqref="E6"/>
    </sheetView>
  </sheetViews>
  <sheetFormatPr defaultRowHeight="14.25" x14ac:dyDescent="0.25"/>
  <cols>
    <col min="5" max="5" width="20.140625" bestFit="1" customWidth="1"/>
  </cols>
  <sheetData>
    <row r="3" spans="5:8" x14ac:dyDescent="0.25">
      <c r="E3" t="s">
        <v>3496</v>
      </c>
      <c r="H3" t="s">
        <v>3499</v>
      </c>
    </row>
    <row r="4" spans="5:8" x14ac:dyDescent="0.25">
      <c r="E4" t="s">
        <v>3498</v>
      </c>
    </row>
    <row r="5" spans="5:8" x14ac:dyDescent="0.25">
      <c r="E5" t="s">
        <v>3497</v>
      </c>
    </row>
    <row r="6" spans="5:8" x14ac:dyDescent="0.25">
      <c r="E6" t="s">
        <v>3500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F9CF8-1C26-418F-B558-DF469BFCDC57}">
  <dimension ref="D1:G218"/>
  <sheetViews>
    <sheetView workbookViewId="0">
      <selection activeCell="E7" sqref="E7"/>
    </sheetView>
  </sheetViews>
  <sheetFormatPr defaultRowHeight="14.25" x14ac:dyDescent="0.25"/>
  <cols>
    <col min="5" max="5" width="32.28515625" bestFit="1" customWidth="1"/>
    <col min="6" max="6" width="12.140625" bestFit="1" customWidth="1"/>
    <col min="7" max="7" width="22.42578125" customWidth="1"/>
  </cols>
  <sheetData>
    <row r="1" spans="4:7" x14ac:dyDescent="0.25">
      <c r="E1" s="115"/>
      <c r="F1" s="115"/>
      <c r="G1" s="115"/>
    </row>
    <row r="2" spans="4:7" x14ac:dyDescent="0.25">
      <c r="E2" s="115"/>
      <c r="F2" s="115"/>
      <c r="G2" s="115"/>
    </row>
    <row r="3" spans="4:7" x14ac:dyDescent="0.25">
      <c r="D3" t="s">
        <v>615</v>
      </c>
      <c r="E3" t="s">
        <v>449</v>
      </c>
      <c r="F3" t="s">
        <v>3515</v>
      </c>
      <c r="G3" s="102" t="s">
        <v>3516</v>
      </c>
    </row>
    <row r="4" spans="4:7" x14ac:dyDescent="0.25">
      <c r="D4" s="101">
        <v>2042</v>
      </c>
      <c r="E4" t="str">
        <f>IFERROR((VLOOKUP(D4,Companies!A:L,8,0)),"")</f>
        <v>Companhia de Saneamento do Paraná</v>
      </c>
      <c r="F4" s="10">
        <v>43129</v>
      </c>
      <c r="G4" s="10">
        <v>43137</v>
      </c>
    </row>
    <row r="5" spans="4:7" x14ac:dyDescent="0.25">
      <c r="D5" s="101">
        <v>546</v>
      </c>
      <c r="E5" t="str">
        <f>IFERROR((VLOOKUP(D5,Companies!A:L,8,0)),"")</f>
        <v>Aguas Andinas, SA</v>
      </c>
      <c r="F5" s="10">
        <v>43196</v>
      </c>
      <c r="G5" s="10">
        <v>43188</v>
      </c>
    </row>
    <row r="6" spans="4:7" x14ac:dyDescent="0.25">
      <c r="D6" s="101">
        <v>1969</v>
      </c>
      <c r="E6" t="str">
        <f>IFERROR((VLOOKUP(D6,Companies!A:L,8,0)),"")</f>
        <v>Tallinna Vesi AS</v>
      </c>
      <c r="F6" s="10">
        <v>43181</v>
      </c>
      <c r="G6" s="10">
        <v>43126</v>
      </c>
    </row>
    <row r="7" spans="4:7" x14ac:dyDescent="0.25">
      <c r="D7" s="101">
        <v>8075</v>
      </c>
      <c r="E7" t="str">
        <f>IFERROR((VLOOKUP(D7,Companies!A:L,8,0)),"")</f>
        <v>Kemira Oyj</v>
      </c>
      <c r="F7" s="10">
        <v>43164</v>
      </c>
      <c r="G7" s="10">
        <v>43139</v>
      </c>
    </row>
    <row r="8" spans="4:7" x14ac:dyDescent="0.25">
      <c r="D8" s="101">
        <v>718</v>
      </c>
      <c r="E8" t="str">
        <f>IFERROR((VLOOKUP(D8,Companies!A:L,8,0)),"")</f>
        <v>Suez SA</v>
      </c>
      <c r="F8" s="10">
        <v>43187</v>
      </c>
      <c r="G8" s="10">
        <v>43160</v>
      </c>
    </row>
    <row r="9" spans="4:7" x14ac:dyDescent="0.25">
      <c r="D9" s="101">
        <v>779</v>
      </c>
      <c r="E9" t="str">
        <f>IFERROR((VLOOKUP(D9,Companies!A:L,8,0)),"")</f>
        <v>Veolia</v>
      </c>
      <c r="F9" s="10">
        <v>43165</v>
      </c>
      <c r="G9" s="10">
        <v>43153</v>
      </c>
    </row>
    <row r="10" spans="4:7" x14ac:dyDescent="0.25">
      <c r="D10" s="101">
        <v>8077</v>
      </c>
      <c r="E10" t="str">
        <f>IFERROR((VLOOKUP(D10,Companies!A:L,8,0)),"")</f>
        <v>KSB AG</v>
      </c>
      <c r="F10" s="10">
        <v>43193</v>
      </c>
      <c r="G10" s="10">
        <v>43187</v>
      </c>
    </row>
    <row r="11" spans="4:7" x14ac:dyDescent="0.25">
      <c r="D11" s="101">
        <v>881</v>
      </c>
      <c r="E11" t="str">
        <f>IFERROR((VLOOKUP(D11,Companies!A:L,8,0)),"")</f>
        <v>VA Tech Wabag Ltd.</v>
      </c>
      <c r="F11" s="10">
        <v>43203</v>
      </c>
      <c r="G11" s="10">
        <v>43293</v>
      </c>
    </row>
    <row r="12" spans="4:7" x14ac:dyDescent="0.25">
      <c r="D12" s="101">
        <v>785</v>
      </c>
      <c r="E12" t="str">
        <f>IFERROR((VLOOKUP(D12,Companies!A:L,8,0)),"")</f>
        <v>Acea SpA</v>
      </c>
      <c r="F12" s="10">
        <v>43256</v>
      </c>
      <c r="G12" s="10">
        <v>43173</v>
      </c>
    </row>
    <row r="13" spans="4:7" x14ac:dyDescent="0.25">
      <c r="D13" s="101">
        <v>1437</v>
      </c>
      <c r="E13" t="str">
        <f>IFERROR((VLOOKUP(D13,Companies!A:L,8,0)),"")</f>
        <v>Kurita Water Industries Ltd.</v>
      </c>
      <c r="F13" s="10">
        <v>43332</v>
      </c>
      <c r="G13" s="10">
        <v>43217</v>
      </c>
    </row>
    <row r="14" spans="4:7" x14ac:dyDescent="0.25">
      <c r="E14" t="str">
        <f>IFERROR((VLOOKUP(D14,Companies!A:L,8,0)),"")</f>
        <v/>
      </c>
      <c r="F14" s="10">
        <v>43059</v>
      </c>
    </row>
    <row r="15" spans="4:7" x14ac:dyDescent="0.25">
      <c r="E15" t="str">
        <f>IFERROR((VLOOKUP(D15,Companies!A:L,8,0)),"")</f>
        <v/>
      </c>
    </row>
    <row r="16" spans="4:7" x14ac:dyDescent="0.25">
      <c r="E16" t="str">
        <f>IFERROR((VLOOKUP(D16,Companies!A:L,8,0)),"")</f>
        <v/>
      </c>
    </row>
    <row r="17" spans="5:5" x14ac:dyDescent="0.25">
      <c r="E17" t="str">
        <f>IFERROR((VLOOKUP(D17,Companies!A:L,8,0)),"")</f>
        <v/>
      </c>
    </row>
    <row r="18" spans="5:5" x14ac:dyDescent="0.25">
      <c r="E18" t="str">
        <f>IFERROR((VLOOKUP(D18,Companies!A:L,8,0)),"")</f>
        <v/>
      </c>
    </row>
    <row r="19" spans="5:5" x14ac:dyDescent="0.25">
      <c r="E19" t="str">
        <f>IFERROR((VLOOKUP(D19,Companies!A:L,8,0)),"")</f>
        <v/>
      </c>
    </row>
    <row r="20" spans="5:5" x14ac:dyDescent="0.25">
      <c r="E20" t="str">
        <f>IFERROR((VLOOKUP(D20,Companies!A:L,8,0)),"")</f>
        <v/>
      </c>
    </row>
    <row r="21" spans="5:5" x14ac:dyDescent="0.25">
      <c r="E21" t="str">
        <f>IFERROR((VLOOKUP(D21,Companies!A:L,8,0)),"")</f>
        <v/>
      </c>
    </row>
    <row r="22" spans="5:5" x14ac:dyDescent="0.25">
      <c r="E22" t="str">
        <f>IFERROR((VLOOKUP(D22,Companies!A:L,8,0)),"")</f>
        <v/>
      </c>
    </row>
    <row r="23" spans="5:5" x14ac:dyDescent="0.25">
      <c r="E23" t="str">
        <f>IFERROR((VLOOKUP(D23,Companies!A:L,8,0)),"")</f>
        <v/>
      </c>
    </row>
    <row r="24" spans="5:5" x14ac:dyDescent="0.25">
      <c r="E24" t="str">
        <f>IFERROR((VLOOKUP(D24,Companies!A:L,8,0)),"")</f>
        <v/>
      </c>
    </row>
    <row r="25" spans="5:5" x14ac:dyDescent="0.25">
      <c r="E25" t="str">
        <f>IFERROR((VLOOKUP(D25,Companies!A:L,8,0)),"")</f>
        <v/>
      </c>
    </row>
    <row r="26" spans="5:5" x14ac:dyDescent="0.25">
      <c r="E26" t="str">
        <f>IFERROR((VLOOKUP(D26,Companies!A:L,8,0)),"")</f>
        <v/>
      </c>
    </row>
    <row r="27" spans="5:5" x14ac:dyDescent="0.25">
      <c r="E27" t="str">
        <f>IFERROR((VLOOKUP(D27,Companies!A:L,8,0)),"")</f>
        <v/>
      </c>
    </row>
    <row r="28" spans="5:5" x14ac:dyDescent="0.25">
      <c r="E28" t="str">
        <f>IFERROR((VLOOKUP(D28,Companies!A:L,8,0)),"")</f>
        <v/>
      </c>
    </row>
    <row r="29" spans="5:5" x14ac:dyDescent="0.25">
      <c r="E29" t="str">
        <f>IFERROR((VLOOKUP(D29,Companies!A:L,8,0)),"")</f>
        <v/>
      </c>
    </row>
    <row r="30" spans="5:5" x14ac:dyDescent="0.25">
      <c r="E30" t="str">
        <f>IFERROR((VLOOKUP(D30,Companies!A:L,8,0)),"")</f>
        <v/>
      </c>
    </row>
    <row r="31" spans="5:5" x14ac:dyDescent="0.25">
      <c r="E31" t="str">
        <f>IFERROR((VLOOKUP(D31,Companies!A:L,8,0)),"")</f>
        <v/>
      </c>
    </row>
    <row r="32" spans="5:5" x14ac:dyDescent="0.25">
      <c r="E32" t="str">
        <f>IFERROR((VLOOKUP(D32,Companies!A:L,8,0)),"")</f>
        <v/>
      </c>
    </row>
    <row r="33" spans="5:5" x14ac:dyDescent="0.25">
      <c r="E33" t="str">
        <f>IFERROR((VLOOKUP(D33,Companies!A:L,8,0)),"")</f>
        <v/>
      </c>
    </row>
    <row r="34" spans="5:5" x14ac:dyDescent="0.25">
      <c r="E34" t="str">
        <f>IFERROR((VLOOKUP(D34,Companies!A:L,8,0)),"")</f>
        <v/>
      </c>
    </row>
    <row r="35" spans="5:5" x14ac:dyDescent="0.25">
      <c r="E35" t="str">
        <f>IFERROR((VLOOKUP(D35,Companies!A:L,8,0)),"")</f>
        <v/>
      </c>
    </row>
    <row r="36" spans="5:5" x14ac:dyDescent="0.25">
      <c r="E36" t="str">
        <f>IFERROR((VLOOKUP(D36,Companies!A:L,8,0)),"")</f>
        <v/>
      </c>
    </row>
    <row r="37" spans="5:5" x14ac:dyDescent="0.25">
      <c r="E37" t="str">
        <f>IFERROR((VLOOKUP(D37,Companies!A:L,8,0)),"")</f>
        <v/>
      </c>
    </row>
    <row r="38" spans="5:5" x14ac:dyDescent="0.25">
      <c r="E38" t="str">
        <f>IFERROR((VLOOKUP(D38,Companies!A:L,8,0)),"")</f>
        <v/>
      </c>
    </row>
    <row r="39" spans="5:5" x14ac:dyDescent="0.25">
      <c r="E39" t="str">
        <f>IFERROR((VLOOKUP(D39,Companies!A:L,8,0)),"")</f>
        <v/>
      </c>
    </row>
    <row r="40" spans="5:5" x14ac:dyDescent="0.25">
      <c r="E40" t="str">
        <f>IFERROR((VLOOKUP(D40,Companies!A:L,8,0)),"")</f>
        <v/>
      </c>
    </row>
    <row r="41" spans="5:5" x14ac:dyDescent="0.25">
      <c r="E41" t="str">
        <f>IFERROR((VLOOKUP(D41,Companies!A:L,8,0)),"")</f>
        <v/>
      </c>
    </row>
    <row r="42" spans="5:5" x14ac:dyDescent="0.25">
      <c r="E42" t="str">
        <f>IFERROR((VLOOKUP(D42,Companies!A:L,8,0)),"")</f>
        <v/>
      </c>
    </row>
    <row r="43" spans="5:5" x14ac:dyDescent="0.25">
      <c r="E43" t="str">
        <f>IFERROR((VLOOKUP(D43,Companies!A:L,8,0)),"")</f>
        <v/>
      </c>
    </row>
    <row r="44" spans="5:5" x14ac:dyDescent="0.25">
      <c r="E44" t="str">
        <f>IFERROR((VLOOKUP(D44,Companies!A:L,8,0)),"")</f>
        <v/>
      </c>
    </row>
    <row r="45" spans="5:5" x14ac:dyDescent="0.25">
      <c r="E45" t="str">
        <f>IFERROR((VLOOKUP(D45,Companies!A:L,8,0)),"")</f>
        <v/>
      </c>
    </row>
    <row r="46" spans="5:5" x14ac:dyDescent="0.25">
      <c r="E46" t="str">
        <f>IFERROR((VLOOKUP(D46,Companies!A:L,8,0)),"")</f>
        <v/>
      </c>
    </row>
    <row r="47" spans="5:5" x14ac:dyDescent="0.25">
      <c r="E47" t="str">
        <f>IFERROR((VLOOKUP(D47,Companies!A:L,8,0)),"")</f>
        <v/>
      </c>
    </row>
    <row r="48" spans="5:5" x14ac:dyDescent="0.25">
      <c r="E48" t="str">
        <f>IFERROR((VLOOKUP(D48,Companies!A:L,8,0)),"")</f>
        <v/>
      </c>
    </row>
    <row r="49" spans="5:5" x14ac:dyDescent="0.25">
      <c r="E49" t="str">
        <f>IFERROR((VLOOKUP(D49,Companies!A:L,8,0)),"")</f>
        <v/>
      </c>
    </row>
    <row r="50" spans="5:5" x14ac:dyDescent="0.25">
      <c r="E50" t="str">
        <f>IFERROR((VLOOKUP(D50,Companies!A:L,8,0)),"")</f>
        <v/>
      </c>
    </row>
    <row r="51" spans="5:5" x14ac:dyDescent="0.25">
      <c r="E51" t="str">
        <f>IFERROR((VLOOKUP(D51,Companies!A:L,8,0)),"")</f>
        <v/>
      </c>
    </row>
    <row r="52" spans="5:5" x14ac:dyDescent="0.25">
      <c r="E52" t="str">
        <f>IFERROR((VLOOKUP(D52,Companies!A:L,8,0)),"")</f>
        <v/>
      </c>
    </row>
    <row r="53" spans="5:5" x14ac:dyDescent="0.25">
      <c r="E53" t="str">
        <f>IFERROR((VLOOKUP(D53,Companies!A:L,8,0)),"")</f>
        <v/>
      </c>
    </row>
    <row r="54" spans="5:5" x14ac:dyDescent="0.25">
      <c r="E54" t="str">
        <f>IFERROR((VLOOKUP(D54,Companies!A:L,8,0)),"")</f>
        <v/>
      </c>
    </row>
    <row r="55" spans="5:5" x14ac:dyDescent="0.25">
      <c r="E55" t="str">
        <f>IFERROR((VLOOKUP(D55,Companies!A:L,8,0)),"")</f>
        <v/>
      </c>
    </row>
    <row r="56" spans="5:5" x14ac:dyDescent="0.25">
      <c r="E56" t="str">
        <f>IFERROR((VLOOKUP(D56,Companies!A:L,8,0)),"")</f>
        <v/>
      </c>
    </row>
    <row r="57" spans="5:5" x14ac:dyDescent="0.25">
      <c r="E57" t="str">
        <f>IFERROR((VLOOKUP(D57,Companies!A:L,8,0)),"")</f>
        <v/>
      </c>
    </row>
    <row r="58" spans="5:5" x14ac:dyDescent="0.25">
      <c r="E58" t="str">
        <f>IFERROR((VLOOKUP(D58,Companies!A:L,8,0)),"")</f>
        <v/>
      </c>
    </row>
    <row r="59" spans="5:5" x14ac:dyDescent="0.25">
      <c r="E59" t="str">
        <f>IFERROR((VLOOKUP(D59,Companies!A:L,8,0)),"")</f>
        <v/>
      </c>
    </row>
    <row r="60" spans="5:5" x14ac:dyDescent="0.25">
      <c r="E60" t="str">
        <f>IFERROR((VLOOKUP(D60,Companies!A:L,8,0)),"")</f>
        <v/>
      </c>
    </row>
    <row r="61" spans="5:5" x14ac:dyDescent="0.25">
      <c r="E61" t="str">
        <f>IFERROR((VLOOKUP(D61,Companies!A:L,8,0)),"")</f>
        <v/>
      </c>
    </row>
    <row r="62" spans="5:5" x14ac:dyDescent="0.25">
      <c r="E62" t="str">
        <f>IFERROR((VLOOKUP(D62,Companies!A:L,8,0)),"")</f>
        <v/>
      </c>
    </row>
    <row r="63" spans="5:5" x14ac:dyDescent="0.25">
      <c r="E63" t="str">
        <f>IFERROR((VLOOKUP(D63,Companies!A:L,8,0)),"")</f>
        <v/>
      </c>
    </row>
    <row r="64" spans="5:5" x14ac:dyDescent="0.25">
      <c r="E64" t="str">
        <f>IFERROR((VLOOKUP(D64,Companies!A:L,8,0)),"")</f>
        <v/>
      </c>
    </row>
    <row r="65" spans="5:5" x14ac:dyDescent="0.25">
      <c r="E65" t="str">
        <f>IFERROR((VLOOKUP(D65,Companies!A:L,8,0)),"")</f>
        <v/>
      </c>
    </row>
    <row r="66" spans="5:5" x14ac:dyDescent="0.25">
      <c r="E66" t="str">
        <f>IFERROR((VLOOKUP(D66,Companies!A:L,8,0)),"")</f>
        <v/>
      </c>
    </row>
    <row r="67" spans="5:5" x14ac:dyDescent="0.25">
      <c r="E67" t="str">
        <f>IFERROR((VLOOKUP(D67,Companies!A:L,8,0)),"")</f>
        <v/>
      </c>
    </row>
    <row r="68" spans="5:5" x14ac:dyDescent="0.25">
      <c r="E68" t="str">
        <f>IFERROR((VLOOKUP(D68,Companies!A:L,8,0)),"")</f>
        <v/>
      </c>
    </row>
    <row r="69" spans="5:5" x14ac:dyDescent="0.25">
      <c r="E69" t="str">
        <f>IFERROR((VLOOKUP(D69,Companies!A:L,8,0)),"")</f>
        <v/>
      </c>
    </row>
    <row r="70" spans="5:5" x14ac:dyDescent="0.25">
      <c r="E70" t="str">
        <f>IFERROR((VLOOKUP(D70,Companies!A:L,8,0)),"")</f>
        <v/>
      </c>
    </row>
    <row r="71" spans="5:5" x14ac:dyDescent="0.25">
      <c r="E71" t="str">
        <f>IFERROR((VLOOKUP(D71,Companies!A:L,8,0)),"")</f>
        <v/>
      </c>
    </row>
    <row r="72" spans="5:5" x14ac:dyDescent="0.25">
      <c r="E72" t="str">
        <f>IFERROR((VLOOKUP(D72,Companies!A:L,8,0)),"")</f>
        <v/>
      </c>
    </row>
    <row r="73" spans="5:5" x14ac:dyDescent="0.25">
      <c r="E73" t="str">
        <f>IFERROR((VLOOKUP(D73,Companies!A:L,8,0)),"")</f>
        <v/>
      </c>
    </row>
    <row r="74" spans="5:5" x14ac:dyDescent="0.25">
      <c r="E74" t="str">
        <f>IFERROR((VLOOKUP(D74,Companies!A:L,8,0)),"")</f>
        <v/>
      </c>
    </row>
    <row r="75" spans="5:5" x14ac:dyDescent="0.25">
      <c r="E75" t="str">
        <f>IFERROR((VLOOKUP(D75,Companies!A:L,8,0)),"")</f>
        <v/>
      </c>
    </row>
    <row r="76" spans="5:5" x14ac:dyDescent="0.25">
      <c r="E76" t="str">
        <f>IFERROR((VLOOKUP(D76,Companies!A:L,8,0)),"")</f>
        <v/>
      </c>
    </row>
    <row r="77" spans="5:5" x14ac:dyDescent="0.25">
      <c r="E77" t="str">
        <f>IFERROR((VLOOKUP(D77,Companies!A:L,8,0)),"")</f>
        <v/>
      </c>
    </row>
    <row r="78" spans="5:5" x14ac:dyDescent="0.25">
      <c r="E78" t="str">
        <f>IFERROR((VLOOKUP(D78,Companies!A:L,8,0)),"")</f>
        <v/>
      </c>
    </row>
    <row r="79" spans="5:5" x14ac:dyDescent="0.25">
      <c r="E79" t="str">
        <f>IFERROR((VLOOKUP(D79,Companies!A:L,8,0)),"")</f>
        <v/>
      </c>
    </row>
    <row r="80" spans="5:5" x14ac:dyDescent="0.25">
      <c r="E80" t="str">
        <f>IFERROR((VLOOKUP(D80,Companies!A:L,8,0)),"")</f>
        <v/>
      </c>
    </row>
    <row r="81" spans="5:5" x14ac:dyDescent="0.25">
      <c r="E81" t="str">
        <f>IFERROR((VLOOKUP(D81,Companies!A:L,8,0)),"")</f>
        <v/>
      </c>
    </row>
    <row r="82" spans="5:5" x14ac:dyDescent="0.25">
      <c r="E82" t="str">
        <f>IFERROR((VLOOKUP(D82,Companies!A:L,8,0)),"")</f>
        <v/>
      </c>
    </row>
    <row r="83" spans="5:5" x14ac:dyDescent="0.25">
      <c r="E83" t="str">
        <f>IFERROR((VLOOKUP(D83,Companies!A:L,8,0)),"")</f>
        <v/>
      </c>
    </row>
    <row r="84" spans="5:5" x14ac:dyDescent="0.25">
      <c r="E84" t="str">
        <f>IFERROR((VLOOKUP(D84,Companies!A:L,8,0)),"")</f>
        <v/>
      </c>
    </row>
    <row r="85" spans="5:5" x14ac:dyDescent="0.25">
      <c r="E85" t="str">
        <f>IFERROR((VLOOKUP(D85,Companies!A:L,8,0)),"")</f>
        <v/>
      </c>
    </row>
    <row r="86" spans="5:5" x14ac:dyDescent="0.25">
      <c r="E86" t="str">
        <f>IFERROR((VLOOKUP(D86,Companies!A:L,8,0)),"")</f>
        <v/>
      </c>
    </row>
    <row r="87" spans="5:5" x14ac:dyDescent="0.25">
      <c r="E87" t="str">
        <f>IFERROR((VLOOKUP(D87,Companies!A:L,8,0)),"")</f>
        <v/>
      </c>
    </row>
    <row r="88" spans="5:5" x14ac:dyDescent="0.25">
      <c r="E88" t="str">
        <f>IFERROR((VLOOKUP(D88,Companies!A:L,8,0)),"")</f>
        <v/>
      </c>
    </row>
    <row r="89" spans="5:5" x14ac:dyDescent="0.25">
      <c r="E89" t="str">
        <f>IFERROR((VLOOKUP(D89,Companies!A:L,8,0)),"")</f>
        <v/>
      </c>
    </row>
    <row r="90" spans="5:5" x14ac:dyDescent="0.25">
      <c r="E90" t="str">
        <f>IFERROR((VLOOKUP(D90,Companies!A:L,8,0)),"")</f>
        <v/>
      </c>
    </row>
    <row r="91" spans="5:5" x14ac:dyDescent="0.25">
      <c r="E91" t="str">
        <f>IFERROR((VLOOKUP(D91,Companies!A:L,8,0)),"")</f>
        <v/>
      </c>
    </row>
    <row r="92" spans="5:5" x14ac:dyDescent="0.25">
      <c r="E92" t="str">
        <f>IFERROR((VLOOKUP(D92,Companies!A:L,8,0)),"")</f>
        <v/>
      </c>
    </row>
    <row r="93" spans="5:5" x14ac:dyDescent="0.25">
      <c r="E93" t="str">
        <f>IFERROR((VLOOKUP(D93,Companies!A:L,8,0)),"")</f>
        <v/>
      </c>
    </row>
    <row r="94" spans="5:5" x14ac:dyDescent="0.25">
      <c r="E94" t="str">
        <f>IFERROR((VLOOKUP(D94,Companies!A:L,8,0)),"")</f>
        <v/>
      </c>
    </row>
    <row r="95" spans="5:5" x14ac:dyDescent="0.25">
      <c r="E95" t="str">
        <f>IFERROR((VLOOKUP(D95,Companies!A:L,8,0)),"")</f>
        <v/>
      </c>
    </row>
    <row r="96" spans="5:5" x14ac:dyDescent="0.25">
      <c r="E96" t="str">
        <f>IFERROR((VLOOKUP(D96,Companies!A:L,8,0)),"")</f>
        <v/>
      </c>
    </row>
    <row r="97" spans="5:5" x14ac:dyDescent="0.25">
      <c r="E97" t="str">
        <f>IFERROR((VLOOKUP(D97,Companies!A:L,8,0)),"")</f>
        <v/>
      </c>
    </row>
    <row r="98" spans="5:5" x14ac:dyDescent="0.25">
      <c r="E98" t="str">
        <f>IFERROR((VLOOKUP(D98,Companies!A:L,8,0)),"")</f>
        <v/>
      </c>
    </row>
    <row r="99" spans="5:5" x14ac:dyDescent="0.25">
      <c r="E99" t="str">
        <f>IFERROR((VLOOKUP(D99,Companies!A:L,8,0)),"")</f>
        <v/>
      </c>
    </row>
    <row r="100" spans="5:5" x14ac:dyDescent="0.25">
      <c r="E100" t="str">
        <f>IFERROR((VLOOKUP(D100,Companies!A:L,8,0)),"")</f>
        <v/>
      </c>
    </row>
    <row r="101" spans="5:5" x14ac:dyDescent="0.25">
      <c r="E101" t="str">
        <f>IFERROR((VLOOKUP(D101,Companies!A:L,8,0)),"")</f>
        <v/>
      </c>
    </row>
    <row r="102" spans="5:5" x14ac:dyDescent="0.25">
      <c r="E102" t="str">
        <f>IFERROR((VLOOKUP(D102,Companies!A:L,8,0)),"")</f>
        <v/>
      </c>
    </row>
    <row r="103" spans="5:5" x14ac:dyDescent="0.25">
      <c r="E103" t="str">
        <f>IFERROR((VLOOKUP(D103,Companies!A:L,8,0)),"")</f>
        <v/>
      </c>
    </row>
    <row r="104" spans="5:5" x14ac:dyDescent="0.25">
      <c r="E104" t="str">
        <f>IFERROR((VLOOKUP(D104,Companies!A:L,8,0)),"")</f>
        <v/>
      </c>
    </row>
    <row r="105" spans="5:5" x14ac:dyDescent="0.25">
      <c r="E105" t="str">
        <f>IFERROR((VLOOKUP(D105,Companies!A:L,8,0)),"")</f>
        <v/>
      </c>
    </row>
    <row r="106" spans="5:5" x14ac:dyDescent="0.25">
      <c r="E106" t="str">
        <f>IFERROR((VLOOKUP(D106,Companies!A:L,8,0)),"")</f>
        <v/>
      </c>
    </row>
    <row r="107" spans="5:5" x14ac:dyDescent="0.25">
      <c r="E107" t="str">
        <f>IFERROR((VLOOKUP(D107,Companies!A:L,8,0)),"")</f>
        <v/>
      </c>
    </row>
    <row r="108" spans="5:5" x14ac:dyDescent="0.25">
      <c r="E108" t="str">
        <f>IFERROR((VLOOKUP(D108,Companies!A:L,8,0)),"")</f>
        <v/>
      </c>
    </row>
    <row r="109" spans="5:5" x14ac:dyDescent="0.25">
      <c r="E109" t="str">
        <f>IFERROR((VLOOKUP(D109,Companies!A:L,8,0)),"")</f>
        <v/>
      </c>
    </row>
    <row r="110" spans="5:5" x14ac:dyDescent="0.25">
      <c r="E110" t="str">
        <f>IFERROR((VLOOKUP(D110,Companies!A:L,8,0)),"")</f>
        <v/>
      </c>
    </row>
    <row r="111" spans="5:5" x14ac:dyDescent="0.25">
      <c r="E111" t="str">
        <f>IFERROR((VLOOKUP(D111,Companies!A:L,8,0)),"")</f>
        <v/>
      </c>
    </row>
    <row r="112" spans="5:5" x14ac:dyDescent="0.25">
      <c r="E112" t="str">
        <f>IFERROR((VLOOKUP(D112,Companies!A:L,8,0)),"")</f>
        <v/>
      </c>
    </row>
    <row r="113" spans="5:5" x14ac:dyDescent="0.25">
      <c r="E113" t="str">
        <f>IFERROR((VLOOKUP(D113,Companies!A:L,8,0)),"")</f>
        <v/>
      </c>
    </row>
    <row r="114" spans="5:5" x14ac:dyDescent="0.25">
      <c r="E114" t="str">
        <f>IFERROR((VLOOKUP(D114,Companies!A:L,8,0)),"")</f>
        <v/>
      </c>
    </row>
    <row r="115" spans="5:5" x14ac:dyDescent="0.25">
      <c r="E115" t="str">
        <f>IFERROR((VLOOKUP(D115,Companies!A:L,8,0)),"")</f>
        <v/>
      </c>
    </row>
    <row r="116" spans="5:5" x14ac:dyDescent="0.25">
      <c r="E116" t="str">
        <f>IFERROR((VLOOKUP(D116,Companies!A:L,8,0)),"")</f>
        <v/>
      </c>
    </row>
    <row r="117" spans="5:5" x14ac:dyDescent="0.25">
      <c r="E117" t="str">
        <f>IFERROR((VLOOKUP(D117,Companies!A:L,8,0)),"")</f>
        <v/>
      </c>
    </row>
    <row r="118" spans="5:5" x14ac:dyDescent="0.25">
      <c r="E118" t="str">
        <f>IFERROR((VLOOKUP(D118,Companies!A:L,8,0)),"")</f>
        <v/>
      </c>
    </row>
    <row r="119" spans="5:5" x14ac:dyDescent="0.25">
      <c r="E119" t="str">
        <f>IFERROR((VLOOKUP(D119,Companies!A:L,8,0)),"")</f>
        <v/>
      </c>
    </row>
    <row r="120" spans="5:5" x14ac:dyDescent="0.25">
      <c r="E120" t="str">
        <f>IFERROR((VLOOKUP(D120,Companies!A:L,8,0)),"")</f>
        <v/>
      </c>
    </row>
    <row r="121" spans="5:5" x14ac:dyDescent="0.25">
      <c r="E121" t="str">
        <f>IFERROR((VLOOKUP(D121,Companies!A:L,8,0)),"")</f>
        <v/>
      </c>
    </row>
    <row r="122" spans="5:5" x14ac:dyDescent="0.25">
      <c r="E122" t="str">
        <f>IFERROR((VLOOKUP(D122,Companies!A:L,8,0)),"")</f>
        <v/>
      </c>
    </row>
    <row r="123" spans="5:5" x14ac:dyDescent="0.25">
      <c r="E123" t="str">
        <f>IFERROR((VLOOKUP(D123,Companies!A:L,8,0)),"")</f>
        <v/>
      </c>
    </row>
    <row r="124" spans="5:5" x14ac:dyDescent="0.25">
      <c r="E124" t="str">
        <f>IFERROR((VLOOKUP(D124,Companies!A:L,8,0)),"")</f>
        <v/>
      </c>
    </row>
    <row r="125" spans="5:5" x14ac:dyDescent="0.25">
      <c r="E125" t="str">
        <f>IFERROR((VLOOKUP(D125,Companies!A:L,8,0)),"")</f>
        <v/>
      </c>
    </row>
    <row r="126" spans="5:5" x14ac:dyDescent="0.25">
      <c r="E126" t="str">
        <f>IFERROR((VLOOKUP(D126,Companies!A:L,8,0)),"")</f>
        <v/>
      </c>
    </row>
    <row r="127" spans="5:5" x14ac:dyDescent="0.25">
      <c r="E127" t="str">
        <f>IFERROR((VLOOKUP(D127,Companies!A:L,8,0)),"")</f>
        <v/>
      </c>
    </row>
    <row r="128" spans="5:5" x14ac:dyDescent="0.25">
      <c r="E128" t="str">
        <f>IFERROR((VLOOKUP(D128,Companies!A:L,8,0)),"")</f>
        <v/>
      </c>
    </row>
    <row r="129" spans="5:5" x14ac:dyDescent="0.25">
      <c r="E129" t="str">
        <f>IFERROR((VLOOKUP(D129,Companies!A:L,8,0)),"")</f>
        <v/>
      </c>
    </row>
    <row r="130" spans="5:5" x14ac:dyDescent="0.25">
      <c r="E130" t="str">
        <f>IFERROR((VLOOKUP(D130,Companies!A:L,8,0)),"")</f>
        <v/>
      </c>
    </row>
    <row r="131" spans="5:5" x14ac:dyDescent="0.25">
      <c r="E131" t="str">
        <f>IFERROR((VLOOKUP(D131,Companies!A:L,8,0)),"")</f>
        <v/>
      </c>
    </row>
    <row r="132" spans="5:5" x14ac:dyDescent="0.25">
      <c r="E132" t="str">
        <f>IFERROR((VLOOKUP(D132,Companies!A:L,8,0)),"")</f>
        <v/>
      </c>
    </row>
    <row r="133" spans="5:5" x14ac:dyDescent="0.25">
      <c r="E133" t="str">
        <f>IFERROR((VLOOKUP(D133,Companies!A:L,8,0)),"")</f>
        <v/>
      </c>
    </row>
    <row r="134" spans="5:5" x14ac:dyDescent="0.25">
      <c r="E134" t="str">
        <f>IFERROR((VLOOKUP(D134,Companies!A:L,8,0)),"")</f>
        <v/>
      </c>
    </row>
    <row r="135" spans="5:5" x14ac:dyDescent="0.25">
      <c r="E135" t="str">
        <f>IFERROR((VLOOKUP(D135,Companies!A:L,8,0)),"")</f>
        <v/>
      </c>
    </row>
    <row r="136" spans="5:5" x14ac:dyDescent="0.25">
      <c r="E136" t="str">
        <f>IFERROR((VLOOKUP(D136,Companies!A:L,8,0)),"")</f>
        <v/>
      </c>
    </row>
    <row r="137" spans="5:5" x14ac:dyDescent="0.25">
      <c r="E137" t="str">
        <f>IFERROR((VLOOKUP(D137,Companies!A:L,8,0)),"")</f>
        <v/>
      </c>
    </row>
    <row r="138" spans="5:5" x14ac:dyDescent="0.25">
      <c r="E138" t="str">
        <f>IFERROR((VLOOKUP(D138,Companies!A:L,8,0)),"")</f>
        <v/>
      </c>
    </row>
    <row r="139" spans="5:5" x14ac:dyDescent="0.25">
      <c r="E139" t="str">
        <f>IFERROR((VLOOKUP(D139,Companies!A:L,8,0)),"")</f>
        <v/>
      </c>
    </row>
    <row r="140" spans="5:5" x14ac:dyDescent="0.25">
      <c r="E140" t="str">
        <f>IFERROR((VLOOKUP(D140,Companies!A:L,8,0)),"")</f>
        <v/>
      </c>
    </row>
    <row r="141" spans="5:5" x14ac:dyDescent="0.25">
      <c r="E141" t="str">
        <f>IFERROR((VLOOKUP(D141,Companies!A:L,8,0)),"")</f>
        <v/>
      </c>
    </row>
    <row r="142" spans="5:5" x14ac:dyDescent="0.25">
      <c r="E142" t="str">
        <f>IFERROR((VLOOKUP(D142,Companies!A:L,8,0)),"")</f>
        <v/>
      </c>
    </row>
    <row r="143" spans="5:5" x14ac:dyDescent="0.25">
      <c r="E143" t="str">
        <f>IFERROR((VLOOKUP(D143,Companies!A:L,8,0)),"")</f>
        <v/>
      </c>
    </row>
    <row r="144" spans="5:5" x14ac:dyDescent="0.25">
      <c r="E144" t="str">
        <f>IFERROR((VLOOKUP(D144,Companies!A:L,8,0)),"")</f>
        <v/>
      </c>
    </row>
    <row r="145" spans="5:5" x14ac:dyDescent="0.25">
      <c r="E145" t="str">
        <f>IFERROR((VLOOKUP(D145,Companies!A:L,8,0)),"")</f>
        <v/>
      </c>
    </row>
    <row r="146" spans="5:5" x14ac:dyDescent="0.25">
      <c r="E146" t="str">
        <f>IFERROR((VLOOKUP(D146,Companies!A:L,8,0)),"")</f>
        <v/>
      </c>
    </row>
    <row r="147" spans="5:5" x14ac:dyDescent="0.25">
      <c r="E147" t="str">
        <f>IFERROR((VLOOKUP(D147,Companies!A:L,8,0)),"")</f>
        <v/>
      </c>
    </row>
    <row r="148" spans="5:5" x14ac:dyDescent="0.25">
      <c r="E148" t="str">
        <f>IFERROR((VLOOKUP(D148,Companies!A:L,8,0)),"")</f>
        <v/>
      </c>
    </row>
    <row r="149" spans="5:5" x14ac:dyDescent="0.25">
      <c r="E149" t="str">
        <f>IFERROR((VLOOKUP(D149,Companies!A:L,8,0)),"")</f>
        <v/>
      </c>
    </row>
    <row r="150" spans="5:5" x14ac:dyDescent="0.25">
      <c r="E150" t="str">
        <f>IFERROR((VLOOKUP(D150,Companies!A:L,8,0)),"")</f>
        <v/>
      </c>
    </row>
    <row r="151" spans="5:5" x14ac:dyDescent="0.25">
      <c r="E151" t="str">
        <f>IFERROR((VLOOKUP(D151,Companies!A:L,8,0)),"")</f>
        <v/>
      </c>
    </row>
    <row r="152" spans="5:5" x14ac:dyDescent="0.25">
      <c r="E152" t="str">
        <f>IFERROR((VLOOKUP(D152,Companies!A:L,8,0)),"")</f>
        <v/>
      </c>
    </row>
    <row r="153" spans="5:5" x14ac:dyDescent="0.25">
      <c r="E153" t="str">
        <f>IFERROR((VLOOKUP(D153,Companies!A:L,8,0)),"")</f>
        <v/>
      </c>
    </row>
    <row r="154" spans="5:5" x14ac:dyDescent="0.25">
      <c r="E154" t="str">
        <f>IFERROR((VLOOKUP(D154,Companies!A:L,8,0)),"")</f>
        <v/>
      </c>
    </row>
    <row r="155" spans="5:5" x14ac:dyDescent="0.25">
      <c r="E155" t="str">
        <f>IFERROR((VLOOKUP(D155,Companies!A:L,8,0)),"")</f>
        <v/>
      </c>
    </row>
    <row r="156" spans="5:5" x14ac:dyDescent="0.25">
      <c r="E156" t="str">
        <f>IFERROR((VLOOKUP(D156,Companies!A:L,8,0)),"")</f>
        <v/>
      </c>
    </row>
    <row r="157" spans="5:5" x14ac:dyDescent="0.25">
      <c r="E157" t="str">
        <f>IFERROR((VLOOKUP(D157,Companies!A:L,8,0)),"")</f>
        <v/>
      </c>
    </row>
    <row r="158" spans="5:5" x14ac:dyDescent="0.25">
      <c r="E158" t="str">
        <f>IFERROR((VLOOKUP(D158,Companies!A:L,8,0)),"")</f>
        <v/>
      </c>
    </row>
    <row r="159" spans="5:5" x14ac:dyDescent="0.25">
      <c r="E159" t="str">
        <f>IFERROR((VLOOKUP(D159,Companies!A:L,8,0)),"")</f>
        <v/>
      </c>
    </row>
    <row r="160" spans="5:5" x14ac:dyDescent="0.25">
      <c r="E160" t="str">
        <f>IFERROR((VLOOKUP(D160,Companies!A:L,8,0)),"")</f>
        <v/>
      </c>
    </row>
    <row r="161" spans="5:5" x14ac:dyDescent="0.25">
      <c r="E161" t="str">
        <f>IFERROR((VLOOKUP(D161,Companies!A:L,8,0)),"")</f>
        <v/>
      </c>
    </row>
    <row r="162" spans="5:5" x14ac:dyDescent="0.25">
      <c r="E162" t="str">
        <f>IFERROR((VLOOKUP(D162,Companies!A:L,8,0)),"")</f>
        <v/>
      </c>
    </row>
    <row r="163" spans="5:5" x14ac:dyDescent="0.25">
      <c r="E163" t="str">
        <f>IFERROR((VLOOKUP(D163,Companies!A:L,8,0)),"")</f>
        <v/>
      </c>
    </row>
    <row r="164" spans="5:5" x14ac:dyDescent="0.25">
      <c r="E164" t="str">
        <f>IFERROR((VLOOKUP(D164,Companies!A:L,8,0)),"")</f>
        <v/>
      </c>
    </row>
    <row r="165" spans="5:5" x14ac:dyDescent="0.25">
      <c r="E165" t="str">
        <f>IFERROR((VLOOKUP(D165,Companies!A:L,8,0)),"")</f>
        <v/>
      </c>
    </row>
    <row r="166" spans="5:5" x14ac:dyDescent="0.25">
      <c r="E166" t="str">
        <f>IFERROR((VLOOKUP(D166,Companies!A:L,8,0)),"")</f>
        <v/>
      </c>
    </row>
    <row r="167" spans="5:5" x14ac:dyDescent="0.25">
      <c r="E167" t="str">
        <f>IFERROR((VLOOKUP(D167,Companies!A:L,8,0)),"")</f>
        <v/>
      </c>
    </row>
    <row r="168" spans="5:5" x14ac:dyDescent="0.25">
      <c r="E168" t="str">
        <f>IFERROR((VLOOKUP(D168,Companies!A:L,8,0)),"")</f>
        <v/>
      </c>
    </row>
    <row r="169" spans="5:5" x14ac:dyDescent="0.25">
      <c r="E169" t="str">
        <f>IFERROR((VLOOKUP(D169,Companies!A:L,8,0)),"")</f>
        <v/>
      </c>
    </row>
    <row r="170" spans="5:5" x14ac:dyDescent="0.25">
      <c r="E170" t="str">
        <f>IFERROR((VLOOKUP(D170,Companies!A:L,8,0)),"")</f>
        <v/>
      </c>
    </row>
    <row r="171" spans="5:5" x14ac:dyDescent="0.25">
      <c r="E171" t="str">
        <f>IFERROR((VLOOKUP(D171,Companies!A:L,8,0)),"")</f>
        <v/>
      </c>
    </row>
    <row r="172" spans="5:5" x14ac:dyDescent="0.25">
      <c r="E172" t="str">
        <f>IFERROR((VLOOKUP(D172,Companies!A:L,8,0)),"")</f>
        <v/>
      </c>
    </row>
    <row r="173" spans="5:5" x14ac:dyDescent="0.25">
      <c r="E173" t="str">
        <f>IFERROR((VLOOKUP(D173,Companies!A:L,8,0)),"")</f>
        <v/>
      </c>
    </row>
    <row r="174" spans="5:5" x14ac:dyDescent="0.25">
      <c r="E174" t="str">
        <f>IFERROR((VLOOKUP(D174,Companies!A:L,8,0)),"")</f>
        <v/>
      </c>
    </row>
    <row r="175" spans="5:5" x14ac:dyDescent="0.25">
      <c r="E175" t="str">
        <f>IFERROR((VLOOKUP(D175,Companies!A:L,8,0)),"")</f>
        <v/>
      </c>
    </row>
    <row r="176" spans="5:5" x14ac:dyDescent="0.25">
      <c r="E176" t="str">
        <f>IFERROR((VLOOKUP(D176,Companies!A:L,8,0)),"")</f>
        <v/>
      </c>
    </row>
    <row r="177" spans="5:5" x14ac:dyDescent="0.25">
      <c r="E177" t="str">
        <f>IFERROR((VLOOKUP(D177,Companies!A:L,8,0)),"")</f>
        <v/>
      </c>
    </row>
    <row r="178" spans="5:5" x14ac:dyDescent="0.25">
      <c r="E178" t="str">
        <f>IFERROR((VLOOKUP(D178,Companies!A:L,8,0)),"")</f>
        <v/>
      </c>
    </row>
    <row r="179" spans="5:5" x14ac:dyDescent="0.25">
      <c r="E179" t="str">
        <f>IFERROR((VLOOKUP(D179,Companies!A:L,8,0)),"")</f>
        <v/>
      </c>
    </row>
    <row r="180" spans="5:5" x14ac:dyDescent="0.25">
      <c r="E180" t="str">
        <f>IFERROR((VLOOKUP(D180,Companies!A:L,8,0)),"")</f>
        <v/>
      </c>
    </row>
    <row r="181" spans="5:5" x14ac:dyDescent="0.25">
      <c r="E181" t="str">
        <f>IFERROR((VLOOKUP(D181,Companies!A:L,8,0)),"")</f>
        <v/>
      </c>
    </row>
    <row r="182" spans="5:5" x14ac:dyDescent="0.25">
      <c r="E182" t="str">
        <f>IFERROR((VLOOKUP(D182,Companies!A:L,8,0)),"")</f>
        <v/>
      </c>
    </row>
    <row r="183" spans="5:5" x14ac:dyDescent="0.25">
      <c r="E183" t="str">
        <f>IFERROR((VLOOKUP(D183,Companies!A:L,8,0)),"")</f>
        <v/>
      </c>
    </row>
    <row r="184" spans="5:5" x14ac:dyDescent="0.25">
      <c r="E184" t="str">
        <f>IFERROR((VLOOKUP(D184,Companies!A:L,8,0)),"")</f>
        <v/>
      </c>
    </row>
    <row r="185" spans="5:5" x14ac:dyDescent="0.25">
      <c r="E185" t="str">
        <f>IFERROR((VLOOKUP(D185,Companies!A:L,8,0)),"")</f>
        <v/>
      </c>
    </row>
    <row r="186" spans="5:5" x14ac:dyDescent="0.25">
      <c r="E186" t="str">
        <f>IFERROR((VLOOKUP(D186,Companies!A:L,8,0)),"")</f>
        <v/>
      </c>
    </row>
    <row r="187" spans="5:5" x14ac:dyDescent="0.25">
      <c r="E187" t="str">
        <f>IFERROR((VLOOKUP(D187,Companies!A:L,8,0)),"")</f>
        <v/>
      </c>
    </row>
    <row r="188" spans="5:5" x14ac:dyDescent="0.25">
      <c r="E188" t="str">
        <f>IFERROR((VLOOKUP(D188,Companies!A:L,8,0)),"")</f>
        <v/>
      </c>
    </row>
    <row r="189" spans="5:5" x14ac:dyDescent="0.25">
      <c r="E189" t="str">
        <f>IFERROR((VLOOKUP(D189,Companies!A:L,8,0)),"")</f>
        <v/>
      </c>
    </row>
    <row r="190" spans="5:5" x14ac:dyDescent="0.25">
      <c r="E190" t="str">
        <f>IFERROR((VLOOKUP(D190,Companies!A:L,8,0)),"")</f>
        <v/>
      </c>
    </row>
    <row r="191" spans="5:5" x14ac:dyDescent="0.25">
      <c r="E191" t="str">
        <f>IFERROR((VLOOKUP(D191,Companies!A:L,8,0)),"")</f>
        <v/>
      </c>
    </row>
    <row r="192" spans="5:5" x14ac:dyDescent="0.25">
      <c r="E192" t="str">
        <f>IFERROR((VLOOKUP(D192,Companies!A:L,8,0)),"")</f>
        <v/>
      </c>
    </row>
    <row r="193" spans="5:5" x14ac:dyDescent="0.25">
      <c r="E193" t="str">
        <f>IFERROR((VLOOKUP(D193,Companies!A:L,8,0)),"")</f>
        <v/>
      </c>
    </row>
    <row r="194" spans="5:5" x14ac:dyDescent="0.25">
      <c r="E194" t="str">
        <f>IFERROR((VLOOKUP(D194,Companies!A:L,8,0)),"")</f>
        <v/>
      </c>
    </row>
    <row r="195" spans="5:5" x14ac:dyDescent="0.25">
      <c r="E195" t="str">
        <f>IFERROR((VLOOKUP(D195,Companies!A:L,8,0)),"")</f>
        <v/>
      </c>
    </row>
    <row r="196" spans="5:5" x14ac:dyDescent="0.25">
      <c r="E196" t="str">
        <f>IFERROR((VLOOKUP(D196,Companies!A:L,8,0)),"")</f>
        <v/>
      </c>
    </row>
    <row r="197" spans="5:5" x14ac:dyDescent="0.25">
      <c r="E197" t="str">
        <f>IFERROR((VLOOKUP(D197,Companies!A:L,8,0)),"")</f>
        <v/>
      </c>
    </row>
    <row r="198" spans="5:5" x14ac:dyDescent="0.25">
      <c r="E198" t="str">
        <f>IFERROR((VLOOKUP(D198,Companies!A:L,8,0)),"")</f>
        <v/>
      </c>
    </row>
    <row r="199" spans="5:5" x14ac:dyDescent="0.25">
      <c r="E199" t="str">
        <f>IFERROR((VLOOKUP(D199,Companies!A:L,8,0)),"")</f>
        <v/>
      </c>
    </row>
    <row r="200" spans="5:5" x14ac:dyDescent="0.25">
      <c r="E200" t="str">
        <f>IFERROR((VLOOKUP(D200,Companies!A:L,8,0)),"")</f>
        <v/>
      </c>
    </row>
    <row r="201" spans="5:5" x14ac:dyDescent="0.25">
      <c r="E201" t="str">
        <f>IFERROR((VLOOKUP(D201,Companies!A:L,8,0)),"")</f>
        <v/>
      </c>
    </row>
    <row r="202" spans="5:5" x14ac:dyDescent="0.25">
      <c r="E202" t="str">
        <f>IFERROR((VLOOKUP(D202,Companies!A:L,8,0)),"")</f>
        <v/>
      </c>
    </row>
    <row r="203" spans="5:5" x14ac:dyDescent="0.25">
      <c r="E203" t="str">
        <f>IFERROR((VLOOKUP(D203,Companies!A:L,8,0)),"")</f>
        <v/>
      </c>
    </row>
    <row r="204" spans="5:5" x14ac:dyDescent="0.25">
      <c r="E204" t="str">
        <f>IFERROR((VLOOKUP(D204,Companies!A:L,8,0)),"")</f>
        <v/>
      </c>
    </row>
    <row r="205" spans="5:5" x14ac:dyDescent="0.25">
      <c r="E205" t="str">
        <f>IFERROR((VLOOKUP(D205,Companies!A:L,8,0)),"")</f>
        <v/>
      </c>
    </row>
    <row r="206" spans="5:5" x14ac:dyDescent="0.25">
      <c r="E206" t="str">
        <f>IFERROR((VLOOKUP(D206,Companies!A:L,8,0)),"")</f>
        <v/>
      </c>
    </row>
    <row r="207" spans="5:5" x14ac:dyDescent="0.25">
      <c r="E207" t="str">
        <f>IFERROR((VLOOKUP(D207,Companies!A:L,8,0)),"")</f>
        <v/>
      </c>
    </row>
    <row r="208" spans="5:5" x14ac:dyDescent="0.25">
      <c r="E208" t="str">
        <f>IFERROR((VLOOKUP(D208,Companies!A:L,8,0)),"")</f>
        <v/>
      </c>
    </row>
    <row r="209" spans="5:5" x14ac:dyDescent="0.25">
      <c r="E209" t="str">
        <f>IFERROR((VLOOKUP(D209,Companies!A:L,8,0)),"")</f>
        <v/>
      </c>
    </row>
    <row r="210" spans="5:5" x14ac:dyDescent="0.25">
      <c r="E210" t="str">
        <f>IFERROR((VLOOKUP(D210,Companies!A:L,8,0)),"")</f>
        <v/>
      </c>
    </row>
    <row r="211" spans="5:5" x14ac:dyDescent="0.25">
      <c r="E211" t="str">
        <f>IFERROR((VLOOKUP(D211,Companies!A:L,8,0)),"")</f>
        <v/>
      </c>
    </row>
    <row r="212" spans="5:5" x14ac:dyDescent="0.25">
      <c r="E212" t="str">
        <f>IFERROR((VLOOKUP(D212,Companies!A:L,8,0)),"")</f>
        <v/>
      </c>
    </row>
    <row r="213" spans="5:5" x14ac:dyDescent="0.25">
      <c r="E213" t="str">
        <f>IFERROR((VLOOKUP(D213,Companies!A:L,8,0)),"")</f>
        <v/>
      </c>
    </row>
    <row r="214" spans="5:5" x14ac:dyDescent="0.25">
      <c r="E214" t="str">
        <f>IFERROR((VLOOKUP(D214,Companies!A:L,8,0)),"")</f>
        <v/>
      </c>
    </row>
    <row r="215" spans="5:5" x14ac:dyDescent="0.25">
      <c r="E215" t="str">
        <f>IFERROR((VLOOKUP(D215,Companies!A:L,8,0)),"")</f>
        <v/>
      </c>
    </row>
    <row r="216" spans="5:5" x14ac:dyDescent="0.25">
      <c r="E216" t="str">
        <f>IFERROR((VLOOKUP(D216,Companies!A:L,8,0)),"")</f>
        <v/>
      </c>
    </row>
    <row r="217" spans="5:5" x14ac:dyDescent="0.25">
      <c r="E217" t="str">
        <f>IFERROR((VLOOKUP(D217,Companies!A:L,8,0)),"")</f>
        <v/>
      </c>
    </row>
    <row r="218" spans="5:5" x14ac:dyDescent="0.25">
      <c r="E218" t="str">
        <f>IFERROR((VLOOKUP(D218,Companies!A:L,8,0)),"")</f>
        <v/>
      </c>
    </row>
  </sheetData>
  <mergeCells count="1">
    <mergeCell ref="E1:G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4A2CD30-24F2-4186-A8F2-EC59A85FE7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Companies</vt:lpstr>
      <vt:lpstr>Data - User Input - Annual</vt:lpstr>
      <vt:lpstr>Data - User Input - Segments</vt:lpstr>
      <vt:lpstr>Data - Water Revenues</vt:lpstr>
      <vt:lpstr>Data - Complete - New</vt:lpstr>
      <vt:lpstr>Data - Complete</vt:lpstr>
      <vt:lpstr>Lookup</vt:lpstr>
      <vt:lpstr>Data Sources</vt:lpstr>
      <vt:lpstr>Rough Work</vt:lpstr>
      <vt:lpstr>Lookup.FYEnd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Brown</dc:creator>
  <cp:lastModifiedBy>Harry</cp:lastModifiedBy>
  <cp:lastPrinted>2018-05-10T09:11:09Z</cp:lastPrinted>
  <dcterms:created xsi:type="dcterms:W3CDTF">2018-02-13T11:04:54Z</dcterms:created>
  <dcterms:modified xsi:type="dcterms:W3CDTF">2020-10-14T15:43:50Z</dcterms:modified>
</cp:coreProperties>
</file>